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検索" sheetId="1" state="visible" r:id="rId3"/>
    <sheet name="薬効分類マスタ" sheetId="2" state="visible" r:id="rId4"/>
    <sheet name="医薬品マスタ" sheetId="3" state="visible" r:id="rId5"/>
  </sheets>
  <definedNames>
    <definedName function="false" hidden="true" localSheetId="2" name="_xlnm._FilterDatabase" vbProcedure="false">医薬品マスタ!$A$1:$M$8936</definedName>
    <definedName function="false" hidden="true" localSheetId="1" name="_xlnm._FilterDatabase" vbProcedure="false">薬効分類マスタ!$A$1:$F$180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<sst xmlns="http://schemas.openxmlformats.org/spreadsheetml/2006/main" count="58951" uniqueCount="20591">
  <si>
    <t xml:space="preserve">① 医薬品名 → 薬効分類名 検索</t>
  </si>
  <si>
    <t xml:space="preserve">内部計算用（編集・削除しないでください）</t>
  </si>
  <si>
    <r>
      <rPr>
        <sz val="11"/>
        <color theme="1"/>
        <rFont val="WenQuanYi Zen Hei"/>
        <family val="2"/>
      </rPr>
      <t xml:space="preserve">黄色いセルに医薬品名（品名または成分名。部分入力も可）を入力すると、薬価基準収載医薬品コードの左</t>
    </r>
    <r>
      <rPr>
        <sz val="11"/>
        <color theme="1"/>
        <rFont val="Calibri"/>
        <family val="2"/>
        <charset val="1"/>
      </rPr>
      <t xml:space="preserve">3</t>
    </r>
    <r>
      <rPr>
        <sz val="11"/>
        <color theme="1"/>
        <rFont val="WenQuanYi Zen Hei"/>
        <family val="2"/>
      </rPr>
      <t xml:space="preserve">桁から薬効分類名を表示します。</t>
    </r>
  </si>
  <si>
    <t xml:space="preserve">医薬品名を入力</t>
  </si>
  <si>
    <t xml:space="preserve">薬効分類名</t>
  </si>
  <si>
    <t xml:space="preserve">該当した品名</t>
  </si>
  <si>
    <t xml:space="preserve">規格</t>
  </si>
  <si>
    <t xml:space="preserve">成分名</t>
  </si>
  <si>
    <t xml:space="preserve">薬価基準収載医薬品コード</t>
  </si>
  <si>
    <r>
      <rPr>
        <b val="true"/>
        <sz val="11"/>
        <rFont val="WenQuanYi Zen Hei"/>
        <family val="2"/>
      </rPr>
      <t xml:space="preserve">薬効分類コード（左</t>
    </r>
    <r>
      <rPr>
        <b val="true"/>
        <sz val="11"/>
        <rFont val="Cambria"/>
        <family val="0"/>
        <charset val="1"/>
      </rPr>
      <t xml:space="preserve">3</t>
    </r>
    <r>
      <rPr>
        <b val="true"/>
        <sz val="11"/>
        <rFont val="WenQuanYi Zen Hei"/>
        <family val="2"/>
      </rPr>
      <t xml:space="preserve">桁）</t>
    </r>
  </si>
  <si>
    <r>
      <rPr>
        <b val="true"/>
        <sz val="11"/>
        <rFont val="WenQuanYi Zen Hei"/>
        <family val="2"/>
      </rPr>
      <t xml:space="preserve">区分（内用薬</t>
    </r>
    <r>
      <rPr>
        <b val="true"/>
        <sz val="11"/>
        <rFont val="Cambria"/>
        <family val="0"/>
        <charset val="1"/>
      </rPr>
      <t xml:space="preserve">/</t>
    </r>
    <r>
      <rPr>
        <b val="true"/>
        <sz val="11"/>
        <rFont val="WenQuanYi Zen Hei"/>
        <family val="2"/>
      </rPr>
      <t xml:space="preserve">外用薬）</t>
    </r>
  </si>
  <si>
    <t xml:space="preserve">薬価</t>
  </si>
  <si>
    <t xml:space="preserve">対象区分（アプリ用）</t>
  </si>
  <si>
    <r>
      <rPr>
        <sz val="11"/>
        <color theme="1"/>
        <rFont val="WenQuanYi Zen Hei"/>
        <family val="2"/>
      </rPr>
      <t xml:space="preserve">※ 同じ名称で複数の医薬品が存在する場合は、最初に見つかった</t>
    </r>
    <r>
      <rPr>
        <sz val="11"/>
        <color theme="1"/>
        <rFont val="Calibri"/>
        <family val="2"/>
        <charset val="1"/>
      </rPr>
      <t xml:space="preserve">1</t>
    </r>
    <r>
      <rPr>
        <sz val="11"/>
        <color theme="1"/>
        <rFont val="WenQuanYi Zen Hei"/>
        <family val="2"/>
      </rPr>
      <t xml:space="preserve">件を表示します。</t>
    </r>
  </si>
  <si>
    <r>
      <rPr>
        <b val="true"/>
        <sz val="14"/>
        <rFont val="WenQuanYi Zen Hei"/>
        <family val="2"/>
      </rPr>
      <t xml:space="preserve">② 薬効分類を探す（キーワード </t>
    </r>
    <r>
      <rPr>
        <b val="true"/>
        <sz val="14"/>
        <rFont val="Cambria"/>
        <family val="0"/>
        <charset val="1"/>
      </rPr>
      <t xml:space="preserve">or </t>
    </r>
    <r>
      <rPr>
        <b val="true"/>
        <sz val="14"/>
        <rFont val="WenQuanYi Zen Hei"/>
        <family val="2"/>
      </rPr>
      <t xml:space="preserve">コード）</t>
    </r>
  </si>
  <si>
    <r>
      <rPr>
        <sz val="11"/>
        <color theme="1"/>
        <rFont val="WenQuanYi Zen Hei"/>
        <family val="2"/>
      </rPr>
      <t xml:space="preserve">黄色いセルに薬効分類名の一部（例</t>
    </r>
    <r>
      <rPr>
        <sz val="11"/>
        <color theme="1"/>
        <rFont val="Calibri"/>
        <family val="2"/>
        <charset val="1"/>
      </rPr>
      <t xml:space="preserve">: </t>
    </r>
    <r>
      <rPr>
        <sz val="11"/>
        <color theme="1"/>
        <rFont val="WenQuanYi Zen Hei"/>
        <family val="2"/>
      </rPr>
      <t xml:space="preserve">抗菌、グラム、解熱）または分類コード（例</t>
    </r>
    <r>
      <rPr>
        <sz val="11"/>
        <color theme="1"/>
        <rFont val="Calibri"/>
        <family val="2"/>
        <charset val="1"/>
      </rPr>
      <t xml:space="preserve">: 61</t>
    </r>
    <r>
      <rPr>
        <sz val="11"/>
        <color theme="1"/>
        <rFont val="WenQuanYi Zen Hei"/>
        <family val="2"/>
      </rPr>
      <t xml:space="preserve">、</t>
    </r>
    <r>
      <rPr>
        <sz val="11"/>
        <color theme="1"/>
        <rFont val="Calibri"/>
        <family val="2"/>
        <charset val="1"/>
      </rPr>
      <t xml:space="preserve">114</t>
    </r>
    <r>
      <rPr>
        <sz val="11"/>
        <color theme="1"/>
        <rFont val="WenQuanYi Zen Hei"/>
        <family val="2"/>
      </rPr>
      <t xml:space="preserve">）を入力すると、該当する薬効分類を最大</t>
    </r>
    <r>
      <rPr>
        <sz val="11"/>
        <color theme="1"/>
        <rFont val="Calibri"/>
        <family val="2"/>
        <charset val="1"/>
      </rPr>
      <t xml:space="preserve">15</t>
    </r>
    <r>
      <rPr>
        <sz val="11"/>
        <color theme="1"/>
        <rFont val="WenQuanYi Zen Hei"/>
        <family val="2"/>
      </rPr>
      <t xml:space="preserve">件まで表示します。</t>
    </r>
  </si>
  <si>
    <r>
      <rPr>
        <b val="true"/>
        <sz val="11"/>
        <rFont val="WenQuanYi Zen Hei"/>
        <family val="2"/>
      </rPr>
      <t xml:space="preserve">キーワード</t>
    </r>
    <r>
      <rPr>
        <b val="true"/>
        <sz val="11"/>
        <rFont val="Cambria"/>
        <family val="0"/>
        <charset val="1"/>
      </rPr>
      <t xml:space="preserve">/</t>
    </r>
    <r>
      <rPr>
        <b val="true"/>
        <sz val="11"/>
        <rFont val="WenQuanYi Zen Hei"/>
        <family val="2"/>
      </rPr>
      <t xml:space="preserve">コード</t>
    </r>
  </si>
  <si>
    <t xml:space="preserve">薬効分類コード</t>
  </si>
  <si>
    <t xml:space="preserve">内用薬の件数</t>
  </si>
  <si>
    <t xml:space="preserve">外用薬の件数</t>
  </si>
  <si>
    <t xml:space="preserve">対象区分</t>
  </si>
  <si>
    <t xml:space="preserve">③ 薬効分類コードから医薬品を一覧</t>
  </si>
  <si>
    <r>
      <rPr>
        <sz val="11"/>
        <color theme="1"/>
        <rFont val="WenQuanYi Zen Hei"/>
        <family val="2"/>
      </rPr>
      <t xml:space="preserve">黄色いセルに薬効分類コード</t>
    </r>
    <r>
      <rPr>
        <sz val="11"/>
        <color theme="1"/>
        <rFont val="Calibri"/>
        <family val="2"/>
        <charset val="1"/>
      </rPr>
      <t xml:space="preserve">3</t>
    </r>
    <r>
      <rPr>
        <sz val="11"/>
        <color theme="1"/>
        <rFont val="WenQuanYi Zen Hei"/>
        <family val="2"/>
      </rPr>
      <t xml:space="preserve">桁（例</t>
    </r>
    <r>
      <rPr>
        <sz val="11"/>
        <color theme="1"/>
        <rFont val="Calibri"/>
        <family val="2"/>
        <charset val="1"/>
      </rPr>
      <t xml:space="preserve">: 114</t>
    </r>
    <r>
      <rPr>
        <sz val="11"/>
        <color theme="1"/>
        <rFont val="WenQuanYi Zen Hei"/>
        <family val="2"/>
      </rPr>
      <t xml:space="preserve">）を入力すると、該当する医薬品（内用薬・外用薬）を最大</t>
    </r>
    <r>
      <rPr>
        <sz val="11"/>
        <color theme="1"/>
        <rFont val="Calibri"/>
        <family val="2"/>
        <charset val="1"/>
      </rPr>
      <t xml:space="preserve">30</t>
    </r>
    <r>
      <rPr>
        <sz val="11"/>
        <color theme="1"/>
        <rFont val="WenQuanYi Zen Hei"/>
        <family val="2"/>
      </rPr>
      <t xml:space="preserve">件まで表示します。全件は「医薬品マスタ」シートで「薬効分類コード」を絞り込んでください。</t>
    </r>
  </si>
  <si>
    <r>
      <rPr>
        <b val="true"/>
        <sz val="11"/>
        <rFont val="WenQuanYi Zen Hei"/>
        <family val="2"/>
      </rPr>
      <t xml:space="preserve">薬効分類コード（</t>
    </r>
    <r>
      <rPr>
        <b val="true"/>
        <sz val="11"/>
        <rFont val="Cambria"/>
        <family val="0"/>
        <charset val="1"/>
      </rPr>
      <t xml:space="preserve">3</t>
    </r>
    <r>
      <rPr>
        <b val="true"/>
        <sz val="11"/>
        <rFont val="WenQuanYi Zen Hei"/>
        <family val="2"/>
      </rPr>
      <t xml:space="preserve">桁）</t>
    </r>
  </si>
  <si>
    <t xml:space="preserve">区分／成分名</t>
  </si>
  <si>
    <t xml:space="preserve">品名</t>
  </si>
  <si>
    <r>
      <rPr>
        <b val="true"/>
        <sz val="11"/>
        <rFont val="WenQuanYi Zen Hei"/>
        <family val="2"/>
      </rPr>
      <t xml:space="preserve">有効期限</t>
    </r>
    <r>
      <rPr>
        <b val="true"/>
        <sz val="11"/>
        <rFont val="Cambria"/>
        <family val="0"/>
        <charset val="1"/>
      </rPr>
      <t xml:space="preserve">(</t>
    </r>
    <r>
      <rPr>
        <b val="true"/>
        <sz val="11"/>
        <rFont val="WenQuanYi Zen Hei"/>
        <family val="2"/>
      </rPr>
      <t xml:space="preserve">年</t>
    </r>
    <r>
      <rPr>
        <b val="true"/>
        <sz val="11"/>
        <rFont val="Cambria"/>
        <family val="0"/>
        <charset val="1"/>
      </rPr>
      <t xml:space="preserve">)</t>
    </r>
  </si>
  <si>
    <r>
      <rPr>
        <b val="true"/>
        <sz val="11"/>
        <rFont val="WenQuanYi Zen Hei"/>
        <family val="2"/>
      </rPr>
      <t xml:space="preserve">検索一致</t>
    </r>
    <r>
      <rPr>
        <b val="true"/>
        <sz val="11"/>
        <rFont val="Cambria"/>
        <family val="0"/>
        <charset val="1"/>
      </rPr>
      <t xml:space="preserve">(</t>
    </r>
    <r>
      <rPr>
        <b val="true"/>
        <sz val="11"/>
        <rFont val="WenQuanYi Zen Hei"/>
        <family val="2"/>
      </rPr>
      <t xml:space="preserve">計算</t>
    </r>
    <r>
      <rPr>
        <b val="true"/>
        <sz val="11"/>
        <rFont val="Cambria"/>
        <family val="0"/>
        <charset val="1"/>
      </rPr>
      <t xml:space="preserve">)</t>
    </r>
  </si>
  <si>
    <r>
      <rPr>
        <b val="true"/>
        <sz val="11"/>
        <rFont val="WenQuanYi Zen Hei"/>
        <family val="2"/>
      </rPr>
      <t xml:space="preserve">検索順位</t>
    </r>
    <r>
      <rPr>
        <b val="true"/>
        <sz val="11"/>
        <rFont val="Cambria"/>
        <family val="0"/>
        <charset val="1"/>
      </rPr>
      <t xml:space="preserve">(</t>
    </r>
    <r>
      <rPr>
        <b val="true"/>
        <sz val="11"/>
        <rFont val="WenQuanYi Zen Hei"/>
        <family val="2"/>
      </rPr>
      <t xml:space="preserve">計算</t>
    </r>
    <r>
      <rPr>
        <b val="true"/>
        <sz val="11"/>
        <rFont val="Cambria"/>
        <family val="0"/>
        <charset val="1"/>
      </rPr>
      <t xml:space="preserve">)</t>
    </r>
  </si>
  <si>
    <r>
      <rPr>
        <sz val="11"/>
        <color theme="1"/>
        <rFont val="WenQuanYi Zen Hei"/>
        <family val="2"/>
      </rPr>
      <t xml:space="preserve">【使い方】黄色いセルが設定欄です。「対象区分」に 抗菌薬 </t>
    </r>
    <r>
      <rPr>
        <sz val="11"/>
        <color theme="1"/>
        <rFont val="Calibri"/>
        <family val="2"/>
        <charset val="1"/>
      </rPr>
      <t xml:space="preserve">/ </t>
    </r>
    <r>
      <rPr>
        <sz val="11"/>
        <color theme="1"/>
        <rFont val="WenQuanYi Zen Hei"/>
        <family val="2"/>
      </rPr>
      <t xml:space="preserve">解熱鎮痛薬 </t>
    </r>
    <r>
      <rPr>
        <sz val="11"/>
        <color theme="1"/>
        <rFont val="Calibri"/>
        <family val="2"/>
        <charset val="1"/>
      </rPr>
      <t xml:space="preserve">/ </t>
    </r>
    <r>
      <rPr>
        <sz val="11"/>
        <color theme="1"/>
        <rFont val="WenQuanYi Zen Hei"/>
        <family val="2"/>
      </rPr>
      <t xml:space="preserve">麻薬 を選ぶと、その薬効分類の医薬品が在庫管理アプリの薬剤マスタとして取り込まれます（空欄の分類は取り込まれません）。</t>
    </r>
  </si>
  <si>
    <t xml:space="preserve">全身麻酔剤</t>
  </si>
  <si>
    <r>
      <rPr>
        <sz val="11"/>
        <color theme="1"/>
        <rFont val="WenQuanYi Zen Hei"/>
        <family val="2"/>
      </rPr>
      <t xml:space="preserve">「有効期限</t>
    </r>
    <r>
      <rPr>
        <sz val="11"/>
        <color theme="1"/>
        <rFont val="Calibri"/>
        <family val="2"/>
        <charset val="1"/>
      </rPr>
      <t xml:space="preserve">(</t>
    </r>
    <r>
      <rPr>
        <sz val="11"/>
        <color theme="1"/>
        <rFont val="WenQuanYi Zen Hei"/>
        <family val="2"/>
      </rPr>
      <t xml:space="preserve">年</t>
    </r>
    <r>
      <rPr>
        <sz val="11"/>
        <color theme="1"/>
        <rFont val="Calibri"/>
        <family val="2"/>
        <charset val="1"/>
      </rPr>
      <t xml:space="preserve">)</t>
    </r>
    <r>
      <rPr>
        <sz val="11"/>
        <color theme="1"/>
        <rFont val="WenQuanYi Zen Hei"/>
        <family val="2"/>
      </rPr>
      <t xml:space="preserve">」は製造からの有効期限で、薬効分類ごとの標準値です。個別の医薬品だけ変えたい場合は「医薬品マスタ」シートの「個別設定</t>
    </r>
    <r>
      <rPr>
        <sz val="11"/>
        <color theme="1"/>
        <rFont val="Calibri"/>
        <family val="2"/>
        <charset val="1"/>
      </rPr>
      <t xml:space="preserve">(</t>
    </r>
    <r>
      <rPr>
        <sz val="11"/>
        <color theme="1"/>
        <rFont val="WenQuanYi Zen Hei"/>
        <family val="2"/>
      </rPr>
      <t xml:space="preserve">年</t>
    </r>
    <r>
      <rPr>
        <sz val="11"/>
        <color theme="1"/>
        <rFont val="Calibri"/>
        <family val="2"/>
        <charset val="1"/>
      </rPr>
      <t xml:space="preserve">)</t>
    </r>
    <r>
      <rPr>
        <sz val="11"/>
        <color theme="1"/>
        <rFont val="WenQuanYi Zen Hei"/>
        <family val="2"/>
      </rPr>
      <t xml:space="preserve">」に入力します。</t>
    </r>
  </si>
  <si>
    <r>
      <rPr>
        <sz val="11"/>
        <color theme="1"/>
        <rFont val="WenQuanYi Zen Hei"/>
        <family val="2"/>
      </rPr>
      <t xml:space="preserve">催眠鎮静剤</t>
    </r>
    <r>
      <rPr>
        <sz val="11"/>
        <color theme="1"/>
        <rFont val="Calibri"/>
        <family val="2"/>
        <charset val="1"/>
      </rPr>
      <t xml:space="preserve">,</t>
    </r>
    <r>
      <rPr>
        <sz val="11"/>
        <color theme="1"/>
        <rFont val="WenQuanYi Zen Hei"/>
        <family val="2"/>
      </rPr>
      <t xml:space="preserve">抗不安剤</t>
    </r>
  </si>
  <si>
    <r>
      <rPr>
        <b val="true"/>
        <sz val="11"/>
        <color rgb="FFC00000"/>
        <rFont val="WenQuanYi Zen Hei"/>
        <family val="2"/>
      </rPr>
      <t xml:space="preserve">※ 初期設定の分類と有効期限</t>
    </r>
    <r>
      <rPr>
        <b val="true"/>
        <sz val="11"/>
        <color rgb="FFC00000"/>
        <rFont val="Cambria"/>
        <family val="0"/>
        <charset val="1"/>
      </rPr>
      <t xml:space="preserve">(3</t>
    </r>
    <r>
      <rPr>
        <b val="true"/>
        <sz val="11"/>
        <color rgb="FFC00000"/>
        <rFont val="WenQuanYi Zen Hei"/>
        <family val="2"/>
      </rPr>
      <t xml:space="preserve">年</t>
    </r>
    <r>
      <rPr>
        <b val="true"/>
        <sz val="11"/>
        <color rgb="FFC00000"/>
        <rFont val="Cambria"/>
        <family val="0"/>
        <charset val="1"/>
      </rPr>
      <t xml:space="preserve">)</t>
    </r>
    <r>
      <rPr>
        <b val="true"/>
        <sz val="11"/>
        <color rgb="FFC00000"/>
        <rFont val="WenQuanYi Zen Hei"/>
        <family val="2"/>
      </rPr>
      <t xml:space="preserve">は仮の値です。必ず確認してから使用してください。</t>
    </r>
  </si>
  <si>
    <t xml:space="preserve">抗てんかん剤</t>
  </si>
  <si>
    <t xml:space="preserve">解熱鎮痛消炎剤</t>
  </si>
  <si>
    <t xml:space="preserve">解熱鎮痛薬</t>
  </si>
  <si>
    <t xml:space="preserve">興奮剤、覚せい剤</t>
  </si>
  <si>
    <t xml:space="preserve">抗パーキンソン剤</t>
  </si>
  <si>
    <t xml:space="preserve">精神神経用剤</t>
  </si>
  <si>
    <t xml:space="preserve">総合感冒剤</t>
  </si>
  <si>
    <t xml:space="preserve">その他の中枢神経系用薬</t>
  </si>
  <si>
    <t xml:space="preserve">局所麻酔剤</t>
  </si>
  <si>
    <t xml:space="preserve">骨格筋弛緩剤</t>
  </si>
  <si>
    <t xml:space="preserve">自律神経剤</t>
  </si>
  <si>
    <t xml:space="preserve">鎮けい剤</t>
  </si>
  <si>
    <r>
      <rPr>
        <sz val="11"/>
        <color theme="1"/>
        <rFont val="WenQuanYi Zen Hei"/>
        <family val="2"/>
      </rPr>
      <t xml:space="preserve">発汗剤</t>
    </r>
    <r>
      <rPr>
        <sz val="11"/>
        <color theme="1"/>
        <rFont val="Calibri"/>
        <family val="2"/>
        <charset val="1"/>
      </rPr>
      <t xml:space="preserve">,</t>
    </r>
    <r>
      <rPr>
        <sz val="11"/>
        <color theme="1"/>
        <rFont val="WenQuanYi Zen Hei"/>
        <family val="2"/>
      </rPr>
      <t xml:space="preserve">止汗剤</t>
    </r>
  </si>
  <si>
    <t xml:space="preserve">その他の末梢神経系用薬</t>
  </si>
  <si>
    <t xml:space="preserve">眼科用剤</t>
  </si>
  <si>
    <t xml:space="preserve">耳鼻科用剤</t>
  </si>
  <si>
    <t xml:space="preserve">鎮暈剤</t>
  </si>
  <si>
    <t xml:space="preserve">その他の感覚器官用薬</t>
  </si>
  <si>
    <t xml:space="preserve">強心剤</t>
  </si>
  <si>
    <t xml:space="preserve">不整脈用剤</t>
  </si>
  <si>
    <t xml:space="preserve">利尿剤</t>
  </si>
  <si>
    <t xml:space="preserve">血圧降下剤</t>
  </si>
  <si>
    <t xml:space="preserve">血管補強剤</t>
  </si>
  <si>
    <t xml:space="preserve">血管収縮剤</t>
  </si>
  <si>
    <t xml:space="preserve">血管拡張剤</t>
  </si>
  <si>
    <t xml:space="preserve">高脂血症用剤</t>
  </si>
  <si>
    <t xml:space="preserve">その他の循環器官用薬</t>
  </si>
  <si>
    <t xml:space="preserve">呼吸促進剤</t>
  </si>
  <si>
    <t xml:space="preserve">鎮咳剤</t>
  </si>
  <si>
    <t xml:space="preserve">去たん剤</t>
  </si>
  <si>
    <t xml:space="preserve">鎮咳去たん剤</t>
  </si>
  <si>
    <t xml:space="preserve">気管支拡張剤</t>
  </si>
  <si>
    <t xml:space="preserve">含嗽剤</t>
  </si>
  <si>
    <t xml:space="preserve">その他の呼吸器官用薬</t>
  </si>
  <si>
    <t xml:space="preserve">止しゃ剤、整腸剤</t>
  </si>
  <si>
    <t xml:space="preserve">消化性潰瘍用剤</t>
  </si>
  <si>
    <t xml:space="preserve">健胃消化剤</t>
  </si>
  <si>
    <t xml:space="preserve">制酸剤</t>
  </si>
  <si>
    <r>
      <rPr>
        <sz val="11"/>
        <color theme="1"/>
        <rFont val="WenQuanYi Zen Hei"/>
        <family val="2"/>
      </rPr>
      <t xml:space="preserve">下剤</t>
    </r>
    <r>
      <rPr>
        <sz val="11"/>
        <color theme="1"/>
        <rFont val="Calibri"/>
        <family val="2"/>
        <charset val="1"/>
      </rPr>
      <t xml:space="preserve">,</t>
    </r>
    <r>
      <rPr>
        <sz val="11"/>
        <color theme="1"/>
        <rFont val="WenQuanYi Zen Hei"/>
        <family val="2"/>
      </rPr>
      <t xml:space="preserve">浣腸剤</t>
    </r>
  </si>
  <si>
    <t xml:space="preserve">利胆剤</t>
  </si>
  <si>
    <t xml:space="preserve">複合胃腸剤</t>
  </si>
  <si>
    <t xml:space="preserve">その他の消化器官用薬</t>
  </si>
  <si>
    <t xml:space="preserve">脳下垂体ホルモン剤</t>
  </si>
  <si>
    <t xml:space="preserve">唾液腺ホルモン剤</t>
  </si>
  <si>
    <r>
      <rPr>
        <sz val="11"/>
        <color theme="1"/>
        <rFont val="WenQuanYi Zen Hei"/>
        <family val="2"/>
      </rPr>
      <t xml:space="preserve">甲状腺</t>
    </r>
    <r>
      <rPr>
        <sz val="11"/>
        <color theme="1"/>
        <rFont val="Calibri"/>
        <family val="2"/>
        <charset val="1"/>
      </rPr>
      <t xml:space="preserve">,</t>
    </r>
    <r>
      <rPr>
        <sz val="11"/>
        <color theme="1"/>
        <rFont val="WenQuanYi Zen Hei"/>
        <family val="2"/>
      </rPr>
      <t xml:space="preserve">副甲状腺ホルモン剤</t>
    </r>
  </si>
  <si>
    <t xml:space="preserve">たん白同化ステロイド剤</t>
  </si>
  <si>
    <t xml:space="preserve">副腎ホルモン剤</t>
  </si>
  <si>
    <t xml:space="preserve">男性ホルモン剤</t>
  </si>
  <si>
    <t xml:space="preserve">卵胞ホルモン及び黄体ホルモン剤</t>
  </si>
  <si>
    <t xml:space="preserve">混合ホルモン剤</t>
  </si>
  <si>
    <r>
      <rPr>
        <sz val="11"/>
        <color theme="1"/>
        <rFont val="WenQuanYi Zen Hei"/>
        <family val="2"/>
      </rPr>
      <t xml:space="preserve">その他のホルモン剤</t>
    </r>
    <r>
      <rPr>
        <sz val="11"/>
        <color theme="1"/>
        <rFont val="Calibri"/>
        <family val="2"/>
        <charset val="1"/>
      </rPr>
      <t xml:space="preserve">(</t>
    </r>
    <r>
      <rPr>
        <sz val="11"/>
        <color theme="1"/>
        <rFont val="WenQuanYi Zen Hei"/>
        <family val="2"/>
      </rPr>
      <t xml:space="preserve">抗ホルモン剤を含む。</t>
    </r>
    <r>
      <rPr>
        <sz val="11"/>
        <color theme="1"/>
        <rFont val="Calibri"/>
        <family val="2"/>
        <charset val="1"/>
      </rPr>
      <t xml:space="preserve">)</t>
    </r>
  </si>
  <si>
    <t xml:space="preserve">泌尿器官用剤</t>
  </si>
  <si>
    <r>
      <rPr>
        <sz val="11"/>
        <color theme="1"/>
        <rFont val="WenQuanYi Zen Hei"/>
        <family val="2"/>
      </rPr>
      <t xml:space="preserve">生殖器官用剤</t>
    </r>
    <r>
      <rPr>
        <sz val="11"/>
        <color theme="1"/>
        <rFont val="Calibri"/>
        <family val="2"/>
        <charset val="1"/>
      </rPr>
      <t xml:space="preserve">(</t>
    </r>
    <r>
      <rPr>
        <sz val="11"/>
        <color theme="1"/>
        <rFont val="WenQuanYi Zen Hei"/>
        <family val="2"/>
      </rPr>
      <t xml:space="preserve">性病予防剤を含む。</t>
    </r>
    <r>
      <rPr>
        <sz val="11"/>
        <color theme="1"/>
        <rFont val="Calibri"/>
        <family val="2"/>
        <charset val="1"/>
      </rPr>
      <t xml:space="preserve">)</t>
    </r>
  </si>
  <si>
    <t xml:space="preserve">子宮収縮剤</t>
  </si>
  <si>
    <t xml:space="preserve">避妊剤</t>
  </si>
  <si>
    <t xml:space="preserve">痔疾用剤</t>
  </si>
  <si>
    <t xml:space="preserve">その他の泌尿生殖器官及び肛門用薬</t>
  </si>
  <si>
    <t xml:space="preserve">外皮用殺菌消毒剤</t>
  </si>
  <si>
    <t xml:space="preserve">創傷保護剤</t>
  </si>
  <si>
    <t xml:space="preserve">化膿性疾患用剤</t>
  </si>
  <si>
    <r>
      <rPr>
        <sz val="11"/>
        <color theme="1"/>
        <rFont val="WenQuanYi Zen Hei"/>
        <family val="2"/>
      </rPr>
      <t xml:space="preserve">鎮痛</t>
    </r>
    <r>
      <rPr>
        <sz val="11"/>
        <color theme="1"/>
        <rFont val="Calibri"/>
        <family val="2"/>
        <charset val="1"/>
      </rPr>
      <t xml:space="preserve">,</t>
    </r>
    <r>
      <rPr>
        <sz val="11"/>
        <color theme="1"/>
        <rFont val="WenQuanYi Zen Hei"/>
        <family val="2"/>
      </rPr>
      <t xml:space="preserve">鎮痒</t>
    </r>
    <r>
      <rPr>
        <sz val="11"/>
        <color theme="1"/>
        <rFont val="Calibri"/>
        <family val="2"/>
        <charset val="1"/>
      </rPr>
      <t xml:space="preserve">,</t>
    </r>
    <r>
      <rPr>
        <sz val="11"/>
        <color theme="1"/>
        <rFont val="WenQuanYi Zen Hei"/>
        <family val="2"/>
      </rPr>
      <t xml:space="preserve">収斂</t>
    </r>
    <r>
      <rPr>
        <sz val="11"/>
        <color theme="1"/>
        <rFont val="Calibri"/>
        <family val="2"/>
        <charset val="1"/>
      </rPr>
      <t xml:space="preserve">,</t>
    </r>
    <r>
      <rPr>
        <sz val="11"/>
        <color theme="1"/>
        <rFont val="WenQuanYi Zen Hei"/>
        <family val="2"/>
      </rPr>
      <t xml:space="preserve">消炎剤</t>
    </r>
  </si>
  <si>
    <t xml:space="preserve">寄生性皮ふ疾患用剤</t>
  </si>
  <si>
    <r>
      <rPr>
        <sz val="11"/>
        <color theme="1"/>
        <rFont val="WenQuanYi Zen Hei"/>
        <family val="2"/>
      </rPr>
      <t xml:space="preserve">皮ふ軟化剤</t>
    </r>
    <r>
      <rPr>
        <sz val="11"/>
        <color theme="1"/>
        <rFont val="Calibri"/>
        <family val="2"/>
        <charset val="1"/>
      </rPr>
      <t xml:space="preserve">(</t>
    </r>
    <r>
      <rPr>
        <sz val="11"/>
        <color theme="1"/>
        <rFont val="WenQuanYi Zen Hei"/>
        <family val="2"/>
      </rPr>
      <t xml:space="preserve">腐しょく剤を含む。</t>
    </r>
    <r>
      <rPr>
        <sz val="11"/>
        <color theme="1"/>
        <rFont val="Calibri"/>
        <family val="2"/>
        <charset val="1"/>
      </rPr>
      <t xml:space="preserve">)</t>
    </r>
  </si>
  <si>
    <r>
      <rPr>
        <sz val="11"/>
        <color theme="1"/>
        <rFont val="WenQuanYi Zen Hei"/>
        <family val="2"/>
      </rPr>
      <t xml:space="preserve">毛髪用剤</t>
    </r>
    <r>
      <rPr>
        <sz val="11"/>
        <color theme="1"/>
        <rFont val="Calibri"/>
        <family val="2"/>
        <charset val="1"/>
      </rPr>
      <t xml:space="preserve">(</t>
    </r>
    <r>
      <rPr>
        <sz val="11"/>
        <color theme="1"/>
        <rFont val="WenQuanYi Zen Hei"/>
        <family val="2"/>
      </rPr>
      <t xml:space="preserve">発毛剤</t>
    </r>
    <r>
      <rPr>
        <sz val="11"/>
        <color theme="1"/>
        <rFont val="Calibri"/>
        <family val="2"/>
        <charset val="1"/>
      </rPr>
      <t xml:space="preserve">,</t>
    </r>
    <r>
      <rPr>
        <sz val="11"/>
        <color theme="1"/>
        <rFont val="WenQuanYi Zen Hei"/>
        <family val="2"/>
      </rPr>
      <t xml:space="preserve">脱毛剤</t>
    </r>
    <r>
      <rPr>
        <sz val="11"/>
        <color theme="1"/>
        <rFont val="Calibri"/>
        <family val="2"/>
        <charset val="1"/>
      </rPr>
      <t xml:space="preserve">,</t>
    </r>
    <r>
      <rPr>
        <sz val="11"/>
        <color theme="1"/>
        <rFont val="WenQuanYi Zen Hei"/>
        <family val="2"/>
      </rPr>
      <t xml:space="preserve">染毛剤</t>
    </r>
    <r>
      <rPr>
        <sz val="11"/>
        <color theme="1"/>
        <rFont val="Calibri"/>
        <family val="2"/>
        <charset val="1"/>
      </rPr>
      <t xml:space="preserve">,</t>
    </r>
    <r>
      <rPr>
        <sz val="11"/>
        <color theme="1"/>
        <rFont val="WenQuanYi Zen Hei"/>
        <family val="2"/>
      </rPr>
      <t xml:space="preserve">養毛剤</t>
    </r>
    <r>
      <rPr>
        <sz val="11"/>
        <color theme="1"/>
        <rFont val="Calibri"/>
        <family val="2"/>
        <charset val="1"/>
      </rPr>
      <t xml:space="preserve">)</t>
    </r>
  </si>
  <si>
    <t xml:space="preserve">浴剤</t>
  </si>
  <si>
    <t xml:space="preserve">その他の外皮用薬</t>
  </si>
  <si>
    <t xml:space="preserve">歯科用局所麻酔剤</t>
  </si>
  <si>
    <t xml:space="preserve">歯髄失活剤</t>
  </si>
  <si>
    <r>
      <rPr>
        <sz val="11"/>
        <color theme="1"/>
        <rFont val="WenQuanYi Zen Hei"/>
        <family val="2"/>
      </rPr>
      <t xml:space="preserve">歯科用鎮痛鎮静剤</t>
    </r>
    <r>
      <rPr>
        <sz val="11"/>
        <color theme="1"/>
        <rFont val="Calibri"/>
        <family val="2"/>
        <charset val="1"/>
      </rPr>
      <t xml:space="preserve">(</t>
    </r>
    <r>
      <rPr>
        <sz val="11"/>
        <color theme="1"/>
        <rFont val="WenQuanYi Zen Hei"/>
        <family val="2"/>
      </rPr>
      <t xml:space="preserve">根管及び齲窩消毒剤を含む。</t>
    </r>
    <r>
      <rPr>
        <sz val="11"/>
        <color theme="1"/>
        <rFont val="Calibri"/>
        <family val="2"/>
        <charset val="1"/>
      </rPr>
      <t xml:space="preserve">)</t>
    </r>
  </si>
  <si>
    <r>
      <rPr>
        <sz val="11"/>
        <color theme="1"/>
        <rFont val="WenQuanYi Zen Hei"/>
        <family val="2"/>
      </rPr>
      <t xml:space="preserve">歯髄乾屍剤</t>
    </r>
    <r>
      <rPr>
        <sz val="11"/>
        <color theme="1"/>
        <rFont val="Calibri"/>
        <family val="2"/>
        <charset val="1"/>
      </rPr>
      <t xml:space="preserve">(</t>
    </r>
    <r>
      <rPr>
        <sz val="11"/>
        <color theme="1"/>
        <rFont val="WenQuanYi Zen Hei"/>
        <family val="2"/>
      </rPr>
      <t xml:space="preserve">根管充填剤を含む。</t>
    </r>
    <r>
      <rPr>
        <sz val="11"/>
        <color theme="1"/>
        <rFont val="Calibri"/>
        <family val="2"/>
        <charset val="1"/>
      </rPr>
      <t xml:space="preserve">)</t>
    </r>
  </si>
  <si>
    <t xml:space="preserve">歯髄覆たく剤</t>
  </si>
  <si>
    <t xml:space="preserve">歯科用抗生物質製剤</t>
  </si>
  <si>
    <t xml:space="preserve">その他の歯科口腔用薬</t>
  </si>
  <si>
    <t xml:space="preserve">その他の個々の器官系用医薬品</t>
  </si>
  <si>
    <r>
      <rPr>
        <sz val="11"/>
        <color theme="1"/>
        <rFont val="WenQuanYi Zen Hei"/>
        <family val="2"/>
      </rPr>
      <t xml:space="preserve">ビタミン</t>
    </r>
    <r>
      <rPr>
        <sz val="11"/>
        <color theme="1"/>
        <rFont val="Calibri"/>
        <family val="2"/>
        <charset val="1"/>
      </rPr>
      <t xml:space="preserve">A</t>
    </r>
    <r>
      <rPr>
        <sz val="11"/>
        <color theme="1"/>
        <rFont val="WenQuanYi Zen Hei"/>
        <family val="2"/>
      </rPr>
      <t xml:space="preserve">及び</t>
    </r>
    <r>
      <rPr>
        <sz val="11"/>
        <color theme="1"/>
        <rFont val="Calibri"/>
        <family val="2"/>
        <charset val="1"/>
      </rPr>
      <t xml:space="preserve">D</t>
    </r>
    <r>
      <rPr>
        <sz val="11"/>
        <color theme="1"/>
        <rFont val="WenQuanYi Zen Hei"/>
        <family val="2"/>
      </rPr>
      <t xml:space="preserve">剤</t>
    </r>
  </si>
  <si>
    <r>
      <rPr>
        <sz val="11"/>
        <color theme="1"/>
        <rFont val="WenQuanYi Zen Hei"/>
        <family val="2"/>
      </rPr>
      <t xml:space="preserve">ビタミン</t>
    </r>
    <r>
      <rPr>
        <sz val="11"/>
        <color theme="1"/>
        <rFont val="Calibri"/>
        <family val="2"/>
        <charset val="1"/>
      </rPr>
      <t xml:space="preserve">B1</t>
    </r>
    <r>
      <rPr>
        <sz val="11"/>
        <color theme="1"/>
        <rFont val="WenQuanYi Zen Hei"/>
        <family val="2"/>
      </rPr>
      <t xml:space="preserve">剤</t>
    </r>
  </si>
  <si>
    <r>
      <rPr>
        <sz val="11"/>
        <color theme="1"/>
        <rFont val="WenQuanYi Zen Hei"/>
        <family val="2"/>
      </rPr>
      <t xml:space="preserve">ビタミン</t>
    </r>
    <r>
      <rPr>
        <sz val="11"/>
        <color theme="1"/>
        <rFont val="Calibri"/>
        <family val="2"/>
        <charset val="1"/>
      </rPr>
      <t xml:space="preserve">B</t>
    </r>
    <r>
      <rPr>
        <sz val="11"/>
        <color theme="1"/>
        <rFont val="WenQuanYi Zen Hei"/>
        <family val="2"/>
      </rPr>
      <t xml:space="preserve">剤</t>
    </r>
    <r>
      <rPr>
        <sz val="11"/>
        <color theme="1"/>
        <rFont val="Calibri"/>
        <family val="2"/>
        <charset val="1"/>
      </rPr>
      <t xml:space="preserve">(</t>
    </r>
    <r>
      <rPr>
        <sz val="11"/>
        <color theme="1"/>
        <rFont val="WenQuanYi Zen Hei"/>
        <family val="2"/>
      </rPr>
      <t xml:space="preserve">ビタミン</t>
    </r>
    <r>
      <rPr>
        <sz val="11"/>
        <color theme="1"/>
        <rFont val="Calibri"/>
        <family val="2"/>
        <charset val="1"/>
      </rPr>
      <t xml:space="preserve">B1</t>
    </r>
    <r>
      <rPr>
        <sz val="11"/>
        <color theme="1"/>
        <rFont val="WenQuanYi Zen Hei"/>
        <family val="2"/>
      </rPr>
      <t xml:space="preserve">剤を除く。</t>
    </r>
    <r>
      <rPr>
        <sz val="11"/>
        <color theme="1"/>
        <rFont val="Calibri"/>
        <family val="2"/>
        <charset val="1"/>
      </rPr>
      <t xml:space="preserve">)</t>
    </r>
  </si>
  <si>
    <r>
      <rPr>
        <sz val="11"/>
        <color theme="1"/>
        <rFont val="WenQuanYi Zen Hei"/>
        <family val="2"/>
      </rPr>
      <t xml:space="preserve">ビタミン</t>
    </r>
    <r>
      <rPr>
        <sz val="11"/>
        <color theme="1"/>
        <rFont val="Calibri"/>
        <family val="2"/>
        <charset val="1"/>
      </rPr>
      <t xml:space="preserve">C</t>
    </r>
    <r>
      <rPr>
        <sz val="11"/>
        <color theme="1"/>
        <rFont val="WenQuanYi Zen Hei"/>
        <family val="2"/>
      </rPr>
      <t xml:space="preserve">剤</t>
    </r>
  </si>
  <si>
    <r>
      <rPr>
        <sz val="11"/>
        <color theme="1"/>
        <rFont val="WenQuanYi Zen Hei"/>
        <family val="2"/>
      </rPr>
      <t xml:space="preserve">ビタミン</t>
    </r>
    <r>
      <rPr>
        <sz val="11"/>
        <color theme="1"/>
        <rFont val="Calibri"/>
        <family val="2"/>
        <charset val="1"/>
      </rPr>
      <t xml:space="preserve">E</t>
    </r>
    <r>
      <rPr>
        <sz val="11"/>
        <color theme="1"/>
        <rFont val="WenQuanYi Zen Hei"/>
        <family val="2"/>
      </rPr>
      <t xml:space="preserve">剤</t>
    </r>
  </si>
  <si>
    <r>
      <rPr>
        <sz val="11"/>
        <color theme="1"/>
        <rFont val="WenQuanYi Zen Hei"/>
        <family val="2"/>
      </rPr>
      <t xml:space="preserve">ビタミン</t>
    </r>
    <r>
      <rPr>
        <sz val="11"/>
        <color theme="1"/>
        <rFont val="Calibri"/>
        <family val="2"/>
        <charset val="1"/>
      </rPr>
      <t xml:space="preserve">K</t>
    </r>
    <r>
      <rPr>
        <sz val="11"/>
        <color theme="1"/>
        <rFont val="WenQuanYi Zen Hei"/>
        <family val="2"/>
      </rPr>
      <t xml:space="preserve">剤</t>
    </r>
  </si>
  <si>
    <r>
      <rPr>
        <sz val="11"/>
        <color theme="1"/>
        <rFont val="WenQuanYi Zen Hei"/>
        <family val="2"/>
      </rPr>
      <t xml:space="preserve">混合ビタミン剤</t>
    </r>
    <r>
      <rPr>
        <sz val="11"/>
        <color theme="1"/>
        <rFont val="Calibri"/>
        <family val="2"/>
        <charset val="1"/>
      </rPr>
      <t xml:space="preserve">(</t>
    </r>
    <r>
      <rPr>
        <sz val="11"/>
        <color theme="1"/>
        <rFont val="WenQuanYi Zen Hei"/>
        <family val="2"/>
      </rPr>
      <t xml:space="preserve">ビタミン</t>
    </r>
    <r>
      <rPr>
        <sz val="11"/>
        <color theme="1"/>
        <rFont val="Calibri"/>
        <family val="2"/>
        <charset val="1"/>
      </rPr>
      <t xml:space="preserve">A</t>
    </r>
    <r>
      <rPr>
        <sz val="11"/>
        <color theme="1"/>
        <rFont val="WenQuanYi Zen Hei"/>
        <family val="2"/>
      </rPr>
      <t xml:space="preserve">・</t>
    </r>
    <r>
      <rPr>
        <sz val="11"/>
        <color theme="1"/>
        <rFont val="Calibri"/>
        <family val="2"/>
        <charset val="1"/>
      </rPr>
      <t xml:space="preserve">D</t>
    </r>
    <r>
      <rPr>
        <sz val="11"/>
        <color theme="1"/>
        <rFont val="WenQuanYi Zen Hei"/>
        <family val="2"/>
      </rPr>
      <t xml:space="preserve">混合製剤を除く。</t>
    </r>
    <r>
      <rPr>
        <sz val="11"/>
        <color theme="1"/>
        <rFont val="Calibri"/>
        <family val="2"/>
        <charset val="1"/>
      </rPr>
      <t xml:space="preserve">)</t>
    </r>
  </si>
  <si>
    <t xml:space="preserve">その他のビタミン剤</t>
  </si>
  <si>
    <t xml:space="preserve">カルシウム剤</t>
  </si>
  <si>
    <t xml:space="preserve">無機質製剤</t>
  </si>
  <si>
    <t xml:space="preserve">糖類剤</t>
  </si>
  <si>
    <t xml:space="preserve">有機酸製剤</t>
  </si>
  <si>
    <t xml:space="preserve">たん白アミノ酸製剤</t>
  </si>
  <si>
    <t xml:space="preserve">臓器製剤</t>
  </si>
  <si>
    <t xml:space="preserve">乳幼児用剤</t>
  </si>
  <si>
    <t xml:space="preserve">その他の滋養強壮薬</t>
  </si>
  <si>
    <t xml:space="preserve">血液代用剤</t>
  </si>
  <si>
    <t xml:space="preserve">止血剤</t>
  </si>
  <si>
    <t xml:space="preserve">血液凝固阻止剤</t>
  </si>
  <si>
    <t xml:space="preserve">その他の血液・体液用薬</t>
  </si>
  <si>
    <t xml:space="preserve">人工腎臓透析用剤</t>
  </si>
  <si>
    <t xml:space="preserve">腹膜透析用剤</t>
  </si>
  <si>
    <t xml:space="preserve">その他の人工透析用薬</t>
  </si>
  <si>
    <t xml:space="preserve">肝臓疾患用剤</t>
  </si>
  <si>
    <t xml:space="preserve">解毒剤</t>
  </si>
  <si>
    <t xml:space="preserve">習慣性中毒用剤</t>
  </si>
  <si>
    <t xml:space="preserve">痛風治療剤</t>
  </si>
  <si>
    <t xml:space="preserve">酵素製剤</t>
  </si>
  <si>
    <t xml:space="preserve">糖尿病用剤</t>
  </si>
  <si>
    <t xml:space="preserve">総合代謝性製剤</t>
  </si>
  <si>
    <t xml:space="preserve">他に分類されない代謝性医薬品</t>
  </si>
  <si>
    <t xml:space="preserve">クロロフィル製剤</t>
  </si>
  <si>
    <t xml:space="preserve">色素製剤</t>
  </si>
  <si>
    <t xml:space="preserve">その他の細胞賦活用薬</t>
  </si>
  <si>
    <t xml:space="preserve">アルキル化剤</t>
  </si>
  <si>
    <t xml:space="preserve">代謝拮抗剤</t>
  </si>
  <si>
    <t xml:space="preserve">抗腫瘍性抗生物質製剤</t>
  </si>
  <si>
    <t xml:space="preserve">抗腫瘍性植物成分製剤</t>
  </si>
  <si>
    <t xml:space="preserve">その他の腫瘍用薬</t>
  </si>
  <si>
    <t xml:space="preserve">放射性医薬品</t>
  </si>
  <si>
    <t xml:space="preserve">抗ヒスタミン剤</t>
  </si>
  <si>
    <t xml:space="preserve">刺激療法剤</t>
  </si>
  <si>
    <t xml:space="preserve">非特異性免疫原製剤</t>
  </si>
  <si>
    <t xml:space="preserve">その他のアレルギー用薬</t>
  </si>
  <si>
    <t xml:space="preserve">その他の組織細胞機能用医薬品</t>
  </si>
  <si>
    <t xml:space="preserve">生薬</t>
  </si>
  <si>
    <t xml:space="preserve">漢方製剤</t>
  </si>
  <si>
    <t xml:space="preserve">その他の生薬及び漢方処方に基づく医薬品</t>
  </si>
  <si>
    <t xml:space="preserve">主としてグラム陽性菌に作用するもの</t>
  </si>
  <si>
    <t xml:space="preserve">抗菌薬</t>
  </si>
  <si>
    <t xml:space="preserve">主としてグラム陰性菌に作用するもの</t>
  </si>
  <si>
    <t xml:space="preserve">主としてグラム陽性・陰性菌に作用するもの</t>
  </si>
  <si>
    <t xml:space="preserve">主としてグラム陽性菌、マイコプラズマに作用するもの</t>
  </si>
  <si>
    <t xml:space="preserve">主としてグラム陽性・陰性菌、リケッチア、クラミジアに作用するもの</t>
  </si>
  <si>
    <t xml:space="preserve">主として抗酸菌に作用するもの</t>
  </si>
  <si>
    <t xml:space="preserve">主としてカビに作用するもの</t>
  </si>
  <si>
    <r>
      <rPr>
        <sz val="11"/>
        <color theme="1"/>
        <rFont val="WenQuanYi Zen Hei"/>
        <family val="2"/>
      </rPr>
      <t xml:space="preserve">その他の抗生物質製剤</t>
    </r>
    <r>
      <rPr>
        <sz val="11"/>
        <color theme="1"/>
        <rFont val="Calibri"/>
        <family val="2"/>
        <charset val="1"/>
      </rPr>
      <t xml:space="preserve">(</t>
    </r>
    <r>
      <rPr>
        <sz val="11"/>
        <color theme="1"/>
        <rFont val="WenQuanYi Zen Hei"/>
        <family val="2"/>
      </rPr>
      <t xml:space="preserve">複合抗生物質製剤を含む。</t>
    </r>
    <r>
      <rPr>
        <sz val="11"/>
        <color theme="1"/>
        <rFont val="Calibri"/>
        <family val="2"/>
        <charset val="1"/>
      </rPr>
      <t xml:space="preserve">)</t>
    </r>
  </si>
  <si>
    <t xml:space="preserve">サルファ剤</t>
  </si>
  <si>
    <t xml:space="preserve">抗結核剤</t>
  </si>
  <si>
    <t xml:space="preserve">抗ハンセン病剤</t>
  </si>
  <si>
    <t xml:space="preserve">合成抗菌剤</t>
  </si>
  <si>
    <t xml:space="preserve">抗ウイルス剤</t>
  </si>
  <si>
    <t xml:space="preserve">その他の化学療法剤</t>
  </si>
  <si>
    <t xml:space="preserve">ワクチン類</t>
  </si>
  <si>
    <t xml:space="preserve">毒素及びトキソイド類</t>
  </si>
  <si>
    <t xml:space="preserve">抗毒素類及び抗レプトスピラ血清類</t>
  </si>
  <si>
    <t xml:space="preserve">血液製剤類</t>
  </si>
  <si>
    <t xml:space="preserve">生物学的試験用製剤類</t>
  </si>
  <si>
    <t xml:space="preserve">混合生物学的製剤</t>
  </si>
  <si>
    <t xml:space="preserve">その他の生物学的製剤</t>
  </si>
  <si>
    <t xml:space="preserve">抗原虫剤</t>
  </si>
  <si>
    <t xml:space="preserve">駆虫剤</t>
  </si>
  <si>
    <t xml:space="preserve">その他の寄生動物用薬</t>
  </si>
  <si>
    <t xml:space="preserve">その他の病原生物に対する医薬品</t>
  </si>
  <si>
    <t xml:space="preserve">賦形剤</t>
  </si>
  <si>
    <t xml:space="preserve">軟膏基剤</t>
  </si>
  <si>
    <t xml:space="preserve">溶解剤</t>
  </si>
  <si>
    <r>
      <rPr>
        <sz val="11"/>
        <color theme="1"/>
        <rFont val="WenQuanYi Zen Hei"/>
        <family val="2"/>
      </rPr>
      <t xml:space="preserve">矯味</t>
    </r>
    <r>
      <rPr>
        <sz val="11"/>
        <color theme="1"/>
        <rFont val="Calibri"/>
        <family val="2"/>
        <charset val="1"/>
      </rPr>
      <t xml:space="preserve">,</t>
    </r>
    <r>
      <rPr>
        <sz val="11"/>
        <color theme="1"/>
        <rFont val="WenQuanYi Zen Hei"/>
        <family val="2"/>
      </rPr>
      <t xml:space="preserve">矯臭</t>
    </r>
    <r>
      <rPr>
        <sz val="11"/>
        <color theme="1"/>
        <rFont val="Calibri"/>
        <family val="2"/>
        <charset val="1"/>
      </rPr>
      <t xml:space="preserve">,</t>
    </r>
    <r>
      <rPr>
        <sz val="11"/>
        <color theme="1"/>
        <rFont val="WenQuanYi Zen Hei"/>
        <family val="2"/>
      </rPr>
      <t xml:space="preserve">着色剤</t>
    </r>
  </si>
  <si>
    <t xml:space="preserve">乳化剤</t>
  </si>
  <si>
    <t xml:space="preserve">その他の調剤用薬</t>
  </si>
  <si>
    <r>
      <rPr>
        <sz val="11"/>
        <color theme="1"/>
        <rFont val="Calibri"/>
        <family val="2"/>
        <charset val="1"/>
      </rPr>
      <t xml:space="preserve">X</t>
    </r>
    <r>
      <rPr>
        <sz val="11"/>
        <color theme="1"/>
        <rFont val="WenQuanYi Zen Hei"/>
        <family val="2"/>
      </rPr>
      <t xml:space="preserve">線造影剤</t>
    </r>
  </si>
  <si>
    <t xml:space="preserve">機能検査用試薬</t>
  </si>
  <si>
    <r>
      <rPr>
        <sz val="11"/>
        <color theme="1"/>
        <rFont val="WenQuanYi Zen Hei"/>
        <family val="2"/>
      </rPr>
      <t xml:space="preserve">その他の診断用薬</t>
    </r>
    <r>
      <rPr>
        <sz val="11"/>
        <color theme="1"/>
        <rFont val="Calibri"/>
        <family val="2"/>
        <charset val="1"/>
      </rPr>
      <t xml:space="preserve">(</t>
    </r>
    <r>
      <rPr>
        <sz val="11"/>
        <color theme="1"/>
        <rFont val="WenQuanYi Zen Hei"/>
        <family val="2"/>
      </rPr>
      <t xml:space="preserve">体外診断用医薬品を除く。</t>
    </r>
    <r>
      <rPr>
        <sz val="11"/>
        <color theme="1"/>
        <rFont val="Calibri"/>
        <family val="2"/>
        <charset val="1"/>
      </rPr>
      <t xml:space="preserve">)</t>
    </r>
  </si>
  <si>
    <t xml:space="preserve">防腐剤</t>
  </si>
  <si>
    <t xml:space="preserve">防疫用殺菌消毒剤</t>
  </si>
  <si>
    <t xml:space="preserve">防虫剤</t>
  </si>
  <si>
    <t xml:space="preserve">殺虫剤</t>
  </si>
  <si>
    <t xml:space="preserve">殺そ剤</t>
  </si>
  <si>
    <t xml:space="preserve">その他の公衆衛生用薬</t>
  </si>
  <si>
    <t xml:space="preserve">一般検査用試薬</t>
  </si>
  <si>
    <t xml:space="preserve">血液検査用試薬</t>
  </si>
  <si>
    <t xml:space="preserve">生化学的検査用試薬</t>
  </si>
  <si>
    <t xml:space="preserve">免疫血清学的検査用試薬</t>
  </si>
  <si>
    <t xml:space="preserve">細菌学的検査用薬</t>
  </si>
  <si>
    <t xml:space="preserve">病理組織検査用薬</t>
  </si>
  <si>
    <t xml:space="preserve">体外診断用放射性医薬品</t>
  </si>
  <si>
    <t xml:space="preserve">その他の体外診断用医薬品</t>
  </si>
  <si>
    <t xml:space="preserve">ばん創こう</t>
  </si>
  <si>
    <t xml:space="preserve">他に分類されない治療を主目的としない医薬品</t>
  </si>
  <si>
    <t xml:space="preserve">あへんアルカロイド系麻薬</t>
  </si>
  <si>
    <t xml:space="preserve">麻薬</t>
  </si>
  <si>
    <t xml:space="preserve">コカアルカロイド系製剤</t>
  </si>
  <si>
    <r>
      <rPr>
        <sz val="11"/>
        <color theme="1"/>
        <rFont val="WenQuanYi Zen Hei"/>
        <family val="2"/>
      </rPr>
      <t xml:space="preserve">その他のアルカロイド系麻薬</t>
    </r>
    <r>
      <rPr>
        <sz val="11"/>
        <color theme="1"/>
        <rFont val="Calibri"/>
        <family val="2"/>
        <charset val="1"/>
      </rPr>
      <t xml:space="preserve">(</t>
    </r>
    <r>
      <rPr>
        <sz val="11"/>
        <color theme="1"/>
        <rFont val="WenQuanYi Zen Hei"/>
        <family val="2"/>
      </rPr>
      <t xml:space="preserve">天然麻薬</t>
    </r>
    <r>
      <rPr>
        <sz val="11"/>
        <color theme="1"/>
        <rFont val="Calibri"/>
        <family val="2"/>
        <charset val="1"/>
      </rPr>
      <t xml:space="preserve">)</t>
    </r>
  </si>
  <si>
    <t xml:space="preserve">合成麻薬</t>
  </si>
  <si>
    <t xml:space="preserve">その他の非アルカロイド系麻薬</t>
  </si>
  <si>
    <t xml:space="preserve">薬効不明</t>
  </si>
  <si>
    <t xml:space="preserve">区分</t>
  </si>
  <si>
    <t xml:space="preserve">メーカー名</t>
  </si>
  <si>
    <r>
      <rPr>
        <b val="true"/>
        <sz val="11"/>
        <rFont val="WenQuanYi Zen Hei"/>
        <family val="2"/>
      </rPr>
      <t xml:space="preserve">先発</t>
    </r>
    <r>
      <rPr>
        <b val="true"/>
        <sz val="11"/>
        <rFont val="Cambria"/>
        <family val="0"/>
        <charset val="1"/>
      </rPr>
      <t xml:space="preserve">/</t>
    </r>
    <r>
      <rPr>
        <b val="true"/>
        <sz val="11"/>
        <rFont val="WenQuanYi Zen Hei"/>
        <family val="2"/>
      </rPr>
      <t xml:space="preserve">後発</t>
    </r>
  </si>
  <si>
    <r>
      <rPr>
        <b val="true"/>
        <sz val="11"/>
        <rFont val="WenQuanYi Zen Hei"/>
        <family val="2"/>
      </rPr>
      <t xml:space="preserve">個別設定</t>
    </r>
    <r>
      <rPr>
        <b val="true"/>
        <sz val="11"/>
        <rFont val="Cambria"/>
        <family val="0"/>
        <charset val="1"/>
      </rPr>
      <t xml:space="preserve">(</t>
    </r>
    <r>
      <rPr>
        <b val="true"/>
        <sz val="11"/>
        <rFont val="WenQuanYi Zen Hei"/>
        <family val="2"/>
      </rPr>
      <t xml:space="preserve">年</t>
    </r>
    <r>
      <rPr>
        <b val="true"/>
        <sz val="11"/>
        <rFont val="Cambria"/>
        <family val="0"/>
        <charset val="1"/>
      </rPr>
      <t xml:space="preserve">)</t>
    </r>
  </si>
  <si>
    <r>
      <rPr>
        <b val="true"/>
        <sz val="11"/>
        <rFont val="WenQuanYi Zen Hei"/>
        <family val="2"/>
      </rPr>
      <t xml:space="preserve">品名</t>
    </r>
    <r>
      <rPr>
        <b val="true"/>
        <sz val="11"/>
        <rFont val="Cambria"/>
        <family val="0"/>
        <charset val="1"/>
      </rPr>
      <t xml:space="preserve">(</t>
    </r>
    <r>
      <rPr>
        <b val="true"/>
        <sz val="11"/>
        <rFont val="WenQuanYi Zen Hei"/>
        <family val="2"/>
      </rPr>
      <t xml:space="preserve">検索用・半角</t>
    </r>
    <r>
      <rPr>
        <b val="true"/>
        <sz val="11"/>
        <rFont val="Cambria"/>
        <family val="0"/>
        <charset val="1"/>
      </rPr>
      <t xml:space="preserve">)</t>
    </r>
  </si>
  <si>
    <r>
      <rPr>
        <b val="true"/>
        <sz val="11"/>
        <rFont val="WenQuanYi Zen Hei"/>
        <family val="2"/>
      </rPr>
      <t xml:space="preserve">成分名</t>
    </r>
    <r>
      <rPr>
        <b val="true"/>
        <sz val="11"/>
        <rFont val="Cambria"/>
        <family val="0"/>
        <charset val="1"/>
      </rPr>
      <t xml:space="preserve">(</t>
    </r>
    <r>
      <rPr>
        <b val="true"/>
        <sz val="11"/>
        <rFont val="WenQuanYi Zen Hei"/>
        <family val="2"/>
      </rPr>
      <t xml:space="preserve">検索用・半角</t>
    </r>
    <r>
      <rPr>
        <b val="true"/>
        <sz val="11"/>
        <rFont val="Cambria"/>
        <family val="0"/>
        <charset val="1"/>
      </rPr>
      <t xml:space="preserve">)</t>
    </r>
  </si>
  <si>
    <r>
      <rPr>
        <b val="true"/>
        <sz val="11"/>
        <rFont val="WenQuanYi Zen Hei"/>
        <family val="2"/>
      </rPr>
      <t xml:space="preserve">一覧用</t>
    </r>
    <r>
      <rPr>
        <b val="true"/>
        <sz val="11"/>
        <rFont val="Cambria"/>
        <family val="0"/>
        <charset val="1"/>
      </rPr>
      <t xml:space="preserve">(</t>
    </r>
    <r>
      <rPr>
        <b val="true"/>
        <sz val="11"/>
        <rFont val="WenQuanYi Zen Hei"/>
        <family val="2"/>
      </rPr>
      <t xml:space="preserve">計算</t>
    </r>
    <r>
      <rPr>
        <b val="true"/>
        <sz val="11"/>
        <rFont val="Cambria"/>
        <family val="0"/>
        <charset val="1"/>
      </rPr>
      <t xml:space="preserve">)</t>
    </r>
  </si>
  <si>
    <t xml:space="preserve">内用薬</t>
  </si>
  <si>
    <t xml:space="preserve">1121001X1018</t>
  </si>
  <si>
    <t xml:space="preserve">ブロモバレリル尿素</t>
  </si>
  <si>
    <t xml:space="preserve">１ｇ</t>
  </si>
  <si>
    <t xml:space="preserve">1123001X1012</t>
  </si>
  <si>
    <t xml:space="preserve">抱水クロラール</t>
  </si>
  <si>
    <t xml:space="preserve">1124001B1039</t>
  </si>
  <si>
    <t xml:space="preserve">エスタゾラム</t>
  </si>
  <si>
    <t xml:space="preserve">１％１ｇ</t>
  </si>
  <si>
    <t xml:space="preserve">ユーロジン散１％</t>
  </si>
  <si>
    <t xml:space="preserve">Ｔ’ｓ製薬</t>
  </si>
  <si>
    <t xml:space="preserve">先発品</t>
  </si>
  <si>
    <t xml:space="preserve">1124001F1022</t>
  </si>
  <si>
    <t xml:space="preserve">１ｍｇ１錠</t>
  </si>
  <si>
    <t xml:space="preserve">ユーロジン１ｍｇ錠</t>
  </si>
  <si>
    <t xml:space="preserve">1124001F1030</t>
  </si>
  <si>
    <t xml:space="preserve">エスタゾラム錠１ｍｇ「アメル」</t>
  </si>
  <si>
    <t xml:space="preserve">共和薬品工業</t>
  </si>
  <si>
    <t xml:space="preserve">後発品</t>
  </si>
  <si>
    <t xml:space="preserve">1124001F2029</t>
  </si>
  <si>
    <t xml:space="preserve">２ｍｇ１錠</t>
  </si>
  <si>
    <t xml:space="preserve">ユーロジン２ｍｇ錠</t>
  </si>
  <si>
    <t xml:space="preserve">1124001F2037</t>
  </si>
  <si>
    <t xml:space="preserve">エスタゾラム錠２ｍｇ「アメル」</t>
  </si>
  <si>
    <t xml:space="preserve">1124002M2022</t>
  </si>
  <si>
    <t xml:space="preserve">フルラゼパム塩酸塩</t>
  </si>
  <si>
    <t xml:space="preserve">１５ｍｇ１カプセル</t>
  </si>
  <si>
    <t xml:space="preserve">ダルメートカプセル１５</t>
  </si>
  <si>
    <t xml:space="preserve">1124003C1017</t>
  </si>
  <si>
    <t xml:space="preserve">ニトラゼパム</t>
  </si>
  <si>
    <t xml:space="preserve">ニトラゼパム１％細粒</t>
  </si>
  <si>
    <t xml:space="preserve">1124003C1092</t>
  </si>
  <si>
    <t xml:space="preserve">ベンザリン細粒１％</t>
  </si>
  <si>
    <t xml:space="preserve">1124003F1021</t>
  </si>
  <si>
    <t xml:space="preserve">ベンザリン錠２</t>
  </si>
  <si>
    <t xml:space="preserve">1124003F2010</t>
  </si>
  <si>
    <t xml:space="preserve">５ｍｇ１錠</t>
  </si>
  <si>
    <t xml:space="preserve">ニトラゼパム５ｍｇ錠</t>
  </si>
  <si>
    <t xml:space="preserve">1124003F2222</t>
  </si>
  <si>
    <t xml:space="preserve">ベンザリン錠５</t>
  </si>
  <si>
    <t xml:space="preserve">1124003F3016</t>
  </si>
  <si>
    <t xml:space="preserve">１０ｍｇ１錠</t>
  </si>
  <si>
    <t xml:space="preserve">ニトラゼパム１０ｍｇ錠</t>
  </si>
  <si>
    <t xml:space="preserve">1124003F3121</t>
  </si>
  <si>
    <t xml:space="preserve">ベンザリン錠１０</t>
  </si>
  <si>
    <t xml:space="preserve">1124007F1011</t>
  </si>
  <si>
    <t xml:space="preserve">トリアゾラム</t>
  </si>
  <si>
    <t xml:space="preserve">０．１２５ｍｇ１錠</t>
  </si>
  <si>
    <t xml:space="preserve">トリアゾラム０．１２５ｍｇ錠</t>
  </si>
  <si>
    <t xml:space="preserve">1124007F1020</t>
  </si>
  <si>
    <t xml:space="preserve">ハルシオン０．１２５ｍｇ錠</t>
  </si>
  <si>
    <t xml:space="preserve">ファイザー</t>
  </si>
  <si>
    <t xml:space="preserve">1124007F2018</t>
  </si>
  <si>
    <t xml:space="preserve">０．２５ｍｇ１錠</t>
  </si>
  <si>
    <t xml:space="preserve">トリアゾラム０．２５ｍｇ錠</t>
  </si>
  <si>
    <t xml:space="preserve">1124007F2026</t>
  </si>
  <si>
    <t xml:space="preserve">ハルシオン０．２５ｍｇ錠</t>
  </si>
  <si>
    <t xml:space="preserve">1124008F1016</t>
  </si>
  <si>
    <t xml:space="preserve">フルニトラゼパム</t>
  </si>
  <si>
    <t xml:space="preserve">フルニトラゼパム１ｍｇ錠</t>
  </si>
  <si>
    <t xml:space="preserve">1124008F1024</t>
  </si>
  <si>
    <t xml:space="preserve">サイレース錠１ｍｇ</t>
  </si>
  <si>
    <t xml:space="preserve">エーザイ</t>
  </si>
  <si>
    <t xml:space="preserve">1124008F2012</t>
  </si>
  <si>
    <t xml:space="preserve">フルニトラゼパム２ｍｇ錠</t>
  </si>
  <si>
    <t xml:space="preserve">1124008F2020</t>
  </si>
  <si>
    <t xml:space="preserve">サイレース錠２ｍｇ</t>
  </si>
  <si>
    <t xml:space="preserve">1124009F1010</t>
  </si>
  <si>
    <t xml:space="preserve">ブロチゾラム</t>
  </si>
  <si>
    <t xml:space="preserve">ブロチゾラム０．２５ｍｇ錠</t>
  </si>
  <si>
    <t xml:space="preserve">1124009F1223</t>
  </si>
  <si>
    <t xml:space="preserve">レンドルミン錠０．２５ｍｇ</t>
  </si>
  <si>
    <t xml:space="preserve">日本ベーリンガーインゲルハイム</t>
  </si>
  <si>
    <t xml:space="preserve">1124009F2017</t>
  </si>
  <si>
    <t xml:space="preserve">ブロチゾラム０．２５ｍｇ口腔内崩壊錠</t>
  </si>
  <si>
    <t xml:space="preserve">1124009F2025</t>
  </si>
  <si>
    <t xml:space="preserve">レンドルミンＤ錠０．２５ｍｇ</t>
  </si>
  <si>
    <t xml:space="preserve">1124010F1021</t>
  </si>
  <si>
    <t xml:space="preserve">ロルメタゼパム</t>
  </si>
  <si>
    <t xml:space="preserve">エバミール錠１．０</t>
  </si>
  <si>
    <t xml:space="preserve">丸石製薬</t>
  </si>
  <si>
    <t xml:space="preserve">1124010F1030</t>
  </si>
  <si>
    <t xml:space="preserve">ロラメット錠１．０</t>
  </si>
  <si>
    <t xml:space="preserve">あすか製薬</t>
  </si>
  <si>
    <t xml:space="preserve">1124013B1031</t>
  </si>
  <si>
    <t xml:space="preserve">オキサゾラム</t>
  </si>
  <si>
    <t xml:space="preserve">１０％１ｇ</t>
  </si>
  <si>
    <t xml:space="preserve">セレナール散１０％</t>
  </si>
  <si>
    <t xml:space="preserve">アルフレッサファーマ</t>
  </si>
  <si>
    <t xml:space="preserve">1124013F1033</t>
  </si>
  <si>
    <t xml:space="preserve">セレナール錠５</t>
  </si>
  <si>
    <t xml:space="preserve">1124013F2064</t>
  </si>
  <si>
    <t xml:space="preserve">セレナール錠１０</t>
  </si>
  <si>
    <t xml:space="preserve">1124014B1036</t>
  </si>
  <si>
    <t xml:space="preserve">クロキサゾラム</t>
  </si>
  <si>
    <t xml:space="preserve">セパゾン散１％</t>
  </si>
  <si>
    <t xml:space="preserve">1124014F1038</t>
  </si>
  <si>
    <t xml:space="preserve">セパゾン錠１</t>
  </si>
  <si>
    <t xml:space="preserve">1124014F2034</t>
  </si>
  <si>
    <t xml:space="preserve">セパゾン錠２</t>
  </si>
  <si>
    <t xml:space="preserve">1124015M2038</t>
  </si>
  <si>
    <t xml:space="preserve">クロラゼプ酸二カリウム</t>
  </si>
  <si>
    <t xml:space="preserve">７．５ｍｇ１カプセル</t>
  </si>
  <si>
    <t xml:space="preserve">メンドンカプセル７．５ｍｇ</t>
  </si>
  <si>
    <t xml:space="preserve">ヴィアトリス製薬</t>
  </si>
  <si>
    <t xml:space="preserve">1124017B1129</t>
  </si>
  <si>
    <t xml:space="preserve">ジアゼパム</t>
  </si>
  <si>
    <t xml:space="preserve">セルシン散１％</t>
  </si>
  <si>
    <t xml:space="preserve">1124017B1145</t>
  </si>
  <si>
    <t xml:space="preserve">ホリゾン散１％</t>
  </si>
  <si>
    <t xml:space="preserve">1124017F2011</t>
  </si>
  <si>
    <t xml:space="preserve">ジアゼパム２ｍｇ錠</t>
  </si>
  <si>
    <t xml:space="preserve">1124017F2135</t>
  </si>
  <si>
    <t xml:space="preserve">２ｍｇセルシン錠</t>
  </si>
  <si>
    <t xml:space="preserve">1124017F2151</t>
  </si>
  <si>
    <t xml:space="preserve">ホリゾン錠２ｍｇ</t>
  </si>
  <si>
    <t xml:space="preserve">1124017F4014</t>
  </si>
  <si>
    <t xml:space="preserve">ジアゼパム５ｍｇ錠</t>
  </si>
  <si>
    <t xml:space="preserve">1124017F4049</t>
  </si>
  <si>
    <t xml:space="preserve">５ｍｇセルシン錠</t>
  </si>
  <si>
    <t xml:space="preserve">1124017F4162</t>
  </si>
  <si>
    <t xml:space="preserve">ホリゾン錠５ｍｇ</t>
  </si>
  <si>
    <t xml:space="preserve">1124017F5037</t>
  </si>
  <si>
    <t xml:space="preserve">１０ｍｇセルシン錠</t>
  </si>
  <si>
    <t xml:space="preserve">1124017F5096</t>
  </si>
  <si>
    <t xml:space="preserve">ジアゼパム錠１０ｍｇ「ツルハラ」</t>
  </si>
  <si>
    <t xml:space="preserve">鶴原製薬</t>
  </si>
  <si>
    <t xml:space="preserve">1124020C1045</t>
  </si>
  <si>
    <t xml:space="preserve">ブロマゼパム</t>
  </si>
  <si>
    <t xml:space="preserve">レキソタン細粒１％</t>
  </si>
  <si>
    <t xml:space="preserve">サンドファーマ</t>
  </si>
  <si>
    <t xml:space="preserve">1124020C1061</t>
  </si>
  <si>
    <t xml:space="preserve">ブロマゼパム細粒１％「サンド」</t>
  </si>
  <si>
    <t xml:space="preserve">サンド</t>
  </si>
  <si>
    <t xml:space="preserve">1124020F1025</t>
  </si>
  <si>
    <t xml:space="preserve">レキソタン錠１</t>
  </si>
  <si>
    <t xml:space="preserve">1124020F1041</t>
  </si>
  <si>
    <t xml:space="preserve">ブロマゼパム錠１ｍｇ「サンド」</t>
  </si>
  <si>
    <t xml:space="preserve">1124020F2030</t>
  </si>
  <si>
    <t xml:space="preserve">レキソタン錠２</t>
  </si>
  <si>
    <t xml:space="preserve">1124020F2056</t>
  </si>
  <si>
    <t xml:space="preserve">ブロマゼパム錠２ｍｇ「サンド」</t>
  </si>
  <si>
    <t xml:space="preserve">1124020F3044</t>
  </si>
  <si>
    <t xml:space="preserve">３ｍｇ１錠</t>
  </si>
  <si>
    <t xml:space="preserve">ブロマゼパム錠３ｍｇ「サンド」</t>
  </si>
  <si>
    <t xml:space="preserve">1124020F4032</t>
  </si>
  <si>
    <t xml:space="preserve">レキソタン錠５</t>
  </si>
  <si>
    <t xml:space="preserve">1124020F4059</t>
  </si>
  <si>
    <t xml:space="preserve">ブロマゼパム錠５ｍｇ「サンド」</t>
  </si>
  <si>
    <t xml:space="preserve">1124021F1046</t>
  </si>
  <si>
    <t xml:space="preserve">メダゼパム</t>
  </si>
  <si>
    <t xml:space="preserve">メダゼパム錠２（ツルハラ）</t>
  </si>
  <si>
    <t xml:space="preserve">1124021F1054</t>
  </si>
  <si>
    <t xml:space="preserve">レスミット錠２</t>
  </si>
  <si>
    <t xml:space="preserve">1124021F2123</t>
  </si>
  <si>
    <t xml:space="preserve">メダゼパム錠５（ツルハラ）</t>
  </si>
  <si>
    <t xml:space="preserve">1124021F2166</t>
  </si>
  <si>
    <t xml:space="preserve">レスミット錠５</t>
  </si>
  <si>
    <t xml:space="preserve">1124022F1067</t>
  </si>
  <si>
    <t xml:space="preserve">ロラゼパム</t>
  </si>
  <si>
    <t xml:space="preserve">０．５ｍｇ１錠</t>
  </si>
  <si>
    <t xml:space="preserve">ワイパックス錠０．５</t>
  </si>
  <si>
    <t xml:space="preserve">1124022F1083</t>
  </si>
  <si>
    <t xml:space="preserve">ロラゼパム錠０．５ｍｇ「サワイ」</t>
  </si>
  <si>
    <t xml:space="preserve">沢井製薬</t>
  </si>
  <si>
    <t xml:space="preserve">1124022F2071</t>
  </si>
  <si>
    <t xml:space="preserve">ワイパックス錠１．０</t>
  </si>
  <si>
    <t xml:space="preserve">1124022F2110</t>
  </si>
  <si>
    <t xml:space="preserve">ロラゼパム錠１ｍｇ「サワイ」</t>
  </si>
  <si>
    <t xml:space="preserve">1124023F1010</t>
  </si>
  <si>
    <t xml:space="preserve">アルプラゾラム</t>
  </si>
  <si>
    <t xml:space="preserve">０．４ｍｇ１錠</t>
  </si>
  <si>
    <t xml:space="preserve">アルプラゾラム０．４ｍｇ錠</t>
  </si>
  <si>
    <t xml:space="preserve">1124023F1029</t>
  </si>
  <si>
    <t xml:space="preserve">コンスタン０．４ｍｇ錠</t>
  </si>
  <si>
    <t xml:space="preserve">1124023F1037</t>
  </si>
  <si>
    <t xml:space="preserve">ソラナックス０．４ｍｇ錠</t>
  </si>
  <si>
    <t xml:space="preserve">1124023F2017</t>
  </si>
  <si>
    <t xml:space="preserve">０．８ｍｇ１錠</t>
  </si>
  <si>
    <t xml:space="preserve">アルプラゾラム０．８ｍｇ錠</t>
  </si>
  <si>
    <t xml:space="preserve">1124023F2025</t>
  </si>
  <si>
    <t xml:space="preserve">コンスタン０．８ｍｇ錠</t>
  </si>
  <si>
    <t xml:space="preserve">1124023F2033</t>
  </si>
  <si>
    <t xml:space="preserve">ソラナックス０．８ｍｇ錠</t>
  </si>
  <si>
    <t xml:space="preserve">1124023F2084</t>
  </si>
  <si>
    <t xml:space="preserve">アルプラゾラム錠０．８ｍｇ「アメル」</t>
  </si>
  <si>
    <t xml:space="preserve">1124026C1115</t>
  </si>
  <si>
    <t xml:space="preserve">トフィソパム</t>
  </si>
  <si>
    <t xml:space="preserve">トフィソパム細粒１０％「ツルハラ」</t>
  </si>
  <si>
    <t xml:space="preserve">1124026F1014</t>
  </si>
  <si>
    <t xml:space="preserve">５０ｍｇ１錠</t>
  </si>
  <si>
    <t xml:space="preserve">トフィソパム５０ｍｇ錠</t>
  </si>
  <si>
    <t xml:space="preserve">1124026F1022</t>
  </si>
  <si>
    <t xml:space="preserve">グランダキシン錠５０</t>
  </si>
  <si>
    <t xml:space="preserve">持田製薬</t>
  </si>
  <si>
    <t xml:space="preserve">1124028B1011</t>
  </si>
  <si>
    <t xml:space="preserve">クロルジアゼポキシド</t>
  </si>
  <si>
    <t xml:space="preserve">クロルジアゼポキシド散</t>
  </si>
  <si>
    <t xml:space="preserve">1124028B1062</t>
  </si>
  <si>
    <t xml:space="preserve">クロルジアゼポキシド散１％「ツルハラ」</t>
  </si>
  <si>
    <t xml:space="preserve">1124028B2018</t>
  </si>
  <si>
    <t xml:space="preserve">1124028F1013</t>
  </si>
  <si>
    <t xml:space="preserve">クロルジアゼポキシド錠</t>
  </si>
  <si>
    <t xml:space="preserve">1124028F2010</t>
  </si>
  <si>
    <t xml:space="preserve">1124029C1038</t>
  </si>
  <si>
    <t xml:space="preserve">ロフラゼプ酸エチル</t>
  </si>
  <si>
    <t xml:space="preserve">メイラックス細粒１％</t>
  </si>
  <si>
    <t xml:space="preserve">Ｍｅｉｊｉ　Ｓｅｉｋａ　ファルマ</t>
  </si>
  <si>
    <t xml:space="preserve">1124029F1018</t>
  </si>
  <si>
    <t xml:space="preserve">ロフラゼプ酸エチル１ｍｇ錠</t>
  </si>
  <si>
    <t xml:space="preserve">1124029F1026</t>
  </si>
  <si>
    <t xml:space="preserve">メイラックス錠１ｍｇ</t>
  </si>
  <si>
    <t xml:space="preserve">1124029F2014</t>
  </si>
  <si>
    <t xml:space="preserve">ロフラゼプ酸エチル２ｍｇ錠</t>
  </si>
  <si>
    <t xml:space="preserve">1124029F2022</t>
  </si>
  <si>
    <t xml:space="preserve">メイラックス錠２ｍｇ</t>
  </si>
  <si>
    <t xml:space="preserve">1124030F1010</t>
  </si>
  <si>
    <t xml:space="preserve">クアゼパム</t>
  </si>
  <si>
    <t xml:space="preserve">１５ｍｇ１錠</t>
  </si>
  <si>
    <t xml:space="preserve">クアゼパム１５ｍｇ錠</t>
  </si>
  <si>
    <t xml:space="preserve">1124030F1029</t>
  </si>
  <si>
    <t xml:space="preserve">ドラール錠１５</t>
  </si>
  <si>
    <t xml:space="preserve">久光製薬</t>
  </si>
  <si>
    <t xml:space="preserve">1124030F2017</t>
  </si>
  <si>
    <t xml:space="preserve">２０ｍｇ１錠</t>
  </si>
  <si>
    <t xml:space="preserve">クアゼパム２０ｍｇ錠</t>
  </si>
  <si>
    <t xml:space="preserve">1124030F2025</t>
  </si>
  <si>
    <t xml:space="preserve">ドラール錠２０</t>
  </si>
  <si>
    <t xml:space="preserve">1124031Q1024</t>
  </si>
  <si>
    <t xml:space="preserve">ミダゾラム</t>
  </si>
  <si>
    <t xml:space="preserve">０．２％１ｍＬ</t>
  </si>
  <si>
    <t xml:space="preserve">ドルミカムシロップ２ｍｇ／ｍＬ</t>
  </si>
  <si>
    <t xml:space="preserve">1125001X1017</t>
  </si>
  <si>
    <t xml:space="preserve">アモバルビタール</t>
  </si>
  <si>
    <t xml:space="preserve">1125002X1011</t>
  </si>
  <si>
    <t xml:space="preserve">バルビタール</t>
  </si>
  <si>
    <t xml:space="preserve">1125003B2015</t>
  </si>
  <si>
    <t xml:space="preserve">フェノバルビタール</t>
  </si>
  <si>
    <t xml:space="preserve">フェノバルビタール散１０％</t>
  </si>
  <si>
    <t xml:space="preserve">1125003B2031</t>
  </si>
  <si>
    <t xml:space="preserve">フェノバール散１０％</t>
  </si>
  <si>
    <t xml:space="preserve">藤永製薬</t>
  </si>
  <si>
    <t xml:space="preserve">1125003X1016</t>
  </si>
  <si>
    <t xml:space="preserve">1125004F1023</t>
  </si>
  <si>
    <t xml:space="preserve">３０ｍｇ１錠</t>
  </si>
  <si>
    <t xml:space="preserve">フェノバール錠３０ｍｇ</t>
  </si>
  <si>
    <t xml:space="preserve">1125004S1030</t>
  </si>
  <si>
    <t xml:space="preserve">０．４％１ｍＬ</t>
  </si>
  <si>
    <t xml:space="preserve">フェノバールエリキシル０．４％</t>
  </si>
  <si>
    <t xml:space="preserve">1125006F1030</t>
  </si>
  <si>
    <t xml:space="preserve">ペントバルビタールカルシウム</t>
  </si>
  <si>
    <t xml:space="preserve">ラボナ錠５０ｍｇ</t>
  </si>
  <si>
    <t xml:space="preserve">田辺ファーマ</t>
  </si>
  <si>
    <t xml:space="preserve">1126001X1014</t>
  </si>
  <si>
    <t xml:space="preserve">臭化カリウム</t>
  </si>
  <si>
    <t xml:space="preserve">１０ｇ</t>
  </si>
  <si>
    <t xml:space="preserve">1126002X1019</t>
  </si>
  <si>
    <t xml:space="preserve">臭化ナトリウム</t>
  </si>
  <si>
    <t xml:space="preserve">1129004Q1031</t>
  </si>
  <si>
    <t xml:space="preserve">トリクロホスナトリウム</t>
  </si>
  <si>
    <t xml:space="preserve">１０％１ｍＬ</t>
  </si>
  <si>
    <t xml:space="preserve">トリクロリールシロップ１０％</t>
  </si>
  <si>
    <t xml:space="preserve">1129006F1021</t>
  </si>
  <si>
    <t xml:space="preserve">リルマザホン塩酸塩水和物</t>
  </si>
  <si>
    <t xml:space="preserve">リスミー錠１ｍｇ</t>
  </si>
  <si>
    <t xml:space="preserve">1129006F2028</t>
  </si>
  <si>
    <t xml:space="preserve">リスミー錠２ｍｇ</t>
  </si>
  <si>
    <t xml:space="preserve">1129007F1018</t>
  </si>
  <si>
    <t xml:space="preserve">ゾピクロン</t>
  </si>
  <si>
    <t xml:space="preserve">７．５ｍｇ１錠</t>
  </si>
  <si>
    <t xml:space="preserve">ゾピクロン７．５ｍｇ錠</t>
  </si>
  <si>
    <t xml:space="preserve">1129007F1026</t>
  </si>
  <si>
    <t xml:space="preserve">アモバン錠７．５</t>
  </si>
  <si>
    <t xml:space="preserve">サノフィ</t>
  </si>
  <si>
    <t xml:space="preserve">1129007F2014</t>
  </si>
  <si>
    <t xml:space="preserve">ゾピクロン１０ｍｇ錠</t>
  </si>
  <si>
    <t xml:space="preserve">1129007F2022</t>
  </si>
  <si>
    <t xml:space="preserve">アモバン錠１０</t>
  </si>
  <si>
    <t xml:space="preserve">1129008F1012</t>
  </si>
  <si>
    <t xml:space="preserve">タンドスピロンクエン酸塩</t>
  </si>
  <si>
    <t xml:space="preserve">タンドスピロンクエン酸塩５ｍｇ錠</t>
  </si>
  <si>
    <t xml:space="preserve">1129008F1039</t>
  </si>
  <si>
    <t xml:space="preserve">セディール錠５ｍｇ</t>
  </si>
  <si>
    <t xml:space="preserve">住友ファーマ</t>
  </si>
  <si>
    <t xml:space="preserve">1129008F2019</t>
  </si>
  <si>
    <t xml:space="preserve">タンドスピロンクエン酸塩１０ｍｇ錠</t>
  </si>
  <si>
    <t xml:space="preserve">1129008F2035</t>
  </si>
  <si>
    <t xml:space="preserve">セディール錠１０ｍｇ</t>
  </si>
  <si>
    <t xml:space="preserve">1129008F3015</t>
  </si>
  <si>
    <t xml:space="preserve">タンドスピロンクエン酸塩２０ｍｇ錠</t>
  </si>
  <si>
    <t xml:space="preserve">1129008F3023</t>
  </si>
  <si>
    <t xml:space="preserve">セディール錠２０ｍｇ</t>
  </si>
  <si>
    <t xml:space="preserve">1129009F1017</t>
  </si>
  <si>
    <t xml:space="preserve">ゾルピデム酒石酸塩</t>
  </si>
  <si>
    <t xml:space="preserve">ゾルピデム酒石酸塩５ｍｇ錠</t>
  </si>
  <si>
    <t xml:space="preserve">1129009F1025</t>
  </si>
  <si>
    <t xml:space="preserve">マイスリー錠５ｍｇ</t>
  </si>
  <si>
    <t xml:space="preserve">アステラス製薬</t>
  </si>
  <si>
    <t xml:space="preserve">1129009F2013</t>
  </si>
  <si>
    <t xml:space="preserve">ゾルピデム酒石酸塩１０ｍｇ錠</t>
  </si>
  <si>
    <t xml:space="preserve">1129009F2021</t>
  </si>
  <si>
    <t xml:space="preserve">マイスリー錠１０ｍｇ</t>
  </si>
  <si>
    <t xml:space="preserve">1129009F2048</t>
  </si>
  <si>
    <t xml:space="preserve">ゾルピデム酒石酸塩錠１０ｍｇ「ＡＦＰ」</t>
  </si>
  <si>
    <t xml:space="preserve">1129009F2110</t>
  </si>
  <si>
    <t xml:space="preserve">ゾルピデム酒石酸塩錠１０ｍｇ「ＪＧ」</t>
  </si>
  <si>
    <t xml:space="preserve">日本ジェネリック</t>
  </si>
  <si>
    <t xml:space="preserve">1129009F2234</t>
  </si>
  <si>
    <t xml:space="preserve">ゾルピデム酒石酸塩錠１０ｍｇ「ケミファ」</t>
  </si>
  <si>
    <t xml:space="preserve">日本ケミファ</t>
  </si>
  <si>
    <t xml:space="preserve">1129009F2285</t>
  </si>
  <si>
    <t xml:space="preserve">ゾルピデム酒石酸塩錠１０ｍｇ「トーワ」</t>
  </si>
  <si>
    <t xml:space="preserve">東和薬品</t>
  </si>
  <si>
    <t xml:space="preserve">1129009F2293</t>
  </si>
  <si>
    <t xml:space="preserve">ゾルピデム酒石酸塩錠１０ｍｇ「日医工」</t>
  </si>
  <si>
    <t xml:space="preserve">日医工</t>
  </si>
  <si>
    <t xml:space="preserve">1129009F2366</t>
  </si>
  <si>
    <t xml:space="preserve">ゾルピデム酒石酸塩錠１０ｍｇ「ＮＰＩ」</t>
  </si>
  <si>
    <t xml:space="preserve">東洋カプセル</t>
  </si>
  <si>
    <t xml:space="preserve">1129009F2374</t>
  </si>
  <si>
    <t xml:space="preserve">ゾルピデム酒石酸塩錠１０ｍｇ「ＮＩＧ」</t>
  </si>
  <si>
    <t xml:space="preserve">日医工岐阜工場</t>
  </si>
  <si>
    <t xml:space="preserve">1129009F3010</t>
  </si>
  <si>
    <t xml:space="preserve">ゾルピデム酒石酸塩５ｍｇ口腔内崩壊錠</t>
  </si>
  <si>
    <t xml:space="preserve">1129009F4040</t>
  </si>
  <si>
    <t xml:space="preserve">ゾルピデム酒石酸塩ＯＤ錠１０ｍｇ「サワイ」</t>
  </si>
  <si>
    <t xml:space="preserve">1129009F4059</t>
  </si>
  <si>
    <t xml:space="preserve">ゾルピデム酒石酸塩ＯＤフィルム１０ｍｇ「モチダ」</t>
  </si>
  <si>
    <t xml:space="preserve">救急薬品工業</t>
  </si>
  <si>
    <t xml:space="preserve">1129009F4067</t>
  </si>
  <si>
    <t xml:space="preserve">ゾルピデム酒石酸塩ＯＤ錠１０ｍｇ「トーワ」</t>
  </si>
  <si>
    <t xml:space="preserve">1129009F4075</t>
  </si>
  <si>
    <t xml:space="preserve">ゾルピデム酒石酸塩ＯＤ錠１０ｍｇ「日医工」</t>
  </si>
  <si>
    <t xml:space="preserve">1129009S1023</t>
  </si>
  <si>
    <t xml:space="preserve">５ｍｇ１ｍＬ１包</t>
  </si>
  <si>
    <t xml:space="preserve">ゾルピデム酒石酸塩内用液５ｍｇ「タカタ」</t>
  </si>
  <si>
    <t xml:space="preserve">高田製薬</t>
  </si>
  <si>
    <t xml:space="preserve">1129009S2020</t>
  </si>
  <si>
    <t xml:space="preserve">１０ｍｇ２ｍＬ１包</t>
  </si>
  <si>
    <t xml:space="preserve">ゾルピデム酒石酸塩内用液１０ｍｇ「タカタ」</t>
  </si>
  <si>
    <t xml:space="preserve">1129010F1010</t>
  </si>
  <si>
    <t xml:space="preserve">エスゾピクロン</t>
  </si>
  <si>
    <t xml:space="preserve">エスゾピクロン１ｍｇ錠</t>
  </si>
  <si>
    <t xml:space="preserve">1129010F1028</t>
  </si>
  <si>
    <t xml:space="preserve">ルネスタ錠１ｍｇ</t>
  </si>
  <si>
    <t xml:space="preserve">1129010F1044</t>
  </si>
  <si>
    <t xml:space="preserve">エスゾピクロン錠１ｍｇ「ＫＭＰ」</t>
  </si>
  <si>
    <t xml:space="preserve">共創未来ファーマ</t>
  </si>
  <si>
    <t xml:space="preserve">1129010F1052</t>
  </si>
  <si>
    <t xml:space="preserve">エスゾピクロン錠１ｍｇ「ＮＰＩ」</t>
  </si>
  <si>
    <t xml:space="preserve">日本薬品工業</t>
  </si>
  <si>
    <t xml:space="preserve">1129010F1079</t>
  </si>
  <si>
    <t xml:space="preserve">エスゾピクロン錠１ｍｇ「ＹＤ」</t>
  </si>
  <si>
    <t xml:space="preserve">陽進堂ホールディングス</t>
  </si>
  <si>
    <t xml:space="preserve">1129010F1150</t>
  </si>
  <si>
    <t xml:space="preserve">エスゾピクロン錠１ｍｇ「明治」</t>
  </si>
  <si>
    <t xml:space="preserve">1129010F2016</t>
  </si>
  <si>
    <t xml:space="preserve">エスゾピクロン２ｍｇ錠</t>
  </si>
  <si>
    <t xml:space="preserve">1129010F2024</t>
  </si>
  <si>
    <t xml:space="preserve">ルネスタ錠２ｍｇ</t>
  </si>
  <si>
    <t xml:space="preserve">1129010F2040</t>
  </si>
  <si>
    <t xml:space="preserve">エスゾピクロン錠２ｍｇ「ＫＭＰ」</t>
  </si>
  <si>
    <t xml:space="preserve">1129010F2059</t>
  </si>
  <si>
    <t xml:space="preserve">エスゾピクロン錠２ｍｇ「ＮＰＩ」</t>
  </si>
  <si>
    <t xml:space="preserve">1129010F2156</t>
  </si>
  <si>
    <t xml:space="preserve">エスゾピクロン錠２ｍｇ「明治」</t>
  </si>
  <si>
    <t xml:space="preserve">1129010F3012</t>
  </si>
  <si>
    <t xml:space="preserve">エスゾピクロン３ｍｇ錠</t>
  </si>
  <si>
    <t xml:space="preserve">1129010F3020</t>
  </si>
  <si>
    <t xml:space="preserve">ルネスタ錠３ｍｇ</t>
  </si>
  <si>
    <t xml:space="preserve">1129010F3047</t>
  </si>
  <si>
    <t xml:space="preserve">エスゾピクロン錠３ｍｇ「ＫＭＰ」</t>
  </si>
  <si>
    <t xml:space="preserve">1129010F3055</t>
  </si>
  <si>
    <t xml:space="preserve">エスゾピクロン錠３ｍｇ「ＮＰＩ」</t>
  </si>
  <si>
    <t xml:space="preserve">1129010F3071</t>
  </si>
  <si>
    <t xml:space="preserve">エスゾピクロン錠３ｍｇ「ＹＤ」</t>
  </si>
  <si>
    <t xml:space="preserve">1129010F3080</t>
  </si>
  <si>
    <t xml:space="preserve">エスゾピクロン錠３ｍｇ「アメル」</t>
  </si>
  <si>
    <t xml:space="preserve">1129010F3098</t>
  </si>
  <si>
    <t xml:space="preserve">エスゾピクロン錠３ｍｇ「杏林」</t>
  </si>
  <si>
    <t xml:space="preserve">キョーリンリメディオ</t>
  </si>
  <si>
    <t xml:space="preserve">1129010F3128</t>
  </si>
  <si>
    <t xml:space="preserve">エスゾピクロン錠３ｍｇ「トーワ」</t>
  </si>
  <si>
    <t xml:space="preserve">1129010F3136</t>
  </si>
  <si>
    <t xml:space="preserve">エスゾピクロン錠３ｍｇ「日新」</t>
  </si>
  <si>
    <t xml:space="preserve">日新製薬（山形）</t>
  </si>
  <si>
    <t xml:space="preserve">1129010F3152</t>
  </si>
  <si>
    <t xml:space="preserve">エスゾピクロン錠３ｍｇ「明治」</t>
  </si>
  <si>
    <t xml:space="preserve">1131001A1038</t>
  </si>
  <si>
    <t xml:space="preserve">アセチルフェネトライド</t>
  </si>
  <si>
    <t xml:space="preserve">クランポール末</t>
  </si>
  <si>
    <t xml:space="preserve">1131001F1035</t>
  </si>
  <si>
    <t xml:space="preserve">２００ｍｇ１錠</t>
  </si>
  <si>
    <t xml:space="preserve">クランポール錠２００ｍｇ</t>
  </si>
  <si>
    <t xml:space="preserve">1132001A1035</t>
  </si>
  <si>
    <t xml:space="preserve">エトトイン</t>
  </si>
  <si>
    <t xml:space="preserve">アクセノン末</t>
  </si>
  <si>
    <t xml:space="preserve">1132002B1019</t>
  </si>
  <si>
    <t xml:space="preserve">フェニトイン</t>
  </si>
  <si>
    <t xml:space="preserve">フェニトイン散</t>
  </si>
  <si>
    <t xml:space="preserve">1132002F1010</t>
  </si>
  <si>
    <t xml:space="preserve">２５ｍｇ１錠</t>
  </si>
  <si>
    <t xml:space="preserve">フェニトイン錠</t>
  </si>
  <si>
    <t xml:space="preserve">1132002F1037</t>
  </si>
  <si>
    <t xml:space="preserve">アレビアチン錠２５ｍｇ</t>
  </si>
  <si>
    <t xml:space="preserve">1132002F2017</t>
  </si>
  <si>
    <t xml:space="preserve">１００ｍｇ１錠</t>
  </si>
  <si>
    <t xml:space="preserve">1132002F2041</t>
  </si>
  <si>
    <t xml:space="preserve">アレビアチン錠１００ｍｇ</t>
  </si>
  <si>
    <t xml:space="preserve">1133002B1032</t>
  </si>
  <si>
    <t xml:space="preserve">トリメタジオン</t>
  </si>
  <si>
    <t xml:space="preserve">６６．７％１ｇ</t>
  </si>
  <si>
    <t xml:space="preserve">ミノアレ散６６．７％</t>
  </si>
  <si>
    <t xml:space="preserve">1135002C1059</t>
  </si>
  <si>
    <t xml:space="preserve">プリミドン</t>
  </si>
  <si>
    <t xml:space="preserve">９９．５％１ｇ</t>
  </si>
  <si>
    <t xml:space="preserve">プリミドン細粒９９．５％「日医工」</t>
  </si>
  <si>
    <t xml:space="preserve">1135002F1055</t>
  </si>
  <si>
    <t xml:space="preserve">２５０ｍｇ１錠</t>
  </si>
  <si>
    <t xml:space="preserve">プリミドン錠２５０ｍｇ「日医工」</t>
  </si>
  <si>
    <t xml:space="preserve">1137001F1039</t>
  </si>
  <si>
    <t xml:space="preserve">スルチアム</t>
  </si>
  <si>
    <t xml:space="preserve">オスポロット錠５０ｍｇ</t>
  </si>
  <si>
    <t xml:space="preserve">1137001F2035</t>
  </si>
  <si>
    <t xml:space="preserve">オスポロット錠２００ｍｇ</t>
  </si>
  <si>
    <t xml:space="preserve">1139001B1031</t>
  </si>
  <si>
    <t xml:space="preserve">エトスクシミド</t>
  </si>
  <si>
    <t xml:space="preserve">５０％１ｇ</t>
  </si>
  <si>
    <t xml:space="preserve">エピレオプチマル散５０％</t>
  </si>
  <si>
    <t xml:space="preserve">1139001Q1042</t>
  </si>
  <si>
    <t xml:space="preserve">５％１ｍＬ</t>
  </si>
  <si>
    <t xml:space="preserve">ザロンチンシロップ５％</t>
  </si>
  <si>
    <t xml:space="preserve">1139002C1066</t>
  </si>
  <si>
    <t xml:space="preserve">カルバマゼピン</t>
  </si>
  <si>
    <t xml:space="preserve">カルバマゼピン細粒５０％「アメル」</t>
  </si>
  <si>
    <t xml:space="preserve">1139002C1082</t>
  </si>
  <si>
    <t xml:space="preserve">テグレトール細粒５０％</t>
  </si>
  <si>
    <t xml:space="preserve">サンファーマ</t>
  </si>
  <si>
    <t xml:space="preserve">1139002C1090</t>
  </si>
  <si>
    <t xml:space="preserve">カルバマゼピン細粒５０％「フジナガ」</t>
  </si>
  <si>
    <t xml:space="preserve">1139002F1011</t>
  </si>
  <si>
    <t xml:space="preserve">カルバマゼピン２００ｍｇ錠</t>
  </si>
  <si>
    <t xml:space="preserve">1139002F1062</t>
  </si>
  <si>
    <t xml:space="preserve">テグレトール錠２００ｍｇ</t>
  </si>
  <si>
    <t xml:space="preserve">1139002F1070</t>
  </si>
  <si>
    <t xml:space="preserve">カルバマゼピン錠２００ｍｇ「アメル」</t>
  </si>
  <si>
    <t xml:space="preserve">1139002F2018</t>
  </si>
  <si>
    <t xml:space="preserve">カルバマゼピン１００ｍｇ錠</t>
  </si>
  <si>
    <t xml:space="preserve">1139002F2026</t>
  </si>
  <si>
    <t xml:space="preserve">テグレトール錠１００ｍｇ</t>
  </si>
  <si>
    <t xml:space="preserve">1139002F2042</t>
  </si>
  <si>
    <t xml:space="preserve">カルバマゼピン錠１００ｍｇ「アメル」</t>
  </si>
  <si>
    <t xml:space="preserve">1139003C1044</t>
  </si>
  <si>
    <t xml:space="preserve">クロナゼパム</t>
  </si>
  <si>
    <t xml:space="preserve">０．１％１ｇ</t>
  </si>
  <si>
    <t xml:space="preserve">リボトリール細粒０．１％</t>
  </si>
  <si>
    <t xml:space="preserve">太陽ファルマ</t>
  </si>
  <si>
    <t xml:space="preserve">1139003C1052</t>
  </si>
  <si>
    <t xml:space="preserve">ランドセン細粒０．１％</t>
  </si>
  <si>
    <t xml:space="preserve">1139003C2040</t>
  </si>
  <si>
    <t xml:space="preserve">０．５％１ｇ</t>
  </si>
  <si>
    <t xml:space="preserve">リボトリール細粒０．５％</t>
  </si>
  <si>
    <t xml:space="preserve">1139003C2059</t>
  </si>
  <si>
    <t xml:space="preserve">ランドセン細粒０．５％</t>
  </si>
  <si>
    <t xml:space="preserve">1139003F1040</t>
  </si>
  <si>
    <t xml:space="preserve">リボトリール錠０．５ｍｇ</t>
  </si>
  <si>
    <t xml:space="preserve">1139003F1059</t>
  </si>
  <si>
    <t xml:space="preserve">ランドセン錠０．５ｍｇ</t>
  </si>
  <si>
    <t xml:space="preserve">1139003F2047</t>
  </si>
  <si>
    <t xml:space="preserve">リボトリール錠１ｍｇ</t>
  </si>
  <si>
    <t xml:space="preserve">1139003F2055</t>
  </si>
  <si>
    <t xml:space="preserve">ランドセン錠１ｍｇ</t>
  </si>
  <si>
    <t xml:space="preserve">1139003F3043</t>
  </si>
  <si>
    <t xml:space="preserve">リボトリール錠２ｍｇ</t>
  </si>
  <si>
    <t xml:space="preserve">1139003F3051</t>
  </si>
  <si>
    <t xml:space="preserve">ランドセン錠２ｍｇ</t>
  </si>
  <si>
    <t xml:space="preserve">1139004C1049</t>
  </si>
  <si>
    <t xml:space="preserve">バルプロ酸ナトリウム</t>
  </si>
  <si>
    <t xml:space="preserve">２０％１ｇ</t>
  </si>
  <si>
    <t xml:space="preserve">バルプロ酸ナトリウム細粒２０％「ＥＭＥＣ」</t>
  </si>
  <si>
    <t xml:space="preserve">1139004C2061</t>
  </si>
  <si>
    <t xml:space="preserve">４０％１ｇ</t>
  </si>
  <si>
    <t xml:space="preserve">デパケン細粒４０％</t>
  </si>
  <si>
    <t xml:space="preserve">1139004C2070</t>
  </si>
  <si>
    <t xml:space="preserve">バルプロ酸ナトリウム細粒４０％「ＥＭＥＣ」</t>
  </si>
  <si>
    <t xml:space="preserve">1139004D1010</t>
  </si>
  <si>
    <t xml:space="preserve">バルプロ酸ナトリウム４０％徐放顆粒</t>
  </si>
  <si>
    <t xml:space="preserve">1139004D1052</t>
  </si>
  <si>
    <t xml:space="preserve">セレニカＲ顆粒４０％</t>
  </si>
  <si>
    <t xml:space="preserve">興和</t>
  </si>
  <si>
    <t xml:space="preserve">1139004F1010</t>
  </si>
  <si>
    <t xml:space="preserve">バルプロ酸ナトリウム１００ｍｇ錠</t>
  </si>
  <si>
    <t xml:space="preserve">1139004F1096</t>
  </si>
  <si>
    <t xml:space="preserve">デパケン錠１００ｍｇ</t>
  </si>
  <si>
    <t xml:space="preserve">1139004F2165</t>
  </si>
  <si>
    <t xml:space="preserve">バルプロ酸ナトリウム錠２００ｍｇ「アメル」</t>
  </si>
  <si>
    <t xml:space="preserve">1139004F2173</t>
  </si>
  <si>
    <t xml:space="preserve">デパケン錠２００ｍｇ</t>
  </si>
  <si>
    <t xml:space="preserve">1139004F2190</t>
  </si>
  <si>
    <t xml:space="preserve">バルプロ酸Ｎａ錠２００ｍｇ「フジナガ」</t>
  </si>
  <si>
    <t xml:space="preserve">1139004F2203</t>
  </si>
  <si>
    <t xml:space="preserve">バルプロ酸ナトリウム錠２００ｍｇ「ＤＳＰ」</t>
  </si>
  <si>
    <t xml:space="preserve">1139004G1016</t>
  </si>
  <si>
    <t xml:space="preserve">バルプロ酸ナトリウム１００ｍｇ徐放錠</t>
  </si>
  <si>
    <t xml:space="preserve">1139004G1040</t>
  </si>
  <si>
    <t xml:space="preserve">デパケンＲ錠１００ｍｇ</t>
  </si>
  <si>
    <t xml:space="preserve">1139004G2039</t>
  </si>
  <si>
    <t xml:space="preserve">セレニカＲ錠２００ｍｇ</t>
  </si>
  <si>
    <t xml:space="preserve">1139004G2055</t>
  </si>
  <si>
    <t xml:space="preserve">バルプロ酸ナトリウムＳＲ錠２００ｍｇ「アメル」</t>
  </si>
  <si>
    <t xml:space="preserve">1139004G2063</t>
  </si>
  <si>
    <t xml:space="preserve">デパケンＲ錠２００ｍｇ</t>
  </si>
  <si>
    <t xml:space="preserve">1139004G2080</t>
  </si>
  <si>
    <t xml:space="preserve">バルプロ酸ナトリウム徐放錠Ａ２００ｍｇ「トーワ」</t>
  </si>
  <si>
    <t xml:space="preserve">1139004G3027</t>
  </si>
  <si>
    <t xml:space="preserve">４００ｍｇ１錠</t>
  </si>
  <si>
    <t xml:space="preserve">セレニカＲ錠４００ｍｇ</t>
  </si>
  <si>
    <t xml:space="preserve">1139004Q1011</t>
  </si>
  <si>
    <t xml:space="preserve">バルプロ酸ナトリウム５％シロップ</t>
  </si>
  <si>
    <t xml:space="preserve">1139004Q1100</t>
  </si>
  <si>
    <t xml:space="preserve">デパケンシロップ５％</t>
  </si>
  <si>
    <t xml:space="preserve">1139004Q1119</t>
  </si>
  <si>
    <t xml:space="preserve">バルプロ酸ナトリウムシロップ５％「日医工」</t>
  </si>
  <si>
    <t xml:space="preserve">1139004Q1127</t>
  </si>
  <si>
    <t xml:space="preserve">バルプロ酸Ｎａシロップ５％「フジナガ」</t>
  </si>
  <si>
    <t xml:space="preserve">1139005B1048</t>
  </si>
  <si>
    <t xml:space="preserve">ゾニサミド</t>
  </si>
  <si>
    <t xml:space="preserve">エクセグラン散２０％</t>
  </si>
  <si>
    <t xml:space="preserve">1139005B1056</t>
  </si>
  <si>
    <t xml:space="preserve">ゾニサミド散２０％「アメル」</t>
  </si>
  <si>
    <t xml:space="preserve">1139005F1015</t>
  </si>
  <si>
    <t xml:space="preserve">ゾニサミド１００ｍｇ錠</t>
  </si>
  <si>
    <t xml:space="preserve">1139005F1023</t>
  </si>
  <si>
    <t xml:space="preserve">エクセグラン錠１００ｍｇ</t>
  </si>
  <si>
    <t xml:space="preserve">1139006C1030</t>
  </si>
  <si>
    <t xml:space="preserve">クロバザム</t>
  </si>
  <si>
    <t xml:space="preserve">マイスタン細粒１％</t>
  </si>
  <si>
    <t xml:space="preserve">1139006F1028</t>
  </si>
  <si>
    <t xml:space="preserve">マイスタン錠５ｍｇ</t>
  </si>
  <si>
    <t xml:space="preserve">1139006F2024</t>
  </si>
  <si>
    <t xml:space="preserve">マイスタン錠１０ｍｇ</t>
  </si>
  <si>
    <t xml:space="preserve">1139007F1022</t>
  </si>
  <si>
    <t xml:space="preserve">ガバペンチン</t>
  </si>
  <si>
    <t xml:space="preserve">ガバペン錠２００ｍｇ</t>
  </si>
  <si>
    <t xml:space="preserve">富士製薬工業</t>
  </si>
  <si>
    <t xml:space="preserve">1139007F2029</t>
  </si>
  <si>
    <t xml:space="preserve">３００ｍｇ１錠</t>
  </si>
  <si>
    <t xml:space="preserve">ガバペン錠３００ｍｇ</t>
  </si>
  <si>
    <t xml:space="preserve">1139007F3025</t>
  </si>
  <si>
    <t xml:space="preserve">ガバペン錠４００ｍｇ</t>
  </si>
  <si>
    <t xml:space="preserve">1139007Q1023</t>
  </si>
  <si>
    <t xml:space="preserve">ガバペンシロップ５％</t>
  </si>
  <si>
    <t xml:space="preserve">1139008C1020</t>
  </si>
  <si>
    <t xml:space="preserve">トピラマート</t>
  </si>
  <si>
    <t xml:space="preserve">トピナ細粒１０％</t>
  </si>
  <si>
    <t xml:space="preserve">協和キリン</t>
  </si>
  <si>
    <t xml:space="preserve">1139008F1027</t>
  </si>
  <si>
    <t xml:space="preserve">トピナ錠５０ｍｇ</t>
  </si>
  <si>
    <t xml:space="preserve">1139008F1035</t>
  </si>
  <si>
    <t xml:space="preserve">トピラマート錠５０ｍｇ「アメル」</t>
  </si>
  <si>
    <t xml:space="preserve">1139008F2023</t>
  </si>
  <si>
    <t xml:space="preserve">トピナ錠１００ｍｇ</t>
  </si>
  <si>
    <t xml:space="preserve">1139008F2031</t>
  </si>
  <si>
    <t xml:space="preserve">トピラマート錠１００ｍｇ「アメル」</t>
  </si>
  <si>
    <t xml:space="preserve">1139008F3020</t>
  </si>
  <si>
    <t xml:space="preserve">トピナ錠２５ｍｇ</t>
  </si>
  <si>
    <t xml:space="preserve">1139008F3038</t>
  </si>
  <si>
    <t xml:space="preserve">トピラマート錠２５ｍｇ「アメル」</t>
  </si>
  <si>
    <t xml:space="preserve">1139009F1013</t>
  </si>
  <si>
    <t xml:space="preserve">ラモトリギン</t>
  </si>
  <si>
    <t xml:space="preserve">ラモトリギン２ｍｇ錠</t>
  </si>
  <si>
    <t xml:space="preserve">1139009F1021</t>
  </si>
  <si>
    <t xml:space="preserve">ラミクタール錠小児用２ｍｇ</t>
  </si>
  <si>
    <t xml:space="preserve">グラクソ・スミスクライン</t>
  </si>
  <si>
    <t xml:space="preserve">1139009F2010</t>
  </si>
  <si>
    <t xml:space="preserve">ラモトリギン５ｍｇ錠</t>
  </si>
  <si>
    <t xml:space="preserve">1139009F2028</t>
  </si>
  <si>
    <t xml:space="preserve">ラミクタール錠小児用５ｍｇ</t>
  </si>
  <si>
    <t xml:space="preserve">1139009F3016</t>
  </si>
  <si>
    <t xml:space="preserve">ラモトリギン２５ｍｇ錠</t>
  </si>
  <si>
    <t xml:space="preserve">1139009F3024</t>
  </si>
  <si>
    <t xml:space="preserve">ラミクタール錠２５ｍｇ</t>
  </si>
  <si>
    <t xml:space="preserve">1139009F3032</t>
  </si>
  <si>
    <t xml:space="preserve">ラモトリギン錠２５ｍｇ「ＪＧ」</t>
  </si>
  <si>
    <t xml:space="preserve">1139009F3040</t>
  </si>
  <si>
    <t xml:space="preserve">ラモトリギン錠２５ｍｇ「アメル」</t>
  </si>
  <si>
    <t xml:space="preserve">1139009F3059</t>
  </si>
  <si>
    <t xml:space="preserve">ラモトリギン錠２５ｍｇ「サワイ」</t>
  </si>
  <si>
    <t xml:space="preserve">1139009F3067</t>
  </si>
  <si>
    <t xml:space="preserve">ラモトリギン錠２５ｍｇ「トーワ」</t>
  </si>
  <si>
    <t xml:space="preserve">1139009F4012</t>
  </si>
  <si>
    <t xml:space="preserve">ラモトリギン１００ｍｇ錠</t>
  </si>
  <si>
    <t xml:space="preserve">1139009F4020</t>
  </si>
  <si>
    <t xml:space="preserve">ラミクタール錠１００ｍｇ</t>
  </si>
  <si>
    <t xml:space="preserve">1139009F4039</t>
  </si>
  <si>
    <t xml:space="preserve">ラモトリギン錠１００ｍｇ「ＪＧ」</t>
  </si>
  <si>
    <t xml:space="preserve">1139009F4047</t>
  </si>
  <si>
    <t xml:space="preserve">ラモトリギン錠１００ｍｇ「アメル」</t>
  </si>
  <si>
    <t xml:space="preserve">1139009F4055</t>
  </si>
  <si>
    <t xml:space="preserve">ラモトリギン錠１００ｍｇ「サワイ」</t>
  </si>
  <si>
    <t xml:space="preserve">1139009F4063</t>
  </si>
  <si>
    <t xml:space="preserve">ラモトリギン錠１００ｍｇ「トーワ」</t>
  </si>
  <si>
    <t xml:space="preserve">1139010F1024</t>
  </si>
  <si>
    <t xml:space="preserve">レベチラセタム</t>
  </si>
  <si>
    <t xml:space="preserve">イーケプラ錠２５０ｍｇ</t>
  </si>
  <si>
    <t xml:space="preserve">ユーシービージャパン</t>
  </si>
  <si>
    <t xml:space="preserve">1139010F1032</t>
  </si>
  <si>
    <t xml:space="preserve">レベチラセタム錠２５０ｍｇ「ＪＧ」</t>
  </si>
  <si>
    <t xml:space="preserve">1139010F1040</t>
  </si>
  <si>
    <t xml:space="preserve">レベチラセタム錠２５０ｍｇ「ＶＴＲＳ」</t>
  </si>
  <si>
    <t xml:space="preserve">ダイト</t>
  </si>
  <si>
    <t xml:space="preserve">1139010F1059</t>
  </si>
  <si>
    <t xml:space="preserve">レベチラセタム錠２５０ｍｇ「アメル」</t>
  </si>
  <si>
    <t xml:space="preserve">1139010F1067</t>
  </si>
  <si>
    <t xml:space="preserve">レベチラセタム錠２５０ｍｇ「杏林」</t>
  </si>
  <si>
    <t xml:space="preserve">1139010F1075</t>
  </si>
  <si>
    <t xml:space="preserve">レベチラセタム錠２５０ｍｇ「サワイ」</t>
  </si>
  <si>
    <t xml:space="preserve">1139010F1083</t>
  </si>
  <si>
    <t xml:space="preserve">レベチラセタム錠２５０ｍｇ「タカタ」</t>
  </si>
  <si>
    <t xml:space="preserve">1139010F1091</t>
  </si>
  <si>
    <t xml:space="preserve">レベチラセタム錠２５０ｍｇ「トーワ」</t>
  </si>
  <si>
    <t xml:space="preserve">1139010F1105</t>
  </si>
  <si>
    <t xml:space="preserve">レベチラセタム錠２５０ｍｇ「日医工」</t>
  </si>
  <si>
    <t xml:space="preserve">1139010F1113</t>
  </si>
  <si>
    <t xml:space="preserve">レベチラセタム錠２５０ｍｇ「日新」</t>
  </si>
  <si>
    <t xml:space="preserve">1139010F1121</t>
  </si>
  <si>
    <t xml:space="preserve">レベチラセタム錠２５０ｍｇ「フェルゼン」</t>
  </si>
  <si>
    <t xml:space="preserve">フェルゼンファーマ</t>
  </si>
  <si>
    <t xml:space="preserve">1139010F1130</t>
  </si>
  <si>
    <t xml:space="preserve">レベチラセタム錠２５０ｍｇ「明治」</t>
  </si>
  <si>
    <t xml:space="preserve">1139010F1148</t>
  </si>
  <si>
    <t xml:space="preserve">レベチラセタム錠２５０ｍｇ「サンド」</t>
  </si>
  <si>
    <t xml:space="preserve">1139010F2020</t>
  </si>
  <si>
    <t xml:space="preserve">５００ｍｇ１錠</t>
  </si>
  <si>
    <t xml:space="preserve">イーケプラ錠５００ｍｇ</t>
  </si>
  <si>
    <t xml:space="preserve">1139010F2039</t>
  </si>
  <si>
    <t xml:space="preserve">レベチラセタム錠５００ｍｇ「ＪＧ」</t>
  </si>
  <si>
    <t xml:space="preserve">1139010F2047</t>
  </si>
  <si>
    <t xml:space="preserve">レベチラセタム錠５００ｍｇ「ＶＴＲＳ」</t>
  </si>
  <si>
    <t xml:space="preserve">1139010F2055</t>
  </si>
  <si>
    <t xml:space="preserve">レベチラセタム錠５００ｍｇ「アメル」</t>
  </si>
  <si>
    <t xml:space="preserve">1139010F2063</t>
  </si>
  <si>
    <t xml:space="preserve">レベチラセタム錠５００ｍｇ「杏林」</t>
  </si>
  <si>
    <t xml:space="preserve">1139010F2071</t>
  </si>
  <si>
    <t xml:space="preserve">レベチラセタム錠５００ｍｇ「サワイ」</t>
  </si>
  <si>
    <t xml:space="preserve">1139010F2080</t>
  </si>
  <si>
    <t xml:space="preserve">レベチラセタム錠５００ｍｇ「タカタ」</t>
  </si>
  <si>
    <t xml:space="preserve">1139010F2098</t>
  </si>
  <si>
    <t xml:space="preserve">レベチラセタム錠５００ｍｇ「トーワ」</t>
  </si>
  <si>
    <t xml:space="preserve">1139010F2101</t>
  </si>
  <si>
    <t xml:space="preserve">レベチラセタム錠５００ｍｇ「日医工」</t>
  </si>
  <si>
    <t xml:space="preserve">1139010F2110</t>
  </si>
  <si>
    <t xml:space="preserve">レベチラセタム錠５００ｍｇ「日新」</t>
  </si>
  <si>
    <t xml:space="preserve">1139010F2128</t>
  </si>
  <si>
    <t xml:space="preserve">レベチラセタム錠５００ｍｇ「フェルゼン」</t>
  </si>
  <si>
    <t xml:space="preserve">1139010F2136</t>
  </si>
  <si>
    <t xml:space="preserve">レベチラセタム錠５００ｍｇ「明治」</t>
  </si>
  <si>
    <t xml:space="preserve">1139010F2144</t>
  </si>
  <si>
    <t xml:space="preserve">レベチラセタム錠５００ｍｇ「サンド」</t>
  </si>
  <si>
    <t xml:space="preserve">1139010F3027</t>
  </si>
  <si>
    <t xml:space="preserve">２５０ｍｇ１包</t>
  </si>
  <si>
    <t xml:space="preserve">レベチラセタム粒状錠２５０ｍｇ「サワイ」</t>
  </si>
  <si>
    <t xml:space="preserve">1139010F4023</t>
  </si>
  <si>
    <t xml:space="preserve">５００ｍｇ１包</t>
  </si>
  <si>
    <t xml:space="preserve">レベチラセタム粒状錠５００ｍｇ「サワイ」</t>
  </si>
  <si>
    <t xml:space="preserve">1139010R1020</t>
  </si>
  <si>
    <t xml:space="preserve">イーケプラドライシロップ５０％</t>
  </si>
  <si>
    <t xml:space="preserve">1139010R1039</t>
  </si>
  <si>
    <t xml:space="preserve">レベチラセタムドライシロップ５０％「ＪＧ」</t>
  </si>
  <si>
    <t xml:space="preserve">1139010R1047</t>
  </si>
  <si>
    <t xml:space="preserve">レベチラセタムドライシロップ５０％「ＹＤ」</t>
  </si>
  <si>
    <t xml:space="preserve">1139010R1055</t>
  </si>
  <si>
    <t xml:space="preserve">レベチラセタムＤＳ５０％「杏林」</t>
  </si>
  <si>
    <t xml:space="preserve">1139010R1063</t>
  </si>
  <si>
    <t xml:space="preserve">レベチラセタムＤＳ５０％「サワイ」</t>
  </si>
  <si>
    <t xml:space="preserve">1139010R1071</t>
  </si>
  <si>
    <t xml:space="preserve">レベチラセタムＤＳ５０％「タカタ」</t>
  </si>
  <si>
    <t xml:space="preserve">1139010R1080</t>
  </si>
  <si>
    <t xml:space="preserve">レベチラセタムＤＳ５０％「トーワ」</t>
  </si>
  <si>
    <t xml:space="preserve">1139010R1098</t>
  </si>
  <si>
    <t xml:space="preserve">レベチラセタムドライシロップ５０％「日医工」</t>
  </si>
  <si>
    <t xml:space="preserve">1139010R1101</t>
  </si>
  <si>
    <t xml:space="preserve">レベチラセタムドライシロップ５０％「日新」</t>
  </si>
  <si>
    <t xml:space="preserve">1139010R1110</t>
  </si>
  <si>
    <t xml:space="preserve">レベチラセタムドライシロップ５０％「明治」</t>
  </si>
  <si>
    <t xml:space="preserve">1139011M1028</t>
  </si>
  <si>
    <t xml:space="preserve">スチリペントール</t>
  </si>
  <si>
    <t xml:space="preserve">２５０ｍｇ１カプセル</t>
  </si>
  <si>
    <t xml:space="preserve">ディアコミットカプセル２５０ｍｇ</t>
  </si>
  <si>
    <t xml:space="preserve">1139011R1025</t>
  </si>
  <si>
    <t xml:space="preserve">ディアコミットドライシロップ分包２５０ｍｇ</t>
  </si>
  <si>
    <t xml:space="preserve">1139011R2021</t>
  </si>
  <si>
    <t xml:space="preserve">ディアコミットドライシロップ分包５００ｍｇ</t>
  </si>
  <si>
    <t xml:space="preserve">1139012F1023</t>
  </si>
  <si>
    <t xml:space="preserve">ルフィナミド</t>
  </si>
  <si>
    <t xml:space="preserve">イノベロン錠１００ｍｇ</t>
  </si>
  <si>
    <t xml:space="preserve">1139012F2020</t>
  </si>
  <si>
    <t xml:space="preserve">イノベロン錠２００ｍｇ</t>
  </si>
  <si>
    <t xml:space="preserve">1139013B1026</t>
  </si>
  <si>
    <t xml:space="preserve">ビガバトリン</t>
  </si>
  <si>
    <t xml:space="preserve">サブリル散分包５００ｍｇ</t>
  </si>
  <si>
    <t xml:space="preserve">1139014C1026</t>
  </si>
  <si>
    <t xml:space="preserve">ペランパネル水和物</t>
  </si>
  <si>
    <t xml:space="preserve">フィコンパ細粒１％</t>
  </si>
  <si>
    <t xml:space="preserve">1139014C1034</t>
  </si>
  <si>
    <t xml:space="preserve">ペランパネル</t>
  </si>
  <si>
    <t xml:space="preserve">ペランパネル細粒１％「アメル」</t>
  </si>
  <si>
    <t xml:space="preserve">1139014C1042</t>
  </si>
  <si>
    <t xml:space="preserve">ペランパネル細粒１％「タカタ」</t>
  </si>
  <si>
    <t xml:space="preserve">1139014F1022</t>
  </si>
  <si>
    <t xml:space="preserve">フィコンパ錠２ｍｇ</t>
  </si>
  <si>
    <t xml:space="preserve">1139014F1030</t>
  </si>
  <si>
    <t xml:space="preserve">ペランパネル錠２ｍｇ「アメル」</t>
  </si>
  <si>
    <t xml:space="preserve">1139014F2029</t>
  </si>
  <si>
    <t xml:space="preserve">４ｍｇ１錠</t>
  </si>
  <si>
    <t xml:space="preserve">フィコンパ錠４ｍｇ</t>
  </si>
  <si>
    <t xml:space="preserve">1139014F2037</t>
  </si>
  <si>
    <t xml:space="preserve">ペランパネル錠４ｍｇ「アメル」</t>
  </si>
  <si>
    <t xml:space="preserve">1139014F3025</t>
  </si>
  <si>
    <t xml:space="preserve">ペランパネルＯＤ錠２ｍｇ「タカタ」</t>
  </si>
  <si>
    <t xml:space="preserve">1139014F4021</t>
  </si>
  <si>
    <t xml:space="preserve">ペランパネルＯＤ錠４ｍｇ「タカタ」</t>
  </si>
  <si>
    <t xml:space="preserve">1139015F1027</t>
  </si>
  <si>
    <t xml:space="preserve">ラコサミド</t>
  </si>
  <si>
    <t xml:space="preserve">ビムパット錠５０ｍｇ</t>
  </si>
  <si>
    <t xml:space="preserve">1139015F1035</t>
  </si>
  <si>
    <t xml:space="preserve">ラコサミド錠５０ｍｇ「ＪＧ」</t>
  </si>
  <si>
    <t xml:space="preserve">1139015F1043</t>
  </si>
  <si>
    <t xml:space="preserve">ラコサミド錠５０ｍｇ「ＶＴＲＳ」</t>
  </si>
  <si>
    <t xml:space="preserve">ヴィアトリス・ヘルスケア</t>
  </si>
  <si>
    <t xml:space="preserve">1139015F1051</t>
  </si>
  <si>
    <t xml:space="preserve">ラコサミド錠５０ｍｇ「ＹＤ」</t>
  </si>
  <si>
    <t xml:space="preserve">1139015F1060</t>
  </si>
  <si>
    <t xml:space="preserve">ラコサミド錠５０ｍｇ「アメル」</t>
  </si>
  <si>
    <t xml:space="preserve">1139015F1078</t>
  </si>
  <si>
    <t xml:space="preserve">ラコサミド錠５０ｍｇ「ケミファ」</t>
  </si>
  <si>
    <t xml:space="preserve">1139015F1086</t>
  </si>
  <si>
    <t xml:space="preserve">ラコサミド錠５０ｍｇ「サワイ」</t>
  </si>
  <si>
    <t xml:space="preserve">1139015F1094</t>
  </si>
  <si>
    <t xml:space="preserve">ラコサミド錠５０ｍｇ「サンド」</t>
  </si>
  <si>
    <t xml:space="preserve">1139015F1108</t>
  </si>
  <si>
    <t xml:space="preserve">ラコサミド錠５０ｍｇ「ダイト」</t>
  </si>
  <si>
    <t xml:space="preserve">1139015F1116</t>
  </si>
  <si>
    <t xml:space="preserve">ラコサミド錠５０ｍｇ「タカタ」</t>
  </si>
  <si>
    <t xml:space="preserve">1139015F1124</t>
  </si>
  <si>
    <t xml:space="preserve">ラコサミド錠５０ｍｇ「日新」</t>
  </si>
  <si>
    <t xml:space="preserve">1139015F1132</t>
  </si>
  <si>
    <t xml:space="preserve">ラコサミド錠５０ｍｇ「トーワ」</t>
  </si>
  <si>
    <t xml:space="preserve">1139015F2023</t>
  </si>
  <si>
    <t xml:space="preserve">ビムパット錠１００ｍｇ</t>
  </si>
  <si>
    <t xml:space="preserve">1139015F2031</t>
  </si>
  <si>
    <t xml:space="preserve">ラコサミド錠１００ｍｇ「ＪＧ」</t>
  </si>
  <si>
    <t xml:space="preserve">1139015F2040</t>
  </si>
  <si>
    <t xml:space="preserve">ラコサミド錠１００ｍｇ「ＶＴＲＳ」</t>
  </si>
  <si>
    <t xml:space="preserve">1139015F2058</t>
  </si>
  <si>
    <t xml:space="preserve">ラコサミド錠１００ｍｇ「ＹＤ」</t>
  </si>
  <si>
    <t xml:space="preserve">1139015F2066</t>
  </si>
  <si>
    <t xml:space="preserve">ラコサミド錠１００ｍｇ「アメル」</t>
  </si>
  <si>
    <t xml:space="preserve">1139015F2074</t>
  </si>
  <si>
    <t xml:space="preserve">ラコサミド錠１００ｍｇ「ケミファ」</t>
  </si>
  <si>
    <t xml:space="preserve">1139015F2082</t>
  </si>
  <si>
    <t xml:space="preserve">ラコサミド錠１００ｍｇ「サワイ」</t>
  </si>
  <si>
    <t xml:space="preserve">1139015F2090</t>
  </si>
  <si>
    <t xml:space="preserve">ラコサミド錠１００ｍｇ「サンド」</t>
  </si>
  <si>
    <t xml:space="preserve">1139015F2104</t>
  </si>
  <si>
    <t xml:space="preserve">ラコサミド錠１００ｍｇ「ダイト」</t>
  </si>
  <si>
    <t xml:space="preserve">1139015F2112</t>
  </si>
  <si>
    <t xml:space="preserve">ラコサミド錠１００ｍｇ「タカタ」</t>
  </si>
  <si>
    <t xml:space="preserve">1139015F2120</t>
  </si>
  <si>
    <t xml:space="preserve">ラコサミド錠１００ｍｇ「日新」</t>
  </si>
  <si>
    <t xml:space="preserve">1139015F2139</t>
  </si>
  <si>
    <t xml:space="preserve">ラコサミド錠１００ｍｇ「トーワ」</t>
  </si>
  <si>
    <t xml:space="preserve">1139015R1023</t>
  </si>
  <si>
    <t xml:space="preserve">ビムパットドライシロップ１０％</t>
  </si>
  <si>
    <t xml:space="preserve">1139015R1031</t>
  </si>
  <si>
    <t xml:space="preserve">ラコサミドドライシロップ１０％「ＪＧ」</t>
  </si>
  <si>
    <t xml:space="preserve">1139015R1040</t>
  </si>
  <si>
    <t xml:space="preserve">ラコサミドドライシロップ１０％「ＹＤ」</t>
  </si>
  <si>
    <t xml:space="preserve">1139015R1058</t>
  </si>
  <si>
    <t xml:space="preserve">ラコサミドＤＳ１０％「アメル」</t>
  </si>
  <si>
    <t xml:space="preserve">1139015R1066</t>
  </si>
  <si>
    <t xml:space="preserve">ラコサミドドライシロップ１０％「ケミファ」</t>
  </si>
  <si>
    <t xml:space="preserve">1139015R1074</t>
  </si>
  <si>
    <t xml:space="preserve">ラコサミドＤＳ１０％「サワイ」</t>
  </si>
  <si>
    <t xml:space="preserve">1139015R1082</t>
  </si>
  <si>
    <t xml:space="preserve">ラコサミドドライシロップ１０％「サンド」</t>
  </si>
  <si>
    <t xml:space="preserve">1139015R1090</t>
  </si>
  <si>
    <t xml:space="preserve">ラコサミドドライシロップ１０％「ダイト」</t>
  </si>
  <si>
    <t xml:space="preserve">1139015R1104</t>
  </si>
  <si>
    <t xml:space="preserve">ラコサミドＤＳ１０％「タカタ」</t>
  </si>
  <si>
    <t xml:space="preserve">1139015R1112</t>
  </si>
  <si>
    <t xml:space="preserve">ラコサミドドライシロップ１０％「日新」</t>
  </si>
  <si>
    <t xml:space="preserve">1139015R1120</t>
  </si>
  <si>
    <t xml:space="preserve">ラコサミドＤＳ１０％「トーワ」</t>
  </si>
  <si>
    <t xml:space="preserve">1139016S1020</t>
  </si>
  <si>
    <t xml:space="preserve">フェンフルラミン塩酸塩</t>
  </si>
  <si>
    <t xml:space="preserve">０．２２％１ｍＬ</t>
  </si>
  <si>
    <t xml:space="preserve">フィンテプラ内用液２．２ｍｇ／ｍＬ</t>
  </si>
  <si>
    <t xml:space="preserve">日本新薬</t>
  </si>
  <si>
    <t xml:space="preserve">1139017F1026</t>
  </si>
  <si>
    <t xml:space="preserve">ブリーバラセタム</t>
  </si>
  <si>
    <t xml:space="preserve">ブリィビアクト錠２５ｍｇ</t>
  </si>
  <si>
    <t xml:space="preserve">1139017F2022</t>
  </si>
  <si>
    <t xml:space="preserve">ブリィビアクト錠５０ｍｇ</t>
  </si>
  <si>
    <t xml:space="preserve">1139100F1037</t>
  </si>
  <si>
    <t xml:space="preserve">フェニトイン・フェノバルビタール</t>
  </si>
  <si>
    <t xml:space="preserve">１錠</t>
  </si>
  <si>
    <t xml:space="preserve">複合アレビアチン配合錠</t>
  </si>
  <si>
    <t xml:space="preserve">1139103X1036</t>
  </si>
  <si>
    <t xml:space="preserve">フェニトイン・フェノバルビタール配合剤</t>
  </si>
  <si>
    <t xml:space="preserve">ヒダントールＤ配合錠</t>
  </si>
  <si>
    <t xml:space="preserve">1139104X1030</t>
  </si>
  <si>
    <t xml:space="preserve">ヒダントールＥ配合錠</t>
  </si>
  <si>
    <t xml:space="preserve">1139105X1035</t>
  </si>
  <si>
    <t xml:space="preserve">ヒダントールＦ配合錠</t>
  </si>
  <si>
    <t xml:space="preserve">1141001X1010</t>
  </si>
  <si>
    <t xml:space="preserve">アセトアミノフェン</t>
  </si>
  <si>
    <t xml:space="preserve">1141005B1062</t>
  </si>
  <si>
    <t xml:space="preserve">メフェナム酸</t>
  </si>
  <si>
    <t xml:space="preserve">ポンタール散５０％</t>
  </si>
  <si>
    <t xml:space="preserve">1141005C2030</t>
  </si>
  <si>
    <t xml:space="preserve">９８．５％１ｇ</t>
  </si>
  <si>
    <t xml:space="preserve">ポンタール細粒９８．５％</t>
  </si>
  <si>
    <t xml:space="preserve">1141005M2094</t>
  </si>
  <si>
    <t xml:space="preserve">ポンタールカプセル２５０ｍｇ</t>
  </si>
  <si>
    <t xml:space="preserve">1141005Q1081</t>
  </si>
  <si>
    <t xml:space="preserve">３．２５％１ｍＬ</t>
  </si>
  <si>
    <t xml:space="preserve">ポンタールシロップ３．２５％</t>
  </si>
  <si>
    <t xml:space="preserve">1141007C1016</t>
  </si>
  <si>
    <t xml:space="preserve">アセトアミノフェン２０％細粒</t>
  </si>
  <si>
    <t xml:space="preserve">1141007C1075</t>
  </si>
  <si>
    <t xml:space="preserve">カロナール細粒２０％</t>
  </si>
  <si>
    <t xml:space="preserve">あゆみ製薬</t>
  </si>
  <si>
    <t xml:space="preserve">1141007C1156</t>
  </si>
  <si>
    <t xml:space="preserve">アセトアミノフェン細粒２０％「トーワ」</t>
  </si>
  <si>
    <t xml:space="preserve">1141007C2020</t>
  </si>
  <si>
    <t xml:space="preserve">カロナール細粒５０％</t>
  </si>
  <si>
    <t xml:space="preserve">1141007F1012</t>
  </si>
  <si>
    <t xml:space="preserve">アセトアミノフェン２００ｍｇ錠</t>
  </si>
  <si>
    <t xml:space="preserve">1141007F1063</t>
  </si>
  <si>
    <t xml:space="preserve">カロナール錠２００</t>
  </si>
  <si>
    <t xml:space="preserve">1141007F1152</t>
  </si>
  <si>
    <t xml:space="preserve">アセトアミノフェン錠２００ｍｇ「ＪＧ」</t>
  </si>
  <si>
    <t xml:space="preserve">長生堂製薬</t>
  </si>
  <si>
    <t xml:space="preserve">1141007F1225</t>
  </si>
  <si>
    <t xml:space="preserve">アセトアミノフェン錠２００ｍｇ「ＴＣＫ」</t>
  </si>
  <si>
    <t xml:space="preserve">辰巳化学</t>
  </si>
  <si>
    <t xml:space="preserve">1141007F2019</t>
  </si>
  <si>
    <t xml:space="preserve">アセトアミノフェン３００ｍｇ錠</t>
  </si>
  <si>
    <t xml:space="preserve">1141007F2027</t>
  </si>
  <si>
    <t xml:space="preserve">カロナール錠３００</t>
  </si>
  <si>
    <t xml:space="preserve">1141007F2043</t>
  </si>
  <si>
    <t xml:space="preserve">アセトアミノフェン錠３００ｍｇ「ＪＧ」</t>
  </si>
  <si>
    <t xml:space="preserve">1141007F3023</t>
  </si>
  <si>
    <t xml:space="preserve">カロナール錠５００</t>
  </si>
  <si>
    <t xml:space="preserve">1141007F3031</t>
  </si>
  <si>
    <t xml:space="preserve">アセトアミノフェン錠５００ｍｇ「マルイシ」</t>
  </si>
  <si>
    <t xml:space="preserve">1141007F3040</t>
  </si>
  <si>
    <t xml:space="preserve">アセトアミノフェン錠５００ｍｇ「ケンエー」</t>
  </si>
  <si>
    <t xml:space="preserve">健栄製薬</t>
  </si>
  <si>
    <t xml:space="preserve">1141007Q1013</t>
  </si>
  <si>
    <t xml:space="preserve">２％１ｍＬ</t>
  </si>
  <si>
    <t xml:space="preserve">アセトアミノフェン２％シロップ</t>
  </si>
  <si>
    <t xml:space="preserve">1141007R1060</t>
  </si>
  <si>
    <t xml:space="preserve">アセトアミノフェンＤＳ小児用２０％「タカタ」</t>
  </si>
  <si>
    <t xml:space="preserve">1141007R1078</t>
  </si>
  <si>
    <t xml:space="preserve">アセトアミノフェンＤＳ小児用２０％「トーワ」</t>
  </si>
  <si>
    <t xml:space="preserve">1141007R1086</t>
  </si>
  <si>
    <t xml:space="preserve">アセトアミノフェンＤＳ小児用２０％「三和」</t>
  </si>
  <si>
    <t xml:space="preserve">三和化学研究所</t>
  </si>
  <si>
    <t xml:space="preserve">1141007R2031</t>
  </si>
  <si>
    <t xml:space="preserve">アセトアミノフェンＤＳ４０％「三和」</t>
  </si>
  <si>
    <t xml:space="preserve">1143001X1040</t>
  </si>
  <si>
    <t xml:space="preserve">アスピリン</t>
  </si>
  <si>
    <t xml:space="preserve">アスピリン「ケンエー」</t>
  </si>
  <si>
    <t xml:space="preserve">1143001X1112</t>
  </si>
  <si>
    <t xml:space="preserve">アスピリン「ホエイ」</t>
  </si>
  <si>
    <t xml:space="preserve">1143001X1147</t>
  </si>
  <si>
    <t xml:space="preserve">アスピリン（山善）</t>
  </si>
  <si>
    <t xml:space="preserve">山善製薬</t>
  </si>
  <si>
    <t xml:space="preserve">1143001X1201</t>
  </si>
  <si>
    <t xml:space="preserve">アスピリン「ヨシダ」</t>
  </si>
  <si>
    <t xml:space="preserve">吉田製薬</t>
  </si>
  <si>
    <t xml:space="preserve">1143001X1236</t>
  </si>
  <si>
    <t xml:space="preserve">アスピリン原末「マルイシ」</t>
  </si>
  <si>
    <t xml:space="preserve">1143005X1013</t>
  </si>
  <si>
    <t xml:space="preserve">エテンザミド</t>
  </si>
  <si>
    <t xml:space="preserve">1144002X1017</t>
  </si>
  <si>
    <t xml:space="preserve">イソプロピルアンチピリン</t>
  </si>
  <si>
    <t xml:space="preserve">1144005X1010</t>
  </si>
  <si>
    <t xml:space="preserve">スルピリン水和物</t>
  </si>
  <si>
    <t xml:space="preserve">1144007X1010</t>
  </si>
  <si>
    <t xml:space="preserve">ミグレニン</t>
  </si>
  <si>
    <t xml:space="preserve">1145001M1013</t>
  </si>
  <si>
    <t xml:space="preserve">インドメタシン</t>
  </si>
  <si>
    <t xml:space="preserve">２５ｍｇ１カプセル</t>
  </si>
  <si>
    <t xml:space="preserve">インドメタシンカプセル</t>
  </si>
  <si>
    <t xml:space="preserve">1145003F1030</t>
  </si>
  <si>
    <t xml:space="preserve">アセメタシン</t>
  </si>
  <si>
    <t xml:space="preserve">ランツジールコーワ錠３０ｍｇ</t>
  </si>
  <si>
    <t xml:space="preserve">1145005M1020</t>
  </si>
  <si>
    <t xml:space="preserve">インドメタシン　ファルネシル</t>
  </si>
  <si>
    <t xml:space="preserve">１００ｍｇ１カプセル</t>
  </si>
  <si>
    <t xml:space="preserve">インフリーカプセル１００ｍｇ</t>
  </si>
  <si>
    <t xml:space="preserve">1145005M2026</t>
  </si>
  <si>
    <t xml:space="preserve">２００ｍｇ１カプセル</t>
  </si>
  <si>
    <t xml:space="preserve">インフリーＳカプセル２００ｍｇ</t>
  </si>
  <si>
    <t xml:space="preserve">1147002F1013</t>
  </si>
  <si>
    <t xml:space="preserve">ジクロフェナクナトリウム</t>
  </si>
  <si>
    <t xml:space="preserve">ジクロフェナクナトリウム２５ｍｇ錠</t>
  </si>
  <si>
    <t xml:space="preserve">1147002F1560</t>
  </si>
  <si>
    <t xml:space="preserve">ボルタレン錠２５ｍｇ</t>
  </si>
  <si>
    <t xml:space="preserve">ノバルティス　ファーマ</t>
  </si>
  <si>
    <t xml:space="preserve">1147002N1123</t>
  </si>
  <si>
    <t xml:space="preserve">３７．５ｍｇ１カプセル</t>
  </si>
  <si>
    <t xml:space="preserve">ナボールＳＲカプセル３７．５</t>
  </si>
  <si>
    <t xml:space="preserve">1147002N1174</t>
  </si>
  <si>
    <t xml:space="preserve">ボルタレンＳＲカプセル３７．５ｍｇ</t>
  </si>
  <si>
    <t xml:space="preserve">同仁医薬化工</t>
  </si>
  <si>
    <t xml:space="preserve">1148001F1059</t>
  </si>
  <si>
    <t xml:space="preserve">チアラミド塩酸塩</t>
  </si>
  <si>
    <t xml:space="preserve">ソランタール錠５０ｍｇ</t>
  </si>
  <si>
    <t xml:space="preserve">ＬＴＬファーマ</t>
  </si>
  <si>
    <t xml:space="preserve">1148001F2101</t>
  </si>
  <si>
    <t xml:space="preserve">ソランタール錠１００ｍｇ</t>
  </si>
  <si>
    <t xml:space="preserve">1149001D1160</t>
  </si>
  <si>
    <t xml:space="preserve">イブプロフェン</t>
  </si>
  <si>
    <t xml:space="preserve">ブルフェン顆粒２０％</t>
  </si>
  <si>
    <t xml:space="preserve">科研製薬</t>
  </si>
  <si>
    <t xml:space="preserve">1149001D1187</t>
  </si>
  <si>
    <t xml:space="preserve">イブプロフェン顆粒２０％「ツルハラ」</t>
  </si>
  <si>
    <t xml:space="preserve">1149001F1013</t>
  </si>
  <si>
    <t xml:space="preserve">イブプロフェン１００ｍｇ錠</t>
  </si>
  <si>
    <t xml:space="preserve">1149001F1455</t>
  </si>
  <si>
    <t xml:space="preserve">ブルフェン錠１００</t>
  </si>
  <si>
    <t xml:space="preserve">1149001F2168</t>
  </si>
  <si>
    <t xml:space="preserve">ブルフェン錠２００</t>
  </si>
  <si>
    <t xml:space="preserve">1149001F2214</t>
  </si>
  <si>
    <t xml:space="preserve">イブプロフェン錠２００ｍｇ「ＴＣＫ」</t>
  </si>
  <si>
    <t xml:space="preserve">1149001F2222</t>
  </si>
  <si>
    <t xml:space="preserve">イブプロフェン錠２００ｍｇ「ＮＩＧ」</t>
  </si>
  <si>
    <t xml:space="preserve">1149007F1142</t>
  </si>
  <si>
    <t xml:space="preserve">ナプロキセン</t>
  </si>
  <si>
    <t xml:space="preserve">ナイキサン錠１００ｍｇ</t>
  </si>
  <si>
    <t xml:space="preserve">ニプロ</t>
  </si>
  <si>
    <t xml:space="preserve">1149009M1035</t>
  </si>
  <si>
    <t xml:space="preserve">ブコローム</t>
  </si>
  <si>
    <t xml:space="preserve">３００ｍｇ１カプセル</t>
  </si>
  <si>
    <t xml:space="preserve">パラミヂンカプセル３００ｍｇ</t>
  </si>
  <si>
    <t xml:space="preserve">1149011F1076</t>
  </si>
  <si>
    <t xml:space="preserve">フルルビプロフェン</t>
  </si>
  <si>
    <t xml:space="preserve">４０ｍｇ１錠</t>
  </si>
  <si>
    <t xml:space="preserve">フロベン錠４０</t>
  </si>
  <si>
    <t xml:space="preserve">1149013F1091</t>
  </si>
  <si>
    <t xml:space="preserve">ジメトチアジンメシル酸塩</t>
  </si>
  <si>
    <t xml:space="preserve">ミグリステン錠２０</t>
  </si>
  <si>
    <t xml:space="preserve">1149019C1149</t>
  </si>
  <si>
    <t xml:space="preserve">ロキソプロフェンナトリウム水和物</t>
  </si>
  <si>
    <t xml:space="preserve">ロキソニン細粒１０％</t>
  </si>
  <si>
    <t xml:space="preserve">第一三共</t>
  </si>
  <si>
    <t xml:space="preserve">1149019C1157</t>
  </si>
  <si>
    <t xml:space="preserve">ロキソプロフェンＮａ細粒１０％「サワイ」</t>
  </si>
  <si>
    <t xml:space="preserve">メディサ新薬</t>
  </si>
  <si>
    <t xml:space="preserve">1149019F1013</t>
  </si>
  <si>
    <t xml:space="preserve">６０ｍｇ１錠</t>
  </si>
  <si>
    <t xml:space="preserve">ロキソプロフェンナトリウム６０ｍｇ錠</t>
  </si>
  <si>
    <t xml:space="preserve">1149019F1560</t>
  </si>
  <si>
    <t xml:space="preserve">ロキソニン錠６０ｍｇ</t>
  </si>
  <si>
    <t xml:space="preserve">1149023F1036</t>
  </si>
  <si>
    <t xml:space="preserve">ワクシニアウイルス接種家兎炎症皮膚抽出液</t>
  </si>
  <si>
    <t xml:space="preserve">４単位１錠</t>
  </si>
  <si>
    <t xml:space="preserve">ノイロトロピン錠４単位</t>
  </si>
  <si>
    <t xml:space="preserve">日本臓器製薬</t>
  </si>
  <si>
    <t xml:space="preserve">1149026F1056</t>
  </si>
  <si>
    <t xml:space="preserve">オキサプロジン</t>
  </si>
  <si>
    <t xml:space="preserve">アルボ錠１００ｍｇ</t>
  </si>
  <si>
    <t xml:space="preserve">大正製薬</t>
  </si>
  <si>
    <t xml:space="preserve">1149026F2206</t>
  </si>
  <si>
    <t xml:space="preserve">アルボ錠２００ｍｇ</t>
  </si>
  <si>
    <t xml:space="preserve">1149027F1034</t>
  </si>
  <si>
    <t xml:space="preserve">ナブメトン</t>
  </si>
  <si>
    <t xml:space="preserve">レリフェン錠４００ｍｇ</t>
  </si>
  <si>
    <t xml:space="preserve">1149029F1017</t>
  </si>
  <si>
    <t xml:space="preserve">ザルトプロフェン</t>
  </si>
  <si>
    <t xml:space="preserve">８０ｍｇ１錠</t>
  </si>
  <si>
    <t xml:space="preserve">ザルトプロフェン８０ｍｇ錠</t>
  </si>
  <si>
    <t xml:space="preserve">1149029F1025</t>
  </si>
  <si>
    <t xml:space="preserve">ソレトン錠８０</t>
  </si>
  <si>
    <t xml:space="preserve">1149029F1033</t>
  </si>
  <si>
    <t xml:space="preserve">ペオン錠８０</t>
  </si>
  <si>
    <t xml:space="preserve">ゼリア新薬工業</t>
  </si>
  <si>
    <t xml:space="preserve">1149031F1022</t>
  </si>
  <si>
    <t xml:space="preserve">アクタリット</t>
  </si>
  <si>
    <t xml:space="preserve">モーバー錠１００ｍｇ</t>
  </si>
  <si>
    <t xml:space="preserve">1149031F1030</t>
  </si>
  <si>
    <t xml:space="preserve">オークル錠１００ｍｇ</t>
  </si>
  <si>
    <t xml:space="preserve">1149032F1027</t>
  </si>
  <si>
    <t xml:space="preserve">エトドラク</t>
  </si>
  <si>
    <t xml:space="preserve">ハイペン錠１００ｍｇ</t>
  </si>
  <si>
    <t xml:space="preserve">1149032F1132</t>
  </si>
  <si>
    <t xml:space="preserve">エトドラク錠１００ｍｇ「ＳＷ」</t>
  </si>
  <si>
    <t xml:space="preserve">1149032F2023</t>
  </si>
  <si>
    <t xml:space="preserve">ハイペン錠２００ｍｇ</t>
  </si>
  <si>
    <t xml:space="preserve">1149032F2171</t>
  </si>
  <si>
    <t xml:space="preserve">エトドラク錠２００ｍｇ「ＳＷ」</t>
  </si>
  <si>
    <t xml:space="preserve">1149034F1026</t>
  </si>
  <si>
    <t xml:space="preserve">塩酸ペンタゾシン</t>
  </si>
  <si>
    <t xml:space="preserve">ソセゴン錠２５ｍｇ</t>
  </si>
  <si>
    <t xml:space="preserve">1149035F1012</t>
  </si>
  <si>
    <t xml:space="preserve">メロキシカム</t>
  </si>
  <si>
    <t xml:space="preserve">メロキシカム５ｍｇ錠</t>
  </si>
  <si>
    <t xml:space="preserve">1149035F1020</t>
  </si>
  <si>
    <t xml:space="preserve">モービック錠５ｍｇ</t>
  </si>
  <si>
    <t xml:space="preserve">1149035F1136</t>
  </si>
  <si>
    <t xml:space="preserve">メロキシカム錠５ｍｇ「ケミファ」</t>
  </si>
  <si>
    <t xml:space="preserve">1149035F1144</t>
  </si>
  <si>
    <t xml:space="preserve">メロキシカム錠５ｍｇ「サワイ」</t>
  </si>
  <si>
    <t xml:space="preserve">1149035F1195</t>
  </si>
  <si>
    <t xml:space="preserve">メロキシカム錠５ｍｇ「日医工」</t>
  </si>
  <si>
    <t xml:space="preserve">1149035F2027</t>
  </si>
  <si>
    <t xml:space="preserve">モービック錠１０ｍｇ</t>
  </si>
  <si>
    <t xml:space="preserve">1149035F2051</t>
  </si>
  <si>
    <t xml:space="preserve">メロキシカム錠１０ｍｇ「ＮＰ」</t>
  </si>
  <si>
    <t xml:space="preserve">1149035F2060</t>
  </si>
  <si>
    <t xml:space="preserve">メロキシカム錠１０ｍｇ「ＮＰＩ」</t>
  </si>
  <si>
    <t xml:space="preserve">1149035F2132</t>
  </si>
  <si>
    <t xml:space="preserve">メロキシカム錠１０ｍｇ「ケミファ」</t>
  </si>
  <si>
    <t xml:space="preserve">1149035F2140</t>
  </si>
  <si>
    <t xml:space="preserve">メロキシカム錠１０ｍｇ「サワイ」</t>
  </si>
  <si>
    <t xml:space="preserve">1149035F2183</t>
  </si>
  <si>
    <t xml:space="preserve">メロキシカム錠１０ｍｇ「トーワ」</t>
  </si>
  <si>
    <t xml:space="preserve">1149035F2191</t>
  </si>
  <si>
    <t xml:space="preserve">メロキシカム錠１０ｍｇ「日医工」</t>
  </si>
  <si>
    <t xml:space="preserve">1149035F2221</t>
  </si>
  <si>
    <t xml:space="preserve">メロキシカム錠１０ｍｇ「クニヒロ」</t>
  </si>
  <si>
    <t xml:space="preserve">皇漢堂製薬</t>
  </si>
  <si>
    <t xml:space="preserve">1149036F1025</t>
  </si>
  <si>
    <t xml:space="preserve">ロルノキシカム</t>
  </si>
  <si>
    <t xml:space="preserve">ロルカム錠２ｍｇ</t>
  </si>
  <si>
    <t xml:space="preserve">1149036F1033</t>
  </si>
  <si>
    <t xml:space="preserve">ロルノキシカム錠２ｍｇ「ＫＯ」</t>
  </si>
  <si>
    <t xml:space="preserve">寿製薬</t>
  </si>
  <si>
    <t xml:space="preserve">1149036F2021</t>
  </si>
  <si>
    <t xml:space="preserve">ロルカム錠４ｍｇ</t>
  </si>
  <si>
    <t xml:space="preserve">1149036F2030</t>
  </si>
  <si>
    <t xml:space="preserve">ロルノキシカム錠４ｍｇ「ＫＯ」</t>
  </si>
  <si>
    <t xml:space="preserve">1149037F1011</t>
  </si>
  <si>
    <t xml:space="preserve">セレコキシブ</t>
  </si>
  <si>
    <t xml:space="preserve">セレコキシブ１００ｍｇ錠</t>
  </si>
  <si>
    <t xml:space="preserve">1149037F1020</t>
  </si>
  <si>
    <t xml:space="preserve">セレコックス錠１００ｍｇ</t>
  </si>
  <si>
    <t xml:space="preserve">1149037F1097</t>
  </si>
  <si>
    <t xml:space="preserve">セレコキシブ錠１００ｍｇ「杏林」</t>
  </si>
  <si>
    <t xml:space="preserve">1149037F1100</t>
  </si>
  <si>
    <t xml:space="preserve">セレコキシブ錠１００ｍｇ「ケミファ」</t>
  </si>
  <si>
    <t xml:space="preserve">1149037F1119</t>
  </si>
  <si>
    <t xml:space="preserve">セレコキシブ錠１００ｍｇ「サワイ」</t>
  </si>
  <si>
    <t xml:space="preserve">1149037F1143</t>
  </si>
  <si>
    <t xml:space="preserve">セレコキシブ錠１００ｍｇ「トーワ」</t>
  </si>
  <si>
    <t xml:space="preserve">1149037F1160</t>
  </si>
  <si>
    <t xml:space="preserve">セレコキシブ錠１００ｍｇ「日新」</t>
  </si>
  <si>
    <t xml:space="preserve">1149037F1194</t>
  </si>
  <si>
    <t xml:space="preserve">セレコキシブ錠１００ｍｇ「フェルゼン」</t>
  </si>
  <si>
    <t xml:space="preserve">1149037F1208</t>
  </si>
  <si>
    <t xml:space="preserve">セレコキシブ錠１００ｍｇ「三笠」</t>
  </si>
  <si>
    <t xml:space="preserve">三笠製薬</t>
  </si>
  <si>
    <t xml:space="preserve">1149037F1216</t>
  </si>
  <si>
    <t xml:space="preserve">セレコキシブ錠１００ｍｇ「明治」</t>
  </si>
  <si>
    <t xml:space="preserve">Ｍｅ　ファルマ</t>
  </si>
  <si>
    <t xml:space="preserve">1149037F1224</t>
  </si>
  <si>
    <t xml:space="preserve">セレコキシブ錠１００ｍｇ「ＶＴＲＳ」</t>
  </si>
  <si>
    <t xml:space="preserve">1149037F2018</t>
  </si>
  <si>
    <t xml:space="preserve">セレコキシブ２００ｍｇ錠</t>
  </si>
  <si>
    <t xml:space="preserve">1149037F2026</t>
  </si>
  <si>
    <t xml:space="preserve">セレコックス錠２００ｍｇ</t>
  </si>
  <si>
    <t xml:space="preserve">1149037F2042</t>
  </si>
  <si>
    <t xml:space="preserve">セレコキシブ錠２００ｍｇ「ＪＧ」</t>
  </si>
  <si>
    <t xml:space="preserve">1149037F2085</t>
  </si>
  <si>
    <t xml:space="preserve">セレコキシブ錠２００ｍｇ「オーハラ」</t>
  </si>
  <si>
    <t xml:space="preserve">大原薬品工業</t>
  </si>
  <si>
    <t xml:space="preserve">1149037F2093</t>
  </si>
  <si>
    <t xml:space="preserve">セレコキシブ錠２００ｍｇ「杏林」</t>
  </si>
  <si>
    <t xml:space="preserve">1149037F2107</t>
  </si>
  <si>
    <t xml:space="preserve">セレコキシブ錠２００ｍｇ「ケミファ」</t>
  </si>
  <si>
    <t xml:space="preserve">1149037F2115</t>
  </si>
  <si>
    <t xml:space="preserve">セレコキシブ錠２００ｍｇ「サワイ」</t>
  </si>
  <si>
    <t xml:space="preserve">1149037F2131</t>
  </si>
  <si>
    <t xml:space="preserve">セレコキシブ錠２００ｍｇ「武田テバ」</t>
  </si>
  <si>
    <t xml:space="preserve">Ｔ’ｓファーマ</t>
  </si>
  <si>
    <t xml:space="preserve">1149037F2140</t>
  </si>
  <si>
    <t xml:space="preserve">セレコキシブ錠２００ｍｇ「トーワ」</t>
  </si>
  <si>
    <t xml:space="preserve">1149037F2166</t>
  </si>
  <si>
    <t xml:space="preserve">セレコキシブ錠２００ｍｇ「日新」</t>
  </si>
  <si>
    <t xml:space="preserve">1149037F2190</t>
  </si>
  <si>
    <t xml:space="preserve">セレコキシブ錠２００ｍｇ「フェルゼン」</t>
  </si>
  <si>
    <t xml:space="preserve">1149037F2204</t>
  </si>
  <si>
    <t xml:space="preserve">セレコキシブ錠２００ｍｇ「三笠」</t>
  </si>
  <si>
    <t xml:space="preserve">1149037F2212</t>
  </si>
  <si>
    <t xml:space="preserve">セレコキシブ錠２００ｍｇ「明治」</t>
  </si>
  <si>
    <t xml:space="preserve">1149037F2220</t>
  </si>
  <si>
    <t xml:space="preserve">セレコキシブ錠２００ｍｇ「ＶＴＲＳ」</t>
  </si>
  <si>
    <t xml:space="preserve">1149038F1024</t>
  </si>
  <si>
    <t xml:space="preserve">トラマドール塩酸塩</t>
  </si>
  <si>
    <t xml:space="preserve">トラマールＯＤ錠２５ｍｇ</t>
  </si>
  <si>
    <t xml:space="preserve">1149038F1032</t>
  </si>
  <si>
    <t xml:space="preserve">トラマドール塩酸塩ＯＤ錠２５ｍｇ「ＫＯ」</t>
  </si>
  <si>
    <t xml:space="preserve">1149038F2020</t>
  </si>
  <si>
    <t xml:space="preserve">トラマールＯＤ錠５０ｍｇ</t>
  </si>
  <si>
    <t xml:space="preserve">1149038F2039</t>
  </si>
  <si>
    <t xml:space="preserve">トラマドール塩酸塩ＯＤ錠５０ｍｇ「ＫＯ」</t>
  </si>
  <si>
    <t xml:space="preserve">1149038G1020</t>
  </si>
  <si>
    <t xml:space="preserve">ワントラム錠１００ｍｇ</t>
  </si>
  <si>
    <t xml:space="preserve">1149038G2026</t>
  </si>
  <si>
    <t xml:space="preserve">ツートラム錠５０ｍｇ</t>
  </si>
  <si>
    <t xml:space="preserve">1149038G3022</t>
  </si>
  <si>
    <t xml:space="preserve">ツートラム錠１００ｍｇ</t>
  </si>
  <si>
    <t xml:space="preserve">1149038G4029</t>
  </si>
  <si>
    <t xml:space="preserve">１５０ｍｇ１錠</t>
  </si>
  <si>
    <t xml:space="preserve">ツートラム錠１５０ｍｇ</t>
  </si>
  <si>
    <t xml:space="preserve">1149038G5025</t>
  </si>
  <si>
    <t xml:space="preserve">ツートラム錠２５ｍｇ</t>
  </si>
  <si>
    <t xml:space="preserve">1149109F1034</t>
  </si>
  <si>
    <t xml:space="preserve">エルゴタミン酒石酸塩・無水カフェイン配合剤</t>
  </si>
  <si>
    <t xml:space="preserve">クリアミン配合錠Ａ１．０</t>
  </si>
  <si>
    <t xml:space="preserve">1149115F1030</t>
  </si>
  <si>
    <t xml:space="preserve">クリアミン配合錠Ｓ０．５</t>
  </si>
  <si>
    <t xml:space="preserve">1149116D1033</t>
  </si>
  <si>
    <t xml:space="preserve">ピラゾロン系解熱鎮痛消炎配合剤</t>
  </si>
  <si>
    <t xml:space="preserve">ＳＧ配合顆粒</t>
  </si>
  <si>
    <t xml:space="preserve">シオノギファーマ</t>
  </si>
  <si>
    <t xml:space="preserve">1149117F1012</t>
  </si>
  <si>
    <t xml:space="preserve">トラマドール塩酸塩・アセトアミノフェン</t>
  </si>
  <si>
    <t xml:space="preserve">トラマドール塩酸塩・アセトアミノフェン錠</t>
  </si>
  <si>
    <t xml:space="preserve">1149117F1020</t>
  </si>
  <si>
    <t xml:space="preserve">トラムセット配合錠</t>
  </si>
  <si>
    <t xml:space="preserve">ヤンセンファーマ</t>
  </si>
  <si>
    <t xml:space="preserve">1149117F1055</t>
  </si>
  <si>
    <t xml:space="preserve">トアラセット配合錠「ＪＧ」</t>
  </si>
  <si>
    <t xml:space="preserve">1149117F1071</t>
  </si>
  <si>
    <t xml:space="preserve">トアラセット配合錠「ＳＮ」</t>
  </si>
  <si>
    <t xml:space="preserve">シオノケミカル</t>
  </si>
  <si>
    <t xml:space="preserve">1149117F1080</t>
  </si>
  <si>
    <t xml:space="preserve">トアラセット配合錠「ＴＣ」</t>
  </si>
  <si>
    <t xml:space="preserve">1149117F1098</t>
  </si>
  <si>
    <t xml:space="preserve">トアラセット配合錠「ＴＣＫ」</t>
  </si>
  <si>
    <t xml:space="preserve">1149117F1152</t>
  </si>
  <si>
    <t xml:space="preserve">トアラセット配合錠「ケミファ」</t>
  </si>
  <si>
    <t xml:space="preserve">1149117F1160</t>
  </si>
  <si>
    <t xml:space="preserve">トアラセット配合錠「サワイ」</t>
  </si>
  <si>
    <t xml:space="preserve">1149117F1179</t>
  </si>
  <si>
    <t xml:space="preserve">トアラセット配合錠「サンド」</t>
  </si>
  <si>
    <t xml:space="preserve">1149117F1195</t>
  </si>
  <si>
    <t xml:space="preserve">トアラセット配合錠「トーワ」</t>
  </si>
  <si>
    <t xml:space="preserve">1149117F1250</t>
  </si>
  <si>
    <t xml:space="preserve">トアラセット配合錠「三笠」</t>
  </si>
  <si>
    <t xml:space="preserve">1149117F1276</t>
  </si>
  <si>
    <t xml:space="preserve">トアラセット配合錠「ＮＩＧ」</t>
  </si>
  <si>
    <t xml:space="preserve">1149117F1284</t>
  </si>
  <si>
    <t xml:space="preserve">トアラセット配合錠「ＫＭＰ」</t>
  </si>
  <si>
    <t xml:space="preserve">1161001C1011</t>
  </si>
  <si>
    <t xml:space="preserve">アマンタジン塩酸塩</t>
  </si>
  <si>
    <t xml:space="preserve">アマンタジン塩酸塩１０％細粒</t>
  </si>
  <si>
    <t xml:space="preserve">1161001F1018</t>
  </si>
  <si>
    <t xml:space="preserve">アマンタジン塩酸塩５０ｍｇ錠</t>
  </si>
  <si>
    <t xml:space="preserve">1161001F1050</t>
  </si>
  <si>
    <t xml:space="preserve">シンメトレル錠５０ｍｇ</t>
  </si>
  <si>
    <t xml:space="preserve">1161001F2014</t>
  </si>
  <si>
    <t xml:space="preserve">アマンタジン塩酸塩１００ｍｇ錠</t>
  </si>
  <si>
    <t xml:space="preserve">1161001F2057</t>
  </si>
  <si>
    <t xml:space="preserve">シンメトレル錠１００ｍｇ</t>
  </si>
  <si>
    <t xml:space="preserve">1162001B1048</t>
  </si>
  <si>
    <t xml:space="preserve">ビペリデン塩酸塩</t>
  </si>
  <si>
    <t xml:space="preserve">ビペリデン塩酸塩散１％「ヨシトミ」</t>
  </si>
  <si>
    <t xml:space="preserve">1162001C1043</t>
  </si>
  <si>
    <t xml:space="preserve">アキネトン細粒１％</t>
  </si>
  <si>
    <t xml:space="preserve">1162001C1051</t>
  </si>
  <si>
    <t xml:space="preserve">ビペリデン塩酸塩細粒１％「アメル」</t>
  </si>
  <si>
    <t xml:space="preserve">1162001F1015</t>
  </si>
  <si>
    <t xml:space="preserve">ビペリデン塩酸塩１ｍｇ錠</t>
  </si>
  <si>
    <t xml:space="preserve">1162001F1066</t>
  </si>
  <si>
    <t xml:space="preserve">アキネトン錠１ｍｇ</t>
  </si>
  <si>
    <t xml:space="preserve">1162001F2046</t>
  </si>
  <si>
    <t xml:space="preserve">ビペリデン塩酸塩錠２ｍｇ「サワイ」</t>
  </si>
  <si>
    <t xml:space="preserve">1164001B1034</t>
  </si>
  <si>
    <t xml:space="preserve">レボドパ</t>
  </si>
  <si>
    <t xml:space="preserve">ドパストン散９８．５％</t>
  </si>
  <si>
    <t xml:space="preserve">1169001F1016</t>
  </si>
  <si>
    <t xml:space="preserve">トリヘキシフェニジル塩酸塩</t>
  </si>
  <si>
    <t xml:space="preserve">トリヘキシフェニジル塩酸塩錠</t>
  </si>
  <si>
    <t xml:space="preserve">1169001F1253</t>
  </si>
  <si>
    <t xml:space="preserve">トリヘキシフェニジル塩酸塩錠２ｍｇ「杏林」</t>
  </si>
  <si>
    <t xml:space="preserve">1169002B1078</t>
  </si>
  <si>
    <t xml:space="preserve">アーテン散１％</t>
  </si>
  <si>
    <t xml:space="preserve">1169002B1116</t>
  </si>
  <si>
    <t xml:space="preserve">トリヘキシフェニジル塩酸塩散１％「ＣＨ」</t>
  </si>
  <si>
    <t xml:space="preserve">1169005F1014</t>
  </si>
  <si>
    <t xml:space="preserve">ブロモクリプチンメシル酸塩</t>
  </si>
  <si>
    <t xml:space="preserve">２．５ｍｇ１錠</t>
  </si>
  <si>
    <t xml:space="preserve">ブロモクリプチンメシル酸塩２．５ｍｇ錠</t>
  </si>
  <si>
    <t xml:space="preserve">1169005F1200</t>
  </si>
  <si>
    <t xml:space="preserve">パーロデル錠２．５ｍｇ</t>
  </si>
  <si>
    <t xml:space="preserve">1169005F1260</t>
  </si>
  <si>
    <t xml:space="preserve">ブロモクリプチン錠２．５ｍｇ「フソー」</t>
  </si>
  <si>
    <t xml:space="preserve">1169006F1027</t>
  </si>
  <si>
    <t xml:space="preserve">ドロキシドパ</t>
  </si>
  <si>
    <t xml:space="preserve">ドプスＯＤ錠１００ｍｇ</t>
  </si>
  <si>
    <t xml:space="preserve">1169006F2023</t>
  </si>
  <si>
    <t xml:space="preserve">ドプスＯＤ錠２００ｍｇ</t>
  </si>
  <si>
    <t xml:space="preserve">1169006M1034</t>
  </si>
  <si>
    <t xml:space="preserve">ドロキシドパカプセル１００ｍｇ「アメル」</t>
  </si>
  <si>
    <t xml:space="preserve">1169006M2030</t>
  </si>
  <si>
    <t xml:space="preserve">ドロキシドパカプセル２００ｍｇ「アメル」</t>
  </si>
  <si>
    <t xml:space="preserve">1169008F1026</t>
  </si>
  <si>
    <t xml:space="preserve">ペルゴリドメシル酸塩</t>
  </si>
  <si>
    <r>
      <rPr>
        <sz val="11"/>
        <color theme="1"/>
        <rFont val="WenQuanYi Zen Hei"/>
        <family val="2"/>
      </rPr>
      <t xml:space="preserve">５０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</si>
  <si>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ペルマックス錠５０</t>
    </r>
    <r>
      <rPr>
        <sz val="11"/>
        <color theme="1"/>
        <rFont val="Calibri"/>
        <family val="2"/>
        <charset val="1"/>
      </rPr>
      <t xml:space="preserve">μ</t>
    </r>
    <r>
      <rPr>
        <sz val="11"/>
        <color theme="1"/>
        <rFont val="WenQuanYi Zen Hei"/>
        <family val="2"/>
      </rPr>
      <t xml:space="preserve">ｇ</t>
    </r>
  </si>
  <si>
    <t xml:space="preserve">1169008F1069</t>
  </si>
  <si>
    <r>
      <rPr>
        <sz val="11"/>
        <color theme="1"/>
        <rFont val="WenQuanYi Zen Hei"/>
        <family val="2"/>
      </rPr>
      <t xml:space="preserve">ペルゴリド錠５０</t>
    </r>
    <r>
      <rPr>
        <sz val="11"/>
        <color theme="1"/>
        <rFont val="Calibri"/>
        <family val="2"/>
        <charset val="1"/>
      </rPr>
      <t xml:space="preserve">μ</t>
    </r>
    <r>
      <rPr>
        <sz val="11"/>
        <color theme="1"/>
        <rFont val="WenQuanYi Zen Hei"/>
        <family val="2"/>
      </rPr>
      <t xml:space="preserve">ｇ「サワイ」</t>
    </r>
  </si>
  <si>
    <t xml:space="preserve">1169008F2022</t>
  </si>
  <si>
    <r>
      <rPr>
        <sz val="11"/>
        <color theme="1"/>
        <rFont val="WenQuanYi Zen Hei"/>
        <family val="2"/>
      </rPr>
      <t xml:space="preserve">２５０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</si>
  <si>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ペルマックス錠２５０</t>
    </r>
    <r>
      <rPr>
        <sz val="11"/>
        <color theme="1"/>
        <rFont val="Calibri"/>
        <family val="2"/>
        <charset val="1"/>
      </rPr>
      <t xml:space="preserve">μ</t>
    </r>
    <r>
      <rPr>
        <sz val="11"/>
        <color theme="1"/>
        <rFont val="WenQuanYi Zen Hei"/>
        <family val="2"/>
      </rPr>
      <t xml:space="preserve">ｇ</t>
    </r>
  </si>
  <si>
    <t xml:space="preserve">1169008F2065</t>
  </si>
  <si>
    <r>
      <rPr>
        <sz val="11"/>
        <color theme="1"/>
        <rFont val="WenQuanYi Zen Hei"/>
        <family val="2"/>
      </rPr>
      <t xml:space="preserve">ペルゴリド錠２５０</t>
    </r>
    <r>
      <rPr>
        <sz val="11"/>
        <color theme="1"/>
        <rFont val="Calibri"/>
        <family val="2"/>
        <charset val="1"/>
      </rPr>
      <t xml:space="preserve">μ</t>
    </r>
    <r>
      <rPr>
        <sz val="11"/>
        <color theme="1"/>
        <rFont val="WenQuanYi Zen Hei"/>
        <family val="2"/>
      </rPr>
      <t xml:space="preserve">ｇ「サワイ」</t>
    </r>
  </si>
  <si>
    <t xml:space="preserve">1169010F1015</t>
  </si>
  <si>
    <t xml:space="preserve">セレギリン塩酸塩</t>
  </si>
  <si>
    <t xml:space="preserve">セレギリン塩酸塩２．５ｍｇ錠</t>
  </si>
  <si>
    <t xml:space="preserve">1169010F2020</t>
  </si>
  <si>
    <t xml:space="preserve">エフピーＯＤ錠２．５</t>
  </si>
  <si>
    <t xml:space="preserve">エフピー</t>
  </si>
  <si>
    <t xml:space="preserve">1169011F1028</t>
  </si>
  <si>
    <t xml:space="preserve">カベルゴリン</t>
  </si>
  <si>
    <t xml:space="preserve">カバサール錠０．２５ｍｇ</t>
  </si>
  <si>
    <t xml:space="preserve">1169011F1044</t>
  </si>
  <si>
    <t xml:space="preserve">カベルゴリン錠０．２５ｍｇ「サワイ」</t>
  </si>
  <si>
    <t xml:space="preserve">1169011F2024</t>
  </si>
  <si>
    <t xml:space="preserve">カバサール錠１．０ｍｇ</t>
  </si>
  <si>
    <t xml:space="preserve">1169011F2040</t>
  </si>
  <si>
    <t xml:space="preserve">カベルゴリン錠１．０ｍｇ「サワイ」</t>
  </si>
  <si>
    <t xml:space="preserve">1169012F1022</t>
  </si>
  <si>
    <t xml:space="preserve">プラミペキソール塩酸塩水和物</t>
  </si>
  <si>
    <t xml:space="preserve">ビ・シフロール錠０．１２５ｍｇ</t>
  </si>
  <si>
    <t xml:space="preserve">1169012F1049</t>
  </si>
  <si>
    <t xml:space="preserve">プラミペキソール塩酸塩錠０．１２５ｍｇ「ＤＳＥＰ」</t>
  </si>
  <si>
    <t xml:space="preserve">第一三共エスファ</t>
  </si>
  <si>
    <t xml:space="preserve">1169012F1065</t>
  </si>
  <si>
    <t xml:space="preserve">プラミペキソール塩酸塩錠０．１２５ｍｇ「ＦＦＰ」</t>
  </si>
  <si>
    <t xml:space="preserve">1169012F1073</t>
  </si>
  <si>
    <t xml:space="preserve">プラミペキソール塩酸塩錠０．１２５ｍｇ「ＪＧ」</t>
  </si>
  <si>
    <t xml:space="preserve">1169012F1120</t>
  </si>
  <si>
    <t xml:space="preserve">プラミペキソール塩酸塩錠０．１２５ｍｇ「ＹＤ」</t>
  </si>
  <si>
    <t xml:space="preserve">1169012F1170</t>
  </si>
  <si>
    <t xml:space="preserve">プラミペキソール塩酸塩錠０．１２５ｍｇ「日医工」</t>
  </si>
  <si>
    <t xml:space="preserve">1169012F1189</t>
  </si>
  <si>
    <t xml:space="preserve">プラミペキソール塩酸塩錠０．１２５ｍｇ「日新」</t>
  </si>
  <si>
    <t xml:space="preserve">1169012F2029</t>
  </si>
  <si>
    <t xml:space="preserve">ビ・シフロール錠０．５ｍｇ</t>
  </si>
  <si>
    <t xml:space="preserve">1169012F2045</t>
  </si>
  <si>
    <t xml:space="preserve">プラミペキソール塩酸塩錠０．５ｍｇ「ＤＳＥＰ」</t>
  </si>
  <si>
    <t xml:space="preserve">1169012F2061</t>
  </si>
  <si>
    <t xml:space="preserve">プラミペキソール塩酸塩錠０．５ｍｇ「ＦＦＰ」</t>
  </si>
  <si>
    <t xml:space="preserve">1169012F2070</t>
  </si>
  <si>
    <t xml:space="preserve">プラミペキソール塩酸塩錠０．５ｍｇ「ＪＧ」</t>
  </si>
  <si>
    <t xml:space="preserve">1169012F2126</t>
  </si>
  <si>
    <t xml:space="preserve">プラミペキソール塩酸塩錠０．５ｍｇ「ＹＤ」</t>
  </si>
  <si>
    <t xml:space="preserve">1169012F2177</t>
  </si>
  <si>
    <t xml:space="preserve">プラミペキソール塩酸塩錠０．５ｍｇ「日医工」</t>
  </si>
  <si>
    <t xml:space="preserve">1169012F2185</t>
  </si>
  <si>
    <t xml:space="preserve">プラミペキソール塩酸塩錠０．５ｍｇ「日新」</t>
  </si>
  <si>
    <t xml:space="preserve">1169012F3025</t>
  </si>
  <si>
    <t xml:space="preserve">プラミペキソール塩酸塩ＯＤ錠０．１２５ｍｇ「トーワ」</t>
  </si>
  <si>
    <t xml:space="preserve">1169012F4021</t>
  </si>
  <si>
    <t xml:space="preserve">プラミペキソール塩酸塩ＯＤ錠０．５ｍｇ「トーワ」</t>
  </si>
  <si>
    <t xml:space="preserve">1169012G1028</t>
  </si>
  <si>
    <t xml:space="preserve">０．３７５ｍｇ１錠</t>
  </si>
  <si>
    <t xml:space="preserve">ミラペックスＬＡ錠０．３７５ｍｇ</t>
  </si>
  <si>
    <t xml:space="preserve">1169012G1036</t>
  </si>
  <si>
    <t xml:space="preserve">プラミペキソール塩酸塩ＬＡ錠０．３７５ｍｇＭＩ「ＤＳＥＰ」</t>
  </si>
  <si>
    <t xml:space="preserve">1169012G1060</t>
  </si>
  <si>
    <t xml:space="preserve">プラミペキソール塩酸塩ＬＡ錠０．３７５ｍｇＭＩ「オーハラ」</t>
  </si>
  <si>
    <t xml:space="preserve">1169012G1079</t>
  </si>
  <si>
    <t xml:space="preserve">プラミペキソール塩酸塩ＬＡ錠０．３７５ｍｇＭＩ「サワイ」</t>
  </si>
  <si>
    <t xml:space="preserve">1169012G1087</t>
  </si>
  <si>
    <t xml:space="preserve">プラミペキソール塩酸塩ＬＡ錠０．３７５ｍｇＭＩ「トーワ」</t>
  </si>
  <si>
    <t xml:space="preserve">1169012G2024</t>
  </si>
  <si>
    <t xml:space="preserve">１．５ｍｇ１錠</t>
  </si>
  <si>
    <t xml:space="preserve">ミラペックスＬＡ錠１．５ｍｇ</t>
  </si>
  <si>
    <t xml:space="preserve">1169012G2032</t>
  </si>
  <si>
    <t xml:space="preserve">プラミペキソール塩酸塩ＬＡ錠１．５ｍｇＭＩ「ＤＳＥＰ」</t>
  </si>
  <si>
    <t xml:space="preserve">1169012G2067</t>
  </si>
  <si>
    <t xml:space="preserve">プラミペキソール塩酸塩ＬＡ錠１．５ｍｇＭＩ「オーハラ」</t>
  </si>
  <si>
    <t xml:space="preserve">1169012G2075</t>
  </si>
  <si>
    <t xml:space="preserve">プラミペキソール塩酸塩ＬＡ錠１．５ｍｇＭＩ「サワイ」</t>
  </si>
  <si>
    <t xml:space="preserve">1169012G2083</t>
  </si>
  <si>
    <t xml:space="preserve">プラミペキソール塩酸塩ＬＡ錠１．５ｍｇＭＩ「トーワ」</t>
  </si>
  <si>
    <t xml:space="preserve">1169013F1027</t>
  </si>
  <si>
    <t xml:space="preserve">ロピニロール塩酸塩</t>
  </si>
  <si>
    <t xml:space="preserve">レキップ錠０．２５ｍｇ</t>
  </si>
  <si>
    <t xml:space="preserve">1169013F1035</t>
  </si>
  <si>
    <t xml:space="preserve">ロピニロール錠０．２５ｍｇ「ＪＧ」</t>
  </si>
  <si>
    <t xml:space="preserve">1169013F2023</t>
  </si>
  <si>
    <t xml:space="preserve">レキップ錠１ｍｇ</t>
  </si>
  <si>
    <t xml:space="preserve">1169013F2031</t>
  </si>
  <si>
    <t xml:space="preserve">ロピニロール錠１ｍｇ「ＪＧ」</t>
  </si>
  <si>
    <t xml:space="preserve">1169013F3020</t>
  </si>
  <si>
    <t xml:space="preserve">レキップ錠２ｍｇ</t>
  </si>
  <si>
    <t xml:space="preserve">1169013F3038</t>
  </si>
  <si>
    <t xml:space="preserve">ロピニロール錠２ｍｇ「ＪＧ」</t>
  </si>
  <si>
    <t xml:space="preserve">1169013F4026</t>
  </si>
  <si>
    <t xml:space="preserve">ロピニロールＯＤ錠０．２５ｍｇ「アメル」</t>
  </si>
  <si>
    <t xml:space="preserve">1169013F5022</t>
  </si>
  <si>
    <t xml:space="preserve">ロピニロールＯＤ錠１ｍｇ「アメル」</t>
  </si>
  <si>
    <t xml:space="preserve">1169013F6029</t>
  </si>
  <si>
    <t xml:space="preserve">ロピニロールＯＤ錠２ｍｇ「アメル」</t>
  </si>
  <si>
    <t xml:space="preserve">1169013G1022</t>
  </si>
  <si>
    <t xml:space="preserve">レキップＣＲ錠２ｍｇ</t>
  </si>
  <si>
    <t xml:space="preserve">1169013G1049</t>
  </si>
  <si>
    <t xml:space="preserve">ロピニロール徐放錠２ｍｇ「トーワ」</t>
  </si>
  <si>
    <t xml:space="preserve">1169013G1057</t>
  </si>
  <si>
    <t xml:space="preserve">ロピニロール徐放錠２ｍｇ「サワイ」</t>
  </si>
  <si>
    <t xml:space="preserve">1169013G1065</t>
  </si>
  <si>
    <t xml:space="preserve">ロピニロール徐放錠２ｍｇ「ＫＭＰ」</t>
  </si>
  <si>
    <t xml:space="preserve">1169013G2029</t>
  </si>
  <si>
    <t xml:space="preserve">８ｍｇ１錠</t>
  </si>
  <si>
    <t xml:space="preserve">レキップＣＲ錠８ｍｇ</t>
  </si>
  <si>
    <t xml:space="preserve">1169013G2045</t>
  </si>
  <si>
    <t xml:space="preserve">ロピニロール徐放錠８ｍｇ「トーワ」</t>
  </si>
  <si>
    <t xml:space="preserve">1169013G2053</t>
  </si>
  <si>
    <t xml:space="preserve">ロピニロール徐放錠８ｍｇ「サワイ」</t>
  </si>
  <si>
    <t xml:space="preserve">1169013G2061</t>
  </si>
  <si>
    <t xml:space="preserve">ロピニロール徐放錠８ｍｇ「ＫＭＰ」</t>
  </si>
  <si>
    <t xml:space="preserve">1169014F1021</t>
  </si>
  <si>
    <t xml:space="preserve">エンタカポン</t>
  </si>
  <si>
    <t xml:space="preserve">コムタン錠１００ｍｇ</t>
  </si>
  <si>
    <t xml:space="preserve">オリオンファーマ・ジャパン</t>
  </si>
  <si>
    <t xml:space="preserve">1169014F1030</t>
  </si>
  <si>
    <t xml:space="preserve">エンタカポン錠１００ｍｇ「ＪＧ」</t>
  </si>
  <si>
    <t xml:space="preserve">1169014F1056</t>
  </si>
  <si>
    <t xml:space="preserve">エンタカポン錠１００ｍｇ「アメル」</t>
  </si>
  <si>
    <t xml:space="preserve">1169014F1064</t>
  </si>
  <si>
    <t xml:space="preserve">エンタカポン錠１００ｍｇ「トーワ」</t>
  </si>
  <si>
    <t xml:space="preserve">1169014F1072</t>
  </si>
  <si>
    <t xml:space="preserve">エンタカポン錠１００ｍｇ「サンド」</t>
  </si>
  <si>
    <t xml:space="preserve">1169015F2022</t>
  </si>
  <si>
    <t xml:space="preserve">トレリーフＯＤ錠２５ｍｇ</t>
  </si>
  <si>
    <t xml:space="preserve">1169015F2030</t>
  </si>
  <si>
    <t xml:space="preserve">ゾニサミドＯＤ錠２５ｍｇＴＲＥ「ＳＭＰＰ」</t>
  </si>
  <si>
    <t xml:space="preserve">住友ファーマプロモ</t>
  </si>
  <si>
    <t xml:space="preserve">1169015F2049</t>
  </si>
  <si>
    <t xml:space="preserve">ゾニサミドＯＤ錠２５ｍｇＴＲＥ「ＤＳＥＰ」</t>
  </si>
  <si>
    <t xml:space="preserve">1169015F2057</t>
  </si>
  <si>
    <t xml:space="preserve">ゾニサミドＯＤ錠２５ｍｇＴＲＥ「ＫＯ」</t>
  </si>
  <si>
    <t xml:space="preserve">1169015F2065</t>
  </si>
  <si>
    <t xml:space="preserve">ゾニサミドＯＤ錠２５ｍｇＴＲＥ「ＺＥ」</t>
  </si>
  <si>
    <t xml:space="preserve">全星薬品工業</t>
  </si>
  <si>
    <t xml:space="preserve">1169015F2073</t>
  </si>
  <si>
    <t xml:space="preserve">ゾニサミドＯＤ錠２５ｍｇＴＲＥ「アメル」</t>
  </si>
  <si>
    <t xml:space="preserve">1169015F2081</t>
  </si>
  <si>
    <t xml:space="preserve">ゾニサミドＯＤ錠２５ｍｇＴＲＥ「杏林」</t>
  </si>
  <si>
    <t xml:space="preserve">1169015F2090</t>
  </si>
  <si>
    <t xml:space="preserve">ゾニサミドＯＤ錠２５ｍｇＴＲＥ「ケミファ」</t>
  </si>
  <si>
    <t xml:space="preserve">1169015F2103</t>
  </si>
  <si>
    <t xml:space="preserve">ゾニサミドＯＤ錠２５ｍｇＴＲＥ「サワイ」</t>
  </si>
  <si>
    <t xml:space="preserve">1169015F2111</t>
  </si>
  <si>
    <t xml:space="preserve">ゾニサミドＯＤ錠２５ｍｇＴＲＥ「サンド」</t>
  </si>
  <si>
    <t xml:space="preserve">1169015F2120</t>
  </si>
  <si>
    <t xml:space="preserve">ゾニサミドＯＤ錠２５ｍｇＴＲＥ「ダイト」</t>
  </si>
  <si>
    <t xml:space="preserve">1169015F2138</t>
  </si>
  <si>
    <t xml:space="preserve">ゾニサミドＯＤ錠２５ｍｇＴＲＥ「トーワ」</t>
  </si>
  <si>
    <t xml:space="preserve">1169015F2146</t>
  </si>
  <si>
    <t xml:space="preserve">ゾニサミドＯＤ錠２５ｍｇＴＲＥ「日医工」</t>
  </si>
  <si>
    <t xml:space="preserve">1169015F2154</t>
  </si>
  <si>
    <t xml:space="preserve">ゾニサミドＯＤ錠２５ｍｇＴＲＥ「日新」</t>
  </si>
  <si>
    <t xml:space="preserve">1169015F2162</t>
  </si>
  <si>
    <t xml:space="preserve">ゾニサミドＯＤ錠２５ｍｇＴＲＥ「ニプロ」</t>
  </si>
  <si>
    <t xml:space="preserve">1169015F2170</t>
  </si>
  <si>
    <t xml:space="preserve">ゾニサミドＯＤ錠２５ｍｇＴＲＥ「フェルゼン」</t>
  </si>
  <si>
    <t xml:space="preserve">1169015F3029</t>
  </si>
  <si>
    <t xml:space="preserve">トレリーフＯＤ錠５０ｍｇ</t>
  </si>
  <si>
    <t xml:space="preserve">1169015F3037</t>
  </si>
  <si>
    <t xml:space="preserve">ゾニサミドＯＤ錠５０ｍｇＴＲＥ「ＳＭＰＰ」</t>
  </si>
  <si>
    <t xml:space="preserve">1169015F3045</t>
  </si>
  <si>
    <t xml:space="preserve">ゾニサミドＯＤ錠５０ｍｇＴＲＥ「ＤＳＥＰ」</t>
  </si>
  <si>
    <t xml:space="preserve">1169015F3053</t>
  </si>
  <si>
    <t xml:space="preserve">ゾニサミドＯＤ錠５０ｍｇＴＲＥ「ＫＯ」</t>
  </si>
  <si>
    <t xml:space="preserve">1169015F3061</t>
  </si>
  <si>
    <t xml:space="preserve">ゾニサミドＯＤ錠５０ｍｇＴＲＥ「ＺＥ」</t>
  </si>
  <si>
    <t xml:space="preserve">1169015F3070</t>
  </si>
  <si>
    <t xml:space="preserve">ゾニサミドＯＤ錠５０ｍｇＴＲＥ「アメル」</t>
  </si>
  <si>
    <t xml:space="preserve">1169015F3088</t>
  </si>
  <si>
    <t xml:space="preserve">ゾニサミドＯＤ錠５０ｍｇＴＲＥ「杏林」</t>
  </si>
  <si>
    <t xml:space="preserve">1169015F3096</t>
  </si>
  <si>
    <t xml:space="preserve">ゾニサミドＯＤ錠５０ｍｇＴＲＥ「ケミファ」</t>
  </si>
  <si>
    <t xml:space="preserve">1169015F3100</t>
  </si>
  <si>
    <t xml:space="preserve">ゾニサミドＯＤ錠５０ｍｇＴＲＥ「サワイ」</t>
  </si>
  <si>
    <t xml:space="preserve">1169015F3118</t>
  </si>
  <si>
    <t xml:space="preserve">ゾニサミドＯＤ錠５０ｍｇＴＲＥ「サンド」</t>
  </si>
  <si>
    <t xml:space="preserve">1169015F3126</t>
  </si>
  <si>
    <t xml:space="preserve">ゾニサミドＯＤ錠５０ｍｇＴＲＥ「ダイト」</t>
  </si>
  <si>
    <t xml:space="preserve">1169015F3134</t>
  </si>
  <si>
    <t xml:space="preserve">ゾニサミドＯＤ錠５０ｍｇＴＲＥ「トーワ」</t>
  </si>
  <si>
    <t xml:space="preserve">1169015F3142</t>
  </si>
  <si>
    <t xml:space="preserve">ゾニサミドＯＤ錠５０ｍｇＴＲＥ「日医工」</t>
  </si>
  <si>
    <t xml:space="preserve">1169015F3150</t>
  </si>
  <si>
    <t xml:space="preserve">ゾニサミドＯＤ錠５０ｍｇＴＲＥ「日新」</t>
  </si>
  <si>
    <t xml:space="preserve">1169015F3169</t>
  </si>
  <si>
    <t xml:space="preserve">ゾニサミドＯＤ錠５０ｍｇＴＲＥ「ニプロ」</t>
  </si>
  <si>
    <t xml:space="preserve">1169015F3177</t>
  </si>
  <si>
    <t xml:space="preserve">ゾニサミドＯＤ錠５０ｍｇＴＲＥ「フェルゼン」</t>
  </si>
  <si>
    <t xml:space="preserve">1169016F1020</t>
  </si>
  <si>
    <t xml:space="preserve">イストラデフィリン</t>
  </si>
  <si>
    <t xml:space="preserve">ノウリアスト錠２０ｍｇ</t>
  </si>
  <si>
    <t xml:space="preserve">1169017F1025</t>
  </si>
  <si>
    <t xml:space="preserve">ラサギリンメシル酸塩</t>
  </si>
  <si>
    <t xml:space="preserve">アジレクト錠０．５ｍｇ</t>
  </si>
  <si>
    <t xml:space="preserve">武田薬品工業</t>
  </si>
  <si>
    <t xml:space="preserve">1169017F2021</t>
  </si>
  <si>
    <t xml:space="preserve">アジレクト錠１ｍｇ</t>
  </si>
  <si>
    <t xml:space="preserve">1169018F1020</t>
  </si>
  <si>
    <t xml:space="preserve">サフィナミドメシル酸塩</t>
  </si>
  <si>
    <t xml:space="preserve">エクフィナ錠５０ｍｇ</t>
  </si>
  <si>
    <t xml:space="preserve">1169019F1024</t>
  </si>
  <si>
    <t xml:space="preserve">オピカポン</t>
  </si>
  <si>
    <t xml:space="preserve">オンジェンティス錠２５ｍｇ</t>
  </si>
  <si>
    <t xml:space="preserve">小野薬品工業</t>
  </si>
  <si>
    <t xml:space="preserve">1169100F1052</t>
  </si>
  <si>
    <t xml:space="preserve">レボドパ・ベンセラジド塩酸塩</t>
  </si>
  <si>
    <t xml:space="preserve">イーシー・ドパール配合錠</t>
  </si>
  <si>
    <t xml:space="preserve">1169100F1060</t>
  </si>
  <si>
    <t xml:space="preserve">ネオドパゾール配合錠</t>
  </si>
  <si>
    <t xml:space="preserve">1169100F1087</t>
  </si>
  <si>
    <t xml:space="preserve">マドパー配合錠Ｌ１００</t>
  </si>
  <si>
    <t xml:space="preserve">1169100F2024</t>
  </si>
  <si>
    <t xml:space="preserve">マドパー配合錠Ｌ５０</t>
  </si>
  <si>
    <t xml:space="preserve">1169101F1120</t>
  </si>
  <si>
    <t xml:space="preserve">レボドパ・カルビドパ水和物</t>
  </si>
  <si>
    <t xml:space="preserve">ネオドパストン配合錠Ｌ１００</t>
  </si>
  <si>
    <t xml:space="preserve">1169101F1146</t>
  </si>
  <si>
    <t xml:space="preserve">メネシット配合錠１００</t>
  </si>
  <si>
    <t xml:space="preserve">オルガノン</t>
  </si>
  <si>
    <t xml:space="preserve">1169101F1154</t>
  </si>
  <si>
    <t xml:space="preserve">カルコーパ配合錠Ｌ１００</t>
  </si>
  <si>
    <t xml:space="preserve">1169101F1170</t>
  </si>
  <si>
    <t xml:space="preserve">ドパコール配合錠Ｌ１００</t>
  </si>
  <si>
    <t xml:space="preserve">1169101F2045</t>
  </si>
  <si>
    <t xml:space="preserve">ネオドパストン配合錠Ｌ２５０</t>
  </si>
  <si>
    <t xml:space="preserve">1169101F2053</t>
  </si>
  <si>
    <t xml:space="preserve">メネシット配合錠２５０</t>
  </si>
  <si>
    <t xml:space="preserve">1169101F2061</t>
  </si>
  <si>
    <t xml:space="preserve">カルコーパ配合錠Ｌ２５０</t>
  </si>
  <si>
    <t xml:space="preserve">1169101F2070</t>
  </si>
  <si>
    <t xml:space="preserve">ドパコール配合錠Ｌ２５０</t>
  </si>
  <si>
    <t xml:space="preserve">1169101F3033</t>
  </si>
  <si>
    <t xml:space="preserve">ドパコール配合錠Ｌ５０</t>
  </si>
  <si>
    <t xml:space="preserve">1169101S1020</t>
  </si>
  <si>
    <t xml:space="preserve">１００ｍＬ１カセット</t>
  </si>
  <si>
    <t xml:space="preserve">デュオドーパ配合経腸用液</t>
  </si>
  <si>
    <t xml:space="preserve">アッヴィ</t>
  </si>
  <si>
    <t xml:space="preserve">1169102F1027</t>
  </si>
  <si>
    <t xml:space="preserve">レボドパ・カルビドパ水和物・エンタカポン</t>
  </si>
  <si>
    <t xml:space="preserve">スタレボ配合錠Ｌ５０</t>
  </si>
  <si>
    <t xml:space="preserve">1169102F2023</t>
  </si>
  <si>
    <t xml:space="preserve">スタレボ配合錠Ｌ１００</t>
  </si>
  <si>
    <t xml:space="preserve">1171001F1014</t>
  </si>
  <si>
    <t xml:space="preserve">クロルプロマジン塩酸塩</t>
  </si>
  <si>
    <t xml:space="preserve">１２．５ｍｇ１錠</t>
  </si>
  <si>
    <t xml:space="preserve">クロルプロマジン塩酸塩錠</t>
  </si>
  <si>
    <t xml:space="preserve">1171001F2010</t>
  </si>
  <si>
    <t xml:space="preserve">1171001F3017</t>
  </si>
  <si>
    <t xml:space="preserve">1171001F4013</t>
  </si>
  <si>
    <t xml:space="preserve">1171005C1024</t>
  </si>
  <si>
    <t xml:space="preserve">クロルプロマジンフェノールフタリン酸塩</t>
  </si>
  <si>
    <t xml:space="preserve">ウインタミン細粒（１０％）</t>
  </si>
  <si>
    <t xml:space="preserve">1172004B1030</t>
  </si>
  <si>
    <t xml:space="preserve">ペルフェナジンフェンジゾ酸塩</t>
  </si>
  <si>
    <t xml:space="preserve">ピーゼットシー散１％</t>
  </si>
  <si>
    <t xml:space="preserve">1172005C1064</t>
  </si>
  <si>
    <t xml:space="preserve">プロペリシアジン</t>
  </si>
  <si>
    <t xml:space="preserve">ニューレプチル細粒１０％</t>
  </si>
  <si>
    <t xml:space="preserve">1172005F1044</t>
  </si>
  <si>
    <t xml:space="preserve">ニューレプチル錠５ｍｇ</t>
  </si>
  <si>
    <t xml:space="preserve">1172005F2067</t>
  </si>
  <si>
    <t xml:space="preserve">ニューレプチル錠１０ｍｇ</t>
  </si>
  <si>
    <t xml:space="preserve">1172005F3047</t>
  </si>
  <si>
    <t xml:space="preserve">ニューレプチル錠２５ｍｇ</t>
  </si>
  <si>
    <t xml:space="preserve">1172005S1034</t>
  </si>
  <si>
    <t xml:space="preserve">１％１ｍＬ</t>
  </si>
  <si>
    <t xml:space="preserve">ニューレプチル内服液１％</t>
  </si>
  <si>
    <t xml:space="preserve">1172006F1014</t>
  </si>
  <si>
    <t xml:space="preserve">ペルフェナジン</t>
  </si>
  <si>
    <t xml:space="preserve">ペルフェナジン錠</t>
  </si>
  <si>
    <t xml:space="preserve">1172006F2010</t>
  </si>
  <si>
    <t xml:space="preserve">1172006F3017</t>
  </si>
  <si>
    <t xml:space="preserve">1172007B1033</t>
  </si>
  <si>
    <t xml:space="preserve">トリラホン散１％</t>
  </si>
  <si>
    <t xml:space="preserve">1172009B1032</t>
  </si>
  <si>
    <t xml:space="preserve">フルフェナジンマレイン酸塩</t>
  </si>
  <si>
    <t xml:space="preserve">０．２％１ｇ</t>
  </si>
  <si>
    <t xml:space="preserve">フルメジン散０．２％</t>
  </si>
  <si>
    <t xml:space="preserve">1172009F1026</t>
  </si>
  <si>
    <t xml:space="preserve">フルメジン糖衣錠（０．２５）</t>
  </si>
  <si>
    <t xml:space="preserve">1172009F2022</t>
  </si>
  <si>
    <t xml:space="preserve">フルメジン糖衣錠（０．５）</t>
  </si>
  <si>
    <t xml:space="preserve">1172009F3029</t>
  </si>
  <si>
    <t xml:space="preserve">フルメジン糖衣錠（１）</t>
  </si>
  <si>
    <t xml:space="preserve">1172010F1010</t>
  </si>
  <si>
    <t xml:space="preserve">プロクロルペラジンマレイン酸塩</t>
  </si>
  <si>
    <t xml:space="preserve">プロクロルペラジンマレイン酸塩錠</t>
  </si>
  <si>
    <t xml:space="preserve">1172013F1014</t>
  </si>
  <si>
    <t xml:space="preserve">ペルフェナジンマレイン酸塩</t>
  </si>
  <si>
    <t xml:space="preserve">ペルフェナジンマレイン酸塩錠</t>
  </si>
  <si>
    <t xml:space="preserve">1172013F2010</t>
  </si>
  <si>
    <t xml:space="preserve">1172013F3017</t>
  </si>
  <si>
    <t xml:space="preserve">1172014B1033</t>
  </si>
  <si>
    <t xml:space="preserve">レボメプロマジンマレイン酸塩</t>
  </si>
  <si>
    <t xml:space="preserve">レボトミン散１０％</t>
  </si>
  <si>
    <t xml:space="preserve">1172014B2048</t>
  </si>
  <si>
    <t xml:space="preserve">レボトミン散５０％</t>
  </si>
  <si>
    <t xml:space="preserve">1172014B2056</t>
  </si>
  <si>
    <t xml:space="preserve">ヒルナミン散５０％</t>
  </si>
  <si>
    <t xml:space="preserve">1172014C1055</t>
  </si>
  <si>
    <t xml:space="preserve">ヒルナミン細粒１０％</t>
  </si>
  <si>
    <t xml:space="preserve">1172014D1077</t>
  </si>
  <si>
    <t xml:space="preserve">レボトミン顆粒１０％</t>
  </si>
  <si>
    <t xml:space="preserve">1172014F1027</t>
  </si>
  <si>
    <t xml:space="preserve">ヒルナミン錠（５ｍｇ）</t>
  </si>
  <si>
    <t xml:space="preserve">1172014F1043</t>
  </si>
  <si>
    <t xml:space="preserve">レボトミン錠５ｍｇ</t>
  </si>
  <si>
    <t xml:space="preserve">1172014F2120</t>
  </si>
  <si>
    <t xml:space="preserve">レボトミン錠２５ｍｇ</t>
  </si>
  <si>
    <t xml:space="preserve">1172014F2139</t>
  </si>
  <si>
    <t xml:space="preserve">ヒルナミン錠（２５ｍｇ）</t>
  </si>
  <si>
    <t xml:space="preserve">1172014F2163</t>
  </si>
  <si>
    <t xml:space="preserve">レボメプロマジン錠２５ｍｇ「ツルハラ」</t>
  </si>
  <si>
    <t xml:space="preserve">1172014F3038</t>
  </si>
  <si>
    <t xml:space="preserve">ヒルナミン錠（５０ｍｇ）</t>
  </si>
  <si>
    <t xml:space="preserve">1172014F3070</t>
  </si>
  <si>
    <t xml:space="preserve">レボトミン錠５０ｍｇ</t>
  </si>
  <si>
    <t xml:space="preserve">1174002F1029</t>
  </si>
  <si>
    <t xml:space="preserve">クロミプラミン塩酸塩</t>
  </si>
  <si>
    <t xml:space="preserve">アナフラニール錠１０ｍｇ</t>
  </si>
  <si>
    <t xml:space="preserve">1174002F2025</t>
  </si>
  <si>
    <t xml:space="preserve">アナフラニール錠２５ｍｇ</t>
  </si>
  <si>
    <t xml:space="preserve">1174005B1020</t>
  </si>
  <si>
    <t xml:space="preserve">トリミプラミンマレイン酸塩</t>
  </si>
  <si>
    <t xml:space="preserve">スルモンチール散１０％</t>
  </si>
  <si>
    <t xml:space="preserve">1174005F1022</t>
  </si>
  <si>
    <t xml:space="preserve">スルモンチール錠１０ｍｇ</t>
  </si>
  <si>
    <t xml:space="preserve">1174005F2029</t>
  </si>
  <si>
    <t xml:space="preserve">スルモンチール錠２５ｍｇ</t>
  </si>
  <si>
    <t xml:space="preserve">1174006F1019</t>
  </si>
  <si>
    <t xml:space="preserve">イミプラミン塩酸塩</t>
  </si>
  <si>
    <t xml:space="preserve">イミプラミン塩酸塩錠</t>
  </si>
  <si>
    <t xml:space="preserve">1174006F2015</t>
  </si>
  <si>
    <t xml:space="preserve">1179001C1024</t>
  </si>
  <si>
    <t xml:space="preserve">アモキサピン</t>
  </si>
  <si>
    <t xml:space="preserve">アモキサン細粒１０％</t>
  </si>
  <si>
    <t xml:space="preserve">1179001M1020</t>
  </si>
  <si>
    <t xml:space="preserve">１０ｍｇ１カプセル</t>
  </si>
  <si>
    <t xml:space="preserve">アモキサンカプセル１０ｍｇ</t>
  </si>
  <si>
    <t xml:space="preserve">1179001M2026</t>
  </si>
  <si>
    <t xml:space="preserve">アモキサンカプセル２５ｍｇ</t>
  </si>
  <si>
    <t xml:space="preserve">1179001M3022</t>
  </si>
  <si>
    <t xml:space="preserve">５０ｍｇ１カプセル</t>
  </si>
  <si>
    <t xml:space="preserve">アモキサンカプセル５０ｍｇ</t>
  </si>
  <si>
    <t xml:space="preserve">1179002F1017</t>
  </si>
  <si>
    <t xml:space="preserve">アミトリプチリン塩酸塩</t>
  </si>
  <si>
    <t xml:space="preserve">アミトリプチリン塩酸塩錠</t>
  </si>
  <si>
    <t xml:space="preserve">1179002F2013</t>
  </si>
  <si>
    <t xml:space="preserve">1179004F1024</t>
  </si>
  <si>
    <t xml:space="preserve">ノルトリプチリン塩酸塩</t>
  </si>
  <si>
    <t xml:space="preserve">ノリトレン錠１０ｍｇ</t>
  </si>
  <si>
    <t xml:space="preserve">1179004F2039</t>
  </si>
  <si>
    <t xml:space="preserve">ノリトレン錠２５ｍｇ</t>
  </si>
  <si>
    <t xml:space="preserve">1179005F1053</t>
  </si>
  <si>
    <t xml:space="preserve">ヒドロキシジン塩酸塩</t>
  </si>
  <si>
    <t xml:space="preserve">アタラックス錠１０ｍｇ</t>
  </si>
  <si>
    <t xml:space="preserve">1179005F2025</t>
  </si>
  <si>
    <t xml:space="preserve">アタラックス錠２５ｍｇ</t>
  </si>
  <si>
    <t xml:space="preserve">1179006F1031</t>
  </si>
  <si>
    <t xml:space="preserve">ピパンペロン塩酸塩</t>
  </si>
  <si>
    <t xml:space="preserve">プロピタン錠５０ｍｇ</t>
  </si>
  <si>
    <t xml:space="preserve">1179008F1022</t>
  </si>
  <si>
    <t xml:space="preserve">マプロチリン塩酸塩</t>
  </si>
  <si>
    <t xml:space="preserve">ルジオミール錠１０ｍｇ</t>
  </si>
  <si>
    <t xml:space="preserve">1179008F1081</t>
  </si>
  <si>
    <t xml:space="preserve">マプロチリン塩酸塩錠１０ｍｇ「アメル」</t>
  </si>
  <si>
    <t xml:space="preserve">1179008F2029</t>
  </si>
  <si>
    <t xml:space="preserve">ルジオミール錠２５ｍｇ</t>
  </si>
  <si>
    <t xml:space="preserve">1179008F2070</t>
  </si>
  <si>
    <t xml:space="preserve">マプロチリン塩酸塩錠２５ｍｇ「アメル」</t>
  </si>
  <si>
    <t xml:space="preserve">1179009F1035</t>
  </si>
  <si>
    <t xml:space="preserve">メチルフェニデート塩酸塩</t>
  </si>
  <si>
    <t xml:space="preserve">リタリン錠１０ｍｇ</t>
  </si>
  <si>
    <t xml:space="preserve">1179009G1022</t>
  </si>
  <si>
    <t xml:space="preserve">１８ｍｇ１錠</t>
  </si>
  <si>
    <t xml:space="preserve">コンサータ錠１８ｍｇ</t>
  </si>
  <si>
    <t xml:space="preserve">1179009G2029</t>
  </si>
  <si>
    <t xml:space="preserve">２７ｍｇ１錠</t>
  </si>
  <si>
    <t xml:space="preserve">コンサータ錠２７ｍｇ</t>
  </si>
  <si>
    <t xml:space="preserve">1179009G3025</t>
  </si>
  <si>
    <t xml:space="preserve">３６ｍｇ１錠</t>
  </si>
  <si>
    <t xml:space="preserve">コンサータ錠３６ｍｇ</t>
  </si>
  <si>
    <t xml:space="preserve">1179012D1036</t>
  </si>
  <si>
    <t xml:space="preserve">クロチアゼパム</t>
  </si>
  <si>
    <t xml:space="preserve">リーゼ顆粒１０％</t>
  </si>
  <si>
    <t xml:space="preserve">1179012F1010</t>
  </si>
  <si>
    <t xml:space="preserve">クロチアゼパム５ｍｇ錠</t>
  </si>
  <si>
    <t xml:space="preserve">1179012F1118</t>
  </si>
  <si>
    <t xml:space="preserve">リーゼ錠５ｍｇ</t>
  </si>
  <si>
    <t xml:space="preserve">1179012F2017</t>
  </si>
  <si>
    <t xml:space="preserve">クロチアゼパム１０ｍｇ錠</t>
  </si>
  <si>
    <t xml:space="preserve">1179012F2033</t>
  </si>
  <si>
    <t xml:space="preserve">リーゼ錠１０ｍｇ</t>
  </si>
  <si>
    <t xml:space="preserve">1179015F1030</t>
  </si>
  <si>
    <t xml:space="preserve">スピペロン</t>
  </si>
  <si>
    <t xml:space="preserve">スピロピタン錠０．２５ｍｇ</t>
  </si>
  <si>
    <t xml:space="preserve">1179015F2029</t>
  </si>
  <si>
    <t xml:space="preserve">スピロピタン錠１ｍｇ</t>
  </si>
  <si>
    <t xml:space="preserve">1179016F1019</t>
  </si>
  <si>
    <t xml:space="preserve">スルピリド</t>
  </si>
  <si>
    <t xml:space="preserve">スルピリド１００ｍｇ錠</t>
  </si>
  <si>
    <t xml:space="preserve">1179016F1124</t>
  </si>
  <si>
    <t xml:space="preserve">ドグマチール錠１００ｍｇ</t>
  </si>
  <si>
    <t xml:space="preserve">1179016F2015</t>
  </si>
  <si>
    <t xml:space="preserve">スルピリド２００ｍｇ錠</t>
  </si>
  <si>
    <t xml:space="preserve">1179016F2090</t>
  </si>
  <si>
    <t xml:space="preserve">ドグマチール錠２００ｍｇ</t>
  </si>
  <si>
    <t xml:space="preserve">1179017F1013</t>
  </si>
  <si>
    <t xml:space="preserve">炭酸リチウム</t>
  </si>
  <si>
    <t xml:space="preserve">炭酸リチウム１００ｍｇ錠</t>
  </si>
  <si>
    <t xml:space="preserve">1179017F1056</t>
  </si>
  <si>
    <t xml:space="preserve">リーマス錠１００</t>
  </si>
  <si>
    <t xml:space="preserve">1179017F1080</t>
  </si>
  <si>
    <t xml:space="preserve">炭酸リチウム錠１００ｍｇ「大正」</t>
  </si>
  <si>
    <t xml:space="preserve">トクホン</t>
  </si>
  <si>
    <t xml:space="preserve">1179017F2010</t>
  </si>
  <si>
    <t xml:space="preserve">炭酸リチウム２００ｍｇ錠</t>
  </si>
  <si>
    <t xml:space="preserve">1179017F2052</t>
  </si>
  <si>
    <t xml:space="preserve">リーマス錠２００</t>
  </si>
  <si>
    <t xml:space="preserve">1179017F2087</t>
  </si>
  <si>
    <t xml:space="preserve">炭酸リチウム錠２００ｍｇ「大正」</t>
  </si>
  <si>
    <t xml:space="preserve">1179019B1037</t>
  </si>
  <si>
    <t xml:space="preserve">ヒドロキシジンパモ酸塩</t>
  </si>
  <si>
    <t xml:space="preserve">アタラックス－Ｐ散１０％</t>
  </si>
  <si>
    <t xml:space="preserve">1179019F1071</t>
  </si>
  <si>
    <t xml:space="preserve">ヒドロキシジンパモ酸塩錠２５ｍｇ「日新」</t>
  </si>
  <si>
    <t xml:space="preserve">1179019M1046</t>
  </si>
  <si>
    <t xml:space="preserve">アタラックス－Ｐカプセル２５ｍｇ</t>
  </si>
  <si>
    <t xml:space="preserve">1179019M2034</t>
  </si>
  <si>
    <t xml:space="preserve">アタラックス－Ｐカプセル５０ｍｇ</t>
  </si>
  <si>
    <t xml:space="preserve">1179019Q1030</t>
  </si>
  <si>
    <t xml:space="preserve">０．５％１ｍＬ</t>
  </si>
  <si>
    <t xml:space="preserve">アタラックス－Ｐシロップ０．５％</t>
  </si>
  <si>
    <t xml:space="preserve">1179019R1035</t>
  </si>
  <si>
    <t xml:space="preserve">２．５％１ｇ</t>
  </si>
  <si>
    <t xml:space="preserve">アタラックス－Ｐドライシロップ２．５％</t>
  </si>
  <si>
    <t xml:space="preserve">1179020C1019</t>
  </si>
  <si>
    <t xml:space="preserve">ハロペリドール</t>
  </si>
  <si>
    <t xml:space="preserve">ハロペリドール１％細粒</t>
  </si>
  <si>
    <t xml:space="preserve">1179020C1191</t>
  </si>
  <si>
    <t xml:space="preserve">セレネース細粒１％</t>
  </si>
  <si>
    <t xml:space="preserve">1179020C1299</t>
  </si>
  <si>
    <t xml:space="preserve">ハロペリドール細粒１％「ヨシトミ」</t>
  </si>
  <si>
    <t xml:space="preserve">1179020C1302</t>
  </si>
  <si>
    <t xml:space="preserve">ハロペリドール細粒１％「タカタ」</t>
  </si>
  <si>
    <t xml:space="preserve">1179020F1015</t>
  </si>
  <si>
    <t xml:space="preserve">０．７５ｍｇ１錠</t>
  </si>
  <si>
    <t xml:space="preserve">ハロペリドール０．７５ｍｇ錠</t>
  </si>
  <si>
    <t xml:space="preserve">1179020F1210</t>
  </si>
  <si>
    <t xml:space="preserve">セレネース錠０．７５ｍｇ</t>
  </si>
  <si>
    <t xml:space="preserve">1179020F2011</t>
  </si>
  <si>
    <t xml:space="preserve">ハロペリドール１ｍｇ錠</t>
  </si>
  <si>
    <t xml:space="preserve">1179020F2038</t>
  </si>
  <si>
    <t xml:space="preserve">セレネース錠１ｍｇ</t>
  </si>
  <si>
    <t xml:space="preserve">1179020F3018</t>
  </si>
  <si>
    <t xml:space="preserve">ハロペリドール１．５ｍｇ錠</t>
  </si>
  <si>
    <t xml:space="preserve">1179020F3255</t>
  </si>
  <si>
    <t xml:space="preserve">セレネース錠１．５ｍｇ</t>
  </si>
  <si>
    <t xml:space="preserve">1179020F4014</t>
  </si>
  <si>
    <t xml:space="preserve">ハロペリドール２ｍｇ錠</t>
  </si>
  <si>
    <t xml:space="preserve">1179020F5010</t>
  </si>
  <si>
    <t xml:space="preserve">ハロペリドール３ｍｇ錠</t>
  </si>
  <si>
    <t xml:space="preserve">1179020F5037</t>
  </si>
  <si>
    <t xml:space="preserve">セレネース錠３ｍｇ</t>
  </si>
  <si>
    <t xml:space="preserve">1179020S1030</t>
  </si>
  <si>
    <t xml:space="preserve">セレネース内服液０．２％</t>
  </si>
  <si>
    <t xml:space="preserve">1179023F1035</t>
  </si>
  <si>
    <t xml:space="preserve">ペモリン</t>
  </si>
  <si>
    <t xml:space="preserve">ベタナミン錠１０ｍｇ</t>
  </si>
  <si>
    <t xml:space="preserve">1179023F2023</t>
  </si>
  <si>
    <t xml:space="preserve">ベタナミン錠２５ｍｇ</t>
  </si>
  <si>
    <t xml:space="preserve">1179023F3020</t>
  </si>
  <si>
    <t xml:space="preserve">ベタナミン錠５０ｍｇ</t>
  </si>
  <si>
    <t xml:space="preserve">1179024C1033</t>
  </si>
  <si>
    <t xml:space="preserve">ゾテピン</t>
  </si>
  <si>
    <t xml:space="preserve">ロドピン細粒１０％</t>
  </si>
  <si>
    <t xml:space="preserve">1179024C1106</t>
  </si>
  <si>
    <t xml:space="preserve">ゾテピン細粒１０％「タカタ」</t>
  </si>
  <si>
    <t xml:space="preserve">1179024C2021</t>
  </si>
  <si>
    <t xml:space="preserve">ロドピン細粒５０％</t>
  </si>
  <si>
    <t xml:space="preserve">1179024F1030</t>
  </si>
  <si>
    <t xml:space="preserve">ロドピン錠２５ｍｇ</t>
  </si>
  <si>
    <t xml:space="preserve">1179024F1099</t>
  </si>
  <si>
    <t xml:space="preserve">ゾテピン錠２５ｍｇ「タカタ」</t>
  </si>
  <si>
    <t xml:space="preserve">1179024F2036</t>
  </si>
  <si>
    <t xml:space="preserve">ロドピン錠５０ｍｇ</t>
  </si>
  <si>
    <t xml:space="preserve">1179024F2095</t>
  </si>
  <si>
    <t xml:space="preserve">ゾテピン錠５０ｍｇ「タカタ」</t>
  </si>
  <si>
    <t xml:space="preserve">1179024F3024</t>
  </si>
  <si>
    <t xml:space="preserve">ロドピン錠１００ｍｇ</t>
  </si>
  <si>
    <t xml:space="preserve">1179024F3083</t>
  </si>
  <si>
    <t xml:space="preserve">ゾテピン錠１００ｍｇ「タカタ」</t>
  </si>
  <si>
    <t xml:space="preserve">1179025C1054</t>
  </si>
  <si>
    <t xml:space="preserve">エチゾラム</t>
  </si>
  <si>
    <t xml:space="preserve">デパス細粒１％</t>
  </si>
  <si>
    <t xml:space="preserve">1179025F1018</t>
  </si>
  <si>
    <t xml:space="preserve">エチゾラム０．５ｍｇ錠</t>
  </si>
  <si>
    <t xml:space="preserve">1179025F1026</t>
  </si>
  <si>
    <t xml:space="preserve">デパス錠０．５ｍｇ</t>
  </si>
  <si>
    <t xml:space="preserve">1179025F2014</t>
  </si>
  <si>
    <t xml:space="preserve">エチゾラム１ｍｇ錠</t>
  </si>
  <si>
    <t xml:space="preserve">1179025F2022</t>
  </si>
  <si>
    <t xml:space="preserve">デパス錠１ｍｇ</t>
  </si>
  <si>
    <t xml:space="preserve">1179025F2308</t>
  </si>
  <si>
    <t xml:space="preserve">エチゾラム錠１ｍｇ「クニヒロ」</t>
  </si>
  <si>
    <t xml:space="preserve">1179025F3010</t>
  </si>
  <si>
    <t xml:space="preserve">エチゾラム０．２５ｍｇ錠</t>
  </si>
  <si>
    <t xml:space="preserve">1179025F3029</t>
  </si>
  <si>
    <t xml:space="preserve">デパス錠０．２５ｍｇ</t>
  </si>
  <si>
    <t xml:space="preserve">1179028C1090</t>
  </si>
  <si>
    <t xml:space="preserve">ブロムペリドール</t>
  </si>
  <si>
    <t xml:space="preserve">ブロムペリドール細粒１％「アメル」</t>
  </si>
  <si>
    <t xml:space="preserve">1179028C1104</t>
  </si>
  <si>
    <t xml:space="preserve">ブロムペリドール細粒１％「サワイ」</t>
  </si>
  <si>
    <t xml:space="preserve">1179028F1011</t>
  </si>
  <si>
    <t xml:space="preserve">ブロムペリドール１ｍｇ錠</t>
  </si>
  <si>
    <t xml:space="preserve">1179028F2018</t>
  </si>
  <si>
    <t xml:space="preserve">ブロムペリドール３ｍｇ錠</t>
  </si>
  <si>
    <t xml:space="preserve">1179028F3065</t>
  </si>
  <si>
    <t xml:space="preserve">６ｍｇ１錠</t>
  </si>
  <si>
    <t xml:space="preserve">ブロムペリドール錠６ｍｇ「アメル」</t>
  </si>
  <si>
    <t xml:space="preserve">1179028F3073</t>
  </si>
  <si>
    <t xml:space="preserve">ブロムペリドール錠６ｍｇ「サワイ」</t>
  </si>
  <si>
    <t xml:space="preserve">1179030D1050</t>
  </si>
  <si>
    <t xml:space="preserve">クロカプラミン塩酸塩水和物</t>
  </si>
  <si>
    <t xml:space="preserve">クロフェクトン顆粒１０％</t>
  </si>
  <si>
    <t xml:space="preserve">1179030F1035</t>
  </si>
  <si>
    <t xml:space="preserve">クロフェクトン錠１０ｍｇ</t>
  </si>
  <si>
    <t xml:space="preserve">1179030F2066</t>
  </si>
  <si>
    <t xml:space="preserve">クロフェクトン錠２５ｍｇ</t>
  </si>
  <si>
    <t xml:space="preserve">1179030F3020</t>
  </si>
  <si>
    <t xml:space="preserve">クロフェクトン錠５０ｍｇ</t>
  </si>
  <si>
    <t xml:space="preserve">1179032C1046</t>
  </si>
  <si>
    <t xml:space="preserve">スルトプリド塩酸塩</t>
  </si>
  <si>
    <t xml:space="preserve">バルネチール細粒５０％</t>
  </si>
  <si>
    <t xml:space="preserve">1179032F1026</t>
  </si>
  <si>
    <t xml:space="preserve">バルネチール錠５０</t>
  </si>
  <si>
    <t xml:space="preserve">1179032F2022</t>
  </si>
  <si>
    <t xml:space="preserve">バルネチール錠１００</t>
  </si>
  <si>
    <t xml:space="preserve">1179032F3029</t>
  </si>
  <si>
    <t xml:space="preserve">バルネチール錠２００</t>
  </si>
  <si>
    <t xml:space="preserve">1179033F1020</t>
  </si>
  <si>
    <t xml:space="preserve">ミアンセリン塩酸塩</t>
  </si>
  <si>
    <t xml:space="preserve">テトラミド錠１０ｍｇ</t>
  </si>
  <si>
    <t xml:space="preserve">1179033F2027</t>
  </si>
  <si>
    <t xml:space="preserve">テトラミド錠３０ｍｇ</t>
  </si>
  <si>
    <t xml:space="preserve">1179034F1050</t>
  </si>
  <si>
    <t xml:space="preserve">セチプチリンマレイン酸塩</t>
  </si>
  <si>
    <t xml:space="preserve">テシプール錠１ｍｇ</t>
  </si>
  <si>
    <t xml:space="preserve">1179034F1068</t>
  </si>
  <si>
    <t xml:space="preserve">セチプチリンマレイン酸塩錠１ｍｇ「サワイ」</t>
  </si>
  <si>
    <t xml:space="preserve">1179035D1029</t>
  </si>
  <si>
    <t xml:space="preserve">モサプラミン塩酸塩</t>
  </si>
  <si>
    <t xml:space="preserve">クレミン顆粒１０％</t>
  </si>
  <si>
    <t xml:space="preserve">1179035F1020</t>
  </si>
  <si>
    <t xml:space="preserve">クレミン錠１０ｍｇ</t>
  </si>
  <si>
    <t xml:space="preserve">1179035F3022</t>
  </si>
  <si>
    <t xml:space="preserve">クレミン錠２５ｍｇ</t>
  </si>
  <si>
    <t xml:space="preserve">1179035F4029</t>
  </si>
  <si>
    <t xml:space="preserve">クレミン錠５０ｍｇ</t>
  </si>
  <si>
    <t xml:space="preserve">1179036F1024</t>
  </si>
  <si>
    <t xml:space="preserve">ネモナプリド</t>
  </si>
  <si>
    <t xml:space="preserve">エミレース錠３ｍｇ</t>
  </si>
  <si>
    <t xml:space="preserve">1179036F2020</t>
  </si>
  <si>
    <t xml:space="preserve">エミレース錠１０ｍｇ</t>
  </si>
  <si>
    <t xml:space="preserve">1179037F1029</t>
  </si>
  <si>
    <t xml:space="preserve">トラゾドン塩酸塩</t>
  </si>
  <si>
    <t xml:space="preserve">レスリン錠２５</t>
  </si>
  <si>
    <t xml:space="preserve">1179037F1053</t>
  </si>
  <si>
    <t xml:space="preserve">トラゾドン塩酸塩錠２５ｍｇ「アメル」</t>
  </si>
  <si>
    <t xml:space="preserve">1179037F2025</t>
  </si>
  <si>
    <t xml:space="preserve">レスリン錠５０</t>
  </si>
  <si>
    <t xml:space="preserve">1179037F2050</t>
  </si>
  <si>
    <t xml:space="preserve">トラゾドン塩酸塩錠５０ｍｇ「アメル」</t>
  </si>
  <si>
    <t xml:space="preserve">1179038C1019</t>
  </si>
  <si>
    <t xml:space="preserve">リスペリドン</t>
  </si>
  <si>
    <t xml:space="preserve">リスペリドン１％細粒</t>
  </si>
  <si>
    <t xml:space="preserve">1179038C1027</t>
  </si>
  <si>
    <t xml:space="preserve">リスパダール細粒１％</t>
  </si>
  <si>
    <t xml:space="preserve">1179038C1051</t>
  </si>
  <si>
    <t xml:space="preserve">リスペリドン細粒１％「ＮＰ」</t>
  </si>
  <si>
    <t xml:space="preserve">1179038C1094</t>
  </si>
  <si>
    <t xml:space="preserve">リスペリドン細粒１％「サワイ」</t>
  </si>
  <si>
    <t xml:space="preserve">1179038C1140</t>
  </si>
  <si>
    <t xml:space="preserve">リスペリドン細粒１％「ヨシトミ」</t>
  </si>
  <si>
    <t xml:space="preserve">1179038C1183</t>
  </si>
  <si>
    <t xml:space="preserve">リスペリドン細粒１％「ニプロ」</t>
  </si>
  <si>
    <t xml:space="preserve">1179038F1015</t>
  </si>
  <si>
    <t xml:space="preserve">リスペリドン１ｍｇ錠</t>
  </si>
  <si>
    <t xml:space="preserve">1179038F1023</t>
  </si>
  <si>
    <t xml:space="preserve">リスパダール錠１ｍｇ</t>
  </si>
  <si>
    <t xml:space="preserve">1179038F2011</t>
  </si>
  <si>
    <t xml:space="preserve">リスペリドン２ｍｇ錠</t>
  </si>
  <si>
    <t xml:space="preserve">1179038F2020</t>
  </si>
  <si>
    <t xml:space="preserve">リスパダール錠２ｍｇ</t>
  </si>
  <si>
    <t xml:space="preserve">1179038F3018</t>
  </si>
  <si>
    <t xml:space="preserve">リスペリドン３ｍｇ錠</t>
  </si>
  <si>
    <t xml:space="preserve">1179038F3026</t>
  </si>
  <si>
    <t xml:space="preserve">リスパダール錠３ｍｇ</t>
  </si>
  <si>
    <t xml:space="preserve">1179038F3069</t>
  </si>
  <si>
    <t xml:space="preserve">リスペリドン錠３ｍｇ「ＮＰ」</t>
  </si>
  <si>
    <t xml:space="preserve">1179038F3085</t>
  </si>
  <si>
    <t xml:space="preserve">リスペリドン錠３ｍｇ「サワイ」</t>
  </si>
  <si>
    <t xml:space="preserve">1179038F3115</t>
  </si>
  <si>
    <t xml:space="preserve">リスペリドン錠３ｍｇ「ヨシトミ」</t>
  </si>
  <si>
    <t xml:space="preserve">1179038F3123</t>
  </si>
  <si>
    <t xml:space="preserve">リスペリドン錠３ｍｇ「トーワ」</t>
  </si>
  <si>
    <t xml:space="preserve">1179038F3190</t>
  </si>
  <si>
    <t xml:space="preserve">リスペリドン錠３ｍｇ「ニプロ」</t>
  </si>
  <si>
    <t xml:space="preserve">1179038F4014</t>
  </si>
  <si>
    <t xml:space="preserve">リスペリドン０．５ｍｇ錠</t>
  </si>
  <si>
    <t xml:space="preserve">1179038F5010</t>
  </si>
  <si>
    <t xml:space="preserve">リスペリドン１ｍｇ口腔内崩壊錠</t>
  </si>
  <si>
    <t xml:space="preserve">1179038F5029</t>
  </si>
  <si>
    <t xml:space="preserve">リスパダールＯＤ錠１ｍｇ</t>
  </si>
  <si>
    <t xml:space="preserve">1179038F6017</t>
  </si>
  <si>
    <t xml:space="preserve">リスペリドン２ｍｇ口腔内崩壊錠</t>
  </si>
  <si>
    <t xml:space="preserve">1179038F6025</t>
  </si>
  <si>
    <t xml:space="preserve">リスパダールＯＤ錠２ｍｇ</t>
  </si>
  <si>
    <t xml:space="preserve">1179038F7013</t>
  </si>
  <si>
    <t xml:space="preserve">リスペリドン０．５ｍｇ口腔内崩壊錠</t>
  </si>
  <si>
    <t xml:space="preserve">1179038F7021</t>
  </si>
  <si>
    <t xml:space="preserve">リスパダールＯＤ錠０．５ｍｇ</t>
  </si>
  <si>
    <t xml:space="preserve">1179038F8010</t>
  </si>
  <si>
    <t xml:space="preserve">リスペリドン３ｍｇ口腔内崩壊錠</t>
  </si>
  <si>
    <t xml:space="preserve">1179038F8036</t>
  </si>
  <si>
    <t xml:space="preserve">リスペリドンＯＤ錠３ｍｇ「サワイ」</t>
  </si>
  <si>
    <t xml:space="preserve">1179038F8044</t>
  </si>
  <si>
    <t xml:space="preserve">リスペリドンＯＤ錠３ｍｇ「トーワ」</t>
  </si>
  <si>
    <t xml:space="preserve">1179038S1021</t>
  </si>
  <si>
    <t xml:space="preserve">０．１％１ｍＬ</t>
  </si>
  <si>
    <t xml:space="preserve">リスパダール内用液１ｍｇ／ｍＬ</t>
  </si>
  <si>
    <t xml:space="preserve">1179038S1030</t>
  </si>
  <si>
    <t xml:space="preserve">リスペリドン内用液１ｍｇ／ｍＬ「アメル」</t>
  </si>
  <si>
    <t xml:space="preserve">1179038S1056</t>
  </si>
  <si>
    <t xml:space="preserve">リスペリドン内用液１ｍｇ／ｍＬ「ヨシトミ」</t>
  </si>
  <si>
    <t xml:space="preserve">1179038S1064</t>
  </si>
  <si>
    <t xml:space="preserve">リスペリドン内用液１ｍｇ／ｍＬ「タカタ」</t>
  </si>
  <si>
    <t xml:space="preserve">1179038S1072</t>
  </si>
  <si>
    <t xml:space="preserve">リスペリドン内用液１ｍｇ／ｍＬ「トーワ」</t>
  </si>
  <si>
    <t xml:space="preserve">1179038S1099</t>
  </si>
  <si>
    <t xml:space="preserve">リスペリドン内用液１ｍｇ／ｍＬ「杏林」</t>
  </si>
  <si>
    <t xml:space="preserve">1179038S2044</t>
  </si>
  <si>
    <t xml:space="preserve">０．１％０．５ｍＬ１包</t>
  </si>
  <si>
    <t xml:space="preserve">リスペリドン内用液分包０．５ｍｇ「アメル」</t>
  </si>
  <si>
    <t xml:space="preserve">1179038S3024</t>
  </si>
  <si>
    <t xml:space="preserve">０．１％１ｍＬ１包</t>
  </si>
  <si>
    <t xml:space="preserve">リスペリドン内用液分包１ｍｇ「アメル」</t>
  </si>
  <si>
    <t xml:space="preserve">1179038S4047</t>
  </si>
  <si>
    <t xml:space="preserve">０．１％２ｍＬ１包</t>
  </si>
  <si>
    <t xml:space="preserve">リスペリドン内用液分包２ｍｇ「アメル」</t>
  </si>
  <si>
    <t xml:space="preserve">1179038S5027</t>
  </si>
  <si>
    <t xml:space="preserve">０．１％３ｍＬ１包</t>
  </si>
  <si>
    <t xml:space="preserve">リスペリドン内用液分包３ｍｇ「アメル」</t>
  </si>
  <si>
    <t xml:space="preserve">1179039F1010</t>
  </si>
  <si>
    <t xml:space="preserve">フルボキサミンマレイン酸塩</t>
  </si>
  <si>
    <t xml:space="preserve">フルボキサミンマレイン酸塩２５ｍｇ錠</t>
  </si>
  <si>
    <t xml:space="preserve">1179039F1028</t>
  </si>
  <si>
    <t xml:space="preserve">デプロメール錠２５</t>
  </si>
  <si>
    <t xml:space="preserve">1179039F1036</t>
  </si>
  <si>
    <t xml:space="preserve">ルボックス錠２５</t>
  </si>
  <si>
    <t xml:space="preserve">1179039F2016</t>
  </si>
  <si>
    <t xml:space="preserve">フルボキサミンマレイン酸塩５０ｍｇ錠</t>
  </si>
  <si>
    <t xml:space="preserve">1179039F2024</t>
  </si>
  <si>
    <t xml:space="preserve">デプロメール錠５０</t>
  </si>
  <si>
    <t xml:space="preserve">1179039F2032</t>
  </si>
  <si>
    <t xml:space="preserve">ルボックス錠５０</t>
  </si>
  <si>
    <t xml:space="preserve">1179039F2083</t>
  </si>
  <si>
    <t xml:space="preserve">フルボキサミンマレイン酸塩錠５０ｍｇ「ＮＰ」</t>
  </si>
  <si>
    <t xml:space="preserve">1179039F2148</t>
  </si>
  <si>
    <t xml:space="preserve">フルボキサミンマレイン酸塩錠５０ｍｇ「サワイ」</t>
  </si>
  <si>
    <t xml:space="preserve">1179039F2156</t>
  </si>
  <si>
    <t xml:space="preserve">フルボキサミンマレイン酸塩錠５０ｍｇ「タカタ」</t>
  </si>
  <si>
    <t xml:space="preserve">1179039F2180</t>
  </si>
  <si>
    <t xml:space="preserve">フルボキサミンマレイン酸塩錠５０ｍｇ「トーワ」</t>
  </si>
  <si>
    <t xml:space="preserve">1179039F3012</t>
  </si>
  <si>
    <t xml:space="preserve">７５ｍｇ１錠</t>
  </si>
  <si>
    <t xml:space="preserve">フルボキサミンマレイン酸塩７５ｍｇ錠</t>
  </si>
  <si>
    <t xml:space="preserve">1179039F3020</t>
  </si>
  <si>
    <t xml:space="preserve">デプロメール錠７５</t>
  </si>
  <si>
    <t xml:space="preserve">1179039F3039</t>
  </si>
  <si>
    <t xml:space="preserve">ルボックス錠７５</t>
  </si>
  <si>
    <t xml:space="preserve">1179039F3144</t>
  </si>
  <si>
    <t xml:space="preserve">フルボキサミンマレイン酸塩錠７５ｍｇ「サワイ」</t>
  </si>
  <si>
    <t xml:space="preserve">1179039F3160</t>
  </si>
  <si>
    <t xml:space="preserve">フルボキサミンマレイン酸塩錠７５ｍｇ「日医工」</t>
  </si>
  <si>
    <t xml:space="preserve">1179039F3187</t>
  </si>
  <si>
    <t xml:space="preserve">フルボキサミンマレイン酸塩錠７５ｍｇ「トーワ」</t>
  </si>
  <si>
    <t xml:space="preserve">1179040F1012</t>
  </si>
  <si>
    <t xml:space="preserve">ミルナシプラン塩酸塩</t>
  </si>
  <si>
    <t xml:space="preserve">ミルナシプラン塩酸塩１５ｍｇ錠</t>
  </si>
  <si>
    <t xml:space="preserve">1179040F1136</t>
  </si>
  <si>
    <t xml:space="preserve">トレドミン錠１５ｍｇ</t>
  </si>
  <si>
    <t xml:space="preserve">旭化成セラピューティクス</t>
  </si>
  <si>
    <t xml:space="preserve">1179040F2051</t>
  </si>
  <si>
    <t xml:space="preserve">ミルナシプラン塩酸塩錠２５ｍｇ「ＮＰ」</t>
  </si>
  <si>
    <t xml:space="preserve">1179040F2086</t>
  </si>
  <si>
    <t xml:space="preserve">ミルナシプラン塩酸塩錠２５ｍｇ「アメル」</t>
  </si>
  <si>
    <t xml:space="preserve">1179040F2132</t>
  </si>
  <si>
    <t xml:space="preserve">トレドミン錠２５ｍｇ</t>
  </si>
  <si>
    <t xml:space="preserve">1179040F3023</t>
  </si>
  <si>
    <t xml:space="preserve">トレドミン錠１２．５ｍｇ</t>
  </si>
  <si>
    <t xml:space="preserve">1179040F3031</t>
  </si>
  <si>
    <t xml:space="preserve">ミルナシプラン塩酸塩錠１２．５ｍｇ「アメル」</t>
  </si>
  <si>
    <t xml:space="preserve">1179040F4020</t>
  </si>
  <si>
    <t xml:space="preserve">トレドミン錠５０ｍｇ</t>
  </si>
  <si>
    <t xml:space="preserve">1179040F4062</t>
  </si>
  <si>
    <t xml:space="preserve">ミルナシプラン塩酸塩錠５０ｍｇ「アメル」</t>
  </si>
  <si>
    <t xml:space="preserve">1179041F1017</t>
  </si>
  <si>
    <t xml:space="preserve">パロキセチン塩酸塩水和物</t>
  </si>
  <si>
    <t xml:space="preserve">パロキセチン塩酸塩１０ｍｇ錠</t>
  </si>
  <si>
    <t xml:space="preserve">1179041F1033</t>
  </si>
  <si>
    <t xml:space="preserve">パロキセチン錠１０ｍｇ「ＡＡ」</t>
  </si>
  <si>
    <t xml:space="preserve">1179041F1050</t>
  </si>
  <si>
    <t xml:space="preserve">パロキセチン錠１０ｍｇ「ＤＳＥＰ」</t>
  </si>
  <si>
    <t xml:space="preserve">1179041F1149</t>
  </si>
  <si>
    <t xml:space="preserve">パロキセチン錠１０ｍｇ「ＴＣＫ」</t>
  </si>
  <si>
    <t xml:space="preserve">1179041F1181</t>
  </si>
  <si>
    <t xml:space="preserve">パロキセチン錠１０ｍｇ「オーハラ」</t>
  </si>
  <si>
    <t xml:space="preserve">1179041F1190</t>
  </si>
  <si>
    <t xml:space="preserve">パロキセチン錠１０ｍｇ「科研」</t>
  </si>
  <si>
    <t xml:space="preserve">1179041F1203</t>
  </si>
  <si>
    <t xml:space="preserve">パロキセチン錠１０ｍｇ「ケミファ」</t>
  </si>
  <si>
    <t xml:space="preserve">1179041F1211</t>
  </si>
  <si>
    <t xml:space="preserve">パロキセチン錠１０ｍｇ「サワイ」</t>
  </si>
  <si>
    <t xml:space="preserve">1179041F1238</t>
  </si>
  <si>
    <t xml:space="preserve">パロキセチン錠１０ｍｇ「タカタ」</t>
  </si>
  <si>
    <t xml:space="preserve">1179041F1254</t>
  </si>
  <si>
    <t xml:space="preserve">パロキセチン錠１０ｍｇ「トーワ」</t>
  </si>
  <si>
    <t xml:space="preserve">1179041F1300</t>
  </si>
  <si>
    <t xml:space="preserve">パロキセチン錠１０ｍｇ「明治」</t>
  </si>
  <si>
    <t xml:space="preserve">1179041F1378</t>
  </si>
  <si>
    <t xml:space="preserve">パロキセチン錠１０ｍｇ「ＶＴＲＳ」</t>
  </si>
  <si>
    <t xml:space="preserve">1179041F1386</t>
  </si>
  <si>
    <t xml:space="preserve">パロキセチン錠１０ｍｇ「ニプロ」</t>
  </si>
  <si>
    <t xml:space="preserve">1179041F1394</t>
  </si>
  <si>
    <t xml:space="preserve">パロキセチン錠１０ｍｇ「ＮＩＧ」</t>
  </si>
  <si>
    <t xml:space="preserve">1179041F2013</t>
  </si>
  <si>
    <t xml:space="preserve">パロキセチン塩酸塩２０ｍｇ錠</t>
  </si>
  <si>
    <t xml:space="preserve">1179041F2030</t>
  </si>
  <si>
    <t xml:space="preserve">パロキセチン錠２０ｍｇ「ＡＡ」</t>
  </si>
  <si>
    <t xml:space="preserve">1179041F2056</t>
  </si>
  <si>
    <t xml:space="preserve">パロキセチン錠２０ｍｇ「ＤＳＥＰ」</t>
  </si>
  <si>
    <t xml:space="preserve">1179041F2099</t>
  </si>
  <si>
    <t xml:space="preserve">パロキセチン錠２０ｍｇ「ＪＧ」</t>
  </si>
  <si>
    <t xml:space="preserve">1179041F2145</t>
  </si>
  <si>
    <t xml:space="preserve">パロキセチン錠２０ｍｇ「ＴＣＫ」</t>
  </si>
  <si>
    <t xml:space="preserve">1179041F2188</t>
  </si>
  <si>
    <t xml:space="preserve">パロキセチン錠２０ｍｇ「オーハラ」</t>
  </si>
  <si>
    <t xml:space="preserve">1179041F2196</t>
  </si>
  <si>
    <t xml:space="preserve">パロキセチン錠２０ｍｇ「科研」</t>
  </si>
  <si>
    <t xml:space="preserve">1179041F2200</t>
  </si>
  <si>
    <t xml:space="preserve">パロキセチン錠２０ｍｇ「ケミファ」</t>
  </si>
  <si>
    <t xml:space="preserve">1179041F2218</t>
  </si>
  <si>
    <t xml:space="preserve">パロキセチン錠２０ｍｇ「サワイ」</t>
  </si>
  <si>
    <t xml:space="preserve">1179041F2234</t>
  </si>
  <si>
    <t xml:space="preserve">パロキセチン錠２０ｍｇ「タカタ」</t>
  </si>
  <si>
    <t xml:space="preserve">1179041F2250</t>
  </si>
  <si>
    <t xml:space="preserve">パロキセチン錠２０ｍｇ「トーワ」</t>
  </si>
  <si>
    <t xml:space="preserve">1179041F2307</t>
  </si>
  <si>
    <t xml:space="preserve">パロキセチン錠２０ｍｇ「明治」</t>
  </si>
  <si>
    <t xml:space="preserve">1179041F2374</t>
  </si>
  <si>
    <t xml:space="preserve">パロキセチン錠２０ｍｇ「ＶＴＲＳ」</t>
  </si>
  <si>
    <t xml:space="preserve">1179041F2382</t>
  </si>
  <si>
    <t xml:space="preserve">パロキセチン錠２０ｍｇ「ニプロ」</t>
  </si>
  <si>
    <t xml:space="preserve">1179041F2390</t>
  </si>
  <si>
    <t xml:space="preserve">パロキセチン錠２０ｍｇ「ＮＩＧ」</t>
  </si>
  <si>
    <t xml:space="preserve">1179041F3010</t>
  </si>
  <si>
    <t xml:space="preserve">パロキセチン塩酸塩５ｍｇ錠</t>
  </si>
  <si>
    <t xml:space="preserve">1179041F3141</t>
  </si>
  <si>
    <t xml:space="preserve">パロキセチン錠５ｍｇ「ケミファ」</t>
  </si>
  <si>
    <t xml:space="preserve">1179041F3370</t>
  </si>
  <si>
    <t xml:space="preserve">パロキセチン錠５ｍｇ「ニプロ」</t>
  </si>
  <si>
    <t xml:space="preserve">1179041F4024</t>
  </si>
  <si>
    <t xml:space="preserve">パロキセチンＯＤ錠１０ｍｇ「トーワ」</t>
  </si>
  <si>
    <t xml:space="preserve">1179041F5020</t>
  </si>
  <si>
    <t xml:space="preserve">パロキセチンＯＤ錠２０ｍｇ「トーワ」</t>
  </si>
  <si>
    <t xml:space="preserve">1179041F6027</t>
  </si>
  <si>
    <t xml:space="preserve">パロキセチンＯＤ錠５ｍｇ「トーワ」</t>
  </si>
  <si>
    <t xml:space="preserve">1179041G1020</t>
  </si>
  <si>
    <t xml:space="preserve">パキシルＣＲ錠１２．５ｍｇ</t>
  </si>
  <si>
    <t xml:space="preserve">1179041G2027</t>
  </si>
  <si>
    <t xml:space="preserve">パキシルＣＲ錠２５ｍｇ</t>
  </si>
  <si>
    <t xml:space="preserve">1179041G3023</t>
  </si>
  <si>
    <t xml:space="preserve">６．２５ｍｇ１錠</t>
  </si>
  <si>
    <t xml:space="preserve">パキシルＣＲ錠６．２５ｍｇ</t>
  </si>
  <si>
    <t xml:space="preserve">1179042C1023</t>
  </si>
  <si>
    <t xml:space="preserve">クエチアピンフマル酸塩</t>
  </si>
  <si>
    <t xml:space="preserve">セロクエル細粒５０％</t>
  </si>
  <si>
    <t xml:space="preserve">1179042C1040</t>
  </si>
  <si>
    <t xml:space="preserve">クエチアピン細粒５０％「アメル」</t>
  </si>
  <si>
    <t xml:space="preserve">1179042C1082</t>
  </si>
  <si>
    <t xml:space="preserve">クエチアピン細粒５０％「トーワ」</t>
  </si>
  <si>
    <t xml:space="preserve">1179042C1139</t>
  </si>
  <si>
    <t xml:space="preserve">クエチアピン細粒５０％「タカタ」</t>
  </si>
  <si>
    <t xml:space="preserve">1179042C2020</t>
  </si>
  <si>
    <t xml:space="preserve">クエチアピン細粒１０％「アメル」</t>
  </si>
  <si>
    <t xml:space="preserve">1179042F1011</t>
  </si>
  <si>
    <t xml:space="preserve">クエチアピンフマル酸塩２５ｍｇ錠</t>
  </si>
  <si>
    <t xml:space="preserve">1179042F1020</t>
  </si>
  <si>
    <t xml:space="preserve">セロクエル２５ｍｇ錠</t>
  </si>
  <si>
    <t xml:space="preserve">1179042F2026</t>
  </si>
  <si>
    <t xml:space="preserve">セロクエル１００ｍｇ錠</t>
  </si>
  <si>
    <t xml:space="preserve">1179042F2042</t>
  </si>
  <si>
    <t xml:space="preserve">クエチアピン錠１００ｍｇ「ＤＳＥＰ」</t>
  </si>
  <si>
    <t xml:space="preserve">1179042F2077</t>
  </si>
  <si>
    <t xml:space="preserve">クエチアピン錠１００ｍｇ「ＪＧ」</t>
  </si>
  <si>
    <t xml:space="preserve">1179042F2107</t>
  </si>
  <si>
    <t xml:space="preserve">クエチアピン錠１００ｍｇ「アメル」</t>
  </si>
  <si>
    <t xml:space="preserve">1179042F2158</t>
  </si>
  <si>
    <t xml:space="preserve">クエチアピン錠１００ｍｇ「トーワ」</t>
  </si>
  <si>
    <t xml:space="preserve">1179042F2174</t>
  </si>
  <si>
    <t xml:space="preserve">クエチアピン錠１００ｍｇ「日新」</t>
  </si>
  <si>
    <t xml:space="preserve">1179042F2190</t>
  </si>
  <si>
    <t xml:space="preserve">クエチアピン錠１００ｍｇ「明治」</t>
  </si>
  <si>
    <t xml:space="preserve">1179042F2212</t>
  </si>
  <si>
    <t xml:space="preserve">クエチアピン錠１００ｍｇ「タカタ」</t>
  </si>
  <si>
    <t xml:space="preserve">1179042F2220</t>
  </si>
  <si>
    <t xml:space="preserve">クエチアピン錠１００ｍｇ「ＶＴＲＳ」</t>
  </si>
  <si>
    <t xml:space="preserve">1179042F2239</t>
  </si>
  <si>
    <t xml:space="preserve">クエチアピン錠１００ｍｇ「ニプロ」</t>
  </si>
  <si>
    <t xml:space="preserve">1179042F3022</t>
  </si>
  <si>
    <t xml:space="preserve">セロクエル２００ｍｇ錠</t>
  </si>
  <si>
    <t xml:space="preserve">1179042F3049</t>
  </si>
  <si>
    <t xml:space="preserve">クエチアピン錠２００ｍｇ「ＤＳＥＰ」</t>
  </si>
  <si>
    <t xml:space="preserve">1179042F3073</t>
  </si>
  <si>
    <t xml:space="preserve">クエチアピン錠２００ｍｇ「ＪＧ」</t>
  </si>
  <si>
    <t xml:space="preserve">1179042F3103</t>
  </si>
  <si>
    <t xml:space="preserve">クエチアピン錠２００ｍｇ「アメル」</t>
  </si>
  <si>
    <t xml:space="preserve">1179042F3154</t>
  </si>
  <si>
    <t xml:space="preserve">クエチアピン錠２００ｍｇ「トーワ」</t>
  </si>
  <si>
    <t xml:space="preserve">1179042F3170</t>
  </si>
  <si>
    <t xml:space="preserve">クエチアピン錠２００ｍｇ「日新」</t>
  </si>
  <si>
    <t xml:space="preserve">1179042F3197</t>
  </si>
  <si>
    <t xml:space="preserve">クエチアピン錠２００ｍｇ「明治」</t>
  </si>
  <si>
    <t xml:space="preserve">1179042F3219</t>
  </si>
  <si>
    <t xml:space="preserve">クエチアピン錠２００ｍｇ「タカタ」</t>
  </si>
  <si>
    <t xml:space="preserve">1179042F3227</t>
  </si>
  <si>
    <t xml:space="preserve">クエチアピン錠２００ｍｇ「ＶＴＲＳ」</t>
  </si>
  <si>
    <t xml:space="preserve">1179042F3235</t>
  </si>
  <si>
    <t xml:space="preserve">クエチアピン錠２００ｍｇ「ニプロ」</t>
  </si>
  <si>
    <t xml:space="preserve">1179042F4010</t>
  </si>
  <si>
    <t xml:space="preserve">クエチアピンフマル酸塩１２．５ｍｇ錠</t>
  </si>
  <si>
    <t xml:space="preserve">1179042F5017</t>
  </si>
  <si>
    <t xml:space="preserve">クエチアピンフマル酸塩５０ｍｇ錠</t>
  </si>
  <si>
    <t xml:space="preserve">1179042G1025</t>
  </si>
  <si>
    <t xml:space="preserve">ビプレッソ徐放錠５０ｍｇ</t>
  </si>
  <si>
    <t xml:space="preserve">1179042G2021</t>
  </si>
  <si>
    <t xml:space="preserve">ビプレッソ徐放錠１５０ｍｇ</t>
  </si>
  <si>
    <t xml:space="preserve">1179043F1032</t>
  </si>
  <si>
    <t xml:space="preserve">ペロスピロン塩酸塩水和物</t>
  </si>
  <si>
    <t xml:space="preserve">ルーラン錠４ｍｇ</t>
  </si>
  <si>
    <t xml:space="preserve">1179043F1040</t>
  </si>
  <si>
    <t xml:space="preserve">ペロスピロン塩酸塩錠４ｍｇ「アメル」</t>
  </si>
  <si>
    <t xml:space="preserve">1179043F2039</t>
  </si>
  <si>
    <t xml:space="preserve">ルーラン錠８ｍｇ</t>
  </si>
  <si>
    <t xml:space="preserve">1179043F2047</t>
  </si>
  <si>
    <t xml:space="preserve">ペロスピロン塩酸塩錠８ｍｇ「アメル」</t>
  </si>
  <si>
    <t xml:space="preserve">1179043F3027</t>
  </si>
  <si>
    <t xml:space="preserve">１６ｍｇ１錠</t>
  </si>
  <si>
    <t xml:space="preserve">ルーラン錠１６ｍｇ</t>
  </si>
  <si>
    <t xml:space="preserve">1179043F3035</t>
  </si>
  <si>
    <t xml:space="preserve">ペロスピロン塩酸塩錠１６ｍｇ「アメル」</t>
  </si>
  <si>
    <t xml:space="preserve">1179044C1014</t>
  </si>
  <si>
    <t xml:space="preserve">オランザピン</t>
  </si>
  <si>
    <t xml:space="preserve">オランザピン１％細粒</t>
  </si>
  <si>
    <t xml:space="preserve">1179044C1022</t>
  </si>
  <si>
    <t xml:space="preserve">ジプレキサ細粒１％</t>
  </si>
  <si>
    <t xml:space="preserve">チェプラファーム</t>
  </si>
  <si>
    <t xml:space="preserve">1179044C1030</t>
  </si>
  <si>
    <t xml:space="preserve">オランザピン細粒１％「ＤＳＥＰ」</t>
  </si>
  <si>
    <t xml:space="preserve">1179044C1065</t>
  </si>
  <si>
    <t xml:space="preserve">オランザピン細粒１％「サワイ」</t>
  </si>
  <si>
    <t xml:space="preserve">1179044C1073</t>
  </si>
  <si>
    <t xml:space="preserve">オランザピン細粒１％「トーワ」</t>
  </si>
  <si>
    <t xml:space="preserve">1179044C1081</t>
  </si>
  <si>
    <t xml:space="preserve">オランザピン細粒１％「日医工」</t>
  </si>
  <si>
    <t xml:space="preserve">1179044C1090</t>
  </si>
  <si>
    <t xml:space="preserve">オランザピン細粒１％「ニプロ」</t>
  </si>
  <si>
    <t xml:space="preserve">1179044C1138</t>
  </si>
  <si>
    <t xml:space="preserve">オランザピン細粒１％「杏林」</t>
  </si>
  <si>
    <t xml:space="preserve">1179044C1146</t>
  </si>
  <si>
    <t xml:space="preserve">オランザピン細粒１％「タカタ」</t>
  </si>
  <si>
    <t xml:space="preserve">1179044C1154</t>
  </si>
  <si>
    <t xml:space="preserve">オランザピン細粒１％「日新」</t>
  </si>
  <si>
    <t xml:space="preserve">1179044F1010</t>
  </si>
  <si>
    <t xml:space="preserve">オランザピン２．５ｍｇ錠</t>
  </si>
  <si>
    <t xml:space="preserve">1179044F1029</t>
  </si>
  <si>
    <t xml:space="preserve">ジプレキサ錠２．５ｍｇ</t>
  </si>
  <si>
    <t xml:space="preserve">1179044F1193</t>
  </si>
  <si>
    <t xml:space="preserve">オランザピン錠２．５ｍｇ「明治」</t>
  </si>
  <si>
    <t xml:space="preserve">1179044F2017</t>
  </si>
  <si>
    <t xml:space="preserve">オランザピン５ｍｇ錠</t>
  </si>
  <si>
    <t xml:space="preserve">1179044F2025</t>
  </si>
  <si>
    <t xml:space="preserve">ジプレキサ錠５ｍｇ</t>
  </si>
  <si>
    <t xml:space="preserve">1179044F2076</t>
  </si>
  <si>
    <t xml:space="preserve">オランザピン錠５ｍｇ「ＹＤ」</t>
  </si>
  <si>
    <t xml:space="preserve">1179044F2114</t>
  </si>
  <si>
    <t xml:space="preserve">オランザピン錠５ｍｇ「サワイ」</t>
  </si>
  <si>
    <t xml:space="preserve">1179044F2149</t>
  </si>
  <si>
    <t xml:space="preserve">オランザピン錠５ｍｇ「トーワ」</t>
  </si>
  <si>
    <t xml:space="preserve">1179044F2165</t>
  </si>
  <si>
    <t xml:space="preserve">オランザピン錠５ｍｇ「日新」</t>
  </si>
  <si>
    <t xml:space="preserve">1179044F3013</t>
  </si>
  <si>
    <t xml:space="preserve">オランザピン１０ｍｇ錠</t>
  </si>
  <si>
    <t xml:space="preserve">1179044F3021</t>
  </si>
  <si>
    <t xml:space="preserve">ジプレキサ錠１０ｍｇ</t>
  </si>
  <si>
    <t xml:space="preserve">1179044F3196</t>
  </si>
  <si>
    <t xml:space="preserve">オランザピン錠１０ｍｇ「明治」</t>
  </si>
  <si>
    <t xml:space="preserve">1179044F4010</t>
  </si>
  <si>
    <t xml:space="preserve">オランザピン５ｍｇ口腔内崩壊錠</t>
  </si>
  <si>
    <t xml:space="preserve">1179044F4028</t>
  </si>
  <si>
    <t xml:space="preserve">ジプレキサザイディス錠５ｍｇ</t>
  </si>
  <si>
    <t xml:space="preserve">1179044F4044</t>
  </si>
  <si>
    <t xml:space="preserve">オランザピンＯＤ錠５ｍｇ「ＪＧ」</t>
  </si>
  <si>
    <t xml:space="preserve">1179044F4087</t>
  </si>
  <si>
    <t xml:space="preserve">オランザピンＯＤ錠５ｍｇ「タカタ」</t>
  </si>
  <si>
    <t xml:space="preserve">1179044F4109</t>
  </si>
  <si>
    <t xml:space="preserve">オランザピンＯＤ錠５ｍｇ「トーワ」</t>
  </si>
  <si>
    <t xml:space="preserve">1179044F5016</t>
  </si>
  <si>
    <t xml:space="preserve">オランザピン１０ｍｇ口腔内崩壊錠</t>
  </si>
  <si>
    <t xml:space="preserve">1179044F5024</t>
  </si>
  <si>
    <t xml:space="preserve">ジプレキサザイディス錠１０ｍｇ</t>
  </si>
  <si>
    <t xml:space="preserve">1179044F6012</t>
  </si>
  <si>
    <t xml:space="preserve">オランザピン２．５ｍｇ口腔内崩壊錠</t>
  </si>
  <si>
    <t xml:space="preserve">1179044F6020</t>
  </si>
  <si>
    <t xml:space="preserve">ジプレキサザイディス錠２．５ｍｇ</t>
  </si>
  <si>
    <t xml:space="preserve">1179044F6128</t>
  </si>
  <si>
    <t xml:space="preserve">オランザピンＯＤ錠２．５ｍｇ「明治」</t>
  </si>
  <si>
    <t xml:space="preserve">1179044F7027</t>
  </si>
  <si>
    <t xml:space="preserve">１．２５ｍｇ１錠</t>
  </si>
  <si>
    <t xml:space="preserve">オランザピン錠１．２５ｍｇ「アメル」</t>
  </si>
  <si>
    <t xml:space="preserve">1179044F8040</t>
  </si>
  <si>
    <t xml:space="preserve">オランザピン錠２０ｍｇ「アメル」</t>
  </si>
  <si>
    <t xml:space="preserve">1179044F9020</t>
  </si>
  <si>
    <t xml:space="preserve">オランザピンＯＤ錠１．２５ｍｇ「アメル」</t>
  </si>
  <si>
    <t xml:space="preserve">1179045B1013</t>
  </si>
  <si>
    <t xml:space="preserve">アリピプラゾール</t>
  </si>
  <si>
    <t xml:space="preserve">アリピプラゾール１％散</t>
  </si>
  <si>
    <t xml:space="preserve">1179045B1021</t>
  </si>
  <si>
    <t xml:space="preserve">エビリファイ散１％</t>
  </si>
  <si>
    <t xml:space="preserve">大塚製薬</t>
  </si>
  <si>
    <t xml:space="preserve">1179045B1056</t>
  </si>
  <si>
    <t xml:space="preserve">アリピプラゾール散１％「トーワ」</t>
  </si>
  <si>
    <t xml:space="preserve">1179045C1019</t>
  </si>
  <si>
    <t xml:space="preserve">アリピプラゾール１％細粒</t>
  </si>
  <si>
    <t xml:space="preserve">1179045F1015</t>
  </si>
  <si>
    <t xml:space="preserve">アリピプラゾール３ｍｇ錠</t>
  </si>
  <si>
    <t xml:space="preserve">1179045F1023</t>
  </si>
  <si>
    <t xml:space="preserve">エビリファイ錠３ｍｇ</t>
  </si>
  <si>
    <t xml:space="preserve">1179045F1104</t>
  </si>
  <si>
    <t xml:space="preserve">アリピプラゾール錠３ｍｇ「日医工」</t>
  </si>
  <si>
    <t xml:space="preserve">1179045F2011</t>
  </si>
  <si>
    <t xml:space="preserve">アリピプラゾール６ｍｇ錠</t>
  </si>
  <si>
    <t xml:space="preserve">1179045F2020</t>
  </si>
  <si>
    <t xml:space="preserve">エビリファイ錠６ｍｇ</t>
  </si>
  <si>
    <t xml:space="preserve">1179045F2070</t>
  </si>
  <si>
    <t xml:space="preserve">アリピプラゾール錠６ｍｇ「サワイ」</t>
  </si>
  <si>
    <t xml:space="preserve">1179045F3018</t>
  </si>
  <si>
    <t xml:space="preserve">１２ｍｇ１錠</t>
  </si>
  <si>
    <t xml:space="preserve">アリピプラゾール１２ｍｇ錠</t>
  </si>
  <si>
    <t xml:space="preserve">1179045F3026</t>
  </si>
  <si>
    <t xml:space="preserve">エビリファイ錠１２ｍｇ</t>
  </si>
  <si>
    <t xml:space="preserve">1179045F3077</t>
  </si>
  <si>
    <t xml:space="preserve">アリピプラゾール錠１２ｍｇ「サワイ」</t>
  </si>
  <si>
    <t xml:space="preserve">1179045F4014</t>
  </si>
  <si>
    <t xml:space="preserve">アリピプラゾール３ｍｇ口腔内崩壊錠</t>
  </si>
  <si>
    <t xml:space="preserve">1179045F4022</t>
  </si>
  <si>
    <t xml:space="preserve">エビリファイＯＤ錠３ｍｇ</t>
  </si>
  <si>
    <t xml:space="preserve">1179045F4030</t>
  </si>
  <si>
    <t xml:space="preserve">アリピプラゾールＯＤ錠３ｍｇ「ＪＧ」</t>
  </si>
  <si>
    <t xml:space="preserve">1179045F4103</t>
  </si>
  <si>
    <t xml:space="preserve">アリピプラゾールＯＤ錠３ｍｇ「日医工」</t>
  </si>
  <si>
    <t xml:space="preserve">1179045F5010</t>
  </si>
  <si>
    <t xml:space="preserve">アリピプラゾール６ｍｇ口腔内崩壊錠</t>
  </si>
  <si>
    <t xml:space="preserve">1179045F5029</t>
  </si>
  <si>
    <t xml:space="preserve">エビリファイＯＤ錠６ｍｇ</t>
  </si>
  <si>
    <t xml:space="preserve">1179045F5037</t>
  </si>
  <si>
    <t xml:space="preserve">アリピプラゾールＯＤ錠６ｍｇ「ＪＧ」</t>
  </si>
  <si>
    <t xml:space="preserve">1179045F5100</t>
  </si>
  <si>
    <t xml:space="preserve">アリピプラゾールＯＤ錠６ｍｇ「日医工」</t>
  </si>
  <si>
    <t xml:space="preserve">1179045F6017</t>
  </si>
  <si>
    <t xml:space="preserve">アリピプラゾール１２ｍｇ口腔内崩壊錠</t>
  </si>
  <si>
    <t xml:space="preserve">1179045F6025</t>
  </si>
  <si>
    <t xml:space="preserve">エビリファイＯＤ錠１２ｍｇ</t>
  </si>
  <si>
    <t xml:space="preserve">1179045F6033</t>
  </si>
  <si>
    <t xml:space="preserve">アリピプラゾールＯＤ錠１２ｍｇ「ＪＧ」</t>
  </si>
  <si>
    <t xml:space="preserve">1179045F6106</t>
  </si>
  <si>
    <t xml:space="preserve">アリピプラゾールＯＤ錠１２ｍｇ「日医工」</t>
  </si>
  <si>
    <t xml:space="preserve">1179045F7013</t>
  </si>
  <si>
    <t xml:space="preserve">２４ｍｇ１錠</t>
  </si>
  <si>
    <t xml:space="preserve">アリピプラゾール２４ｍｇ口腔内崩壊錠</t>
  </si>
  <si>
    <t xml:space="preserve">1179045F7021</t>
  </si>
  <si>
    <t xml:space="preserve">エビリファイＯＤ錠２４ｍｇ</t>
  </si>
  <si>
    <t xml:space="preserve">1179045F7102</t>
  </si>
  <si>
    <t xml:space="preserve">アリピプラゾールＯＤ錠２４ｍｇ「日医工」</t>
  </si>
  <si>
    <t xml:space="preserve">1179045F8028</t>
  </si>
  <si>
    <t xml:space="preserve">エビリファイ錠１ｍｇ</t>
  </si>
  <si>
    <t xml:space="preserve">1179045F8036</t>
  </si>
  <si>
    <t xml:space="preserve">アリピプラゾール錠１ｍｇ「サワイ」</t>
  </si>
  <si>
    <t xml:space="preserve">1179045F8044</t>
  </si>
  <si>
    <t xml:space="preserve">アリピプラゾール錠１ｍｇ「トーワ」</t>
  </si>
  <si>
    <t xml:space="preserve">1179045F9016</t>
  </si>
  <si>
    <t xml:space="preserve">アリピプラゾール２４ｍｇ錠</t>
  </si>
  <si>
    <t xml:space="preserve">1179045F9032</t>
  </si>
  <si>
    <t xml:space="preserve">アリピプラゾール錠２４ｍｇ「アメル」</t>
  </si>
  <si>
    <t xml:space="preserve">1179045S1021</t>
  </si>
  <si>
    <t xml:space="preserve">エビリファイ内用液０．１％</t>
  </si>
  <si>
    <t xml:space="preserve">1179045S2036</t>
  </si>
  <si>
    <t xml:space="preserve">アリピプラゾール内用液分包３ｍｇ「ニプロ」</t>
  </si>
  <si>
    <t xml:space="preserve">1179045S2052</t>
  </si>
  <si>
    <t xml:space="preserve">アリピプラゾール内用液３ｍｇ分包「サワイ」</t>
  </si>
  <si>
    <t xml:space="preserve">1179045S2060</t>
  </si>
  <si>
    <t xml:space="preserve">アリピプラゾール内用液３ｍｇ分包「タカタ」</t>
  </si>
  <si>
    <t xml:space="preserve">1179045S2079</t>
  </si>
  <si>
    <t xml:space="preserve">アリピプラゾール内用液３ｍｇ分包「トーワ」</t>
  </si>
  <si>
    <t xml:space="preserve">1179045S3032</t>
  </si>
  <si>
    <t xml:space="preserve">０．１％６ｍＬ１包</t>
  </si>
  <si>
    <t xml:space="preserve">アリピプラゾール内用液分包６ｍｇ「ニプロ」</t>
  </si>
  <si>
    <t xml:space="preserve">1179045S3059</t>
  </si>
  <si>
    <t xml:space="preserve">アリピプラゾール内用液６ｍｇ分包「サワイ」</t>
  </si>
  <si>
    <t xml:space="preserve">1179045S3067</t>
  </si>
  <si>
    <t xml:space="preserve">アリピプラゾール内用液６ｍｇ分包「タカタ」</t>
  </si>
  <si>
    <t xml:space="preserve">1179045S3075</t>
  </si>
  <si>
    <t xml:space="preserve">アリピプラゾール内用液６ｍｇ分包「トーワ」</t>
  </si>
  <si>
    <t xml:space="preserve">1179045S4039</t>
  </si>
  <si>
    <t xml:space="preserve">０．１％１２ｍＬ１包</t>
  </si>
  <si>
    <t xml:space="preserve">アリピプラゾール内用液分包１２ｍｇ「ニプロ」</t>
  </si>
  <si>
    <t xml:space="preserve">1179045S4055</t>
  </si>
  <si>
    <t xml:space="preserve">アリピプラゾール内用液１２ｍｇ分包「サワイ」</t>
  </si>
  <si>
    <t xml:space="preserve">1179045S4063</t>
  </si>
  <si>
    <t xml:space="preserve">アリピプラゾール内用液１２ｍｇ分包「タカタ」</t>
  </si>
  <si>
    <t xml:space="preserve">1179045S4071</t>
  </si>
  <si>
    <t xml:space="preserve">アリピプラゾール内用液１２ｍｇ分包「トーワ」</t>
  </si>
  <si>
    <t xml:space="preserve">1179045S5027</t>
  </si>
  <si>
    <t xml:space="preserve">アリピプラゾール内用液１ｍｇ分包「サワイ」</t>
  </si>
  <si>
    <t xml:space="preserve">1179045S5035</t>
  </si>
  <si>
    <t xml:space="preserve">アリピプラゾール内用液１ｍｇ分包「トーワ」</t>
  </si>
  <si>
    <t xml:space="preserve">1179046F1010</t>
  </si>
  <si>
    <t xml:space="preserve">セルトラリン塩酸塩</t>
  </si>
  <si>
    <t xml:space="preserve">セルトラリン塩酸塩２５ｍｇ錠</t>
  </si>
  <si>
    <t xml:space="preserve">1179046F1028</t>
  </si>
  <si>
    <t xml:space="preserve">ジェイゾロフト錠２５ｍｇ</t>
  </si>
  <si>
    <t xml:space="preserve">1179046F2016</t>
  </si>
  <si>
    <t xml:space="preserve">セルトラリン塩酸塩５０ｍｇ錠</t>
  </si>
  <si>
    <t xml:space="preserve">1179046F2024</t>
  </si>
  <si>
    <t xml:space="preserve">ジェイゾロフト錠５０ｍｇ</t>
  </si>
  <si>
    <t xml:space="preserve">1179046F2172</t>
  </si>
  <si>
    <t xml:space="preserve">セルトラリン錠５０ｍｇ「トーワ」</t>
  </si>
  <si>
    <t xml:space="preserve">1179046F2202</t>
  </si>
  <si>
    <t xml:space="preserve">セルトラリン錠５０ｍｇ「明治」</t>
  </si>
  <si>
    <t xml:space="preserve">1179046F3012</t>
  </si>
  <si>
    <t xml:space="preserve">セルトラリン塩酸塩１００ｍｇ錠</t>
  </si>
  <si>
    <t xml:space="preserve">1179046F3020</t>
  </si>
  <si>
    <t xml:space="preserve">ジェイゾロフト錠１００ｍｇ</t>
  </si>
  <si>
    <t xml:space="preserve">1179046F3071</t>
  </si>
  <si>
    <t xml:space="preserve">セルトラリン錠１００ｍｇ「明治」</t>
  </si>
  <si>
    <t xml:space="preserve">1179046F3098</t>
  </si>
  <si>
    <t xml:space="preserve">セルトラリン錠１００ｍｇ「ＪＧ」</t>
  </si>
  <si>
    <t xml:space="preserve">1179046F3101</t>
  </si>
  <si>
    <t xml:space="preserve">セルトラリン錠１００ｍｇ「ＴＣＫ」</t>
  </si>
  <si>
    <t xml:space="preserve">1179046F3128</t>
  </si>
  <si>
    <t xml:space="preserve">セルトラリン錠１００ｍｇ「杏林」</t>
  </si>
  <si>
    <t xml:space="preserve">1179046F3195</t>
  </si>
  <si>
    <t xml:space="preserve">セルトラリン錠１００ｍｇ「トーワ」</t>
  </si>
  <si>
    <t xml:space="preserve">1179046F4019</t>
  </si>
  <si>
    <t xml:space="preserve">セルトラリン塩酸塩２５ｍｇ口腔内崩壊錠</t>
  </si>
  <si>
    <t xml:space="preserve">1179046F4027</t>
  </si>
  <si>
    <t xml:space="preserve">ジェイゾロフトＯＤ錠２５ｍｇ</t>
  </si>
  <si>
    <t xml:space="preserve">1179046F5015</t>
  </si>
  <si>
    <t xml:space="preserve">セルトラリン塩酸塩５０ｍｇ口腔内崩壊錠</t>
  </si>
  <si>
    <t xml:space="preserve">1179046F5023</t>
  </si>
  <si>
    <t xml:space="preserve">ジェイゾロフトＯＤ錠５０ｍｇ</t>
  </si>
  <si>
    <t xml:space="preserve">1179046F5040</t>
  </si>
  <si>
    <t xml:space="preserve">セルトラリンＯＤ錠５０ｍｇ「トーワ」</t>
  </si>
  <si>
    <t xml:space="preserve">1179046F6020</t>
  </si>
  <si>
    <t xml:space="preserve">ジェイゾロフトＯＤ錠１００ｍｇ</t>
  </si>
  <si>
    <t xml:space="preserve">1179046F6038</t>
  </si>
  <si>
    <t xml:space="preserve">セルトラリンＯＤ錠１００ｍｇ「トーワ」</t>
  </si>
  <si>
    <t xml:space="preserve">1179047F1022</t>
  </si>
  <si>
    <t xml:space="preserve">モダフィニル</t>
  </si>
  <si>
    <t xml:space="preserve">モディオダール錠１００ｍｇ</t>
  </si>
  <si>
    <t xml:space="preserve">1179048B1017</t>
  </si>
  <si>
    <t xml:space="preserve">ブロナンセリン</t>
  </si>
  <si>
    <t xml:space="preserve">２％１ｇ</t>
  </si>
  <si>
    <t xml:space="preserve">ブロナンセリン２％散</t>
  </si>
  <si>
    <t xml:space="preserve">1179048B1025</t>
  </si>
  <si>
    <t xml:space="preserve">ロナセン散２％</t>
  </si>
  <si>
    <t xml:space="preserve">1179048B1041</t>
  </si>
  <si>
    <t xml:space="preserve">ブロナンセリン散２％「アメル」</t>
  </si>
  <si>
    <t xml:space="preserve">1179048F1019</t>
  </si>
  <si>
    <t xml:space="preserve">ブロナンセリン２ｍｇ錠</t>
  </si>
  <si>
    <t xml:space="preserve">1179048F1027</t>
  </si>
  <si>
    <t xml:space="preserve">ロナセン錠２ｍｇ</t>
  </si>
  <si>
    <t xml:space="preserve">1179048F1060</t>
  </si>
  <si>
    <t xml:space="preserve">ブロナンセリン錠２ｍｇ「ＹＤ」</t>
  </si>
  <si>
    <t xml:space="preserve">1179048F2015</t>
  </si>
  <si>
    <t xml:space="preserve">ブロナンセリン４ｍｇ錠</t>
  </si>
  <si>
    <t xml:space="preserve">1179048F2023</t>
  </si>
  <si>
    <t xml:space="preserve">ロナセン錠４ｍｇ</t>
  </si>
  <si>
    <t xml:space="preserve">1179048F3011</t>
  </si>
  <si>
    <t xml:space="preserve">ブロナンセリン８ｍｇ錠</t>
  </si>
  <si>
    <t xml:space="preserve">1179048F3020</t>
  </si>
  <si>
    <t xml:space="preserve">ロナセン錠８ｍｇ</t>
  </si>
  <si>
    <t xml:space="preserve">1179048F3038</t>
  </si>
  <si>
    <t xml:space="preserve">ブロナンセリン錠８ｍｇ「ＤＳＥＰ」</t>
  </si>
  <si>
    <t xml:space="preserve">1179048F3046</t>
  </si>
  <si>
    <t xml:space="preserve">ブロナンセリン錠８ｍｇ「ＤＳＰＢ」</t>
  </si>
  <si>
    <t xml:space="preserve">1179048F3062</t>
  </si>
  <si>
    <t xml:space="preserve">ブロナンセリン錠８ｍｇ「ＹＤ」</t>
  </si>
  <si>
    <t xml:space="preserve">1179048F3070</t>
  </si>
  <si>
    <t xml:space="preserve">ブロナンセリン錠８ｍｇ「アメル」</t>
  </si>
  <si>
    <t xml:space="preserve">1179048F3089</t>
  </si>
  <si>
    <t xml:space="preserve">ブロナンセリン錠８ｍｇ「サワイ」</t>
  </si>
  <si>
    <t xml:space="preserve">1179048F3100</t>
  </si>
  <si>
    <t xml:space="preserve">ブロナンセリン錠８ｍｇ「トーワ」</t>
  </si>
  <si>
    <t xml:space="preserve">1179048F3127</t>
  </si>
  <si>
    <t xml:space="preserve">ブロナンセリン錠８ｍｇ「ニプロ」</t>
  </si>
  <si>
    <t xml:space="preserve">1179049F1021</t>
  </si>
  <si>
    <t xml:space="preserve">クロザピン</t>
  </si>
  <si>
    <t xml:space="preserve">クロザリル錠２５ｍｇ</t>
  </si>
  <si>
    <t xml:space="preserve">1179049F2028</t>
  </si>
  <si>
    <t xml:space="preserve">クロザリル錠１００ｍｇ</t>
  </si>
  <si>
    <t xml:space="preserve">1179050F1024</t>
  </si>
  <si>
    <t xml:space="preserve">アトモキセチン塩酸塩</t>
  </si>
  <si>
    <t xml:space="preserve">アトモキセチン錠５ｍｇ「ＤＳＥＰ」</t>
  </si>
  <si>
    <t xml:space="preserve">1179050F1032</t>
  </si>
  <si>
    <t xml:space="preserve">アトモキセチン錠５ｍｇ「タカタ」</t>
  </si>
  <si>
    <t xml:space="preserve">1179050F1040</t>
  </si>
  <si>
    <t xml:space="preserve">アトモキセチン錠５ｍｇ「トーワ」</t>
  </si>
  <si>
    <t xml:space="preserve">1179050F1059</t>
  </si>
  <si>
    <t xml:space="preserve">アトモキセチン錠５ｍｇ「ニプロ」</t>
  </si>
  <si>
    <t xml:space="preserve">1179050F1067</t>
  </si>
  <si>
    <t xml:space="preserve">アトモキセチン錠５ｍｇ「ＪＧ」</t>
  </si>
  <si>
    <t xml:space="preserve">1179050F2020</t>
  </si>
  <si>
    <t xml:space="preserve">アトモキセチン錠１０ｍｇ「ＤＳＥＰ」</t>
  </si>
  <si>
    <t xml:space="preserve">1179050F2039</t>
  </si>
  <si>
    <t xml:space="preserve">アトモキセチン錠１０ｍｇ「タカタ」</t>
  </si>
  <si>
    <t xml:space="preserve">1179050F2047</t>
  </si>
  <si>
    <t xml:space="preserve">アトモキセチン錠１０ｍｇ「トーワ」</t>
  </si>
  <si>
    <t xml:space="preserve">1179050F2055</t>
  </si>
  <si>
    <t xml:space="preserve">アトモキセチン錠１０ｍｇ「ニプロ」</t>
  </si>
  <si>
    <t xml:space="preserve">1179050F2063</t>
  </si>
  <si>
    <t xml:space="preserve">アトモキセチン錠１０ｍｇ「ＪＧ」</t>
  </si>
  <si>
    <t xml:space="preserve">1179050F3027</t>
  </si>
  <si>
    <t xml:space="preserve">アトモキセチン錠２５ｍｇ「ＤＳＥＰ」</t>
  </si>
  <si>
    <t xml:space="preserve">1179050F3035</t>
  </si>
  <si>
    <t xml:space="preserve">アトモキセチン錠２５ｍｇ「タカタ」</t>
  </si>
  <si>
    <t xml:space="preserve">1179050F3043</t>
  </si>
  <si>
    <t xml:space="preserve">アトモキセチン錠２５ｍｇ「トーワ」</t>
  </si>
  <si>
    <t xml:space="preserve">1179050F3051</t>
  </si>
  <si>
    <t xml:space="preserve">アトモキセチン錠２５ｍｇ「ニプロ」</t>
  </si>
  <si>
    <t xml:space="preserve">1179050F3060</t>
  </si>
  <si>
    <t xml:space="preserve">アトモキセチン錠２５ｍｇ「ＪＧ」</t>
  </si>
  <si>
    <t xml:space="preserve">1179050F4023</t>
  </si>
  <si>
    <t xml:space="preserve">アトモキセチン錠４０ｍｇ「ＤＳＥＰ」</t>
  </si>
  <si>
    <t xml:space="preserve">1179050F4031</t>
  </si>
  <si>
    <t xml:space="preserve">アトモキセチン錠４０ｍｇ「タカタ」</t>
  </si>
  <si>
    <t xml:space="preserve">1179050F4040</t>
  </si>
  <si>
    <t xml:space="preserve">アトモキセチン錠４０ｍｇ「トーワ」</t>
  </si>
  <si>
    <t xml:space="preserve">1179050F4058</t>
  </si>
  <si>
    <t xml:space="preserve">アトモキセチン錠４０ｍｇ「ニプロ」</t>
  </si>
  <si>
    <t xml:space="preserve">1179050F4066</t>
  </si>
  <si>
    <t xml:space="preserve">アトモキセチン錠４０ｍｇ「ＪＧ」</t>
  </si>
  <si>
    <t xml:space="preserve">1179050M1023</t>
  </si>
  <si>
    <t xml:space="preserve">５ｍｇ１カプセル</t>
  </si>
  <si>
    <t xml:space="preserve">ストラテラカプセル５ｍｇ</t>
  </si>
  <si>
    <t xml:space="preserve">日本イーライリリー</t>
  </si>
  <si>
    <t xml:space="preserve">1179050M1031</t>
  </si>
  <si>
    <t xml:space="preserve">アトモキセチンカプセル５ｍｇ「サワイ」</t>
  </si>
  <si>
    <t xml:space="preserve">1179050M1040</t>
  </si>
  <si>
    <t xml:space="preserve">アトモキセチンカプセル５ｍｇ「日医工」</t>
  </si>
  <si>
    <t xml:space="preserve">1179050M1066</t>
  </si>
  <si>
    <t xml:space="preserve">アトモキセチンカプセル５ｍｇ「アメル」</t>
  </si>
  <si>
    <t xml:space="preserve">1179050M1074</t>
  </si>
  <si>
    <t xml:space="preserve">アトモキセチンカプセル５ｍｇ「ＶＴＲＳ」</t>
  </si>
  <si>
    <t xml:space="preserve">1179050M2020</t>
  </si>
  <si>
    <t xml:space="preserve">ストラテラカプセル１０ｍｇ</t>
  </si>
  <si>
    <t xml:space="preserve">1179050M2038</t>
  </si>
  <si>
    <t xml:space="preserve">アトモキセチンカプセル１０ｍｇ「サワイ」</t>
  </si>
  <si>
    <t xml:space="preserve">1179050M2046</t>
  </si>
  <si>
    <t xml:space="preserve">アトモキセチンカプセル１０ｍｇ「日医工」</t>
  </si>
  <si>
    <t xml:space="preserve">1179050M2062</t>
  </si>
  <si>
    <t xml:space="preserve">アトモキセチンカプセル１０ｍｇ「アメル」</t>
  </si>
  <si>
    <t xml:space="preserve">1179050M2070</t>
  </si>
  <si>
    <t xml:space="preserve">アトモキセチンカプセル１０ｍｇ「ＶＴＲＳ」</t>
  </si>
  <si>
    <t xml:space="preserve">1179050M3026</t>
  </si>
  <si>
    <t xml:space="preserve">ストラテラカプセル２５ｍｇ</t>
  </si>
  <si>
    <t xml:space="preserve">1179050M3034</t>
  </si>
  <si>
    <t xml:space="preserve">アトモキセチンカプセル２５ｍｇ「サワイ」</t>
  </si>
  <si>
    <t xml:space="preserve">1179050M3042</t>
  </si>
  <si>
    <t xml:space="preserve">アトモキセチンカプセル２５ｍｇ「日医工」</t>
  </si>
  <si>
    <t xml:space="preserve">1179050M3069</t>
  </si>
  <si>
    <t xml:space="preserve">アトモキセチンカプセル２５ｍｇ「アメル」</t>
  </si>
  <si>
    <t xml:space="preserve">1179050M3077</t>
  </si>
  <si>
    <t xml:space="preserve">アトモキセチンカプセル２５ｍｇ「ＶＴＲＳ」</t>
  </si>
  <si>
    <t xml:space="preserve">1179050M4022</t>
  </si>
  <si>
    <t xml:space="preserve">４０ｍｇ１カプセル</t>
  </si>
  <si>
    <t xml:space="preserve">ストラテラカプセル４０ｍｇ</t>
  </si>
  <si>
    <t xml:space="preserve">1179050M4030</t>
  </si>
  <si>
    <t xml:space="preserve">アトモキセチンカプセル４０ｍｇ「サワイ」</t>
  </si>
  <si>
    <t xml:space="preserve">1179050M4049</t>
  </si>
  <si>
    <t xml:space="preserve">アトモキセチンカプセル４０ｍｇ「日医工」</t>
  </si>
  <si>
    <t xml:space="preserve">1179050M4065</t>
  </si>
  <si>
    <t xml:space="preserve">アトモキセチンカプセル４０ｍｇ「アメル」</t>
  </si>
  <si>
    <t xml:space="preserve">1179050M4073</t>
  </si>
  <si>
    <t xml:space="preserve">アトモキセチンカプセル４０ｍｇ「ＶＴＲＳ」</t>
  </si>
  <si>
    <t xml:space="preserve">1179050S1022</t>
  </si>
  <si>
    <t xml:space="preserve">ストラテラ内用液０．４％</t>
  </si>
  <si>
    <t xml:space="preserve">1179050S1030</t>
  </si>
  <si>
    <t xml:space="preserve">アトモキセチン内用液０．４％「トーワ」</t>
  </si>
  <si>
    <t xml:space="preserve">1179050S1049</t>
  </si>
  <si>
    <t xml:space="preserve">アトモキセチン内用液０．４％「ニプロ」</t>
  </si>
  <si>
    <t xml:space="preserve">1179050S1057</t>
  </si>
  <si>
    <t xml:space="preserve">アトモキセチン内用液０．４％「ＪＧ」</t>
  </si>
  <si>
    <t xml:space="preserve">1179051F1010</t>
  </si>
  <si>
    <t xml:space="preserve">ミルタザピン</t>
  </si>
  <si>
    <t xml:space="preserve">ミルタザピン１５ｍｇ錠</t>
  </si>
  <si>
    <t xml:space="preserve">1179051F1029</t>
  </si>
  <si>
    <t xml:space="preserve">リフレックス錠１５ｍｇ</t>
  </si>
  <si>
    <t xml:space="preserve">1179051F1037</t>
  </si>
  <si>
    <t xml:space="preserve">レメロン錠１５ｍｇ</t>
  </si>
  <si>
    <t xml:space="preserve">1179051F1045</t>
  </si>
  <si>
    <t xml:space="preserve">ミルタザピン錠１５ｍｇ「ＥＥ」</t>
  </si>
  <si>
    <t xml:space="preserve">1179051F1053</t>
  </si>
  <si>
    <t xml:space="preserve">ミルタザピン錠１５ｍｇ「ＪＧ」</t>
  </si>
  <si>
    <t xml:space="preserve">1179051F1061</t>
  </si>
  <si>
    <t xml:space="preserve">ミルタザピン錠１５ｍｇ「ＴＣＫ」</t>
  </si>
  <si>
    <t xml:space="preserve">1179051F1070</t>
  </si>
  <si>
    <t xml:space="preserve">ミルタザピン錠１５ｍｇ「ＹＤ」</t>
  </si>
  <si>
    <t xml:space="preserve">1179051F1118</t>
  </si>
  <si>
    <t xml:space="preserve">ミルタザピン錠１５ｍｇ「ケミファ」</t>
  </si>
  <si>
    <t xml:space="preserve">1179051F1126</t>
  </si>
  <si>
    <t xml:space="preserve">ミルタザピン錠１５ｍｇ「サワイ」</t>
  </si>
  <si>
    <t xml:space="preserve">1179051F1142</t>
  </si>
  <si>
    <t xml:space="preserve">ミルタザピン錠１５ｍｇ「トーワ」</t>
  </si>
  <si>
    <t xml:space="preserve">1179051F1169</t>
  </si>
  <si>
    <t xml:space="preserve">ミルタザピン錠１５ｍｇ「日新」</t>
  </si>
  <si>
    <t xml:space="preserve">1179051F1177</t>
  </si>
  <si>
    <t xml:space="preserve">ミルタザピン錠１５ｍｇ「ニプロ」</t>
  </si>
  <si>
    <t xml:space="preserve">1179051F1193</t>
  </si>
  <si>
    <t xml:space="preserve">ミルタザピン錠１５ｍｇ「フェルゼン」</t>
  </si>
  <si>
    <t xml:space="preserve">1179051F1207</t>
  </si>
  <si>
    <t xml:space="preserve">ミルタザピン錠１５ｍｇ「明治」</t>
  </si>
  <si>
    <t xml:space="preserve">大蔵製薬</t>
  </si>
  <si>
    <t xml:space="preserve">1179051F1215</t>
  </si>
  <si>
    <t xml:space="preserve">ミルタザピン錠１５ｍｇ「ＶＴＲＳ」</t>
  </si>
  <si>
    <t xml:space="preserve">1179051F1223</t>
  </si>
  <si>
    <t xml:space="preserve">ミルタザピン錠１５ｍｇ「ＫＭＰ」</t>
  </si>
  <si>
    <t xml:space="preserve">1179051F2017</t>
  </si>
  <si>
    <t xml:space="preserve">ミルタザピン３０ｍｇ錠</t>
  </si>
  <si>
    <t xml:space="preserve">1179051F2025</t>
  </si>
  <si>
    <t xml:space="preserve">リフレックス錠３０ｍｇ</t>
  </si>
  <si>
    <t xml:space="preserve">1179051F2033</t>
  </si>
  <si>
    <t xml:space="preserve">レメロン錠３０ｍｇ</t>
  </si>
  <si>
    <t xml:space="preserve">1179051F2041</t>
  </si>
  <si>
    <t xml:space="preserve">ミルタザピン錠３０ｍｇ「ＥＥ」</t>
  </si>
  <si>
    <t xml:space="preserve">1179051F2050</t>
  </si>
  <si>
    <t xml:space="preserve">ミルタザピン錠３０ｍｇ「ＪＧ」</t>
  </si>
  <si>
    <t xml:space="preserve">1179051F2068</t>
  </si>
  <si>
    <t xml:space="preserve">ミルタザピン錠３０ｍｇ「ＴＣＫ」</t>
  </si>
  <si>
    <t xml:space="preserve">1179051F2076</t>
  </si>
  <si>
    <t xml:space="preserve">ミルタザピン錠３０ｍｇ「ＹＤ」</t>
  </si>
  <si>
    <t xml:space="preserve">1179051F2114</t>
  </si>
  <si>
    <t xml:space="preserve">ミルタザピン錠３０ｍｇ「ケミファ」</t>
  </si>
  <si>
    <t xml:space="preserve">1179051F2122</t>
  </si>
  <si>
    <t xml:space="preserve">ミルタザピン錠３０ｍｇ「サワイ」</t>
  </si>
  <si>
    <t xml:space="preserve">1179051F2149</t>
  </si>
  <si>
    <t xml:space="preserve">ミルタザピン錠３０ｍｇ「トーワ」</t>
  </si>
  <si>
    <t xml:space="preserve">1179051F2165</t>
  </si>
  <si>
    <t xml:space="preserve">ミルタザピン錠３０ｍｇ「日新」</t>
  </si>
  <si>
    <t xml:space="preserve">1179051F2173</t>
  </si>
  <si>
    <t xml:space="preserve">ミルタザピン錠３０ｍｇ「ニプロ」</t>
  </si>
  <si>
    <t xml:space="preserve">1179051F2190</t>
  </si>
  <si>
    <t xml:space="preserve">ミルタザピン錠３０ｍｇ「フェルゼン」</t>
  </si>
  <si>
    <t xml:space="preserve">1179051F2203</t>
  </si>
  <si>
    <t xml:space="preserve">ミルタザピン錠３０ｍｇ「明治」</t>
  </si>
  <si>
    <t xml:space="preserve">1179051F2211</t>
  </si>
  <si>
    <t xml:space="preserve">ミルタザピン錠３０ｍｇ「ＶＴＲＳ」</t>
  </si>
  <si>
    <t xml:space="preserve">1179051F2220</t>
  </si>
  <si>
    <t xml:space="preserve">ミルタザピン錠３０ｍｇ「ＫＭＰ」</t>
  </si>
  <si>
    <t xml:space="preserve">1179051F3013</t>
  </si>
  <si>
    <t xml:space="preserve">ミルタザピン１５ｍｇ口腔内崩壊錠</t>
  </si>
  <si>
    <t xml:space="preserve">1179051F3021</t>
  </si>
  <si>
    <t xml:space="preserve">ミルタザピンＯＤ錠１５ｍｇ「ＤＳＥＰ」</t>
  </si>
  <si>
    <t xml:space="preserve">ジェイドルフ製薬</t>
  </si>
  <si>
    <t xml:space="preserve">1179051F4010</t>
  </si>
  <si>
    <t xml:space="preserve">ミルタザピン３０ｍｇ口腔内崩壊錠</t>
  </si>
  <si>
    <t xml:space="preserve">1179051F4028</t>
  </si>
  <si>
    <t xml:space="preserve">ミルタザピンＯＤ錠３０ｍｇ「ＤＳＥＰ」</t>
  </si>
  <si>
    <t xml:space="preserve">1179052F1023</t>
  </si>
  <si>
    <t xml:space="preserve">デュロキセチン塩酸塩</t>
  </si>
  <si>
    <t xml:space="preserve">デュロキセチン錠２０ｍｇ「ケミファ」</t>
  </si>
  <si>
    <t xml:space="preserve">富士化学工業</t>
  </si>
  <si>
    <t xml:space="preserve">1179052F1031</t>
  </si>
  <si>
    <t xml:space="preserve">デュロキセチン錠２０ｍｇ「トーワ」</t>
  </si>
  <si>
    <t xml:space="preserve">1179052F2020</t>
  </si>
  <si>
    <t xml:space="preserve">デュロキセチン錠３０ｍｇ「ケミファ」</t>
  </si>
  <si>
    <t xml:space="preserve">1179052F2038</t>
  </si>
  <si>
    <t xml:space="preserve">デュロキセチン錠３０ｍｇ「トーワ」</t>
  </si>
  <si>
    <t xml:space="preserve">1179052F3026</t>
  </si>
  <si>
    <t xml:space="preserve">デュロキセチンＯＤ錠２０ｍｇ「ニプロ」</t>
  </si>
  <si>
    <t xml:space="preserve">1179052F3034</t>
  </si>
  <si>
    <t xml:space="preserve">デュロキセチンＯＤ錠２０ｍｇ「明治」</t>
  </si>
  <si>
    <t xml:space="preserve">1179052F4022</t>
  </si>
  <si>
    <t xml:space="preserve">デュロキセチンＯＤ錠３０ｍｇ「ニプロ」</t>
  </si>
  <si>
    <t xml:space="preserve">1179052F4030</t>
  </si>
  <si>
    <t xml:space="preserve">デュロキセチンＯＤ錠３０ｍｇ「明治」</t>
  </si>
  <si>
    <t xml:space="preserve">1179052M1014</t>
  </si>
  <si>
    <t xml:space="preserve">２０ｍｇ１カプセル</t>
  </si>
  <si>
    <t xml:space="preserve">デュロキセチン塩酸塩２０ｍｇカプセル</t>
  </si>
  <si>
    <t xml:space="preserve">1179052M1022</t>
  </si>
  <si>
    <t xml:space="preserve">サインバルタカプセル２０ｍｇ</t>
  </si>
  <si>
    <t xml:space="preserve">塩野義製薬</t>
  </si>
  <si>
    <t xml:space="preserve">1179052M1030</t>
  </si>
  <si>
    <t xml:space="preserve">デュロキセチンカプセル２０ｍｇ「ＤＳＥＰ」</t>
  </si>
  <si>
    <t xml:space="preserve">1179052M1049</t>
  </si>
  <si>
    <t xml:space="preserve">デュロキセチンカプセル２０ｍｇ「ＪＧ」</t>
  </si>
  <si>
    <t xml:space="preserve">1179052M1057</t>
  </si>
  <si>
    <t xml:space="preserve">デュロキセチンカプセル２０ｍｇ「ＫＭＰ」</t>
  </si>
  <si>
    <t xml:space="preserve">1179052M1065</t>
  </si>
  <si>
    <t xml:space="preserve">デュロキセチンカプセル２０ｍｇ「ＹＤ」</t>
  </si>
  <si>
    <t xml:space="preserve">1179052M1073</t>
  </si>
  <si>
    <t xml:space="preserve">デュロキセチンカプセル２０ｍｇ「アメル」</t>
  </si>
  <si>
    <t xml:space="preserve">1179052M1081</t>
  </si>
  <si>
    <t xml:space="preserve">デュロキセチンカプセル２０ｍｇ「オーハラ」</t>
  </si>
  <si>
    <t xml:space="preserve">1179052M1090</t>
  </si>
  <si>
    <t xml:space="preserve">デュロキセチンカプセル２０ｍｇ「サワイ」</t>
  </si>
  <si>
    <t xml:space="preserve">1179052M1103</t>
  </si>
  <si>
    <t xml:space="preserve">デュロキセチンカプセル２０ｍｇ「タカタ」</t>
  </si>
  <si>
    <t xml:space="preserve">1179052M1111</t>
  </si>
  <si>
    <t xml:space="preserve">デュロキセチンカプセル２０ｍｇ「トーワ」</t>
  </si>
  <si>
    <t xml:space="preserve">1179052M1120</t>
  </si>
  <si>
    <t xml:space="preserve">デュロキセチンカプセル２０ｍｇ「日新」</t>
  </si>
  <si>
    <t xml:space="preserve">1179052M1138</t>
  </si>
  <si>
    <t xml:space="preserve">デュロキセチンカプセル２０ｍｇ「ニプロ」</t>
  </si>
  <si>
    <t xml:space="preserve">1179052M1146</t>
  </si>
  <si>
    <t xml:space="preserve">デュロキセチンカプセル２０ｍｇ「フェルゼン」</t>
  </si>
  <si>
    <t xml:space="preserve">1179052M1154</t>
  </si>
  <si>
    <t xml:space="preserve">デュロキセチンカプセル２０ｍｇ「三笠」</t>
  </si>
  <si>
    <t xml:space="preserve">1179052M1162</t>
  </si>
  <si>
    <t xml:space="preserve">デュロキセチンカプセル２０ｍｇ「明治」</t>
  </si>
  <si>
    <t xml:space="preserve">1179052M1189</t>
  </si>
  <si>
    <t xml:space="preserve">デュロキセチンカプセル２０ｍｇ「杏林」</t>
  </si>
  <si>
    <t xml:space="preserve">1179052M2010</t>
  </si>
  <si>
    <t xml:space="preserve">３０ｍｇ１カプセル</t>
  </si>
  <si>
    <t xml:space="preserve">デュロキセチン塩酸塩３０ｍｇカプセル</t>
  </si>
  <si>
    <t xml:space="preserve">1179052M2029</t>
  </si>
  <si>
    <t xml:space="preserve">サインバルタカプセル３０ｍｇ</t>
  </si>
  <si>
    <t xml:space="preserve">1179052M2037</t>
  </si>
  <si>
    <t xml:space="preserve">デュロキセチンカプセル３０ｍｇ「ＤＳＥＰ」</t>
  </si>
  <si>
    <t xml:space="preserve">1179052M2045</t>
  </si>
  <si>
    <t xml:space="preserve">デュロキセチンカプセル３０ｍｇ「ＪＧ」</t>
  </si>
  <si>
    <t xml:space="preserve">1179052M2053</t>
  </si>
  <si>
    <t xml:space="preserve">デュロキセチンカプセル３０ｍｇ「ＫＭＰ」</t>
  </si>
  <si>
    <t xml:space="preserve">1179052M2061</t>
  </si>
  <si>
    <t xml:space="preserve">デュロキセチンカプセル３０ｍｇ「ＹＤ」</t>
  </si>
  <si>
    <t xml:space="preserve">1179052M2070</t>
  </si>
  <si>
    <t xml:space="preserve">デュロキセチンカプセル３０ｍｇ「アメル」</t>
  </si>
  <si>
    <t xml:space="preserve">1179052M2088</t>
  </si>
  <si>
    <t xml:space="preserve">デュロキセチンカプセル３０ｍｇ「オーハラ」</t>
  </si>
  <si>
    <t xml:space="preserve">1179052M2096</t>
  </si>
  <si>
    <t xml:space="preserve">デュロキセチンカプセル３０ｍｇ「サワイ」</t>
  </si>
  <si>
    <t xml:space="preserve">1179052M2100</t>
  </si>
  <si>
    <t xml:space="preserve">デュロキセチンカプセル３０ｍｇ「タカタ」</t>
  </si>
  <si>
    <t xml:space="preserve">1179052M2118</t>
  </si>
  <si>
    <t xml:space="preserve">デュロキセチンカプセル３０ｍｇ「トーワ」</t>
  </si>
  <si>
    <t xml:space="preserve">1179052M2126</t>
  </si>
  <si>
    <t xml:space="preserve">デュロキセチンカプセル３０ｍｇ「日新」</t>
  </si>
  <si>
    <t xml:space="preserve">1179052M2134</t>
  </si>
  <si>
    <t xml:space="preserve">デュロキセチンカプセル３０ｍｇ「ニプロ」</t>
  </si>
  <si>
    <t xml:space="preserve">1179052M2142</t>
  </si>
  <si>
    <t xml:space="preserve">デュロキセチンカプセル３０ｍｇ「フェルゼン」</t>
  </si>
  <si>
    <t xml:space="preserve">1179052M2150</t>
  </si>
  <si>
    <t xml:space="preserve">デュロキセチンカプセル３０ｍｇ「三笠」</t>
  </si>
  <si>
    <t xml:space="preserve">1179052M2169</t>
  </si>
  <si>
    <t xml:space="preserve">デュロキセチンカプセル３０ｍｇ「明治」</t>
  </si>
  <si>
    <t xml:space="preserve">1179053G1023</t>
  </si>
  <si>
    <t xml:space="preserve">パリペリドン</t>
  </si>
  <si>
    <t xml:space="preserve">インヴェガ錠３ｍｇ</t>
  </si>
  <si>
    <t xml:space="preserve">1179053G2020</t>
  </si>
  <si>
    <t xml:space="preserve">インヴェガ錠６ｍｇ</t>
  </si>
  <si>
    <t xml:space="preserve">1179053G3026</t>
  </si>
  <si>
    <t xml:space="preserve">９ｍｇ１錠</t>
  </si>
  <si>
    <t xml:space="preserve">インヴェガ錠９ｍｇ</t>
  </si>
  <si>
    <t xml:space="preserve">1179054F1022</t>
  </si>
  <si>
    <t xml:space="preserve">エスシタロプラムシュウ酸塩</t>
  </si>
  <si>
    <t xml:space="preserve">レクサプロ錠１０ｍｇ</t>
  </si>
  <si>
    <t xml:space="preserve">1179054F1030</t>
  </si>
  <si>
    <t xml:space="preserve">エスシタロプラム錠１０ｍｇ「ＪＧ」</t>
  </si>
  <si>
    <t xml:space="preserve">1179054F1049</t>
  </si>
  <si>
    <t xml:space="preserve">エスシタロプラム錠１０ｍｇ「ＶＴＲＳ」</t>
  </si>
  <si>
    <t xml:space="preserve">1179054F1057</t>
  </si>
  <si>
    <t xml:space="preserve">エスシタロプラム錠１０ｍｇ「サワイ」</t>
  </si>
  <si>
    <t xml:space="preserve">1179054F1065</t>
  </si>
  <si>
    <t xml:space="preserve">エスシタロプラム錠１０ｍｇ「タカタ」</t>
  </si>
  <si>
    <t xml:space="preserve">1179054F1073</t>
  </si>
  <si>
    <t xml:space="preserve">エスシタロプラム錠１０ｍｇ「トーワ」</t>
  </si>
  <si>
    <t xml:space="preserve">1179054F1081</t>
  </si>
  <si>
    <t xml:space="preserve">エスシタロプラム錠１０ｍｇ「日医工」</t>
  </si>
  <si>
    <t xml:space="preserve">1179054F1090</t>
  </si>
  <si>
    <t xml:space="preserve">エスシタロプラム錠１０ｍｇ「ニプロ」</t>
  </si>
  <si>
    <t xml:space="preserve">1179054F1103</t>
  </si>
  <si>
    <t xml:space="preserve">エスシタロプラム錠１０ｍｇ「明治」</t>
  </si>
  <si>
    <t xml:space="preserve">1179054F1111</t>
  </si>
  <si>
    <t xml:space="preserve">エスシタロプラム錠１０ｍｇ「ＴＣＫ」</t>
  </si>
  <si>
    <t xml:space="preserve">1179054F2029</t>
  </si>
  <si>
    <t xml:space="preserve">レクサプロ錠２０ｍｇ</t>
  </si>
  <si>
    <t xml:space="preserve">1179054F2037</t>
  </si>
  <si>
    <t xml:space="preserve">エスシタロプラム錠２０ｍｇ「ＪＧ」</t>
  </si>
  <si>
    <t xml:space="preserve">1179054F2045</t>
  </si>
  <si>
    <t xml:space="preserve">エスシタロプラム錠２０ｍｇ「ＶＴＲＳ」</t>
  </si>
  <si>
    <t xml:space="preserve">1179054F2053</t>
  </si>
  <si>
    <t xml:space="preserve">エスシタロプラム錠２０ｍｇ「サワイ」</t>
  </si>
  <si>
    <t xml:space="preserve">1179054F2061</t>
  </si>
  <si>
    <t xml:space="preserve">エスシタロプラム錠２０ｍｇ「タカタ」</t>
  </si>
  <si>
    <t xml:space="preserve">1179054F2070</t>
  </si>
  <si>
    <t xml:space="preserve">エスシタロプラム錠２０ｍｇ「トーワ」</t>
  </si>
  <si>
    <t xml:space="preserve">1179054F2088</t>
  </si>
  <si>
    <t xml:space="preserve">エスシタロプラム錠２０ｍｇ「日医工」</t>
  </si>
  <si>
    <t xml:space="preserve">1179054F2096</t>
  </si>
  <si>
    <t xml:space="preserve">エスシタロプラム錠２０ｍｇ「ニプロ」</t>
  </si>
  <si>
    <t xml:space="preserve">1179054F2100</t>
  </si>
  <si>
    <t xml:space="preserve">エスシタロプラム錠２０ｍｇ「明治」</t>
  </si>
  <si>
    <t xml:space="preserve">1179054F2118</t>
  </si>
  <si>
    <t xml:space="preserve">エスシタロプラム錠２０ｍｇ「ＴＣＫ」</t>
  </si>
  <si>
    <t xml:space="preserve">1179054F3025</t>
  </si>
  <si>
    <t xml:space="preserve">エスシタロプラムＯＤ錠１０ｍｇ「ＤＳＥＰ」</t>
  </si>
  <si>
    <t xml:space="preserve">1179054F3033</t>
  </si>
  <si>
    <t xml:space="preserve">エスシタロプラムＯＤ錠１０ｍｇ「サワイ」</t>
  </si>
  <si>
    <t xml:space="preserve">1179054F3041</t>
  </si>
  <si>
    <t xml:space="preserve">エスシタロプラムＯＤ錠１０ｍｇ「トーワ」</t>
  </si>
  <si>
    <t xml:space="preserve">1179054F4021</t>
  </si>
  <si>
    <t xml:space="preserve">エスシタロプラムＯＤ錠２０ｍｇ「ＤＳＥＰ」</t>
  </si>
  <si>
    <t xml:space="preserve">1179054F4030</t>
  </si>
  <si>
    <t xml:space="preserve">エスシタロプラムＯＤ錠２０ｍｇ「サワイ」</t>
  </si>
  <si>
    <t xml:space="preserve">1179054F4048</t>
  </si>
  <si>
    <t xml:space="preserve">エスシタロプラムＯＤ錠２０ｍｇ「トーワ」</t>
  </si>
  <si>
    <t xml:space="preserve">1179055N1021</t>
  </si>
  <si>
    <t xml:space="preserve">ベンラファキシン塩酸塩</t>
  </si>
  <si>
    <t xml:space="preserve">イフェクサーＳＲカプセル３７．５ｍｇ</t>
  </si>
  <si>
    <t xml:space="preserve">1179055N2028</t>
  </si>
  <si>
    <t xml:space="preserve">７５ｍｇ１カプセル</t>
  </si>
  <si>
    <t xml:space="preserve">イフェクサーＳＲカプセル７５ｍｇ</t>
  </si>
  <si>
    <t xml:space="preserve">1179056F1021</t>
  </si>
  <si>
    <t xml:space="preserve">アセナピンマレイン酸塩</t>
  </si>
  <si>
    <t xml:space="preserve">シクレスト舌下錠５ｍｇ</t>
  </si>
  <si>
    <t xml:space="preserve">1179056F2028</t>
  </si>
  <si>
    <t xml:space="preserve">シクレスト舌下錠１０ｍｇ</t>
  </si>
  <si>
    <t xml:space="preserve">1179057G1021</t>
  </si>
  <si>
    <t xml:space="preserve">グアンファシン塩酸塩</t>
  </si>
  <si>
    <t xml:space="preserve">インチュニブ錠１ｍｇ</t>
  </si>
  <si>
    <t xml:space="preserve">1179057G2028</t>
  </si>
  <si>
    <t xml:space="preserve">インチュニブ錠３ｍｇ</t>
  </si>
  <si>
    <t xml:space="preserve">1179058F3023</t>
  </si>
  <si>
    <t xml:space="preserve">ブレクスピプラゾール</t>
  </si>
  <si>
    <t xml:space="preserve">レキサルティＯＤ錠０．５ｍｇ</t>
  </si>
  <si>
    <t xml:space="preserve">1179058F4020</t>
  </si>
  <si>
    <t xml:space="preserve">レキサルティＯＤ錠１ｍｇ</t>
  </si>
  <si>
    <t xml:space="preserve">1179058F5026</t>
  </si>
  <si>
    <t xml:space="preserve">レキサルティＯＤ錠２ｍｇ</t>
  </si>
  <si>
    <t xml:space="preserve">1179059M1024</t>
  </si>
  <si>
    <t xml:space="preserve">リスデキサンフェタミンメシル酸塩</t>
  </si>
  <si>
    <t xml:space="preserve">ビバンセカプセル２０ｍｇ</t>
  </si>
  <si>
    <t xml:space="preserve">1179059M2020</t>
  </si>
  <si>
    <t xml:space="preserve">ビバンセカプセル３０ｍｇ</t>
  </si>
  <si>
    <t xml:space="preserve">1179060F1028</t>
  </si>
  <si>
    <t xml:space="preserve">ボルチオキセチン臭化水素酸塩</t>
  </si>
  <si>
    <t xml:space="preserve">トリンテリックス錠１０ｍｇ</t>
  </si>
  <si>
    <t xml:space="preserve">1179060F2024</t>
  </si>
  <si>
    <t xml:space="preserve">トリンテリックス錠２０ｍｇ</t>
  </si>
  <si>
    <t xml:space="preserve">1179061F1022</t>
  </si>
  <si>
    <t xml:space="preserve">ルラシドン塩酸塩</t>
  </si>
  <si>
    <t xml:space="preserve">ラツーダ錠２０ｍｇ</t>
  </si>
  <si>
    <t xml:space="preserve">1179061F2029</t>
  </si>
  <si>
    <t xml:space="preserve">ラツーダ錠４０ｍｇ</t>
  </si>
  <si>
    <t xml:space="preserve">1179061F3025</t>
  </si>
  <si>
    <t xml:space="preserve">ラツーダ錠６０ｍｇ</t>
  </si>
  <si>
    <t xml:space="preserve">1179061F4021</t>
  </si>
  <si>
    <t xml:space="preserve">ラツーダ錠８０ｍｇ</t>
  </si>
  <si>
    <t xml:space="preserve">1179062M1026</t>
  </si>
  <si>
    <t xml:space="preserve">ズラノロン</t>
  </si>
  <si>
    <t xml:space="preserve">ザズベイカプセル３０ｍｇ</t>
  </si>
  <si>
    <t xml:space="preserve">1180101D1037</t>
  </si>
  <si>
    <t xml:space="preserve">非ピリン系感冒剤</t>
  </si>
  <si>
    <t xml:space="preserve">小児用ペレックス配合顆粒</t>
  </si>
  <si>
    <t xml:space="preserve">大鵬薬品工業</t>
  </si>
  <si>
    <t xml:space="preserve">1180105D1035</t>
  </si>
  <si>
    <t xml:space="preserve">ペレックス配合顆粒</t>
  </si>
  <si>
    <t xml:space="preserve">1180107D1107</t>
  </si>
  <si>
    <t xml:space="preserve">サラザック配合顆粒</t>
  </si>
  <si>
    <t xml:space="preserve">1180107D1115</t>
  </si>
  <si>
    <t xml:space="preserve">セラピナ配合顆粒</t>
  </si>
  <si>
    <t xml:space="preserve">1180107D1123</t>
  </si>
  <si>
    <t xml:space="preserve">トーワチーム配合顆粒</t>
  </si>
  <si>
    <t xml:space="preserve">1180107D1131</t>
  </si>
  <si>
    <t xml:space="preserve">ＰＬ配合顆粒</t>
  </si>
  <si>
    <t xml:space="preserve">1180107D1158</t>
  </si>
  <si>
    <t xml:space="preserve">マリキナ配合顆粒</t>
  </si>
  <si>
    <t xml:space="preserve">1180108D1039</t>
  </si>
  <si>
    <t xml:space="preserve">幼児用ＰＬ配合顆粒</t>
  </si>
  <si>
    <t xml:space="preserve">1180109F1034</t>
  </si>
  <si>
    <t xml:space="preserve">ピーエイ配合錠</t>
  </si>
  <si>
    <t xml:space="preserve">1190004C1025</t>
  </si>
  <si>
    <t xml:space="preserve">チアプリド塩酸塩</t>
  </si>
  <si>
    <t xml:space="preserve">グラマリール細粒１０％</t>
  </si>
  <si>
    <t xml:space="preserve">1190004C1106</t>
  </si>
  <si>
    <t xml:space="preserve">チアプリド細粒１０％「サワイ」</t>
  </si>
  <si>
    <t xml:space="preserve">1190004F1013</t>
  </si>
  <si>
    <t xml:space="preserve">チアプリド塩酸塩２５ｍｇ錠</t>
  </si>
  <si>
    <t xml:space="preserve">1190004F1021</t>
  </si>
  <si>
    <t xml:space="preserve">グラマリール錠２５ｍｇ</t>
  </si>
  <si>
    <t xml:space="preserve">1190004F2010</t>
  </si>
  <si>
    <t xml:space="preserve">チアプリド塩酸塩５０ｍｇ錠</t>
  </si>
  <si>
    <t xml:space="preserve">1190004F2028</t>
  </si>
  <si>
    <t xml:space="preserve">グラマリール錠５０ｍｇ</t>
  </si>
  <si>
    <t xml:space="preserve">1190008F1020</t>
  </si>
  <si>
    <t xml:space="preserve">マジンドール</t>
  </si>
  <si>
    <t xml:space="preserve">サノレックス錠０．５ｍｇ</t>
  </si>
  <si>
    <t xml:space="preserve">富士フイルム富山化学</t>
  </si>
  <si>
    <t xml:space="preserve">1190011F1021</t>
  </si>
  <si>
    <t xml:space="preserve">リルゾール</t>
  </si>
  <si>
    <t xml:space="preserve">リルテック錠５０</t>
  </si>
  <si>
    <t xml:space="preserve">1190011F1030</t>
  </si>
  <si>
    <t xml:space="preserve">リルゾール錠５０ｍｇ「ＡＡ」</t>
  </si>
  <si>
    <t xml:space="preserve">1190011F1056</t>
  </si>
  <si>
    <t xml:space="preserve">リルゾール錠５０ｍｇ「ニプロ」</t>
  </si>
  <si>
    <t xml:space="preserve">1190012C1020</t>
  </si>
  <si>
    <t xml:space="preserve">ドネペジル塩酸塩</t>
  </si>
  <si>
    <t xml:space="preserve">アリセプト細粒０．５％</t>
  </si>
  <si>
    <t xml:space="preserve">1190012C1046</t>
  </si>
  <si>
    <t xml:space="preserve">ドネペジル塩酸塩細粒０．５％「サワイ」</t>
  </si>
  <si>
    <t xml:space="preserve">1190012F1018</t>
  </si>
  <si>
    <t xml:space="preserve">ドネペジル塩酸塩３ｍｇ錠</t>
  </si>
  <si>
    <t xml:space="preserve">1190012F1026</t>
  </si>
  <si>
    <t xml:space="preserve">アリセプト錠３ｍｇ</t>
  </si>
  <si>
    <t xml:space="preserve">1190012F1042</t>
  </si>
  <si>
    <t xml:space="preserve">ドネペジル塩酸塩錠３ｍｇ「ＤＳＥＰ」</t>
  </si>
  <si>
    <t xml:space="preserve">1190012F1069</t>
  </si>
  <si>
    <t xml:space="preserve">ドネペジル塩酸塩錠３ｍｇ「ＦＦＰ」</t>
  </si>
  <si>
    <t xml:space="preserve">1190012F1107</t>
  </si>
  <si>
    <t xml:space="preserve">ドネペジル塩酸塩錠３ｍｇ「ＴＳＵ」</t>
  </si>
  <si>
    <t xml:space="preserve">1190012F1131</t>
  </si>
  <si>
    <t xml:space="preserve">ドネペジル塩酸塩錠３ｍｇ「オーハラ」</t>
  </si>
  <si>
    <t xml:space="preserve">1190012F1158</t>
  </si>
  <si>
    <t xml:space="preserve">ドネペジル塩酸塩錠３ｍｇ「杏林」</t>
  </si>
  <si>
    <t xml:space="preserve">1190012F1182</t>
  </si>
  <si>
    <t xml:space="preserve">ドネペジル塩酸塩錠３ｍｇ「サワイ」</t>
  </si>
  <si>
    <t xml:space="preserve">1190012F1212</t>
  </si>
  <si>
    <t xml:space="preserve">ドネペジル塩酸塩錠３ｍｇ「タカタ」</t>
  </si>
  <si>
    <t xml:space="preserve">1190012F1239</t>
  </si>
  <si>
    <t xml:space="preserve">ドネペジル塩酸塩錠３ｍｇ「トーワ」</t>
  </si>
  <si>
    <t xml:space="preserve">1190012F1247</t>
  </si>
  <si>
    <t xml:space="preserve">ドネペジル塩酸塩錠３ｍｇ「日医工」</t>
  </si>
  <si>
    <t xml:space="preserve">1190012F1255</t>
  </si>
  <si>
    <t xml:space="preserve">ドネペジル塩酸塩錠３ｍｇ「日新」</t>
  </si>
  <si>
    <t xml:space="preserve">1190012F1271</t>
  </si>
  <si>
    <t xml:space="preserve">ドネペジル塩酸塩錠３ｍｇ「明治」</t>
  </si>
  <si>
    <t xml:space="preserve">1190012F2014</t>
  </si>
  <si>
    <t xml:space="preserve">ドネペジル塩酸塩５ｍｇ錠</t>
  </si>
  <si>
    <t xml:space="preserve">1190012F2022</t>
  </si>
  <si>
    <t xml:space="preserve">アリセプト錠５ｍｇ</t>
  </si>
  <si>
    <t xml:space="preserve">1190012F2049</t>
  </si>
  <si>
    <t xml:space="preserve">ドネペジル塩酸塩錠５ｍｇ「ＤＳＥＰ」</t>
  </si>
  <si>
    <t xml:space="preserve">1190012F2065</t>
  </si>
  <si>
    <t xml:space="preserve">ドネペジル塩酸塩錠５ｍｇ「ＦＦＰ」</t>
  </si>
  <si>
    <t xml:space="preserve">1190012F2138</t>
  </si>
  <si>
    <t xml:space="preserve">ドネペジル塩酸塩錠５ｍｇ「オーハラ」</t>
  </si>
  <si>
    <t xml:space="preserve">1190012F2154</t>
  </si>
  <si>
    <t xml:space="preserve">ドネペジル塩酸塩錠５ｍｇ「杏林」</t>
  </si>
  <si>
    <t xml:space="preserve">1190012F2189</t>
  </si>
  <si>
    <t xml:space="preserve">ドネペジル塩酸塩錠５ｍｇ「サワイ」</t>
  </si>
  <si>
    <t xml:space="preserve">1190012F2219</t>
  </si>
  <si>
    <t xml:space="preserve">ドネペジル塩酸塩錠５ｍｇ「タカタ」</t>
  </si>
  <si>
    <t xml:space="preserve">1190012F2235</t>
  </si>
  <si>
    <t xml:space="preserve">ドネペジル塩酸塩錠５ｍｇ「トーワ」</t>
  </si>
  <si>
    <t xml:space="preserve">1190012F2251</t>
  </si>
  <si>
    <t xml:space="preserve">ドネペジル塩酸塩錠５ｍｇ「日新」</t>
  </si>
  <si>
    <t xml:space="preserve">1190012F2278</t>
  </si>
  <si>
    <t xml:space="preserve">ドネペジル塩酸塩錠５ｍｇ「明治」</t>
  </si>
  <si>
    <t xml:space="preserve">1190012F3010</t>
  </si>
  <si>
    <t xml:space="preserve">ドネペジル塩酸塩３ｍｇ口腔内崩壊錠</t>
  </si>
  <si>
    <t xml:space="preserve">1190012F3029</t>
  </si>
  <si>
    <t xml:space="preserve">アリセプトＤ錠３ｍｇ</t>
  </si>
  <si>
    <t xml:space="preserve">1190012F3045</t>
  </si>
  <si>
    <t xml:space="preserve">ドネペジル塩酸塩ＯＤ錠３ｍｇ「ＦＦＰ」</t>
  </si>
  <si>
    <t xml:space="preserve">1190012F3070</t>
  </si>
  <si>
    <t xml:space="preserve">ドネペジル塩酸塩ＯＤ錠３ｍｇ「ＮＰ」</t>
  </si>
  <si>
    <t xml:space="preserve">1190012F3088</t>
  </si>
  <si>
    <t xml:space="preserve">ドネペジル塩酸塩ＯＤ錠３ｍｇ「ＴＣＫ」</t>
  </si>
  <si>
    <t xml:space="preserve">1190012F3096</t>
  </si>
  <si>
    <t xml:space="preserve">ドネペジル塩酸塩ＯＤ錠３ｍｇ「ＹＤ」</t>
  </si>
  <si>
    <t xml:space="preserve">1190012F3100</t>
  </si>
  <si>
    <t xml:space="preserve">ドネペジル塩酸塩ＯＤ錠３ｍｇ「ＺＥ」</t>
  </si>
  <si>
    <t xml:space="preserve">1190012F3118</t>
  </si>
  <si>
    <t xml:space="preserve">ドネペジル塩酸塩ＯＤ錠３ｍｇ「アメル」</t>
  </si>
  <si>
    <t xml:space="preserve">1190012F3134</t>
  </si>
  <si>
    <t xml:space="preserve">ドネペジル塩酸塩ＯＤ錠３ｍｇ「杏林」</t>
  </si>
  <si>
    <t xml:space="preserve">1190012F3142</t>
  </si>
  <si>
    <t xml:space="preserve">ドネペジル塩酸塩ＯＤ錠３ｍｇ「ケミファ」</t>
  </si>
  <si>
    <t xml:space="preserve">1190012F3169</t>
  </si>
  <si>
    <t xml:space="preserve">ドネペジル塩酸塩ＯＤ錠３ｍｇ「サワイ」</t>
  </si>
  <si>
    <t xml:space="preserve">1190012F3185</t>
  </si>
  <si>
    <t xml:space="preserve">ドネペジル塩酸塩ＯＤ錠３ｍｇ「タカタ」</t>
  </si>
  <si>
    <t xml:space="preserve">1190012F3207</t>
  </si>
  <si>
    <t xml:space="preserve">ドネペジル塩酸塩ＯＤ錠３ｍｇ「トーワ」</t>
  </si>
  <si>
    <t xml:space="preserve">1190012F3215</t>
  </si>
  <si>
    <t xml:space="preserve">ドネペジル塩酸塩ＯＤ錠３ｍｇ「日医工」</t>
  </si>
  <si>
    <t xml:space="preserve">1190012F3223</t>
  </si>
  <si>
    <t xml:space="preserve">ドネペジル塩酸塩ＯＤ錠３ｍｇ「日新」</t>
  </si>
  <si>
    <t xml:space="preserve">1190012F3240</t>
  </si>
  <si>
    <t xml:space="preserve">ドネペジル塩酸塩ＯＤ錠３ｍｇ「明治」</t>
  </si>
  <si>
    <t xml:space="preserve">1190012F3274</t>
  </si>
  <si>
    <t xml:space="preserve">ドネペジル塩酸塩ＯＤ錠３ｍｇ「ＤＳＥＰ」</t>
  </si>
  <si>
    <t xml:space="preserve">1190012F3290</t>
  </si>
  <si>
    <t xml:space="preserve">ドネペジル塩酸塩ＯＤ錠３ｍｇ「オーハラ」</t>
  </si>
  <si>
    <t xml:space="preserve">1190012F3312</t>
  </si>
  <si>
    <t xml:space="preserve">ドネペジル塩酸塩ＯＤ錠３ｍｇ「サンド」</t>
  </si>
  <si>
    <t xml:space="preserve">1190012F3320</t>
  </si>
  <si>
    <t xml:space="preserve">ドネペジル塩酸塩ＯＤ錠３ｍｇ「テバ」</t>
  </si>
  <si>
    <t xml:space="preserve">1190012F3347</t>
  </si>
  <si>
    <t xml:space="preserve">ドネペジル塩酸塩ＯＤ錠３ｍｇ「ニプロ」</t>
  </si>
  <si>
    <t xml:space="preserve">1190012F4017</t>
  </si>
  <si>
    <t xml:space="preserve">ドネペジル塩酸塩５ｍｇ口腔内崩壊錠</t>
  </si>
  <si>
    <t xml:space="preserve">1190012F4025</t>
  </si>
  <si>
    <t xml:space="preserve">アリセプトＤ錠５ｍｇ</t>
  </si>
  <si>
    <t xml:space="preserve">1190012F4041</t>
  </si>
  <si>
    <t xml:space="preserve">ドネペジル塩酸塩ＯＤ錠５ｍｇ「ＦＦＰ」</t>
  </si>
  <si>
    <t xml:space="preserve">1190012F4084</t>
  </si>
  <si>
    <t xml:space="preserve">ドネペジル塩酸塩ＯＤ錠５ｍｇ「ＴＣＫ」</t>
  </si>
  <si>
    <t xml:space="preserve">1190012F4092</t>
  </si>
  <si>
    <t xml:space="preserve">ドネペジル塩酸塩ＯＤ錠５ｍｇ「ＹＤ」</t>
  </si>
  <si>
    <t xml:space="preserve">1190012F4106</t>
  </si>
  <si>
    <t xml:space="preserve">ドネペジル塩酸塩ＯＤ錠５ｍｇ「ＺＥ」</t>
  </si>
  <si>
    <t xml:space="preserve">1190012F4130</t>
  </si>
  <si>
    <t xml:space="preserve">ドネペジル塩酸塩ＯＤ錠５ｍｇ「杏林」</t>
  </si>
  <si>
    <t xml:space="preserve">1190012F4149</t>
  </si>
  <si>
    <t xml:space="preserve">ドネペジル塩酸塩ＯＤ錠５ｍｇ「ケミファ」</t>
  </si>
  <si>
    <t xml:space="preserve">1190012F4165</t>
  </si>
  <si>
    <t xml:space="preserve">ドネペジル塩酸塩ＯＤ錠５ｍｇ「サワイ」</t>
  </si>
  <si>
    <t xml:space="preserve">1190012F4181</t>
  </si>
  <si>
    <t xml:space="preserve">ドネペジル塩酸塩ＯＤ錠５ｍｇ「タカタ」</t>
  </si>
  <si>
    <t xml:space="preserve">1190012F4203</t>
  </si>
  <si>
    <t xml:space="preserve">ドネペジル塩酸塩ＯＤ錠５ｍｇ「トーワ」</t>
  </si>
  <si>
    <t xml:space="preserve">1190012F4220</t>
  </si>
  <si>
    <t xml:space="preserve">ドネペジル塩酸塩ＯＤ錠５ｍｇ「日新」</t>
  </si>
  <si>
    <t xml:space="preserve">1190012F4246</t>
  </si>
  <si>
    <t xml:space="preserve">ドネペジル塩酸塩ＯＤ錠５ｍｇ「明治」</t>
  </si>
  <si>
    <t xml:space="preserve">1190012F4270</t>
  </si>
  <si>
    <t xml:space="preserve">ドネペジル塩酸塩ＯＤ錠５ｍｇ「ＤＳＥＰ」</t>
  </si>
  <si>
    <t xml:space="preserve">1190012F4297</t>
  </si>
  <si>
    <t xml:space="preserve">ドネペジル塩酸塩ＯＤ錠５ｍｇ「オーハラ」</t>
  </si>
  <si>
    <t xml:space="preserve">1190012F4327</t>
  </si>
  <si>
    <t xml:space="preserve">ドネペジル塩酸塩ＯＤ錠５ｍｇ「テバ」</t>
  </si>
  <si>
    <t xml:space="preserve">1190012F4343</t>
  </si>
  <si>
    <t xml:space="preserve">ドネペジル塩酸塩ＯＤ錠５ｍｇ「ニプロ」</t>
  </si>
  <si>
    <t xml:space="preserve">1190012F5013</t>
  </si>
  <si>
    <t xml:space="preserve">ドネペジル塩酸塩１０ｍｇ錠</t>
  </si>
  <si>
    <t xml:space="preserve">1190012F5021</t>
  </si>
  <si>
    <t xml:space="preserve">アリセプト錠１０ｍｇ</t>
  </si>
  <si>
    <t xml:space="preserve">1190012F5048</t>
  </si>
  <si>
    <t xml:space="preserve">ドネペジル塩酸塩錠１０ｍｇ「ＤＳＥＰ」</t>
  </si>
  <si>
    <t xml:space="preserve">1190012F5064</t>
  </si>
  <si>
    <t xml:space="preserve">ドネペジル塩酸塩錠１０ｍｇ「ＦＦＰ」</t>
  </si>
  <si>
    <t xml:space="preserve">1190012F5153</t>
  </si>
  <si>
    <t xml:space="preserve">ドネペジル塩酸塩錠１０ｍｇ「オーハラ」</t>
  </si>
  <si>
    <t xml:space="preserve">1190012F5170</t>
  </si>
  <si>
    <t xml:space="preserve">ドネペジル塩酸塩錠１０ｍｇ「杏林」</t>
  </si>
  <si>
    <t xml:space="preserve">1190012F5196</t>
  </si>
  <si>
    <t xml:space="preserve">ドネペジル塩酸塩錠１０ｍｇ「サワイ」</t>
  </si>
  <si>
    <t xml:space="preserve">1190012F5200</t>
  </si>
  <si>
    <t xml:space="preserve">ドネペジル塩酸塩錠１０ｍｇ「タカタ」</t>
  </si>
  <si>
    <t xml:space="preserve">1190012F5234</t>
  </si>
  <si>
    <t xml:space="preserve">ドネペジル塩酸塩錠１０ｍｇ「トーワ」</t>
  </si>
  <si>
    <t xml:space="preserve">1190012F5250</t>
  </si>
  <si>
    <t xml:space="preserve">ドネペジル塩酸塩錠１０ｍｇ「日新」</t>
  </si>
  <si>
    <t xml:space="preserve">1190012F5269</t>
  </si>
  <si>
    <t xml:space="preserve">ドネペジル塩酸塩錠１０ｍｇ「明治」</t>
  </si>
  <si>
    <t xml:space="preserve">1190012F6010</t>
  </si>
  <si>
    <t xml:space="preserve">ドネペジル塩酸塩１０ｍｇ口腔内崩壊錠</t>
  </si>
  <si>
    <t xml:space="preserve">1190012F6028</t>
  </si>
  <si>
    <t xml:space="preserve">アリセプトＤ錠１０ｍｇ</t>
  </si>
  <si>
    <t xml:space="preserve">1190012F6036</t>
  </si>
  <si>
    <t xml:space="preserve">ドネペジル塩酸塩ＯＤ錠１０ｍｇ「ＤＳＥＰ」</t>
  </si>
  <si>
    <t xml:space="preserve">1190012F6052</t>
  </si>
  <si>
    <t xml:space="preserve">ドネペジル塩酸塩ＯＤ錠１０ｍｇ「ＦＦＰ」</t>
  </si>
  <si>
    <t xml:space="preserve">1190012F6109</t>
  </si>
  <si>
    <t xml:space="preserve">ドネペジル塩酸塩ＯＤ錠１０ｍｇ「ＴＣＫ」</t>
  </si>
  <si>
    <t xml:space="preserve">1190012F6125</t>
  </si>
  <si>
    <t xml:space="preserve">ドネペジル塩酸塩ＯＤ錠１０ｍｇ「ＹＤ」</t>
  </si>
  <si>
    <t xml:space="preserve">1190012F6133</t>
  </si>
  <si>
    <t xml:space="preserve">ドネペジル塩酸塩ＯＤ錠１０ｍｇ「ＺＥ」</t>
  </si>
  <si>
    <t xml:space="preserve">1190012F6150</t>
  </si>
  <si>
    <t xml:space="preserve">ドネペジル塩酸塩ＯＤ錠１０ｍｇ「オーハラ」</t>
  </si>
  <si>
    <t xml:space="preserve">1190012F6176</t>
  </si>
  <si>
    <t xml:space="preserve">ドネペジル塩酸塩ＯＤ錠１０ｍｇ「杏林」</t>
  </si>
  <si>
    <t xml:space="preserve">1190012F6184</t>
  </si>
  <si>
    <t xml:space="preserve">ドネペジル塩酸塩ＯＤ錠１０ｍｇ「ケミファ」</t>
  </si>
  <si>
    <t xml:space="preserve">1190012F6192</t>
  </si>
  <si>
    <t xml:space="preserve">ドネペジル塩酸塩ＯＤ錠１０ｍｇ「サワイ」</t>
  </si>
  <si>
    <t xml:space="preserve">1190012F6214</t>
  </si>
  <si>
    <t xml:space="preserve">ドネペジル塩酸塩ＯＤ錠１０ｍｇ「タカタ」</t>
  </si>
  <si>
    <t xml:space="preserve">1190012F6230</t>
  </si>
  <si>
    <t xml:space="preserve">ドネペジル塩酸塩ＯＤ錠１０ｍｇ「テバ」</t>
  </si>
  <si>
    <t xml:space="preserve">1190012F6249</t>
  </si>
  <si>
    <t xml:space="preserve">ドネペジル塩酸塩ＯＤ錠１０ｍｇ「トーワ」</t>
  </si>
  <si>
    <t xml:space="preserve">1190012F6265</t>
  </si>
  <si>
    <t xml:space="preserve">ドネペジル塩酸塩ＯＤ錠１０ｍｇ「日新」</t>
  </si>
  <si>
    <t xml:space="preserve">1190012F6273</t>
  </si>
  <si>
    <t xml:space="preserve">ドネペジル塩酸塩ＯＤ錠１０ｍｇ「明治」</t>
  </si>
  <si>
    <t xml:space="preserve">1190012F6311</t>
  </si>
  <si>
    <t xml:space="preserve">ドネペジル塩酸塩ＯＤ錠１０ｍｇ「ニプロ」</t>
  </si>
  <si>
    <t xml:space="preserve">1190012Q1027</t>
  </si>
  <si>
    <t xml:space="preserve">３ｍｇ１個</t>
  </si>
  <si>
    <t xml:space="preserve">アリセプト内服ゼリー３ｍｇ</t>
  </si>
  <si>
    <t xml:space="preserve">1190012Q1043</t>
  </si>
  <si>
    <t xml:space="preserve">ドネペジル塩酸塩内服ゼリー３ｍｇ「日医工」</t>
  </si>
  <si>
    <t xml:space="preserve">1190012Q2023</t>
  </si>
  <si>
    <t xml:space="preserve">５ｍｇ１個</t>
  </si>
  <si>
    <t xml:space="preserve">アリセプト内服ゼリー５ｍｇ</t>
  </si>
  <si>
    <t xml:space="preserve">1190012Q2040</t>
  </si>
  <si>
    <t xml:space="preserve">ドネペジル塩酸塩内服ゼリー５ｍｇ「日医工」</t>
  </si>
  <si>
    <t xml:space="preserve">1190012Q3020</t>
  </si>
  <si>
    <t xml:space="preserve">１０ｍｇ１個</t>
  </si>
  <si>
    <t xml:space="preserve">アリセプト内服ゼリー１０ｍｇ</t>
  </si>
  <si>
    <t xml:space="preserve">1190012Q3046</t>
  </si>
  <si>
    <t xml:space="preserve">ドネペジル塩酸塩内服ゼリー１０ｍｇ「日医工」</t>
  </si>
  <si>
    <t xml:space="preserve">1190012R1022</t>
  </si>
  <si>
    <t xml:space="preserve">アリセプトドライシロップ１％</t>
  </si>
  <si>
    <t xml:space="preserve">1190012S1024</t>
  </si>
  <si>
    <t xml:space="preserve">３ｍｇ１．５ｍＬ１包</t>
  </si>
  <si>
    <t xml:space="preserve">ドネペジル塩酸塩内用液３ｍｇ「トーワ」</t>
  </si>
  <si>
    <t xml:space="preserve">1190012S2020</t>
  </si>
  <si>
    <t xml:space="preserve">５ｍｇ２．５ｍＬ１包</t>
  </si>
  <si>
    <t xml:space="preserve">ドネペジル塩酸塩内用液５ｍｇ「トーワ」</t>
  </si>
  <si>
    <t xml:space="preserve">1190012S3035</t>
  </si>
  <si>
    <t xml:space="preserve">１０ｍｇ５ｍＬ１包</t>
  </si>
  <si>
    <t xml:space="preserve">ドネペジル塩酸塩内用液１０ｍｇ「トーワ」</t>
  </si>
  <si>
    <t xml:space="preserve">1190013S1037</t>
  </si>
  <si>
    <t xml:space="preserve">ピラセタム</t>
  </si>
  <si>
    <t xml:space="preserve">３３．３％１ｍＬ</t>
  </si>
  <si>
    <t xml:space="preserve">ミオカーム内服液　３３．３％</t>
  </si>
  <si>
    <t xml:space="preserve">1190014F1017</t>
  </si>
  <si>
    <t xml:space="preserve">タルチレリン水和物</t>
  </si>
  <si>
    <t xml:space="preserve">タルチレリン５ｍｇ錠</t>
  </si>
  <si>
    <t xml:space="preserve">1190014F1033</t>
  </si>
  <si>
    <t xml:space="preserve">セレジスト錠５ｍｇ</t>
  </si>
  <si>
    <t xml:space="preserve">1190014F1041</t>
  </si>
  <si>
    <t xml:space="preserve">タルチレリン錠５ｍｇ「ＪＧ」</t>
  </si>
  <si>
    <t xml:space="preserve">1190014F1068</t>
  </si>
  <si>
    <t xml:space="preserve">タルチレリン錠５ｍｇ「サワイ」</t>
  </si>
  <si>
    <t xml:space="preserve">1190014F2013</t>
  </si>
  <si>
    <t xml:space="preserve">タルチレリン５ｍｇ口腔内崩壊錠</t>
  </si>
  <si>
    <t xml:space="preserve">1190014F2021</t>
  </si>
  <si>
    <t xml:space="preserve">セレジストＯＤ錠５ｍｇ</t>
  </si>
  <si>
    <t xml:space="preserve">1190014F2048</t>
  </si>
  <si>
    <t xml:space="preserve">タルチレリンＯＤ錠５ｍｇ「ＪＧ」</t>
  </si>
  <si>
    <t xml:space="preserve">1190014F2064</t>
  </si>
  <si>
    <t xml:space="preserve">タルチレリンＯＤ錠５ｍｇ「サワイ」</t>
  </si>
  <si>
    <t xml:space="preserve">1190015F1020</t>
  </si>
  <si>
    <t xml:space="preserve">ナルフラフィン塩酸塩</t>
  </si>
  <si>
    <r>
      <rPr>
        <sz val="11"/>
        <color theme="1"/>
        <rFont val="WenQuanYi Zen Hei"/>
        <family val="2"/>
      </rPr>
      <t xml:space="preserve">２．５</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</si>
  <si>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レミッチＯＤ錠２．５</t>
    </r>
    <r>
      <rPr>
        <sz val="11"/>
        <color theme="1"/>
        <rFont val="Calibri"/>
        <family val="2"/>
        <charset val="1"/>
      </rPr>
      <t xml:space="preserve">μ</t>
    </r>
    <r>
      <rPr>
        <sz val="11"/>
        <color theme="1"/>
        <rFont val="WenQuanYi Zen Hei"/>
        <family val="2"/>
      </rPr>
      <t xml:space="preserve">ｇ</t>
    </r>
  </si>
  <si>
    <t xml:space="preserve">東レ</t>
  </si>
  <si>
    <t xml:space="preserve">1190015F1038</t>
  </si>
  <si>
    <r>
      <rPr>
        <sz val="11"/>
        <color theme="1"/>
        <rFont val="WenQuanYi Zen Hei"/>
        <family val="2"/>
      </rPr>
      <t xml:space="preserve">ナルフラフィン塩酸塩ＯＤ錠２．５</t>
    </r>
    <r>
      <rPr>
        <sz val="11"/>
        <color theme="1"/>
        <rFont val="Calibri"/>
        <family val="2"/>
        <charset val="1"/>
      </rPr>
      <t xml:space="preserve">μ</t>
    </r>
    <r>
      <rPr>
        <sz val="11"/>
        <color theme="1"/>
        <rFont val="WenQuanYi Zen Hei"/>
        <family val="2"/>
      </rPr>
      <t xml:space="preserve">ｇ「サワイ」</t>
    </r>
  </si>
  <si>
    <t xml:space="preserve">1190015F1046</t>
  </si>
  <si>
    <r>
      <rPr>
        <sz val="11"/>
        <color theme="1"/>
        <rFont val="WenQuanYi Zen Hei"/>
        <family val="2"/>
      </rPr>
      <t xml:space="preserve">ナルフラフィン塩酸塩ＯＤ錠２．５</t>
    </r>
    <r>
      <rPr>
        <sz val="11"/>
        <color theme="1"/>
        <rFont val="Calibri"/>
        <family val="2"/>
        <charset val="1"/>
      </rPr>
      <t xml:space="preserve">μ</t>
    </r>
    <r>
      <rPr>
        <sz val="11"/>
        <color theme="1"/>
        <rFont val="WenQuanYi Zen Hei"/>
        <family val="2"/>
      </rPr>
      <t xml:space="preserve">ｇ「フソー」</t>
    </r>
  </si>
  <si>
    <t xml:space="preserve">扶桑薬品工業</t>
  </si>
  <si>
    <t xml:space="preserve">1190015F1054</t>
  </si>
  <si>
    <r>
      <rPr>
        <sz val="11"/>
        <color theme="1"/>
        <rFont val="WenQuanYi Zen Hei"/>
        <family val="2"/>
      </rPr>
      <t xml:space="preserve">ナルフラフィン塩酸塩ＯＤフィルム２．５</t>
    </r>
    <r>
      <rPr>
        <sz val="11"/>
        <color theme="1"/>
        <rFont val="Calibri"/>
        <family val="2"/>
        <charset val="1"/>
      </rPr>
      <t xml:space="preserve">μ</t>
    </r>
    <r>
      <rPr>
        <sz val="11"/>
        <color theme="1"/>
        <rFont val="WenQuanYi Zen Hei"/>
        <family val="2"/>
      </rPr>
      <t xml:space="preserve">ｇ「ニプロ」</t>
    </r>
  </si>
  <si>
    <t xml:space="preserve">1190015M1010</t>
  </si>
  <si>
    <r>
      <rPr>
        <sz val="11"/>
        <color theme="1"/>
        <rFont val="WenQuanYi Zen Hei"/>
        <family val="2"/>
      </rPr>
      <t xml:space="preserve">２．５</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</si>
  <si>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ナルフラフィン塩酸塩２．５</t>
    </r>
    <r>
      <rPr>
        <sz val="11"/>
        <color theme="1"/>
        <rFont val="Calibri"/>
        <family val="2"/>
        <charset val="1"/>
      </rPr>
      <t xml:space="preserve">μ</t>
    </r>
    <r>
      <rPr>
        <sz val="11"/>
        <color theme="1"/>
        <rFont val="WenQuanYi Zen Hei"/>
        <family val="2"/>
      </rPr>
      <t xml:space="preserve">ｇカプセル</t>
    </r>
  </si>
  <si>
    <t xml:space="preserve">1190015M1070</t>
  </si>
  <si>
    <r>
      <rPr>
        <sz val="11"/>
        <color theme="1"/>
        <rFont val="WenQuanYi Zen Hei"/>
        <family val="2"/>
      </rPr>
      <t xml:space="preserve">ナルフラフィン塩酸塩カプセル２．５</t>
    </r>
    <r>
      <rPr>
        <sz val="11"/>
        <color theme="1"/>
        <rFont val="Calibri"/>
        <family val="2"/>
        <charset val="1"/>
      </rPr>
      <t xml:space="preserve">μ</t>
    </r>
    <r>
      <rPr>
        <sz val="11"/>
        <color theme="1"/>
        <rFont val="WenQuanYi Zen Hei"/>
        <family val="2"/>
      </rPr>
      <t xml:space="preserve">ｇ「キッセイ」</t>
    </r>
  </si>
  <si>
    <t xml:space="preserve">キッセイ薬品工業</t>
  </si>
  <si>
    <t xml:space="preserve">1190015M1088</t>
  </si>
  <si>
    <r>
      <rPr>
        <sz val="11"/>
        <color theme="1"/>
        <rFont val="WenQuanYi Zen Hei"/>
        <family val="2"/>
      </rPr>
      <t xml:space="preserve">ナルフラフィン塩酸塩カプセル２．５</t>
    </r>
    <r>
      <rPr>
        <sz val="11"/>
        <color theme="1"/>
        <rFont val="Calibri"/>
        <family val="2"/>
        <charset val="1"/>
      </rPr>
      <t xml:space="preserve">μ</t>
    </r>
    <r>
      <rPr>
        <sz val="11"/>
        <color theme="1"/>
        <rFont val="WenQuanYi Zen Hei"/>
        <family val="2"/>
      </rPr>
      <t xml:space="preserve">ｇ「ケミファ」</t>
    </r>
  </si>
  <si>
    <t xml:space="preserve">1190015M1118</t>
  </si>
  <si>
    <r>
      <rPr>
        <sz val="11"/>
        <color theme="1"/>
        <rFont val="WenQuanYi Zen Hei"/>
        <family val="2"/>
      </rPr>
      <t xml:space="preserve">ナルフラフィン塩酸塩カプセル２．５</t>
    </r>
    <r>
      <rPr>
        <sz val="11"/>
        <color theme="1"/>
        <rFont val="Calibri"/>
        <family val="2"/>
        <charset val="1"/>
      </rPr>
      <t xml:space="preserve">μ</t>
    </r>
    <r>
      <rPr>
        <sz val="11"/>
        <color theme="1"/>
        <rFont val="WenQuanYi Zen Hei"/>
        <family val="2"/>
      </rPr>
      <t xml:space="preserve">ｇ「ニプロ」</t>
    </r>
  </si>
  <si>
    <t xml:space="preserve">1190016F1024</t>
  </si>
  <si>
    <t xml:space="preserve">ラメルテオン</t>
  </si>
  <si>
    <t xml:space="preserve">ロゼレム錠８ｍｇ</t>
  </si>
  <si>
    <t xml:space="preserve">1190016F1032</t>
  </si>
  <si>
    <t xml:space="preserve">ラメルテオン錠８ｍｇ「武田テバ」</t>
  </si>
  <si>
    <t xml:space="preserve">1190016F1040</t>
  </si>
  <si>
    <t xml:space="preserve">ラメルテオン錠８ｍｇ「ＪＧ」</t>
  </si>
  <si>
    <t xml:space="preserve">1190016F1059</t>
  </si>
  <si>
    <t xml:space="preserve">ラメルテオン錠８ｍｇ「杏林」</t>
  </si>
  <si>
    <t xml:space="preserve">1190016F1067</t>
  </si>
  <si>
    <t xml:space="preserve">ラメルテオン錠８ｍｇ「サワイ」</t>
  </si>
  <si>
    <t xml:space="preserve">1190016F1075</t>
  </si>
  <si>
    <t xml:space="preserve">ラメルテオン錠８ｍｇ「トーワ」</t>
  </si>
  <si>
    <t xml:space="preserve">1190016F1083</t>
  </si>
  <si>
    <t xml:space="preserve">ラメルテオン錠８ｍｇ「日新」</t>
  </si>
  <si>
    <t xml:space="preserve">1190017F1010</t>
  </si>
  <si>
    <t xml:space="preserve">プレガバリン</t>
  </si>
  <si>
    <t xml:space="preserve">プレガバリン２５ｍｇ口腔内崩壊錠</t>
  </si>
  <si>
    <t xml:space="preserve">1190017F1029</t>
  </si>
  <si>
    <t xml:space="preserve">リリカＯＤ錠２５ｍｇ</t>
  </si>
  <si>
    <t xml:space="preserve">1190017F1053</t>
  </si>
  <si>
    <t xml:space="preserve">プレガバリンＯＤ錠２５ｍｇ「ＫＭＰ」</t>
  </si>
  <si>
    <t xml:space="preserve">1190017F1096</t>
  </si>
  <si>
    <t xml:space="preserve">プレガバリンＯＤ錠２５ｍｇ「ＺＥ」</t>
  </si>
  <si>
    <t xml:space="preserve">1190017F1118</t>
  </si>
  <si>
    <t xml:space="preserve">プレガバリンＯＤ錠２５ｍｇ「オーハラ」</t>
  </si>
  <si>
    <t xml:space="preserve">1190017F1126</t>
  </si>
  <si>
    <t xml:space="preserve">プレガバリンＯＤ錠２５ｍｇ「科研」</t>
  </si>
  <si>
    <t xml:space="preserve">1190017F1142</t>
  </si>
  <si>
    <t xml:space="preserve">プレガバリンＯＤ錠２５ｍｇ「ケミファ」</t>
  </si>
  <si>
    <t xml:space="preserve">1190017F1150</t>
  </si>
  <si>
    <t xml:space="preserve">プレガバリンＯＤ錠２５ｍｇ「サワイ」</t>
  </si>
  <si>
    <t xml:space="preserve">1190017F1185</t>
  </si>
  <si>
    <t xml:space="preserve">プレガバリンＯＤ錠２５ｍｇ「トーワ」</t>
  </si>
  <si>
    <t xml:space="preserve">1190017F1193</t>
  </si>
  <si>
    <t xml:space="preserve">プレガバリンＯＤ錠２５ｍｇ「日医工」</t>
  </si>
  <si>
    <t xml:space="preserve">1190017F1223</t>
  </si>
  <si>
    <t xml:space="preserve">プレガバリンＯＤ錠２５ｍｇ「フェルゼン」</t>
  </si>
  <si>
    <t xml:space="preserve">1190017F1231</t>
  </si>
  <si>
    <t xml:space="preserve">プレガバリンＯＤ錠２５ｍｇ「三笠」</t>
  </si>
  <si>
    <t xml:space="preserve">1190017F1240</t>
  </si>
  <si>
    <t xml:space="preserve">プレガバリンＯＤ錠２５ｍｇ「明治」</t>
  </si>
  <si>
    <t xml:space="preserve">1190017F1258</t>
  </si>
  <si>
    <t xml:space="preserve">プレガバリンＯＤ錠２５ｍｇ「ＴＣＫ」</t>
  </si>
  <si>
    <t xml:space="preserve">1190017F1266</t>
  </si>
  <si>
    <t xml:space="preserve">プレガバリンＯＤ錠２５ｍｇ「ＶＴＲＳ」</t>
  </si>
  <si>
    <t xml:space="preserve">1190017F2017</t>
  </si>
  <si>
    <t xml:space="preserve">プレガバリン７５ｍｇ口腔内崩壊錠</t>
  </si>
  <si>
    <t xml:space="preserve">1190017F2025</t>
  </si>
  <si>
    <t xml:space="preserve">リリカＯＤ錠７５ｍｇ</t>
  </si>
  <si>
    <t xml:space="preserve">1190017F2033</t>
  </si>
  <si>
    <t xml:space="preserve">プレガバリンＯＤ錠７５ｍｇ「ＤＳＥＰ」</t>
  </si>
  <si>
    <t xml:space="preserve">1190017F2050</t>
  </si>
  <si>
    <t xml:space="preserve">プレガバリンＯＤ錠７５ｍｇ「ＫＭＰ」</t>
  </si>
  <si>
    <t xml:space="preserve">1190017F2092</t>
  </si>
  <si>
    <t xml:space="preserve">プレガバリンＯＤ錠７５ｍｇ「ＺＥ」</t>
  </si>
  <si>
    <t xml:space="preserve">1190017F2114</t>
  </si>
  <si>
    <t xml:space="preserve">プレガバリンＯＤ錠７５ｍｇ「オーハラ」</t>
  </si>
  <si>
    <t xml:space="preserve">1190017F2122</t>
  </si>
  <si>
    <t xml:space="preserve">プレガバリンＯＤ錠７５ｍｇ「科研」</t>
  </si>
  <si>
    <t xml:space="preserve">1190017F2149</t>
  </si>
  <si>
    <t xml:space="preserve">プレガバリンＯＤ錠７５ｍｇ「ケミファ」</t>
  </si>
  <si>
    <t xml:space="preserve">1190017F2157</t>
  </si>
  <si>
    <t xml:space="preserve">プレガバリンＯＤ錠７５ｍｇ「サワイ」</t>
  </si>
  <si>
    <t xml:space="preserve">1190017F2181</t>
  </si>
  <si>
    <t xml:space="preserve">プレガバリンＯＤ錠７５ｍｇ「トーワ」</t>
  </si>
  <si>
    <t xml:space="preserve">1190017F2190</t>
  </si>
  <si>
    <t xml:space="preserve">プレガバリンＯＤ錠７５ｍｇ「日医工」</t>
  </si>
  <si>
    <t xml:space="preserve">1190017F2220</t>
  </si>
  <si>
    <t xml:space="preserve">プレガバリンＯＤ錠７５ｍｇ「フェルゼン」</t>
  </si>
  <si>
    <t xml:space="preserve">1190017F2238</t>
  </si>
  <si>
    <t xml:space="preserve">プレガバリンＯＤ錠７５ｍｇ「三笠」</t>
  </si>
  <si>
    <t xml:space="preserve">1190017F2246</t>
  </si>
  <si>
    <t xml:space="preserve">プレガバリンＯＤ錠７５ｍｇ「明治」</t>
  </si>
  <si>
    <t xml:space="preserve">1190017F2254</t>
  </si>
  <si>
    <t xml:space="preserve">プレガバリンＯＤ錠７５ｍｇ「ＴＣＫ」</t>
  </si>
  <si>
    <t xml:space="preserve">1190017F2262</t>
  </si>
  <si>
    <t xml:space="preserve">プレガバリンＯＤ錠７５ｍｇ「ＶＴＲＳ」</t>
  </si>
  <si>
    <t xml:space="preserve">1190017F3013</t>
  </si>
  <si>
    <t xml:space="preserve">プレガバリン１５０ｍｇ口腔内崩壊錠</t>
  </si>
  <si>
    <t xml:space="preserve">1190017F3021</t>
  </si>
  <si>
    <t xml:space="preserve">リリカＯＤ錠１５０ｍｇ</t>
  </si>
  <si>
    <t xml:space="preserve">1190017F3030</t>
  </si>
  <si>
    <t xml:space="preserve">プレガバリンＯＤ錠１５０ｍｇ「ＤＳＥＰ」</t>
  </si>
  <si>
    <t xml:space="preserve">1190017F3056</t>
  </si>
  <si>
    <t xml:space="preserve">プレガバリンＯＤ錠１５０ｍｇ「ＫＭＰ」</t>
  </si>
  <si>
    <t xml:space="preserve">1190017F3072</t>
  </si>
  <si>
    <t xml:space="preserve">プレガバリンＯＤ錠１５０ｍｇ「ＮＰＩ」</t>
  </si>
  <si>
    <t xml:space="preserve">1190017F3080</t>
  </si>
  <si>
    <t xml:space="preserve">プレガバリンＯＤ錠１５０ｍｇ「ＹＤ」</t>
  </si>
  <si>
    <t xml:space="preserve">1190017F3110</t>
  </si>
  <si>
    <t xml:space="preserve">プレガバリンＯＤ錠１５０ｍｇ「オーハラ」</t>
  </si>
  <si>
    <t xml:space="preserve">1190017F3129</t>
  </si>
  <si>
    <t xml:space="preserve">プレガバリンＯＤ錠１５０ｍｇ「科研」</t>
  </si>
  <si>
    <t xml:space="preserve">1190017F3145</t>
  </si>
  <si>
    <t xml:space="preserve">プレガバリンＯＤ錠１５０ｍｇ「ケミファ」</t>
  </si>
  <si>
    <t xml:space="preserve">1190017F3153</t>
  </si>
  <si>
    <t xml:space="preserve">プレガバリンＯＤ錠１５０ｍｇ「サワイ」</t>
  </si>
  <si>
    <t xml:space="preserve">1190017F3161</t>
  </si>
  <si>
    <t xml:space="preserve">プレガバリンＯＤ錠１５０ｍｇ「サンド」</t>
  </si>
  <si>
    <t xml:space="preserve">1190017F3188</t>
  </si>
  <si>
    <t xml:space="preserve">プレガバリンＯＤ錠１５０ｍｇ「トーワ」</t>
  </si>
  <si>
    <t xml:space="preserve">1190017F3196</t>
  </si>
  <si>
    <t xml:space="preserve">プレガバリンＯＤ錠１５０ｍｇ「日医工」</t>
  </si>
  <si>
    <t xml:space="preserve">1190017F3226</t>
  </si>
  <si>
    <t xml:space="preserve">プレガバリンＯＤ錠１５０ｍｇ「フェルゼン」</t>
  </si>
  <si>
    <t xml:space="preserve">1190017F3234</t>
  </si>
  <si>
    <t xml:space="preserve">プレガバリンＯＤ錠１５０ｍｇ「三笠」</t>
  </si>
  <si>
    <t xml:space="preserve">1190017F3242</t>
  </si>
  <si>
    <t xml:space="preserve">プレガバリンＯＤ錠１５０ｍｇ「明治」</t>
  </si>
  <si>
    <t xml:space="preserve">1190017F3269</t>
  </si>
  <si>
    <t xml:space="preserve">プレガバリンＯＤ錠１５０ｍｇ「ＶＴＲＳ」</t>
  </si>
  <si>
    <t xml:space="preserve">1190017F4036</t>
  </si>
  <si>
    <t xml:space="preserve">プレガバリンＯＤ錠５０ｍｇ「ＹＤ」</t>
  </si>
  <si>
    <t xml:space="preserve">1190017F4044</t>
  </si>
  <si>
    <t xml:space="preserve">プレガバリンＯＤ錠５０ｍｇ「武田テバ」</t>
  </si>
  <si>
    <t xml:space="preserve">1190017F4052</t>
  </si>
  <si>
    <t xml:space="preserve">プレガバリンＯＤ錠５０ｍｇ「日医工」</t>
  </si>
  <si>
    <t xml:space="preserve">1190017F4060</t>
  </si>
  <si>
    <t xml:space="preserve">プレガバリンＯＤ錠５０ｍｇ「三笠」</t>
  </si>
  <si>
    <t xml:space="preserve">1190017M1028</t>
  </si>
  <si>
    <t xml:space="preserve">リリカカプセル２５ｍｇ</t>
  </si>
  <si>
    <t xml:space="preserve">1190017M1036</t>
  </si>
  <si>
    <t xml:space="preserve">プレガバリンカプセル２５ｍｇ「サワイ」</t>
  </si>
  <si>
    <t xml:space="preserve">1190017M1044</t>
  </si>
  <si>
    <t xml:space="preserve">プレガバリンカプセル２５ｍｇ「トーワ」</t>
  </si>
  <si>
    <t xml:space="preserve">1190017M1052</t>
  </si>
  <si>
    <t xml:space="preserve">プレガバリンカプセル２５ｍｇ「日医工」</t>
  </si>
  <si>
    <t xml:space="preserve">1190017M2024</t>
  </si>
  <si>
    <t xml:space="preserve">リリカカプセル７５ｍｇ</t>
  </si>
  <si>
    <t xml:space="preserve">1190017M2032</t>
  </si>
  <si>
    <t xml:space="preserve">プレガバリンカプセル７５ｍｇ「サワイ」</t>
  </si>
  <si>
    <t xml:space="preserve">1190017M2040</t>
  </si>
  <si>
    <t xml:space="preserve">プレガバリンカプセル７５ｍｇ「トーワ」</t>
  </si>
  <si>
    <t xml:space="preserve">1190017M2059</t>
  </si>
  <si>
    <t xml:space="preserve">プレガバリンカプセル７５ｍｇ「日医工」</t>
  </si>
  <si>
    <t xml:space="preserve">1190017M3020</t>
  </si>
  <si>
    <t xml:space="preserve">１５０ｍｇ１カプセル</t>
  </si>
  <si>
    <t xml:space="preserve">リリカカプセル１５０ｍｇ</t>
  </si>
  <si>
    <t xml:space="preserve">1190017M3039</t>
  </si>
  <si>
    <t xml:space="preserve">プレガバリンカプセル１５０ｍｇ「サワイ」</t>
  </si>
  <si>
    <t xml:space="preserve">1190017M3047</t>
  </si>
  <si>
    <t xml:space="preserve">プレガバリンカプセル１５０ｍｇ「トーワ」</t>
  </si>
  <si>
    <t xml:space="preserve">1190017M3055</t>
  </si>
  <si>
    <t xml:space="preserve">プレガバリンカプセル１５０ｍｇ「日医工」</t>
  </si>
  <si>
    <t xml:space="preserve">1190018F1015</t>
  </si>
  <si>
    <t xml:space="preserve">メマンチン塩酸塩</t>
  </si>
  <si>
    <t xml:space="preserve">メマンチン塩酸塩５ｍｇ錠</t>
  </si>
  <si>
    <t xml:space="preserve">1190018F1023</t>
  </si>
  <si>
    <t xml:space="preserve">メマリー錠５ｍｇ</t>
  </si>
  <si>
    <t xml:space="preserve">1190018F1031</t>
  </si>
  <si>
    <t xml:space="preserve">メマンチン塩酸塩錠５ｍｇ「ＤＳＥＰ」</t>
  </si>
  <si>
    <t xml:space="preserve">1190018F1066</t>
  </si>
  <si>
    <t xml:space="preserve">メマンチン塩酸塩錠５ｍｇ「アメル」</t>
  </si>
  <si>
    <t xml:space="preserve">1190018F1082</t>
  </si>
  <si>
    <t xml:space="preserve">メマンチン塩酸塩錠５ｍｇ「サワイ」</t>
  </si>
  <si>
    <t xml:space="preserve">1190018F1090</t>
  </si>
  <si>
    <t xml:space="preserve">メマンチン塩酸塩錠５ｍｇ「トーワ」</t>
  </si>
  <si>
    <t xml:space="preserve">1190018F1104</t>
  </si>
  <si>
    <t xml:space="preserve">メマンチン塩酸塩錠５ｍｇ「ニプロ」</t>
  </si>
  <si>
    <t xml:space="preserve">1190018F1112</t>
  </si>
  <si>
    <t xml:space="preserve">メマンチン塩酸塩錠５ｍｇ「明治」</t>
  </si>
  <si>
    <t xml:space="preserve">1190018F2011</t>
  </si>
  <si>
    <t xml:space="preserve">メマンチン塩酸塩１０ｍｇ錠</t>
  </si>
  <si>
    <t xml:space="preserve">1190018F2020</t>
  </si>
  <si>
    <t xml:space="preserve">メマリー錠１０ｍｇ</t>
  </si>
  <si>
    <t xml:space="preserve">1190018F2038</t>
  </si>
  <si>
    <t xml:space="preserve">メマンチン塩酸塩錠１０ｍｇ「ＤＳＥＰ」</t>
  </si>
  <si>
    <t xml:space="preserve">1190018F2097</t>
  </si>
  <si>
    <t xml:space="preserve">メマンチン塩酸塩錠１０ｍｇ「トーワ」</t>
  </si>
  <si>
    <t xml:space="preserve">1190018F2119</t>
  </si>
  <si>
    <t xml:space="preserve">メマンチン塩酸塩錠１０ｍｇ「明治」</t>
  </si>
  <si>
    <t xml:space="preserve">1190018F3018</t>
  </si>
  <si>
    <t xml:space="preserve">メマンチン塩酸塩２０ｍｇ錠</t>
  </si>
  <si>
    <t xml:space="preserve">1190018F3026</t>
  </si>
  <si>
    <t xml:space="preserve">メマリー錠２０ｍｇ</t>
  </si>
  <si>
    <t xml:space="preserve">1190018F3034</t>
  </si>
  <si>
    <t xml:space="preserve">メマンチン塩酸塩錠２０ｍｇ「ＤＳＥＰ」</t>
  </si>
  <si>
    <t xml:space="preserve">1190018F3093</t>
  </si>
  <si>
    <t xml:space="preserve">メマンチン塩酸塩錠２０ｍｇ「トーワ」</t>
  </si>
  <si>
    <t xml:space="preserve">1190018F3115</t>
  </si>
  <si>
    <t xml:space="preserve">メマンチン塩酸塩錠２０ｍｇ「明治」</t>
  </si>
  <si>
    <t xml:space="preserve">1190018F4014</t>
  </si>
  <si>
    <t xml:space="preserve">メマンチン塩酸塩５ｍｇ口腔内崩壊錠</t>
  </si>
  <si>
    <t xml:space="preserve">1190018F4022</t>
  </si>
  <si>
    <t xml:space="preserve">メマリーＯＤ錠５ｍｇ</t>
  </si>
  <si>
    <t xml:space="preserve">1190018F4030</t>
  </si>
  <si>
    <t xml:space="preserve">メマンチン塩酸塩ＯＤ錠５ｍｇ「ＤＳＥＰ」</t>
  </si>
  <si>
    <t xml:space="preserve">1190018F4049</t>
  </si>
  <si>
    <t xml:space="preserve">メマンチン塩酸塩ＯＤ錠５ｍｇ「ＪＧ」</t>
  </si>
  <si>
    <t xml:space="preserve">1190018F4073</t>
  </si>
  <si>
    <t xml:space="preserve">メマンチン塩酸塩ＯＤ錠５ｍｇ「ＴＣＫ」</t>
  </si>
  <si>
    <t xml:space="preserve">1190018F4081</t>
  </si>
  <si>
    <t xml:space="preserve">メマンチン塩酸塩ＯＤ錠５ｍｇ「ＹＤ」</t>
  </si>
  <si>
    <t xml:space="preserve">1190018F4090</t>
  </si>
  <si>
    <t xml:space="preserve">メマンチン塩酸塩ＯＤ錠５ｍｇ「ＺＥ」</t>
  </si>
  <si>
    <t xml:space="preserve">1190018F4103</t>
  </si>
  <si>
    <t xml:space="preserve">メマンチン塩酸塩ＯＤ錠５ｍｇ「アメル」</t>
  </si>
  <si>
    <t xml:space="preserve">1190018F4138</t>
  </si>
  <si>
    <t xml:space="preserve">メマンチン塩酸塩ＯＤ錠５ｍｇ「クラシエ」</t>
  </si>
  <si>
    <t xml:space="preserve">1190018F4146</t>
  </si>
  <si>
    <t xml:space="preserve">メマンチン塩酸塩ＯＤ錠５ｍｇ「ケミファ」</t>
  </si>
  <si>
    <t xml:space="preserve">1190018F4154</t>
  </si>
  <si>
    <t xml:space="preserve">メマンチン塩酸塩ＯＤ錠５ｍｇ「サワイ」</t>
  </si>
  <si>
    <t xml:space="preserve">1190018F4162</t>
  </si>
  <si>
    <t xml:space="preserve">メマンチン塩酸塩ＯＤ錠５ｍｇ「サンド」</t>
  </si>
  <si>
    <t xml:space="preserve">1190018F4170</t>
  </si>
  <si>
    <t xml:space="preserve">メマンチン塩酸塩ＯＤ錠５ｍｇ「タカタ」</t>
  </si>
  <si>
    <t xml:space="preserve">1190018F4197</t>
  </si>
  <si>
    <t xml:space="preserve">メマンチン塩酸塩ＯＤ錠５ｍｇ「トーワ」</t>
  </si>
  <si>
    <t xml:space="preserve">1190018F4200</t>
  </si>
  <si>
    <t xml:space="preserve">メマンチン塩酸塩ＯＤ錠５ｍｇ「日医工」</t>
  </si>
  <si>
    <t xml:space="preserve">1190018F4219</t>
  </si>
  <si>
    <t xml:space="preserve">メマンチン塩酸塩ＯＤ錠５ｍｇ「日新」</t>
  </si>
  <si>
    <t xml:space="preserve">1190018F4227</t>
  </si>
  <si>
    <t xml:space="preserve">メマンチン塩酸塩ＯＤ錠５ｍｇ「ニプロ」</t>
  </si>
  <si>
    <t xml:space="preserve">1190018F4235</t>
  </si>
  <si>
    <t xml:space="preserve">メマンチン塩酸塩ＯＤ錠５ｍｇ「フェルゼン」</t>
  </si>
  <si>
    <t xml:space="preserve">1190018F4243</t>
  </si>
  <si>
    <t xml:space="preserve">メマンチン塩酸塩ＯＤ錠５ｍｇ「明治」</t>
  </si>
  <si>
    <t xml:space="preserve">1190018F4251</t>
  </si>
  <si>
    <t xml:space="preserve">メマンチン塩酸塩ＯＤ錠５ｍｇ「ＮＩＧ」</t>
  </si>
  <si>
    <t xml:space="preserve">1190018F5010</t>
  </si>
  <si>
    <t xml:space="preserve">メマンチン塩酸塩１０ｍｇ口腔内崩壊錠</t>
  </si>
  <si>
    <t xml:space="preserve">1190018F5029</t>
  </si>
  <si>
    <t xml:space="preserve">メマリーＯＤ錠１０ｍｇ</t>
  </si>
  <si>
    <t xml:space="preserve">1190018F5037</t>
  </si>
  <si>
    <t xml:space="preserve">メマンチン塩酸塩ＯＤ錠１０ｍｇ「ＤＳＥＰ」</t>
  </si>
  <si>
    <t xml:space="preserve">1190018F5045</t>
  </si>
  <si>
    <t xml:space="preserve">メマンチン塩酸塩ＯＤ錠１０ｍｇ「ＪＧ」</t>
  </si>
  <si>
    <t xml:space="preserve">1190018F5070</t>
  </si>
  <si>
    <t xml:space="preserve">メマンチン塩酸塩ＯＤ錠１０ｍｇ「ＴＣＫ」</t>
  </si>
  <si>
    <t xml:space="preserve">1190018F5134</t>
  </si>
  <si>
    <t xml:space="preserve">メマンチン塩酸塩ＯＤ錠１０ｍｇ「クラシエ」</t>
  </si>
  <si>
    <t xml:space="preserve">1190018F5177</t>
  </si>
  <si>
    <t xml:space="preserve">メマンチン塩酸塩ＯＤ錠１０ｍｇ「タカタ」</t>
  </si>
  <si>
    <t xml:space="preserve">1190018F5193</t>
  </si>
  <si>
    <t xml:space="preserve">メマンチン塩酸塩ＯＤ錠１０ｍｇ「トーワ」</t>
  </si>
  <si>
    <t xml:space="preserve">1190018F5231</t>
  </si>
  <si>
    <t xml:space="preserve">メマンチン塩酸塩ＯＤ錠１０ｍｇ「フェルゼン」</t>
  </si>
  <si>
    <t xml:space="preserve">1190018F5240</t>
  </si>
  <si>
    <t xml:space="preserve">メマンチン塩酸塩ＯＤ錠１０ｍｇ「明治」</t>
  </si>
  <si>
    <t xml:space="preserve">1190018F6017</t>
  </si>
  <si>
    <t xml:space="preserve">メマンチン塩酸塩２０ｍｇ口腔内崩壊錠</t>
  </si>
  <si>
    <t xml:space="preserve">1190018F6025</t>
  </si>
  <si>
    <t xml:space="preserve">メマリーＯＤ錠２０ｍｇ</t>
  </si>
  <si>
    <t xml:space="preserve">1190018F6033</t>
  </si>
  <si>
    <t xml:space="preserve">メマンチン塩酸塩ＯＤ錠２０ｍｇ「ＤＳＥＰ」</t>
  </si>
  <si>
    <t xml:space="preserve">1190018F6041</t>
  </si>
  <si>
    <t xml:space="preserve">メマンチン塩酸塩ＯＤ錠２０ｍｇ「ＪＧ」</t>
  </si>
  <si>
    <t xml:space="preserve">1190018F6076</t>
  </si>
  <si>
    <t xml:space="preserve">メマンチン塩酸塩ＯＤ錠２０ｍｇ「ＴＣＫ」</t>
  </si>
  <si>
    <t xml:space="preserve">1190018F6173</t>
  </si>
  <si>
    <t xml:space="preserve">メマンチン塩酸塩ＯＤ錠２０ｍｇ「タカタ」</t>
  </si>
  <si>
    <t xml:space="preserve">1190018F6190</t>
  </si>
  <si>
    <t xml:space="preserve">メマンチン塩酸塩ＯＤ錠２０ｍｇ「トーワ」</t>
  </si>
  <si>
    <t xml:space="preserve">1190018F6211</t>
  </si>
  <si>
    <t xml:space="preserve">メマンチン塩酸塩ＯＤ錠２０ｍｇ「日新」</t>
  </si>
  <si>
    <t xml:space="preserve">1190018F6238</t>
  </si>
  <si>
    <t xml:space="preserve">メマンチン塩酸塩ＯＤ錠２０ｍｇ「フェルゼン」</t>
  </si>
  <si>
    <t xml:space="preserve">1190018F6246</t>
  </si>
  <si>
    <t xml:space="preserve">メマンチン塩酸塩ＯＤ錠２０ｍｇ「明治」</t>
  </si>
  <si>
    <t xml:space="preserve">1190018F7021</t>
  </si>
  <si>
    <t xml:space="preserve">メマンチン塩酸塩ＯＤ錠１５ｍｇ「ＴＣＫ」</t>
  </si>
  <si>
    <t xml:space="preserve">1190018F7030</t>
  </si>
  <si>
    <t xml:space="preserve">メマンチン塩酸塩ＯＤ錠１５ｍｇ「クラシエ」</t>
  </si>
  <si>
    <t xml:space="preserve">1190018F7048</t>
  </si>
  <si>
    <t xml:space="preserve">メマンチン塩酸塩ＯＤ錠１５ｍｇ「ケミファ」</t>
  </si>
  <si>
    <t xml:space="preserve">1190018F7056</t>
  </si>
  <si>
    <t xml:space="preserve">メマンチン塩酸塩ＯＤ錠１５ｍｇ「サンド」</t>
  </si>
  <si>
    <t xml:space="preserve">1190018F7064</t>
  </si>
  <si>
    <t xml:space="preserve">メマンチン塩酸塩ＯＤ錠１５ｍｇ「日新」</t>
  </si>
  <si>
    <t xml:space="preserve">1190018R1020</t>
  </si>
  <si>
    <t xml:space="preserve">メマリードライシロップ２％</t>
  </si>
  <si>
    <t xml:space="preserve">1190018R1038</t>
  </si>
  <si>
    <t xml:space="preserve">メマンチン塩酸塩ＤＳ２％「サワイ」</t>
  </si>
  <si>
    <t xml:space="preserve">1190018R1046</t>
  </si>
  <si>
    <t xml:space="preserve">メマンチン塩酸塩ドライシロップ２％「ＤＳＥＰ」</t>
  </si>
  <si>
    <t xml:space="preserve">1190019F1028</t>
  </si>
  <si>
    <t xml:space="preserve">ガランタミン臭化水素酸塩</t>
  </si>
  <si>
    <t xml:space="preserve">レミニール錠４ｍｇ</t>
  </si>
  <si>
    <t xml:space="preserve">1190019F2024</t>
  </si>
  <si>
    <t xml:space="preserve">レミニール錠８ｍｇ</t>
  </si>
  <si>
    <t xml:space="preserve">1190019F3020</t>
  </si>
  <si>
    <t xml:space="preserve">レミニール錠１２ｍｇ</t>
  </si>
  <si>
    <t xml:space="preserve">1190019F4027</t>
  </si>
  <si>
    <t xml:space="preserve">レミニールＯＤ錠４ｍｇ</t>
  </si>
  <si>
    <t xml:space="preserve">1190019F4035</t>
  </si>
  <si>
    <t xml:space="preserve">ガランタミンＯＤ錠４ｍｇ「ＤＳＥＰ」</t>
  </si>
  <si>
    <t xml:space="preserve">1190019F4043</t>
  </si>
  <si>
    <t xml:space="preserve">ガランタミンＯＤ錠４ｍｇ「ＪＧ」</t>
  </si>
  <si>
    <t xml:space="preserve">1190019F4051</t>
  </si>
  <si>
    <t xml:space="preserve">ガランタミンＯＤ錠４ｍｇ「ＹＤ」</t>
  </si>
  <si>
    <t xml:space="preserve">1190019F4060</t>
  </si>
  <si>
    <t xml:space="preserve">ガランタミンＯＤ錠４ｍｇ「アメル」</t>
  </si>
  <si>
    <t xml:space="preserve">1190019F4078</t>
  </si>
  <si>
    <t xml:space="preserve">ガランタミンＯＤ錠４ｍｇ「サワイ」</t>
  </si>
  <si>
    <t xml:space="preserve">1190019F4094</t>
  </si>
  <si>
    <t xml:space="preserve">ガランタミンＯＤ錠４ｍｇ「トーワ」</t>
  </si>
  <si>
    <t xml:space="preserve">1190019F4108</t>
  </si>
  <si>
    <t xml:space="preserve">ガランタミンＯＤ錠４ｍｇ「日医工」</t>
  </si>
  <si>
    <t xml:space="preserve">1190019F4116</t>
  </si>
  <si>
    <t xml:space="preserve">ガランタミンＯＤ錠４ｍｇ「ニプロ」</t>
  </si>
  <si>
    <t xml:space="preserve">1190019F5015</t>
  </si>
  <si>
    <t xml:space="preserve">ガランタミン臭化水素酸塩８ｍｇ口腔内崩壊錠</t>
  </si>
  <si>
    <t xml:space="preserve">1190019F5023</t>
  </si>
  <si>
    <t xml:space="preserve">レミニールＯＤ錠８ｍｇ</t>
  </si>
  <si>
    <t xml:space="preserve">1190019F5040</t>
  </si>
  <si>
    <t xml:space="preserve">ガランタミンＯＤ錠８ｍｇ「ＪＧ」</t>
  </si>
  <si>
    <t xml:space="preserve">1190019F5058</t>
  </si>
  <si>
    <t xml:space="preserve">ガランタミンＯＤ錠８ｍｇ「ＹＤ」</t>
  </si>
  <si>
    <t xml:space="preserve">1190019F5074</t>
  </si>
  <si>
    <t xml:space="preserve">ガランタミンＯＤ錠８ｍｇ「サワイ」</t>
  </si>
  <si>
    <t xml:space="preserve">1190019F5090</t>
  </si>
  <si>
    <t xml:space="preserve">ガランタミンＯＤ錠８ｍｇ「トーワ」</t>
  </si>
  <si>
    <t xml:space="preserve">1190019F5112</t>
  </si>
  <si>
    <t xml:space="preserve">ガランタミンＯＤ錠８ｍｇ「ニプロ」</t>
  </si>
  <si>
    <t xml:space="preserve">1190019F6011</t>
  </si>
  <si>
    <t xml:space="preserve">ガランタミン臭化水素酸塩１２ｍｇ口腔内崩壊錠</t>
  </si>
  <si>
    <t xml:space="preserve">1190019F6020</t>
  </si>
  <si>
    <t xml:space="preserve">レミニールＯＤ錠１２ｍｇ</t>
  </si>
  <si>
    <t xml:space="preserve">1190019F6046</t>
  </si>
  <si>
    <t xml:space="preserve">ガランタミンＯＤ錠１２ｍｇ「ＪＧ」</t>
  </si>
  <si>
    <t xml:space="preserve">1190019F6054</t>
  </si>
  <si>
    <t xml:space="preserve">ガランタミンＯＤ錠１２ｍｇ「ＹＤ」</t>
  </si>
  <si>
    <t xml:space="preserve">1190019F6062</t>
  </si>
  <si>
    <t xml:space="preserve">ガランタミンＯＤ錠１２ｍｇ「アメル」</t>
  </si>
  <si>
    <t xml:space="preserve">1190019F6070</t>
  </si>
  <si>
    <t xml:space="preserve">ガランタミンＯＤ錠１２ｍｇ「サワイ」</t>
  </si>
  <si>
    <t xml:space="preserve">1190019F6097</t>
  </si>
  <si>
    <t xml:space="preserve">ガランタミンＯＤ錠１２ｍｇ「トーワ」</t>
  </si>
  <si>
    <t xml:space="preserve">1190019F6119</t>
  </si>
  <si>
    <t xml:space="preserve">ガランタミンＯＤ錠１２ｍｇ「ニプロ」</t>
  </si>
  <si>
    <t xml:space="preserve">1190019S1026</t>
  </si>
  <si>
    <t xml:space="preserve">レミニール内用液４ｍｇ／ｍＬ</t>
  </si>
  <si>
    <t xml:space="preserve">1190020F1020</t>
  </si>
  <si>
    <t xml:space="preserve">ガバペンチン　エナカルビル</t>
  </si>
  <si>
    <t xml:space="preserve">レグナイト錠３００ｍｇ</t>
  </si>
  <si>
    <t xml:space="preserve">1190021F1025</t>
  </si>
  <si>
    <t xml:space="preserve">テトラベナジン</t>
  </si>
  <si>
    <t xml:space="preserve">コレアジン錠１２．５ｍｇ</t>
  </si>
  <si>
    <t xml:space="preserve">1190022H1020</t>
  </si>
  <si>
    <t xml:space="preserve">アカンプロサートカルシウム</t>
  </si>
  <si>
    <t xml:space="preserve">３３３ｍｇ１錠</t>
  </si>
  <si>
    <t xml:space="preserve">レグテクト錠３３３ｍｇ</t>
  </si>
  <si>
    <t xml:space="preserve">1190023F1024</t>
  </si>
  <si>
    <t xml:space="preserve">スボレキサント</t>
  </si>
  <si>
    <t xml:space="preserve">ベルソムラ錠１５ｍｇ</t>
  </si>
  <si>
    <t xml:space="preserve">ＭＳＤ</t>
  </si>
  <si>
    <t xml:space="preserve">1190023F2020</t>
  </si>
  <si>
    <t xml:space="preserve">ベルソムラ錠２０ｍｇ</t>
  </si>
  <si>
    <t xml:space="preserve">1190023F3027</t>
  </si>
  <si>
    <t xml:space="preserve">ベルソムラ錠１０ｍｇ</t>
  </si>
  <si>
    <t xml:space="preserve">1190024M1028</t>
  </si>
  <si>
    <t xml:space="preserve">フマル酸ジメチル</t>
  </si>
  <si>
    <t xml:space="preserve">１２０ｍｇ１カプセル</t>
  </si>
  <si>
    <t xml:space="preserve">テクフィデラカプセル１２０ｍｇ</t>
  </si>
  <si>
    <t xml:space="preserve">バイオジェン・ジャパン</t>
  </si>
  <si>
    <t xml:space="preserve">1190024M2024</t>
  </si>
  <si>
    <t xml:space="preserve">２４０ｍｇ１カプセル</t>
  </si>
  <si>
    <t xml:space="preserve">テクフィデラカプセル２４０ｍｇ</t>
  </si>
  <si>
    <t xml:space="preserve">1190025F1023</t>
  </si>
  <si>
    <t xml:space="preserve">ナルメフェン塩酸塩水和物</t>
  </si>
  <si>
    <t xml:space="preserve">セリンクロ錠１０ｍｇ</t>
  </si>
  <si>
    <t xml:space="preserve">1190026F1028</t>
  </si>
  <si>
    <t xml:space="preserve">ミロガバリンベシル酸塩</t>
  </si>
  <si>
    <t xml:space="preserve">タリージェ錠２．５ｍｇ</t>
  </si>
  <si>
    <t xml:space="preserve">1190026F2024</t>
  </si>
  <si>
    <t xml:space="preserve">タリージェ錠５ｍｇ</t>
  </si>
  <si>
    <t xml:space="preserve">1190026F3020</t>
  </si>
  <si>
    <t xml:space="preserve">タリージェ錠１０ｍｇ</t>
  </si>
  <si>
    <t xml:space="preserve">1190026F4027</t>
  </si>
  <si>
    <t xml:space="preserve">タリージェ錠１５ｍｇ</t>
  </si>
  <si>
    <t xml:space="preserve">1190026F5023</t>
  </si>
  <si>
    <t xml:space="preserve">タリージェＯＤ錠２．５ｍｇ</t>
  </si>
  <si>
    <t xml:space="preserve">1190026F6020</t>
  </si>
  <si>
    <t xml:space="preserve">タリージェＯＤ錠５ｍｇ</t>
  </si>
  <si>
    <t xml:space="preserve">1190026F7026</t>
  </si>
  <si>
    <t xml:space="preserve">タリージェＯＤ錠１０ｍｇ</t>
  </si>
  <si>
    <t xml:space="preserve">1190026F8022</t>
  </si>
  <si>
    <t xml:space="preserve">タリージェＯＤ錠１５ｍｇ</t>
  </si>
  <si>
    <t xml:space="preserve">1190027F1022</t>
  </si>
  <si>
    <t xml:space="preserve">レンボレキサント</t>
  </si>
  <si>
    <t xml:space="preserve">デエビゴ錠２．５ｍｇ</t>
  </si>
  <si>
    <t xml:space="preserve">1190027F2029</t>
  </si>
  <si>
    <t xml:space="preserve">デエビゴ錠５ｍｇ</t>
  </si>
  <si>
    <t xml:space="preserve">1190027F3025</t>
  </si>
  <si>
    <t xml:space="preserve">デエビゴ錠１０ｍｇ</t>
  </si>
  <si>
    <t xml:space="preserve">1190028D1026</t>
  </si>
  <si>
    <t xml:space="preserve">メラトニン</t>
  </si>
  <si>
    <t xml:space="preserve">メラトベル顆粒小児用０．２％</t>
  </si>
  <si>
    <t xml:space="preserve">ノーベルファーマ</t>
  </si>
  <si>
    <t xml:space="preserve">1190028F1027</t>
  </si>
  <si>
    <t xml:space="preserve">メラトベル錠小児用１ｍｇ</t>
  </si>
  <si>
    <t xml:space="preserve">1190028F2023</t>
  </si>
  <si>
    <t xml:space="preserve">メラトベル錠小児用２ｍｇ</t>
  </si>
  <si>
    <t xml:space="preserve">1190029F1021</t>
  </si>
  <si>
    <t xml:space="preserve">リスジプラム</t>
  </si>
  <si>
    <t xml:space="preserve">エブリスディ錠５ｍｇ</t>
  </si>
  <si>
    <t xml:space="preserve">中外製薬</t>
  </si>
  <si>
    <t xml:space="preserve">1190029R1028</t>
  </si>
  <si>
    <t xml:space="preserve">６０ｍｇ１瓶</t>
  </si>
  <si>
    <t xml:space="preserve">エブリスディドライシロップ６０ｍｇ</t>
  </si>
  <si>
    <t xml:space="preserve">1190030F1024</t>
  </si>
  <si>
    <t xml:space="preserve">ラスミジタンコハク酸塩</t>
  </si>
  <si>
    <t xml:space="preserve">レイボー錠５０ｍｇ</t>
  </si>
  <si>
    <t xml:space="preserve">1190030F2020</t>
  </si>
  <si>
    <t xml:space="preserve">レイボー錠１００ｍｇ</t>
  </si>
  <si>
    <t xml:space="preserve">1190031M1028</t>
  </si>
  <si>
    <t xml:space="preserve">バルベナジントシル酸塩</t>
  </si>
  <si>
    <t xml:space="preserve">ジスバルカプセル４０ｍｇ</t>
  </si>
  <si>
    <t xml:space="preserve">1190031M2024</t>
  </si>
  <si>
    <t xml:space="preserve">ジスバルカプセル２０ｍｇ</t>
  </si>
  <si>
    <t xml:space="preserve">1190032S1021</t>
  </si>
  <si>
    <t xml:space="preserve">エダラボン</t>
  </si>
  <si>
    <t xml:space="preserve">２．１％１ｍＬ</t>
  </si>
  <si>
    <t xml:space="preserve">ラジカット内用懸濁液２．１％</t>
  </si>
  <si>
    <t xml:space="preserve">1190033F1028</t>
  </si>
  <si>
    <t xml:space="preserve">ダリドレキサント塩酸塩</t>
  </si>
  <si>
    <t xml:space="preserve">クービビック錠２５ｍｇ</t>
  </si>
  <si>
    <t xml:space="preserve">ネクセラファーマジャパン</t>
  </si>
  <si>
    <t xml:space="preserve">1190033F2024</t>
  </si>
  <si>
    <t xml:space="preserve">クービビック錠５０ｍｇ</t>
  </si>
  <si>
    <t xml:space="preserve">1190034F1022</t>
  </si>
  <si>
    <t xml:space="preserve">ボルノレキサント水和物</t>
  </si>
  <si>
    <t xml:space="preserve">ボルズィ錠２．５ｍｇ</t>
  </si>
  <si>
    <t xml:space="preserve">1190034F2029</t>
  </si>
  <si>
    <t xml:space="preserve">ボルズィ錠５ｍｇ</t>
  </si>
  <si>
    <t xml:space="preserve">1190034F3025</t>
  </si>
  <si>
    <t xml:space="preserve">ボルズィ錠１０ｍｇ</t>
  </si>
  <si>
    <t xml:space="preserve">1190035F1027</t>
  </si>
  <si>
    <t xml:space="preserve">リメゲパント硫酸塩水和物</t>
  </si>
  <si>
    <t xml:space="preserve">ナルティークＯＤ錠７５ｍｇ</t>
  </si>
  <si>
    <t xml:space="preserve">1190036F1021</t>
  </si>
  <si>
    <t xml:space="preserve">アトゲパント水和物</t>
  </si>
  <si>
    <t xml:space="preserve">アクイプタ錠１０ｍｇ</t>
  </si>
  <si>
    <t xml:space="preserve">1190036F2028</t>
  </si>
  <si>
    <t xml:space="preserve">アクイプタ錠３０ｍｇ</t>
  </si>
  <si>
    <t xml:space="preserve">1190036F3024</t>
  </si>
  <si>
    <t xml:space="preserve">アクイプタ錠６０ｍｇ</t>
  </si>
  <si>
    <t xml:space="preserve">1190037F1026</t>
  </si>
  <si>
    <t xml:space="preserve">オベポレクストン</t>
  </si>
  <si>
    <t xml:space="preserve">オーゼイフル錠０．５ｍｇ</t>
  </si>
  <si>
    <t xml:space="preserve">1190037F2022</t>
  </si>
  <si>
    <t xml:space="preserve">オーゼイフル錠１ｍｇ</t>
  </si>
  <si>
    <t xml:space="preserve">1190037F3029</t>
  </si>
  <si>
    <t xml:space="preserve">オーゼイフル錠２ｍｇ</t>
  </si>
  <si>
    <t xml:space="preserve">1190038M1020</t>
  </si>
  <si>
    <t xml:space="preserve">ジロキシメルフマラート</t>
  </si>
  <si>
    <t xml:space="preserve">２３１ｍｇ１カプセル</t>
  </si>
  <si>
    <t xml:space="preserve">ブメリティカプセル２３１ｍｇ</t>
  </si>
  <si>
    <t xml:space="preserve">1212001X1014</t>
  </si>
  <si>
    <t xml:space="preserve">アミノ安息香酸エチル</t>
  </si>
  <si>
    <t xml:space="preserve">1214001S1054</t>
  </si>
  <si>
    <t xml:space="preserve">リドカイン塩酸塩</t>
  </si>
  <si>
    <t xml:space="preserve">キシロカインビスカス２％</t>
  </si>
  <si>
    <t xml:space="preserve">1214001S1062</t>
  </si>
  <si>
    <t xml:space="preserve">リドカイン塩酸塩ビスカス２％「日新」</t>
  </si>
  <si>
    <t xml:space="preserve">1219002F1065</t>
  </si>
  <si>
    <t xml:space="preserve">オキセサゼイン</t>
  </si>
  <si>
    <t xml:space="preserve">ストロカイン錠５ｍｇ</t>
  </si>
  <si>
    <t xml:space="preserve">1225001F1017</t>
  </si>
  <si>
    <t xml:space="preserve">クロルフェネシンカルバミン酸エステル</t>
  </si>
  <si>
    <t xml:space="preserve">１２５ｍｇ１錠</t>
  </si>
  <si>
    <t xml:space="preserve">クロルフェネシンカルバミン酸エステル１２５ｍｇ錠</t>
  </si>
  <si>
    <t xml:space="preserve">1225001F1114</t>
  </si>
  <si>
    <t xml:space="preserve">リンラキサー錠１２５ｍｇ</t>
  </si>
  <si>
    <t xml:space="preserve">1225001F2013</t>
  </si>
  <si>
    <t xml:space="preserve">クロルフェネシンカルバミン酸エステル２５０ｍｇ錠</t>
  </si>
  <si>
    <t xml:space="preserve">1225001F2250</t>
  </si>
  <si>
    <t xml:space="preserve">リンラキサー錠２５０ｍｇ</t>
  </si>
  <si>
    <t xml:space="preserve">1225003D1031</t>
  </si>
  <si>
    <t xml:space="preserve">メトカルバモール</t>
  </si>
  <si>
    <t xml:space="preserve">９０％１ｇ</t>
  </si>
  <si>
    <t xml:space="preserve">ロバキシン顆粒９０％</t>
  </si>
  <si>
    <t xml:space="preserve">1229002M1036</t>
  </si>
  <si>
    <t xml:space="preserve">ダントロレンナトリウム水和物</t>
  </si>
  <si>
    <t xml:space="preserve">ダントリウムカプセル２５ｍｇ</t>
  </si>
  <si>
    <t xml:space="preserve">オーファンパシフィック</t>
  </si>
  <si>
    <t xml:space="preserve">1231001F1030</t>
  </si>
  <si>
    <t xml:space="preserve">アンベノニウム塩化物</t>
  </si>
  <si>
    <t xml:space="preserve">マイテラーゼ錠１０ｍｇ</t>
  </si>
  <si>
    <t xml:space="preserve">1231004B1067</t>
  </si>
  <si>
    <t xml:space="preserve">ベタネコール塩化物</t>
  </si>
  <si>
    <t xml:space="preserve">５％１ｇ</t>
  </si>
  <si>
    <t xml:space="preserve">ベサコリン散５％</t>
  </si>
  <si>
    <t xml:space="preserve">1231008F1032</t>
  </si>
  <si>
    <t xml:space="preserve">プロパンテリン臭化物</t>
  </si>
  <si>
    <t xml:space="preserve">プロ・バンサイン錠１５ｍｇ</t>
  </si>
  <si>
    <t xml:space="preserve">1231009F1100</t>
  </si>
  <si>
    <t xml:space="preserve">メペンゾラート臭化物</t>
  </si>
  <si>
    <t xml:space="preserve">メペンゾラート臭化物錠７．５ｍｇ「ツルハラ」</t>
  </si>
  <si>
    <t xml:space="preserve">1231013D1083</t>
  </si>
  <si>
    <t xml:space="preserve">チキジウム臭化物</t>
  </si>
  <si>
    <t xml:space="preserve">チキジウム臭化物顆粒２％「ツルハラ」</t>
  </si>
  <si>
    <t xml:space="preserve">1231013M1016</t>
  </si>
  <si>
    <t xml:space="preserve">チキジウム臭化物５ｍｇカプセル</t>
  </si>
  <si>
    <t xml:space="preserve">1231013M1040</t>
  </si>
  <si>
    <t xml:space="preserve">チアトンカプセル５ｍｇ</t>
  </si>
  <si>
    <t xml:space="preserve">1231013M2012</t>
  </si>
  <si>
    <t xml:space="preserve">チキジウム臭化物１０ｍｇカプセル</t>
  </si>
  <si>
    <t xml:space="preserve">1231013M2179</t>
  </si>
  <si>
    <t xml:space="preserve">チアトンカプセル１０ｍｇ</t>
  </si>
  <si>
    <t xml:space="preserve">1231013M2217</t>
  </si>
  <si>
    <t xml:space="preserve">チキジウム臭化物カプセル１０ｍｇ「サワイ」</t>
  </si>
  <si>
    <t xml:space="preserve">1231014F1011</t>
  </si>
  <si>
    <t xml:space="preserve">ジスチグミン臭化物</t>
  </si>
  <si>
    <t xml:space="preserve">ジスチグミン臭化物錠</t>
  </si>
  <si>
    <t xml:space="preserve">1231014F1054</t>
  </si>
  <si>
    <t xml:space="preserve">ウブレチド錠５ｍｇ</t>
  </si>
  <si>
    <t xml:space="preserve">鳥居薬品</t>
  </si>
  <si>
    <t xml:space="preserve">1233001B1025</t>
  </si>
  <si>
    <t xml:space="preserve">ネオスチグミン臭化物</t>
  </si>
  <si>
    <t xml:space="preserve">ワゴスチグミン散（０．５％）</t>
  </si>
  <si>
    <t xml:space="preserve">1239003F1046</t>
  </si>
  <si>
    <t xml:space="preserve">ピリドスチグミン臭化物</t>
  </si>
  <si>
    <t xml:space="preserve">メスチノン錠６０ｍｇ</t>
  </si>
  <si>
    <t xml:space="preserve">1242002F1330</t>
  </si>
  <si>
    <t xml:space="preserve">ブチルスコポラミン臭化物</t>
  </si>
  <si>
    <t xml:space="preserve">ブスコパン錠１０ｍｇ</t>
  </si>
  <si>
    <t xml:space="preserve">1242002F1381</t>
  </si>
  <si>
    <t xml:space="preserve">ブチルスコポラミン臭化物錠１０ｍｇ「ツルハラ」</t>
  </si>
  <si>
    <t xml:space="preserve">1242008X1066</t>
  </si>
  <si>
    <t xml:space="preserve">アトロピン硫酸塩水和物</t>
  </si>
  <si>
    <t xml:space="preserve">アトロピン硫酸塩水和物「ホエイ」原末</t>
  </si>
  <si>
    <t xml:space="preserve">1243001X1010</t>
  </si>
  <si>
    <t xml:space="preserve">パパベリン塩酸塩</t>
  </si>
  <si>
    <t xml:space="preserve">1249004F1080</t>
  </si>
  <si>
    <t xml:space="preserve">ピペリドレート塩酸塩</t>
  </si>
  <si>
    <t xml:space="preserve">ダクチル錠５０ｍｇ</t>
  </si>
  <si>
    <t xml:space="preserve">1249005F1122</t>
  </si>
  <si>
    <t xml:space="preserve">チメピジウム臭化物水和物</t>
  </si>
  <si>
    <t xml:space="preserve">チメピジウム臭化物錠３０ｍｇ「サワイ」</t>
  </si>
  <si>
    <t xml:space="preserve">1249005M1083</t>
  </si>
  <si>
    <t xml:space="preserve">セスデンカプセル３０ｍｇ</t>
  </si>
  <si>
    <t xml:space="preserve">1249006F1011</t>
  </si>
  <si>
    <t xml:space="preserve">バクロフェン</t>
  </si>
  <si>
    <t xml:space="preserve">バクロフェン錠</t>
  </si>
  <si>
    <t xml:space="preserve">1249006F2018</t>
  </si>
  <si>
    <t xml:space="preserve">1249007F1032</t>
  </si>
  <si>
    <t xml:space="preserve">フロプロピオン</t>
  </si>
  <si>
    <t xml:space="preserve">コスパノン錠４０ｍｇ</t>
  </si>
  <si>
    <t xml:space="preserve">1249007F2020</t>
  </si>
  <si>
    <t xml:space="preserve">コスパノン錠８０ｍｇ</t>
  </si>
  <si>
    <t xml:space="preserve">1249007M1252</t>
  </si>
  <si>
    <t xml:space="preserve">コスパノンカプセル４０ｍｇ</t>
  </si>
  <si>
    <t xml:space="preserve">1249008F1215</t>
  </si>
  <si>
    <t xml:space="preserve">アフロクアロン</t>
  </si>
  <si>
    <t xml:space="preserve">アロフト錠２０ｍｇ</t>
  </si>
  <si>
    <t xml:space="preserve">1249009D1030</t>
  </si>
  <si>
    <t xml:space="preserve">エペリゾン塩酸塩</t>
  </si>
  <si>
    <t xml:space="preserve">ミオナール顆粒１０％</t>
  </si>
  <si>
    <t xml:space="preserve">1249009F1015</t>
  </si>
  <si>
    <t xml:space="preserve">エペリゾン塩酸塩５０ｍｇ錠</t>
  </si>
  <si>
    <t xml:space="preserve">1249009F1090</t>
  </si>
  <si>
    <t xml:space="preserve">ミオナール錠５０ｍｇ</t>
  </si>
  <si>
    <t xml:space="preserve">1249010D1025</t>
  </si>
  <si>
    <t xml:space="preserve">チザニジン塩酸塩</t>
  </si>
  <si>
    <t xml:space="preserve">テルネリン顆粒０．２％</t>
  </si>
  <si>
    <t xml:space="preserve">1249010F1018</t>
  </si>
  <si>
    <t xml:space="preserve">チザニジン塩酸塩１ｍｇ錠</t>
  </si>
  <si>
    <t xml:space="preserve">1249010F1026</t>
  </si>
  <si>
    <t xml:space="preserve">テルネリン錠１ｍｇ</t>
  </si>
  <si>
    <t xml:space="preserve">1249010F1271</t>
  </si>
  <si>
    <t xml:space="preserve">チザニジン錠１ｍｇ「ＪＧ」</t>
  </si>
  <si>
    <t xml:space="preserve">1249351B1010</t>
  </si>
  <si>
    <t xml:space="preserve">ロートエキス</t>
  </si>
  <si>
    <t xml:space="preserve">ロートエキス散</t>
  </si>
  <si>
    <t xml:space="preserve">1249351B1117</t>
  </si>
  <si>
    <t xml:space="preserve">ロートエキス散〈ハチ〉</t>
  </si>
  <si>
    <t xml:space="preserve">東洋製薬化成</t>
  </si>
  <si>
    <t xml:space="preserve">1290001M1022</t>
  </si>
  <si>
    <t xml:space="preserve">タファミジスメグルミン</t>
  </si>
  <si>
    <t xml:space="preserve">ビンダケルカプセル２０ｍｇ</t>
  </si>
  <si>
    <t xml:space="preserve">1290002F1028</t>
  </si>
  <si>
    <t xml:space="preserve">アミファンプリジンリン酸塩</t>
  </si>
  <si>
    <t xml:space="preserve">ファダプス錠１０ｍｇ</t>
  </si>
  <si>
    <t xml:space="preserve">ダイドーファーマ</t>
  </si>
  <si>
    <t xml:space="preserve">1319004F1035</t>
  </si>
  <si>
    <t xml:space="preserve">ヘレニエン</t>
  </si>
  <si>
    <t xml:space="preserve">アダプチノール錠５ｍｇ</t>
  </si>
  <si>
    <t xml:space="preserve">バイエル薬品</t>
  </si>
  <si>
    <t xml:space="preserve">1329100F1031</t>
  </si>
  <si>
    <t xml:space="preserve">ニコチン酸アミド・パパベリン塩酸塩</t>
  </si>
  <si>
    <t xml:space="preserve">ストミンＡ配合錠</t>
  </si>
  <si>
    <t xml:space="preserve">ＮＩＳＳＨＡゾンネボード製薬</t>
  </si>
  <si>
    <t xml:space="preserve">1331001F1010</t>
  </si>
  <si>
    <t xml:space="preserve">ジメンヒドリナート</t>
  </si>
  <si>
    <t xml:space="preserve">ジメンヒドリナート錠</t>
  </si>
  <si>
    <t xml:space="preserve">1339001N1039</t>
  </si>
  <si>
    <t xml:space="preserve">ｄｌ－イソプレナリン塩酸塩</t>
  </si>
  <si>
    <t xml:space="preserve">イソメニールカプセル７．５ｍｇ</t>
  </si>
  <si>
    <t xml:space="preserve">1339002F1012</t>
  </si>
  <si>
    <t xml:space="preserve">ジフェニドール塩酸塩</t>
  </si>
  <si>
    <t xml:space="preserve">ジフェニドール塩酸塩２５ｍｇ錠</t>
  </si>
  <si>
    <t xml:space="preserve">1339002F1438</t>
  </si>
  <si>
    <t xml:space="preserve">セファドール錠２５ｍｇ</t>
  </si>
  <si>
    <t xml:space="preserve">1339005F1016</t>
  </si>
  <si>
    <t xml:space="preserve">ベタヒスチンメシル酸塩</t>
  </si>
  <si>
    <t xml:space="preserve">ベタヒスチンメシル酸塩６ｍｇ錠</t>
  </si>
  <si>
    <t xml:space="preserve">1339005F1296</t>
  </si>
  <si>
    <t xml:space="preserve">メリスロン錠６ｍｇ</t>
  </si>
  <si>
    <t xml:space="preserve">1339005F2012</t>
  </si>
  <si>
    <t xml:space="preserve">ベタヒスチンメシル酸塩１２ｍｇ錠</t>
  </si>
  <si>
    <t xml:space="preserve">1339005F2128</t>
  </si>
  <si>
    <t xml:space="preserve">メリスロン錠１２ｍｇ</t>
  </si>
  <si>
    <t xml:space="preserve">1339100F1038</t>
  </si>
  <si>
    <t xml:space="preserve">ジフェンヒドラミン・ジプロフィリン</t>
  </si>
  <si>
    <t xml:space="preserve">トラベルミン配合錠</t>
  </si>
  <si>
    <t xml:space="preserve">1900001G1020</t>
  </si>
  <si>
    <t xml:space="preserve">アセノイラミン酸</t>
  </si>
  <si>
    <t xml:space="preserve">アセノベル徐放錠５００ｍｇ</t>
  </si>
  <si>
    <t xml:space="preserve">2113003F1014</t>
  </si>
  <si>
    <t xml:space="preserve">ジゴキシン</t>
  </si>
  <si>
    <t xml:space="preserve">ジゴキシン錠</t>
  </si>
  <si>
    <t xml:space="preserve">2113003F2010</t>
  </si>
  <si>
    <t xml:space="preserve">2113003F3025</t>
  </si>
  <si>
    <t xml:space="preserve">０．０６２５ｍｇ１錠</t>
  </si>
  <si>
    <t xml:space="preserve">ジゴキシン錠０．０６２５「ＫＹＯ」</t>
  </si>
  <si>
    <t xml:space="preserve">京都薬品工業</t>
  </si>
  <si>
    <t xml:space="preserve">2113004B1033</t>
  </si>
  <si>
    <t xml:space="preserve">ジゴシン散０．１％</t>
  </si>
  <si>
    <t xml:space="preserve">2113004S1033</t>
  </si>
  <si>
    <t xml:space="preserve">０．００５％１０ｍＬ</t>
  </si>
  <si>
    <t xml:space="preserve">ジゴシンエリキシル０．０５ｍｇ／ｍＬ</t>
  </si>
  <si>
    <t xml:space="preserve">2113005F1056</t>
  </si>
  <si>
    <t xml:space="preserve">メチルジゴキシン</t>
  </si>
  <si>
    <t xml:space="preserve">０．１ｍｇ１錠</t>
  </si>
  <si>
    <t xml:space="preserve">メチルジゴキシン錠０．１ｍｇ「ＮＩＧ」</t>
  </si>
  <si>
    <t xml:space="preserve">2113005F2028</t>
  </si>
  <si>
    <t xml:space="preserve">０．０５ｍｇ１錠</t>
  </si>
  <si>
    <t xml:space="preserve">ラニラピッド錠０．０５ｍｇ</t>
  </si>
  <si>
    <t xml:space="preserve">2113005F2044</t>
  </si>
  <si>
    <t xml:space="preserve">メチルジゴキシン錠０．０５ｍｇ「ＮＩＧ」</t>
  </si>
  <si>
    <t xml:space="preserve">2115001X1015</t>
  </si>
  <si>
    <t xml:space="preserve">アミノフィリン水和物</t>
  </si>
  <si>
    <t xml:space="preserve">2115002F1057</t>
  </si>
  <si>
    <t xml:space="preserve">ネオフィリン錠１００ｍｇ</t>
  </si>
  <si>
    <t xml:space="preserve">2115003X1014</t>
  </si>
  <si>
    <t xml:space="preserve">安息香酸ナトリウムカフェイン</t>
  </si>
  <si>
    <t xml:space="preserve">2115003X1170</t>
  </si>
  <si>
    <t xml:space="preserve">安息香酸ナトリウムカフェイン原末「マルイシ」</t>
  </si>
  <si>
    <t xml:space="preserve">2115004X1019</t>
  </si>
  <si>
    <t xml:space="preserve">カフェイン水和物</t>
  </si>
  <si>
    <t xml:space="preserve">2115009X1011</t>
  </si>
  <si>
    <t xml:space="preserve">無水カフェイン</t>
  </si>
  <si>
    <t xml:space="preserve">2119001F1019</t>
  </si>
  <si>
    <t xml:space="preserve">エチレフリン塩酸塩</t>
  </si>
  <si>
    <t xml:space="preserve">エチレフリン塩酸塩錠</t>
  </si>
  <si>
    <t xml:space="preserve">2119002G1035</t>
  </si>
  <si>
    <t xml:space="preserve">プロタノールＳ錠１５ｍｇ</t>
  </si>
  <si>
    <t xml:space="preserve">2119003D1173</t>
  </si>
  <si>
    <t xml:space="preserve">ユビデカレノン</t>
  </si>
  <si>
    <t xml:space="preserve">ユビデカレノン顆粒１％「ツルハラ」</t>
  </si>
  <si>
    <t xml:space="preserve">2119003F1093</t>
  </si>
  <si>
    <t xml:space="preserve">ノイキノン錠５ｍｇ</t>
  </si>
  <si>
    <t xml:space="preserve">2119003F2014</t>
  </si>
  <si>
    <t xml:space="preserve">ユビデカレノン１０ｍｇ錠</t>
  </si>
  <si>
    <t xml:space="preserve">2119003F2332</t>
  </si>
  <si>
    <t xml:space="preserve">ノイキノン錠１０ｍｇ</t>
  </si>
  <si>
    <t xml:space="preserve">2119003F2340</t>
  </si>
  <si>
    <t xml:space="preserve">ノイキノン糖衣錠１０ｍｇ</t>
  </si>
  <si>
    <t xml:space="preserve">2119003M1297</t>
  </si>
  <si>
    <t xml:space="preserve">ユビデカレノンカプセル５ｍｇ「ツルハラ」</t>
  </si>
  <si>
    <t xml:space="preserve">2119004C1032</t>
  </si>
  <si>
    <t xml:space="preserve">デノパミン</t>
  </si>
  <si>
    <t xml:space="preserve">カルグート細粒５％</t>
  </si>
  <si>
    <t xml:space="preserve">2119004F1020</t>
  </si>
  <si>
    <t xml:space="preserve">カルグート錠５</t>
  </si>
  <si>
    <t xml:space="preserve">2119004F1055</t>
  </si>
  <si>
    <t xml:space="preserve">デノパミン錠５ｍｇ「日医工」</t>
  </si>
  <si>
    <t xml:space="preserve">2119004F2027</t>
  </si>
  <si>
    <t xml:space="preserve">カルグート錠１０</t>
  </si>
  <si>
    <t xml:space="preserve">2119004F2051</t>
  </si>
  <si>
    <t xml:space="preserve">デノパミン錠１０ｍｇ「日医工」</t>
  </si>
  <si>
    <t xml:space="preserve">2119006F1020</t>
  </si>
  <si>
    <t xml:space="preserve">ピモベンダン</t>
  </si>
  <si>
    <t xml:space="preserve">ピモベンダン錠１．２５ｍｇ「ＴＥ」</t>
  </si>
  <si>
    <t xml:space="preserve">トーアエイヨー</t>
  </si>
  <si>
    <t xml:space="preserve">2119006F2026</t>
  </si>
  <si>
    <t xml:space="preserve">ピモベンダン錠２．５ｍｇ「ＴＥ」</t>
  </si>
  <si>
    <t xml:space="preserve">2119006F3022</t>
  </si>
  <si>
    <t xml:space="preserve">０．６２５ｍｇ１錠</t>
  </si>
  <si>
    <t xml:space="preserve">ピモベンダン錠０．６２５ｍｇ「ＴＥ」</t>
  </si>
  <si>
    <t xml:space="preserve">2119007D1031</t>
  </si>
  <si>
    <t xml:space="preserve">ドカルパミン</t>
  </si>
  <si>
    <t xml:space="preserve">７５％１ｇ</t>
  </si>
  <si>
    <t xml:space="preserve">タナドーパ顆粒７５％</t>
  </si>
  <si>
    <t xml:space="preserve">2121001F1017</t>
  </si>
  <si>
    <t xml:space="preserve">プロカインアミド塩酸塩</t>
  </si>
  <si>
    <t xml:space="preserve">プロカインアミド塩酸塩錠</t>
  </si>
  <si>
    <t xml:space="preserve">2121001F2013</t>
  </si>
  <si>
    <t xml:space="preserve">2122001X1010</t>
  </si>
  <si>
    <t xml:space="preserve">キニジン硫酸塩水和物</t>
  </si>
  <si>
    <t xml:space="preserve">2122002F1086</t>
  </si>
  <si>
    <t xml:space="preserve">キニジン硫酸塩錠１００ｍｇ「ＶＴＲＳ」</t>
  </si>
  <si>
    <t xml:space="preserve">2123005C1030</t>
  </si>
  <si>
    <t xml:space="preserve">カルテオロール塩酸塩</t>
  </si>
  <si>
    <t xml:space="preserve">小児用ミケラン細粒０．２％</t>
  </si>
  <si>
    <t xml:space="preserve">2123005F1010</t>
  </si>
  <si>
    <t xml:space="preserve">カルテオロール塩酸塩５ｍｇ錠</t>
  </si>
  <si>
    <t xml:space="preserve">2123005F1141</t>
  </si>
  <si>
    <t xml:space="preserve">ミケラン錠５ｍｇ</t>
  </si>
  <si>
    <t xml:space="preserve">2123008F1013</t>
  </si>
  <si>
    <t xml:space="preserve">プロプラノロール塩酸塩</t>
  </si>
  <si>
    <t xml:space="preserve">プロプラノロール塩酸塩１０ｍｇ錠</t>
  </si>
  <si>
    <t xml:space="preserve">2123008F1048</t>
  </si>
  <si>
    <t xml:space="preserve">インデラル錠１０ｍｇ</t>
  </si>
  <si>
    <t xml:space="preserve">2123011F1015</t>
  </si>
  <si>
    <t xml:space="preserve">アテノロール</t>
  </si>
  <si>
    <t xml:space="preserve">アテノロール２５ｍｇ錠</t>
  </si>
  <si>
    <t xml:space="preserve">2123011F1155</t>
  </si>
  <si>
    <t xml:space="preserve">テノーミン錠２５</t>
  </si>
  <si>
    <t xml:space="preserve">2123011F2011</t>
  </si>
  <si>
    <t xml:space="preserve">アテノロール５０ｍｇ錠</t>
  </si>
  <si>
    <t xml:space="preserve">2123011F2127</t>
  </si>
  <si>
    <t xml:space="preserve">アルセノール錠５０</t>
  </si>
  <si>
    <t xml:space="preserve">原沢製薬工業</t>
  </si>
  <si>
    <t xml:space="preserve">2123011F2437</t>
  </si>
  <si>
    <t xml:space="preserve">テノーミン錠５０</t>
  </si>
  <si>
    <t xml:space="preserve">2123011F2623</t>
  </si>
  <si>
    <t xml:space="preserve">アテノロール錠５０ｍｇ「ツルハラ」</t>
  </si>
  <si>
    <t xml:space="preserve">2123014F1019</t>
  </si>
  <si>
    <t xml:space="preserve">アロチノロール塩酸塩</t>
  </si>
  <si>
    <t xml:space="preserve">アロチノロール塩酸塩５ｍｇ錠</t>
  </si>
  <si>
    <t xml:space="preserve">2123014F1094</t>
  </si>
  <si>
    <t xml:space="preserve">アロチノロール塩酸塩錠５ｍｇ「ＤＳＰ」</t>
  </si>
  <si>
    <t xml:space="preserve">2123014F1116</t>
  </si>
  <si>
    <t xml:space="preserve">アロチノロール塩酸塩錠５ｍｇ「サワイ」</t>
  </si>
  <si>
    <t xml:space="preserve">2123014F2015</t>
  </si>
  <si>
    <t xml:space="preserve">アロチノロール塩酸塩１０ｍｇ錠</t>
  </si>
  <si>
    <t xml:space="preserve">2123014F2201</t>
  </si>
  <si>
    <t xml:space="preserve">アロチノロール塩酸塩錠１０ｍｇ「ＤＳＰ」</t>
  </si>
  <si>
    <t xml:space="preserve">2123015F1021</t>
  </si>
  <si>
    <t xml:space="preserve">ナドロール</t>
  </si>
  <si>
    <t xml:space="preserve">ナディック錠３０ｍｇ</t>
  </si>
  <si>
    <t xml:space="preserve">2123016F1018</t>
  </si>
  <si>
    <t xml:space="preserve">ビソプロロールフマル酸塩</t>
  </si>
  <si>
    <t xml:space="preserve">ビソプロロールフマル酸塩２．５ｍｇ錠</t>
  </si>
  <si>
    <t xml:space="preserve">2123016F1107</t>
  </si>
  <si>
    <t xml:space="preserve">メインテート錠２．５ｍｇ</t>
  </si>
  <si>
    <t xml:space="preserve">2123016F2014</t>
  </si>
  <si>
    <t xml:space="preserve">ビソプロロールフマル酸塩５ｍｇ錠</t>
  </si>
  <si>
    <t xml:space="preserve">2123016F2189</t>
  </si>
  <si>
    <t xml:space="preserve">メインテート錠５ｍｇ</t>
  </si>
  <si>
    <t xml:space="preserve">2123016F3010</t>
  </si>
  <si>
    <t xml:space="preserve">ビソプロロールフマル酸塩０．６２５ｍｇ錠</t>
  </si>
  <si>
    <t xml:space="preserve">2123016F3037</t>
  </si>
  <si>
    <t xml:space="preserve">メインテート錠０．６２５ｍｇ</t>
  </si>
  <si>
    <t xml:space="preserve">2129002M1060</t>
  </si>
  <si>
    <t xml:space="preserve">ジソピラミド</t>
  </si>
  <si>
    <t xml:space="preserve">リスモダンカプセル５０ｍｇ</t>
  </si>
  <si>
    <t xml:space="preserve">2129002M2139</t>
  </si>
  <si>
    <t xml:space="preserve">リスモダンカプセル１００ｍｇ</t>
  </si>
  <si>
    <t xml:space="preserve">2129003F1049</t>
  </si>
  <si>
    <t xml:space="preserve">メキシレチン塩酸塩</t>
  </si>
  <si>
    <t xml:space="preserve">メキシレチン塩酸塩錠５０ｍｇ「杏林」</t>
  </si>
  <si>
    <t xml:space="preserve">2129003F1057</t>
  </si>
  <si>
    <t xml:space="preserve">メキシレチン塩酸塩錠５０ｍｇ「ＫＣＣ」</t>
  </si>
  <si>
    <t xml:space="preserve">2129003F2045</t>
  </si>
  <si>
    <t xml:space="preserve">メキシレチン塩酸塩錠１００ｍｇ「杏林」</t>
  </si>
  <si>
    <t xml:space="preserve">2129003F2053</t>
  </si>
  <si>
    <t xml:space="preserve">メキシレチン塩酸塩錠１００ｍｇ「ＫＣＣ」</t>
  </si>
  <si>
    <t xml:space="preserve">2129003M1021</t>
  </si>
  <si>
    <t xml:space="preserve">メキシチールカプセル５０ｍｇ</t>
  </si>
  <si>
    <t xml:space="preserve">2129003M1188</t>
  </si>
  <si>
    <t xml:space="preserve">メキシレチン塩酸塩カプセル５０ｍｇ「サワイ」</t>
  </si>
  <si>
    <t xml:space="preserve">2129003M1200</t>
  </si>
  <si>
    <t xml:space="preserve">メキシレチン塩酸塩カプセル５０ｍｇ「トーワ」</t>
  </si>
  <si>
    <t xml:space="preserve">2129003M2028</t>
  </si>
  <si>
    <t xml:space="preserve">メキシチールカプセル１００ｍｇ</t>
  </si>
  <si>
    <t xml:space="preserve">2129003M2192</t>
  </si>
  <si>
    <t xml:space="preserve">メキシレチン塩酸塩カプセル１００ｍｇ「サワイ」</t>
  </si>
  <si>
    <t xml:space="preserve">2129003M2222</t>
  </si>
  <si>
    <t xml:space="preserve">メキシレチン塩酸塩カプセル１００ｍｇ「トーワ」</t>
  </si>
  <si>
    <t xml:space="preserve">2129004M1026</t>
  </si>
  <si>
    <t xml:space="preserve">アプリンジン塩酸塩</t>
  </si>
  <si>
    <t xml:space="preserve">アスペノンカプセル１０</t>
  </si>
  <si>
    <t xml:space="preserve">2129004M1050</t>
  </si>
  <si>
    <t xml:space="preserve">アプリンジン塩酸塩カプセル１０ｍｇ「ＮＰ」</t>
  </si>
  <si>
    <t xml:space="preserve">2129004M2022</t>
  </si>
  <si>
    <t xml:space="preserve">アスペノンカプセル２０</t>
  </si>
  <si>
    <t xml:space="preserve">2129004M2065</t>
  </si>
  <si>
    <t xml:space="preserve">アプリンジン塩酸塩カプセル２０ｍｇ「ＮＰ」</t>
  </si>
  <si>
    <t xml:space="preserve">2129005F1013</t>
  </si>
  <si>
    <t xml:space="preserve">リン酸ジソピラミド</t>
  </si>
  <si>
    <t xml:space="preserve">リン酸ジソピラミド１５０ｍｇ徐放錠</t>
  </si>
  <si>
    <t xml:space="preserve">2129005F1129</t>
  </si>
  <si>
    <t xml:space="preserve">リスモダンＲ錠１５０ｍｇ</t>
  </si>
  <si>
    <t xml:space="preserve">2129005F1242</t>
  </si>
  <si>
    <t xml:space="preserve">ジソピラミド徐放錠１５０ｍｇ「ＶＴＲＳ」</t>
  </si>
  <si>
    <t xml:space="preserve">2129006F1026</t>
  </si>
  <si>
    <t xml:space="preserve">プロパフェノン塩酸塩</t>
  </si>
  <si>
    <t xml:space="preserve">プロノン錠１５０ｍｇ</t>
  </si>
  <si>
    <t xml:space="preserve">2129006F1050</t>
  </si>
  <si>
    <t xml:space="preserve">プロパフェノン塩酸塩錠１５０ｍｇ「オーハラ」</t>
  </si>
  <si>
    <t xml:space="preserve">2129006F2022</t>
  </si>
  <si>
    <t xml:space="preserve">プロノン錠１００ｍｇ</t>
  </si>
  <si>
    <t xml:space="preserve">2129006F2057</t>
  </si>
  <si>
    <t xml:space="preserve">プロパフェノン塩酸塩錠１００ｍｇ「オーハラ」</t>
  </si>
  <si>
    <t xml:space="preserve">2129007F1012</t>
  </si>
  <si>
    <t xml:space="preserve">シベンゾリンコハク酸塩</t>
  </si>
  <si>
    <t xml:space="preserve">シベンゾリンコハク酸塩５０ｍｇ錠</t>
  </si>
  <si>
    <t xml:space="preserve">2129007F1020</t>
  </si>
  <si>
    <t xml:space="preserve">シベノール錠５０ｍｇ</t>
  </si>
  <si>
    <t xml:space="preserve">2129007F2019</t>
  </si>
  <si>
    <t xml:space="preserve">シベンゾリンコハク酸塩１００ｍｇ錠</t>
  </si>
  <si>
    <t xml:space="preserve">2129007F2027</t>
  </si>
  <si>
    <t xml:space="preserve">シベノール錠１００ｍｇ</t>
  </si>
  <si>
    <t xml:space="preserve">2129008M1016</t>
  </si>
  <si>
    <t xml:space="preserve">ピルシカイニド塩酸塩水和物</t>
  </si>
  <si>
    <t xml:space="preserve">ピルシカイニド塩酸塩２５ｍｇカプセル</t>
  </si>
  <si>
    <t xml:space="preserve">2129008M1024</t>
  </si>
  <si>
    <t xml:space="preserve">サンリズムカプセル２５ｍｇ</t>
  </si>
  <si>
    <t xml:space="preserve">2129008M2012</t>
  </si>
  <si>
    <t xml:space="preserve">ピルシカイニド塩酸塩５０ｍｇカプセル</t>
  </si>
  <si>
    <t xml:space="preserve">2129008M2020</t>
  </si>
  <si>
    <t xml:space="preserve">サンリズムカプセル５０ｍｇ</t>
  </si>
  <si>
    <t xml:space="preserve">2129009C1023</t>
  </si>
  <si>
    <t xml:space="preserve">フレカイニド酢酸塩</t>
  </si>
  <si>
    <t xml:space="preserve">タンボコール細粒１０％</t>
  </si>
  <si>
    <t xml:space="preserve">2129009F1020</t>
  </si>
  <si>
    <t xml:space="preserve">タンボコール錠５０ｍｇ</t>
  </si>
  <si>
    <t xml:space="preserve">2129009F1038</t>
  </si>
  <si>
    <t xml:space="preserve">フレカイニド酢酸塩錠５０ｍｇ「ＫＯ」</t>
  </si>
  <si>
    <t xml:space="preserve">2129009F1062</t>
  </si>
  <si>
    <t xml:space="preserve">フレカイニド酢酸塩錠５０ｍｇ「ＶＴＲＳ」</t>
  </si>
  <si>
    <t xml:space="preserve">2129009F2026</t>
  </si>
  <si>
    <t xml:space="preserve">タンボコール錠１００ｍｇ</t>
  </si>
  <si>
    <t xml:space="preserve">2129009F2034</t>
  </si>
  <si>
    <t xml:space="preserve">フレカイニド酢酸塩錠１００ｍｇ「ＫＯ」</t>
  </si>
  <si>
    <t xml:space="preserve">2129009F2069</t>
  </si>
  <si>
    <t xml:space="preserve">フレカイニド酢酸塩錠１００ｍｇ「ＶＴＲＳ」</t>
  </si>
  <si>
    <t xml:space="preserve">2129010F1014</t>
  </si>
  <si>
    <t xml:space="preserve">アミオダロン塩酸塩</t>
  </si>
  <si>
    <t xml:space="preserve">アミオダロン塩酸塩１００ｍｇ錠</t>
  </si>
  <si>
    <t xml:space="preserve">2129010F1022</t>
  </si>
  <si>
    <t xml:space="preserve">アンカロン錠１００</t>
  </si>
  <si>
    <t xml:space="preserve">2129010F3025</t>
  </si>
  <si>
    <t xml:space="preserve">アミオダロン塩酸塩速崩錠５０ｍｇ「ＴＥ」</t>
  </si>
  <si>
    <t xml:space="preserve">2129011F1035</t>
  </si>
  <si>
    <t xml:space="preserve">ベプリジル塩酸塩水和物</t>
  </si>
  <si>
    <t xml:space="preserve">ベプリコール錠５０ｍｇ</t>
  </si>
  <si>
    <t xml:space="preserve">2129011F1043</t>
  </si>
  <si>
    <t xml:space="preserve">ベプリジル塩酸塩錠５０ｍｇ「ＴＥ」</t>
  </si>
  <si>
    <t xml:space="preserve">2129011F2031</t>
  </si>
  <si>
    <t xml:space="preserve">ベプリコール錠１００ｍｇ</t>
  </si>
  <si>
    <t xml:space="preserve">2129011F2040</t>
  </si>
  <si>
    <t xml:space="preserve">ベプリジル塩酸塩錠１００ｍｇ「ＴＥ」</t>
  </si>
  <si>
    <t xml:space="preserve">2129012M1020</t>
  </si>
  <si>
    <t xml:space="preserve">ピルメノール塩酸塩水和物</t>
  </si>
  <si>
    <t xml:space="preserve">ピメノールカプセル５０ｍｇ</t>
  </si>
  <si>
    <t xml:space="preserve">2129012M2027</t>
  </si>
  <si>
    <t xml:space="preserve">ピメノールカプセル１００ｍｇ</t>
  </si>
  <si>
    <t xml:space="preserve">2129013F1034</t>
  </si>
  <si>
    <t xml:space="preserve">ソタロール塩酸塩</t>
  </si>
  <si>
    <t xml:space="preserve">ソタロール塩酸塩錠４０ｍｇ「ＴＥ」</t>
  </si>
  <si>
    <t xml:space="preserve">2129013F2030</t>
  </si>
  <si>
    <t xml:space="preserve">ソタロール塩酸塩錠８０ｍｇ「ＴＥ」</t>
  </si>
  <si>
    <t xml:space="preserve">2132003F1010</t>
  </si>
  <si>
    <t xml:space="preserve">トリクロルメチアジド</t>
  </si>
  <si>
    <t xml:space="preserve">トリクロルメチアジド２ｍｇ錠</t>
  </si>
  <si>
    <t xml:space="preserve">2132003F1257</t>
  </si>
  <si>
    <t xml:space="preserve">フルイトラン錠２ｍｇ</t>
  </si>
  <si>
    <t xml:space="preserve">2132003F3012</t>
  </si>
  <si>
    <t xml:space="preserve">トリクロルメチアジド１ｍｇ錠</t>
  </si>
  <si>
    <t xml:space="preserve">2132003F3039</t>
  </si>
  <si>
    <t xml:space="preserve">フルイトラン錠１ｍｇ</t>
  </si>
  <si>
    <t xml:space="preserve">2132004F1103</t>
  </si>
  <si>
    <t xml:space="preserve">ヒドロクロロチアジド</t>
  </si>
  <si>
    <t xml:space="preserve">ヒドロクロロチアジド錠２５ｍｇ「トーワ」</t>
  </si>
  <si>
    <t xml:space="preserve">2132004F2037</t>
  </si>
  <si>
    <t xml:space="preserve">ヒドロクロロチアジド錠１２．５ｍｇ「トーワ」</t>
  </si>
  <si>
    <t xml:space="preserve">2132004F3025</t>
  </si>
  <si>
    <t xml:space="preserve">ヒドロクロロチアジドＯＤ錠１２．５ｍｇ「トーワ」</t>
  </si>
  <si>
    <t xml:space="preserve">2133001C1097</t>
  </si>
  <si>
    <t xml:space="preserve">スピロノラクトン</t>
  </si>
  <si>
    <t xml:space="preserve">アルダクトンＡ細粒１０％</t>
  </si>
  <si>
    <t xml:space="preserve">2133001F1018</t>
  </si>
  <si>
    <t xml:space="preserve">スピロノラクトン２５ｍｇ錠</t>
  </si>
  <si>
    <t xml:space="preserve">2133001F1522</t>
  </si>
  <si>
    <t xml:space="preserve">アルダクトンＡ錠２５ｍｇ</t>
  </si>
  <si>
    <t xml:space="preserve">2133001F2057</t>
  </si>
  <si>
    <t xml:space="preserve">アルダクトンＡ錠５０ｍｇ</t>
  </si>
  <si>
    <t xml:space="preserve">2134001X1010</t>
  </si>
  <si>
    <t xml:space="preserve">アセタゾラミド</t>
  </si>
  <si>
    <t xml:space="preserve">2134002F1109</t>
  </si>
  <si>
    <t xml:space="preserve">ダイアモックス錠２５０ｍｇ</t>
  </si>
  <si>
    <t xml:space="preserve">2135001F1128</t>
  </si>
  <si>
    <t xml:space="preserve">メフルシド</t>
  </si>
  <si>
    <t xml:space="preserve">バイカロン錠２５ｍｇ</t>
  </si>
  <si>
    <t xml:space="preserve">2135001F1136</t>
  </si>
  <si>
    <t xml:space="preserve">メフルシド錠２５ｍｇ「日医工」</t>
  </si>
  <si>
    <t xml:space="preserve">2139001Q1039</t>
  </si>
  <si>
    <t xml:space="preserve">イソソルビド</t>
  </si>
  <si>
    <t xml:space="preserve">７０％２０ｇ１個</t>
  </si>
  <si>
    <t xml:space="preserve">イソソルビド内服ゼリー７０％分包２０ｇ「日医工」</t>
  </si>
  <si>
    <t xml:space="preserve">2139001Q2035</t>
  </si>
  <si>
    <t xml:space="preserve">７０％３０ｇ１個</t>
  </si>
  <si>
    <t xml:space="preserve">イソソルビド内服ゼリー７０％分包３０ｇ「日医工」</t>
  </si>
  <si>
    <t xml:space="preserve">2139001S1060</t>
  </si>
  <si>
    <t xml:space="preserve">７０％１ｍＬ</t>
  </si>
  <si>
    <t xml:space="preserve">イソバイドシロップ７０％</t>
  </si>
  <si>
    <t xml:space="preserve">2139001S1079</t>
  </si>
  <si>
    <t xml:space="preserve">イソソルビド内用液７０％「ＣＥＯ」</t>
  </si>
  <si>
    <t xml:space="preserve">セオリアファーマ</t>
  </si>
  <si>
    <t xml:space="preserve">2139001S2032</t>
  </si>
  <si>
    <t xml:space="preserve">７０％３０ｍＬ１包</t>
  </si>
  <si>
    <t xml:space="preserve">イソバイドシロップ７０％分包３０ｍＬ</t>
  </si>
  <si>
    <t xml:space="preserve">2139001S2040</t>
  </si>
  <si>
    <t xml:space="preserve">イソソルビド内用液７０％分包３０ｍＬ「ＣＥＯ」</t>
  </si>
  <si>
    <t xml:space="preserve">2139001S3020</t>
  </si>
  <si>
    <t xml:space="preserve">７０％２０ｍＬ１包</t>
  </si>
  <si>
    <t xml:space="preserve">イソバイドシロップ７０％分包２０ｍＬ</t>
  </si>
  <si>
    <t xml:space="preserve">2139001S4027</t>
  </si>
  <si>
    <t xml:space="preserve">７０％２３ｍＬ１包</t>
  </si>
  <si>
    <t xml:space="preserve">イソバイドシロップ７０％分包２３ｍＬ</t>
  </si>
  <si>
    <t xml:space="preserve">2139001S5023</t>
  </si>
  <si>
    <t xml:space="preserve">７０％４０ｍＬ１包</t>
  </si>
  <si>
    <t xml:space="preserve">イソソルビド内用液７０％分包４０ｍＬ「ＣＥＯ」</t>
  </si>
  <si>
    <t xml:space="preserve">2139005C1048</t>
  </si>
  <si>
    <t xml:space="preserve">フロセミド</t>
  </si>
  <si>
    <t xml:space="preserve">４％１ｇ</t>
  </si>
  <si>
    <t xml:space="preserve">フロセミド細粒４％「ＥＭＥＣ」</t>
  </si>
  <si>
    <t xml:space="preserve">エルメッド</t>
  </si>
  <si>
    <t xml:space="preserve">2139005F1010</t>
  </si>
  <si>
    <t xml:space="preserve">フロセミド２０ｍｇ錠</t>
  </si>
  <si>
    <t xml:space="preserve">2139005F1052</t>
  </si>
  <si>
    <t xml:space="preserve">ラシックス錠２０ｍｇ</t>
  </si>
  <si>
    <t xml:space="preserve">2139005F2016</t>
  </si>
  <si>
    <t xml:space="preserve">フロセミド４０ｍｇ錠</t>
  </si>
  <si>
    <t xml:space="preserve">2139005F2342</t>
  </si>
  <si>
    <t xml:space="preserve">ラシックス錠４０ｍｇ</t>
  </si>
  <si>
    <t xml:space="preserve">2139005F3012</t>
  </si>
  <si>
    <t xml:space="preserve">フロセミド１０ｍｇ錠</t>
  </si>
  <si>
    <t xml:space="preserve">2139005F3039</t>
  </si>
  <si>
    <t xml:space="preserve">ラシックス錠１０ｍｇ</t>
  </si>
  <si>
    <t xml:space="preserve">2139008F1013</t>
  </si>
  <si>
    <t xml:space="preserve">アゾセミド</t>
  </si>
  <si>
    <t xml:space="preserve">アゾセミド６０ｍｇ錠</t>
  </si>
  <si>
    <t xml:space="preserve">2139008F1056</t>
  </si>
  <si>
    <t xml:space="preserve">ダイアート錠６０ｍｇ</t>
  </si>
  <si>
    <t xml:space="preserve">2139008F2010</t>
  </si>
  <si>
    <t xml:space="preserve">アゾセミド３０ｍｇ錠</t>
  </si>
  <si>
    <t xml:space="preserve">2139008F2028</t>
  </si>
  <si>
    <t xml:space="preserve">ダイアート錠３０ｍｇ</t>
  </si>
  <si>
    <t xml:space="preserve">2139009F1026</t>
  </si>
  <si>
    <t xml:space="preserve">トラセミド</t>
  </si>
  <si>
    <t xml:space="preserve">ルプラック錠４ｍｇ</t>
  </si>
  <si>
    <t xml:space="preserve">2139009F1034</t>
  </si>
  <si>
    <t xml:space="preserve">トラセミド錠４ｍｇ「ＫＯ」</t>
  </si>
  <si>
    <t xml:space="preserve">2139009F2022</t>
  </si>
  <si>
    <t xml:space="preserve">ルプラック錠８ｍｇ</t>
  </si>
  <si>
    <t xml:space="preserve">2139009F2030</t>
  </si>
  <si>
    <t xml:space="preserve">トラセミド錠８ｍｇ「ＫＯ」</t>
  </si>
  <si>
    <t xml:space="preserve">2139009F3029</t>
  </si>
  <si>
    <t xml:space="preserve">トラセミドＯＤ錠４ｍｇ「ＴＥ」</t>
  </si>
  <si>
    <t xml:space="preserve">2139009F4025</t>
  </si>
  <si>
    <t xml:space="preserve">トラセミドＯＤ錠８ｍｇ「ＴＥ」</t>
  </si>
  <si>
    <t xml:space="preserve">2139011D1022</t>
  </si>
  <si>
    <t xml:space="preserve">トルバプタン</t>
  </si>
  <si>
    <t xml:space="preserve">サムスカ顆粒１％</t>
  </si>
  <si>
    <t xml:space="preserve">2139011D1030</t>
  </si>
  <si>
    <t xml:space="preserve">トルバプタン顆粒１％「トーワ」</t>
  </si>
  <si>
    <t xml:space="preserve">2139011D1049</t>
  </si>
  <si>
    <t xml:space="preserve">トルバプタン顆粒１％「サワイ」</t>
  </si>
  <si>
    <t xml:space="preserve">2139011F3026</t>
  </si>
  <si>
    <t xml:space="preserve">サムスカＯＤ錠７．５ｍｇ</t>
  </si>
  <si>
    <t xml:space="preserve">2139011F3034</t>
  </si>
  <si>
    <t xml:space="preserve">トルバプタンＯＤ錠７．５ｍｇ「ＤＳＥＰ」</t>
  </si>
  <si>
    <t xml:space="preserve">2139011F3042</t>
  </si>
  <si>
    <t xml:space="preserve">トルバプタンＯＤ錠７．５ｍｇ「ＴＥ」</t>
  </si>
  <si>
    <t xml:space="preserve">2139011F3050</t>
  </si>
  <si>
    <t xml:space="preserve">トルバプタンＯＤ錠７．５ｍｇ「オーツカ」</t>
  </si>
  <si>
    <t xml:space="preserve">大塚製薬工場</t>
  </si>
  <si>
    <t xml:space="preserve">2139011F3069</t>
  </si>
  <si>
    <t xml:space="preserve">トルバプタンＯＤ錠７．５ｍｇ「ニプロ」</t>
  </si>
  <si>
    <t xml:space="preserve">2139011F3085</t>
  </si>
  <si>
    <t xml:space="preserve">トルバプタンＯＤ錠７．５ｍｇ「サワイ」</t>
  </si>
  <si>
    <t xml:space="preserve">2139011F3093</t>
  </si>
  <si>
    <t xml:space="preserve">トルバプタンＯＤ錠７．５ｍｇ「トーワ」</t>
  </si>
  <si>
    <t xml:space="preserve">2139011F4022</t>
  </si>
  <si>
    <t xml:space="preserve">サムスカＯＤ錠１５ｍｇ</t>
  </si>
  <si>
    <t xml:space="preserve">2139011F4030</t>
  </si>
  <si>
    <t xml:space="preserve">トルバプタンＯＤ錠１５ｍｇ「ＤＳＥＰ」</t>
  </si>
  <si>
    <t xml:space="preserve">2139011F4057</t>
  </si>
  <si>
    <t xml:space="preserve">トルバプタンＯＤ錠１５ｍｇ「ＴＥ」</t>
  </si>
  <si>
    <t xml:space="preserve">2139011F4065</t>
  </si>
  <si>
    <t xml:space="preserve">トルバプタンＯＤ錠１５ｍｇ「オーツカ」</t>
  </si>
  <si>
    <t xml:space="preserve">2139011F4073</t>
  </si>
  <si>
    <t xml:space="preserve">トルバプタンＯＤ錠１５ｍｇ「サワイ」</t>
  </si>
  <si>
    <t xml:space="preserve">2139011F4081</t>
  </si>
  <si>
    <t xml:space="preserve">トルバプタンＯＤ錠１５ｍｇ「トーワ」</t>
  </si>
  <si>
    <t xml:space="preserve">2139011F4090</t>
  </si>
  <si>
    <t xml:space="preserve">トルバプタンＯＤ錠１５ｍｇ「ニプロ」</t>
  </si>
  <si>
    <t xml:space="preserve">2139011F5029</t>
  </si>
  <si>
    <t xml:space="preserve">３．７５ｍｇ１錠</t>
  </si>
  <si>
    <t xml:space="preserve">トルバプタンＯＤ錠３．７５ｍｇ「ＴＥ」</t>
  </si>
  <si>
    <t xml:space="preserve">2139011F5037</t>
  </si>
  <si>
    <t xml:space="preserve">トルバプタンＯＤ錠３．７５ｍｇ「ニプロ」</t>
  </si>
  <si>
    <t xml:space="preserve">2142004B2015</t>
  </si>
  <si>
    <t xml:space="preserve">ヒドララジン塩酸塩</t>
  </si>
  <si>
    <t xml:space="preserve">ヒドララジン塩酸塩散</t>
  </si>
  <si>
    <t xml:space="preserve">2142004F1010</t>
  </si>
  <si>
    <t xml:space="preserve">ヒドララジン塩酸塩錠</t>
  </si>
  <si>
    <t xml:space="preserve">2142004F2017</t>
  </si>
  <si>
    <t xml:space="preserve">2142004F3013</t>
  </si>
  <si>
    <t xml:space="preserve">2143006B2011</t>
  </si>
  <si>
    <t xml:space="preserve">レセルピン</t>
  </si>
  <si>
    <t xml:space="preserve">レセルピン散０．１％</t>
  </si>
  <si>
    <t xml:space="preserve">2143006F2013</t>
  </si>
  <si>
    <t xml:space="preserve">レセルピン錠</t>
  </si>
  <si>
    <t xml:space="preserve">2144001C1074</t>
  </si>
  <si>
    <t xml:space="preserve">カプトプリル</t>
  </si>
  <si>
    <t xml:space="preserve">カプトリル細粒５％</t>
  </si>
  <si>
    <t xml:space="preserve">2144001F1020</t>
  </si>
  <si>
    <t xml:space="preserve">カプトリル錠１２．５ｍｇ</t>
  </si>
  <si>
    <t xml:space="preserve">2144001F2026</t>
  </si>
  <si>
    <t xml:space="preserve">カプトリル錠２５ｍｇ</t>
  </si>
  <si>
    <t xml:space="preserve">2144001N1059</t>
  </si>
  <si>
    <t xml:space="preserve">１８．７５ｍｇ１カプセル</t>
  </si>
  <si>
    <t xml:space="preserve">カプトリル－Ｒカプセル１８．７５ｍｇ</t>
  </si>
  <si>
    <t xml:space="preserve">2144002C1036</t>
  </si>
  <si>
    <t xml:space="preserve">エナラプリルマレイン酸塩</t>
  </si>
  <si>
    <t xml:space="preserve">エナラプリルマレイン酸塩細粒１％「アメル」</t>
  </si>
  <si>
    <t xml:space="preserve">2144002F1016</t>
  </si>
  <si>
    <t xml:space="preserve">エナラプリルマレイン酸塩２．５ｍｇ錠</t>
  </si>
  <si>
    <t xml:space="preserve">2144002F1024</t>
  </si>
  <si>
    <t xml:space="preserve">レニベース錠２．５</t>
  </si>
  <si>
    <t xml:space="preserve">2144002F2012</t>
  </si>
  <si>
    <t xml:space="preserve">エナラプリルマレイン酸塩５ｍｇ錠</t>
  </si>
  <si>
    <t xml:space="preserve">2144002F2020</t>
  </si>
  <si>
    <t xml:space="preserve">レニベース錠５</t>
  </si>
  <si>
    <t xml:space="preserve">2144002F3019</t>
  </si>
  <si>
    <t xml:space="preserve">エナラプリルマレイン酸塩１０ｍｇ錠</t>
  </si>
  <si>
    <t xml:space="preserve">2144002F3027</t>
  </si>
  <si>
    <t xml:space="preserve">レニベース錠１０</t>
  </si>
  <si>
    <t xml:space="preserve">2144003F1010</t>
  </si>
  <si>
    <t xml:space="preserve">アラセプリル</t>
  </si>
  <si>
    <t xml:space="preserve">アラセプリル１２．５ｍｇ錠</t>
  </si>
  <si>
    <t xml:space="preserve">2144003F2017</t>
  </si>
  <si>
    <t xml:space="preserve">アラセプリル２５ｍｇ錠</t>
  </si>
  <si>
    <t xml:space="preserve">2144003F2025</t>
  </si>
  <si>
    <t xml:space="preserve">セタプリル錠２５ｍｇ</t>
  </si>
  <si>
    <t xml:space="preserve">2144003F3013</t>
  </si>
  <si>
    <t xml:space="preserve">アラセプリル５０ｍｇ錠</t>
  </si>
  <si>
    <t xml:space="preserve">2144004F1023</t>
  </si>
  <si>
    <t xml:space="preserve">デラプリル塩酸塩</t>
  </si>
  <si>
    <t xml:space="preserve">アデカット７．５ｍｇ錠</t>
  </si>
  <si>
    <t xml:space="preserve">2144004F2020</t>
  </si>
  <si>
    <t xml:space="preserve">アデカット１５ｍｇ錠</t>
  </si>
  <si>
    <t xml:space="preserve">2144004F3026</t>
  </si>
  <si>
    <t xml:space="preserve">アデカット３０ｍｇ錠</t>
  </si>
  <si>
    <t xml:space="preserve">2144006F1014</t>
  </si>
  <si>
    <t xml:space="preserve">リシノプリル水和物</t>
  </si>
  <si>
    <t xml:space="preserve">リシノプリル５ｍｇ錠</t>
  </si>
  <si>
    <t xml:space="preserve">2144006F1030</t>
  </si>
  <si>
    <t xml:space="preserve">ロンゲス錠５ｍｇ</t>
  </si>
  <si>
    <t xml:space="preserve">2144006F2010</t>
  </si>
  <si>
    <t xml:space="preserve">リシノプリル１０ｍｇ錠</t>
  </si>
  <si>
    <t xml:space="preserve">2144006F2037</t>
  </si>
  <si>
    <t xml:space="preserve">ロンゲス錠１０ｍｇ</t>
  </si>
  <si>
    <t xml:space="preserve">2144006F3033</t>
  </si>
  <si>
    <t xml:space="preserve">ロンゲス錠２０ｍｇ</t>
  </si>
  <si>
    <t xml:space="preserve">2144006F3041</t>
  </si>
  <si>
    <t xml:space="preserve">リシノプリル錠２０ｍｇ「トーワ」</t>
  </si>
  <si>
    <t xml:space="preserve">2144006F3122</t>
  </si>
  <si>
    <t xml:space="preserve">リシノプリル錠２０ｍｇ「サワイ」</t>
  </si>
  <si>
    <t xml:space="preserve">2144006F3149</t>
  </si>
  <si>
    <t xml:space="preserve">リシノプリル錠２０ｍｇ「ＮＩＧ」</t>
  </si>
  <si>
    <t xml:space="preserve">2144008F1013</t>
  </si>
  <si>
    <t xml:space="preserve">イミダプリル塩酸塩</t>
  </si>
  <si>
    <t xml:space="preserve">イミダプリル塩酸塩２．５ｍｇ錠</t>
  </si>
  <si>
    <t xml:space="preserve">2144008F1021</t>
  </si>
  <si>
    <t xml:space="preserve">タナトリル錠２．５</t>
  </si>
  <si>
    <t xml:space="preserve">2144008F2010</t>
  </si>
  <si>
    <t xml:space="preserve">イミダプリル塩酸塩５ｍｇ錠</t>
  </si>
  <si>
    <t xml:space="preserve">2144008F2028</t>
  </si>
  <si>
    <t xml:space="preserve">タナトリル錠５</t>
  </si>
  <si>
    <t xml:space="preserve">2144008F3024</t>
  </si>
  <si>
    <t xml:space="preserve">タナトリル錠１０</t>
  </si>
  <si>
    <t xml:space="preserve">2144008F3059</t>
  </si>
  <si>
    <t xml:space="preserve">イミダプリル塩酸塩錠１０ｍｇ「ＪＧ」</t>
  </si>
  <si>
    <t xml:space="preserve">2144008F3083</t>
  </si>
  <si>
    <t xml:space="preserve">イミダプリル塩酸塩錠１０ｍｇ「オーハラ」</t>
  </si>
  <si>
    <t xml:space="preserve">2144008F3105</t>
  </si>
  <si>
    <t xml:space="preserve">イミダプリル塩酸塩錠１０ｍｇ「ＰＨ」</t>
  </si>
  <si>
    <t xml:space="preserve">2144008F3113</t>
  </si>
  <si>
    <t xml:space="preserve">イミダプリル塩酸塩錠１０ｍｇ「ＹＤ」</t>
  </si>
  <si>
    <t xml:space="preserve">2144008F3148</t>
  </si>
  <si>
    <t xml:space="preserve">イミダプリル塩酸塩錠１０ｍｇ「サワイ」</t>
  </si>
  <si>
    <t xml:space="preserve">2144008F3156</t>
  </si>
  <si>
    <t xml:space="preserve">イミダプリル塩酸塩錠１０ｍｇ「トーワ」</t>
  </si>
  <si>
    <t xml:space="preserve">2144008F3180</t>
  </si>
  <si>
    <t xml:space="preserve">イミダプリル塩酸塩錠１０ｍｇ「ＤＳＥＰ」</t>
  </si>
  <si>
    <t xml:space="preserve">2144008F3229</t>
  </si>
  <si>
    <t xml:space="preserve">イミダプリル塩酸塩錠１０ｍｇ「ＮＩＧ」</t>
  </si>
  <si>
    <t xml:space="preserve">2144009F1018</t>
  </si>
  <si>
    <t xml:space="preserve">テモカプリル塩酸塩</t>
  </si>
  <si>
    <t xml:space="preserve">テモカプリル塩酸塩１ｍｇ錠</t>
  </si>
  <si>
    <t xml:space="preserve">2144009F1026</t>
  </si>
  <si>
    <t xml:space="preserve">エースコール錠１ｍｇ</t>
  </si>
  <si>
    <t xml:space="preserve">2144009F2014</t>
  </si>
  <si>
    <t xml:space="preserve">テモカプリル塩酸塩２ｍｇ錠</t>
  </si>
  <si>
    <t xml:space="preserve">2144009F2022</t>
  </si>
  <si>
    <t xml:space="preserve">エースコール錠２ｍｇ</t>
  </si>
  <si>
    <t xml:space="preserve">2144009F3010</t>
  </si>
  <si>
    <t xml:space="preserve">テモカプリル塩酸塩４ｍｇ錠</t>
  </si>
  <si>
    <t xml:space="preserve">2144009F3029</t>
  </si>
  <si>
    <t xml:space="preserve">エースコール錠４ｍｇ</t>
  </si>
  <si>
    <t xml:space="preserve">2144011F1023</t>
  </si>
  <si>
    <t xml:space="preserve">トランドラプリル</t>
  </si>
  <si>
    <t xml:space="preserve">オドリック錠０．５ｍｇ</t>
  </si>
  <si>
    <t xml:space="preserve">2144011F1090</t>
  </si>
  <si>
    <t xml:space="preserve">トランドラプリル錠０．５ｍｇ「サワイ」</t>
  </si>
  <si>
    <t xml:space="preserve">2144011F2020</t>
  </si>
  <si>
    <t xml:space="preserve">オドリック錠１ｍｇ</t>
  </si>
  <si>
    <t xml:space="preserve">2144011F2097</t>
  </si>
  <si>
    <t xml:space="preserve">トランドラプリル錠１ｍｇ「サワイ」</t>
  </si>
  <si>
    <t xml:space="preserve">2144012F1010</t>
  </si>
  <si>
    <t xml:space="preserve">ペリンドプリルエルブミン</t>
  </si>
  <si>
    <t xml:space="preserve">ペリンドプリルエルブミン２ｍｇ錠</t>
  </si>
  <si>
    <t xml:space="preserve">2144012F2016</t>
  </si>
  <si>
    <t xml:space="preserve">ペリンドプリルエルブミン４ｍｇ錠</t>
  </si>
  <si>
    <t xml:space="preserve">2145001F1019</t>
  </si>
  <si>
    <t xml:space="preserve">メチルドパ水和物</t>
  </si>
  <si>
    <t xml:space="preserve">メチルドパ錠</t>
  </si>
  <si>
    <t xml:space="preserve">2145001F1043</t>
  </si>
  <si>
    <t xml:space="preserve">メチルドパ錠（ツルハラ）１２５</t>
  </si>
  <si>
    <t xml:space="preserve">2145001F2015</t>
  </si>
  <si>
    <t xml:space="preserve">2145001F2040</t>
  </si>
  <si>
    <t xml:space="preserve">アルドメット錠２５０</t>
  </si>
  <si>
    <t xml:space="preserve">ミノファーゲン製薬</t>
  </si>
  <si>
    <t xml:space="preserve">2149001F1034</t>
  </si>
  <si>
    <t xml:space="preserve">クロニジン塩酸塩</t>
  </si>
  <si>
    <t xml:space="preserve">０．０７５ｍｇ１錠</t>
  </si>
  <si>
    <r>
      <rPr>
        <sz val="11"/>
        <color theme="1"/>
        <rFont val="WenQuanYi Zen Hei"/>
        <family val="2"/>
      </rPr>
      <t xml:space="preserve">カタプレス錠７５</t>
    </r>
    <r>
      <rPr>
        <sz val="11"/>
        <color theme="1"/>
        <rFont val="Calibri"/>
        <family val="2"/>
        <charset val="1"/>
      </rPr>
      <t xml:space="preserve">μ</t>
    </r>
    <r>
      <rPr>
        <sz val="11"/>
        <color theme="1"/>
        <rFont val="WenQuanYi Zen Hei"/>
        <family val="2"/>
      </rPr>
      <t xml:space="preserve">ｇ</t>
    </r>
  </si>
  <si>
    <t xml:space="preserve">Ｍｅｄｉｃａｌ　Ｐａｒｋｌａｎｄ</t>
  </si>
  <si>
    <t xml:space="preserve">2149001F2065</t>
  </si>
  <si>
    <t xml:space="preserve">０．１５ｍｇ１錠</t>
  </si>
  <si>
    <r>
      <rPr>
        <sz val="11"/>
        <color theme="1"/>
        <rFont val="WenQuanYi Zen Hei"/>
        <family val="2"/>
      </rPr>
      <t xml:space="preserve">カタプレス錠１５０</t>
    </r>
    <r>
      <rPr>
        <sz val="11"/>
        <color theme="1"/>
        <rFont val="Calibri"/>
        <family val="2"/>
        <charset val="1"/>
      </rPr>
      <t xml:space="preserve">μ</t>
    </r>
    <r>
      <rPr>
        <sz val="11"/>
        <color theme="1"/>
        <rFont val="WenQuanYi Zen Hei"/>
        <family val="2"/>
      </rPr>
      <t xml:space="preserve">ｇ</t>
    </r>
  </si>
  <si>
    <t xml:space="preserve">2149002F1128</t>
  </si>
  <si>
    <t xml:space="preserve">プラゾシン塩酸塩</t>
  </si>
  <si>
    <t xml:space="preserve">ミニプレス錠０．５ｍｇ</t>
  </si>
  <si>
    <t xml:space="preserve">2149002F2159</t>
  </si>
  <si>
    <t xml:space="preserve">ミニプレス錠１ｍｇ</t>
  </si>
  <si>
    <t xml:space="preserve">2149009F1030</t>
  </si>
  <si>
    <t xml:space="preserve">ラベタロール塩酸塩</t>
  </si>
  <si>
    <t xml:space="preserve">トランデート錠５０ｍｇ</t>
  </si>
  <si>
    <t xml:space="preserve">2149009F1081</t>
  </si>
  <si>
    <t xml:space="preserve">ラベタロール塩酸塩錠５０ｍｇ「トーワ」</t>
  </si>
  <si>
    <t xml:space="preserve">2149009F2037</t>
  </si>
  <si>
    <t xml:space="preserve">トランデート錠１００ｍｇ</t>
  </si>
  <si>
    <t xml:space="preserve">2149009F2070</t>
  </si>
  <si>
    <t xml:space="preserve">ラベタロール塩酸塩錠１００ｍｇ「トーワ」</t>
  </si>
  <si>
    <t xml:space="preserve">2149010F1017</t>
  </si>
  <si>
    <t xml:space="preserve">メトプロロール酒石酸塩</t>
  </si>
  <si>
    <t xml:space="preserve">メトプロロール酒石酸塩２０ｍｇ錠</t>
  </si>
  <si>
    <t xml:space="preserve">2149010F1025</t>
  </si>
  <si>
    <t xml:space="preserve">セロケン錠２０ｍｇ</t>
  </si>
  <si>
    <t xml:space="preserve">2149010F1033</t>
  </si>
  <si>
    <t xml:space="preserve">ロプレソール錠２０ｍｇ</t>
  </si>
  <si>
    <t xml:space="preserve">2149010F2013</t>
  </si>
  <si>
    <t xml:space="preserve">メトプロロール酒石酸塩４０ｍｇ錠</t>
  </si>
  <si>
    <t xml:space="preserve">2149010F2072</t>
  </si>
  <si>
    <t xml:space="preserve">ロプレソール錠４０ｍｇ</t>
  </si>
  <si>
    <t xml:space="preserve">2149010G1047</t>
  </si>
  <si>
    <t xml:space="preserve">１２０ｍｇ１錠</t>
  </si>
  <si>
    <t xml:space="preserve">セロケンＬ錠１２０ｍｇ</t>
  </si>
  <si>
    <t xml:space="preserve">2149010G1055</t>
  </si>
  <si>
    <t xml:space="preserve">ロプレソールＳＲ錠１２０ｍｇ</t>
  </si>
  <si>
    <t xml:space="preserve">2149012F1059</t>
  </si>
  <si>
    <t xml:space="preserve">インダパミド</t>
  </si>
  <si>
    <t xml:space="preserve">ナトリックス錠１</t>
  </si>
  <si>
    <t xml:space="preserve">2149012F2020</t>
  </si>
  <si>
    <t xml:space="preserve">ナトリックス錠２</t>
  </si>
  <si>
    <t xml:space="preserve">2149014M1065</t>
  </si>
  <si>
    <t xml:space="preserve">６０ｍｇ１カプセル</t>
  </si>
  <si>
    <t xml:space="preserve">プロプラノロール塩酸塩徐放カプセル６０ｍｇ「サワイ」</t>
  </si>
  <si>
    <t xml:space="preserve">2149015F1028</t>
  </si>
  <si>
    <t xml:space="preserve">ブナゾシン塩酸塩</t>
  </si>
  <si>
    <t xml:space="preserve">デタントール錠０．５ｍｇ</t>
  </si>
  <si>
    <t xml:space="preserve">2149015F2024</t>
  </si>
  <si>
    <t xml:space="preserve">デタントール錠１ｍｇ</t>
  </si>
  <si>
    <t xml:space="preserve">2149015G1023</t>
  </si>
  <si>
    <t xml:space="preserve">デタントールＲ錠３ｍｇ</t>
  </si>
  <si>
    <t xml:space="preserve">2149015G2020</t>
  </si>
  <si>
    <t xml:space="preserve">デタントールＲ錠６ｍｇ</t>
  </si>
  <si>
    <t xml:space="preserve">2149017F1035</t>
  </si>
  <si>
    <t xml:space="preserve">グアナベンズ酢酸塩</t>
  </si>
  <si>
    <t xml:space="preserve">ワイテンス錠２ｍｇ</t>
  </si>
  <si>
    <t xml:space="preserve">2149018F1021</t>
  </si>
  <si>
    <t xml:space="preserve">アモスラロール塩酸塩</t>
  </si>
  <si>
    <t xml:space="preserve">ローガン錠１０ｍｇ</t>
  </si>
  <si>
    <t xml:space="preserve">2149019B1059</t>
  </si>
  <si>
    <t xml:space="preserve">ニカルジピン塩酸塩</t>
  </si>
  <si>
    <t xml:space="preserve">ペルジピン散１０％</t>
  </si>
  <si>
    <t xml:space="preserve">2149019F1069</t>
  </si>
  <si>
    <t xml:space="preserve">ペルジピン錠１０ｍｇ</t>
  </si>
  <si>
    <t xml:space="preserve">2149019F1158</t>
  </si>
  <si>
    <t xml:space="preserve">ニカルジピン塩酸塩錠１０ｍｇ「ツルハラ」</t>
  </si>
  <si>
    <t xml:space="preserve">2149019F2170</t>
  </si>
  <si>
    <t xml:space="preserve">ペルジピン錠２０ｍｇ</t>
  </si>
  <si>
    <t xml:space="preserve">2149019F2294</t>
  </si>
  <si>
    <t xml:space="preserve">ニカルジピン塩酸塩錠２０ｍｇ「ツルハラ」</t>
  </si>
  <si>
    <t xml:space="preserve">2149019N1160</t>
  </si>
  <si>
    <t xml:space="preserve">ペルジピンＬＡカプセル２０ｍｇ</t>
  </si>
  <si>
    <t xml:space="preserve">2149019N2175</t>
  </si>
  <si>
    <t xml:space="preserve">ペルジピンＬＡカプセル４０ｍｇ</t>
  </si>
  <si>
    <t xml:space="preserve">2149020N1031</t>
  </si>
  <si>
    <t xml:space="preserve">ウラピジル</t>
  </si>
  <si>
    <t xml:space="preserve">エブランチルカプセル１５ｍｇ</t>
  </si>
  <si>
    <t xml:space="preserve">2149020N2038</t>
  </si>
  <si>
    <t xml:space="preserve">エブランチルカプセル３０ｍｇ</t>
  </si>
  <si>
    <t xml:space="preserve">2149022F1010</t>
  </si>
  <si>
    <t xml:space="preserve">ニルバジピン</t>
  </si>
  <si>
    <t xml:space="preserve">ニルバジピン２ｍｇ錠</t>
  </si>
  <si>
    <t xml:space="preserve">2149022F1028</t>
  </si>
  <si>
    <t xml:space="preserve">ニバジール錠２ｍｇ</t>
  </si>
  <si>
    <t xml:space="preserve">2149022F2016</t>
  </si>
  <si>
    <t xml:space="preserve">ニルバジピン４ｍｇ錠</t>
  </si>
  <si>
    <t xml:space="preserve">2149022F2024</t>
  </si>
  <si>
    <t xml:space="preserve">ニバジール錠４ｍｇ</t>
  </si>
  <si>
    <t xml:space="preserve">2149023F1030</t>
  </si>
  <si>
    <t xml:space="preserve">テラゾシン塩酸塩水和物</t>
  </si>
  <si>
    <t xml:space="preserve">バソメット錠０．２５ｍｇ</t>
  </si>
  <si>
    <t xml:space="preserve">2149023F2037</t>
  </si>
  <si>
    <t xml:space="preserve">バソメット錠０．５ｍｇ</t>
  </si>
  <si>
    <t xml:space="preserve">2149023F3033</t>
  </si>
  <si>
    <t xml:space="preserve">バソメット錠１ｍｇ</t>
  </si>
  <si>
    <t xml:space="preserve">2149023F4030</t>
  </si>
  <si>
    <t xml:space="preserve">バソメット錠２ｍｇ</t>
  </si>
  <si>
    <t xml:space="preserve">2149025N1034</t>
  </si>
  <si>
    <t xml:space="preserve">ミケランＬＡカプセル１５ｍｇ</t>
  </si>
  <si>
    <t xml:space="preserve">2149026F1018</t>
  </si>
  <si>
    <t xml:space="preserve">ドキサゾシンメシル酸塩</t>
  </si>
  <si>
    <t xml:space="preserve">ドキサゾシンメシル酸塩０．５ｍｇ錠</t>
  </si>
  <si>
    <t xml:space="preserve">2149026F1026</t>
  </si>
  <si>
    <t xml:space="preserve">カルデナリン錠０．５ｍｇ</t>
  </si>
  <si>
    <t xml:space="preserve">2149026F2014</t>
  </si>
  <si>
    <t xml:space="preserve">ドキサゾシンメシル酸塩１ｍｇ錠</t>
  </si>
  <si>
    <t xml:space="preserve">2149026F2022</t>
  </si>
  <si>
    <t xml:space="preserve">カルデナリン錠１ｍｇ</t>
  </si>
  <si>
    <t xml:space="preserve">2149026F3010</t>
  </si>
  <si>
    <t xml:space="preserve">ドキサゾシンメシル酸塩２ｍｇ錠</t>
  </si>
  <si>
    <t xml:space="preserve">2149026F3029</t>
  </si>
  <si>
    <t xml:space="preserve">カルデナリン錠２ｍｇ</t>
  </si>
  <si>
    <t xml:space="preserve">2149026F4017</t>
  </si>
  <si>
    <t xml:space="preserve">ドキサゾシンメシル酸塩４ｍｇ錠</t>
  </si>
  <si>
    <t xml:space="preserve">2149026F4025</t>
  </si>
  <si>
    <t xml:space="preserve">カルデナリン錠４ｍｇ</t>
  </si>
  <si>
    <t xml:space="preserve">2149026F4122</t>
  </si>
  <si>
    <t xml:space="preserve">ドキサゾシン錠４ｍｇ「ＥＭＥＣ」</t>
  </si>
  <si>
    <t xml:space="preserve">2149026F4130</t>
  </si>
  <si>
    <t xml:space="preserve">ドキサゾシン錠４ｍｇ「ＹＤ」</t>
  </si>
  <si>
    <t xml:space="preserve">2149026F4149</t>
  </si>
  <si>
    <t xml:space="preserve">ドキサゾシン錠４ｍｇ「サワイ」</t>
  </si>
  <si>
    <t xml:space="preserve">2149026F4190</t>
  </si>
  <si>
    <t xml:space="preserve">ドキサゾシン錠４ｍｇ「トーワ」</t>
  </si>
  <si>
    <t xml:space="preserve">2149026F4203</t>
  </si>
  <si>
    <t xml:space="preserve">ドキサゾシン錠４ｍｇ「ＪＧ」</t>
  </si>
  <si>
    <t xml:space="preserve">2149026F4211</t>
  </si>
  <si>
    <t xml:space="preserve">ドキサゾシン錠４ｍｇ「ＮＳ」</t>
  </si>
  <si>
    <t xml:space="preserve">2149026F4220</t>
  </si>
  <si>
    <t xml:space="preserve">ドキサゾシン錠４ｍｇ「テバ」</t>
  </si>
  <si>
    <t xml:space="preserve">2149026F5021</t>
  </si>
  <si>
    <t xml:space="preserve">カルデナリンＯＤ錠０．５ｍｇ</t>
  </si>
  <si>
    <t xml:space="preserve">2149026F6028</t>
  </si>
  <si>
    <t xml:space="preserve">カルデナリンＯＤ錠１ｍｇ</t>
  </si>
  <si>
    <t xml:space="preserve">2149026F7024</t>
  </si>
  <si>
    <t xml:space="preserve">カルデナリンＯＤ錠２ｍｇ</t>
  </si>
  <si>
    <t xml:space="preserve">2149026F8020</t>
  </si>
  <si>
    <t xml:space="preserve">カルデナリンＯＤ錠４ｍｇ</t>
  </si>
  <si>
    <t xml:space="preserve">2149027F1012</t>
  </si>
  <si>
    <t xml:space="preserve">マニジピン塩酸塩</t>
  </si>
  <si>
    <t xml:space="preserve">マニジピン塩酸塩５ｍｇ錠</t>
  </si>
  <si>
    <t xml:space="preserve">2149027F1020</t>
  </si>
  <si>
    <t xml:space="preserve">カルスロット錠５</t>
  </si>
  <si>
    <t xml:space="preserve">2149027F2019</t>
  </si>
  <si>
    <t xml:space="preserve">マニジピン塩酸塩１０ｍｇ錠</t>
  </si>
  <si>
    <t xml:space="preserve">2149027F2027</t>
  </si>
  <si>
    <t xml:space="preserve">カルスロット錠１０</t>
  </si>
  <si>
    <t xml:space="preserve">2149027F3015</t>
  </si>
  <si>
    <t xml:space="preserve">マニジピン塩酸塩２０ｍｇ錠</t>
  </si>
  <si>
    <t xml:space="preserve">2149027F3023</t>
  </si>
  <si>
    <t xml:space="preserve">カルスロット錠２０</t>
  </si>
  <si>
    <t xml:space="preserve">2149029F1020</t>
  </si>
  <si>
    <t xml:space="preserve">セリプロロール塩酸塩</t>
  </si>
  <si>
    <t xml:space="preserve">セレクトール錠１００ｍｇ</t>
  </si>
  <si>
    <t xml:space="preserve">2149029F1135</t>
  </si>
  <si>
    <t xml:space="preserve">セリプロロール塩酸塩錠１００ｍｇ「ＮＩＧ」</t>
  </si>
  <si>
    <t xml:space="preserve">2149029F2026</t>
  </si>
  <si>
    <t xml:space="preserve">セレクトール錠２００ｍｇ</t>
  </si>
  <si>
    <t xml:space="preserve">2149029F2131</t>
  </si>
  <si>
    <t xml:space="preserve">セリプロロール塩酸塩錠２００ｍｇ「ＮＩＧ」</t>
  </si>
  <si>
    <t xml:space="preserve">2149030N1027</t>
  </si>
  <si>
    <t xml:space="preserve">バルニジピン塩酸塩</t>
  </si>
  <si>
    <t xml:space="preserve">ヒポカ５ｍｇカプセル</t>
  </si>
  <si>
    <t xml:space="preserve">2149030N2023</t>
  </si>
  <si>
    <t xml:space="preserve">ヒポカ１０ｍｇカプセル</t>
  </si>
  <si>
    <t xml:space="preserve">2149030N3020</t>
  </si>
  <si>
    <t xml:space="preserve">ヒポカ１５ｍｇカプセル</t>
  </si>
  <si>
    <t xml:space="preserve">2149031F1019</t>
  </si>
  <si>
    <t xml:space="preserve">ベタキソロール塩酸塩</t>
  </si>
  <si>
    <t xml:space="preserve">ベタキソロール塩酸塩５ｍｇ錠</t>
  </si>
  <si>
    <t xml:space="preserve">2149031F1027</t>
  </si>
  <si>
    <t xml:space="preserve">ケルロング錠５ｍｇ</t>
  </si>
  <si>
    <t xml:space="preserve">2149031F2015</t>
  </si>
  <si>
    <t xml:space="preserve">ベタキソロール塩酸塩１０ｍｇ錠</t>
  </si>
  <si>
    <t xml:space="preserve">2149031F2023</t>
  </si>
  <si>
    <t xml:space="preserve">ケルロング錠１０ｍｇ</t>
  </si>
  <si>
    <t xml:space="preserve">2149031F2090</t>
  </si>
  <si>
    <t xml:space="preserve">ベタキソロール塩酸塩錠１０ｍｇ「サワイ」</t>
  </si>
  <si>
    <t xml:space="preserve">2149031F2104</t>
  </si>
  <si>
    <t xml:space="preserve">ベタキソロール塩酸塩錠１０ｍｇ「トーワ」</t>
  </si>
  <si>
    <t xml:space="preserve">2149032F1013</t>
  </si>
  <si>
    <t xml:space="preserve">カルベジロール</t>
  </si>
  <si>
    <t xml:space="preserve">カルベジロール１０ｍｇ錠</t>
  </si>
  <si>
    <t xml:space="preserve">2149032F1021</t>
  </si>
  <si>
    <t xml:space="preserve">アーチスト錠１０ｍｇ</t>
  </si>
  <si>
    <t xml:space="preserve">2149032F2010</t>
  </si>
  <si>
    <t xml:space="preserve">カルベジロール２０ｍｇ錠</t>
  </si>
  <si>
    <t xml:space="preserve">2149032F2028</t>
  </si>
  <si>
    <t xml:space="preserve">アーチスト錠２０ｍｇ</t>
  </si>
  <si>
    <t xml:space="preserve">2149032F2095</t>
  </si>
  <si>
    <t xml:space="preserve">カルベジロール錠２０ｍｇ「サワイ」</t>
  </si>
  <si>
    <t xml:space="preserve">2149032F2125</t>
  </si>
  <si>
    <t xml:space="preserve">カルベジロール錠２０ｍｇ「トーワ」</t>
  </si>
  <si>
    <t xml:space="preserve">2149032F2150</t>
  </si>
  <si>
    <t xml:space="preserve">カルベジロール錠２０ｍｇ「ＴＣＫ」</t>
  </si>
  <si>
    <t xml:space="preserve">2149032F2192</t>
  </si>
  <si>
    <t xml:space="preserve">カルベジロール錠２０ｍｇ「ＶＴＲＳ」</t>
  </si>
  <si>
    <t xml:space="preserve">2149032F2206</t>
  </si>
  <si>
    <t xml:space="preserve">カルベジロール錠２０ｍｇ「ニプロ」</t>
  </si>
  <si>
    <t xml:space="preserve">2149032F3016</t>
  </si>
  <si>
    <t xml:space="preserve">カルベジロール１．２５ｍｇ錠</t>
  </si>
  <si>
    <t xml:space="preserve">2149032F3024</t>
  </si>
  <si>
    <t xml:space="preserve">アーチスト錠１．２５ｍｇ</t>
  </si>
  <si>
    <t xml:space="preserve">2149032F4012</t>
  </si>
  <si>
    <t xml:space="preserve">カルベジロール２．５ｍｇ錠</t>
  </si>
  <si>
    <t xml:space="preserve">2149032F4020</t>
  </si>
  <si>
    <t xml:space="preserve">アーチスト錠２．５ｍｇ</t>
  </si>
  <si>
    <t xml:space="preserve">2149034F1020</t>
  </si>
  <si>
    <t xml:space="preserve">エホニジピン塩酸塩エタノール付加物</t>
  </si>
  <si>
    <t xml:space="preserve">ランデル錠１０</t>
  </si>
  <si>
    <t xml:space="preserve">2149034F2027</t>
  </si>
  <si>
    <t xml:space="preserve">ランデル錠２０</t>
  </si>
  <si>
    <t xml:space="preserve">2149034F3023</t>
  </si>
  <si>
    <t xml:space="preserve">ランデル錠４０</t>
  </si>
  <si>
    <t xml:space="preserve">2149035F1025</t>
  </si>
  <si>
    <t xml:space="preserve">フェロジピン</t>
  </si>
  <si>
    <t xml:space="preserve">スプレンジール錠２．５ｍｇ</t>
  </si>
  <si>
    <t xml:space="preserve">アストラゼネカ</t>
  </si>
  <si>
    <t xml:space="preserve">2149035F1068</t>
  </si>
  <si>
    <t xml:space="preserve">フェロジピン錠２．５ｍｇ「ＮＩＧ」</t>
  </si>
  <si>
    <t xml:space="preserve">2149035F2021</t>
  </si>
  <si>
    <t xml:space="preserve">スプレンジール錠５ｍｇ</t>
  </si>
  <si>
    <t xml:space="preserve">2149035F2064</t>
  </si>
  <si>
    <t xml:space="preserve">フェロジピン錠５ｍｇ「ＮＩＧ」</t>
  </si>
  <si>
    <t xml:space="preserve">2149036F1020</t>
  </si>
  <si>
    <t xml:space="preserve">ベバントロール塩酸塩</t>
  </si>
  <si>
    <t xml:space="preserve">カルバン錠２５</t>
  </si>
  <si>
    <t xml:space="preserve">2149036F2026</t>
  </si>
  <si>
    <t xml:space="preserve">カルバン錠５０</t>
  </si>
  <si>
    <t xml:space="preserve">2149036F3022</t>
  </si>
  <si>
    <t xml:space="preserve">カルバン錠１００</t>
  </si>
  <si>
    <t xml:space="preserve">2149037F1016</t>
  </si>
  <si>
    <t xml:space="preserve">シルニジピン</t>
  </si>
  <si>
    <t xml:space="preserve">シルニジピン５ｍｇ錠</t>
  </si>
  <si>
    <t xml:space="preserve">2149037F1032</t>
  </si>
  <si>
    <t xml:space="preserve">アテレック錠５</t>
  </si>
  <si>
    <t xml:space="preserve">ＥＡファーマ</t>
  </si>
  <si>
    <t xml:space="preserve">2149037F2012</t>
  </si>
  <si>
    <t xml:space="preserve">シルニジピン１０ｍｇ錠</t>
  </si>
  <si>
    <t xml:space="preserve">2149037F2039</t>
  </si>
  <si>
    <t xml:space="preserve">アテレック錠１０</t>
  </si>
  <si>
    <t xml:space="preserve">2149037F3019</t>
  </si>
  <si>
    <t xml:space="preserve">シルニジピン２０ｍｇ錠</t>
  </si>
  <si>
    <t xml:space="preserve">2149037F3027</t>
  </si>
  <si>
    <t xml:space="preserve">アテレック錠２０</t>
  </si>
  <si>
    <t xml:space="preserve">2149039F1015</t>
  </si>
  <si>
    <t xml:space="preserve">ロサルタンカリウム</t>
  </si>
  <si>
    <t xml:space="preserve">ロサルタンカリウム２５ｍｇ錠</t>
  </si>
  <si>
    <t xml:space="preserve">2149039F1031</t>
  </si>
  <si>
    <t xml:space="preserve">ニューロタン錠２５ｍｇ</t>
  </si>
  <si>
    <t xml:space="preserve">2149039F1074</t>
  </si>
  <si>
    <t xml:space="preserve">ロサルタンＫ錠２５ｍｇ「オーハラ」</t>
  </si>
  <si>
    <t xml:space="preserve">2149039F2011</t>
  </si>
  <si>
    <t xml:space="preserve">ロサルタンカリウム５０ｍｇ錠</t>
  </si>
  <si>
    <t xml:space="preserve">2149039F2038</t>
  </si>
  <si>
    <t xml:space="preserve">ニューロタン錠５０ｍｇ</t>
  </si>
  <si>
    <t xml:space="preserve">2149039F2046</t>
  </si>
  <si>
    <t xml:space="preserve">ロサルタンＫ錠５０ｍｇ「ＤＳＥＰ」</t>
  </si>
  <si>
    <t xml:space="preserve">2149039F2089</t>
  </si>
  <si>
    <t xml:space="preserve">ロサルタンＫ錠５０ｍｇ「科研」</t>
  </si>
  <si>
    <t xml:space="preserve">2149039F2100</t>
  </si>
  <si>
    <t xml:space="preserve">ロサルタンＫ錠５０ｍｇ「トーワ」</t>
  </si>
  <si>
    <t xml:space="preserve">2149039F2135</t>
  </si>
  <si>
    <t xml:space="preserve">ロサルタンＫ錠５０ｍｇ「明治」</t>
  </si>
  <si>
    <t xml:space="preserve">2149039F2160</t>
  </si>
  <si>
    <t xml:space="preserve">ロサルタンカリウム錠５０ｍｇ「ＤＫ」</t>
  </si>
  <si>
    <t xml:space="preserve">大興製薬</t>
  </si>
  <si>
    <t xml:space="preserve">2149039F2186</t>
  </si>
  <si>
    <t xml:space="preserve">ロサルタンカリウム錠５０ｍｇ「ＪＧ」</t>
  </si>
  <si>
    <t xml:space="preserve">2149039F2232</t>
  </si>
  <si>
    <t xml:space="preserve">ロサルタンカリウム錠５０ｍｇ「ＺＥ」</t>
  </si>
  <si>
    <t xml:space="preserve">2149039F2259</t>
  </si>
  <si>
    <t xml:space="preserve">ロサルタンカリウム錠５０ｍｇ「杏林」</t>
  </si>
  <si>
    <t xml:space="preserve">2149039F2267</t>
  </si>
  <si>
    <t xml:space="preserve">ロサルタンカリウム錠５０ｍｇ「ケミファ」</t>
  </si>
  <si>
    <t xml:space="preserve">2149039F2275</t>
  </si>
  <si>
    <t xml:space="preserve">ロサルタンカリウム錠５０ｍｇ「サワイ」</t>
  </si>
  <si>
    <t xml:space="preserve">2149039F2372</t>
  </si>
  <si>
    <t xml:space="preserve">ロサルタンＫ錠５０ｍｇ「ＶＴＲＳ」</t>
  </si>
  <si>
    <t xml:space="preserve">2149039F3018</t>
  </si>
  <si>
    <t xml:space="preserve">ロサルタンカリウム１００ｍｇ錠</t>
  </si>
  <si>
    <t xml:space="preserve">2149039F3026</t>
  </si>
  <si>
    <t xml:space="preserve">ニューロタン錠１００ｍｇ</t>
  </si>
  <si>
    <t xml:space="preserve">2149039F3247</t>
  </si>
  <si>
    <t xml:space="preserve">ロサルタンカリウム錠１００ｍｇ「杏林」</t>
  </si>
  <si>
    <t xml:space="preserve">2149040F1018</t>
  </si>
  <si>
    <t xml:space="preserve">カンデサルタンシレキセチル</t>
  </si>
  <si>
    <t xml:space="preserve">カンデサルタンシレキセチル２ｍｇ錠</t>
  </si>
  <si>
    <t xml:space="preserve">2149040F1026</t>
  </si>
  <si>
    <t xml:space="preserve">ブロプレス錠２</t>
  </si>
  <si>
    <t xml:space="preserve">2149040F2014</t>
  </si>
  <si>
    <t xml:space="preserve">カンデサルタンシレキセチル４ｍｇ錠</t>
  </si>
  <si>
    <t xml:space="preserve">2149040F2022</t>
  </si>
  <si>
    <t xml:space="preserve">ブロプレス錠４</t>
  </si>
  <si>
    <t xml:space="preserve">2149040F2030</t>
  </si>
  <si>
    <t xml:space="preserve">カンデサルタン錠４ｍｇ「あすか」</t>
  </si>
  <si>
    <t xml:space="preserve">2149040F2286</t>
  </si>
  <si>
    <t xml:space="preserve">カンデサルタン錠４ｍｇ「ツルハラ」</t>
  </si>
  <si>
    <t xml:space="preserve">2149040F3010</t>
  </si>
  <si>
    <t xml:space="preserve">カンデサルタンシレキセチル８ｍｇ錠</t>
  </si>
  <si>
    <t xml:space="preserve">2149040F3029</t>
  </si>
  <si>
    <t xml:space="preserve">ブロプレス錠８</t>
  </si>
  <si>
    <t xml:space="preserve">2149040F3037</t>
  </si>
  <si>
    <t xml:space="preserve">カンデサルタン錠８ｍｇ「あすか」</t>
  </si>
  <si>
    <t xml:space="preserve">2149040F3215</t>
  </si>
  <si>
    <t xml:space="preserve">カンデサルタン錠８ｍｇ「ケミファ」</t>
  </si>
  <si>
    <t xml:space="preserve">2149040F4017</t>
  </si>
  <si>
    <t xml:space="preserve">カンデサルタンシレキセチル１２ｍｇ錠</t>
  </si>
  <si>
    <t xml:space="preserve">2149040F4025</t>
  </si>
  <si>
    <t xml:space="preserve">ブロプレス錠１２</t>
  </si>
  <si>
    <t xml:space="preserve">2149040F4033</t>
  </si>
  <si>
    <t xml:space="preserve">カンデサルタン錠１２ｍｇ「あすか」</t>
  </si>
  <si>
    <t xml:space="preserve">2149040F4068</t>
  </si>
  <si>
    <t xml:space="preserve">カンデサルタン錠１２ｍｇ「ＤＳＥＰ」</t>
  </si>
  <si>
    <t xml:space="preserve">2149040F4211</t>
  </si>
  <si>
    <t xml:space="preserve">カンデサルタン錠１２ｍｇ「ケミファ」</t>
  </si>
  <si>
    <t xml:space="preserve">2149040F5013</t>
  </si>
  <si>
    <t xml:space="preserve">カンデサルタンシレキセチル２ｍｇ口腔内崩壊錠</t>
  </si>
  <si>
    <t xml:space="preserve">2149040F6010</t>
  </si>
  <si>
    <t xml:space="preserve">カンデサルタンシレキセチル４ｍｇ口腔内崩壊錠</t>
  </si>
  <si>
    <t xml:space="preserve">2149040F7016</t>
  </si>
  <si>
    <t xml:space="preserve">カンデサルタンシレキセチル８ｍｇ口腔内崩壊錠</t>
  </si>
  <si>
    <t xml:space="preserve">2149040F8047</t>
  </si>
  <si>
    <t xml:space="preserve">カンデサルタンＯＤ錠１２ｍｇ「サワイ」</t>
  </si>
  <si>
    <t xml:space="preserve">2149040F8055</t>
  </si>
  <si>
    <t xml:space="preserve">カンデサルタンＯＤ錠１２ｍｇ「トーワ」</t>
  </si>
  <si>
    <t xml:space="preserve">2149041F1012</t>
  </si>
  <si>
    <t xml:space="preserve">バルサルタン</t>
  </si>
  <si>
    <t xml:space="preserve">バルサルタン２０ｍｇ錠</t>
  </si>
  <si>
    <t xml:space="preserve">2149041F1020</t>
  </si>
  <si>
    <t xml:space="preserve">ディオバン錠２０ｍｇ</t>
  </si>
  <si>
    <t xml:space="preserve">2149041F2019</t>
  </si>
  <si>
    <t xml:space="preserve">バルサルタン４０ｍｇ錠</t>
  </si>
  <si>
    <t xml:space="preserve">2149041F2027</t>
  </si>
  <si>
    <t xml:space="preserve">ディオバン錠４０ｍｇ</t>
  </si>
  <si>
    <t xml:space="preserve">2149041F3023</t>
  </si>
  <si>
    <t xml:space="preserve">ディオバン錠８０ｍｇ</t>
  </si>
  <si>
    <t xml:space="preserve">2149041F3058</t>
  </si>
  <si>
    <t xml:space="preserve">バルサルタン錠８０ｍｇ「ＤＳＥＰ」</t>
  </si>
  <si>
    <t xml:space="preserve">2149041F3074</t>
  </si>
  <si>
    <t xml:space="preserve">バルサルタン錠８０ｍｇ「ＦＦＰ」</t>
  </si>
  <si>
    <t xml:space="preserve">2149041F3082</t>
  </si>
  <si>
    <t xml:space="preserve">バルサルタン錠８０ｍｇ「ＪＧ」</t>
  </si>
  <si>
    <t xml:space="preserve">2149041F3120</t>
  </si>
  <si>
    <t xml:space="preserve">バルサルタン錠８０ｍｇ「ＴＣＫ」</t>
  </si>
  <si>
    <t xml:space="preserve">2149041F3171</t>
  </si>
  <si>
    <t xml:space="preserve">バルサルタン錠８０ｍｇ「オーハラ」</t>
  </si>
  <si>
    <t xml:space="preserve">2149041F3198</t>
  </si>
  <si>
    <t xml:space="preserve">バルサルタン錠８０ｍｇ「杏林」</t>
  </si>
  <si>
    <t xml:space="preserve">2149041F3201</t>
  </si>
  <si>
    <t xml:space="preserve">バルサルタン錠８０ｍｇ「ケミファ」</t>
  </si>
  <si>
    <t xml:space="preserve">2149041F3228</t>
  </si>
  <si>
    <t xml:space="preserve">バルサルタン錠８０ｍｇ「サワイ」</t>
  </si>
  <si>
    <t xml:space="preserve">2149041F3236</t>
  </si>
  <si>
    <t xml:space="preserve">バルサルタン錠８０ｍｇ「サンド」</t>
  </si>
  <si>
    <t xml:space="preserve">2149041F3260</t>
  </si>
  <si>
    <t xml:space="preserve">バルサルタン錠８０ｍｇ「ツルハラ」</t>
  </si>
  <si>
    <t xml:space="preserve">2149041F3279</t>
  </si>
  <si>
    <t xml:space="preserve">バルサルタン錠８０ｍｇ「トーワ」</t>
  </si>
  <si>
    <t xml:space="preserve">2149041F3287</t>
  </si>
  <si>
    <t xml:space="preserve">バルサルタン錠８０ｍｇ「日医工」</t>
  </si>
  <si>
    <t xml:space="preserve">2149041F3295</t>
  </si>
  <si>
    <t xml:space="preserve">バルサルタン錠８０ｍｇ「日新」</t>
  </si>
  <si>
    <t xml:space="preserve">2149041F3368</t>
  </si>
  <si>
    <t xml:space="preserve">バルサルタン錠８０ｍｇ「Ｍｅ」</t>
  </si>
  <si>
    <t xml:space="preserve">2149041F4020</t>
  </si>
  <si>
    <t xml:space="preserve">１６０ｍｇ１錠</t>
  </si>
  <si>
    <t xml:space="preserve">ディオバン錠１６０ｍｇ</t>
  </si>
  <si>
    <t xml:space="preserve">2149041F4054</t>
  </si>
  <si>
    <t xml:space="preserve">バルサルタン錠１６０ｍｇ「ＤＳＥＰ」</t>
  </si>
  <si>
    <t xml:space="preserve">2149041F4070</t>
  </si>
  <si>
    <t xml:space="preserve">バルサルタン錠１６０ｍｇ「ＦＦＰ」</t>
  </si>
  <si>
    <t xml:space="preserve">2149041F4089</t>
  </si>
  <si>
    <t xml:space="preserve">バルサルタン錠１６０ｍｇ「ＪＧ」</t>
  </si>
  <si>
    <t xml:space="preserve">2149041F4127</t>
  </si>
  <si>
    <t xml:space="preserve">バルサルタン錠１６０ｍｇ「ＴＣＫ」</t>
  </si>
  <si>
    <t xml:space="preserve">2149041F4178</t>
  </si>
  <si>
    <t xml:space="preserve">バルサルタン錠１６０ｍｇ「オーハラ」</t>
  </si>
  <si>
    <t xml:space="preserve">2149041F4194</t>
  </si>
  <si>
    <t xml:space="preserve">バルサルタン錠１６０ｍｇ「杏林」</t>
  </si>
  <si>
    <t xml:space="preserve">2149041F4208</t>
  </si>
  <si>
    <t xml:space="preserve">バルサルタン錠１６０ｍｇ「ケミファ」</t>
  </si>
  <si>
    <t xml:space="preserve">2149041F4224</t>
  </si>
  <si>
    <t xml:space="preserve">バルサルタン錠１６０ｍｇ「サワイ」</t>
  </si>
  <si>
    <t xml:space="preserve">2149041F4232</t>
  </si>
  <si>
    <t xml:space="preserve">バルサルタン錠１６０ｍｇ「サンド」</t>
  </si>
  <si>
    <t xml:space="preserve">2149041F4267</t>
  </si>
  <si>
    <t xml:space="preserve">バルサルタン錠１６０ｍｇ「ツルハラ」</t>
  </si>
  <si>
    <t xml:space="preserve">2149041F4275</t>
  </si>
  <si>
    <t xml:space="preserve">バルサルタン錠１６０ｍｇ「トーワ」</t>
  </si>
  <si>
    <t xml:space="preserve">2149041F4283</t>
  </si>
  <si>
    <t xml:space="preserve">バルサルタン錠１６０ｍｇ「日医工」</t>
  </si>
  <si>
    <t xml:space="preserve">2149041F4291</t>
  </si>
  <si>
    <t xml:space="preserve">バルサルタン錠１６０ｍｇ「日新」</t>
  </si>
  <si>
    <t xml:space="preserve">2149041F4364</t>
  </si>
  <si>
    <t xml:space="preserve">バルサルタン錠１６０ｍｇ「Ｍｅ」</t>
  </si>
  <si>
    <t xml:space="preserve">2149041F5026</t>
  </si>
  <si>
    <t xml:space="preserve">ディオバンＯＤ錠２０ｍｇ</t>
  </si>
  <si>
    <t xml:space="preserve">2149041F5034</t>
  </si>
  <si>
    <t xml:space="preserve">バルサルタンＯＤ錠２０ｍｇ「トーワ」</t>
  </si>
  <si>
    <t xml:space="preserve">2149041F6022</t>
  </si>
  <si>
    <t xml:space="preserve">ディオバンＯＤ錠４０ｍｇ</t>
  </si>
  <si>
    <t xml:space="preserve">2149041F6030</t>
  </si>
  <si>
    <t xml:space="preserve">バルサルタンＯＤ錠４０ｍｇ「トーワ」</t>
  </si>
  <si>
    <t xml:space="preserve">2149041F7029</t>
  </si>
  <si>
    <t xml:space="preserve">ディオバンＯＤ錠８０ｍｇ</t>
  </si>
  <si>
    <t xml:space="preserve">2149041F7037</t>
  </si>
  <si>
    <t xml:space="preserve">バルサルタンＯＤ錠８０ｍｇ「トーワ」</t>
  </si>
  <si>
    <t xml:space="preserve">2149041F8025</t>
  </si>
  <si>
    <t xml:space="preserve">ディオバンＯＤ錠１６０ｍｇ</t>
  </si>
  <si>
    <t xml:space="preserve">2149041F8033</t>
  </si>
  <si>
    <t xml:space="preserve">バルサルタンＯＤ錠１６０ｍｇ「トーワ」</t>
  </si>
  <si>
    <t xml:space="preserve">2149042F1017</t>
  </si>
  <si>
    <t xml:space="preserve">テルミサルタン</t>
  </si>
  <si>
    <t xml:space="preserve">テルミサルタン２０ｍｇ錠</t>
  </si>
  <si>
    <t xml:space="preserve">2149042F1025</t>
  </si>
  <si>
    <t xml:space="preserve">ミカルディス錠２０ｍｇ</t>
  </si>
  <si>
    <t xml:space="preserve">2149042F2013</t>
  </si>
  <si>
    <t xml:space="preserve">テルミサルタン４０ｍｇ錠</t>
  </si>
  <si>
    <t xml:space="preserve">2149042F2021</t>
  </si>
  <si>
    <t xml:space="preserve">ミカルディス錠４０ｍｇ</t>
  </si>
  <si>
    <t xml:space="preserve">2149042F2030</t>
  </si>
  <si>
    <t xml:space="preserve">テルミサルタン錠４０ｍｇ「ＤＳＥＰ」</t>
  </si>
  <si>
    <t xml:space="preserve">2149042F2080</t>
  </si>
  <si>
    <t xml:space="preserve">テルミサルタン錠４０ｍｇ「ＮＰＩ」</t>
  </si>
  <si>
    <t xml:space="preserve">2149042F2137</t>
  </si>
  <si>
    <t xml:space="preserve">テルミサルタン錠４０ｍｇ「ケミファ」</t>
  </si>
  <si>
    <t xml:space="preserve">2149042F2200</t>
  </si>
  <si>
    <t xml:space="preserve">テルミサルタン錠４０ｍｇ「トーワ」</t>
  </si>
  <si>
    <t xml:space="preserve">2149042F2242</t>
  </si>
  <si>
    <t xml:space="preserve">テルミサルタン錠４０ｍｇ「明治」</t>
  </si>
  <si>
    <t xml:space="preserve">2149042F3010</t>
  </si>
  <si>
    <t xml:space="preserve">テルミサルタン８０ｍｇ錠</t>
  </si>
  <si>
    <t xml:space="preserve">2149042F3028</t>
  </si>
  <si>
    <t xml:space="preserve">ミカルディス錠８０ｍｇ</t>
  </si>
  <si>
    <t xml:space="preserve">2149042F3036</t>
  </si>
  <si>
    <t xml:space="preserve">テルミサルタン錠８０ｍｇ「ＤＳＥＰ」</t>
  </si>
  <si>
    <t xml:space="preserve">2149042F3060</t>
  </si>
  <si>
    <t xml:space="preserve">テルミサルタン錠８０ｍｇ「ＪＧ」</t>
  </si>
  <si>
    <t xml:space="preserve">2149042F3087</t>
  </si>
  <si>
    <t xml:space="preserve">テルミサルタン錠８０ｍｇ「ＮＰＩ」</t>
  </si>
  <si>
    <t xml:space="preserve">2149042F3133</t>
  </si>
  <si>
    <t xml:space="preserve">テルミサルタン錠８０ｍｇ「ケミファ」</t>
  </si>
  <si>
    <t xml:space="preserve">2149042F3206</t>
  </si>
  <si>
    <t xml:space="preserve">テルミサルタン錠８０ｍｇ「トーワ」</t>
  </si>
  <si>
    <t xml:space="preserve">2149042F3249</t>
  </si>
  <si>
    <t xml:space="preserve">テルミサルタン錠８０ｍｇ「明治」</t>
  </si>
  <si>
    <t xml:space="preserve">2149042F4016</t>
  </si>
  <si>
    <t xml:space="preserve">テルミサルタン２０ｍｇ口腔内崩壊錠</t>
  </si>
  <si>
    <t xml:space="preserve">2149042F5020</t>
  </si>
  <si>
    <t xml:space="preserve">テルミサルタンＯＤ錠４０ｍｇ「サワイ」</t>
  </si>
  <si>
    <t xml:space="preserve">2149042F5039</t>
  </si>
  <si>
    <t xml:space="preserve">テルミサルタンＯＤ錠４０ｍｇ「トーワ」</t>
  </si>
  <si>
    <t xml:space="preserve">2149043F1011</t>
  </si>
  <si>
    <t xml:space="preserve">アゼルニジピン</t>
  </si>
  <si>
    <t xml:space="preserve">アゼルニジピン８ｍｇ錠</t>
  </si>
  <si>
    <t xml:space="preserve">2149043F1020</t>
  </si>
  <si>
    <t xml:space="preserve">カルブロック錠８ｍｇ</t>
  </si>
  <si>
    <t xml:space="preserve">2149043F2018</t>
  </si>
  <si>
    <t xml:space="preserve">アゼルニジピン１６ｍｇ錠</t>
  </si>
  <si>
    <t xml:space="preserve">2149043F2026</t>
  </si>
  <si>
    <t xml:space="preserve">カルブロック錠１６ｍｇ</t>
  </si>
  <si>
    <t xml:space="preserve">2149043F2077</t>
  </si>
  <si>
    <t xml:space="preserve">アゼルニジピン錠１６ｍｇ「ＴＣＫ」</t>
  </si>
  <si>
    <t xml:space="preserve">2149043F2140</t>
  </si>
  <si>
    <t xml:space="preserve">アゼルニジピン錠１６ｍｇ「ＢＭＤ」</t>
  </si>
  <si>
    <t xml:space="preserve">ビオメディクス</t>
  </si>
  <si>
    <t xml:space="preserve">2149044F1016</t>
  </si>
  <si>
    <t xml:space="preserve">オルメサルタンメドキソミル</t>
  </si>
  <si>
    <t xml:space="preserve">オルメサルタンメドキソミル１０ｍｇ錠</t>
  </si>
  <si>
    <t xml:space="preserve">2149044F2012</t>
  </si>
  <si>
    <t xml:space="preserve">オルメサルタンメドキソミル２０ｍｇ錠</t>
  </si>
  <si>
    <t xml:space="preserve">2149044F2039</t>
  </si>
  <si>
    <t xml:space="preserve">オルメサルタン錠２０ｍｇ「ＪＧ」</t>
  </si>
  <si>
    <t xml:space="preserve">2149044F2098</t>
  </si>
  <si>
    <t xml:space="preserve">オルメサルタン錠２０ｍｇ「ケミファ」</t>
  </si>
  <si>
    <t xml:space="preserve">2149044F2110</t>
  </si>
  <si>
    <t xml:space="preserve">オルメサルタン錠２０ｍｇ「ツルハラ」</t>
  </si>
  <si>
    <t xml:space="preserve">2149044F3019</t>
  </si>
  <si>
    <t xml:space="preserve">オルメサルタンメドキソミル５ｍｇ錠</t>
  </si>
  <si>
    <t xml:space="preserve">2149044F4015</t>
  </si>
  <si>
    <t xml:space="preserve">オルメサルタンメドキソミル４０ｍｇ錠</t>
  </si>
  <si>
    <t xml:space="preserve">2149044F4031</t>
  </si>
  <si>
    <t xml:space="preserve">オルメサルタン錠４０ｍｇ「ＪＧ」</t>
  </si>
  <si>
    <t xml:space="preserve">2149044F4104</t>
  </si>
  <si>
    <t xml:space="preserve">オルメサルタン錠４０ｍｇ「ケミファ」</t>
  </si>
  <si>
    <t xml:space="preserve">2149044F5011</t>
  </si>
  <si>
    <t xml:space="preserve">オルメサルタンメドキソミル１０ｍｇ口腔内崩壊錠</t>
  </si>
  <si>
    <t xml:space="preserve">2149044F5020</t>
  </si>
  <si>
    <t xml:space="preserve">オルメテックＯＤ錠１０ｍｇ</t>
  </si>
  <si>
    <t xml:space="preserve">2149044F6018</t>
  </si>
  <si>
    <t xml:space="preserve">オルメサルタンメドキソミル２０ｍｇ口腔内崩壊錠</t>
  </si>
  <si>
    <t xml:space="preserve">2149044F6026</t>
  </si>
  <si>
    <t xml:space="preserve">オルメテックＯＤ錠２０ｍｇ</t>
  </si>
  <si>
    <t xml:space="preserve">2149044F6034</t>
  </si>
  <si>
    <t xml:space="preserve">オルメサルタンＯＤ錠２０ｍｇ「ＤＳＥＰ」</t>
  </si>
  <si>
    <t xml:space="preserve">2149044F6085</t>
  </si>
  <si>
    <t xml:space="preserve">オルメサルタンＯＤ錠２０ｍｇ「トーワ」</t>
  </si>
  <si>
    <t xml:space="preserve">2149044F6123</t>
  </si>
  <si>
    <t xml:space="preserve">オルメサルタンＯＤ錠２０ｍｇ「オーハラ」</t>
  </si>
  <si>
    <t xml:space="preserve">2149044F6140</t>
  </si>
  <si>
    <t xml:space="preserve">オルメサルタンＯＤ錠２０ｍｇ「ＪＧ」</t>
  </si>
  <si>
    <t xml:space="preserve">2149044F7014</t>
  </si>
  <si>
    <t xml:space="preserve">オルメサルタンメドキソミル４０ｍｇ口腔内崩壊錠</t>
  </si>
  <si>
    <t xml:space="preserve">2149044F7022</t>
  </si>
  <si>
    <t xml:space="preserve">オルメテックＯＤ錠４０ｍｇ</t>
  </si>
  <si>
    <t xml:space="preserve">2149044F7030</t>
  </si>
  <si>
    <t xml:space="preserve">オルメサルタンＯＤ錠４０ｍｇ「ＤＳＥＰ」</t>
  </si>
  <si>
    <t xml:space="preserve">2149044F7073</t>
  </si>
  <si>
    <t xml:space="preserve">オルメサルタンＯＤ錠４０ｍｇ「トーワ」</t>
  </si>
  <si>
    <t xml:space="preserve">2149044F7138</t>
  </si>
  <si>
    <t xml:space="preserve">オルメサルタンＯＤ錠４０ｍｇ「ＪＧ」</t>
  </si>
  <si>
    <t xml:space="preserve">2149044F8010</t>
  </si>
  <si>
    <t xml:space="preserve">オルメサルタンメドキソミル５ｍｇ口腔内崩壊錠</t>
  </si>
  <si>
    <t xml:space="preserve">2149044F8029</t>
  </si>
  <si>
    <t xml:space="preserve">オルメテックＯＤ錠５ｍｇ</t>
  </si>
  <si>
    <t xml:space="preserve">2149045F1029</t>
  </si>
  <si>
    <t xml:space="preserve">エプレレノン</t>
  </si>
  <si>
    <t xml:space="preserve">セララ錠２５ｍｇ</t>
  </si>
  <si>
    <t xml:space="preserve">2149045F1037</t>
  </si>
  <si>
    <t xml:space="preserve">エプレレノン錠２５ｍｇ「杏林」</t>
  </si>
  <si>
    <t xml:space="preserve">2149045F2025</t>
  </si>
  <si>
    <t xml:space="preserve">セララ錠５０ｍｇ</t>
  </si>
  <si>
    <t xml:space="preserve">2149045F2033</t>
  </si>
  <si>
    <t xml:space="preserve">エプレレノン錠５０ｍｇ「杏林」</t>
  </si>
  <si>
    <t xml:space="preserve">2149045F3021</t>
  </si>
  <si>
    <t xml:space="preserve">セララ錠１００ｍｇ</t>
  </si>
  <si>
    <t xml:space="preserve">2149045F3030</t>
  </si>
  <si>
    <t xml:space="preserve">エプレレノン錠１００ｍｇ「杏林」</t>
  </si>
  <si>
    <t xml:space="preserve">2149046F1015</t>
  </si>
  <si>
    <t xml:space="preserve">イルベサルタン</t>
  </si>
  <si>
    <t xml:space="preserve">イルベサルタン５０ｍｇ錠</t>
  </si>
  <si>
    <t xml:space="preserve">2149046F1023</t>
  </si>
  <si>
    <t xml:space="preserve">アバプロ錠５０ｍｇ</t>
  </si>
  <si>
    <t xml:space="preserve">2149046F1031</t>
  </si>
  <si>
    <t xml:space="preserve">イルベタン錠５０ｍｇ</t>
  </si>
  <si>
    <t xml:space="preserve">2149046F1120</t>
  </si>
  <si>
    <t xml:space="preserve">イルベサルタン錠５０ｍｇ「日医工」</t>
  </si>
  <si>
    <t xml:space="preserve">2149046F2011</t>
  </si>
  <si>
    <t xml:space="preserve">イルベサルタン１００ｍｇ錠</t>
  </si>
  <si>
    <t xml:space="preserve">2149046F2020</t>
  </si>
  <si>
    <t xml:space="preserve">アバプロ錠１００ｍｇ</t>
  </si>
  <si>
    <t xml:space="preserve">2149046F2038</t>
  </si>
  <si>
    <t xml:space="preserve">イルベタン錠１００ｍｇ</t>
  </si>
  <si>
    <t xml:space="preserve">2149046F2046</t>
  </si>
  <si>
    <t xml:space="preserve">イルベサルタン錠１００ｍｇ「ＤＳＰＢ」</t>
  </si>
  <si>
    <t xml:space="preserve">2149046F2070</t>
  </si>
  <si>
    <t xml:space="preserve">イルベサルタン錠１００ｍｇ「オーハラ」</t>
  </si>
  <si>
    <t xml:space="preserve">2149046F2097</t>
  </si>
  <si>
    <t xml:space="preserve">イルベサルタン錠１００ｍｇ「ケミファ」</t>
  </si>
  <si>
    <t xml:space="preserve">2149046F2100</t>
  </si>
  <si>
    <t xml:space="preserve">イルベサルタン錠１００ｍｇ「サワイ」</t>
  </si>
  <si>
    <t xml:space="preserve">2149046F2119</t>
  </si>
  <si>
    <t xml:space="preserve">イルベサルタン錠１００ｍｇ「トーワ」</t>
  </si>
  <si>
    <t xml:space="preserve">2149046F2143</t>
  </si>
  <si>
    <t xml:space="preserve">イルベサルタン錠１００ｍｇ「ＪＧ」</t>
  </si>
  <si>
    <t xml:space="preserve">2149046F2151</t>
  </si>
  <si>
    <t xml:space="preserve">イルベサルタン錠１００ｍｇ「ＫＭＰ」</t>
  </si>
  <si>
    <t xml:space="preserve">2149046F3018</t>
  </si>
  <si>
    <t xml:space="preserve">イルベサルタン２００ｍｇ錠</t>
  </si>
  <si>
    <t xml:space="preserve">2149046F3026</t>
  </si>
  <si>
    <t xml:space="preserve">アバプロ錠２００ｍｇ</t>
  </si>
  <si>
    <t xml:space="preserve">2149046F3034</t>
  </si>
  <si>
    <t xml:space="preserve">イルベタン錠２００ｍｇ</t>
  </si>
  <si>
    <t xml:space="preserve">2149046F3042</t>
  </si>
  <si>
    <t xml:space="preserve">イルベサルタン錠２００ｍｇ「ＤＳＰＢ」</t>
  </si>
  <si>
    <t xml:space="preserve">2149046F3077</t>
  </si>
  <si>
    <t xml:space="preserve">イルベサルタン錠２００ｍｇ「オーハラ」</t>
  </si>
  <si>
    <t xml:space="preserve">2149046F3093</t>
  </si>
  <si>
    <t xml:space="preserve">イルベサルタン錠２００ｍｇ「ケミファ」</t>
  </si>
  <si>
    <t xml:space="preserve">2149046F3107</t>
  </si>
  <si>
    <t xml:space="preserve">イルベサルタン錠２００ｍｇ「サワイ」</t>
  </si>
  <si>
    <t xml:space="preserve">2149046F3115</t>
  </si>
  <si>
    <t xml:space="preserve">イルベサルタン錠２００ｍｇ「トーワ」</t>
  </si>
  <si>
    <t xml:space="preserve">2149046F3131</t>
  </si>
  <si>
    <t xml:space="preserve">イルベサルタン錠２００ｍｇ「ニプロ」</t>
  </si>
  <si>
    <t xml:space="preserve">2149046F3140</t>
  </si>
  <si>
    <t xml:space="preserve">イルベサルタン錠２００ｍｇ「ＪＧ」</t>
  </si>
  <si>
    <t xml:space="preserve">2149046F3158</t>
  </si>
  <si>
    <t xml:space="preserve">イルベサルタン錠２００ｍｇ「ＫＭＰ」</t>
  </si>
  <si>
    <t xml:space="preserve">2149046F4022</t>
  </si>
  <si>
    <t xml:space="preserve">イルベサルタンＯＤ錠５０ｍｇ「トーワ」</t>
  </si>
  <si>
    <t xml:space="preserve">2149046F5029</t>
  </si>
  <si>
    <t xml:space="preserve">イルベサルタンＯＤ錠１００ｍｇ「トーワ」</t>
  </si>
  <si>
    <t xml:space="preserve">2149046F6025</t>
  </si>
  <si>
    <t xml:space="preserve">イルベサルタンＯＤ錠２００ｍｇ「トーワ」</t>
  </si>
  <si>
    <t xml:space="preserve">2149047F1028</t>
  </si>
  <si>
    <t xml:space="preserve">アリスキレンフマル酸塩</t>
  </si>
  <si>
    <t xml:space="preserve">ラジレス錠１５０ｍｇ</t>
  </si>
  <si>
    <t xml:space="preserve">2149048D1021</t>
  </si>
  <si>
    <t xml:space="preserve">アジルサルタン</t>
  </si>
  <si>
    <t xml:space="preserve">アジルバ顆粒１％</t>
  </si>
  <si>
    <t xml:space="preserve">2149048F1022</t>
  </si>
  <si>
    <t xml:space="preserve">アジルバ錠２０ｍｇ</t>
  </si>
  <si>
    <t xml:space="preserve">2149048F1030</t>
  </si>
  <si>
    <t xml:space="preserve">アジルサルタン錠２０ｍｇ「ＪＧ」</t>
  </si>
  <si>
    <t xml:space="preserve">2149048F1049</t>
  </si>
  <si>
    <t xml:space="preserve">アジルサルタン錠２０ｍｇ「サワイ」</t>
  </si>
  <si>
    <t xml:space="preserve">2149048F1057</t>
  </si>
  <si>
    <t xml:space="preserve">アジルサルタン錠２０ｍｇ「サンド」</t>
  </si>
  <si>
    <t xml:space="preserve">2149048F1065</t>
  </si>
  <si>
    <t xml:space="preserve">アジルサルタン錠２０ｍｇ「武田テバ」</t>
  </si>
  <si>
    <t xml:space="preserve">2149048F1073</t>
  </si>
  <si>
    <t xml:space="preserve">アジルサルタン錠２０ｍｇ「トーワ」</t>
  </si>
  <si>
    <t xml:space="preserve">2149048F1081</t>
  </si>
  <si>
    <t xml:space="preserve">アジルサルタン錠２０ｍｇ「ニプロ」</t>
  </si>
  <si>
    <t xml:space="preserve">2149048F1090</t>
  </si>
  <si>
    <t xml:space="preserve">アジルサルタン錠２０ｍｇ「ＴＣＫ」</t>
  </si>
  <si>
    <t xml:space="preserve">2149048F2029</t>
  </si>
  <si>
    <t xml:space="preserve">アジルバ錠４０ｍｇ</t>
  </si>
  <si>
    <t xml:space="preserve">2149048F2037</t>
  </si>
  <si>
    <t xml:space="preserve">アジルサルタン錠４０ｍｇ「ＪＧ」</t>
  </si>
  <si>
    <t xml:space="preserve">2149048F2045</t>
  </si>
  <si>
    <t xml:space="preserve">アジルサルタン錠４０ｍｇ「サワイ」</t>
  </si>
  <si>
    <t xml:space="preserve">2149048F2053</t>
  </si>
  <si>
    <t xml:space="preserve">アジルサルタン錠４０ｍｇ「サンド」</t>
  </si>
  <si>
    <t xml:space="preserve">2149048F2061</t>
  </si>
  <si>
    <t xml:space="preserve">アジルサルタン錠４０ｍｇ「武田テバ」</t>
  </si>
  <si>
    <t xml:space="preserve">2149048F2070</t>
  </si>
  <si>
    <t xml:space="preserve">アジルサルタン錠４０ｍｇ「トーワ」</t>
  </si>
  <si>
    <t xml:space="preserve">2149048F2088</t>
  </si>
  <si>
    <t xml:space="preserve">アジルサルタン錠４０ｍｇ「ニプロ」</t>
  </si>
  <si>
    <t xml:space="preserve">2149048F2096</t>
  </si>
  <si>
    <t xml:space="preserve">アジルサルタン錠４０ｍｇ「ＴＣＫ」</t>
  </si>
  <si>
    <t xml:space="preserve">2149048F3025</t>
  </si>
  <si>
    <t xml:space="preserve">アジルバ錠１０ｍｇ</t>
  </si>
  <si>
    <t xml:space="preserve">2149048F3033</t>
  </si>
  <si>
    <t xml:space="preserve">アジルサルタン錠１０ｍｇ「ＪＧ」</t>
  </si>
  <si>
    <t xml:space="preserve">2149048F3041</t>
  </si>
  <si>
    <t xml:space="preserve">アジルサルタン錠１０ｍｇ「サワイ」</t>
  </si>
  <si>
    <t xml:space="preserve">2149048F3050</t>
  </si>
  <si>
    <t xml:space="preserve">アジルサルタン錠１０ｍｇ「サンド」</t>
  </si>
  <si>
    <t xml:space="preserve">2149048F3068</t>
  </si>
  <si>
    <t xml:space="preserve">アジルサルタン錠１０ｍｇ「武田テバ」</t>
  </si>
  <si>
    <t xml:space="preserve">2149048F3076</t>
  </si>
  <si>
    <t xml:space="preserve">アジルサルタン錠１０ｍｇ「トーワ」</t>
  </si>
  <si>
    <t xml:space="preserve">2149048F3084</t>
  </si>
  <si>
    <t xml:space="preserve">アジルサルタン錠１０ｍｇ「ニプロ」</t>
  </si>
  <si>
    <t xml:space="preserve">2149048F3092</t>
  </si>
  <si>
    <t xml:space="preserve">アジルサルタン錠１０ｍｇ「ＴＣＫ」</t>
  </si>
  <si>
    <t xml:space="preserve">2149048F4021</t>
  </si>
  <si>
    <t xml:space="preserve">アジルサルタンＯＤ錠１０ｍｇ「ＤＳＥＰ」</t>
  </si>
  <si>
    <t xml:space="preserve">2149048F4030</t>
  </si>
  <si>
    <t xml:space="preserve">アジルサルタンＯＤ錠１０ｍｇ「杏林」</t>
  </si>
  <si>
    <t xml:space="preserve">2149048F4048</t>
  </si>
  <si>
    <t xml:space="preserve">アジルサルタンＯＤ錠１０ｍｇ「ケミファ」</t>
  </si>
  <si>
    <t xml:space="preserve">2149048F4056</t>
  </si>
  <si>
    <t xml:space="preserve">アジルサルタンＯＤ錠１０ｍｇ「サワイ」</t>
  </si>
  <si>
    <t xml:space="preserve">2149048F4064</t>
  </si>
  <si>
    <t xml:space="preserve">アジルサルタンＯＤ錠１０ｍｇ「日新」</t>
  </si>
  <si>
    <t xml:space="preserve">2149048F4072</t>
  </si>
  <si>
    <t xml:space="preserve">アジルサルタンＯＤ錠１０ｍｇ「フェルゼン」</t>
  </si>
  <si>
    <t xml:space="preserve">2149048F4080</t>
  </si>
  <si>
    <t xml:space="preserve">アジルサルタンＯＤ錠１０ｍｇ「明治」</t>
  </si>
  <si>
    <t xml:space="preserve">2149048F5028</t>
  </si>
  <si>
    <t xml:space="preserve">アジルサルタンＯＤ錠２０ｍｇ「ＤＳＥＰ」</t>
  </si>
  <si>
    <t xml:space="preserve">2149048F5036</t>
  </si>
  <si>
    <t xml:space="preserve">アジルサルタンＯＤ錠２０ｍｇ「杏林」</t>
  </si>
  <si>
    <t xml:space="preserve">2149048F5044</t>
  </si>
  <si>
    <t xml:space="preserve">アジルサルタンＯＤ錠２０ｍｇ「ケミファ」</t>
  </si>
  <si>
    <t xml:space="preserve">2149048F5052</t>
  </si>
  <si>
    <t xml:space="preserve">アジルサルタンＯＤ錠２０ｍｇ「サワイ」</t>
  </si>
  <si>
    <t xml:space="preserve">2149048F5060</t>
  </si>
  <si>
    <t xml:space="preserve">アジルサルタンＯＤ錠２０ｍｇ「日新」</t>
  </si>
  <si>
    <t xml:space="preserve">2149048F5079</t>
  </si>
  <si>
    <t xml:space="preserve">アジルサルタンＯＤ錠２０ｍｇ「フェルゼン」</t>
  </si>
  <si>
    <t xml:space="preserve">2149048F5087</t>
  </si>
  <si>
    <t xml:space="preserve">アジルサルタンＯＤ錠２０ｍｇ「明治」</t>
  </si>
  <si>
    <t xml:space="preserve">2149048F6024</t>
  </si>
  <si>
    <t xml:space="preserve">アジルサルタンＯＤ錠４０ｍｇ「ＤＳＥＰ」</t>
  </si>
  <si>
    <t xml:space="preserve">2149048F6032</t>
  </si>
  <si>
    <t xml:space="preserve">アジルサルタンＯＤ錠４０ｍｇ「杏林」</t>
  </si>
  <si>
    <t xml:space="preserve">2149048F6040</t>
  </si>
  <si>
    <t xml:space="preserve">アジルサルタンＯＤ錠４０ｍｇ「ケミファ」</t>
  </si>
  <si>
    <t xml:space="preserve">2149048F6059</t>
  </si>
  <si>
    <t xml:space="preserve">アジルサルタンＯＤ錠４０ｍｇ「サワイ」</t>
  </si>
  <si>
    <t xml:space="preserve">2149048F6067</t>
  </si>
  <si>
    <t xml:space="preserve">アジルサルタンＯＤ錠４０ｍｇ「日新」</t>
  </si>
  <si>
    <t xml:space="preserve">2149048F6075</t>
  </si>
  <si>
    <t xml:space="preserve">アジルサルタンＯＤ錠４０ｍｇ「フェルゼン」</t>
  </si>
  <si>
    <t xml:space="preserve">2149048F6083</t>
  </si>
  <si>
    <t xml:space="preserve">アジルサルタンＯＤ錠４０ｍｇ「明治」</t>
  </si>
  <si>
    <t xml:space="preserve">2149049F1027</t>
  </si>
  <si>
    <t xml:space="preserve">エサキセレノン</t>
  </si>
  <si>
    <t xml:space="preserve">ミネブロ錠１．２５ｍｇ</t>
  </si>
  <si>
    <t xml:space="preserve">2149049F2023</t>
  </si>
  <si>
    <t xml:space="preserve">ミネブロ錠２．５ｍｇ</t>
  </si>
  <si>
    <t xml:space="preserve">2149049F3020</t>
  </si>
  <si>
    <t xml:space="preserve">ミネブロ錠５ｍｇ</t>
  </si>
  <si>
    <t xml:space="preserve">2149049F4026</t>
  </si>
  <si>
    <t xml:space="preserve">ミネブロＯＤ錠１．２５ｍｇ</t>
  </si>
  <si>
    <t xml:space="preserve">2149049F5022</t>
  </si>
  <si>
    <t xml:space="preserve">ミネブロＯＤ錠２．５ｍｇ</t>
  </si>
  <si>
    <t xml:space="preserve">2149049F6029</t>
  </si>
  <si>
    <t xml:space="preserve">ミネブロＯＤ錠５ｍｇ</t>
  </si>
  <si>
    <t xml:space="preserve">2149110F1040</t>
  </si>
  <si>
    <t xml:space="preserve">ロサルタンカリウム・ヒドロクロロチアジド</t>
  </si>
  <si>
    <t xml:space="preserve">プレミネント配合錠ＬＤ</t>
  </si>
  <si>
    <t xml:space="preserve">2149110F1082</t>
  </si>
  <si>
    <t xml:space="preserve">ロサルヒド配合錠ＬＤ「ＥＰ」</t>
  </si>
  <si>
    <t xml:space="preserve">2149110F1104</t>
  </si>
  <si>
    <t xml:space="preserve">ロサルヒド配合錠ＬＤ「ＪＧ」</t>
  </si>
  <si>
    <t xml:space="preserve">2149110F1155</t>
  </si>
  <si>
    <t xml:space="preserve">ロサルヒド配合錠ＬＤ「ＴＣＫ」</t>
  </si>
  <si>
    <t xml:space="preserve">2149110F1163</t>
  </si>
  <si>
    <t xml:space="preserve">ロサルヒド配合錠ＬＤ「ＹＤ」</t>
  </si>
  <si>
    <t xml:space="preserve">2149110F1198</t>
  </si>
  <si>
    <t xml:space="preserve">ロサルヒド配合錠ＬＤ「杏林」</t>
  </si>
  <si>
    <t xml:space="preserve">2149110F1201</t>
  </si>
  <si>
    <t xml:space="preserve">ロサルヒド配合錠ＬＤ「ケミファ」</t>
  </si>
  <si>
    <t xml:space="preserve">2149110F1210</t>
  </si>
  <si>
    <t xml:space="preserve">ロサルヒド配合錠ＬＤ「サワイ」</t>
  </si>
  <si>
    <t xml:space="preserve">2149110F1236</t>
  </si>
  <si>
    <t xml:space="preserve">ロサルヒド配合錠ＬＤ「三和」</t>
  </si>
  <si>
    <t xml:space="preserve">2149110F1260</t>
  </si>
  <si>
    <t xml:space="preserve">ロサルヒド配合錠ＬＤ「ツルハラ」</t>
  </si>
  <si>
    <t xml:space="preserve">2149110F1279</t>
  </si>
  <si>
    <t xml:space="preserve">ロサルヒド配合錠ＬＤ「トーワ」</t>
  </si>
  <si>
    <t xml:space="preserve">2149110F1287</t>
  </si>
  <si>
    <t xml:space="preserve">ロサルヒド配合錠ＬＤ「日医工」</t>
  </si>
  <si>
    <t xml:space="preserve">2149110F1295</t>
  </si>
  <si>
    <t xml:space="preserve">ロサルヒド配合錠ＬＤ「日新」</t>
  </si>
  <si>
    <t xml:space="preserve">2149110F1309</t>
  </si>
  <si>
    <t xml:space="preserve">ロサルヒド配合錠ＬＤ「ニプロ」</t>
  </si>
  <si>
    <t xml:space="preserve">2149110F1350</t>
  </si>
  <si>
    <t xml:space="preserve">ロサルヒド配合錠ＬＤ「ＮＰＩ」</t>
  </si>
  <si>
    <t xml:space="preserve">2149110F1368</t>
  </si>
  <si>
    <t xml:space="preserve">ロサルヒド配合錠ＬＤ「ＶＴＲＳ」</t>
  </si>
  <si>
    <t xml:space="preserve">2149110F1376</t>
  </si>
  <si>
    <t xml:space="preserve">ロサルヒド配合錠ＬＤ「ＮＩＧ」</t>
  </si>
  <si>
    <t xml:space="preserve">2149110F2011</t>
  </si>
  <si>
    <t xml:space="preserve">ロサルタンカリウム・ヒドロクロロチアジドＨＤ錠</t>
  </si>
  <si>
    <t xml:space="preserve">2149110F2020</t>
  </si>
  <si>
    <t xml:space="preserve">プレミネント配合錠ＨＤ</t>
  </si>
  <si>
    <t xml:space="preserve">2149110F2070</t>
  </si>
  <si>
    <t xml:space="preserve">ロサルヒド配合錠ＨＤ「三和」</t>
  </si>
  <si>
    <t xml:space="preserve">2149110F2100</t>
  </si>
  <si>
    <t xml:space="preserve">ロサルヒド配合錠ＨＤ「ＥＰ」</t>
  </si>
  <si>
    <t xml:space="preserve">2149110F2151</t>
  </si>
  <si>
    <t xml:space="preserve">ロサルヒド配合錠ＨＤ「ＴＣＫ」</t>
  </si>
  <si>
    <t xml:space="preserve">2149110F2194</t>
  </si>
  <si>
    <t xml:space="preserve">ロサルヒド配合錠ＨＤ「ケミファ」</t>
  </si>
  <si>
    <t xml:space="preserve">2149110F2232</t>
  </si>
  <si>
    <t xml:space="preserve">ロサルヒド配合錠ＨＤ「トーワ」</t>
  </si>
  <si>
    <t xml:space="preserve">2149110F2240</t>
  </si>
  <si>
    <t xml:space="preserve">ロサルヒド配合錠ＨＤ「日医工」</t>
  </si>
  <si>
    <t xml:space="preserve">2149110F2259</t>
  </si>
  <si>
    <t xml:space="preserve">ロサルヒド配合錠ＨＤ「日新」</t>
  </si>
  <si>
    <t xml:space="preserve">2149110F2291</t>
  </si>
  <si>
    <t xml:space="preserve">ロサルヒド配合錠ＨＤ「サワイ」</t>
  </si>
  <si>
    <t xml:space="preserve">2149110F2321</t>
  </si>
  <si>
    <t xml:space="preserve">ロサルヒド配合錠ＨＤ「ＮＰＩ」</t>
  </si>
  <si>
    <t xml:space="preserve">2149110F2330</t>
  </si>
  <si>
    <t xml:space="preserve">ロサルヒド配合錠ＨＤ「ＶＴＲＳ」</t>
  </si>
  <si>
    <t xml:space="preserve">2149110F2348</t>
  </si>
  <si>
    <t xml:space="preserve">ロサルヒド配合錠ＨＤ「ＮＩＧ」</t>
  </si>
  <si>
    <t xml:space="preserve">2149111F1028</t>
  </si>
  <si>
    <t xml:space="preserve">カンデサルタンシレキセチル・ヒドロクロロチアジド</t>
  </si>
  <si>
    <t xml:space="preserve">エカード配合錠ＬＤ</t>
  </si>
  <si>
    <t xml:space="preserve">2149111F1036</t>
  </si>
  <si>
    <t xml:space="preserve">カデチア配合錠ＬＤ「あすか」</t>
  </si>
  <si>
    <t xml:space="preserve">2149111F1044</t>
  </si>
  <si>
    <t xml:space="preserve">カデチア配合錠ＬＤ「テバ」</t>
  </si>
  <si>
    <t xml:space="preserve">2149111F2024</t>
  </si>
  <si>
    <t xml:space="preserve">エカード配合錠ＨＤ</t>
  </si>
  <si>
    <t xml:space="preserve">2149111F2032</t>
  </si>
  <si>
    <t xml:space="preserve">カデチア配合錠ＨＤ「あすか」</t>
  </si>
  <si>
    <t xml:space="preserve">2149111F2040</t>
  </si>
  <si>
    <t xml:space="preserve">カデチア配合錠ＨＤ「テバ」</t>
  </si>
  <si>
    <t xml:space="preserve">2149112F1022</t>
  </si>
  <si>
    <t xml:space="preserve">バルサルタン・ヒドロクロロチアジド</t>
  </si>
  <si>
    <t xml:space="preserve">コディオ配合錠ＭＤ</t>
  </si>
  <si>
    <t xml:space="preserve">2149112F1030</t>
  </si>
  <si>
    <t xml:space="preserve">バルヒディオ配合錠ＭＤ「サンド」</t>
  </si>
  <si>
    <t xml:space="preserve">2149112F1057</t>
  </si>
  <si>
    <t xml:space="preserve">バルヒディオ配合錠ＭＤ「ＪＧ」</t>
  </si>
  <si>
    <t xml:space="preserve">2149112F1065</t>
  </si>
  <si>
    <t xml:space="preserve">バルヒディオ配合錠ＭＤ「ＴＣＫ」</t>
  </si>
  <si>
    <t xml:space="preserve">2149112F1073</t>
  </si>
  <si>
    <t xml:space="preserve">バルヒディオ配合錠ＭＤ「サワイ」</t>
  </si>
  <si>
    <t xml:space="preserve">2149112F1090</t>
  </si>
  <si>
    <t xml:space="preserve">バルヒディオ配合錠ＭＤ「ツルハラ」</t>
  </si>
  <si>
    <t xml:space="preserve">2149112F1103</t>
  </si>
  <si>
    <t xml:space="preserve">バルヒディオ配合錠ＭＤ「トーワ」</t>
  </si>
  <si>
    <t xml:space="preserve">2149112F1120</t>
  </si>
  <si>
    <t xml:space="preserve">バルヒディオ配合錠ＭＤ「ＮＩＧ」</t>
  </si>
  <si>
    <t xml:space="preserve">2149112F2029</t>
  </si>
  <si>
    <t xml:space="preserve">コディオ配合錠ＥＸ</t>
  </si>
  <si>
    <t xml:space="preserve">2149112F2037</t>
  </si>
  <si>
    <t xml:space="preserve">バルヒディオ配合錠ＥＸ「サンド」</t>
  </si>
  <si>
    <t xml:space="preserve">2149112F2053</t>
  </si>
  <si>
    <t xml:space="preserve">バルヒディオ配合錠ＥＸ「ＪＧ」</t>
  </si>
  <si>
    <t xml:space="preserve">2149112F2061</t>
  </si>
  <si>
    <t xml:space="preserve">バルヒディオ配合錠ＥＸ「ＴＣＫ」</t>
  </si>
  <si>
    <t xml:space="preserve">2149112F2070</t>
  </si>
  <si>
    <t xml:space="preserve">バルヒディオ配合錠ＥＸ「サワイ」</t>
  </si>
  <si>
    <t xml:space="preserve">2149112F2096</t>
  </si>
  <si>
    <t xml:space="preserve">バルヒディオ配合錠ＥＸ「ツルハラ」</t>
  </si>
  <si>
    <t xml:space="preserve">2149112F2100</t>
  </si>
  <si>
    <t xml:space="preserve">バルヒディオ配合錠ＥＸ「トーワ」</t>
  </si>
  <si>
    <t xml:space="preserve">2149112F2126</t>
  </si>
  <si>
    <t xml:space="preserve">バルヒディオ配合錠ＥＸ「ＮＩＧ」</t>
  </si>
  <si>
    <t xml:space="preserve">2149113F1027</t>
  </si>
  <si>
    <t xml:space="preserve">テルミサルタン・ヒドロクロロチアジド</t>
  </si>
  <si>
    <t xml:space="preserve">ミコンビ配合錠ＡＰ</t>
  </si>
  <si>
    <t xml:space="preserve">2149113F1035</t>
  </si>
  <si>
    <t xml:space="preserve">テルチア配合錠ＡＰ「ＤＳＥＰ」</t>
  </si>
  <si>
    <t xml:space="preserve">2149113F1043</t>
  </si>
  <si>
    <t xml:space="preserve">テルチア配合錠ＡＰ「サワイ」</t>
  </si>
  <si>
    <t xml:space="preserve">2149113F1060</t>
  </si>
  <si>
    <t xml:space="preserve">テルチア配合錠ＡＰ「トーワ」</t>
  </si>
  <si>
    <t xml:space="preserve">2149113F1078</t>
  </si>
  <si>
    <t xml:space="preserve">テルチア配合錠ＡＰ「日医工」</t>
  </si>
  <si>
    <t xml:space="preserve">2149113F1086</t>
  </si>
  <si>
    <t xml:space="preserve">テルチア配合錠ＡＰ「ＮＩＧ」</t>
  </si>
  <si>
    <t xml:space="preserve">2149113F2015</t>
  </si>
  <si>
    <t xml:space="preserve">テルミサルタン・ヒドロクロロチアジドＢＰ錠</t>
  </si>
  <si>
    <t xml:space="preserve">2149113F2023</t>
  </si>
  <si>
    <t xml:space="preserve">ミコンビ配合錠ＢＰ</t>
  </si>
  <si>
    <t xml:space="preserve">2149113F2031</t>
  </si>
  <si>
    <t xml:space="preserve">テルチア配合錠ＢＰ「ＤＳＥＰ」</t>
  </si>
  <si>
    <t xml:space="preserve">2149113F2040</t>
  </si>
  <si>
    <t xml:space="preserve">テルチア配合錠ＢＰ「サワイ」</t>
  </si>
  <si>
    <t xml:space="preserve">2149113F2066</t>
  </si>
  <si>
    <t xml:space="preserve">テルチア配合錠ＢＰ「トーワ」</t>
  </si>
  <si>
    <t xml:space="preserve">2149113F2082</t>
  </si>
  <si>
    <t xml:space="preserve">テルチア配合錠ＢＰ「ＮＩＧ」</t>
  </si>
  <si>
    <t xml:space="preserve">2149114F1021</t>
  </si>
  <si>
    <t xml:space="preserve">バルサルタン・アムロジピンベシル酸塩</t>
  </si>
  <si>
    <t xml:space="preserve">エックスフォージ配合錠</t>
  </si>
  <si>
    <t xml:space="preserve">2149114F1030</t>
  </si>
  <si>
    <t xml:space="preserve">アムバロ配合錠「ＤＳＥＰ」</t>
  </si>
  <si>
    <t xml:space="preserve">2149114F1056</t>
  </si>
  <si>
    <t xml:space="preserve">アムバロ配合錠「ＦＦＰ」</t>
  </si>
  <si>
    <t xml:space="preserve">2149114F1064</t>
  </si>
  <si>
    <t xml:space="preserve">アムバロ配合錠「ＪＧ」</t>
  </si>
  <si>
    <t xml:space="preserve">2149114F1099</t>
  </si>
  <si>
    <t xml:space="preserve">アムバロ配合錠「ＴＣＫ」</t>
  </si>
  <si>
    <t xml:space="preserve">2149114F1102</t>
  </si>
  <si>
    <t xml:space="preserve">アムバロ配合錠「ＹＤ」</t>
  </si>
  <si>
    <t xml:space="preserve">2149114F1137</t>
  </si>
  <si>
    <t xml:space="preserve">アムバロ配合錠「オーハラ」</t>
  </si>
  <si>
    <t xml:space="preserve">2149114F1153</t>
  </si>
  <si>
    <t xml:space="preserve">アムバロ配合錠「杏林」</t>
  </si>
  <si>
    <t xml:space="preserve">2149114F1161</t>
  </si>
  <si>
    <t xml:space="preserve">アムバロ配合錠「ケミファ」</t>
  </si>
  <si>
    <t xml:space="preserve">2149114F1170</t>
  </si>
  <si>
    <t xml:space="preserve">アムバロ配合錠「サワイ」</t>
  </si>
  <si>
    <t xml:space="preserve">2149114F1188</t>
  </si>
  <si>
    <t xml:space="preserve">アムバロ配合錠「サンド」</t>
  </si>
  <si>
    <t xml:space="preserve">2149114F1218</t>
  </si>
  <si>
    <t xml:space="preserve">アムバロ配合錠「トーワ」</t>
  </si>
  <si>
    <t xml:space="preserve">2149114F1234</t>
  </si>
  <si>
    <t xml:space="preserve">アムバロ配合錠「日新」</t>
  </si>
  <si>
    <t xml:space="preserve">2149114F1285</t>
  </si>
  <si>
    <t xml:space="preserve">アムバロ配合錠「ＮＩＧ」</t>
  </si>
  <si>
    <t xml:space="preserve">2149114F2028</t>
  </si>
  <si>
    <t xml:space="preserve">エックスフォージ配合ＯＤ錠</t>
  </si>
  <si>
    <t xml:space="preserve">2149114F2044</t>
  </si>
  <si>
    <t xml:space="preserve">アムバロ配合ＯＤ錠「日医工」</t>
  </si>
  <si>
    <t xml:space="preserve">2149114F2060</t>
  </si>
  <si>
    <t xml:space="preserve">アムバロ配合ＯＤ錠「トーワ」</t>
  </si>
  <si>
    <t xml:space="preserve">2149115F1026</t>
  </si>
  <si>
    <t xml:space="preserve">オルメサルタンメドキソミル・アゼルニジピン</t>
  </si>
  <si>
    <t xml:space="preserve">レザルタス配合錠ＬＤ</t>
  </si>
  <si>
    <t xml:space="preserve">2149115F2022</t>
  </si>
  <si>
    <t xml:space="preserve">レザルタス配合錠ＨＤ</t>
  </si>
  <si>
    <t xml:space="preserve">2149116F1020</t>
  </si>
  <si>
    <t xml:space="preserve">カンデサルタンシレキセチル・アムロジピンベシル酸塩</t>
  </si>
  <si>
    <t xml:space="preserve">ユニシア配合錠ＬＤ</t>
  </si>
  <si>
    <t xml:space="preserve">2149116F1039</t>
  </si>
  <si>
    <t xml:space="preserve">カムシア配合錠ＬＤ「あすか」</t>
  </si>
  <si>
    <t xml:space="preserve">2149116F1047</t>
  </si>
  <si>
    <t xml:space="preserve">カムシア配合錠ＬＤ「サンド」</t>
  </si>
  <si>
    <t xml:space="preserve">2149116F1055</t>
  </si>
  <si>
    <t xml:space="preserve">カムシア配合錠ＬＤ「ニプロ」</t>
  </si>
  <si>
    <t xml:space="preserve">2149116F1071</t>
  </si>
  <si>
    <t xml:space="preserve">カムシア配合錠ＬＤ「日新」</t>
  </si>
  <si>
    <t xml:space="preserve">2149116F1080</t>
  </si>
  <si>
    <t xml:space="preserve">カムシア配合錠ＬＤ「トーワ」</t>
  </si>
  <si>
    <t xml:space="preserve">2149116F1098</t>
  </si>
  <si>
    <t xml:space="preserve">カムシア配合錠ＬＤ「ＮＩＧ」</t>
  </si>
  <si>
    <t xml:space="preserve">2149116F2027</t>
  </si>
  <si>
    <t xml:space="preserve">ユニシア配合錠ＨＤ</t>
  </si>
  <si>
    <t xml:space="preserve">2149116F2035</t>
  </si>
  <si>
    <t xml:space="preserve">カムシア配合錠ＨＤ「あすか」</t>
  </si>
  <si>
    <t xml:space="preserve">2149116F2043</t>
  </si>
  <si>
    <t xml:space="preserve">カムシア配合錠ＨＤ「サンド」</t>
  </si>
  <si>
    <t xml:space="preserve">2149116F2051</t>
  </si>
  <si>
    <t xml:space="preserve">カムシア配合錠ＨＤ「ニプロ」</t>
  </si>
  <si>
    <t xml:space="preserve">2149116F2078</t>
  </si>
  <si>
    <t xml:space="preserve">カムシア配合錠ＨＤ「日新」</t>
  </si>
  <si>
    <t xml:space="preserve">2149116F2086</t>
  </si>
  <si>
    <t xml:space="preserve">カムシア配合錠ＨＤ「トーワ」</t>
  </si>
  <si>
    <t xml:space="preserve">2149116F2094</t>
  </si>
  <si>
    <t xml:space="preserve">カムシア配合錠ＨＤ「ＮＩＧ」</t>
  </si>
  <si>
    <t xml:space="preserve">2149117F1025</t>
  </si>
  <si>
    <t xml:space="preserve">テルミサルタン・アムロジピンベシル酸塩</t>
  </si>
  <si>
    <t xml:space="preserve">ミカムロ配合錠ＡＰ</t>
  </si>
  <si>
    <t xml:space="preserve">2149117F1033</t>
  </si>
  <si>
    <t xml:space="preserve">テラムロ配合錠ＡＰ「ＤＳＥＰ」</t>
  </si>
  <si>
    <t xml:space="preserve">2149117F1041</t>
  </si>
  <si>
    <t xml:space="preserve">テラムロ配合錠ＡＰ「ＥＥ」</t>
  </si>
  <si>
    <t xml:space="preserve">ニプロファーマ</t>
  </si>
  <si>
    <t xml:space="preserve">2149117F1050</t>
  </si>
  <si>
    <t xml:space="preserve">テラムロ配合錠ＡＰ「サワイ」</t>
  </si>
  <si>
    <t xml:space="preserve">2149117F1076</t>
  </si>
  <si>
    <t xml:space="preserve">テラムロ配合錠ＡＰ「トーワ」</t>
  </si>
  <si>
    <t xml:space="preserve">2149117F1084</t>
  </si>
  <si>
    <t xml:space="preserve">テラムロ配合錠ＡＰ「日医工」</t>
  </si>
  <si>
    <t xml:space="preserve">2149117F1092</t>
  </si>
  <si>
    <t xml:space="preserve">テラムロ配合錠ＡＰ「ニプロ」</t>
  </si>
  <si>
    <t xml:space="preserve">2149117F1114</t>
  </si>
  <si>
    <t xml:space="preserve">テラムロ配合錠ＡＰ「ＮＩＧ」</t>
  </si>
  <si>
    <t xml:space="preserve">2149117F2021</t>
  </si>
  <si>
    <t xml:space="preserve">ミカムロ配合錠ＢＰ</t>
  </si>
  <si>
    <t xml:space="preserve">2149117F2030</t>
  </si>
  <si>
    <t xml:space="preserve">テラムロ配合錠ＢＰ「ＤＳＥＰ」</t>
  </si>
  <si>
    <t xml:space="preserve">2149117F2048</t>
  </si>
  <si>
    <t xml:space="preserve">テラムロ配合錠ＢＰ「ＥＥ」</t>
  </si>
  <si>
    <t xml:space="preserve">2149117F2056</t>
  </si>
  <si>
    <t xml:space="preserve">テラムロ配合錠ＢＰ「サワイ」</t>
  </si>
  <si>
    <t xml:space="preserve">2149117F2072</t>
  </si>
  <si>
    <t xml:space="preserve">テラムロ配合錠ＢＰ「トーワ」</t>
  </si>
  <si>
    <t xml:space="preserve">2149117F2080</t>
  </si>
  <si>
    <t xml:space="preserve">テラムロ配合錠ＢＰ「日医工」</t>
  </si>
  <si>
    <t xml:space="preserve">2149117F2099</t>
  </si>
  <si>
    <t xml:space="preserve">テラムロ配合錠ＢＰ「ニプロ」</t>
  </si>
  <si>
    <t xml:space="preserve">2149117F2110</t>
  </si>
  <si>
    <t xml:space="preserve">テラムロ配合錠ＢＰ「ＮＩＧ」</t>
  </si>
  <si>
    <t xml:space="preserve">2149118F1011</t>
  </si>
  <si>
    <t xml:space="preserve">イルベサルタン・アムロジピンベシル酸塩</t>
  </si>
  <si>
    <t xml:space="preserve">イルベサルタン・アムロジピンベシル酸塩ＬＤ錠</t>
  </si>
  <si>
    <t xml:space="preserve">2149118F1020</t>
  </si>
  <si>
    <t xml:space="preserve">アイミクス配合錠ＬＤ</t>
  </si>
  <si>
    <t xml:space="preserve">2149118F1038</t>
  </si>
  <si>
    <t xml:space="preserve">イルアミクス配合錠ＬＤ「ＤＳＰＢ」</t>
  </si>
  <si>
    <t xml:space="preserve">2149118F1054</t>
  </si>
  <si>
    <t xml:space="preserve">イルアミクス配合錠ＬＤ「ＪＧ」</t>
  </si>
  <si>
    <t xml:space="preserve">2149118F1062</t>
  </si>
  <si>
    <t xml:space="preserve">イルアミクス配合錠ＬＤ「ＴＣＫ」</t>
  </si>
  <si>
    <t xml:space="preserve">2149118F1089</t>
  </si>
  <si>
    <t xml:space="preserve">イルアミクス配合錠ＬＤ「オーハラ」</t>
  </si>
  <si>
    <t xml:space="preserve">2149118F1100</t>
  </si>
  <si>
    <t xml:space="preserve">イルアミクス配合錠ＬＤ「ケミファ」</t>
  </si>
  <si>
    <t xml:space="preserve">2149118F1119</t>
  </si>
  <si>
    <t xml:space="preserve">イルアミクス配合錠ＬＤ「サワイ」</t>
  </si>
  <si>
    <t xml:space="preserve">2149118F1151</t>
  </si>
  <si>
    <t xml:space="preserve">イルアミクス配合錠ＬＤ「トーワ」</t>
  </si>
  <si>
    <t xml:space="preserve">2149118F1194</t>
  </si>
  <si>
    <t xml:space="preserve">イルアミクス配合錠ＬＤ「ＮＩＧ」</t>
  </si>
  <si>
    <t xml:space="preserve">2149118F1208</t>
  </si>
  <si>
    <t xml:space="preserve">イルアミクス配合錠ＬＤ「ダイト」</t>
  </si>
  <si>
    <t xml:space="preserve">2149118F2018</t>
  </si>
  <si>
    <t xml:space="preserve">イルベサルタン・アムロジピンベシル酸塩ＨＤ錠</t>
  </si>
  <si>
    <t xml:space="preserve">2149118F2026</t>
  </si>
  <si>
    <t xml:space="preserve">アイミクス配合錠ＨＤ</t>
  </si>
  <si>
    <t xml:space="preserve">2149118F2034</t>
  </si>
  <si>
    <t xml:space="preserve">イルアミクス配合錠ＨＤ「ＤＳＰＢ」</t>
  </si>
  <si>
    <t xml:space="preserve">2149118F2050</t>
  </si>
  <si>
    <t xml:space="preserve">イルアミクス配合錠ＨＤ「ＪＧ」</t>
  </si>
  <si>
    <t xml:space="preserve">2149118F2069</t>
  </si>
  <si>
    <t xml:space="preserve">イルアミクス配合錠ＨＤ「ＴＣＫ」</t>
  </si>
  <si>
    <t xml:space="preserve">2149118F2077</t>
  </si>
  <si>
    <t xml:space="preserve">イルアミクス配合錠ＨＤ「ＹＤ」</t>
  </si>
  <si>
    <t xml:space="preserve">2149118F2085</t>
  </si>
  <si>
    <t xml:space="preserve">イルアミクス配合錠ＨＤ「オーハラ」</t>
  </si>
  <si>
    <t xml:space="preserve">2149118F2093</t>
  </si>
  <si>
    <t xml:space="preserve">イルアミクス配合錠ＨＤ「杏林」</t>
  </si>
  <si>
    <t xml:space="preserve">2149118F2107</t>
  </si>
  <si>
    <t xml:space="preserve">イルアミクス配合錠ＨＤ「ケミファ」</t>
  </si>
  <si>
    <t xml:space="preserve">2149118F2115</t>
  </si>
  <si>
    <t xml:space="preserve">イルアミクス配合錠ＨＤ「サワイ」</t>
  </si>
  <si>
    <t xml:space="preserve">2149118F2123</t>
  </si>
  <si>
    <t xml:space="preserve">イルアミクス配合錠ＨＤ「サンド」</t>
  </si>
  <si>
    <t xml:space="preserve">2149118F2158</t>
  </si>
  <si>
    <t xml:space="preserve">イルアミクス配合錠ＨＤ「トーワ」</t>
  </si>
  <si>
    <t xml:space="preserve">2149118F2190</t>
  </si>
  <si>
    <t xml:space="preserve">イルアミクス配合錠ＨＤ「ＮＩＧ」</t>
  </si>
  <si>
    <t xml:space="preserve">2149118F2204</t>
  </si>
  <si>
    <t xml:space="preserve">イルアミクス配合錠ＨＤ「ダイト」</t>
  </si>
  <si>
    <t xml:space="preserve">2149119F1024</t>
  </si>
  <si>
    <t xml:space="preserve">イルベサルタン・トリクロルメチアジド</t>
  </si>
  <si>
    <t xml:space="preserve">イルトラ配合錠ＬＤ</t>
  </si>
  <si>
    <t xml:space="preserve">2149119F2020</t>
  </si>
  <si>
    <t xml:space="preserve">イルトラ配合錠ＨＤ</t>
  </si>
  <si>
    <t xml:space="preserve">2149120F1027</t>
  </si>
  <si>
    <t xml:space="preserve">バルサルタン・シルニジピン</t>
  </si>
  <si>
    <t xml:space="preserve">アテディオ配合錠</t>
  </si>
  <si>
    <t xml:space="preserve">2149121F1021</t>
  </si>
  <si>
    <t xml:space="preserve">アジルサルタン・アムロジピンベシル酸塩</t>
  </si>
  <si>
    <t xml:space="preserve">ザクラス配合錠ＬＤ</t>
  </si>
  <si>
    <t xml:space="preserve">2149121F1030</t>
  </si>
  <si>
    <t xml:space="preserve">ジルムロ配合錠ＬＤ「ＪＧ」</t>
  </si>
  <si>
    <t xml:space="preserve">2149121F1048</t>
  </si>
  <si>
    <t xml:space="preserve">ジルムロ配合錠ＬＤ「ＴＣＫ」</t>
  </si>
  <si>
    <t xml:space="preserve">2149121F1056</t>
  </si>
  <si>
    <t xml:space="preserve">ジルムロ配合錠ＬＤ「ＹＤ」</t>
  </si>
  <si>
    <t xml:space="preserve">2149121F1064</t>
  </si>
  <si>
    <t xml:space="preserve">ジルムロ配合錠ＬＤ「サワイ」</t>
  </si>
  <si>
    <t xml:space="preserve">2149121F1072</t>
  </si>
  <si>
    <t xml:space="preserve">ジルムロ配合錠ＬＤ「武田テバ」</t>
  </si>
  <si>
    <t xml:space="preserve">2149121F1080</t>
  </si>
  <si>
    <t xml:space="preserve">ジルムロ配合錠ＬＤ「ツルハラ」</t>
  </si>
  <si>
    <t xml:space="preserve">2149121F1099</t>
  </si>
  <si>
    <t xml:space="preserve">ジルムロ配合錠ＬＤ「トーワ」</t>
  </si>
  <si>
    <t xml:space="preserve">2149121F1102</t>
  </si>
  <si>
    <t xml:space="preserve">ジルムロ配合錠ＬＤ「ニプロ」</t>
  </si>
  <si>
    <t xml:space="preserve">2149121F2028</t>
  </si>
  <si>
    <t xml:space="preserve">ザクラス配合錠ＨＤ</t>
  </si>
  <si>
    <t xml:space="preserve">2149121F2036</t>
  </si>
  <si>
    <t xml:space="preserve">ジルムロ配合錠ＨＤ「ＪＧ」</t>
  </si>
  <si>
    <t xml:space="preserve">2149121F2044</t>
  </si>
  <si>
    <t xml:space="preserve">ジルムロ配合錠ＨＤ「ＴＣＫ」</t>
  </si>
  <si>
    <t xml:space="preserve">2149121F2052</t>
  </si>
  <si>
    <t xml:space="preserve">ジルムロ配合錠ＨＤ「ＹＤ」</t>
  </si>
  <si>
    <t xml:space="preserve">2149121F2060</t>
  </si>
  <si>
    <t xml:space="preserve">ジルムロ配合錠ＨＤ「サワイ」</t>
  </si>
  <si>
    <t xml:space="preserve">2149121F2079</t>
  </si>
  <si>
    <t xml:space="preserve">ジルムロ配合錠ＨＤ「武田テバ」</t>
  </si>
  <si>
    <t xml:space="preserve">2149121F2087</t>
  </si>
  <si>
    <t xml:space="preserve">ジルムロ配合錠ＨＤ「ツルハラ」</t>
  </si>
  <si>
    <t xml:space="preserve">2149121F2095</t>
  </si>
  <si>
    <t xml:space="preserve">ジルムロ配合錠ＨＤ「トーワ」</t>
  </si>
  <si>
    <t xml:space="preserve">2149121F2109</t>
  </si>
  <si>
    <t xml:space="preserve">ジルムロ配合錠ＨＤ「ニプロ」</t>
  </si>
  <si>
    <t xml:space="preserve">2149121F3024</t>
  </si>
  <si>
    <t xml:space="preserve">ジルムロ配合ＯＤ錠ＬＤ「サワイ」</t>
  </si>
  <si>
    <t xml:space="preserve">2149121F3032</t>
  </si>
  <si>
    <t xml:space="preserve">ジルムロ配合ＯＤ錠ＬＤ「トーワ」</t>
  </si>
  <si>
    <t xml:space="preserve">2149121F3040</t>
  </si>
  <si>
    <t xml:space="preserve">ジルムロ配合ＯＤ錠ＬＤ「日医工」</t>
  </si>
  <si>
    <t xml:space="preserve">2149121F4020</t>
  </si>
  <si>
    <t xml:space="preserve">ジルムロ配合ＯＤ錠ＨＤ「サワイ」</t>
  </si>
  <si>
    <t xml:space="preserve">2149121F4039</t>
  </si>
  <si>
    <t xml:space="preserve">ジルムロ配合ＯＤ錠ＨＤ「トーワ」</t>
  </si>
  <si>
    <t xml:space="preserve">2149121F4047</t>
  </si>
  <si>
    <t xml:space="preserve">ジルムロ配合ＯＤ錠ＨＤ「日医工」</t>
  </si>
  <si>
    <t xml:space="preserve">2149122F1026</t>
  </si>
  <si>
    <t xml:space="preserve">テルミサルタン・アムロジピンベシル酸塩・ヒドロクロロチアジド</t>
  </si>
  <si>
    <t xml:space="preserve">ミカトリオ配合錠</t>
  </si>
  <si>
    <t xml:space="preserve">2160002F1028</t>
  </si>
  <si>
    <t xml:space="preserve">ミドドリン塩酸塩</t>
  </si>
  <si>
    <t xml:space="preserve">メトリジン錠２ｍｇ</t>
  </si>
  <si>
    <t xml:space="preserve">2160002F1087</t>
  </si>
  <si>
    <t xml:space="preserve">ミドドリン塩酸塩錠２ｍｇ「ＪＧ」</t>
  </si>
  <si>
    <t xml:space="preserve">2160002F1095</t>
  </si>
  <si>
    <t xml:space="preserve">ミドドリン塩酸塩錠２ｍｇ「オーハラ」</t>
  </si>
  <si>
    <t xml:space="preserve">2160002F1109</t>
  </si>
  <si>
    <t xml:space="preserve">ミドドリン塩酸塩錠２ｍｇ「サワイ」</t>
  </si>
  <si>
    <t xml:space="preserve">2160002F1125</t>
  </si>
  <si>
    <t xml:space="preserve">ミドドリン塩酸塩錠２ｍｇ「トーワ」</t>
  </si>
  <si>
    <t xml:space="preserve">2160002F1133</t>
  </si>
  <si>
    <t xml:space="preserve">ミドドリン塩酸塩錠２ｍｇ「ＮＩＧ」</t>
  </si>
  <si>
    <t xml:space="preserve">2160002F2024</t>
  </si>
  <si>
    <t xml:space="preserve">メトリジンＤ錠２ｍｇ</t>
  </si>
  <si>
    <t xml:space="preserve">2160003F1014</t>
  </si>
  <si>
    <t xml:space="preserve">スマトリプタンコハク酸塩</t>
  </si>
  <si>
    <t xml:space="preserve">スマトリプタンコハク酸塩５０ｍｇ錠</t>
  </si>
  <si>
    <t xml:space="preserve">2160003F1022</t>
  </si>
  <si>
    <t xml:space="preserve">イミグラン錠５０</t>
  </si>
  <si>
    <t xml:space="preserve">2160003F1081</t>
  </si>
  <si>
    <t xml:space="preserve">スマトリプタン錠５０ｍｇ「ＴＣＫ」</t>
  </si>
  <si>
    <t xml:space="preserve">2160003F1090</t>
  </si>
  <si>
    <t xml:space="preserve">スマトリプタン錠５０ｍｇ「ＹＤ」</t>
  </si>
  <si>
    <t xml:space="preserve">2160003F1120</t>
  </si>
  <si>
    <t xml:space="preserve">スマトリプタン錠５０ｍｇ「トーワ」</t>
  </si>
  <si>
    <t xml:space="preserve">2160003F1162</t>
  </si>
  <si>
    <t xml:space="preserve">スマトリプタン錠５０ｍｇ「ＳＰＫＫ」</t>
  </si>
  <si>
    <t xml:space="preserve">2160003F1189</t>
  </si>
  <si>
    <t xml:space="preserve">スマトリプタン錠５０ｍｇ「ＴＷ」</t>
  </si>
  <si>
    <t xml:space="preserve">2160003S1020</t>
  </si>
  <si>
    <t xml:space="preserve">５０ｍｇ２ｍＬ１包</t>
  </si>
  <si>
    <t xml:space="preserve">スマトリプタン内用液５０ｍｇ「タカタ」</t>
  </si>
  <si>
    <t xml:space="preserve">2160004F1027</t>
  </si>
  <si>
    <t xml:space="preserve">ゾルミトリプタン</t>
  </si>
  <si>
    <t xml:space="preserve">ゾーミッグ錠２．５ｍｇ</t>
  </si>
  <si>
    <t xml:space="preserve">2160004F2015</t>
  </si>
  <si>
    <t xml:space="preserve">ゾルミトリプタン２．５ｍｇ口腔内崩壊錠</t>
  </si>
  <si>
    <t xml:space="preserve">2160004F2023</t>
  </si>
  <si>
    <t xml:space="preserve">ゾーミッグＲＭ錠２．５ｍｇ</t>
  </si>
  <si>
    <t xml:space="preserve">2160004F2082</t>
  </si>
  <si>
    <t xml:space="preserve">ゾルミトリプタンＯＤ錠２．５ｍｇ「日新」</t>
  </si>
  <si>
    <t xml:space="preserve">2160005F1021</t>
  </si>
  <si>
    <t xml:space="preserve">エレトリプタン臭化水素酸塩</t>
  </si>
  <si>
    <t xml:space="preserve">レルパックス錠２０ｍｇ</t>
  </si>
  <si>
    <t xml:space="preserve">2160005F1030</t>
  </si>
  <si>
    <t xml:space="preserve">エレトリプタン錠２０ｍｇ「ＤＳＥＰ」</t>
  </si>
  <si>
    <t xml:space="preserve">2160005F1048</t>
  </si>
  <si>
    <t xml:space="preserve">エレトリプタン錠２０ｍｇ「ＴＣＫ」</t>
  </si>
  <si>
    <t xml:space="preserve">2160005F1056</t>
  </si>
  <si>
    <t xml:space="preserve">エレトリプタン錠２０ｍｇ「ＹＤ」</t>
  </si>
  <si>
    <t xml:space="preserve">2160005F1064</t>
  </si>
  <si>
    <t xml:space="preserve">エレトリプタン錠２０ｍｇ「サンド」</t>
  </si>
  <si>
    <t xml:space="preserve">2160005F1072</t>
  </si>
  <si>
    <t xml:space="preserve">エレトリプタン錠２０ｍｇ「トーワ」</t>
  </si>
  <si>
    <t xml:space="preserve">2160005F1080</t>
  </si>
  <si>
    <t xml:space="preserve">エレトリプタン錠２０ｍｇ「日医工」</t>
  </si>
  <si>
    <t xml:space="preserve">2160005F1099</t>
  </si>
  <si>
    <t xml:space="preserve">エレトリプタン錠２０ｍｇ「日新」</t>
  </si>
  <si>
    <t xml:space="preserve">2160005F1110</t>
  </si>
  <si>
    <t xml:space="preserve">エレトリプタン錠２０ｍｇ「ＶＴＲＳ」</t>
  </si>
  <si>
    <t xml:space="preserve">2160006F1026</t>
  </si>
  <si>
    <t xml:space="preserve">リザトリプタン安息香酸塩</t>
  </si>
  <si>
    <t xml:space="preserve">マクサルト錠１０ｍｇ</t>
  </si>
  <si>
    <t xml:space="preserve">2160006F2022</t>
  </si>
  <si>
    <t xml:space="preserve">マクサルトＲＰＤ錠１０ｍｇ</t>
  </si>
  <si>
    <t xml:space="preserve">2160006F2030</t>
  </si>
  <si>
    <t xml:space="preserve">リザトリプタンＯＤ錠１０ｍｇ「ＴＣＫ」</t>
  </si>
  <si>
    <t xml:space="preserve">2160006F2057</t>
  </si>
  <si>
    <t xml:space="preserve">リザトリプタンＯＤ錠１０ｍｇ「トーワ」</t>
  </si>
  <si>
    <t xml:space="preserve">2160006F2073</t>
  </si>
  <si>
    <t xml:space="preserve">リザトリプタンＯＤ錠１０ｍｇ「ＶＴＲＳ」</t>
  </si>
  <si>
    <t xml:space="preserve">2160007F1020</t>
  </si>
  <si>
    <t xml:space="preserve">ナラトリプタン塩酸塩</t>
  </si>
  <si>
    <t xml:space="preserve">アマージ錠２．５ｍｇ</t>
  </si>
  <si>
    <t xml:space="preserve">2160007F1039</t>
  </si>
  <si>
    <t xml:space="preserve">ナラトリプタン錠２．５ｍｇ「ＫＯ」</t>
  </si>
  <si>
    <t xml:space="preserve">2171005F1068</t>
  </si>
  <si>
    <t xml:space="preserve">ジラゼプ塩酸塩水和物</t>
  </si>
  <si>
    <t xml:space="preserve">コメリアンコーワ錠５０</t>
  </si>
  <si>
    <t xml:space="preserve">2171005F1335</t>
  </si>
  <si>
    <t xml:space="preserve">ジラゼプ塩酸塩錠５０ｍｇ「サワイ」</t>
  </si>
  <si>
    <t xml:space="preserve">2171005F2021</t>
  </si>
  <si>
    <t xml:space="preserve">コメリアンコーワ錠１００</t>
  </si>
  <si>
    <t xml:space="preserve">2171005F2153</t>
  </si>
  <si>
    <t xml:space="preserve">ジラゼプ塩酸塩錠１００ｍｇ「サワイ」</t>
  </si>
  <si>
    <t xml:space="preserve">2171006F1011</t>
  </si>
  <si>
    <t xml:space="preserve">ジルチアゼム塩酸塩</t>
  </si>
  <si>
    <t xml:space="preserve">ジルチアゼム塩酸塩３０ｍｇ錠</t>
  </si>
  <si>
    <t xml:space="preserve">2171006F1224</t>
  </si>
  <si>
    <t xml:space="preserve">ヘルベッサー錠３０</t>
  </si>
  <si>
    <t xml:space="preserve">2171006F2018</t>
  </si>
  <si>
    <t xml:space="preserve">ジルチアゼム塩酸塩６０ｍｇ錠</t>
  </si>
  <si>
    <t xml:space="preserve">2171006F2026</t>
  </si>
  <si>
    <t xml:space="preserve">ヘルベッサー錠６０</t>
  </si>
  <si>
    <t xml:space="preserve">2171006F2107</t>
  </si>
  <si>
    <t xml:space="preserve">ジルチアゼム塩酸塩錠６０ｍｇ「サワイ」</t>
  </si>
  <si>
    <t xml:space="preserve">2171006N1105</t>
  </si>
  <si>
    <t xml:space="preserve">ヘルベッサーＲカプセル１００ｍｇ</t>
  </si>
  <si>
    <t xml:space="preserve">2171006N1148</t>
  </si>
  <si>
    <t xml:space="preserve">ジルチアゼム塩酸塩Ｒカプセル１００ｍｇ「サワイ」</t>
  </si>
  <si>
    <t xml:space="preserve">2171006N1156</t>
  </si>
  <si>
    <t xml:space="preserve">ジルチアゼム塩酸塩徐放カプセル１００ｍｇ「日医工」</t>
  </si>
  <si>
    <t xml:space="preserve">2171006N1164</t>
  </si>
  <si>
    <t xml:space="preserve">ジルチアゼム塩酸塩徐放カプセル１００ｍｇ「トーワ」</t>
  </si>
  <si>
    <t xml:space="preserve">佐藤薬品工業</t>
  </si>
  <si>
    <t xml:space="preserve">2171006N2012</t>
  </si>
  <si>
    <t xml:space="preserve">ジルチアゼム塩酸塩２００ｍｇ徐放カプセル</t>
  </si>
  <si>
    <t xml:space="preserve">2171006N2039</t>
  </si>
  <si>
    <t xml:space="preserve">ヘルベッサーＲカプセル２００ｍｇ</t>
  </si>
  <si>
    <t xml:space="preserve">2171006N2055</t>
  </si>
  <si>
    <t xml:space="preserve">ジルチアゼム塩酸塩Ｒカプセル２００ｍｇ「サワイ」</t>
  </si>
  <si>
    <t xml:space="preserve">2171008F1010</t>
  </si>
  <si>
    <t xml:space="preserve">ベラパミル塩酸塩</t>
  </si>
  <si>
    <t xml:space="preserve">ベラパミル塩酸塩４０ｍｇ錠</t>
  </si>
  <si>
    <t xml:space="preserve">2171008F1070</t>
  </si>
  <si>
    <t xml:space="preserve">ワソラン錠４０ｍｇ</t>
  </si>
  <si>
    <t xml:space="preserve">2171010B1067</t>
  </si>
  <si>
    <t xml:space="preserve">ジピリダモール</t>
  </si>
  <si>
    <t xml:space="preserve">１２．５％１ｇ</t>
  </si>
  <si>
    <t xml:space="preserve">ジピリダモール散１２．５％「ＪＧ」</t>
  </si>
  <si>
    <t xml:space="preserve">2171010F1018</t>
  </si>
  <si>
    <t xml:space="preserve">ジピリダモール１２．５ｍｇ錠</t>
  </si>
  <si>
    <t xml:space="preserve">2171010F1409</t>
  </si>
  <si>
    <t xml:space="preserve">ペルサンチン錠１２．５ｍｇ</t>
  </si>
  <si>
    <t xml:space="preserve">2171010F2014</t>
  </si>
  <si>
    <t xml:space="preserve">ジピリダモール２５ｍｇ錠</t>
  </si>
  <si>
    <t xml:space="preserve">2171010F2553</t>
  </si>
  <si>
    <t xml:space="preserve">ペルサンチン錠２５ｍｇ</t>
  </si>
  <si>
    <t xml:space="preserve">2171010F3010</t>
  </si>
  <si>
    <t xml:space="preserve">ジピリダモール１００ｍｇ錠</t>
  </si>
  <si>
    <t xml:space="preserve">2171010F3053</t>
  </si>
  <si>
    <t xml:space="preserve">ペルサンチン錠１００ｍｇ</t>
  </si>
  <si>
    <t xml:space="preserve">2171010F3088</t>
  </si>
  <si>
    <t xml:space="preserve">ジピリダモール錠１００ｍｇ「ツルハラ」</t>
  </si>
  <si>
    <t xml:space="preserve">2171011G1018</t>
  </si>
  <si>
    <t xml:space="preserve">硝酸イソソルビド</t>
  </si>
  <si>
    <t xml:space="preserve">硝酸イソソルビド２０ｍｇ徐放錠</t>
  </si>
  <si>
    <t xml:space="preserve">2171011N1050</t>
  </si>
  <si>
    <t xml:space="preserve">ニトロールＲカプセル２０ｍｇ</t>
  </si>
  <si>
    <t xml:space="preserve">2171011N1149</t>
  </si>
  <si>
    <t xml:space="preserve">硝酸イソソルビド徐放カプセル２０ｍｇ「Ｓｔ」</t>
  </si>
  <si>
    <t xml:space="preserve">2171012F1017</t>
  </si>
  <si>
    <t xml:space="preserve">トラピジル</t>
  </si>
  <si>
    <t xml:space="preserve">トラピジル５０ｍｇ錠</t>
  </si>
  <si>
    <t xml:space="preserve">2171012F1181</t>
  </si>
  <si>
    <t xml:space="preserve">ロコルナール錠５０ｍｇ</t>
  </si>
  <si>
    <t xml:space="preserve">2171012F2013</t>
  </si>
  <si>
    <t xml:space="preserve">トラピジル１００ｍｇ錠</t>
  </si>
  <si>
    <t xml:space="preserve">2171012F2315</t>
  </si>
  <si>
    <t xml:space="preserve">ロコルナール錠１００ｍｇ</t>
  </si>
  <si>
    <t xml:space="preserve">2171013K1010</t>
  </si>
  <si>
    <t xml:space="preserve">ニトログリセリン</t>
  </si>
  <si>
    <t xml:space="preserve">０．３ｍｇ１錠</t>
  </si>
  <si>
    <t xml:space="preserve">ニトログリセリン錠</t>
  </si>
  <si>
    <t xml:space="preserve">2171014C1044</t>
  </si>
  <si>
    <t xml:space="preserve">ニフェジピン</t>
  </si>
  <si>
    <t xml:space="preserve">セパミット細粒１％</t>
  </si>
  <si>
    <t xml:space="preserve">2171014C1060</t>
  </si>
  <si>
    <t xml:space="preserve">ニフェジピン細粒１％「ツルハラ」</t>
  </si>
  <si>
    <t xml:space="preserve">2171014C2032</t>
  </si>
  <si>
    <t xml:space="preserve">セパミット－Ｒ細粒２％</t>
  </si>
  <si>
    <t xml:space="preserve">2171014F1113</t>
  </si>
  <si>
    <t xml:space="preserve">ニフェジピン錠１０ｍｇ「ツルハラ」</t>
  </si>
  <si>
    <t xml:space="preserve">2171014G1011</t>
  </si>
  <si>
    <t xml:space="preserve">ニフェジピン１０ｍｇ徐放Ｌ錠</t>
  </si>
  <si>
    <t xml:space="preserve">2171014G1232</t>
  </si>
  <si>
    <t xml:space="preserve">ニフェジピンＬ錠１０ｍｇ「サワイ」</t>
  </si>
  <si>
    <t xml:space="preserve">2171014G1267</t>
  </si>
  <si>
    <t xml:space="preserve">ニフェジピンＬ錠１０ｍｇ「日医工」</t>
  </si>
  <si>
    <t xml:space="preserve">2171014G2018</t>
  </si>
  <si>
    <t xml:space="preserve">ニフェジピン２０ｍｇ徐放Ｌ錠</t>
  </si>
  <si>
    <t xml:space="preserve">2171014G2280</t>
  </si>
  <si>
    <t xml:space="preserve">ニフェジピンＬ錠２０ｍｇ「サワイ」</t>
  </si>
  <si>
    <t xml:space="preserve">2171014G2301</t>
  </si>
  <si>
    <t xml:space="preserve">ニフェジピンＬ錠２０ｍｇ「日医工」</t>
  </si>
  <si>
    <t xml:space="preserve">2171014G3014</t>
  </si>
  <si>
    <t xml:space="preserve">ニフェジピン１０ｍｇ徐放ＣＲ錠</t>
  </si>
  <si>
    <t xml:space="preserve">2171014G3022</t>
  </si>
  <si>
    <t xml:space="preserve">アダラートＣＲ錠１０ｍｇ</t>
  </si>
  <si>
    <t xml:space="preserve">2171014G3065</t>
  </si>
  <si>
    <t xml:space="preserve">ニフェジピンＣＲ錠１０ｍｇ「サワイ」</t>
  </si>
  <si>
    <t xml:space="preserve">2171014G3081</t>
  </si>
  <si>
    <t xml:space="preserve">ニフェジピンＣＲ錠１０ｍｇ「ＮＰ」</t>
  </si>
  <si>
    <t xml:space="preserve">2171014G3090</t>
  </si>
  <si>
    <t xml:space="preserve">ニフェジピンＣＲ錠１０ｍｇ「トーワ」</t>
  </si>
  <si>
    <t xml:space="preserve">2171014G3103</t>
  </si>
  <si>
    <t xml:space="preserve">ニフェジピンＣＲ錠１０ｍｇ「日医工」</t>
  </si>
  <si>
    <t xml:space="preserve">2171014G3111</t>
  </si>
  <si>
    <t xml:space="preserve">ニフェジピンＣＲ錠１０ｍｇ「ＺＥ」</t>
  </si>
  <si>
    <t xml:space="preserve">2171014G4010</t>
  </si>
  <si>
    <t xml:space="preserve">ニフェジピン２０ｍｇ徐放ＣＲ錠</t>
  </si>
  <si>
    <t xml:space="preserve">2171014G4029</t>
  </si>
  <si>
    <t xml:space="preserve">アダラートＣＲ錠２０ｍｇ</t>
  </si>
  <si>
    <t xml:space="preserve">2171014G4061</t>
  </si>
  <si>
    <t xml:space="preserve">ニフェジピンＣＲ錠２０ｍｇ「サワイ」</t>
  </si>
  <si>
    <t xml:space="preserve">2171014G4088</t>
  </si>
  <si>
    <t xml:space="preserve">ニフェジピンＣＲ錠２０ｍｇ「ＮＰ」</t>
  </si>
  <si>
    <t xml:space="preserve">2171014G4096</t>
  </si>
  <si>
    <t xml:space="preserve">ニフェジピンＣＲ錠２０ｍｇ「トーワ」</t>
  </si>
  <si>
    <t xml:space="preserve">2171014G4100</t>
  </si>
  <si>
    <t xml:space="preserve">ニフェジピンＣＲ錠２０ｍｇ「日医工」</t>
  </si>
  <si>
    <t xml:space="preserve">2171014G4118</t>
  </si>
  <si>
    <t xml:space="preserve">ニフェジピンＣＲ錠２０ｍｇ「ＺＥ」</t>
  </si>
  <si>
    <t xml:space="preserve">2171014G5017</t>
  </si>
  <si>
    <t xml:space="preserve">ニフェジピン４０ｍｇ徐放ＣＲ錠</t>
  </si>
  <si>
    <t xml:space="preserve">2171014G5025</t>
  </si>
  <si>
    <t xml:space="preserve">アダラートＣＲ錠４０ｍｇ</t>
  </si>
  <si>
    <t xml:space="preserve">2171014G5068</t>
  </si>
  <si>
    <t xml:space="preserve">ニフェジピンＣＲ錠４０ｍｇ「サワイ」</t>
  </si>
  <si>
    <t xml:space="preserve">2171014G5084</t>
  </si>
  <si>
    <t xml:space="preserve">ニフェジピンＣＲ錠４０ｍｇ「ＮＰ」</t>
  </si>
  <si>
    <t xml:space="preserve">2171014G5092</t>
  </si>
  <si>
    <t xml:space="preserve">ニフェジピンＣＲ錠４０ｍｇ「トーワ」</t>
  </si>
  <si>
    <t xml:space="preserve">2171014G5106</t>
  </si>
  <si>
    <t xml:space="preserve">ニフェジピンＣＲ錠４０ｍｇ「日医工」</t>
  </si>
  <si>
    <t xml:space="preserve">2171014G5114</t>
  </si>
  <si>
    <t xml:space="preserve">ニフェジピンＣＲ錠４０ｍｇ「ＺＥ」</t>
  </si>
  <si>
    <t xml:space="preserve">2171014M1015</t>
  </si>
  <si>
    <t xml:space="preserve">ニフェジピン５ｍｇカプセル</t>
  </si>
  <si>
    <t xml:space="preserve">2171014M2291</t>
  </si>
  <si>
    <t xml:space="preserve">ニフェジピンカプセル１０ｍｇ「サワイ」</t>
  </si>
  <si>
    <t xml:space="preserve">2171016F1015</t>
  </si>
  <si>
    <t xml:space="preserve">硝酸イソソルビド錠</t>
  </si>
  <si>
    <t xml:space="preserve">2171017F1010</t>
  </si>
  <si>
    <t xml:space="preserve">ニコランジル</t>
  </si>
  <si>
    <t xml:space="preserve">ニコランジル２．５ｍｇ錠</t>
  </si>
  <si>
    <t xml:space="preserve">2171017F1028</t>
  </si>
  <si>
    <t xml:space="preserve">シグマート錠２．５ｍｇ</t>
  </si>
  <si>
    <t xml:space="preserve">2171017F2016</t>
  </si>
  <si>
    <t xml:space="preserve">ニコランジル５ｍｇ錠</t>
  </si>
  <si>
    <t xml:space="preserve">2171017F2024</t>
  </si>
  <si>
    <t xml:space="preserve">シグマート錠５ｍｇ</t>
  </si>
  <si>
    <t xml:space="preserve">2171018K1039</t>
  </si>
  <si>
    <t xml:space="preserve">ニトロペン舌下錠０．３ｍｇ</t>
  </si>
  <si>
    <t xml:space="preserve">日本化薬</t>
  </si>
  <si>
    <t xml:space="preserve">2171020F1011</t>
  </si>
  <si>
    <t xml:space="preserve">ニトレンジピン</t>
  </si>
  <si>
    <t xml:space="preserve">ニトレンジピン５ｍｇ錠</t>
  </si>
  <si>
    <t xml:space="preserve">2171020F1020</t>
  </si>
  <si>
    <t xml:space="preserve">バイロテンシン錠５ｍｇ</t>
  </si>
  <si>
    <t xml:space="preserve">2171020F2018</t>
  </si>
  <si>
    <t xml:space="preserve">ニトレンジピン１０ｍｇ錠</t>
  </si>
  <si>
    <t xml:space="preserve">2171020F2026</t>
  </si>
  <si>
    <t xml:space="preserve">バイロテンシン錠１０ｍｇ</t>
  </si>
  <si>
    <t xml:space="preserve">2171021F1016</t>
  </si>
  <si>
    <t xml:space="preserve">ベニジピン塩酸塩</t>
  </si>
  <si>
    <t xml:space="preserve">ベニジピン塩酸塩２ｍｇ錠</t>
  </si>
  <si>
    <t xml:space="preserve">2171021F1024</t>
  </si>
  <si>
    <t xml:space="preserve">コニール錠２</t>
  </si>
  <si>
    <t xml:space="preserve">2171021F2012</t>
  </si>
  <si>
    <t xml:space="preserve">ベニジピン塩酸塩４ｍｇ錠</t>
  </si>
  <si>
    <t xml:space="preserve">2171021F2020</t>
  </si>
  <si>
    <t xml:space="preserve">コニール錠４</t>
  </si>
  <si>
    <t xml:space="preserve">2171021F3019</t>
  </si>
  <si>
    <t xml:space="preserve">ベニジピン塩酸塩８ｍｇ錠</t>
  </si>
  <si>
    <t xml:space="preserve">2171021F3027</t>
  </si>
  <si>
    <t xml:space="preserve">コニール錠８</t>
  </si>
  <si>
    <t xml:space="preserve">2171021F3043</t>
  </si>
  <si>
    <t xml:space="preserve">ベニジピン塩酸塩錠８ｍｇ「サワイ」</t>
  </si>
  <si>
    <t xml:space="preserve">2171021F3116</t>
  </si>
  <si>
    <t xml:space="preserve">ベニジピン塩酸塩錠８ｍｇ「ＮＰＩ」</t>
  </si>
  <si>
    <t xml:space="preserve">2171021F3124</t>
  </si>
  <si>
    <t xml:space="preserve">ベニジピン塩酸塩錠８ｍｇ「ＯＭＥ」</t>
  </si>
  <si>
    <t xml:space="preserve">2171021F3159</t>
  </si>
  <si>
    <t xml:space="preserve">ベニジピン塩酸塩錠８ｍｇ「ＹＤ」</t>
  </si>
  <si>
    <t xml:space="preserve">2171021F3248</t>
  </si>
  <si>
    <t xml:space="preserve">ベニジピン塩酸塩錠８ｍｇ「トーワ」</t>
  </si>
  <si>
    <t xml:space="preserve">2171021F3264</t>
  </si>
  <si>
    <t xml:space="preserve">ベニジピン塩酸塩錠８ｍｇ「ＮＳ」</t>
  </si>
  <si>
    <t xml:space="preserve">2171021F3280</t>
  </si>
  <si>
    <t xml:space="preserve">ベニジピン塩酸塩錠８ｍｇ「ＴＣＫ」</t>
  </si>
  <si>
    <t xml:space="preserve">2171022F1010</t>
  </si>
  <si>
    <t xml:space="preserve">アムロジピンベシル酸塩</t>
  </si>
  <si>
    <t xml:space="preserve">アムロジピンベシル酸塩２．５ｍｇ錠</t>
  </si>
  <si>
    <t xml:space="preserve">2171022F1029</t>
  </si>
  <si>
    <t xml:space="preserve">ノルバスク錠２．５ｍｇ</t>
  </si>
  <si>
    <t xml:space="preserve">2171022F1045</t>
  </si>
  <si>
    <t xml:space="preserve">アムロジン錠２．５ｍｇ</t>
  </si>
  <si>
    <t xml:space="preserve">2171022F2017</t>
  </si>
  <si>
    <t xml:space="preserve">アムロジピンベシル酸塩５ｍｇ錠</t>
  </si>
  <si>
    <t xml:space="preserve">2171022F2025</t>
  </si>
  <si>
    <t xml:space="preserve">ノルバスク錠５ｍｇ</t>
  </si>
  <si>
    <t xml:space="preserve">2171022F2041</t>
  </si>
  <si>
    <t xml:space="preserve">アムロジン錠５ｍｇ</t>
  </si>
  <si>
    <t xml:space="preserve">2171022F3013</t>
  </si>
  <si>
    <t xml:space="preserve">アムロジピンベシル酸塩２．５ｍｇ口腔内崩壊錠</t>
  </si>
  <si>
    <t xml:space="preserve">2171022F3021</t>
  </si>
  <si>
    <t xml:space="preserve">アムロジンＯＤ錠２．５ｍｇ</t>
  </si>
  <si>
    <t xml:space="preserve">2171022F3048</t>
  </si>
  <si>
    <t xml:space="preserve">ノルバスクＯＤ錠２．５ｍｇ</t>
  </si>
  <si>
    <t xml:space="preserve">2171022F4010</t>
  </si>
  <si>
    <t xml:space="preserve">アムロジピンベシル酸塩５ｍｇ口腔内崩壊錠</t>
  </si>
  <si>
    <t xml:space="preserve">2171022F4028</t>
  </si>
  <si>
    <t xml:space="preserve">アムロジンＯＤ錠５ｍｇ</t>
  </si>
  <si>
    <t xml:space="preserve">2171022F4044</t>
  </si>
  <si>
    <t xml:space="preserve">ノルバスクＯＤ錠５ｍｇ</t>
  </si>
  <si>
    <t xml:space="preserve">2171022F5016</t>
  </si>
  <si>
    <t xml:space="preserve">アムロジピンベシル酸塩１０ｍｇ錠</t>
  </si>
  <si>
    <t xml:space="preserve">2171022F5024</t>
  </si>
  <si>
    <t xml:space="preserve">アムロジン錠１０ｍｇ</t>
  </si>
  <si>
    <t xml:space="preserve">2171022F5032</t>
  </si>
  <si>
    <t xml:space="preserve">ノルバスク錠１０ｍｇ</t>
  </si>
  <si>
    <t xml:space="preserve">2171022F5067</t>
  </si>
  <si>
    <t xml:space="preserve">アムロジピン錠１０ｍｇ「ツルハラ」</t>
  </si>
  <si>
    <t xml:space="preserve">2171022F5075</t>
  </si>
  <si>
    <t xml:space="preserve">アムロジピン錠１０ｍｇ「トーワ」</t>
  </si>
  <si>
    <t xml:space="preserve">2171022F5113</t>
  </si>
  <si>
    <t xml:space="preserve">アムロジピン錠１０ｍｇ「ＮＳ」</t>
  </si>
  <si>
    <t xml:space="preserve">2171022F5130</t>
  </si>
  <si>
    <t xml:space="preserve">アムロジピン錠１０ｍｇ「あすか」</t>
  </si>
  <si>
    <t xml:space="preserve">2171022F5148</t>
  </si>
  <si>
    <t xml:space="preserve">アムロジピン錠１０ｍｇ「アメル」</t>
  </si>
  <si>
    <t xml:space="preserve">2171022F5156</t>
  </si>
  <si>
    <t xml:space="preserve">アムロジピン錠１０ｍｇ「科研」</t>
  </si>
  <si>
    <t xml:space="preserve">2171022F5164</t>
  </si>
  <si>
    <t xml:space="preserve">アムロジピン錠１０ｍｇ「杏林」</t>
  </si>
  <si>
    <t xml:space="preserve">2171022F5172</t>
  </si>
  <si>
    <t xml:space="preserve">アムロジピン錠１０ｍｇ「ケミファ」</t>
  </si>
  <si>
    <t xml:space="preserve">2171022F5180</t>
  </si>
  <si>
    <t xml:space="preserve">アムロジピン錠１０ｍｇ「サワイ」</t>
  </si>
  <si>
    <t xml:space="preserve">2171022F5199</t>
  </si>
  <si>
    <t xml:space="preserve">アムロジピン錠１０ｍｇ「タカタ」</t>
  </si>
  <si>
    <t xml:space="preserve">2171022F5210</t>
  </si>
  <si>
    <t xml:space="preserve">アムロジピン錠１０ｍｇ「日医工」</t>
  </si>
  <si>
    <t xml:space="preserve">2171022F5229</t>
  </si>
  <si>
    <t xml:space="preserve">アムロジピン錠１０ｍｇ「明治」</t>
  </si>
  <si>
    <t xml:space="preserve">2171022F5245</t>
  </si>
  <si>
    <t xml:space="preserve">アムロジピン錠１０ｍｇ「ＣＨ」</t>
  </si>
  <si>
    <t xml:space="preserve">2171022F5253</t>
  </si>
  <si>
    <t xml:space="preserve">アムロジピン錠１０ｍｇ「ＤＳＥＰ」</t>
  </si>
  <si>
    <t xml:space="preserve">2171022F5296</t>
  </si>
  <si>
    <t xml:space="preserve">アムロジピン錠１０ｍｇ「ＴＣＫ」</t>
  </si>
  <si>
    <t xml:space="preserve">2171022F5318</t>
  </si>
  <si>
    <t xml:space="preserve">アムロジピン錠１０ｍｇ「ＹＤ」</t>
  </si>
  <si>
    <t xml:space="preserve">2171022F5326</t>
  </si>
  <si>
    <t xml:space="preserve">アムロジピン錠１０ｍｇ「イセイ」</t>
  </si>
  <si>
    <t xml:space="preserve">コーアイセイ</t>
  </si>
  <si>
    <t xml:space="preserve">2171022F6020</t>
  </si>
  <si>
    <t xml:space="preserve">アムロジンＯＤ錠１０ｍｇ</t>
  </si>
  <si>
    <t xml:space="preserve">2171022F6039</t>
  </si>
  <si>
    <t xml:space="preserve">ノルバスクＯＤ錠１０ｍｇ</t>
  </si>
  <si>
    <t xml:space="preserve">2171022F6047</t>
  </si>
  <si>
    <t xml:space="preserve">アムロジピンＯＤ錠１０ｍｇ「トーワ」</t>
  </si>
  <si>
    <t xml:space="preserve">2171022F6071</t>
  </si>
  <si>
    <t xml:space="preserve">アムロジピンＯＤ錠１０ｍｇ「ＮＰ」</t>
  </si>
  <si>
    <t xml:space="preserve">2171022F6080</t>
  </si>
  <si>
    <t xml:space="preserve">アムロジピンＯＤ錠１０ｍｇ「ＴＣＫ」</t>
  </si>
  <si>
    <t xml:space="preserve">2171022F6098</t>
  </si>
  <si>
    <t xml:space="preserve">アムロジピンＯＤ錠１０ｍｇ「ＺＥ」</t>
  </si>
  <si>
    <t xml:space="preserve">2171022F6101</t>
  </si>
  <si>
    <t xml:space="preserve">アムロジピンＯＤ錠１０ｍｇ「アメル」</t>
  </si>
  <si>
    <t xml:space="preserve">2171022F6110</t>
  </si>
  <si>
    <t xml:space="preserve">アムロジピンＯＤ錠１０ｍｇ「杏林」</t>
  </si>
  <si>
    <t xml:space="preserve">2171022F6128</t>
  </si>
  <si>
    <t xml:space="preserve">アムロジピンＯＤ錠１０ｍｇ「サワイ」</t>
  </si>
  <si>
    <t xml:space="preserve">2171022F6136</t>
  </si>
  <si>
    <t xml:space="preserve">アムロジピンＯＤ錠１０ｍｇ「サンド」</t>
  </si>
  <si>
    <t xml:space="preserve">2171022F6144</t>
  </si>
  <si>
    <t xml:space="preserve">アムロジピンＯＤ錠１０ｍｇ「タカタ」</t>
  </si>
  <si>
    <t xml:space="preserve">2171022F6152</t>
  </si>
  <si>
    <t xml:space="preserve">アムロジピンＯＤ錠１０ｍｇ「日医工」</t>
  </si>
  <si>
    <t xml:space="preserve">2171022F6160</t>
  </si>
  <si>
    <t xml:space="preserve">アムロジピンＯＤ錠１０ｍｇ「ＣＨ」</t>
  </si>
  <si>
    <t xml:space="preserve">2171022F6187</t>
  </si>
  <si>
    <t xml:space="preserve">アムロジピンＯＤ錠１０ｍｇ「ＮＳ」</t>
  </si>
  <si>
    <t xml:space="preserve">2171022F6209</t>
  </si>
  <si>
    <t xml:space="preserve">アムロジピンＯＤ錠１０ｍｇ「ＹＤ」</t>
  </si>
  <si>
    <t xml:space="preserve">2171022F6225</t>
  </si>
  <si>
    <t xml:space="preserve">アムロジピンＯＤ錠１０ｍｇ「ケミファ」</t>
  </si>
  <si>
    <t xml:space="preserve">2171022F6250</t>
  </si>
  <si>
    <t xml:space="preserve">アムロジピンＯＤ錠１０ｍｇ「明治」</t>
  </si>
  <si>
    <t xml:space="preserve">2171022F6276</t>
  </si>
  <si>
    <t xml:space="preserve">アムロジピンＯＤ錠１０ｍｇ「あすか」</t>
  </si>
  <si>
    <t xml:space="preserve">2171022F6284</t>
  </si>
  <si>
    <t xml:space="preserve">アムロジピンＯＤ錠１０ｍｇ「武田テバ」</t>
  </si>
  <si>
    <t xml:space="preserve">2171022F6306</t>
  </si>
  <si>
    <t xml:space="preserve">アムロジピンＯＤ錠１０ｍｇ「ＶＴＲＳ」</t>
  </si>
  <si>
    <t xml:space="preserve">2171023F1015</t>
  </si>
  <si>
    <t xml:space="preserve">一硝酸イソソルビド</t>
  </si>
  <si>
    <t xml:space="preserve">一硝酸イソソルビド１０ｍｇ錠</t>
  </si>
  <si>
    <t xml:space="preserve">2171023F1023</t>
  </si>
  <si>
    <t xml:space="preserve">アイトロール錠１０ｍｇ</t>
  </si>
  <si>
    <t xml:space="preserve">2171023F1112</t>
  </si>
  <si>
    <t xml:space="preserve">一硝酸イソソルビド錠１０ｍｇ「ＮＩＧ」</t>
  </si>
  <si>
    <t xml:space="preserve">2171023F2011</t>
  </si>
  <si>
    <t xml:space="preserve">一硝酸イソソルビド２０ｍｇ錠</t>
  </si>
  <si>
    <t xml:space="preserve">2171023F2020</t>
  </si>
  <si>
    <t xml:space="preserve">アイトロール錠２０ｍｇ</t>
  </si>
  <si>
    <t xml:space="preserve">2172002F1053</t>
  </si>
  <si>
    <t xml:space="preserve">イソクスプリン塩酸塩</t>
  </si>
  <si>
    <t xml:space="preserve">ズファジラン錠１０ｍｇ</t>
  </si>
  <si>
    <t xml:space="preserve">2183002M1013</t>
  </si>
  <si>
    <t xml:space="preserve">クロフィブラート</t>
  </si>
  <si>
    <t xml:space="preserve">クロフィブラートカプセル</t>
  </si>
  <si>
    <t xml:space="preserve">2183002M2010</t>
  </si>
  <si>
    <t xml:space="preserve">５００ｍｇ１カプセル</t>
  </si>
  <si>
    <t xml:space="preserve">2183005G1013</t>
  </si>
  <si>
    <t xml:space="preserve">ベザフィブラート</t>
  </si>
  <si>
    <t xml:space="preserve">ベザフィブラート２００ｍｇ徐放錠</t>
  </si>
  <si>
    <t xml:space="preserve">2183005G1234</t>
  </si>
  <si>
    <t xml:space="preserve">ベザトールＳＲ錠２００ｍｇ</t>
  </si>
  <si>
    <t xml:space="preserve">2183005G2010</t>
  </si>
  <si>
    <t xml:space="preserve">ベザフィブラート１００ｍｇ徐放錠</t>
  </si>
  <si>
    <t xml:space="preserve">2183005G2028</t>
  </si>
  <si>
    <t xml:space="preserve">ベザトールＳＲ錠１００ｍｇ</t>
  </si>
  <si>
    <t xml:space="preserve">2183006F3023</t>
  </si>
  <si>
    <t xml:space="preserve">フェノフィブラート</t>
  </si>
  <si>
    <t xml:space="preserve">５３．３ｍｇ１錠</t>
  </si>
  <si>
    <t xml:space="preserve">リピディル錠５３．３ｍｇ</t>
  </si>
  <si>
    <t xml:space="preserve">2183006F3031</t>
  </si>
  <si>
    <t xml:space="preserve">トライコア錠５３．３ｍｇ</t>
  </si>
  <si>
    <t xml:space="preserve">2183006F3040</t>
  </si>
  <si>
    <t xml:space="preserve">フェノフィブラート錠５３．３ｍｇ「武田テバ」</t>
  </si>
  <si>
    <t xml:space="preserve">2183006F4020</t>
  </si>
  <si>
    <t xml:space="preserve">リピディル錠８０ｍｇ</t>
  </si>
  <si>
    <t xml:space="preserve">2183006F4038</t>
  </si>
  <si>
    <t xml:space="preserve">トライコア錠８０ｍｇ</t>
  </si>
  <si>
    <t xml:space="preserve">2183006F4046</t>
  </si>
  <si>
    <t xml:space="preserve">フェノフィブラート錠８０ｍｇ「武田テバ」</t>
  </si>
  <si>
    <t xml:space="preserve">2183007F1025</t>
  </si>
  <si>
    <t xml:space="preserve">ペマフィブラート</t>
  </si>
  <si>
    <t xml:space="preserve">パルモディア錠０．１ｍｇ</t>
  </si>
  <si>
    <t xml:space="preserve">2183007G1020</t>
  </si>
  <si>
    <t xml:space="preserve">０．２ｍｇ１錠</t>
  </si>
  <si>
    <t xml:space="preserve">パルモディアＸＲ錠０．２ｍｇ</t>
  </si>
  <si>
    <t xml:space="preserve">2183007G2027</t>
  </si>
  <si>
    <t xml:space="preserve">パルモディアＸＲ錠０．４ｍｇ</t>
  </si>
  <si>
    <t xml:space="preserve">2189001F1200</t>
  </si>
  <si>
    <t xml:space="preserve">エラスターゼ</t>
  </si>
  <si>
    <t xml:space="preserve">１，８００単位１錠</t>
  </si>
  <si>
    <t xml:space="preserve">エラスチーム錠１８００</t>
  </si>
  <si>
    <t xml:space="preserve">2189004F1017</t>
  </si>
  <si>
    <t xml:space="preserve">ニコモール</t>
  </si>
  <si>
    <t xml:space="preserve">ニコモール錠</t>
  </si>
  <si>
    <t xml:space="preserve">2189008F1287</t>
  </si>
  <si>
    <t xml:space="preserve">プロブコール</t>
  </si>
  <si>
    <t xml:space="preserve">ロレルコ錠２５０ｍｇ</t>
  </si>
  <si>
    <t xml:space="preserve">2189008F1376</t>
  </si>
  <si>
    <t xml:space="preserve">シンレスタール錠２５０ｍｇ</t>
  </si>
  <si>
    <t xml:space="preserve">2189008F1465</t>
  </si>
  <si>
    <t xml:space="preserve">プロブコール錠２５０ｍｇ「サワイ」</t>
  </si>
  <si>
    <t xml:space="preserve">2189009R1032</t>
  </si>
  <si>
    <t xml:space="preserve">コレスチラミン</t>
  </si>
  <si>
    <t xml:space="preserve">４４．４％１ｇ</t>
  </si>
  <si>
    <t xml:space="preserve">クエストラン粉末４４．４％</t>
  </si>
  <si>
    <t xml:space="preserve">2189010C1032</t>
  </si>
  <si>
    <t xml:space="preserve">プラバスタチンナトリウム</t>
  </si>
  <si>
    <t xml:space="preserve">メバロチン細粒０．５％</t>
  </si>
  <si>
    <t xml:space="preserve">2189010C2020</t>
  </si>
  <si>
    <t xml:space="preserve">メバロチン細粒１％</t>
  </si>
  <si>
    <t xml:space="preserve">2189010F1012</t>
  </si>
  <si>
    <t xml:space="preserve">プラバスタチンナトリウム５ｍｇ錠</t>
  </si>
  <si>
    <t xml:space="preserve">2189010F1039</t>
  </si>
  <si>
    <t xml:space="preserve">メバロチン錠５</t>
  </si>
  <si>
    <t xml:space="preserve">2189010F2027</t>
  </si>
  <si>
    <t xml:space="preserve">メバロチン錠１０</t>
  </si>
  <si>
    <t xml:space="preserve">2189010F2167</t>
  </si>
  <si>
    <t xml:space="preserve">メバレクト錠１０ｍｇ</t>
  </si>
  <si>
    <t xml:space="preserve">東菱薬品工業</t>
  </si>
  <si>
    <t xml:space="preserve">2189010F2272</t>
  </si>
  <si>
    <t xml:space="preserve">プラバスタチンＮａ錠１０ｍｇ「チョーセイ」</t>
  </si>
  <si>
    <t xml:space="preserve">2189010F2302</t>
  </si>
  <si>
    <t xml:space="preserve">プラバスタチンナトリウム錠１０ｍｇ「ツルハラ」</t>
  </si>
  <si>
    <t xml:space="preserve">2189010F2353</t>
  </si>
  <si>
    <t xml:space="preserve">プラバスタチンＮａ錠１０ｍｇ「サワイ」</t>
  </si>
  <si>
    <t xml:space="preserve">2189010F2361</t>
  </si>
  <si>
    <t xml:space="preserve">プラバスタチンＮａ錠１０ｍｇ「ケミファ」</t>
  </si>
  <si>
    <t xml:space="preserve">2189010F2370</t>
  </si>
  <si>
    <t xml:space="preserve">プラバスタチンＮａ錠１０ｍｇ「トーワ」</t>
  </si>
  <si>
    <t xml:space="preserve">2189010F2396</t>
  </si>
  <si>
    <t xml:space="preserve">プラバスタチンＮａ錠１０ｍｇ「オーハラ」</t>
  </si>
  <si>
    <t xml:space="preserve">2189010F2426</t>
  </si>
  <si>
    <t xml:space="preserve">プラバスタチンＮａ錠１０ｍｇ「ＴＣＫ」</t>
  </si>
  <si>
    <t xml:space="preserve">2189010F2450</t>
  </si>
  <si>
    <t xml:space="preserve">プラバスタチンＮａ錠１０ｍｇ「ＮＳ」</t>
  </si>
  <si>
    <t xml:space="preserve">2189010F2485</t>
  </si>
  <si>
    <t xml:space="preserve">プラバスタチンＮａ錠１０ｍｇ「Ｍｅ」</t>
  </si>
  <si>
    <t xml:space="preserve">2189010F2507</t>
  </si>
  <si>
    <t xml:space="preserve">プラバスタチンナトリウム錠１０ｍｇ「ＹＤ」</t>
  </si>
  <si>
    <t xml:space="preserve">2189010F2515</t>
  </si>
  <si>
    <t xml:space="preserve">プラバスタチンＮａ錠１０ｍｇ「ＮＩＧ」</t>
  </si>
  <si>
    <t xml:space="preserve">2189011F1017</t>
  </si>
  <si>
    <t xml:space="preserve">シンバスタチン</t>
  </si>
  <si>
    <t xml:space="preserve">シンバスタチン５ｍｇ錠</t>
  </si>
  <si>
    <t xml:space="preserve">2189011F1025</t>
  </si>
  <si>
    <t xml:space="preserve">リポバス錠５</t>
  </si>
  <si>
    <t xml:space="preserve">2189011F1203</t>
  </si>
  <si>
    <t xml:space="preserve">シンバスタチン錠５ｍｇ「ＳＷ」</t>
  </si>
  <si>
    <t xml:space="preserve">2189011F1220</t>
  </si>
  <si>
    <t xml:space="preserve">シンバスタチン錠５ｍｇ「トーワ」</t>
  </si>
  <si>
    <t xml:space="preserve">2189011F1246</t>
  </si>
  <si>
    <t xml:space="preserve">シンバスタチン錠５ｍｇ「ＹＤ」</t>
  </si>
  <si>
    <t xml:space="preserve">2189011F1289</t>
  </si>
  <si>
    <t xml:space="preserve">シンバスタチン錠５ｍｇ「あすか」</t>
  </si>
  <si>
    <t xml:space="preserve">2189011F1300</t>
  </si>
  <si>
    <t xml:space="preserve">シンバスタチン錠５ｍｇ「ＶＴＲＳ」</t>
  </si>
  <si>
    <t xml:space="preserve">2189011F2013</t>
  </si>
  <si>
    <t xml:space="preserve">シンバスタチン１０ｍｇ錠</t>
  </si>
  <si>
    <t xml:space="preserve">2189011F2021</t>
  </si>
  <si>
    <t xml:space="preserve">リポバス錠１０</t>
  </si>
  <si>
    <t xml:space="preserve">2189011F2170</t>
  </si>
  <si>
    <t xml:space="preserve">シンバスタチン錠１０ｍｇ「ＳＷ」</t>
  </si>
  <si>
    <t xml:space="preserve">2189011F2196</t>
  </si>
  <si>
    <t xml:space="preserve">シンバスタチン錠１０ｍｇ「トーワ」</t>
  </si>
  <si>
    <t xml:space="preserve">2189011F2242</t>
  </si>
  <si>
    <t xml:space="preserve">シンバスタチン錠１０ｍｇ「あすか」</t>
  </si>
  <si>
    <t xml:space="preserve">2189011F2250</t>
  </si>
  <si>
    <t xml:space="preserve">シンバスタチン錠１０ｍｇ「武田テバ」</t>
  </si>
  <si>
    <t xml:space="preserve">2189011F3028</t>
  </si>
  <si>
    <t xml:space="preserve">リポバス錠２０</t>
  </si>
  <si>
    <t xml:space="preserve">2189011F3095</t>
  </si>
  <si>
    <t xml:space="preserve">シンバスタチン錠２０ｍｇ「ＳＷ」</t>
  </si>
  <si>
    <t xml:space="preserve">2189011F3184</t>
  </si>
  <si>
    <t xml:space="preserve">シンバスタチン錠２０ｍｇ「トーワ」</t>
  </si>
  <si>
    <t xml:space="preserve">2189011F3192</t>
  </si>
  <si>
    <t xml:space="preserve">シンバスタチン錠２０ｍｇ「ＹＤ」</t>
  </si>
  <si>
    <t xml:space="preserve">2189011F3214</t>
  </si>
  <si>
    <t xml:space="preserve">シンバスタチン錠２０ｍｇ「あすか」</t>
  </si>
  <si>
    <t xml:space="preserve">2189011F3230</t>
  </si>
  <si>
    <t xml:space="preserve">シンバスタチン錠２０ｍｇ「ＶＴＲＳ」</t>
  </si>
  <si>
    <t xml:space="preserve">2189012F1020</t>
  </si>
  <si>
    <t xml:space="preserve">フルバスタチンナトリウム</t>
  </si>
  <si>
    <t xml:space="preserve">ローコール錠１０ｍｇ</t>
  </si>
  <si>
    <t xml:space="preserve">2189012F1038</t>
  </si>
  <si>
    <t xml:space="preserve">フルバスタチン錠１０ｍｇ「サワイ」</t>
  </si>
  <si>
    <t xml:space="preserve">2189012F1070</t>
  </si>
  <si>
    <t xml:space="preserve">フルバスタチン錠１０ｍｇ「ＮＩＧ」</t>
  </si>
  <si>
    <t xml:space="preserve">2189012F2026</t>
  </si>
  <si>
    <t xml:space="preserve">ローコール錠２０ｍｇ</t>
  </si>
  <si>
    <t xml:space="preserve">2189012F2034</t>
  </si>
  <si>
    <t xml:space="preserve">フルバスタチン錠２０ｍｇ「サワイ」</t>
  </si>
  <si>
    <t xml:space="preserve">2189012F2077</t>
  </si>
  <si>
    <t xml:space="preserve">フルバスタチン錠２０ｍｇ「ＮＩＧ」</t>
  </si>
  <si>
    <t xml:space="preserve">2189012F3022</t>
  </si>
  <si>
    <t xml:space="preserve">ローコール錠３０ｍｇ</t>
  </si>
  <si>
    <t xml:space="preserve">2189012F3030</t>
  </si>
  <si>
    <t xml:space="preserve">フルバスタチン錠３０ｍｇ「サワイ」</t>
  </si>
  <si>
    <t xml:space="preserve">2189012F3073</t>
  </si>
  <si>
    <t xml:space="preserve">フルバスタチン錠３０ｍｇ「ＮＩＧ」</t>
  </si>
  <si>
    <t xml:space="preserve">2189014D2024</t>
  </si>
  <si>
    <t xml:space="preserve">コレスチミド</t>
  </si>
  <si>
    <t xml:space="preserve">８３％１ｇ</t>
  </si>
  <si>
    <t xml:space="preserve">コレバインミニ８３％</t>
  </si>
  <si>
    <t xml:space="preserve">2189014F1029</t>
  </si>
  <si>
    <t xml:space="preserve">コレバイン錠５００ｍｇ</t>
  </si>
  <si>
    <t xml:space="preserve">2189015F1015</t>
  </si>
  <si>
    <t xml:space="preserve">アトルバスタチンカルシウム水和物</t>
  </si>
  <si>
    <t xml:space="preserve">アトルバスタチンカルシウム５ｍｇ錠</t>
  </si>
  <si>
    <t xml:space="preserve">2189015F1023</t>
  </si>
  <si>
    <t xml:space="preserve">リピトール錠５ｍｇ</t>
  </si>
  <si>
    <t xml:space="preserve">2189015F2011</t>
  </si>
  <si>
    <t xml:space="preserve">アトルバスタチンカルシウム１０ｍｇ錠</t>
  </si>
  <si>
    <t xml:space="preserve">2189015F2020</t>
  </si>
  <si>
    <t xml:space="preserve">リピトール錠１０ｍｇ</t>
  </si>
  <si>
    <t xml:space="preserve">2189015F2054</t>
  </si>
  <si>
    <t xml:space="preserve">アトルバスタチン錠１０ｍｇ「サワイ」</t>
  </si>
  <si>
    <t xml:space="preserve">2189015F2070</t>
  </si>
  <si>
    <t xml:space="preserve">アトルバスタチン錠１０ｍｇ「トーワ」</t>
  </si>
  <si>
    <t xml:space="preserve">2189015F2089</t>
  </si>
  <si>
    <t xml:space="preserve">アトルバスタチン錠１０ｍｇ「ＤＳＥＰ」</t>
  </si>
  <si>
    <t xml:space="preserve">2189015F2100</t>
  </si>
  <si>
    <t xml:space="preserve">アトルバスタチン錠１０ｍｇ「ＺＥ」</t>
  </si>
  <si>
    <t xml:space="preserve">2189015F2143</t>
  </si>
  <si>
    <t xml:space="preserve">アトルバスタチン錠１０ｍｇ「ＪＧ」</t>
  </si>
  <si>
    <t xml:space="preserve">2189015F2151</t>
  </si>
  <si>
    <t xml:space="preserve">アトルバスタチン錠１０ｍｇ「ＴＳＵ」</t>
  </si>
  <si>
    <t xml:space="preserve">2189015F2178</t>
  </si>
  <si>
    <t xml:space="preserve">アトルバスタチン錠１０ｍｇ「杏林」</t>
  </si>
  <si>
    <t xml:space="preserve">2189015F2194</t>
  </si>
  <si>
    <t xml:space="preserve">アトルバスタチン錠１０ｍｇ「ＮＳ」</t>
  </si>
  <si>
    <t xml:space="preserve">2189015F2216</t>
  </si>
  <si>
    <t xml:space="preserve">アトルバスタチン錠１０ｍｇ「ケミファ」</t>
  </si>
  <si>
    <t xml:space="preserve">2189015F2232</t>
  </si>
  <si>
    <t xml:space="preserve">アトルバスタチン錠１０ｍｇ「Ｍｅ」</t>
  </si>
  <si>
    <t xml:space="preserve">2189015F3026</t>
  </si>
  <si>
    <t xml:space="preserve">アトルバスタチンＯＤ錠５ｍｇ「トーワ」</t>
  </si>
  <si>
    <t xml:space="preserve">2189015F4022</t>
  </si>
  <si>
    <t xml:space="preserve">アトルバスタチンＯＤ錠１０ｍｇ「トーワ」</t>
  </si>
  <si>
    <t xml:space="preserve">2189016F1010</t>
  </si>
  <si>
    <t xml:space="preserve">ピタバスタチンカルシウム</t>
  </si>
  <si>
    <t xml:space="preserve">ピタバスタチンカルシウム１ｍｇ錠</t>
  </si>
  <si>
    <t xml:space="preserve">2189016F1028</t>
  </si>
  <si>
    <t xml:space="preserve">リバロ錠１ｍｇ</t>
  </si>
  <si>
    <t xml:space="preserve">2189016F1125</t>
  </si>
  <si>
    <t xml:space="preserve">ピタバスタチンＣａ錠１ｍｇ「ケミファ」</t>
  </si>
  <si>
    <t xml:space="preserve">2189016F2016</t>
  </si>
  <si>
    <t xml:space="preserve">ピタバスタチンカルシウム２ｍｇ錠</t>
  </si>
  <si>
    <t xml:space="preserve">2189016F2024</t>
  </si>
  <si>
    <t xml:space="preserve">リバロ錠２ｍｇ</t>
  </si>
  <si>
    <t xml:space="preserve">2189016F2040</t>
  </si>
  <si>
    <t xml:space="preserve">ピタバスタチンＣａ錠２ｍｇ「ＦＦＰ」</t>
  </si>
  <si>
    <t xml:space="preserve">2189016F2075</t>
  </si>
  <si>
    <t xml:space="preserve">ピタバスタチンＣａ錠２ｍｇ「ＴＣＫ」</t>
  </si>
  <si>
    <t xml:space="preserve">2189016F2105</t>
  </si>
  <si>
    <t xml:space="preserve">ピタバスタチンＣａ錠２ｍｇ「科研」</t>
  </si>
  <si>
    <t xml:space="preserve">2189016F2121</t>
  </si>
  <si>
    <t xml:space="preserve">ピタバスタチンＣａ錠２ｍｇ「ケミファ」</t>
  </si>
  <si>
    <t xml:space="preserve">2189016F2130</t>
  </si>
  <si>
    <t xml:space="preserve">ピタバスタチンＣａ錠２ｍｇ「サワイ」</t>
  </si>
  <si>
    <t xml:space="preserve">2189016F2156</t>
  </si>
  <si>
    <t xml:space="preserve">ピタバスタチンＣａ錠２ｍｇ「三和」</t>
  </si>
  <si>
    <t xml:space="preserve">2189016F2172</t>
  </si>
  <si>
    <t xml:space="preserve">ピタバスタチンＣａ錠２ｍｇ「ツルハラ」</t>
  </si>
  <si>
    <t xml:space="preserve">2189016F2180</t>
  </si>
  <si>
    <t xml:space="preserve">ピタバスタチンＣａ錠２ｍｇ「トーワ」</t>
  </si>
  <si>
    <t xml:space="preserve">2189016F2237</t>
  </si>
  <si>
    <t xml:space="preserve">ピタバスタチンカルシウム錠２ｍｇ「ＺＥ」</t>
  </si>
  <si>
    <t xml:space="preserve">2189016F2296</t>
  </si>
  <si>
    <t xml:space="preserve">ピタバスタチンカルシウム錠２ｍｇ「ＫＯＧ」</t>
  </si>
  <si>
    <t xml:space="preserve">興和ＡＧファーマ</t>
  </si>
  <si>
    <t xml:space="preserve">2189016F2318</t>
  </si>
  <si>
    <t xml:space="preserve">ピタバスタチンカルシウム錠２ｍｇ「フェルゼン」</t>
  </si>
  <si>
    <t xml:space="preserve">2189016F3012</t>
  </si>
  <si>
    <t xml:space="preserve">ピタバスタチンカルシウム４ｍｇ錠</t>
  </si>
  <si>
    <t xml:space="preserve">2189016F3020</t>
  </si>
  <si>
    <t xml:space="preserve">リバロ錠４ｍｇ</t>
  </si>
  <si>
    <t xml:space="preserve">2189016F3047</t>
  </si>
  <si>
    <t xml:space="preserve">ピタバスタチンＣａ錠４ｍｇ「ＦＦＰ」</t>
  </si>
  <si>
    <t xml:space="preserve">2189016F3071</t>
  </si>
  <si>
    <t xml:space="preserve">ピタバスタチンＣａ錠４ｍｇ「アメル」</t>
  </si>
  <si>
    <t xml:space="preserve">2189016F3080</t>
  </si>
  <si>
    <t xml:space="preserve">ピタバスタチンＣａ錠４ｍｇ「サワイ」</t>
  </si>
  <si>
    <t xml:space="preserve">2189016F3098</t>
  </si>
  <si>
    <t xml:space="preserve">ピタバスタチンＣａ錠４ｍｇ「タカタ」</t>
  </si>
  <si>
    <t xml:space="preserve">2189016F3101</t>
  </si>
  <si>
    <t xml:space="preserve">ピタバスタチンＣａ錠４ｍｇ「トーワ」</t>
  </si>
  <si>
    <t xml:space="preserve">2189016F3136</t>
  </si>
  <si>
    <t xml:space="preserve">ピタバスタチンカルシウム錠４ｍｇ「ＺＥ」</t>
  </si>
  <si>
    <t xml:space="preserve">2189016F3144</t>
  </si>
  <si>
    <t xml:space="preserve">ピタバスタチンＣａ錠４ｍｇ「科研」</t>
  </si>
  <si>
    <t xml:space="preserve">2189016F3179</t>
  </si>
  <si>
    <t xml:space="preserve">ピタバスタチンＣａ錠４ｍｇ「ＴＣＫ」</t>
  </si>
  <si>
    <t xml:space="preserve">2189016F3187</t>
  </si>
  <si>
    <t xml:space="preserve">ピタバスタチンＣａ錠４ｍｇ「杏林」</t>
  </si>
  <si>
    <t xml:space="preserve">2189016F3217</t>
  </si>
  <si>
    <t xml:space="preserve">ピタバスタチンカルシウム錠４ｍｇ「日医工」</t>
  </si>
  <si>
    <t xml:space="preserve">2189016F3225</t>
  </si>
  <si>
    <t xml:space="preserve">ピタバスタチンＣａ錠４ｍｇ「ＪＧ」</t>
  </si>
  <si>
    <t xml:space="preserve">2189016F3241</t>
  </si>
  <si>
    <t xml:space="preserve">ピタバスタチンＣａ錠４ｍｇ「ケミファ」</t>
  </si>
  <si>
    <t xml:space="preserve">2189016F3268</t>
  </si>
  <si>
    <t xml:space="preserve">ピタバスタチンＣａ錠４ｍｇ「ツルハラ」</t>
  </si>
  <si>
    <t xml:space="preserve">2189016F3276</t>
  </si>
  <si>
    <t xml:space="preserve">ピタバスタチンＣａ錠４ｍｇ「日新」</t>
  </si>
  <si>
    <t xml:space="preserve">2189016F3292</t>
  </si>
  <si>
    <t xml:space="preserve">ピタバスタチンカルシウム錠４ｍｇ「ＫＯＧ」</t>
  </si>
  <si>
    <t xml:space="preserve">2189016F3306</t>
  </si>
  <si>
    <t xml:space="preserve">ピタバスタチンＣａ錠４ｍｇ「ＶＴＲＳ」</t>
  </si>
  <si>
    <t xml:space="preserve">2189016F3314</t>
  </si>
  <si>
    <t xml:space="preserve">ピタバスタチンカルシウム錠４ｍｇ「フェルゼン」</t>
  </si>
  <si>
    <t xml:space="preserve">2189016F4019</t>
  </si>
  <si>
    <t xml:space="preserve">ピタバスタチンカルシウム１ｍｇ口腔内崩壊錠</t>
  </si>
  <si>
    <t xml:space="preserve">2189016F4027</t>
  </si>
  <si>
    <t xml:space="preserve">リバロＯＤ錠１ｍｇ</t>
  </si>
  <si>
    <t xml:space="preserve">2189016F5023</t>
  </si>
  <si>
    <t xml:space="preserve">リバロＯＤ錠２ｍｇ</t>
  </si>
  <si>
    <t xml:space="preserve">2189016F5031</t>
  </si>
  <si>
    <t xml:space="preserve">ピタバスタチンＣａ・ＯＤ錠２ｍｇ「トーワ」</t>
  </si>
  <si>
    <t xml:space="preserve">2189016F5066</t>
  </si>
  <si>
    <t xml:space="preserve">ピタバスタチンＣａ・ＯＤ錠２ｍｇ「サワイ」</t>
  </si>
  <si>
    <t xml:space="preserve">2189016F5074</t>
  </si>
  <si>
    <t xml:space="preserve">ピタバスタチンＣａ・ＯＤ錠２ｍｇ「ＪＧ」</t>
  </si>
  <si>
    <t xml:space="preserve">2189016F5082</t>
  </si>
  <si>
    <t xml:space="preserve">ピタバスタチンＣａ・ＯＤ錠２ｍｇ「杏林」</t>
  </si>
  <si>
    <t xml:space="preserve">2189016F5112</t>
  </si>
  <si>
    <t xml:space="preserve">ピタバスタチンカルシウムＯＤ錠２ｍｇ「ＫＯＧ」</t>
  </si>
  <si>
    <t xml:space="preserve">2189016F6020</t>
  </si>
  <si>
    <t xml:space="preserve">リバロＯＤ錠４ｍｇ</t>
  </si>
  <si>
    <t xml:space="preserve">2189016F6038</t>
  </si>
  <si>
    <t xml:space="preserve">ピタバスタチンＣａ・ＯＤ錠４ｍｇ「トーワ」</t>
  </si>
  <si>
    <t xml:space="preserve">2189016F6054</t>
  </si>
  <si>
    <t xml:space="preserve">ピタバスタチンＣａ・ＯＤ錠４ｍｇ「サワイ」</t>
  </si>
  <si>
    <t xml:space="preserve">2189016F6062</t>
  </si>
  <si>
    <t xml:space="preserve">ピタバスタチンＣａ・ＯＤ錠４ｍｇ「ＪＧ」</t>
  </si>
  <si>
    <t xml:space="preserve">2189016F6070</t>
  </si>
  <si>
    <t xml:space="preserve">ピタバスタチンＣａ・ＯＤ錠４ｍｇ「杏林」</t>
  </si>
  <si>
    <t xml:space="preserve">2189016F6100</t>
  </si>
  <si>
    <t xml:space="preserve">ピタバスタチンカルシウムＯＤ錠４ｍｇ「ＫＯＧ」</t>
  </si>
  <si>
    <t xml:space="preserve">2189017F1014</t>
  </si>
  <si>
    <t xml:space="preserve">ロスバスタチンカルシウム</t>
  </si>
  <si>
    <t xml:space="preserve">ロスバスタチンカルシウム２．５ｍｇ錠</t>
  </si>
  <si>
    <t xml:space="preserve">2189017F1022</t>
  </si>
  <si>
    <t xml:space="preserve">クレストール錠２．５ｍｇ</t>
  </si>
  <si>
    <t xml:space="preserve">2189017F2010</t>
  </si>
  <si>
    <t xml:space="preserve">ロスバスタチンカルシウム５ｍｇ錠</t>
  </si>
  <si>
    <t xml:space="preserve">2189017F2029</t>
  </si>
  <si>
    <t xml:space="preserve">クレストール錠５ｍｇ</t>
  </si>
  <si>
    <t xml:space="preserve">2189017F2037</t>
  </si>
  <si>
    <t xml:space="preserve">ロスバスタチン錠５ｍｇ「ＤＳＥＰ」</t>
  </si>
  <si>
    <t xml:space="preserve">2189017F2053</t>
  </si>
  <si>
    <t xml:space="preserve">ロスバスタチン錠５ｍｇ「ＪＧ」</t>
  </si>
  <si>
    <t xml:space="preserve">2189017F2070</t>
  </si>
  <si>
    <t xml:space="preserve">ロスバスタチン錠５ｍｇ「ＴＣＫ」</t>
  </si>
  <si>
    <t xml:space="preserve">2189017F2142</t>
  </si>
  <si>
    <t xml:space="preserve">ロスバスタチン錠５ｍｇ「ケミファ」</t>
  </si>
  <si>
    <t xml:space="preserve">2189017F2215</t>
  </si>
  <si>
    <t xml:space="preserve">ロスバスタチン錠５ｍｇ「トーワ」</t>
  </si>
  <si>
    <t xml:space="preserve">2189017F2304</t>
  </si>
  <si>
    <t xml:space="preserve">ロスバスタチン錠５ｍｇ「ＫＭＰ」</t>
  </si>
  <si>
    <t xml:space="preserve">2189017F3017</t>
  </si>
  <si>
    <t xml:space="preserve">ロスバスタチンカルシウム２．５ｍｇ口腔内崩壊錠</t>
  </si>
  <si>
    <t xml:space="preserve">2189017F4013</t>
  </si>
  <si>
    <t xml:space="preserve">ロスバスタチンカルシウム５ｍｇ口腔内崩壊錠</t>
  </si>
  <si>
    <t xml:space="preserve">2189017F4030</t>
  </si>
  <si>
    <t xml:space="preserve">ロスバスタチンＯＤ錠５ｍｇ「ＤＳＥＰ」</t>
  </si>
  <si>
    <t xml:space="preserve">2189017F4056</t>
  </si>
  <si>
    <t xml:space="preserve">ロスバスタチンＯＤ錠５ｍｇ「ＪＧ」</t>
  </si>
  <si>
    <t xml:space="preserve">2189017F4080</t>
  </si>
  <si>
    <t xml:space="preserve">ロスバスタチンＯＤ錠５ｍｇ「ＹＤ」</t>
  </si>
  <si>
    <t xml:space="preserve">2189017F4110</t>
  </si>
  <si>
    <t xml:space="preserve">ロスバスタチンＯＤ錠５ｍｇ「科研」</t>
  </si>
  <si>
    <t xml:space="preserve">2189017F4137</t>
  </si>
  <si>
    <t xml:space="preserve">ロスバスタチンＯＤ錠５ｍｇ「ケミファ」</t>
  </si>
  <si>
    <t xml:space="preserve">2189017F4170</t>
  </si>
  <si>
    <t xml:space="preserve">ロスバスタチンＯＤ錠５ｍｇ「トーワ」</t>
  </si>
  <si>
    <t xml:space="preserve">2189017F4218</t>
  </si>
  <si>
    <t xml:space="preserve">ロスバスタチンＯＤ錠５ｍｇ「ＫＭＰ」</t>
  </si>
  <si>
    <t xml:space="preserve">2189017F5036</t>
  </si>
  <si>
    <t xml:space="preserve">ロスバスタチン錠１０ｍｇ「トーワ」</t>
  </si>
  <si>
    <t xml:space="preserve">2189017F6024</t>
  </si>
  <si>
    <t xml:space="preserve">ロスバスタチンＯＤ錠１０ｍｇ「トーワ」</t>
  </si>
  <si>
    <t xml:space="preserve">2189018F1019</t>
  </si>
  <si>
    <t xml:space="preserve">エゼチミブ</t>
  </si>
  <si>
    <t xml:space="preserve">エゼチミブ１０ｍｇ錠</t>
  </si>
  <si>
    <t xml:space="preserve">2189018F1027</t>
  </si>
  <si>
    <t xml:space="preserve">ゼチーア錠１０ｍｇ</t>
  </si>
  <si>
    <t xml:space="preserve">2189018F1035</t>
  </si>
  <si>
    <t xml:space="preserve">エゼチミブ錠１０ｍｇ「ＤＳＥＰ」</t>
  </si>
  <si>
    <t xml:space="preserve">2189018F1043</t>
  </si>
  <si>
    <t xml:space="preserve">エゼチミブ錠１０ｍｇ「ＪＧ」</t>
  </si>
  <si>
    <t xml:space="preserve">2189018F1051</t>
  </si>
  <si>
    <t xml:space="preserve">エゼチミブ錠１０ｍｇ「ＫＭＰ」</t>
  </si>
  <si>
    <t xml:space="preserve">2189018F1078</t>
  </si>
  <si>
    <t xml:space="preserve">エゼチミブ錠１０ｍｇ「ＴＣＫ」</t>
  </si>
  <si>
    <t xml:space="preserve">2189018F1086</t>
  </si>
  <si>
    <t xml:space="preserve">エゼチミブ錠１０ｍｇ「ＴＥ」</t>
  </si>
  <si>
    <t xml:space="preserve">2189018F1094</t>
  </si>
  <si>
    <t xml:space="preserve">エゼチミブ錠１０ｍｇ「ＹＤ」</t>
  </si>
  <si>
    <t xml:space="preserve">2189018F1108</t>
  </si>
  <si>
    <t xml:space="preserve">エゼチミブ錠１０ｍｇ「アメル」</t>
  </si>
  <si>
    <t xml:space="preserve">2189018F1116</t>
  </si>
  <si>
    <t xml:space="preserve">エゼチミブ錠１０ｍｇ「杏林」</t>
  </si>
  <si>
    <t xml:space="preserve">2189018F1124</t>
  </si>
  <si>
    <t xml:space="preserve">エゼチミブ錠１０ｍｇ「ケミファ」</t>
  </si>
  <si>
    <t xml:space="preserve">2189018F1132</t>
  </si>
  <si>
    <t xml:space="preserve">エゼチミブ錠１０ｍｇ「サワイ」</t>
  </si>
  <si>
    <t xml:space="preserve">2189018F1140</t>
  </si>
  <si>
    <t xml:space="preserve">エゼチミブ錠１０ｍｇ「サンド」</t>
  </si>
  <si>
    <t xml:space="preserve">2189018F1167</t>
  </si>
  <si>
    <t xml:space="preserve">エゼチミブ錠１０ｍｇ「トーワ」</t>
  </si>
  <si>
    <t xml:space="preserve">2189018F1175</t>
  </si>
  <si>
    <t xml:space="preserve">エゼチミブ錠１０ｍｇ「日医工」</t>
  </si>
  <si>
    <t xml:space="preserve">2189018F1183</t>
  </si>
  <si>
    <t xml:space="preserve">エゼチミブ錠１０ｍｇ「日新」</t>
  </si>
  <si>
    <t xml:space="preserve">2189018F1205</t>
  </si>
  <si>
    <t xml:space="preserve">エゼチミブ錠１０ｍｇ「フェルゼン」</t>
  </si>
  <si>
    <t xml:space="preserve">2189018F1213</t>
  </si>
  <si>
    <t xml:space="preserve">エゼチミブ錠１０ｍｇ「明治」</t>
  </si>
  <si>
    <t xml:space="preserve">2189018F2023</t>
  </si>
  <si>
    <t xml:space="preserve">エゼチミブＯＤ錠１０ｍｇ「トーワ」</t>
  </si>
  <si>
    <t xml:space="preserve">2189019M1020</t>
  </si>
  <si>
    <t xml:space="preserve">オメガ－３脂肪酸エチル</t>
  </si>
  <si>
    <t xml:space="preserve">２ｇ１包</t>
  </si>
  <si>
    <t xml:space="preserve">ロトリガ粒状カプセル２ｇ</t>
  </si>
  <si>
    <t xml:space="preserve">2189019M1039</t>
  </si>
  <si>
    <t xml:space="preserve">オメガ－３脂肪酸エチル粒状カプセル２ｇ「ＭＪＴ」</t>
  </si>
  <si>
    <t xml:space="preserve">森下仁丹</t>
  </si>
  <si>
    <t xml:space="preserve">2189019M1047</t>
  </si>
  <si>
    <t xml:space="preserve">オメガ－３脂肪酸エチル粒状カプセル２ｇ「ＹＤ」</t>
  </si>
  <si>
    <t xml:space="preserve">2189019M1055</t>
  </si>
  <si>
    <t xml:space="preserve">オメガ－３脂肪酸エチル粒状カプセル２ｇ「武田テバ」</t>
  </si>
  <si>
    <t xml:space="preserve">2189019M1063</t>
  </si>
  <si>
    <t xml:space="preserve">オメガ－３脂肪酸エチル粒状カプセル２ｇ「トーワ」</t>
  </si>
  <si>
    <t xml:space="preserve">2189019M1071</t>
  </si>
  <si>
    <t xml:space="preserve">オメガ－３脂肪酸エチル粒状カプセル２ｇ「ニプロ」</t>
  </si>
  <si>
    <t xml:space="preserve">2189020M1023</t>
  </si>
  <si>
    <t xml:space="preserve">ロミタピドメシル酸塩</t>
  </si>
  <si>
    <t xml:space="preserve">ジャクスタピッドカプセル５ｍｇ</t>
  </si>
  <si>
    <t xml:space="preserve">レコルダティ・レア・ディジーズ・ジャパン</t>
  </si>
  <si>
    <t xml:space="preserve">2189020M2020</t>
  </si>
  <si>
    <t xml:space="preserve">ジャクスタピッドカプセル１０ｍｇ</t>
  </si>
  <si>
    <t xml:space="preserve">2189020M3026</t>
  </si>
  <si>
    <t xml:space="preserve">ジャクスタピッドカプセル２０ｍｇ</t>
  </si>
  <si>
    <t xml:space="preserve">2189020M4022</t>
  </si>
  <si>
    <t xml:space="preserve">２ｍｇ１カプセル</t>
  </si>
  <si>
    <t xml:space="preserve">ジャクスタピッドカプセル小児用２ｍｇ</t>
  </si>
  <si>
    <t xml:space="preserve">2189021M1028</t>
  </si>
  <si>
    <t xml:space="preserve">イコサペント酸エチル</t>
  </si>
  <si>
    <t xml:space="preserve">エパデールＥＭカプセル２ｇ</t>
  </si>
  <si>
    <t xml:space="preserve">2189022F1023</t>
  </si>
  <si>
    <t xml:space="preserve">ベムペド酸</t>
  </si>
  <si>
    <t xml:space="preserve">１８０ｍｇ１錠</t>
  </si>
  <si>
    <t xml:space="preserve">ネクセトール錠１８０ｍｇ</t>
  </si>
  <si>
    <t xml:space="preserve">2189101F1020</t>
  </si>
  <si>
    <t xml:space="preserve">エゼチミブ・アトルバスタチンカルシウム水和物</t>
  </si>
  <si>
    <t xml:space="preserve">アトーゼット配合錠ＬＤ</t>
  </si>
  <si>
    <t xml:space="preserve">2189101F1038</t>
  </si>
  <si>
    <t xml:space="preserve">エゼアト配合錠ＬＤ「ＪＧ」</t>
  </si>
  <si>
    <t xml:space="preserve">2189101F2026</t>
  </si>
  <si>
    <t xml:space="preserve">アトーゼット配合錠ＨＤ</t>
  </si>
  <si>
    <t xml:space="preserve">2189101F2034</t>
  </si>
  <si>
    <t xml:space="preserve">エゼアト配合錠ＨＤ「ＪＧ」</t>
  </si>
  <si>
    <t xml:space="preserve">2189102F1024</t>
  </si>
  <si>
    <t xml:space="preserve">エゼチミブ・ロスバスタチンカルシウム</t>
  </si>
  <si>
    <t xml:space="preserve">ロスーゼット配合錠ＬＤ</t>
  </si>
  <si>
    <t xml:space="preserve">2189102F1032</t>
  </si>
  <si>
    <t xml:space="preserve">エゼロス配合錠ＬＤ「ＪＧ」</t>
  </si>
  <si>
    <t xml:space="preserve">2189102F1040</t>
  </si>
  <si>
    <t xml:space="preserve">エゼロス配合錠ＬＤ「サワイ」</t>
  </si>
  <si>
    <t xml:space="preserve">2189102F2020</t>
  </si>
  <si>
    <t xml:space="preserve">ロスーゼット配合錠ＨＤ</t>
  </si>
  <si>
    <t xml:space="preserve">2189102F2039</t>
  </si>
  <si>
    <t xml:space="preserve">エゼロス配合錠ＨＤ「ＪＧ」</t>
  </si>
  <si>
    <t xml:space="preserve">2189102F2047</t>
  </si>
  <si>
    <t xml:space="preserve">エゼロス配合錠ＨＤ「サワイ」</t>
  </si>
  <si>
    <t xml:space="preserve">2189103F1029</t>
  </si>
  <si>
    <t xml:space="preserve">ピタバスタチンカルシウム水和物・エゼチミブ</t>
  </si>
  <si>
    <t xml:space="preserve">リバゼブ配合錠ＬＤ</t>
  </si>
  <si>
    <t xml:space="preserve">2189103F2025</t>
  </si>
  <si>
    <t xml:space="preserve">リバゼブ配合錠ＨＤ</t>
  </si>
  <si>
    <t xml:space="preserve">2190005F1012</t>
  </si>
  <si>
    <t xml:space="preserve">イフェンプロジル酒石酸塩</t>
  </si>
  <si>
    <t xml:space="preserve">イフェンプロジル酒石酸塩１０ｍｇ錠</t>
  </si>
  <si>
    <t xml:space="preserve">2190005F1225</t>
  </si>
  <si>
    <t xml:space="preserve">セロクラール錠１０ｍｇ</t>
  </si>
  <si>
    <t xml:space="preserve">2190005F2019</t>
  </si>
  <si>
    <t xml:space="preserve">イフェンプロジル酒石酸塩２０ｍｇ錠</t>
  </si>
  <si>
    <t xml:space="preserve">2190005F2051</t>
  </si>
  <si>
    <t xml:space="preserve">セロクラール錠２０ｍｇ</t>
  </si>
  <si>
    <t xml:space="preserve">2190006M1156</t>
  </si>
  <si>
    <t xml:space="preserve">トコフェロールニコチン酸エステル</t>
  </si>
  <si>
    <t xml:space="preserve">ユベラＮカプセル１００ｍｇ</t>
  </si>
  <si>
    <t xml:space="preserve">2190006M1210</t>
  </si>
  <si>
    <t xml:space="preserve">トコフェロールニコチン酸エステルカプセル１００ｍｇ「トーワ」</t>
  </si>
  <si>
    <t xml:space="preserve">2190006M2179</t>
  </si>
  <si>
    <t xml:space="preserve">ユベラＮソフトカプセル２００ｍｇ</t>
  </si>
  <si>
    <t xml:space="preserve">2190006M2225</t>
  </si>
  <si>
    <t xml:space="preserve">トコフェロールニコチン酸エステルカプセル２００ｍｇ「サワイ」</t>
  </si>
  <si>
    <t xml:space="preserve">2190006M2233</t>
  </si>
  <si>
    <t xml:space="preserve">トコフェロールニコチン酸エステルカプセル２００ｍｇ「日医工」</t>
  </si>
  <si>
    <t xml:space="preserve">日医工ファーマ</t>
  </si>
  <si>
    <t xml:space="preserve">2190006M2241</t>
  </si>
  <si>
    <t xml:space="preserve">トコフェロールニコチン酸エステルカプセル２００ｍｇ「ＴＣ」</t>
  </si>
  <si>
    <t xml:space="preserve">2190006M2250</t>
  </si>
  <si>
    <t xml:space="preserve">トコフェロールニコチン酸エステルカプセル２００ｍｇ「ホリイ」</t>
  </si>
  <si>
    <t xml:space="preserve">堀井薬品工業</t>
  </si>
  <si>
    <t xml:space="preserve">2190009A1048</t>
  </si>
  <si>
    <t xml:space="preserve">ポリスチレンスルホン酸ナトリウム</t>
  </si>
  <si>
    <t xml:space="preserve">ケイキサレート散</t>
  </si>
  <si>
    <t xml:space="preserve">2190009A1056</t>
  </si>
  <si>
    <t xml:space="preserve">ポリスチレンスルホン酸Ｎａ「フソー」原末</t>
  </si>
  <si>
    <t xml:space="preserve">2190009R1025</t>
  </si>
  <si>
    <t xml:space="preserve">７６％１ｇ</t>
  </si>
  <si>
    <t xml:space="preserve">ケイキサレートドライシロップ７６％</t>
  </si>
  <si>
    <t xml:space="preserve">2190016B1043</t>
  </si>
  <si>
    <t xml:space="preserve">ポリスチレンスルホン酸カルシウム</t>
  </si>
  <si>
    <t xml:space="preserve">９６．７％１ｇ</t>
  </si>
  <si>
    <t xml:space="preserve">ポリスチレンスルホン酸Ｃａ散９６．７％分包５．１７ｇ〈ハチ〉</t>
  </si>
  <si>
    <t xml:space="preserve">2190016D1036</t>
  </si>
  <si>
    <t xml:space="preserve">８９．２９％１ｇ</t>
  </si>
  <si>
    <t xml:space="preserve">ポリスチレンスルホン酸Ｃａ顆粒８９．２９％分包５．６ｇ「三和」</t>
  </si>
  <si>
    <t xml:space="preserve">2190016Q2034</t>
  </si>
  <si>
    <t xml:space="preserve">２０％２５ｇ１個</t>
  </si>
  <si>
    <t xml:space="preserve">ポリスチレンスルホン酸Ｃａ経口ゼリー２０％分包２５ｇ「三和」</t>
  </si>
  <si>
    <t xml:space="preserve">2190016R2021</t>
  </si>
  <si>
    <t xml:space="preserve">９２．５９％１ｇ</t>
  </si>
  <si>
    <t xml:space="preserve">カリメートドライシロップ９２．５９％</t>
  </si>
  <si>
    <t xml:space="preserve">2190016S1027</t>
  </si>
  <si>
    <t xml:space="preserve">２０％２５ｇ１包</t>
  </si>
  <si>
    <t xml:space="preserve">カリメート経口液２０％</t>
  </si>
  <si>
    <t xml:space="preserve">2190016X1016</t>
  </si>
  <si>
    <t xml:space="preserve">2190016X1113</t>
  </si>
  <si>
    <t xml:space="preserve">カリエード散</t>
  </si>
  <si>
    <t xml:space="preserve">2190016X1156</t>
  </si>
  <si>
    <t xml:space="preserve">ポリスチレンスルホン酸Ｃａ「フソー」原末</t>
  </si>
  <si>
    <t xml:space="preserve">2190021B1095</t>
  </si>
  <si>
    <t xml:space="preserve">ニセルゴリン</t>
  </si>
  <si>
    <t xml:space="preserve">サアミオン散１％</t>
  </si>
  <si>
    <t xml:space="preserve">2190021C1058</t>
  </si>
  <si>
    <t xml:space="preserve">ニセルゴリン細粒１％「サワイ」</t>
  </si>
  <si>
    <t xml:space="preserve">2190021F1011</t>
  </si>
  <si>
    <t xml:space="preserve">ニセルゴリン５ｍｇ錠</t>
  </si>
  <si>
    <t xml:space="preserve">2190021F1348</t>
  </si>
  <si>
    <t xml:space="preserve">サアミオン錠５ｍｇ</t>
  </si>
  <si>
    <t xml:space="preserve">2190022F1016</t>
  </si>
  <si>
    <t xml:space="preserve">アメジニウムメチル硫酸塩</t>
  </si>
  <si>
    <t xml:space="preserve">アメジニウムメチル硫酸塩１０ｍｇ錠</t>
  </si>
  <si>
    <t xml:space="preserve">2190022F1024</t>
  </si>
  <si>
    <t xml:space="preserve">リズミック錠１０ｍｇ</t>
  </si>
  <si>
    <t xml:space="preserve">2190023F1037</t>
  </si>
  <si>
    <t xml:space="preserve">ロメリジン塩酸塩</t>
  </si>
  <si>
    <t xml:space="preserve">ミグシス錠５ｍｇ</t>
  </si>
  <si>
    <t xml:space="preserve">2190024F1023</t>
  </si>
  <si>
    <t xml:space="preserve">沈降炭酸カルシウム</t>
  </si>
  <si>
    <t xml:space="preserve">カルタン錠５００</t>
  </si>
  <si>
    <t xml:space="preserve">2190024F1040</t>
  </si>
  <si>
    <t xml:space="preserve">沈降炭酸カルシウム錠５００ｍｇ「三和」</t>
  </si>
  <si>
    <t xml:space="preserve">2190024F1066</t>
  </si>
  <si>
    <t xml:space="preserve">沈降炭酸カルシウム錠５００ｍｇ「ＮＩＧ」</t>
  </si>
  <si>
    <t xml:space="preserve">2190024F2020</t>
  </si>
  <si>
    <t xml:space="preserve">カルタン錠２５０</t>
  </si>
  <si>
    <t xml:space="preserve">2190024F2038</t>
  </si>
  <si>
    <t xml:space="preserve">沈降炭酸カルシウム錠２５０ｍｇ「三和」</t>
  </si>
  <si>
    <t xml:space="preserve">2190024F2062</t>
  </si>
  <si>
    <t xml:space="preserve">沈降炭酸カルシウム錠２５０ｍｇ「ＮＩＧ」</t>
  </si>
  <si>
    <t xml:space="preserve">2190024F3026</t>
  </si>
  <si>
    <t xml:space="preserve">カルタンＯＤ錠２５０ｍｇ</t>
  </si>
  <si>
    <t xml:space="preserve">2190024F4022</t>
  </si>
  <si>
    <t xml:space="preserve">カルタンＯＤ錠５００ｍｇ</t>
  </si>
  <si>
    <t xml:space="preserve">2190025F1028</t>
  </si>
  <si>
    <t xml:space="preserve">セベラマー塩酸塩</t>
  </si>
  <si>
    <t xml:space="preserve">フォスブロック錠２５０ｍｇ</t>
  </si>
  <si>
    <t xml:space="preserve">2190025F1036</t>
  </si>
  <si>
    <t xml:space="preserve">レナジェル錠２５０ｍｇ</t>
  </si>
  <si>
    <t xml:space="preserve">2190026F1014</t>
  </si>
  <si>
    <t xml:space="preserve">ボセンタン水和物</t>
  </si>
  <si>
    <t xml:space="preserve">６２．５ｍｇ１錠</t>
  </si>
  <si>
    <t xml:space="preserve">ボセンタン６２．５ｍｇ錠</t>
  </si>
  <si>
    <t xml:space="preserve">2190026F1022</t>
  </si>
  <si>
    <t xml:space="preserve">トラクリア錠６２．５ｍｇ</t>
  </si>
  <si>
    <t xml:space="preserve">2190026R1029</t>
  </si>
  <si>
    <t xml:space="preserve">６．２５％１ｇ</t>
  </si>
  <si>
    <t xml:space="preserve">ボセンタン成人用ＤＳ６．２５％「モチダ」</t>
  </si>
  <si>
    <t xml:space="preserve">持田製薬販売</t>
  </si>
  <si>
    <t xml:space="preserve">2190026X1028</t>
  </si>
  <si>
    <t xml:space="preserve">３２ｍｇ１錠</t>
  </si>
  <si>
    <t xml:space="preserve">トラクリア小児用分散錠３２ｍｇ</t>
  </si>
  <si>
    <t xml:space="preserve">2190027G1022</t>
  </si>
  <si>
    <t xml:space="preserve">ベラプロストナトリウム</t>
  </si>
  <si>
    <r>
      <rPr>
        <sz val="11"/>
        <color theme="1"/>
        <rFont val="WenQuanYi Zen Hei"/>
        <family val="2"/>
      </rPr>
      <t xml:space="preserve">６０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</si>
  <si>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ケアロードＬＡ錠６０</t>
    </r>
    <r>
      <rPr>
        <sz val="11"/>
        <color theme="1"/>
        <rFont val="Calibri"/>
        <family val="2"/>
        <charset val="1"/>
      </rPr>
      <t xml:space="preserve">μ</t>
    </r>
    <r>
      <rPr>
        <sz val="11"/>
        <color theme="1"/>
        <rFont val="WenQuanYi Zen Hei"/>
        <family val="2"/>
      </rPr>
      <t xml:space="preserve">ｇ</t>
    </r>
  </si>
  <si>
    <t xml:space="preserve">2190027G1030</t>
  </si>
  <si>
    <r>
      <rPr>
        <sz val="11"/>
        <color theme="1"/>
        <rFont val="WenQuanYi Zen Hei"/>
        <family val="2"/>
      </rPr>
      <t xml:space="preserve">ベラサスＬＡ錠６０</t>
    </r>
    <r>
      <rPr>
        <sz val="11"/>
        <color theme="1"/>
        <rFont val="Calibri"/>
        <family val="2"/>
        <charset val="1"/>
      </rPr>
      <t xml:space="preserve">μ</t>
    </r>
    <r>
      <rPr>
        <sz val="11"/>
        <color theme="1"/>
        <rFont val="WenQuanYi Zen Hei"/>
        <family val="2"/>
      </rPr>
      <t xml:space="preserve">ｇ</t>
    </r>
  </si>
  <si>
    <t xml:space="preserve">2190028F1021</t>
  </si>
  <si>
    <t xml:space="preserve">シルデナフィルクエン酸塩</t>
  </si>
  <si>
    <t xml:space="preserve">レバチオ錠２０ｍｇ</t>
  </si>
  <si>
    <t xml:space="preserve">2190028F1030</t>
  </si>
  <si>
    <t xml:space="preserve">シルデナフィル錠２０ｍｇＲＥ「ＪＧ」</t>
  </si>
  <si>
    <t xml:space="preserve">2190028F2028</t>
  </si>
  <si>
    <t xml:space="preserve">レバチオＯＤフィルム２０ｍｇ</t>
  </si>
  <si>
    <t xml:space="preserve">2190028R1028</t>
  </si>
  <si>
    <t xml:space="preserve">１０ｍｇ１ｍＬ（懸濁後の内用液として）</t>
  </si>
  <si>
    <t xml:space="preserve">レバチオ懸濁用ドライシロップ９００ｍｇ</t>
  </si>
  <si>
    <t xml:space="preserve">2190029D1025</t>
  </si>
  <si>
    <t xml:space="preserve">炭酸ランタン水和物</t>
  </si>
  <si>
    <t xml:space="preserve">ホスレノール顆粒分包２５０ｍｇ</t>
  </si>
  <si>
    <t xml:space="preserve">2190029D1033</t>
  </si>
  <si>
    <t xml:space="preserve">炭酸ランタン顆粒分包２５０ｍｇ「ＹＤ」</t>
  </si>
  <si>
    <t xml:space="preserve">2190029D1041</t>
  </si>
  <si>
    <t xml:space="preserve">炭酸ランタン顆粒分包２５０ｍｇ「ケミファ」</t>
  </si>
  <si>
    <t xml:space="preserve">2190029D1050</t>
  </si>
  <si>
    <t xml:space="preserve">炭酸ランタン顆粒分包２５０ｍｇ「サワイ」</t>
  </si>
  <si>
    <t xml:space="preserve">2190029D1068</t>
  </si>
  <si>
    <t xml:space="preserve">炭酸ランタン顆粒分包２５０ｍｇ「トーワ」</t>
  </si>
  <si>
    <t xml:space="preserve">2190029D1076</t>
  </si>
  <si>
    <t xml:space="preserve">炭酸ランタン顆粒分包２５０ｍｇ「フソー」</t>
  </si>
  <si>
    <t xml:space="preserve">2190029D1084</t>
  </si>
  <si>
    <t xml:space="preserve">炭酸ランタン顆粒分包２５０ｍｇ「ＪＧ」</t>
  </si>
  <si>
    <t xml:space="preserve">2190029D1092</t>
  </si>
  <si>
    <t xml:space="preserve">炭酸ランタン顆粒分包２５０ｍｇ「ニプロ」</t>
  </si>
  <si>
    <t xml:space="preserve">2190029D2021</t>
  </si>
  <si>
    <t xml:space="preserve">ホスレノール顆粒分包５００ｍｇ</t>
  </si>
  <si>
    <t xml:space="preserve">2190029D2030</t>
  </si>
  <si>
    <t xml:space="preserve">炭酸ランタン顆粒分包５００ｍｇ「ＹＤ」</t>
  </si>
  <si>
    <t xml:space="preserve">2190029D2048</t>
  </si>
  <si>
    <t xml:space="preserve">炭酸ランタン顆粒分包５００ｍｇ「ケミファ」</t>
  </si>
  <si>
    <t xml:space="preserve">2190029D2056</t>
  </si>
  <si>
    <t xml:space="preserve">炭酸ランタン顆粒分包５００ｍｇ「サワイ」</t>
  </si>
  <si>
    <t xml:space="preserve">2190029D2064</t>
  </si>
  <si>
    <t xml:space="preserve">炭酸ランタン顆粒分包５００ｍｇ「トーワ」</t>
  </si>
  <si>
    <t xml:space="preserve">2190029D2072</t>
  </si>
  <si>
    <t xml:space="preserve">炭酸ランタン顆粒分包５００ｍｇ「フソー」</t>
  </si>
  <si>
    <t xml:space="preserve">2190029D2080</t>
  </si>
  <si>
    <t xml:space="preserve">炭酸ランタン顆粒分包５００ｍｇ「ＪＧ」</t>
  </si>
  <si>
    <t xml:space="preserve">2190029D2099</t>
  </si>
  <si>
    <t xml:space="preserve">炭酸ランタン顆粒分包５００ｍｇ「ニプロ」</t>
  </si>
  <si>
    <t xml:space="preserve">2190029F1026</t>
  </si>
  <si>
    <t xml:space="preserve">ホスレノールチュアブル錠２５０ｍｇ</t>
  </si>
  <si>
    <t xml:space="preserve">2190029F2022</t>
  </si>
  <si>
    <t xml:space="preserve">ホスレノールチュアブル錠５００ｍｇ</t>
  </si>
  <si>
    <t xml:space="preserve">2190029F3029</t>
  </si>
  <si>
    <t xml:space="preserve">ホスレノールＯＤ錠２５０ｍｇ</t>
  </si>
  <si>
    <t xml:space="preserve">2190029F3037</t>
  </si>
  <si>
    <t xml:space="preserve">炭酸ランタンＯＤ錠２５０ｍｇ「イセイ」</t>
  </si>
  <si>
    <t xml:space="preserve">2190029F3053</t>
  </si>
  <si>
    <t xml:space="preserve">炭酸ランタンＯＤ錠２５０ｍｇ「ＪＧ」</t>
  </si>
  <si>
    <t xml:space="preserve">2190029F3061</t>
  </si>
  <si>
    <t xml:space="preserve">炭酸ランタンＯＤ錠２５０ｍｇ「フソー」</t>
  </si>
  <si>
    <t xml:space="preserve">2190029F3070</t>
  </si>
  <si>
    <t xml:space="preserve">炭酸ランタンＯＤ錠２５０ｍｇ「ＦＣＩ」</t>
  </si>
  <si>
    <t xml:space="preserve">2190029F3088</t>
  </si>
  <si>
    <t xml:space="preserve">炭酸ランタンＯＤ錠２５０ｍｇ「トーワ」</t>
  </si>
  <si>
    <t xml:space="preserve">2190029F4025</t>
  </si>
  <si>
    <t xml:space="preserve">ホスレノールＯＤ錠５００ｍｇ</t>
  </si>
  <si>
    <t xml:space="preserve">2190029F4033</t>
  </si>
  <si>
    <t xml:space="preserve">炭酸ランタンＯＤ錠５００ｍｇ「イセイ」</t>
  </si>
  <si>
    <t xml:space="preserve">2190029F4050</t>
  </si>
  <si>
    <t xml:space="preserve">炭酸ランタンＯＤ錠５００ｍｇ「ＪＧ」</t>
  </si>
  <si>
    <t xml:space="preserve">2190029F4068</t>
  </si>
  <si>
    <t xml:space="preserve">炭酸ランタンＯＤ錠５００ｍｇ「フソー」</t>
  </si>
  <si>
    <t xml:space="preserve">2190029F4076</t>
  </si>
  <si>
    <t xml:space="preserve">炭酸ランタンＯＤ錠５００ｍｇ「ＦＣＩ」</t>
  </si>
  <si>
    <t xml:space="preserve">2190029F4084</t>
  </si>
  <si>
    <t xml:space="preserve">炭酸ランタンＯＤ錠５００ｍｇ「トーワ」</t>
  </si>
  <si>
    <t xml:space="preserve">2190030F1029</t>
  </si>
  <si>
    <t xml:space="preserve">タダラフィル</t>
  </si>
  <si>
    <t xml:space="preserve">アドシルカ錠２０ｍｇ</t>
  </si>
  <si>
    <t xml:space="preserve">2190030F1037</t>
  </si>
  <si>
    <t xml:space="preserve">タダラフィル錠２０ｍｇＡＤ「ＪＧ」</t>
  </si>
  <si>
    <t xml:space="preserve">2190030F1045</t>
  </si>
  <si>
    <t xml:space="preserve">タダラフィル錠２０ｍｇＡＤ「ＴＥ」</t>
  </si>
  <si>
    <t xml:space="preserve">2190030F1053</t>
  </si>
  <si>
    <t xml:space="preserve">タダラフィル錠２０ｍｇＡＤ「杏林」</t>
  </si>
  <si>
    <t xml:space="preserve">2190030F1061</t>
  </si>
  <si>
    <t xml:space="preserve">タダラフィル錠２０ｍｇＡＤ「サワイ」</t>
  </si>
  <si>
    <t xml:space="preserve">2190031F1023</t>
  </si>
  <si>
    <t xml:space="preserve">アンブリセンタン</t>
  </si>
  <si>
    <t xml:space="preserve">ヴォリブリス錠２．５ｍｇ</t>
  </si>
  <si>
    <t xml:space="preserve">2190031F1031</t>
  </si>
  <si>
    <t xml:space="preserve">アンブリセンタン錠２．５ｍｇ「ＫＭＰ」</t>
  </si>
  <si>
    <t xml:space="preserve">2190031F1040</t>
  </si>
  <si>
    <t xml:space="preserve">アンブリセンタン錠２．５ｍｇ「サワイ」</t>
  </si>
  <si>
    <t xml:space="preserve">2190031F1058</t>
  </si>
  <si>
    <t xml:space="preserve">アンブリセンタン錠２．５ｍｇ「ＪＧ」</t>
  </si>
  <si>
    <t xml:space="preserve">2190032D1027</t>
  </si>
  <si>
    <t xml:space="preserve">ビキサロマー</t>
  </si>
  <si>
    <t xml:space="preserve">８６．２％１ｇ</t>
  </si>
  <si>
    <t xml:space="preserve">キックリン顆粒８６．２％</t>
  </si>
  <si>
    <t xml:space="preserve">2190032M1027</t>
  </si>
  <si>
    <t xml:space="preserve">キックリンカプセル２５０ｍｇ</t>
  </si>
  <si>
    <t xml:space="preserve">2190033F1022</t>
  </si>
  <si>
    <t xml:space="preserve">クエン酸第二鉄水和物</t>
  </si>
  <si>
    <t xml:space="preserve">リオナ錠２５０ｍｇ</t>
  </si>
  <si>
    <t xml:space="preserve">2190034F1027</t>
  </si>
  <si>
    <t xml:space="preserve">リオシグアト</t>
  </si>
  <si>
    <t xml:space="preserve">アデムパス錠０．５ｍｇ</t>
  </si>
  <si>
    <t xml:space="preserve">2190034F2023</t>
  </si>
  <si>
    <t xml:space="preserve">アデムパス錠１．０ｍｇ</t>
  </si>
  <si>
    <t xml:space="preserve">2190034F3020</t>
  </si>
  <si>
    <t xml:space="preserve">アデムパス錠２．５ｍｇ</t>
  </si>
  <si>
    <t xml:space="preserve">2190035F1021</t>
  </si>
  <si>
    <t xml:space="preserve">マシテンタン</t>
  </si>
  <si>
    <t xml:space="preserve">オプスミット錠１０ｍｇ</t>
  </si>
  <si>
    <t xml:space="preserve">2190035X1027</t>
  </si>
  <si>
    <t xml:space="preserve">オプスミット小児用分散錠１ｍｇ</t>
  </si>
  <si>
    <t xml:space="preserve">2190035X2023</t>
  </si>
  <si>
    <t xml:space="preserve">オプスミット小児用分散錠２．５ｍｇ</t>
  </si>
  <si>
    <t xml:space="preserve">2190036D1025</t>
  </si>
  <si>
    <t xml:space="preserve">スクロオキシ水酸化鉄</t>
  </si>
  <si>
    <t xml:space="preserve">ピートル顆粒分包２５０ｍｇ</t>
  </si>
  <si>
    <t xml:space="preserve">2190036D2021</t>
  </si>
  <si>
    <t xml:space="preserve">ピートル顆粒分包５００ｍｇ</t>
  </si>
  <si>
    <t xml:space="preserve">2190036F1026</t>
  </si>
  <si>
    <t xml:space="preserve">ピートルチュアブル錠２５０ｍｇ</t>
  </si>
  <si>
    <t xml:space="preserve">2190036F2022</t>
  </si>
  <si>
    <t xml:space="preserve">ピートルチュアブル錠５００ｍｇ</t>
  </si>
  <si>
    <t xml:space="preserve">2190037F1020</t>
  </si>
  <si>
    <t xml:space="preserve">セレキシパグ</t>
  </si>
  <si>
    <t xml:space="preserve">ウプトラビ錠０．２ｍｇ</t>
  </si>
  <si>
    <t xml:space="preserve">2190037F2027</t>
  </si>
  <si>
    <t xml:space="preserve">ウプトラビ錠０．４ｍｇ</t>
  </si>
  <si>
    <t xml:space="preserve">2190037F3023</t>
  </si>
  <si>
    <t xml:space="preserve">ウプトラビ錠小児用０．０５ｍｇ</t>
  </si>
  <si>
    <t xml:space="preserve">2190037F4020</t>
  </si>
  <si>
    <t xml:space="preserve">ウプトラビ錠０．８ｍｇ</t>
  </si>
  <si>
    <t xml:space="preserve">2190038M1024</t>
  </si>
  <si>
    <t xml:space="preserve">メチロシン</t>
  </si>
  <si>
    <t xml:space="preserve">デムサーカプセル２５０ｍｇ</t>
  </si>
  <si>
    <t xml:space="preserve">2190039F1020</t>
  </si>
  <si>
    <t xml:space="preserve">イバブラジン塩酸塩</t>
  </si>
  <si>
    <t xml:space="preserve">コララン錠２．５ｍｇ</t>
  </si>
  <si>
    <t xml:space="preserve">2190039F2026</t>
  </si>
  <si>
    <t xml:space="preserve">コララン錠５ｍｇ</t>
  </si>
  <si>
    <t xml:space="preserve">2190039F3022</t>
  </si>
  <si>
    <t xml:space="preserve">コララン錠７．５ｍｇ</t>
  </si>
  <si>
    <t xml:space="preserve">2190040B1020</t>
  </si>
  <si>
    <t xml:space="preserve">ジルコニウムシクロケイ酸ナトリウム水和物</t>
  </si>
  <si>
    <t xml:space="preserve">５ｇ１包</t>
  </si>
  <si>
    <t xml:space="preserve">ロケルマ懸濁用散分包５ｇ</t>
  </si>
  <si>
    <t xml:space="preserve">2190040B2027</t>
  </si>
  <si>
    <t xml:space="preserve">１０ｇ１包</t>
  </si>
  <si>
    <t xml:space="preserve">ロケルマ懸濁用散分包１０ｇ</t>
  </si>
  <si>
    <t xml:space="preserve">2190041F1027</t>
  </si>
  <si>
    <t xml:space="preserve">サクビトリルバルサルタンナトリウム水和物</t>
  </si>
  <si>
    <t xml:space="preserve">エンレスト錠５０ｍｇ</t>
  </si>
  <si>
    <t xml:space="preserve">2190041F2023</t>
  </si>
  <si>
    <t xml:space="preserve">エンレスト錠１００ｍｇ</t>
  </si>
  <si>
    <t xml:space="preserve">2190041F3020</t>
  </si>
  <si>
    <t xml:space="preserve">エンレスト錠２００ｍｇ</t>
  </si>
  <si>
    <t xml:space="preserve">2190041F4026</t>
  </si>
  <si>
    <t xml:space="preserve">１２．５ｍｇ１個</t>
  </si>
  <si>
    <t xml:space="preserve">エンレスト粒状錠小児用１２．５ｍｇ</t>
  </si>
  <si>
    <t xml:space="preserve">2190041F5022</t>
  </si>
  <si>
    <t xml:space="preserve">３１．２５ｍｇ１個</t>
  </si>
  <si>
    <t xml:space="preserve">エンレスト粒状錠小児用３１．２５ｍｇ</t>
  </si>
  <si>
    <t xml:space="preserve">2190042F1021</t>
  </si>
  <si>
    <t xml:space="preserve">ベルイシグアト</t>
  </si>
  <si>
    <t xml:space="preserve">ベリキューボ錠２．５ｍｇ</t>
  </si>
  <si>
    <t xml:space="preserve">2190042F2028</t>
  </si>
  <si>
    <t xml:space="preserve">ベリキューボ錠５ｍｇ</t>
  </si>
  <si>
    <t xml:space="preserve">2190042F3024</t>
  </si>
  <si>
    <t xml:space="preserve">ベリキューボ錠１０ｍｇ</t>
  </si>
  <si>
    <t xml:space="preserve">2190043M1025</t>
  </si>
  <si>
    <t xml:space="preserve">タファミジス</t>
  </si>
  <si>
    <t xml:space="preserve">６１ｍｇ１カプセル</t>
  </si>
  <si>
    <t xml:space="preserve">ビンマックカプセル６１ｍｇ</t>
  </si>
  <si>
    <t xml:space="preserve">2190044F1020</t>
  </si>
  <si>
    <t xml:space="preserve">フィネレノン</t>
  </si>
  <si>
    <t xml:space="preserve">ケレンディア錠１０ｍｇ</t>
  </si>
  <si>
    <t xml:space="preserve">2190044F2027</t>
  </si>
  <si>
    <t xml:space="preserve">ケレンディア錠２０ｍｇ</t>
  </si>
  <si>
    <t xml:space="preserve">2190045F1025</t>
  </si>
  <si>
    <t xml:space="preserve">テナパノル塩酸塩</t>
  </si>
  <si>
    <t xml:space="preserve">フォゼベル錠５ｍｇ</t>
  </si>
  <si>
    <t xml:space="preserve">2190045F2021</t>
  </si>
  <si>
    <t xml:space="preserve">フォゼベル錠１０ｍｇ</t>
  </si>
  <si>
    <t xml:space="preserve">2190045F3028</t>
  </si>
  <si>
    <t xml:space="preserve">フォゼベル錠２０ｍｇ</t>
  </si>
  <si>
    <t xml:space="preserve">2190045F4024</t>
  </si>
  <si>
    <t xml:space="preserve">フォゼベル錠３０ｍｇ</t>
  </si>
  <si>
    <t xml:space="preserve">2190046B1028</t>
  </si>
  <si>
    <t xml:space="preserve">パチロマーソルビテクスカルシウム</t>
  </si>
  <si>
    <t xml:space="preserve">８．４ｇ１包</t>
  </si>
  <si>
    <t xml:space="preserve">ビルタサ懸濁用散分包８．４ｇ</t>
  </si>
  <si>
    <t xml:space="preserve">2190047M1023</t>
  </si>
  <si>
    <t xml:space="preserve">マバカムテン</t>
  </si>
  <si>
    <t xml:space="preserve">１ｍｇ１カプセル</t>
  </si>
  <si>
    <t xml:space="preserve">カムザイオスカプセル１ｍｇ</t>
  </si>
  <si>
    <t xml:space="preserve">ブリストル・マイヤーズ　スクイブ</t>
  </si>
  <si>
    <t xml:space="preserve">2190047M2020</t>
  </si>
  <si>
    <t xml:space="preserve">２．５ｍｇ１カプセル</t>
  </si>
  <si>
    <t xml:space="preserve">カムザイオスカプセル２．５ｍｇ</t>
  </si>
  <si>
    <t xml:space="preserve">2190047M3026</t>
  </si>
  <si>
    <t xml:space="preserve">カムザイオスカプセル５ｍｇ</t>
  </si>
  <si>
    <t xml:space="preserve">2190048F1029</t>
  </si>
  <si>
    <t xml:space="preserve">アコラミジス塩酸塩</t>
  </si>
  <si>
    <t xml:space="preserve">ビヨントラ錠４００ｍｇ</t>
  </si>
  <si>
    <t xml:space="preserve">アレクシオンファーマ</t>
  </si>
  <si>
    <t xml:space="preserve">2190101F1020</t>
  </si>
  <si>
    <t xml:space="preserve">アムロジピンベシル酸塩・アトルバスタチンカルシウム水和物</t>
  </si>
  <si>
    <t xml:space="preserve">カデュエット配合錠１番</t>
  </si>
  <si>
    <t xml:space="preserve">2190101F1039</t>
  </si>
  <si>
    <t xml:space="preserve">アマルエット配合錠１番「ＤＳＥＰ」</t>
  </si>
  <si>
    <t xml:space="preserve">2190101F1063</t>
  </si>
  <si>
    <t xml:space="preserve">アマルエット配合錠１番「ＴＣＫ」</t>
  </si>
  <si>
    <t xml:space="preserve">2190101F1071</t>
  </si>
  <si>
    <t xml:space="preserve">アマルエット配合錠１番「ケミファ」</t>
  </si>
  <si>
    <t xml:space="preserve">2190101F1080</t>
  </si>
  <si>
    <t xml:space="preserve">アマルエット配合錠１番「サワイ」</t>
  </si>
  <si>
    <t xml:space="preserve">2190101F1098</t>
  </si>
  <si>
    <t xml:space="preserve">アマルエット配合錠１番「サンド」</t>
  </si>
  <si>
    <t xml:space="preserve">2190101F1101</t>
  </si>
  <si>
    <t xml:space="preserve">アマルエット配合錠１番「トーワ」</t>
  </si>
  <si>
    <t xml:space="preserve">2190101F1110</t>
  </si>
  <si>
    <t xml:space="preserve">アマルエット配合錠１番「日医工」</t>
  </si>
  <si>
    <t xml:space="preserve">2190101F1128</t>
  </si>
  <si>
    <t xml:space="preserve">アマルエット配合錠１番「ニプロ」</t>
  </si>
  <si>
    <t xml:space="preserve">2190102F1017</t>
  </si>
  <si>
    <t xml:space="preserve">アムロジピンベシル酸塩・アトルバスタチンカルシウム２番錠</t>
  </si>
  <si>
    <t xml:space="preserve">2190102F1025</t>
  </si>
  <si>
    <t xml:space="preserve">カデュエット配合錠２番</t>
  </si>
  <si>
    <t xml:space="preserve">2190102F1076</t>
  </si>
  <si>
    <t xml:space="preserve">アマルエット配合錠２番「ケミファ」</t>
  </si>
  <si>
    <t xml:space="preserve">2190103F1011</t>
  </si>
  <si>
    <t xml:space="preserve">アムロジピンベシル酸塩・アトルバスタチンカルシウム３番錠</t>
  </si>
  <si>
    <t xml:space="preserve">2190103F1020</t>
  </si>
  <si>
    <t xml:space="preserve">カデュエット配合錠３番</t>
  </si>
  <si>
    <t xml:space="preserve">2190103F1062</t>
  </si>
  <si>
    <t xml:space="preserve">アマルエット配合錠３番「ＴＣＫ」</t>
  </si>
  <si>
    <t xml:space="preserve">2190103F1070</t>
  </si>
  <si>
    <t xml:space="preserve">アマルエット配合錠３番「ケミファ」</t>
  </si>
  <si>
    <t xml:space="preserve">2190104F1016</t>
  </si>
  <si>
    <t xml:space="preserve">アムロジピンベシル酸塩・アトルバスタチンカルシウム４番錠</t>
  </si>
  <si>
    <t xml:space="preserve">2190104F1024</t>
  </si>
  <si>
    <t xml:space="preserve">カデュエット配合錠４番</t>
  </si>
  <si>
    <t xml:space="preserve">2190104F1067</t>
  </si>
  <si>
    <t xml:space="preserve">アマルエット配合錠４番「ＴＣＫ」</t>
  </si>
  <si>
    <t xml:space="preserve">2190104F1075</t>
  </si>
  <si>
    <t xml:space="preserve">アマルエット配合錠４番「ケミファ」</t>
  </si>
  <si>
    <t xml:space="preserve">2190105F1029</t>
  </si>
  <si>
    <t xml:space="preserve">マシテンタン・タダラフィル</t>
  </si>
  <si>
    <t xml:space="preserve">ユバンシ配合錠</t>
  </si>
  <si>
    <t xml:space="preserve">2221002F1017</t>
  </si>
  <si>
    <t xml:space="preserve">エフェドリン塩酸塩</t>
  </si>
  <si>
    <t xml:space="preserve">エフェドリン塩酸塩錠</t>
  </si>
  <si>
    <t xml:space="preserve">2221002X1012</t>
  </si>
  <si>
    <t xml:space="preserve">2221003B2016</t>
  </si>
  <si>
    <t xml:space="preserve">ｄｌ－メチルエフェドリン塩酸塩</t>
  </si>
  <si>
    <t xml:space="preserve">ｄｌ－メチルエフェドリン塩酸塩散１０％</t>
  </si>
  <si>
    <t xml:space="preserve">2221003B2083</t>
  </si>
  <si>
    <t xml:space="preserve">メチルエフェドリン散１０％「フソー」</t>
  </si>
  <si>
    <t xml:space="preserve">2221003B2199</t>
  </si>
  <si>
    <t xml:space="preserve">ｄｌ－メチルエフェドリン塩酸塩散１０％「メタル」</t>
  </si>
  <si>
    <t xml:space="preserve">中北薬品</t>
  </si>
  <si>
    <t xml:space="preserve">2222001A1012</t>
  </si>
  <si>
    <t xml:space="preserve">ノスカピン</t>
  </si>
  <si>
    <t xml:space="preserve">2223001B1210</t>
  </si>
  <si>
    <t xml:space="preserve">デキストロメトルファン臭化水素酸塩水和物</t>
  </si>
  <si>
    <t xml:space="preserve">メジコン散１０％</t>
  </si>
  <si>
    <t xml:space="preserve">2223001C1045</t>
  </si>
  <si>
    <t xml:space="preserve">デキストロメトルファン臭化水素酸塩細粒１０％「ツルハラ」</t>
  </si>
  <si>
    <t xml:space="preserve">2223001F2099</t>
  </si>
  <si>
    <t xml:space="preserve">メジコン錠１５ｍｇ</t>
  </si>
  <si>
    <t xml:space="preserve">2223001F2137</t>
  </si>
  <si>
    <t xml:space="preserve">デキストロメトルファン臭化水素酸塩錠１５ｍｇ「ＮＰ」</t>
  </si>
  <si>
    <t xml:space="preserve">2223001F2145</t>
  </si>
  <si>
    <t xml:space="preserve">デキストロメトルファン臭化水素酸塩錠１５ｍｇ「トーワ」</t>
  </si>
  <si>
    <t xml:space="preserve">2223001F2153</t>
  </si>
  <si>
    <t xml:space="preserve">デキストロメトルファン臭化水素酸塩錠１５ｍｇ「ツルハラ」</t>
  </si>
  <si>
    <t xml:space="preserve">2224001F3122</t>
  </si>
  <si>
    <t xml:space="preserve">ペントキシベリンクエン酸塩</t>
  </si>
  <si>
    <t xml:space="preserve">ペントキシベリンクエン酸塩錠１５ｍｇ「ツルハラ」</t>
  </si>
  <si>
    <t xml:space="preserve">2229001B1051</t>
  </si>
  <si>
    <t xml:space="preserve">ジメモルファンリン酸塩</t>
  </si>
  <si>
    <t xml:space="preserve">アストミン散１０％</t>
  </si>
  <si>
    <t xml:space="preserve">2229001F1053</t>
  </si>
  <si>
    <t xml:space="preserve">アストミン錠１０ｍｇ</t>
  </si>
  <si>
    <t xml:space="preserve">2229001F1070</t>
  </si>
  <si>
    <t xml:space="preserve">ジメモルファンリン酸塩錠１０ｍｇ「ＴＣＫ」</t>
  </si>
  <si>
    <t xml:space="preserve">2229001Q1054</t>
  </si>
  <si>
    <t xml:space="preserve">０．２５％１ｍＬ</t>
  </si>
  <si>
    <t xml:space="preserve">アストミンシロップ０．２５％</t>
  </si>
  <si>
    <t xml:space="preserve">2229001Q1070</t>
  </si>
  <si>
    <t xml:space="preserve">ジメモルファンリン酸塩シロップ小児用０．２５％「ＴＣＫ」</t>
  </si>
  <si>
    <t xml:space="preserve">2229001R1033</t>
  </si>
  <si>
    <t xml:space="preserve">ジメモルファンリン酸塩ＤＳ小児用２．５％「タカタ」</t>
  </si>
  <si>
    <t xml:space="preserve">2229002D1030</t>
  </si>
  <si>
    <t xml:space="preserve">クロフェダノール塩酸塩</t>
  </si>
  <si>
    <t xml:space="preserve">４．１７％１ｇ</t>
  </si>
  <si>
    <t xml:space="preserve">コルドリン顆粒４．１７％</t>
  </si>
  <si>
    <t xml:space="preserve">2229002F1031</t>
  </si>
  <si>
    <t xml:space="preserve">コルドリン錠１２．５ｍｇ</t>
  </si>
  <si>
    <t xml:space="preserve">2229004F1030</t>
  </si>
  <si>
    <t xml:space="preserve">クロペラスチン塩酸塩</t>
  </si>
  <si>
    <t xml:space="preserve">フスタゾール糖衣錠１０ｍｇ</t>
  </si>
  <si>
    <t xml:space="preserve">2229006B1038</t>
  </si>
  <si>
    <t xml:space="preserve">クロペラスチンフェンジゾ酸塩</t>
  </si>
  <si>
    <t xml:space="preserve">フスタゾール散１０％</t>
  </si>
  <si>
    <t xml:space="preserve">2229006F1030</t>
  </si>
  <si>
    <t xml:space="preserve">フスタゾール錠小児用２．５ｍｇ</t>
  </si>
  <si>
    <t xml:space="preserve">2229101F1051</t>
  </si>
  <si>
    <t xml:space="preserve">鎮咳配合剤</t>
  </si>
  <si>
    <t xml:space="preserve">クロフェドリンＳ配合錠</t>
  </si>
  <si>
    <t xml:space="preserve">2229101F1060</t>
  </si>
  <si>
    <t xml:space="preserve">フスコデ配合錠</t>
  </si>
  <si>
    <t xml:space="preserve">2229102Q1120</t>
  </si>
  <si>
    <t xml:space="preserve">１ｍＬ</t>
  </si>
  <si>
    <t xml:space="preserve">フスコデ配合シロップ</t>
  </si>
  <si>
    <t xml:space="preserve">2229102Q1162</t>
  </si>
  <si>
    <t xml:space="preserve">ムコブロチン配合シロップ</t>
  </si>
  <si>
    <t xml:space="preserve">2229102Q1170</t>
  </si>
  <si>
    <t xml:space="preserve">ライトゲン配合シロップ</t>
  </si>
  <si>
    <t xml:space="preserve">帝人ファーマ</t>
  </si>
  <si>
    <t xml:space="preserve">2229114F2039</t>
  </si>
  <si>
    <t xml:space="preserve">ジプロフィリン・ジヒドロコデイン配合剤</t>
  </si>
  <si>
    <t xml:space="preserve">カフコデＮ配合錠</t>
  </si>
  <si>
    <t xml:space="preserve">2231001Q1010</t>
  </si>
  <si>
    <t xml:space="preserve">セネガシロップ</t>
  </si>
  <si>
    <t xml:space="preserve">１０ｍＬ</t>
  </si>
  <si>
    <t xml:space="preserve">2232001X1011</t>
  </si>
  <si>
    <t xml:space="preserve">アンモニア・ウイキョウ精</t>
  </si>
  <si>
    <t xml:space="preserve">2233001F1234</t>
  </si>
  <si>
    <t xml:space="preserve">Ｌ－エチルシステイン塩酸塩</t>
  </si>
  <si>
    <t xml:space="preserve">チスタニン糖衣錠１００ｍｇ</t>
  </si>
  <si>
    <t xml:space="preserve">2233002C1089</t>
  </si>
  <si>
    <t xml:space="preserve">Ｌ－カルボシステイン</t>
  </si>
  <si>
    <t xml:space="preserve">カルボシステイン細粒５０％「ツルハラ」</t>
  </si>
  <si>
    <t xml:space="preserve">2233002F1018</t>
  </si>
  <si>
    <t xml:space="preserve">Ｌ－カルボシステイン２５０ｍｇ錠</t>
  </si>
  <si>
    <t xml:space="preserve">2233002F1174</t>
  </si>
  <si>
    <t xml:space="preserve">ムコダイン錠２５０ｍｇ</t>
  </si>
  <si>
    <t xml:space="preserve">杏林製薬</t>
  </si>
  <si>
    <t xml:space="preserve">2233002F2014</t>
  </si>
  <si>
    <t xml:space="preserve">Ｌ－カルボシステイン５００ｍｇ錠</t>
  </si>
  <si>
    <t xml:space="preserve">2233002F2022</t>
  </si>
  <si>
    <t xml:space="preserve">ムコダイン錠５００ｍｇ</t>
  </si>
  <si>
    <t xml:space="preserve">2233002Q1019</t>
  </si>
  <si>
    <t xml:space="preserve">Ｌ－カルボシステイン５％シロップ</t>
  </si>
  <si>
    <t xml:space="preserve">2233002Q1035</t>
  </si>
  <si>
    <t xml:space="preserve">ムコダインシロップ５％</t>
  </si>
  <si>
    <t xml:space="preserve">2233002Q1124</t>
  </si>
  <si>
    <t xml:space="preserve">カルボシステインシロップ小児用５％「トーワ」</t>
  </si>
  <si>
    <t xml:space="preserve">2233002R2029</t>
  </si>
  <si>
    <t xml:space="preserve">ムコダインＤＳ５０％</t>
  </si>
  <si>
    <t xml:space="preserve">2233002R2037</t>
  </si>
  <si>
    <t xml:space="preserve">カルボシステインＤＳ５０％「タカタ」</t>
  </si>
  <si>
    <t xml:space="preserve">2233002R2045</t>
  </si>
  <si>
    <t xml:space="preserve">カルボシステインＤＳ５０％「ツルハラ」</t>
  </si>
  <si>
    <t xml:space="preserve">2233002R2061</t>
  </si>
  <si>
    <t xml:space="preserve">カルボシステインＤＳ５０％「トーワ」</t>
  </si>
  <si>
    <t xml:space="preserve">2233002R2070</t>
  </si>
  <si>
    <t xml:space="preserve">カルボシステインドライシロップ５０％「ＮＩＧ」</t>
  </si>
  <si>
    <t xml:space="preserve">2233004F1025</t>
  </si>
  <si>
    <t xml:space="preserve">フドステイン</t>
  </si>
  <si>
    <t xml:space="preserve">クリアナール錠２００ｍｇ</t>
  </si>
  <si>
    <t xml:space="preserve">2233004F1033</t>
  </si>
  <si>
    <t xml:space="preserve">スペリア錠２００</t>
  </si>
  <si>
    <t xml:space="preserve">2233004S1023</t>
  </si>
  <si>
    <t xml:space="preserve">８％１ｍＬ</t>
  </si>
  <si>
    <t xml:space="preserve">クリアナール内用液８％</t>
  </si>
  <si>
    <t xml:space="preserve">2233004S1031</t>
  </si>
  <si>
    <t xml:space="preserve">スペリア内用液８％</t>
  </si>
  <si>
    <t xml:space="preserve">2234001F1010</t>
  </si>
  <si>
    <t xml:space="preserve">ブロムヘキシン塩酸塩</t>
  </si>
  <si>
    <t xml:space="preserve">ブロムヘキシン塩酸塩４ｍｇ錠</t>
  </si>
  <si>
    <t xml:space="preserve">2234001Q1135</t>
  </si>
  <si>
    <t xml:space="preserve">０．０８％１ｍＬ</t>
  </si>
  <si>
    <t xml:space="preserve">ブロムヘキシン塩酸塩シロップ０．０８％「トーワ」</t>
  </si>
  <si>
    <t xml:space="preserve">2239001F1017</t>
  </si>
  <si>
    <t xml:space="preserve">アンブロキソール塩酸塩</t>
  </si>
  <si>
    <t xml:space="preserve">アンブロキソール塩酸塩１５ｍｇ錠</t>
  </si>
  <si>
    <t xml:space="preserve">2239001F1696</t>
  </si>
  <si>
    <t xml:space="preserve">ムコソルバン錠１５ｍｇ</t>
  </si>
  <si>
    <t xml:space="preserve">2239001G1020</t>
  </si>
  <si>
    <t xml:space="preserve">４５ｍｇ１錠</t>
  </si>
  <si>
    <t xml:space="preserve">アンブロキソール塩酸塩徐放ＯＤ錠４５ｍｇ「ＺＥ」</t>
  </si>
  <si>
    <t xml:space="preserve">2239001G1039</t>
  </si>
  <si>
    <t xml:space="preserve">アンブロキソール塩酸塩徐放ＯＤ錠４５ｍｇ「サワイ」</t>
  </si>
  <si>
    <t xml:space="preserve">2239001G1047</t>
  </si>
  <si>
    <t xml:space="preserve">アンブロキソール塩酸塩徐放ＯＤ錠４５ｍｇ「ニプロ」</t>
  </si>
  <si>
    <t xml:space="preserve">2239001G2027</t>
  </si>
  <si>
    <t xml:space="preserve">ムコソルバンＬ錠４５ｍｇ</t>
  </si>
  <si>
    <t xml:space="preserve">2239001N1119</t>
  </si>
  <si>
    <t xml:space="preserve">４５ｍｇ１カプセル</t>
  </si>
  <si>
    <t xml:space="preserve">アンブロキソール塩酸塩Ｌカプセル４５ｍｇ「サワイ」</t>
  </si>
  <si>
    <t xml:space="preserve">2239001N1160</t>
  </si>
  <si>
    <t xml:space="preserve">アンブロキソール塩酸塩徐放カプセル４５ｍｇ「トーワ」</t>
  </si>
  <si>
    <t xml:space="preserve">2239001N1178</t>
  </si>
  <si>
    <t xml:space="preserve">アンブロキソール塩酸塩徐放カプセル４５ｍｇ「ＺＥ」</t>
  </si>
  <si>
    <t xml:space="preserve">2239001Q1018</t>
  </si>
  <si>
    <t xml:space="preserve">０．３％１ｍＬ</t>
  </si>
  <si>
    <t xml:space="preserve">アンブロキソール塩酸塩０．３％シロップ</t>
  </si>
  <si>
    <t xml:space="preserve">2239001Q1166</t>
  </si>
  <si>
    <t xml:space="preserve">小児用ムコソルバンシロップ０．３％</t>
  </si>
  <si>
    <t xml:space="preserve">2239001R1013</t>
  </si>
  <si>
    <t xml:space="preserve">１．５％１ｇ</t>
  </si>
  <si>
    <t xml:space="preserve">アンブロキソール塩酸塩１．５％シロップ用</t>
  </si>
  <si>
    <t xml:space="preserve">2239001R1072</t>
  </si>
  <si>
    <t xml:space="preserve">小児用ムコソルバンＤＳ１．５％</t>
  </si>
  <si>
    <t xml:space="preserve">2239001R2052</t>
  </si>
  <si>
    <t xml:space="preserve">３％１ｇ</t>
  </si>
  <si>
    <t xml:space="preserve">アンブロキソール塩酸塩ＤＳ３％「タカタ」</t>
  </si>
  <si>
    <t xml:space="preserve">2239001S1015</t>
  </si>
  <si>
    <t xml:space="preserve">０．７５％１ｍＬ</t>
  </si>
  <si>
    <t xml:space="preserve">アンブロキソール塩酸塩０．７５％液</t>
  </si>
  <si>
    <t xml:space="preserve">2239001S1112</t>
  </si>
  <si>
    <t xml:space="preserve">ムコソルバン内用液０．７５％</t>
  </si>
  <si>
    <t xml:space="preserve">2239001S1147</t>
  </si>
  <si>
    <t xml:space="preserve">アンブロキソール塩酸塩内用液０．７５％「ツルハラ」</t>
  </si>
  <si>
    <t xml:space="preserve">2239001S2046</t>
  </si>
  <si>
    <t xml:space="preserve">アンブロキソール塩酸塩内用液０．３％「日医工」</t>
  </si>
  <si>
    <t xml:space="preserve">2241001X1010</t>
  </si>
  <si>
    <t xml:space="preserve">キョウニン水</t>
  </si>
  <si>
    <t xml:space="preserve">2241001X1053</t>
  </si>
  <si>
    <t xml:space="preserve">キョウニン水　シオエ</t>
  </si>
  <si>
    <t xml:space="preserve">シオエ製薬</t>
  </si>
  <si>
    <t xml:space="preserve">2241001X1070</t>
  </si>
  <si>
    <t xml:space="preserve">キョウニン水〈ハチ〉</t>
  </si>
  <si>
    <t xml:space="preserve">2241001X1100</t>
  </si>
  <si>
    <t xml:space="preserve">キョウニン水「マルイシ」</t>
  </si>
  <si>
    <t xml:space="preserve">2241001X1118</t>
  </si>
  <si>
    <t xml:space="preserve">キョウニン水（山善）</t>
  </si>
  <si>
    <t xml:space="preserve">2241003S1020</t>
  </si>
  <si>
    <t xml:space="preserve">オウヒエキス</t>
  </si>
  <si>
    <t xml:space="preserve">サリパラ液</t>
  </si>
  <si>
    <t xml:space="preserve">2242001B2017</t>
  </si>
  <si>
    <t xml:space="preserve">コデインリン酸塩水和物</t>
  </si>
  <si>
    <t xml:space="preserve">コデインリン酸塩散１％</t>
  </si>
  <si>
    <t xml:space="preserve">2242001B2238</t>
  </si>
  <si>
    <t xml:space="preserve">コデインリン酸塩散１％「シオエ」</t>
  </si>
  <si>
    <t xml:space="preserve">2242001B2327</t>
  </si>
  <si>
    <t xml:space="preserve">コデインリン酸塩散１％〈ハチ〉</t>
  </si>
  <si>
    <t xml:space="preserve">2242001B2343</t>
  </si>
  <si>
    <t xml:space="preserve">コデインリン酸塩散１％「メタル」</t>
  </si>
  <si>
    <t xml:space="preserve">2242001B2351</t>
  </si>
  <si>
    <t xml:space="preserve">コデインリン酸塩散１％「ホエイ」</t>
  </si>
  <si>
    <t xml:space="preserve">2242001F1012</t>
  </si>
  <si>
    <t xml:space="preserve">コデインリン酸塩錠</t>
  </si>
  <si>
    <t xml:space="preserve">2242001F1071</t>
  </si>
  <si>
    <t xml:space="preserve">コデインリン酸塩錠５ｍｇ「ＶＴＲＳ」</t>
  </si>
  <si>
    <t xml:space="preserve">2242002B2011</t>
  </si>
  <si>
    <t xml:space="preserve">ジヒドロコデインリン酸塩</t>
  </si>
  <si>
    <t xml:space="preserve">ジヒドロコデインリン酸塩散１％</t>
  </si>
  <si>
    <t xml:space="preserve">2242002B2305</t>
  </si>
  <si>
    <t xml:space="preserve">ジヒドロコデインリン酸塩散１％「メタル」</t>
  </si>
  <si>
    <t xml:space="preserve">2242002B2313</t>
  </si>
  <si>
    <t xml:space="preserve">ジヒドロコデインリン酸塩散１％「ホエイ」</t>
  </si>
  <si>
    <t xml:space="preserve">2249001F1030</t>
  </si>
  <si>
    <t xml:space="preserve">エプラジノン塩酸塩</t>
  </si>
  <si>
    <t xml:space="preserve">レスプレン錠５ｍｇ</t>
  </si>
  <si>
    <t xml:space="preserve">2249001F2079</t>
  </si>
  <si>
    <t xml:space="preserve">レスプレン錠２０ｍｇ</t>
  </si>
  <si>
    <t xml:space="preserve">2249001F3032</t>
  </si>
  <si>
    <t xml:space="preserve">レスプレン錠３０ｍｇ</t>
  </si>
  <si>
    <t xml:space="preserve">2249003B1037</t>
  </si>
  <si>
    <t xml:space="preserve">チペピジンヒベンズ酸塩</t>
  </si>
  <si>
    <t xml:space="preserve">アスベリン散１０％</t>
  </si>
  <si>
    <t xml:space="preserve">2249003F1012</t>
  </si>
  <si>
    <t xml:space="preserve">チペピジンヒベンズ酸塩錠</t>
  </si>
  <si>
    <t xml:space="preserve">2249003F2019</t>
  </si>
  <si>
    <t xml:space="preserve">2249003Q1048</t>
  </si>
  <si>
    <t xml:space="preserve">０．５％１０ｍＬ</t>
  </si>
  <si>
    <t xml:space="preserve">アスベリンシロップ０．５％</t>
  </si>
  <si>
    <t xml:space="preserve">2249003Q2044</t>
  </si>
  <si>
    <t xml:space="preserve">アスベリンシロップ「調剤用」２％</t>
  </si>
  <si>
    <t xml:space="preserve">2249003R1043</t>
  </si>
  <si>
    <t xml:space="preserve">アスベリンドライシロップ２％</t>
  </si>
  <si>
    <t xml:space="preserve">2249106Q1066</t>
  </si>
  <si>
    <t xml:space="preserve">デキストロメトルファン臭化水素酸塩水和物・クレゾールスルホン酸カリウム</t>
  </si>
  <si>
    <t xml:space="preserve">メジコン配合シロップ</t>
  </si>
  <si>
    <t xml:space="preserve">2251001D1061</t>
  </si>
  <si>
    <t xml:space="preserve">テオフィリン</t>
  </si>
  <si>
    <t xml:space="preserve">テオドール顆粒２０％</t>
  </si>
  <si>
    <t xml:space="preserve">2251001F1011</t>
  </si>
  <si>
    <t xml:space="preserve">テオフィリン５０ｍｇ徐放錠</t>
  </si>
  <si>
    <t xml:space="preserve">2251001F1046</t>
  </si>
  <si>
    <t xml:space="preserve">テオドール錠５０ｍｇ</t>
  </si>
  <si>
    <t xml:space="preserve">2251001F2018</t>
  </si>
  <si>
    <t xml:space="preserve">テオフィリン１００ｍｇ徐放錠</t>
  </si>
  <si>
    <t xml:space="preserve">2251001F2115</t>
  </si>
  <si>
    <t xml:space="preserve">テオドール錠１００ｍｇ</t>
  </si>
  <si>
    <t xml:space="preserve">2251001F3014</t>
  </si>
  <si>
    <t xml:space="preserve">テオフィリン２００ｍｇ徐放錠</t>
  </si>
  <si>
    <t xml:space="preserve">2251001F3049</t>
  </si>
  <si>
    <t xml:space="preserve">テオロング錠２００ｍｇ</t>
  </si>
  <si>
    <t xml:space="preserve">2251001F3081</t>
  </si>
  <si>
    <t xml:space="preserve">テオドール錠２００ｍｇ</t>
  </si>
  <si>
    <t xml:space="preserve">2251001G1025</t>
  </si>
  <si>
    <t xml:space="preserve">ユニコン錠２００</t>
  </si>
  <si>
    <t xml:space="preserve">2251001G1092</t>
  </si>
  <si>
    <t xml:space="preserve">テオフィリン徐放Ｕ錠２００ｍｇ「トーワ」</t>
  </si>
  <si>
    <t xml:space="preserve">2251001G2021</t>
  </si>
  <si>
    <t xml:space="preserve">ユニコン錠４００</t>
  </si>
  <si>
    <t xml:space="preserve">2251001G2080</t>
  </si>
  <si>
    <t xml:space="preserve">テオフィリン徐放Ｕ錠４００ｍｇ「トーワ」</t>
  </si>
  <si>
    <t xml:space="preserve">2251001G3036</t>
  </si>
  <si>
    <t xml:space="preserve">ユニコン錠１００</t>
  </si>
  <si>
    <t xml:space="preserve">2251001G3060</t>
  </si>
  <si>
    <t xml:space="preserve">テオフィリン徐放Ｕ錠１００ｍｇ「トーワ」</t>
  </si>
  <si>
    <t xml:space="preserve">2251001M1061</t>
  </si>
  <si>
    <t xml:space="preserve">テオフィリン徐放カプセル１００ｍｇ「サンド」</t>
  </si>
  <si>
    <t xml:space="preserve">2251001M2050</t>
  </si>
  <si>
    <t xml:space="preserve">テオフィリン徐放カプセル２００ｍｇ「サンド」</t>
  </si>
  <si>
    <t xml:space="preserve">2251001M3030</t>
  </si>
  <si>
    <t xml:space="preserve">テオフィリン徐放カプセル５０ｍｇ「サンド」</t>
  </si>
  <si>
    <t xml:space="preserve">2251001R1107</t>
  </si>
  <si>
    <t xml:space="preserve">テオフィリンドライシロップ２０％「タカタ」</t>
  </si>
  <si>
    <t xml:space="preserve">2251001R1123</t>
  </si>
  <si>
    <t xml:space="preserve">テオフィリン徐放ドライシロップ小児用２０％「サワイ」</t>
  </si>
  <si>
    <t xml:space="preserve">2251001R1131</t>
  </si>
  <si>
    <t xml:space="preserve">テオフィリン徐放ＤＳ小児用２０％「トーワ」</t>
  </si>
  <si>
    <t xml:space="preserve">2252003F1085</t>
  </si>
  <si>
    <t xml:space="preserve">テルブタリン硫酸塩</t>
  </si>
  <si>
    <t xml:space="preserve">ブリカニール錠２ｍｇ</t>
  </si>
  <si>
    <t xml:space="preserve">2252006R2057</t>
  </si>
  <si>
    <t xml:space="preserve">フェノテロール臭化水素酸塩</t>
  </si>
  <si>
    <t xml:space="preserve">フェノテロール臭化水素酸塩ＤＳ小児用０．５％「タカタ」</t>
  </si>
  <si>
    <t xml:space="preserve">2254001F1102</t>
  </si>
  <si>
    <t xml:space="preserve">サルブタモール硫酸塩</t>
  </si>
  <si>
    <t xml:space="preserve">サルブタモール錠２ｍｇ「日医工」</t>
  </si>
  <si>
    <t xml:space="preserve">2254001Q1073</t>
  </si>
  <si>
    <t xml:space="preserve">０．０４％１ｍＬ</t>
  </si>
  <si>
    <t xml:space="preserve">ベネトリンシロップ０．０４％</t>
  </si>
  <si>
    <t xml:space="preserve">2259002F1065</t>
  </si>
  <si>
    <t xml:space="preserve">ツロブテロール塩酸塩</t>
  </si>
  <si>
    <t xml:space="preserve">ホクナリン錠１ｍｇ</t>
  </si>
  <si>
    <t xml:space="preserve">2259002R1061</t>
  </si>
  <si>
    <t xml:space="preserve">ホクナリンドライシロップ０．１％小児用</t>
  </si>
  <si>
    <t xml:space="preserve">2259002R1118</t>
  </si>
  <si>
    <t xml:space="preserve">ツロブテロール塩酸塩ＤＳ小児用０．１％「タカタ」</t>
  </si>
  <si>
    <t xml:space="preserve">2259003B1041</t>
  </si>
  <si>
    <t xml:space="preserve">トリメトキノール塩酸塩水和物</t>
  </si>
  <si>
    <t xml:space="preserve">イノリン散１％</t>
  </si>
  <si>
    <t xml:space="preserve">2259003Q1095</t>
  </si>
  <si>
    <t xml:space="preserve">イノリンシロップ０．１％</t>
  </si>
  <si>
    <t xml:space="preserve">2259004F1110</t>
  </si>
  <si>
    <t xml:space="preserve">プロカテロール塩酸塩水和物</t>
  </si>
  <si>
    <t xml:space="preserve">０．０２５ｍｇ１錠</t>
  </si>
  <si>
    <r>
      <rPr>
        <sz val="11"/>
        <color theme="1"/>
        <rFont val="WenQuanYi Zen Hei"/>
        <family val="2"/>
      </rPr>
      <t xml:space="preserve">メプチンミニ錠２５</t>
    </r>
    <r>
      <rPr>
        <sz val="11"/>
        <color theme="1"/>
        <rFont val="Calibri"/>
        <family val="2"/>
        <charset val="1"/>
      </rPr>
      <t xml:space="preserve">μ</t>
    </r>
    <r>
      <rPr>
        <sz val="11"/>
        <color theme="1"/>
        <rFont val="WenQuanYi Zen Hei"/>
        <family val="2"/>
      </rPr>
      <t xml:space="preserve">ｇ</t>
    </r>
  </si>
  <si>
    <t xml:space="preserve">2259004F2168</t>
  </si>
  <si>
    <r>
      <rPr>
        <sz val="11"/>
        <color theme="1"/>
        <rFont val="WenQuanYi Zen Hei"/>
        <family val="2"/>
      </rPr>
      <t xml:space="preserve">メプチン錠５０</t>
    </r>
    <r>
      <rPr>
        <sz val="11"/>
        <color theme="1"/>
        <rFont val="Calibri"/>
        <family val="2"/>
        <charset val="1"/>
      </rPr>
      <t xml:space="preserve">μ</t>
    </r>
    <r>
      <rPr>
        <sz val="11"/>
        <color theme="1"/>
        <rFont val="WenQuanYi Zen Hei"/>
        <family val="2"/>
      </rPr>
      <t xml:space="preserve">ｇ</t>
    </r>
  </si>
  <si>
    <t xml:space="preserve">2259004Q1014</t>
  </si>
  <si>
    <t xml:space="preserve">０．０００５％１ｍＬ</t>
  </si>
  <si>
    <t xml:space="preserve">プロカテロール塩酸塩０．０００５％シロップ</t>
  </si>
  <si>
    <t xml:space="preserve">2259004Q1111</t>
  </si>
  <si>
    <r>
      <rPr>
        <sz val="11"/>
        <color theme="1"/>
        <rFont val="WenQuanYi Zen Hei"/>
        <family val="2"/>
      </rPr>
      <t xml:space="preserve">メプチンシロップ５</t>
    </r>
    <r>
      <rPr>
        <sz val="11"/>
        <color theme="1"/>
        <rFont val="Calibri"/>
        <family val="2"/>
        <charset val="1"/>
      </rPr>
      <t xml:space="preserve">μ</t>
    </r>
    <r>
      <rPr>
        <sz val="11"/>
        <color theme="1"/>
        <rFont val="WenQuanYi Zen Hei"/>
        <family val="2"/>
      </rPr>
      <t xml:space="preserve">ｇ／ｍＬ</t>
    </r>
  </si>
  <si>
    <t xml:space="preserve">2259004R1036</t>
  </si>
  <si>
    <t xml:space="preserve">０．０１％１ｇ</t>
  </si>
  <si>
    <t xml:space="preserve">プロカテロール塩酸塩ＤＳ０．０１％「タカタ」</t>
  </si>
  <si>
    <t xml:space="preserve">2259004R2024</t>
  </si>
  <si>
    <t xml:space="preserve">０．００５％１ｇ</t>
  </si>
  <si>
    <t xml:space="preserve">メプチンドライシロップ０．００５％</t>
  </si>
  <si>
    <t xml:space="preserve">2259006F1080</t>
  </si>
  <si>
    <t xml:space="preserve">クレンブテロール塩酸塩</t>
  </si>
  <si>
    <r>
      <rPr>
        <sz val="11"/>
        <color theme="1"/>
        <rFont val="WenQuanYi Zen Hei"/>
        <family val="2"/>
      </rPr>
      <t xml:space="preserve">１０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</si>
  <si>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スピロペント錠１０</t>
    </r>
    <r>
      <rPr>
        <sz val="11"/>
        <color theme="1"/>
        <rFont val="Calibri"/>
        <family val="2"/>
        <charset val="1"/>
      </rPr>
      <t xml:space="preserve">μ</t>
    </r>
    <r>
      <rPr>
        <sz val="11"/>
        <color theme="1"/>
        <rFont val="WenQuanYi Zen Hei"/>
        <family val="2"/>
      </rPr>
      <t xml:space="preserve">ｇ</t>
    </r>
  </si>
  <si>
    <t xml:space="preserve">2259006F1098</t>
  </si>
  <si>
    <r>
      <rPr>
        <sz val="11"/>
        <color theme="1"/>
        <rFont val="WenQuanYi Zen Hei"/>
        <family val="2"/>
      </rPr>
      <t xml:space="preserve">クレンブテロール錠１０</t>
    </r>
    <r>
      <rPr>
        <sz val="11"/>
        <color theme="1"/>
        <rFont val="Calibri"/>
        <family val="2"/>
        <charset val="1"/>
      </rPr>
      <t xml:space="preserve">μ</t>
    </r>
    <r>
      <rPr>
        <sz val="11"/>
        <color theme="1"/>
        <rFont val="WenQuanYi Zen Hei"/>
        <family val="2"/>
      </rPr>
      <t xml:space="preserve">ｇ「ハラサワ」</t>
    </r>
  </si>
  <si>
    <t xml:space="preserve">2290001F1028</t>
  </si>
  <si>
    <t xml:space="preserve">ゲーファピキサントクエン酸塩</t>
  </si>
  <si>
    <t xml:space="preserve">リフヌア錠４５ｍｇ</t>
  </si>
  <si>
    <t xml:space="preserve">2290002F1022</t>
  </si>
  <si>
    <t xml:space="preserve">ブレンソカチブ水和物</t>
  </si>
  <si>
    <t xml:space="preserve">ブリヌスプリ錠２５ｍｇ</t>
  </si>
  <si>
    <t xml:space="preserve">インスメッド</t>
  </si>
  <si>
    <t xml:space="preserve">2312001X1014</t>
  </si>
  <si>
    <t xml:space="preserve">タンニン酸アルブミン</t>
  </si>
  <si>
    <t xml:space="preserve">2312001X1219</t>
  </si>
  <si>
    <t xml:space="preserve">タンニン酸アルブミン「ニッコー」</t>
  </si>
  <si>
    <t xml:space="preserve">日興製薬</t>
  </si>
  <si>
    <t xml:space="preserve">2315002X1088</t>
  </si>
  <si>
    <t xml:space="preserve">次硝酸ビスマス</t>
  </si>
  <si>
    <t xml:space="preserve">次硝酸ビスマス　シオエ</t>
  </si>
  <si>
    <t xml:space="preserve">2315002X1126</t>
  </si>
  <si>
    <t xml:space="preserve">次硝酸ビスマス「メタル」</t>
  </si>
  <si>
    <t xml:space="preserve">2315002X1215</t>
  </si>
  <si>
    <t xml:space="preserve">次硝酸ビスマス「ニッコー」</t>
  </si>
  <si>
    <t xml:space="preserve">2316003B1058</t>
  </si>
  <si>
    <t xml:space="preserve">ビフィズス菌</t>
  </si>
  <si>
    <t xml:space="preserve">ビオスミン配合散</t>
  </si>
  <si>
    <t xml:space="preserve">ビオフェルミン製薬</t>
  </si>
  <si>
    <t xml:space="preserve">2316003B1066</t>
  </si>
  <si>
    <t xml:space="preserve">レベニンＳ配合散</t>
  </si>
  <si>
    <t xml:space="preserve">わかもと製薬</t>
  </si>
  <si>
    <t xml:space="preserve">2316003F1025</t>
  </si>
  <si>
    <t xml:space="preserve">レベニンＳ配合錠</t>
  </si>
  <si>
    <t xml:space="preserve">2316004B1036</t>
  </si>
  <si>
    <t xml:space="preserve">耐性乳酸菌</t>
  </si>
  <si>
    <t xml:space="preserve">ビオフェルミンＲ散</t>
  </si>
  <si>
    <t xml:space="preserve">2316004F1020</t>
  </si>
  <si>
    <t xml:space="preserve">ビオフェルミンＲ錠</t>
  </si>
  <si>
    <t xml:space="preserve">2316009C1026</t>
  </si>
  <si>
    <t xml:space="preserve">酪酸菌</t>
  </si>
  <si>
    <t xml:space="preserve">ミヤＢＭ細粒</t>
  </si>
  <si>
    <t xml:space="preserve">ミヤリサン製薬</t>
  </si>
  <si>
    <t xml:space="preserve">2316009F1022</t>
  </si>
  <si>
    <t xml:space="preserve">ミヤＢＭ錠</t>
  </si>
  <si>
    <t xml:space="preserve">2316012A1116</t>
  </si>
  <si>
    <t xml:space="preserve">ラクトミン</t>
  </si>
  <si>
    <t xml:space="preserve">アタバニン散</t>
  </si>
  <si>
    <t xml:space="preserve">日東薬品工業</t>
  </si>
  <si>
    <t xml:space="preserve">2316012A1132</t>
  </si>
  <si>
    <t xml:space="preserve">ビオフェルミン配合散</t>
  </si>
  <si>
    <t xml:space="preserve">2316014B1030</t>
  </si>
  <si>
    <t xml:space="preserve">ラックビー微粒Ｎ</t>
  </si>
  <si>
    <t xml:space="preserve">2316014F1023</t>
  </si>
  <si>
    <t xml:space="preserve">ラックビー錠</t>
  </si>
  <si>
    <t xml:space="preserve">2316016B1039</t>
  </si>
  <si>
    <t xml:space="preserve">レベニン散</t>
  </si>
  <si>
    <t xml:space="preserve">2316016F1022</t>
  </si>
  <si>
    <t xml:space="preserve">レベニン錠</t>
  </si>
  <si>
    <t xml:space="preserve">2316017B1041</t>
  </si>
  <si>
    <t xml:space="preserve">ビオスリー配合散</t>
  </si>
  <si>
    <t xml:space="preserve">東亜薬品工業</t>
  </si>
  <si>
    <t xml:space="preserve">2316017F1035</t>
  </si>
  <si>
    <t xml:space="preserve">ビオスリー配合錠</t>
  </si>
  <si>
    <t xml:space="preserve">2316017F2023</t>
  </si>
  <si>
    <t xml:space="preserve">ビオスリー配合ＯＤ錠</t>
  </si>
  <si>
    <t xml:space="preserve">2316018B1038</t>
  </si>
  <si>
    <t xml:space="preserve">ビフィスゲン散</t>
  </si>
  <si>
    <t xml:space="preserve">2316019B1059</t>
  </si>
  <si>
    <t xml:space="preserve">ラックビーＲ散</t>
  </si>
  <si>
    <t xml:space="preserve">2316020B1027</t>
  </si>
  <si>
    <t xml:space="preserve">ビオフェルミン散剤</t>
  </si>
  <si>
    <t xml:space="preserve">2316020F1029</t>
  </si>
  <si>
    <t xml:space="preserve">ビオフェルミン錠剤</t>
  </si>
  <si>
    <t xml:space="preserve">2318001B1037</t>
  </si>
  <si>
    <t xml:space="preserve">ジメチコン</t>
  </si>
  <si>
    <t xml:space="preserve">ガスコン散１０％</t>
  </si>
  <si>
    <t xml:space="preserve">2318001F1012</t>
  </si>
  <si>
    <t xml:space="preserve">ジメチコン４０ｍｇ錠</t>
  </si>
  <si>
    <t xml:space="preserve">2318001F1063</t>
  </si>
  <si>
    <t xml:space="preserve">ガスコン錠４０ｍｇ</t>
  </si>
  <si>
    <t xml:space="preserve">2318001F1187</t>
  </si>
  <si>
    <t xml:space="preserve">ガスサール錠４０ｍｇ</t>
  </si>
  <si>
    <t xml:space="preserve">2318001F3023</t>
  </si>
  <si>
    <t xml:space="preserve">ガスコン錠８０ｍｇ</t>
  </si>
  <si>
    <t xml:space="preserve">2318001F3040</t>
  </si>
  <si>
    <t xml:space="preserve">ジメチコン錠８０ｍｇ「ホリイ」</t>
  </si>
  <si>
    <t xml:space="preserve">2318001Q1080</t>
  </si>
  <si>
    <t xml:space="preserve">ガスコンドロップ内用液２％</t>
  </si>
  <si>
    <t xml:space="preserve">2318001Q1129</t>
  </si>
  <si>
    <t xml:space="preserve">ジメチコン内用液２％「ＦＳＫ」</t>
  </si>
  <si>
    <t xml:space="preserve">伏見製薬所</t>
  </si>
  <si>
    <t xml:space="preserve">2318001Q1145</t>
  </si>
  <si>
    <t xml:space="preserve">ジメチコン内用液２％「ホリイ」</t>
  </si>
  <si>
    <t xml:space="preserve">2319001C1080</t>
  </si>
  <si>
    <t xml:space="preserve">ロペラミド塩酸塩</t>
  </si>
  <si>
    <t xml:space="preserve">０．０５％１ｇ</t>
  </si>
  <si>
    <t xml:space="preserve">ロペミン小児用細粒０．０５％</t>
  </si>
  <si>
    <t xml:space="preserve">2319001C1129</t>
  </si>
  <si>
    <t xml:space="preserve">ロペラミド塩酸塩細粒小児用０．０５％「ＮＩＧ」</t>
  </si>
  <si>
    <t xml:space="preserve">2319001C2060</t>
  </si>
  <si>
    <t xml:space="preserve">ロペミン細粒０．１％</t>
  </si>
  <si>
    <t xml:space="preserve">帝國製薬</t>
  </si>
  <si>
    <t xml:space="preserve">2319001F1060</t>
  </si>
  <si>
    <t xml:space="preserve">ロペラミド塩酸塩錠１ｍｇ「あすか」</t>
  </si>
  <si>
    <t xml:space="preserve">2319001M1019</t>
  </si>
  <si>
    <t xml:space="preserve">ロペラミド塩酸塩１ｍｇカプセル</t>
  </si>
  <si>
    <t xml:space="preserve">2319001M1213</t>
  </si>
  <si>
    <t xml:space="preserve">ロペミンカプセル１ｍｇ</t>
  </si>
  <si>
    <t xml:space="preserve">2319002X1010</t>
  </si>
  <si>
    <t xml:space="preserve">乳酸</t>
  </si>
  <si>
    <t xml:space="preserve">2319002X1052</t>
  </si>
  <si>
    <t xml:space="preserve">乳酸（小堺）</t>
  </si>
  <si>
    <t xml:space="preserve">小堺製薬</t>
  </si>
  <si>
    <t xml:space="preserve">2319003X1014</t>
  </si>
  <si>
    <t xml:space="preserve">薬用炭</t>
  </si>
  <si>
    <t xml:space="preserve">2319100F1064</t>
  </si>
  <si>
    <t xml:space="preserve">ベルベリン塩化物水和物・ゲンノショウコエキス</t>
  </si>
  <si>
    <t xml:space="preserve">フェロベリン配合錠</t>
  </si>
  <si>
    <t xml:space="preserve">2319100F1080</t>
  </si>
  <si>
    <t xml:space="preserve">リーダイ配合錠</t>
  </si>
  <si>
    <t xml:space="preserve">2321001F1042</t>
  </si>
  <si>
    <t xml:space="preserve">メチルメチオニンスルホニウムクロライド</t>
  </si>
  <si>
    <t xml:space="preserve">キャベジンＵコーワ錠２５ｍｇ</t>
  </si>
  <si>
    <t xml:space="preserve">2323001D3073</t>
  </si>
  <si>
    <t xml:space="preserve">アズレンスルホン酸ナトリウム水和物</t>
  </si>
  <si>
    <t xml:space="preserve">アズレン顆粒１％「ツルハラ」</t>
  </si>
  <si>
    <t xml:space="preserve">2323001F1250</t>
  </si>
  <si>
    <t xml:space="preserve">アズレン錠２ｍｇ「ツルハラ」</t>
  </si>
  <si>
    <t xml:space="preserve">2323002D1032</t>
  </si>
  <si>
    <t xml:space="preserve">エグアレンナトリウム水和物</t>
  </si>
  <si>
    <t xml:space="preserve">アズロキサ顆粒２．５％</t>
  </si>
  <si>
    <t xml:space="preserve">2323002F1025</t>
  </si>
  <si>
    <t xml:space="preserve">アズロキサ錠１５ｍｇ</t>
  </si>
  <si>
    <t xml:space="preserve">2325001C1142</t>
  </si>
  <si>
    <t xml:space="preserve">シメチジン</t>
  </si>
  <si>
    <t xml:space="preserve">シメチジン細粒２０％「ツルハラ」</t>
  </si>
  <si>
    <t xml:space="preserve">2325001C2092</t>
  </si>
  <si>
    <t xml:space="preserve">カイロック細粒４０％</t>
  </si>
  <si>
    <t xml:space="preserve">藤本製薬</t>
  </si>
  <si>
    <t xml:space="preserve">2325001F1017</t>
  </si>
  <si>
    <t xml:space="preserve">シメチジン２００ｍｇ錠</t>
  </si>
  <si>
    <t xml:space="preserve">2325001F1211</t>
  </si>
  <si>
    <t xml:space="preserve">タガメット錠２００ｍｇ</t>
  </si>
  <si>
    <t xml:space="preserve">2325001F2013</t>
  </si>
  <si>
    <t xml:space="preserve">シメチジン４００ｍｇ錠</t>
  </si>
  <si>
    <t xml:space="preserve">2325003B1014</t>
  </si>
  <si>
    <t xml:space="preserve">ファモチジン</t>
  </si>
  <si>
    <t xml:space="preserve">ファモチジン１０％散</t>
  </si>
  <si>
    <t xml:space="preserve">2325003B1022</t>
  </si>
  <si>
    <t xml:space="preserve">ガスター散１０％</t>
  </si>
  <si>
    <t xml:space="preserve">2325003B2010</t>
  </si>
  <si>
    <t xml:space="preserve">ファモチジン２％散</t>
  </si>
  <si>
    <t xml:space="preserve">2325003B2029</t>
  </si>
  <si>
    <t xml:space="preserve">ガスター散２％</t>
  </si>
  <si>
    <t xml:space="preserve">2325003F1016</t>
  </si>
  <si>
    <t xml:space="preserve">ファモチジン１０ｍｇ錠</t>
  </si>
  <si>
    <t xml:space="preserve">2325003F1024</t>
  </si>
  <si>
    <t xml:space="preserve">ガスター錠１０ｍｇ</t>
  </si>
  <si>
    <t xml:space="preserve">2325003F2012</t>
  </si>
  <si>
    <t xml:space="preserve">ファモチジン２０ｍｇ錠</t>
  </si>
  <si>
    <t xml:space="preserve">2325003F2020</t>
  </si>
  <si>
    <t xml:space="preserve">ガスター錠２０ｍｇ</t>
  </si>
  <si>
    <t xml:space="preserve">2325003F3019</t>
  </si>
  <si>
    <t xml:space="preserve">ファモチジン１０ｍｇ口腔内崩壊錠</t>
  </si>
  <si>
    <t xml:space="preserve">2325003F3035</t>
  </si>
  <si>
    <t xml:space="preserve">ガスターＤ錠１０ｍｇ</t>
  </si>
  <si>
    <t xml:space="preserve">2325003F4015</t>
  </si>
  <si>
    <t xml:space="preserve">ファモチジン２０ｍｇ口腔内崩壊錠</t>
  </si>
  <si>
    <t xml:space="preserve">2325003F4031</t>
  </si>
  <si>
    <t xml:space="preserve">ガスターＤ錠２０ｍｇ</t>
  </si>
  <si>
    <t xml:space="preserve">2325004C1022</t>
  </si>
  <si>
    <t xml:space="preserve">ロキサチジン酢酸エステル塩酸塩</t>
  </si>
  <si>
    <t xml:space="preserve">アルタット細粒２０％</t>
  </si>
  <si>
    <t xml:space="preserve">2325004M1087</t>
  </si>
  <si>
    <t xml:space="preserve">アルタットカプセル７５ｍｇ</t>
  </si>
  <si>
    <t xml:space="preserve">2325004M1095</t>
  </si>
  <si>
    <t xml:space="preserve">ロキサチジン酢酸エステル塩酸塩徐放カプセル７５ｍｇ「サワイ」</t>
  </si>
  <si>
    <t xml:space="preserve">2325004M2067</t>
  </si>
  <si>
    <t xml:space="preserve">アルタットカプセル３７．５ｍｇ</t>
  </si>
  <si>
    <t xml:space="preserve">2325004M2075</t>
  </si>
  <si>
    <t xml:space="preserve">ロキサチジン酢酸エステル塩酸塩徐放カプセル３７．５ｍｇ「サワイ」</t>
  </si>
  <si>
    <t xml:space="preserve">2325005F1031</t>
  </si>
  <si>
    <t xml:space="preserve">ニザチジン</t>
  </si>
  <si>
    <t xml:space="preserve">アシノン錠１５０ｍｇ</t>
  </si>
  <si>
    <t xml:space="preserve">2325005F1040</t>
  </si>
  <si>
    <t xml:space="preserve">ニザチジン錠１５０ｍｇ「ＹＤ」</t>
  </si>
  <si>
    <t xml:space="preserve">2325005F2020</t>
  </si>
  <si>
    <t xml:space="preserve">アシノン錠７５ｍｇ</t>
  </si>
  <si>
    <t xml:space="preserve">2325005M2118</t>
  </si>
  <si>
    <t xml:space="preserve">ニザチジンカプセル７５ｍｇ「ＹＤ」</t>
  </si>
  <si>
    <t xml:space="preserve">2325006F1010</t>
  </si>
  <si>
    <t xml:space="preserve">ラフチジン</t>
  </si>
  <si>
    <t xml:space="preserve">ラフチジン５ｍｇ錠</t>
  </si>
  <si>
    <t xml:space="preserve">2325006F1036</t>
  </si>
  <si>
    <t xml:space="preserve">プロテカジン錠５</t>
  </si>
  <si>
    <t xml:space="preserve">2325006F2016</t>
  </si>
  <si>
    <t xml:space="preserve">ラフチジン１０ｍｇ錠</t>
  </si>
  <si>
    <t xml:space="preserve">2325006F2032</t>
  </si>
  <si>
    <t xml:space="preserve">プロテカジン錠１０</t>
  </si>
  <si>
    <t xml:space="preserve">2325006F3020</t>
  </si>
  <si>
    <t xml:space="preserve">プロテカジンＯＤ錠５</t>
  </si>
  <si>
    <t xml:space="preserve">2325006F4027</t>
  </si>
  <si>
    <t xml:space="preserve">プロテカジンＯＤ錠１０</t>
  </si>
  <si>
    <t xml:space="preserve">2329002D3012</t>
  </si>
  <si>
    <t xml:space="preserve">アルジオキサ</t>
  </si>
  <si>
    <t xml:space="preserve">２５％１ｇ</t>
  </si>
  <si>
    <t xml:space="preserve">アルジオキサ２５％顆粒</t>
  </si>
  <si>
    <t xml:space="preserve">2329002D4310</t>
  </si>
  <si>
    <t xml:space="preserve">アルジオキサ顆粒５０％「ツルハラ」</t>
  </si>
  <si>
    <t xml:space="preserve">2329002D4329</t>
  </si>
  <si>
    <t xml:space="preserve">アルジオキサ顆粒５０％「あすか」</t>
  </si>
  <si>
    <t xml:space="preserve">2329002F2017</t>
  </si>
  <si>
    <t xml:space="preserve">アルジオキサ１００ｍｇ錠</t>
  </si>
  <si>
    <t xml:space="preserve">2329004M1175</t>
  </si>
  <si>
    <t xml:space="preserve">セトラキサート塩酸塩</t>
  </si>
  <si>
    <t xml:space="preserve">ノイエルカプセル２００ｍｇ</t>
  </si>
  <si>
    <t xml:space="preserve">2329005F1014</t>
  </si>
  <si>
    <t xml:space="preserve">ピレンゼピン塩酸塩水和物</t>
  </si>
  <si>
    <t xml:space="preserve">ピレンゼピン塩酸塩２５ｍｇ錠</t>
  </si>
  <si>
    <t xml:space="preserve">2329008C1097</t>
  </si>
  <si>
    <t xml:space="preserve">スクラルファート水和物</t>
  </si>
  <si>
    <t xml:space="preserve">アルサルミン細粒９０％</t>
  </si>
  <si>
    <t xml:space="preserve">2329008C1135</t>
  </si>
  <si>
    <t xml:space="preserve">スクラルファート細粒９０％「ツルハラ」</t>
  </si>
  <si>
    <t xml:space="preserve">2329008S1105</t>
  </si>
  <si>
    <t xml:space="preserve">アルサルミン内用液１０％</t>
  </si>
  <si>
    <t xml:space="preserve">2329008S1130</t>
  </si>
  <si>
    <t xml:space="preserve">スクラルファート内用液１０％「ＮＩＧ」</t>
  </si>
  <si>
    <t xml:space="preserve">2329009C2055</t>
  </si>
  <si>
    <t xml:space="preserve">ドグマチール細粒１０％</t>
  </si>
  <si>
    <t xml:space="preserve">2329009C3078</t>
  </si>
  <si>
    <t xml:space="preserve">ドグマチール細粒５０％</t>
  </si>
  <si>
    <t xml:space="preserve">2329009F1012</t>
  </si>
  <si>
    <t xml:space="preserve">スルピリド５０ｍｇ錠</t>
  </si>
  <si>
    <t xml:space="preserve">2329009F1110</t>
  </si>
  <si>
    <t xml:space="preserve">ドグマチール錠５０ｍｇ</t>
  </si>
  <si>
    <t xml:space="preserve">2329009M1364</t>
  </si>
  <si>
    <t xml:space="preserve">スルピリドカプセル５０ｍｇ「トーワ」</t>
  </si>
  <si>
    <t xml:space="preserve">2329009M1380</t>
  </si>
  <si>
    <t xml:space="preserve">ドグマチールカプセル５０ｍｇ</t>
  </si>
  <si>
    <t xml:space="preserve">2329012C1026</t>
  </si>
  <si>
    <t xml:space="preserve">テプレノン</t>
  </si>
  <si>
    <t xml:space="preserve">セルベックス細粒１０％</t>
  </si>
  <si>
    <t xml:space="preserve">2329012C1271</t>
  </si>
  <si>
    <t xml:space="preserve">テプレノン細粒１０％「トーワ」</t>
  </si>
  <si>
    <t xml:space="preserve">2329012C1328</t>
  </si>
  <si>
    <t xml:space="preserve">テプレノン細粒１０％「サワイ」</t>
  </si>
  <si>
    <t xml:space="preserve">2329012C1344</t>
  </si>
  <si>
    <t xml:space="preserve">テプレノン細粒１０％「ＹＤ」</t>
  </si>
  <si>
    <t xml:space="preserve">2329012C1360</t>
  </si>
  <si>
    <t xml:space="preserve">テプレノン細粒１０％「ツルハラ」</t>
  </si>
  <si>
    <t xml:space="preserve">2329012M1013</t>
  </si>
  <si>
    <t xml:space="preserve">テプレノン５０ｍｇカプセル</t>
  </si>
  <si>
    <t xml:space="preserve">2329012M1021</t>
  </si>
  <si>
    <t xml:space="preserve">セルベックスカプセル５０ｍｇ</t>
  </si>
  <si>
    <t xml:space="preserve">2329019M1040</t>
  </si>
  <si>
    <t xml:space="preserve">ベネキサート塩酸塩　ベータデクス</t>
  </si>
  <si>
    <t xml:space="preserve">ウルグートカプセル２００ｍｇ</t>
  </si>
  <si>
    <t xml:space="preserve">2329020C1020</t>
  </si>
  <si>
    <t xml:space="preserve">イルソグラジンマレイン酸塩</t>
  </si>
  <si>
    <t xml:space="preserve">０．８％１ｇ</t>
  </si>
  <si>
    <t xml:space="preserve">ガスロンＮ細粒０．８％</t>
  </si>
  <si>
    <t xml:space="preserve">2329020F1019</t>
  </si>
  <si>
    <t xml:space="preserve">イルソグラジンマレイン酸塩２ｍｇ錠</t>
  </si>
  <si>
    <t xml:space="preserve">2329020F1027</t>
  </si>
  <si>
    <t xml:space="preserve">ガスロンＮ錠２ｍｇ</t>
  </si>
  <si>
    <t xml:space="preserve">2329020F2015</t>
  </si>
  <si>
    <t xml:space="preserve">イルソグラジンマレイン酸塩４ｍｇ錠</t>
  </si>
  <si>
    <t xml:space="preserve">2329020F2023</t>
  </si>
  <si>
    <t xml:space="preserve">ガスロンＮ錠４ｍｇ</t>
  </si>
  <si>
    <t xml:space="preserve">2329020F3020</t>
  </si>
  <si>
    <t xml:space="preserve">ガスロンＮ・ＯＤ錠２ｍｇ</t>
  </si>
  <si>
    <t xml:space="preserve">2329020F4026</t>
  </si>
  <si>
    <t xml:space="preserve">ガスロンＮ・ＯＤ錠４ｍｇ</t>
  </si>
  <si>
    <t xml:space="preserve">2329021D1071</t>
  </si>
  <si>
    <t xml:space="preserve">レバミピド</t>
  </si>
  <si>
    <t xml:space="preserve">レバミピド顆粒２０％「タカタ」</t>
  </si>
  <si>
    <t xml:space="preserve">2329021F1013</t>
  </si>
  <si>
    <t xml:space="preserve">レバミピド１００ｍｇ錠</t>
  </si>
  <si>
    <t xml:space="preserve">2329021F1102</t>
  </si>
  <si>
    <t xml:space="preserve">ムコスタ錠１００ｍｇ</t>
  </si>
  <si>
    <t xml:space="preserve">2329021F2010</t>
  </si>
  <si>
    <t xml:space="preserve">レバミピド１００ｍｇ口腔内崩壊錠</t>
  </si>
  <si>
    <t xml:space="preserve">2329022H1019</t>
  </si>
  <si>
    <t xml:space="preserve">オメプラゾール</t>
  </si>
  <si>
    <t xml:space="preserve">オメプラゾール２０ｍｇ腸溶錠</t>
  </si>
  <si>
    <t xml:space="preserve">2329022H1043</t>
  </si>
  <si>
    <t xml:space="preserve">オメプラール錠２０</t>
  </si>
  <si>
    <t xml:space="preserve">2329022H1140</t>
  </si>
  <si>
    <t xml:space="preserve">オメプラゾール錠２０ｍｇ「ＴＳＵ」</t>
  </si>
  <si>
    <t xml:space="preserve">2329022H1191</t>
  </si>
  <si>
    <t xml:space="preserve">オメプラゾール錠２０ｍｇ「ケミファ」</t>
  </si>
  <si>
    <t xml:space="preserve">2329022H2015</t>
  </si>
  <si>
    <t xml:space="preserve">オメプラゾール１０ｍｇ腸溶錠</t>
  </si>
  <si>
    <t xml:space="preserve">2329022H2023</t>
  </si>
  <si>
    <t xml:space="preserve">オメプラール錠１０</t>
  </si>
  <si>
    <t xml:space="preserve">2329022H2082</t>
  </si>
  <si>
    <t xml:space="preserve">オメプラゾール錠１０ｍｇ「アメル」</t>
  </si>
  <si>
    <t xml:space="preserve">2329022H2139</t>
  </si>
  <si>
    <t xml:space="preserve">オメプラゾール錠１０ｍｇ「ＴＳＵ」</t>
  </si>
  <si>
    <t xml:space="preserve">2329022H2163</t>
  </si>
  <si>
    <t xml:space="preserve">オメプラゾール錠１０ｍｇ「ケミファ」</t>
  </si>
  <si>
    <t xml:space="preserve">2329022H2201</t>
  </si>
  <si>
    <t xml:space="preserve">オメプラゾール錠１０ｍｇ「トーワ」</t>
  </si>
  <si>
    <t xml:space="preserve">2329023F1012</t>
  </si>
  <si>
    <t xml:space="preserve">ランソプラゾール</t>
  </si>
  <si>
    <t xml:space="preserve">ランソプラゾール１５ｍｇ腸溶性口腔内崩壊錠</t>
  </si>
  <si>
    <t xml:space="preserve">2329023F1020</t>
  </si>
  <si>
    <t xml:space="preserve">タケプロンＯＤ錠１５</t>
  </si>
  <si>
    <t xml:space="preserve">2329023F1047</t>
  </si>
  <si>
    <t xml:space="preserve">ランソプラゾールＯＤ錠１５ｍｇ「ＤＫ」</t>
  </si>
  <si>
    <t xml:space="preserve">2329023F1110</t>
  </si>
  <si>
    <t xml:space="preserve">ランソプラゾールＯＤ錠１５ｍｇ「ケミファ」</t>
  </si>
  <si>
    <t xml:space="preserve">2329023F2019</t>
  </si>
  <si>
    <t xml:space="preserve">ランソプラゾール３０ｍｇ腸溶性口腔内崩壊錠</t>
  </si>
  <si>
    <t xml:space="preserve">2329023F2027</t>
  </si>
  <si>
    <t xml:space="preserve">タケプロンＯＤ錠３０</t>
  </si>
  <si>
    <t xml:space="preserve">2329023F2108</t>
  </si>
  <si>
    <t xml:space="preserve">ランソプラゾールＯＤ錠３０ｍｇ「サワイ」</t>
  </si>
  <si>
    <t xml:space="preserve">2329023F2116</t>
  </si>
  <si>
    <t xml:space="preserve">ランソプラゾールＯＤ錠３０ｍｇ「ケミファ」</t>
  </si>
  <si>
    <t xml:space="preserve">2329023M1020</t>
  </si>
  <si>
    <t xml:space="preserve">タケプロンカプセル１５</t>
  </si>
  <si>
    <t xml:space="preserve">2329023M1143</t>
  </si>
  <si>
    <t xml:space="preserve">ランソプラゾールカプセル１５ｍｇ「サワイ」</t>
  </si>
  <si>
    <t xml:space="preserve">2329023M1186</t>
  </si>
  <si>
    <t xml:space="preserve">ランソプラゾールカプセル１５ｍｇ「ＮＩＧ」</t>
  </si>
  <si>
    <t xml:space="preserve">2329023M2026</t>
  </si>
  <si>
    <t xml:space="preserve">タケプロンカプセル３０</t>
  </si>
  <si>
    <t xml:space="preserve">2329023M2140</t>
  </si>
  <si>
    <t xml:space="preserve">ランソプラゾールカプセル３０ｍｇ「サワイ」</t>
  </si>
  <si>
    <t xml:space="preserve">2329023M2182</t>
  </si>
  <si>
    <t xml:space="preserve">ランソプラゾールカプセル３０ｍｇ「ＮＩＧ」</t>
  </si>
  <si>
    <t xml:space="preserve">2329024F1025</t>
  </si>
  <si>
    <t xml:space="preserve">ミソプロストール</t>
  </si>
  <si>
    <r>
      <rPr>
        <sz val="11"/>
        <color theme="1"/>
        <rFont val="WenQuanYi Zen Hei"/>
        <family val="2"/>
      </rPr>
      <t xml:space="preserve">２００</t>
    </r>
    <r>
      <rPr>
        <sz val="11"/>
        <color theme="1"/>
        <rFont val="Calibri"/>
        <family val="2"/>
        <charset val="1"/>
      </rPr>
      <t xml:space="preserve">μ</t>
    </r>
    <r>
      <rPr>
        <sz val="11"/>
        <color theme="1"/>
        <rFont val="WenQuanYi Zen Hei"/>
        <family val="2"/>
      </rPr>
      <t xml:space="preserve">ｇ１錠</t>
    </r>
  </si>
  <si>
    <t xml:space="preserve">サイトテック錠２００</t>
  </si>
  <si>
    <t xml:space="preserve">2329024F2021</t>
  </si>
  <si>
    <r>
      <rPr>
        <sz val="11"/>
        <color theme="1"/>
        <rFont val="WenQuanYi Zen Hei"/>
        <family val="2"/>
      </rPr>
      <t xml:space="preserve">１００</t>
    </r>
    <r>
      <rPr>
        <sz val="11"/>
        <color theme="1"/>
        <rFont val="Calibri"/>
        <family val="2"/>
        <charset val="1"/>
      </rPr>
      <t xml:space="preserve">μ</t>
    </r>
    <r>
      <rPr>
        <sz val="11"/>
        <color theme="1"/>
        <rFont val="WenQuanYi Zen Hei"/>
        <family val="2"/>
      </rPr>
      <t xml:space="preserve">ｇ１錠</t>
    </r>
  </si>
  <si>
    <t xml:space="preserve">サイトテック錠１００</t>
  </si>
  <si>
    <t xml:space="preserve">2329027D1028</t>
  </si>
  <si>
    <t xml:space="preserve">ポラプレジンク</t>
  </si>
  <si>
    <t xml:space="preserve">１５％１ｇ</t>
  </si>
  <si>
    <t xml:space="preserve">プロマック顆粒１５％</t>
  </si>
  <si>
    <t xml:space="preserve">2329027D1052</t>
  </si>
  <si>
    <t xml:space="preserve">ポラプレジンク顆粒１５％「ＮＳ」</t>
  </si>
  <si>
    <t xml:space="preserve">2329027F1029</t>
  </si>
  <si>
    <t xml:space="preserve">プロマックＤ錠７５</t>
  </si>
  <si>
    <t xml:space="preserve">2329027F1037</t>
  </si>
  <si>
    <t xml:space="preserve">ポラプレジンクＯＤ錠７５ｍｇ「サワイ」</t>
  </si>
  <si>
    <t xml:space="preserve">2329028F1015</t>
  </si>
  <si>
    <t xml:space="preserve">ラベプラゾールナトリウム</t>
  </si>
  <si>
    <t xml:space="preserve">ラベプラゾールナトリウム１０ｍｇ錠</t>
  </si>
  <si>
    <t xml:space="preserve">2329028F1023</t>
  </si>
  <si>
    <t xml:space="preserve">パリエット錠１０ｍｇ</t>
  </si>
  <si>
    <t xml:space="preserve">2329028F1031</t>
  </si>
  <si>
    <t xml:space="preserve">ラベプラゾールＮａ錠１０ｍｇ「ＡＡ」</t>
  </si>
  <si>
    <t xml:space="preserve">2329028F1058</t>
  </si>
  <si>
    <t xml:space="preserve">ラベプラゾールＮａ錠１０ｍｇ「ＪＧ」</t>
  </si>
  <si>
    <t xml:space="preserve">2329028F1082</t>
  </si>
  <si>
    <t xml:space="preserve">ラベプラゾールＮａ錠１０ｍｇ「杏林」</t>
  </si>
  <si>
    <t xml:space="preserve">2329028F1104</t>
  </si>
  <si>
    <t xml:space="preserve">ラベプラゾールＮａ錠１０ｍｇ「サワイ」</t>
  </si>
  <si>
    <t xml:space="preserve">2329028F1112</t>
  </si>
  <si>
    <t xml:space="preserve">ラベプラゾールＮａ錠１０ｍｇ「トーワ」</t>
  </si>
  <si>
    <t xml:space="preserve">2329028F1120</t>
  </si>
  <si>
    <t xml:space="preserve">ラベプラゾールＮａ錠１０ｍｇ「日新」</t>
  </si>
  <si>
    <t xml:space="preserve">2329028F1147</t>
  </si>
  <si>
    <t xml:space="preserve">ラベプラゾールＮａ塩錠１０ｍｇ「オーハラ」</t>
  </si>
  <si>
    <t xml:space="preserve">2329028F1155</t>
  </si>
  <si>
    <t xml:space="preserve">ラベプラゾールＮａ塩錠１０ｍｇ「明治」</t>
  </si>
  <si>
    <t xml:space="preserve">2329028F1198</t>
  </si>
  <si>
    <t xml:space="preserve">ラベプラゾールナトリウム錠１０ｍｇ「ＴＣＫ」</t>
  </si>
  <si>
    <t xml:space="preserve">2329028F1201</t>
  </si>
  <si>
    <t xml:space="preserve">ラベプラゾールナトリウム錠１０ｍｇ「科研」</t>
  </si>
  <si>
    <t xml:space="preserve">2329028F1210</t>
  </si>
  <si>
    <t xml:space="preserve">ラベプラゾールナトリウム錠１０ｍｇ「ケミファ」</t>
  </si>
  <si>
    <t xml:space="preserve">2329028F1309</t>
  </si>
  <si>
    <t xml:space="preserve">ラベプラゾールＮａ錠１０ｍｇ「ニプロ」</t>
  </si>
  <si>
    <t xml:space="preserve">2329028F1317</t>
  </si>
  <si>
    <t xml:space="preserve">ラベプラゾールＮａ錠１０ｍｇ「ＡＦＰ」</t>
  </si>
  <si>
    <t xml:space="preserve">2329028F1325</t>
  </si>
  <si>
    <t xml:space="preserve">ラベプラゾールＮａ錠１０ｍｇ「ＶＴＲＳ」</t>
  </si>
  <si>
    <t xml:space="preserve">2329028F1333</t>
  </si>
  <si>
    <t xml:space="preserve">ラベプラゾールＮａ錠１０ｍｇ「ＮＩＧ」</t>
  </si>
  <si>
    <t xml:space="preserve">2329028F2011</t>
  </si>
  <si>
    <t xml:space="preserve">ラベプラゾールナトリウム２０ｍｇ錠</t>
  </si>
  <si>
    <t xml:space="preserve">2329028F2020</t>
  </si>
  <si>
    <t xml:space="preserve">パリエット錠２０ｍｇ</t>
  </si>
  <si>
    <t xml:space="preserve">2329028F2038</t>
  </si>
  <si>
    <t xml:space="preserve">ラベプラゾールＮａ錠２０ｍｇ「ＡＡ」</t>
  </si>
  <si>
    <t xml:space="preserve">2329028F2054</t>
  </si>
  <si>
    <t xml:space="preserve">ラベプラゾールＮａ錠２０ｍｇ「ＪＧ」</t>
  </si>
  <si>
    <t xml:space="preserve">2329028F2062</t>
  </si>
  <si>
    <t xml:space="preserve">ラベプラゾールＮａ錠２０ｍｇ「ＹＤ」</t>
  </si>
  <si>
    <t xml:space="preserve">2329028F2100</t>
  </si>
  <si>
    <t xml:space="preserve">ラベプラゾールＮａ錠２０ｍｇ「サワイ」</t>
  </si>
  <si>
    <t xml:space="preserve">2329028F2119</t>
  </si>
  <si>
    <t xml:space="preserve">ラベプラゾールＮａ錠２０ｍｇ「トーワ」</t>
  </si>
  <si>
    <t xml:space="preserve">2329028F2127</t>
  </si>
  <si>
    <t xml:space="preserve">ラベプラゾールＮａ錠２０ｍｇ「日新」</t>
  </si>
  <si>
    <t xml:space="preserve">2329028F2143</t>
  </si>
  <si>
    <t xml:space="preserve">ラベプラゾールＮａ塩錠２０ｍｇ「オーハラ」</t>
  </si>
  <si>
    <t xml:space="preserve">2329028F2151</t>
  </si>
  <si>
    <t xml:space="preserve">ラベプラゾールＮａ塩錠２０ｍｇ「明治」</t>
  </si>
  <si>
    <t xml:space="preserve">2329028F2194</t>
  </si>
  <si>
    <t xml:space="preserve">ラベプラゾールナトリウム錠２０ｍｇ「ＴＣＫ」</t>
  </si>
  <si>
    <t xml:space="preserve">2329028F2208</t>
  </si>
  <si>
    <t xml:space="preserve">ラベプラゾールナトリウム錠２０ｍｇ「科研」</t>
  </si>
  <si>
    <t xml:space="preserve">2329028F2216</t>
  </si>
  <si>
    <t xml:space="preserve">ラベプラゾールナトリウム錠２０ｍｇ「ケミファ」</t>
  </si>
  <si>
    <t xml:space="preserve">2329028F2224</t>
  </si>
  <si>
    <t xml:space="preserve">ラベプラゾールナトリウム錠２０ｍｇ「サンド」</t>
  </si>
  <si>
    <t xml:space="preserve">2329028F2305</t>
  </si>
  <si>
    <t xml:space="preserve">ラベプラゾールＮａ錠２０ｍｇ「ニプロ」</t>
  </si>
  <si>
    <t xml:space="preserve">2329028F2321</t>
  </si>
  <si>
    <t xml:space="preserve">ラベプラゾールＮａ錠２０ｍｇ「ＶＴＲＳ」</t>
  </si>
  <si>
    <t xml:space="preserve">2329028F2330</t>
  </si>
  <si>
    <t xml:space="preserve">ラベプラゾールＮａ錠２０ｍｇ「ＮＩＧ」</t>
  </si>
  <si>
    <t xml:space="preserve">2329028F3018</t>
  </si>
  <si>
    <t xml:space="preserve">ラベプラゾールナトリウム５ｍｇ錠</t>
  </si>
  <si>
    <t xml:space="preserve">2329028F3026</t>
  </si>
  <si>
    <t xml:space="preserve">パリエット錠５ｍｇ</t>
  </si>
  <si>
    <t xml:space="preserve">2329028F3034</t>
  </si>
  <si>
    <t xml:space="preserve">ラベプラゾールＮａ錠５ｍｇ「ＡＡ」</t>
  </si>
  <si>
    <t xml:space="preserve">2329028F3042</t>
  </si>
  <si>
    <t xml:space="preserve">ラベプラゾールＮａ錠５ｍｇ「ＪＧ」</t>
  </si>
  <si>
    <t xml:space="preserve">2329028F3069</t>
  </si>
  <si>
    <t xml:space="preserve">ラベプラゾールＮａ錠５ｍｇ「杏林」</t>
  </si>
  <si>
    <t xml:space="preserve">2329028F3077</t>
  </si>
  <si>
    <t xml:space="preserve">ラベプラゾールＮａ錠５ｍｇ「サワイ」</t>
  </si>
  <si>
    <t xml:space="preserve">2329028F3093</t>
  </si>
  <si>
    <t xml:space="preserve">ラベプラゾールＮａ錠５ｍｇ「トーワ」</t>
  </si>
  <si>
    <t xml:space="preserve">2329028F3107</t>
  </si>
  <si>
    <t xml:space="preserve">ラベプラゾールＮａ錠５ｍｇ「日新」</t>
  </si>
  <si>
    <t xml:space="preserve">2329028F3123</t>
  </si>
  <si>
    <t xml:space="preserve">ラベプラゾールＮａ塩錠５ｍｇ「オーハラ」</t>
  </si>
  <si>
    <t xml:space="preserve">2329028F3131</t>
  </si>
  <si>
    <t xml:space="preserve">ラベプラゾールＮａ塩錠５ｍｇ「明治」</t>
  </si>
  <si>
    <t xml:space="preserve">2329028F3158</t>
  </si>
  <si>
    <t xml:space="preserve">ラベプラゾールナトリウム錠５ｍｇ「ＴＣＫ」</t>
  </si>
  <si>
    <t xml:space="preserve">2329028F3166</t>
  </si>
  <si>
    <t xml:space="preserve">ラベプラゾールナトリウム錠５ｍｇ「科研」</t>
  </si>
  <si>
    <t xml:space="preserve">2329028F3174</t>
  </si>
  <si>
    <t xml:space="preserve">ラベプラゾールナトリウム錠５ｍｇ「ケミファ」</t>
  </si>
  <si>
    <t xml:space="preserve">2329028F3182</t>
  </si>
  <si>
    <t xml:space="preserve">ラベプラゾールナトリウム錠５ｍｇ「サンド」</t>
  </si>
  <si>
    <t xml:space="preserve">2329028F3190</t>
  </si>
  <si>
    <t xml:space="preserve">ラベプラゾールナトリウム錠５ｍｇ「日医工」</t>
  </si>
  <si>
    <t xml:space="preserve">2329028F3212</t>
  </si>
  <si>
    <t xml:space="preserve">ラベプラゾールＮａ錠５ｍｇ「ＶＴＲＳ」</t>
  </si>
  <si>
    <t xml:space="preserve">2329028F3239</t>
  </si>
  <si>
    <t xml:space="preserve">ラベプラゾールＮａ錠５ｍｇ「ＮＩＧ」</t>
  </si>
  <si>
    <t xml:space="preserve">2329029D1027</t>
  </si>
  <si>
    <t xml:space="preserve">エソメプラゾールマグネシウム水和物</t>
  </si>
  <si>
    <t xml:space="preserve">１０ｍｇ１包</t>
  </si>
  <si>
    <t xml:space="preserve">ネキシウム懸濁用顆粒分包１０ｍｇ</t>
  </si>
  <si>
    <t xml:space="preserve">2329029D2023</t>
  </si>
  <si>
    <t xml:space="preserve">２０ｍｇ１包</t>
  </si>
  <si>
    <t xml:space="preserve">ネキシウム懸濁用顆粒分包２０ｍｇ</t>
  </si>
  <si>
    <t xml:space="preserve">2329029M1027</t>
  </si>
  <si>
    <t xml:space="preserve">ネキシウムカプセル１０ｍｇ</t>
  </si>
  <si>
    <t xml:space="preserve">2329029M1035</t>
  </si>
  <si>
    <t xml:space="preserve">エソメプラゾールカプセル１０ｍｇ「ＤＳＥＰ」</t>
  </si>
  <si>
    <t xml:space="preserve">2329029M1043</t>
  </si>
  <si>
    <t xml:space="preserve">エソメプラゾールカプセル１０ｍｇ「ＹＤ」</t>
  </si>
  <si>
    <t xml:space="preserve">2329029M1051</t>
  </si>
  <si>
    <t xml:space="preserve">エソメプラゾールカプセル１０ｍｇ「杏林」</t>
  </si>
  <si>
    <t xml:space="preserve">2329029M1060</t>
  </si>
  <si>
    <t xml:space="preserve">エソメプラゾールカプセル１０ｍｇ「ケミファ」</t>
  </si>
  <si>
    <t xml:space="preserve">2329029M1078</t>
  </si>
  <si>
    <t xml:space="preserve">エソメプラゾールカプセル１０ｍｇ「サワイ」</t>
  </si>
  <si>
    <t xml:space="preserve">2329029M1086</t>
  </si>
  <si>
    <t xml:space="preserve">エソメプラゾールカプセル１０ｍｇ「トーワ」</t>
  </si>
  <si>
    <t xml:space="preserve">2329029M1094</t>
  </si>
  <si>
    <t xml:space="preserve">エソメプラゾールカプセル１０ｍｇ「日新」</t>
  </si>
  <si>
    <t xml:space="preserve">2329029M1108</t>
  </si>
  <si>
    <t xml:space="preserve">エソメプラゾールカプセル１０ｍｇ「ニプロ」</t>
  </si>
  <si>
    <t xml:space="preserve">2329029M2023</t>
  </si>
  <si>
    <t xml:space="preserve">ネキシウムカプセル２０ｍｇ</t>
  </si>
  <si>
    <t xml:space="preserve">2329029M2031</t>
  </si>
  <si>
    <t xml:space="preserve">エソメプラゾールカプセル２０ｍｇ「ＤＳＥＰ」</t>
  </si>
  <si>
    <t xml:space="preserve">2329029M2040</t>
  </si>
  <si>
    <t xml:space="preserve">エソメプラゾールカプセル２０ｍｇ「ＹＤ」</t>
  </si>
  <si>
    <t xml:space="preserve">2329029M2058</t>
  </si>
  <si>
    <t xml:space="preserve">エソメプラゾールカプセル２０ｍｇ「杏林」</t>
  </si>
  <si>
    <t xml:space="preserve">2329029M2066</t>
  </si>
  <si>
    <t xml:space="preserve">エソメプラゾールカプセル２０ｍｇ「ケミファ」</t>
  </si>
  <si>
    <t xml:space="preserve">2329029M2074</t>
  </si>
  <si>
    <t xml:space="preserve">エソメプラゾールカプセル２０ｍｇ「サワイ」</t>
  </si>
  <si>
    <t xml:space="preserve">2329029M2082</t>
  </si>
  <si>
    <t xml:space="preserve">エソメプラゾールカプセル２０ｍｇ「トーワ」</t>
  </si>
  <si>
    <t xml:space="preserve">2329029M2090</t>
  </si>
  <si>
    <t xml:space="preserve">エソメプラゾールカプセル２０ｍｇ「日新」</t>
  </si>
  <si>
    <t xml:space="preserve">2329029M2104</t>
  </si>
  <si>
    <t xml:space="preserve">エソメプラゾールカプセル２０ｍｇ「ニプロ」</t>
  </si>
  <si>
    <t xml:space="preserve">2329030F1020</t>
  </si>
  <si>
    <t xml:space="preserve">ボノプラザンフマル酸塩</t>
  </si>
  <si>
    <t xml:space="preserve">タケキャブ錠１０ｍｇ</t>
  </si>
  <si>
    <t xml:space="preserve">2329030F2027</t>
  </si>
  <si>
    <t xml:space="preserve">タケキャブ錠２０ｍｇ</t>
  </si>
  <si>
    <t xml:space="preserve">2329030F3023</t>
  </si>
  <si>
    <t xml:space="preserve">タケキャブＯＤ錠１０ｍｇ</t>
  </si>
  <si>
    <t xml:space="preserve">2329030F4020</t>
  </si>
  <si>
    <t xml:space="preserve">タケキャブＯＤ錠２０ｍｇ</t>
  </si>
  <si>
    <t xml:space="preserve">2329107D1100</t>
  </si>
  <si>
    <t xml:space="preserve">ジサイクロミン・水酸化アルミニウム配合剤</t>
  </si>
  <si>
    <t xml:space="preserve">レスポリックス配合顆粒</t>
  </si>
  <si>
    <t xml:space="preserve">2329116R1041</t>
  </si>
  <si>
    <t xml:space="preserve">アルギン酸ナトリウム</t>
  </si>
  <si>
    <t xml:space="preserve">アルロイドＧ顆粒溶解用６７％</t>
  </si>
  <si>
    <t xml:space="preserve">カイゲンファーマ</t>
  </si>
  <si>
    <t xml:space="preserve">2329116S1094</t>
  </si>
  <si>
    <t xml:space="preserve">アルロイドＧ内用液５％</t>
  </si>
  <si>
    <t xml:space="preserve">2329122D1414</t>
  </si>
  <si>
    <t xml:space="preserve">アズレンスルホン酸ナトリウム水和物・Ｌ－グルタミン</t>
  </si>
  <si>
    <t xml:space="preserve">マーズレンＳ配合顆粒</t>
  </si>
  <si>
    <t xml:space="preserve">2329122D1422</t>
  </si>
  <si>
    <t xml:space="preserve">マナミンＧＡ配合顆粒</t>
  </si>
  <si>
    <t xml:space="preserve">2329122D1465</t>
  </si>
  <si>
    <t xml:space="preserve">アズレンスルホン酸ナトリウム・Ｌ－グルタミン配合顆粒「クニヒロ」</t>
  </si>
  <si>
    <t xml:space="preserve">2329122F1032</t>
  </si>
  <si>
    <t xml:space="preserve">マーズレン配合錠１．０ＥＳ</t>
  </si>
  <si>
    <t xml:space="preserve">2329122F2020</t>
  </si>
  <si>
    <t xml:space="preserve">マーズレン配合錠０．５ＥＳ</t>
  </si>
  <si>
    <t xml:space="preserve">2329122F3027</t>
  </si>
  <si>
    <t xml:space="preserve">マーズレン配合錠０．３７５ＥＳ</t>
  </si>
  <si>
    <t xml:space="preserve">2331001X1010</t>
  </si>
  <si>
    <t xml:space="preserve">含糖ペプシン</t>
  </si>
  <si>
    <t xml:space="preserve">2331003X1019</t>
  </si>
  <si>
    <t xml:space="preserve">ジアスターゼ</t>
  </si>
  <si>
    <t xml:space="preserve">2331003X1094</t>
  </si>
  <si>
    <t xml:space="preserve">ジアスターゼ　シオエ</t>
  </si>
  <si>
    <t xml:space="preserve">2331003X1191</t>
  </si>
  <si>
    <t xml:space="preserve">ジアスターゼ（山善）</t>
  </si>
  <si>
    <t xml:space="preserve">2331003X1230</t>
  </si>
  <si>
    <t xml:space="preserve">ジアスターゼ「ニッコー」</t>
  </si>
  <si>
    <t xml:space="preserve">2331006X1012</t>
  </si>
  <si>
    <t xml:space="preserve">パンクレアチン</t>
  </si>
  <si>
    <t xml:space="preserve">2331006X1195</t>
  </si>
  <si>
    <t xml:space="preserve">パンクレアチン「ヨシダ」</t>
  </si>
  <si>
    <t xml:space="preserve">2331007D1029</t>
  </si>
  <si>
    <t xml:space="preserve">パンクレリパーゼ</t>
  </si>
  <si>
    <t xml:space="preserve">３００ｍｇ１包</t>
  </si>
  <si>
    <t xml:space="preserve">リパクレオン顆粒３００ｍｇ分包</t>
  </si>
  <si>
    <t xml:space="preserve">2331007M1029</t>
  </si>
  <si>
    <t xml:space="preserve">リパクレオンカプセル１５０ｍｇ</t>
  </si>
  <si>
    <t xml:space="preserve">2332001X1017</t>
  </si>
  <si>
    <t xml:space="preserve">乾燥酵母</t>
  </si>
  <si>
    <t xml:space="preserve">2333001X1014</t>
  </si>
  <si>
    <t xml:space="preserve">苦味チンキ</t>
  </si>
  <si>
    <t xml:space="preserve">2333001X1227</t>
  </si>
  <si>
    <t xml:space="preserve">苦味チンキ「ニッコー」</t>
  </si>
  <si>
    <t xml:space="preserve">2333002X1019</t>
  </si>
  <si>
    <t xml:space="preserve">コンズランゴ流エキス</t>
  </si>
  <si>
    <t xml:space="preserve">2333004Q1013</t>
  </si>
  <si>
    <t xml:space="preserve">トウヒ</t>
  </si>
  <si>
    <t xml:space="preserve">トウヒシロップ</t>
  </si>
  <si>
    <t xml:space="preserve">2333004S1010</t>
  </si>
  <si>
    <t xml:space="preserve">トウヒチンキ</t>
  </si>
  <si>
    <t xml:space="preserve">2333005B1015</t>
  </si>
  <si>
    <t xml:space="preserve">ホミカエキス</t>
  </si>
  <si>
    <t xml:space="preserve">ホミカエキス散</t>
  </si>
  <si>
    <t xml:space="preserve">2333005X1012</t>
  </si>
  <si>
    <t xml:space="preserve">2333006X1017</t>
  </si>
  <si>
    <t xml:space="preserve">ホミカチンキ</t>
  </si>
  <si>
    <t xml:space="preserve">2334001X1011</t>
  </si>
  <si>
    <t xml:space="preserve">ケイヒ油</t>
  </si>
  <si>
    <t xml:space="preserve">2335001X1019</t>
  </si>
  <si>
    <t xml:space="preserve">希塩酸</t>
  </si>
  <si>
    <t xml:space="preserve">2339003B1192</t>
  </si>
  <si>
    <r>
      <rPr>
        <sz val="11"/>
        <color theme="1"/>
        <rFont val="Calibri"/>
        <family val="2"/>
        <charset val="1"/>
      </rPr>
      <t xml:space="preserve">β</t>
    </r>
    <r>
      <rPr>
        <sz val="11"/>
        <color theme="1"/>
        <rFont val="WenQuanYi Zen Hei"/>
        <family val="2"/>
      </rPr>
      <t xml:space="preserve">－ガラクトシダーゼ（アスペルギルス）</t>
    </r>
  </si>
  <si>
    <t xml:space="preserve">ガランターゼ散５０％</t>
  </si>
  <si>
    <t xml:space="preserve">2339004C1036</t>
  </si>
  <si>
    <r>
      <rPr>
        <sz val="11"/>
        <color theme="1"/>
        <rFont val="Calibri"/>
        <family val="2"/>
        <charset val="1"/>
      </rPr>
      <t xml:space="preserve">β</t>
    </r>
    <r>
      <rPr>
        <sz val="11"/>
        <color theme="1"/>
        <rFont val="WenQuanYi Zen Hei"/>
        <family val="2"/>
      </rPr>
      <t xml:space="preserve">－ガラクトシダーゼ（ペニシリウム）</t>
    </r>
  </si>
  <si>
    <t xml:space="preserve">ミルラクト細粒５０％</t>
  </si>
  <si>
    <t xml:space="preserve">2339101B1027</t>
  </si>
  <si>
    <t xml:space="preserve">炭酸水素ナトリウム・ニガキ</t>
  </si>
  <si>
    <t xml:space="preserve">健胃散「スズ」</t>
  </si>
  <si>
    <t xml:space="preserve">鈴粉末薬品</t>
  </si>
  <si>
    <t xml:space="preserve">2339106B1011</t>
  </si>
  <si>
    <t xml:space="preserve">センブリ・重曹</t>
  </si>
  <si>
    <t xml:space="preserve">センブリ・重曹散</t>
  </si>
  <si>
    <t xml:space="preserve">2339161P1042</t>
  </si>
  <si>
    <t xml:space="preserve">ビオヂアスターゼ１０００配合剤</t>
  </si>
  <si>
    <t xml:space="preserve">１カプセル</t>
  </si>
  <si>
    <t xml:space="preserve">フェンラーゼ配合カプセル</t>
  </si>
  <si>
    <t xml:space="preserve">2339163D1037</t>
  </si>
  <si>
    <t xml:space="preserve">膵臓性消化酵素配合剤</t>
  </si>
  <si>
    <t xml:space="preserve">ベリチーム配合顆粒</t>
  </si>
  <si>
    <t xml:space="preserve">2339177B1038</t>
  </si>
  <si>
    <t xml:space="preserve">タカヂアスターゼ・生薬配合剤</t>
  </si>
  <si>
    <t xml:space="preserve">Ｓ・Ｍ配合散</t>
  </si>
  <si>
    <t xml:space="preserve">2339178B1040</t>
  </si>
  <si>
    <t xml:space="preserve">ジアスターゼ・生薬配合剤</t>
  </si>
  <si>
    <t xml:space="preserve">ＨＭ散</t>
  </si>
  <si>
    <t xml:space="preserve">小西製薬</t>
  </si>
  <si>
    <t xml:space="preserve">2339178B1075</t>
  </si>
  <si>
    <t xml:space="preserve">ＮＩＭ配合散</t>
  </si>
  <si>
    <t xml:space="preserve">2339181B1034</t>
  </si>
  <si>
    <t xml:space="preserve">ビオヂアスターゼ・生薬配合剤</t>
  </si>
  <si>
    <t xml:space="preserve">Ｍ・Ｍ配合散</t>
  </si>
  <si>
    <t xml:space="preserve">2339185B1024</t>
  </si>
  <si>
    <t xml:space="preserve">ＫＭ散</t>
  </si>
  <si>
    <t xml:space="preserve">2339193B1029</t>
  </si>
  <si>
    <t xml:space="preserve">ＹＭ散「イセイ」</t>
  </si>
  <si>
    <t xml:space="preserve">2339226D1034</t>
  </si>
  <si>
    <t xml:space="preserve">ビオヂアスターゼ２０００配合剤</t>
  </si>
  <si>
    <t xml:space="preserve">ケイラーゼＳＡ配合顆粒</t>
  </si>
  <si>
    <t xml:space="preserve">三恵薬品</t>
  </si>
  <si>
    <t xml:space="preserve">2339265F1027</t>
  </si>
  <si>
    <t xml:space="preserve">マックターゼ配合錠</t>
  </si>
  <si>
    <t xml:space="preserve">2339266B1020</t>
  </si>
  <si>
    <t xml:space="preserve">カンゾウ末配合剤</t>
  </si>
  <si>
    <t xml:space="preserve">つくしＡ・Ｍ配合散</t>
  </si>
  <si>
    <t xml:space="preserve">2343001X1010</t>
  </si>
  <si>
    <t xml:space="preserve">合成ケイ酸アルミニウム</t>
  </si>
  <si>
    <t xml:space="preserve">2343002X1015</t>
  </si>
  <si>
    <t xml:space="preserve">天然ケイ酸アルミニウム</t>
  </si>
  <si>
    <t xml:space="preserve">2343005C1017</t>
  </si>
  <si>
    <t xml:space="preserve">乾燥水酸化アルミニウムゲル</t>
  </si>
  <si>
    <t xml:space="preserve">乾燥水酸化アルミニウムゲル細粒</t>
  </si>
  <si>
    <t xml:space="preserve">2343005X1019</t>
  </si>
  <si>
    <t xml:space="preserve">2344001X1018</t>
  </si>
  <si>
    <t xml:space="preserve">ケイ酸マグネシウム</t>
  </si>
  <si>
    <t xml:space="preserve">2344002X1012</t>
  </si>
  <si>
    <t xml:space="preserve">酸化マグネシウム</t>
  </si>
  <si>
    <t xml:space="preserve">2344002X1055</t>
  </si>
  <si>
    <t xml:space="preserve">重質酸化マグネシウム「ケンエー」</t>
  </si>
  <si>
    <t xml:space="preserve">2344002X1063</t>
  </si>
  <si>
    <t xml:space="preserve">酸化マグネシウム「コザカイ・Ｍ」</t>
  </si>
  <si>
    <t xml:space="preserve">2344002X1080</t>
  </si>
  <si>
    <t xml:space="preserve">重質酸化マグネシウム　シオエ</t>
  </si>
  <si>
    <t xml:space="preserve">2344002X1101</t>
  </si>
  <si>
    <t xml:space="preserve">重質酸化マグネシウム「東海」</t>
  </si>
  <si>
    <t xml:space="preserve">大成薬品工業</t>
  </si>
  <si>
    <t xml:space="preserve">2344002X1217</t>
  </si>
  <si>
    <t xml:space="preserve">重質酸化マグネシウム「ニッコー」</t>
  </si>
  <si>
    <t xml:space="preserve">2344002X1241</t>
  </si>
  <si>
    <t xml:space="preserve">重カマ「ヨシダ」</t>
  </si>
  <si>
    <t xml:space="preserve">2344002X1322</t>
  </si>
  <si>
    <t xml:space="preserve">酸化マグネシウム原末「マルイシ」</t>
  </si>
  <si>
    <t xml:space="preserve">2344002X1349</t>
  </si>
  <si>
    <t xml:space="preserve">酸化マグネシウム「ＮＰ」原末</t>
  </si>
  <si>
    <t xml:space="preserve">2344003F1038</t>
  </si>
  <si>
    <t xml:space="preserve">水酸化マグネシウム</t>
  </si>
  <si>
    <t xml:space="preserve">３５０ｍｇ１錠</t>
  </si>
  <si>
    <t xml:space="preserve">ミルマグ錠３５０ｍｇ</t>
  </si>
  <si>
    <t xml:space="preserve">エムジーファーマ</t>
  </si>
  <si>
    <t xml:space="preserve">2344003S2024</t>
  </si>
  <si>
    <t xml:space="preserve">７．２％１０ｍＬ</t>
  </si>
  <si>
    <t xml:space="preserve">ミルマグ内用懸濁液７．２％</t>
  </si>
  <si>
    <t xml:space="preserve">2344004X1011</t>
  </si>
  <si>
    <t xml:space="preserve">炭酸水素ナトリウム</t>
  </si>
  <si>
    <t xml:space="preserve">2344004X1119</t>
  </si>
  <si>
    <t xml:space="preserve">炭酸水素ナトリウム　シオエ</t>
  </si>
  <si>
    <t xml:space="preserve">2344005F1061</t>
  </si>
  <si>
    <t xml:space="preserve">炭酸水素ナトリウム錠５００ｍｇ「ＶＴＲＳ」</t>
  </si>
  <si>
    <t xml:space="preserve">2344007X1015</t>
  </si>
  <si>
    <t xml:space="preserve">2344007X1031</t>
  </si>
  <si>
    <t xml:space="preserve">沈降炭酸カルシウム「ケンエー」</t>
  </si>
  <si>
    <t xml:space="preserve">2344008F1081</t>
  </si>
  <si>
    <t xml:space="preserve">炭カル錠５００ｍｇ「旭化成」</t>
  </si>
  <si>
    <t xml:space="preserve">2344009C1039</t>
  </si>
  <si>
    <t xml:space="preserve">酸化マグネシウム細粒８３％「ケンエー」</t>
  </si>
  <si>
    <t xml:space="preserve">2344009C1047</t>
  </si>
  <si>
    <t xml:space="preserve">酸化マグネシウム細粒８３％〈ハチ〉</t>
  </si>
  <si>
    <t xml:space="preserve">2344009C1055</t>
  </si>
  <si>
    <t xml:space="preserve">マグミット細粒８３％</t>
  </si>
  <si>
    <t xml:space="preserve">マグミット製薬</t>
  </si>
  <si>
    <t xml:space="preserve">2344009C1063</t>
  </si>
  <si>
    <t xml:space="preserve">酸化マグネシウム細粒８３％「ヨシダ」</t>
  </si>
  <si>
    <t xml:space="preserve">2344009F1019</t>
  </si>
  <si>
    <t xml:space="preserve">酸化マグネシウム２５０ｍｇ錠</t>
  </si>
  <si>
    <t xml:space="preserve">2344009F1035</t>
  </si>
  <si>
    <t xml:space="preserve">マグミット錠２５０ｍｇ</t>
  </si>
  <si>
    <t xml:space="preserve">2344009F2015</t>
  </si>
  <si>
    <t xml:space="preserve">３３０ｍｇ１錠</t>
  </si>
  <si>
    <t xml:space="preserve">酸化マグネシウム３３０ｍｇ錠</t>
  </si>
  <si>
    <t xml:space="preserve">2344009F2031</t>
  </si>
  <si>
    <t xml:space="preserve">マグミット錠３３０ｍｇ</t>
  </si>
  <si>
    <t xml:space="preserve">2344009F3038</t>
  </si>
  <si>
    <t xml:space="preserve">マグミット錠２００ｍｇ</t>
  </si>
  <si>
    <t xml:space="preserve">2344009F3046</t>
  </si>
  <si>
    <t xml:space="preserve">酸化マグネシウム錠２００ｍｇ「ヨシダ」</t>
  </si>
  <si>
    <t xml:space="preserve">2344009F4018</t>
  </si>
  <si>
    <t xml:space="preserve">酸化マグネシウム５００ｍｇ錠</t>
  </si>
  <si>
    <t xml:space="preserve">2344009F4034</t>
  </si>
  <si>
    <t xml:space="preserve">マグミット錠５００ｍｇ</t>
  </si>
  <si>
    <t xml:space="preserve">2344009F5030</t>
  </si>
  <si>
    <t xml:space="preserve">酸化マグネシウム錠３００ｍｇ「ヨシダ」</t>
  </si>
  <si>
    <t xml:space="preserve">2344009F6037</t>
  </si>
  <si>
    <t xml:space="preserve">酸化マグネシウム錠４００ｍｇ「ヨシダ」</t>
  </si>
  <si>
    <t xml:space="preserve">2344009F7025</t>
  </si>
  <si>
    <t xml:space="preserve">マグミット錠１００ｍｇ</t>
  </si>
  <si>
    <t xml:space="preserve">2349101D1202</t>
  </si>
  <si>
    <t xml:space="preserve">水酸化アルミニウムゲル・水酸化マグネシウム</t>
  </si>
  <si>
    <t xml:space="preserve">ディクアノン懸濁用配合顆粒</t>
  </si>
  <si>
    <t xml:space="preserve">2349101D1237</t>
  </si>
  <si>
    <t xml:space="preserve">マルファ懸濁用配合顆粒</t>
  </si>
  <si>
    <t xml:space="preserve">2349101D1245</t>
  </si>
  <si>
    <t xml:space="preserve">マーレッジ懸濁用配合ＤＳ</t>
  </si>
  <si>
    <t xml:space="preserve">2349101D1261</t>
  </si>
  <si>
    <t xml:space="preserve">リタロクス懸濁用配合顆粒</t>
  </si>
  <si>
    <t xml:space="preserve">2354001X1022</t>
  </si>
  <si>
    <t xml:space="preserve">カスカラサグラダ流エキス</t>
  </si>
  <si>
    <t xml:space="preserve">カスカラサグラダ流エキス（司生堂）</t>
  </si>
  <si>
    <t xml:space="preserve">司生堂製薬</t>
  </si>
  <si>
    <t xml:space="preserve">2354002F1030</t>
  </si>
  <si>
    <t xml:space="preserve">センナエキス</t>
  </si>
  <si>
    <t xml:space="preserve">アジャストＡコーワ錠４０ｍｇ</t>
  </si>
  <si>
    <t xml:space="preserve">2354002F2028</t>
  </si>
  <si>
    <t xml:space="preserve">ヨーデルＳ糖衣錠－８０</t>
  </si>
  <si>
    <t xml:space="preserve">2354003F2014</t>
  </si>
  <si>
    <t xml:space="preserve">センノシド</t>
  </si>
  <si>
    <t xml:space="preserve">センノシド１２ｍｇ錠</t>
  </si>
  <si>
    <t xml:space="preserve">2354003F2316</t>
  </si>
  <si>
    <t xml:space="preserve">プルゼニド錠１２ｍｇ</t>
  </si>
  <si>
    <t xml:space="preserve">2355001X1011</t>
  </si>
  <si>
    <t xml:space="preserve">硫酸カリウム</t>
  </si>
  <si>
    <t xml:space="preserve">2355002X1016</t>
  </si>
  <si>
    <t xml:space="preserve">硫酸マグネシウム水和物</t>
  </si>
  <si>
    <t xml:space="preserve">2356001X1019</t>
  </si>
  <si>
    <t xml:space="preserve">ヒマシ油</t>
  </si>
  <si>
    <t xml:space="preserve">2356001X1124</t>
  </si>
  <si>
    <t xml:space="preserve">ヒマシ油「東海」</t>
  </si>
  <si>
    <t xml:space="preserve">2356001X1183</t>
  </si>
  <si>
    <t xml:space="preserve">ヒマシ油（山善）</t>
  </si>
  <si>
    <t xml:space="preserve">2356001X1248</t>
  </si>
  <si>
    <t xml:space="preserve">ヒマシ油「ニッコー」</t>
  </si>
  <si>
    <t xml:space="preserve">2356002X1013</t>
  </si>
  <si>
    <t xml:space="preserve">加香ヒマシ油</t>
  </si>
  <si>
    <t xml:space="preserve">2359001X2017</t>
  </si>
  <si>
    <t xml:space="preserve">カルメロースナトリウム</t>
  </si>
  <si>
    <t xml:space="preserve">2359005D1128</t>
  </si>
  <si>
    <t xml:space="preserve">ピコスルファートナトリウム水和物</t>
  </si>
  <si>
    <t xml:space="preserve">ピコスルファートナトリウム顆粒１％「ゼリア」</t>
  </si>
  <si>
    <t xml:space="preserve">2359005F1013</t>
  </si>
  <si>
    <t xml:space="preserve">ピコスルファートナトリウム２．５ｍｇ錠</t>
  </si>
  <si>
    <t xml:space="preserve">2359005F1218</t>
  </si>
  <si>
    <t xml:space="preserve">ラキソベロン錠２．５ｍｇ</t>
  </si>
  <si>
    <t xml:space="preserve">2359005R1109</t>
  </si>
  <si>
    <t xml:space="preserve">スナイリンドライシロップ１％</t>
  </si>
  <si>
    <t xml:space="preserve">2359005S1011</t>
  </si>
  <si>
    <t xml:space="preserve">ピコスルファートナトリウム０．７５％液</t>
  </si>
  <si>
    <t xml:space="preserve">2359005S1240</t>
  </si>
  <si>
    <t xml:space="preserve">ラキソベロン内用液０．７５％</t>
  </si>
  <si>
    <t xml:space="preserve">2359005S1291</t>
  </si>
  <si>
    <t xml:space="preserve">ピコスルファートナトリウム内用液０．７５％「ＪＧ」</t>
  </si>
  <si>
    <t xml:space="preserve">2359005S1356</t>
  </si>
  <si>
    <t xml:space="preserve">ピコスルファートＮａ内用液０．７５％「ＮＩＧ」</t>
  </si>
  <si>
    <t xml:space="preserve">2359006M1025</t>
  </si>
  <si>
    <t xml:space="preserve">ルビプロストン</t>
  </si>
  <si>
    <r>
      <rPr>
        <sz val="11"/>
        <color theme="1"/>
        <rFont val="WenQuanYi Zen Hei"/>
        <family val="2"/>
      </rPr>
      <t xml:space="preserve">２４</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</si>
  <si>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アミティーザカプセル２４</t>
    </r>
    <r>
      <rPr>
        <sz val="11"/>
        <color theme="1"/>
        <rFont val="Calibri"/>
        <family val="2"/>
        <charset val="1"/>
      </rPr>
      <t xml:space="preserve">μ</t>
    </r>
    <r>
      <rPr>
        <sz val="11"/>
        <color theme="1"/>
        <rFont val="WenQuanYi Zen Hei"/>
        <family val="2"/>
      </rPr>
      <t xml:space="preserve">ｇ</t>
    </r>
  </si>
  <si>
    <t xml:space="preserve">2359006M2021</t>
  </si>
  <si>
    <r>
      <rPr>
        <sz val="11"/>
        <color theme="1"/>
        <rFont val="WenQuanYi Zen Hei"/>
        <family val="2"/>
      </rPr>
      <t xml:space="preserve">１２</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</si>
  <si>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アミティーザカプセル１２</t>
    </r>
    <r>
      <rPr>
        <sz val="11"/>
        <color theme="1"/>
        <rFont val="Calibri"/>
        <family val="2"/>
        <charset val="1"/>
      </rPr>
      <t xml:space="preserve">μ</t>
    </r>
    <r>
      <rPr>
        <sz val="11"/>
        <color theme="1"/>
        <rFont val="WenQuanYi Zen Hei"/>
        <family val="2"/>
      </rPr>
      <t xml:space="preserve">ｇ</t>
    </r>
  </si>
  <si>
    <t xml:space="preserve">2359007F1020</t>
  </si>
  <si>
    <t xml:space="preserve">ナルデメジントシル酸塩</t>
  </si>
  <si>
    <t xml:space="preserve">スインプロイク錠０．２ｍｇ</t>
  </si>
  <si>
    <t xml:space="preserve">2359008F1025</t>
  </si>
  <si>
    <t xml:space="preserve">エロビキシバット水和物</t>
  </si>
  <si>
    <t xml:space="preserve">グーフィス錠５ｍｇ</t>
  </si>
  <si>
    <t xml:space="preserve">2359102X1056</t>
  </si>
  <si>
    <t xml:space="preserve">センナ・センナ実</t>
  </si>
  <si>
    <t xml:space="preserve">ピムロ顆粒</t>
  </si>
  <si>
    <t xml:space="preserve">本草製薬</t>
  </si>
  <si>
    <t xml:space="preserve">2359102X1072</t>
  </si>
  <si>
    <t xml:space="preserve">アローゼン顆粒</t>
  </si>
  <si>
    <t xml:space="preserve">2359103X1034</t>
  </si>
  <si>
    <t xml:space="preserve">ダイオウ・センナ配合剤</t>
  </si>
  <si>
    <t xml:space="preserve">セチロ配合錠</t>
  </si>
  <si>
    <t xml:space="preserve">2359106B1022</t>
  </si>
  <si>
    <t xml:space="preserve">複方カンゾウ</t>
  </si>
  <si>
    <t xml:space="preserve">複方甘草散「スズ」</t>
  </si>
  <si>
    <t xml:space="preserve">2359110B1037</t>
  </si>
  <si>
    <t xml:space="preserve">マクロゴール４０００・塩化ナトリウム・炭酸水素ナトリウム・塩化カリウム</t>
  </si>
  <si>
    <t xml:space="preserve">６．８５２３ｇ１包</t>
  </si>
  <si>
    <t xml:space="preserve">モビコール配合内用剤ＬＤ</t>
  </si>
  <si>
    <t xml:space="preserve">2359110B2025</t>
  </si>
  <si>
    <t xml:space="preserve">１３．７０４６ｇ１包</t>
  </si>
  <si>
    <t xml:space="preserve">モビコール配合内用剤ＨＤ</t>
  </si>
  <si>
    <t xml:space="preserve">2362001D1060</t>
  </si>
  <si>
    <t xml:space="preserve">ウルソデオキシコール酸</t>
  </si>
  <si>
    <t xml:space="preserve">ウルソ顆粒５％</t>
  </si>
  <si>
    <t xml:space="preserve">2362001F1088</t>
  </si>
  <si>
    <t xml:space="preserve">ウルソ錠５０ｍｇ</t>
  </si>
  <si>
    <t xml:space="preserve">2362001F1100</t>
  </si>
  <si>
    <t xml:space="preserve">ウルソデオキシコール酸錠５０ｍｇ「ＪＧ」</t>
  </si>
  <si>
    <t xml:space="preserve">2362001F1118</t>
  </si>
  <si>
    <t xml:space="preserve">ウルソデオキシコール酸錠５０ｍｇ「トーワ」</t>
  </si>
  <si>
    <t xml:space="preserve">2362001F1142</t>
  </si>
  <si>
    <t xml:space="preserve">ウルソデオキシコール酸錠５０ｍｇ「ＮＩＧ」</t>
  </si>
  <si>
    <t xml:space="preserve">2362001F2017</t>
  </si>
  <si>
    <t xml:space="preserve">ウルソデオキシコール酸１００ｍｇ錠</t>
  </si>
  <si>
    <t xml:space="preserve">2362001F2149</t>
  </si>
  <si>
    <t xml:space="preserve">ウルソ錠１００ｍｇ</t>
  </si>
  <si>
    <t xml:space="preserve">2362001F2190</t>
  </si>
  <si>
    <t xml:space="preserve">ウルソデオキシコール酸錠１００ｍｇ「ＪＧ」</t>
  </si>
  <si>
    <t xml:space="preserve">2362001F2211</t>
  </si>
  <si>
    <t xml:space="preserve">ウルソデオキシコール酸錠１００ｍｇ「サワイ」</t>
  </si>
  <si>
    <t xml:space="preserve">2362001F2220</t>
  </si>
  <si>
    <t xml:space="preserve">ウルソデオキシコール酸錠１００ｍｇ「トーワ」</t>
  </si>
  <si>
    <t xml:space="preserve">2362001F2254</t>
  </si>
  <si>
    <t xml:space="preserve">ウルソデオキシコール酸錠１００ｍｇ「ＮＩＧ」</t>
  </si>
  <si>
    <t xml:space="preserve">2362003M2031</t>
  </si>
  <si>
    <t xml:space="preserve">ケノデオキシコール酸</t>
  </si>
  <si>
    <t xml:space="preserve">１２５ｍｇ１カプセル</t>
  </si>
  <si>
    <t xml:space="preserve">チノカプセル１２５</t>
  </si>
  <si>
    <t xml:space="preserve">2369003F1037</t>
  </si>
  <si>
    <t xml:space="preserve">トレピブトン</t>
  </si>
  <si>
    <t xml:space="preserve">スパカール錠４０ｍｇ</t>
  </si>
  <si>
    <t xml:space="preserve">2391001F3023</t>
  </si>
  <si>
    <t xml:space="preserve">オンダンセトロン塩酸塩水和物</t>
  </si>
  <si>
    <t xml:space="preserve">オンダンセトロンＯＤフィルム２ｍｇ「ＧＦＰ」</t>
  </si>
  <si>
    <t xml:space="preserve">2391001F4020</t>
  </si>
  <si>
    <t xml:space="preserve">オンダンセトロンＯＤフィルム４ｍｇ「ＧＦＰ」</t>
  </si>
  <si>
    <t xml:space="preserve">2391002C1037</t>
  </si>
  <si>
    <t xml:space="preserve">グラニセトロン塩酸塩</t>
  </si>
  <si>
    <t xml:space="preserve">２ｍｇ１包</t>
  </si>
  <si>
    <t xml:space="preserve">カイトリル細粒０．４％</t>
  </si>
  <si>
    <t xml:space="preserve">2391002F1025</t>
  </si>
  <si>
    <t xml:space="preserve">カイトリル錠１ｍｇ</t>
  </si>
  <si>
    <t xml:space="preserve">2391002F2021</t>
  </si>
  <si>
    <t xml:space="preserve">カイトリル錠２ｍｇ</t>
  </si>
  <si>
    <t xml:space="preserve">2391002Q1026</t>
  </si>
  <si>
    <t xml:space="preserve">１ｍｇ１包</t>
  </si>
  <si>
    <t xml:space="preserve">グラニセトロン内服ゼリー１ｍｇ「ケミファ」</t>
  </si>
  <si>
    <t xml:space="preserve">2391002Q2022</t>
  </si>
  <si>
    <t xml:space="preserve">グラニセトロン内服ゼリー２ｍｇ「ケミファ」</t>
  </si>
  <si>
    <t xml:space="preserve">2391004F1024</t>
  </si>
  <si>
    <t xml:space="preserve">ラモセトロン塩酸塩</t>
  </si>
  <si>
    <t xml:space="preserve">ナゼアＯＤ錠０．１ｍｇ</t>
  </si>
  <si>
    <t xml:space="preserve">2391008M1030</t>
  </si>
  <si>
    <t xml:space="preserve">アプレピタント</t>
  </si>
  <si>
    <t xml:space="preserve">８０ｍｇ１カプセル</t>
  </si>
  <si>
    <t xml:space="preserve">アプレピタントカプセル８０ｍｇ「ＮＫ」</t>
  </si>
  <si>
    <t xml:space="preserve">2391008M1048</t>
  </si>
  <si>
    <t xml:space="preserve">アプレピタントカプセル８０ｍｇ「サワイ」</t>
  </si>
  <si>
    <t xml:space="preserve">2391008M2036</t>
  </si>
  <si>
    <t xml:space="preserve">アプレピタントカプセル１２５ｍｇ「ＮＫ」</t>
  </si>
  <si>
    <t xml:space="preserve">2391008M2044</t>
  </si>
  <si>
    <t xml:space="preserve">アプレピタントカプセル１２５ｍｇ「サワイ」</t>
  </si>
  <si>
    <t xml:space="preserve">2391008M3032</t>
  </si>
  <si>
    <t xml:space="preserve">１セット</t>
  </si>
  <si>
    <t xml:space="preserve">アプレピタントカプセルセット「ＮＫ」</t>
  </si>
  <si>
    <t xml:space="preserve">2391008M3040</t>
  </si>
  <si>
    <t xml:space="preserve">アプレピタントカプセルセット「サワイ」</t>
  </si>
  <si>
    <t xml:space="preserve">2399004C1077</t>
  </si>
  <si>
    <t xml:space="preserve">メトクロプラミド</t>
  </si>
  <si>
    <t xml:space="preserve">プリンペラン細粒２％</t>
  </si>
  <si>
    <t xml:space="preserve">2399004C1107</t>
  </si>
  <si>
    <t xml:space="preserve">メトクロプラミド細粒２％「ツルハラ」</t>
  </si>
  <si>
    <t xml:space="preserve">2399004F1014</t>
  </si>
  <si>
    <t xml:space="preserve">メトクロプラミド５ｍｇ錠</t>
  </si>
  <si>
    <t xml:space="preserve">2399004F1200</t>
  </si>
  <si>
    <t xml:space="preserve">プリンペラン錠５</t>
  </si>
  <si>
    <t xml:space="preserve">2399004Q1090</t>
  </si>
  <si>
    <t xml:space="preserve">０．１％１０ｍＬ</t>
  </si>
  <si>
    <t xml:space="preserve">プリンペランシロップ０．１％</t>
  </si>
  <si>
    <t xml:space="preserve">2399005F1019</t>
  </si>
  <si>
    <t xml:space="preserve">ドンペリドン</t>
  </si>
  <si>
    <t xml:space="preserve">ドンペリドン５ｍｇ錠</t>
  </si>
  <si>
    <t xml:space="preserve">2399005F1027</t>
  </si>
  <si>
    <t xml:space="preserve">ナウゼリン錠５</t>
  </si>
  <si>
    <t xml:space="preserve">2399005F1183</t>
  </si>
  <si>
    <t xml:space="preserve">ドンペリドン錠５ｍｇ「ＥＭＥＣ」</t>
  </si>
  <si>
    <t xml:space="preserve">2399005F2015</t>
  </si>
  <si>
    <t xml:space="preserve">ドンペリドン１０ｍｇ錠</t>
  </si>
  <si>
    <t xml:space="preserve">2399005F2023</t>
  </si>
  <si>
    <t xml:space="preserve">ナウゼリン錠１０</t>
  </si>
  <si>
    <t xml:space="preserve">2399005F2260</t>
  </si>
  <si>
    <t xml:space="preserve">ドンペリドン錠１０ｍｇ「ＥＭＥＣ」</t>
  </si>
  <si>
    <t xml:space="preserve">2399005F3020</t>
  </si>
  <si>
    <t xml:space="preserve">ナウゼリンＯＤ錠５</t>
  </si>
  <si>
    <t xml:space="preserve">2399005F4026</t>
  </si>
  <si>
    <t xml:space="preserve">ナウゼリンＯＤ錠１０</t>
  </si>
  <si>
    <t xml:space="preserve">2399005R1163</t>
  </si>
  <si>
    <t xml:space="preserve">ナウゼリンドライシロップ１％</t>
  </si>
  <si>
    <t xml:space="preserve">2399005R1210</t>
  </si>
  <si>
    <t xml:space="preserve">ドンペリドンＤＳ小児用１％「サワイ」</t>
  </si>
  <si>
    <t xml:space="preserve">2399006C1190</t>
  </si>
  <si>
    <t xml:space="preserve">トリメブチンマレイン酸塩</t>
  </si>
  <si>
    <t xml:space="preserve">トリメブチンマレイン酸塩細粒２０％「ツルハラ」</t>
  </si>
  <si>
    <t xml:space="preserve">2399006F1013</t>
  </si>
  <si>
    <t xml:space="preserve">トリメブチンマレイン酸塩１００ｍｇ錠</t>
  </si>
  <si>
    <t xml:space="preserve">2399008F1020</t>
  </si>
  <si>
    <t xml:space="preserve">イトプリド塩酸塩</t>
  </si>
  <si>
    <t xml:space="preserve">ガナトン錠５０ｍｇ</t>
  </si>
  <si>
    <t xml:space="preserve">2399008F1110</t>
  </si>
  <si>
    <t xml:space="preserve">イトプリド塩酸塩錠５０ｍｇ「サワイ」</t>
  </si>
  <si>
    <t xml:space="preserve">2399009D2020</t>
  </si>
  <si>
    <t xml:space="preserve">メサラジン</t>
  </si>
  <si>
    <t xml:space="preserve">９４％１ｇ</t>
  </si>
  <si>
    <t xml:space="preserve">ペンタサ顆粒９４％</t>
  </si>
  <si>
    <t xml:space="preserve">フェリング・ファーマ</t>
  </si>
  <si>
    <t xml:space="preserve">2399009F1092</t>
  </si>
  <si>
    <t xml:space="preserve">メサラジン錠２５０ｍｇ「ケミファ」</t>
  </si>
  <si>
    <t xml:space="preserve">2399009F1149</t>
  </si>
  <si>
    <t xml:space="preserve">ペンタサ錠２５０ｍｇ</t>
  </si>
  <si>
    <t xml:space="preserve">2399009F1181</t>
  </si>
  <si>
    <t xml:space="preserve">メサラジン徐放錠２５０ｍｇ「日医工Ｐ」</t>
  </si>
  <si>
    <t xml:space="preserve">2399009F1190</t>
  </si>
  <si>
    <t xml:space="preserve">メサラジン徐放錠２５０ｍｇ「トーワ」</t>
  </si>
  <si>
    <t xml:space="preserve">2399009F2030</t>
  </si>
  <si>
    <t xml:space="preserve">ペンタサ錠５００ｍｇ</t>
  </si>
  <si>
    <t xml:space="preserve">2399009F2064</t>
  </si>
  <si>
    <t xml:space="preserve">メサラジン錠５００ｍｇ「ケミファ」</t>
  </si>
  <si>
    <t xml:space="preserve">2399009F2170</t>
  </si>
  <si>
    <t xml:space="preserve">メサラジン徐放錠５００ｍｇ「日医工Ｐ」</t>
  </si>
  <si>
    <t xml:space="preserve">2399009F2188</t>
  </si>
  <si>
    <t xml:space="preserve">メサラジン徐放錠５００ｍｇ「トーワ」</t>
  </si>
  <si>
    <t xml:space="preserve">2399009F3028</t>
  </si>
  <si>
    <t xml:space="preserve">アサコール錠４００ｍｇ</t>
  </si>
  <si>
    <t xml:space="preserve">2399009F3044</t>
  </si>
  <si>
    <t xml:space="preserve">メサラジン腸溶錠４００ｍｇ「サワイ」</t>
  </si>
  <si>
    <t xml:space="preserve">2399009F4024</t>
  </si>
  <si>
    <t xml:space="preserve">１，２００ｍｇ１錠</t>
  </si>
  <si>
    <t xml:space="preserve">リアルダ錠１２００ｍｇ</t>
  </si>
  <si>
    <t xml:space="preserve">2399009F5020</t>
  </si>
  <si>
    <t xml:space="preserve">６００ｍｇ１錠</t>
  </si>
  <si>
    <t xml:space="preserve">リアルダ錠６００ｍｇ</t>
  </si>
  <si>
    <t xml:space="preserve">2399010B1034</t>
  </si>
  <si>
    <t xml:space="preserve">モサプリドクエン酸塩水和物</t>
  </si>
  <si>
    <t xml:space="preserve">ガスモチン散１％</t>
  </si>
  <si>
    <t xml:space="preserve">2399010B1050</t>
  </si>
  <si>
    <t xml:space="preserve">モサプリドクエン酸塩散１％「日医工」</t>
  </si>
  <si>
    <t xml:space="preserve">2399010F1010</t>
  </si>
  <si>
    <t xml:space="preserve">モサプリドクエン酸塩２．５ｍｇ錠</t>
  </si>
  <si>
    <t xml:space="preserve">2399010F1028</t>
  </si>
  <si>
    <t xml:space="preserve">ガスモチン錠２．５ｍｇ</t>
  </si>
  <si>
    <t xml:space="preserve">2399010F2016</t>
  </si>
  <si>
    <t xml:space="preserve">モサプリドクエン酸塩５ｍｇ錠</t>
  </si>
  <si>
    <t xml:space="preserve">2399010F2024</t>
  </si>
  <si>
    <t xml:space="preserve">ガスモチン錠５ｍｇ</t>
  </si>
  <si>
    <t xml:space="preserve">2399011C1050</t>
  </si>
  <si>
    <t xml:space="preserve">ポリカルボフィルカルシウム</t>
  </si>
  <si>
    <t xml:space="preserve">８３．３％１ｇ</t>
  </si>
  <si>
    <t xml:space="preserve">ポリフル細粒８３．３％</t>
  </si>
  <si>
    <t xml:space="preserve">2399011C1069</t>
  </si>
  <si>
    <t xml:space="preserve">ポリカルボフィルＣａ細粒８３．３％「日医工」</t>
  </si>
  <si>
    <t xml:space="preserve">2399011F1030</t>
  </si>
  <si>
    <t xml:space="preserve">ポリフル錠５００ｍｇ</t>
  </si>
  <si>
    <t xml:space="preserve">2399012M1026</t>
  </si>
  <si>
    <t xml:space="preserve">セビメリン塩酸塩水和物</t>
  </si>
  <si>
    <t xml:space="preserve">エボザックカプセル３０ｍｇ</t>
  </si>
  <si>
    <t xml:space="preserve">2399012M1034</t>
  </si>
  <si>
    <t xml:space="preserve">サリグレンカプセル３０ｍｇ</t>
  </si>
  <si>
    <t xml:space="preserve">2399013D1020</t>
  </si>
  <si>
    <t xml:space="preserve">ピロカルピン塩酸塩</t>
  </si>
  <si>
    <t xml:space="preserve">５ｍｇ１包</t>
  </si>
  <si>
    <t xml:space="preserve">サラジェン顆粒０．５％</t>
  </si>
  <si>
    <t xml:space="preserve">2399013F1021</t>
  </si>
  <si>
    <t xml:space="preserve">サラジェン錠５ｍｇ</t>
  </si>
  <si>
    <t xml:space="preserve">2399014F1026</t>
  </si>
  <si>
    <r>
      <rPr>
        <sz val="11"/>
        <color theme="1"/>
        <rFont val="WenQuanYi Zen Hei"/>
        <family val="2"/>
      </rPr>
      <t xml:space="preserve">イリボー錠２．５</t>
    </r>
    <r>
      <rPr>
        <sz val="11"/>
        <color theme="1"/>
        <rFont val="Calibri"/>
        <family val="2"/>
        <charset val="1"/>
      </rPr>
      <t xml:space="preserve">μ</t>
    </r>
    <r>
      <rPr>
        <sz val="11"/>
        <color theme="1"/>
        <rFont val="WenQuanYi Zen Hei"/>
        <family val="2"/>
      </rPr>
      <t xml:space="preserve">ｇ</t>
    </r>
  </si>
  <si>
    <t xml:space="preserve">2399014F2022</t>
  </si>
  <si>
    <r>
      <rPr>
        <sz val="11"/>
        <color theme="1"/>
        <rFont val="WenQuanYi Zen Hei"/>
        <family val="2"/>
      </rPr>
      <t xml:space="preserve">５</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</si>
  <si>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イリボー錠５</t>
    </r>
    <r>
      <rPr>
        <sz val="11"/>
        <color theme="1"/>
        <rFont val="Calibri"/>
        <family val="2"/>
        <charset val="1"/>
      </rPr>
      <t xml:space="preserve">μ</t>
    </r>
    <r>
      <rPr>
        <sz val="11"/>
        <color theme="1"/>
        <rFont val="WenQuanYi Zen Hei"/>
        <family val="2"/>
      </rPr>
      <t xml:space="preserve">ｇ</t>
    </r>
  </si>
  <si>
    <t xml:space="preserve">2399014F3029</t>
  </si>
  <si>
    <r>
      <rPr>
        <sz val="11"/>
        <color theme="1"/>
        <rFont val="WenQuanYi Zen Hei"/>
        <family val="2"/>
      </rPr>
      <t xml:space="preserve">イリボーＯＤ錠２．５</t>
    </r>
    <r>
      <rPr>
        <sz val="11"/>
        <color theme="1"/>
        <rFont val="Calibri"/>
        <family val="2"/>
        <charset val="1"/>
      </rPr>
      <t xml:space="preserve">μ</t>
    </r>
    <r>
      <rPr>
        <sz val="11"/>
        <color theme="1"/>
        <rFont val="WenQuanYi Zen Hei"/>
        <family val="2"/>
      </rPr>
      <t xml:space="preserve">ｇ</t>
    </r>
  </si>
  <si>
    <t xml:space="preserve">2399014F4025</t>
  </si>
  <si>
    <r>
      <rPr>
        <sz val="11"/>
        <color theme="1"/>
        <rFont val="WenQuanYi Zen Hei"/>
        <family val="2"/>
      </rPr>
      <t xml:space="preserve">イリボーＯＤ錠５</t>
    </r>
    <r>
      <rPr>
        <sz val="11"/>
        <color theme="1"/>
        <rFont val="Calibri"/>
        <family val="2"/>
        <charset val="1"/>
      </rPr>
      <t xml:space="preserve">μ</t>
    </r>
    <r>
      <rPr>
        <sz val="11"/>
        <color theme="1"/>
        <rFont val="WenQuanYi Zen Hei"/>
        <family val="2"/>
      </rPr>
      <t xml:space="preserve">ｇ</t>
    </r>
  </si>
  <si>
    <t xml:space="preserve">2399015F1020</t>
  </si>
  <si>
    <t xml:space="preserve">アコチアミド塩酸塩水和物</t>
  </si>
  <si>
    <t xml:space="preserve">アコファイド錠１００ｍｇ</t>
  </si>
  <si>
    <t xml:space="preserve">2399016G1020</t>
  </si>
  <si>
    <t xml:space="preserve">ブデソニド</t>
  </si>
  <si>
    <t xml:space="preserve">コレチメント錠９ｍｇ</t>
  </si>
  <si>
    <t xml:space="preserve">2399016M1024</t>
  </si>
  <si>
    <t xml:space="preserve">３ｍｇ１カプセル</t>
  </si>
  <si>
    <t xml:space="preserve">ゼンタコートカプセル３ｍｇ</t>
  </si>
  <si>
    <t xml:space="preserve">2399017F1020</t>
  </si>
  <si>
    <t xml:space="preserve">リナクロチド</t>
  </si>
  <si>
    <t xml:space="preserve">リンゼス錠０．２５ｍｇ</t>
  </si>
  <si>
    <t xml:space="preserve">2399018F1024</t>
  </si>
  <si>
    <t xml:space="preserve">カロテグラストメチル</t>
  </si>
  <si>
    <t xml:space="preserve">カログラ錠１２０ｍｇ</t>
  </si>
  <si>
    <t xml:space="preserve">2399019M1028</t>
  </si>
  <si>
    <t xml:space="preserve">オザニモド塩酸塩</t>
  </si>
  <si>
    <t xml:space="preserve">０．９２ｍｇ１カプセル</t>
  </si>
  <si>
    <t xml:space="preserve">ゼポジアカプセル０．９２ｍｇ</t>
  </si>
  <si>
    <t xml:space="preserve">2399019X1024</t>
  </si>
  <si>
    <t xml:space="preserve">１シート</t>
  </si>
  <si>
    <t xml:space="preserve">ゼポジアカプセルスターターパック</t>
  </si>
  <si>
    <t xml:space="preserve">2399020F1021</t>
  </si>
  <si>
    <t xml:space="preserve">エトラシモドＬ－アルギニン</t>
  </si>
  <si>
    <t xml:space="preserve">ベルスピティ錠２ｍｇ</t>
  </si>
  <si>
    <t xml:space="preserve">2419001F1023</t>
  </si>
  <si>
    <t xml:space="preserve">デスモプレシン酢酸塩水和物</t>
  </si>
  <si>
    <r>
      <rPr>
        <sz val="11"/>
        <color theme="1"/>
        <rFont val="WenQuanYi Zen Hei"/>
        <family val="2"/>
      </rPr>
      <t xml:space="preserve">１２０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</si>
  <si>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ミニリンメルトＯＤ錠１２０</t>
    </r>
    <r>
      <rPr>
        <sz val="11"/>
        <color theme="1"/>
        <rFont val="Calibri"/>
        <family val="2"/>
        <charset val="1"/>
      </rPr>
      <t xml:space="preserve">μ</t>
    </r>
    <r>
      <rPr>
        <sz val="11"/>
        <color theme="1"/>
        <rFont val="WenQuanYi Zen Hei"/>
        <family val="2"/>
      </rPr>
      <t xml:space="preserve">ｇ</t>
    </r>
  </si>
  <si>
    <t xml:space="preserve">2419001F2020</t>
  </si>
  <si>
    <r>
      <rPr>
        <sz val="11"/>
        <color theme="1"/>
        <rFont val="WenQuanYi Zen Hei"/>
        <family val="2"/>
      </rPr>
      <t xml:space="preserve">２４０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</si>
  <si>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ミニリンメルトＯＤ錠２４０</t>
    </r>
    <r>
      <rPr>
        <sz val="11"/>
        <color theme="1"/>
        <rFont val="Calibri"/>
        <family val="2"/>
        <charset val="1"/>
      </rPr>
      <t xml:space="preserve">μ</t>
    </r>
    <r>
      <rPr>
        <sz val="11"/>
        <color theme="1"/>
        <rFont val="WenQuanYi Zen Hei"/>
        <family val="2"/>
      </rPr>
      <t xml:space="preserve">ｇ</t>
    </r>
  </si>
  <si>
    <t xml:space="preserve">2419001F3026</t>
  </si>
  <si>
    <r>
      <rPr>
        <sz val="11"/>
        <color theme="1"/>
        <rFont val="WenQuanYi Zen Hei"/>
        <family val="2"/>
      </rPr>
      <t xml:space="preserve">ミニリンメルトＯＤ錠６０</t>
    </r>
    <r>
      <rPr>
        <sz val="11"/>
        <color theme="1"/>
        <rFont val="Calibri"/>
        <family val="2"/>
        <charset val="1"/>
      </rPr>
      <t xml:space="preserve">μ</t>
    </r>
    <r>
      <rPr>
        <sz val="11"/>
        <color theme="1"/>
        <rFont val="WenQuanYi Zen Hei"/>
        <family val="2"/>
      </rPr>
      <t xml:space="preserve">ｇ</t>
    </r>
  </si>
  <si>
    <t xml:space="preserve">2419001F4022</t>
  </si>
  <si>
    <r>
      <rPr>
        <sz val="11"/>
        <color theme="1"/>
        <rFont val="WenQuanYi Zen Hei"/>
        <family val="2"/>
      </rPr>
      <t xml:space="preserve">２５</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</si>
  <si>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ミニリンメルトＯＤ錠２５</t>
    </r>
    <r>
      <rPr>
        <sz val="11"/>
        <color theme="1"/>
        <rFont val="Calibri"/>
        <family val="2"/>
        <charset val="1"/>
      </rPr>
      <t xml:space="preserve">μ</t>
    </r>
    <r>
      <rPr>
        <sz val="11"/>
        <color theme="1"/>
        <rFont val="WenQuanYi Zen Hei"/>
        <family val="2"/>
      </rPr>
      <t xml:space="preserve">ｇ</t>
    </r>
  </si>
  <si>
    <t xml:space="preserve">2419001F5029</t>
  </si>
  <si>
    <r>
      <rPr>
        <sz val="11"/>
        <color theme="1"/>
        <rFont val="WenQuanYi Zen Hei"/>
        <family val="2"/>
      </rPr>
      <t xml:space="preserve">ミニリンメルトＯＤ錠５０</t>
    </r>
    <r>
      <rPr>
        <sz val="11"/>
        <color theme="1"/>
        <rFont val="Calibri"/>
        <family val="2"/>
        <charset val="1"/>
      </rPr>
      <t xml:space="preserve">μ</t>
    </r>
    <r>
      <rPr>
        <sz val="11"/>
        <color theme="1"/>
        <rFont val="WenQuanYi Zen Hei"/>
        <family val="2"/>
      </rPr>
      <t xml:space="preserve">ｇ</t>
    </r>
  </si>
  <si>
    <t xml:space="preserve">2431001X1015</t>
  </si>
  <si>
    <t xml:space="preserve">乾燥甲状腺</t>
  </si>
  <si>
    <t xml:space="preserve">2431003F1019</t>
  </si>
  <si>
    <t xml:space="preserve">リオチロニンナトリウム</t>
  </si>
  <si>
    <t xml:space="preserve">リオチロニンナトリウム錠</t>
  </si>
  <si>
    <t xml:space="preserve">2431003F2015</t>
  </si>
  <si>
    <t xml:space="preserve">2431004B1038</t>
  </si>
  <si>
    <t xml:space="preserve">レボチロキシンナトリウム水和物</t>
  </si>
  <si>
    <t xml:space="preserve">チラーヂンＳ散０．０１％</t>
  </si>
  <si>
    <t xml:space="preserve">2431004F1013</t>
  </si>
  <si>
    <r>
      <rPr>
        <sz val="11"/>
        <color theme="1"/>
        <rFont val="WenQuanYi Zen Hei"/>
        <family val="2"/>
      </rPr>
      <t xml:space="preserve">レボチロキシンナトリウム５０</t>
    </r>
    <r>
      <rPr>
        <sz val="11"/>
        <color theme="1"/>
        <rFont val="Calibri"/>
        <family val="2"/>
        <charset val="1"/>
      </rPr>
      <t xml:space="preserve">μ</t>
    </r>
    <r>
      <rPr>
        <sz val="11"/>
        <color theme="1"/>
        <rFont val="WenQuanYi Zen Hei"/>
        <family val="2"/>
      </rPr>
      <t xml:space="preserve">ｇ錠</t>
    </r>
  </si>
  <si>
    <t xml:space="preserve">2431004F1056</t>
  </si>
  <si>
    <r>
      <rPr>
        <sz val="11"/>
        <color theme="1"/>
        <rFont val="WenQuanYi Zen Hei"/>
        <family val="2"/>
      </rPr>
      <t xml:space="preserve">チラーヂンＳ錠５０</t>
    </r>
    <r>
      <rPr>
        <sz val="11"/>
        <color theme="1"/>
        <rFont val="Calibri"/>
        <family val="2"/>
        <charset val="1"/>
      </rPr>
      <t xml:space="preserve">μ</t>
    </r>
    <r>
      <rPr>
        <sz val="11"/>
        <color theme="1"/>
        <rFont val="WenQuanYi Zen Hei"/>
        <family val="2"/>
      </rPr>
      <t xml:space="preserve">ｇ</t>
    </r>
  </si>
  <si>
    <t xml:space="preserve">2431004F2010</t>
  </si>
  <si>
    <r>
      <rPr>
        <sz val="11"/>
        <color theme="1"/>
        <rFont val="WenQuanYi Zen Hei"/>
        <family val="2"/>
      </rPr>
      <t xml:space="preserve">レボチロキシンナトリウム２５</t>
    </r>
    <r>
      <rPr>
        <sz val="11"/>
        <color theme="1"/>
        <rFont val="Calibri"/>
        <family val="2"/>
        <charset val="1"/>
      </rPr>
      <t xml:space="preserve">μ</t>
    </r>
    <r>
      <rPr>
        <sz val="11"/>
        <color theme="1"/>
        <rFont val="WenQuanYi Zen Hei"/>
        <family val="2"/>
      </rPr>
      <t xml:space="preserve">ｇ錠</t>
    </r>
  </si>
  <si>
    <t xml:space="preserve">2431004F2052</t>
  </si>
  <si>
    <r>
      <rPr>
        <sz val="11"/>
        <color theme="1"/>
        <rFont val="WenQuanYi Zen Hei"/>
        <family val="2"/>
      </rPr>
      <t xml:space="preserve">チラーヂンＳ錠２５</t>
    </r>
    <r>
      <rPr>
        <sz val="11"/>
        <color theme="1"/>
        <rFont val="Calibri"/>
        <family val="2"/>
        <charset val="1"/>
      </rPr>
      <t xml:space="preserve">μ</t>
    </r>
    <r>
      <rPr>
        <sz val="11"/>
        <color theme="1"/>
        <rFont val="WenQuanYi Zen Hei"/>
        <family val="2"/>
      </rPr>
      <t xml:space="preserve">ｇ</t>
    </r>
  </si>
  <si>
    <t xml:space="preserve">2431004F3016</t>
  </si>
  <si>
    <t xml:space="preserve">レボチロキシンナトリウム錠</t>
  </si>
  <si>
    <t xml:space="preserve">2431004F4012</t>
  </si>
  <si>
    <r>
      <rPr>
        <sz val="11"/>
        <color theme="1"/>
        <rFont val="WenQuanYi Zen Hei"/>
        <family val="2"/>
      </rPr>
      <t xml:space="preserve">１２．５</t>
    </r>
    <r>
      <rPr>
        <sz val="11"/>
        <color theme="1"/>
        <rFont val="Calibri"/>
        <family val="2"/>
        <charset val="1"/>
      </rPr>
      <t xml:space="preserve">μ</t>
    </r>
    <r>
      <rPr>
        <sz val="11"/>
        <color theme="1"/>
        <rFont val="WenQuanYi Zen Hei"/>
        <family val="2"/>
      </rPr>
      <t xml:space="preserve">ｇ１錠</t>
    </r>
  </si>
  <si>
    <t xml:space="preserve">2431004F5019</t>
  </si>
  <si>
    <r>
      <rPr>
        <sz val="11"/>
        <color theme="1"/>
        <rFont val="WenQuanYi Zen Hei"/>
        <family val="2"/>
      </rPr>
      <t xml:space="preserve">７５</t>
    </r>
    <r>
      <rPr>
        <sz val="11"/>
        <color theme="1"/>
        <rFont val="Calibri"/>
        <family val="2"/>
        <charset val="1"/>
      </rPr>
      <t xml:space="preserve">μ</t>
    </r>
    <r>
      <rPr>
        <sz val="11"/>
        <color theme="1"/>
        <rFont val="WenQuanYi Zen Hei"/>
        <family val="2"/>
      </rPr>
      <t xml:space="preserve">ｇ１錠</t>
    </r>
  </si>
  <si>
    <t xml:space="preserve">2432001F1017</t>
  </si>
  <si>
    <t xml:space="preserve">チアマゾール</t>
  </si>
  <si>
    <t xml:space="preserve">チアマゾール錠</t>
  </si>
  <si>
    <t xml:space="preserve">2432001F2021</t>
  </si>
  <si>
    <t xml:space="preserve">メルカゾール錠２．５ｍｇ</t>
  </si>
  <si>
    <t xml:space="preserve">2432002F1011</t>
  </si>
  <si>
    <t xml:space="preserve">プロピルチオウラシル</t>
  </si>
  <si>
    <t xml:space="preserve">プロピルチオウラシル錠</t>
  </si>
  <si>
    <t xml:space="preserve">2449003F1021</t>
  </si>
  <si>
    <t xml:space="preserve">メテノロン酢酸エステル</t>
  </si>
  <si>
    <t xml:space="preserve">プリモボラン錠５ｍｇ</t>
  </si>
  <si>
    <t xml:space="preserve">2452001F1036</t>
  </si>
  <si>
    <t xml:space="preserve">コルチゾン酢酸エステル</t>
  </si>
  <si>
    <t xml:space="preserve">コートン錠２５ｍｇ</t>
  </si>
  <si>
    <t xml:space="preserve">2452002F1030</t>
  </si>
  <si>
    <t xml:space="preserve">ヒドロコルチゾン</t>
  </si>
  <si>
    <t xml:space="preserve">コートリル錠１０ｍｇ</t>
  </si>
  <si>
    <t xml:space="preserve">2452003F1035</t>
  </si>
  <si>
    <t xml:space="preserve">フルドロコルチゾン酢酸エステル</t>
  </si>
  <si>
    <t xml:space="preserve">フロリネフ錠０．１ｍｇ</t>
  </si>
  <si>
    <t xml:space="preserve">2454002F1183</t>
  </si>
  <si>
    <t xml:space="preserve">デキサメタゾン</t>
  </si>
  <si>
    <t xml:space="preserve">デカドロン錠０．５ｍｇ</t>
  </si>
  <si>
    <t xml:space="preserve">2454002F2023</t>
  </si>
  <si>
    <t xml:space="preserve">レナデックス錠４ｍｇ</t>
  </si>
  <si>
    <t xml:space="preserve">2454002F3020</t>
  </si>
  <si>
    <t xml:space="preserve">デカドロン錠４ｍｇ</t>
  </si>
  <si>
    <t xml:space="preserve">2454002S1157</t>
  </si>
  <si>
    <t xml:space="preserve">０．０１％１ｍＬ</t>
  </si>
  <si>
    <t xml:space="preserve">デキサメタゾンエリキシル０．０１％「日新」</t>
  </si>
  <si>
    <t xml:space="preserve">2454003F1030</t>
  </si>
  <si>
    <t xml:space="preserve">トリアムシノロン</t>
  </si>
  <si>
    <t xml:space="preserve">レダコート錠４ｍｇ</t>
  </si>
  <si>
    <t xml:space="preserve">2454004B1040</t>
  </si>
  <si>
    <t xml:space="preserve">ベタメタゾン</t>
  </si>
  <si>
    <t xml:space="preserve">リンデロン散０．１％</t>
  </si>
  <si>
    <t xml:space="preserve">2454004B1067</t>
  </si>
  <si>
    <t xml:space="preserve">ベタメタゾン散０．１％「フソー」</t>
  </si>
  <si>
    <t xml:space="preserve">2454004F2081</t>
  </si>
  <si>
    <t xml:space="preserve">ベタメタゾン錠０．５ｍｇ「サワイ」</t>
  </si>
  <si>
    <t xml:space="preserve">2454004F2090</t>
  </si>
  <si>
    <t xml:space="preserve">リンデロン錠０．５ｍｇ</t>
  </si>
  <si>
    <t xml:space="preserve">2454004Q1078</t>
  </si>
  <si>
    <t xml:space="preserve">リンデロンシロップ０．０１％</t>
  </si>
  <si>
    <t xml:space="preserve">2456001F1019</t>
  </si>
  <si>
    <t xml:space="preserve">プレドニゾロン</t>
  </si>
  <si>
    <t xml:space="preserve">プレドニゾロン錠</t>
  </si>
  <si>
    <t xml:space="preserve">2456001F1345</t>
  </si>
  <si>
    <t xml:space="preserve">プレドニゾロン錠５ｍｇ（旭化成）</t>
  </si>
  <si>
    <t xml:space="preserve">2456001F2015</t>
  </si>
  <si>
    <t xml:space="preserve">2456001F3011</t>
  </si>
  <si>
    <t xml:space="preserve">2456001T1012</t>
  </si>
  <si>
    <t xml:space="preserve">2456002B1062</t>
  </si>
  <si>
    <t xml:space="preserve">プレドニゾロン散「タケダ」１％</t>
  </si>
  <si>
    <t xml:space="preserve">2456003F1034</t>
  </si>
  <si>
    <t xml:space="preserve">メチルプレドニゾロン</t>
  </si>
  <si>
    <t xml:space="preserve">メドロール錠２ｍｇ</t>
  </si>
  <si>
    <t xml:space="preserve">2456003F2030</t>
  </si>
  <si>
    <t xml:space="preserve">メドロール錠４ｍｇ</t>
  </si>
  <si>
    <t xml:space="preserve">2459100F1120</t>
  </si>
  <si>
    <t xml:space="preserve">ベタメタゾン・ｄ－クロルフェニラミンマレイン酸塩</t>
  </si>
  <si>
    <t xml:space="preserve">エンペラシン配合錠</t>
  </si>
  <si>
    <t xml:space="preserve">2459100F1146</t>
  </si>
  <si>
    <t xml:space="preserve">サクコルチン配合錠</t>
  </si>
  <si>
    <t xml:space="preserve">2459100F1162</t>
  </si>
  <si>
    <t xml:space="preserve">セレスタミン配合錠</t>
  </si>
  <si>
    <t xml:space="preserve">2459100F1189</t>
  </si>
  <si>
    <t xml:space="preserve">プラデスミン配合錠</t>
  </si>
  <si>
    <t xml:space="preserve">2459100F1197</t>
  </si>
  <si>
    <t xml:space="preserve">ベタセレミン配合錠</t>
  </si>
  <si>
    <t xml:space="preserve">2459100Q1031</t>
  </si>
  <si>
    <t xml:space="preserve">セレスタミン配合シロップ</t>
  </si>
  <si>
    <t xml:space="preserve">2462001F1016</t>
  </si>
  <si>
    <t xml:space="preserve">メチルテストステロン</t>
  </si>
  <si>
    <t xml:space="preserve">メチルテストステロン錠</t>
  </si>
  <si>
    <t xml:space="preserve">2462001F2012</t>
  </si>
  <si>
    <t xml:space="preserve">2473001F1028</t>
  </si>
  <si>
    <t xml:space="preserve">エストラジオール</t>
  </si>
  <si>
    <t xml:space="preserve">ジュリナ錠０．５ｍｇ</t>
  </si>
  <si>
    <t xml:space="preserve">2473001F1036</t>
  </si>
  <si>
    <t xml:space="preserve">エストラジオール錠０．５ｍｇ「Ｆ」</t>
  </si>
  <si>
    <t xml:space="preserve">2474001F1017</t>
  </si>
  <si>
    <t xml:space="preserve">エチニルエストラジオール</t>
  </si>
  <si>
    <t xml:space="preserve">エチニルエストラジオール錠</t>
  </si>
  <si>
    <t xml:space="preserve">2475001F1014</t>
  </si>
  <si>
    <t xml:space="preserve">エストリオール</t>
  </si>
  <si>
    <t xml:space="preserve">エストリオール錠</t>
  </si>
  <si>
    <t xml:space="preserve">2475001F2010</t>
  </si>
  <si>
    <t xml:space="preserve">2475001F3017</t>
  </si>
  <si>
    <t xml:space="preserve">2475001F3050</t>
  </si>
  <si>
    <t xml:space="preserve">ホーリン錠１ｍｇ</t>
  </si>
  <si>
    <t xml:space="preserve">2477001M1026</t>
  </si>
  <si>
    <t xml:space="preserve">プロゲステロン</t>
  </si>
  <si>
    <t xml:space="preserve">エフメノカプセル１００ｍｇ</t>
  </si>
  <si>
    <t xml:space="preserve">2478001F1040</t>
  </si>
  <si>
    <t xml:space="preserve">クロルマジノン酢酸エステル</t>
  </si>
  <si>
    <t xml:space="preserve">ルトラール錠２ｍｇ</t>
  </si>
  <si>
    <t xml:space="preserve">2478001F2179</t>
  </si>
  <si>
    <t xml:space="preserve">プロスタール錠２５</t>
  </si>
  <si>
    <t xml:space="preserve">2478001F2373</t>
  </si>
  <si>
    <t xml:space="preserve">クロルマジノン酢酸エステル錠２５ｍｇ「ＹＤ」</t>
  </si>
  <si>
    <t xml:space="preserve">2478001F2411</t>
  </si>
  <si>
    <t xml:space="preserve">クロルマジノン酢酸エステル錠２５ｍｇ「日新」</t>
  </si>
  <si>
    <t xml:space="preserve">2478001G1143</t>
  </si>
  <si>
    <t xml:space="preserve">プロスタールＬ錠５０ｍｇ</t>
  </si>
  <si>
    <t xml:space="preserve">2478002F1070</t>
  </si>
  <si>
    <t xml:space="preserve">メドロキシプロゲステロン酢酸エステル</t>
  </si>
  <si>
    <t xml:space="preserve">プロベラ錠２．５ｍｇ</t>
  </si>
  <si>
    <t xml:space="preserve">2478002F1096</t>
  </si>
  <si>
    <t xml:space="preserve">メドロキシプロゲステロン酢酸エステル錠２．５ｍｇ「トーワ」</t>
  </si>
  <si>
    <t xml:space="preserve">2478002F1100</t>
  </si>
  <si>
    <t xml:space="preserve">メドロキシプロゲステロン酢酸エステル錠２．５ｍｇ「Ｆ」</t>
  </si>
  <si>
    <t xml:space="preserve">2478002F2033</t>
  </si>
  <si>
    <t xml:space="preserve">ヒスロン錠５</t>
  </si>
  <si>
    <t xml:space="preserve">2478002F2068</t>
  </si>
  <si>
    <t xml:space="preserve">メドロキシプロゲステロン酢酸エステル錠５ｍｇ「Ｆ」</t>
  </si>
  <si>
    <t xml:space="preserve">2478002F3056</t>
  </si>
  <si>
    <t xml:space="preserve">ヒスロンＨ錠２００ｍｇ</t>
  </si>
  <si>
    <t xml:space="preserve">2478002F3064</t>
  </si>
  <si>
    <t xml:space="preserve">メドロキシプロゲステロン酢酸エステル錠２００ｍｇ「Ｆ」</t>
  </si>
  <si>
    <t xml:space="preserve">2478003F1031</t>
  </si>
  <si>
    <t xml:space="preserve">ジドロゲステロン</t>
  </si>
  <si>
    <t xml:space="preserve">デュファストン錠５ｍｇ</t>
  </si>
  <si>
    <t xml:space="preserve">2479002F1026</t>
  </si>
  <si>
    <t xml:space="preserve">ノルエチステロン</t>
  </si>
  <si>
    <t xml:space="preserve">ノアルテン錠（５ｍｇ）</t>
  </si>
  <si>
    <t xml:space="preserve">2479004F1033</t>
  </si>
  <si>
    <t xml:space="preserve">結合型エストロゲン</t>
  </si>
  <si>
    <t xml:space="preserve">プレマリン錠０．６２５ｍｇ</t>
  </si>
  <si>
    <t xml:space="preserve">2482005F1041</t>
  </si>
  <si>
    <t xml:space="preserve">ノルゲストレル・エチニルエストラジオール</t>
  </si>
  <si>
    <t xml:space="preserve">プラノバール配合錠</t>
  </si>
  <si>
    <t xml:space="preserve">2482009F1031</t>
  </si>
  <si>
    <t xml:space="preserve">ノルエチステロン・エチニルエストラジオール</t>
  </si>
  <si>
    <t xml:space="preserve">ルナベル配合錠ＬＤ</t>
  </si>
  <si>
    <t xml:space="preserve">2482009F1058</t>
  </si>
  <si>
    <t xml:space="preserve">フリウェル配合錠ＬＤ「モチダ」</t>
  </si>
  <si>
    <t xml:space="preserve">2482009F1066</t>
  </si>
  <si>
    <t xml:space="preserve">フリウェル配合錠ＬＤ「あすか」</t>
  </si>
  <si>
    <t xml:space="preserve">2482009F1074</t>
  </si>
  <si>
    <t xml:space="preserve">フリウェル配合錠ＬＤ「サワイ」</t>
  </si>
  <si>
    <t xml:space="preserve">2482009F1082</t>
  </si>
  <si>
    <t xml:space="preserve">フリウェル配合錠ＬＤ「トーワ」</t>
  </si>
  <si>
    <t xml:space="preserve">2482009F2020</t>
  </si>
  <si>
    <t xml:space="preserve">ルナベル配合錠ＵＬＤ</t>
  </si>
  <si>
    <t xml:space="preserve">2482009F2038</t>
  </si>
  <si>
    <t xml:space="preserve">フリウェル配合錠ＵＬＤ「あすか」</t>
  </si>
  <si>
    <t xml:space="preserve">2482009F2046</t>
  </si>
  <si>
    <t xml:space="preserve">フリウェル配合錠ＵＬＤ「サワイ」</t>
  </si>
  <si>
    <t xml:space="preserve">2482009F2054</t>
  </si>
  <si>
    <t xml:space="preserve">フリウェル配合錠ＵＬＤ「トーワ」</t>
  </si>
  <si>
    <t xml:space="preserve">2482009F2062</t>
  </si>
  <si>
    <t xml:space="preserve">フリウェル配合錠ＵＬＤ「モチダ」</t>
  </si>
  <si>
    <t xml:space="preserve">2482010F1026</t>
  </si>
  <si>
    <t xml:space="preserve">エストラジオール・レボノルゲストレル</t>
  </si>
  <si>
    <t xml:space="preserve">ウェールナラ配合錠</t>
  </si>
  <si>
    <t xml:space="preserve">2482011F1020</t>
  </si>
  <si>
    <t xml:space="preserve">ドロスピレノン・エチニルエストラジオール　ベータデクス</t>
  </si>
  <si>
    <t xml:space="preserve">ヤーズ配合錠</t>
  </si>
  <si>
    <t xml:space="preserve">2482011F1039</t>
  </si>
  <si>
    <t xml:space="preserve">ドロエチ配合錠「あすか」</t>
  </si>
  <si>
    <t xml:space="preserve">2482011F1047</t>
  </si>
  <si>
    <t xml:space="preserve">ドロエチ配合錠「バイエル」</t>
  </si>
  <si>
    <t xml:space="preserve">バイエルライフサイエンス</t>
  </si>
  <si>
    <t xml:space="preserve">2482011F2027</t>
  </si>
  <si>
    <t xml:space="preserve">ヤーズフレックス配合錠</t>
  </si>
  <si>
    <t xml:space="preserve">2482011F2035</t>
  </si>
  <si>
    <t xml:space="preserve">ドロエチフレックス配合錠「バイエル」</t>
  </si>
  <si>
    <t xml:space="preserve">2482012F1025</t>
  </si>
  <si>
    <t xml:space="preserve">レボノルゲストレル・エチニルエストラジオール</t>
  </si>
  <si>
    <t xml:space="preserve">ジェミーナ配合錠</t>
  </si>
  <si>
    <t xml:space="preserve">2482013F1020</t>
  </si>
  <si>
    <t xml:space="preserve">エステトロール水和物・ドロスピレノン</t>
  </si>
  <si>
    <t xml:space="preserve">アリッサ配合錠</t>
  </si>
  <si>
    <t xml:space="preserve">2482014F1024</t>
  </si>
  <si>
    <t xml:space="preserve">デソゲストレル・エチニルエストラジオール</t>
  </si>
  <si>
    <t xml:space="preserve">マルシロン配合錠</t>
  </si>
  <si>
    <t xml:space="preserve">2491001F5056</t>
  </si>
  <si>
    <t xml:space="preserve">カリジノゲナーゼ</t>
  </si>
  <si>
    <t xml:space="preserve">２５単位１錠</t>
  </si>
  <si>
    <t xml:space="preserve">カルナクリン錠２５</t>
  </si>
  <si>
    <t xml:space="preserve">2491001F5170</t>
  </si>
  <si>
    <t xml:space="preserve">カリジノゲナーゼ錠２５単位「日医工」</t>
  </si>
  <si>
    <t xml:space="preserve">2491001F6060</t>
  </si>
  <si>
    <t xml:space="preserve">５０単位１錠</t>
  </si>
  <si>
    <t xml:space="preserve">カルナクリン錠５０</t>
  </si>
  <si>
    <t xml:space="preserve">2491001F6192</t>
  </si>
  <si>
    <t xml:space="preserve">カリジノゲナーゼ錠５０単位「日医工」</t>
  </si>
  <si>
    <t xml:space="preserve">2491001F6273</t>
  </si>
  <si>
    <t xml:space="preserve">カリジノゲナーゼ錠５０単位「ＮＩＧ」</t>
  </si>
  <si>
    <t xml:space="preserve">2491001M3044</t>
  </si>
  <si>
    <t xml:space="preserve">２５単位１カプセル</t>
  </si>
  <si>
    <t xml:space="preserve">カルナクリンカプセル２５</t>
  </si>
  <si>
    <t xml:space="preserve">2499001F1032</t>
  </si>
  <si>
    <t xml:space="preserve">シクロフェニル</t>
  </si>
  <si>
    <t xml:space="preserve">セキソビット錠１００ｍｇ</t>
  </si>
  <si>
    <t xml:space="preserve">2499005F1030</t>
  </si>
  <si>
    <t xml:space="preserve">ジノプロストン</t>
  </si>
  <si>
    <t xml:space="preserve">プロスタグランジンＥ２錠０．５ｍｇ「科研」</t>
  </si>
  <si>
    <t xml:space="preserve">2499006M1026</t>
  </si>
  <si>
    <t xml:space="preserve">ミトタン</t>
  </si>
  <si>
    <t xml:space="preserve">オペプリム</t>
  </si>
  <si>
    <t xml:space="preserve">ヤクルト本社</t>
  </si>
  <si>
    <t xml:space="preserve">2499007F1021</t>
  </si>
  <si>
    <t xml:space="preserve">ダナゾール</t>
  </si>
  <si>
    <t xml:space="preserve">ボンゾール錠１００ｍｇ</t>
  </si>
  <si>
    <t xml:space="preserve">2499007F2028</t>
  </si>
  <si>
    <t xml:space="preserve">ボンゾール錠２００ｍｇ</t>
  </si>
  <si>
    <t xml:space="preserve">2499008F1034</t>
  </si>
  <si>
    <t xml:space="preserve">トリロスタン</t>
  </si>
  <si>
    <t xml:space="preserve">デソパン錠６０ｍｇ</t>
  </si>
  <si>
    <t xml:space="preserve">2499009F1012</t>
  </si>
  <si>
    <t xml:space="preserve">クロミフェンクエン酸塩</t>
  </si>
  <si>
    <t xml:space="preserve">クロミフェンクエン酸塩錠</t>
  </si>
  <si>
    <t xml:space="preserve">2499010F1023</t>
  </si>
  <si>
    <t xml:space="preserve">ジエノゲスト</t>
  </si>
  <si>
    <t xml:space="preserve">ディナゲスト錠１ｍｇ</t>
  </si>
  <si>
    <t xml:space="preserve">2499010F1031</t>
  </si>
  <si>
    <t xml:space="preserve">ジエノゲスト錠１ｍｇ「Ｆ」</t>
  </si>
  <si>
    <t xml:space="preserve">2499010F1082</t>
  </si>
  <si>
    <t xml:space="preserve">ジエノゲスト錠１ｍｇ「キッセイ」</t>
  </si>
  <si>
    <t xml:space="preserve">2499010F1090</t>
  </si>
  <si>
    <t xml:space="preserve">ジエノゲスト錠１ｍｇ「サワイ」</t>
  </si>
  <si>
    <t xml:space="preserve">2499010F1104</t>
  </si>
  <si>
    <t xml:space="preserve">ジエノゲスト錠１ｍｇ「トーワ」</t>
  </si>
  <si>
    <t xml:space="preserve">2499010F1112</t>
  </si>
  <si>
    <t xml:space="preserve">ジエノゲスト錠１ｍｇ「ニプロ」</t>
  </si>
  <si>
    <t xml:space="preserve">2499010F1120</t>
  </si>
  <si>
    <t xml:space="preserve">ジエノゲスト錠１ｍｇ「モチダ」</t>
  </si>
  <si>
    <t xml:space="preserve">2499010F2046</t>
  </si>
  <si>
    <t xml:space="preserve">ジエノゲストＯＤ錠１ｍｇ「モチダ」</t>
  </si>
  <si>
    <t xml:space="preserve">2499010F2054</t>
  </si>
  <si>
    <t xml:space="preserve">ジエノゲストＯＤ錠１ｍｇ「キッセイ」</t>
  </si>
  <si>
    <t xml:space="preserve">2499010F2062</t>
  </si>
  <si>
    <t xml:space="preserve">ジエノゲストＯＤ錠１ｍｇ「トーワ」</t>
  </si>
  <si>
    <t xml:space="preserve">2499010F2070</t>
  </si>
  <si>
    <t xml:space="preserve">ジエノゲストＯＤ錠１ｍｇ「Ｆ」</t>
  </si>
  <si>
    <t xml:space="preserve">2499010F3026</t>
  </si>
  <si>
    <t xml:space="preserve">ディナゲスト錠０．５ｍｇ</t>
  </si>
  <si>
    <t xml:space="preserve">2499010F3034</t>
  </si>
  <si>
    <t xml:space="preserve">ジエノゲスト錠０．５ｍｇ「モチダ」</t>
  </si>
  <si>
    <t xml:space="preserve">2499011F1028</t>
  </si>
  <si>
    <t xml:space="preserve">デュタステリド</t>
  </si>
  <si>
    <t xml:space="preserve">デュタステリド錠０．５ｍｇＡＶ「ＤＳＥＰ」</t>
  </si>
  <si>
    <t xml:space="preserve">2499011F1036</t>
  </si>
  <si>
    <t xml:space="preserve">デュタステリド錠０．５ｍｇＡＶ「ＮＳ」</t>
  </si>
  <si>
    <t xml:space="preserve">2499011F1044</t>
  </si>
  <si>
    <t xml:space="preserve">デュタステリド錠０．５ｍｇＡＶ「ＹＤ」</t>
  </si>
  <si>
    <t xml:space="preserve">2499011F1052</t>
  </si>
  <si>
    <t xml:space="preserve">デュタステリド錠０．５ｍｇＡＶ「明治」</t>
  </si>
  <si>
    <t xml:space="preserve">2499011M1019</t>
  </si>
  <si>
    <t xml:space="preserve">０．５ｍｇ１カプセル</t>
  </si>
  <si>
    <t xml:space="preserve">デュタステリド０．５ｍｇカプセル</t>
  </si>
  <si>
    <t xml:space="preserve">2499011M1027</t>
  </si>
  <si>
    <t xml:space="preserve">アボルブカプセル０．５ｍｇ</t>
  </si>
  <si>
    <t xml:space="preserve">2499011M1043</t>
  </si>
  <si>
    <t xml:space="preserve">デュタステリドカプセル０．５ｍｇＡＶ「ＢＭＤ」</t>
  </si>
  <si>
    <t xml:space="preserve">2499011M1051</t>
  </si>
  <si>
    <t xml:space="preserve">デュタステリドカプセル０．５ｍｇＡＶ「ＤＳＥＰ」</t>
  </si>
  <si>
    <t xml:space="preserve">2499011M1060</t>
  </si>
  <si>
    <t xml:space="preserve">デュタステリドカプセル０．５ｍｇＡＶ「ＪＧ」</t>
  </si>
  <si>
    <t xml:space="preserve">2499011M1078</t>
  </si>
  <si>
    <t xml:space="preserve">デュタステリドカプセル０．５ｍｇＡＶ「ＴＣ」</t>
  </si>
  <si>
    <t xml:space="preserve">2499011M1094</t>
  </si>
  <si>
    <t xml:space="preserve">デュタステリドカプセル０．５ｍｇＡＶ「サワイ」</t>
  </si>
  <si>
    <t xml:space="preserve">2499011M1108</t>
  </si>
  <si>
    <t xml:space="preserve">デュタステリドカプセル０．５ｍｇＡＶ「武田テバ」</t>
  </si>
  <si>
    <t xml:space="preserve">2499011M1116</t>
  </si>
  <si>
    <t xml:space="preserve">デュタステリドカプセル０．５ｍｇＡＶ「トーワ」</t>
  </si>
  <si>
    <t xml:space="preserve">2499011M1132</t>
  </si>
  <si>
    <t xml:space="preserve">デュタステリドカプセル０．５ｍｇＡＶ「ニプロ」</t>
  </si>
  <si>
    <t xml:space="preserve">2499012F2029</t>
  </si>
  <si>
    <t xml:space="preserve">サムスカＯＤ錠３０ｍｇ</t>
  </si>
  <si>
    <t xml:space="preserve">2499013F1027</t>
  </si>
  <si>
    <t xml:space="preserve">レルゴリクス</t>
  </si>
  <si>
    <t xml:space="preserve">レルミナ錠４０ｍｇ</t>
  </si>
  <si>
    <t xml:space="preserve">2499014F1021</t>
  </si>
  <si>
    <t xml:space="preserve">セマグルチド（遺伝子組換え）</t>
  </si>
  <si>
    <t xml:space="preserve">リベルサス錠３ｍｇ</t>
  </si>
  <si>
    <t xml:space="preserve">ノボ　ノルディスク　ファーマ</t>
  </si>
  <si>
    <t xml:space="preserve">2499014F2028</t>
  </si>
  <si>
    <t xml:space="preserve">７ｍｇ１錠</t>
  </si>
  <si>
    <t xml:space="preserve">リベルサス錠７ｍｇ</t>
  </si>
  <si>
    <t xml:space="preserve">2499014F3024</t>
  </si>
  <si>
    <t xml:space="preserve">１４ｍｇ１錠</t>
  </si>
  <si>
    <t xml:space="preserve">リベルサス錠１４ｍｇ</t>
  </si>
  <si>
    <t xml:space="preserve">2499015F1026</t>
  </si>
  <si>
    <t xml:space="preserve">オシロドロスタットリン酸塩</t>
  </si>
  <si>
    <t xml:space="preserve">イスツリサ錠１ｍｇ</t>
  </si>
  <si>
    <t xml:space="preserve">2499015F2022</t>
  </si>
  <si>
    <t xml:space="preserve">イスツリサ錠５ｍｇ</t>
  </si>
  <si>
    <t xml:space="preserve">2499016F1020</t>
  </si>
  <si>
    <t xml:space="preserve">リンザゴリクスコリン</t>
  </si>
  <si>
    <t xml:space="preserve">イセルティ錠１００ｍｇ</t>
  </si>
  <si>
    <t xml:space="preserve">2531001F1015</t>
  </si>
  <si>
    <t xml:space="preserve">エルゴメトリンマレイン酸塩</t>
  </si>
  <si>
    <t xml:space="preserve">エルゴメトリンマレイン酸塩錠</t>
  </si>
  <si>
    <t xml:space="preserve">2531002F1010</t>
  </si>
  <si>
    <t xml:space="preserve">メチルエルゴメトリンマレイン酸塩</t>
  </si>
  <si>
    <t xml:space="preserve">メチルエルゴメトリンマレイン酸塩錠</t>
  </si>
  <si>
    <t xml:space="preserve">2559001M1104</t>
  </si>
  <si>
    <t xml:space="preserve">トリベノシド</t>
  </si>
  <si>
    <t xml:space="preserve">ヘモクロンカプセル２００ｍｇ</t>
  </si>
  <si>
    <t xml:space="preserve">天藤製薬</t>
  </si>
  <si>
    <t xml:space="preserve">2559002X1032</t>
  </si>
  <si>
    <t xml:space="preserve">静脈血管叢エキス</t>
  </si>
  <si>
    <t xml:space="preserve">ヘモリンガル舌下錠０．１８ｍｇ</t>
  </si>
  <si>
    <t xml:space="preserve">2559101X1036</t>
  </si>
  <si>
    <t xml:space="preserve">ブロメライン・トコフェロール酢酸エステル</t>
  </si>
  <si>
    <t xml:space="preserve">ヘモナーゼ配合錠</t>
  </si>
  <si>
    <t xml:space="preserve">2590001F1024</t>
  </si>
  <si>
    <t xml:space="preserve">ウラジロガシエキス</t>
  </si>
  <si>
    <t xml:space="preserve">２２５ｍｇ１錠</t>
  </si>
  <si>
    <t xml:space="preserve">ウロカルン錠２２５ｍｇ</t>
  </si>
  <si>
    <t xml:space="preserve">2590002F1371</t>
  </si>
  <si>
    <t xml:space="preserve">フラボキサート塩酸塩</t>
  </si>
  <si>
    <t xml:space="preserve">ブラダロン錠２００ｍｇ</t>
  </si>
  <si>
    <t xml:space="preserve">2590002F1517</t>
  </si>
  <si>
    <t xml:space="preserve">フラボキサート塩酸塩錠２００ｍｇ「サワイ」</t>
  </si>
  <si>
    <t xml:space="preserve">2590003F1023</t>
  </si>
  <si>
    <t xml:space="preserve">セルニチンポーレンエキス</t>
  </si>
  <si>
    <t xml:space="preserve">セルニルトン錠</t>
  </si>
  <si>
    <t xml:space="preserve">2590004F1010</t>
  </si>
  <si>
    <t xml:space="preserve">リトドリン塩酸塩</t>
  </si>
  <si>
    <t xml:space="preserve">リトドリン塩酸塩５ｍｇ錠</t>
  </si>
  <si>
    <t xml:space="preserve">2590004F1192</t>
  </si>
  <si>
    <t xml:space="preserve">ウテメリン錠５ｍｇ</t>
  </si>
  <si>
    <t xml:space="preserve">2590004F1354</t>
  </si>
  <si>
    <t xml:space="preserve">リトドリン塩酸塩錠５ｍｇ「あすか」</t>
  </si>
  <si>
    <t xml:space="preserve">2590005F1022</t>
  </si>
  <si>
    <t xml:space="preserve">オキシブチニン塩酸塩</t>
  </si>
  <si>
    <t xml:space="preserve">ポラキス錠２</t>
  </si>
  <si>
    <t xml:space="preserve">2590005F1316</t>
  </si>
  <si>
    <t xml:space="preserve">オキシブチニン塩酸塩錠２ｍｇ「サワイ」</t>
  </si>
  <si>
    <t xml:space="preserve">2590005F2029</t>
  </si>
  <si>
    <t xml:space="preserve">ポラキス錠３</t>
  </si>
  <si>
    <t xml:space="preserve">2590005F2274</t>
  </si>
  <si>
    <t xml:space="preserve">オキシブチニン塩酸塩錠３ｍｇ「サワイ」</t>
  </si>
  <si>
    <t xml:space="preserve">2590005F3025</t>
  </si>
  <si>
    <t xml:space="preserve">ポラキス錠１</t>
  </si>
  <si>
    <t xml:space="preserve">2590005F3173</t>
  </si>
  <si>
    <t xml:space="preserve">オキシブチニン塩酸塩錠１ｍｇ「サワイ」</t>
  </si>
  <si>
    <t xml:space="preserve">2590007C1025</t>
  </si>
  <si>
    <t xml:space="preserve">プロピベリン塩酸塩</t>
  </si>
  <si>
    <t xml:space="preserve">バップフォー細粒２％</t>
  </si>
  <si>
    <t xml:space="preserve">2590007F1013</t>
  </si>
  <si>
    <t xml:space="preserve">プロピベリン塩酸塩１０ｍｇ錠</t>
  </si>
  <si>
    <t xml:space="preserve">2590007F1021</t>
  </si>
  <si>
    <t xml:space="preserve">バップフォー錠１０</t>
  </si>
  <si>
    <t xml:space="preserve">2590007F1307</t>
  </si>
  <si>
    <t xml:space="preserve">プロピベリン塩酸塩錠１０ｍｇ「トーワ」</t>
  </si>
  <si>
    <t xml:space="preserve">2590007F1323</t>
  </si>
  <si>
    <t xml:space="preserve">プロピベリン塩酸塩錠１０ｍｇ「あすか」</t>
  </si>
  <si>
    <t xml:space="preserve">2590007F2028</t>
  </si>
  <si>
    <t xml:space="preserve">バップフォー錠２０</t>
  </si>
  <si>
    <t xml:space="preserve">2590007F2257</t>
  </si>
  <si>
    <t xml:space="preserve">プロピベリン塩酸塩錠２０ｍｇ「ＹＤ」</t>
  </si>
  <si>
    <t xml:space="preserve">2590007F2265</t>
  </si>
  <si>
    <t xml:space="preserve">プロピベリン塩酸塩錠２０ｍｇ「ＪＧ」</t>
  </si>
  <si>
    <t xml:space="preserve">2590007F2273</t>
  </si>
  <si>
    <t xml:space="preserve">プロピベリン塩酸塩錠２０ｍｇ「ＮＳ」</t>
  </si>
  <si>
    <t xml:space="preserve">2590007F2290</t>
  </si>
  <si>
    <t xml:space="preserve">プロピベリン塩酸塩錠２０ｍｇ「トーワ」</t>
  </si>
  <si>
    <t xml:space="preserve">2590007F2303</t>
  </si>
  <si>
    <t xml:space="preserve">プロピベリン塩酸塩錠２０ｍｇ「杏林」</t>
  </si>
  <si>
    <t xml:space="preserve">2590007F2311</t>
  </si>
  <si>
    <t xml:space="preserve">プロピベリン塩酸塩錠２０ｍｇ「あすか」</t>
  </si>
  <si>
    <t xml:space="preserve">2590007F2338</t>
  </si>
  <si>
    <t xml:space="preserve">プロピベリン塩酸塩錠２０ｍｇ「ＴＣＫ」</t>
  </si>
  <si>
    <t xml:space="preserve">2590007F2346</t>
  </si>
  <si>
    <t xml:space="preserve">プロピベリン塩酸塩錠２０ｍｇ「ＮＩＧ」</t>
  </si>
  <si>
    <t xml:space="preserve">2590007F2362</t>
  </si>
  <si>
    <t xml:space="preserve">プロピベリン塩酸塩錠２０ｍｇ「サワイ」</t>
  </si>
  <si>
    <t xml:space="preserve">2590008F1026</t>
  </si>
  <si>
    <t xml:space="preserve">タムスロシン塩酸塩</t>
  </si>
  <si>
    <t xml:space="preserve">ハルナールＤ錠０．１ｍｇ</t>
  </si>
  <si>
    <t xml:space="preserve">2590008F1050</t>
  </si>
  <si>
    <t xml:space="preserve">タムスロシン塩酸塩ＯＤ錠０．１ｍｇ「ケミファ」</t>
  </si>
  <si>
    <t xml:space="preserve">2590008F1077</t>
  </si>
  <si>
    <t xml:space="preserve">タムスロシン塩酸塩ＯＤ錠０．１ｍｇ「日医工」</t>
  </si>
  <si>
    <t xml:space="preserve">2590008F1085</t>
  </si>
  <si>
    <t xml:space="preserve">タムスロシン塩酸塩ＯＤ錠０．１ｍｇ「日新」</t>
  </si>
  <si>
    <t xml:space="preserve">2590008F1093</t>
  </si>
  <si>
    <t xml:space="preserve">タムスロシン塩酸塩ＯＤ錠０．１ｍｇ「明治」</t>
  </si>
  <si>
    <t xml:space="preserve">2590008F1123</t>
  </si>
  <si>
    <t xml:space="preserve">タムスロシン塩酸塩ＯＤ錠０．１ｍｇ「サワイ」</t>
  </si>
  <si>
    <t xml:space="preserve">2590008F1131</t>
  </si>
  <si>
    <t xml:space="preserve">タムスロシン塩酸塩ＯＤ錠０．１ｍｇ「ＣＨ」</t>
  </si>
  <si>
    <t xml:space="preserve">2590008F1166</t>
  </si>
  <si>
    <t xml:space="preserve">タムスロシン塩酸塩ＯＤ錠０．１ｍｇ「トーワ」</t>
  </si>
  <si>
    <t xml:space="preserve">2590008F1182</t>
  </si>
  <si>
    <t xml:space="preserve">タムスロシン塩酸塩ＯＤ錠０．１ｍｇ「あすか」</t>
  </si>
  <si>
    <t xml:space="preserve">2590008F1190</t>
  </si>
  <si>
    <t xml:space="preserve">タムスロシン塩酸塩ＯＤ錠０．１ｍｇ「ＶＴＲＳ」</t>
  </si>
  <si>
    <t xml:space="preserve">2590008F2014</t>
  </si>
  <si>
    <t xml:space="preserve">タムスロシン塩酸塩０．２ｍｇ口腔内崩壊錠</t>
  </si>
  <si>
    <t xml:space="preserve">2590008F2022</t>
  </si>
  <si>
    <t xml:space="preserve">ハルナールＤ錠０．２ｍｇ</t>
  </si>
  <si>
    <t xml:space="preserve">2590008F2057</t>
  </si>
  <si>
    <t xml:space="preserve">タムスロシン塩酸塩ＯＤ錠０．２ｍｇ「ケミファ」</t>
  </si>
  <si>
    <t xml:space="preserve">2590008F2073</t>
  </si>
  <si>
    <t xml:space="preserve">タムスロシン塩酸塩ＯＤ錠０．２ｍｇ「日医工」</t>
  </si>
  <si>
    <t xml:space="preserve">2590008F2081</t>
  </si>
  <si>
    <t xml:space="preserve">タムスロシン塩酸塩ＯＤ錠０．２ｍｇ「日新」</t>
  </si>
  <si>
    <t xml:space="preserve">2590008F2120</t>
  </si>
  <si>
    <t xml:space="preserve">タムスロシン塩酸塩ＯＤ錠０．２ｍｇ「サワイ」</t>
  </si>
  <si>
    <t xml:space="preserve">2590008F2138</t>
  </si>
  <si>
    <t xml:space="preserve">タムスロシン塩酸塩ＯＤ錠０．２ｍｇ「ＣＨ」</t>
  </si>
  <si>
    <t xml:space="preserve">2590008F2162</t>
  </si>
  <si>
    <t xml:space="preserve">タムスロシン塩酸塩ＯＤ錠０．２ｍｇ「トーワ」</t>
  </si>
  <si>
    <t xml:space="preserve">2590008F2189</t>
  </si>
  <si>
    <t xml:space="preserve">タムスロシン塩酸塩ＯＤ錠０．２ｍｇ「あすか」</t>
  </si>
  <si>
    <t xml:space="preserve">2590008N1233</t>
  </si>
  <si>
    <t xml:space="preserve">０．１ｍｇ１カプセル</t>
  </si>
  <si>
    <t xml:space="preserve">タムスロシン塩酸塩カプセル０．１ｍｇ「ＮＩＧ」</t>
  </si>
  <si>
    <t xml:space="preserve">2590008N2230</t>
  </si>
  <si>
    <t xml:space="preserve">０．２ｍｇ１カプセル</t>
  </si>
  <si>
    <t xml:space="preserve">タムスロシン塩酸塩カプセル０．２ｍｇ「ＮＩＧ」</t>
  </si>
  <si>
    <t xml:space="preserve">2590009F1039</t>
  </si>
  <si>
    <t xml:space="preserve">ナフトピジル</t>
  </si>
  <si>
    <t xml:space="preserve">フリバス錠２５ｍｇ</t>
  </si>
  <si>
    <t xml:space="preserve">2590009F1144</t>
  </si>
  <si>
    <t xml:space="preserve">ナフトピジル錠２５ｍｇ「日医工」</t>
  </si>
  <si>
    <t xml:space="preserve">2590009F2019</t>
  </si>
  <si>
    <t xml:space="preserve">ナフトピジル５０ｍｇ錠</t>
  </si>
  <si>
    <t xml:space="preserve">2590009F2035</t>
  </si>
  <si>
    <t xml:space="preserve">フリバス錠５０ｍｇ</t>
  </si>
  <si>
    <t xml:space="preserve">2590009F3023</t>
  </si>
  <si>
    <t xml:space="preserve">フリバス錠７５ｍｇ</t>
  </si>
  <si>
    <t xml:space="preserve">2590009F3139</t>
  </si>
  <si>
    <t xml:space="preserve">ナフトピジル錠７５ｍｇ「日医工」</t>
  </si>
  <si>
    <t xml:space="preserve">2590009F4011</t>
  </si>
  <si>
    <t xml:space="preserve">ナフトピジル５０ｍｇ口腔内崩壊錠</t>
  </si>
  <si>
    <t xml:space="preserve">2590009F4020</t>
  </si>
  <si>
    <t xml:space="preserve">フリバスＯＤ錠５０ｍｇ</t>
  </si>
  <si>
    <t xml:space="preserve">2590009F4038</t>
  </si>
  <si>
    <t xml:space="preserve">ナフトピジルＯＤ錠５０ｍｇ「ＤＳＥＰ」</t>
  </si>
  <si>
    <t xml:space="preserve">2590009F4062</t>
  </si>
  <si>
    <t xml:space="preserve">ナフトピジルＯＤ錠５０ｍｇ「ＪＧ」</t>
  </si>
  <si>
    <t xml:space="preserve">2590009F4127</t>
  </si>
  <si>
    <t xml:space="preserve">ナフトピジルＯＤ錠５０ｍｇ「ケミファ」</t>
  </si>
  <si>
    <t xml:space="preserve">2590009F4224</t>
  </si>
  <si>
    <t xml:space="preserve">ナフトピジルＯＤ錠５０ｍｇ「トーワ」</t>
  </si>
  <si>
    <t xml:space="preserve">2590009F4232</t>
  </si>
  <si>
    <t xml:space="preserve">ナフトピジルＯＤ錠５０ｍｇ「ＮＩＧ」</t>
  </si>
  <si>
    <t xml:space="preserve">2590009F5018</t>
  </si>
  <si>
    <t xml:space="preserve">ナフトピジル７５ｍｇ口腔内崩壊錠</t>
  </si>
  <si>
    <t xml:space="preserve">2590009F5026</t>
  </si>
  <si>
    <t xml:space="preserve">フリバスＯＤ錠７５ｍｇ</t>
  </si>
  <si>
    <t xml:space="preserve">2590009F5069</t>
  </si>
  <si>
    <t xml:space="preserve">ナフトピジルＯＤ錠７５ｍｇ「ＪＧ」</t>
  </si>
  <si>
    <t xml:space="preserve">2590009F5123</t>
  </si>
  <si>
    <t xml:space="preserve">ナフトピジルＯＤ錠７５ｍｇ「ケミファ」</t>
  </si>
  <si>
    <t xml:space="preserve">2590009F5220</t>
  </si>
  <si>
    <t xml:space="preserve">ナフトピジルＯＤ錠７５ｍｇ「トーワ」</t>
  </si>
  <si>
    <t xml:space="preserve">2590009F5239</t>
  </si>
  <si>
    <t xml:space="preserve">ナフトピジルＯＤ錠７５ｍｇ「ＮＩＧ」</t>
  </si>
  <si>
    <t xml:space="preserve">2590009F6014</t>
  </si>
  <si>
    <t xml:space="preserve">ナフトピジル２５ｍｇ口腔内崩壊錠</t>
  </si>
  <si>
    <t xml:space="preserve">2590009F6022</t>
  </si>
  <si>
    <t xml:space="preserve">フリバスＯＤ錠２５ｍｇ</t>
  </si>
  <si>
    <t xml:space="preserve">2590010F1015</t>
  </si>
  <si>
    <t xml:space="preserve">シロドシン</t>
  </si>
  <si>
    <t xml:space="preserve">シロドシン２ｍｇ錠</t>
  </si>
  <si>
    <t xml:space="preserve">2590010F1023</t>
  </si>
  <si>
    <t xml:space="preserve">ユリーフ錠２ｍｇ</t>
  </si>
  <si>
    <t xml:space="preserve">2590010F2011</t>
  </si>
  <si>
    <t xml:space="preserve">シロドシン４ｍｇ錠</t>
  </si>
  <si>
    <t xml:space="preserve">2590010F2020</t>
  </si>
  <si>
    <t xml:space="preserve">ユリーフ錠４ｍｇ</t>
  </si>
  <si>
    <t xml:space="preserve">2590010F2038</t>
  </si>
  <si>
    <t xml:space="preserve">シロドシン錠４ｍｇ「ＤＳＥＰ」</t>
  </si>
  <si>
    <t xml:space="preserve">2590010F2046</t>
  </si>
  <si>
    <t xml:space="preserve">シロドシン錠４ｍｇ「ＪＧ」</t>
  </si>
  <si>
    <t xml:space="preserve">2590010F2054</t>
  </si>
  <si>
    <t xml:space="preserve">シロドシン錠４ｍｇ「ＫＭＰ」</t>
  </si>
  <si>
    <t xml:space="preserve">2590010F2100</t>
  </si>
  <si>
    <t xml:space="preserve">シロドシン錠４ｍｇ「オーハラ」</t>
  </si>
  <si>
    <t xml:space="preserve">2590010F2119</t>
  </si>
  <si>
    <t xml:space="preserve">シロドシン錠４ｍｇ「杏林」</t>
  </si>
  <si>
    <t xml:space="preserve">2590010F3018</t>
  </si>
  <si>
    <t xml:space="preserve">シロドシン２ｍｇ口腔内崩壊錠</t>
  </si>
  <si>
    <t xml:space="preserve">2590010F3026</t>
  </si>
  <si>
    <t xml:space="preserve">ユリーフＯＤ錠２ｍｇ</t>
  </si>
  <si>
    <t xml:space="preserve">2590010F4014</t>
  </si>
  <si>
    <t xml:space="preserve">シロドシン４ｍｇ口腔内崩壊錠</t>
  </si>
  <si>
    <t xml:space="preserve">2590010F4022</t>
  </si>
  <si>
    <t xml:space="preserve">ユリーフＯＤ錠４ｍｇ</t>
  </si>
  <si>
    <t xml:space="preserve">2590010F4030</t>
  </si>
  <si>
    <t xml:space="preserve">シロドシンＯＤ錠４ｍｇ「ＤＳＥＰ」</t>
  </si>
  <si>
    <t xml:space="preserve">2590010F4057</t>
  </si>
  <si>
    <t xml:space="preserve">シロドシンＯＤ錠４ｍｇ「ＫＭＰ」</t>
  </si>
  <si>
    <t xml:space="preserve">2590010F4103</t>
  </si>
  <si>
    <t xml:space="preserve">シロドシンＯＤ錠４ｍｇ「オーハラ」</t>
  </si>
  <si>
    <t xml:space="preserve">2590010F4111</t>
  </si>
  <si>
    <t xml:space="preserve">シロドシンＯＤ錠４ｍｇ「杏林」</t>
  </si>
  <si>
    <t xml:space="preserve">2590010F4154</t>
  </si>
  <si>
    <t xml:space="preserve">シロドシンＯＤ錠４ｍｇ「日新」</t>
  </si>
  <si>
    <t xml:space="preserve">2590010F4170</t>
  </si>
  <si>
    <t xml:space="preserve">シロドシンＯＤ錠４ｍｇ「ＪＧ」</t>
  </si>
  <si>
    <t xml:space="preserve">2590011F1028</t>
  </si>
  <si>
    <t xml:space="preserve">コハク酸ソリフェナシン</t>
  </si>
  <si>
    <t xml:space="preserve">ベシケア錠２．５ｍｇ</t>
  </si>
  <si>
    <t xml:space="preserve">2590011F1036</t>
  </si>
  <si>
    <t xml:space="preserve">ソリフェナシンコハク酸塩錠２．５ｍｇ「ＴＣＫ」</t>
  </si>
  <si>
    <t xml:space="preserve">2590011F1044</t>
  </si>
  <si>
    <t xml:space="preserve">ソリフェナシンコハク酸塩錠２．５ｍｇ「ＹＤ」</t>
  </si>
  <si>
    <t xml:space="preserve">2590011F1052</t>
  </si>
  <si>
    <t xml:space="preserve">ソリフェナシンコハク酸塩錠２．５ｍｇ「サワイ」</t>
  </si>
  <si>
    <t xml:space="preserve">2590011F1060</t>
  </si>
  <si>
    <t xml:space="preserve">ソリフェナシンコハク酸塩錠２．５ｍｇ「ツルハラ」</t>
  </si>
  <si>
    <t xml:space="preserve">2590011F1079</t>
  </si>
  <si>
    <t xml:space="preserve">ソリフェナシンコハク酸塩錠２．５ｍｇ「トーワ」</t>
  </si>
  <si>
    <t xml:space="preserve">2590011F1087</t>
  </si>
  <si>
    <t xml:space="preserve">ソリフェナシンコハク酸塩錠２．５ｍｇ「日医工」</t>
  </si>
  <si>
    <t xml:space="preserve">2590011F2024</t>
  </si>
  <si>
    <t xml:space="preserve">ベシケア錠５ｍｇ</t>
  </si>
  <si>
    <t xml:space="preserve">2590011F2032</t>
  </si>
  <si>
    <t xml:space="preserve">ソリフェナシンコハク酸塩錠５ｍｇ「ＴＣＫ」</t>
  </si>
  <si>
    <t xml:space="preserve">2590011F2040</t>
  </si>
  <si>
    <t xml:space="preserve">ソリフェナシンコハク酸塩錠５ｍｇ「ＹＤ」</t>
  </si>
  <si>
    <t xml:space="preserve">2590011F2059</t>
  </si>
  <si>
    <t xml:space="preserve">ソリフェナシンコハク酸塩錠５ｍｇ「サワイ」</t>
  </si>
  <si>
    <t xml:space="preserve">2590011F2067</t>
  </si>
  <si>
    <t xml:space="preserve">ソリフェナシンコハク酸塩錠５ｍｇ「ツルハラ」</t>
  </si>
  <si>
    <t xml:space="preserve">2590011F2075</t>
  </si>
  <si>
    <t xml:space="preserve">ソリフェナシンコハク酸塩錠５ｍｇ「トーワ」</t>
  </si>
  <si>
    <t xml:space="preserve">2590011F2083</t>
  </si>
  <si>
    <t xml:space="preserve">ソリフェナシンコハク酸塩錠５ｍｇ「日医工」</t>
  </si>
  <si>
    <t xml:space="preserve">2590011F3020</t>
  </si>
  <si>
    <t xml:space="preserve">ベシケアＯＤ錠２．５ｍｇ</t>
  </si>
  <si>
    <t xml:space="preserve">2590011F3039</t>
  </si>
  <si>
    <t xml:space="preserve">ソリフェナシンコハク酸塩ＯＤ錠２．５ｍｇ「ＪＧ」</t>
  </si>
  <si>
    <t xml:space="preserve">2590011F3047</t>
  </si>
  <si>
    <t xml:space="preserve">ソリフェナシンコハク酸塩ＯＤ錠２．５ｍｇ「サワイ」</t>
  </si>
  <si>
    <t xml:space="preserve">2590011F3055</t>
  </si>
  <si>
    <t xml:space="preserve">ソリフェナシンコハク酸塩ＯＤ錠２．５ｍｇ「トーワ」</t>
  </si>
  <si>
    <t xml:space="preserve">2590011F3063</t>
  </si>
  <si>
    <t xml:space="preserve">ソリフェナシンコハク酸塩ＯＤ錠２．５ｍｇ「ニプロ」</t>
  </si>
  <si>
    <t xml:space="preserve">2590011F3071</t>
  </si>
  <si>
    <t xml:space="preserve">ソリフェナシンコハク酸塩ＯＤ錠２．５ｍｇ「日医工」</t>
  </si>
  <si>
    <t xml:space="preserve">2590011F4027</t>
  </si>
  <si>
    <t xml:space="preserve">ベシケアＯＤ錠５ｍｇ</t>
  </si>
  <si>
    <t xml:space="preserve">2590011F4035</t>
  </si>
  <si>
    <t xml:space="preserve">ソリフェナシンコハク酸塩ＯＤ錠５ｍｇ「ＪＧ」</t>
  </si>
  <si>
    <t xml:space="preserve">2590011F4043</t>
  </si>
  <si>
    <t xml:space="preserve">ソリフェナシンコハク酸塩ＯＤ錠５ｍｇ「サワイ」</t>
  </si>
  <si>
    <t xml:space="preserve">2590011F4051</t>
  </si>
  <si>
    <t xml:space="preserve">ソリフェナシンコハク酸塩ＯＤ錠５ｍｇ「トーワ」</t>
  </si>
  <si>
    <t xml:space="preserve">2590011F4060</t>
  </si>
  <si>
    <t xml:space="preserve">ソリフェナシンコハク酸塩ＯＤ錠５ｍｇ「ニプロ」</t>
  </si>
  <si>
    <t xml:space="preserve">2590011F4078</t>
  </si>
  <si>
    <t xml:space="preserve">ソリフェナシンコハク酸塩ＯＤ錠５ｍｇ「日医工」</t>
  </si>
  <si>
    <t xml:space="preserve">2590013F1027</t>
  </si>
  <si>
    <t xml:space="preserve">イミダフェナシン</t>
  </si>
  <si>
    <t xml:space="preserve">ウリトス錠０．１ｍｇ</t>
  </si>
  <si>
    <t xml:space="preserve">2590013F1035</t>
  </si>
  <si>
    <t xml:space="preserve">ステーブラ錠０．１ｍｇ</t>
  </si>
  <si>
    <t xml:space="preserve">2590013F1043</t>
  </si>
  <si>
    <t xml:space="preserve">イミダフェナシン錠０．１ｍｇ「ＪＧ」</t>
  </si>
  <si>
    <t xml:space="preserve">2590013F1051</t>
  </si>
  <si>
    <t xml:space="preserve">イミダフェナシン錠０．１ｍｇ「ＹＤ」</t>
  </si>
  <si>
    <t xml:space="preserve">2590013F1060</t>
  </si>
  <si>
    <t xml:space="preserve">イミダフェナシン錠０．１ｍｇ「杏林」</t>
  </si>
  <si>
    <t xml:space="preserve">2590013F1078</t>
  </si>
  <si>
    <t xml:space="preserve">イミダフェナシン錠０．１ｍｇ「サワイ」</t>
  </si>
  <si>
    <t xml:space="preserve">2590013F2023</t>
  </si>
  <si>
    <t xml:space="preserve">ウリトスＯＤ錠０．１ｍｇ</t>
  </si>
  <si>
    <t xml:space="preserve">2590013F2031</t>
  </si>
  <si>
    <t xml:space="preserve">ステーブラＯＤ錠０．１ｍｇ</t>
  </si>
  <si>
    <t xml:space="preserve">2590013F2040</t>
  </si>
  <si>
    <t xml:space="preserve">イミダフェナシンＯＤ錠０．１ｍｇ「ＪＧ」</t>
  </si>
  <si>
    <t xml:space="preserve">2590013F2058</t>
  </si>
  <si>
    <t xml:space="preserve">イミダフェナシンＯＤ錠０．１ｍｇ「ＴＣＫ」</t>
  </si>
  <si>
    <t xml:space="preserve">2590013F2066</t>
  </si>
  <si>
    <t xml:space="preserve">イミダフェナシンＯＤ錠０．１ｍｇ「ＹＤ」</t>
  </si>
  <si>
    <t xml:space="preserve">2590013F2074</t>
  </si>
  <si>
    <t xml:space="preserve">イミダフェナシンＯＤ錠０．１ｍｇ「杏林」</t>
  </si>
  <si>
    <t xml:space="preserve">2590013F2082</t>
  </si>
  <si>
    <t xml:space="preserve">イミダフェナシンＯＤ錠０．１ｍｇ「サワイ」</t>
  </si>
  <si>
    <t xml:space="preserve">2590013F2090</t>
  </si>
  <si>
    <t xml:space="preserve">イミダフェナシンＯＤ錠０．１ｍｇ「ツルハラ」</t>
  </si>
  <si>
    <t xml:space="preserve">2590013F2104</t>
  </si>
  <si>
    <t xml:space="preserve">イミダフェナシンＯＤ錠０．１ｍｇ「トーワ」</t>
  </si>
  <si>
    <t xml:space="preserve">2590014F1021</t>
  </si>
  <si>
    <t xml:space="preserve">ミラベグロン</t>
  </si>
  <si>
    <t xml:space="preserve">ベタニス錠２５ｍｇ</t>
  </si>
  <si>
    <t xml:space="preserve">2590014F2028</t>
  </si>
  <si>
    <t xml:space="preserve">ベタニス錠５０ｍｇ</t>
  </si>
  <si>
    <t xml:space="preserve">2590015G1021</t>
  </si>
  <si>
    <t xml:space="preserve">フェソテロジンフマル酸塩</t>
  </si>
  <si>
    <t xml:space="preserve">トビエース錠４ｍｇ</t>
  </si>
  <si>
    <t xml:space="preserve">2590015G1030</t>
  </si>
  <si>
    <t xml:space="preserve">フェソテロジンフマル酸塩徐放錠４ｍｇ「サワイ」</t>
  </si>
  <si>
    <t xml:space="preserve">2590015G2028</t>
  </si>
  <si>
    <t xml:space="preserve">トビエース錠８ｍｇ</t>
  </si>
  <si>
    <t xml:space="preserve">2590015G2036</t>
  </si>
  <si>
    <t xml:space="preserve">フェソテロジンフマル酸塩徐放錠８ｍｇ「サワイ」</t>
  </si>
  <si>
    <t xml:space="preserve">2590016F1020</t>
  </si>
  <si>
    <t xml:space="preserve">ザルティア錠２．５ｍｇ</t>
  </si>
  <si>
    <t xml:space="preserve">2590016F1039</t>
  </si>
  <si>
    <t xml:space="preserve">タダラフィル錠２．５ｍｇＺＡ「ＪＧ」</t>
  </si>
  <si>
    <t xml:space="preserve">2590016F1047</t>
  </si>
  <si>
    <t xml:space="preserve">タダラフィル錠２．５ｍｇＺＡ「あすか」</t>
  </si>
  <si>
    <t xml:space="preserve">2590016F1055</t>
  </si>
  <si>
    <t xml:space="preserve">タダラフィル錠２．５ｍｇＺＡ「杏林」</t>
  </si>
  <si>
    <t xml:space="preserve">2590016F1063</t>
  </si>
  <si>
    <t xml:space="preserve">タダラフィル錠２．５ｍｇＺＡ「サワイ」</t>
  </si>
  <si>
    <t xml:space="preserve">2590016F1071</t>
  </si>
  <si>
    <t xml:space="preserve">タダラフィル錠２．５ｍｇＺＡ「サンド」</t>
  </si>
  <si>
    <t xml:space="preserve">2590016F1080</t>
  </si>
  <si>
    <t xml:space="preserve">タダラフィル錠２．５ｍｇＺＡ「日医工」</t>
  </si>
  <si>
    <t xml:space="preserve">2590016F1098</t>
  </si>
  <si>
    <t xml:space="preserve">タダラフィル錠２．５ｍｇＺＡ「ニプロ」</t>
  </si>
  <si>
    <t xml:space="preserve">2590016F1101</t>
  </si>
  <si>
    <t xml:space="preserve">タダラフィル錠２．５ｍｇＺＡ「フソー」</t>
  </si>
  <si>
    <t xml:space="preserve">2590016F1110</t>
  </si>
  <si>
    <t xml:space="preserve">タダラフィル錠２．５ｍｇＺＡ「シオエ」</t>
  </si>
  <si>
    <t xml:space="preserve">2590016F2027</t>
  </si>
  <si>
    <t xml:space="preserve">ザルティア錠５ｍｇ</t>
  </si>
  <si>
    <t xml:space="preserve">2590016F2035</t>
  </si>
  <si>
    <t xml:space="preserve">タダラフィル錠５ｍｇＺＡ「ＪＧ」</t>
  </si>
  <si>
    <t xml:space="preserve">2590016F2043</t>
  </si>
  <si>
    <t xml:space="preserve">タダラフィル錠５ｍｇＺＡ「あすか」</t>
  </si>
  <si>
    <t xml:space="preserve">2590016F2051</t>
  </si>
  <si>
    <t xml:space="preserve">タダラフィル錠５ｍｇＺＡ「杏林」</t>
  </si>
  <si>
    <t xml:space="preserve">2590016F2060</t>
  </si>
  <si>
    <t xml:space="preserve">タダラフィル錠５ｍｇＺＡ「サワイ」</t>
  </si>
  <si>
    <t xml:space="preserve">2590016F2078</t>
  </si>
  <si>
    <t xml:space="preserve">タダラフィル錠５ｍｇＺＡ「サンド」</t>
  </si>
  <si>
    <t xml:space="preserve">2590016F2086</t>
  </si>
  <si>
    <t xml:space="preserve">タダラフィル錠５ｍｇＺＡ「日医工」</t>
  </si>
  <si>
    <t xml:space="preserve">2590016F2094</t>
  </si>
  <si>
    <t xml:space="preserve">タダラフィル錠５ｍｇＺＡ「ニプロ」</t>
  </si>
  <si>
    <t xml:space="preserve">2590016F2108</t>
  </si>
  <si>
    <t xml:space="preserve">タダラフィル錠５ｍｇＺＡ「フソー」</t>
  </si>
  <si>
    <t xml:space="preserve">2590016F2116</t>
  </si>
  <si>
    <t xml:space="preserve">タダラフィル錠５ｍｇＺＡ「シオエ」</t>
  </si>
  <si>
    <t xml:space="preserve">2590016F3023</t>
  </si>
  <si>
    <t xml:space="preserve">タダラフィルＯＤ錠２．５ｍｇＺＡ「トーワ」</t>
  </si>
  <si>
    <t xml:space="preserve">2590016F4020</t>
  </si>
  <si>
    <t xml:space="preserve">タダラフィルＯＤ錠５ｍｇＺＡ「トーワ」</t>
  </si>
  <si>
    <t xml:space="preserve">2590016F5026</t>
  </si>
  <si>
    <t xml:space="preserve">シアリス錠５ｍｇ</t>
  </si>
  <si>
    <t xml:space="preserve">2590016F6022</t>
  </si>
  <si>
    <t xml:space="preserve">シアリス錠１０ｍｇ</t>
  </si>
  <si>
    <t xml:space="preserve">2590016F7029</t>
  </si>
  <si>
    <t xml:space="preserve">シアリス錠２０ｍｇ</t>
  </si>
  <si>
    <t xml:space="preserve">2590017F1025</t>
  </si>
  <si>
    <t xml:space="preserve">ビベグロン</t>
  </si>
  <si>
    <t xml:space="preserve">ベオーバ錠５０ｍｇ</t>
  </si>
  <si>
    <t xml:space="preserve">2590018F1020</t>
  </si>
  <si>
    <t xml:space="preserve">バイアグラ錠２５ｍｇ</t>
  </si>
  <si>
    <t xml:space="preserve">2590018F2026</t>
  </si>
  <si>
    <t xml:space="preserve">バイアグラ錠５０ｍｇ</t>
  </si>
  <si>
    <t xml:space="preserve">2590018F3022</t>
  </si>
  <si>
    <t xml:space="preserve">バイアグラＯＤフィルム２５ｍｇ</t>
  </si>
  <si>
    <t xml:space="preserve">2590018F4029</t>
  </si>
  <si>
    <t xml:space="preserve">バイアグラＯＤフィルム５０ｍｇ</t>
  </si>
  <si>
    <t xml:space="preserve">2590100X1139</t>
  </si>
  <si>
    <t xml:space="preserve">オオウメガサソウエキス・ハコヤナギエキス配合剤</t>
  </si>
  <si>
    <t xml:space="preserve">エルサメット配合錠</t>
  </si>
  <si>
    <t xml:space="preserve">2590100X2046</t>
  </si>
  <si>
    <t xml:space="preserve">エビプロスタット配合錠ＤＢ</t>
  </si>
  <si>
    <t xml:space="preserve">2590100X2062</t>
  </si>
  <si>
    <t xml:space="preserve">エルサメットＳ配合錠</t>
  </si>
  <si>
    <t xml:space="preserve">2699002F1046</t>
  </si>
  <si>
    <t xml:space="preserve">メトキサレン</t>
  </si>
  <si>
    <t xml:space="preserve">オクソラレン錠１０ｍｇ</t>
  </si>
  <si>
    <t xml:space="preserve">2699003F1024</t>
  </si>
  <si>
    <t xml:space="preserve">ジアフェニルスルホン</t>
  </si>
  <si>
    <t xml:space="preserve">レクチゾール錠２５ｍｇ</t>
  </si>
  <si>
    <t xml:space="preserve">2900001A2036</t>
  </si>
  <si>
    <t xml:space="preserve">セファランチン</t>
  </si>
  <si>
    <t xml:space="preserve">セファランチン末１％</t>
  </si>
  <si>
    <t xml:space="preserve">2900001F1029</t>
  </si>
  <si>
    <t xml:space="preserve">セファランチン錠１ｍｇ</t>
  </si>
  <si>
    <t xml:space="preserve">2900002C1213</t>
  </si>
  <si>
    <t xml:space="preserve">ガンマオリザノール</t>
  </si>
  <si>
    <t xml:space="preserve">ガンマオリザノール細粒２０％「ツルハラ」</t>
  </si>
  <si>
    <t xml:space="preserve">2900002F4065</t>
  </si>
  <si>
    <t xml:space="preserve">ハイゼット錠２５ｍｇ</t>
  </si>
  <si>
    <t xml:space="preserve">2900002F5274</t>
  </si>
  <si>
    <t xml:space="preserve">ハイゼット錠５０ｍｇ</t>
  </si>
  <si>
    <t xml:space="preserve">2900002F5290</t>
  </si>
  <si>
    <t xml:space="preserve">ガンマオリザノール錠５０ｍｇ「ツルハラ」</t>
  </si>
  <si>
    <t xml:space="preserve">2900003Q1029</t>
  </si>
  <si>
    <t xml:space="preserve">０．３７５％１ｍＬ</t>
  </si>
  <si>
    <t xml:space="preserve">ヘマンジオルシロップ小児用０．３７５％</t>
  </si>
  <si>
    <t xml:space="preserve">マルホ</t>
  </si>
  <si>
    <t xml:space="preserve">3111002A1039</t>
  </si>
  <si>
    <t xml:space="preserve">ビタミンＡ</t>
  </si>
  <si>
    <t xml:space="preserve">１０，０００単位１ｇ</t>
  </si>
  <si>
    <t xml:space="preserve">チョコラＡ末１万単位／ｇ</t>
  </si>
  <si>
    <t xml:space="preserve">3111002F1036</t>
  </si>
  <si>
    <t xml:space="preserve">１０，０００単位１錠</t>
  </si>
  <si>
    <t xml:space="preserve">チョコラＡ錠１万単位</t>
  </si>
  <si>
    <t xml:space="preserve">3111003S1039</t>
  </si>
  <si>
    <t xml:space="preserve">レチノールパルミチン酸エステル</t>
  </si>
  <si>
    <t xml:space="preserve">３０，０００単位１ｍＬ</t>
  </si>
  <si>
    <t xml:space="preserve">チョコラＡ滴０．１万単位／滴</t>
  </si>
  <si>
    <t xml:space="preserve">3112001B4036</t>
  </si>
  <si>
    <t xml:space="preserve">アルファカルシドール</t>
  </si>
  <si>
    <r>
      <rPr>
        <sz val="11"/>
        <color theme="1"/>
        <rFont val="WenQuanYi Zen Hei"/>
        <family val="2"/>
      </rPr>
      <t xml:space="preserve">１</t>
    </r>
    <r>
      <rPr>
        <sz val="11"/>
        <color theme="1"/>
        <rFont val="Calibri"/>
        <family val="2"/>
        <charset val="1"/>
      </rPr>
      <t xml:space="preserve">μ</t>
    </r>
    <r>
      <rPr>
        <sz val="11"/>
        <color theme="1"/>
        <rFont val="WenQuanYi Zen Hei"/>
        <family val="2"/>
      </rPr>
      <t xml:space="preserve">ｇ１ｇ</t>
    </r>
  </si>
  <si>
    <r>
      <rPr>
        <sz val="11"/>
        <color theme="1"/>
        <rFont val="WenQuanYi Zen Hei"/>
        <family val="2"/>
      </rPr>
      <t xml:space="preserve">アルファロール散１</t>
    </r>
    <r>
      <rPr>
        <sz val="11"/>
        <color theme="1"/>
        <rFont val="Calibri"/>
        <family val="2"/>
        <charset val="1"/>
      </rPr>
      <t xml:space="preserve">μ</t>
    </r>
    <r>
      <rPr>
        <sz val="11"/>
        <color theme="1"/>
        <rFont val="WenQuanYi Zen Hei"/>
        <family val="2"/>
      </rPr>
      <t xml:space="preserve">ｇ／ｇ</t>
    </r>
  </si>
  <si>
    <t xml:space="preserve">3112001F1055</t>
  </si>
  <si>
    <r>
      <rPr>
        <sz val="11"/>
        <color theme="1"/>
        <rFont val="WenQuanYi Zen Hei"/>
        <family val="2"/>
      </rPr>
      <t xml:space="preserve">０．２５</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</si>
  <si>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ワンアルファ錠０．２５</t>
    </r>
    <r>
      <rPr>
        <sz val="11"/>
        <color theme="1"/>
        <rFont val="Calibri"/>
        <family val="2"/>
        <charset val="1"/>
      </rPr>
      <t xml:space="preserve">μ</t>
    </r>
    <r>
      <rPr>
        <sz val="11"/>
        <color theme="1"/>
        <rFont val="WenQuanYi Zen Hei"/>
        <family val="2"/>
      </rPr>
      <t xml:space="preserve">ｇ</t>
    </r>
  </si>
  <si>
    <t xml:space="preserve">3112001F1063</t>
  </si>
  <si>
    <r>
      <rPr>
        <sz val="11"/>
        <color theme="1"/>
        <rFont val="WenQuanYi Zen Hei"/>
        <family val="2"/>
      </rPr>
      <t xml:space="preserve">アルファカルシドール錠０．２５</t>
    </r>
    <r>
      <rPr>
        <sz val="11"/>
        <color theme="1"/>
        <rFont val="Calibri"/>
        <family val="2"/>
        <charset val="1"/>
      </rPr>
      <t xml:space="preserve">μ</t>
    </r>
    <r>
      <rPr>
        <sz val="11"/>
        <color theme="1"/>
        <rFont val="WenQuanYi Zen Hei"/>
        <family val="2"/>
      </rPr>
      <t xml:space="preserve">ｇ「アメル」</t>
    </r>
  </si>
  <si>
    <t xml:space="preserve">3112001F2051</t>
  </si>
  <si>
    <r>
      <rPr>
        <sz val="11"/>
        <color theme="1"/>
        <rFont val="WenQuanYi Zen Hei"/>
        <family val="2"/>
      </rPr>
      <t xml:space="preserve">０．５</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</si>
  <si>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ワンアルファ錠０．５</t>
    </r>
    <r>
      <rPr>
        <sz val="11"/>
        <color theme="1"/>
        <rFont val="Calibri"/>
        <family val="2"/>
        <charset val="1"/>
      </rPr>
      <t xml:space="preserve">μ</t>
    </r>
    <r>
      <rPr>
        <sz val="11"/>
        <color theme="1"/>
        <rFont val="WenQuanYi Zen Hei"/>
        <family val="2"/>
      </rPr>
      <t xml:space="preserve">ｇ</t>
    </r>
  </si>
  <si>
    <t xml:space="preserve">3112001F2060</t>
  </si>
  <si>
    <r>
      <rPr>
        <sz val="11"/>
        <color theme="1"/>
        <rFont val="WenQuanYi Zen Hei"/>
        <family val="2"/>
      </rPr>
      <t xml:space="preserve">アルファカルシドール錠０．５</t>
    </r>
    <r>
      <rPr>
        <sz val="11"/>
        <color theme="1"/>
        <rFont val="Calibri"/>
        <family val="2"/>
        <charset val="1"/>
      </rPr>
      <t xml:space="preserve">μ</t>
    </r>
    <r>
      <rPr>
        <sz val="11"/>
        <color theme="1"/>
        <rFont val="WenQuanYi Zen Hei"/>
        <family val="2"/>
      </rPr>
      <t xml:space="preserve">ｇ「アメル」</t>
    </r>
  </si>
  <si>
    <t xml:space="preserve">3112001F3058</t>
  </si>
  <si>
    <r>
      <rPr>
        <sz val="11"/>
        <color theme="1"/>
        <rFont val="WenQuanYi Zen Hei"/>
        <family val="2"/>
      </rPr>
      <t xml:space="preserve">１</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</si>
  <si>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ワンアルファ錠１．０</t>
    </r>
    <r>
      <rPr>
        <sz val="11"/>
        <color theme="1"/>
        <rFont val="Calibri"/>
        <family val="2"/>
        <charset val="1"/>
      </rPr>
      <t xml:space="preserve">μ</t>
    </r>
    <r>
      <rPr>
        <sz val="11"/>
        <color theme="1"/>
        <rFont val="WenQuanYi Zen Hei"/>
        <family val="2"/>
      </rPr>
      <t xml:space="preserve">ｇ</t>
    </r>
  </si>
  <si>
    <t xml:space="preserve">3112001F3066</t>
  </si>
  <si>
    <r>
      <rPr>
        <sz val="11"/>
        <color theme="1"/>
        <rFont val="WenQuanYi Zen Hei"/>
        <family val="2"/>
      </rPr>
      <t xml:space="preserve">アルファカルシドール錠１．０</t>
    </r>
    <r>
      <rPr>
        <sz val="11"/>
        <color theme="1"/>
        <rFont val="Calibri"/>
        <family val="2"/>
        <charset val="1"/>
      </rPr>
      <t xml:space="preserve">μ</t>
    </r>
    <r>
      <rPr>
        <sz val="11"/>
        <color theme="1"/>
        <rFont val="WenQuanYi Zen Hei"/>
        <family val="2"/>
      </rPr>
      <t xml:space="preserve">ｇ「アメル」</t>
    </r>
  </si>
  <si>
    <t xml:space="preserve">3112001M1011</t>
  </si>
  <si>
    <r>
      <rPr>
        <sz val="11"/>
        <color theme="1"/>
        <rFont val="WenQuanYi Zen Hei"/>
        <family val="2"/>
      </rPr>
      <t xml:space="preserve">０．２５</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</si>
  <si>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アルファカルシドール０．２５</t>
    </r>
    <r>
      <rPr>
        <sz val="11"/>
        <color theme="1"/>
        <rFont val="Calibri"/>
        <family val="2"/>
        <charset val="1"/>
      </rPr>
      <t xml:space="preserve">μ</t>
    </r>
    <r>
      <rPr>
        <sz val="11"/>
        <color theme="1"/>
        <rFont val="WenQuanYi Zen Hei"/>
        <family val="2"/>
      </rPr>
      <t xml:space="preserve">ｇカプセル</t>
    </r>
  </si>
  <si>
    <t xml:space="preserve">3112001M1046</t>
  </si>
  <si>
    <r>
      <rPr>
        <sz val="11"/>
        <color theme="1"/>
        <rFont val="WenQuanYi Zen Hei"/>
        <family val="2"/>
      </rPr>
      <t xml:space="preserve">アルファロールカプセル０．２５</t>
    </r>
    <r>
      <rPr>
        <sz val="11"/>
        <color theme="1"/>
        <rFont val="Calibri"/>
        <family val="2"/>
        <charset val="1"/>
      </rPr>
      <t xml:space="preserve">μ</t>
    </r>
    <r>
      <rPr>
        <sz val="11"/>
        <color theme="1"/>
        <rFont val="WenQuanYi Zen Hei"/>
        <family val="2"/>
      </rPr>
      <t xml:space="preserve">ｇ</t>
    </r>
  </si>
  <si>
    <t xml:space="preserve">3112001M2018</t>
  </si>
  <si>
    <r>
      <rPr>
        <sz val="11"/>
        <color theme="1"/>
        <rFont val="WenQuanYi Zen Hei"/>
        <family val="2"/>
      </rPr>
      <t xml:space="preserve">０．５</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</si>
  <si>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アルファカルシドール０．５</t>
    </r>
    <r>
      <rPr>
        <sz val="11"/>
        <color theme="1"/>
        <rFont val="Calibri"/>
        <family val="2"/>
        <charset val="1"/>
      </rPr>
      <t xml:space="preserve">μ</t>
    </r>
    <r>
      <rPr>
        <sz val="11"/>
        <color theme="1"/>
        <rFont val="WenQuanYi Zen Hei"/>
        <family val="2"/>
      </rPr>
      <t xml:space="preserve">ｇカプセル</t>
    </r>
  </si>
  <si>
    <t xml:space="preserve">3112001M2069</t>
  </si>
  <si>
    <r>
      <rPr>
        <sz val="11"/>
        <color theme="1"/>
        <rFont val="WenQuanYi Zen Hei"/>
        <family val="2"/>
      </rPr>
      <t xml:space="preserve">アルファロールカプセル０．５</t>
    </r>
    <r>
      <rPr>
        <sz val="11"/>
        <color theme="1"/>
        <rFont val="Calibri"/>
        <family val="2"/>
        <charset val="1"/>
      </rPr>
      <t xml:space="preserve">μ</t>
    </r>
    <r>
      <rPr>
        <sz val="11"/>
        <color theme="1"/>
        <rFont val="WenQuanYi Zen Hei"/>
        <family val="2"/>
      </rPr>
      <t xml:space="preserve">ｇ</t>
    </r>
  </si>
  <si>
    <t xml:space="preserve">3112001M3014</t>
  </si>
  <si>
    <r>
      <rPr>
        <sz val="11"/>
        <color theme="1"/>
        <rFont val="WenQuanYi Zen Hei"/>
        <family val="2"/>
      </rPr>
      <t xml:space="preserve">１</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</si>
  <si>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アルファカルシドール１</t>
    </r>
    <r>
      <rPr>
        <sz val="11"/>
        <color theme="1"/>
        <rFont val="Calibri"/>
        <family val="2"/>
        <charset val="1"/>
      </rPr>
      <t xml:space="preserve">μ</t>
    </r>
    <r>
      <rPr>
        <sz val="11"/>
        <color theme="1"/>
        <rFont val="WenQuanYi Zen Hei"/>
        <family val="2"/>
      </rPr>
      <t xml:space="preserve">ｇカプセル</t>
    </r>
  </si>
  <si>
    <t xml:space="preserve">3112001M3065</t>
  </si>
  <si>
    <r>
      <rPr>
        <sz val="11"/>
        <color theme="1"/>
        <rFont val="WenQuanYi Zen Hei"/>
        <family val="2"/>
      </rPr>
      <t xml:space="preserve">アルファロールカプセル１</t>
    </r>
    <r>
      <rPr>
        <sz val="11"/>
        <color theme="1"/>
        <rFont val="Calibri"/>
        <family val="2"/>
        <charset val="1"/>
      </rPr>
      <t xml:space="preserve">μ</t>
    </r>
    <r>
      <rPr>
        <sz val="11"/>
        <color theme="1"/>
        <rFont val="WenQuanYi Zen Hei"/>
        <family val="2"/>
      </rPr>
      <t xml:space="preserve">ｇ</t>
    </r>
  </si>
  <si>
    <t xml:space="preserve">3112001M4037</t>
  </si>
  <si>
    <r>
      <rPr>
        <sz val="11"/>
        <color theme="1"/>
        <rFont val="WenQuanYi Zen Hei"/>
        <family val="2"/>
      </rPr>
      <t xml:space="preserve">３</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</si>
  <si>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アルファロールカプセル３</t>
    </r>
    <r>
      <rPr>
        <sz val="11"/>
        <color theme="1"/>
        <rFont val="Calibri"/>
        <family val="2"/>
        <charset val="1"/>
      </rPr>
      <t xml:space="preserve">μ</t>
    </r>
    <r>
      <rPr>
        <sz val="11"/>
        <color theme="1"/>
        <rFont val="WenQuanYi Zen Hei"/>
        <family val="2"/>
      </rPr>
      <t xml:space="preserve">ｇ</t>
    </r>
  </si>
  <si>
    <t xml:space="preserve">3112001M4266</t>
  </si>
  <si>
    <r>
      <rPr>
        <sz val="11"/>
        <color theme="1"/>
        <rFont val="WenQuanYi Zen Hei"/>
        <family val="2"/>
      </rPr>
      <t xml:space="preserve">アルファカルシドールカプセル３</t>
    </r>
    <r>
      <rPr>
        <sz val="11"/>
        <color theme="1"/>
        <rFont val="Calibri"/>
        <family val="2"/>
        <charset val="1"/>
      </rPr>
      <t xml:space="preserve">μ</t>
    </r>
    <r>
      <rPr>
        <sz val="11"/>
        <color theme="1"/>
        <rFont val="WenQuanYi Zen Hei"/>
        <family val="2"/>
      </rPr>
      <t xml:space="preserve">ｇ「ＢＭＤ」</t>
    </r>
  </si>
  <si>
    <t xml:space="preserve">3112001S1045</t>
  </si>
  <si>
    <r>
      <rPr>
        <sz val="11"/>
        <color theme="1"/>
        <rFont val="WenQuanYi Zen Hei"/>
        <family val="2"/>
      </rPr>
      <t xml:space="preserve">０．５</t>
    </r>
    <r>
      <rPr>
        <sz val="11"/>
        <color theme="1"/>
        <rFont val="Calibri"/>
        <family val="2"/>
        <charset val="1"/>
      </rPr>
      <t xml:space="preserve">μ</t>
    </r>
    <r>
      <rPr>
        <sz val="11"/>
        <color theme="1"/>
        <rFont val="WenQuanYi Zen Hei"/>
        <family val="2"/>
      </rPr>
      <t xml:space="preserve">ｇ１ｍＬ</t>
    </r>
  </si>
  <si>
    <r>
      <rPr>
        <sz val="11"/>
        <color theme="1"/>
        <rFont val="WenQuanYi Zen Hei"/>
        <family val="2"/>
      </rPr>
      <t xml:space="preserve">アルファロール内用液０．５</t>
    </r>
    <r>
      <rPr>
        <sz val="11"/>
        <color theme="1"/>
        <rFont val="Calibri"/>
        <family val="2"/>
        <charset val="1"/>
      </rPr>
      <t xml:space="preserve">μ</t>
    </r>
    <r>
      <rPr>
        <sz val="11"/>
        <color theme="1"/>
        <rFont val="WenQuanYi Zen Hei"/>
        <family val="2"/>
      </rPr>
      <t xml:space="preserve">ｇ／ｍＬ</t>
    </r>
  </si>
  <si>
    <t xml:space="preserve">3112004M1015</t>
  </si>
  <si>
    <t xml:space="preserve">カルシトリオール</t>
  </si>
  <si>
    <r>
      <rPr>
        <sz val="11"/>
        <color theme="1"/>
        <rFont val="WenQuanYi Zen Hei"/>
        <family val="2"/>
      </rPr>
      <t xml:space="preserve">カルシトリオール０．２５</t>
    </r>
    <r>
      <rPr>
        <sz val="11"/>
        <color theme="1"/>
        <rFont val="Calibri"/>
        <family val="2"/>
        <charset val="1"/>
      </rPr>
      <t xml:space="preserve">μ</t>
    </r>
    <r>
      <rPr>
        <sz val="11"/>
        <color theme="1"/>
        <rFont val="WenQuanYi Zen Hei"/>
        <family val="2"/>
      </rPr>
      <t xml:space="preserve">ｇカプセル</t>
    </r>
  </si>
  <si>
    <t xml:space="preserve">3112004M1023</t>
  </si>
  <si>
    <t xml:space="preserve">ロカルトロールカプセル０．２５</t>
  </si>
  <si>
    <t xml:space="preserve">3112004M2011</t>
  </si>
  <si>
    <r>
      <rPr>
        <sz val="11"/>
        <color theme="1"/>
        <rFont val="WenQuanYi Zen Hei"/>
        <family val="2"/>
      </rPr>
      <t xml:space="preserve">カルシトリオール０．５</t>
    </r>
    <r>
      <rPr>
        <sz val="11"/>
        <color theme="1"/>
        <rFont val="Calibri"/>
        <family val="2"/>
        <charset val="1"/>
      </rPr>
      <t xml:space="preserve">μ</t>
    </r>
    <r>
      <rPr>
        <sz val="11"/>
        <color theme="1"/>
        <rFont val="WenQuanYi Zen Hei"/>
        <family val="2"/>
      </rPr>
      <t xml:space="preserve">ｇカプセル</t>
    </r>
  </si>
  <si>
    <t xml:space="preserve">3112004M2020</t>
  </si>
  <si>
    <t xml:space="preserve">ロカルトロールカプセル０．５</t>
  </si>
  <si>
    <t xml:space="preserve">3112005F1029</t>
  </si>
  <si>
    <t xml:space="preserve">ファレカルシトリオール</t>
  </si>
  <si>
    <r>
      <rPr>
        <sz val="11"/>
        <color theme="1"/>
        <rFont val="WenQuanYi Zen Hei"/>
        <family val="2"/>
      </rPr>
      <t xml:space="preserve">０．１５</t>
    </r>
    <r>
      <rPr>
        <sz val="11"/>
        <color theme="1"/>
        <rFont val="Calibri"/>
        <family val="2"/>
        <charset val="1"/>
      </rPr>
      <t xml:space="preserve">μ</t>
    </r>
    <r>
      <rPr>
        <sz val="11"/>
        <color theme="1"/>
        <rFont val="WenQuanYi Zen Hei"/>
        <family val="2"/>
      </rPr>
      <t xml:space="preserve">ｇ１錠</t>
    </r>
  </si>
  <si>
    <t xml:space="preserve">フルスタン錠０．１５</t>
  </si>
  <si>
    <t xml:space="preserve">3112005F1037</t>
  </si>
  <si>
    <t xml:space="preserve">ホーネル錠０．１５</t>
  </si>
  <si>
    <t xml:space="preserve">3112005F2025</t>
  </si>
  <si>
    <r>
      <rPr>
        <sz val="11"/>
        <color theme="1"/>
        <rFont val="WenQuanYi Zen Hei"/>
        <family val="2"/>
      </rPr>
      <t xml:space="preserve">０．３</t>
    </r>
    <r>
      <rPr>
        <sz val="11"/>
        <color theme="1"/>
        <rFont val="Calibri"/>
        <family val="2"/>
        <charset val="1"/>
      </rPr>
      <t xml:space="preserve">μ</t>
    </r>
    <r>
      <rPr>
        <sz val="11"/>
        <color theme="1"/>
        <rFont val="WenQuanYi Zen Hei"/>
        <family val="2"/>
      </rPr>
      <t xml:space="preserve">ｇ１錠</t>
    </r>
  </si>
  <si>
    <t xml:space="preserve">フルスタン錠０．３</t>
  </si>
  <si>
    <t xml:space="preserve">3112005F2033</t>
  </si>
  <si>
    <t xml:space="preserve">ホーネル錠０．３</t>
  </si>
  <si>
    <t xml:space="preserve">3112006F1023</t>
  </si>
  <si>
    <t xml:space="preserve">エルデカルシトール</t>
  </si>
  <si>
    <r>
      <rPr>
        <sz val="11"/>
        <color theme="1"/>
        <rFont val="WenQuanYi Zen Hei"/>
        <family val="2"/>
      </rPr>
      <t xml:space="preserve">エディロール錠０．５</t>
    </r>
    <r>
      <rPr>
        <sz val="11"/>
        <color theme="1"/>
        <rFont val="Calibri"/>
        <family val="2"/>
        <charset val="1"/>
      </rPr>
      <t xml:space="preserve">μ</t>
    </r>
    <r>
      <rPr>
        <sz val="11"/>
        <color theme="1"/>
        <rFont val="WenQuanYi Zen Hei"/>
        <family val="2"/>
      </rPr>
      <t xml:space="preserve">ｇ</t>
    </r>
  </si>
  <si>
    <t xml:space="preserve">3112006F2020</t>
  </si>
  <si>
    <r>
      <rPr>
        <sz val="11"/>
        <color theme="1"/>
        <rFont val="WenQuanYi Zen Hei"/>
        <family val="2"/>
      </rPr>
      <t xml:space="preserve">０．７５</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</si>
  <si>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エディロール錠０．７５</t>
    </r>
    <r>
      <rPr>
        <sz val="11"/>
        <color theme="1"/>
        <rFont val="Calibri"/>
        <family val="2"/>
        <charset val="1"/>
      </rPr>
      <t xml:space="preserve">μ</t>
    </r>
    <r>
      <rPr>
        <sz val="11"/>
        <color theme="1"/>
        <rFont val="WenQuanYi Zen Hei"/>
        <family val="2"/>
      </rPr>
      <t xml:space="preserve">ｇ</t>
    </r>
  </si>
  <si>
    <t xml:space="preserve">3112006M1022</t>
  </si>
  <si>
    <r>
      <rPr>
        <sz val="11"/>
        <color theme="1"/>
        <rFont val="WenQuanYi Zen Hei"/>
        <family val="2"/>
      </rPr>
      <t xml:space="preserve">エディロールカプセル０．５</t>
    </r>
    <r>
      <rPr>
        <sz val="11"/>
        <color theme="1"/>
        <rFont val="Calibri"/>
        <family val="2"/>
        <charset val="1"/>
      </rPr>
      <t xml:space="preserve">μ</t>
    </r>
    <r>
      <rPr>
        <sz val="11"/>
        <color theme="1"/>
        <rFont val="WenQuanYi Zen Hei"/>
        <family val="2"/>
      </rPr>
      <t xml:space="preserve">ｇ</t>
    </r>
  </si>
  <si>
    <t xml:space="preserve">3112006M1030</t>
  </si>
  <si>
    <r>
      <rPr>
        <sz val="11"/>
        <color theme="1"/>
        <rFont val="WenQuanYi Zen Hei"/>
        <family val="2"/>
      </rPr>
      <t xml:space="preserve">エルデカルシトールカプセル０．５</t>
    </r>
    <r>
      <rPr>
        <sz val="11"/>
        <color theme="1"/>
        <rFont val="Calibri"/>
        <family val="2"/>
        <charset val="1"/>
      </rPr>
      <t xml:space="preserve">μ</t>
    </r>
    <r>
      <rPr>
        <sz val="11"/>
        <color theme="1"/>
        <rFont val="WenQuanYi Zen Hei"/>
        <family val="2"/>
      </rPr>
      <t xml:space="preserve">ｇ「サワイ」</t>
    </r>
  </si>
  <si>
    <t xml:space="preserve">3112006M1049</t>
  </si>
  <si>
    <r>
      <rPr>
        <sz val="11"/>
        <color theme="1"/>
        <rFont val="WenQuanYi Zen Hei"/>
        <family val="2"/>
      </rPr>
      <t xml:space="preserve">エルデカルシトールカプセル０．５</t>
    </r>
    <r>
      <rPr>
        <sz val="11"/>
        <color theme="1"/>
        <rFont val="Calibri"/>
        <family val="2"/>
        <charset val="1"/>
      </rPr>
      <t xml:space="preserve">μ</t>
    </r>
    <r>
      <rPr>
        <sz val="11"/>
        <color theme="1"/>
        <rFont val="WenQuanYi Zen Hei"/>
        <family val="2"/>
      </rPr>
      <t xml:space="preserve">ｇ「日医工」</t>
    </r>
  </si>
  <si>
    <t xml:space="preserve">3112006M1057</t>
  </si>
  <si>
    <r>
      <rPr>
        <sz val="11"/>
        <color theme="1"/>
        <rFont val="WenQuanYi Zen Hei"/>
        <family val="2"/>
      </rPr>
      <t xml:space="preserve">エルデカルシトールカプセル０．５</t>
    </r>
    <r>
      <rPr>
        <sz val="11"/>
        <color theme="1"/>
        <rFont val="Calibri"/>
        <family val="2"/>
        <charset val="1"/>
      </rPr>
      <t xml:space="preserve">μ</t>
    </r>
    <r>
      <rPr>
        <sz val="11"/>
        <color theme="1"/>
        <rFont val="WenQuanYi Zen Hei"/>
        <family val="2"/>
      </rPr>
      <t xml:space="preserve">ｇ「トーワ」</t>
    </r>
  </si>
  <si>
    <t xml:space="preserve">3112006M2029</t>
  </si>
  <si>
    <r>
      <rPr>
        <sz val="11"/>
        <color theme="1"/>
        <rFont val="WenQuanYi Zen Hei"/>
        <family val="2"/>
      </rPr>
      <t xml:space="preserve">０．７５</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</si>
  <si>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エディロールカプセル０．７５</t>
    </r>
    <r>
      <rPr>
        <sz val="11"/>
        <color theme="1"/>
        <rFont val="Calibri"/>
        <family val="2"/>
        <charset val="1"/>
      </rPr>
      <t xml:space="preserve">μ</t>
    </r>
    <r>
      <rPr>
        <sz val="11"/>
        <color theme="1"/>
        <rFont val="WenQuanYi Zen Hei"/>
        <family val="2"/>
      </rPr>
      <t xml:space="preserve">ｇ</t>
    </r>
  </si>
  <si>
    <t xml:space="preserve">3112006M2037</t>
  </si>
  <si>
    <r>
      <rPr>
        <sz val="11"/>
        <color theme="1"/>
        <rFont val="WenQuanYi Zen Hei"/>
        <family val="2"/>
      </rPr>
      <t xml:space="preserve">エルデカルシトールカプセル０．７５</t>
    </r>
    <r>
      <rPr>
        <sz val="11"/>
        <color theme="1"/>
        <rFont val="Calibri"/>
        <family val="2"/>
        <charset val="1"/>
      </rPr>
      <t xml:space="preserve">μ</t>
    </r>
    <r>
      <rPr>
        <sz val="11"/>
        <color theme="1"/>
        <rFont val="WenQuanYi Zen Hei"/>
        <family val="2"/>
      </rPr>
      <t xml:space="preserve">ｇ「サワイ」</t>
    </r>
  </si>
  <si>
    <t xml:space="preserve">3112006M2045</t>
  </si>
  <si>
    <r>
      <rPr>
        <sz val="11"/>
        <color theme="1"/>
        <rFont val="WenQuanYi Zen Hei"/>
        <family val="2"/>
      </rPr>
      <t xml:space="preserve">エルデカルシトールカプセル０．７５</t>
    </r>
    <r>
      <rPr>
        <sz val="11"/>
        <color theme="1"/>
        <rFont val="Calibri"/>
        <family val="2"/>
        <charset val="1"/>
      </rPr>
      <t xml:space="preserve">μ</t>
    </r>
    <r>
      <rPr>
        <sz val="11"/>
        <color theme="1"/>
        <rFont val="WenQuanYi Zen Hei"/>
        <family val="2"/>
      </rPr>
      <t xml:space="preserve">ｇ「日医工」</t>
    </r>
  </si>
  <si>
    <t xml:space="preserve">3112006M2053</t>
  </si>
  <si>
    <r>
      <rPr>
        <sz val="11"/>
        <color theme="1"/>
        <rFont val="WenQuanYi Zen Hei"/>
        <family val="2"/>
      </rPr>
      <t xml:space="preserve">エルデカルシトールカプセル０．７５</t>
    </r>
    <r>
      <rPr>
        <sz val="11"/>
        <color theme="1"/>
        <rFont val="Calibri"/>
        <family val="2"/>
        <charset val="1"/>
      </rPr>
      <t xml:space="preserve">μ</t>
    </r>
    <r>
      <rPr>
        <sz val="11"/>
        <color theme="1"/>
        <rFont val="WenQuanYi Zen Hei"/>
        <family val="2"/>
      </rPr>
      <t xml:space="preserve">ｇ「トーワ」</t>
    </r>
  </si>
  <si>
    <t xml:space="preserve">3113001X1015</t>
  </si>
  <si>
    <t xml:space="preserve">肝油</t>
  </si>
  <si>
    <t xml:space="preserve">3119001M1020</t>
  </si>
  <si>
    <t xml:space="preserve">エトレチナート</t>
  </si>
  <si>
    <t xml:space="preserve">チガソンカプセル１０</t>
  </si>
  <si>
    <t xml:space="preserve">3119001M2027</t>
  </si>
  <si>
    <t xml:space="preserve">チガソンカプセル２５</t>
  </si>
  <si>
    <t xml:space="preserve">3121001B1010</t>
  </si>
  <si>
    <t xml:space="preserve">チアミン塩化物塩酸塩</t>
  </si>
  <si>
    <t xml:space="preserve">チアミン塩化物塩酸塩散</t>
  </si>
  <si>
    <t xml:space="preserve">3121001B5015</t>
  </si>
  <si>
    <t xml:space="preserve">3122001F1027</t>
  </si>
  <si>
    <t xml:space="preserve">セトチアミン塩酸塩水和物</t>
  </si>
  <si>
    <t xml:space="preserve">ジセタミン錠２５</t>
  </si>
  <si>
    <t xml:space="preserve">3122004F2132</t>
  </si>
  <si>
    <t xml:space="preserve">チアミンジスルフィド</t>
  </si>
  <si>
    <t xml:space="preserve">チアミンジスルフィド錠１０ｍｇ「ツルハラ」</t>
  </si>
  <si>
    <t xml:space="preserve">3122006F2034</t>
  </si>
  <si>
    <t xml:space="preserve">ビスベンチアミン</t>
  </si>
  <si>
    <t xml:space="preserve">ベストン糖衣錠（２５ｍｇ）</t>
  </si>
  <si>
    <t xml:space="preserve">3122007F1024</t>
  </si>
  <si>
    <t xml:space="preserve">フルスルチアミン</t>
  </si>
  <si>
    <t xml:space="preserve">５ｍｇアリナミンＦ糖衣錠</t>
  </si>
  <si>
    <t xml:space="preserve">3122007F2039</t>
  </si>
  <si>
    <t xml:space="preserve">２５ｍｇアリナミンＦ糖衣錠</t>
  </si>
  <si>
    <t xml:space="preserve">3122007F2063</t>
  </si>
  <si>
    <t xml:space="preserve">フルスルチアミン錠２５ｍｇ「トーワ」</t>
  </si>
  <si>
    <t xml:space="preserve">3122007F3027</t>
  </si>
  <si>
    <t xml:space="preserve">５０ｍｇアリナミンＦ糖衣錠</t>
  </si>
  <si>
    <t xml:space="preserve">3131002C1083</t>
  </si>
  <si>
    <t xml:space="preserve">リボフラビン酪酸エステル</t>
  </si>
  <si>
    <t xml:space="preserve">リボフラビン酪酸エステル細粒１０％「ツルハラ」</t>
  </si>
  <si>
    <t xml:space="preserve">3131002F1012</t>
  </si>
  <si>
    <t xml:space="preserve">リボフラビン酪酸エステル２０ｍｇ錠</t>
  </si>
  <si>
    <t xml:space="preserve">3131002F1276</t>
  </si>
  <si>
    <t xml:space="preserve">ハイボン錠２０ｍｇ</t>
  </si>
  <si>
    <t xml:space="preserve">3132002B1034</t>
  </si>
  <si>
    <t xml:space="preserve">ニコチン酸アミド</t>
  </si>
  <si>
    <t xml:space="preserve">ニコチン酸アミド散１０％「ゾンネ」</t>
  </si>
  <si>
    <t xml:space="preserve">3133001B1193</t>
  </si>
  <si>
    <t xml:space="preserve">パンテチン</t>
  </si>
  <si>
    <t xml:space="preserve">パントシン散２０％</t>
  </si>
  <si>
    <t xml:space="preserve">3133001B1223</t>
  </si>
  <si>
    <t xml:space="preserve">パンテチン散２０％「ＮＩＧ」</t>
  </si>
  <si>
    <t xml:space="preserve">3133001C1199</t>
  </si>
  <si>
    <t xml:space="preserve">パンテチン細粒２０％「ツルハラ」</t>
  </si>
  <si>
    <t xml:space="preserve">3133001C3035</t>
  </si>
  <si>
    <t xml:space="preserve">パントシン細粒５０％</t>
  </si>
  <si>
    <t xml:space="preserve">3133001F1110</t>
  </si>
  <si>
    <t xml:space="preserve">パントシン錠３０</t>
  </si>
  <si>
    <t xml:space="preserve">3133001F1136</t>
  </si>
  <si>
    <t xml:space="preserve">パンテチン錠３０ｍｇ「ツルハラ」</t>
  </si>
  <si>
    <t xml:space="preserve">3133001F2132</t>
  </si>
  <si>
    <t xml:space="preserve">パントシン錠６０</t>
  </si>
  <si>
    <t xml:space="preserve">3133001F2264</t>
  </si>
  <si>
    <t xml:space="preserve">パンテチン錠６０ｍｇ「ツルハラ」</t>
  </si>
  <si>
    <t xml:space="preserve">3133001F3015</t>
  </si>
  <si>
    <t xml:space="preserve">パンテチン１００ｍｇ錠</t>
  </si>
  <si>
    <t xml:space="preserve">3133001F3090</t>
  </si>
  <si>
    <t xml:space="preserve">パントシン錠１００</t>
  </si>
  <si>
    <t xml:space="preserve">3133001F4020</t>
  </si>
  <si>
    <t xml:space="preserve">パントシン錠２００</t>
  </si>
  <si>
    <t xml:space="preserve">3133002X1012</t>
  </si>
  <si>
    <t xml:space="preserve">パントテン酸カルシウム</t>
  </si>
  <si>
    <t xml:space="preserve">3134001X1015</t>
  </si>
  <si>
    <t xml:space="preserve">ピリドキシン塩酸塩</t>
  </si>
  <si>
    <t xml:space="preserve">3134002B2060</t>
  </si>
  <si>
    <t xml:space="preserve">ビタミンＢ６散１０％「マルイシ」</t>
  </si>
  <si>
    <t xml:space="preserve">3134002F1057</t>
  </si>
  <si>
    <t xml:space="preserve">ビタミンＢ６錠３０ｍｇ「Ｆ」</t>
  </si>
  <si>
    <t xml:space="preserve">3134003F1019</t>
  </si>
  <si>
    <t xml:space="preserve">ピリドキサールリン酸エステル水和物</t>
  </si>
  <si>
    <t xml:space="preserve">ピリドキサールリン酸エステル１０ｍｇ錠</t>
  </si>
  <si>
    <t xml:space="preserve">3134003F1388</t>
  </si>
  <si>
    <t xml:space="preserve">ピドキサール錠１０ｍｇ</t>
  </si>
  <si>
    <t xml:space="preserve">3134003F2147</t>
  </si>
  <si>
    <t xml:space="preserve">ピドキサール錠２０ｍｇ</t>
  </si>
  <si>
    <t xml:space="preserve">3134003F2163</t>
  </si>
  <si>
    <t xml:space="preserve">ピリドキサール錠２０ｍｇ「ツルハラ」</t>
  </si>
  <si>
    <t xml:space="preserve">3134003F3011</t>
  </si>
  <si>
    <t xml:space="preserve">ピリドキサールリン酸エステル３０ｍｇ錠</t>
  </si>
  <si>
    <t xml:space="preserve">3134003F3330</t>
  </si>
  <si>
    <t xml:space="preserve">ピドキサール錠３０ｍｇ</t>
  </si>
  <si>
    <t xml:space="preserve">3135001F1017</t>
  </si>
  <si>
    <t xml:space="preserve">葉酸</t>
  </si>
  <si>
    <t xml:space="preserve">葉酸錠</t>
  </si>
  <si>
    <t xml:space="preserve">3135002B1036</t>
  </si>
  <si>
    <t xml:space="preserve">フォリアミン散１００ｍｇ／ｇ</t>
  </si>
  <si>
    <t xml:space="preserve">3136001M2052</t>
  </si>
  <si>
    <t xml:space="preserve">コバマミド</t>
  </si>
  <si>
    <r>
      <rPr>
        <sz val="11"/>
        <color theme="1"/>
        <rFont val="WenQuanYi Zen Hei"/>
        <family val="2"/>
      </rPr>
      <t xml:space="preserve">ハイコバールカプセル５００</t>
    </r>
    <r>
      <rPr>
        <sz val="11"/>
        <color theme="1"/>
        <rFont val="Calibri"/>
        <family val="2"/>
        <charset val="1"/>
      </rPr>
      <t xml:space="preserve">μ</t>
    </r>
    <r>
      <rPr>
        <sz val="11"/>
        <color theme="1"/>
        <rFont val="WenQuanYi Zen Hei"/>
        <family val="2"/>
      </rPr>
      <t xml:space="preserve">ｇ</t>
    </r>
  </si>
  <si>
    <t xml:space="preserve">3136004C1038</t>
  </si>
  <si>
    <t xml:space="preserve">メコバラミン</t>
  </si>
  <si>
    <t xml:space="preserve">０．１％５００ｍｇ１包</t>
  </si>
  <si>
    <t xml:space="preserve">メチコバール細粒０．１％</t>
  </si>
  <si>
    <t xml:space="preserve">3136004F1018</t>
  </si>
  <si>
    <t xml:space="preserve">メコバラミン０．２５ｍｇ錠</t>
  </si>
  <si>
    <t xml:space="preserve">3136004F1050</t>
  </si>
  <si>
    <r>
      <rPr>
        <sz val="11"/>
        <color theme="1"/>
        <rFont val="WenQuanYi Zen Hei"/>
        <family val="2"/>
      </rPr>
      <t xml:space="preserve">メチコバール錠２５０</t>
    </r>
    <r>
      <rPr>
        <sz val="11"/>
        <color theme="1"/>
        <rFont val="Calibri"/>
        <family val="2"/>
        <charset val="1"/>
      </rPr>
      <t xml:space="preserve">μ</t>
    </r>
    <r>
      <rPr>
        <sz val="11"/>
        <color theme="1"/>
        <rFont val="WenQuanYi Zen Hei"/>
        <family val="2"/>
      </rPr>
      <t xml:space="preserve">ｇ</t>
    </r>
  </si>
  <si>
    <t xml:space="preserve">3136004F2014</t>
  </si>
  <si>
    <t xml:space="preserve">メコバラミン０．５ｍｇ錠</t>
  </si>
  <si>
    <t xml:space="preserve">3136004F2138</t>
  </si>
  <si>
    <r>
      <rPr>
        <sz val="11"/>
        <color theme="1"/>
        <rFont val="WenQuanYi Zen Hei"/>
        <family val="2"/>
      </rPr>
      <t xml:space="preserve">メチコバール錠５００</t>
    </r>
    <r>
      <rPr>
        <sz val="11"/>
        <color theme="1"/>
        <rFont val="Calibri"/>
        <family val="2"/>
        <charset val="1"/>
      </rPr>
      <t xml:space="preserve">μ</t>
    </r>
    <r>
      <rPr>
        <sz val="11"/>
        <color theme="1"/>
        <rFont val="WenQuanYi Zen Hei"/>
        <family val="2"/>
      </rPr>
      <t xml:space="preserve">ｇ</t>
    </r>
  </si>
  <si>
    <t xml:space="preserve">3136004M1173</t>
  </si>
  <si>
    <t xml:space="preserve">０．２５ｍｇ１カプセル</t>
  </si>
  <si>
    <r>
      <rPr>
        <sz val="11"/>
        <color theme="1"/>
        <rFont val="WenQuanYi Zen Hei"/>
        <family val="2"/>
      </rPr>
      <t xml:space="preserve">メコバラミンカプセル２５０</t>
    </r>
    <r>
      <rPr>
        <sz val="11"/>
        <color theme="1"/>
        <rFont val="Calibri"/>
        <family val="2"/>
        <charset val="1"/>
      </rPr>
      <t xml:space="preserve">μ</t>
    </r>
    <r>
      <rPr>
        <sz val="11"/>
        <color theme="1"/>
        <rFont val="WenQuanYi Zen Hei"/>
        <family val="2"/>
      </rPr>
      <t xml:space="preserve">ｇ「日新」</t>
    </r>
  </si>
  <si>
    <t xml:space="preserve">3140001B2011</t>
  </si>
  <si>
    <t xml:space="preserve">アスコルビン酸</t>
  </si>
  <si>
    <t xml:space="preserve">アスコルビン酸散</t>
  </si>
  <si>
    <t xml:space="preserve">3140001B3018</t>
  </si>
  <si>
    <t xml:space="preserve">3140001X1012</t>
  </si>
  <si>
    <t xml:space="preserve">3140001X1020</t>
  </si>
  <si>
    <t xml:space="preserve">アスコルビン酸（岩城）</t>
  </si>
  <si>
    <t xml:space="preserve">岩城製薬</t>
  </si>
  <si>
    <t xml:space="preserve">3140002D1037</t>
  </si>
  <si>
    <t xml:space="preserve">ハイシー顆粒２５％</t>
  </si>
  <si>
    <t xml:space="preserve">3150002D1068</t>
  </si>
  <si>
    <t xml:space="preserve">トコフェロール酢酸エステル</t>
  </si>
  <si>
    <t xml:space="preserve">トコフェロール酢酸エステル顆粒２０％「ツルハラ」</t>
  </si>
  <si>
    <t xml:space="preserve">3150002F1239</t>
  </si>
  <si>
    <t xml:space="preserve">ユベラ錠５０ｍｇ</t>
  </si>
  <si>
    <t xml:space="preserve">3150002F1280</t>
  </si>
  <si>
    <t xml:space="preserve">トコフェロール酢酸エステル錠５０ｍｇ「トーワ」</t>
  </si>
  <si>
    <t xml:space="preserve">3150002F2065</t>
  </si>
  <si>
    <t xml:space="preserve">トコフェロール酢酸エステル錠１００ｍｇ「ツルハラ」</t>
  </si>
  <si>
    <t xml:space="preserve">3150002M1122</t>
  </si>
  <si>
    <t xml:space="preserve">トコフェロール酢酸エステルカプセル１００ｍｇ「ＶＴＲＳ」</t>
  </si>
  <si>
    <t xml:space="preserve">3160001B1069</t>
  </si>
  <si>
    <t xml:space="preserve">フィトナジオン</t>
  </si>
  <si>
    <t xml:space="preserve">カチーフＮ散１０ｍｇ／ｇ</t>
  </si>
  <si>
    <t xml:space="preserve">3160001F1311</t>
  </si>
  <si>
    <t xml:space="preserve">カチーフＮ錠５ｍｇ</t>
  </si>
  <si>
    <t xml:space="preserve">3160001F1320</t>
  </si>
  <si>
    <t xml:space="preserve">ケーワン錠５ｍｇ</t>
  </si>
  <si>
    <t xml:space="preserve">3160001F1338</t>
  </si>
  <si>
    <t xml:space="preserve">ビタミンＫ１錠５ｍｇ「ツルハラ」</t>
  </si>
  <si>
    <t xml:space="preserve">3160002M1021</t>
  </si>
  <si>
    <t xml:space="preserve">メナテトレノン</t>
  </si>
  <si>
    <t xml:space="preserve">ケイツーカプセル５ｍｇ</t>
  </si>
  <si>
    <t xml:space="preserve">3160002M2010</t>
  </si>
  <si>
    <t xml:space="preserve">メナテトレノン１５ｍｇカプセル</t>
  </si>
  <si>
    <t xml:space="preserve">3160002M2028</t>
  </si>
  <si>
    <t xml:space="preserve">グラケーカプセル１５ｍｇ</t>
  </si>
  <si>
    <t xml:space="preserve">3160002Q1040</t>
  </si>
  <si>
    <t xml:space="preserve">ケイツーシロップ０．２％</t>
  </si>
  <si>
    <t xml:space="preserve">3179100F1031</t>
  </si>
  <si>
    <t xml:space="preserve">リボフラビン・ピリドキシン塩酸塩</t>
  </si>
  <si>
    <t xml:space="preserve">ビフロキシン配合錠</t>
  </si>
  <si>
    <t xml:space="preserve">3179101M1132</t>
  </si>
  <si>
    <t xml:space="preserve">チアミンジスルフィド・Ｂ６・Ｂ１２配合剤</t>
  </si>
  <si>
    <t xml:space="preserve">ジアイナ配合カプセル</t>
  </si>
  <si>
    <t xml:space="preserve">3179106F1039</t>
  </si>
  <si>
    <t xml:space="preserve">オクトチアミン・Ｂ２・Ｂ６・Ｂ１２配合剤</t>
  </si>
  <si>
    <t xml:space="preserve">ノイロビタン配合錠</t>
  </si>
  <si>
    <t xml:space="preserve">3179107F1041</t>
  </si>
  <si>
    <t xml:space="preserve">フルスルチアミン・Ｂ２・Ｂ６・Ｂ１２配合剤</t>
  </si>
  <si>
    <t xml:space="preserve">ビタダン配合錠</t>
  </si>
  <si>
    <t xml:space="preserve">3179108B1036</t>
  </si>
  <si>
    <t xml:space="preserve">ベンフォチアミン・Ｂ６・Ｂ１２配合剤</t>
  </si>
  <si>
    <t xml:space="preserve">ビタメジン配合散</t>
  </si>
  <si>
    <t xml:space="preserve">3179109M1074</t>
  </si>
  <si>
    <t xml:space="preserve">ビタメジン配合カプセルＢ２５</t>
  </si>
  <si>
    <t xml:space="preserve">3179110M1034</t>
  </si>
  <si>
    <t xml:space="preserve">ビタメジン配合カプセルＢ５０</t>
  </si>
  <si>
    <t xml:space="preserve">3179115D1096</t>
  </si>
  <si>
    <t xml:space="preserve">アスコルビン酸・パントテン酸カルシウム</t>
  </si>
  <si>
    <t xml:space="preserve">シナール配合顆粒</t>
  </si>
  <si>
    <t xml:space="preserve">3179115D1100</t>
  </si>
  <si>
    <t xml:space="preserve">シーピー配合顆粒</t>
  </si>
  <si>
    <t xml:space="preserve">3179115F2034</t>
  </si>
  <si>
    <t xml:space="preserve">シナール配合錠</t>
  </si>
  <si>
    <t xml:space="preserve">3179121A1028</t>
  </si>
  <si>
    <t xml:space="preserve">レチノール・カルシフェロール配合剤</t>
  </si>
  <si>
    <t xml:space="preserve">調剤用パンビタン末</t>
  </si>
  <si>
    <t xml:space="preserve">3190001B1041</t>
  </si>
  <si>
    <t xml:space="preserve">ビオチン</t>
  </si>
  <si>
    <t xml:space="preserve">ビオチン散０．２％「フソー」</t>
  </si>
  <si>
    <t xml:space="preserve">3190001B1050</t>
  </si>
  <si>
    <t xml:space="preserve">ビオチン散０．２％「ホエイ」</t>
  </si>
  <si>
    <t xml:space="preserve">3190001R1031</t>
  </si>
  <si>
    <t xml:space="preserve">ビオチン・ドライシロップ０．１％「ホエイ」</t>
  </si>
  <si>
    <t xml:space="preserve">3211001X1016</t>
  </si>
  <si>
    <t xml:space="preserve">乳酸カルシウム水和物</t>
  </si>
  <si>
    <t xml:space="preserve">3211001X1288</t>
  </si>
  <si>
    <t xml:space="preserve">乳酸カルシウム水和物〈ハチ〉原末</t>
  </si>
  <si>
    <t xml:space="preserve">3213001X1010</t>
  </si>
  <si>
    <t xml:space="preserve">グルコン酸カルシウム水和物</t>
  </si>
  <si>
    <t xml:space="preserve">3214001F1020</t>
  </si>
  <si>
    <t xml:space="preserve">Ｌ－アスパラギン酸カルシウム水和物</t>
  </si>
  <si>
    <t xml:space="preserve">アスパラ－ＣＡ錠２００</t>
  </si>
  <si>
    <t xml:space="preserve">3214001F1047</t>
  </si>
  <si>
    <t xml:space="preserve">Ｌ－アスパラギン酸Ｃａ錠２００ｍｇ「サワイ」</t>
  </si>
  <si>
    <t xml:space="preserve">3214001F1063</t>
  </si>
  <si>
    <t xml:space="preserve">Ｌ－アスパラギン酸Ｃａ錠２００ｍｇ「トーワ」</t>
  </si>
  <si>
    <t xml:space="preserve">3215001X1015</t>
  </si>
  <si>
    <t xml:space="preserve">塩化カルシウム水和物</t>
  </si>
  <si>
    <t xml:space="preserve">3219001X1014</t>
  </si>
  <si>
    <t xml:space="preserve">リン酸水素カルシウム水和物</t>
  </si>
  <si>
    <t xml:space="preserve">3219100F1020</t>
  </si>
  <si>
    <t xml:space="preserve">沈降炭酸カルシウム・コレカルシフェロール・炭酸マグネシウム</t>
  </si>
  <si>
    <t xml:space="preserve">デノタスチュアブル配合錠</t>
  </si>
  <si>
    <t xml:space="preserve">3221001X1012</t>
  </si>
  <si>
    <t xml:space="preserve">ヨウ化カリウム</t>
  </si>
  <si>
    <t xml:space="preserve">3221001X1055</t>
  </si>
  <si>
    <t xml:space="preserve">ヨウ化カリウム「コザカイ・Ｍ」</t>
  </si>
  <si>
    <t xml:space="preserve">3221001X1101</t>
  </si>
  <si>
    <t xml:space="preserve">ヨウ化カリウム「ニッコー」</t>
  </si>
  <si>
    <t xml:space="preserve">3221001X1187</t>
  </si>
  <si>
    <t xml:space="preserve">ヨウ化カリウム（山善）</t>
  </si>
  <si>
    <t xml:space="preserve">3221002L1074</t>
  </si>
  <si>
    <t xml:space="preserve">５０ｍｇ１丸</t>
  </si>
  <si>
    <t xml:space="preserve">ヨウ化カリウム丸５０ｍｇ「日医工」</t>
  </si>
  <si>
    <t xml:space="preserve">3221004B1027</t>
  </si>
  <si>
    <t xml:space="preserve">ヨウ素レシチン</t>
  </si>
  <si>
    <r>
      <rPr>
        <sz val="11"/>
        <color theme="1"/>
        <rFont val="WenQuanYi Zen Hei"/>
        <family val="2"/>
      </rPr>
      <t xml:space="preserve">２００</t>
    </r>
    <r>
      <rPr>
        <sz val="11"/>
        <color theme="1"/>
        <rFont val="Calibri"/>
        <family val="2"/>
        <charset val="1"/>
      </rPr>
      <t xml:space="preserve">μ</t>
    </r>
    <r>
      <rPr>
        <sz val="11"/>
        <color theme="1"/>
        <rFont val="WenQuanYi Zen Hei"/>
        <family val="2"/>
      </rPr>
      <t xml:space="preserve">ｇ１ｇ</t>
    </r>
  </si>
  <si>
    <t xml:space="preserve">ヨウレチン散０．０２％</t>
  </si>
  <si>
    <t xml:space="preserve">第一薬品産業</t>
  </si>
  <si>
    <t xml:space="preserve">3221004F2025</t>
  </si>
  <si>
    <t xml:space="preserve">ヨウレチン錠「１００」</t>
  </si>
  <si>
    <t xml:space="preserve">3222007G1033</t>
  </si>
  <si>
    <t xml:space="preserve">硫酸鉄水和物</t>
  </si>
  <si>
    <t xml:space="preserve">１０５ｍｇ１錠</t>
  </si>
  <si>
    <t xml:space="preserve">フェロ・グラデュメット錠１０５ｍｇ</t>
  </si>
  <si>
    <t xml:space="preserve">3222012Q1030</t>
  </si>
  <si>
    <t xml:space="preserve">溶性ピロリン酸第二鉄</t>
  </si>
  <si>
    <t xml:space="preserve">インクレミンシロップ５％</t>
  </si>
  <si>
    <t xml:space="preserve">3222013D1059</t>
  </si>
  <si>
    <t xml:space="preserve">クエン酸第一鉄ナトリウム</t>
  </si>
  <si>
    <t xml:space="preserve">フェロミア顆粒８．３％</t>
  </si>
  <si>
    <t xml:space="preserve">3222013D1075</t>
  </si>
  <si>
    <t xml:space="preserve">クエン酸第一鉄ナトリウム顆粒８．３％「ツルハラ」</t>
  </si>
  <si>
    <t xml:space="preserve">3222013F1017</t>
  </si>
  <si>
    <t xml:space="preserve">鉄５０ｍｇ１錠</t>
  </si>
  <si>
    <t xml:space="preserve">クエン酸第一鉄ナトリウム鉄５０ｍｇ錠</t>
  </si>
  <si>
    <t xml:space="preserve">3222013F1025</t>
  </si>
  <si>
    <t xml:space="preserve">フェロミア錠５０ｍｇ</t>
  </si>
  <si>
    <t xml:space="preserve">3222013F1157</t>
  </si>
  <si>
    <t xml:space="preserve">クエン酸第一鉄Ｎａ錠５０ｍｇ「サワイ」</t>
  </si>
  <si>
    <t xml:space="preserve">3222013F1165</t>
  </si>
  <si>
    <t xml:space="preserve">クエン酸第一鉄ナトリウム錠５０ｍｇ「ツルハラ」</t>
  </si>
  <si>
    <t xml:space="preserve">3229001X1010</t>
  </si>
  <si>
    <t xml:space="preserve">塩化カリウム</t>
  </si>
  <si>
    <t xml:space="preserve">3229001X1053</t>
  </si>
  <si>
    <t xml:space="preserve">塩化カリウム「フソー」</t>
  </si>
  <si>
    <t xml:space="preserve">3229002G1082</t>
  </si>
  <si>
    <t xml:space="preserve">塩化カリウム徐放錠６００ｍｇ「Ｓｔ」</t>
  </si>
  <si>
    <t xml:space="preserve">3229002S1026</t>
  </si>
  <si>
    <t xml:space="preserve">１０％１０ｍＬ</t>
  </si>
  <si>
    <t xml:space="preserve">Ｋ．Ｃ．Ｌ．エリキシル（１０ｗ／ｖ％）</t>
  </si>
  <si>
    <t xml:space="preserve">3229003S1039</t>
  </si>
  <si>
    <t xml:space="preserve">酢酸カリウム</t>
  </si>
  <si>
    <t xml:space="preserve">酢酸カリウム液「司生堂」</t>
  </si>
  <si>
    <t xml:space="preserve">3229005B1038</t>
  </si>
  <si>
    <t xml:space="preserve">Ｌ－アスパラギン酸カリウム</t>
  </si>
  <si>
    <t xml:space="preserve">アスパラカリウム散５０％</t>
  </si>
  <si>
    <t xml:space="preserve">3229005F1080</t>
  </si>
  <si>
    <t xml:space="preserve">アスパラカリウム錠３００ｍｇ</t>
  </si>
  <si>
    <t xml:space="preserve">3229007C1032</t>
  </si>
  <si>
    <t xml:space="preserve">グルコン酸カリウム</t>
  </si>
  <si>
    <t xml:space="preserve">カリウム４ｍＥｑ１ｇ</t>
  </si>
  <si>
    <t xml:space="preserve">グルコンサンＫ細粒４ｍＥｑ／ｇ</t>
  </si>
  <si>
    <t xml:space="preserve">3229007F1047</t>
  </si>
  <si>
    <t xml:space="preserve">カリウム２．５ｍＥｑ１錠</t>
  </si>
  <si>
    <t xml:space="preserve">グルコンサンＫ錠２．５ｍＥｑ</t>
  </si>
  <si>
    <t xml:space="preserve">3229007F2035</t>
  </si>
  <si>
    <t xml:space="preserve">カリウム５ｍＥｑ１錠</t>
  </si>
  <si>
    <t xml:space="preserve">グルコンサンＫ錠５ｍＥｑ</t>
  </si>
  <si>
    <t xml:space="preserve">3229008F1025</t>
  </si>
  <si>
    <t xml:space="preserve">ヒスチジン亜鉛水和物</t>
  </si>
  <si>
    <t xml:space="preserve">ジンタス錠５０ｍｇ</t>
  </si>
  <si>
    <t xml:space="preserve">3229008F2021</t>
  </si>
  <si>
    <t xml:space="preserve">ジンタス錠２５ｍｇ</t>
  </si>
  <si>
    <t xml:space="preserve">3229100D2030</t>
  </si>
  <si>
    <t xml:space="preserve">ナトリウム・カリウム・マグネシウム配合剤</t>
  </si>
  <si>
    <t xml:space="preserve">４ｇ１包</t>
  </si>
  <si>
    <t xml:space="preserve">ソリタ－Ｔ配合顆粒２号</t>
  </si>
  <si>
    <t xml:space="preserve">3229101D2035</t>
  </si>
  <si>
    <t xml:space="preserve">ソリタ－Ｔ配合顆粒３号</t>
  </si>
  <si>
    <t xml:space="preserve">3229102F1107</t>
  </si>
  <si>
    <t xml:space="preserve">アスパラギン酸カリウム・マグネシウム</t>
  </si>
  <si>
    <t xml:space="preserve">（１５０ｍｇ）１錠</t>
  </si>
  <si>
    <t xml:space="preserve">アスパラ配合錠</t>
  </si>
  <si>
    <t xml:space="preserve">3229103D1020</t>
  </si>
  <si>
    <t xml:space="preserve">リン酸二水素ナトリウム一水和物・無水リン酸水素二ナトリウム</t>
  </si>
  <si>
    <t xml:space="preserve">１００ｍｇ１包（リンとして）</t>
  </si>
  <si>
    <t xml:space="preserve">ホスリボン配合顆粒</t>
  </si>
  <si>
    <t xml:space="preserve">3231001X1019</t>
  </si>
  <si>
    <t xml:space="preserve">ブドウ糖</t>
  </si>
  <si>
    <t xml:space="preserve">3231001X1060</t>
  </si>
  <si>
    <t xml:space="preserve">ブドウ糖「コザカイ・Ｍ」</t>
  </si>
  <si>
    <t xml:space="preserve">3231001X1167</t>
  </si>
  <si>
    <t xml:space="preserve">ブドウ糖「ニッコー」</t>
  </si>
  <si>
    <t xml:space="preserve">3232001X1016</t>
  </si>
  <si>
    <t xml:space="preserve">果糖</t>
  </si>
  <si>
    <t xml:space="preserve">3253001D1036</t>
  </si>
  <si>
    <t xml:space="preserve">総合アミノ酸製剤</t>
  </si>
  <si>
    <t xml:space="preserve">２．５ｇ１包</t>
  </si>
  <si>
    <t xml:space="preserve">アミユー配合顆粒</t>
  </si>
  <si>
    <t xml:space="preserve">3253002D1030</t>
  </si>
  <si>
    <t xml:space="preserve">ＥＳポリタミン配合顆粒</t>
  </si>
  <si>
    <t xml:space="preserve">3253003D2031</t>
  </si>
  <si>
    <t xml:space="preserve">イソロイシン・ロイシン・バリン</t>
  </si>
  <si>
    <t xml:space="preserve">４．１５ｇ１包</t>
  </si>
  <si>
    <t xml:space="preserve">リーバクト配合顆粒</t>
  </si>
  <si>
    <t xml:space="preserve">3253003Q1029</t>
  </si>
  <si>
    <t xml:space="preserve">２０ｇ１個</t>
  </si>
  <si>
    <t xml:space="preserve">リーバクト配合経口ゼリー</t>
  </si>
  <si>
    <t xml:space="preserve">3259103B1036</t>
  </si>
  <si>
    <t xml:space="preserve">経腸成分栄養剤</t>
  </si>
  <si>
    <t xml:space="preserve">エレンタール配合内用剤</t>
  </si>
  <si>
    <t xml:space="preserve">3259107A1039</t>
  </si>
  <si>
    <t xml:space="preserve">エレンタールＰ乳幼児用配合内用剤</t>
  </si>
  <si>
    <t xml:space="preserve">3259108B1039</t>
  </si>
  <si>
    <t xml:space="preserve">肝不全用成分栄養剤</t>
  </si>
  <si>
    <t xml:space="preserve">アミノレバンＥＮ配合散</t>
  </si>
  <si>
    <t xml:space="preserve">3259109S1025</t>
  </si>
  <si>
    <t xml:space="preserve">エンシュア・リキッド</t>
  </si>
  <si>
    <t xml:space="preserve">アボットジャパン</t>
  </si>
  <si>
    <t xml:space="preserve">3259111A1035</t>
  </si>
  <si>
    <t xml:space="preserve">ヘパンＥＤ配合内用剤</t>
  </si>
  <si>
    <t xml:space="preserve">3259114S1026</t>
  </si>
  <si>
    <t xml:space="preserve">エンシュア・Ｈ</t>
  </si>
  <si>
    <t xml:space="preserve">3259117S1020</t>
  </si>
  <si>
    <t xml:space="preserve">１０ｍＬ（混合調製後の内用液として）</t>
  </si>
  <si>
    <t xml:space="preserve">ツインラインＮＦ配合経腸用液</t>
  </si>
  <si>
    <t xml:space="preserve">イーエヌ大塚製薬</t>
  </si>
  <si>
    <t xml:space="preserve">3259118S1024</t>
  </si>
  <si>
    <t xml:space="preserve">ラコールＮＦ配合経腸用液</t>
  </si>
  <si>
    <t xml:space="preserve">3259118T1020</t>
  </si>
  <si>
    <t xml:space="preserve">ラコールＮＦ配合経腸用半固形剤</t>
  </si>
  <si>
    <t xml:space="preserve">3259119S1029</t>
  </si>
  <si>
    <t xml:space="preserve">エネーボ配合経腸用液</t>
  </si>
  <si>
    <t xml:space="preserve">3259120S1021</t>
  </si>
  <si>
    <t xml:space="preserve">イノラス配合経腸用液</t>
  </si>
  <si>
    <t xml:space="preserve">3259121T1021</t>
  </si>
  <si>
    <t xml:space="preserve">イノソリッド配合経腸用半固形剤</t>
  </si>
  <si>
    <t xml:space="preserve">3272001X1062</t>
  </si>
  <si>
    <t xml:space="preserve">マルツエキス</t>
  </si>
  <si>
    <t xml:space="preserve">マルツエキス分包（高田）</t>
  </si>
  <si>
    <t xml:space="preserve">3279103X2032</t>
  </si>
  <si>
    <t xml:space="preserve">フェニルアラニン除去ミルク</t>
  </si>
  <si>
    <t xml:space="preserve">フェニルアラニン除去ミルク配合散「雪印」</t>
  </si>
  <si>
    <t xml:space="preserve">雪印メグミルク</t>
  </si>
  <si>
    <t xml:space="preserve">3279104X2037</t>
  </si>
  <si>
    <t xml:space="preserve">ロイシン・イソロイシン・バリン除去ミルク</t>
  </si>
  <si>
    <t xml:space="preserve">ロイシン・イソロイシン・バリン除去ミルク配合散「雪印」</t>
  </si>
  <si>
    <t xml:space="preserve">3279109S1028</t>
  </si>
  <si>
    <t xml:space="preserve">人乳由来母乳強化剤</t>
  </si>
  <si>
    <t xml:space="preserve">１０ｍＬ１瓶</t>
  </si>
  <si>
    <t xml:space="preserve">プリミーフォート経腸用液　ＣＦ</t>
  </si>
  <si>
    <t xml:space="preserve">クリニジェン</t>
  </si>
  <si>
    <t xml:space="preserve">3279109S2024</t>
  </si>
  <si>
    <t xml:space="preserve">１５ｍＬ１瓶</t>
  </si>
  <si>
    <t xml:space="preserve">プリミーフォート経腸用液　６</t>
  </si>
  <si>
    <t xml:space="preserve">3279109S3020</t>
  </si>
  <si>
    <t xml:space="preserve">３０ｍＬ１瓶</t>
  </si>
  <si>
    <t xml:space="preserve">3279109S4027</t>
  </si>
  <si>
    <t xml:space="preserve">４０ｍＬ１瓶</t>
  </si>
  <si>
    <t xml:space="preserve">プリミーフォート経腸用液　８</t>
  </si>
  <si>
    <t xml:space="preserve">3291001X1017</t>
  </si>
  <si>
    <t xml:space="preserve">ブドウ酒</t>
  </si>
  <si>
    <t xml:space="preserve">3291001X1025</t>
  </si>
  <si>
    <t xml:space="preserve">ブドウ酒（中北）</t>
  </si>
  <si>
    <t xml:space="preserve">3321002B1139</t>
  </si>
  <si>
    <t xml:space="preserve">カルバゾクロムスルホン酸ナトリウム水和物</t>
  </si>
  <si>
    <t xml:space="preserve">アドナ散１０％</t>
  </si>
  <si>
    <t xml:space="preserve">3321002C1010</t>
  </si>
  <si>
    <t xml:space="preserve">カルバゾクロムスルホン酸ナトリウム１０％細粒</t>
  </si>
  <si>
    <t xml:space="preserve">3321002F1092</t>
  </si>
  <si>
    <t xml:space="preserve">アドナ錠１０ｍｇ</t>
  </si>
  <si>
    <t xml:space="preserve">3321002F1114</t>
  </si>
  <si>
    <t xml:space="preserve">カルバゾクロムスルホン酸ナトリウム錠１０ｍｇ「日医工」</t>
  </si>
  <si>
    <t xml:space="preserve">3321002F2013</t>
  </si>
  <si>
    <t xml:space="preserve">カルバゾクロムスルホン酸ナトリウム３０ｍｇ錠</t>
  </si>
  <si>
    <t xml:space="preserve">3321002F2366</t>
  </si>
  <si>
    <t xml:space="preserve">アドナ錠３０ｍｇ</t>
  </si>
  <si>
    <t xml:space="preserve">3321002F2439</t>
  </si>
  <si>
    <t xml:space="preserve">カルバゾクロムスルホン酸Ｎａ錠３０ｍｇ「ツルハラ」</t>
  </si>
  <si>
    <t xml:space="preserve">3322001X1015</t>
  </si>
  <si>
    <t xml:space="preserve">ゼラチン</t>
  </si>
  <si>
    <t xml:space="preserve">3322002X1010</t>
  </si>
  <si>
    <t xml:space="preserve">精製ゼラチン</t>
  </si>
  <si>
    <t xml:space="preserve">3323001C1053</t>
  </si>
  <si>
    <t xml:space="preserve">トロンビン</t>
  </si>
  <si>
    <t xml:space="preserve">１０，０００単位１ｇ１包</t>
  </si>
  <si>
    <t xml:space="preserve">経口用トロンビン細粒１万単位「サワイ」</t>
  </si>
  <si>
    <t xml:space="preserve">3323001C1061</t>
  </si>
  <si>
    <t xml:space="preserve">経口用トロンビン細粒１万単位</t>
  </si>
  <si>
    <t xml:space="preserve">3323001C3056</t>
  </si>
  <si>
    <t xml:space="preserve">５，０００単位０．５ｇ１包</t>
  </si>
  <si>
    <t xml:space="preserve">経口用トロンビン細粒０．５万単位「サワイ」</t>
  </si>
  <si>
    <t xml:space="preserve">3323001C3064</t>
  </si>
  <si>
    <t xml:space="preserve">経口用トロンビン細粒５千単位</t>
  </si>
  <si>
    <t xml:space="preserve">3327002B1027</t>
  </si>
  <si>
    <t xml:space="preserve">トラネキサム酸</t>
  </si>
  <si>
    <t xml:space="preserve">トランサミン散５０％</t>
  </si>
  <si>
    <t xml:space="preserve">3327002F1010</t>
  </si>
  <si>
    <t xml:space="preserve">トラネキサム酸２５０ｍｇ錠</t>
  </si>
  <si>
    <t xml:space="preserve">3327002F1142</t>
  </si>
  <si>
    <t xml:space="preserve">トランサミン錠２５０ｍｇ</t>
  </si>
  <si>
    <t xml:space="preserve">3327002F2041</t>
  </si>
  <si>
    <t xml:space="preserve">トランサミン錠５００ｍｇ</t>
  </si>
  <si>
    <t xml:space="preserve">3327002F2050</t>
  </si>
  <si>
    <t xml:space="preserve">トラネキサム酸錠５００ｍｇ「ＹＤ」</t>
  </si>
  <si>
    <t xml:space="preserve">3327002M1010</t>
  </si>
  <si>
    <t xml:space="preserve">トラネキサム酸２５０ｍｇカプセル</t>
  </si>
  <si>
    <t xml:space="preserve">3327002M1303</t>
  </si>
  <si>
    <t xml:space="preserve">トランサミンカプセル２５０ｍｇ</t>
  </si>
  <si>
    <t xml:space="preserve">3327002Q1062</t>
  </si>
  <si>
    <t xml:space="preserve">トランサミンシロップ５％</t>
  </si>
  <si>
    <t xml:space="preserve">3327002Q1089</t>
  </si>
  <si>
    <t xml:space="preserve">トラネキサム酸シロップ５％「ＮＩＧ」</t>
  </si>
  <si>
    <t xml:space="preserve">3332001C1028</t>
  </si>
  <si>
    <t xml:space="preserve">ワルファリンカリウム</t>
  </si>
  <si>
    <t xml:space="preserve">ワルファリンＫ細粒０．２％「ＮＳ」</t>
  </si>
  <si>
    <t xml:space="preserve">3332001D1023</t>
  </si>
  <si>
    <t xml:space="preserve">ワーファリン顆粒０．２％</t>
  </si>
  <si>
    <t xml:space="preserve">3332001F1016</t>
  </si>
  <si>
    <t xml:space="preserve">ワルファリンカリウム錠</t>
  </si>
  <si>
    <t xml:space="preserve">3332001F1024</t>
  </si>
  <si>
    <t xml:space="preserve">ワーファリン錠１ｍｇ</t>
  </si>
  <si>
    <t xml:space="preserve">3332001F1083</t>
  </si>
  <si>
    <t xml:space="preserve">ワルファリンＫ錠１ｍｇ「トーワ」</t>
  </si>
  <si>
    <t xml:space="preserve">3332001F1130</t>
  </si>
  <si>
    <t xml:space="preserve">ワルファリンＫ錠１ｍｇ「ＮＩＧ」</t>
  </si>
  <si>
    <t xml:space="preserve">3332001F2012</t>
  </si>
  <si>
    <t xml:space="preserve">3332001F3019</t>
  </si>
  <si>
    <t xml:space="preserve">3332001F3035</t>
  </si>
  <si>
    <t xml:space="preserve">ワーファリン錠０．５ｍｇ</t>
  </si>
  <si>
    <t xml:space="preserve">3332001F3051</t>
  </si>
  <si>
    <t xml:space="preserve">ワルファリンＫ錠０．５ｍｇ「トーワ」</t>
  </si>
  <si>
    <t xml:space="preserve">3332001F3086</t>
  </si>
  <si>
    <t xml:space="preserve">ワルファリンＫ錠０．５ｍｇ「ＮＩＧ」</t>
  </si>
  <si>
    <t xml:space="preserve">3332001F4015</t>
  </si>
  <si>
    <t xml:space="preserve">3339001M1024</t>
  </si>
  <si>
    <t xml:space="preserve">ダビガトランエテキシラートメタンスルホン酸塩</t>
  </si>
  <si>
    <t xml:space="preserve">プラザキサカプセル７５ｍｇ</t>
  </si>
  <si>
    <t xml:space="preserve">3339001M2020</t>
  </si>
  <si>
    <t xml:space="preserve">１１０ｍｇ１カプセル</t>
  </si>
  <si>
    <t xml:space="preserve">プラザキサカプセル１１０ｍｇ</t>
  </si>
  <si>
    <t xml:space="preserve">3339002F1020</t>
  </si>
  <si>
    <t xml:space="preserve">エドキサバントシル酸塩水和物</t>
  </si>
  <si>
    <t xml:space="preserve">リクシアナ錠１５ｍｇ</t>
  </si>
  <si>
    <t xml:space="preserve">3339002F2026</t>
  </si>
  <si>
    <t xml:space="preserve">リクシアナ錠３０ｍｇ</t>
  </si>
  <si>
    <t xml:space="preserve">3339002F3022</t>
  </si>
  <si>
    <t xml:space="preserve">リクシアナ錠６０ｍｇ</t>
  </si>
  <si>
    <t xml:space="preserve">3339002F4029</t>
  </si>
  <si>
    <t xml:space="preserve">リクシアナＯＤ錠１５ｍｇ</t>
  </si>
  <si>
    <t xml:space="preserve">3339002F5025</t>
  </si>
  <si>
    <t xml:space="preserve">リクシアナＯＤ錠３０ｍｇ</t>
  </si>
  <si>
    <t xml:space="preserve">3339002F6021</t>
  </si>
  <si>
    <t xml:space="preserve">リクシアナＯＤ錠６０ｍｇ</t>
  </si>
  <si>
    <t xml:space="preserve">3339003C1028</t>
  </si>
  <si>
    <t xml:space="preserve">リバーロキサバン</t>
  </si>
  <si>
    <t xml:space="preserve">イグザレルト細粒分包１０ｍｇ</t>
  </si>
  <si>
    <t xml:space="preserve">3339003C2024</t>
  </si>
  <si>
    <t xml:space="preserve">１５ｍｇ１包</t>
  </si>
  <si>
    <t xml:space="preserve">イグザレルト細粒分包１５ｍｇ</t>
  </si>
  <si>
    <t xml:space="preserve">3339003F1024</t>
  </si>
  <si>
    <t xml:space="preserve">イグザレルト錠１０ｍｇ</t>
  </si>
  <si>
    <t xml:space="preserve">3339003F1032</t>
  </si>
  <si>
    <t xml:space="preserve">リバーロキサバン錠１０ｍｇ「サワイ」</t>
  </si>
  <si>
    <t xml:space="preserve">3339003F1040</t>
  </si>
  <si>
    <t xml:space="preserve">リバーロキサバン錠１０ｍｇ「バイエル」</t>
  </si>
  <si>
    <t xml:space="preserve">3339003F2020</t>
  </si>
  <si>
    <t xml:space="preserve">イグザレルト錠１５ｍｇ</t>
  </si>
  <si>
    <t xml:space="preserve">3339003F2039</t>
  </si>
  <si>
    <t xml:space="preserve">リバーロキサバン錠１５ｍｇ「サワイ」</t>
  </si>
  <si>
    <t xml:space="preserve">3339003F2047</t>
  </si>
  <si>
    <t xml:space="preserve">リバーロキサバン錠１５ｍｇ「バイエル」</t>
  </si>
  <si>
    <t xml:space="preserve">3339003F3027</t>
  </si>
  <si>
    <t xml:space="preserve">イグザレルトＯＤ錠１０ｍｇ</t>
  </si>
  <si>
    <t xml:space="preserve">3339003F3035</t>
  </si>
  <si>
    <t xml:space="preserve">リバーロキサバンＯＤ錠１０ｍｇ「ＪＧ」</t>
  </si>
  <si>
    <t xml:space="preserve">3339003F3043</t>
  </si>
  <si>
    <t xml:space="preserve">リバーロキサバンＯＤ錠１０ｍｇ「ＴＣＫ」</t>
  </si>
  <si>
    <t xml:space="preserve">3339003F3051</t>
  </si>
  <si>
    <t xml:space="preserve">リバーロキサバンＯＤ錠１０ｍｇ「サワイ」</t>
  </si>
  <si>
    <t xml:space="preserve">3339003F3060</t>
  </si>
  <si>
    <t xml:space="preserve">リバーロキサバンＯＤ錠１０ｍｇ「トーワ」</t>
  </si>
  <si>
    <t xml:space="preserve">3339003F3078</t>
  </si>
  <si>
    <t xml:space="preserve">リバーロキサバンＯＤ錠１０ｍｇ「日医工」</t>
  </si>
  <si>
    <t xml:space="preserve">3339003F3086</t>
  </si>
  <si>
    <t xml:space="preserve">リバーロキサバンＯＤ錠１０ｍｇ「ニプロ」</t>
  </si>
  <si>
    <t xml:space="preserve">3339003F3094</t>
  </si>
  <si>
    <t xml:space="preserve">リバーロキサバンＯＤ錠１０ｍｇ「バイエル」</t>
  </si>
  <si>
    <t xml:space="preserve">3339003F4023</t>
  </si>
  <si>
    <t xml:space="preserve">イグザレルトＯＤ錠１５ｍｇ</t>
  </si>
  <si>
    <t xml:space="preserve">3339003F4031</t>
  </si>
  <si>
    <t xml:space="preserve">リバーロキサバンＯＤ錠１５ｍｇ「ＪＧ」</t>
  </si>
  <si>
    <t xml:space="preserve">3339003F4040</t>
  </si>
  <si>
    <t xml:space="preserve">リバーロキサバンＯＤ錠１５ｍｇ「ＴＣＫ」</t>
  </si>
  <si>
    <t xml:space="preserve">3339003F4058</t>
  </si>
  <si>
    <t xml:space="preserve">リバーロキサバンＯＤ錠１５ｍｇ「サワイ」</t>
  </si>
  <si>
    <t xml:space="preserve">3339003F4066</t>
  </si>
  <si>
    <t xml:space="preserve">リバーロキサバンＯＤ錠１５ｍｇ「トーワ」</t>
  </si>
  <si>
    <t xml:space="preserve">3339003F4074</t>
  </si>
  <si>
    <t xml:space="preserve">リバーロキサバンＯＤ錠１５ｍｇ「日医工」</t>
  </si>
  <si>
    <t xml:space="preserve">3339003F4082</t>
  </si>
  <si>
    <t xml:space="preserve">リバーロキサバンＯＤ錠１５ｍｇ「ニプロ」</t>
  </si>
  <si>
    <t xml:space="preserve">3339003F4090</t>
  </si>
  <si>
    <t xml:space="preserve">リバーロキサバンＯＤ錠１５ｍｇ「バイエル」</t>
  </si>
  <si>
    <t xml:space="preserve">3339003F5020</t>
  </si>
  <si>
    <t xml:space="preserve">イグザレルト錠２．５ｍｇ</t>
  </si>
  <si>
    <t xml:space="preserve">3339003R1020</t>
  </si>
  <si>
    <t xml:space="preserve">５１．７ｍｇ１瓶</t>
  </si>
  <si>
    <t xml:space="preserve">イグザレルトドライシロップ小児用５１．７ｍｇ</t>
  </si>
  <si>
    <t xml:space="preserve">3339003R2027</t>
  </si>
  <si>
    <t xml:space="preserve">１０３．４ｍｇ１瓶</t>
  </si>
  <si>
    <t xml:space="preserve">イグザレルトドライシロップ小児用１０３．４ｍｇ</t>
  </si>
  <si>
    <t xml:space="preserve">3339004F1029</t>
  </si>
  <si>
    <t xml:space="preserve">アピキサバン</t>
  </si>
  <si>
    <t xml:space="preserve">エリキュース錠２．５ｍｇ</t>
  </si>
  <si>
    <t xml:space="preserve">3339004F2025</t>
  </si>
  <si>
    <t xml:space="preserve">エリキュース錠５ｍｇ</t>
  </si>
  <si>
    <t xml:space="preserve">3399001C1027</t>
  </si>
  <si>
    <t xml:space="preserve">チクロピジン塩酸塩</t>
  </si>
  <si>
    <t xml:space="preserve">パナルジン細粒１０％</t>
  </si>
  <si>
    <t xml:space="preserve">3399001F1015</t>
  </si>
  <si>
    <t xml:space="preserve">チクロピジン塩酸塩１００ｍｇ錠</t>
  </si>
  <si>
    <t xml:space="preserve">3399001F1384</t>
  </si>
  <si>
    <t xml:space="preserve">パナルジン錠１００ｍｇ</t>
  </si>
  <si>
    <t xml:space="preserve">3399002B1026</t>
  </si>
  <si>
    <t xml:space="preserve">シロスタゾール</t>
  </si>
  <si>
    <t xml:space="preserve">プレタール散２０％</t>
  </si>
  <si>
    <t xml:space="preserve">3399002F1010</t>
  </si>
  <si>
    <t xml:space="preserve">シロスタゾール５０ｍｇ錠</t>
  </si>
  <si>
    <t xml:space="preserve">3399002F2016</t>
  </si>
  <si>
    <t xml:space="preserve">シロスタゾール１００ｍｇ錠</t>
  </si>
  <si>
    <t xml:space="preserve">3399002F2300</t>
  </si>
  <si>
    <t xml:space="preserve">シロスタゾール錠１００ｍｇ「ケミファ」</t>
  </si>
  <si>
    <t xml:space="preserve">3399002F2393</t>
  </si>
  <si>
    <t xml:space="preserve">シロスタゾール錠１００ｍｇ「ＶＴＲＳ」</t>
  </si>
  <si>
    <t xml:space="preserve">3399002F3012</t>
  </si>
  <si>
    <t xml:space="preserve">シロスタゾール５０ｍｇ口腔内崩壊錠</t>
  </si>
  <si>
    <t xml:space="preserve">3399002F3020</t>
  </si>
  <si>
    <t xml:space="preserve">プレタールＯＤ錠５０ｍｇ</t>
  </si>
  <si>
    <t xml:space="preserve">3399002F4019</t>
  </si>
  <si>
    <t xml:space="preserve">シロスタゾール１００ｍｇ口腔内崩壊錠</t>
  </si>
  <si>
    <t xml:space="preserve">3399002F4027</t>
  </si>
  <si>
    <t xml:space="preserve">プレタールＯＤ錠１００ｍｇ</t>
  </si>
  <si>
    <t xml:space="preserve">3399002F4043</t>
  </si>
  <si>
    <t xml:space="preserve">シロスタゾールＯＤ錠１００ｍｇ「タカタ」</t>
  </si>
  <si>
    <t xml:space="preserve">3399002F4060</t>
  </si>
  <si>
    <t xml:space="preserve">シロスタゾールＯＤ錠１００ｍｇ「ケミファ」</t>
  </si>
  <si>
    <t xml:space="preserve">3399002F4124</t>
  </si>
  <si>
    <t xml:space="preserve">シロスタゾールＯＤ錠１００ｍｇ「ＶＴＲＳ」</t>
  </si>
  <si>
    <t xml:space="preserve">3399002Q1037</t>
  </si>
  <si>
    <t xml:space="preserve">５０ｍｇ１包</t>
  </si>
  <si>
    <t xml:space="preserve">シロスタゾール内服ゼリー５０ｍｇ「ＥＥ」</t>
  </si>
  <si>
    <t xml:space="preserve">3399002Q2033</t>
  </si>
  <si>
    <t xml:space="preserve">１００ｍｇ１包</t>
  </si>
  <si>
    <t xml:space="preserve">シロスタゾール内服ゼリー１００ｍｇ「ＥＥ」</t>
  </si>
  <si>
    <t xml:space="preserve">3399003F1014</t>
  </si>
  <si>
    <t xml:space="preserve">リマプロスト　アルファデクス</t>
  </si>
  <si>
    <r>
      <rPr>
        <sz val="11"/>
        <color theme="1"/>
        <rFont val="WenQuanYi Zen Hei"/>
        <family val="2"/>
      </rPr>
      <t xml:space="preserve">リマプロスト　アルファデクス５</t>
    </r>
    <r>
      <rPr>
        <sz val="11"/>
        <color theme="1"/>
        <rFont val="Calibri"/>
        <family val="2"/>
        <charset val="1"/>
      </rPr>
      <t xml:space="preserve">μ</t>
    </r>
    <r>
      <rPr>
        <sz val="11"/>
        <color theme="1"/>
        <rFont val="WenQuanYi Zen Hei"/>
        <family val="2"/>
      </rPr>
      <t xml:space="preserve">ｇ錠</t>
    </r>
  </si>
  <si>
    <t xml:space="preserve">3399003F1073</t>
  </si>
  <si>
    <r>
      <rPr>
        <sz val="11"/>
        <color theme="1"/>
        <rFont val="WenQuanYi Zen Hei"/>
        <family val="2"/>
      </rPr>
      <t xml:space="preserve">オパルモン錠５</t>
    </r>
    <r>
      <rPr>
        <sz val="11"/>
        <color theme="1"/>
        <rFont val="Calibri"/>
        <family val="2"/>
        <charset val="1"/>
      </rPr>
      <t xml:space="preserve">μ</t>
    </r>
    <r>
      <rPr>
        <sz val="11"/>
        <color theme="1"/>
        <rFont val="WenQuanYi Zen Hei"/>
        <family val="2"/>
      </rPr>
      <t xml:space="preserve">ｇ</t>
    </r>
  </si>
  <si>
    <t xml:space="preserve">3399003F1120</t>
  </si>
  <si>
    <r>
      <rPr>
        <sz val="11"/>
        <color theme="1"/>
        <rFont val="WenQuanYi Zen Hei"/>
        <family val="2"/>
      </rPr>
      <t xml:space="preserve">リマプロストアルファデクス錠５</t>
    </r>
    <r>
      <rPr>
        <sz val="11"/>
        <color theme="1"/>
        <rFont val="Calibri"/>
        <family val="2"/>
        <charset val="1"/>
      </rPr>
      <t xml:space="preserve">μ</t>
    </r>
    <r>
      <rPr>
        <sz val="11"/>
        <color theme="1"/>
        <rFont val="WenQuanYi Zen Hei"/>
        <family val="2"/>
      </rPr>
      <t xml:space="preserve">ｇ「ＳＮ」</t>
    </r>
  </si>
  <si>
    <t xml:space="preserve">3399004M1018</t>
  </si>
  <si>
    <t xml:space="preserve">イコサペント酸エチル３００ｍｇカプセル</t>
  </si>
  <si>
    <t xml:space="preserve">3399004M1026</t>
  </si>
  <si>
    <t xml:space="preserve">エパデールカプセル３００</t>
  </si>
  <si>
    <t xml:space="preserve">3399004M1336</t>
  </si>
  <si>
    <t xml:space="preserve">イコサペント酸エチルカプセル３００ｍｇ「サワイ」</t>
  </si>
  <si>
    <t xml:space="preserve">3399004M1425</t>
  </si>
  <si>
    <t xml:space="preserve">イコサペント酸エチルカプセル３００ｍｇ「杏林」</t>
  </si>
  <si>
    <t xml:space="preserve">3399004M2014</t>
  </si>
  <si>
    <t xml:space="preserve">イコサペント酸エチル３００ｍｇ粒状カプセル</t>
  </si>
  <si>
    <t xml:space="preserve">3399004M2022</t>
  </si>
  <si>
    <t xml:space="preserve">エパデールＳ３００</t>
  </si>
  <si>
    <t xml:space="preserve">3399004M3010</t>
  </si>
  <si>
    <t xml:space="preserve">６００ｍｇ１包</t>
  </si>
  <si>
    <t xml:space="preserve">イコサペント酸エチル６００ｍｇ粒状カプセル</t>
  </si>
  <si>
    <t xml:space="preserve">3399004M3029</t>
  </si>
  <si>
    <t xml:space="preserve">エパデールＳ６００</t>
  </si>
  <si>
    <t xml:space="preserve">3399004M4017</t>
  </si>
  <si>
    <t xml:space="preserve">９００ｍｇ１包</t>
  </si>
  <si>
    <t xml:space="preserve">イコサペント酸エチル９００ｍｇ粒状カプセル</t>
  </si>
  <si>
    <t xml:space="preserve">3399004M4025</t>
  </si>
  <si>
    <t xml:space="preserve">エパデールＳ９００</t>
  </si>
  <si>
    <t xml:space="preserve">3399005F1013</t>
  </si>
  <si>
    <r>
      <rPr>
        <sz val="11"/>
        <color theme="1"/>
        <rFont val="WenQuanYi Zen Hei"/>
        <family val="2"/>
      </rPr>
      <t xml:space="preserve">２０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</si>
  <si>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ベラプロストナトリウム２０</t>
    </r>
    <r>
      <rPr>
        <sz val="11"/>
        <color theme="1"/>
        <rFont val="Calibri"/>
        <family val="2"/>
        <charset val="1"/>
      </rPr>
      <t xml:space="preserve">μ</t>
    </r>
    <r>
      <rPr>
        <sz val="11"/>
        <color theme="1"/>
        <rFont val="WenQuanYi Zen Hei"/>
        <family val="2"/>
      </rPr>
      <t xml:space="preserve">ｇ錠</t>
    </r>
  </si>
  <si>
    <t xml:space="preserve">3399005F1021</t>
  </si>
  <si>
    <r>
      <rPr>
        <sz val="11"/>
        <color theme="1"/>
        <rFont val="WenQuanYi Zen Hei"/>
        <family val="2"/>
      </rPr>
      <t xml:space="preserve">ドルナー錠２０</t>
    </r>
    <r>
      <rPr>
        <sz val="11"/>
        <color theme="1"/>
        <rFont val="Calibri"/>
        <family val="2"/>
        <charset val="1"/>
      </rPr>
      <t xml:space="preserve">μ</t>
    </r>
    <r>
      <rPr>
        <sz val="11"/>
        <color theme="1"/>
        <rFont val="WenQuanYi Zen Hei"/>
        <family val="2"/>
      </rPr>
      <t xml:space="preserve">ｇ</t>
    </r>
  </si>
  <si>
    <t xml:space="preserve">3399005F1030</t>
  </si>
  <si>
    <t xml:space="preserve">プロサイリン錠２０</t>
  </si>
  <si>
    <t xml:space="preserve">3399005F1200</t>
  </si>
  <si>
    <r>
      <rPr>
        <sz val="11"/>
        <color theme="1"/>
        <rFont val="WenQuanYi Zen Hei"/>
        <family val="2"/>
      </rPr>
      <t xml:space="preserve">ベラプロストＮａ錠２０</t>
    </r>
    <r>
      <rPr>
        <sz val="11"/>
        <color theme="1"/>
        <rFont val="Calibri"/>
        <family val="2"/>
        <charset val="1"/>
      </rPr>
      <t xml:space="preserve">μ</t>
    </r>
    <r>
      <rPr>
        <sz val="11"/>
        <color theme="1"/>
        <rFont val="WenQuanYi Zen Hei"/>
        <family val="2"/>
      </rPr>
      <t xml:space="preserve">ｇ「サワイ」</t>
    </r>
  </si>
  <si>
    <t xml:space="preserve">3399005F2060</t>
  </si>
  <si>
    <r>
      <rPr>
        <sz val="11"/>
        <color theme="1"/>
        <rFont val="WenQuanYi Zen Hei"/>
        <family val="2"/>
      </rPr>
      <t xml:space="preserve">４０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</si>
  <si>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ベラプロストＮａ錠４０</t>
    </r>
    <r>
      <rPr>
        <sz val="11"/>
        <color theme="1"/>
        <rFont val="Calibri"/>
        <family val="2"/>
        <charset val="1"/>
      </rPr>
      <t xml:space="preserve">μ</t>
    </r>
    <r>
      <rPr>
        <sz val="11"/>
        <color theme="1"/>
        <rFont val="WenQuanYi Zen Hei"/>
        <family val="2"/>
      </rPr>
      <t xml:space="preserve">ｇ「ＹＤ」</t>
    </r>
  </si>
  <si>
    <t xml:space="preserve">3399005F2079</t>
  </si>
  <si>
    <r>
      <rPr>
        <sz val="11"/>
        <color theme="1"/>
        <rFont val="WenQuanYi Zen Hei"/>
        <family val="2"/>
      </rPr>
      <t xml:space="preserve">ベラプロストＮａ錠４０</t>
    </r>
    <r>
      <rPr>
        <sz val="11"/>
        <color theme="1"/>
        <rFont val="Calibri"/>
        <family val="2"/>
        <charset val="1"/>
      </rPr>
      <t xml:space="preserve">μ</t>
    </r>
    <r>
      <rPr>
        <sz val="11"/>
        <color theme="1"/>
        <rFont val="WenQuanYi Zen Hei"/>
        <family val="2"/>
      </rPr>
      <t xml:space="preserve">ｇ「トーワ」</t>
    </r>
  </si>
  <si>
    <t xml:space="preserve">3399005F2109</t>
  </si>
  <si>
    <r>
      <rPr>
        <sz val="11"/>
        <color theme="1"/>
        <rFont val="WenQuanYi Zen Hei"/>
        <family val="2"/>
      </rPr>
      <t xml:space="preserve">ベラプロストＮａ錠４０</t>
    </r>
    <r>
      <rPr>
        <sz val="11"/>
        <color theme="1"/>
        <rFont val="Calibri"/>
        <family val="2"/>
        <charset val="1"/>
      </rPr>
      <t xml:space="preserve">μ</t>
    </r>
    <r>
      <rPr>
        <sz val="11"/>
        <color theme="1"/>
        <rFont val="WenQuanYi Zen Hei"/>
        <family val="2"/>
      </rPr>
      <t xml:space="preserve">ｇ「ＮＩＧ」</t>
    </r>
  </si>
  <si>
    <t xml:space="preserve">3399006F1018</t>
  </si>
  <si>
    <t xml:space="preserve">サルポグレラート塩酸塩</t>
  </si>
  <si>
    <t xml:space="preserve">サルポグレラート塩酸塩５０ｍｇ錠</t>
  </si>
  <si>
    <t xml:space="preserve">3399006F1026</t>
  </si>
  <si>
    <t xml:space="preserve">アンプラーグ錠５０ｍｇ</t>
  </si>
  <si>
    <t xml:space="preserve">3399006F1174</t>
  </si>
  <si>
    <t xml:space="preserve">サルポグレラート塩酸塩錠５０ｍｇ「ケミファ」</t>
  </si>
  <si>
    <t xml:space="preserve">3399006F1182</t>
  </si>
  <si>
    <t xml:space="preserve">サルポグレラート塩酸塩錠５０ｍｇ「サワイ」</t>
  </si>
  <si>
    <t xml:space="preserve">3399006F2014</t>
  </si>
  <si>
    <t xml:space="preserve">サルポグレラート塩酸塩１００ｍｇ錠</t>
  </si>
  <si>
    <t xml:space="preserve">3399006F2022</t>
  </si>
  <si>
    <t xml:space="preserve">アンプラーグ錠１００ｍｇ</t>
  </si>
  <si>
    <t xml:space="preserve">3399006F2065</t>
  </si>
  <si>
    <t xml:space="preserve">サルポグレラート塩酸塩錠１００ｍｇ「ＪＧ」</t>
  </si>
  <si>
    <t xml:space="preserve">3399006F2090</t>
  </si>
  <si>
    <t xml:space="preserve">サルポグレラート塩酸塩錠１００ｍｇ「ＮＰ」</t>
  </si>
  <si>
    <t xml:space="preserve">3399006F2111</t>
  </si>
  <si>
    <t xml:space="preserve">サルポグレラート塩酸塩錠１００ｍｇ「ＴＣＫ」</t>
  </si>
  <si>
    <t xml:space="preserve">3399006F2162</t>
  </si>
  <si>
    <t xml:space="preserve">サルポグレラート塩酸塩錠１００ｍｇ「オーハラ」</t>
  </si>
  <si>
    <t xml:space="preserve">3399006F2170</t>
  </si>
  <si>
    <t xml:space="preserve">サルポグレラート塩酸塩錠１００ｍｇ「ケミファ」</t>
  </si>
  <si>
    <t xml:space="preserve">3399006F2189</t>
  </si>
  <si>
    <t xml:space="preserve">サルポグレラート塩酸塩錠１００ｍｇ「サワイ」</t>
  </si>
  <si>
    <t xml:space="preserve">3399006F2197</t>
  </si>
  <si>
    <t xml:space="preserve">サルポグレラート塩酸塩錠１００ｍｇ「サンド」</t>
  </si>
  <si>
    <t xml:space="preserve">3399006F2227</t>
  </si>
  <si>
    <t xml:space="preserve">サルポグレラート塩酸塩錠１００ｍｇ「トーワ」</t>
  </si>
  <si>
    <t xml:space="preserve">3399006F2308</t>
  </si>
  <si>
    <t xml:space="preserve">サルポグレラート塩酸塩錠１００ｍｇ「ＮＩＧ」</t>
  </si>
  <si>
    <t xml:space="preserve">3399007H1013</t>
  </si>
  <si>
    <t xml:space="preserve">アスピリン１００ｍｇ腸溶錠</t>
  </si>
  <si>
    <t xml:space="preserve">3399008F1017</t>
  </si>
  <si>
    <t xml:space="preserve">クロピドグレル硫酸塩</t>
  </si>
  <si>
    <t xml:space="preserve">クロピドグレル硫酸塩２５ｍｇ錠</t>
  </si>
  <si>
    <t xml:space="preserve">3399008F1025</t>
  </si>
  <si>
    <t xml:space="preserve">プラビックス錠２５ｍｇ</t>
  </si>
  <si>
    <t xml:space="preserve">3399008F1076</t>
  </si>
  <si>
    <t xml:space="preserve">クロピドグレル錠２５ｍｇ「ＪＧ」</t>
  </si>
  <si>
    <t xml:space="preserve">3399008F1114</t>
  </si>
  <si>
    <t xml:space="preserve">クロピドグレル錠２５ｍｇ「ＳＡＮＩＫ」</t>
  </si>
  <si>
    <t xml:space="preserve">3399008F1130</t>
  </si>
  <si>
    <t xml:space="preserve">クロピドグレル錠２５ｍｇ「ＴＣＫ」</t>
  </si>
  <si>
    <t xml:space="preserve">3399008F1173</t>
  </si>
  <si>
    <t xml:space="preserve">クロピドグレル錠２５ｍｇ「科研」</t>
  </si>
  <si>
    <t xml:space="preserve">3399008F1190</t>
  </si>
  <si>
    <t xml:space="preserve">クロピドグレル錠２５ｍｇ「ケミファ」</t>
  </si>
  <si>
    <t xml:space="preserve">3399008F1203</t>
  </si>
  <si>
    <t xml:space="preserve">クロピドグレル錠２５ｍｇ「サワイ」</t>
  </si>
  <si>
    <t xml:space="preserve">3399008F1211</t>
  </si>
  <si>
    <t xml:space="preserve">クロピドグレル錠２５ｍｇ「サンド」</t>
  </si>
  <si>
    <t xml:space="preserve">3399008F1246</t>
  </si>
  <si>
    <t xml:space="preserve">クロピドグレル錠２５ｍｇ「ツルハラ」</t>
  </si>
  <si>
    <t xml:space="preserve">3399008F1262</t>
  </si>
  <si>
    <t xml:space="preserve">クロピドグレル錠２５ｍｇ「トーワ」</t>
  </si>
  <si>
    <t xml:space="preserve">3399008F1319</t>
  </si>
  <si>
    <t xml:space="preserve">クロピドグレル錠２５ｍｇ「明治」</t>
  </si>
  <si>
    <t xml:space="preserve">3399008F2021</t>
  </si>
  <si>
    <t xml:space="preserve">プラビックス錠７５ｍｇ</t>
  </si>
  <si>
    <t xml:space="preserve">3399008F2072</t>
  </si>
  <si>
    <t xml:space="preserve">クロピドグレル錠７５ｍｇ「ＪＧ」</t>
  </si>
  <si>
    <t xml:space="preserve">3399008F2110</t>
  </si>
  <si>
    <t xml:space="preserve">クロピドグレル錠７５ｍｇ「ＳＡＮＩＫ」</t>
  </si>
  <si>
    <t xml:space="preserve">3399008F2137</t>
  </si>
  <si>
    <t xml:space="preserve">クロピドグレル錠７５ｍｇ「ＴＣＫ」</t>
  </si>
  <si>
    <t xml:space="preserve">3399008F2145</t>
  </si>
  <si>
    <t xml:space="preserve">クロピドグレル錠７５ｍｇ「ＹＤ」</t>
  </si>
  <si>
    <t xml:space="preserve">3399008F2170</t>
  </si>
  <si>
    <t xml:space="preserve">クロピドグレル錠７５ｍｇ「科研」</t>
  </si>
  <si>
    <t xml:space="preserve">3399008F2188</t>
  </si>
  <si>
    <t xml:space="preserve">クロピドグレル錠７５ｍｇ「杏林」</t>
  </si>
  <si>
    <t xml:space="preserve">3399008F2196</t>
  </si>
  <si>
    <t xml:space="preserve">クロピドグレル錠７５ｍｇ「ケミファ」</t>
  </si>
  <si>
    <t xml:space="preserve">3399008F2200</t>
  </si>
  <si>
    <t xml:space="preserve">クロピドグレル錠７５ｍｇ「サワイ」</t>
  </si>
  <si>
    <t xml:space="preserve">3399008F2218</t>
  </si>
  <si>
    <t xml:space="preserve">クロピドグレル錠７５ｍｇ「サンド」</t>
  </si>
  <si>
    <t xml:space="preserve">3399008F2226</t>
  </si>
  <si>
    <t xml:space="preserve">クロピドグレル錠７５ｍｇ「三和」</t>
  </si>
  <si>
    <t xml:space="preserve">3399008F2242</t>
  </si>
  <si>
    <t xml:space="preserve">クロピドグレル錠７５ｍｇ「ツルハラ」</t>
  </si>
  <si>
    <t xml:space="preserve">3399008F2269</t>
  </si>
  <si>
    <t xml:space="preserve">クロピドグレル錠７５ｍｇ「トーワ」</t>
  </si>
  <si>
    <t xml:space="preserve">3399008F2277</t>
  </si>
  <si>
    <t xml:space="preserve">クロピドグレル錠７５ｍｇ「日新」</t>
  </si>
  <si>
    <t xml:space="preserve">3399008F2315</t>
  </si>
  <si>
    <t xml:space="preserve">クロピドグレル錠７５ｍｇ「明治」</t>
  </si>
  <si>
    <t xml:space="preserve">3399008F2331</t>
  </si>
  <si>
    <t xml:space="preserve">クロピドグレル錠７５ｍｇ「フェルゼン」</t>
  </si>
  <si>
    <t xml:space="preserve">3399008F2340</t>
  </si>
  <si>
    <t xml:space="preserve">クロピドグレル錠７５ｍｇ「クニヒロ」</t>
  </si>
  <si>
    <t xml:space="preserve">3399008F2358</t>
  </si>
  <si>
    <t xml:space="preserve">クロピドグレル錠７５ｍｇ「ＶＴＲＳ」</t>
  </si>
  <si>
    <t xml:space="preserve">3399008F3044</t>
  </si>
  <si>
    <t xml:space="preserve">クロピドグレル錠５０ｍｇ「ＴＣＫ」</t>
  </si>
  <si>
    <t xml:space="preserve">3399008F3052</t>
  </si>
  <si>
    <t xml:space="preserve">クロピドグレル錠５０ｍｇ「サワイ」</t>
  </si>
  <si>
    <t xml:space="preserve">3399008F3079</t>
  </si>
  <si>
    <t xml:space="preserve">クロピドグレル錠５０ｍｇ「明治」</t>
  </si>
  <si>
    <t xml:space="preserve">3399009F1020</t>
  </si>
  <si>
    <t xml:space="preserve">プラスグレル塩酸塩</t>
  </si>
  <si>
    <t xml:space="preserve">エフィエント錠３．７５ｍｇ</t>
  </si>
  <si>
    <t xml:space="preserve">3399009F1038</t>
  </si>
  <si>
    <t xml:space="preserve">プラスグレル錠３．７５ｍｇ「ＤＳＥＰ」</t>
  </si>
  <si>
    <t xml:space="preserve">3399009F1046</t>
  </si>
  <si>
    <t xml:space="preserve">プラスグレル錠３．７５ｍｇ「トーワ」</t>
  </si>
  <si>
    <t xml:space="preserve">3399009F1054</t>
  </si>
  <si>
    <t xml:space="preserve">プラスグレル錠３．７５ｍｇ「日新」</t>
  </si>
  <si>
    <t xml:space="preserve">3399009F2026</t>
  </si>
  <si>
    <t xml:space="preserve">エフィエント錠５ｍｇ</t>
  </si>
  <si>
    <t xml:space="preserve">3399009F2034</t>
  </si>
  <si>
    <t xml:space="preserve">プラスグレル錠５ｍｇ「ＤＳＥＰ」</t>
  </si>
  <si>
    <t xml:space="preserve">3399009F2042</t>
  </si>
  <si>
    <t xml:space="preserve">プラスグレル錠５ｍｇ「トーワ」</t>
  </si>
  <si>
    <t xml:space="preserve">3399009F3022</t>
  </si>
  <si>
    <t xml:space="preserve">エフィエント錠２．５ｍｇ</t>
  </si>
  <si>
    <t xml:space="preserve">3399009F3030</t>
  </si>
  <si>
    <t xml:space="preserve">プラスグレル錠２．５ｍｇ「ＤＳＥＰ」</t>
  </si>
  <si>
    <t xml:space="preserve">3399009F3049</t>
  </si>
  <si>
    <t xml:space="preserve">プラスグレル錠２．５ｍｇ「トーワ」</t>
  </si>
  <si>
    <t xml:space="preserve">3399009F3057</t>
  </si>
  <si>
    <t xml:space="preserve">プラスグレル錠２．５ｍｇ「日新」</t>
  </si>
  <si>
    <t xml:space="preserve">3399009F4037</t>
  </si>
  <si>
    <t xml:space="preserve">プラスグレル錠２０ｍｇ「日新」</t>
  </si>
  <si>
    <t xml:space="preserve">3399009F5025</t>
  </si>
  <si>
    <t xml:space="preserve">エフィエントＯＤ錠２０ｍｇ</t>
  </si>
  <si>
    <t xml:space="preserve">3399009F5033</t>
  </si>
  <si>
    <t xml:space="preserve">プラスグレルＯＤ錠２０ｍｇ「ＤＳＥＰ」</t>
  </si>
  <si>
    <t xml:space="preserve">3399009F5041</t>
  </si>
  <si>
    <t xml:space="preserve">プラスグレルＯＤ錠２０ｍｇ「トーワ」</t>
  </si>
  <si>
    <t xml:space="preserve">3399010F1022</t>
  </si>
  <si>
    <t xml:space="preserve">ルストロンボパグ</t>
  </si>
  <si>
    <t xml:space="preserve">ムルプレタ錠３ｍｇ</t>
  </si>
  <si>
    <t xml:space="preserve">3399011F1027</t>
  </si>
  <si>
    <t xml:space="preserve">チカグレロル</t>
  </si>
  <si>
    <t xml:space="preserve">ブリリンタ錠６０ｍｇ</t>
  </si>
  <si>
    <t xml:space="preserve">3399011F2023</t>
  </si>
  <si>
    <t xml:space="preserve">９０ｍｇ１錠</t>
  </si>
  <si>
    <t xml:space="preserve">ブリリンタ錠９０ｍｇ</t>
  </si>
  <si>
    <t xml:space="preserve">3399012F1021</t>
  </si>
  <si>
    <t xml:space="preserve">アバトロンボパグマレイン酸塩</t>
  </si>
  <si>
    <t xml:space="preserve">ドプテレット錠２０ｍｇ</t>
  </si>
  <si>
    <t xml:space="preserve">Ｓｗｅｄｉｓｈ　Ｏｒｐｈａｎ　Ｂｉｏｖｉｔｒｕｍ　Ｊａｐａｎ</t>
  </si>
  <si>
    <t xml:space="preserve">3399100F1019</t>
  </si>
  <si>
    <t xml:space="preserve">アスピリン・ダイアルミネート</t>
  </si>
  <si>
    <t xml:space="preserve">８１ｍｇ１錠</t>
  </si>
  <si>
    <t xml:space="preserve">アスピリン・ダイアルミネートＡ８１錠</t>
  </si>
  <si>
    <t xml:space="preserve">3399101F1021</t>
  </si>
  <si>
    <t xml:space="preserve">クロピドグレル硫酸塩・アスピリン</t>
  </si>
  <si>
    <t xml:space="preserve">コンプラビン配合錠</t>
  </si>
  <si>
    <t xml:space="preserve">3399101F1030</t>
  </si>
  <si>
    <t xml:space="preserve">ロレアス配合錠「ＮＳ」</t>
  </si>
  <si>
    <t xml:space="preserve">3399101F1048</t>
  </si>
  <si>
    <t xml:space="preserve">ロレアス配合錠「ＳＡＮＩＫ」</t>
  </si>
  <si>
    <t xml:space="preserve">3399101F1056</t>
  </si>
  <si>
    <t xml:space="preserve">ロレアス配合錠「杏林」</t>
  </si>
  <si>
    <t xml:space="preserve">3399102F1026</t>
  </si>
  <si>
    <t xml:space="preserve">アスピリン・ランソプラゾール</t>
  </si>
  <si>
    <t xml:space="preserve">タケルダ配合錠</t>
  </si>
  <si>
    <t xml:space="preserve">3399103F1020</t>
  </si>
  <si>
    <t xml:space="preserve">アスピリン・ボノプラザンフマル酸塩</t>
  </si>
  <si>
    <t xml:space="preserve">キャブピリン配合錠</t>
  </si>
  <si>
    <t xml:space="preserve">3919003F2020</t>
  </si>
  <si>
    <t xml:space="preserve">チオプロニン</t>
  </si>
  <si>
    <t xml:space="preserve">チオラ錠１００</t>
  </si>
  <si>
    <t xml:space="preserve">3919006B1034</t>
  </si>
  <si>
    <t xml:space="preserve">タウリン</t>
  </si>
  <si>
    <t xml:space="preserve">９８％１ｇ</t>
  </si>
  <si>
    <t xml:space="preserve">タウリン散９８％「大正」</t>
  </si>
  <si>
    <t xml:space="preserve">3919007M1021</t>
  </si>
  <si>
    <t xml:space="preserve">プロパゲルマニウム</t>
  </si>
  <si>
    <t xml:space="preserve">セロシオンカプセル１０</t>
  </si>
  <si>
    <t xml:space="preserve">3919008S1025</t>
  </si>
  <si>
    <t xml:space="preserve">マラリキシバット塩化物</t>
  </si>
  <si>
    <t xml:space="preserve">１％３０ｍＬ１瓶</t>
  </si>
  <si>
    <t xml:space="preserve">リブマーリ内用液１０ｍｇ／ｍＬ</t>
  </si>
  <si>
    <t xml:space="preserve">3919009D1020</t>
  </si>
  <si>
    <t xml:space="preserve">オデビキシバット水和物</t>
  </si>
  <si>
    <r>
      <rPr>
        <sz val="11"/>
        <color theme="1"/>
        <rFont val="WenQuanYi Zen Hei"/>
        <family val="2"/>
      </rPr>
      <t xml:space="preserve">２００</t>
    </r>
    <r>
      <rPr>
        <sz val="11"/>
        <color theme="1"/>
        <rFont val="Calibri"/>
        <family val="2"/>
        <charset val="1"/>
      </rPr>
      <t xml:space="preserve">μ</t>
    </r>
    <r>
      <rPr>
        <sz val="11"/>
        <color theme="1"/>
        <rFont val="WenQuanYi Zen Hei"/>
        <family val="2"/>
      </rPr>
      <t xml:space="preserve">ｇ１個</t>
    </r>
  </si>
  <si>
    <r>
      <rPr>
        <sz val="11"/>
        <color theme="1"/>
        <rFont val="WenQuanYi Zen Hei"/>
        <family val="2"/>
      </rPr>
      <t xml:space="preserve">ビルベイ顆粒２００</t>
    </r>
    <r>
      <rPr>
        <sz val="11"/>
        <color theme="1"/>
        <rFont val="Calibri"/>
        <family val="2"/>
        <charset val="1"/>
      </rPr>
      <t xml:space="preserve">μ</t>
    </r>
    <r>
      <rPr>
        <sz val="11"/>
        <color theme="1"/>
        <rFont val="WenQuanYi Zen Hei"/>
        <family val="2"/>
      </rPr>
      <t xml:space="preserve">ｇ</t>
    </r>
  </si>
  <si>
    <t xml:space="preserve">ＩＰＳＥＮ</t>
  </si>
  <si>
    <t xml:space="preserve">3919009D2027</t>
  </si>
  <si>
    <r>
      <rPr>
        <sz val="11"/>
        <color theme="1"/>
        <rFont val="WenQuanYi Zen Hei"/>
        <family val="2"/>
      </rPr>
      <t xml:space="preserve">６００</t>
    </r>
    <r>
      <rPr>
        <sz val="11"/>
        <color theme="1"/>
        <rFont val="Calibri"/>
        <family val="2"/>
        <charset val="1"/>
      </rPr>
      <t xml:space="preserve">μ</t>
    </r>
    <r>
      <rPr>
        <sz val="11"/>
        <color theme="1"/>
        <rFont val="WenQuanYi Zen Hei"/>
        <family val="2"/>
      </rPr>
      <t xml:space="preserve">ｇ１個</t>
    </r>
  </si>
  <si>
    <r>
      <rPr>
        <sz val="11"/>
        <color theme="1"/>
        <rFont val="WenQuanYi Zen Hei"/>
        <family val="2"/>
      </rPr>
      <t xml:space="preserve">ビルベイ顆粒６００</t>
    </r>
    <r>
      <rPr>
        <sz val="11"/>
        <color theme="1"/>
        <rFont val="Calibri"/>
        <family val="2"/>
        <charset val="1"/>
      </rPr>
      <t xml:space="preserve">μ</t>
    </r>
    <r>
      <rPr>
        <sz val="11"/>
        <color theme="1"/>
        <rFont val="WenQuanYi Zen Hei"/>
        <family val="2"/>
      </rPr>
      <t xml:space="preserve">ｇ</t>
    </r>
  </si>
  <si>
    <t xml:space="preserve">3919100F1150</t>
  </si>
  <si>
    <t xml:space="preserve">グリチルリチン・ＤＬ－メチオニン配合剤</t>
  </si>
  <si>
    <t xml:space="preserve">グリチロン配合錠</t>
  </si>
  <si>
    <t xml:space="preserve">3919100F1169</t>
  </si>
  <si>
    <t xml:space="preserve">ニチファーゲン配合錠</t>
  </si>
  <si>
    <t xml:space="preserve">3919100F1177</t>
  </si>
  <si>
    <t xml:space="preserve">ネオファーゲンＣ配合錠</t>
  </si>
  <si>
    <t xml:space="preserve">3921001F1031</t>
  </si>
  <si>
    <t xml:space="preserve">エデト酸カルシウムナトリウム水和物</t>
  </si>
  <si>
    <t xml:space="preserve">ブライアン錠５００ｍｇ</t>
  </si>
  <si>
    <t xml:space="preserve">3922001B2041</t>
  </si>
  <si>
    <t xml:space="preserve">グルタチオン</t>
  </si>
  <si>
    <t xml:space="preserve">タチオン散２０％</t>
  </si>
  <si>
    <t xml:space="preserve">3922001F1098</t>
  </si>
  <si>
    <t xml:space="preserve">タチオン錠５０ｍｇ</t>
  </si>
  <si>
    <t xml:space="preserve">3922001F2248</t>
  </si>
  <si>
    <t xml:space="preserve">タチオン錠１００ｍｇ</t>
  </si>
  <si>
    <t xml:space="preserve">3922001F2345</t>
  </si>
  <si>
    <t xml:space="preserve">グルタチオン錠１００ｍｇ「ツルハラ」</t>
  </si>
  <si>
    <t xml:space="preserve">3929001M1039</t>
  </si>
  <si>
    <t xml:space="preserve">ペニシラミン</t>
  </si>
  <si>
    <t xml:space="preserve">メタルカプターゼカプセル５０ｍｇ</t>
  </si>
  <si>
    <t xml:space="preserve">3929001M2035</t>
  </si>
  <si>
    <t xml:space="preserve">メタルカプターゼカプセル１００ｍｇ</t>
  </si>
  <si>
    <t xml:space="preserve">3929001M3031</t>
  </si>
  <si>
    <t xml:space="preserve">メタルカプターゼカプセル２００ｍｇ</t>
  </si>
  <si>
    <t xml:space="preserve">3929003C1059</t>
  </si>
  <si>
    <t xml:space="preserve">球形吸着炭</t>
  </si>
  <si>
    <t xml:space="preserve">球形吸着炭細粒「マイラン」</t>
  </si>
  <si>
    <t xml:space="preserve">3929003C1067</t>
  </si>
  <si>
    <t xml:space="preserve">クレメジン細粒分包２ｇ</t>
  </si>
  <si>
    <t xml:space="preserve">クレハ</t>
  </si>
  <si>
    <t xml:space="preserve">3929003C1075</t>
  </si>
  <si>
    <t xml:space="preserve">球形吸着炭細粒分包２ｇ「日医工」</t>
  </si>
  <si>
    <t xml:space="preserve">3929003F1020</t>
  </si>
  <si>
    <t xml:space="preserve">クレメジン速崩錠５００ｍｇ</t>
  </si>
  <si>
    <t xml:space="preserve">3929004F1025</t>
  </si>
  <si>
    <t xml:space="preserve">ホリナートカルシウム</t>
  </si>
  <si>
    <t xml:space="preserve">ロイコボリン錠５ｍｇ</t>
  </si>
  <si>
    <t xml:space="preserve">3929004F2013</t>
  </si>
  <si>
    <t xml:space="preserve">ホリナートカルシウム２５ｍｇ錠</t>
  </si>
  <si>
    <t xml:space="preserve">3929004F2021</t>
  </si>
  <si>
    <t xml:space="preserve">ユーゼル錠２５ｍｇ</t>
  </si>
  <si>
    <t xml:space="preserve">3929004F2030</t>
  </si>
  <si>
    <t xml:space="preserve">ロイコボリン錠２５ｍｇ</t>
  </si>
  <si>
    <t xml:space="preserve">3929004F2048</t>
  </si>
  <si>
    <t xml:space="preserve">ホリナート錠２５ｍｇ「タイホウ」</t>
  </si>
  <si>
    <t xml:space="preserve">岡山大鵬薬品</t>
  </si>
  <si>
    <t xml:space="preserve">3929004F2064</t>
  </si>
  <si>
    <t xml:space="preserve">ホリナート錠２５ｍｇ「ＪＧ」</t>
  </si>
  <si>
    <t xml:space="preserve">3929004F2080</t>
  </si>
  <si>
    <t xml:space="preserve">ホリナート錠２５ｍｇ「ＮＫ」</t>
  </si>
  <si>
    <t xml:space="preserve">3929004F2099</t>
  </si>
  <si>
    <t xml:space="preserve">ホリナート錠２５ｍｇ「オーハラ」</t>
  </si>
  <si>
    <t xml:space="preserve">3929004F2102</t>
  </si>
  <si>
    <t xml:space="preserve">ホリナート錠２５ｍｇ「サワイ」</t>
  </si>
  <si>
    <t xml:space="preserve">3929004F2129</t>
  </si>
  <si>
    <t xml:space="preserve">ホリナート錠２５ｍｇ「トーワ」</t>
  </si>
  <si>
    <t xml:space="preserve">3929005M1029</t>
  </si>
  <si>
    <t xml:space="preserve">トリエンチン塩酸塩</t>
  </si>
  <si>
    <t xml:space="preserve">メタライト２５０カプセル</t>
  </si>
  <si>
    <t xml:space="preserve">ツムラ</t>
  </si>
  <si>
    <t xml:space="preserve">3929006S1049</t>
  </si>
  <si>
    <t xml:space="preserve">アセチルシステイン</t>
  </si>
  <si>
    <t xml:space="preserve">１７．６％１ｍＬ</t>
  </si>
  <si>
    <t xml:space="preserve">アセチルシステイン内用液１７．６％「あゆみ」</t>
  </si>
  <si>
    <t xml:space="preserve">3929007D1028</t>
  </si>
  <si>
    <t xml:space="preserve">酢酸亜鉛水和物</t>
  </si>
  <si>
    <t xml:space="preserve">ノベルジン顆粒５％</t>
  </si>
  <si>
    <t xml:space="preserve">3929007D1036</t>
  </si>
  <si>
    <t xml:space="preserve">酢酸亜鉛顆粒５％「サワイ」</t>
  </si>
  <si>
    <t xml:space="preserve">3929007D1044</t>
  </si>
  <si>
    <t xml:space="preserve">酢酸亜鉛顆粒５％「ノーベル」</t>
  </si>
  <si>
    <t xml:space="preserve">3929007F1029</t>
  </si>
  <si>
    <t xml:space="preserve">ノベルジン錠２５ｍｇ</t>
  </si>
  <si>
    <t xml:space="preserve">3929007F1037</t>
  </si>
  <si>
    <t xml:space="preserve">酢酸亜鉛錠２５ｍｇ「サワイ」</t>
  </si>
  <si>
    <t xml:space="preserve">3929007F1045</t>
  </si>
  <si>
    <t xml:space="preserve">酢酸亜鉛錠２５ｍｇ「ノーベル」</t>
  </si>
  <si>
    <t xml:space="preserve">3929007F1053</t>
  </si>
  <si>
    <t xml:space="preserve">酢酸亜鉛錠２５ｍｇ「ケミファ」</t>
  </si>
  <si>
    <t xml:space="preserve">3929007F2025</t>
  </si>
  <si>
    <t xml:space="preserve">ノベルジン錠５０ｍｇ</t>
  </si>
  <si>
    <t xml:space="preserve">3929007F2033</t>
  </si>
  <si>
    <t xml:space="preserve">酢酸亜鉛錠５０ｍｇ「サワイ」</t>
  </si>
  <si>
    <t xml:space="preserve">3929007F2041</t>
  </si>
  <si>
    <t xml:space="preserve">酢酸亜鉛錠５０ｍｇ「ノーベル」</t>
  </si>
  <si>
    <t xml:space="preserve">3929007F2050</t>
  </si>
  <si>
    <t xml:space="preserve">酢酸亜鉛錠５０ｍｇ「ケミファ」</t>
  </si>
  <si>
    <t xml:space="preserve">3929008D1022</t>
  </si>
  <si>
    <t xml:space="preserve">デフェラシロクス</t>
  </si>
  <si>
    <t xml:space="preserve">９０ｍｇ１包</t>
  </si>
  <si>
    <t xml:space="preserve">ジャドニュ顆粒分包９０ｍｇ</t>
  </si>
  <si>
    <t xml:space="preserve">3929008D1030</t>
  </si>
  <si>
    <t xml:space="preserve">デフェラシロクス顆粒分包９０ｍｇ「サンド」</t>
  </si>
  <si>
    <t xml:space="preserve">3929008D1049</t>
  </si>
  <si>
    <t xml:space="preserve">デフェラシロクス顆粒分包９０ｍｇ「サワイ」</t>
  </si>
  <si>
    <t xml:space="preserve">3929008D2029</t>
  </si>
  <si>
    <t xml:space="preserve">３６０ｍｇ１包</t>
  </si>
  <si>
    <t xml:space="preserve">ジャドニュ顆粒分包３６０ｍｇ</t>
  </si>
  <si>
    <t xml:space="preserve">3929008D2037</t>
  </si>
  <si>
    <t xml:space="preserve">デフェラシロクス顆粒分包３６０ｍｇ「サンド」</t>
  </si>
  <si>
    <t xml:space="preserve">3929008D2045</t>
  </si>
  <si>
    <t xml:space="preserve">デフェラシロクス顆粒分包３６０ｍｇ「サワイ」</t>
  </si>
  <si>
    <t xml:space="preserve">3929009M1027</t>
  </si>
  <si>
    <t xml:space="preserve">システアミン酒石酸塩</t>
  </si>
  <si>
    <t xml:space="preserve">ニシスタゴンカプセル５０ｍｇ</t>
  </si>
  <si>
    <t xml:space="preserve">3929009M2023</t>
  </si>
  <si>
    <t xml:space="preserve">ニシスタゴンカプセル１５０ｍｇ</t>
  </si>
  <si>
    <t xml:space="preserve">3932001S1041</t>
  </si>
  <si>
    <t xml:space="preserve">シアナミド</t>
  </si>
  <si>
    <t xml:space="preserve">シアナマイド内用液１％「タナベ」</t>
  </si>
  <si>
    <t xml:space="preserve">3939001B1034</t>
  </si>
  <si>
    <t xml:space="preserve">ジスルフィラム</t>
  </si>
  <si>
    <t xml:space="preserve">ノックビン原末</t>
  </si>
  <si>
    <t xml:space="preserve">3941001F1077</t>
  </si>
  <si>
    <t xml:space="preserve">コルヒチン</t>
  </si>
  <si>
    <t xml:space="preserve">コルヒチン錠０．５ｍｇ「タカタ」</t>
  </si>
  <si>
    <t xml:space="preserve">3942001F1015</t>
  </si>
  <si>
    <t xml:space="preserve">プロベネシド</t>
  </si>
  <si>
    <t xml:space="preserve">プロベネシド錠</t>
  </si>
  <si>
    <t xml:space="preserve">3943001F1012</t>
  </si>
  <si>
    <t xml:space="preserve">アロプリノール</t>
  </si>
  <si>
    <t xml:space="preserve">アロプリノール１００ｍｇ錠</t>
  </si>
  <si>
    <t xml:space="preserve">3943001F2019</t>
  </si>
  <si>
    <t xml:space="preserve">アロプリノール５０ｍｇ錠</t>
  </si>
  <si>
    <t xml:space="preserve">3949002F1010</t>
  </si>
  <si>
    <t xml:space="preserve">ベンズブロマロン</t>
  </si>
  <si>
    <t xml:space="preserve">ベンズブロマロン２５ｍｇ錠</t>
  </si>
  <si>
    <t xml:space="preserve">3949002F1053</t>
  </si>
  <si>
    <t xml:space="preserve">ユリノーム錠２５ｍｇ</t>
  </si>
  <si>
    <t xml:space="preserve">3949002F2017</t>
  </si>
  <si>
    <t xml:space="preserve">ベンズブロマロン５０ｍｇ錠</t>
  </si>
  <si>
    <t xml:space="preserve">3949002F2114</t>
  </si>
  <si>
    <t xml:space="preserve">ユリノーム錠５０ｍｇ</t>
  </si>
  <si>
    <t xml:space="preserve">3949003F1015</t>
  </si>
  <si>
    <t xml:space="preserve">フェブキソスタット</t>
  </si>
  <si>
    <t xml:space="preserve">フェブキソスタット１０ｍｇ錠</t>
  </si>
  <si>
    <t xml:space="preserve">3949003F1023</t>
  </si>
  <si>
    <t xml:space="preserve">フェブリク錠１０ｍｇ</t>
  </si>
  <si>
    <t xml:space="preserve">3949003F1112</t>
  </si>
  <si>
    <t xml:space="preserve">フェブキソスタット水和物</t>
  </si>
  <si>
    <t xml:space="preserve">フェブキソスタット錠１０ｍｇ「トーワ」</t>
  </si>
  <si>
    <t xml:space="preserve">3949003F2011</t>
  </si>
  <si>
    <t xml:space="preserve">フェブキソスタット２０ｍｇ錠</t>
  </si>
  <si>
    <t xml:space="preserve">3949003F2020</t>
  </si>
  <si>
    <t xml:space="preserve">フェブリク錠２０ｍｇ</t>
  </si>
  <si>
    <t xml:space="preserve">3949003F2119</t>
  </si>
  <si>
    <t xml:space="preserve">フェブキソスタット錠２０ｍｇ「トーワ」</t>
  </si>
  <si>
    <t xml:space="preserve">3949003F3026</t>
  </si>
  <si>
    <t xml:space="preserve">フェブリク錠４０ｍｇ</t>
  </si>
  <si>
    <t xml:space="preserve">3949003F3034</t>
  </si>
  <si>
    <t xml:space="preserve">フェブキソスタット錠４０ｍｇ「ＡＦＰ」</t>
  </si>
  <si>
    <t xml:space="preserve">3949003F3042</t>
  </si>
  <si>
    <t xml:space="preserve">フェブキソスタット錠４０ｍｇ「ＤＳＥＰ」</t>
  </si>
  <si>
    <t xml:space="preserve">3949003F3050</t>
  </si>
  <si>
    <t xml:space="preserve">フェブキソスタット錠４０ｍｇ「ＪＧ」</t>
  </si>
  <si>
    <t xml:space="preserve">3949003F3069</t>
  </si>
  <si>
    <t xml:space="preserve">フェブキソスタット錠４０ｍｇ「ＴＣＫ」</t>
  </si>
  <si>
    <t xml:space="preserve">3949003F3077</t>
  </si>
  <si>
    <t xml:space="preserve">フェブキソスタット錠４０ｍｇ「ＹＤ」</t>
  </si>
  <si>
    <t xml:space="preserve">3949003F3085</t>
  </si>
  <si>
    <t xml:space="preserve">フェブキソスタット錠４０ｍｇ「杏林」</t>
  </si>
  <si>
    <t xml:space="preserve">3949003F3093</t>
  </si>
  <si>
    <t xml:space="preserve">フェブキソスタット錠４０ｍｇ「ケミファ」</t>
  </si>
  <si>
    <t xml:space="preserve">3949003F3107</t>
  </si>
  <si>
    <t xml:space="preserve">フェブキソスタット錠４０ｍｇ「サワイ」</t>
  </si>
  <si>
    <t xml:space="preserve">3949003F3115</t>
  </si>
  <si>
    <t xml:space="preserve">フェブキソスタット錠４０ｍｇ「トーワ」</t>
  </si>
  <si>
    <t xml:space="preserve">3949003F3123</t>
  </si>
  <si>
    <t xml:space="preserve">フェブキソスタット錠４０ｍｇ「日新」</t>
  </si>
  <si>
    <t xml:space="preserve">3949003F3131</t>
  </si>
  <si>
    <t xml:space="preserve">フェブキソスタット錠４０ｍｇ「ニプロ」</t>
  </si>
  <si>
    <t xml:space="preserve">3949003F3140</t>
  </si>
  <si>
    <t xml:space="preserve">フェブキソスタット錠４０ｍｇ「明治」</t>
  </si>
  <si>
    <t xml:space="preserve">3949003F4014</t>
  </si>
  <si>
    <t xml:space="preserve">フェブキソスタット１０ｍｇ口腔内崩壊錠</t>
  </si>
  <si>
    <t xml:space="preserve">3949003F5010</t>
  </si>
  <si>
    <t xml:space="preserve">フェブキソスタット２０ｍｇ口腔内崩壊錠</t>
  </si>
  <si>
    <t xml:space="preserve">3949003F6025</t>
  </si>
  <si>
    <t xml:space="preserve">フェブキソスタットＯＤ錠４０ｍｇ「ＮＰＩ」</t>
  </si>
  <si>
    <t xml:space="preserve">3949003F6033</t>
  </si>
  <si>
    <t xml:space="preserve">フェブキソスタットＯＤ錠４０ｍｇ「ケミファ」</t>
  </si>
  <si>
    <t xml:space="preserve">3949003F6041</t>
  </si>
  <si>
    <t xml:space="preserve">フェブキソスタットＯＤ錠４０ｍｇ「日新」</t>
  </si>
  <si>
    <t xml:space="preserve">3949003F6050</t>
  </si>
  <si>
    <t xml:space="preserve">フェブキソスタットＯＤ錠４０ｍｇ「明治」</t>
  </si>
  <si>
    <t xml:space="preserve">3949004F1028</t>
  </si>
  <si>
    <t xml:space="preserve">トピロキソスタット</t>
  </si>
  <si>
    <t xml:space="preserve">ウリアデック錠２０ｍｇ</t>
  </si>
  <si>
    <t xml:space="preserve">3949004F1036</t>
  </si>
  <si>
    <t xml:space="preserve">トピロリック錠２０ｍｇ</t>
  </si>
  <si>
    <t xml:space="preserve">3949004F2024</t>
  </si>
  <si>
    <t xml:space="preserve">ウリアデック錠４０ｍｇ</t>
  </si>
  <si>
    <t xml:space="preserve">3949004F2032</t>
  </si>
  <si>
    <t xml:space="preserve">トピロリック錠４０ｍｇ</t>
  </si>
  <si>
    <t xml:space="preserve">3949004F3020</t>
  </si>
  <si>
    <t xml:space="preserve">ウリアデック錠６０ｍｇ</t>
  </si>
  <si>
    <t xml:space="preserve">3949004F3039</t>
  </si>
  <si>
    <t xml:space="preserve">トピロリック錠６０ｍｇ</t>
  </si>
  <si>
    <t xml:space="preserve">3949005F1022</t>
  </si>
  <si>
    <t xml:space="preserve">ドチヌラド</t>
  </si>
  <si>
    <t xml:space="preserve">ユリス錠０．５ｍｇ</t>
  </si>
  <si>
    <t xml:space="preserve">3949005F2029</t>
  </si>
  <si>
    <t xml:space="preserve">ユリス錠１ｍｇ</t>
  </si>
  <si>
    <t xml:space="preserve">3949005F3025</t>
  </si>
  <si>
    <t xml:space="preserve">ユリス錠２ｍｇ</t>
  </si>
  <si>
    <t xml:space="preserve">3949101A1149</t>
  </si>
  <si>
    <t xml:space="preserve">クエン酸カリウム・クエン酸ナトリウム水和物</t>
  </si>
  <si>
    <t xml:space="preserve">ウラリット－Ｕ配合散</t>
  </si>
  <si>
    <t xml:space="preserve">3949101A1190</t>
  </si>
  <si>
    <t xml:space="preserve">クエンメット配合散</t>
  </si>
  <si>
    <t xml:space="preserve">3949101F1073</t>
  </si>
  <si>
    <t xml:space="preserve">ウラリット配合錠</t>
  </si>
  <si>
    <t xml:space="preserve">3949101F1120</t>
  </si>
  <si>
    <t xml:space="preserve">クエンメット配合錠</t>
  </si>
  <si>
    <t xml:space="preserve">3961003F1010</t>
  </si>
  <si>
    <t xml:space="preserve">グリベンクラミド</t>
  </si>
  <si>
    <t xml:space="preserve">グリベンクラミド１．２５ｍｇ錠</t>
  </si>
  <si>
    <t xml:space="preserve">3961003F1028</t>
  </si>
  <si>
    <t xml:space="preserve">オイグルコン錠１．２５ｍｇ</t>
  </si>
  <si>
    <t xml:space="preserve">3961003F2016</t>
  </si>
  <si>
    <t xml:space="preserve">グリベンクラミド２．５ｍｇ錠</t>
  </si>
  <si>
    <t xml:space="preserve">3961003F2024</t>
  </si>
  <si>
    <t xml:space="preserve">オイグルコン錠２．５ｍｇ</t>
  </si>
  <si>
    <t xml:space="preserve">3961004F2010</t>
  </si>
  <si>
    <t xml:space="preserve">クロルプロパミド</t>
  </si>
  <si>
    <t xml:space="preserve">クロルプロパミド錠</t>
  </si>
  <si>
    <t xml:space="preserve">3961006F1013</t>
  </si>
  <si>
    <t xml:space="preserve">トルブタミド</t>
  </si>
  <si>
    <t xml:space="preserve">トルブタミド錠</t>
  </si>
  <si>
    <t xml:space="preserve">3961006F2010</t>
  </si>
  <si>
    <t xml:space="preserve">3961006X1019</t>
  </si>
  <si>
    <t xml:space="preserve">3961007F1018</t>
  </si>
  <si>
    <t xml:space="preserve">グリクラジド</t>
  </si>
  <si>
    <t xml:space="preserve">グリクラジド４０ｍｇ錠</t>
  </si>
  <si>
    <t xml:space="preserve">3961007F1115</t>
  </si>
  <si>
    <t xml:space="preserve">グリミクロン錠４０ｍｇ</t>
  </si>
  <si>
    <t xml:space="preserve">3961007F2014</t>
  </si>
  <si>
    <t xml:space="preserve">グリクラジド２０ｍｇ錠</t>
  </si>
  <si>
    <t xml:space="preserve">3961007F2022</t>
  </si>
  <si>
    <t xml:space="preserve">グリミクロンＨＡ錠２０ｍｇ</t>
  </si>
  <si>
    <t xml:space="preserve">3961008F1012</t>
  </si>
  <si>
    <t xml:space="preserve">グリメピリド</t>
  </si>
  <si>
    <t xml:space="preserve">グリメピリド１ｍｇ錠</t>
  </si>
  <si>
    <t xml:space="preserve">3961008F1020</t>
  </si>
  <si>
    <t xml:space="preserve">アマリール１ｍｇ錠</t>
  </si>
  <si>
    <t xml:space="preserve">3961008F2019</t>
  </si>
  <si>
    <t xml:space="preserve">グリメピリド３ｍｇ錠</t>
  </si>
  <si>
    <t xml:space="preserve">3961008F2027</t>
  </si>
  <si>
    <t xml:space="preserve">アマリール３ｍｇ錠</t>
  </si>
  <si>
    <t xml:space="preserve">3961008F3015</t>
  </si>
  <si>
    <t xml:space="preserve">グリメピリド０．５ｍｇ錠</t>
  </si>
  <si>
    <t xml:space="preserve">3961008F3023</t>
  </si>
  <si>
    <t xml:space="preserve">アマリール０．５ｍｇ錠</t>
  </si>
  <si>
    <t xml:space="preserve">3961008F4011</t>
  </si>
  <si>
    <t xml:space="preserve">グリメピリド１ｍｇ口腔内崩壊錠</t>
  </si>
  <si>
    <t xml:space="preserve">3961008F4054</t>
  </si>
  <si>
    <t xml:space="preserve">グリメピリドＯＤ錠１ｍｇ「ケミファ」</t>
  </si>
  <si>
    <t xml:space="preserve">3961008F5018</t>
  </si>
  <si>
    <t xml:space="preserve">グリメピリド３ｍｇ口腔内崩壊錠</t>
  </si>
  <si>
    <t xml:space="preserve">3961008F5050</t>
  </si>
  <si>
    <t xml:space="preserve">グリメピリドＯＤ錠３ｍｇ「ケミファ」</t>
  </si>
  <si>
    <t xml:space="preserve">3961008F6014</t>
  </si>
  <si>
    <t xml:space="preserve">グリメピリド０．５ｍｇ口腔内崩壊錠</t>
  </si>
  <si>
    <t xml:space="preserve">3962002F1071</t>
  </si>
  <si>
    <t xml:space="preserve">メトホルミン塩酸塩</t>
  </si>
  <si>
    <t xml:space="preserve">グリコラン錠２５０ｍｇ</t>
  </si>
  <si>
    <t xml:space="preserve">3962002F1110</t>
  </si>
  <si>
    <t xml:space="preserve">メトホルミン塩酸塩錠２５０ｍｇ「ＳＮ」</t>
  </si>
  <si>
    <t xml:space="preserve">3962002F2019</t>
  </si>
  <si>
    <t xml:space="preserve">メトホルミン塩酸塩２５０ｍｇＭＴ錠</t>
  </si>
  <si>
    <t xml:space="preserve">3962002F2027</t>
  </si>
  <si>
    <t xml:space="preserve">メトグルコ錠２５０ｍｇ</t>
  </si>
  <si>
    <t xml:space="preserve">3962002F3015</t>
  </si>
  <si>
    <t xml:space="preserve">メトホルミン塩酸塩５００ｍｇＭＴ錠</t>
  </si>
  <si>
    <t xml:space="preserve">3962002F3023</t>
  </si>
  <si>
    <t xml:space="preserve">メトグルコ錠５００ｍｇ</t>
  </si>
  <si>
    <t xml:space="preserve">3969003F1093</t>
  </si>
  <si>
    <t xml:space="preserve">アカルボース</t>
  </si>
  <si>
    <t xml:space="preserve">アカルボース錠５０ｍｇ「サワイ」</t>
  </si>
  <si>
    <t xml:space="preserve">3969003F1140</t>
  </si>
  <si>
    <t xml:space="preserve">アカルボース錠５０ｍｇ「ＮＩＧ」</t>
  </si>
  <si>
    <t xml:space="preserve">3969003F2090</t>
  </si>
  <si>
    <t xml:space="preserve">アカルボース錠１００ｍｇ「サワイ」</t>
  </si>
  <si>
    <t xml:space="preserve">3969003F2146</t>
  </si>
  <si>
    <t xml:space="preserve">アカルボース錠１００ｍｇ「ＮＩＧ」</t>
  </si>
  <si>
    <t xml:space="preserve">3969004F1012</t>
  </si>
  <si>
    <t xml:space="preserve">ボグリボース</t>
  </si>
  <si>
    <t xml:space="preserve">ボグリボース０．２ｍｇ錠</t>
  </si>
  <si>
    <t xml:space="preserve">3969004F1020</t>
  </si>
  <si>
    <t xml:space="preserve">ベイスン錠０．２</t>
  </si>
  <si>
    <t xml:space="preserve">3969004F2019</t>
  </si>
  <si>
    <t xml:space="preserve">ボグリボース０．３ｍｇ錠</t>
  </si>
  <si>
    <t xml:space="preserve">3969004F2027</t>
  </si>
  <si>
    <t xml:space="preserve">ベイスン錠０．３</t>
  </si>
  <si>
    <t xml:space="preserve">3969004F3015</t>
  </si>
  <si>
    <t xml:space="preserve">ボグリボース０．２ｍｇ口腔内崩壊錠</t>
  </si>
  <si>
    <t xml:space="preserve">3969004F3023</t>
  </si>
  <si>
    <t xml:space="preserve">ベイスンＯＤ錠０．２</t>
  </si>
  <si>
    <t xml:space="preserve">3969004F3031</t>
  </si>
  <si>
    <t xml:space="preserve">ボグリボースＯＤフィルム０．２「ＱＱ」</t>
  </si>
  <si>
    <t xml:space="preserve">3969004F3058</t>
  </si>
  <si>
    <t xml:space="preserve">ボグリボースＯＤ錠０．２ｍｇ「ケミファ」</t>
  </si>
  <si>
    <t xml:space="preserve">3969004F4011</t>
  </si>
  <si>
    <t xml:space="preserve">ボグリボース０．３ｍｇ口腔内崩壊錠</t>
  </si>
  <si>
    <t xml:space="preserve">3969004F4020</t>
  </si>
  <si>
    <t xml:space="preserve">ベイスンＯＤ錠０．３</t>
  </si>
  <si>
    <t xml:space="preserve">3969004F4038</t>
  </si>
  <si>
    <t xml:space="preserve">ボグリボースＯＤフィルム０．３「ＱＱ」</t>
  </si>
  <si>
    <t xml:space="preserve">3969004F4054</t>
  </si>
  <si>
    <t xml:space="preserve">ボグリボースＯＤ錠０．３ｍｇ「ケミファ」</t>
  </si>
  <si>
    <t xml:space="preserve">3969006F1038</t>
  </si>
  <si>
    <t xml:space="preserve">ナテグリニド</t>
  </si>
  <si>
    <t xml:space="preserve">ファスティック錠３０</t>
  </si>
  <si>
    <t xml:space="preserve">3969006F1062</t>
  </si>
  <si>
    <t xml:space="preserve">ナテグリニド錠３０ｍｇ「日医工」</t>
  </si>
  <si>
    <t xml:space="preserve">3969006F2034</t>
  </si>
  <si>
    <t xml:space="preserve">ファスティック錠９０</t>
  </si>
  <si>
    <t xml:space="preserve">3969006F2069</t>
  </si>
  <si>
    <t xml:space="preserve">ナテグリニド錠９０ｍｇ「日医工」</t>
  </si>
  <si>
    <t xml:space="preserve">3969007F1016</t>
  </si>
  <si>
    <t xml:space="preserve">ピオグリタゾン塩酸塩</t>
  </si>
  <si>
    <t xml:space="preserve">ピオグリタゾン塩酸塩１５ｍｇ錠</t>
  </si>
  <si>
    <t xml:space="preserve">3969007F1024</t>
  </si>
  <si>
    <t xml:space="preserve">アクトス錠１５</t>
  </si>
  <si>
    <t xml:space="preserve">3969007F2012</t>
  </si>
  <si>
    <t xml:space="preserve">ピオグリタゾン塩酸塩３０ｍｇ錠</t>
  </si>
  <si>
    <t xml:space="preserve">3969007F2020</t>
  </si>
  <si>
    <t xml:space="preserve">アクトス錠３０</t>
  </si>
  <si>
    <t xml:space="preserve">3969007F2284</t>
  </si>
  <si>
    <t xml:space="preserve">ピオグリタゾン錠３０ｍｇ「ケミファ」</t>
  </si>
  <si>
    <t xml:space="preserve">3969007F3019</t>
  </si>
  <si>
    <t xml:space="preserve">ピオグリタゾン塩酸塩１５ｍｇ口腔内崩壊錠</t>
  </si>
  <si>
    <t xml:space="preserve">3969007F3027</t>
  </si>
  <si>
    <t xml:space="preserve">アクトスＯＤ錠１５</t>
  </si>
  <si>
    <t xml:space="preserve">3969007F4015</t>
  </si>
  <si>
    <t xml:space="preserve">ピオグリタゾン塩酸塩３０ｍｇ口腔内崩壊錠</t>
  </si>
  <si>
    <t xml:space="preserve">3969007F4023</t>
  </si>
  <si>
    <t xml:space="preserve">アクトスＯＤ錠３０</t>
  </si>
  <si>
    <t xml:space="preserve">3969008F1029</t>
  </si>
  <si>
    <t xml:space="preserve">ミチグリニドカルシウム水和物</t>
  </si>
  <si>
    <t xml:space="preserve">グルファスト錠５ｍｇ</t>
  </si>
  <si>
    <t xml:space="preserve">3969008F2025</t>
  </si>
  <si>
    <t xml:space="preserve">グルファスト錠１０ｍｇ</t>
  </si>
  <si>
    <t xml:space="preserve">3969008F3013</t>
  </si>
  <si>
    <t xml:space="preserve">ミチグリニドカルシウム５ｍｇ口腔内崩壊錠</t>
  </si>
  <si>
    <t xml:space="preserve">3969008F3021</t>
  </si>
  <si>
    <t xml:space="preserve">グルファストＯＤ錠５ｍｇ</t>
  </si>
  <si>
    <t xml:space="preserve">3969008F3056</t>
  </si>
  <si>
    <t xml:space="preserve">ミチグリニドＣａ・ＯＤ錠５ｍｇ「ＴＣＫ」</t>
  </si>
  <si>
    <t xml:space="preserve">3969008F3080</t>
  </si>
  <si>
    <t xml:space="preserve">ミチグリニドＣａ・ＯＤ錠５ｍｇ「ＳＮ」</t>
  </si>
  <si>
    <t xml:space="preserve">3969008F4028</t>
  </si>
  <si>
    <t xml:space="preserve">グルファストＯＤ錠１０ｍｇ</t>
  </si>
  <si>
    <t xml:space="preserve">3969008F4044</t>
  </si>
  <si>
    <t xml:space="preserve">ミチグリニドＣａ・ＯＤ錠１０ｍｇ「ＪＧ」</t>
  </si>
  <si>
    <t xml:space="preserve">3969008F4052</t>
  </si>
  <si>
    <t xml:space="preserve">ミチグリニドＣａ・ＯＤ錠１０ｍｇ「ＴＣＫ」</t>
  </si>
  <si>
    <t xml:space="preserve">3969008F4060</t>
  </si>
  <si>
    <t xml:space="preserve">ミチグリニドＣａ・ＯＤ錠１０ｍｇ「三和」</t>
  </si>
  <si>
    <t xml:space="preserve">3969008F4079</t>
  </si>
  <si>
    <t xml:space="preserve">ミチグリニドＣａ・ＯＤ錠１０ｍｇ「フソー」</t>
  </si>
  <si>
    <t xml:space="preserve">リョートーファイン</t>
  </si>
  <si>
    <t xml:space="preserve">3969008F4087</t>
  </si>
  <si>
    <t xml:space="preserve">ミチグリニドＣａ・ＯＤ錠１０ｍｇ「ＳＮ」</t>
  </si>
  <si>
    <t xml:space="preserve">3969009F1015</t>
  </si>
  <si>
    <t xml:space="preserve">ミグリトール</t>
  </si>
  <si>
    <t xml:space="preserve">ミグリトール２５ｍｇ錠</t>
  </si>
  <si>
    <t xml:space="preserve">3969009F1023</t>
  </si>
  <si>
    <t xml:space="preserve">セイブル錠２５ｍｇ</t>
  </si>
  <si>
    <t xml:space="preserve">3969009F2011</t>
  </si>
  <si>
    <t xml:space="preserve">ミグリトール５０ｍｇ錠</t>
  </si>
  <si>
    <t xml:space="preserve">3969009F2020</t>
  </si>
  <si>
    <t xml:space="preserve">セイブル錠５０ｍｇ</t>
  </si>
  <si>
    <t xml:space="preserve">3969009F3026</t>
  </si>
  <si>
    <t xml:space="preserve">セイブル錠７５ｍｇ</t>
  </si>
  <si>
    <t xml:space="preserve">3969009F3034</t>
  </si>
  <si>
    <t xml:space="preserve">ミグリトール錠７５ｍｇ「トーワ」</t>
  </si>
  <si>
    <t xml:space="preserve">3969009F3042</t>
  </si>
  <si>
    <t xml:space="preserve">ミグリトール錠７５ｍｇ「ＪＧ」</t>
  </si>
  <si>
    <t xml:space="preserve">3969009F4014</t>
  </si>
  <si>
    <t xml:space="preserve">ミグリトール５０ｍｇ口腔内崩壊錠</t>
  </si>
  <si>
    <t xml:space="preserve">3969009F4022</t>
  </si>
  <si>
    <t xml:space="preserve">セイブルＯＤ錠５０ｍｇ</t>
  </si>
  <si>
    <t xml:space="preserve">3969009F5029</t>
  </si>
  <si>
    <t xml:space="preserve">セイブルＯＤ錠７５ｍｇ</t>
  </si>
  <si>
    <t xml:space="preserve">3969009F5037</t>
  </si>
  <si>
    <t xml:space="preserve">ミグリトールＯＤ錠７５ｍｇ「サワイ」</t>
  </si>
  <si>
    <t xml:space="preserve">3969009F5045</t>
  </si>
  <si>
    <t xml:space="preserve">ミグリトールＯＤ錠７５ｍｇ「トーワ」</t>
  </si>
  <si>
    <t xml:space="preserve">3969009F6017</t>
  </si>
  <si>
    <t xml:space="preserve">ミグリトール２５ｍｇ口腔内崩壊錠</t>
  </si>
  <si>
    <t xml:space="preserve">3969009F6025</t>
  </si>
  <si>
    <t xml:space="preserve">セイブルＯＤ錠２５ｍｇ</t>
  </si>
  <si>
    <t xml:space="preserve">3969010F1026</t>
  </si>
  <si>
    <t xml:space="preserve">シタグリプチンリン酸塩水和物</t>
  </si>
  <si>
    <t xml:space="preserve">グラクティブ錠２５ｍｇ</t>
  </si>
  <si>
    <t xml:space="preserve">3969010F1034</t>
  </si>
  <si>
    <t xml:space="preserve">ジャヌビア錠２５ｍｇ</t>
  </si>
  <si>
    <t xml:space="preserve">3969010F2022</t>
  </si>
  <si>
    <t xml:space="preserve">グラクティブ錠５０ｍｇ</t>
  </si>
  <si>
    <t xml:space="preserve">3969010F2030</t>
  </si>
  <si>
    <t xml:space="preserve">ジャヌビア錠５０ｍｇ</t>
  </si>
  <si>
    <t xml:space="preserve">3969010F3029</t>
  </si>
  <si>
    <t xml:space="preserve">グラクティブ錠１００ｍｇ</t>
  </si>
  <si>
    <t xml:space="preserve">3969010F3037</t>
  </si>
  <si>
    <t xml:space="preserve">ジャヌビア錠１００ｍｇ</t>
  </si>
  <si>
    <t xml:space="preserve">3969010F4025</t>
  </si>
  <si>
    <t xml:space="preserve">グラクティブ錠１２．５ｍｇ</t>
  </si>
  <si>
    <t xml:space="preserve">3969010F4033</t>
  </si>
  <si>
    <t xml:space="preserve">ジャヌビア錠１２．５ｍｇ</t>
  </si>
  <si>
    <t xml:space="preserve">3969011F1020</t>
  </si>
  <si>
    <t xml:space="preserve">ビルダグリプチン</t>
  </si>
  <si>
    <t xml:space="preserve">エクア錠５０ｍｇ</t>
  </si>
  <si>
    <t xml:space="preserve">3969011F1039</t>
  </si>
  <si>
    <t xml:space="preserve">ビルダグリプチン錠５０ｍｇ「ＪＧ」</t>
  </si>
  <si>
    <t xml:space="preserve">3969011F1047</t>
  </si>
  <si>
    <t xml:space="preserve">ビルダグリプチン錠５０ｍｇ「ＴＣＫ」</t>
  </si>
  <si>
    <t xml:space="preserve">3969011F1055</t>
  </si>
  <si>
    <t xml:space="preserve">ビルダグリプチン錠５０ｍｇ「ＺＥ」</t>
  </si>
  <si>
    <t xml:space="preserve">3969011F1063</t>
  </si>
  <si>
    <t xml:space="preserve">ビルダグリプチン錠５０ｍｇ「杏林」</t>
  </si>
  <si>
    <t xml:space="preserve">3969011F1071</t>
  </si>
  <si>
    <t xml:space="preserve">ビルダグリプチン錠５０ｍｇ「サワイ」</t>
  </si>
  <si>
    <t xml:space="preserve">3969011F1080</t>
  </si>
  <si>
    <t xml:space="preserve">ビルダグリプチン錠５０ｍｇ「トーワ」</t>
  </si>
  <si>
    <t xml:space="preserve">3969011F1098</t>
  </si>
  <si>
    <t xml:space="preserve">ビルダグリプチン錠５０ｍｇ「日新」</t>
  </si>
  <si>
    <t xml:space="preserve">3969011F1101</t>
  </si>
  <si>
    <t xml:space="preserve">ビルダグリプチン錠５０ｍｇ「ニプロ」</t>
  </si>
  <si>
    <t xml:space="preserve">3969011F1110</t>
  </si>
  <si>
    <t xml:space="preserve">ビルダグリプチン錠５０ｍｇ「フェルゼン」</t>
  </si>
  <si>
    <t xml:space="preserve">3969012F1025</t>
  </si>
  <si>
    <t xml:space="preserve">アログリプチン安息香酸塩</t>
  </si>
  <si>
    <t xml:space="preserve">ネシーナ錠６．２５ｍｇ</t>
  </si>
  <si>
    <t xml:space="preserve">3969012F2021</t>
  </si>
  <si>
    <t xml:space="preserve">ネシーナ錠１２．５ｍｇ</t>
  </si>
  <si>
    <t xml:space="preserve">3969012F3028</t>
  </si>
  <si>
    <t xml:space="preserve">ネシーナ錠２５ｍｇ</t>
  </si>
  <si>
    <t xml:space="preserve">3969013F1038</t>
  </si>
  <si>
    <t xml:space="preserve">レパグリニド</t>
  </si>
  <si>
    <t xml:space="preserve">レパグリニド錠０．２５ｍｇ「サワイ」</t>
  </si>
  <si>
    <t xml:space="preserve">3969013F2034</t>
  </si>
  <si>
    <t xml:space="preserve">レパグリニド錠０．５ｍｇ「サワイ」</t>
  </si>
  <si>
    <t xml:space="preserve">3969014F1024</t>
  </si>
  <si>
    <t xml:space="preserve">リナグリプチン</t>
  </si>
  <si>
    <t xml:space="preserve">トラゼンタ錠５ｍｇ</t>
  </si>
  <si>
    <t xml:space="preserve">3969015F1029</t>
  </si>
  <si>
    <t xml:space="preserve">テネリグリプチン臭化水素酸塩水和物</t>
  </si>
  <si>
    <t xml:space="preserve">テネリア錠２０ｍｇ</t>
  </si>
  <si>
    <t xml:space="preserve">3969015F2025</t>
  </si>
  <si>
    <t xml:space="preserve">テネリア錠４０ｍｇ</t>
  </si>
  <si>
    <t xml:space="preserve">3969015F3021</t>
  </si>
  <si>
    <t xml:space="preserve">テネリアＯＤ錠２０ｍｇ</t>
  </si>
  <si>
    <t xml:space="preserve">3969015F4028</t>
  </si>
  <si>
    <t xml:space="preserve">テネリアＯＤ錠４０ｍｇ</t>
  </si>
  <si>
    <t xml:space="preserve">3969016F1023</t>
  </si>
  <si>
    <t xml:space="preserve">アナグリプチン</t>
  </si>
  <si>
    <t xml:space="preserve">スイニー錠１００ｍｇ</t>
  </si>
  <si>
    <t xml:space="preserve">3969017F1028</t>
  </si>
  <si>
    <t xml:space="preserve">サキサグリプチン水和物</t>
  </si>
  <si>
    <t xml:space="preserve">オングリザ錠２．５ｍｇ</t>
  </si>
  <si>
    <t xml:space="preserve">3969017F1036</t>
  </si>
  <si>
    <t xml:space="preserve">サキサグリプチン錠２．５ｍｇ「サワイ」</t>
  </si>
  <si>
    <t xml:space="preserve">3969017F2024</t>
  </si>
  <si>
    <t xml:space="preserve">オングリザ錠５ｍｇ</t>
  </si>
  <si>
    <t xml:space="preserve">3969017F2032</t>
  </si>
  <si>
    <t xml:space="preserve">サキサグリプチン錠５ｍｇ「サワイ」</t>
  </si>
  <si>
    <t xml:space="preserve">3969018F1022</t>
  </si>
  <si>
    <t xml:space="preserve">イプラグリフロジン　Ｌ－プロリン</t>
  </si>
  <si>
    <t xml:space="preserve">スーグラ錠２５ｍｇ</t>
  </si>
  <si>
    <t xml:space="preserve">3969018F2029</t>
  </si>
  <si>
    <t xml:space="preserve">スーグラ錠５０ｍｇ</t>
  </si>
  <si>
    <t xml:space="preserve">3969019F1027</t>
  </si>
  <si>
    <t xml:space="preserve">ダパグリフロジンプロピレングリコール水和物</t>
  </si>
  <si>
    <t xml:space="preserve">フォシーガ錠５ｍｇ</t>
  </si>
  <si>
    <t xml:space="preserve">3969019F1035</t>
  </si>
  <si>
    <t xml:space="preserve">ダパグリフロジン</t>
  </si>
  <si>
    <t xml:space="preserve">ダパグリフロジン錠５ｍｇ「ＴＳＰ」</t>
  </si>
  <si>
    <t xml:space="preserve">3969019F1043</t>
  </si>
  <si>
    <t xml:space="preserve">ダパグリフロジン錠５ｍｇ「サワイ」</t>
  </si>
  <si>
    <t xml:space="preserve">3969019F1051</t>
  </si>
  <si>
    <t xml:space="preserve">ダパグリフロジン錠５ｍｇ「ＥＰ」</t>
  </si>
  <si>
    <t xml:space="preserve">3969019F1060</t>
  </si>
  <si>
    <t xml:space="preserve">ダパグリフロジン錠５ｍｇ「トーワ」</t>
  </si>
  <si>
    <t xml:space="preserve">3969019F1078</t>
  </si>
  <si>
    <t xml:space="preserve">ダパグリフロジン錠５ｍｇ「日新」</t>
  </si>
  <si>
    <t xml:space="preserve">3969019F1086</t>
  </si>
  <si>
    <t xml:space="preserve">ダパグリフロジン錠５ｍｇ「ニプロ」</t>
  </si>
  <si>
    <t xml:space="preserve">3969019F2023</t>
  </si>
  <si>
    <t xml:space="preserve">フォシーガ錠１０ｍｇ</t>
  </si>
  <si>
    <t xml:space="preserve">3969019F2031</t>
  </si>
  <si>
    <t xml:space="preserve">ダパグリフロジン錠１０ｍｇ「ＴＳＰ」</t>
  </si>
  <si>
    <t xml:space="preserve">3969019F2040</t>
  </si>
  <si>
    <t xml:space="preserve">ダパグリフロジン錠１０ｍｇ「サワイ」</t>
  </si>
  <si>
    <t xml:space="preserve">3969019F2058</t>
  </si>
  <si>
    <t xml:space="preserve">ダパグリフロジン錠１０ｍｇ「ＥＰ」</t>
  </si>
  <si>
    <t xml:space="preserve">3969019F2066</t>
  </si>
  <si>
    <t xml:space="preserve">ダパグリフロジン錠１０ｍｇ「トーワ」</t>
  </si>
  <si>
    <t xml:space="preserve">3969019F2074</t>
  </si>
  <si>
    <t xml:space="preserve">ダパグリフロジン錠１０ｍｇ「日新」</t>
  </si>
  <si>
    <t xml:space="preserve">3969019F2082</t>
  </si>
  <si>
    <t xml:space="preserve">ダパグリフロジン錠１０ｍｇ「ニプロ」</t>
  </si>
  <si>
    <t xml:space="preserve">3969019F3020</t>
  </si>
  <si>
    <t xml:space="preserve">ダパグリフロジンＯＤ錠５ｍｇ「杏林」</t>
  </si>
  <si>
    <t xml:space="preserve">3969019F4026</t>
  </si>
  <si>
    <t xml:space="preserve">ダパグリフロジンＯＤ錠１０ｍｇ「杏林」</t>
  </si>
  <si>
    <t xml:space="preserve">3969020F1020</t>
  </si>
  <si>
    <t xml:space="preserve">ルセオグリフロジン水和物</t>
  </si>
  <si>
    <t xml:space="preserve">ルセフィ錠２．５ｍｇ</t>
  </si>
  <si>
    <t xml:space="preserve">3969020F2026</t>
  </si>
  <si>
    <t xml:space="preserve">ルセフィ錠５ｍｇ</t>
  </si>
  <si>
    <t xml:space="preserve">3969020F3022</t>
  </si>
  <si>
    <t xml:space="preserve">ルセフィＯＤフィルム２．５ｍｇ</t>
  </si>
  <si>
    <t xml:space="preserve">3969021F1032</t>
  </si>
  <si>
    <t xml:space="preserve">トホグリフロジン水和物</t>
  </si>
  <si>
    <t xml:space="preserve">デベルザ錠２０ｍｇ</t>
  </si>
  <si>
    <t xml:space="preserve">3969022F1029</t>
  </si>
  <si>
    <t xml:space="preserve">カナグリフロジン水和物</t>
  </si>
  <si>
    <t xml:space="preserve">カナグル錠１００ｍｇ</t>
  </si>
  <si>
    <t xml:space="preserve">3969022F2025</t>
  </si>
  <si>
    <t xml:space="preserve">カナグルＯＤ錠１００ｍｇ</t>
  </si>
  <si>
    <t xml:space="preserve">3969023F1023</t>
  </si>
  <si>
    <t xml:space="preserve">エンパグリフロジン</t>
  </si>
  <si>
    <t xml:space="preserve">ジャディアンス錠１０ｍｇ</t>
  </si>
  <si>
    <t xml:space="preserve">3969023F2020</t>
  </si>
  <si>
    <t xml:space="preserve">ジャディアンス錠２５ｍｇ</t>
  </si>
  <si>
    <t xml:space="preserve">3969024F1028</t>
  </si>
  <si>
    <t xml:space="preserve">トレラグリプチンコハク酸塩</t>
  </si>
  <si>
    <t xml:space="preserve">ザファテック錠５０ｍｇ</t>
  </si>
  <si>
    <t xml:space="preserve">3969024F2024</t>
  </si>
  <si>
    <t xml:space="preserve">ザファテック錠１００ｍｇ</t>
  </si>
  <si>
    <t xml:space="preserve">3969024F3020</t>
  </si>
  <si>
    <t xml:space="preserve">ザファテック錠２５ｍｇ</t>
  </si>
  <si>
    <t xml:space="preserve">3969025F1022</t>
  </si>
  <si>
    <t xml:space="preserve">オマリグリプチン</t>
  </si>
  <si>
    <t xml:space="preserve">マリゼブ錠１２．５ｍｇ</t>
  </si>
  <si>
    <t xml:space="preserve">3969025F2029</t>
  </si>
  <si>
    <t xml:space="preserve">マリゼブ錠２５ｍｇ</t>
  </si>
  <si>
    <t xml:space="preserve">3969026F1027</t>
  </si>
  <si>
    <t xml:space="preserve">イメグリミン塩酸塩</t>
  </si>
  <si>
    <t xml:space="preserve">ツイミーグ錠５００ｍｇ</t>
  </si>
  <si>
    <t xml:space="preserve">3969100F1020</t>
  </si>
  <si>
    <t xml:space="preserve">ピオグリタゾン塩酸塩・メトホルミン塩酸塩</t>
  </si>
  <si>
    <t xml:space="preserve">メタクト配合錠ＬＤ</t>
  </si>
  <si>
    <t xml:space="preserve">3969100F2027</t>
  </si>
  <si>
    <t xml:space="preserve">メタクト配合錠ＨＤ</t>
  </si>
  <si>
    <t xml:space="preserve">3969101F1025</t>
  </si>
  <si>
    <t xml:space="preserve">ピオグリタゾン塩酸塩・グリメピリド</t>
  </si>
  <si>
    <t xml:space="preserve">ソニアス配合錠ＬＤ</t>
  </si>
  <si>
    <t xml:space="preserve">3969101F2021</t>
  </si>
  <si>
    <t xml:space="preserve">ソニアス配合錠ＨＤ</t>
  </si>
  <si>
    <t xml:space="preserve">3969102F1020</t>
  </si>
  <si>
    <t xml:space="preserve">ミチグリニドカルシウム水和物・ボグリボース</t>
  </si>
  <si>
    <t xml:space="preserve">グルベス配合錠</t>
  </si>
  <si>
    <t xml:space="preserve">3969102F2026</t>
  </si>
  <si>
    <t xml:space="preserve">グルベス配合ＯＤ錠</t>
  </si>
  <si>
    <t xml:space="preserve">3969103F1024</t>
  </si>
  <si>
    <t xml:space="preserve">アログリプチン安息香酸塩・ピオグリタゾン塩酸塩</t>
  </si>
  <si>
    <t xml:space="preserve">リオベル配合錠ＬＤ</t>
  </si>
  <si>
    <t xml:space="preserve">3969103F2020</t>
  </si>
  <si>
    <t xml:space="preserve">リオベル配合錠ＨＤ</t>
  </si>
  <si>
    <t xml:space="preserve">3969104F1029</t>
  </si>
  <si>
    <t xml:space="preserve">ビルダグリプチン・メトホルミン塩酸塩</t>
  </si>
  <si>
    <t xml:space="preserve">エクメット配合錠ＬＤ</t>
  </si>
  <si>
    <t xml:space="preserve">3969104F1037</t>
  </si>
  <si>
    <t xml:space="preserve">メホビル配合錠ＬＤ「トーワ」</t>
  </si>
  <si>
    <t xml:space="preserve">3969104F1045</t>
  </si>
  <si>
    <t xml:space="preserve">メホビル配合錠ＬＤ「日新」</t>
  </si>
  <si>
    <t xml:space="preserve">3969104F2025</t>
  </si>
  <si>
    <t xml:space="preserve">エクメット配合錠ＨＤ</t>
  </si>
  <si>
    <t xml:space="preserve">3969104F2033</t>
  </si>
  <si>
    <t xml:space="preserve">メホビル配合錠ＨＤ「トーワ」</t>
  </si>
  <si>
    <t xml:space="preserve">3969104F2041</t>
  </si>
  <si>
    <t xml:space="preserve">メホビル配合錠ＨＤ「日新」</t>
  </si>
  <si>
    <t xml:space="preserve">3969105F1023</t>
  </si>
  <si>
    <t xml:space="preserve">アログリプチン安息香酸塩・メトホルミン塩酸塩</t>
  </si>
  <si>
    <t xml:space="preserve">イニシンク配合錠</t>
  </si>
  <si>
    <t xml:space="preserve">3969106F1028</t>
  </si>
  <si>
    <t xml:space="preserve">テネリグリプチン臭化水素酸塩水和物・カナグリフロジン水和物</t>
  </si>
  <si>
    <t xml:space="preserve">カナリア配合錠</t>
  </si>
  <si>
    <t xml:space="preserve">3969106F2024</t>
  </si>
  <si>
    <t xml:space="preserve">カナリア配合ＯＤ錠</t>
  </si>
  <si>
    <t xml:space="preserve">3969107F1022</t>
  </si>
  <si>
    <t xml:space="preserve">シタグリプチンリン酸塩水和物・イプラグリフロジン　Ｌ－プロリン</t>
  </si>
  <si>
    <t xml:space="preserve">スージャヌ配合錠</t>
  </si>
  <si>
    <t xml:space="preserve">3969108F1027</t>
  </si>
  <si>
    <t xml:space="preserve">エンパグリフロジン・リナグリプチン</t>
  </si>
  <si>
    <t xml:space="preserve">トラディアンス配合錠ＡＰ</t>
  </si>
  <si>
    <t xml:space="preserve">3969108F2023</t>
  </si>
  <si>
    <t xml:space="preserve">トラディアンス配合錠ＢＰ</t>
  </si>
  <si>
    <t xml:space="preserve">3969109F1021</t>
  </si>
  <si>
    <t xml:space="preserve">アナグリプチン・メトホルミン塩酸塩</t>
  </si>
  <si>
    <t xml:space="preserve">メトアナ配合錠ＬＤ</t>
  </si>
  <si>
    <t xml:space="preserve">3969109F2028</t>
  </si>
  <si>
    <t xml:space="preserve">メトアナ配合錠ＨＤ</t>
  </si>
  <si>
    <t xml:space="preserve">3992001D1059</t>
  </si>
  <si>
    <t xml:space="preserve">アデノシン三リン酸二ナトリウム水和物</t>
  </si>
  <si>
    <t xml:space="preserve">アデホスコーワ顆粒１０％</t>
  </si>
  <si>
    <t xml:space="preserve">3992001F1084</t>
  </si>
  <si>
    <t xml:space="preserve">アデホスコーワ腸溶錠２０</t>
  </si>
  <si>
    <t xml:space="preserve">3992001F3028</t>
  </si>
  <si>
    <t xml:space="preserve">アデホスコーワ腸溶錠６０</t>
  </si>
  <si>
    <t xml:space="preserve">3999001Q1051</t>
  </si>
  <si>
    <t xml:space="preserve">ラクツロース</t>
  </si>
  <si>
    <t xml:space="preserve">６０％１ｍＬ</t>
  </si>
  <si>
    <t xml:space="preserve">ラクツロース・シロップ６０％「コーワ」</t>
  </si>
  <si>
    <t xml:space="preserve">3999001Q2015</t>
  </si>
  <si>
    <t xml:space="preserve">６５％１ｍＬ</t>
  </si>
  <si>
    <t xml:space="preserve">ラクツロース６５％シロップ</t>
  </si>
  <si>
    <t xml:space="preserve">3999001Q2058</t>
  </si>
  <si>
    <t xml:space="preserve">モニラック・シロップ６５％</t>
  </si>
  <si>
    <t xml:space="preserve">3999001Q6029</t>
  </si>
  <si>
    <t xml:space="preserve">５４．１６７％１２ｇ１包</t>
  </si>
  <si>
    <t xml:space="preserve">ラグノスＮＦ経口ゼリー分包１２ｇ</t>
  </si>
  <si>
    <t xml:space="preserve">3999002F1020</t>
  </si>
  <si>
    <t xml:space="preserve">ミゾリビン</t>
  </si>
  <si>
    <t xml:space="preserve">ブレディニン錠２５</t>
  </si>
  <si>
    <t xml:space="preserve">3999002F2027</t>
  </si>
  <si>
    <t xml:space="preserve">ブレディニン錠５０</t>
  </si>
  <si>
    <t xml:space="preserve">3999002F3023</t>
  </si>
  <si>
    <t xml:space="preserve">ブレディニンＯＤ錠２５</t>
  </si>
  <si>
    <t xml:space="preserve">3999002F4020</t>
  </si>
  <si>
    <t xml:space="preserve">ブレディニンＯＤ錠５０</t>
  </si>
  <si>
    <t xml:space="preserve">3999003F1017</t>
  </si>
  <si>
    <t xml:space="preserve">カモスタットメシル酸塩</t>
  </si>
  <si>
    <t xml:space="preserve">カモスタットメシル酸塩１００ｍｇ錠</t>
  </si>
  <si>
    <t xml:space="preserve">3999003F1297</t>
  </si>
  <si>
    <t xml:space="preserve">フオイパン錠１００ｍｇ</t>
  </si>
  <si>
    <t xml:space="preserve">3999003F1319</t>
  </si>
  <si>
    <t xml:space="preserve">カモスタットメシル酸塩錠１００ｍｇ「サワイ」</t>
  </si>
  <si>
    <t xml:space="preserve">3999003F1386</t>
  </si>
  <si>
    <t xml:space="preserve">カモスタットメシル酸塩錠１００ｍｇ「ツルハラ」</t>
  </si>
  <si>
    <t xml:space="preserve">3999004C1058</t>
  </si>
  <si>
    <t xml:space="preserve">シクロスポリン</t>
  </si>
  <si>
    <t xml:space="preserve">１７％１ｇ</t>
  </si>
  <si>
    <t xml:space="preserve">シクロスポリン細粒１７％「ＶＴＲＳ」</t>
  </si>
  <si>
    <t xml:space="preserve">3999004M3013</t>
  </si>
  <si>
    <t xml:space="preserve">シクロスポリン１０ｍｇカプセル</t>
  </si>
  <si>
    <t xml:space="preserve">3999004M3021</t>
  </si>
  <si>
    <t xml:space="preserve">ネオーラル１０ｍｇカプセル</t>
  </si>
  <si>
    <t xml:space="preserve">3999004M3080</t>
  </si>
  <si>
    <t xml:space="preserve">シクロスポリンカプセル１０ｍｇ「ＢＭＤ」</t>
  </si>
  <si>
    <t xml:space="preserve">3999004M3102</t>
  </si>
  <si>
    <t xml:space="preserve">シクロスポリンカプセル１０ｍｇ「日医工」</t>
  </si>
  <si>
    <t xml:space="preserve">3999004M3129</t>
  </si>
  <si>
    <t xml:space="preserve">シクロスポリンカプセル１０ｍｇ「ＴＣ」</t>
  </si>
  <si>
    <t xml:space="preserve">3999004M3145</t>
  </si>
  <si>
    <t xml:space="preserve">シクロスポリンカプセル１０ｍｇ「ＶＴＲＳ」</t>
  </si>
  <si>
    <t xml:space="preserve">3999004M4010</t>
  </si>
  <si>
    <t xml:space="preserve">シクロスポリン２５ｍｇカプセル</t>
  </si>
  <si>
    <t xml:space="preserve">3999004M4028</t>
  </si>
  <si>
    <t xml:space="preserve">ネオーラル２５ｍｇカプセル</t>
  </si>
  <si>
    <t xml:space="preserve">3999004M4087</t>
  </si>
  <si>
    <t xml:space="preserve">シクロスポリンカプセル２５ｍｇ「ＢＭＤ」</t>
  </si>
  <si>
    <t xml:space="preserve">3999004M4109</t>
  </si>
  <si>
    <t xml:space="preserve">シクロスポリンカプセル２５ｍｇ「日医工」</t>
  </si>
  <si>
    <t xml:space="preserve">3999004M4141</t>
  </si>
  <si>
    <t xml:space="preserve">シクロスポリンカプセル２５ｍｇ「ＶＴＲＳ」</t>
  </si>
  <si>
    <t xml:space="preserve">3999004M5016</t>
  </si>
  <si>
    <t xml:space="preserve">シクロスポリン５０ｍｇカプセル</t>
  </si>
  <si>
    <t xml:space="preserve">3999004M5024</t>
  </si>
  <si>
    <t xml:space="preserve">ネオーラル５０ｍｇカプセル</t>
  </si>
  <si>
    <t xml:space="preserve">3999004M5083</t>
  </si>
  <si>
    <t xml:space="preserve">シクロスポリンカプセル５０ｍｇ「ＢＭＤ」</t>
  </si>
  <si>
    <t xml:space="preserve">3999004M5121</t>
  </si>
  <si>
    <t xml:space="preserve">シクロスポリンカプセル５０ｍｇ「ＴＣ」</t>
  </si>
  <si>
    <t xml:space="preserve">3999004M5148</t>
  </si>
  <si>
    <t xml:space="preserve">シクロスポリンカプセル５０ｍｇ「ＶＴＲＳ」</t>
  </si>
  <si>
    <t xml:space="preserve">3999004S2032</t>
  </si>
  <si>
    <t xml:space="preserve">ネオーラル内用液１０％</t>
  </si>
  <si>
    <t xml:space="preserve">3999005F1016</t>
  </si>
  <si>
    <t xml:space="preserve">アザチオプリン</t>
  </si>
  <si>
    <t xml:space="preserve">アザチオプリン錠</t>
  </si>
  <si>
    <t xml:space="preserve">3999005F1040</t>
  </si>
  <si>
    <t xml:space="preserve">アザニン錠５０ｍｇ</t>
  </si>
  <si>
    <t xml:space="preserve">3999006A1030</t>
  </si>
  <si>
    <t xml:space="preserve">Ｌ－システイン</t>
  </si>
  <si>
    <t xml:space="preserve">３２％１ｇ</t>
  </si>
  <si>
    <t xml:space="preserve">ハイチオール散３２％</t>
  </si>
  <si>
    <t xml:space="preserve">3999006F1037</t>
  </si>
  <si>
    <t xml:space="preserve">ハイチオール錠４０</t>
  </si>
  <si>
    <t xml:space="preserve">3999006F2033</t>
  </si>
  <si>
    <t xml:space="preserve">ハイチオール錠８０</t>
  </si>
  <si>
    <t xml:space="preserve">3999007F1031</t>
  </si>
  <si>
    <t xml:space="preserve">イノシンプラノベクス</t>
  </si>
  <si>
    <t xml:space="preserve">イソプリノシン錠４００ｍｇ</t>
  </si>
  <si>
    <t xml:space="preserve">3999010F1025</t>
  </si>
  <si>
    <t xml:space="preserve">エチドロン酸二ナトリウム</t>
  </si>
  <si>
    <t xml:space="preserve">ダイドロネル錠２００</t>
  </si>
  <si>
    <t xml:space="preserve">3999012D1023</t>
  </si>
  <si>
    <t xml:space="preserve">サプロプテリン塩酸塩</t>
  </si>
  <si>
    <t xml:space="preserve">２．５％０．４ｇ１包</t>
  </si>
  <si>
    <t xml:space="preserve">ビオプテン顆粒２．５％</t>
  </si>
  <si>
    <t xml:space="preserve">3999012D2020</t>
  </si>
  <si>
    <t xml:space="preserve">１０％１ｇ１包</t>
  </si>
  <si>
    <t xml:space="preserve">ビオプテン顆粒１０％</t>
  </si>
  <si>
    <t xml:space="preserve">3999013F1096</t>
  </si>
  <si>
    <t xml:space="preserve">エパルレスタット</t>
  </si>
  <si>
    <t xml:space="preserve">エパルレスタット錠５０ｍｇ「ＹＤ」</t>
  </si>
  <si>
    <t xml:space="preserve">3999013F1231</t>
  </si>
  <si>
    <t xml:space="preserve">キネダック錠５０ｍｇ</t>
  </si>
  <si>
    <t xml:space="preserve">3999013F1266</t>
  </si>
  <si>
    <t xml:space="preserve">エパルレスタット錠５０ｍｇ「ＪＧ」</t>
  </si>
  <si>
    <t xml:space="preserve">3999013F1274</t>
  </si>
  <si>
    <t xml:space="preserve">エパルレスタット錠５０ｍｇ「タカタ」</t>
  </si>
  <si>
    <t xml:space="preserve">3999013F1304</t>
  </si>
  <si>
    <t xml:space="preserve">エパルレスタット錠５０ｍｇ「サワイ」</t>
  </si>
  <si>
    <t xml:space="preserve">3999013F1339</t>
  </si>
  <si>
    <t xml:space="preserve">エパルレスタット錠５０ｍｇ「トーワ」</t>
  </si>
  <si>
    <t xml:space="preserve">3999013F1347</t>
  </si>
  <si>
    <t xml:space="preserve">エパルレスタット錠５０ｍｇ「ケミファ」</t>
  </si>
  <si>
    <t xml:space="preserve">3999013F1355</t>
  </si>
  <si>
    <t xml:space="preserve">エパルレスタット錠５０ｍｇ「ＮＰ」</t>
  </si>
  <si>
    <t xml:space="preserve">3999013F1363</t>
  </si>
  <si>
    <t xml:space="preserve">エパルレスタット錠５０ｍｇ「フソー」</t>
  </si>
  <si>
    <t xml:space="preserve">3999013F1371</t>
  </si>
  <si>
    <t xml:space="preserve">エパルレスタット錠５０ｍｇ「ＤＳＥＰ」</t>
  </si>
  <si>
    <t xml:space="preserve">3999013F1380</t>
  </si>
  <si>
    <t xml:space="preserve">エパルレスタット錠５０ｍｇ「杏林」</t>
  </si>
  <si>
    <t xml:space="preserve">3999013F1401</t>
  </si>
  <si>
    <t xml:space="preserve">エパルレスタット錠５０ｍｇ「ＴＣＫ」</t>
  </si>
  <si>
    <t xml:space="preserve">3999013F1410</t>
  </si>
  <si>
    <t xml:space="preserve">エパルレスタット錠５０ｍｇ「ＶＴＲＳ」</t>
  </si>
  <si>
    <t xml:space="preserve">3999013F1428</t>
  </si>
  <si>
    <t xml:space="preserve">エパルレスタット錠５０ｍｇ「ＮＩＧ」</t>
  </si>
  <si>
    <t xml:space="preserve">3999014D1022</t>
  </si>
  <si>
    <t xml:space="preserve">タクロリムス水和物</t>
  </si>
  <si>
    <t xml:space="preserve">０．２ｍｇ１包</t>
  </si>
  <si>
    <t xml:space="preserve">プログラフ顆粒０．２ｍｇ</t>
  </si>
  <si>
    <t xml:space="preserve">3999014D2029</t>
  </si>
  <si>
    <t xml:space="preserve">プログラフ顆粒１ｍｇ</t>
  </si>
  <si>
    <t xml:space="preserve">3999014F1015</t>
  </si>
  <si>
    <t xml:space="preserve">タクロリムス０．５ｍｇ錠</t>
  </si>
  <si>
    <t xml:space="preserve">3999014F1031</t>
  </si>
  <si>
    <t xml:space="preserve">タクロリムス錠０．５ｍｇ「日医工」</t>
  </si>
  <si>
    <t xml:space="preserve">3999014F1058</t>
  </si>
  <si>
    <t xml:space="preserve">タクロリムス錠０．５ｍｇ「あゆみ」</t>
  </si>
  <si>
    <t xml:space="preserve">3999014F2011</t>
  </si>
  <si>
    <t xml:space="preserve">タクロリムス１ｍｇ錠</t>
  </si>
  <si>
    <t xml:space="preserve">3999014F2038</t>
  </si>
  <si>
    <t xml:space="preserve">タクロリムス錠１ｍｇ「日医工」</t>
  </si>
  <si>
    <t xml:space="preserve">3999014F2054</t>
  </si>
  <si>
    <t xml:space="preserve">タクロリムス錠１ｍｇ「あゆみ」</t>
  </si>
  <si>
    <t xml:space="preserve">3999014F3018</t>
  </si>
  <si>
    <t xml:space="preserve">タクロリムス１．５ｍｇ錠</t>
  </si>
  <si>
    <t xml:space="preserve">3999014F3042</t>
  </si>
  <si>
    <t xml:space="preserve">タクロリムス錠１．５ｍｇ「あゆみ」</t>
  </si>
  <si>
    <t xml:space="preserve">3999014F4014</t>
  </si>
  <si>
    <t xml:space="preserve">タクロリムス３ｍｇ錠</t>
  </si>
  <si>
    <t xml:space="preserve">3999014F4049</t>
  </si>
  <si>
    <t xml:space="preserve">タクロリムス錠３ｍｇ「あゆみ」</t>
  </si>
  <si>
    <t xml:space="preserve">3999014F5010</t>
  </si>
  <si>
    <t xml:space="preserve">タクロリムス５ｍｇ錠</t>
  </si>
  <si>
    <t xml:space="preserve">3999014F5037</t>
  </si>
  <si>
    <t xml:space="preserve">タクロリムス錠５ｍｇ「日医工」</t>
  </si>
  <si>
    <t xml:space="preserve">3999014F5053</t>
  </si>
  <si>
    <t xml:space="preserve">タクロリムス錠５ｍｇ「あゆみ」</t>
  </si>
  <si>
    <t xml:space="preserve">3999014F6017</t>
  </si>
  <si>
    <t xml:space="preserve">タクロリムス２ｍｇ錠</t>
  </si>
  <si>
    <t xml:space="preserve">3999014F6025</t>
  </si>
  <si>
    <t xml:space="preserve">タクロリムス錠２ｍｇ「あゆみ」</t>
  </si>
  <si>
    <t xml:space="preserve">3999014M1014</t>
  </si>
  <si>
    <t xml:space="preserve">タクロリムス１ｍｇカプセル</t>
  </si>
  <si>
    <t xml:space="preserve">3999014M1022</t>
  </si>
  <si>
    <t xml:space="preserve">プログラフカプセル１ｍｇ</t>
  </si>
  <si>
    <t xml:space="preserve">3999014M1049</t>
  </si>
  <si>
    <t xml:space="preserve">タクロリムスカプセル１ｍｇ「ＪＧ」</t>
  </si>
  <si>
    <t xml:space="preserve">3999014M1065</t>
  </si>
  <si>
    <t xml:space="preserve">タクロリムスカプセル１ｍｇ「ニプロ」</t>
  </si>
  <si>
    <t xml:space="preserve">3999014M1073</t>
  </si>
  <si>
    <t xml:space="preserve">タクロリムスカプセル１ｍｇ「ＶＴＲＳ」</t>
  </si>
  <si>
    <t xml:space="preserve">3999014M2010</t>
  </si>
  <si>
    <t xml:space="preserve">タクロリムス０．５ｍｇカプセル</t>
  </si>
  <si>
    <t xml:space="preserve">3999014M2029</t>
  </si>
  <si>
    <t xml:space="preserve">プログラフカプセル０．５ｍｇ</t>
  </si>
  <si>
    <t xml:space="preserve">3999014M2045</t>
  </si>
  <si>
    <t xml:space="preserve">タクロリムスカプセル０．５ｍｇ「ＪＧ」</t>
  </si>
  <si>
    <t xml:space="preserve">3999014M2061</t>
  </si>
  <si>
    <t xml:space="preserve">タクロリムスカプセル０．５ｍｇ「ニプロ」</t>
  </si>
  <si>
    <t xml:space="preserve">3999014M2070</t>
  </si>
  <si>
    <t xml:space="preserve">タクロリムスカプセル０．５ｍｇ「ＶＴＲＳ」</t>
  </si>
  <si>
    <t xml:space="preserve">3999014M3017</t>
  </si>
  <si>
    <t xml:space="preserve">タクロリムス５ｍｇカプセル</t>
  </si>
  <si>
    <t xml:space="preserve">3999014M3025</t>
  </si>
  <si>
    <t xml:space="preserve">プログラフカプセル５ｍｇ</t>
  </si>
  <si>
    <t xml:space="preserve">3999014M3041</t>
  </si>
  <si>
    <t xml:space="preserve">タクロリムスカプセル５ｍｇ「ＪＧ」</t>
  </si>
  <si>
    <t xml:space="preserve">3999014M3068</t>
  </si>
  <si>
    <t xml:space="preserve">タクロリムスカプセル５ｍｇ「ニプロ」</t>
  </si>
  <si>
    <t xml:space="preserve">3999014M3076</t>
  </si>
  <si>
    <t xml:space="preserve">タクロリムスカプセル５ｍｇ「ＶＴＲＳ」</t>
  </si>
  <si>
    <t xml:space="preserve">3999014N1028</t>
  </si>
  <si>
    <t xml:space="preserve">グラセプターカプセル０．５ｍｇ</t>
  </si>
  <si>
    <t xml:space="preserve">3999014N2024</t>
  </si>
  <si>
    <t xml:space="preserve">グラセプターカプセル１ｍｇ</t>
  </si>
  <si>
    <t xml:space="preserve">3999014N3020</t>
  </si>
  <si>
    <t xml:space="preserve">グラセプターカプセル５ｍｇ</t>
  </si>
  <si>
    <t xml:space="preserve">3999015A1039</t>
  </si>
  <si>
    <t xml:space="preserve">ラクチトール水和物</t>
  </si>
  <si>
    <t xml:space="preserve">ポルトラック原末</t>
  </si>
  <si>
    <t xml:space="preserve">3999016F1014</t>
  </si>
  <si>
    <t xml:space="preserve">メトトレキサート</t>
  </si>
  <si>
    <t xml:space="preserve">メトトレキサート２ｍｇ錠</t>
  </si>
  <si>
    <t xml:space="preserve">3999016F1030</t>
  </si>
  <si>
    <t xml:space="preserve">メトトレキサート錠２ｍｇ「タナベ」</t>
  </si>
  <si>
    <t xml:space="preserve">3999016F1073</t>
  </si>
  <si>
    <t xml:space="preserve">メトトレキサート錠２ｍｇ「あゆみ」</t>
  </si>
  <si>
    <t xml:space="preserve">3999016F2029</t>
  </si>
  <si>
    <t xml:space="preserve">メトトレキサート錠１ｍｇ「日本臓器」</t>
  </si>
  <si>
    <t xml:space="preserve">3999016M1021</t>
  </si>
  <si>
    <t xml:space="preserve">リウマトレックスカプセル２ｍｇ</t>
  </si>
  <si>
    <t xml:space="preserve">3999016M1056</t>
  </si>
  <si>
    <t xml:space="preserve">メトトレキサートカプセル２ｍｇ「サワイ」</t>
  </si>
  <si>
    <t xml:space="preserve">3999016M1064</t>
  </si>
  <si>
    <t xml:space="preserve">メトトレキサートカプセル２ｍｇ「トーワ」</t>
  </si>
  <si>
    <t xml:space="preserve">3999016M1080</t>
  </si>
  <si>
    <t xml:space="preserve">メトトレキサートカプセル２ｍｇ「サンド」</t>
  </si>
  <si>
    <t xml:space="preserve">3999017B1025</t>
  </si>
  <si>
    <t xml:space="preserve">ミコフェノール酸　モフェチル</t>
  </si>
  <si>
    <t xml:space="preserve">２００ｍｇ１ｍＬ（懸濁後の内用液として）</t>
  </si>
  <si>
    <t xml:space="preserve">セルセプト懸濁用散３１．８％</t>
  </si>
  <si>
    <t xml:space="preserve">3999017M1026</t>
  </si>
  <si>
    <t xml:space="preserve">セルセプトカプセル２５０</t>
  </si>
  <si>
    <t xml:space="preserve">3999017M1050</t>
  </si>
  <si>
    <t xml:space="preserve">ミコフェノール酸モフェチルカプセル２５０ｍｇ「ＶＴＲＳ」</t>
  </si>
  <si>
    <t xml:space="preserve">3999018F1013</t>
  </si>
  <si>
    <t xml:space="preserve">アレンドロン酸ナトリウム水和物</t>
  </si>
  <si>
    <t xml:space="preserve">アレンドロン酸ナトリウム５ｍｇ錠</t>
  </si>
  <si>
    <t xml:space="preserve">3999018F1030</t>
  </si>
  <si>
    <t xml:space="preserve">ボナロン錠５ｍｇ</t>
  </si>
  <si>
    <t xml:space="preserve">3999018F1048</t>
  </si>
  <si>
    <t xml:space="preserve">アレンドロン酸錠５ｍｇ「ＤＫ」</t>
  </si>
  <si>
    <t xml:space="preserve">3999018F1056</t>
  </si>
  <si>
    <t xml:space="preserve">アレンドロン酸錠５ｍｇ「ＳＮ」</t>
  </si>
  <si>
    <t xml:space="preserve">3999018F1102</t>
  </si>
  <si>
    <t xml:space="preserve">アレンドロン酸錠５ｍｇ「日医工」</t>
  </si>
  <si>
    <t xml:space="preserve">3999018F1196</t>
  </si>
  <si>
    <t xml:space="preserve">アレンドロン酸錠５ｍｇ「ＮＩＧ」</t>
  </si>
  <si>
    <t xml:space="preserve">3999018F1200</t>
  </si>
  <si>
    <t xml:space="preserve">アレンドロン酸錠５ｍｇ「ＶＴＲＳ」</t>
  </si>
  <si>
    <t xml:space="preserve">3999018F2010</t>
  </si>
  <si>
    <t xml:space="preserve">３５ｍｇ１錠</t>
  </si>
  <si>
    <t xml:space="preserve">アレンドロン酸ナトリウム３５ｍｇ錠</t>
  </si>
  <si>
    <t xml:space="preserve">3999018F2028</t>
  </si>
  <si>
    <t xml:space="preserve">フォサマック錠３５ｍｇ</t>
  </si>
  <si>
    <t xml:space="preserve">3999018F2036</t>
  </si>
  <si>
    <t xml:space="preserve">ボナロン錠３５ｍｇ</t>
  </si>
  <si>
    <t xml:space="preserve">3999018F2044</t>
  </si>
  <si>
    <t xml:space="preserve">アレンドロン酸錠３５ｍｇ「ＤＫ」</t>
  </si>
  <si>
    <t xml:space="preserve">3999018F2060</t>
  </si>
  <si>
    <t xml:space="preserve">アレンドロン酸錠３５ｍｇ「ＳＮ」</t>
  </si>
  <si>
    <t xml:space="preserve">3999018F2095</t>
  </si>
  <si>
    <t xml:space="preserve">アレンドロン酸錠３５ｍｇ「日医工」</t>
  </si>
  <si>
    <t xml:space="preserve">3999018F2133</t>
  </si>
  <si>
    <t xml:space="preserve">アレンドロン酸錠３５ｍｇ「ＹＤ」</t>
  </si>
  <si>
    <t xml:space="preserve">3999018F2206</t>
  </si>
  <si>
    <t xml:space="preserve">アレンドロン酸錠３５ｍｇ「ＶＴＲＳ」</t>
  </si>
  <si>
    <t xml:space="preserve">3999018Q1022</t>
  </si>
  <si>
    <t xml:space="preserve">３５ｍｇ１包</t>
  </si>
  <si>
    <t xml:space="preserve">ボナロン経口ゼリー３５ｍｇ</t>
  </si>
  <si>
    <t xml:space="preserve">3999019F1018</t>
  </si>
  <si>
    <t xml:space="preserve">リセドロン酸ナトリウム水和物</t>
  </si>
  <si>
    <t xml:space="preserve">リセドロン酸ナトリウム２．５ｍｇ錠</t>
  </si>
  <si>
    <t xml:space="preserve">3999019F1026</t>
  </si>
  <si>
    <t xml:space="preserve">アクトネル錠２．５ｍｇ</t>
  </si>
  <si>
    <t xml:space="preserve">3999019F1034</t>
  </si>
  <si>
    <t xml:space="preserve">ベネット錠２．５ｍｇ</t>
  </si>
  <si>
    <t xml:space="preserve">3999019F1069</t>
  </si>
  <si>
    <t xml:space="preserve">リセドロン酸Ｎａ錠２．５ｍｇ「ＮＰ」</t>
  </si>
  <si>
    <t xml:space="preserve">3999019F1123</t>
  </si>
  <si>
    <t xml:space="preserve">リセドロン酸Ｎａ錠２．５ｍｇ「日新」</t>
  </si>
  <si>
    <t xml:space="preserve">3999019F1158</t>
  </si>
  <si>
    <t xml:space="preserve">リセドロン酸ナトリウム錠２．５ｍｇ「ケミファ」</t>
  </si>
  <si>
    <t xml:space="preserve">3999019F1166</t>
  </si>
  <si>
    <t xml:space="preserve">リセドロン酸Ｎａ錠２．５ｍｇ「Ｆ」</t>
  </si>
  <si>
    <t xml:space="preserve">3999019F2022</t>
  </si>
  <si>
    <t xml:space="preserve">１７．５ｍｇ１錠</t>
  </si>
  <si>
    <t xml:space="preserve">アクトネル錠１７．５ｍｇ</t>
  </si>
  <si>
    <t xml:space="preserve">3999019F2030</t>
  </si>
  <si>
    <t xml:space="preserve">ベネット錠１７．５ｍｇ</t>
  </si>
  <si>
    <t xml:space="preserve">3999019F2049</t>
  </si>
  <si>
    <t xml:space="preserve">リセドロン酸Ｎａ錠１７．５ｍｇ「サワイ」</t>
  </si>
  <si>
    <t xml:space="preserve">3999019F2057</t>
  </si>
  <si>
    <t xml:space="preserve">リセドロン酸Ｎａ錠１７．５ｍｇ「Ｆ」</t>
  </si>
  <si>
    <t xml:space="preserve">3999019F2081</t>
  </si>
  <si>
    <t xml:space="preserve">リセドロン酸Ｎａ錠１７．５ｍｇ「ＮＰ」</t>
  </si>
  <si>
    <t xml:space="preserve">3999019F2162</t>
  </si>
  <si>
    <t xml:space="preserve">リセドロン酸Ｎａ錠１７．５ｍｇ「トーワ」</t>
  </si>
  <si>
    <t xml:space="preserve">3999019F2170</t>
  </si>
  <si>
    <t xml:space="preserve">リセドロン酸Ｎａ錠１７．５ｍｇ「日医工」</t>
  </si>
  <si>
    <t xml:space="preserve">3999019F2189</t>
  </si>
  <si>
    <t xml:space="preserve">リセドロン酸Ｎａ錠１７．５ｍｇ「日新」</t>
  </si>
  <si>
    <t xml:space="preserve">3999019F2243</t>
  </si>
  <si>
    <t xml:space="preserve">リセドロン酸ナトリウム錠１７．５ｍｇ「ケミファ」</t>
  </si>
  <si>
    <t xml:space="preserve">3999019F3010</t>
  </si>
  <si>
    <t xml:space="preserve">リセドロン酸ナトリウム７５ｍｇ錠</t>
  </si>
  <si>
    <t xml:space="preserve">3999019F3029</t>
  </si>
  <si>
    <t xml:space="preserve">アクトネル錠７５ｍｇ</t>
  </si>
  <si>
    <t xml:space="preserve">3999019F3037</t>
  </si>
  <si>
    <t xml:space="preserve">ベネット錠７５ｍｇ</t>
  </si>
  <si>
    <t xml:space="preserve">3999020F1029</t>
  </si>
  <si>
    <t xml:space="preserve">レフルノミド</t>
  </si>
  <si>
    <t xml:space="preserve">アラバ錠１０ｍｇ</t>
  </si>
  <si>
    <t xml:space="preserve">3999020F2025</t>
  </si>
  <si>
    <t xml:space="preserve">アラバ錠２０ｍｇ</t>
  </si>
  <si>
    <t xml:space="preserve">3999020F3021</t>
  </si>
  <si>
    <t xml:space="preserve">アラバ錠１００ｍｇ</t>
  </si>
  <si>
    <t xml:space="preserve">3999021F1023</t>
  </si>
  <si>
    <t xml:space="preserve">ラロキシフェン塩酸塩</t>
  </si>
  <si>
    <t xml:space="preserve">エビスタ錠６０ｍｇ</t>
  </si>
  <si>
    <t xml:space="preserve">3999021F1031</t>
  </si>
  <si>
    <t xml:space="preserve">ラロキシフェン塩酸塩錠６０ｍｇ「サワイ」</t>
  </si>
  <si>
    <t xml:space="preserve">3999021F1074</t>
  </si>
  <si>
    <t xml:space="preserve">ラロキシフェン塩酸塩錠６０ｍｇ「ＤＫ」</t>
  </si>
  <si>
    <t xml:space="preserve">3999021F1090</t>
  </si>
  <si>
    <t xml:space="preserve">ラロキシフェン塩酸塩錠６０ｍｇ「トーワ」</t>
  </si>
  <si>
    <t xml:space="preserve">3999021F1104</t>
  </si>
  <si>
    <t xml:space="preserve">ラロキシフェン塩酸塩錠６０ｍｇ「日医工」</t>
  </si>
  <si>
    <t xml:space="preserve">3999021F1112</t>
  </si>
  <si>
    <t xml:space="preserve">ラロキシフェン塩酸塩錠６０ｍｇ「日新」</t>
  </si>
  <si>
    <t xml:space="preserve">3999021F1120</t>
  </si>
  <si>
    <t xml:space="preserve">ラロキシフェン塩酸塩錠６０ｍｇ「あゆみ」</t>
  </si>
  <si>
    <t xml:space="preserve">3999022F1028</t>
  </si>
  <si>
    <t xml:space="preserve">エベロリムス</t>
  </si>
  <si>
    <t xml:space="preserve">サーティカン錠０．２５ｍｇ</t>
  </si>
  <si>
    <t xml:space="preserve">3999022F2024</t>
  </si>
  <si>
    <t xml:space="preserve">サーティカン錠０．５ｍｇ</t>
  </si>
  <si>
    <t xml:space="preserve">3999022F3020</t>
  </si>
  <si>
    <t xml:space="preserve">サーティカン錠０．７５ｍｇ</t>
  </si>
  <si>
    <t xml:space="preserve">3999023F1022</t>
  </si>
  <si>
    <t xml:space="preserve">シナカルセト塩酸塩</t>
  </si>
  <si>
    <t xml:space="preserve">レグパラ錠２５ｍｇ</t>
  </si>
  <si>
    <t xml:space="preserve">3999023F2029</t>
  </si>
  <si>
    <t xml:space="preserve">レグパラ錠７５ｍｇ</t>
  </si>
  <si>
    <t xml:space="preserve">3999023F3025</t>
  </si>
  <si>
    <t xml:space="preserve">レグパラ錠１２．５ｍｇ</t>
  </si>
  <si>
    <t xml:space="preserve">3999024M1042</t>
  </si>
  <si>
    <t xml:space="preserve">ジアゾキシド</t>
  </si>
  <si>
    <t xml:space="preserve">ジアゾキシドカプセル２５ｍｇ「ＯＰ」</t>
  </si>
  <si>
    <t xml:space="preserve">3999025F1021</t>
  </si>
  <si>
    <t xml:space="preserve">ピルフェニドン</t>
  </si>
  <si>
    <t xml:space="preserve">ピレスパ錠２００ｍｇ</t>
  </si>
  <si>
    <t xml:space="preserve">3999025F1030</t>
  </si>
  <si>
    <t xml:space="preserve">ピルフェニドン錠２００ｍｇ「日医工」</t>
  </si>
  <si>
    <t xml:space="preserve">3999026F1018</t>
  </si>
  <si>
    <t xml:space="preserve">ミノドロン酸水和物</t>
  </si>
  <si>
    <t xml:space="preserve">ミノドロン酸１ｍｇ錠</t>
  </si>
  <si>
    <t xml:space="preserve">3999026F1026</t>
  </si>
  <si>
    <t xml:space="preserve">ボノテオ錠１ｍｇ</t>
  </si>
  <si>
    <t xml:space="preserve">3999026F1034</t>
  </si>
  <si>
    <t xml:space="preserve">リカルボン錠１ｍｇ</t>
  </si>
  <si>
    <t xml:space="preserve">3999026F1042</t>
  </si>
  <si>
    <t xml:space="preserve">ミノドロン酸錠１ｍｇ「ＪＧ」</t>
  </si>
  <si>
    <t xml:space="preserve">3999026F1050</t>
  </si>
  <si>
    <t xml:space="preserve">ミノドロン酸錠１ｍｇ「ＹＤ」</t>
  </si>
  <si>
    <t xml:space="preserve">3999026F1077</t>
  </si>
  <si>
    <t xml:space="preserve">ミノドロン酸錠１ｍｇ「サワイ」</t>
  </si>
  <si>
    <t xml:space="preserve">3999026F1093</t>
  </si>
  <si>
    <t xml:space="preserve">ミノドロン酸錠１ｍｇ「トーワ」</t>
  </si>
  <si>
    <t xml:space="preserve">3999026F1115</t>
  </si>
  <si>
    <t xml:space="preserve">ミノドロン酸錠１ｍｇ「ニプロ」</t>
  </si>
  <si>
    <t xml:space="preserve">3999026F1123</t>
  </si>
  <si>
    <t xml:space="preserve">ミノドロン酸錠１ｍｇ「三笠」</t>
  </si>
  <si>
    <t xml:space="preserve">3999026F2014</t>
  </si>
  <si>
    <t xml:space="preserve">ミノドロン酸５０ｍｇ錠</t>
  </si>
  <si>
    <t xml:space="preserve">3999026F2022</t>
  </si>
  <si>
    <t xml:space="preserve">ボノテオ錠５０ｍｇ</t>
  </si>
  <si>
    <t xml:space="preserve">3999026F2030</t>
  </si>
  <si>
    <t xml:space="preserve">リカルボン錠５０ｍｇ</t>
  </si>
  <si>
    <t xml:space="preserve">3999026F2049</t>
  </si>
  <si>
    <t xml:space="preserve">ミノドロン酸錠５０ｍｇ「ＪＧ」</t>
  </si>
  <si>
    <t xml:space="preserve">3999026F2057</t>
  </si>
  <si>
    <t xml:space="preserve">ミノドロン酸錠５０ｍｇ「ＹＤ」</t>
  </si>
  <si>
    <t xml:space="preserve">3999026F2073</t>
  </si>
  <si>
    <t xml:space="preserve">ミノドロン酸錠５０ｍｇ「サワイ」</t>
  </si>
  <si>
    <t xml:space="preserve">3999026F2090</t>
  </si>
  <si>
    <t xml:space="preserve">ミノドロン酸錠５０ｍｇ「トーワ」</t>
  </si>
  <si>
    <t xml:space="preserve">3999026F2111</t>
  </si>
  <si>
    <t xml:space="preserve">ミノドロン酸錠５０ｍｇ「ニプロ」</t>
  </si>
  <si>
    <t xml:space="preserve">3999026F2120</t>
  </si>
  <si>
    <t xml:space="preserve">ミノドロン酸錠５０ｍｇ「三笠」</t>
  </si>
  <si>
    <t xml:space="preserve">3999027F1020</t>
  </si>
  <si>
    <t xml:space="preserve">バゼドキシフェン酢酸塩</t>
  </si>
  <si>
    <t xml:space="preserve">ビビアント錠２０ｍｇ</t>
  </si>
  <si>
    <t xml:space="preserve">3999027F1039</t>
  </si>
  <si>
    <t xml:space="preserve">バゼドキシフェン錠２０ｍｇ「サワイ」</t>
  </si>
  <si>
    <t xml:space="preserve">3999028F1025</t>
  </si>
  <si>
    <t xml:space="preserve">エルトロンボパグ　オラミン</t>
  </si>
  <si>
    <t xml:space="preserve">レボレード錠１２．５ｍｇ</t>
  </si>
  <si>
    <t xml:space="preserve">3999028F1033</t>
  </si>
  <si>
    <t xml:space="preserve">エルトロンボパグ錠１２．５ｍｇ「Ｆ」</t>
  </si>
  <si>
    <t xml:space="preserve">3999028F1041</t>
  </si>
  <si>
    <t xml:space="preserve">エルトロンボパグ錠１２．５ｍｇ「サワイ」</t>
  </si>
  <si>
    <t xml:space="preserve">3999028F1050</t>
  </si>
  <si>
    <t xml:space="preserve">エルトロンボパグ錠１２．５ｍｇ「トーワ」</t>
  </si>
  <si>
    <t xml:space="preserve">3999028F1068</t>
  </si>
  <si>
    <t xml:space="preserve">エルトロンボパグ錠１２．５ｍｇ「日医工」</t>
  </si>
  <si>
    <t xml:space="preserve">3999028F2021</t>
  </si>
  <si>
    <t xml:space="preserve">レボレード錠２５ｍｇ</t>
  </si>
  <si>
    <t xml:space="preserve">3999028F2030</t>
  </si>
  <si>
    <t xml:space="preserve">エルトロンボパグ錠２５ｍｇ「Ｆ」</t>
  </si>
  <si>
    <t xml:space="preserve">3999028F2048</t>
  </si>
  <si>
    <t xml:space="preserve">エルトロンボパグ錠２５ｍｇ「サワイ」</t>
  </si>
  <si>
    <t xml:space="preserve">3999028F2056</t>
  </si>
  <si>
    <t xml:space="preserve">エルトロンボパグ錠２５ｍｇ「トーワ」</t>
  </si>
  <si>
    <t xml:space="preserve">3999028F2064</t>
  </si>
  <si>
    <t xml:space="preserve">エルトロンボパグ錠２５ｍｇ「日医工」</t>
  </si>
  <si>
    <t xml:space="preserve">3999029M1029</t>
  </si>
  <si>
    <t xml:space="preserve">フィンゴリモド塩酸塩</t>
  </si>
  <si>
    <t xml:space="preserve">イムセラカプセル０．５ｍｇ</t>
  </si>
  <si>
    <t xml:space="preserve">3999029M1037</t>
  </si>
  <si>
    <t xml:space="preserve">ジレニアカプセル０．５ｍｇ</t>
  </si>
  <si>
    <t xml:space="preserve">3999029M1045</t>
  </si>
  <si>
    <t xml:space="preserve">フィンゴリモドカプセル０．５ｍｇ「サワイ」</t>
  </si>
  <si>
    <t xml:space="preserve">3999029M1053</t>
  </si>
  <si>
    <t xml:space="preserve">フィンゴリモドカプセル０．５ｍｇ「トーワ」</t>
  </si>
  <si>
    <t xml:space="preserve">3999030M1021</t>
  </si>
  <si>
    <t xml:space="preserve">ミグルスタット</t>
  </si>
  <si>
    <t xml:space="preserve">ブレーザベスカプセル１００ｍｇ</t>
  </si>
  <si>
    <t xml:space="preserve">3999030M2028</t>
  </si>
  <si>
    <t xml:space="preserve">６５ｍｇ１カプセル</t>
  </si>
  <si>
    <t xml:space="preserve">オプフォルダカプセル６５ｍｇ</t>
  </si>
  <si>
    <t xml:space="preserve">アミカス・セラピューティクス</t>
  </si>
  <si>
    <t xml:space="preserve">3999031F1035</t>
  </si>
  <si>
    <t xml:space="preserve">イグラチモド</t>
  </si>
  <si>
    <t xml:space="preserve">ケアラム錠２５ｍｇ</t>
  </si>
  <si>
    <t xml:space="preserve">3999031F1043</t>
  </si>
  <si>
    <t xml:space="preserve">イグラチモド錠２５ｍｇ「サワイ」</t>
  </si>
  <si>
    <t xml:space="preserve">3999031F1051</t>
  </si>
  <si>
    <t xml:space="preserve">イグラチモド錠２５ｍｇ「あゆみ」</t>
  </si>
  <si>
    <t xml:space="preserve">3999031F1060</t>
  </si>
  <si>
    <t xml:space="preserve">イグラチモド錠２５ｍｇ「ケミファ」</t>
  </si>
  <si>
    <t xml:space="preserve">3999032D1020</t>
  </si>
  <si>
    <t xml:space="preserve">フェニル酪酸ナトリウム</t>
  </si>
  <si>
    <t xml:space="preserve">ブフェニール顆粒　９４％</t>
  </si>
  <si>
    <t xml:space="preserve">3999032F1021</t>
  </si>
  <si>
    <t xml:space="preserve">ブフェニール錠　５００ｍｇ</t>
  </si>
  <si>
    <t xml:space="preserve">3999033F1026</t>
  </si>
  <si>
    <t xml:space="preserve">レボカルニチン</t>
  </si>
  <si>
    <t xml:space="preserve">エルカルチンＦＦ錠１００ｍｇ</t>
  </si>
  <si>
    <t xml:space="preserve">3999033F1034</t>
  </si>
  <si>
    <t xml:space="preserve">レボカルニチンＦＦ錠１００ｍｇ「トーワ」</t>
  </si>
  <si>
    <t xml:space="preserve">3999033F1042</t>
  </si>
  <si>
    <t xml:space="preserve">レボカルニチンＦＦ錠１００ｍｇ「アメル」</t>
  </si>
  <si>
    <t xml:space="preserve">3999033F2022</t>
  </si>
  <si>
    <t xml:space="preserve">エルカルチンＦＦ錠２５０ｍｇ</t>
  </si>
  <si>
    <t xml:space="preserve">3999033F2030</t>
  </si>
  <si>
    <t xml:space="preserve">レボカルニチンＦＦ錠２５０ｍｇ「トーワ」</t>
  </si>
  <si>
    <t xml:space="preserve">3999033F2049</t>
  </si>
  <si>
    <t xml:space="preserve">レボカルニチンＦＦ錠２５０ｍｇ「アメル」</t>
  </si>
  <si>
    <t xml:space="preserve">3999033S1024</t>
  </si>
  <si>
    <t xml:space="preserve">エルカルチンＦＦ内用液１０％</t>
  </si>
  <si>
    <t xml:space="preserve">3999033S1032</t>
  </si>
  <si>
    <t xml:space="preserve">レボカルニチンＦＦ内用液１０％「アメル」</t>
  </si>
  <si>
    <t xml:space="preserve">3999033S1040</t>
  </si>
  <si>
    <t xml:space="preserve">レボカルニチンＦＦ内用液１０％「トーワ」</t>
  </si>
  <si>
    <t xml:space="preserve">3999033S2020</t>
  </si>
  <si>
    <t xml:space="preserve">１０％５ｍＬ１包</t>
  </si>
  <si>
    <t xml:space="preserve">エルカルチンＦＦ内用液１０％分包５ｍＬ</t>
  </si>
  <si>
    <t xml:space="preserve">3999033S2039</t>
  </si>
  <si>
    <t xml:space="preserve">レボカルニチンＦＦ内用液１０％分包５ｍＬ「アメル」</t>
  </si>
  <si>
    <t xml:space="preserve">3999033S2047</t>
  </si>
  <si>
    <t xml:space="preserve">レボカルニチンＦＦ内用液１０％分包５ｍＬ「トーワ」</t>
  </si>
  <si>
    <t xml:space="preserve">3999033S3027</t>
  </si>
  <si>
    <t xml:space="preserve">１０％１０ｍＬ１包</t>
  </si>
  <si>
    <t xml:space="preserve">エルカルチンＦＦ内用液１０％分包１０ｍＬ</t>
  </si>
  <si>
    <t xml:space="preserve">3999033S3035</t>
  </si>
  <si>
    <t xml:space="preserve">レボカルニチンＦＦ内用液１０％分包１０ｍＬ「アメル」</t>
  </si>
  <si>
    <t xml:space="preserve">3999033S3043</t>
  </si>
  <si>
    <t xml:space="preserve">レボカルニチンＦＦ内用液１０％分包１０ｍＬ「トーワ」</t>
  </si>
  <si>
    <t xml:space="preserve">3999034F1020</t>
  </si>
  <si>
    <t xml:space="preserve">トファシチニブクエン酸塩</t>
  </si>
  <si>
    <t xml:space="preserve">ゼルヤンツ錠５ｍｇ</t>
  </si>
  <si>
    <t xml:space="preserve">3999035A1028</t>
  </si>
  <si>
    <t xml:space="preserve">ベタイン</t>
  </si>
  <si>
    <t xml:space="preserve">サイスタダン原末</t>
  </si>
  <si>
    <t xml:space="preserve">3999035A1036</t>
  </si>
  <si>
    <t xml:space="preserve">ベタイン「ＯＪＩ」原末</t>
  </si>
  <si>
    <t xml:space="preserve">王子ファーマ</t>
  </si>
  <si>
    <t xml:space="preserve">3999036M1029</t>
  </si>
  <si>
    <t xml:space="preserve">ニチシノン</t>
  </si>
  <si>
    <t xml:space="preserve">オーファディンカプセル２ｍｇ</t>
  </si>
  <si>
    <t xml:space="preserve">3999036M2025</t>
  </si>
  <si>
    <t xml:space="preserve">オーファディンカプセル５ｍｇ</t>
  </si>
  <si>
    <t xml:space="preserve">3999036M3021</t>
  </si>
  <si>
    <t xml:space="preserve">オーファディンカプセル１０ｍｇ</t>
  </si>
  <si>
    <t xml:space="preserve">3999037M1023</t>
  </si>
  <si>
    <t xml:space="preserve">エリグルスタット酒石酸塩</t>
  </si>
  <si>
    <t xml:space="preserve">サデルガカプセル１００ｍｇ</t>
  </si>
  <si>
    <t xml:space="preserve">3999037M2020</t>
  </si>
  <si>
    <t xml:space="preserve">サデルガカプセル２５ｍｇ</t>
  </si>
  <si>
    <t xml:space="preserve">3999038F1029</t>
  </si>
  <si>
    <t xml:space="preserve">ヒドロキシクロロキン硫酸塩</t>
  </si>
  <si>
    <t xml:space="preserve">プラケニル錠２００ｍｇ</t>
  </si>
  <si>
    <t xml:space="preserve">3999038F1037</t>
  </si>
  <si>
    <t xml:space="preserve">ヒドロキシクロロキン硫酸塩錠２００ｍｇ「ＤＳＥＰ」</t>
  </si>
  <si>
    <t xml:space="preserve">3999038F1045</t>
  </si>
  <si>
    <t xml:space="preserve">ヒドロキシクロロキン硫酸塩錠２００ｍｇ「サワイ」</t>
  </si>
  <si>
    <t xml:space="preserve">3999039M1022</t>
  </si>
  <si>
    <t xml:space="preserve">ニンテダニブエタンスルホン酸塩</t>
  </si>
  <si>
    <t xml:space="preserve">オフェブカプセル１００ｍｇ</t>
  </si>
  <si>
    <t xml:space="preserve">3999039M2029</t>
  </si>
  <si>
    <t xml:space="preserve">オフェブカプセル１５０ｍｇ</t>
  </si>
  <si>
    <t xml:space="preserve">3999040F1026</t>
  </si>
  <si>
    <t xml:space="preserve">イバンドロン酸ナトリウム水和物</t>
  </si>
  <si>
    <t xml:space="preserve">ボンビバ錠１００ｍｇ</t>
  </si>
  <si>
    <t xml:space="preserve">3999041X1026</t>
  </si>
  <si>
    <t xml:space="preserve">カルグルミン酸</t>
  </si>
  <si>
    <t xml:space="preserve">カーバグル分散錠２００ｍｇ</t>
  </si>
  <si>
    <t xml:space="preserve">3999042F1025</t>
  </si>
  <si>
    <t xml:space="preserve">アプレミラスト</t>
  </si>
  <si>
    <t xml:space="preserve">オテズラ錠１０ｍｇ</t>
  </si>
  <si>
    <t xml:space="preserve">アムジェン</t>
  </si>
  <si>
    <t xml:space="preserve">3999042F2021</t>
  </si>
  <si>
    <t xml:space="preserve">オテズラ錠２０ｍｇ</t>
  </si>
  <si>
    <t xml:space="preserve">3999042F3028</t>
  </si>
  <si>
    <t xml:space="preserve">オテズラ錠３０ｍｇ</t>
  </si>
  <si>
    <t xml:space="preserve">3999043F1020</t>
  </si>
  <si>
    <t xml:space="preserve">バリシチニブ</t>
  </si>
  <si>
    <t xml:space="preserve">オルミエント錠２ｍｇ</t>
  </si>
  <si>
    <t xml:space="preserve">3999043F2026</t>
  </si>
  <si>
    <t xml:space="preserve">オルミエント錠４ｍｇ</t>
  </si>
  <si>
    <t xml:space="preserve">3999043F3022</t>
  </si>
  <si>
    <t xml:space="preserve">オルミエント錠１ｍｇ</t>
  </si>
  <si>
    <t xml:space="preserve">3999043S1028</t>
  </si>
  <si>
    <t xml:space="preserve">１５ｍｇ７．５ｍＬ１瓶</t>
  </si>
  <si>
    <t xml:space="preserve">オルミエント内用懸濁液２ｍｇ／ｍＬ</t>
  </si>
  <si>
    <t xml:space="preserve">3999044F1024</t>
  </si>
  <si>
    <t xml:space="preserve">エボカルセト</t>
  </si>
  <si>
    <t xml:space="preserve">オルケディア錠１ｍｇ</t>
  </si>
  <si>
    <t xml:space="preserve">3999044F2020</t>
  </si>
  <si>
    <t xml:space="preserve">オルケディア錠２ｍｇ</t>
  </si>
  <si>
    <t xml:space="preserve">3999044F3027</t>
  </si>
  <si>
    <t xml:space="preserve">オルケディア錠４ｍｇ</t>
  </si>
  <si>
    <t xml:space="preserve">3999045M1028</t>
  </si>
  <si>
    <t xml:space="preserve">ミガーラスタット塩酸塩</t>
  </si>
  <si>
    <t xml:space="preserve">１２３ｍｇ１カプセル</t>
  </si>
  <si>
    <t xml:space="preserve">ガラフォルドカプセル１２３ｍｇ</t>
  </si>
  <si>
    <t xml:space="preserve">3999046F1023</t>
  </si>
  <si>
    <t xml:space="preserve">ペフィシチニブ臭化水素酸塩</t>
  </si>
  <si>
    <t xml:space="preserve">スマイラフ錠５０ｍｇ</t>
  </si>
  <si>
    <t xml:space="preserve">3999046F2020</t>
  </si>
  <si>
    <t xml:space="preserve">スマイラフ錠１００ｍｇ</t>
  </si>
  <si>
    <t xml:space="preserve">3999047F1028</t>
  </si>
  <si>
    <t xml:space="preserve">ロキサデュスタット</t>
  </si>
  <si>
    <t xml:space="preserve">エベレンゾ錠２０ｍｇ</t>
  </si>
  <si>
    <t xml:space="preserve">3999047F2024</t>
  </si>
  <si>
    <t xml:space="preserve">エベレンゾ錠５０ｍｇ</t>
  </si>
  <si>
    <t xml:space="preserve">3999047F3020</t>
  </si>
  <si>
    <t xml:space="preserve">エベレンゾ錠１００ｍｇ</t>
  </si>
  <si>
    <t xml:space="preserve">3999048G1028</t>
  </si>
  <si>
    <t xml:space="preserve">ウパダシチニブ水和物</t>
  </si>
  <si>
    <t xml:space="preserve">リンヴォック錠７．５ｍｇ</t>
  </si>
  <si>
    <t xml:space="preserve">3999048G2024</t>
  </si>
  <si>
    <t xml:space="preserve">リンヴォック錠１５ｍｇ</t>
  </si>
  <si>
    <t xml:space="preserve">3999048G3020</t>
  </si>
  <si>
    <t xml:space="preserve">リンヴォック錠３０ｍｇ</t>
  </si>
  <si>
    <t xml:space="preserve">3999048G4027</t>
  </si>
  <si>
    <t xml:space="preserve">リンヴォック錠４５ｍｇ</t>
  </si>
  <si>
    <t xml:space="preserve">3999048S1020</t>
  </si>
  <si>
    <t xml:space="preserve">１８０ｍｇ１８０ｍＬ１瓶</t>
  </si>
  <si>
    <t xml:space="preserve">リンヴォック内用液０．１％（１ｍｇ／ｍＬ）</t>
  </si>
  <si>
    <t xml:space="preserve">3999049F1027</t>
  </si>
  <si>
    <t xml:space="preserve">ダプロデュスタット</t>
  </si>
  <si>
    <t xml:space="preserve">ダーブロック錠１ｍｇ</t>
  </si>
  <si>
    <t xml:space="preserve">3999049F2023</t>
  </si>
  <si>
    <t xml:space="preserve">ダーブロック錠２ｍｇ</t>
  </si>
  <si>
    <t xml:space="preserve">3999049F3020</t>
  </si>
  <si>
    <t xml:space="preserve">ダーブロック錠４ｍｇ</t>
  </si>
  <si>
    <t xml:space="preserve">3999049F4026</t>
  </si>
  <si>
    <t xml:space="preserve">ダーブロック錠６ｍｇ</t>
  </si>
  <si>
    <t xml:space="preserve">3999050F1020</t>
  </si>
  <si>
    <t xml:space="preserve">バダデュスタット</t>
  </si>
  <si>
    <t xml:space="preserve">バフセオ錠１５０ｍｇ</t>
  </si>
  <si>
    <t xml:space="preserve">3999050F2026</t>
  </si>
  <si>
    <t xml:space="preserve">バフセオ錠３００ｍｇ</t>
  </si>
  <si>
    <t xml:space="preserve">3999051F1024</t>
  </si>
  <si>
    <t xml:space="preserve">シポニモド　フマル酸</t>
  </si>
  <si>
    <t xml:space="preserve">メーゼント錠０．２５ｍｇ</t>
  </si>
  <si>
    <t xml:space="preserve">3999051F2020</t>
  </si>
  <si>
    <t xml:space="preserve">メーゼント錠２ｍｇ</t>
  </si>
  <si>
    <t xml:space="preserve">3999052F1029</t>
  </si>
  <si>
    <t xml:space="preserve">エナロデュスタット</t>
  </si>
  <si>
    <t xml:space="preserve">エナロイ錠２ｍｇ</t>
  </si>
  <si>
    <t xml:space="preserve">3999052F2025</t>
  </si>
  <si>
    <t xml:space="preserve">エナロイ錠４ｍｇ</t>
  </si>
  <si>
    <t xml:space="preserve">3999053F1023</t>
  </si>
  <si>
    <t xml:space="preserve">フィルゴチニブマレイン酸塩</t>
  </si>
  <si>
    <t xml:space="preserve">ジセレカ錠１００ｍｇ</t>
  </si>
  <si>
    <t xml:space="preserve">ギリアド・サイエンシズ</t>
  </si>
  <si>
    <t xml:space="preserve">3999053F2020</t>
  </si>
  <si>
    <t xml:space="preserve">ジセレカ錠２００ｍｇ</t>
  </si>
  <si>
    <t xml:space="preserve">3999054F1028</t>
  </si>
  <si>
    <t xml:space="preserve">アナモレリン塩酸塩</t>
  </si>
  <si>
    <t xml:space="preserve">エドルミズ錠５０ｍｇ</t>
  </si>
  <si>
    <t xml:space="preserve">3999055F1022</t>
  </si>
  <si>
    <t xml:space="preserve">モリデュスタットナトリウム</t>
  </si>
  <si>
    <t xml:space="preserve">マスーレッド錠５ｍｇ</t>
  </si>
  <si>
    <t xml:space="preserve">3999055F2029</t>
  </si>
  <si>
    <t xml:space="preserve">マスーレッド錠１２．５ｍｇ</t>
  </si>
  <si>
    <t xml:space="preserve">3999055F3025</t>
  </si>
  <si>
    <t xml:space="preserve">マスーレッド錠２５ｍｇ</t>
  </si>
  <si>
    <t xml:space="preserve">3999055F4021</t>
  </si>
  <si>
    <t xml:space="preserve">マスーレッド錠７５ｍｇ</t>
  </si>
  <si>
    <t xml:space="preserve">3999056M1026</t>
  </si>
  <si>
    <t xml:space="preserve">アバコパン</t>
  </si>
  <si>
    <t xml:space="preserve">タブネオスカプセル１０ｍｇ</t>
  </si>
  <si>
    <t xml:space="preserve">3999057F1021</t>
  </si>
  <si>
    <t xml:space="preserve">デュークラバシチニブ</t>
  </si>
  <si>
    <t xml:space="preserve">ソーティクツ錠６ｍｇ</t>
  </si>
  <si>
    <t xml:space="preserve">3999058F1026</t>
  </si>
  <si>
    <t xml:space="preserve">ホスタマチニブナトリウム水和物</t>
  </si>
  <si>
    <t xml:space="preserve">タバリス錠１００ｍｇ</t>
  </si>
  <si>
    <t xml:space="preserve">3999058F2022</t>
  </si>
  <si>
    <t xml:space="preserve">タバリス錠１５０ｍｇ</t>
  </si>
  <si>
    <t xml:space="preserve">3999059M1020</t>
  </si>
  <si>
    <t xml:space="preserve">コール酸</t>
  </si>
  <si>
    <t xml:space="preserve">オファコルカプセル５０ｍｇ</t>
  </si>
  <si>
    <t xml:space="preserve">レクメド</t>
  </si>
  <si>
    <t xml:space="preserve">3999060M1022</t>
  </si>
  <si>
    <t xml:space="preserve">リトレシチニブトシル酸塩</t>
  </si>
  <si>
    <t xml:space="preserve">リットフーロカプセル５０ｍｇ</t>
  </si>
  <si>
    <t xml:space="preserve">3999061M1027</t>
  </si>
  <si>
    <t xml:space="preserve">ロナファルニブ</t>
  </si>
  <si>
    <t xml:space="preserve">ゾキンヴィカプセル５０ｍｇ</t>
  </si>
  <si>
    <t xml:space="preserve">アンジェス</t>
  </si>
  <si>
    <t xml:space="preserve">3999061M2023</t>
  </si>
  <si>
    <t xml:space="preserve">ゾキンヴィカプセル７５ｍｇ</t>
  </si>
  <si>
    <t xml:space="preserve">3999062F1022</t>
  </si>
  <si>
    <t xml:space="preserve">ダニコパン</t>
  </si>
  <si>
    <t xml:space="preserve">ボイデヤ錠５０ｍｇ</t>
  </si>
  <si>
    <t xml:space="preserve">3999063F1027</t>
  </si>
  <si>
    <t xml:space="preserve">ベルモスジルメシル酸塩</t>
  </si>
  <si>
    <t xml:space="preserve">レズロック錠２００ｍｇ</t>
  </si>
  <si>
    <t xml:space="preserve">3999064M1020</t>
  </si>
  <si>
    <t xml:space="preserve">イプタコパン塩酸塩水和物</t>
  </si>
  <si>
    <t xml:space="preserve">ファビハルタカプセル２００ｍｇ</t>
  </si>
  <si>
    <t xml:space="preserve">3999065M1025</t>
  </si>
  <si>
    <t xml:space="preserve">ボクロスポリン</t>
  </si>
  <si>
    <t xml:space="preserve">７．９ｍｇ１カプセル</t>
  </si>
  <si>
    <t xml:space="preserve">ルプキネスカプセル７．９ｍｇ</t>
  </si>
  <si>
    <t xml:space="preserve">3999066F1020</t>
  </si>
  <si>
    <t xml:space="preserve">１２５ｍｇ１包</t>
  </si>
  <si>
    <t xml:space="preserve">フジケノン粒状錠１２５</t>
  </si>
  <si>
    <t xml:space="preserve">3999067D1024</t>
  </si>
  <si>
    <t xml:space="preserve">セピアプテリン</t>
  </si>
  <si>
    <t xml:space="preserve">セピエンス顆粒分包２５０ｍｇ</t>
  </si>
  <si>
    <t xml:space="preserve">ＰＴＣセラピューティクス</t>
  </si>
  <si>
    <t xml:space="preserve">3999067D2020</t>
  </si>
  <si>
    <t xml:space="preserve">１，０００ｍｇ１包</t>
  </si>
  <si>
    <t xml:space="preserve">セピエンス顆粒分包１０００ｍｇ</t>
  </si>
  <si>
    <t xml:space="preserve">3999068S1028</t>
  </si>
  <si>
    <t xml:space="preserve">フェニル酪酸グリセロール</t>
  </si>
  <si>
    <t xml:space="preserve">２７．５ｇ２５ｍＬ１瓶</t>
  </si>
  <si>
    <t xml:space="preserve">ラヴィクティ内用液１．１ｇ／ｍＬ</t>
  </si>
  <si>
    <t xml:space="preserve">3999069M1023</t>
  </si>
  <si>
    <t xml:space="preserve">パロバロテン</t>
  </si>
  <si>
    <t xml:space="preserve">ソホノスカプセル１ｍｇ</t>
  </si>
  <si>
    <t xml:space="preserve">3999069M2020</t>
  </si>
  <si>
    <t xml:space="preserve">１．５ｍｇ１カプセル</t>
  </si>
  <si>
    <t xml:space="preserve">ソホノスカプセル１．５ｍｇ</t>
  </si>
  <si>
    <t xml:space="preserve">3999069M3026</t>
  </si>
  <si>
    <t xml:space="preserve">ソホノスカプセル２．５ｍｇ</t>
  </si>
  <si>
    <t xml:space="preserve">3999069M4022</t>
  </si>
  <si>
    <t xml:space="preserve">ソホノスカプセル５ｍｇ</t>
  </si>
  <si>
    <t xml:space="preserve">3999069M5029</t>
  </si>
  <si>
    <t xml:space="preserve">ソホノスカプセル１０ｍｇ</t>
  </si>
  <si>
    <t xml:space="preserve">3999070S1025</t>
  </si>
  <si>
    <t xml:space="preserve">トリヘプタノイン</t>
  </si>
  <si>
    <t xml:space="preserve">１００％５００ｍＬ１瓶</t>
  </si>
  <si>
    <t xml:space="preserve">ドジョルビ内用液１００％</t>
  </si>
  <si>
    <t xml:space="preserve">Ｕｌｔｒａｇｅｎｙｘ　Ｊａｐａｎ</t>
  </si>
  <si>
    <t xml:space="preserve">3999071F1021</t>
  </si>
  <si>
    <t xml:space="preserve">ネランドミラスト</t>
  </si>
  <si>
    <t xml:space="preserve">ジャスケイド錠９ｍｇ</t>
  </si>
  <si>
    <t xml:space="preserve">3999071F2028</t>
  </si>
  <si>
    <t xml:space="preserve">ジャスケイド錠１８ｍｇ</t>
  </si>
  <si>
    <t xml:space="preserve">3999072F1026</t>
  </si>
  <si>
    <t xml:space="preserve">リルザブルチニブ</t>
  </si>
  <si>
    <t xml:space="preserve">ウェイリズ錠４００ｍｇ</t>
  </si>
  <si>
    <t xml:space="preserve">3999073F1020</t>
  </si>
  <si>
    <t xml:space="preserve">レニオリシブリン酸塩</t>
  </si>
  <si>
    <t xml:space="preserve">ジョエンジャ錠１０ｍｇ</t>
  </si>
  <si>
    <t xml:space="preserve">3999073F2027</t>
  </si>
  <si>
    <t xml:space="preserve">ジョエンジャ錠３０ｍｇ</t>
  </si>
  <si>
    <t xml:space="preserve">3999073F3023</t>
  </si>
  <si>
    <t xml:space="preserve">７０ｍｇ１錠</t>
  </si>
  <si>
    <t xml:space="preserve">ジョエンジャ錠７０ｍｇ</t>
  </si>
  <si>
    <t xml:space="preserve">3999100D1037</t>
  </si>
  <si>
    <t xml:space="preserve">Ｌ－アルギニン・Ｌ－アルギニン塩酸塩</t>
  </si>
  <si>
    <t xml:space="preserve">アルギＵ配合顆粒</t>
  </si>
  <si>
    <t xml:space="preserve">4191001F1037</t>
  </si>
  <si>
    <t xml:space="preserve">アデニン</t>
  </si>
  <si>
    <t xml:space="preserve">ロイコン錠１０ｍｇ</t>
  </si>
  <si>
    <t xml:space="preserve">4211002F1044</t>
  </si>
  <si>
    <t xml:space="preserve">シクロホスファミド水和物</t>
  </si>
  <si>
    <t xml:space="preserve">エンドキサン錠５０ｍｇ</t>
  </si>
  <si>
    <t xml:space="preserve">4211002X1023</t>
  </si>
  <si>
    <t xml:space="preserve">１００ｍｇ１瓶</t>
  </si>
  <si>
    <t xml:space="preserve">経口用エンドキサン原末１００ｍｇ</t>
  </si>
  <si>
    <t xml:space="preserve">4213002B1047</t>
  </si>
  <si>
    <t xml:space="preserve">ブスルファン</t>
  </si>
  <si>
    <t xml:space="preserve">マブリン散１％</t>
  </si>
  <si>
    <t xml:space="preserve">4219002F1034</t>
  </si>
  <si>
    <t xml:space="preserve">メルファラン</t>
  </si>
  <si>
    <t xml:space="preserve">アルケラン錠２ｍｇ</t>
  </si>
  <si>
    <t xml:space="preserve">4219003M1054</t>
  </si>
  <si>
    <t xml:space="preserve">エストラムスチンリン酸エステルナトリウム水和物</t>
  </si>
  <si>
    <t xml:space="preserve">１５６．７ｍｇ１カプセル</t>
  </si>
  <si>
    <t xml:space="preserve">エストラサイトカプセル１５６．７ｍｇ</t>
  </si>
  <si>
    <t xml:space="preserve">4219004F1025</t>
  </si>
  <si>
    <t xml:space="preserve">テモゾロミド</t>
  </si>
  <si>
    <t xml:space="preserve">テモゾロミド錠２０ｍｇ「ＮＫ」</t>
  </si>
  <si>
    <t xml:space="preserve">4219004F2021</t>
  </si>
  <si>
    <t xml:space="preserve">テモゾロミド錠１００ｍｇ「ＮＫ」</t>
  </si>
  <si>
    <t xml:space="preserve">4219004M1024</t>
  </si>
  <si>
    <t xml:space="preserve">テモダールカプセル２０ｍｇ</t>
  </si>
  <si>
    <t xml:space="preserve">4219004M2020</t>
  </si>
  <si>
    <t xml:space="preserve">テモダールカプセル１００ｍｇ</t>
  </si>
  <si>
    <t xml:space="preserve">4221001B1052</t>
  </si>
  <si>
    <t xml:space="preserve">メルカプトプリン水和物</t>
  </si>
  <si>
    <t xml:space="preserve">ロイケリン散１０％</t>
  </si>
  <si>
    <t xml:space="preserve">4222001F1027</t>
  </si>
  <si>
    <t xml:space="preserve">メソトレキセート錠２．５ｍｇ</t>
  </si>
  <si>
    <t xml:space="preserve">4223004M2023</t>
  </si>
  <si>
    <t xml:space="preserve">ドキシフルリジン</t>
  </si>
  <si>
    <t xml:space="preserve">フルツロンカプセル２００</t>
  </si>
  <si>
    <t xml:space="preserve">4223005F1022</t>
  </si>
  <si>
    <t xml:space="preserve">カペシタビン</t>
  </si>
  <si>
    <t xml:space="preserve">ゼローダ錠３００</t>
  </si>
  <si>
    <t xml:space="preserve">4223005F1030</t>
  </si>
  <si>
    <t xml:space="preserve">カペシタビン錠３００ｍｇ「サワイ」</t>
  </si>
  <si>
    <t xml:space="preserve">4223005F1049</t>
  </si>
  <si>
    <t xml:space="preserve">カペシタビン錠３００ｍｇ「トーワ」</t>
  </si>
  <si>
    <t xml:space="preserve">4223005F1057</t>
  </si>
  <si>
    <t xml:space="preserve">カペシタビン錠３００ｍｇ「日医工」</t>
  </si>
  <si>
    <t xml:space="preserve">4223005F1065</t>
  </si>
  <si>
    <t xml:space="preserve">カペシタビン錠３００ｍｇ「ヤクルト」</t>
  </si>
  <si>
    <t xml:space="preserve">4223005F1073</t>
  </si>
  <si>
    <t xml:space="preserve">カペシタビン錠３００ｍｇ「ＪＧ」</t>
  </si>
  <si>
    <t xml:space="preserve">4223005F1081</t>
  </si>
  <si>
    <t xml:space="preserve">カペシタビン錠３００ｍｇ「ＮＫ」</t>
  </si>
  <si>
    <t xml:space="preserve">4223005F1090</t>
  </si>
  <si>
    <t xml:space="preserve">カペシタビン錠３００ｍｇ「タカタ」</t>
  </si>
  <si>
    <t xml:space="preserve">4224001M1020</t>
  </si>
  <si>
    <t xml:space="preserve">シタラビン　オクホスファート水和物</t>
  </si>
  <si>
    <t xml:space="preserve">スタラシドカプセル５０</t>
  </si>
  <si>
    <t xml:space="preserve">4229001M1027</t>
  </si>
  <si>
    <t xml:space="preserve">ヒドロキシカルバミド</t>
  </si>
  <si>
    <t xml:space="preserve">ハイドレアカプセル５００ｍｇ</t>
  </si>
  <si>
    <t xml:space="preserve">4229002F1022</t>
  </si>
  <si>
    <t xml:space="preserve">フルダラビンリン酸エステル</t>
  </si>
  <si>
    <t xml:space="preserve">フルダラ錠１０ｍｇ</t>
  </si>
  <si>
    <t xml:space="preserve">4229100D3023</t>
  </si>
  <si>
    <t xml:space="preserve">テガフール・ウラシル</t>
  </si>
  <si>
    <t xml:space="preserve">１００ｍｇ１包（テガフール相当量）</t>
  </si>
  <si>
    <t xml:space="preserve">ユーエフティＥ配合顆粒Ｔ１００</t>
  </si>
  <si>
    <t xml:space="preserve">4229100D4020</t>
  </si>
  <si>
    <t xml:space="preserve">１５０ｍｇ１包（テガフール相当量）</t>
  </si>
  <si>
    <t xml:space="preserve">ユーエフティＥ配合顆粒Ｔ１５０</t>
  </si>
  <si>
    <t xml:space="preserve">4229100D5026</t>
  </si>
  <si>
    <t xml:space="preserve">２００ｍｇ１包（テガフール相当量）</t>
  </si>
  <si>
    <t xml:space="preserve">ユーエフティＥ配合顆粒Ｔ２００</t>
  </si>
  <si>
    <t xml:space="preserve">4229100M2035</t>
  </si>
  <si>
    <t xml:space="preserve">１００ｍｇ１カプセル（テガフール相当量）</t>
  </si>
  <si>
    <t xml:space="preserve">ユーエフティ配合カプセルＴ１００</t>
  </si>
  <si>
    <t xml:space="preserve">4229101D1025</t>
  </si>
  <si>
    <t xml:space="preserve">テガフール・ギメラシル・オテラシルカリウム配合剤</t>
  </si>
  <si>
    <t xml:space="preserve">２０ｍｇ１包（テガフール相当量）</t>
  </si>
  <si>
    <t xml:space="preserve">ティーエスワン配合顆粒Ｔ２０</t>
  </si>
  <si>
    <t xml:space="preserve">4229101D2021</t>
  </si>
  <si>
    <t xml:space="preserve">２５ｍｇ１包（テガフール相当量）</t>
  </si>
  <si>
    <t xml:space="preserve">ティーエスワン配合顆粒Ｔ２５</t>
  </si>
  <si>
    <t xml:space="preserve">4229101F1026</t>
  </si>
  <si>
    <t xml:space="preserve">２０ｍｇ１錠（テガフール相当量）</t>
  </si>
  <si>
    <t xml:space="preserve">ティーエスワン配合ＯＤ錠Ｔ２０</t>
  </si>
  <si>
    <t xml:space="preserve">4229101F1034</t>
  </si>
  <si>
    <t xml:space="preserve">エスエーワン配合ＯＤ錠Ｔ２０</t>
  </si>
  <si>
    <t xml:space="preserve">4229101F1042</t>
  </si>
  <si>
    <t xml:space="preserve">エヌケーエスワン配合ＯＤ錠Ｔ２０</t>
  </si>
  <si>
    <t xml:space="preserve">4229101F1050</t>
  </si>
  <si>
    <t xml:space="preserve">エスワンタイホウ配合ＯＤ錠Ｔ２０</t>
  </si>
  <si>
    <t xml:space="preserve">4229101F2014</t>
  </si>
  <si>
    <t xml:space="preserve">２５ｍｇ１錠（テガフール相当量）</t>
  </si>
  <si>
    <t xml:space="preserve">テガフール・ギメラシル・オテラシルカリウムＴ２５口腔内崩壊錠</t>
  </si>
  <si>
    <t xml:space="preserve">4229101F2022</t>
  </si>
  <si>
    <t xml:space="preserve">ティーエスワン配合ＯＤ錠Ｔ２５</t>
  </si>
  <si>
    <t xml:space="preserve">4229101F2057</t>
  </si>
  <si>
    <t xml:space="preserve">エスワンタイホウ配合ＯＤ錠Ｔ２５</t>
  </si>
  <si>
    <t xml:space="preserve">4229101M1033</t>
  </si>
  <si>
    <t xml:space="preserve">２０ｍｇ１カプセル（テガフール相当量）</t>
  </si>
  <si>
    <t xml:space="preserve">ティーエスワン配合カプセルＴ２０</t>
  </si>
  <si>
    <t xml:space="preserve">4229101M1041</t>
  </si>
  <si>
    <t xml:space="preserve">エスエーワン配合カプセルＴ２０</t>
  </si>
  <si>
    <t xml:space="preserve">4229101M2013</t>
  </si>
  <si>
    <t xml:space="preserve">２５ｍｇ１カプセル（テガフール相当量）</t>
  </si>
  <si>
    <t xml:space="preserve">テガフール・ギメラシル・オテラシルカリウムＴ２５カプセル</t>
  </si>
  <si>
    <t xml:space="preserve">4229101M2030</t>
  </si>
  <si>
    <t xml:space="preserve">ティーエスワン配合カプセルＴ２５</t>
  </si>
  <si>
    <t xml:space="preserve">4240001M1067</t>
  </si>
  <si>
    <t xml:space="preserve">エトポシド</t>
  </si>
  <si>
    <t xml:space="preserve">ラステットＳカプセル２５ｍｇ</t>
  </si>
  <si>
    <t xml:space="preserve">4240001M1075</t>
  </si>
  <si>
    <t xml:space="preserve">ベプシドカプセル２５ｍｇ</t>
  </si>
  <si>
    <t xml:space="preserve">4240001M2063</t>
  </si>
  <si>
    <t xml:space="preserve">ラステットＳカプセル５０ｍｇ</t>
  </si>
  <si>
    <t xml:space="preserve">4240001M2071</t>
  </si>
  <si>
    <t xml:space="preserve">ベプシドカプセル５０ｍｇ</t>
  </si>
  <si>
    <t xml:space="preserve">4291002M1044</t>
  </si>
  <si>
    <t xml:space="preserve">プロカルバジン塩酸塩</t>
  </si>
  <si>
    <t xml:space="preserve">塩酸プロカルバジンカプセル５０ｍｇ「ＴＹＰ」</t>
  </si>
  <si>
    <t xml:space="preserve">4291003F1015</t>
  </si>
  <si>
    <t xml:space="preserve">タモキシフェンクエン酸塩</t>
  </si>
  <si>
    <t xml:space="preserve">タモキシフェンクエン酸塩１０ｍｇ錠</t>
  </si>
  <si>
    <t xml:space="preserve">4291003F1163</t>
  </si>
  <si>
    <t xml:space="preserve">ノルバデックス錠１０ｍｇ</t>
  </si>
  <si>
    <t xml:space="preserve">4291003F1201</t>
  </si>
  <si>
    <t xml:space="preserve">タモキシフェン錠１０ｍｇ「明治」</t>
  </si>
  <si>
    <t xml:space="preserve">4291003F1244</t>
  </si>
  <si>
    <t xml:space="preserve">タモキシフェン錠１０ｍｇ「ＭＹＬ」</t>
  </si>
  <si>
    <t xml:space="preserve">4291003F2011</t>
  </si>
  <si>
    <t xml:space="preserve">タモキシフェンクエン酸塩２０ｍｇ錠</t>
  </si>
  <si>
    <t xml:space="preserve">4291003F2054</t>
  </si>
  <si>
    <t xml:space="preserve">ノルバデックス錠２０ｍｇ</t>
  </si>
  <si>
    <t xml:space="preserve">4291004C1030</t>
  </si>
  <si>
    <t xml:space="preserve">ソブゾキサン</t>
  </si>
  <si>
    <t xml:space="preserve">４００ｍｇ１包</t>
  </si>
  <si>
    <t xml:space="preserve">ペラゾリン細粒４００ｍｇ</t>
  </si>
  <si>
    <t xml:space="preserve">全薬工業</t>
  </si>
  <si>
    <t xml:space="preserve">4291004C2036</t>
  </si>
  <si>
    <t xml:space="preserve">８００ｍｇ１包</t>
  </si>
  <si>
    <t xml:space="preserve">ペラゾリン細粒８００ｍｇ</t>
  </si>
  <si>
    <t xml:space="preserve">4291005F1057</t>
  </si>
  <si>
    <t xml:space="preserve">フルタミド</t>
  </si>
  <si>
    <t xml:space="preserve">オダイン錠１２５ｍｇ</t>
  </si>
  <si>
    <t xml:space="preserve">4291005F1081</t>
  </si>
  <si>
    <t xml:space="preserve">フルタミド錠１２５ｍｇ「ＶＴＲＳ」</t>
  </si>
  <si>
    <t xml:space="preserve">4291006M1034</t>
  </si>
  <si>
    <t xml:space="preserve">トレチノイン</t>
  </si>
  <si>
    <t xml:space="preserve">ベサノイドカプセル１０ｍｇ</t>
  </si>
  <si>
    <t xml:space="preserve">4291007F1021</t>
  </si>
  <si>
    <t xml:space="preserve">トレミフェンクエン酸塩</t>
  </si>
  <si>
    <t xml:space="preserve">フェアストン錠４０</t>
  </si>
  <si>
    <t xml:space="preserve">4291007F1030</t>
  </si>
  <si>
    <t xml:space="preserve">トレミフェン錠４０ｍｇ「サワイ」</t>
  </si>
  <si>
    <t xml:space="preserve">4291009F1012</t>
  </si>
  <si>
    <t xml:space="preserve">ビカルタミド</t>
  </si>
  <si>
    <t xml:space="preserve">ビカルタミド８０ｍｇ錠</t>
  </si>
  <si>
    <t xml:space="preserve">4291009F1039</t>
  </si>
  <si>
    <t xml:space="preserve">カソデックス錠８０ｍｇ</t>
  </si>
  <si>
    <t xml:space="preserve">4291009F1071</t>
  </si>
  <si>
    <t xml:space="preserve">ビカルタミド錠８０ｍｇ「ＮＫ」</t>
  </si>
  <si>
    <t xml:space="preserve">4291009F1136</t>
  </si>
  <si>
    <t xml:space="preserve">ビカルタミド錠８０ｍｇ「サワイ」</t>
  </si>
  <si>
    <t xml:space="preserve">4291009F1160</t>
  </si>
  <si>
    <t xml:space="preserve">ビカルタミド錠８０ｍｇ「日医工」</t>
  </si>
  <si>
    <t xml:space="preserve">4291009F1209</t>
  </si>
  <si>
    <t xml:space="preserve">ビカルタミド錠８０ｍｇ「オーハラ」</t>
  </si>
  <si>
    <t xml:space="preserve">4291009F1217</t>
  </si>
  <si>
    <t xml:space="preserve">ビカルタミド錠８０ｍｇ「トーワ」</t>
  </si>
  <si>
    <t xml:space="preserve">4291009F1225</t>
  </si>
  <si>
    <t xml:space="preserve">ビカルタミド錠８０ｍｇ「ケミファ」</t>
  </si>
  <si>
    <t xml:space="preserve">4291009F1276</t>
  </si>
  <si>
    <t xml:space="preserve">ビカルタミド錠８０ｍｇ「ＤＳＥＰ」</t>
  </si>
  <si>
    <t xml:space="preserve">4291009F1284</t>
  </si>
  <si>
    <t xml:space="preserve">ビカルタミド錠８０ｍｇ「ＶＴＲＳ」</t>
  </si>
  <si>
    <t xml:space="preserve">4291009F1292</t>
  </si>
  <si>
    <t xml:space="preserve">ビカルタミド錠８０ｍｇ「ＮＩＧ」</t>
  </si>
  <si>
    <t xml:space="preserve">4291009F2027</t>
  </si>
  <si>
    <t xml:space="preserve">カソデックスＯＤ錠８０ｍｇ</t>
  </si>
  <si>
    <t xml:space="preserve">4291009F2043</t>
  </si>
  <si>
    <t xml:space="preserve">ビカルタミドＯＤ錠８０ｍｇ「ＮＫ」</t>
  </si>
  <si>
    <t xml:space="preserve">4291009F2060</t>
  </si>
  <si>
    <t xml:space="preserve">ビカルタミドＯＤ錠８０ｍｇ「ケミファ」</t>
  </si>
  <si>
    <t xml:space="preserve">4291009F2078</t>
  </si>
  <si>
    <t xml:space="preserve">ビカルタミドＯＤ錠８０ｍｇ「サワイ」</t>
  </si>
  <si>
    <t xml:space="preserve">4291009F2086</t>
  </si>
  <si>
    <t xml:space="preserve">ビカルタミドＯＤ錠８０ｍｇ「日医工」</t>
  </si>
  <si>
    <t xml:space="preserve">4291009F2094</t>
  </si>
  <si>
    <t xml:space="preserve">ビカルタミドＯＤ錠８０ｍｇ「ニプロ」</t>
  </si>
  <si>
    <t xml:space="preserve">4291009F2116</t>
  </si>
  <si>
    <t xml:space="preserve">ビカルタミドＯＤ錠８０ｍｇ「トーワ」</t>
  </si>
  <si>
    <t xml:space="preserve">4291009F2124</t>
  </si>
  <si>
    <t xml:space="preserve">ビカルタミドＯＤ錠８０ｍｇ「ＤＳＥＰ」</t>
  </si>
  <si>
    <t xml:space="preserve">4291010F1015</t>
  </si>
  <si>
    <t xml:space="preserve">アナストロゾール</t>
  </si>
  <si>
    <t xml:space="preserve">アナストロゾール１ｍｇ錠</t>
  </si>
  <si>
    <t xml:space="preserve">4291010F1031</t>
  </si>
  <si>
    <t xml:space="preserve">アリミデックス錠１ｍｇ</t>
  </si>
  <si>
    <t xml:space="preserve">4291010F1058</t>
  </si>
  <si>
    <t xml:space="preserve">アナストロゾール錠１ｍｇ「Ｆ」</t>
  </si>
  <si>
    <t xml:space="preserve">4291010F1074</t>
  </si>
  <si>
    <t xml:space="preserve">アナストロゾール錠１ｍｇ「ＪＧ」</t>
  </si>
  <si>
    <t xml:space="preserve">4291010F1090</t>
  </si>
  <si>
    <t xml:space="preserve">アナストロゾール錠１ｍｇ「ＮＫ」</t>
  </si>
  <si>
    <t xml:space="preserve">4291010F1104</t>
  </si>
  <si>
    <t xml:space="preserve">アナストロゾール錠１ｍｇ「ＮＰ」</t>
  </si>
  <si>
    <t xml:space="preserve">4291010F1120</t>
  </si>
  <si>
    <t xml:space="preserve">アナストロゾール錠１ｍｇ「ケミファ」</t>
  </si>
  <si>
    <t xml:space="preserve">4291010F1147</t>
  </si>
  <si>
    <t xml:space="preserve">アナストロゾール錠１ｍｇ「サワイ」</t>
  </si>
  <si>
    <t xml:space="preserve">4291010F1171</t>
  </si>
  <si>
    <t xml:space="preserve">アナストロゾール錠１ｍｇ「トーワ」</t>
  </si>
  <si>
    <t xml:space="preserve">4291010F1228</t>
  </si>
  <si>
    <t xml:space="preserve">アナストロゾール錠１ｍｇ「ＤＳＥＰ」</t>
  </si>
  <si>
    <t xml:space="preserve">4291011F1010</t>
  </si>
  <si>
    <t xml:space="preserve">イマチニブメシル酸塩</t>
  </si>
  <si>
    <t xml:space="preserve">イマチニブメシル酸塩１００ｍｇ錠</t>
  </si>
  <si>
    <t xml:space="preserve">4291011F1028</t>
  </si>
  <si>
    <t xml:space="preserve">グリベック錠１００ｍｇ</t>
  </si>
  <si>
    <t xml:space="preserve">4291011F1052</t>
  </si>
  <si>
    <t xml:space="preserve">イマチニブ錠１００ｍｇ「ＮＫ」</t>
  </si>
  <si>
    <t xml:space="preserve">4291011F1060</t>
  </si>
  <si>
    <t xml:space="preserve">イマチニブ錠１００ｍｇ「ヤクルト」</t>
  </si>
  <si>
    <t xml:space="preserve">4291011F1079</t>
  </si>
  <si>
    <t xml:space="preserve">イマチニブ錠１００ｍｇ「ＤＳＥＰ」</t>
  </si>
  <si>
    <t xml:space="preserve">4291011F1095</t>
  </si>
  <si>
    <t xml:space="preserve">イマチニブ錠１００ｍｇ「ニプロ」</t>
  </si>
  <si>
    <t xml:space="preserve">4291011F1125</t>
  </si>
  <si>
    <t xml:space="preserve">イマチニブ錠１００ｍｇ「ケミファ」</t>
  </si>
  <si>
    <t xml:space="preserve">4291011F1133</t>
  </si>
  <si>
    <t xml:space="preserve">イマチニブ錠１００ｍｇ「サワイ」</t>
  </si>
  <si>
    <t xml:space="preserve">4291011F1141</t>
  </si>
  <si>
    <t xml:space="preserve">イマチニブ錠１００ｍｇ「ＪＧ」</t>
  </si>
  <si>
    <t xml:space="preserve">4291011F1168</t>
  </si>
  <si>
    <t xml:space="preserve">イマチニブ錠１００ｍｇ「トーワ」</t>
  </si>
  <si>
    <t xml:space="preserve">4291011F1206</t>
  </si>
  <si>
    <t xml:space="preserve">イマチニブ錠１００ｍｇ「ＫＭＰ」</t>
  </si>
  <si>
    <t xml:space="preserve">4291011F1214</t>
  </si>
  <si>
    <t xml:space="preserve">イマチニブ錠１００ｍｇ「ＮＩＧ」</t>
  </si>
  <si>
    <t xml:space="preserve">4291011F1222</t>
  </si>
  <si>
    <t xml:space="preserve">イマチニブ錠１００ｍｇ「タカタ」</t>
  </si>
  <si>
    <t xml:space="preserve">4291011F2016</t>
  </si>
  <si>
    <t xml:space="preserve">イマチニブメシル酸塩２００ｍｇ錠</t>
  </si>
  <si>
    <t xml:space="preserve">4291011F2040</t>
  </si>
  <si>
    <t xml:space="preserve">イマチニブ錠２００ｍｇ「ヤクルト」</t>
  </si>
  <si>
    <t xml:space="preserve">4291011F2059</t>
  </si>
  <si>
    <t xml:space="preserve">イマチニブ錠２００ｍｇ「トーワ」</t>
  </si>
  <si>
    <t xml:space="preserve">4291011F2075</t>
  </si>
  <si>
    <t xml:space="preserve">イマチニブ錠２００ｍｇ「サワイ」</t>
  </si>
  <si>
    <t xml:space="preserve">4291012F1014</t>
  </si>
  <si>
    <t xml:space="preserve">エキセメスタン</t>
  </si>
  <si>
    <t xml:space="preserve">エキセメスタン２５ｍｇ錠</t>
  </si>
  <si>
    <t xml:space="preserve">4291012F1022</t>
  </si>
  <si>
    <t xml:space="preserve">アロマシン錠２５ｍｇ</t>
  </si>
  <si>
    <t xml:space="preserve">4291013F1027</t>
  </si>
  <si>
    <t xml:space="preserve">ゲフィチニブ</t>
  </si>
  <si>
    <t xml:space="preserve">イレッサ錠２５０</t>
  </si>
  <si>
    <t xml:space="preserve">4291013F1035</t>
  </si>
  <si>
    <t xml:space="preserve">ゲフィチニブ錠２５０ｍｇ「ＤＳＥＰ」</t>
  </si>
  <si>
    <t xml:space="preserve">4291013F1043</t>
  </si>
  <si>
    <t xml:space="preserve">ゲフィチニブ錠２５０ｍｇ「ＪＧ」</t>
  </si>
  <si>
    <t xml:space="preserve">4291013F1060</t>
  </si>
  <si>
    <t xml:space="preserve">ゲフィチニブ錠２５０ｍｇ「サワイ」</t>
  </si>
  <si>
    <t xml:space="preserve">4291013F1078</t>
  </si>
  <si>
    <t xml:space="preserve">ゲフィチニブ錠２５０ｍｇ「サンド」</t>
  </si>
  <si>
    <t xml:space="preserve">4291013F1086</t>
  </si>
  <si>
    <t xml:space="preserve">ゲフィチニブ錠２５０ｍｇ「日医工」</t>
  </si>
  <si>
    <t xml:space="preserve">4291014F1021</t>
  </si>
  <si>
    <t xml:space="preserve">タミバロテン</t>
  </si>
  <si>
    <t xml:space="preserve">アムノレイク錠２ｍｇ</t>
  </si>
  <si>
    <t xml:space="preserve">東光薬品工業</t>
  </si>
  <si>
    <t xml:space="preserve">4291015F1018</t>
  </si>
  <si>
    <t xml:space="preserve">レトロゾール</t>
  </si>
  <si>
    <t xml:space="preserve">レトロゾール２．５ｍｇ錠</t>
  </si>
  <si>
    <t xml:space="preserve">4291015F1026</t>
  </si>
  <si>
    <t xml:space="preserve">フェマーラ錠２．５ｍｇ</t>
  </si>
  <si>
    <t xml:space="preserve">4291015F1077</t>
  </si>
  <si>
    <t xml:space="preserve">レトロゾール錠２．５ｍｇ「ＪＧ」</t>
  </si>
  <si>
    <t xml:space="preserve">4291015F1115</t>
  </si>
  <si>
    <t xml:space="preserve">レトロゾール錠２．５ｍｇ「ケミファ」</t>
  </si>
  <si>
    <t xml:space="preserve">4291015F1140</t>
  </si>
  <si>
    <t xml:space="preserve">レトロゾール錠２．５ｍｇ「トーワ」</t>
  </si>
  <si>
    <t xml:space="preserve">4291016F1020</t>
  </si>
  <si>
    <t xml:space="preserve">エルロチニブ塩酸塩</t>
  </si>
  <si>
    <t xml:space="preserve">タルセバ錠２５ｍｇ</t>
  </si>
  <si>
    <t xml:space="preserve">4291016F1039</t>
  </si>
  <si>
    <t xml:space="preserve">エルロチニブ錠２５ｍｇ「ＮＫ」</t>
  </si>
  <si>
    <t xml:space="preserve">4291016F2027</t>
  </si>
  <si>
    <t xml:space="preserve">タルセバ錠１００ｍｇ</t>
  </si>
  <si>
    <t xml:space="preserve">4291016F2035</t>
  </si>
  <si>
    <t xml:space="preserve">エルロチニブ錠１００ｍｇ「ＮＫ」</t>
  </si>
  <si>
    <t xml:space="preserve">4291016F3023</t>
  </si>
  <si>
    <t xml:space="preserve">タルセバ錠１５０ｍｇ</t>
  </si>
  <si>
    <t xml:space="preserve">4291016F3031</t>
  </si>
  <si>
    <t xml:space="preserve">エルロチニブ錠１５０ｍｇ「ＮＫ」</t>
  </si>
  <si>
    <t xml:space="preserve">4291017F1025</t>
  </si>
  <si>
    <t xml:space="preserve">ソラフェニブトシル酸塩</t>
  </si>
  <si>
    <t xml:space="preserve">ネクサバール錠２００ｍｇ</t>
  </si>
  <si>
    <t xml:space="preserve">4291018F1020</t>
  </si>
  <si>
    <t xml:space="preserve">スニチニブリンゴ酸塩</t>
  </si>
  <si>
    <t xml:space="preserve">スニチニブ錠１２．５ｍｇ「ＮＫ」</t>
  </si>
  <si>
    <t xml:space="preserve">4291018M1029</t>
  </si>
  <si>
    <t xml:space="preserve">１２．５ｍｇ１カプセル</t>
  </si>
  <si>
    <t xml:space="preserve">スーテントカプセル１２．５ｍｇ</t>
  </si>
  <si>
    <t xml:space="preserve">4291019M1023</t>
  </si>
  <si>
    <t xml:space="preserve">サリドマイド</t>
  </si>
  <si>
    <t xml:space="preserve">サレドカプセル１００</t>
  </si>
  <si>
    <t xml:space="preserve">4291019M2020</t>
  </si>
  <si>
    <t xml:space="preserve">サレドカプセル５０</t>
  </si>
  <si>
    <t xml:space="preserve">4291019M3026</t>
  </si>
  <si>
    <t xml:space="preserve">サレドカプセル２５</t>
  </si>
  <si>
    <t xml:space="preserve">4291020F1027</t>
  </si>
  <si>
    <t xml:space="preserve">ダサチニブ水和物</t>
  </si>
  <si>
    <t xml:space="preserve">スプリセル錠２０ｍｇ</t>
  </si>
  <si>
    <t xml:space="preserve">4291020F1035</t>
  </si>
  <si>
    <t xml:space="preserve">ダサチニブ</t>
  </si>
  <si>
    <t xml:space="preserve">ダサチニブ錠２０ｍｇ「ＪＧ」</t>
  </si>
  <si>
    <t xml:space="preserve">4291020F1043</t>
  </si>
  <si>
    <t xml:space="preserve">ダサチニブ錠２０ｍｇ「ＮＫ」</t>
  </si>
  <si>
    <t xml:space="preserve">4291020F1051</t>
  </si>
  <si>
    <t xml:space="preserve">ダサチニブ錠２０ｍｇ「サワイ」</t>
  </si>
  <si>
    <t xml:space="preserve">4291020F1060</t>
  </si>
  <si>
    <t xml:space="preserve">ダサチニブ錠２０ｍｇ「トーワ」</t>
  </si>
  <si>
    <t xml:space="preserve">4291020F1078</t>
  </si>
  <si>
    <t xml:space="preserve">ダサチニブ錠２０ｍｇ「ＢＭＳＨ」</t>
  </si>
  <si>
    <t xml:space="preserve">ブリストル・マイヤーズスクイブ販売</t>
  </si>
  <si>
    <t xml:space="preserve">4291020F2023</t>
  </si>
  <si>
    <t xml:space="preserve">スプリセル錠５０ｍｇ</t>
  </si>
  <si>
    <t xml:space="preserve">4291020F2031</t>
  </si>
  <si>
    <t xml:space="preserve">ダサチニブ錠５０ｍｇ「ＪＧ」</t>
  </si>
  <si>
    <t xml:space="preserve">4291020F2040</t>
  </si>
  <si>
    <t xml:space="preserve">ダサチニブ錠５０ｍｇ「ＮＫ」</t>
  </si>
  <si>
    <t xml:space="preserve">4291020F2058</t>
  </si>
  <si>
    <t xml:space="preserve">ダサチニブ錠５０ｍｇ「サワイ」</t>
  </si>
  <si>
    <t xml:space="preserve">4291020F2066</t>
  </si>
  <si>
    <t xml:space="preserve">ダサチニブ錠５０ｍｇ「トーワ」</t>
  </si>
  <si>
    <t xml:space="preserve">4291020F2074</t>
  </si>
  <si>
    <t xml:space="preserve">ダサチニブ錠５０ｍｇ「ＢＭＳＨ」</t>
  </si>
  <si>
    <t xml:space="preserve">4291021M1020</t>
  </si>
  <si>
    <t xml:space="preserve">ニロチニブ塩酸塩水和物</t>
  </si>
  <si>
    <t xml:space="preserve">タシグナカプセル２００ｍｇ</t>
  </si>
  <si>
    <t xml:space="preserve">4291021M1039</t>
  </si>
  <si>
    <t xml:space="preserve">ニロチニブ塩酸塩二水和物</t>
  </si>
  <si>
    <t xml:space="preserve">ニロチニブカプセル２００ｍｇ「サワイ」</t>
  </si>
  <si>
    <t xml:space="preserve">4291021M2027</t>
  </si>
  <si>
    <t xml:space="preserve">タシグナカプセル１５０ｍｇ</t>
  </si>
  <si>
    <t xml:space="preserve">4291021M2035</t>
  </si>
  <si>
    <t xml:space="preserve">ニロチニブカプセル１５０ｍｇ「サワイ」</t>
  </si>
  <si>
    <t xml:space="preserve">4291021M3023</t>
  </si>
  <si>
    <t xml:space="preserve">タシグナカプセル５０ｍｇ</t>
  </si>
  <si>
    <t xml:space="preserve">4291022F1026</t>
  </si>
  <si>
    <t xml:space="preserve">ラパチニブトシル酸塩水和物</t>
  </si>
  <si>
    <t xml:space="preserve">タイケルブ錠２５０ｍｇ</t>
  </si>
  <si>
    <t xml:space="preserve">4291023F1020</t>
  </si>
  <si>
    <t xml:space="preserve">アフィニトール錠５ｍｇ</t>
  </si>
  <si>
    <t xml:space="preserve">4291023F2027</t>
  </si>
  <si>
    <t xml:space="preserve">アフィニトール錠２．５ｍｇ</t>
  </si>
  <si>
    <t xml:space="preserve">4291023X1026</t>
  </si>
  <si>
    <t xml:space="preserve">アフィニトール分散錠２ｍｇ</t>
  </si>
  <si>
    <t xml:space="preserve">4291023X2022</t>
  </si>
  <si>
    <t xml:space="preserve">アフィニトール分散錠３ｍｇ</t>
  </si>
  <si>
    <t xml:space="preserve">4291024M1024</t>
  </si>
  <si>
    <t xml:space="preserve">レナリドミド水和物</t>
  </si>
  <si>
    <t xml:space="preserve">レブラミドカプセル５ｍｇ</t>
  </si>
  <si>
    <t xml:space="preserve">4291024M1032</t>
  </si>
  <si>
    <t xml:space="preserve">レナリドミドカプセル５ｍｇ「ＢＭＳＨ」</t>
  </si>
  <si>
    <t xml:space="preserve">4291024M1040</t>
  </si>
  <si>
    <t xml:space="preserve">レナリドミド</t>
  </si>
  <si>
    <t xml:space="preserve">レナリドミドカプセル５ｍｇ「Ｆ」</t>
  </si>
  <si>
    <t xml:space="preserve">4291024M1059</t>
  </si>
  <si>
    <t xml:space="preserve">レナリドミドカプセル５ｍｇ「サワイ」</t>
  </si>
  <si>
    <t xml:space="preserve">4291024M1067</t>
  </si>
  <si>
    <t xml:space="preserve">レナリドミドカプセル５ｍｇ「トーワ」</t>
  </si>
  <si>
    <t xml:space="preserve">4291024M1075</t>
  </si>
  <si>
    <t xml:space="preserve">レナリドミドカプセル５ｍｇ「ＦＮＫ」</t>
  </si>
  <si>
    <t xml:space="preserve">4291024M2020</t>
  </si>
  <si>
    <t xml:space="preserve">レブラミドカプセル２．５ｍｇ</t>
  </si>
  <si>
    <t xml:space="preserve">4291024M2039</t>
  </si>
  <si>
    <t xml:space="preserve">レナリドミドカプセル２．５ｍｇ「ＢＭＳＨ」</t>
  </si>
  <si>
    <t xml:space="preserve">4291024M2047</t>
  </si>
  <si>
    <t xml:space="preserve">レナリドミドカプセル２．５ｍｇ「Ｆ」</t>
  </si>
  <si>
    <t xml:space="preserve">4291024M2055</t>
  </si>
  <si>
    <t xml:space="preserve">レナリドミドカプセル２．５ｍｇ「サワイ」</t>
  </si>
  <si>
    <t xml:space="preserve">4291024M2063</t>
  </si>
  <si>
    <t xml:space="preserve">レナリドミドカプセル２．５ｍｇ「トーワ」</t>
  </si>
  <si>
    <t xml:space="preserve">4291024M2071</t>
  </si>
  <si>
    <t xml:space="preserve">レナリドミドカプセル２．５ｍｇ「ＦＮＫ」</t>
  </si>
  <si>
    <t xml:space="preserve">4291025M1029</t>
  </si>
  <si>
    <t xml:space="preserve">ボリノスタット</t>
  </si>
  <si>
    <t xml:space="preserve">ゾリンザカプセル１００ｍｇ</t>
  </si>
  <si>
    <t xml:space="preserve">4291026M1023</t>
  </si>
  <si>
    <t xml:space="preserve">クリゾチニブ</t>
  </si>
  <si>
    <t xml:space="preserve">ザーコリカプセル２００ｍｇ</t>
  </si>
  <si>
    <t xml:space="preserve">4291026M2020</t>
  </si>
  <si>
    <t xml:space="preserve">ザーコリカプセル２５０ｍｇ</t>
  </si>
  <si>
    <t xml:space="preserve">4291027F1029</t>
  </si>
  <si>
    <t xml:space="preserve">アキシチニブ</t>
  </si>
  <si>
    <t xml:space="preserve">インライタ錠１ｍｇ</t>
  </si>
  <si>
    <t xml:space="preserve">4291027F2025</t>
  </si>
  <si>
    <t xml:space="preserve">インライタ錠５ｍｇ</t>
  </si>
  <si>
    <t xml:space="preserve">4291028F1023</t>
  </si>
  <si>
    <t xml:space="preserve">パゾパニブ塩酸塩</t>
  </si>
  <si>
    <t xml:space="preserve">ヴォトリエント錠２００ｍｇ</t>
  </si>
  <si>
    <t xml:space="preserve">4291029F1028</t>
  </si>
  <si>
    <t xml:space="preserve">レゴラフェニブ水和物</t>
  </si>
  <si>
    <t xml:space="preserve">スチバーガ錠４０ｍｇ</t>
  </si>
  <si>
    <t xml:space="preserve">4291030F1020</t>
  </si>
  <si>
    <t xml:space="preserve">アファチニブマレイン酸塩</t>
  </si>
  <si>
    <t xml:space="preserve">ジオトリフ錠２０ｍｇ</t>
  </si>
  <si>
    <t xml:space="preserve">4291030F2027</t>
  </si>
  <si>
    <t xml:space="preserve">ジオトリフ錠３０ｍｇ</t>
  </si>
  <si>
    <t xml:space="preserve">4291030F3023</t>
  </si>
  <si>
    <t xml:space="preserve">ジオトリフ錠４０ｍｇ</t>
  </si>
  <si>
    <t xml:space="preserve">4291031F1025</t>
  </si>
  <si>
    <t xml:space="preserve">エンザルタミド</t>
  </si>
  <si>
    <t xml:space="preserve">イクスタンジ錠４０ｍｇ</t>
  </si>
  <si>
    <t xml:space="preserve">4291031F2021</t>
  </si>
  <si>
    <t xml:space="preserve">イクスタンジ錠８０ｍｇ</t>
  </si>
  <si>
    <t xml:space="preserve">4291032M3021</t>
  </si>
  <si>
    <t xml:space="preserve">アレクチニブ塩酸塩</t>
  </si>
  <si>
    <t xml:space="preserve">アレセンサカプセル１５０ｍｇ</t>
  </si>
  <si>
    <t xml:space="preserve">4291033F1024</t>
  </si>
  <si>
    <t xml:space="preserve">アビラテロン酢酸エステル</t>
  </si>
  <si>
    <t xml:space="preserve">ザイティガ錠２５０ｍｇ</t>
  </si>
  <si>
    <t xml:space="preserve">4291033F1032</t>
  </si>
  <si>
    <t xml:space="preserve">アビラテロン酢酸エステル錠２５０ｍｇ「ＤＳＥＰ」</t>
  </si>
  <si>
    <t xml:space="preserve">4291033F1040</t>
  </si>
  <si>
    <t xml:space="preserve">アビラテロン酢酸エステル錠２５０ｍｇ「ＪＧ」</t>
  </si>
  <si>
    <t xml:space="preserve">4291033F1059</t>
  </si>
  <si>
    <t xml:space="preserve">アビラテロン酢酸エステル錠２５０ｍｇ「ＮＫ」</t>
  </si>
  <si>
    <t xml:space="preserve">4291033F1067</t>
  </si>
  <si>
    <t xml:space="preserve">アビラテロン酢酸エステル錠２５０ｍｇ「サワイ」</t>
  </si>
  <si>
    <t xml:space="preserve">4291033F1075</t>
  </si>
  <si>
    <t xml:space="preserve">アビラテロン酢酸エステル錠２５０ｍｇ「サンド」</t>
  </si>
  <si>
    <t xml:space="preserve">4291033F1083</t>
  </si>
  <si>
    <t xml:space="preserve">アビラテロン酢酸エステル錠２５０ｍｇ「ニプロ」</t>
  </si>
  <si>
    <t xml:space="preserve">4291033F1091</t>
  </si>
  <si>
    <t xml:space="preserve">アビラテロン酢酸エステル錠２５０ｍｇ「トーワ」</t>
  </si>
  <si>
    <t xml:space="preserve">4291033F2020</t>
  </si>
  <si>
    <t xml:space="preserve">ザイティガ錠５００ｍｇ</t>
  </si>
  <si>
    <t xml:space="preserve">4291034F1029</t>
  </si>
  <si>
    <t xml:space="preserve">ルキソリチニブリン酸塩</t>
  </si>
  <si>
    <t xml:space="preserve">ジャカビ錠５ｍｇ</t>
  </si>
  <si>
    <t xml:space="preserve">4291034F2025</t>
  </si>
  <si>
    <t xml:space="preserve">ジャカビ錠１０ｍｇ</t>
  </si>
  <si>
    <t xml:space="preserve">4291034S1027</t>
  </si>
  <si>
    <t xml:space="preserve">ジャカビ内用液小児用０．５％</t>
  </si>
  <si>
    <t xml:space="preserve">4291035D1022</t>
  </si>
  <si>
    <t xml:space="preserve">シロリムス</t>
  </si>
  <si>
    <t xml:space="preserve">ラパリムス顆粒０．２％</t>
  </si>
  <si>
    <t xml:space="preserve">4291035F1023</t>
  </si>
  <si>
    <t xml:space="preserve">ラパリムス錠１ｍｇ</t>
  </si>
  <si>
    <t xml:space="preserve">4291036F1028</t>
  </si>
  <si>
    <t xml:space="preserve">ボスチニブ水和物</t>
  </si>
  <si>
    <t xml:space="preserve">ボシュリフ錠１００ｍｇ</t>
  </si>
  <si>
    <t xml:space="preserve">4291037F1022</t>
  </si>
  <si>
    <t xml:space="preserve">ベムラフェニブ</t>
  </si>
  <si>
    <t xml:space="preserve">２４０ｍｇ１錠</t>
  </si>
  <si>
    <t xml:space="preserve">ゼルボラフ錠２４０ｍｇ</t>
  </si>
  <si>
    <t xml:space="preserve">4291038M1026</t>
  </si>
  <si>
    <t xml:space="preserve">ポマリドミド</t>
  </si>
  <si>
    <t xml:space="preserve">ポマリストカプセル１ｍｇ</t>
  </si>
  <si>
    <t xml:space="preserve">4291038M2022</t>
  </si>
  <si>
    <t xml:space="preserve">ポマリストカプセル２ｍｇ</t>
  </si>
  <si>
    <t xml:space="preserve">4291038M3029</t>
  </si>
  <si>
    <t xml:space="preserve">ポマリストカプセル３ｍｇ</t>
  </si>
  <si>
    <t xml:space="preserve">4291038M4025</t>
  </si>
  <si>
    <t xml:space="preserve">４ｍｇ１カプセル</t>
  </si>
  <si>
    <t xml:space="preserve">ポマリストカプセル４ｍｇ</t>
  </si>
  <si>
    <t xml:space="preserve">4291039M1020</t>
  </si>
  <si>
    <t xml:space="preserve">レンバチニブメシル酸塩</t>
  </si>
  <si>
    <t xml:space="preserve">レンビマカプセル４ｍｇ</t>
  </si>
  <si>
    <t xml:space="preserve">4291039M2027</t>
  </si>
  <si>
    <t xml:space="preserve">レンビマカプセル１０ｍｇ</t>
  </si>
  <si>
    <t xml:space="preserve">4291041F1029</t>
  </si>
  <si>
    <t xml:space="preserve">バンデタニブ</t>
  </si>
  <si>
    <t xml:space="preserve">カプレルサ錠１００ｍｇ</t>
  </si>
  <si>
    <t xml:space="preserve">4291042M1022</t>
  </si>
  <si>
    <t xml:space="preserve">ベキサロテン</t>
  </si>
  <si>
    <t xml:space="preserve">タルグレチンカプセル７５ｍｇ</t>
  </si>
  <si>
    <t xml:space="preserve">4291043M1027</t>
  </si>
  <si>
    <t xml:space="preserve">イブルチニブ</t>
  </si>
  <si>
    <t xml:space="preserve">１４０ｍｇ１カプセル</t>
  </si>
  <si>
    <t xml:space="preserve">イムブルビカカプセル１４０ｍｇ</t>
  </si>
  <si>
    <t xml:space="preserve">4291044F1022</t>
  </si>
  <si>
    <t xml:space="preserve">セリチニブ</t>
  </si>
  <si>
    <t xml:space="preserve">ジカディア錠１５０ｍｇ</t>
  </si>
  <si>
    <t xml:space="preserve">4291045F1027</t>
  </si>
  <si>
    <t xml:space="preserve">オシメルチニブメシル酸塩</t>
  </si>
  <si>
    <t xml:space="preserve">タグリッソ錠４０ｍｇ</t>
  </si>
  <si>
    <t xml:space="preserve">4291045F2023</t>
  </si>
  <si>
    <t xml:space="preserve">タグリッソ錠８０ｍｇ</t>
  </si>
  <si>
    <t xml:space="preserve">4291046M1020</t>
  </si>
  <si>
    <t xml:space="preserve">ダブラフェニブメシル酸塩</t>
  </si>
  <si>
    <t xml:space="preserve">タフィンラーカプセル５０ｍｇ</t>
  </si>
  <si>
    <t xml:space="preserve">4291046M2027</t>
  </si>
  <si>
    <t xml:space="preserve">タフィンラーカプセル７５ｍｇ</t>
  </si>
  <si>
    <t xml:space="preserve">4291046X1027</t>
  </si>
  <si>
    <t xml:space="preserve">タフィンラー小児用分散錠１０ｍｇ</t>
  </si>
  <si>
    <t xml:space="preserve">4291047F1026</t>
  </si>
  <si>
    <t xml:space="preserve">トラメチニブ　ジメチルスルホキシド付加物</t>
  </si>
  <si>
    <t xml:space="preserve">メキニスト錠０．５ｍｇ</t>
  </si>
  <si>
    <t xml:space="preserve">4291047F2022</t>
  </si>
  <si>
    <t xml:space="preserve">メキニスト錠２ｍｇ</t>
  </si>
  <si>
    <t xml:space="preserve">4291047R1022</t>
  </si>
  <si>
    <t xml:space="preserve">４．７ｍｇ１瓶</t>
  </si>
  <si>
    <t xml:space="preserve">メキニスト小児用ドライシロップ４．７ｍｇ</t>
  </si>
  <si>
    <t xml:space="preserve">4291048F1020</t>
  </si>
  <si>
    <t xml:space="preserve">ポナチニブ塩酸塩</t>
  </si>
  <si>
    <t xml:space="preserve">アイクルシグ錠１５ｍｇ</t>
  </si>
  <si>
    <t xml:space="preserve">4291049M1024</t>
  </si>
  <si>
    <t xml:space="preserve">イキサゾミブクエン酸エステル</t>
  </si>
  <si>
    <t xml:space="preserve">２．３ｍｇ１カプセル</t>
  </si>
  <si>
    <t xml:space="preserve">ニンラーロカプセル２．３ｍｇ</t>
  </si>
  <si>
    <t xml:space="preserve">4291049M2020</t>
  </si>
  <si>
    <t xml:space="preserve">ニンラーロカプセル３ｍｇ</t>
  </si>
  <si>
    <t xml:space="preserve">4291049M3027</t>
  </si>
  <si>
    <t xml:space="preserve">ニンラーロカプセル４ｍｇ</t>
  </si>
  <si>
    <t xml:space="preserve">4291049M4023</t>
  </si>
  <si>
    <t xml:space="preserve">ニンラーロカプセル０．５ｍｇ</t>
  </si>
  <si>
    <t xml:space="preserve">4291050M1027</t>
  </si>
  <si>
    <t xml:space="preserve">フォロデシン塩酸塩</t>
  </si>
  <si>
    <t xml:space="preserve">ムンデシンカプセル１００ｍｇ</t>
  </si>
  <si>
    <t xml:space="preserve">ムンディファーマ</t>
  </si>
  <si>
    <t xml:space="preserve">4291051F1022</t>
  </si>
  <si>
    <t xml:space="preserve">パルボシクリブ</t>
  </si>
  <si>
    <t xml:space="preserve">イブランス錠２５ｍｇ</t>
  </si>
  <si>
    <t xml:space="preserve">4291051F2029</t>
  </si>
  <si>
    <t xml:space="preserve">イブランス錠１２５ｍｇ</t>
  </si>
  <si>
    <t xml:space="preserve">4291052F1027</t>
  </si>
  <si>
    <t xml:space="preserve">オラパリブ</t>
  </si>
  <si>
    <t xml:space="preserve">リムパーザ錠１００ｍｇ</t>
  </si>
  <si>
    <t xml:space="preserve">4291052F2023</t>
  </si>
  <si>
    <t xml:space="preserve">リムパーザ錠１５０ｍｇ</t>
  </si>
  <si>
    <t xml:space="preserve">4291053F1021</t>
  </si>
  <si>
    <t xml:space="preserve">ギルテリチニブフマル酸塩</t>
  </si>
  <si>
    <t xml:space="preserve">ゾスパタ錠４０ｍｇ</t>
  </si>
  <si>
    <t xml:space="preserve">4291054F1026</t>
  </si>
  <si>
    <t xml:space="preserve">アベマシクリブ</t>
  </si>
  <si>
    <t xml:space="preserve">ベージニオ錠５０ｍｇ</t>
  </si>
  <si>
    <t xml:space="preserve">4291054F2022</t>
  </si>
  <si>
    <t xml:space="preserve">ベージニオ錠１００ｍｇ</t>
  </si>
  <si>
    <t xml:space="preserve">4291054F3029</t>
  </si>
  <si>
    <t xml:space="preserve">ベージニオ錠１５０ｍｇ</t>
  </si>
  <si>
    <t xml:space="preserve">4291055F1020</t>
  </si>
  <si>
    <t xml:space="preserve">ロルラチニブ</t>
  </si>
  <si>
    <t xml:space="preserve">ローブレナ錠２５ｍｇ</t>
  </si>
  <si>
    <t xml:space="preserve">4291055F2027</t>
  </si>
  <si>
    <t xml:space="preserve">ローブレナ錠１００ｍｇ</t>
  </si>
  <si>
    <t xml:space="preserve">4291057M1029</t>
  </si>
  <si>
    <t xml:space="preserve">エンコラフェニブ</t>
  </si>
  <si>
    <t xml:space="preserve">ビラフトビカプセル５０ｍｇ</t>
  </si>
  <si>
    <t xml:space="preserve">4291057M2025</t>
  </si>
  <si>
    <t xml:space="preserve">ビラフトビカプセル７５ｍｇ</t>
  </si>
  <si>
    <t xml:space="preserve">4291058F1024</t>
  </si>
  <si>
    <t xml:space="preserve">ビニメチニブ</t>
  </si>
  <si>
    <t xml:space="preserve">メクトビ錠１５ｍｇ</t>
  </si>
  <si>
    <t xml:space="preserve">4291059F1029</t>
  </si>
  <si>
    <t xml:space="preserve">アパルタミド</t>
  </si>
  <si>
    <t xml:space="preserve">アーリーダ錠６０ｍｇ</t>
  </si>
  <si>
    <t xml:space="preserve">4291060F1021</t>
  </si>
  <si>
    <t xml:space="preserve">キザルチニブ塩酸塩</t>
  </si>
  <si>
    <t xml:space="preserve">１７．７ｍｇ１錠</t>
  </si>
  <si>
    <t xml:space="preserve">ヴァンフリタ錠１７．７ｍｇ</t>
  </si>
  <si>
    <t xml:space="preserve">4291060F2028</t>
  </si>
  <si>
    <t xml:space="preserve">２６．５ｍｇ１錠</t>
  </si>
  <si>
    <t xml:space="preserve">ヴァンフリタ錠２６．５ｍｇ</t>
  </si>
  <si>
    <t xml:space="preserve">4291061M1025</t>
  </si>
  <si>
    <t xml:space="preserve">エヌトレクチニブ</t>
  </si>
  <si>
    <t xml:space="preserve">ロズリートレクカプセル１００ｍｇ</t>
  </si>
  <si>
    <t xml:space="preserve">4291061M2021</t>
  </si>
  <si>
    <t xml:space="preserve">ロズリートレクカプセル２００ｍｇ</t>
  </si>
  <si>
    <t xml:space="preserve">4291062F1020</t>
  </si>
  <si>
    <t xml:space="preserve">ベネトクラクス</t>
  </si>
  <si>
    <t xml:space="preserve">ベネクレクスタ錠１０ｍｇ</t>
  </si>
  <si>
    <t xml:space="preserve">4291062F2027</t>
  </si>
  <si>
    <t xml:space="preserve">ベネクレクスタ錠５０ｍｇ</t>
  </si>
  <si>
    <t xml:space="preserve">4291062F3023</t>
  </si>
  <si>
    <t xml:space="preserve">ベネクレクスタ錠１００ｍｇ</t>
  </si>
  <si>
    <t xml:space="preserve">4291063F1025</t>
  </si>
  <si>
    <t xml:space="preserve">ダロルタミド</t>
  </si>
  <si>
    <t xml:space="preserve">ニュベクオ錠３００ｍｇ</t>
  </si>
  <si>
    <t xml:space="preserve">4291064F1020</t>
  </si>
  <si>
    <t xml:space="preserve">カボザンチニブリンゴ酸塩</t>
  </si>
  <si>
    <t xml:space="preserve">カボメティクス錠２０ｍｇ</t>
  </si>
  <si>
    <t xml:space="preserve">4291064F2026</t>
  </si>
  <si>
    <t xml:space="preserve">カボメティクス錠６０ｍｇ</t>
  </si>
  <si>
    <t xml:space="preserve">4291065F1024</t>
  </si>
  <si>
    <t xml:space="preserve">テポチニブ塩酸塩水和物</t>
  </si>
  <si>
    <t xml:space="preserve">テプミトコ錠２５０ｍｇ</t>
  </si>
  <si>
    <t xml:space="preserve">メルクバイオファーマ</t>
  </si>
  <si>
    <t xml:space="preserve">4291066F1029</t>
  </si>
  <si>
    <t xml:space="preserve">チラブルチニブ塩酸塩</t>
  </si>
  <si>
    <t xml:space="preserve">ベレキシブル錠８０ｍｇ</t>
  </si>
  <si>
    <t xml:space="preserve">4291067F1023</t>
  </si>
  <si>
    <t xml:space="preserve">カプマチニブ塩酸塩水和物</t>
  </si>
  <si>
    <t xml:space="preserve">タブレクタ錠１５０ｍｇ</t>
  </si>
  <si>
    <t xml:space="preserve">4291067F2020</t>
  </si>
  <si>
    <t xml:space="preserve">タブレクタ錠２００ｍｇ</t>
  </si>
  <si>
    <t xml:space="preserve">4291068F1028</t>
  </si>
  <si>
    <t xml:space="preserve">ニラパリブトシル酸塩水和物</t>
  </si>
  <si>
    <t xml:space="preserve">ゼジューラ錠１００ｍｇ</t>
  </si>
  <si>
    <t xml:space="preserve">4291069F1022</t>
  </si>
  <si>
    <t xml:space="preserve">ブリグチニブ</t>
  </si>
  <si>
    <t xml:space="preserve">アルンブリグ錠３０ｍｇ</t>
  </si>
  <si>
    <t xml:space="preserve">4291069F2029</t>
  </si>
  <si>
    <t xml:space="preserve">アルンブリグ錠９０ｍｇ</t>
  </si>
  <si>
    <t xml:space="preserve">4291070M1024</t>
  </si>
  <si>
    <t xml:space="preserve">アカラブルチニブ</t>
  </si>
  <si>
    <t xml:space="preserve">カルケンスカプセル１００ｍｇ</t>
  </si>
  <si>
    <t xml:space="preserve">4291071M1029</t>
  </si>
  <si>
    <t xml:space="preserve">ラロトレクチニブ硫酸塩</t>
  </si>
  <si>
    <t xml:space="preserve">ヴァイトラックビカプセル２５ｍｇ</t>
  </si>
  <si>
    <t xml:space="preserve">4291071M2025</t>
  </si>
  <si>
    <t xml:space="preserve">ヴァイトラックビカプセル１００ｍｇ</t>
  </si>
  <si>
    <t xml:space="preserve">4291071S1028</t>
  </si>
  <si>
    <t xml:space="preserve">ヴァイトラックビ内用液２０ｍｇ／ｍＬ</t>
  </si>
  <si>
    <t xml:space="preserve">4291072F1024</t>
  </si>
  <si>
    <t xml:space="preserve">ペミガチニブ</t>
  </si>
  <si>
    <t xml:space="preserve">４．５ｍｇ１錠</t>
  </si>
  <si>
    <t xml:space="preserve">ペマジール錠４．５ｍｇ</t>
  </si>
  <si>
    <t xml:space="preserve">インサイト・バイオサイエンシズ・ジャパン</t>
  </si>
  <si>
    <t xml:space="preserve">4291073F1029</t>
  </si>
  <si>
    <t xml:space="preserve">タゼメトスタット臭化水素酸塩</t>
  </si>
  <si>
    <t xml:space="preserve">タズベリク錠２００ｍｇ</t>
  </si>
  <si>
    <t xml:space="preserve">4291074F1023</t>
  </si>
  <si>
    <t xml:space="preserve">ツシジノスタット</t>
  </si>
  <si>
    <t xml:space="preserve">ハイヤスタ錠１０ｍｇ</t>
  </si>
  <si>
    <t xml:space="preserve">4291075F1028</t>
  </si>
  <si>
    <t xml:space="preserve">セルペルカチニブ</t>
  </si>
  <si>
    <t xml:space="preserve">レットヴィモ錠４０ｍｇ</t>
  </si>
  <si>
    <t xml:space="preserve">4291075F2024</t>
  </si>
  <si>
    <t xml:space="preserve">レットヴィモ錠８０ｍｇ</t>
  </si>
  <si>
    <t xml:space="preserve">4291075M1027</t>
  </si>
  <si>
    <t xml:space="preserve">レットヴィモカプセル４０ｍｇ</t>
  </si>
  <si>
    <t xml:space="preserve">4291075M2023</t>
  </si>
  <si>
    <t xml:space="preserve">レットヴィモカプセル８０ｍｇ</t>
  </si>
  <si>
    <t xml:space="preserve">4291076F1022</t>
  </si>
  <si>
    <t xml:space="preserve">ソトラシブ</t>
  </si>
  <si>
    <t xml:space="preserve">ルマケラス錠１２０ｍｇ</t>
  </si>
  <si>
    <t xml:space="preserve">4291077F1027</t>
  </si>
  <si>
    <t xml:space="preserve">アシミニブ塩酸塩</t>
  </si>
  <si>
    <t xml:space="preserve">セムブリックス錠２０ｍｇ</t>
  </si>
  <si>
    <t xml:space="preserve">4291077F2023</t>
  </si>
  <si>
    <t xml:space="preserve">セムブリックス錠４０ｍｇ</t>
  </si>
  <si>
    <t xml:space="preserve">4291078F1021</t>
  </si>
  <si>
    <t xml:space="preserve">ピミテスピブ</t>
  </si>
  <si>
    <t xml:space="preserve">ジェセリ錠４０ｍｇ</t>
  </si>
  <si>
    <t xml:space="preserve">4291079F1026</t>
  </si>
  <si>
    <t xml:space="preserve">バレメトスタットトシル酸塩</t>
  </si>
  <si>
    <t xml:space="preserve">エザルミア錠５０ｍｇ</t>
  </si>
  <si>
    <t xml:space="preserve">4291079F2022</t>
  </si>
  <si>
    <t xml:space="preserve">エザルミア錠１００ｍｇ</t>
  </si>
  <si>
    <t xml:space="preserve">4291080F1029</t>
  </si>
  <si>
    <t xml:space="preserve">フチバチニブ</t>
  </si>
  <si>
    <t xml:space="preserve">リトゴビ錠４ｍｇ</t>
  </si>
  <si>
    <t xml:space="preserve">4291081M1022</t>
  </si>
  <si>
    <t xml:space="preserve">タラゾパリブトシル酸塩</t>
  </si>
  <si>
    <t xml:space="preserve">ターゼナカプセル０．１ｍｇ</t>
  </si>
  <si>
    <t xml:space="preserve">4291081M2029</t>
  </si>
  <si>
    <t xml:space="preserve">ターゼナカプセル０．２５ｍｇ</t>
  </si>
  <si>
    <t xml:space="preserve">4291081M3025</t>
  </si>
  <si>
    <t xml:space="preserve">ターゼナカプセル１ｍｇ</t>
  </si>
  <si>
    <t xml:space="preserve">4291082F1028</t>
  </si>
  <si>
    <t xml:space="preserve">カピバセルチブ</t>
  </si>
  <si>
    <t xml:space="preserve">トルカプ錠１６０ｍｇ</t>
  </si>
  <si>
    <t xml:space="preserve">4291082F2024</t>
  </si>
  <si>
    <t xml:space="preserve">トルカプ錠２００ｍｇ</t>
  </si>
  <si>
    <t xml:space="preserve">4291083F1022</t>
  </si>
  <si>
    <t xml:space="preserve">モメロチニブ塩酸塩水和物</t>
  </si>
  <si>
    <t xml:space="preserve">オムジャラ錠１００ｍｇ</t>
  </si>
  <si>
    <t xml:space="preserve">4291083F2029</t>
  </si>
  <si>
    <t xml:space="preserve">オムジャラ錠１５０ｍｇ</t>
  </si>
  <si>
    <t xml:space="preserve">4291083F3025</t>
  </si>
  <si>
    <t xml:space="preserve">オムジャラ錠２００ｍｇ</t>
  </si>
  <si>
    <t xml:space="preserve">4291084F1027</t>
  </si>
  <si>
    <t xml:space="preserve">ピルトブルチニブ</t>
  </si>
  <si>
    <t xml:space="preserve">ジャイパーカ錠５０ｍｇ</t>
  </si>
  <si>
    <t xml:space="preserve">4291084F2023</t>
  </si>
  <si>
    <t xml:space="preserve">ジャイパーカ錠１００ｍｇ</t>
  </si>
  <si>
    <t xml:space="preserve">4291085F1021</t>
  </si>
  <si>
    <t xml:space="preserve">グマロンチニブ水和物</t>
  </si>
  <si>
    <t xml:space="preserve">ハイイータン錠５０ｍｇ</t>
  </si>
  <si>
    <t xml:space="preserve">海和製薬</t>
  </si>
  <si>
    <t xml:space="preserve">4291086M1025</t>
  </si>
  <si>
    <t xml:space="preserve">レポトレクチニブ</t>
  </si>
  <si>
    <t xml:space="preserve">オータイロカプセル４０ｍｇ</t>
  </si>
  <si>
    <t xml:space="preserve">4291086M2021</t>
  </si>
  <si>
    <t xml:space="preserve">１６０ｍｇ１カプセル</t>
  </si>
  <si>
    <t xml:space="preserve">オータイロカプセル１６０ｍｇ</t>
  </si>
  <si>
    <t xml:space="preserve">4291087F1020</t>
  </si>
  <si>
    <t xml:space="preserve">タスルグラチニブコハク酸塩</t>
  </si>
  <si>
    <t xml:space="preserve">タスフィゴ錠３５ｍｇ</t>
  </si>
  <si>
    <t xml:space="preserve">4291088M1024</t>
  </si>
  <si>
    <t xml:space="preserve">フルキンチニブ</t>
  </si>
  <si>
    <t xml:space="preserve">フリュザクラカプセル１ｍｇ</t>
  </si>
  <si>
    <t xml:space="preserve">4291088M2020</t>
  </si>
  <si>
    <t xml:space="preserve">フリュザクラカプセル５ｍｇ</t>
  </si>
  <si>
    <t xml:space="preserve">4291089M1029</t>
  </si>
  <si>
    <t xml:space="preserve">ザヌブルチニブ</t>
  </si>
  <si>
    <t xml:space="preserve">ブルキンザカプセル８０ｍｇ</t>
  </si>
  <si>
    <t xml:space="preserve">ビーワン・メディシンズ</t>
  </si>
  <si>
    <t xml:space="preserve">4291090F1022</t>
  </si>
  <si>
    <t xml:space="preserve">イボシデニブ</t>
  </si>
  <si>
    <t xml:space="preserve">ティブソボ錠２５０ｍｇ</t>
  </si>
  <si>
    <t xml:space="preserve">日本セルヴィエ</t>
  </si>
  <si>
    <t xml:space="preserve">4291091F1027</t>
  </si>
  <si>
    <t xml:space="preserve">ラゼルチニブメシル酸塩水和物</t>
  </si>
  <si>
    <t xml:space="preserve">ラズクルーズ錠８０ｍｇ</t>
  </si>
  <si>
    <t xml:space="preserve">4291091F2023</t>
  </si>
  <si>
    <t xml:space="preserve">ラズクルーズ錠２４０ｍｇ</t>
  </si>
  <si>
    <t xml:space="preserve">4291092F1021</t>
  </si>
  <si>
    <t xml:space="preserve">アカラブルチニブマレイン酸塩水和物</t>
  </si>
  <si>
    <t xml:space="preserve">カルケンス錠１００ｍｇ</t>
  </si>
  <si>
    <t xml:space="preserve">4291093F1026</t>
  </si>
  <si>
    <t xml:space="preserve">エルダフィチニブ</t>
  </si>
  <si>
    <t xml:space="preserve">バルバーサ錠３ｍｇ</t>
  </si>
  <si>
    <t xml:space="preserve">4291093F2022</t>
  </si>
  <si>
    <t xml:space="preserve">バルバーサ錠４ｍｇ</t>
  </si>
  <si>
    <t xml:space="preserve">4291093F3029</t>
  </si>
  <si>
    <t xml:space="preserve">バルバーサ錠５ｍｇ</t>
  </si>
  <si>
    <t xml:space="preserve">4291094F1020</t>
  </si>
  <si>
    <t xml:space="preserve">ベルズチファン</t>
  </si>
  <si>
    <t xml:space="preserve">ウェリレグ錠４０ｍｇ</t>
  </si>
  <si>
    <t xml:space="preserve">4291095M1024</t>
  </si>
  <si>
    <t xml:space="preserve">タレトレクチニブアジピン酸塩</t>
  </si>
  <si>
    <t xml:space="preserve">イブトロジーカプセル２００ｍｇ</t>
  </si>
  <si>
    <t xml:space="preserve">4291096F1020</t>
  </si>
  <si>
    <t xml:space="preserve">ゾンゲルチニブ</t>
  </si>
  <si>
    <t xml:space="preserve">ヘルネクシオス錠６０ｍｇ</t>
  </si>
  <si>
    <t xml:space="preserve">4291097F1024</t>
  </si>
  <si>
    <t xml:space="preserve">ボラシデニブ　クエン酸水和物</t>
  </si>
  <si>
    <t xml:space="preserve">ボラニゴ錠１０ｍｇ</t>
  </si>
  <si>
    <t xml:space="preserve">4291098F1029</t>
  </si>
  <si>
    <t xml:space="preserve">ツカチニブ　エタノール付加物</t>
  </si>
  <si>
    <t xml:space="preserve">ツカイザ錠５０ｍｇ</t>
  </si>
  <si>
    <t xml:space="preserve">4291098F2025</t>
  </si>
  <si>
    <t xml:space="preserve">ツカイザ錠１５０ｍｇ</t>
  </si>
  <si>
    <t xml:space="preserve">4291099M1022</t>
  </si>
  <si>
    <t xml:space="preserve">フェドラチニブ塩酸塩水和物</t>
  </si>
  <si>
    <t xml:space="preserve">インレビックカプセル１００ｍｇ</t>
  </si>
  <si>
    <t xml:space="preserve">4291100F1028</t>
  </si>
  <si>
    <t xml:space="preserve">リソバリシブメシル酸塩水和物</t>
  </si>
  <si>
    <t xml:space="preserve">ハイツエキシン錠１０ｍｇ</t>
  </si>
  <si>
    <t xml:space="preserve">4291101M1021</t>
  </si>
  <si>
    <t xml:space="preserve">イソトレチノイン</t>
  </si>
  <si>
    <t xml:space="preserve">８ｍｇ１カプセル</t>
  </si>
  <si>
    <t xml:space="preserve">イソトレックスカプセル８ｍｇ</t>
  </si>
  <si>
    <t xml:space="preserve">4291101M2028</t>
  </si>
  <si>
    <t xml:space="preserve">１６ｍｇ１カプセル</t>
  </si>
  <si>
    <t xml:space="preserve">イソトレックスカプセル１６ｍｇ</t>
  </si>
  <si>
    <t xml:space="preserve">4291102F1027</t>
  </si>
  <si>
    <t xml:space="preserve">イムルネストラントトシル酸塩</t>
  </si>
  <si>
    <t xml:space="preserve">イムルリオ錠２００ｍｇ</t>
  </si>
  <si>
    <t xml:space="preserve">4291103F1021</t>
  </si>
  <si>
    <t xml:space="preserve">セバベルチニブ水和物</t>
  </si>
  <si>
    <t xml:space="preserve">ヒアニュオ錠１０ｍｇ</t>
  </si>
  <si>
    <t xml:space="preserve">4299002M1034</t>
  </si>
  <si>
    <t xml:space="preserve">ウベニメクス</t>
  </si>
  <si>
    <t xml:space="preserve">ベスタチンカプセル１０ｍｇ</t>
  </si>
  <si>
    <t xml:space="preserve">4299002M2030</t>
  </si>
  <si>
    <t xml:space="preserve">ベスタチンカプセル３０ｍｇ</t>
  </si>
  <si>
    <t xml:space="preserve">4299003M1020</t>
  </si>
  <si>
    <t xml:space="preserve">アナグレリド塩酸塩水和物</t>
  </si>
  <si>
    <t xml:space="preserve">アグリリンカプセル０．５ｍｇ</t>
  </si>
  <si>
    <t xml:space="preserve">4299003M1039</t>
  </si>
  <si>
    <t xml:space="preserve">アナグレリドカプセル０．５ｍｇ「サワイ」</t>
  </si>
  <si>
    <t xml:space="preserve">4299004D1025</t>
  </si>
  <si>
    <t xml:space="preserve">セルメチニブ硫酸塩</t>
  </si>
  <si>
    <t xml:space="preserve">コセルゴ顆粒５ｍｇ</t>
  </si>
  <si>
    <t xml:space="preserve">4299004D2021</t>
  </si>
  <si>
    <t xml:space="preserve">７．５ｍｇ１個</t>
  </si>
  <si>
    <t xml:space="preserve">コセルゴ顆粒７．５ｍｇ</t>
  </si>
  <si>
    <t xml:space="preserve">4299004M1025</t>
  </si>
  <si>
    <t xml:space="preserve">コセルゴカプセル１０ｍｇ</t>
  </si>
  <si>
    <t xml:space="preserve">4299004M2021</t>
  </si>
  <si>
    <t xml:space="preserve">コセルゴカプセル２５ｍｇ</t>
  </si>
  <si>
    <t xml:space="preserve">4299100F1026</t>
  </si>
  <si>
    <t xml:space="preserve">トリフルリジン・チピラシル塩酸塩</t>
  </si>
  <si>
    <t xml:space="preserve">１５ｍｇ１錠（トリフルリジン相当量）</t>
  </si>
  <si>
    <t xml:space="preserve">ロンサーフ配合錠Ｔ１５</t>
  </si>
  <si>
    <t xml:space="preserve">4299100F2022</t>
  </si>
  <si>
    <t xml:space="preserve">２０ｍｇ１錠（トリフルリジン相当量）</t>
  </si>
  <si>
    <t xml:space="preserve">ロンサーフ配合錠Ｔ２０</t>
  </si>
  <si>
    <t xml:space="preserve">4300002M1029</t>
  </si>
  <si>
    <t xml:space="preserve">ヨウ化ナトリウム（１２３Ｉ）</t>
  </si>
  <si>
    <t xml:space="preserve">３．７ＭＢｑ１カプセル</t>
  </si>
  <si>
    <t xml:space="preserve">ヨードカプセル－１２３</t>
  </si>
  <si>
    <t xml:space="preserve">日本メジフィジックス</t>
  </si>
  <si>
    <t xml:space="preserve">4300003M3018</t>
  </si>
  <si>
    <t xml:space="preserve">ヨウ化ナトリウム（１３１Ｉ）</t>
  </si>
  <si>
    <t xml:space="preserve">ヨウ化ナトリウム（１３１Ｉ）カプセル</t>
  </si>
  <si>
    <t xml:space="preserve">4300003M5010</t>
  </si>
  <si>
    <t xml:space="preserve">３７ＭＢｑ１カプセル</t>
  </si>
  <si>
    <t xml:space="preserve">4300003M6017</t>
  </si>
  <si>
    <t xml:space="preserve">１１１ＭＢｑ１カプセル</t>
  </si>
  <si>
    <t xml:space="preserve">4300003M7013</t>
  </si>
  <si>
    <t xml:space="preserve">１８５ＭＢｑ１カプセル</t>
  </si>
  <si>
    <t xml:space="preserve">4300003M8010</t>
  </si>
  <si>
    <t xml:space="preserve">１，１１０ＭＢｑ１カプセル</t>
  </si>
  <si>
    <t xml:space="preserve">4300003M9016</t>
  </si>
  <si>
    <t xml:space="preserve">１，８５０ＭＢｑ１カプセル</t>
  </si>
  <si>
    <t xml:space="preserve">4411001F1040</t>
  </si>
  <si>
    <t xml:space="preserve">ジフェンヒドラミン塩酸塩</t>
  </si>
  <si>
    <t xml:space="preserve">レスタミンコーワ錠１０ｍｇ</t>
  </si>
  <si>
    <t xml:space="preserve">4413002B1030</t>
  </si>
  <si>
    <t xml:space="preserve">ヒベンズ酸プロメタジン</t>
  </si>
  <si>
    <t xml:space="preserve">ヒベルナ散１０％</t>
  </si>
  <si>
    <t xml:space="preserve">4413002C1035</t>
  </si>
  <si>
    <t xml:space="preserve">プロメタジンメチレンジサリチル酸塩</t>
  </si>
  <si>
    <t xml:space="preserve">ピレチア細粒１０％</t>
  </si>
  <si>
    <t xml:space="preserve">4413002F1031</t>
  </si>
  <si>
    <t xml:space="preserve">プロメタジン塩酸塩</t>
  </si>
  <si>
    <t xml:space="preserve">ピレチア錠（５ｍｇ）</t>
  </si>
  <si>
    <t xml:space="preserve">4413002F1040</t>
  </si>
  <si>
    <t xml:space="preserve">ヒベルナ糖衣錠５ｍｇ</t>
  </si>
  <si>
    <t xml:space="preserve">4413002F2054</t>
  </si>
  <si>
    <t xml:space="preserve">ピレチア錠（２５ｍｇ）</t>
  </si>
  <si>
    <t xml:space="preserve">4413002F2062</t>
  </si>
  <si>
    <t xml:space="preserve">ヒベルナ糖衣錠２５ｍｇ</t>
  </si>
  <si>
    <t xml:space="preserve">4413003Q1037</t>
  </si>
  <si>
    <t xml:space="preserve">アリメマジン酒石酸塩</t>
  </si>
  <si>
    <t xml:space="preserve">０．０５％１０ｍＬ</t>
  </si>
  <si>
    <t xml:space="preserve">アリメジンシロップ０．０５％</t>
  </si>
  <si>
    <t xml:space="preserve">4413004C2022</t>
  </si>
  <si>
    <t xml:space="preserve">メキタジン</t>
  </si>
  <si>
    <t xml:space="preserve">０．６％１ｇ</t>
  </si>
  <si>
    <t xml:space="preserve">ゼスラン小児用細粒０．６％</t>
  </si>
  <si>
    <t xml:space="preserve">4413004C2030</t>
  </si>
  <si>
    <t xml:space="preserve">ニポラジン小児用細粒０．６％</t>
  </si>
  <si>
    <t xml:space="preserve">4413004F1014</t>
  </si>
  <si>
    <t xml:space="preserve">メキタジン３ｍｇ錠</t>
  </si>
  <si>
    <t xml:space="preserve">4413004F1200</t>
  </si>
  <si>
    <t xml:space="preserve">ニポラジン錠３ｍｇ</t>
  </si>
  <si>
    <t xml:space="preserve">4413004F1251</t>
  </si>
  <si>
    <t xml:space="preserve">ゼスラン錠３ｍｇ</t>
  </si>
  <si>
    <t xml:space="preserve">4413004Q1058</t>
  </si>
  <si>
    <t xml:space="preserve">０．０３％１ｍＬ</t>
  </si>
  <si>
    <t xml:space="preserve">ゼスラン小児用シロップ０．０３％</t>
  </si>
  <si>
    <t xml:space="preserve">4413004Q1066</t>
  </si>
  <si>
    <t xml:space="preserve">ニポラジン小児用シロップ０．０３％</t>
  </si>
  <si>
    <t xml:space="preserve">4419002B1033</t>
  </si>
  <si>
    <t xml:space="preserve">ｄ－クロルフェニラミンマレイン酸塩</t>
  </si>
  <si>
    <t xml:space="preserve">ポララミン散１％</t>
  </si>
  <si>
    <t xml:space="preserve">4419002F1027</t>
  </si>
  <si>
    <t xml:space="preserve">ポララミン錠２ｍｇ</t>
  </si>
  <si>
    <t xml:space="preserve">4419002F1051</t>
  </si>
  <si>
    <t xml:space="preserve">ｄ－クロルフェニラミンマレイン酸塩錠２ｍｇ「ＮＩＧ」</t>
  </si>
  <si>
    <t xml:space="preserve">4419002Q1095</t>
  </si>
  <si>
    <t xml:space="preserve">０．０４％１０ｍＬ</t>
  </si>
  <si>
    <t xml:space="preserve">ポララミンシロップ０．０４％</t>
  </si>
  <si>
    <t xml:space="preserve">4419002Q1125</t>
  </si>
  <si>
    <t xml:space="preserve">ｄ－クロルフェニラミンマレイン酸塩シロップ０．０４％「トーワ」</t>
  </si>
  <si>
    <t xml:space="preserve">4419002Q1133</t>
  </si>
  <si>
    <t xml:space="preserve">ｄ－クロルフェニラミンマレイン酸塩シロップ０．０４％「ツルハラ」</t>
  </si>
  <si>
    <t xml:space="preserve">4419002Q1141</t>
  </si>
  <si>
    <t xml:space="preserve">ｄ－クロルフェニラミンマレイン酸塩シロップ０．０４％「日新」</t>
  </si>
  <si>
    <t xml:space="preserve">4419002R1031</t>
  </si>
  <si>
    <t xml:space="preserve">ポララミンドライシロップ０．２％</t>
  </si>
  <si>
    <t xml:space="preserve">4419003B1011</t>
  </si>
  <si>
    <t xml:space="preserve">クロルフェニラミンマレイン酸塩</t>
  </si>
  <si>
    <t xml:space="preserve">クロルフェニラミンマレイン酸塩散</t>
  </si>
  <si>
    <t xml:space="preserve">4419003F1013</t>
  </si>
  <si>
    <t xml:space="preserve">クロルフェニラミンマレイン酸塩錠</t>
  </si>
  <si>
    <t xml:space="preserve">4419003F2010</t>
  </si>
  <si>
    <t xml:space="preserve">4419003X1019</t>
  </si>
  <si>
    <t xml:space="preserve">4419005B1045</t>
  </si>
  <si>
    <t xml:space="preserve">シプロヘプタジン塩酸塩水和物</t>
  </si>
  <si>
    <t xml:space="preserve">ペリアクチン散１％</t>
  </si>
  <si>
    <t xml:space="preserve">4419005F1047</t>
  </si>
  <si>
    <t xml:space="preserve">ペリアクチン錠４ｍｇ</t>
  </si>
  <si>
    <t xml:space="preserve">4419005Q1072</t>
  </si>
  <si>
    <t xml:space="preserve">ペリアクチンシロップ０．０４％</t>
  </si>
  <si>
    <t xml:space="preserve">4419008B1073</t>
  </si>
  <si>
    <t xml:space="preserve">クレマスチンフマル酸塩</t>
  </si>
  <si>
    <t xml:space="preserve">タベジール散０．１％</t>
  </si>
  <si>
    <t xml:space="preserve">4419008B2070</t>
  </si>
  <si>
    <t xml:space="preserve">タベジール散１％</t>
  </si>
  <si>
    <t xml:space="preserve">4419008F1431</t>
  </si>
  <si>
    <t xml:space="preserve">タベジール錠１ｍｇ</t>
  </si>
  <si>
    <t xml:space="preserve">4419008F1504</t>
  </si>
  <si>
    <t xml:space="preserve">クレマスチン錠１ｍｇ「タカタ」</t>
  </si>
  <si>
    <t xml:space="preserve">4419008Q1157</t>
  </si>
  <si>
    <t xml:space="preserve">０．０１％１０ｍＬ</t>
  </si>
  <si>
    <t xml:space="preserve">タベジールシロップ０．０１％</t>
  </si>
  <si>
    <t xml:space="preserve">4419008Q1190</t>
  </si>
  <si>
    <t xml:space="preserve">クレマスチンシロップ０．０１％「日医工」</t>
  </si>
  <si>
    <t xml:space="preserve">4419008R1128</t>
  </si>
  <si>
    <t xml:space="preserve">クレマスチンドライシロップ０．１％「あゆみ」</t>
  </si>
  <si>
    <t xml:space="preserve">4419008R1136</t>
  </si>
  <si>
    <t xml:space="preserve">クレマスチンＤＳ０．１％「タカタ」</t>
  </si>
  <si>
    <t xml:space="preserve">4420002F1117</t>
  </si>
  <si>
    <t xml:space="preserve">ブシラミン</t>
  </si>
  <si>
    <t xml:space="preserve">リマチル錠１００ｍｇ</t>
  </si>
  <si>
    <t xml:space="preserve">4420002F2059</t>
  </si>
  <si>
    <t xml:space="preserve">リマチル錠５０ｍｇ</t>
  </si>
  <si>
    <t xml:space="preserve">4490002C1123</t>
  </si>
  <si>
    <t xml:space="preserve">トラニラスト</t>
  </si>
  <si>
    <t xml:space="preserve">リザベン細粒１０％</t>
  </si>
  <si>
    <t xml:space="preserve">4490002M1013</t>
  </si>
  <si>
    <t xml:space="preserve">トラニラスト１００ｍｇカプセル</t>
  </si>
  <si>
    <t xml:space="preserve">4490002M1315</t>
  </si>
  <si>
    <t xml:space="preserve">リザベンカプセル１００ｍｇ</t>
  </si>
  <si>
    <t xml:space="preserve">4490002R1142</t>
  </si>
  <si>
    <t xml:space="preserve">リザベンドライシロップ５％</t>
  </si>
  <si>
    <t xml:space="preserve">4490002R1193</t>
  </si>
  <si>
    <t xml:space="preserve">トラニラストＤＳ５％「ＣＨ」</t>
  </si>
  <si>
    <t xml:space="preserve">4490003M1018</t>
  </si>
  <si>
    <t xml:space="preserve">ケトチフェンフマル酸塩</t>
  </si>
  <si>
    <t xml:space="preserve">ケトチフェンフマル酸塩１ｍｇカプセル</t>
  </si>
  <si>
    <t xml:space="preserve">4490003Q1125</t>
  </si>
  <si>
    <t xml:space="preserve">０．０２％１ｍＬ</t>
  </si>
  <si>
    <t xml:space="preserve">ザジテンシロップ０．０２％</t>
  </si>
  <si>
    <t xml:space="preserve">4490003Q1176</t>
  </si>
  <si>
    <t xml:space="preserve">ケトチフェンシロップ０．０２％「日医工」</t>
  </si>
  <si>
    <t xml:space="preserve">4490003Q1206</t>
  </si>
  <si>
    <t xml:space="preserve">ケトチフェンシロップ０．０２％「ＮＩＧ」</t>
  </si>
  <si>
    <t xml:space="preserve">4490003R1015</t>
  </si>
  <si>
    <t xml:space="preserve">ケトチフェンフマル酸塩０．１％シロップ用</t>
  </si>
  <si>
    <t xml:space="preserve">4490003R1228</t>
  </si>
  <si>
    <t xml:space="preserve">ザジテンドライシロップ０．１％</t>
  </si>
  <si>
    <t xml:space="preserve">4490004F1013</t>
  </si>
  <si>
    <t xml:space="preserve">アゼラスチン塩酸塩</t>
  </si>
  <si>
    <t xml:space="preserve">アゼラスチン塩酸塩０．５ｍｇ錠</t>
  </si>
  <si>
    <t xml:space="preserve">4490004F1021</t>
  </si>
  <si>
    <t xml:space="preserve">アゼプチン錠０．５ｍｇ</t>
  </si>
  <si>
    <t xml:space="preserve">4490004F2010</t>
  </si>
  <si>
    <t xml:space="preserve">アゼラスチン塩酸塩１ｍｇ錠</t>
  </si>
  <si>
    <t xml:space="preserve">4490004F2028</t>
  </si>
  <si>
    <t xml:space="preserve">アゼプチン錠１ｍｇ</t>
  </si>
  <si>
    <t xml:space="preserve">4490005F1018</t>
  </si>
  <si>
    <t xml:space="preserve">オキサトミド</t>
  </si>
  <si>
    <t xml:space="preserve">オキサトミド３０ｍｇ錠</t>
  </si>
  <si>
    <t xml:space="preserve">4490005F1573</t>
  </si>
  <si>
    <t xml:space="preserve">オキサトミド錠３０ｍｇ「ケミファ」</t>
  </si>
  <si>
    <t xml:space="preserve">4490005Q1051</t>
  </si>
  <si>
    <t xml:space="preserve">オキサトミドシロップ小児用０．２％「ＶＴＲＳ」</t>
  </si>
  <si>
    <t xml:space="preserve">4490005R1014</t>
  </si>
  <si>
    <t xml:space="preserve">オキサトミド２％シロップ用</t>
  </si>
  <si>
    <t xml:space="preserve">4490010N1021</t>
  </si>
  <si>
    <t xml:space="preserve">イブジラスト</t>
  </si>
  <si>
    <t xml:space="preserve">ケタスカプセル１０ｍｇ</t>
  </si>
  <si>
    <t xml:space="preserve">4490011F1030</t>
  </si>
  <si>
    <t xml:space="preserve">ペミロラストカリウム</t>
  </si>
  <si>
    <t xml:space="preserve">ペミラストン錠１０ｍｇ</t>
  </si>
  <si>
    <t xml:space="preserve">4490011F1129</t>
  </si>
  <si>
    <t xml:space="preserve">ペミロラストＫ錠１０ｍｇ「ＮＩＧ」</t>
  </si>
  <si>
    <t xml:space="preserve">4490011F2036</t>
  </si>
  <si>
    <t xml:space="preserve">ペミラストン錠５ｍｇ</t>
  </si>
  <si>
    <t xml:space="preserve">4490011F2125</t>
  </si>
  <si>
    <t xml:space="preserve">ペミロラストＫ錠５ｍｇ「ＮＩＧ」</t>
  </si>
  <si>
    <t xml:space="preserve">4490011R1060</t>
  </si>
  <si>
    <t xml:space="preserve">ペミラストンドライシロップ０．５％</t>
  </si>
  <si>
    <t xml:space="preserve">4490012F1026</t>
  </si>
  <si>
    <t xml:space="preserve">オザグレル塩酸塩水和物</t>
  </si>
  <si>
    <t xml:space="preserve">ドメナン錠１００ｍｇ</t>
  </si>
  <si>
    <t xml:space="preserve">4490012F2022</t>
  </si>
  <si>
    <t xml:space="preserve">ドメナン錠２００ｍｇ</t>
  </si>
  <si>
    <t xml:space="preserve">4490013M1038</t>
  </si>
  <si>
    <t xml:space="preserve">エメダスチンフマル酸塩</t>
  </si>
  <si>
    <t xml:space="preserve">レミカットカプセル１ｍｇ</t>
  </si>
  <si>
    <t xml:space="preserve">4490013M1054</t>
  </si>
  <si>
    <t xml:space="preserve">エメダスチンフマル酸塩徐放カプセル１ｍｇ「トーワ」</t>
  </si>
  <si>
    <t xml:space="preserve">4490013M2034</t>
  </si>
  <si>
    <t xml:space="preserve">レミカットカプセル２ｍｇ</t>
  </si>
  <si>
    <t xml:space="preserve">4490013M2050</t>
  </si>
  <si>
    <t xml:space="preserve">エメダスチンフマル酸塩徐放カプセル２ｍｇ「トーワ」</t>
  </si>
  <si>
    <t xml:space="preserve">4490014F1017</t>
  </si>
  <si>
    <t xml:space="preserve">エピナスチン塩酸塩</t>
  </si>
  <si>
    <t xml:space="preserve">エピナスチン塩酸塩１０ｍｇ錠</t>
  </si>
  <si>
    <t xml:space="preserve">4490014F1025</t>
  </si>
  <si>
    <t xml:space="preserve">アレジオン錠１０</t>
  </si>
  <si>
    <t xml:space="preserve">4490014F1211</t>
  </si>
  <si>
    <t xml:space="preserve">エピナスチン塩酸塩錠１０ｍｇ「ケミファ」</t>
  </si>
  <si>
    <t xml:space="preserve">4490014F1246</t>
  </si>
  <si>
    <t xml:space="preserve">エピナスチン塩酸塩錠１０ｍｇ「サワイ」</t>
  </si>
  <si>
    <t xml:space="preserve">4490014F1254</t>
  </si>
  <si>
    <t xml:space="preserve">エピナスチン塩酸塩錠１０ｍｇ「トーワ」</t>
  </si>
  <si>
    <t xml:space="preserve">4490014F1327</t>
  </si>
  <si>
    <t xml:space="preserve">エピナスチン塩酸塩錠１０ｍｇ「イワキ」</t>
  </si>
  <si>
    <t xml:space="preserve">4490014F1360</t>
  </si>
  <si>
    <t xml:space="preserve">エピナスチン塩酸塩錠１０ｍｇ「ダイト」</t>
  </si>
  <si>
    <t xml:space="preserve">4490014F2013</t>
  </si>
  <si>
    <t xml:space="preserve">エピナスチン塩酸塩２０ｍｇ錠</t>
  </si>
  <si>
    <t xml:space="preserve">4490014F2021</t>
  </si>
  <si>
    <t xml:space="preserve">アレジオン錠２０</t>
  </si>
  <si>
    <t xml:space="preserve">4490014F2250</t>
  </si>
  <si>
    <t xml:space="preserve">エピナスチン塩酸塩錠２０ｍｇ「ケミファ」</t>
  </si>
  <si>
    <t xml:space="preserve">4490014F2285</t>
  </si>
  <si>
    <t xml:space="preserve">エピナスチン塩酸塩錠２０ｍｇ「サワイ」</t>
  </si>
  <si>
    <t xml:space="preserve">4490014F2293</t>
  </si>
  <si>
    <t xml:space="preserve">エピナスチン塩酸塩錠２０ｍｇ「トーワ」</t>
  </si>
  <si>
    <t xml:space="preserve">4490014F2307</t>
  </si>
  <si>
    <t xml:space="preserve">エピナスチン塩酸塩錠２０ｍｇ「杏林」</t>
  </si>
  <si>
    <t xml:space="preserve">4490014F2331</t>
  </si>
  <si>
    <t xml:space="preserve">エピナスチン塩酸塩錠２０ｍｇ「日新」</t>
  </si>
  <si>
    <t xml:space="preserve">4490014F2366</t>
  </si>
  <si>
    <t xml:space="preserve">エピナスチン塩酸塩錠２０ｍｇ「ＳＮ」</t>
  </si>
  <si>
    <t xml:space="preserve">4490014F2374</t>
  </si>
  <si>
    <t xml:space="preserve">エピナスチン塩酸塩錠２０ｍｇ「イワキ」</t>
  </si>
  <si>
    <t xml:space="preserve">4490014F2404</t>
  </si>
  <si>
    <t xml:space="preserve">エピナスチン塩酸塩錠２０ｍｇ「ダイト」</t>
  </si>
  <si>
    <t xml:space="preserve">4490014S1058</t>
  </si>
  <si>
    <t xml:space="preserve">エピナスチン塩酸塩内用液０．２％「ＮＩＧ」</t>
  </si>
  <si>
    <t xml:space="preserve">4490016M1023</t>
  </si>
  <si>
    <t xml:space="preserve">スプラタストトシル酸塩</t>
  </si>
  <si>
    <t xml:space="preserve">アイピーディカプセル５０</t>
  </si>
  <si>
    <t xml:space="preserve">4490016M1040</t>
  </si>
  <si>
    <t xml:space="preserve">スプラタストトシル酸塩カプセル５０ｍｇ「サワイ」</t>
  </si>
  <si>
    <t xml:space="preserve">4490016M1082</t>
  </si>
  <si>
    <t xml:space="preserve">スプラタストトシル酸塩カプセル５０ｍｇ「ＪＧ」</t>
  </si>
  <si>
    <t xml:space="preserve">4490016M1104</t>
  </si>
  <si>
    <t xml:space="preserve">スプラタストトシル酸塩カプセル５０ｍｇ「トーワ」</t>
  </si>
  <si>
    <t xml:space="preserve">4490016M2020</t>
  </si>
  <si>
    <t xml:space="preserve">アイピーディカプセル１００</t>
  </si>
  <si>
    <t xml:space="preserve">4490016M2062</t>
  </si>
  <si>
    <t xml:space="preserve">スプラタストトシル酸塩カプセル１００ｍｇ「サワイ」</t>
  </si>
  <si>
    <t xml:space="preserve">4490016M2089</t>
  </si>
  <si>
    <t xml:space="preserve">スプラタストトシル酸塩カプセル１００ｍｇ「ＪＧ」</t>
  </si>
  <si>
    <t xml:space="preserve">4490016M2100</t>
  </si>
  <si>
    <t xml:space="preserve">スプラタストトシル酸塩カプセル１００ｍｇ「トーワ」</t>
  </si>
  <si>
    <t xml:space="preserve">4490016R1020</t>
  </si>
  <si>
    <t xml:space="preserve">アイピーディドライシロップ５％</t>
  </si>
  <si>
    <t xml:space="preserve">4490017F1037</t>
  </si>
  <si>
    <t xml:space="preserve">プランルカスト水和物</t>
  </si>
  <si>
    <t xml:space="preserve">１１２．５ｍｇ１錠</t>
  </si>
  <si>
    <t xml:space="preserve">プランルカスト錠１１２．５ｍｇ「ＡＦＰ」</t>
  </si>
  <si>
    <t xml:space="preserve">4490017F1070</t>
  </si>
  <si>
    <t xml:space="preserve">プランルカスト錠１１２．５ｍｇ「ＮＩＧ」</t>
  </si>
  <si>
    <t xml:space="preserve">4490017F2033</t>
  </si>
  <si>
    <t xml:space="preserve">プランルカスト錠２２５ｍｇ「ＡＦＰ」</t>
  </si>
  <si>
    <t xml:space="preserve">4490017F2076</t>
  </si>
  <si>
    <t xml:space="preserve">プランルカスト錠２２５ｍｇ「ＮＩＧ」</t>
  </si>
  <si>
    <t xml:space="preserve">4490017M1010</t>
  </si>
  <si>
    <t xml:space="preserve">１１２．５ｍｇ１カプセル</t>
  </si>
  <si>
    <t xml:space="preserve">プランルカスト１１２．５ｍｇカプセル</t>
  </si>
  <si>
    <t xml:space="preserve">4490017M1036</t>
  </si>
  <si>
    <t xml:space="preserve">オノンカプセル１１２．５ｍｇ</t>
  </si>
  <si>
    <t xml:space="preserve">4490017M1109</t>
  </si>
  <si>
    <t xml:space="preserve">プランルカストカプセル１１２．５ｍｇ「サワイ」</t>
  </si>
  <si>
    <t xml:space="preserve">4490017M2024</t>
  </si>
  <si>
    <t xml:space="preserve">２２５ｍｇ１カプセル</t>
  </si>
  <si>
    <t xml:space="preserve">プランルカストカプセル２２５ｍｇ「日医工」</t>
  </si>
  <si>
    <t xml:space="preserve">4490017R1017</t>
  </si>
  <si>
    <t xml:space="preserve">プランルカスト１０％シロップ用</t>
  </si>
  <si>
    <t xml:space="preserve">4490017R1033</t>
  </si>
  <si>
    <t xml:space="preserve">オノンドライシロップ１０％</t>
  </si>
  <si>
    <t xml:space="preserve">4490017R1041</t>
  </si>
  <si>
    <t xml:space="preserve">プランルカストドライシロップ１０％「ＡＦＰ」</t>
  </si>
  <si>
    <t xml:space="preserve">4490017R1130</t>
  </si>
  <si>
    <t xml:space="preserve">プランルカストＤＳ１０％「サワイ」</t>
  </si>
  <si>
    <t xml:space="preserve">4490017R1220</t>
  </si>
  <si>
    <t xml:space="preserve">プランルカストＤＳ１０％「杏林」</t>
  </si>
  <si>
    <t xml:space="preserve">4490019F1010</t>
  </si>
  <si>
    <t xml:space="preserve">エバスチン</t>
  </si>
  <si>
    <t xml:space="preserve">エバスチン５ｍｇ錠</t>
  </si>
  <si>
    <t xml:space="preserve">4490019F2016</t>
  </si>
  <si>
    <t xml:space="preserve">エバスチン１０ｍｇ錠</t>
  </si>
  <si>
    <t xml:space="preserve">4490019F2024</t>
  </si>
  <si>
    <t xml:space="preserve">エバステル錠１０ｍｇ</t>
  </si>
  <si>
    <t xml:space="preserve">4490019F3012</t>
  </si>
  <si>
    <t xml:space="preserve">エバスチン５ｍｇ口腔内崩壊錠</t>
  </si>
  <si>
    <t xml:space="preserve">4490019F3020</t>
  </si>
  <si>
    <t xml:space="preserve">エバステルＯＤ錠５ｍｇ</t>
  </si>
  <si>
    <t xml:space="preserve">4490019F4019</t>
  </si>
  <si>
    <t xml:space="preserve">エバスチン１０ｍｇ口腔内崩壊錠</t>
  </si>
  <si>
    <t xml:space="preserve">4490019F4027</t>
  </si>
  <si>
    <t xml:space="preserve">エバステルＯＤ錠１０ｍｇ</t>
  </si>
  <si>
    <t xml:space="preserve">4490020F1012</t>
  </si>
  <si>
    <t xml:space="preserve">セチリジン塩酸塩</t>
  </si>
  <si>
    <t xml:space="preserve">セチリジン塩酸塩５ｍｇ錠</t>
  </si>
  <si>
    <t xml:space="preserve">4490020F1020</t>
  </si>
  <si>
    <t xml:space="preserve">ジルテック錠５</t>
  </si>
  <si>
    <t xml:space="preserve">4490020F1080</t>
  </si>
  <si>
    <t xml:space="preserve">セチリジン塩酸塩錠５ｍｇ「ＭＮＰ」</t>
  </si>
  <si>
    <t xml:space="preserve">4490020F1209</t>
  </si>
  <si>
    <t xml:space="preserve">セチリジン塩酸塩錠５ｍｇ「科研」</t>
  </si>
  <si>
    <t xml:space="preserve">4490020F1225</t>
  </si>
  <si>
    <t xml:space="preserve">セチリジン塩酸塩錠５ｍｇ「サワイ」</t>
  </si>
  <si>
    <t xml:space="preserve">4490020F1241</t>
  </si>
  <si>
    <t xml:space="preserve">セチリジン塩酸塩錠５ｍｇ「タカタ」</t>
  </si>
  <si>
    <t xml:space="preserve">4490020F1284</t>
  </si>
  <si>
    <t xml:space="preserve">セチリジン塩酸塩錠５ｍｇ「トーワ」</t>
  </si>
  <si>
    <t xml:space="preserve">4490020F1292</t>
  </si>
  <si>
    <t xml:space="preserve">セチリジン塩酸塩錠５ｍｇ「日医工」</t>
  </si>
  <si>
    <t xml:space="preserve">4490020F2019</t>
  </si>
  <si>
    <t xml:space="preserve">セチリジン塩酸塩１０ｍｇ錠</t>
  </si>
  <si>
    <t xml:space="preserve">4490020F2027</t>
  </si>
  <si>
    <t xml:space="preserve">ジルテック錠１０</t>
  </si>
  <si>
    <t xml:space="preserve">4490020F2086</t>
  </si>
  <si>
    <t xml:space="preserve">セチリジン塩酸塩錠１０ｍｇ「ＭＮＰ」</t>
  </si>
  <si>
    <t xml:space="preserve">4490020F2205</t>
  </si>
  <si>
    <t xml:space="preserve">セチリジン塩酸塩錠１０ｍｇ「科研」</t>
  </si>
  <si>
    <t xml:space="preserve">4490020F2221</t>
  </si>
  <si>
    <t xml:space="preserve">セチリジン塩酸塩錠１０ｍｇ「サワイ」</t>
  </si>
  <si>
    <t xml:space="preserve">4490020F2248</t>
  </si>
  <si>
    <t xml:space="preserve">セチリジン塩酸塩錠１０ｍｇ「タカタ」</t>
  </si>
  <si>
    <t xml:space="preserve">4490020F2280</t>
  </si>
  <si>
    <t xml:space="preserve">セチリジン塩酸塩錠１０ｍｇ「トーワ」</t>
  </si>
  <si>
    <t xml:space="preserve">4490020F2299</t>
  </si>
  <si>
    <t xml:space="preserve">セチリジン塩酸塩錠１０ｍｇ「日医工」</t>
  </si>
  <si>
    <t xml:space="preserve">4490020F3023</t>
  </si>
  <si>
    <t xml:space="preserve">セチリジン塩酸塩ＯＤ錠５ｍｇ「サワイ」</t>
  </si>
  <si>
    <t xml:space="preserve">4490020F4020</t>
  </si>
  <si>
    <t xml:space="preserve">セチリジン塩酸塩ＯＤ錠１０ｍｇ「サワイ」</t>
  </si>
  <si>
    <t xml:space="preserve">4490020R1027</t>
  </si>
  <si>
    <t xml:space="preserve">１．２５％１ｇ</t>
  </si>
  <si>
    <t xml:space="preserve">ジルテックドライシロップ１．２５％</t>
  </si>
  <si>
    <t xml:space="preserve">4490020R1035</t>
  </si>
  <si>
    <t xml:space="preserve">セチリジン塩酸塩ＤＳ１．２５％「タカタ」</t>
  </si>
  <si>
    <t xml:space="preserve">4490021F1033</t>
  </si>
  <si>
    <t xml:space="preserve">ラマトロバン</t>
  </si>
  <si>
    <t xml:space="preserve">ラマトロバン錠５０ｍｇ「ＫＯ」</t>
  </si>
  <si>
    <t xml:space="preserve">4490021F2030</t>
  </si>
  <si>
    <t xml:space="preserve">ラマトロバン錠７５ｍｇ「ＫＯ」</t>
  </si>
  <si>
    <t xml:space="preserve">4490022F1011</t>
  </si>
  <si>
    <t xml:space="preserve">ベポタスチンベシル酸塩</t>
  </si>
  <si>
    <t xml:space="preserve">ベポタスチンベシル酸塩５ｍｇ錠</t>
  </si>
  <si>
    <t xml:space="preserve">4490022F1038</t>
  </si>
  <si>
    <t xml:space="preserve">タリオン錠５ｍｇ</t>
  </si>
  <si>
    <t xml:space="preserve">4490022F2018</t>
  </si>
  <si>
    <t xml:space="preserve">ベポタスチンベシル酸塩１０ｍｇ錠</t>
  </si>
  <si>
    <t xml:space="preserve">4490022F2034</t>
  </si>
  <si>
    <t xml:space="preserve">タリオン錠１０ｍｇ</t>
  </si>
  <si>
    <t xml:space="preserve">4490022F3014</t>
  </si>
  <si>
    <t xml:space="preserve">ベポタスチンベシル酸塩５ｍｇ口腔内崩壊錠</t>
  </si>
  <si>
    <t xml:space="preserve">4490022F3022</t>
  </si>
  <si>
    <t xml:space="preserve">タリオンＯＤ錠５ｍｇ</t>
  </si>
  <si>
    <t xml:space="preserve">4490022F4010</t>
  </si>
  <si>
    <t xml:space="preserve">ベポタスチンベシル酸塩１０ｍｇ口腔内崩壊錠</t>
  </si>
  <si>
    <t xml:space="preserve">4490022F4029</t>
  </si>
  <si>
    <t xml:space="preserve">タリオンＯＤ錠１０ｍｇ</t>
  </si>
  <si>
    <t xml:space="preserve">4490023F1016</t>
  </si>
  <si>
    <t xml:space="preserve">フェキソフェナジン塩酸塩</t>
  </si>
  <si>
    <t xml:space="preserve">フェキソフェナジン塩酸塩６０ｍｇ錠</t>
  </si>
  <si>
    <t xml:space="preserve">4490023F1024</t>
  </si>
  <si>
    <t xml:space="preserve">アレグラ錠６０ｍｇ</t>
  </si>
  <si>
    <t xml:space="preserve">4490023F1083</t>
  </si>
  <si>
    <t xml:space="preserve">フェキソフェナジン塩酸塩錠６０ｍｇ「ＮＰ」</t>
  </si>
  <si>
    <t xml:space="preserve">4490023F1091</t>
  </si>
  <si>
    <t xml:space="preserve">フェキソフェナジン塩酸塩錠６０ｍｇ「ＳＡＮＩＫ」</t>
  </si>
  <si>
    <t xml:space="preserve">4490023F1164</t>
  </si>
  <si>
    <t xml:space="preserve">フェキソフェナジン塩酸塩錠６０ｍｇ「ケミファ」</t>
  </si>
  <si>
    <t xml:space="preserve">4490023F1180</t>
  </si>
  <si>
    <t xml:space="preserve">フェキソフェナジン塩酸塩錠６０ｍｇ「ダイト」</t>
  </si>
  <si>
    <t xml:space="preserve">4490023F1202</t>
  </si>
  <si>
    <t xml:space="preserve">フェキソフェナジン塩酸塩錠６０ｍｇ「トーワ」</t>
  </si>
  <si>
    <t xml:space="preserve">4490023F1237</t>
  </si>
  <si>
    <t xml:space="preserve">フェキソフェナジン塩酸塩錠６０ｍｇ「明治」</t>
  </si>
  <si>
    <t xml:space="preserve">4490023F1296</t>
  </si>
  <si>
    <t xml:space="preserve">フェキソフェナジン塩酸塩錠６０ｍｇ「ツルハラ」</t>
  </si>
  <si>
    <t xml:space="preserve">4490023F2012</t>
  </si>
  <si>
    <t xml:space="preserve">フェキソフェナジン塩酸塩３０ｍｇ錠</t>
  </si>
  <si>
    <t xml:space="preserve">4490023F2020</t>
  </si>
  <si>
    <t xml:space="preserve">アレグラ錠３０ｍｇ</t>
  </si>
  <si>
    <t xml:space="preserve">4490023F2080</t>
  </si>
  <si>
    <t xml:space="preserve">フェキソフェナジン塩酸塩錠３０ｍｇ「ＮＰ」</t>
  </si>
  <si>
    <t xml:space="preserve">4490023F2098</t>
  </si>
  <si>
    <t xml:space="preserve">フェキソフェナジン塩酸塩錠３０ｍｇ「ＳＡＮＩＫ」</t>
  </si>
  <si>
    <t xml:space="preserve">4490023F2101</t>
  </si>
  <si>
    <t xml:space="preserve">フェキソフェナジン塩酸塩錠３０ｍｇ「ＴＣＫ」</t>
  </si>
  <si>
    <t xml:space="preserve">4490023F2136</t>
  </si>
  <si>
    <t xml:space="preserve">フェキソフェナジン塩酸塩錠３０ｍｇ「ＺＥ」</t>
  </si>
  <si>
    <t xml:space="preserve">4490023F2160</t>
  </si>
  <si>
    <t xml:space="preserve">フェキソフェナジン塩酸塩錠３０ｍｇ「ケミファ」</t>
  </si>
  <si>
    <t xml:space="preserve">4490023F2179</t>
  </si>
  <si>
    <t xml:space="preserve">フェキソフェナジン塩酸塩錠３０ｍｇ「三和」</t>
  </si>
  <si>
    <t xml:space="preserve">4490023F2187</t>
  </si>
  <si>
    <t xml:space="preserve">フェキソフェナジン塩酸塩錠３０ｍｇ「ダイト」</t>
  </si>
  <si>
    <t xml:space="preserve">4490023F2209</t>
  </si>
  <si>
    <t xml:space="preserve">フェキソフェナジン塩酸塩錠３０ｍｇ「トーワ」</t>
  </si>
  <si>
    <t xml:space="preserve">4490023F2233</t>
  </si>
  <si>
    <t xml:space="preserve">フェキソフェナジン塩酸塩錠３０ｍｇ「明治」</t>
  </si>
  <si>
    <t xml:space="preserve">4490023F2292</t>
  </si>
  <si>
    <t xml:space="preserve">フェキソフェナジン塩酸塩錠３０ｍｇ「ツルハラ」</t>
  </si>
  <si>
    <t xml:space="preserve">4490023F3051</t>
  </si>
  <si>
    <t xml:space="preserve">フェキソフェナジン塩酸塩ＯＤ錠６０ｍｇ「トーワ」</t>
  </si>
  <si>
    <t xml:space="preserve">4490023F3116</t>
  </si>
  <si>
    <t xml:space="preserve">フェキソフェナジン塩酸塩ＯＤ錠６０ｍｇ「ＹＤ」</t>
  </si>
  <si>
    <t xml:space="preserve">4490023F4031</t>
  </si>
  <si>
    <t xml:space="preserve">フェキソフェナジン塩酸塩ＯＤ錠３０ｍｇ「トーワ」</t>
  </si>
  <si>
    <t xml:space="preserve">4490023R2035</t>
  </si>
  <si>
    <t xml:space="preserve">フェキソフェナジン塩酸塩ＤＳ５％「トーワ」</t>
  </si>
  <si>
    <t xml:space="preserve">4490025D1022</t>
  </si>
  <si>
    <t xml:space="preserve">オロパタジン塩酸塩</t>
  </si>
  <si>
    <t xml:space="preserve">アレロック顆粒０．５％</t>
  </si>
  <si>
    <t xml:space="preserve">4490025D1030</t>
  </si>
  <si>
    <t xml:space="preserve">オロパタジン塩酸塩顆粒０．５％「トーワ」</t>
  </si>
  <si>
    <t xml:space="preserve">4490025F1015</t>
  </si>
  <si>
    <t xml:space="preserve">オロパタジン塩酸塩２．５ｍｇ錠</t>
  </si>
  <si>
    <t xml:space="preserve">4490025F1023</t>
  </si>
  <si>
    <t xml:space="preserve">アレロック錠２．５</t>
  </si>
  <si>
    <t xml:space="preserve">4490025F2011</t>
  </si>
  <si>
    <t xml:space="preserve">オロパタジン塩酸塩５ｍｇ錠</t>
  </si>
  <si>
    <t xml:space="preserve">4490025F2020</t>
  </si>
  <si>
    <t xml:space="preserve">アレロック錠５</t>
  </si>
  <si>
    <t xml:space="preserve">4490025F3018</t>
  </si>
  <si>
    <t xml:space="preserve">オロパタジン塩酸塩２．５ｍｇ口腔内崩壊錠</t>
  </si>
  <si>
    <t xml:space="preserve">4490025F3026</t>
  </si>
  <si>
    <t xml:space="preserve">アレロックＯＤ錠２．５</t>
  </si>
  <si>
    <t xml:space="preserve">4490025F4014</t>
  </si>
  <si>
    <t xml:space="preserve">オロパタジン塩酸塩５ｍｇ口腔内崩壊錠</t>
  </si>
  <si>
    <t xml:space="preserve">4490025F4022</t>
  </si>
  <si>
    <t xml:space="preserve">アレロックＯＤ錠５</t>
  </si>
  <si>
    <t xml:space="preserve">4490025R1020</t>
  </si>
  <si>
    <t xml:space="preserve">オロパタジン塩酸塩ドライシロップ１％「日本臓器」</t>
  </si>
  <si>
    <t xml:space="preserve">4490026C1013</t>
  </si>
  <si>
    <t xml:space="preserve">モンテルカストナトリウム</t>
  </si>
  <si>
    <t xml:space="preserve">４ｍｇ１包</t>
  </si>
  <si>
    <t xml:space="preserve">モンテルカストナトリウム４ｍｇ細粒</t>
  </si>
  <si>
    <t xml:space="preserve">4490026C1021</t>
  </si>
  <si>
    <t xml:space="preserve">キプレス細粒４ｍｇ</t>
  </si>
  <si>
    <t xml:space="preserve">4490026C1030</t>
  </si>
  <si>
    <t xml:space="preserve">シングレア細粒４ｍｇ</t>
  </si>
  <si>
    <t xml:space="preserve">4490026C1056</t>
  </si>
  <si>
    <t xml:space="preserve">モンテルカスト細粒４ｍｇ「ＪＧ」</t>
  </si>
  <si>
    <t xml:space="preserve">4490026C1099</t>
  </si>
  <si>
    <t xml:space="preserve">モンテルカスト細粒４ｍｇ「サワイ」</t>
  </si>
  <si>
    <t xml:space="preserve">4490026C1129</t>
  </si>
  <si>
    <t xml:space="preserve">モンテルカスト細粒４ｍｇ「タカタ」</t>
  </si>
  <si>
    <t xml:space="preserve">4490026C1153</t>
  </si>
  <si>
    <t xml:space="preserve">モンテルカスト細粒４ｍｇ「ツルハラ」</t>
  </si>
  <si>
    <t xml:space="preserve">4490026C1218</t>
  </si>
  <si>
    <t xml:space="preserve">モンテルカスト細粒４ｍｇ「明治」</t>
  </si>
  <si>
    <t xml:space="preserve">4490026F1010</t>
  </si>
  <si>
    <t xml:space="preserve">モンテルカストナトリウム５ｍｇチュアブル錠</t>
  </si>
  <si>
    <t xml:space="preserve">4490026F1044</t>
  </si>
  <si>
    <t xml:space="preserve">キプレスチュアブル錠５ｍｇ</t>
  </si>
  <si>
    <t xml:space="preserve">4490026F1052</t>
  </si>
  <si>
    <t xml:space="preserve">シングレアチュアブル錠５ｍｇ</t>
  </si>
  <si>
    <t xml:space="preserve">4490026F1095</t>
  </si>
  <si>
    <t xml:space="preserve">モンテルカストチュアブル錠５ｍｇ「ＪＧ」</t>
  </si>
  <si>
    <t xml:space="preserve">4490026F1206</t>
  </si>
  <si>
    <t xml:space="preserve">モンテルカストチュアブル錠５ｍｇ「三和」</t>
  </si>
  <si>
    <t xml:space="preserve">4490026F2016</t>
  </si>
  <si>
    <t xml:space="preserve">モンテルカストナトリウム１０ｍｇ錠</t>
  </si>
  <si>
    <t xml:space="preserve">4490026F2040</t>
  </si>
  <si>
    <t xml:space="preserve">キプレス錠１０ｍｇ</t>
  </si>
  <si>
    <t xml:space="preserve">4490026F2059</t>
  </si>
  <si>
    <t xml:space="preserve">シングレア錠１０ｍｇ</t>
  </si>
  <si>
    <t xml:space="preserve">4490026F2067</t>
  </si>
  <si>
    <t xml:space="preserve">モンテルカスト錠１０ｍｇ「ＫＭ」</t>
  </si>
  <si>
    <t xml:space="preserve">4490026F2083</t>
  </si>
  <si>
    <t xml:space="preserve">モンテルカスト錠１０ｍｇ「ＣＥＯ」</t>
  </si>
  <si>
    <t xml:space="preserve">4490026F2148</t>
  </si>
  <si>
    <t xml:space="preserve">モンテルカスト錠１０ｍｇ「ＳＮ」</t>
  </si>
  <si>
    <t xml:space="preserve">4490026F2156</t>
  </si>
  <si>
    <t xml:space="preserve">モンテルカスト錠１０ｍｇ「ＴＣＫ」</t>
  </si>
  <si>
    <t xml:space="preserve">4490026F2164</t>
  </si>
  <si>
    <t xml:space="preserve">モンテルカスト錠１０ｍｇ「ＹＤ」</t>
  </si>
  <si>
    <t xml:space="preserve">4490026F2180</t>
  </si>
  <si>
    <t xml:space="preserve">モンテルカスト錠１０ｍｇ「オーハラ」</t>
  </si>
  <si>
    <t xml:space="preserve">4490026F2202</t>
  </si>
  <si>
    <t xml:space="preserve">モンテルカスト錠１０ｍｇ「ケミファ」</t>
  </si>
  <si>
    <t xml:space="preserve">4490026F2270</t>
  </si>
  <si>
    <t xml:space="preserve">モンテルカスト錠１０ｍｇ「トーワ」</t>
  </si>
  <si>
    <t xml:space="preserve">4490026F2296</t>
  </si>
  <si>
    <t xml:space="preserve">モンテルカスト錠１０ｍｇ「日新」</t>
  </si>
  <si>
    <t xml:space="preserve">4490026F2334</t>
  </si>
  <si>
    <t xml:space="preserve">モンテルカスト錠１０ｍｇ「ＪＧ」</t>
  </si>
  <si>
    <t xml:space="preserve">4490026F2342</t>
  </si>
  <si>
    <t xml:space="preserve">モンテルカスト錠１０ｍｇ「ツルハラ」</t>
  </si>
  <si>
    <t xml:space="preserve">4490026F2369</t>
  </si>
  <si>
    <t xml:space="preserve">モンテルカスト錠１０ｍｇ「サワイ」</t>
  </si>
  <si>
    <t xml:space="preserve">4490026F2377</t>
  </si>
  <si>
    <t xml:space="preserve">モンテルカスト錠１０ｍｇ「フェルゼン」</t>
  </si>
  <si>
    <t xml:space="preserve">4490026F3012</t>
  </si>
  <si>
    <t xml:space="preserve">モンテルカストナトリウム５ｍｇ錠</t>
  </si>
  <si>
    <t xml:space="preserve">4490026F3020</t>
  </si>
  <si>
    <t xml:space="preserve">キプレス錠５ｍｇ</t>
  </si>
  <si>
    <t xml:space="preserve">4490026F3039</t>
  </si>
  <si>
    <t xml:space="preserve">シングレア錠５ｍｇ</t>
  </si>
  <si>
    <t xml:space="preserve">4490026F3047</t>
  </si>
  <si>
    <t xml:space="preserve">モンテルカスト錠５ｍｇ「ＫＭ」</t>
  </si>
  <si>
    <t xml:space="preserve">4490026F3063</t>
  </si>
  <si>
    <t xml:space="preserve">モンテルカスト錠５ｍｇ「ＣＥＯ」</t>
  </si>
  <si>
    <t xml:space="preserve">4490026F3128</t>
  </si>
  <si>
    <t xml:space="preserve">モンテルカスト錠５ｍｇ「ＳＮ」</t>
  </si>
  <si>
    <t xml:space="preserve">4490026F3136</t>
  </si>
  <si>
    <t xml:space="preserve">モンテルカスト錠５ｍｇ「ＴＣＫ」</t>
  </si>
  <si>
    <t xml:space="preserve">4490026F3160</t>
  </si>
  <si>
    <t xml:space="preserve">モンテルカスト錠５ｍｇ「オーハラ」</t>
  </si>
  <si>
    <t xml:space="preserve">4490026F3250</t>
  </si>
  <si>
    <t xml:space="preserve">モンテルカスト錠５ｍｇ「トーワ」</t>
  </si>
  <si>
    <t xml:space="preserve">4490026F3314</t>
  </si>
  <si>
    <t xml:space="preserve">モンテルカスト錠５ｍｇ「ＪＧ」</t>
  </si>
  <si>
    <t xml:space="preserve">4490026F4019</t>
  </si>
  <si>
    <t xml:space="preserve">モンテルカストナトリウム１０ｍｇ口腔内崩壊錠</t>
  </si>
  <si>
    <t xml:space="preserve">4490026F4027</t>
  </si>
  <si>
    <t xml:space="preserve">キプレスＯＤ錠１０ｍｇ</t>
  </si>
  <si>
    <t xml:space="preserve">4490026F4035</t>
  </si>
  <si>
    <t xml:space="preserve">シングレアＯＤ錠１０ｍｇ</t>
  </si>
  <si>
    <t xml:space="preserve">4490026F4086</t>
  </si>
  <si>
    <t xml:space="preserve">モンテルカストＯＤ錠１０ｍｇ「明治」</t>
  </si>
  <si>
    <t xml:space="preserve">4490026F4094</t>
  </si>
  <si>
    <t xml:space="preserve">モンテルカストＯＤ錠１０ｍｇ「サワイ」</t>
  </si>
  <si>
    <t xml:space="preserve">4490026F4108</t>
  </si>
  <si>
    <t xml:space="preserve">モンテルカストＯＤ錠１０ｍｇ「トーワ」</t>
  </si>
  <si>
    <t xml:space="preserve">4490026F5040</t>
  </si>
  <si>
    <t xml:space="preserve">モンテルカストＯＤ錠５ｍｇ「タカタ」</t>
  </si>
  <si>
    <t xml:space="preserve">4490026F5066</t>
  </si>
  <si>
    <t xml:space="preserve">モンテルカストＯＤ錠５ｍｇ「明治」</t>
  </si>
  <si>
    <t xml:space="preserve">4490026F5074</t>
  </si>
  <si>
    <t xml:space="preserve">モンテルカストＯＤ錠５ｍｇ「サワイ」</t>
  </si>
  <si>
    <t xml:space="preserve">4490026F5082</t>
  </si>
  <si>
    <t xml:space="preserve">モンテルカストＯＤ錠５ｍｇ「トーワ」</t>
  </si>
  <si>
    <t xml:space="preserve">4490027F1014</t>
  </si>
  <si>
    <t xml:space="preserve">ロラタジン</t>
  </si>
  <si>
    <t xml:space="preserve">ロラタジン１０ｍｇ錠</t>
  </si>
  <si>
    <t xml:space="preserve">4490027F1022</t>
  </si>
  <si>
    <t xml:space="preserve">クラリチン錠１０ｍｇ</t>
  </si>
  <si>
    <t xml:space="preserve">4490027F1057</t>
  </si>
  <si>
    <t xml:space="preserve">ロラタジン錠１０ｍｇ「ＦＦＰ」</t>
  </si>
  <si>
    <t xml:space="preserve">4490027F1090</t>
  </si>
  <si>
    <t xml:space="preserve">ロラタジン錠１０ｍｇ「ＴＣＫ」</t>
  </si>
  <si>
    <t xml:space="preserve">4490027F1103</t>
  </si>
  <si>
    <t xml:space="preserve">ロラタジン錠１０ｍｇ「ＹＤ」</t>
  </si>
  <si>
    <t xml:space="preserve">4490027F1120</t>
  </si>
  <si>
    <t xml:space="preserve">ロラタジン錠１０ｍｇ「ケミファ」</t>
  </si>
  <si>
    <t xml:space="preserve">4490027F1170</t>
  </si>
  <si>
    <t xml:space="preserve">ロラタジン錠１０ｍｇ「日新」</t>
  </si>
  <si>
    <t xml:space="preserve">4490027F1227</t>
  </si>
  <si>
    <t xml:space="preserve">ロラタジン錠１０ｍｇ「フェルゼン」</t>
  </si>
  <si>
    <t xml:space="preserve">4490027F2010</t>
  </si>
  <si>
    <t xml:space="preserve">ロラタジン１０ｍｇ口腔内崩壊錠</t>
  </si>
  <si>
    <t xml:space="preserve">4490027F2029</t>
  </si>
  <si>
    <t xml:space="preserve">クラリチンレディタブ錠１０ｍｇ</t>
  </si>
  <si>
    <t xml:space="preserve">4490027F2061</t>
  </si>
  <si>
    <t xml:space="preserve">ロラタジンＯＤ錠１０ｍｇ「ＦＦＰ」</t>
  </si>
  <si>
    <t xml:space="preserve">4490027F2070</t>
  </si>
  <si>
    <t xml:space="preserve">ロラタジンＯＤ錠１０ｍｇ「ＪＧ」</t>
  </si>
  <si>
    <t xml:space="preserve">4490027F2096</t>
  </si>
  <si>
    <t xml:space="preserve">ロラタジンＯＤ錠１０ｍｇ「ＹＤ」</t>
  </si>
  <si>
    <t xml:space="preserve">4490027F2126</t>
  </si>
  <si>
    <t xml:space="preserve">ロラタジンＯＤ錠１０ｍｇ「ケミファ」</t>
  </si>
  <si>
    <t xml:space="preserve">4490027F2169</t>
  </si>
  <si>
    <t xml:space="preserve">ロラタジンＯＤ錠１０ｍｇ「トーワ」</t>
  </si>
  <si>
    <t xml:space="preserve">4490027F2185</t>
  </si>
  <si>
    <t xml:space="preserve">ロラタジンＯＤ錠１０ｍｇ「日新」</t>
  </si>
  <si>
    <t xml:space="preserve">4490027F2215</t>
  </si>
  <si>
    <t xml:space="preserve">ロラタジンＯＤフィルム１０ｍｇ「モチダ」</t>
  </si>
  <si>
    <t xml:space="preserve">4490027F2282</t>
  </si>
  <si>
    <t xml:space="preserve">ロラタジンＯＤ錠１０ｍｇ「フェルゼン」</t>
  </si>
  <si>
    <t xml:space="preserve">4490027R1010</t>
  </si>
  <si>
    <t xml:space="preserve">ロラタジン１％シロップ用</t>
  </si>
  <si>
    <t xml:space="preserve">4490027R1029</t>
  </si>
  <si>
    <t xml:space="preserve">クラリチンドライシロップ１％</t>
  </si>
  <si>
    <t xml:space="preserve">4490028F1019</t>
  </si>
  <si>
    <t xml:space="preserve">レボセチリジン塩酸塩</t>
  </si>
  <si>
    <t xml:space="preserve">レボセチリジン塩酸塩５ｍｇ錠</t>
  </si>
  <si>
    <t xml:space="preserve">4490028F1027</t>
  </si>
  <si>
    <t xml:space="preserve">ザイザル錠５ｍｇ</t>
  </si>
  <si>
    <t xml:space="preserve">4490028F1051</t>
  </si>
  <si>
    <t xml:space="preserve">レボセチリジン塩酸塩錠５ｍｇ「ＫＭＰ」</t>
  </si>
  <si>
    <t xml:space="preserve">4490028F1078</t>
  </si>
  <si>
    <t xml:space="preserve">レボセチリジン塩酸塩錠５ｍｇ「ＴＣＫ」</t>
  </si>
  <si>
    <t xml:space="preserve">4490028F1116</t>
  </si>
  <si>
    <t xml:space="preserve">レボセチリジン塩酸塩錠５ｍｇ「サワイ」</t>
  </si>
  <si>
    <t xml:space="preserve">4490028F1124</t>
  </si>
  <si>
    <t xml:space="preserve">レボセチリジン塩酸塩錠５ｍｇ「サンド」</t>
  </si>
  <si>
    <t xml:space="preserve">4490028F1132</t>
  </si>
  <si>
    <t xml:space="preserve">レボセチリジン塩酸塩錠５ｍｇ「タカタ」</t>
  </si>
  <si>
    <t xml:space="preserve">4490028F1140</t>
  </si>
  <si>
    <t xml:space="preserve">レボセチリジン塩酸塩錠５ｍｇ「武田テバ」</t>
  </si>
  <si>
    <t xml:space="preserve">4490028F1159</t>
  </si>
  <si>
    <t xml:space="preserve">レボセチリジン塩酸塩錠５ｍｇ「トーワ」</t>
  </si>
  <si>
    <t xml:space="preserve">4490028F1191</t>
  </si>
  <si>
    <t xml:space="preserve">レボセチリジン塩酸塩錠５ｍｇ「フェルゼン」</t>
  </si>
  <si>
    <t xml:space="preserve">4490028F1205</t>
  </si>
  <si>
    <t xml:space="preserve">レボセチリジン塩酸塩錠５ｍｇ「明治」</t>
  </si>
  <si>
    <t xml:space="preserve">4490028F2015</t>
  </si>
  <si>
    <t xml:space="preserve">レボセチリジン塩酸塩２．５ｍｇ錠</t>
  </si>
  <si>
    <t xml:space="preserve">4490028F2040</t>
  </si>
  <si>
    <t xml:space="preserve">レボセチリジン塩酸塩錠２．５ｍｇ「ＹＤ」</t>
  </si>
  <si>
    <t xml:space="preserve">4490028F2066</t>
  </si>
  <si>
    <t xml:space="preserve">レボセチリジン塩酸塩錠２．５ｍｇ「タカタ」</t>
  </si>
  <si>
    <t xml:space="preserve">4490028F2090</t>
  </si>
  <si>
    <t xml:space="preserve">レボセチリジン塩酸塩錠２．５ｍｇ「ニプロ」</t>
  </si>
  <si>
    <t xml:space="preserve">4490028F3038</t>
  </si>
  <si>
    <t xml:space="preserve">レボセチリジン塩酸塩ＯＤ錠２．５ｍｇ「ＹＤ」</t>
  </si>
  <si>
    <t xml:space="preserve">4490028F3046</t>
  </si>
  <si>
    <t xml:space="preserve">レボセチリジン塩酸塩ＯＤ錠２．５ｍｇ「タカタ」</t>
  </si>
  <si>
    <t xml:space="preserve">4490028F3054</t>
  </si>
  <si>
    <t xml:space="preserve">レボセチリジン塩酸塩ＯＤ錠２．５ｍｇ「日新」</t>
  </si>
  <si>
    <t xml:space="preserve">4490028F4018</t>
  </si>
  <si>
    <t xml:space="preserve">レボセチリジン塩酸塩５ｍｇ口腔内崩壊錠</t>
  </si>
  <si>
    <t xml:space="preserve">4490028F4042</t>
  </si>
  <si>
    <t xml:space="preserve">レボセチリジン塩酸塩ＯＤ錠５ｍｇ「サワイ」</t>
  </si>
  <si>
    <t xml:space="preserve">4490028F4050</t>
  </si>
  <si>
    <t xml:space="preserve">レボセチリジン塩酸塩ＯＤ錠５ｍｇ「タカタ」</t>
  </si>
  <si>
    <t xml:space="preserve">4490028F4069</t>
  </si>
  <si>
    <t xml:space="preserve">レボセチリジン塩酸塩ＯＤ錠５ｍｇ「日新」</t>
  </si>
  <si>
    <t xml:space="preserve">4490028Q1010</t>
  </si>
  <si>
    <t xml:space="preserve">０．０５％１ｍＬ</t>
  </si>
  <si>
    <t xml:space="preserve">レボセチリジン塩酸塩０．０５％シロップ</t>
  </si>
  <si>
    <t xml:space="preserve">4490028Q1028</t>
  </si>
  <si>
    <t xml:space="preserve">ザイザルシロップ０．０５％</t>
  </si>
  <si>
    <t xml:space="preserve">4490028R1023</t>
  </si>
  <si>
    <t xml:space="preserve">レボセチリジン塩酸塩ＤＳ０．５％「ＴＣＫ」</t>
  </si>
  <si>
    <t xml:space="preserve">4490028R1031</t>
  </si>
  <si>
    <t xml:space="preserve">レボセチリジン塩酸塩ドライシロップ０．５％「ＹＤ」</t>
  </si>
  <si>
    <t xml:space="preserve">4490028R1040</t>
  </si>
  <si>
    <t xml:space="preserve">レボセチリジン塩酸塩ＤＳ０．５％「杏林」</t>
  </si>
  <si>
    <t xml:space="preserve">4490028R1058</t>
  </si>
  <si>
    <t xml:space="preserve">レボセチリジン塩酸塩ＤＳ０．５％「タカタ」</t>
  </si>
  <si>
    <t xml:space="preserve">4490028R1066</t>
  </si>
  <si>
    <t xml:space="preserve">レボセチリジン塩酸塩ドライシロップ０．５％「日本臓器」</t>
  </si>
  <si>
    <t xml:space="preserve">4490030F1024</t>
  </si>
  <si>
    <t xml:space="preserve">ダニアレルゲンエキス</t>
  </si>
  <si>
    <t xml:space="preserve">１００ＩＲ１錠</t>
  </si>
  <si>
    <t xml:space="preserve">アシテアダニ舌下錠１００単位（ＩＲ）</t>
  </si>
  <si>
    <t xml:space="preserve">4490030F2020</t>
  </si>
  <si>
    <t xml:space="preserve">３００ＩＲ１錠</t>
  </si>
  <si>
    <t xml:space="preserve">アシテアダニ舌下錠３００単位（ＩＲ）</t>
  </si>
  <si>
    <t xml:space="preserve">4490031F1029</t>
  </si>
  <si>
    <t xml:space="preserve">３，３００ＪＡＵ１錠</t>
  </si>
  <si>
    <t xml:space="preserve">ミティキュアダニ舌下錠３，３００ＪＡＵ</t>
  </si>
  <si>
    <t xml:space="preserve">4490031F2025</t>
  </si>
  <si>
    <t xml:space="preserve">１０，０００ＪＡＵ１錠</t>
  </si>
  <si>
    <t xml:space="preserve">ミティキュアダニ舌下錠１０，０００ＪＡＵ</t>
  </si>
  <si>
    <t xml:space="preserve">4490032F1023</t>
  </si>
  <si>
    <t xml:space="preserve">デスロラタジン</t>
  </si>
  <si>
    <t xml:space="preserve">デザレックス錠５ｍｇ</t>
  </si>
  <si>
    <t xml:space="preserve">4490032F1031</t>
  </si>
  <si>
    <t xml:space="preserve">デスロラタジン錠５ｍｇ「ケミファ」</t>
  </si>
  <si>
    <t xml:space="preserve">4490032F1040</t>
  </si>
  <si>
    <t xml:space="preserve">デスロラタジン錠５ｍｇ「サワイ」</t>
  </si>
  <si>
    <t xml:space="preserve">4490032F2020</t>
  </si>
  <si>
    <t xml:space="preserve">デスロラタジンＯＤ錠５ｍｇ「トーワ」</t>
  </si>
  <si>
    <t xml:space="preserve">4490033F1028</t>
  </si>
  <si>
    <t xml:space="preserve">ビラスチン</t>
  </si>
  <si>
    <t xml:space="preserve">ビラノア錠２０ｍｇ</t>
  </si>
  <si>
    <t xml:space="preserve">4490033F1036</t>
  </si>
  <si>
    <t xml:space="preserve">ビラスチン錠２０ｍｇ「ＥＰ」</t>
  </si>
  <si>
    <t xml:space="preserve">4490033F1044</t>
  </si>
  <si>
    <t xml:space="preserve">ビラスチン錠２０ｍｇ「サワイ」</t>
  </si>
  <si>
    <t xml:space="preserve">4490033F1052</t>
  </si>
  <si>
    <t xml:space="preserve">ビラスチン錠２０ｍｇ「明治」</t>
  </si>
  <si>
    <t xml:space="preserve">4490033F2024</t>
  </si>
  <si>
    <t xml:space="preserve">ビラノアＯＤ錠２０ｍｇ</t>
  </si>
  <si>
    <t xml:space="preserve">4490033F2032</t>
  </si>
  <si>
    <t xml:space="preserve">ビラスチンＯＤ錠２０ｍｇ「ＥＰ」</t>
  </si>
  <si>
    <t xml:space="preserve">4490033F2040</t>
  </si>
  <si>
    <t xml:space="preserve">ビラスチンＯＤ錠２０ｍｇ「ＴＣＫ」</t>
  </si>
  <si>
    <t xml:space="preserve">4490033F2059</t>
  </si>
  <si>
    <t xml:space="preserve">ビラスチンＯＤ錠２０ｍｇ「ＹＤ」</t>
  </si>
  <si>
    <t xml:space="preserve">4490033F2067</t>
  </si>
  <si>
    <t xml:space="preserve">ビラスチンＯＤ錠２０ｍｇ「杏林」</t>
  </si>
  <si>
    <t xml:space="preserve">4490033F2075</t>
  </si>
  <si>
    <t xml:space="preserve">ビラスチンＯＤ錠２０ｍｇ「サワイ」</t>
  </si>
  <si>
    <t xml:space="preserve">4490033F2083</t>
  </si>
  <si>
    <t xml:space="preserve">ビラスチンＯＤ錠２０ｍｇ「ダイト」</t>
  </si>
  <si>
    <t xml:space="preserve">4490033F2091</t>
  </si>
  <si>
    <t xml:space="preserve">ビラスチンＯＤ錠２０ｍｇ「タカタ」</t>
  </si>
  <si>
    <t xml:space="preserve">4490033F2105</t>
  </si>
  <si>
    <t xml:space="preserve">ビラスチンＯＤ錠２０ｍｇ「トーワ」</t>
  </si>
  <si>
    <t xml:space="preserve">4490033F2113</t>
  </si>
  <si>
    <t xml:space="preserve">ビラスチンＯＤ錠２０ｍｇ「日新」</t>
  </si>
  <si>
    <t xml:space="preserve">4490033F2121</t>
  </si>
  <si>
    <t xml:space="preserve">ビラスチンＯＤ錠２０ｍｇ「明治」</t>
  </si>
  <si>
    <t xml:space="preserve">4490034F1022</t>
  </si>
  <si>
    <t xml:space="preserve">ルパタジンフマル酸塩</t>
  </si>
  <si>
    <t xml:space="preserve">ルパフィン錠１０ｍｇ</t>
  </si>
  <si>
    <t xml:space="preserve">4490035F1027</t>
  </si>
  <si>
    <t xml:space="preserve">スギ花粉エキス</t>
  </si>
  <si>
    <t xml:space="preserve">２，０００ＪＡＵ１錠</t>
  </si>
  <si>
    <t xml:space="preserve">シダキュアスギ花粉舌下錠２，０００ＪＡＵ</t>
  </si>
  <si>
    <t xml:space="preserve">4490035F2023</t>
  </si>
  <si>
    <t xml:space="preserve">５，０００ＪＡＵ１錠</t>
  </si>
  <si>
    <t xml:space="preserve">シダキュアスギ花粉舌下錠５，０００ＪＡＵ</t>
  </si>
  <si>
    <t xml:space="preserve">4490036M1020</t>
  </si>
  <si>
    <t xml:space="preserve">ベロトラルスタット塩酸塩</t>
  </si>
  <si>
    <t xml:space="preserve">オラデオカプセル１５０ｍｇ</t>
  </si>
  <si>
    <t xml:space="preserve">4490037F1026</t>
  </si>
  <si>
    <t xml:space="preserve">アブロシチニブ</t>
  </si>
  <si>
    <t xml:space="preserve">サイバインコ錠５０ｍｇ</t>
  </si>
  <si>
    <t xml:space="preserve">4490037F2022</t>
  </si>
  <si>
    <t xml:space="preserve">サイバインコ錠１００ｍｇ</t>
  </si>
  <si>
    <t xml:space="preserve">4490037F3029</t>
  </si>
  <si>
    <t xml:space="preserve">サイバインコ錠２００ｍｇ</t>
  </si>
  <si>
    <t xml:space="preserve">4490038F1020</t>
  </si>
  <si>
    <t xml:space="preserve">セベトラルスタット</t>
  </si>
  <si>
    <t xml:space="preserve">エクテリー錠３００ｍｇ</t>
  </si>
  <si>
    <t xml:space="preserve">ＫａｌＶｉｓｔａ　Ｐｈａｒｍａｃｅｕｔｉｃａｌｓ　Ｊａｐａｎ</t>
  </si>
  <si>
    <t xml:space="preserve">4490039F1025</t>
  </si>
  <si>
    <t xml:space="preserve">レミブルチニブ</t>
  </si>
  <si>
    <t xml:space="preserve">ラプシド錠２５ｍｇ</t>
  </si>
  <si>
    <t xml:space="preserve">4490100F1021</t>
  </si>
  <si>
    <t xml:space="preserve">フェキソフェナジン塩酸塩・塩酸プソイドエフェドリン</t>
  </si>
  <si>
    <t xml:space="preserve">ディレグラ配合錠</t>
  </si>
  <si>
    <t xml:space="preserve">4490100F1030</t>
  </si>
  <si>
    <t xml:space="preserve">プソフェキ配合錠「サワイ」</t>
  </si>
  <si>
    <t xml:space="preserve">4490100F1048</t>
  </si>
  <si>
    <t xml:space="preserve">プソフェキ配合錠「ＳＡＮＩＫ」</t>
  </si>
  <si>
    <t xml:space="preserve">5100001X1016</t>
  </si>
  <si>
    <t xml:space="preserve">アキョウ</t>
  </si>
  <si>
    <t xml:space="preserve">5100002A1018</t>
  </si>
  <si>
    <t xml:space="preserve">アセンヤク</t>
  </si>
  <si>
    <t xml:space="preserve">アセンヤク末</t>
  </si>
  <si>
    <t xml:space="preserve">5100003A1012</t>
  </si>
  <si>
    <t xml:space="preserve">アマチャ</t>
  </si>
  <si>
    <t xml:space="preserve">アマチャ末</t>
  </si>
  <si>
    <t xml:space="preserve">5100003X1015</t>
  </si>
  <si>
    <t xml:space="preserve">5100004A1017</t>
  </si>
  <si>
    <t xml:space="preserve">アロエ</t>
  </si>
  <si>
    <t xml:space="preserve">アロエ末</t>
  </si>
  <si>
    <t xml:space="preserve">5100005X1014</t>
  </si>
  <si>
    <t xml:space="preserve">アンソッコウ</t>
  </si>
  <si>
    <t xml:space="preserve">5100006X1019</t>
  </si>
  <si>
    <t xml:space="preserve">イレイセン</t>
  </si>
  <si>
    <t xml:space="preserve">5100006X1027</t>
  </si>
  <si>
    <t xml:space="preserve">ウチダのイレイセンＭ</t>
  </si>
  <si>
    <t xml:space="preserve">ウチダ和漢薬</t>
  </si>
  <si>
    <t xml:space="preserve">5100006X1035</t>
  </si>
  <si>
    <t xml:space="preserve">トチモトのイレイセン</t>
  </si>
  <si>
    <t xml:space="preserve">栃本天海堂</t>
  </si>
  <si>
    <t xml:space="preserve">5100007X1013</t>
  </si>
  <si>
    <t xml:space="preserve">インチンコウ</t>
  </si>
  <si>
    <t xml:space="preserve">5100007X1021</t>
  </si>
  <si>
    <t xml:space="preserve">ウチダのインチンコウＭ</t>
  </si>
  <si>
    <t xml:space="preserve">5100007X1030</t>
  </si>
  <si>
    <t xml:space="preserve">トチモトのインチンコウ</t>
  </si>
  <si>
    <t xml:space="preserve">5100008X1018</t>
  </si>
  <si>
    <t xml:space="preserve">ウイキョウ</t>
  </si>
  <si>
    <t xml:space="preserve">5100009X1012</t>
  </si>
  <si>
    <t xml:space="preserve">ウコン</t>
  </si>
  <si>
    <t xml:space="preserve">5100010X1015</t>
  </si>
  <si>
    <t xml:space="preserve">ウズ</t>
  </si>
  <si>
    <t xml:space="preserve">5100010X1023</t>
  </si>
  <si>
    <t xml:space="preserve">ウチダの烏頭</t>
  </si>
  <si>
    <t xml:space="preserve">5100011X1010</t>
  </si>
  <si>
    <t xml:space="preserve">ウバイ</t>
  </si>
  <si>
    <t xml:space="preserve">5100012X1014</t>
  </si>
  <si>
    <t xml:space="preserve">ウヤク</t>
  </si>
  <si>
    <t xml:space="preserve">5100012X1030</t>
  </si>
  <si>
    <t xml:space="preserve">トチモトのウヤク</t>
  </si>
  <si>
    <t xml:space="preserve">5100013X1019</t>
  </si>
  <si>
    <t xml:space="preserve">ウワウルシ</t>
  </si>
  <si>
    <t xml:space="preserve">5100014A1010</t>
  </si>
  <si>
    <t xml:space="preserve">エイジツ</t>
  </si>
  <si>
    <t xml:space="preserve">エイジツ末</t>
  </si>
  <si>
    <t xml:space="preserve">5100014X1013</t>
  </si>
  <si>
    <t xml:space="preserve">5100015X1018</t>
  </si>
  <si>
    <t xml:space="preserve">エンゴサク</t>
  </si>
  <si>
    <t xml:space="preserve">5100016X1012</t>
  </si>
  <si>
    <t xml:space="preserve">エンメイソウ</t>
  </si>
  <si>
    <t xml:space="preserve">5100017X1017</t>
  </si>
  <si>
    <t xml:space="preserve">オウギ</t>
  </si>
  <si>
    <t xml:space="preserve">5100017X1025</t>
  </si>
  <si>
    <t xml:space="preserve">ウチダのオウギＭ</t>
  </si>
  <si>
    <t xml:space="preserve">5100017X1033</t>
  </si>
  <si>
    <t xml:space="preserve">花扇オウギＫ</t>
  </si>
  <si>
    <t xml:space="preserve">5100017X1050</t>
  </si>
  <si>
    <t xml:space="preserve">オウギダイコーＭ</t>
  </si>
  <si>
    <t xml:space="preserve">大晃生薬</t>
  </si>
  <si>
    <t xml:space="preserve">5100017X1084</t>
  </si>
  <si>
    <t xml:space="preserve">ツムラの生薬オウギ</t>
  </si>
  <si>
    <t xml:space="preserve">5100017X1106</t>
  </si>
  <si>
    <t xml:space="preserve">トチモトのオウギ</t>
  </si>
  <si>
    <t xml:space="preserve">5100018A1019</t>
  </si>
  <si>
    <t xml:space="preserve">オウギ末</t>
  </si>
  <si>
    <t xml:space="preserve">5100019A1013</t>
  </si>
  <si>
    <t xml:space="preserve">オウゴン</t>
  </si>
  <si>
    <t xml:space="preserve">オウゴン末</t>
  </si>
  <si>
    <t xml:space="preserve">5100019X1016</t>
  </si>
  <si>
    <t xml:space="preserve">5100019X1075</t>
  </si>
  <si>
    <t xml:space="preserve">小島黄ごんＭ</t>
  </si>
  <si>
    <t xml:space="preserve">小島漢方</t>
  </si>
  <si>
    <t xml:space="preserve">5100019X1083</t>
  </si>
  <si>
    <t xml:space="preserve">高砂オウゴンＭ</t>
  </si>
  <si>
    <t xml:space="preserve">高砂薬業</t>
  </si>
  <si>
    <t xml:space="preserve">5100019X1091</t>
  </si>
  <si>
    <t xml:space="preserve">ツムラの生薬オウゴン</t>
  </si>
  <si>
    <t xml:space="preserve">5100019X1105</t>
  </si>
  <si>
    <t xml:space="preserve">トチモトのオウゴン</t>
  </si>
  <si>
    <t xml:space="preserve">5100019X1156</t>
  </si>
  <si>
    <t xml:space="preserve">ホリエ　オウゴンＫ</t>
  </si>
  <si>
    <t xml:space="preserve">堀江生薬</t>
  </si>
  <si>
    <t xml:space="preserve">5100020A1016</t>
  </si>
  <si>
    <t xml:space="preserve">オウバク</t>
  </si>
  <si>
    <t xml:space="preserve">オウバク末</t>
  </si>
  <si>
    <t xml:space="preserve">5100020X1019</t>
  </si>
  <si>
    <t xml:space="preserve">5100020X1027</t>
  </si>
  <si>
    <t xml:space="preserve">ウチダのオウバクＭ</t>
  </si>
  <si>
    <t xml:space="preserve">5100020X1086</t>
  </si>
  <si>
    <t xml:space="preserve">高砂オウバクＭ</t>
  </si>
  <si>
    <t xml:space="preserve">5100020X1094</t>
  </si>
  <si>
    <t xml:space="preserve">ツムラの生薬オウバク</t>
  </si>
  <si>
    <t xml:space="preserve">5100020X1108</t>
  </si>
  <si>
    <t xml:space="preserve">トチモトのオウバク</t>
  </si>
  <si>
    <t xml:space="preserve">5100021X1013</t>
  </si>
  <si>
    <t xml:space="preserve">オウヒ</t>
  </si>
  <si>
    <t xml:space="preserve">5100021X1021</t>
  </si>
  <si>
    <t xml:space="preserve">ウチダのオウヒＭ</t>
  </si>
  <si>
    <t xml:space="preserve">5100021X1030</t>
  </si>
  <si>
    <t xml:space="preserve">トチモトのオウヒ</t>
  </si>
  <si>
    <t xml:space="preserve">5100022A1015</t>
  </si>
  <si>
    <t xml:space="preserve">オウレン</t>
  </si>
  <si>
    <t xml:space="preserve">オウレン末</t>
  </si>
  <si>
    <t xml:space="preserve">5100022X1018</t>
  </si>
  <si>
    <t xml:space="preserve">5100022X1085</t>
  </si>
  <si>
    <t xml:space="preserve">高砂オウレンＭ</t>
  </si>
  <si>
    <t xml:space="preserve">5100022X1093</t>
  </si>
  <si>
    <t xml:space="preserve">ツムラの生薬オウレン</t>
  </si>
  <si>
    <t xml:space="preserve">5100022X1115</t>
  </si>
  <si>
    <t xml:space="preserve">トチモトのオウレン</t>
  </si>
  <si>
    <t xml:space="preserve">5100022X1166</t>
  </si>
  <si>
    <t xml:space="preserve">ホリエ　オウレンＫ</t>
  </si>
  <si>
    <t xml:space="preserve">5100023A1010</t>
  </si>
  <si>
    <t xml:space="preserve">オンジ</t>
  </si>
  <si>
    <t xml:space="preserve">オンジ末</t>
  </si>
  <si>
    <t xml:space="preserve">5100023X1012</t>
  </si>
  <si>
    <t xml:space="preserve">5100024X1017</t>
  </si>
  <si>
    <t xml:space="preserve">カイカ</t>
  </si>
  <si>
    <t xml:space="preserve">5100025X1011</t>
  </si>
  <si>
    <t xml:space="preserve">ガイヨウ</t>
  </si>
  <si>
    <t xml:space="preserve">5100026X1016</t>
  </si>
  <si>
    <t xml:space="preserve">カゴソウ</t>
  </si>
  <si>
    <t xml:space="preserve">5100027X1010</t>
  </si>
  <si>
    <t xml:space="preserve">カシ</t>
  </si>
  <si>
    <t xml:space="preserve">5100028X1015</t>
  </si>
  <si>
    <t xml:space="preserve">カシュウ</t>
  </si>
  <si>
    <t xml:space="preserve">5100029X1010</t>
  </si>
  <si>
    <t xml:space="preserve">ガジュツ</t>
  </si>
  <si>
    <t xml:space="preserve">5100029X1028</t>
  </si>
  <si>
    <t xml:space="preserve">ウチダのガジュツＭ</t>
  </si>
  <si>
    <t xml:space="preserve">5100029X1052</t>
  </si>
  <si>
    <t xml:space="preserve">トチモトのガジュツ</t>
  </si>
  <si>
    <t xml:space="preserve">5100029X1060</t>
  </si>
  <si>
    <t xml:space="preserve">高砂ガジュツＭ</t>
  </si>
  <si>
    <t xml:space="preserve">5100030A1010</t>
  </si>
  <si>
    <t xml:space="preserve">ガジュツ末</t>
  </si>
  <si>
    <t xml:space="preserve">5100031X1017</t>
  </si>
  <si>
    <t xml:space="preserve">カッコウ</t>
  </si>
  <si>
    <t xml:space="preserve">5100032X1011</t>
  </si>
  <si>
    <t xml:space="preserve">カッコン</t>
  </si>
  <si>
    <t xml:space="preserve">5100033X1016</t>
  </si>
  <si>
    <t xml:space="preserve">カッセキ</t>
  </si>
  <si>
    <t xml:space="preserve">5100033X1032</t>
  </si>
  <si>
    <t xml:space="preserve">トチモトのカッセキ</t>
  </si>
  <si>
    <t xml:space="preserve">5100033X1075</t>
  </si>
  <si>
    <t xml:space="preserve">高砂カッセキＭ</t>
  </si>
  <si>
    <t xml:space="preserve">5100034A1018</t>
  </si>
  <si>
    <t xml:space="preserve">カノコソウ</t>
  </si>
  <si>
    <t xml:space="preserve">カノコソウ末</t>
  </si>
  <si>
    <t xml:space="preserve">5100034X1010</t>
  </si>
  <si>
    <t xml:space="preserve">5100035X1015</t>
  </si>
  <si>
    <t xml:space="preserve">カマラ</t>
  </si>
  <si>
    <t xml:space="preserve">5100036X1010</t>
  </si>
  <si>
    <t xml:space="preserve">カロコン</t>
  </si>
  <si>
    <t xml:space="preserve">5100036X1060</t>
  </si>
  <si>
    <t xml:space="preserve">小島か楼根Ｍ</t>
  </si>
  <si>
    <t xml:space="preserve">5100036X1079</t>
  </si>
  <si>
    <t xml:space="preserve">高砂カロコンＭ</t>
  </si>
  <si>
    <t xml:space="preserve">5100036X1087</t>
  </si>
  <si>
    <t xml:space="preserve">ツムラの生薬カロコン</t>
  </si>
  <si>
    <t xml:space="preserve">5100036X1095</t>
  </si>
  <si>
    <t xml:space="preserve">トチモトのカロコン</t>
  </si>
  <si>
    <t xml:space="preserve">5100036X1125</t>
  </si>
  <si>
    <t xml:space="preserve">ホリエ　カロコンＫ</t>
  </si>
  <si>
    <t xml:space="preserve">5100037X1014</t>
  </si>
  <si>
    <t xml:space="preserve">カロニン</t>
  </si>
  <si>
    <t xml:space="preserve">5100038X1019</t>
  </si>
  <si>
    <t xml:space="preserve">カンキョウ</t>
  </si>
  <si>
    <t xml:space="preserve">5100038X1035</t>
  </si>
  <si>
    <t xml:space="preserve">トチモトの乾姜</t>
  </si>
  <si>
    <t xml:space="preserve">5100038X1043</t>
  </si>
  <si>
    <t xml:space="preserve">ツムラの生薬カンキョウ</t>
  </si>
  <si>
    <t xml:space="preserve">5100038X1078</t>
  </si>
  <si>
    <t xml:space="preserve">高砂カンキョウＭ</t>
  </si>
  <si>
    <t xml:space="preserve">5100039A1010</t>
  </si>
  <si>
    <t xml:space="preserve">カンゾウ</t>
  </si>
  <si>
    <t xml:space="preserve">カンゾウ末</t>
  </si>
  <si>
    <t xml:space="preserve">5100039X1013</t>
  </si>
  <si>
    <t xml:space="preserve">5100039X1021</t>
  </si>
  <si>
    <t xml:space="preserve">ウチダのカンゾウＭ</t>
  </si>
  <si>
    <t xml:space="preserve">5100039X1048</t>
  </si>
  <si>
    <t xml:space="preserve">花扇カンゾウＫ</t>
  </si>
  <si>
    <t xml:space="preserve">5100039X1064</t>
  </si>
  <si>
    <t xml:space="preserve">カンゾウダイコーＭ</t>
  </si>
  <si>
    <t xml:space="preserve">5100039X1080</t>
  </si>
  <si>
    <t xml:space="preserve">高砂カンゾウＭ</t>
  </si>
  <si>
    <t xml:space="preserve">5100039X1099</t>
  </si>
  <si>
    <t xml:space="preserve">ツムラの生薬カンゾウ</t>
  </si>
  <si>
    <t xml:space="preserve">5100039X1110</t>
  </si>
  <si>
    <t xml:space="preserve">トチモトのカンゾウ</t>
  </si>
  <si>
    <t xml:space="preserve">5100039X1161</t>
  </si>
  <si>
    <t xml:space="preserve">ツルイのカンゾウＭ</t>
  </si>
  <si>
    <t xml:space="preserve">東洋漢方製薬</t>
  </si>
  <si>
    <t xml:space="preserve">5100039X1170</t>
  </si>
  <si>
    <t xml:space="preserve">ホリエ　カンゾウＫ</t>
  </si>
  <si>
    <t xml:space="preserve">5100039X1188</t>
  </si>
  <si>
    <t xml:space="preserve">ナカジマ　カンゾウ　ＡＭ</t>
  </si>
  <si>
    <t xml:space="preserve">中嶋生薬</t>
  </si>
  <si>
    <t xml:space="preserve">5100040X1016</t>
  </si>
  <si>
    <t xml:space="preserve">カンタリス</t>
  </si>
  <si>
    <t xml:space="preserve">5100041A1018</t>
  </si>
  <si>
    <t xml:space="preserve">カンテン</t>
  </si>
  <si>
    <t xml:space="preserve">カンテン末</t>
  </si>
  <si>
    <t xml:space="preserve">5100042A1012</t>
  </si>
  <si>
    <t xml:space="preserve">キキョウ</t>
  </si>
  <si>
    <t xml:space="preserve">キキョウ末</t>
  </si>
  <si>
    <t xml:space="preserve">5100042X1015</t>
  </si>
  <si>
    <t xml:space="preserve">5100043X1010</t>
  </si>
  <si>
    <t xml:space="preserve">キクカ</t>
  </si>
  <si>
    <t xml:space="preserve">5100044X1014</t>
  </si>
  <si>
    <t xml:space="preserve">キササゲ</t>
  </si>
  <si>
    <t xml:space="preserve">5100045X1019</t>
  </si>
  <si>
    <t xml:space="preserve">キジツ</t>
  </si>
  <si>
    <t xml:space="preserve">5100045X1027</t>
  </si>
  <si>
    <t xml:space="preserve">ウチダのキジツＭ</t>
  </si>
  <si>
    <t xml:space="preserve">5100045X1094</t>
  </si>
  <si>
    <t xml:space="preserve">トチモトのキジツ</t>
  </si>
  <si>
    <t xml:space="preserve">5100046X1013</t>
  </si>
  <si>
    <t xml:space="preserve">キッピ</t>
  </si>
  <si>
    <t xml:space="preserve">5100046X1021</t>
  </si>
  <si>
    <t xml:space="preserve">ウチダのキッピＭ</t>
  </si>
  <si>
    <t xml:space="preserve">5100046X1030</t>
  </si>
  <si>
    <t xml:space="preserve">トチモトのキッピ</t>
  </si>
  <si>
    <t xml:space="preserve">5100047A1015</t>
  </si>
  <si>
    <t xml:space="preserve">キナ</t>
  </si>
  <si>
    <t xml:space="preserve">キナ末</t>
  </si>
  <si>
    <t xml:space="preserve">5100047X1018</t>
  </si>
  <si>
    <t xml:space="preserve">5100048X1012</t>
  </si>
  <si>
    <t xml:space="preserve">キョウカツ</t>
  </si>
  <si>
    <t xml:space="preserve">5100048X1039</t>
  </si>
  <si>
    <t xml:space="preserve">トチモトのキョウカツ</t>
  </si>
  <si>
    <t xml:space="preserve">5100048X1055</t>
  </si>
  <si>
    <t xml:space="preserve">ツムラの生薬キョウカツ</t>
  </si>
  <si>
    <t xml:space="preserve">5100048X1071</t>
  </si>
  <si>
    <t xml:space="preserve">高砂キョウカツＭ</t>
  </si>
  <si>
    <t xml:space="preserve">5100049X1017</t>
  </si>
  <si>
    <t xml:space="preserve">キョウニン</t>
  </si>
  <si>
    <t xml:space="preserve">5100049X1041</t>
  </si>
  <si>
    <t xml:space="preserve">トチモトのキョウニン</t>
  </si>
  <si>
    <t xml:space="preserve">5100049X1050</t>
  </si>
  <si>
    <t xml:space="preserve">高砂キョウニンＭ</t>
  </si>
  <si>
    <t xml:space="preserve">5100049X1076</t>
  </si>
  <si>
    <t xml:space="preserve">ツムラの生薬キョウニン</t>
  </si>
  <si>
    <t xml:space="preserve">5100049X1114</t>
  </si>
  <si>
    <t xml:space="preserve">小島杏仁Ｍ</t>
  </si>
  <si>
    <t xml:space="preserve">5100049X1149</t>
  </si>
  <si>
    <t xml:space="preserve">ホリエ　キョウニンＫ</t>
  </si>
  <si>
    <t xml:space="preserve">5100050X1010</t>
  </si>
  <si>
    <t xml:space="preserve">キンギンカ</t>
  </si>
  <si>
    <t xml:space="preserve">5100051X1014</t>
  </si>
  <si>
    <t xml:space="preserve">グアヤク脂</t>
  </si>
  <si>
    <t xml:space="preserve">5100052X1019</t>
  </si>
  <si>
    <t xml:space="preserve">クコシ</t>
  </si>
  <si>
    <t xml:space="preserve">5100053X1013</t>
  </si>
  <si>
    <t xml:space="preserve">クコヨウ</t>
  </si>
  <si>
    <t xml:space="preserve">5100054A1015</t>
  </si>
  <si>
    <t xml:space="preserve">クジン</t>
  </si>
  <si>
    <t xml:space="preserve">クジン末</t>
  </si>
  <si>
    <t xml:space="preserve">5100054X1018</t>
  </si>
  <si>
    <t xml:space="preserve">5100054X1085</t>
  </si>
  <si>
    <t xml:space="preserve">ツムラの生薬クジン</t>
  </si>
  <si>
    <t xml:space="preserve">5100054X1093</t>
  </si>
  <si>
    <t xml:space="preserve">トチモトのクジン</t>
  </si>
  <si>
    <t xml:space="preserve">5100054X1140</t>
  </si>
  <si>
    <t xml:space="preserve">ホリエ　クジンＫ</t>
  </si>
  <si>
    <t xml:space="preserve">5100054X1166</t>
  </si>
  <si>
    <t xml:space="preserve">高砂クジンＭ</t>
  </si>
  <si>
    <t xml:space="preserve">5100055X1012</t>
  </si>
  <si>
    <t xml:space="preserve">ケイガイ</t>
  </si>
  <si>
    <t xml:space="preserve">5100055X1063</t>
  </si>
  <si>
    <t xml:space="preserve">小島荊芥Ｍ</t>
  </si>
  <si>
    <t xml:space="preserve">5100055X1071</t>
  </si>
  <si>
    <t xml:space="preserve">高砂ケイガイＭ</t>
  </si>
  <si>
    <t xml:space="preserve">5100055X1098</t>
  </si>
  <si>
    <t xml:space="preserve">トチモトのケイガイ</t>
  </si>
  <si>
    <t xml:space="preserve">5100055X1136</t>
  </si>
  <si>
    <t xml:space="preserve">ホリエ　ケイガイＫ</t>
  </si>
  <si>
    <t xml:space="preserve">5100056A1014</t>
  </si>
  <si>
    <t xml:space="preserve">ケイヒ</t>
  </si>
  <si>
    <t xml:space="preserve">ケイヒ末</t>
  </si>
  <si>
    <t xml:space="preserve">5100056X1017</t>
  </si>
  <si>
    <t xml:space="preserve">5100056X1025</t>
  </si>
  <si>
    <t xml:space="preserve">ウチダのケイヒＭ</t>
  </si>
  <si>
    <t xml:space="preserve">5100056X1084</t>
  </si>
  <si>
    <t xml:space="preserve">高砂ケイヒＭ</t>
  </si>
  <si>
    <t xml:space="preserve">5100056X1092</t>
  </si>
  <si>
    <t xml:space="preserve">ツムラの生薬ケイヒ</t>
  </si>
  <si>
    <t xml:space="preserve">5100056X1114</t>
  </si>
  <si>
    <t xml:space="preserve">トチモトのケイヒ</t>
  </si>
  <si>
    <t xml:space="preserve">5100056X1181</t>
  </si>
  <si>
    <t xml:space="preserve">ホリエ　ケイヒＫ</t>
  </si>
  <si>
    <t xml:space="preserve">5100057X1011</t>
  </si>
  <si>
    <t xml:space="preserve">ケツメイシ</t>
  </si>
  <si>
    <t xml:space="preserve">5100058X1016</t>
  </si>
  <si>
    <t xml:space="preserve">ケンゴシ</t>
  </si>
  <si>
    <t xml:space="preserve">5100059X1010</t>
  </si>
  <si>
    <t xml:space="preserve">ゲンジン</t>
  </si>
  <si>
    <t xml:space="preserve">5100060A1010</t>
  </si>
  <si>
    <t xml:space="preserve">ゲンチアナ</t>
  </si>
  <si>
    <t xml:space="preserve">ゲンチアナ末</t>
  </si>
  <si>
    <t xml:space="preserve">5100060A1061</t>
  </si>
  <si>
    <t xml:space="preserve">ゲンチアナ末「ケンエー」</t>
  </si>
  <si>
    <t xml:space="preserve">5100060X1013</t>
  </si>
  <si>
    <t xml:space="preserve">5100061A1015</t>
  </si>
  <si>
    <t xml:space="preserve">ゲンノショウコ</t>
  </si>
  <si>
    <t xml:space="preserve">ゲンノショウコ末</t>
  </si>
  <si>
    <t xml:space="preserve">5100061X1018</t>
  </si>
  <si>
    <t xml:space="preserve">5100062X1012</t>
  </si>
  <si>
    <t xml:space="preserve">コウカ</t>
  </si>
  <si>
    <t xml:space="preserve">5100062X1080</t>
  </si>
  <si>
    <t xml:space="preserve">高砂コウカＭ</t>
  </si>
  <si>
    <t xml:space="preserve">5100062X1098</t>
  </si>
  <si>
    <t xml:space="preserve">ツムラの生薬コウカ</t>
  </si>
  <si>
    <t xml:space="preserve">5100062X1101</t>
  </si>
  <si>
    <t xml:space="preserve">トチモトのコウカ</t>
  </si>
  <si>
    <t xml:space="preserve">5100062X1144</t>
  </si>
  <si>
    <t xml:space="preserve">ホリエ　コウカＫ</t>
  </si>
  <si>
    <t xml:space="preserve">5100063X1017</t>
  </si>
  <si>
    <t xml:space="preserve">コウジン</t>
  </si>
  <si>
    <t xml:space="preserve">5100063X1025</t>
  </si>
  <si>
    <t xml:space="preserve">ウチダのコウジンＭ</t>
  </si>
  <si>
    <t xml:space="preserve">5100063X1122</t>
  </si>
  <si>
    <t xml:space="preserve">トチモトのコウジン</t>
  </si>
  <si>
    <t xml:space="preserve">5100064A1027</t>
  </si>
  <si>
    <t xml:space="preserve">ウチダのコウジン末Ｍ</t>
  </si>
  <si>
    <t xml:space="preserve">5100064A1043</t>
  </si>
  <si>
    <t xml:space="preserve">花扇コウジン末</t>
  </si>
  <si>
    <t xml:space="preserve">5100064A1051</t>
  </si>
  <si>
    <t xml:space="preserve">コウジン末鈴</t>
  </si>
  <si>
    <t xml:space="preserve">5100064A1167</t>
  </si>
  <si>
    <t xml:space="preserve">正官庄コウジン末</t>
  </si>
  <si>
    <t xml:space="preserve">大木製薬</t>
  </si>
  <si>
    <t xml:space="preserve">5100064A1175</t>
  </si>
  <si>
    <t xml:space="preserve">高砂コウジン末Ｍ</t>
  </si>
  <si>
    <t xml:space="preserve">5100064A1183</t>
  </si>
  <si>
    <t xml:space="preserve">ツムラの生薬コウジン末（調剤用）</t>
  </si>
  <si>
    <t xml:space="preserve">5100064A1205</t>
  </si>
  <si>
    <t xml:space="preserve">トチモトのコウジン末ＡＭ</t>
  </si>
  <si>
    <t xml:space="preserve">5100064A1230</t>
  </si>
  <si>
    <t xml:space="preserve">ホンゾウコウジン末</t>
  </si>
  <si>
    <t xml:space="preserve">5100065A1013</t>
  </si>
  <si>
    <t xml:space="preserve">コウブシ</t>
  </si>
  <si>
    <t xml:space="preserve">コウブシ末</t>
  </si>
  <si>
    <t xml:space="preserve">5100065A1064</t>
  </si>
  <si>
    <t xml:space="preserve">高砂コウブシ末Ｍ</t>
  </si>
  <si>
    <t xml:space="preserve">5100065A1072</t>
  </si>
  <si>
    <t xml:space="preserve">トチモトのコウブシ末</t>
  </si>
  <si>
    <t xml:space="preserve">5100065X1016</t>
  </si>
  <si>
    <t xml:space="preserve">5100065X1075</t>
  </si>
  <si>
    <t xml:space="preserve">高砂コウブシＭ</t>
  </si>
  <si>
    <t xml:space="preserve">5100065X1083</t>
  </si>
  <si>
    <t xml:space="preserve">ツムラの生薬コウブシ</t>
  </si>
  <si>
    <t xml:space="preserve">5100065X1091</t>
  </si>
  <si>
    <t xml:space="preserve">トチモトのコウブシ</t>
  </si>
  <si>
    <t xml:space="preserve">5100065X1156</t>
  </si>
  <si>
    <t xml:space="preserve">ホリエ　コウブシＫ</t>
  </si>
  <si>
    <t xml:space="preserve">5100066X1010</t>
  </si>
  <si>
    <t xml:space="preserve">コウベイ</t>
  </si>
  <si>
    <t xml:space="preserve">5100067A1012</t>
  </si>
  <si>
    <t xml:space="preserve">コウボク</t>
  </si>
  <si>
    <t xml:space="preserve">コウボク末</t>
  </si>
  <si>
    <t xml:space="preserve">5100067A1020</t>
  </si>
  <si>
    <t xml:space="preserve">ウチダのコウボク末Ｍ</t>
  </si>
  <si>
    <t xml:space="preserve">5100067A1063</t>
  </si>
  <si>
    <t xml:space="preserve">高砂コウボク末Ｍ</t>
  </si>
  <si>
    <t xml:space="preserve">5100067X1015</t>
  </si>
  <si>
    <t xml:space="preserve">5100067X1074</t>
  </si>
  <si>
    <t xml:space="preserve">高砂コウボクＭ</t>
  </si>
  <si>
    <t xml:space="preserve">5100067X1082</t>
  </si>
  <si>
    <t xml:space="preserve">ツムラの生薬コウボク</t>
  </si>
  <si>
    <t xml:space="preserve">5100067X1104</t>
  </si>
  <si>
    <t xml:space="preserve">トチモトのコウボク</t>
  </si>
  <si>
    <t xml:space="preserve">5100067X1155</t>
  </si>
  <si>
    <t xml:space="preserve">ホリエ　コウボクＫ</t>
  </si>
  <si>
    <t xml:space="preserve">5100068X1010</t>
  </si>
  <si>
    <t xml:space="preserve">コウホン</t>
  </si>
  <si>
    <t xml:space="preserve">5100069X1014</t>
  </si>
  <si>
    <t xml:space="preserve">ゴシツ</t>
  </si>
  <si>
    <t xml:space="preserve">5100069X1065</t>
  </si>
  <si>
    <t xml:space="preserve">小島牛膝Ｍ</t>
  </si>
  <si>
    <t xml:space="preserve">5100069X1073</t>
  </si>
  <si>
    <t xml:space="preserve">高砂ゴシツＭ</t>
  </si>
  <si>
    <t xml:space="preserve">5100069X1081</t>
  </si>
  <si>
    <t xml:space="preserve">ツムラの生薬ゴシツ</t>
  </si>
  <si>
    <t xml:space="preserve">5100069X1090</t>
  </si>
  <si>
    <t xml:space="preserve">トチモトのゴシツ</t>
  </si>
  <si>
    <t xml:space="preserve">5100069X1138</t>
  </si>
  <si>
    <t xml:space="preserve">ホリエ　ゴシツＫ</t>
  </si>
  <si>
    <t xml:space="preserve">5100070X1017</t>
  </si>
  <si>
    <t xml:space="preserve">ゴシュユ</t>
  </si>
  <si>
    <t xml:space="preserve">5100071X1011</t>
  </si>
  <si>
    <t xml:space="preserve">ゴボウシ</t>
  </si>
  <si>
    <t xml:space="preserve">5100072X1016</t>
  </si>
  <si>
    <t xml:space="preserve">ゴミシ</t>
  </si>
  <si>
    <t xml:space="preserve">5100073A1018</t>
  </si>
  <si>
    <t xml:space="preserve">コロンボ</t>
  </si>
  <si>
    <t xml:space="preserve">コロンボ末</t>
  </si>
  <si>
    <t xml:space="preserve">5100073X1010</t>
  </si>
  <si>
    <t xml:space="preserve">5100074X1015</t>
  </si>
  <si>
    <t xml:space="preserve">コンズランゴ</t>
  </si>
  <si>
    <t xml:space="preserve">5100075X1010</t>
  </si>
  <si>
    <t xml:space="preserve">サイコ</t>
  </si>
  <si>
    <t xml:space="preserve">5100075X1028</t>
  </si>
  <si>
    <t xml:space="preserve">ウチダのサイコＭ</t>
  </si>
  <si>
    <t xml:space="preserve">5100075X1036</t>
  </si>
  <si>
    <t xml:space="preserve">花扇サイコＫ</t>
  </si>
  <si>
    <t xml:space="preserve">5100075X1052</t>
  </si>
  <si>
    <t xml:space="preserve">サイコダイコーＭ</t>
  </si>
  <si>
    <t xml:space="preserve">5100075X1079</t>
  </si>
  <si>
    <t xml:space="preserve">高砂サイコＭ</t>
  </si>
  <si>
    <t xml:space="preserve">5100075X1087</t>
  </si>
  <si>
    <t xml:space="preserve">ツムラの生薬サイコ</t>
  </si>
  <si>
    <t xml:space="preserve">5100075X1109</t>
  </si>
  <si>
    <t xml:space="preserve">トチモトのサイコ</t>
  </si>
  <si>
    <t xml:space="preserve">5100075X1168</t>
  </si>
  <si>
    <t xml:space="preserve">ツルイのサイコＭ</t>
  </si>
  <si>
    <t xml:space="preserve">5100075X1176</t>
  </si>
  <si>
    <t xml:space="preserve">ホリエ　サイコＫ</t>
  </si>
  <si>
    <t xml:space="preserve">5100075X1184</t>
  </si>
  <si>
    <t xml:space="preserve">ナカジマ　サイコ</t>
  </si>
  <si>
    <t xml:space="preserve">5100076X1014</t>
  </si>
  <si>
    <t xml:space="preserve">サイシン</t>
  </si>
  <si>
    <t xml:space="preserve">5100076X1065</t>
  </si>
  <si>
    <t xml:space="preserve">小島細辛Ｍ</t>
  </si>
  <si>
    <t xml:space="preserve">5100076X1073</t>
  </si>
  <si>
    <t xml:space="preserve">高砂サイシンＭ</t>
  </si>
  <si>
    <t xml:space="preserve">5100076X1081</t>
  </si>
  <si>
    <t xml:space="preserve">ツムラの生薬サイシン</t>
  </si>
  <si>
    <t xml:space="preserve">5100076X1090</t>
  </si>
  <si>
    <t xml:space="preserve">トチモトのサイシン</t>
  </si>
  <si>
    <t xml:space="preserve">5100076X1154</t>
  </si>
  <si>
    <t xml:space="preserve">ホリエ　サイシンＫ</t>
  </si>
  <si>
    <t xml:space="preserve">5100077X1019</t>
  </si>
  <si>
    <t xml:space="preserve">ザクロヒ</t>
  </si>
  <si>
    <t xml:space="preserve">5100078X1013</t>
  </si>
  <si>
    <t xml:space="preserve">サフラン</t>
  </si>
  <si>
    <t xml:space="preserve">5100078X1021</t>
  </si>
  <si>
    <t xml:space="preserve">ウチダのサフランＭ</t>
  </si>
  <si>
    <t xml:space="preserve">5100078X1048</t>
  </si>
  <si>
    <t xml:space="preserve">花扇サフランＫ</t>
  </si>
  <si>
    <t xml:space="preserve">5100078X1056</t>
  </si>
  <si>
    <t xml:space="preserve">サフラン鈴</t>
  </si>
  <si>
    <t xml:space="preserve">5100078X1064</t>
  </si>
  <si>
    <t xml:space="preserve">サフランダイコーＭ</t>
  </si>
  <si>
    <t xml:space="preserve">5100078X1099</t>
  </si>
  <si>
    <t xml:space="preserve">トチモトのサフラン</t>
  </si>
  <si>
    <t xml:space="preserve">5100079A1015</t>
  </si>
  <si>
    <t xml:space="preserve">サンキライ</t>
  </si>
  <si>
    <t xml:space="preserve">サンキライ末</t>
  </si>
  <si>
    <t xml:space="preserve">5100079X1018</t>
  </si>
  <si>
    <t xml:space="preserve">5100080X1010</t>
  </si>
  <si>
    <t xml:space="preserve">サンザシ</t>
  </si>
  <si>
    <t xml:space="preserve">5100081A1012</t>
  </si>
  <si>
    <t xml:space="preserve">サンシシ</t>
  </si>
  <si>
    <t xml:space="preserve">サンシシ末</t>
  </si>
  <si>
    <t xml:space="preserve">5100081A1080</t>
  </si>
  <si>
    <t xml:space="preserve">高砂サンシシ末Ｍ</t>
  </si>
  <si>
    <t xml:space="preserve">5100081A1098</t>
  </si>
  <si>
    <t xml:space="preserve">トチモトのサンシシ末</t>
  </si>
  <si>
    <t xml:space="preserve">5100081X1015</t>
  </si>
  <si>
    <t xml:space="preserve">5100081X1082</t>
  </si>
  <si>
    <t xml:space="preserve">高砂サンシシＭ</t>
  </si>
  <si>
    <t xml:space="preserve">5100081X1090</t>
  </si>
  <si>
    <t xml:space="preserve">ツムラの生薬サンシシ</t>
  </si>
  <si>
    <t xml:space="preserve">5100081X1104</t>
  </si>
  <si>
    <t xml:space="preserve">トチモトのサンシシ</t>
  </si>
  <si>
    <t xml:space="preserve">5100081X1155</t>
  </si>
  <si>
    <t xml:space="preserve">ホリエ　サンシシＫ</t>
  </si>
  <si>
    <t xml:space="preserve">5100082X1010</t>
  </si>
  <si>
    <t xml:space="preserve">サンシュユ</t>
  </si>
  <si>
    <t xml:space="preserve">5100082X1095</t>
  </si>
  <si>
    <t xml:space="preserve">トチモトのサンシュユ</t>
  </si>
  <si>
    <t xml:space="preserve">5100083A1011</t>
  </si>
  <si>
    <t xml:space="preserve">サンショウ</t>
  </si>
  <si>
    <t xml:space="preserve">サンショウ末</t>
  </si>
  <si>
    <t xml:space="preserve">5100083X1014</t>
  </si>
  <si>
    <t xml:space="preserve">5100083X1073</t>
  </si>
  <si>
    <t xml:space="preserve">高砂サンショウＭ</t>
  </si>
  <si>
    <t xml:space="preserve">5100083X1081</t>
  </si>
  <si>
    <t xml:space="preserve">ツムラの生薬サンショウ</t>
  </si>
  <si>
    <t xml:space="preserve">5100083X1090</t>
  </si>
  <si>
    <t xml:space="preserve">トチモトのサンショウ</t>
  </si>
  <si>
    <t xml:space="preserve">5100084X1019</t>
  </si>
  <si>
    <t xml:space="preserve">サンズコン</t>
  </si>
  <si>
    <t xml:space="preserve">5100085X1013</t>
  </si>
  <si>
    <t xml:space="preserve">サンソウニン</t>
  </si>
  <si>
    <t xml:space="preserve">5100086X1018</t>
  </si>
  <si>
    <t xml:space="preserve">サンヤク</t>
  </si>
  <si>
    <t xml:space="preserve">5100086X1026</t>
  </si>
  <si>
    <t xml:space="preserve">ウチダのサンヤクＭ</t>
  </si>
  <si>
    <t xml:space="preserve">5100086X1069</t>
  </si>
  <si>
    <t xml:space="preserve">小島山薬Ｍ</t>
  </si>
  <si>
    <t xml:space="preserve">5100086X1093</t>
  </si>
  <si>
    <t xml:space="preserve">トチモトのサンヤク</t>
  </si>
  <si>
    <t xml:space="preserve">5100087X1012</t>
  </si>
  <si>
    <t xml:space="preserve">ジオウ</t>
  </si>
  <si>
    <t xml:space="preserve">5100087X1020</t>
  </si>
  <si>
    <t xml:space="preserve">ウチダのジオウＭ</t>
  </si>
  <si>
    <t xml:space="preserve">5100087X1039</t>
  </si>
  <si>
    <t xml:space="preserve">花扇ジオウＫ</t>
  </si>
  <si>
    <t xml:space="preserve">5100087X1055</t>
  </si>
  <si>
    <t xml:space="preserve">ジオウダイコーＭ</t>
  </si>
  <si>
    <t xml:space="preserve">5100087X1071</t>
  </si>
  <si>
    <t xml:space="preserve">高砂ジオウＭ</t>
  </si>
  <si>
    <t xml:space="preserve">5100087X1080</t>
  </si>
  <si>
    <t xml:space="preserve">ツムラの生薬ジオウ</t>
  </si>
  <si>
    <t xml:space="preserve">5100087X1101</t>
  </si>
  <si>
    <t xml:space="preserve">トチモトのジオウ</t>
  </si>
  <si>
    <t xml:space="preserve">5100087X1179</t>
  </si>
  <si>
    <t xml:space="preserve">ツルイのジオウＭ</t>
  </si>
  <si>
    <t xml:space="preserve">5100087X1187</t>
  </si>
  <si>
    <t xml:space="preserve">ホリエ　ジオウＫ</t>
  </si>
  <si>
    <t xml:space="preserve">5100087X1195</t>
  </si>
  <si>
    <t xml:space="preserve">ナカジマ　ジオウ</t>
  </si>
  <si>
    <t xml:space="preserve">5100088X1017</t>
  </si>
  <si>
    <t xml:space="preserve">シオン</t>
  </si>
  <si>
    <t xml:space="preserve">5100089X1011</t>
  </si>
  <si>
    <t xml:space="preserve">ジコッピ</t>
  </si>
  <si>
    <t xml:space="preserve">5100089X1020</t>
  </si>
  <si>
    <t xml:space="preserve">ウチダのジコッピＭ</t>
  </si>
  <si>
    <t xml:space="preserve">5100089X1038</t>
  </si>
  <si>
    <t xml:space="preserve">トチモトのジコッピ</t>
  </si>
  <si>
    <t xml:space="preserve">5100089X1070</t>
  </si>
  <si>
    <t xml:space="preserve">高砂ジコッピＭ</t>
  </si>
  <si>
    <t xml:space="preserve">5100090X1014</t>
  </si>
  <si>
    <t xml:space="preserve">シコン</t>
  </si>
  <si>
    <t xml:space="preserve">5100091X1019</t>
  </si>
  <si>
    <t xml:space="preserve">シソシ</t>
  </si>
  <si>
    <t xml:space="preserve">5100092X1013</t>
  </si>
  <si>
    <t xml:space="preserve">シツリシ</t>
  </si>
  <si>
    <t xml:space="preserve">5100092X1030</t>
  </si>
  <si>
    <t xml:space="preserve">トチモトのシツリシ</t>
  </si>
  <si>
    <t xml:space="preserve">5100093X1018</t>
  </si>
  <si>
    <t xml:space="preserve">シテイ</t>
  </si>
  <si>
    <t xml:space="preserve">5100094A1010</t>
  </si>
  <si>
    <t xml:space="preserve">シャクヤク</t>
  </si>
  <si>
    <t xml:space="preserve">シャクヤク末</t>
  </si>
  <si>
    <t xml:space="preserve">5100094X1012</t>
  </si>
  <si>
    <t xml:space="preserve">5100095X1017</t>
  </si>
  <si>
    <t xml:space="preserve">ジャショウシ</t>
  </si>
  <si>
    <t xml:space="preserve">5100096X1011</t>
  </si>
  <si>
    <t xml:space="preserve">シャジン</t>
  </si>
  <si>
    <t xml:space="preserve">5100097X1016</t>
  </si>
  <si>
    <t xml:space="preserve">シャゼンシ</t>
  </si>
  <si>
    <t xml:space="preserve">5100097X1067</t>
  </si>
  <si>
    <t xml:space="preserve">小島車前子Ｍ</t>
  </si>
  <si>
    <t xml:space="preserve">5100097X1075</t>
  </si>
  <si>
    <t xml:space="preserve">高砂シャゼンシＭ</t>
  </si>
  <si>
    <t xml:space="preserve">5100097X1083</t>
  </si>
  <si>
    <t xml:space="preserve">ツムラの生薬シャゼンシ</t>
  </si>
  <si>
    <t xml:space="preserve">5100097X1091</t>
  </si>
  <si>
    <t xml:space="preserve">トチモトのシャゼンシ</t>
  </si>
  <si>
    <t xml:space="preserve">5100098X1010</t>
  </si>
  <si>
    <t xml:space="preserve">シャゼンソウ</t>
  </si>
  <si>
    <t xml:space="preserve">5100099X1031</t>
  </si>
  <si>
    <t xml:space="preserve">ブシ</t>
  </si>
  <si>
    <t xml:space="preserve">ウチダの修治ブシＭ</t>
  </si>
  <si>
    <t xml:space="preserve">5100100X1010</t>
  </si>
  <si>
    <t xml:space="preserve">ジュウヤク</t>
  </si>
  <si>
    <t xml:space="preserve">5100101A1011</t>
  </si>
  <si>
    <t xml:space="preserve">シュクシャ</t>
  </si>
  <si>
    <t xml:space="preserve">シュクシャ末</t>
  </si>
  <si>
    <t xml:space="preserve">5100101X1014</t>
  </si>
  <si>
    <t xml:space="preserve">5100101X1022</t>
  </si>
  <si>
    <t xml:space="preserve">ウチダのシュクシャＭ</t>
  </si>
  <si>
    <t xml:space="preserve">5100101X1090</t>
  </si>
  <si>
    <t xml:space="preserve">トチモトのシュクシャ</t>
  </si>
  <si>
    <t xml:space="preserve">5100102A1016</t>
  </si>
  <si>
    <t xml:space="preserve">ショウキョウ</t>
  </si>
  <si>
    <t xml:space="preserve">ショウキョウ末</t>
  </si>
  <si>
    <t xml:space="preserve">5100102X1019</t>
  </si>
  <si>
    <t xml:space="preserve">5100102X1078</t>
  </si>
  <si>
    <t xml:space="preserve">高砂ショウキョウＭ</t>
  </si>
  <si>
    <t xml:space="preserve">5100102X1086</t>
  </si>
  <si>
    <t xml:space="preserve">ツムラの生薬ショウキョウ</t>
  </si>
  <si>
    <t xml:space="preserve">5100102X1108</t>
  </si>
  <si>
    <t xml:space="preserve">トチモトのショウキョウ</t>
  </si>
  <si>
    <t xml:space="preserve">5100102X1159</t>
  </si>
  <si>
    <t xml:space="preserve">ホリエ　ショウキョウＫ</t>
  </si>
  <si>
    <t xml:space="preserve">5100103X1013</t>
  </si>
  <si>
    <t xml:space="preserve">ショウズク</t>
  </si>
  <si>
    <t xml:space="preserve">5100104A1015</t>
  </si>
  <si>
    <t xml:space="preserve">ショウズク末</t>
  </si>
  <si>
    <t xml:space="preserve">5100105X1012</t>
  </si>
  <si>
    <t xml:space="preserve">ショウバク</t>
  </si>
  <si>
    <t xml:space="preserve">5100106X1017</t>
  </si>
  <si>
    <t xml:space="preserve">ショウマ</t>
  </si>
  <si>
    <t xml:space="preserve">5100106X1076</t>
  </si>
  <si>
    <t xml:space="preserve">高砂ショウマＭ</t>
  </si>
  <si>
    <t xml:space="preserve">5100106X1092</t>
  </si>
  <si>
    <t xml:space="preserve">トチモトのショウマ</t>
  </si>
  <si>
    <t xml:space="preserve">5100106X1149</t>
  </si>
  <si>
    <t xml:space="preserve">ホリエ　ショウマＫ</t>
  </si>
  <si>
    <t xml:space="preserve">5100107X1011</t>
  </si>
  <si>
    <t xml:space="preserve">シンイ</t>
  </si>
  <si>
    <t xml:space="preserve">5100107X1020</t>
  </si>
  <si>
    <t xml:space="preserve">ウチダのシンイＭ</t>
  </si>
  <si>
    <t xml:space="preserve">5100107X1038</t>
  </si>
  <si>
    <t xml:space="preserve">トチモトのシンイ</t>
  </si>
  <si>
    <t xml:space="preserve">5100107X1046</t>
  </si>
  <si>
    <t xml:space="preserve">ツムラの生薬シンイ</t>
  </si>
  <si>
    <t xml:space="preserve">5100107X1070</t>
  </si>
  <si>
    <t xml:space="preserve">高砂シンイＭ</t>
  </si>
  <si>
    <t xml:space="preserve">5100108X1016</t>
  </si>
  <si>
    <t xml:space="preserve">セキショウシ</t>
  </si>
  <si>
    <t xml:space="preserve">5100109X1010</t>
  </si>
  <si>
    <t xml:space="preserve">セッコウ</t>
  </si>
  <si>
    <t xml:space="preserve">5100110A1010</t>
  </si>
  <si>
    <t xml:space="preserve">セネガ</t>
  </si>
  <si>
    <t xml:space="preserve">セネガ末</t>
  </si>
  <si>
    <t xml:space="preserve">5100110X1013</t>
  </si>
  <si>
    <t xml:space="preserve">5100111A1015</t>
  </si>
  <si>
    <t xml:space="preserve">センキュウ</t>
  </si>
  <si>
    <t xml:space="preserve">センキュウ末</t>
  </si>
  <si>
    <t xml:space="preserve">5100111X1018</t>
  </si>
  <si>
    <t xml:space="preserve">5100112X1012</t>
  </si>
  <si>
    <t xml:space="preserve">ゼンコ</t>
  </si>
  <si>
    <t xml:space="preserve">5100113X1017</t>
  </si>
  <si>
    <t xml:space="preserve">センコツ</t>
  </si>
  <si>
    <t xml:space="preserve">5100114X1011</t>
  </si>
  <si>
    <t xml:space="preserve">センタイ</t>
  </si>
  <si>
    <t xml:space="preserve">5100114X1020</t>
  </si>
  <si>
    <t xml:space="preserve">トチモトのセンタイ</t>
  </si>
  <si>
    <t xml:space="preserve">5100114X1070</t>
  </si>
  <si>
    <t xml:space="preserve">高砂センタイＭ</t>
  </si>
  <si>
    <t xml:space="preserve">5100115A1013</t>
  </si>
  <si>
    <t xml:space="preserve">センナ</t>
  </si>
  <si>
    <t xml:space="preserve">センナ末</t>
  </si>
  <si>
    <t xml:space="preserve">5100115X1016</t>
  </si>
  <si>
    <t xml:space="preserve">5100116A1018</t>
  </si>
  <si>
    <t xml:space="preserve">センブリ</t>
  </si>
  <si>
    <t xml:space="preserve">センブリ末</t>
  </si>
  <si>
    <t xml:space="preserve">5100116X1010</t>
  </si>
  <si>
    <t xml:space="preserve">5100117A1012</t>
  </si>
  <si>
    <t xml:space="preserve">ソウジュツ</t>
  </si>
  <si>
    <t xml:space="preserve">ソウジュツ末</t>
  </si>
  <si>
    <t xml:space="preserve">5100117A1080</t>
  </si>
  <si>
    <t xml:space="preserve">高砂ソウジュツ末Ｍ</t>
  </si>
  <si>
    <t xml:space="preserve">5100117A1101</t>
  </si>
  <si>
    <t xml:space="preserve">トチモトのソウジュツ末</t>
  </si>
  <si>
    <t xml:space="preserve">5100117X1015</t>
  </si>
  <si>
    <t xml:space="preserve">5100117X1023</t>
  </si>
  <si>
    <t xml:space="preserve">ウチダのソウジュツＭ</t>
  </si>
  <si>
    <t xml:space="preserve">5100117X1040</t>
  </si>
  <si>
    <t xml:space="preserve">花扇ソウジュツＫ</t>
  </si>
  <si>
    <t xml:space="preserve">5100117X1066</t>
  </si>
  <si>
    <t xml:space="preserve">ソウジュツダイコーＭ</t>
  </si>
  <si>
    <t xml:space="preserve">5100117X1082</t>
  </si>
  <si>
    <t xml:space="preserve">高砂ソウジュツＭ</t>
  </si>
  <si>
    <t xml:space="preserve">5100117X1090</t>
  </si>
  <si>
    <t xml:space="preserve">ツムラの生薬ソウジュツ</t>
  </si>
  <si>
    <t xml:space="preserve">5100117X1112</t>
  </si>
  <si>
    <t xml:space="preserve">トチモトのソウジュツ</t>
  </si>
  <si>
    <t xml:space="preserve">5100117X1155</t>
  </si>
  <si>
    <t xml:space="preserve">ツルイのソウジュツＭ</t>
  </si>
  <si>
    <t xml:space="preserve">5100117X1163</t>
  </si>
  <si>
    <t xml:space="preserve">ホリエ　ソウジュツＫ</t>
  </si>
  <si>
    <t xml:space="preserve">5100117X1171</t>
  </si>
  <si>
    <t xml:space="preserve">ナカジマ　ソウジュツ</t>
  </si>
  <si>
    <t xml:space="preserve">5100118X1010</t>
  </si>
  <si>
    <t xml:space="preserve">ソウハクヒ</t>
  </si>
  <si>
    <t xml:space="preserve">5100118X1079</t>
  </si>
  <si>
    <t xml:space="preserve">高砂ソウハクヒＭ</t>
  </si>
  <si>
    <t xml:space="preserve">5100118X1087</t>
  </si>
  <si>
    <t xml:space="preserve">ツムラの生薬ソウハクヒ</t>
  </si>
  <si>
    <t xml:space="preserve">5100118X1095</t>
  </si>
  <si>
    <t xml:space="preserve">トチモトのソウハクヒ</t>
  </si>
  <si>
    <t xml:space="preserve">5100119X1014</t>
  </si>
  <si>
    <t xml:space="preserve">ソボク</t>
  </si>
  <si>
    <t xml:space="preserve">5100120X1017</t>
  </si>
  <si>
    <t xml:space="preserve">ソヨウ</t>
  </si>
  <si>
    <t xml:space="preserve">5100120X1076</t>
  </si>
  <si>
    <t xml:space="preserve">高砂ソヨウＭ</t>
  </si>
  <si>
    <t xml:space="preserve">5100120X1084</t>
  </si>
  <si>
    <t xml:space="preserve">ツムラの生薬ソヨウ</t>
  </si>
  <si>
    <t xml:space="preserve">5100120X1092</t>
  </si>
  <si>
    <t xml:space="preserve">トチモトのソヨウ</t>
  </si>
  <si>
    <t xml:space="preserve">5100121A1019</t>
  </si>
  <si>
    <t xml:space="preserve">ダイオウ</t>
  </si>
  <si>
    <t xml:space="preserve">ダイオウ末</t>
  </si>
  <si>
    <t xml:space="preserve">5100121A1116</t>
  </si>
  <si>
    <t xml:space="preserve">高砂ダイオウ末Ｍ</t>
  </si>
  <si>
    <t xml:space="preserve">5100121A1132</t>
  </si>
  <si>
    <t xml:space="preserve">トチモトのダイオウ末</t>
  </si>
  <si>
    <t xml:space="preserve">5100121A1167</t>
  </si>
  <si>
    <t xml:space="preserve">三和ダイオウ末</t>
  </si>
  <si>
    <t xml:space="preserve">三和生薬</t>
  </si>
  <si>
    <t xml:space="preserve">5100121X1011</t>
  </si>
  <si>
    <t xml:space="preserve">5100121X1089</t>
  </si>
  <si>
    <t xml:space="preserve">高砂ダイオウＭ</t>
  </si>
  <si>
    <t xml:space="preserve">5100121X1097</t>
  </si>
  <si>
    <t xml:space="preserve">ツムラの生薬ダイオウ</t>
  </si>
  <si>
    <t xml:space="preserve">5100121X1119</t>
  </si>
  <si>
    <t xml:space="preserve">トチモトのダイオウ</t>
  </si>
  <si>
    <t xml:space="preserve">5100122X1016</t>
  </si>
  <si>
    <t xml:space="preserve">タイソウ</t>
  </si>
  <si>
    <t xml:space="preserve">5100123X1010</t>
  </si>
  <si>
    <t xml:space="preserve">ダイフクヒ</t>
  </si>
  <si>
    <t xml:space="preserve">5100124A1012</t>
  </si>
  <si>
    <t xml:space="preserve">タクシャ</t>
  </si>
  <si>
    <t xml:space="preserve">タクシャ末</t>
  </si>
  <si>
    <t xml:space="preserve">5100124A1071</t>
  </si>
  <si>
    <t xml:space="preserve">高砂タクシャ末Ｍ</t>
  </si>
  <si>
    <t xml:space="preserve">5100124A1098</t>
  </si>
  <si>
    <t xml:space="preserve">トチモトのタクシャ末</t>
  </si>
  <si>
    <t xml:space="preserve">5100124X1015</t>
  </si>
  <si>
    <t xml:space="preserve">5100124X1066</t>
  </si>
  <si>
    <t xml:space="preserve">小島沢瀉Ｍ</t>
  </si>
  <si>
    <t xml:space="preserve">5100124X1074</t>
  </si>
  <si>
    <t xml:space="preserve">高砂タクシャＭ</t>
  </si>
  <si>
    <t xml:space="preserve">5100124X1082</t>
  </si>
  <si>
    <t xml:space="preserve">ツムラの生薬タクシャ</t>
  </si>
  <si>
    <t xml:space="preserve">5100124X1104</t>
  </si>
  <si>
    <t xml:space="preserve">トチモトのタクシャ</t>
  </si>
  <si>
    <t xml:space="preserve">5100124X1163</t>
  </si>
  <si>
    <t xml:space="preserve">ホリエ　タクシャＫ</t>
  </si>
  <si>
    <t xml:space="preserve">5100125X1010</t>
  </si>
  <si>
    <t xml:space="preserve">チクジョ</t>
  </si>
  <si>
    <t xml:space="preserve">5100125X1036</t>
  </si>
  <si>
    <t xml:space="preserve">トチモトのチクジョ</t>
  </si>
  <si>
    <t xml:space="preserve">5100126A1011</t>
  </si>
  <si>
    <t xml:space="preserve">チクセツニンジン</t>
  </si>
  <si>
    <t xml:space="preserve">チクセツニンジン末</t>
  </si>
  <si>
    <t xml:space="preserve">5100126X1014</t>
  </si>
  <si>
    <t xml:space="preserve">5100127X1019</t>
  </si>
  <si>
    <t xml:space="preserve">チモ</t>
  </si>
  <si>
    <t xml:space="preserve">5100127X1027</t>
  </si>
  <si>
    <t xml:space="preserve">ウチダのチモＭ</t>
  </si>
  <si>
    <t xml:space="preserve">5100128A1010</t>
  </si>
  <si>
    <t xml:space="preserve">チョウジ</t>
  </si>
  <si>
    <t xml:space="preserve">チョウジ末</t>
  </si>
  <si>
    <t xml:space="preserve">5100128X1013</t>
  </si>
  <si>
    <t xml:space="preserve">5100129X1018</t>
  </si>
  <si>
    <t xml:space="preserve">チョウトウコウ</t>
  </si>
  <si>
    <t xml:space="preserve">5100129X1034</t>
  </si>
  <si>
    <t xml:space="preserve">トチモトのチョウトウコウ</t>
  </si>
  <si>
    <t xml:space="preserve">5100129X1042</t>
  </si>
  <si>
    <t xml:space="preserve">ツムラの生薬チョウトウコウ</t>
  </si>
  <si>
    <t xml:space="preserve">5100129X1093</t>
  </si>
  <si>
    <t xml:space="preserve">高砂チョウトウコウＭ</t>
  </si>
  <si>
    <t xml:space="preserve">5100130X1010</t>
  </si>
  <si>
    <t xml:space="preserve">チョレイ</t>
  </si>
  <si>
    <t xml:space="preserve">5100131X1015</t>
  </si>
  <si>
    <t xml:space="preserve">チンピ</t>
  </si>
  <si>
    <t xml:space="preserve">5100131X1074</t>
  </si>
  <si>
    <t xml:space="preserve">ツムラの生薬チンピ</t>
  </si>
  <si>
    <t xml:space="preserve">5100131X1090</t>
  </si>
  <si>
    <t xml:space="preserve">トチモトのチンピ</t>
  </si>
  <si>
    <t xml:space="preserve">5100131X1104</t>
  </si>
  <si>
    <t xml:space="preserve">高砂チンピＭ</t>
  </si>
  <si>
    <t xml:space="preserve">5100131X1147</t>
  </si>
  <si>
    <t xml:space="preserve">ホリエ　チンピＫ</t>
  </si>
  <si>
    <t xml:space="preserve">5100132X1010</t>
  </si>
  <si>
    <t xml:space="preserve">テンナンショウ</t>
  </si>
  <si>
    <t xml:space="preserve">5100132X1036</t>
  </si>
  <si>
    <t xml:space="preserve">トチモトのテンナンショウ</t>
  </si>
  <si>
    <t xml:space="preserve">5100133A1011</t>
  </si>
  <si>
    <t xml:space="preserve">テンマ</t>
  </si>
  <si>
    <t xml:space="preserve">テンマ末</t>
  </si>
  <si>
    <t xml:space="preserve">5100133X1014</t>
  </si>
  <si>
    <t xml:space="preserve">5100134X1019</t>
  </si>
  <si>
    <t xml:space="preserve">テンモンドウ</t>
  </si>
  <si>
    <t xml:space="preserve">5100135X1013</t>
  </si>
  <si>
    <t xml:space="preserve">トウガシ</t>
  </si>
  <si>
    <t xml:space="preserve">5100135X1021</t>
  </si>
  <si>
    <t xml:space="preserve">ウチダのトウガシＭ</t>
  </si>
  <si>
    <t xml:space="preserve">5100136A1015</t>
  </si>
  <si>
    <t xml:space="preserve">トウガラシ</t>
  </si>
  <si>
    <t xml:space="preserve">トウガラシ末</t>
  </si>
  <si>
    <t xml:space="preserve">5100136X1018</t>
  </si>
  <si>
    <t xml:space="preserve">5100137A1010</t>
  </si>
  <si>
    <t xml:space="preserve">トウキ</t>
  </si>
  <si>
    <t xml:space="preserve">トウキ末</t>
  </si>
  <si>
    <t xml:space="preserve">5100137X1012</t>
  </si>
  <si>
    <t xml:space="preserve">5100137X1020</t>
  </si>
  <si>
    <t xml:space="preserve">ウチダのトウキＭ</t>
  </si>
  <si>
    <t xml:space="preserve">5100137X1047</t>
  </si>
  <si>
    <t xml:space="preserve">花扇トウキＫ</t>
  </si>
  <si>
    <t xml:space="preserve">5100137X1063</t>
  </si>
  <si>
    <t xml:space="preserve">トウキダイコーＭ</t>
  </si>
  <si>
    <t xml:space="preserve">5100137X1071</t>
  </si>
  <si>
    <t xml:space="preserve">小島当帰Ｍ</t>
  </si>
  <si>
    <t xml:space="preserve">5100137X1098</t>
  </si>
  <si>
    <t xml:space="preserve">ツムラの生薬トウキ</t>
  </si>
  <si>
    <t xml:space="preserve">5100137X1101</t>
  </si>
  <si>
    <t xml:space="preserve">トチモトのトウキ</t>
  </si>
  <si>
    <t xml:space="preserve">5100138X1017</t>
  </si>
  <si>
    <t xml:space="preserve">トウドクカツ</t>
  </si>
  <si>
    <t xml:space="preserve">5100139X1011</t>
  </si>
  <si>
    <t xml:space="preserve">トウニン</t>
  </si>
  <si>
    <t xml:space="preserve">5100140A1011</t>
  </si>
  <si>
    <t xml:space="preserve">トウヒ末</t>
  </si>
  <si>
    <t xml:space="preserve">5100140X1014</t>
  </si>
  <si>
    <t xml:space="preserve">5100141X1019</t>
  </si>
  <si>
    <t xml:space="preserve">ドクカツ</t>
  </si>
  <si>
    <t xml:space="preserve">5100141X1027</t>
  </si>
  <si>
    <t xml:space="preserve">ウチダのドクカツＭ</t>
  </si>
  <si>
    <t xml:space="preserve">5100142A1010</t>
  </si>
  <si>
    <t xml:space="preserve">トコン</t>
  </si>
  <si>
    <t xml:space="preserve">トコン末</t>
  </si>
  <si>
    <t xml:space="preserve">5100142X1013</t>
  </si>
  <si>
    <t xml:space="preserve">5100143X1018</t>
  </si>
  <si>
    <t xml:space="preserve">ドベッコウ</t>
  </si>
  <si>
    <t xml:space="preserve">5100144A1010</t>
  </si>
  <si>
    <t xml:space="preserve">トラガント</t>
  </si>
  <si>
    <t xml:space="preserve">トラガント末</t>
  </si>
  <si>
    <t xml:space="preserve">5100144X1012</t>
  </si>
  <si>
    <t xml:space="preserve">5100145X1017</t>
  </si>
  <si>
    <t xml:space="preserve">ナンテンジツ</t>
  </si>
  <si>
    <t xml:space="preserve">5100146A1019</t>
  </si>
  <si>
    <t xml:space="preserve">ニガキ</t>
  </si>
  <si>
    <t xml:space="preserve">ニガキ末</t>
  </si>
  <si>
    <t xml:space="preserve">5100146X1011</t>
  </si>
  <si>
    <t xml:space="preserve">5100147X1016</t>
  </si>
  <si>
    <t xml:space="preserve">ニクズク</t>
  </si>
  <si>
    <t xml:space="preserve">5100148X1010</t>
  </si>
  <si>
    <t xml:space="preserve">ニンジン</t>
  </si>
  <si>
    <t xml:space="preserve">5100149X1015</t>
  </si>
  <si>
    <t xml:space="preserve">ニンドウ</t>
  </si>
  <si>
    <t xml:space="preserve">5100149X1031</t>
  </si>
  <si>
    <t xml:space="preserve">トチモトのニンドウ</t>
  </si>
  <si>
    <t xml:space="preserve">5100150X1018</t>
  </si>
  <si>
    <t xml:space="preserve">バイモ</t>
  </si>
  <si>
    <t xml:space="preserve">5100151X1012</t>
  </si>
  <si>
    <t xml:space="preserve">バクモンドウ</t>
  </si>
  <si>
    <t xml:space="preserve">5100151X1071</t>
  </si>
  <si>
    <t xml:space="preserve">小島麦門冬Ｍ</t>
  </si>
  <si>
    <t xml:space="preserve">5100151X1080</t>
  </si>
  <si>
    <t xml:space="preserve">高砂バクモンドウＭ</t>
  </si>
  <si>
    <t xml:space="preserve">5100151X1098</t>
  </si>
  <si>
    <t xml:space="preserve">ツムラの生薬バクモンドウ</t>
  </si>
  <si>
    <t xml:space="preserve">5100151X1101</t>
  </si>
  <si>
    <t xml:space="preserve">トチモトのバクモンドウ</t>
  </si>
  <si>
    <t xml:space="preserve">5100151X1152</t>
  </si>
  <si>
    <t xml:space="preserve">ホリエ　バクモンドウＫ</t>
  </si>
  <si>
    <t xml:space="preserve">5100152X1017</t>
  </si>
  <si>
    <t xml:space="preserve">ハッカ</t>
  </si>
  <si>
    <t xml:space="preserve">5100152X1076</t>
  </si>
  <si>
    <t xml:space="preserve">トチモトのハッカ</t>
  </si>
  <si>
    <t xml:space="preserve">5100152X1084</t>
  </si>
  <si>
    <t xml:space="preserve">高砂ハッカＭ</t>
  </si>
  <si>
    <t xml:space="preserve">5100152X1092</t>
  </si>
  <si>
    <t xml:space="preserve">ツムラの生薬ハッカ</t>
  </si>
  <si>
    <t xml:space="preserve">5100152X1149</t>
  </si>
  <si>
    <t xml:space="preserve">ホリエ　ハッカＫ</t>
  </si>
  <si>
    <t xml:space="preserve">5100153X1011</t>
  </si>
  <si>
    <t xml:space="preserve">ハマボウフウ</t>
  </si>
  <si>
    <t xml:space="preserve">5100154X1016</t>
  </si>
  <si>
    <t xml:space="preserve">ハンゲ</t>
  </si>
  <si>
    <t xml:space="preserve">5100154X1024</t>
  </si>
  <si>
    <t xml:space="preserve">ウチダのハンゲＭ</t>
  </si>
  <si>
    <t xml:space="preserve">5100154X1040</t>
  </si>
  <si>
    <t xml:space="preserve">花扇ハンゲＫ</t>
  </si>
  <si>
    <t xml:space="preserve">5100154X1067</t>
  </si>
  <si>
    <t xml:space="preserve">ハンゲダイコーＭ</t>
  </si>
  <si>
    <t xml:space="preserve">5100154X1083</t>
  </si>
  <si>
    <t xml:space="preserve">高砂ハンゲＭ</t>
  </si>
  <si>
    <t xml:space="preserve">5100154X1091</t>
  </si>
  <si>
    <t xml:space="preserve">ツムラの生薬ハンゲ</t>
  </si>
  <si>
    <t xml:space="preserve">5100154X1113</t>
  </si>
  <si>
    <t xml:space="preserve">トチモトのハンゲ</t>
  </si>
  <si>
    <t xml:space="preserve">5100154X1180</t>
  </si>
  <si>
    <t xml:space="preserve">ツルイのハンゲＭ</t>
  </si>
  <si>
    <t xml:space="preserve">5100154X1199</t>
  </si>
  <si>
    <t xml:space="preserve">ホリエ　ハンゲＫ</t>
  </si>
  <si>
    <t xml:space="preserve">5100154X1202</t>
  </si>
  <si>
    <t xml:space="preserve">ナカジマ　ハンゲ</t>
  </si>
  <si>
    <t xml:space="preserve">5100155X1010</t>
  </si>
  <si>
    <t xml:space="preserve">ヒシノミ</t>
  </si>
  <si>
    <t xml:space="preserve">5100156X1015</t>
  </si>
  <si>
    <t xml:space="preserve">ビャクゴウ</t>
  </si>
  <si>
    <t xml:space="preserve">5100156X1040</t>
  </si>
  <si>
    <t xml:space="preserve">トチモトのビャクゴウ</t>
  </si>
  <si>
    <t xml:space="preserve">5100157X1010</t>
  </si>
  <si>
    <t xml:space="preserve">ビャクシ</t>
  </si>
  <si>
    <t xml:space="preserve">5100157X1079</t>
  </si>
  <si>
    <t xml:space="preserve">高砂ビャクシＭ</t>
  </si>
  <si>
    <t xml:space="preserve">5100157X1087</t>
  </si>
  <si>
    <t xml:space="preserve">ツムラの生薬ビャクシ</t>
  </si>
  <si>
    <t xml:space="preserve">5100157X1095</t>
  </si>
  <si>
    <t xml:space="preserve">トチモトのビャクシ</t>
  </si>
  <si>
    <t xml:space="preserve">5100158A1011</t>
  </si>
  <si>
    <t xml:space="preserve">ビャクジュツ</t>
  </si>
  <si>
    <t xml:space="preserve">ビャクジュツ末</t>
  </si>
  <si>
    <t xml:space="preserve">5100158X1014</t>
  </si>
  <si>
    <t xml:space="preserve">5100158X1022</t>
  </si>
  <si>
    <t xml:space="preserve">ウチダのビャクジュツＭ</t>
  </si>
  <si>
    <t xml:space="preserve">5100158X1049</t>
  </si>
  <si>
    <t xml:space="preserve">花扇ビャクジュツＫ</t>
  </si>
  <si>
    <t xml:space="preserve">5100159X1019</t>
  </si>
  <si>
    <t xml:space="preserve">ビワヨウ</t>
  </si>
  <si>
    <t xml:space="preserve">5100159X1035</t>
  </si>
  <si>
    <t xml:space="preserve">トチモトのビワヨウ</t>
  </si>
  <si>
    <t xml:space="preserve">5100160A1019</t>
  </si>
  <si>
    <t xml:space="preserve">ビンロウジ</t>
  </si>
  <si>
    <t xml:space="preserve">ビンロウジ末</t>
  </si>
  <si>
    <t xml:space="preserve">5100160X1011</t>
  </si>
  <si>
    <t xml:space="preserve">5100160X1070</t>
  </si>
  <si>
    <t xml:space="preserve">高砂ビンロウジＭ</t>
  </si>
  <si>
    <t xml:space="preserve">5100160X1097</t>
  </si>
  <si>
    <t xml:space="preserve">トチモトのビンロウジ</t>
  </si>
  <si>
    <t xml:space="preserve">5100160X1127</t>
  </si>
  <si>
    <t xml:space="preserve">ホリエ　ビンロウジＫ</t>
  </si>
  <si>
    <t xml:space="preserve">5100161A1013</t>
  </si>
  <si>
    <t xml:space="preserve">ブクリョウ</t>
  </si>
  <si>
    <t xml:space="preserve">ブクリョウ末</t>
  </si>
  <si>
    <t xml:space="preserve">5100161A1080</t>
  </si>
  <si>
    <t xml:space="preserve">高砂ブクリョウ末Ｍ</t>
  </si>
  <si>
    <t xml:space="preserve">5100161A1102</t>
  </si>
  <si>
    <t xml:space="preserve">トチモトのブクリョウ末</t>
  </si>
  <si>
    <t xml:space="preserve">5100161X1016</t>
  </si>
  <si>
    <t xml:space="preserve">5100161X1024</t>
  </si>
  <si>
    <t xml:space="preserve">ウチダのブクリョウＭ</t>
  </si>
  <si>
    <t xml:space="preserve">5100161X1040</t>
  </si>
  <si>
    <t xml:space="preserve">花扇ブクリョウＫ</t>
  </si>
  <si>
    <t xml:space="preserve">5100161X1067</t>
  </si>
  <si>
    <t xml:space="preserve">ブクリョウダイコーＭ</t>
  </si>
  <si>
    <t xml:space="preserve">5100161X1083</t>
  </si>
  <si>
    <t xml:space="preserve">高砂ブクリョウＭ</t>
  </si>
  <si>
    <t xml:space="preserve">5100161X1091</t>
  </si>
  <si>
    <t xml:space="preserve">ツムラの生薬ブクリョウ</t>
  </si>
  <si>
    <t xml:space="preserve">5100161X1113</t>
  </si>
  <si>
    <t xml:space="preserve">トチモトのブクリョウ</t>
  </si>
  <si>
    <t xml:space="preserve">5100161X1164</t>
  </si>
  <si>
    <t xml:space="preserve">ツルイのブクリョウＭ</t>
  </si>
  <si>
    <t xml:space="preserve">5100161X1172</t>
  </si>
  <si>
    <t xml:space="preserve">ホリエ　ブクリョウＫ</t>
  </si>
  <si>
    <t xml:space="preserve">5100161X1180</t>
  </si>
  <si>
    <t xml:space="preserve">ナカジマ　ブクリョウ</t>
  </si>
  <si>
    <t xml:space="preserve">5100162X1029</t>
  </si>
  <si>
    <t xml:space="preserve">ウチダの附子</t>
  </si>
  <si>
    <t xml:space="preserve">5100163X1015</t>
  </si>
  <si>
    <t xml:space="preserve">ボウイ</t>
  </si>
  <si>
    <t xml:space="preserve">5100164X1010</t>
  </si>
  <si>
    <t xml:space="preserve">ボウコン</t>
  </si>
  <si>
    <t xml:space="preserve">5100165X1014</t>
  </si>
  <si>
    <t xml:space="preserve">ボウフウ</t>
  </si>
  <si>
    <t xml:space="preserve">5100165X1049</t>
  </si>
  <si>
    <t xml:space="preserve">トチモトのボウフウ</t>
  </si>
  <si>
    <t xml:space="preserve">5100165X1065</t>
  </si>
  <si>
    <t xml:space="preserve">ツムラの生薬ボウフウ</t>
  </si>
  <si>
    <t xml:space="preserve">5100165X1103</t>
  </si>
  <si>
    <t xml:space="preserve">高砂ボウフウＭ</t>
  </si>
  <si>
    <t xml:space="preserve">5100166X1027</t>
  </si>
  <si>
    <t xml:space="preserve">ウチダの炮附子</t>
  </si>
  <si>
    <t xml:space="preserve">5100166X1035</t>
  </si>
  <si>
    <t xml:space="preserve">トチモトのホウブシ</t>
  </si>
  <si>
    <t xml:space="preserve">5100166X1043</t>
  </si>
  <si>
    <t xml:space="preserve">花扇加工ブシＫ</t>
  </si>
  <si>
    <t xml:space="preserve">5100167X1013</t>
  </si>
  <si>
    <t xml:space="preserve">ボクソク</t>
  </si>
  <si>
    <t xml:space="preserve">5100168A1015</t>
  </si>
  <si>
    <t xml:space="preserve">ボタンピ</t>
  </si>
  <si>
    <t xml:space="preserve">ボタンピ末</t>
  </si>
  <si>
    <t xml:space="preserve">5100168A1066</t>
  </si>
  <si>
    <t xml:space="preserve">高砂ボタンピ末Ｍ</t>
  </si>
  <si>
    <t xml:space="preserve">5100168A1082</t>
  </si>
  <si>
    <t xml:space="preserve">トチモトのボタンピ末</t>
  </si>
  <si>
    <t xml:space="preserve">5100168X1018</t>
  </si>
  <si>
    <t xml:space="preserve">5100169A1010</t>
  </si>
  <si>
    <t xml:space="preserve">ボレイ</t>
  </si>
  <si>
    <t xml:space="preserve">ボレイ末</t>
  </si>
  <si>
    <t xml:space="preserve">5100169A1060</t>
  </si>
  <si>
    <t xml:space="preserve">高砂ボレイ末Ｍ</t>
  </si>
  <si>
    <t xml:space="preserve">5100169A1087</t>
  </si>
  <si>
    <t xml:space="preserve">トチモトのボレイ末</t>
  </si>
  <si>
    <t xml:space="preserve">5100169X1012</t>
  </si>
  <si>
    <t xml:space="preserve">5100170X1015</t>
  </si>
  <si>
    <t xml:space="preserve">マオウ</t>
  </si>
  <si>
    <t xml:space="preserve">5100170X1082</t>
  </si>
  <si>
    <t xml:space="preserve">高砂マオウＭ</t>
  </si>
  <si>
    <t xml:space="preserve">5100170X1090</t>
  </si>
  <si>
    <t xml:space="preserve">ツムラの生薬マオウ</t>
  </si>
  <si>
    <t xml:space="preserve">5100170X1104</t>
  </si>
  <si>
    <t xml:space="preserve">トチモトのマオウ</t>
  </si>
  <si>
    <t xml:space="preserve">5100170X1163</t>
  </si>
  <si>
    <t xml:space="preserve">ホリエ　マオウＫ</t>
  </si>
  <si>
    <t xml:space="preserve">5100171X1010</t>
  </si>
  <si>
    <t xml:space="preserve">マシニン</t>
  </si>
  <si>
    <t xml:space="preserve">5100171X1036</t>
  </si>
  <si>
    <t xml:space="preserve">トチモトのマシニン</t>
  </si>
  <si>
    <t xml:space="preserve">5100172X1014</t>
  </si>
  <si>
    <t xml:space="preserve">マンケイシ</t>
  </si>
  <si>
    <t xml:space="preserve">5100172X1030</t>
  </si>
  <si>
    <t xml:space="preserve">トチモトのマンケイシ</t>
  </si>
  <si>
    <t xml:space="preserve">5100173X1019</t>
  </si>
  <si>
    <t xml:space="preserve">モクツウ</t>
  </si>
  <si>
    <t xml:space="preserve">5100173X1086</t>
  </si>
  <si>
    <t xml:space="preserve">高砂モクツウＭ</t>
  </si>
  <si>
    <t xml:space="preserve">5100173X1094</t>
  </si>
  <si>
    <t xml:space="preserve">ツムラの生薬モクツウ</t>
  </si>
  <si>
    <t xml:space="preserve">5100173X1108</t>
  </si>
  <si>
    <t xml:space="preserve">トチモトのモクツウ</t>
  </si>
  <si>
    <t xml:space="preserve">5100173X1140</t>
  </si>
  <si>
    <t xml:space="preserve">ホリエ　モクツウＫ</t>
  </si>
  <si>
    <t xml:space="preserve">5100174X1013</t>
  </si>
  <si>
    <t xml:space="preserve">モッカ</t>
  </si>
  <si>
    <t xml:space="preserve">5100175X1018</t>
  </si>
  <si>
    <t xml:space="preserve">モッコウ</t>
  </si>
  <si>
    <t xml:space="preserve">5100175X1077</t>
  </si>
  <si>
    <t xml:space="preserve">高砂モッコウＭ</t>
  </si>
  <si>
    <t xml:space="preserve">5100175X1093</t>
  </si>
  <si>
    <t xml:space="preserve">トチモトのモッコウ</t>
  </si>
  <si>
    <t xml:space="preserve">5100175X1131</t>
  </si>
  <si>
    <t xml:space="preserve">ホリエ　モッコウＫ</t>
  </si>
  <si>
    <t xml:space="preserve">5100176A1010</t>
  </si>
  <si>
    <t xml:space="preserve">モッコウ末</t>
  </si>
  <si>
    <t xml:space="preserve">5100177X1017</t>
  </si>
  <si>
    <t xml:space="preserve">ヤクチ</t>
  </si>
  <si>
    <t xml:space="preserve">5100177X1025</t>
  </si>
  <si>
    <t xml:space="preserve">ウチダのヤクチＭ</t>
  </si>
  <si>
    <t xml:space="preserve">5100177X1068</t>
  </si>
  <si>
    <t xml:space="preserve">高砂ヤクチＭ</t>
  </si>
  <si>
    <t xml:space="preserve">5100177X1076</t>
  </si>
  <si>
    <t xml:space="preserve">トチモトのヤクチ</t>
  </si>
  <si>
    <t xml:space="preserve">5100178X1011</t>
  </si>
  <si>
    <t xml:space="preserve">ヤクモソウ</t>
  </si>
  <si>
    <t xml:space="preserve">5100179A1013</t>
  </si>
  <si>
    <t xml:space="preserve">ヨウバイヒ</t>
  </si>
  <si>
    <t xml:space="preserve">ヨウバイヒ末</t>
  </si>
  <si>
    <t xml:space="preserve">5100179X1016</t>
  </si>
  <si>
    <t xml:space="preserve">5100180A1016</t>
  </si>
  <si>
    <t xml:space="preserve">ヨクイニン</t>
  </si>
  <si>
    <t xml:space="preserve">ヨクイニン末</t>
  </si>
  <si>
    <t xml:space="preserve">5100180X1019</t>
  </si>
  <si>
    <t xml:space="preserve">5100180X1078</t>
  </si>
  <si>
    <t xml:space="preserve">高砂ヨクイニンＭ</t>
  </si>
  <si>
    <t xml:space="preserve">5100180X1086</t>
  </si>
  <si>
    <t xml:space="preserve">ツムラの生薬ヨクイニン</t>
  </si>
  <si>
    <t xml:space="preserve">5100180X1094</t>
  </si>
  <si>
    <t xml:space="preserve">トチモトのヨクイニン</t>
  </si>
  <si>
    <t xml:space="preserve">5100180X1132</t>
  </si>
  <si>
    <t xml:space="preserve">ホリエ　ヨクイニンＫ</t>
  </si>
  <si>
    <t xml:space="preserve">5100181X1013</t>
  </si>
  <si>
    <t xml:space="preserve">リュウガンニク</t>
  </si>
  <si>
    <t xml:space="preserve">5100181X1030</t>
  </si>
  <si>
    <t xml:space="preserve">トチモトのリュウガンニク</t>
  </si>
  <si>
    <t xml:space="preserve">5100182X1018</t>
  </si>
  <si>
    <t xml:space="preserve">リュウコツ</t>
  </si>
  <si>
    <t xml:space="preserve">5100182X1034</t>
  </si>
  <si>
    <t xml:space="preserve">花扇リュウコツＫ</t>
  </si>
  <si>
    <t xml:space="preserve">5100182X1069</t>
  </si>
  <si>
    <t xml:space="preserve">小島龍骨Ｍ</t>
  </si>
  <si>
    <t xml:space="preserve">5100182X1077</t>
  </si>
  <si>
    <t xml:space="preserve">高砂リュウコツＭ</t>
  </si>
  <si>
    <t xml:space="preserve">5100182X1085</t>
  </si>
  <si>
    <t xml:space="preserve">ツムラの生薬リュウコツ</t>
  </si>
  <si>
    <t xml:space="preserve">5100182X1107</t>
  </si>
  <si>
    <t xml:space="preserve">トチモトのリュウコツ</t>
  </si>
  <si>
    <t xml:space="preserve">5100182X1140</t>
  </si>
  <si>
    <t xml:space="preserve">ホリエ　リュウコツＫ</t>
  </si>
  <si>
    <t xml:space="preserve">5100183A1010</t>
  </si>
  <si>
    <t xml:space="preserve">リュウタン</t>
  </si>
  <si>
    <t xml:space="preserve">リュウタン末</t>
  </si>
  <si>
    <t xml:space="preserve">5100183X1012</t>
  </si>
  <si>
    <t xml:space="preserve">5100184X1017</t>
  </si>
  <si>
    <t xml:space="preserve">リョウキョウ</t>
  </si>
  <si>
    <t xml:space="preserve">5100185X1011</t>
  </si>
  <si>
    <t xml:space="preserve">レンギョウ</t>
  </si>
  <si>
    <t xml:space="preserve">5100185X1062</t>
  </si>
  <si>
    <t xml:space="preserve">小島連翹Ｍ</t>
  </si>
  <si>
    <t xml:space="preserve">5100185X1070</t>
  </si>
  <si>
    <t xml:space="preserve">高砂レンギョウＭ</t>
  </si>
  <si>
    <t xml:space="preserve">5100185X1089</t>
  </si>
  <si>
    <t xml:space="preserve">ツムラの生薬レンギョウ</t>
  </si>
  <si>
    <t xml:space="preserve">5100185X1097</t>
  </si>
  <si>
    <t xml:space="preserve">トチモトのレンギョウ</t>
  </si>
  <si>
    <t xml:space="preserve">5100185X1135</t>
  </si>
  <si>
    <t xml:space="preserve">ホリエ　レンギョウＫ</t>
  </si>
  <si>
    <t xml:space="preserve">5100186X1016</t>
  </si>
  <si>
    <t xml:space="preserve">レンニク</t>
  </si>
  <si>
    <t xml:space="preserve">5100187X1010</t>
  </si>
  <si>
    <t xml:space="preserve">ロートコン</t>
  </si>
  <si>
    <t xml:space="preserve">5100188X1015</t>
  </si>
  <si>
    <t xml:space="preserve">ワキョウカツ</t>
  </si>
  <si>
    <t xml:space="preserve">5100189X1010</t>
  </si>
  <si>
    <t xml:space="preserve">ワコウホン</t>
  </si>
  <si>
    <t xml:space="preserve">5100190X1012</t>
  </si>
  <si>
    <t xml:space="preserve">トチュウ</t>
  </si>
  <si>
    <t xml:space="preserve">5100190X1020</t>
  </si>
  <si>
    <t xml:space="preserve">トチモトのトチュウ</t>
  </si>
  <si>
    <t xml:space="preserve">5100191X1017</t>
  </si>
  <si>
    <t xml:space="preserve">バクガ</t>
  </si>
  <si>
    <t xml:space="preserve">5100192X1011</t>
  </si>
  <si>
    <t xml:space="preserve">チャヨウ</t>
  </si>
  <si>
    <t xml:space="preserve">5100193X1016</t>
  </si>
  <si>
    <t xml:space="preserve">ゴマ</t>
  </si>
  <si>
    <t xml:space="preserve">5100194X1010</t>
  </si>
  <si>
    <t xml:space="preserve">コウイ</t>
  </si>
  <si>
    <t xml:space="preserve">5200001C1036</t>
  </si>
  <si>
    <t xml:space="preserve">安中散エキス</t>
  </si>
  <si>
    <t xml:space="preserve">コタロー安中散エキス細粒</t>
  </si>
  <si>
    <t xml:space="preserve">小太郎漢方製薬</t>
  </si>
  <si>
    <t xml:space="preserve">5200001C1044</t>
  </si>
  <si>
    <t xml:space="preserve">〔東洋〕安中散料エキス細粒</t>
  </si>
  <si>
    <t xml:space="preserve">東洋薬行</t>
  </si>
  <si>
    <t xml:space="preserve">5200001C1052</t>
  </si>
  <si>
    <t xml:space="preserve">クラシエ安中散料エキス細粒</t>
  </si>
  <si>
    <t xml:space="preserve">クラシエ</t>
  </si>
  <si>
    <t xml:space="preserve">5200001D1031</t>
  </si>
  <si>
    <t xml:space="preserve">オースギ安中散料エキスＧ</t>
  </si>
  <si>
    <t xml:space="preserve">大杉製薬</t>
  </si>
  <si>
    <t xml:space="preserve">5200001D1040</t>
  </si>
  <si>
    <t xml:space="preserve">ＪＰＳ安中散料エキス顆粒〔調剤用〕</t>
  </si>
  <si>
    <t xml:space="preserve">ジェーピーエス製薬</t>
  </si>
  <si>
    <t xml:space="preserve">5200001D1066</t>
  </si>
  <si>
    <t xml:space="preserve">ツムラ安中散エキス顆粒（医療用）</t>
  </si>
  <si>
    <t xml:space="preserve">5200001D1090</t>
  </si>
  <si>
    <t xml:space="preserve">本草安中散料エキス顆粒－Ｍ</t>
  </si>
  <si>
    <t xml:space="preserve">5200001F1024</t>
  </si>
  <si>
    <t xml:space="preserve">オースギ安中散料エキスＴ錠</t>
  </si>
  <si>
    <t xml:space="preserve">5200001M1023</t>
  </si>
  <si>
    <t xml:space="preserve">コタロー安中散エキスカプセル</t>
  </si>
  <si>
    <t xml:space="preserve">5200002D1036</t>
  </si>
  <si>
    <t xml:space="preserve">胃苓湯エキス</t>
  </si>
  <si>
    <t xml:space="preserve">ツムラ胃苓湯エキス顆粒（医療用）</t>
  </si>
  <si>
    <t xml:space="preserve">5200003C1035</t>
  </si>
  <si>
    <t xml:space="preserve">茵ちん蒿湯エキス</t>
  </si>
  <si>
    <t xml:space="preserve">コタロー茵ちん蒿湯エキス細粒</t>
  </si>
  <si>
    <t xml:space="preserve">5200003C1043</t>
  </si>
  <si>
    <t xml:space="preserve">クラシエ茵ちん蒿湯エキス細粒</t>
  </si>
  <si>
    <t xml:space="preserve">5200003D1022</t>
  </si>
  <si>
    <t xml:space="preserve">オースギ茵ちん蒿湯エキスＧ</t>
  </si>
  <si>
    <t xml:space="preserve">5200003D1049</t>
  </si>
  <si>
    <t xml:space="preserve">ツムラ茵ちん蒿湯エキス顆粒（医療用）</t>
  </si>
  <si>
    <t xml:space="preserve">5200003M1022</t>
  </si>
  <si>
    <t xml:space="preserve">コタロー茵ちん蒿湯エキスカプセル</t>
  </si>
  <si>
    <t xml:space="preserve">5200004D1035</t>
  </si>
  <si>
    <t xml:space="preserve">茵ちん五苓散エキス</t>
  </si>
  <si>
    <t xml:space="preserve">ツムラ茵ちん五苓散エキス顆粒（医療用）</t>
  </si>
  <si>
    <t xml:space="preserve">5200005C1026</t>
  </si>
  <si>
    <t xml:space="preserve">温経湯エキス</t>
  </si>
  <si>
    <t xml:space="preserve">コタロー温経湯エキス細粒</t>
  </si>
  <si>
    <t xml:space="preserve">5200005D1030</t>
  </si>
  <si>
    <t xml:space="preserve">ツムラ温経湯エキス顆粒（医療用）</t>
  </si>
  <si>
    <t xml:space="preserve">5200006C1039</t>
  </si>
  <si>
    <t xml:space="preserve">温清飲エキス</t>
  </si>
  <si>
    <t xml:space="preserve">コタロー温清飲エキス細粒</t>
  </si>
  <si>
    <t xml:space="preserve">5200006C1047</t>
  </si>
  <si>
    <t xml:space="preserve">ジュンコウ　温清飲ＦＣエキス細粒　医療用</t>
  </si>
  <si>
    <t xml:space="preserve">康和薬通</t>
  </si>
  <si>
    <t xml:space="preserve">5200006C1055</t>
  </si>
  <si>
    <t xml:space="preserve">〔東洋〕温清飲エキス細粒</t>
  </si>
  <si>
    <t xml:space="preserve">5200006C1063</t>
  </si>
  <si>
    <t xml:space="preserve">クラシエ温清飲エキス細粒</t>
  </si>
  <si>
    <t xml:space="preserve">大峰堂薬品工業</t>
  </si>
  <si>
    <t xml:space="preserve">5200006D1026</t>
  </si>
  <si>
    <t xml:space="preserve">オースギ温清飲エキスＧ</t>
  </si>
  <si>
    <t xml:space="preserve">5200006D1042</t>
  </si>
  <si>
    <t xml:space="preserve">ツムラ温清飲エキス顆粒（医療用）</t>
  </si>
  <si>
    <t xml:space="preserve">5200006D1069</t>
  </si>
  <si>
    <t xml:space="preserve">本草温清飲エキス顆粒－Ｍ</t>
  </si>
  <si>
    <t xml:space="preserve">5200007C1025</t>
  </si>
  <si>
    <t xml:space="preserve">越婢加朮湯エキス</t>
  </si>
  <si>
    <t xml:space="preserve">コタロー越婢加朮湯エキス細粒</t>
  </si>
  <si>
    <t xml:space="preserve">5200007D1039</t>
  </si>
  <si>
    <t xml:space="preserve">ＪＰＳ越婢加朮湯エキス顆粒〔調剤用〕</t>
  </si>
  <si>
    <t xml:space="preserve">5200007D1047</t>
  </si>
  <si>
    <t xml:space="preserve">ツムラ越婢加朮湯エキス顆粒（医療用）</t>
  </si>
  <si>
    <t xml:space="preserve">5200008C1020</t>
  </si>
  <si>
    <t xml:space="preserve">黄耆建中湯エキス</t>
  </si>
  <si>
    <t xml:space="preserve">〔東洋〕黄耆建中湯エキス細粒</t>
  </si>
  <si>
    <t xml:space="preserve">5200008D1025</t>
  </si>
  <si>
    <t xml:space="preserve">ツムラ黄耆建中湯エキス顆粒（医療用）</t>
  </si>
  <si>
    <t xml:space="preserve">5200009C1024</t>
  </si>
  <si>
    <t xml:space="preserve">黄ごん湯エキス</t>
  </si>
  <si>
    <t xml:space="preserve">三和黄ごん湯エキス細粒</t>
  </si>
  <si>
    <t xml:space="preserve">5200010C1027</t>
  </si>
  <si>
    <t xml:space="preserve">黄連湯エキス</t>
  </si>
  <si>
    <t xml:space="preserve">コタロー黄連湯エキス細粒</t>
  </si>
  <si>
    <t xml:space="preserve">5200010C1035</t>
  </si>
  <si>
    <t xml:space="preserve">〔東洋〕黄連湯エキス細粒</t>
  </si>
  <si>
    <t xml:space="preserve">5200010D1022</t>
  </si>
  <si>
    <t xml:space="preserve">太虎堂の黄連湯エキス顆粒</t>
  </si>
  <si>
    <t xml:space="preserve">太虎精堂製薬</t>
  </si>
  <si>
    <t xml:space="preserve">5200010D1030</t>
  </si>
  <si>
    <t xml:space="preserve">ツムラ黄連湯エキス顆粒（医療用）</t>
  </si>
  <si>
    <t xml:space="preserve">5200011C1030</t>
  </si>
  <si>
    <t xml:space="preserve">黄連解毒湯エキス</t>
  </si>
  <si>
    <t xml:space="preserve">コタロー黄連解毒湯エキス細粒</t>
  </si>
  <si>
    <t xml:space="preserve">5200011C1048</t>
  </si>
  <si>
    <t xml:space="preserve">三和黄連解毒湯エキス細粒</t>
  </si>
  <si>
    <t xml:space="preserve">5200011C1056</t>
  </si>
  <si>
    <t xml:space="preserve">ジュンコウ　黄連解毒湯ＦＣエキス細粒　医療用</t>
  </si>
  <si>
    <t xml:space="preserve">5200011C1064</t>
  </si>
  <si>
    <t xml:space="preserve">〔東洋〕黄連解毒湯エキス細粒</t>
  </si>
  <si>
    <t xml:space="preserve">5200011C1072</t>
  </si>
  <si>
    <t xml:space="preserve">クラシエ黄連解毒湯エキス細粒</t>
  </si>
  <si>
    <t xml:space="preserve">5200011D1035</t>
  </si>
  <si>
    <t xml:space="preserve">オースギ黄連解毒湯エキスＧ</t>
  </si>
  <si>
    <t xml:space="preserve">5200011D1051</t>
  </si>
  <si>
    <t xml:space="preserve">ＪＰＳ黄連解毒湯エキス顆粒〔調剤用〕</t>
  </si>
  <si>
    <t xml:space="preserve">5200011D1060</t>
  </si>
  <si>
    <t xml:space="preserve">太虎堂の黄連解毒湯エキス顆粒</t>
  </si>
  <si>
    <t xml:space="preserve">5200011D1078</t>
  </si>
  <si>
    <t xml:space="preserve">ツムラ黄連解毒湯エキス顆粒（医療用）</t>
  </si>
  <si>
    <t xml:space="preserve">5200011D1108</t>
  </si>
  <si>
    <t xml:space="preserve">本草黄連解毒湯エキス顆粒－Ｍ</t>
  </si>
  <si>
    <t xml:space="preserve">5200011F1028</t>
  </si>
  <si>
    <t xml:space="preserve">オースギ黄連解毒湯エキスＴ錠</t>
  </si>
  <si>
    <t xml:space="preserve">5200011F1052</t>
  </si>
  <si>
    <t xml:space="preserve">クラシエ黄連解毒湯エキス錠</t>
  </si>
  <si>
    <t xml:space="preserve">5200011M1027</t>
  </si>
  <si>
    <t xml:space="preserve">コタロー黄連解毒湯エキスカプセル</t>
  </si>
  <si>
    <t xml:space="preserve">5200012C1034</t>
  </si>
  <si>
    <t xml:space="preserve">乙字湯エキス</t>
  </si>
  <si>
    <t xml:space="preserve">コタロー乙字湯エキス細粒</t>
  </si>
  <si>
    <t xml:space="preserve">5200012C1042</t>
  </si>
  <si>
    <t xml:space="preserve">三和乙字湯エキス細粒</t>
  </si>
  <si>
    <t xml:space="preserve">5200012C1050</t>
  </si>
  <si>
    <t xml:space="preserve">ジュンコウ　乙字湯ＦＣエキス細粒　医療用</t>
  </si>
  <si>
    <t xml:space="preserve">5200012C1069</t>
  </si>
  <si>
    <t xml:space="preserve">クラシエ乙字湯エキス細粒</t>
  </si>
  <si>
    <t xml:space="preserve">5200012D1021</t>
  </si>
  <si>
    <t xml:space="preserve">オースギ乙字湯エキスＧ</t>
  </si>
  <si>
    <t xml:space="preserve">5200012D1064</t>
  </si>
  <si>
    <t xml:space="preserve">ＪＰＳ乙字湯エキス顆粒〔調剤用〕</t>
  </si>
  <si>
    <t xml:space="preserve">5200012D1072</t>
  </si>
  <si>
    <t xml:space="preserve">太虎堂の乙字湯エキス顆粒</t>
  </si>
  <si>
    <t xml:space="preserve">5200012D1080</t>
  </si>
  <si>
    <t xml:space="preserve">ツムラ乙字湯エキス顆粒（医療用）</t>
  </si>
  <si>
    <t xml:space="preserve">5200012D1110</t>
  </si>
  <si>
    <t xml:space="preserve">本草乙字湯エキス顆粒－Ｍ</t>
  </si>
  <si>
    <t xml:space="preserve">5200013C1039</t>
  </si>
  <si>
    <t xml:space="preserve">葛根湯エキス</t>
  </si>
  <si>
    <t xml:space="preserve">コタロー葛根湯エキス細粒</t>
  </si>
  <si>
    <t xml:space="preserve">5200013C1047</t>
  </si>
  <si>
    <t xml:space="preserve">三和葛根湯エキス細粒</t>
  </si>
  <si>
    <t xml:space="preserve">5200013C1055</t>
  </si>
  <si>
    <t xml:space="preserve">ジュンコウ　葛根湯ＦＣエキス細粒　医療用</t>
  </si>
  <si>
    <t xml:space="preserve">5200013C1063</t>
  </si>
  <si>
    <t xml:space="preserve">〔東洋〕葛根湯エキス細粒</t>
  </si>
  <si>
    <t xml:space="preserve">5200013C1080</t>
  </si>
  <si>
    <t xml:space="preserve">クラシエ葛根湯エキス細粒</t>
  </si>
  <si>
    <t xml:space="preserve">5200013D1026</t>
  </si>
  <si>
    <t xml:space="preserve">オースギ葛根湯エキスＧ</t>
  </si>
  <si>
    <t xml:space="preserve">5200013D1093</t>
  </si>
  <si>
    <t xml:space="preserve">ＪＰＳ葛根湯エキス顆粒〔調剤用〕</t>
  </si>
  <si>
    <t xml:space="preserve">5200013D1115</t>
  </si>
  <si>
    <t xml:space="preserve">太虎堂の葛根湯エキス顆粒</t>
  </si>
  <si>
    <t xml:space="preserve">5200013D1123</t>
  </si>
  <si>
    <t xml:space="preserve">ツムラ葛根湯エキス顆粒（医療用）</t>
  </si>
  <si>
    <t xml:space="preserve">5200013D1174</t>
  </si>
  <si>
    <t xml:space="preserve">本草葛根湯エキス顆粒－Ｍ</t>
  </si>
  <si>
    <t xml:space="preserve">5200013F1027</t>
  </si>
  <si>
    <t xml:space="preserve">オースギ葛根湯エキスＴ錠</t>
  </si>
  <si>
    <t xml:space="preserve">5200013F1051</t>
  </si>
  <si>
    <t xml:space="preserve">クラシエ葛根湯エキス錠Ｔ</t>
  </si>
  <si>
    <t xml:space="preserve">5200014C1025</t>
  </si>
  <si>
    <t xml:space="preserve">葛根加朮附湯エキス</t>
  </si>
  <si>
    <t xml:space="preserve">三和葛根加朮附湯エキス細粒</t>
  </si>
  <si>
    <t xml:space="preserve">5200015C1038</t>
  </si>
  <si>
    <t xml:space="preserve">葛根湯加川きゅう辛夷エキス</t>
  </si>
  <si>
    <t xml:space="preserve">コタロー葛根湯加辛夷川きゅうエキス細粒</t>
  </si>
  <si>
    <t xml:space="preserve">5200015C1046</t>
  </si>
  <si>
    <t xml:space="preserve">〔東洋〕葛根湯加川きゅう辛夷エキス細粒</t>
  </si>
  <si>
    <t xml:space="preserve">5200015C1054</t>
  </si>
  <si>
    <t xml:space="preserve">クラシエ葛根湯加川きゅう辛夷エキス細粒</t>
  </si>
  <si>
    <t xml:space="preserve">5200015D1025</t>
  </si>
  <si>
    <t xml:space="preserve">オースギ葛根湯加川きゅう辛夷エキスＧ</t>
  </si>
  <si>
    <t xml:space="preserve">5200015D1076</t>
  </si>
  <si>
    <t xml:space="preserve">ＪＰＳ葛根湯加川きゅう辛夷エキス顆粒〔調剤用〕</t>
  </si>
  <si>
    <t xml:space="preserve">5200015D1084</t>
  </si>
  <si>
    <t xml:space="preserve">ツムラ葛根湯加川きゅう辛夷エキス顆粒（医療用）</t>
  </si>
  <si>
    <t xml:space="preserve">5200015D1106</t>
  </si>
  <si>
    <t xml:space="preserve">本草葛根湯加川きゅう辛夷エキス顆粒－Ｍ</t>
  </si>
  <si>
    <t xml:space="preserve">5200015F1034</t>
  </si>
  <si>
    <t xml:space="preserve">クラシエ葛根湯加川きゅう辛夷エキス錠</t>
  </si>
  <si>
    <t xml:space="preserve">5200016C1032</t>
  </si>
  <si>
    <t xml:space="preserve">加味帰脾湯エキス</t>
  </si>
  <si>
    <t xml:space="preserve">〔東洋〕加味帰脾湯エキス細粒</t>
  </si>
  <si>
    <t xml:space="preserve">5200016C1040</t>
  </si>
  <si>
    <t xml:space="preserve">クラシエ加味帰脾湯エキス細粒</t>
  </si>
  <si>
    <t xml:space="preserve">5200016D1020</t>
  </si>
  <si>
    <t xml:space="preserve">オースギ加味帰脾湯エキスＧ</t>
  </si>
  <si>
    <t xml:space="preserve">5200016D1046</t>
  </si>
  <si>
    <t xml:space="preserve">太虎堂の加味帰脾湯エキス顆粒</t>
  </si>
  <si>
    <t xml:space="preserve">5200016D1054</t>
  </si>
  <si>
    <t xml:space="preserve">ツムラ加味帰脾湯エキス顆粒（医療用）</t>
  </si>
  <si>
    <t xml:space="preserve">5200016F1039</t>
  </si>
  <si>
    <t xml:space="preserve">クラシエ加味帰脾湯エキス錠</t>
  </si>
  <si>
    <t xml:space="preserve">5200017B1023</t>
  </si>
  <si>
    <t xml:space="preserve">加味逍遙散エキス</t>
  </si>
  <si>
    <t xml:space="preserve">太虎堂の加味逍遙散エキス散</t>
  </si>
  <si>
    <t xml:space="preserve">5200017C1037</t>
  </si>
  <si>
    <t xml:space="preserve">コタロー加味逍遙散エキス細粒</t>
  </si>
  <si>
    <t xml:space="preserve">5200017C1045</t>
  </si>
  <si>
    <t xml:space="preserve">ジュンコウ　加味逍遙散ＦＣエキス細粒　医療用</t>
  </si>
  <si>
    <t xml:space="preserve">5200017C1053</t>
  </si>
  <si>
    <t xml:space="preserve">〔東洋〕加味逍遙散エキス細粒</t>
  </si>
  <si>
    <t xml:space="preserve">5200017C1061</t>
  </si>
  <si>
    <t xml:space="preserve">クラシエ加味逍遙散料エキス細粒</t>
  </si>
  <si>
    <t xml:space="preserve">5200017D1024</t>
  </si>
  <si>
    <t xml:space="preserve">オースギ加味逍遙散エキスＧ</t>
  </si>
  <si>
    <t xml:space="preserve">5200017D1067</t>
  </si>
  <si>
    <t xml:space="preserve">ＪＰＳ加味逍遙散料エキス顆粒〔調剤用〕</t>
  </si>
  <si>
    <t xml:space="preserve">5200017D1075</t>
  </si>
  <si>
    <t xml:space="preserve">太虎堂の加味逍遙散エキス顆粒</t>
  </si>
  <si>
    <t xml:space="preserve">5200017D1083</t>
  </si>
  <si>
    <t xml:space="preserve">ツムラ加味逍遙散エキス顆粒（医療用）</t>
  </si>
  <si>
    <t xml:space="preserve">5200017D1105</t>
  </si>
  <si>
    <t xml:space="preserve">本草加味逍遙散エキス顆粒－Ｍ</t>
  </si>
  <si>
    <t xml:space="preserve">5200017F1033</t>
  </si>
  <si>
    <t xml:space="preserve">ジュンコウ　加味逍遙散ＦＣエキス錠　医療用</t>
  </si>
  <si>
    <t xml:space="preserve">5200018C1031</t>
  </si>
  <si>
    <t xml:space="preserve">甘草湯エキス</t>
  </si>
  <si>
    <t xml:space="preserve">クラシエ甘草湯エキス細粒</t>
  </si>
  <si>
    <t xml:space="preserve">5200019C1028</t>
  </si>
  <si>
    <t xml:space="preserve">甘麦大棗湯エキス</t>
  </si>
  <si>
    <t xml:space="preserve">コタロー甘麦大棗湯エキス細粒</t>
  </si>
  <si>
    <t xml:space="preserve">5200019D1023</t>
  </si>
  <si>
    <t xml:space="preserve">オースギ甘麦大棗湯エキスＴＧ</t>
  </si>
  <si>
    <t xml:space="preserve">5200019D1031</t>
  </si>
  <si>
    <t xml:space="preserve">ツムラ甘麦大棗湯エキス顆粒（医療用）</t>
  </si>
  <si>
    <t xml:space="preserve">5200020D1026</t>
  </si>
  <si>
    <t xml:space="preserve">桔梗湯エキス</t>
  </si>
  <si>
    <t xml:space="preserve">ツムラ桔梗湯エキス顆粒（医療用）</t>
  </si>
  <si>
    <t xml:space="preserve">5200021C1025</t>
  </si>
  <si>
    <t xml:space="preserve">桔梗石膏エキス</t>
  </si>
  <si>
    <t xml:space="preserve">コタロー桔梗石膏エキス細粒</t>
  </si>
  <si>
    <t xml:space="preserve">5200022C1020</t>
  </si>
  <si>
    <t xml:space="preserve">帰脾湯エキス</t>
  </si>
  <si>
    <t xml:space="preserve">ジュンコウ　帰脾湯ＦＣエキス細粒　医療用</t>
  </si>
  <si>
    <t xml:space="preserve">5200022D1033</t>
  </si>
  <si>
    <t xml:space="preserve">ツムラ帰脾湯エキス顆粒（医療用）</t>
  </si>
  <si>
    <t xml:space="preserve">5200023C1024</t>
  </si>
  <si>
    <t xml:space="preserve">きゅう帰膠艾湯エキス</t>
  </si>
  <si>
    <t xml:space="preserve">コタローきゅう帰膠艾湯エキス細粒</t>
  </si>
  <si>
    <t xml:space="preserve">5200023C1032</t>
  </si>
  <si>
    <t xml:space="preserve">ジュンコウ　きゅう帰膠艾湯ＦＣエキス細粒　医療用</t>
  </si>
  <si>
    <t xml:space="preserve">5200023D1020</t>
  </si>
  <si>
    <t xml:space="preserve">ツムラきゅう帰膠艾湯エキス顆粒（医療用）</t>
  </si>
  <si>
    <t xml:space="preserve">5200024D1024</t>
  </si>
  <si>
    <t xml:space="preserve">きゅう帰調血飲エキス</t>
  </si>
  <si>
    <t xml:space="preserve">太虎堂のきゅう帰調血飲エキス顆粒</t>
  </si>
  <si>
    <t xml:space="preserve">5200025D1029</t>
  </si>
  <si>
    <t xml:space="preserve">牛車腎気丸エキス</t>
  </si>
  <si>
    <t xml:space="preserve">ツムラ牛車腎気丸エキス顆粒（医療用）</t>
  </si>
  <si>
    <t xml:space="preserve">5200026C1028</t>
  </si>
  <si>
    <t xml:space="preserve">九味檳榔湯エキス</t>
  </si>
  <si>
    <t xml:space="preserve">コタロー九味檳榔湯エキス細粒</t>
  </si>
  <si>
    <t xml:space="preserve">5200027D1028</t>
  </si>
  <si>
    <t xml:space="preserve">荊芥連翹湯エキス</t>
  </si>
  <si>
    <t xml:space="preserve">オースギ荊芥連翹湯エキスＧ</t>
  </si>
  <si>
    <t xml:space="preserve">5200027D1044</t>
  </si>
  <si>
    <t xml:space="preserve">太虎堂の荊芥連翹湯エキス顆粒</t>
  </si>
  <si>
    <t xml:space="preserve">5200027D1052</t>
  </si>
  <si>
    <t xml:space="preserve">ツムラ荊芥連翹湯エキス顆粒（医療用）</t>
  </si>
  <si>
    <t xml:space="preserve">5200028C1027</t>
  </si>
  <si>
    <t xml:space="preserve">桂枝湯エキス</t>
  </si>
  <si>
    <t xml:space="preserve">コタロー桂枝湯エキス細粒</t>
  </si>
  <si>
    <t xml:space="preserve">5200028D1022</t>
  </si>
  <si>
    <t xml:space="preserve">オースギ桂枝湯エキスＧ</t>
  </si>
  <si>
    <t xml:space="preserve">5200028D1030</t>
  </si>
  <si>
    <t xml:space="preserve">ＪＰＳ桂枝湯エキス顆粒〔調剤用〕</t>
  </si>
  <si>
    <t xml:space="preserve">5200028D1049</t>
  </si>
  <si>
    <t xml:space="preserve">ツムラ桂枝湯エキス顆粒（医療用）</t>
  </si>
  <si>
    <t xml:space="preserve">5200028D1065</t>
  </si>
  <si>
    <t xml:space="preserve">本草桂枝湯エキス顆粒－Ｓ</t>
  </si>
  <si>
    <t xml:space="preserve">5200029C1021</t>
  </si>
  <si>
    <t xml:space="preserve">桂枝加黄耆湯エキス</t>
  </si>
  <si>
    <t xml:space="preserve">〔東洋〕桂枝加黄耆湯エキス細粒</t>
  </si>
  <si>
    <t xml:space="preserve">5200030C1024</t>
  </si>
  <si>
    <t xml:space="preserve">桂枝加葛根湯エキス</t>
  </si>
  <si>
    <t xml:space="preserve">〔東洋〕桂枝加葛根湯エキス細粒</t>
  </si>
  <si>
    <t xml:space="preserve">5200031C1029</t>
  </si>
  <si>
    <t xml:space="preserve">桂枝加厚朴杏仁湯エキス</t>
  </si>
  <si>
    <t xml:space="preserve">〔東洋〕桂枝加厚朴杏仁湯エキス細粒</t>
  </si>
  <si>
    <t xml:space="preserve">5200032C1031</t>
  </si>
  <si>
    <t xml:space="preserve">桂枝加芍薬湯エキス</t>
  </si>
  <si>
    <t xml:space="preserve">コタロー桂枝加芍薬湯エキス細粒</t>
  </si>
  <si>
    <t xml:space="preserve">5200032C1040</t>
  </si>
  <si>
    <t xml:space="preserve">ジュンコウ　桂枝加芍薬湯ＦＣエキス細粒　医療用</t>
  </si>
  <si>
    <t xml:space="preserve">5200032C1058</t>
  </si>
  <si>
    <t xml:space="preserve">〔東洋〕桂枝加芍薬湯エキス細粒</t>
  </si>
  <si>
    <t xml:space="preserve">5200032C1066</t>
  </si>
  <si>
    <t xml:space="preserve">クラシエ桂枝加芍薬湯エキス細粒</t>
  </si>
  <si>
    <t xml:space="preserve">5200032D1029</t>
  </si>
  <si>
    <t xml:space="preserve">オースギ桂枝加芍薬湯エキスＧ</t>
  </si>
  <si>
    <t xml:space="preserve">5200032D1045</t>
  </si>
  <si>
    <t xml:space="preserve">ツムラ桂枝加芍薬湯エキス顆粒（医療用）</t>
  </si>
  <si>
    <t xml:space="preserve">5200032D1061</t>
  </si>
  <si>
    <t xml:space="preserve">本草桂枝加芍薬湯エキス顆粒－Ｍ</t>
  </si>
  <si>
    <t xml:space="preserve">5200032F1046</t>
  </si>
  <si>
    <t xml:space="preserve">クラシエ桂枝加芍薬湯エキス錠</t>
  </si>
  <si>
    <t xml:space="preserve">5200033D1023</t>
  </si>
  <si>
    <t xml:space="preserve">桂枝加芍薬大黄湯エキス</t>
  </si>
  <si>
    <t xml:space="preserve">ツムラ桂枝加芍薬大黄湯エキス顆粒（医療用）</t>
  </si>
  <si>
    <t xml:space="preserve">5200034C1022</t>
  </si>
  <si>
    <t xml:space="preserve">桂枝加朮附湯エキス</t>
  </si>
  <si>
    <t xml:space="preserve">コタロー桂枝加朮附湯エキス細粒</t>
  </si>
  <si>
    <t xml:space="preserve">5200034C1030</t>
  </si>
  <si>
    <t xml:space="preserve">三和桂枝加朮附湯エキス細粒</t>
  </si>
  <si>
    <t xml:space="preserve">5200034D1036</t>
  </si>
  <si>
    <t xml:space="preserve">ＪＰＳ桂枝加朮附湯エキス顆粒〔調剤用〕</t>
  </si>
  <si>
    <t xml:space="preserve">5200034D1044</t>
  </si>
  <si>
    <t xml:space="preserve">ツムラ桂枝加朮附湯エキス顆粒（医療用）</t>
  </si>
  <si>
    <t xml:space="preserve">5200035C1035</t>
  </si>
  <si>
    <t xml:space="preserve">桂枝加竜骨牡蛎湯エキス</t>
  </si>
  <si>
    <t xml:space="preserve">コタロー桂枝加竜骨牡蛎湯エキス細粒</t>
  </si>
  <si>
    <t xml:space="preserve">5200035C1043</t>
  </si>
  <si>
    <t xml:space="preserve">クラシエ桂枝加竜骨牡蛎湯エキス細粒</t>
  </si>
  <si>
    <t xml:space="preserve">5200035D1022</t>
  </si>
  <si>
    <t xml:space="preserve">オースギ桂枝加竜骨牡蛎湯エキスＧ</t>
  </si>
  <si>
    <t xml:space="preserve">5200035D1030</t>
  </si>
  <si>
    <t xml:space="preserve">ツムラ桂枝加竜骨牡蛎湯エキス顆粒（医療用）</t>
  </si>
  <si>
    <t xml:space="preserve">5200036C1030</t>
  </si>
  <si>
    <t xml:space="preserve">桂枝加苓朮附湯エキス</t>
  </si>
  <si>
    <t xml:space="preserve">クラシエ桂枝加苓朮附湯エキス細粒</t>
  </si>
  <si>
    <t xml:space="preserve">5200036D1027</t>
  </si>
  <si>
    <t xml:space="preserve">オースギ桂枝加苓朮附湯エキスＧ</t>
  </si>
  <si>
    <t xml:space="preserve">5200036F1036</t>
  </si>
  <si>
    <t xml:space="preserve">クラシエ桂枝加苓朮附湯エキス錠</t>
  </si>
  <si>
    <t xml:space="preserve">5200037C1034</t>
  </si>
  <si>
    <t xml:space="preserve">桂枝人参湯エキス</t>
  </si>
  <si>
    <t xml:space="preserve">クラシエ桂枝人参湯エキス細粒</t>
  </si>
  <si>
    <t xml:space="preserve">5200037D1021</t>
  </si>
  <si>
    <t xml:space="preserve">ツムラ桂枝人参湯エキス顆粒（医療用）</t>
  </si>
  <si>
    <t xml:space="preserve">5200038C1039</t>
  </si>
  <si>
    <t xml:space="preserve">桂枝茯苓丸エキス</t>
  </si>
  <si>
    <t xml:space="preserve">コタロー桂枝茯苓丸料エキス細粒</t>
  </si>
  <si>
    <t xml:space="preserve">5200038C1047</t>
  </si>
  <si>
    <t xml:space="preserve">三和桂枝茯苓丸料エキス細粒</t>
  </si>
  <si>
    <t xml:space="preserve">5200038C1055</t>
  </si>
  <si>
    <t xml:space="preserve">ジュンコウ　桂枝茯苓丸料ＦＣエキス細粒　医療用</t>
  </si>
  <si>
    <t xml:space="preserve">5200038C1063</t>
  </si>
  <si>
    <t xml:space="preserve">〔東洋〕桂枝茯苓丸料エキス細粒</t>
  </si>
  <si>
    <t xml:space="preserve">5200038C1080</t>
  </si>
  <si>
    <t xml:space="preserve">クラシエ桂枝茯苓丸料エキス細粒</t>
  </si>
  <si>
    <t xml:space="preserve">5200038D1026</t>
  </si>
  <si>
    <t xml:space="preserve">オースギ桂枝茯苓丸料エキスＧ</t>
  </si>
  <si>
    <t xml:space="preserve">5200038D1077</t>
  </si>
  <si>
    <t xml:space="preserve">ＪＰＳ桂枝茯苓丸料エキス顆粒〔調剤用〕</t>
  </si>
  <si>
    <t xml:space="preserve">5200038D1085</t>
  </si>
  <si>
    <t xml:space="preserve">太虎堂の桂枝茯苓丸料エキス顆粒</t>
  </si>
  <si>
    <t xml:space="preserve">5200038D1093</t>
  </si>
  <si>
    <t xml:space="preserve">ツムラ桂枝茯苓丸エキス顆粒（医療用）</t>
  </si>
  <si>
    <t xml:space="preserve">5200038D1123</t>
  </si>
  <si>
    <t xml:space="preserve">本草桂枝茯苓丸料エキス顆粒－Ｍ</t>
  </si>
  <si>
    <t xml:space="preserve">5200038F1051</t>
  </si>
  <si>
    <t xml:space="preserve">クラシエ桂枝茯苓丸料エキス錠</t>
  </si>
  <si>
    <t xml:space="preserve">5200039D1039</t>
  </si>
  <si>
    <t xml:space="preserve">桂枝茯苓丸加よく苡仁エキス</t>
  </si>
  <si>
    <t xml:space="preserve">ツムラ桂枝茯苓丸加よく苡仁エキス顆粒（医療用）</t>
  </si>
  <si>
    <t xml:space="preserve">5200040C1028</t>
  </si>
  <si>
    <t xml:space="preserve">桂芍知母湯エキス</t>
  </si>
  <si>
    <t xml:space="preserve">三和桂芍知母湯エキス細粒</t>
  </si>
  <si>
    <t xml:space="preserve">5200041C1022</t>
  </si>
  <si>
    <t xml:space="preserve">啓脾湯エキス</t>
  </si>
  <si>
    <t xml:space="preserve">〔東洋〕啓脾湯エキス細粒</t>
  </si>
  <si>
    <t xml:space="preserve">5200041D1028</t>
  </si>
  <si>
    <t xml:space="preserve">ツムラ啓脾湯エキス顆粒（医療用）</t>
  </si>
  <si>
    <t xml:space="preserve">5200042C1027</t>
  </si>
  <si>
    <t xml:space="preserve">桂麻各半湯エキス</t>
  </si>
  <si>
    <t xml:space="preserve">〔東洋〕桂麻各半湯エキス細粒</t>
  </si>
  <si>
    <t xml:space="preserve">5200043C1021</t>
  </si>
  <si>
    <t xml:space="preserve">香蘇散エキス</t>
  </si>
  <si>
    <t xml:space="preserve">コタロー香蘇散エキス細粒</t>
  </si>
  <si>
    <t xml:space="preserve">5200043D1027</t>
  </si>
  <si>
    <t xml:space="preserve">ツムラ香蘇散エキス顆粒（医療用）</t>
  </si>
  <si>
    <t xml:space="preserve">5200044C1034</t>
  </si>
  <si>
    <t xml:space="preserve">五虎湯エキス</t>
  </si>
  <si>
    <t xml:space="preserve">クラシエ五虎湯エキス細粒</t>
  </si>
  <si>
    <t xml:space="preserve">5200044D1030</t>
  </si>
  <si>
    <t xml:space="preserve">ツムラ五虎湯エキス顆粒（医療用）</t>
  </si>
  <si>
    <t xml:space="preserve">5200044F1022</t>
  </si>
  <si>
    <t xml:space="preserve">オースギ五虎湯エキス錠</t>
  </si>
  <si>
    <t xml:space="preserve">5200045C1020</t>
  </si>
  <si>
    <t xml:space="preserve">五積散エキス</t>
  </si>
  <si>
    <t xml:space="preserve">コタロー五積散エキス細粒</t>
  </si>
  <si>
    <t xml:space="preserve">5200045D1034</t>
  </si>
  <si>
    <t xml:space="preserve">ツムラ五積散エキス顆粒（医療用）</t>
  </si>
  <si>
    <t xml:space="preserve">5200046C1025</t>
  </si>
  <si>
    <t xml:space="preserve">呉茱萸湯エキス</t>
  </si>
  <si>
    <t xml:space="preserve">コタロー呉茱萸湯エキス細粒</t>
  </si>
  <si>
    <t xml:space="preserve">5200046C1033</t>
  </si>
  <si>
    <t xml:space="preserve">ジュンコウ　呉茱萸湯ＦＣエキス細粒　医療用</t>
  </si>
  <si>
    <t xml:space="preserve">5200046D1020</t>
  </si>
  <si>
    <t xml:space="preserve">太虎堂の呉茱萸湯エキス顆粒</t>
  </si>
  <si>
    <t xml:space="preserve">5200046D1039</t>
  </si>
  <si>
    <t xml:space="preserve">ツムラ呉茱萸湯エキス顆粒（医療用）</t>
  </si>
  <si>
    <t xml:space="preserve">5200047C1020</t>
  </si>
  <si>
    <t xml:space="preserve">五淋散エキス</t>
  </si>
  <si>
    <t xml:space="preserve">〔東洋〕五淋散エキス細粒</t>
  </si>
  <si>
    <t xml:space="preserve">5200047D1025</t>
  </si>
  <si>
    <t xml:space="preserve">ツムラ五淋散エキス顆粒（医療用）</t>
  </si>
  <si>
    <t xml:space="preserve">5200048A1023</t>
  </si>
  <si>
    <t xml:space="preserve">五苓散</t>
  </si>
  <si>
    <t xml:space="preserve">本草五苓散顆粒－Ｒ</t>
  </si>
  <si>
    <t xml:space="preserve">5200048C1032</t>
  </si>
  <si>
    <t xml:space="preserve">五苓散エキス</t>
  </si>
  <si>
    <t xml:space="preserve">コタロー五苓散料エキス細粒</t>
  </si>
  <si>
    <t xml:space="preserve">5200048C1040</t>
  </si>
  <si>
    <t xml:space="preserve">三和五苓散料エキス細粒</t>
  </si>
  <si>
    <t xml:space="preserve">5200048C1059</t>
  </si>
  <si>
    <t xml:space="preserve">ジュンコウ　五苓散料ＦＣエキス細粒　医療用</t>
  </si>
  <si>
    <t xml:space="preserve">5200048C1067</t>
  </si>
  <si>
    <t xml:space="preserve">〔東洋〕五苓散料エキス細粒</t>
  </si>
  <si>
    <t xml:space="preserve">5200048C1075</t>
  </si>
  <si>
    <t xml:space="preserve">クラシエ五苓散料エキス細粒</t>
  </si>
  <si>
    <t xml:space="preserve">5200048D1046</t>
  </si>
  <si>
    <t xml:space="preserve">ＪＰＳ五苓散料エキス顆粒〔調剤用〕</t>
  </si>
  <si>
    <t xml:space="preserve">5200048D1062</t>
  </si>
  <si>
    <t xml:space="preserve">太虎堂の五苓散料エキス顆粒</t>
  </si>
  <si>
    <t xml:space="preserve">5200048D1070</t>
  </si>
  <si>
    <t xml:space="preserve">ツムラ五苓散エキス顆粒（医療用）</t>
  </si>
  <si>
    <t xml:space="preserve">5200048F1063</t>
  </si>
  <si>
    <t xml:space="preserve">クラシエ五苓散料エキス錠</t>
  </si>
  <si>
    <t xml:space="preserve">5200049C1029</t>
  </si>
  <si>
    <t xml:space="preserve">柴陥湯エキス</t>
  </si>
  <si>
    <t xml:space="preserve">コタロー柴陥湯エキス細粒</t>
  </si>
  <si>
    <t xml:space="preserve">5200049D1024</t>
  </si>
  <si>
    <t xml:space="preserve">太虎堂の柴陥湯エキス顆粒</t>
  </si>
  <si>
    <t xml:space="preserve">5200049D1032</t>
  </si>
  <si>
    <t xml:space="preserve">ツムラ柴陥湯エキス顆粒（医療用）</t>
  </si>
  <si>
    <t xml:space="preserve">5200050C1030</t>
  </si>
  <si>
    <t xml:space="preserve">柴胡加竜骨牡蛎湯エキス</t>
  </si>
  <si>
    <t xml:space="preserve">コタロー柴胡加竜骨牡蛎湯エキス細粒</t>
  </si>
  <si>
    <t xml:space="preserve">5200050C1048</t>
  </si>
  <si>
    <t xml:space="preserve">ジュンコウ　柴胡加龍骨牡蠣湯ＦＣエキス細粒　医療用</t>
  </si>
  <si>
    <t xml:space="preserve">5200050C1056</t>
  </si>
  <si>
    <t xml:space="preserve">クラシエ柴胡加竜骨牡蛎湯エキス細粒</t>
  </si>
  <si>
    <t xml:space="preserve">5200050D1027</t>
  </si>
  <si>
    <t xml:space="preserve">オースギ柴胡加竜骨牡蛎湯エキスＧ</t>
  </si>
  <si>
    <t xml:space="preserve">5200050D1060</t>
  </si>
  <si>
    <t xml:space="preserve">ＪＰＳ柴胡加竜骨牡蛎湯エキス顆粒〔調剤用〕</t>
  </si>
  <si>
    <t xml:space="preserve">5200050D1086</t>
  </si>
  <si>
    <t xml:space="preserve">太虎堂の柴胡加竜骨牡蛎湯エキス顆粒</t>
  </si>
  <si>
    <t xml:space="preserve">5200050D1094</t>
  </si>
  <si>
    <t xml:space="preserve">ツムラ柴胡加竜骨牡蛎湯エキス顆粒（医療用）</t>
  </si>
  <si>
    <t xml:space="preserve">5200050D1116</t>
  </si>
  <si>
    <t xml:space="preserve">本草柴胡加竜骨牡蛎湯エキス顆粒－Ｍ</t>
  </si>
  <si>
    <t xml:space="preserve">5200050F1044</t>
  </si>
  <si>
    <t xml:space="preserve">クラシエ柴胡加竜骨牡蛎湯エキス錠</t>
  </si>
  <si>
    <t xml:space="preserve">5200051C1034</t>
  </si>
  <si>
    <t xml:space="preserve">柴胡桂枝湯エキス</t>
  </si>
  <si>
    <t xml:space="preserve">コタロー柴胡桂枝湯エキス細粒</t>
  </si>
  <si>
    <t xml:space="preserve">5200051C1042</t>
  </si>
  <si>
    <t xml:space="preserve">三和柴胡桂枝湯エキス細粒</t>
  </si>
  <si>
    <t xml:space="preserve">5200051C1050</t>
  </si>
  <si>
    <t xml:space="preserve">ジュンコウ　柴胡桂枝湯ＦＣエキス細粒　医療用</t>
  </si>
  <si>
    <t xml:space="preserve">5200051C1069</t>
  </si>
  <si>
    <t xml:space="preserve">クラシエ柴胡桂枝湯エキス細粒</t>
  </si>
  <si>
    <t xml:space="preserve">5200051D1021</t>
  </si>
  <si>
    <t xml:space="preserve">オースギ柴胡桂枝湯エキスＧ</t>
  </si>
  <si>
    <t xml:space="preserve">5200051D1064</t>
  </si>
  <si>
    <t xml:space="preserve">ＪＰＳ柴胡桂枝湯エキス顆粒〔調剤用〕</t>
  </si>
  <si>
    <t xml:space="preserve">5200051D1072</t>
  </si>
  <si>
    <t xml:space="preserve">太虎堂の柴胡桂枝湯エキス顆粒</t>
  </si>
  <si>
    <t xml:space="preserve">5200051D1080</t>
  </si>
  <si>
    <t xml:space="preserve">ツムラ柴胡桂枝湯エキス顆粒（医療用）</t>
  </si>
  <si>
    <t xml:space="preserve">5200051F1049</t>
  </si>
  <si>
    <t xml:space="preserve">クラシエ柴胡桂枝湯エキス錠</t>
  </si>
  <si>
    <t xml:space="preserve">5200052C1020</t>
  </si>
  <si>
    <t xml:space="preserve">柴胡桂枝乾姜湯エキス</t>
  </si>
  <si>
    <t xml:space="preserve">コタロー柴胡桂枝乾姜湯エキス細粒</t>
  </si>
  <si>
    <t xml:space="preserve">5200052D1026</t>
  </si>
  <si>
    <t xml:space="preserve">太虎堂の柴胡桂枝乾姜湯エキス顆粒</t>
  </si>
  <si>
    <t xml:space="preserve">5200052D1034</t>
  </si>
  <si>
    <t xml:space="preserve">ツムラ柴胡桂枝乾姜湯エキス顆粒（医療用）</t>
  </si>
  <si>
    <t xml:space="preserve">5200052D1069</t>
  </si>
  <si>
    <t xml:space="preserve">本草柴胡桂枝乾姜湯エキス顆粒－Ｍ</t>
  </si>
  <si>
    <t xml:space="preserve">5200053C1025</t>
  </si>
  <si>
    <t xml:space="preserve">柴胡清肝湯エキス</t>
  </si>
  <si>
    <t xml:space="preserve">コタロー柴胡清肝湯エキス細粒</t>
  </si>
  <si>
    <t xml:space="preserve">5200053D1020</t>
  </si>
  <si>
    <t xml:space="preserve">ツムラ柴胡清肝湯エキス顆粒（医療用）</t>
  </si>
  <si>
    <t xml:space="preserve">5200054C1038</t>
  </si>
  <si>
    <t xml:space="preserve">柴朴湯エキス</t>
  </si>
  <si>
    <t xml:space="preserve">クラシエ柴朴湯エキス細粒</t>
  </si>
  <si>
    <t xml:space="preserve">5200054D1033</t>
  </si>
  <si>
    <t xml:space="preserve">ツムラ柴朴湯エキス顆粒（医療用）</t>
  </si>
  <si>
    <t xml:space="preserve">5200055C1032</t>
  </si>
  <si>
    <t xml:space="preserve">柴苓湯エキス</t>
  </si>
  <si>
    <t xml:space="preserve">クラシエ柴苓湯エキス細粒</t>
  </si>
  <si>
    <t xml:space="preserve">5200055D1020</t>
  </si>
  <si>
    <t xml:space="preserve">ツムラ柴苓湯エキス顆粒（医療用）</t>
  </si>
  <si>
    <t xml:space="preserve">5200056D1024</t>
  </si>
  <si>
    <t xml:space="preserve">酸棗仁湯エキス</t>
  </si>
  <si>
    <t xml:space="preserve">オースギ酸棗仁湯エキスＧ</t>
  </si>
  <si>
    <t xml:space="preserve">5200056D1032</t>
  </si>
  <si>
    <t xml:space="preserve">ツムラ酸棗仁湯エキス顆粒（医療用）</t>
  </si>
  <si>
    <t xml:space="preserve">5200057C1031</t>
  </si>
  <si>
    <t xml:space="preserve">三黄瀉心湯エキス</t>
  </si>
  <si>
    <t xml:space="preserve">コタロー三黄瀉心湯エキス細粒</t>
  </si>
  <si>
    <t xml:space="preserve">5200057C1058</t>
  </si>
  <si>
    <t xml:space="preserve">クラシエ三黄瀉心湯エキス細粒</t>
  </si>
  <si>
    <t xml:space="preserve">5200057D1029</t>
  </si>
  <si>
    <t xml:space="preserve">オースギ三黄瀉心湯エキスＧ</t>
  </si>
  <si>
    <t xml:space="preserve">5200057D1053</t>
  </si>
  <si>
    <t xml:space="preserve">ＪＰＳ三黄瀉心湯エキス顆粒〔調剤用〕</t>
  </si>
  <si>
    <t xml:space="preserve">5200057D1061</t>
  </si>
  <si>
    <t xml:space="preserve">太虎堂の三黄瀉心湯エキス顆粒</t>
  </si>
  <si>
    <t xml:space="preserve">5200057D1070</t>
  </si>
  <si>
    <t xml:space="preserve">ツムラ三黄瀉心湯エキス顆粒（医療用）</t>
  </si>
  <si>
    <t xml:space="preserve">5200057D1096</t>
  </si>
  <si>
    <t xml:space="preserve">本草三黄瀉心湯エキス顆粒－Ｍ</t>
  </si>
  <si>
    <t xml:space="preserve">5200057M1029</t>
  </si>
  <si>
    <t xml:space="preserve">コタロー三黄瀉心湯エキスカプセル</t>
  </si>
  <si>
    <t xml:space="preserve">5200058D1023</t>
  </si>
  <si>
    <t xml:space="preserve">三物黄ごん湯エキス</t>
  </si>
  <si>
    <t xml:space="preserve">ツムラ三物黄ごん湯エキス顆粒（医療用）</t>
  </si>
  <si>
    <t xml:space="preserve">5200059D1036</t>
  </si>
  <si>
    <t xml:space="preserve">滋陰降火湯エキス</t>
  </si>
  <si>
    <t xml:space="preserve">ツムラ滋陰降火湯エキス顆粒（医療用）</t>
  </si>
  <si>
    <t xml:space="preserve">5200060D1020</t>
  </si>
  <si>
    <t xml:space="preserve">滋陰至宝湯エキス</t>
  </si>
  <si>
    <t xml:space="preserve">ツムラ滋陰至宝湯エキス顆粒（医療用）</t>
  </si>
  <si>
    <t xml:space="preserve">5200061D1025</t>
  </si>
  <si>
    <t xml:space="preserve">四逆散エキス</t>
  </si>
  <si>
    <t xml:space="preserve">ツムラ四逆散エキス顆粒（医療用）</t>
  </si>
  <si>
    <t xml:space="preserve">5200062C1024</t>
  </si>
  <si>
    <t xml:space="preserve">四君子湯エキス</t>
  </si>
  <si>
    <t xml:space="preserve">〔東洋〕四君子湯エキス細粒</t>
  </si>
  <si>
    <t xml:space="preserve">5200062D1020</t>
  </si>
  <si>
    <t xml:space="preserve">ツムラ四君子湯エキス顆粒（医療用）</t>
  </si>
  <si>
    <t xml:space="preserve">5200062F1020</t>
  </si>
  <si>
    <t xml:space="preserve">オースギ四君子湯エキス錠</t>
  </si>
  <si>
    <t xml:space="preserve">5200063C1029</t>
  </si>
  <si>
    <t xml:space="preserve">梔子柏皮湯エキス</t>
  </si>
  <si>
    <t xml:space="preserve">コタロー梔子柏皮湯エキス細粒</t>
  </si>
  <si>
    <t xml:space="preserve">5200064C1023</t>
  </si>
  <si>
    <t xml:space="preserve">七物降下湯エキス</t>
  </si>
  <si>
    <t xml:space="preserve">〔東洋〕七物降下湯エキス細粒</t>
  </si>
  <si>
    <t xml:space="preserve">5200064D1029</t>
  </si>
  <si>
    <t xml:space="preserve">オースギ七物降下湯エキスＧ</t>
  </si>
  <si>
    <t xml:space="preserve">5200064D1045</t>
  </si>
  <si>
    <t xml:space="preserve">ツムラ七物降下湯エキス顆粒（医療用）</t>
  </si>
  <si>
    <t xml:space="preserve">5200065C1036</t>
  </si>
  <si>
    <t xml:space="preserve">四物湯エキス</t>
  </si>
  <si>
    <t xml:space="preserve">コタロー四物湯エキス細粒</t>
  </si>
  <si>
    <t xml:space="preserve">5200065C1044</t>
  </si>
  <si>
    <t xml:space="preserve">ジュンコウ　四物湯ＦＣエキス細粒　医療用</t>
  </si>
  <si>
    <t xml:space="preserve">5200065C1052</t>
  </si>
  <si>
    <t xml:space="preserve">クラシエ四物湯エキス細粒</t>
  </si>
  <si>
    <t xml:space="preserve">5200065D1023</t>
  </si>
  <si>
    <t xml:space="preserve">太虎堂の四物湯エキス顆粒</t>
  </si>
  <si>
    <t xml:space="preserve">5200065D1031</t>
  </si>
  <si>
    <t xml:space="preserve">ツムラ四物湯エキス顆粒（医療用）</t>
  </si>
  <si>
    <t xml:space="preserve">5200065D1066</t>
  </si>
  <si>
    <t xml:space="preserve">本草四物湯エキス顆粒－Ｍ</t>
  </si>
  <si>
    <t xml:space="preserve">5200065F1059</t>
  </si>
  <si>
    <t xml:space="preserve">クラシエ四物湯エキス錠</t>
  </si>
  <si>
    <t xml:space="preserve">5200066C1022</t>
  </si>
  <si>
    <t xml:space="preserve">炙甘草湯エキス</t>
  </si>
  <si>
    <t xml:space="preserve">コタロー炙甘草湯エキス細粒</t>
  </si>
  <si>
    <t xml:space="preserve">5200066D1036</t>
  </si>
  <si>
    <t xml:space="preserve">ツムラ炙甘草湯エキス顆粒（医療用）</t>
  </si>
  <si>
    <t xml:space="preserve">5200067C1035</t>
  </si>
  <si>
    <t xml:space="preserve">芍薬甘草湯エキス</t>
  </si>
  <si>
    <t xml:space="preserve">コタロー芍薬甘草湯エキス細粒</t>
  </si>
  <si>
    <t xml:space="preserve">5200067C1043</t>
  </si>
  <si>
    <t xml:space="preserve">ジュンコウ　芍薬甘草湯ＦＣエキス細粒　医療用</t>
  </si>
  <si>
    <t xml:space="preserve">5200067C1051</t>
  </si>
  <si>
    <t xml:space="preserve">〔東洋〕芍薬甘草湯エキス細粒</t>
  </si>
  <si>
    <t xml:space="preserve">5200067C1060</t>
  </si>
  <si>
    <t xml:space="preserve">クラシエ芍薬甘草湯エキス細粒</t>
  </si>
  <si>
    <t xml:space="preserve">5200067D1049</t>
  </si>
  <si>
    <t xml:space="preserve">ツムラ芍薬甘草湯エキス顆粒（医療用）</t>
  </si>
  <si>
    <t xml:space="preserve">5200067D1065</t>
  </si>
  <si>
    <t xml:space="preserve">本草芍薬甘草湯エキス顆粒－Ｍ</t>
  </si>
  <si>
    <t xml:space="preserve">5200068C1021</t>
  </si>
  <si>
    <t xml:space="preserve">芍薬甘草附子湯エキス</t>
  </si>
  <si>
    <t xml:space="preserve">三和芍薬甘草附子湯エキス細粒</t>
  </si>
  <si>
    <t xml:space="preserve">5200069C1034</t>
  </si>
  <si>
    <t xml:space="preserve">十全大補湯エキス</t>
  </si>
  <si>
    <t xml:space="preserve">コタロー十全大補湯エキス細粒</t>
  </si>
  <si>
    <t xml:space="preserve">5200069C1042</t>
  </si>
  <si>
    <t xml:space="preserve">三和十全大補湯エキス細粒</t>
  </si>
  <si>
    <t xml:space="preserve">5200069C1050</t>
  </si>
  <si>
    <t xml:space="preserve">ジュンコウ　十全大補湯ＦＣエキス細粒　医療用</t>
  </si>
  <si>
    <t xml:space="preserve">5200069C1069</t>
  </si>
  <si>
    <t xml:space="preserve">〔東洋〕十全大補湯エキス細粒</t>
  </si>
  <si>
    <t xml:space="preserve">5200069C1077</t>
  </si>
  <si>
    <t xml:space="preserve">クラシエ十全大補湯エキス細粒</t>
  </si>
  <si>
    <t xml:space="preserve">5200069D1021</t>
  </si>
  <si>
    <t xml:space="preserve">オースギ十全大補湯エキスＧ</t>
  </si>
  <si>
    <t xml:space="preserve">5200069D1048</t>
  </si>
  <si>
    <t xml:space="preserve">ツムラ十全大補湯エキス顆粒（医療用）</t>
  </si>
  <si>
    <t xml:space="preserve">5200069D1072</t>
  </si>
  <si>
    <t xml:space="preserve">本草十全大補湯エキス顆粒－Ｍ</t>
  </si>
  <si>
    <t xml:space="preserve">5200070C1037</t>
  </si>
  <si>
    <t xml:space="preserve">十味敗毒湯エキス</t>
  </si>
  <si>
    <t xml:space="preserve">コタロー十味敗毒湯エキス細粒</t>
  </si>
  <si>
    <t xml:space="preserve">5200070C1045</t>
  </si>
  <si>
    <t xml:space="preserve">三和十味敗毒湯エキス細粒</t>
  </si>
  <si>
    <t xml:space="preserve">5200070C1053</t>
  </si>
  <si>
    <t xml:space="preserve">〔東洋〕十味敗毒湯エキス細粒</t>
  </si>
  <si>
    <t xml:space="preserve">5200070C1061</t>
  </si>
  <si>
    <t xml:space="preserve">クラシエ十味敗毒湯エキス細粒</t>
  </si>
  <si>
    <t xml:space="preserve">5200070D1024</t>
  </si>
  <si>
    <t xml:space="preserve">オースギ十味敗毒湯エキスＧ</t>
  </si>
  <si>
    <t xml:space="preserve">5200070D1059</t>
  </si>
  <si>
    <t xml:space="preserve">ＪＰＳ十味敗毒湯エキス顆粒〔調剤用〕</t>
  </si>
  <si>
    <t xml:space="preserve">5200070D1091</t>
  </si>
  <si>
    <t xml:space="preserve">太虎堂の十味敗毒湯エキス顆粒</t>
  </si>
  <si>
    <t xml:space="preserve">5200070D1105</t>
  </si>
  <si>
    <t xml:space="preserve">ツムラ十味敗毒湯エキス顆粒（医療用）</t>
  </si>
  <si>
    <t xml:space="preserve">5200070D1130</t>
  </si>
  <si>
    <t xml:space="preserve">本草十味敗毒湯エキス顆粒－Ｍ</t>
  </si>
  <si>
    <t xml:space="preserve">5200070F1033</t>
  </si>
  <si>
    <t xml:space="preserve">クラシエ十味敗毒湯エキス錠</t>
  </si>
  <si>
    <t xml:space="preserve">5200071D1029</t>
  </si>
  <si>
    <t xml:space="preserve">潤腸湯エキス</t>
  </si>
  <si>
    <t xml:space="preserve">太虎堂の潤腸湯エキス顆粒</t>
  </si>
  <si>
    <t xml:space="preserve">5200071D1037</t>
  </si>
  <si>
    <t xml:space="preserve">ツムラ潤腸湯エキス顆粒（医療用）</t>
  </si>
  <si>
    <t xml:space="preserve">5200072C1028</t>
  </si>
  <si>
    <t xml:space="preserve">小建中湯エキス</t>
  </si>
  <si>
    <t xml:space="preserve">コタロー小建中湯エキス細粒</t>
  </si>
  <si>
    <t xml:space="preserve">5200072D1023</t>
  </si>
  <si>
    <t xml:space="preserve">オースギ小建中湯エキスＧ</t>
  </si>
  <si>
    <t xml:space="preserve">5200072D1058</t>
  </si>
  <si>
    <t xml:space="preserve">ツムラ小建中湯エキス顆粒（医療用）</t>
  </si>
  <si>
    <t xml:space="preserve">5200073C1030</t>
  </si>
  <si>
    <t xml:space="preserve">小柴胡湯エキス</t>
  </si>
  <si>
    <t xml:space="preserve">コタロー小柴胡湯エキス細粒</t>
  </si>
  <si>
    <t xml:space="preserve">5200073C1049</t>
  </si>
  <si>
    <t xml:space="preserve">三和小柴胡湯エキス細粒</t>
  </si>
  <si>
    <t xml:space="preserve">5200073C1057</t>
  </si>
  <si>
    <t xml:space="preserve">ジュンコウ　小柴胡湯ＦＣエキス細粒　医療用</t>
  </si>
  <si>
    <t xml:space="preserve">5200073C1065</t>
  </si>
  <si>
    <t xml:space="preserve">〔東洋〕小柴胡湯エキス細粒</t>
  </si>
  <si>
    <t xml:space="preserve">5200073C1081</t>
  </si>
  <si>
    <t xml:space="preserve">クラシエ小柴胡湯エキス細粒</t>
  </si>
  <si>
    <t xml:space="preserve">5200073D1028</t>
  </si>
  <si>
    <t xml:space="preserve">オースギ小柴胡湯エキスＧ</t>
  </si>
  <si>
    <t xml:space="preserve">5200073D1087</t>
  </si>
  <si>
    <t xml:space="preserve">ＪＰＳ小柴胡湯エキス顆粒〔調剤用〕</t>
  </si>
  <si>
    <t xml:space="preserve">5200073D1109</t>
  </si>
  <si>
    <t xml:space="preserve">太虎堂の小柴胡湯エキス顆粒</t>
  </si>
  <si>
    <t xml:space="preserve">5200073D1117</t>
  </si>
  <si>
    <t xml:space="preserve">ツムラ小柴胡湯エキス顆粒（医療用）</t>
  </si>
  <si>
    <t xml:space="preserve">5200073D1150</t>
  </si>
  <si>
    <t xml:space="preserve">本草小柴胡湯エキス顆粒－Ｍ</t>
  </si>
  <si>
    <t xml:space="preserve">5200073F1029</t>
  </si>
  <si>
    <t xml:space="preserve">オースギ小柴胡湯エキスＴ錠</t>
  </si>
  <si>
    <t xml:space="preserve">5200073F1061</t>
  </si>
  <si>
    <t xml:space="preserve">クラシエ小柴胡湯エキス錠</t>
  </si>
  <si>
    <t xml:space="preserve">5200074D1022</t>
  </si>
  <si>
    <t xml:space="preserve">小柴胡湯加桔梗石膏エキス</t>
  </si>
  <si>
    <t xml:space="preserve">ツムラ小柴胡湯加桔梗石膏エキス顆粒（医療用）</t>
  </si>
  <si>
    <t xml:space="preserve">5200075C1030</t>
  </si>
  <si>
    <t xml:space="preserve">小青竜湯エキス</t>
  </si>
  <si>
    <t xml:space="preserve">コタロー小青竜湯エキス細粒</t>
  </si>
  <si>
    <t xml:space="preserve">5200075C1048</t>
  </si>
  <si>
    <t xml:space="preserve">三和小青竜湯エキス細粒</t>
  </si>
  <si>
    <t xml:space="preserve">5200075C1056</t>
  </si>
  <si>
    <t xml:space="preserve">クラシエ小青竜湯エキス細粒</t>
  </si>
  <si>
    <t xml:space="preserve">5200075D1027</t>
  </si>
  <si>
    <t xml:space="preserve">オースギ小青竜湯エキスＧ</t>
  </si>
  <si>
    <t xml:space="preserve">5200075D1060</t>
  </si>
  <si>
    <t xml:space="preserve">ＪＰＳ小青竜湯エキス顆粒〔調剤用〕</t>
  </si>
  <si>
    <t xml:space="preserve">5200075D1078</t>
  </si>
  <si>
    <t xml:space="preserve">太虎堂の小青竜湯エキス顆粒</t>
  </si>
  <si>
    <t xml:space="preserve">5200075D1086</t>
  </si>
  <si>
    <t xml:space="preserve">ツムラ小青竜湯エキス顆粒（医療用）</t>
  </si>
  <si>
    <t xml:space="preserve">5200075D1116</t>
  </si>
  <si>
    <t xml:space="preserve">本草小青龍湯エキス顆粒－Ｍ</t>
  </si>
  <si>
    <t xml:space="preserve">5200075F1028</t>
  </si>
  <si>
    <t xml:space="preserve">オースギ小青竜湯エキスＴ錠</t>
  </si>
  <si>
    <t xml:space="preserve">5200075F1052</t>
  </si>
  <si>
    <t xml:space="preserve">クラシエ小青竜湯エキス錠</t>
  </si>
  <si>
    <t xml:space="preserve">5200076C1034</t>
  </si>
  <si>
    <t xml:space="preserve">小半夏加茯苓湯エキス</t>
  </si>
  <si>
    <t xml:space="preserve">コタロー小半夏加茯苓湯エキス細粒</t>
  </si>
  <si>
    <t xml:space="preserve">5200076C1050</t>
  </si>
  <si>
    <t xml:space="preserve">クラシエ小半夏加茯苓湯エキス細粒</t>
  </si>
  <si>
    <t xml:space="preserve">5200076D1030</t>
  </si>
  <si>
    <t xml:space="preserve">ツムラ小半夏加茯苓湯エキス顆粒（医療用）</t>
  </si>
  <si>
    <t xml:space="preserve">5200076D1056</t>
  </si>
  <si>
    <t xml:space="preserve">本草小半夏加茯苓湯エキス顆粒－Ｍ</t>
  </si>
  <si>
    <t xml:space="preserve">5200076D1064</t>
  </si>
  <si>
    <t xml:space="preserve">オースギ小半夏加茯苓湯エキスＧ</t>
  </si>
  <si>
    <t xml:space="preserve">5200077C1020</t>
  </si>
  <si>
    <t xml:space="preserve">消風散エキス</t>
  </si>
  <si>
    <t xml:space="preserve">コタロー消風散エキス細粒</t>
  </si>
  <si>
    <t xml:space="preserve">5200077D1026</t>
  </si>
  <si>
    <t xml:space="preserve">オースギ消風散エキスＧ</t>
  </si>
  <si>
    <t xml:space="preserve">5200077D1034</t>
  </si>
  <si>
    <t xml:space="preserve">ツムラ消風散エキス顆粒（医療用）</t>
  </si>
  <si>
    <t xml:space="preserve">5200078D1020</t>
  </si>
  <si>
    <t xml:space="preserve">升麻葛根湯エキス</t>
  </si>
  <si>
    <t xml:space="preserve">ツムラ升麻葛根湯エキス顆粒（医療用）</t>
  </si>
  <si>
    <t xml:space="preserve">5200079C1020</t>
  </si>
  <si>
    <t xml:space="preserve">四苓湯</t>
  </si>
  <si>
    <t xml:space="preserve">オースギ四苓湯細粒（調剤用）</t>
  </si>
  <si>
    <t xml:space="preserve">5200080C1030</t>
  </si>
  <si>
    <t xml:space="preserve">辛夷清肺湯エキス</t>
  </si>
  <si>
    <t xml:space="preserve">コタロー辛夷清肺湯エキス細粒</t>
  </si>
  <si>
    <t xml:space="preserve">5200080C1049</t>
  </si>
  <si>
    <t xml:space="preserve">クラシエ辛夷清肺湯エキス細粒</t>
  </si>
  <si>
    <t xml:space="preserve">5200080D1028</t>
  </si>
  <si>
    <t xml:space="preserve">オースギ辛夷清肺湯エキスＧ</t>
  </si>
  <si>
    <t xml:space="preserve">5200080D1044</t>
  </si>
  <si>
    <t xml:space="preserve">ツムラ辛夷清肺湯エキス顆粒（医療用）</t>
  </si>
  <si>
    <t xml:space="preserve">5200081D1022</t>
  </si>
  <si>
    <t xml:space="preserve">参蘇飲エキス</t>
  </si>
  <si>
    <t xml:space="preserve">太虎堂の参蘇飲エキス顆粒</t>
  </si>
  <si>
    <t xml:space="preserve">5200081D1030</t>
  </si>
  <si>
    <t xml:space="preserve">ツムラ参蘇飲エキス顆粒（医療用）</t>
  </si>
  <si>
    <t xml:space="preserve">5200082C1030</t>
  </si>
  <si>
    <t xml:space="preserve">神秘湯エキス</t>
  </si>
  <si>
    <t xml:space="preserve">コタロー神秘湯エキス細粒</t>
  </si>
  <si>
    <t xml:space="preserve">5200082C1048</t>
  </si>
  <si>
    <t xml:space="preserve">〔東洋〕神秘湯エキス細粒</t>
  </si>
  <si>
    <t xml:space="preserve">5200082C1056</t>
  </si>
  <si>
    <t xml:space="preserve">クラシエ神秘湯エキス細粒</t>
  </si>
  <si>
    <t xml:space="preserve">5200082D1027</t>
  </si>
  <si>
    <t xml:space="preserve">オースギ神秘湯エキスＧ</t>
  </si>
  <si>
    <t xml:space="preserve">5200082D1043</t>
  </si>
  <si>
    <t xml:space="preserve">ツムラ神秘湯エキス顆粒（医療用）</t>
  </si>
  <si>
    <t xml:space="preserve">5200082D1051</t>
  </si>
  <si>
    <t xml:space="preserve">本草神秘湯エキス顆粒－Ｍ</t>
  </si>
  <si>
    <t xml:space="preserve">5200083C1026</t>
  </si>
  <si>
    <t xml:space="preserve">真武湯エキス</t>
  </si>
  <si>
    <t xml:space="preserve">コタロー真武湯エキス細粒</t>
  </si>
  <si>
    <t xml:space="preserve">5200083C1034</t>
  </si>
  <si>
    <t xml:space="preserve">三和真武湯エキス細粒</t>
  </si>
  <si>
    <t xml:space="preserve">5200083D1021</t>
  </si>
  <si>
    <t xml:space="preserve">ＪＰＳ真武湯エキス顆粒〔調剤用〕</t>
  </si>
  <si>
    <t xml:space="preserve">5200083D1030</t>
  </si>
  <si>
    <t xml:space="preserve">ツムラ真武湯エキス顆粒（医療用）</t>
  </si>
  <si>
    <t xml:space="preserve">5200084D1026</t>
  </si>
  <si>
    <t xml:space="preserve">清上防風湯エキス</t>
  </si>
  <si>
    <t xml:space="preserve">オースギ清上防風湯エキスＧ</t>
  </si>
  <si>
    <t xml:space="preserve">5200084D1034</t>
  </si>
  <si>
    <t xml:space="preserve">ツムラ清上防風湯エキス顆粒（医療用）</t>
  </si>
  <si>
    <t xml:space="preserve">5200085D1020</t>
  </si>
  <si>
    <t xml:space="preserve">清暑益気湯エキス</t>
  </si>
  <si>
    <t xml:space="preserve">ツムラ清暑益気湯エキス顆粒（医療用）</t>
  </si>
  <si>
    <t xml:space="preserve">5200086C1020</t>
  </si>
  <si>
    <t xml:space="preserve">清心蓮子飲エキス</t>
  </si>
  <si>
    <t xml:space="preserve">ジュンコウ　清心蓮子飲ＦＣエキス細粒　医療用</t>
  </si>
  <si>
    <t xml:space="preserve">5200086C1038</t>
  </si>
  <si>
    <t xml:space="preserve">〔東洋〕清心連子飲エキス細粒</t>
  </si>
  <si>
    <t xml:space="preserve">5200086D1033</t>
  </si>
  <si>
    <t xml:space="preserve">ツムラ清心蓮子飲エキス顆粒（医療用）</t>
  </si>
  <si>
    <t xml:space="preserve">5200087D1020</t>
  </si>
  <si>
    <t xml:space="preserve">清肺湯エキス</t>
  </si>
  <si>
    <t xml:space="preserve">ツムラ清肺湯エキス顆粒（医療用）</t>
  </si>
  <si>
    <t xml:space="preserve">5200088D1024</t>
  </si>
  <si>
    <t xml:space="preserve">川きゅう茶調散エキス</t>
  </si>
  <si>
    <t xml:space="preserve">オースギ川きゅう茶調散料エキスＴＧ</t>
  </si>
  <si>
    <t xml:space="preserve">5200088D1032</t>
  </si>
  <si>
    <t xml:space="preserve">ツムラ川きゅう茶調散エキス顆粒（医療用）</t>
  </si>
  <si>
    <t xml:space="preserve">5200089D1029</t>
  </si>
  <si>
    <t xml:space="preserve">疎経活血湯エキス</t>
  </si>
  <si>
    <t xml:space="preserve">オースギ疎経活血湯エキスＧ</t>
  </si>
  <si>
    <t xml:space="preserve">5200089D1037</t>
  </si>
  <si>
    <t xml:space="preserve">太虎堂の疎経活血湯エキス顆粒</t>
  </si>
  <si>
    <t xml:space="preserve">5200089D1045</t>
  </si>
  <si>
    <t xml:space="preserve">ツムラ疎経活血湯エキス顆粒（医療用）</t>
  </si>
  <si>
    <t xml:space="preserve">5200090D1021</t>
  </si>
  <si>
    <t xml:space="preserve">大黄甘草湯エキス</t>
  </si>
  <si>
    <t xml:space="preserve">オースギ大黄甘草湯エキスＧ</t>
  </si>
  <si>
    <t xml:space="preserve">5200090D1030</t>
  </si>
  <si>
    <t xml:space="preserve">ツムラ大黄甘草湯エキス顆粒（医療用）</t>
  </si>
  <si>
    <t xml:space="preserve">5200090F1022</t>
  </si>
  <si>
    <t xml:space="preserve">オースギ大黄甘草湯エキスＴ錠</t>
  </si>
  <si>
    <t xml:space="preserve">5200091C1020</t>
  </si>
  <si>
    <t xml:space="preserve">大黄牡丹皮湯エキス</t>
  </si>
  <si>
    <t xml:space="preserve">コタロー大黄牡丹皮湯エキス細粒</t>
  </si>
  <si>
    <t xml:space="preserve">5200091D1026</t>
  </si>
  <si>
    <t xml:space="preserve">ツムラ大黄牡丹皮湯エキス顆粒（医療用）</t>
  </si>
  <si>
    <t xml:space="preserve">5200092C1025</t>
  </si>
  <si>
    <t xml:space="preserve">大建中湯エキス</t>
  </si>
  <si>
    <t xml:space="preserve">コタロー大建中湯エキス細粒</t>
  </si>
  <si>
    <t xml:space="preserve">5200092D1020</t>
  </si>
  <si>
    <t xml:space="preserve">ツムラ大建中湯エキス顆粒（医療用）</t>
  </si>
  <si>
    <t xml:space="preserve">5200093C1038</t>
  </si>
  <si>
    <t xml:space="preserve">大柴胡湯エキス</t>
  </si>
  <si>
    <t xml:space="preserve">コタロー大柴胡湯エキス細粒</t>
  </si>
  <si>
    <t xml:space="preserve">5200093C1046</t>
  </si>
  <si>
    <t xml:space="preserve">三和大柴胡湯エキス細粒</t>
  </si>
  <si>
    <t xml:space="preserve">5200093C1054</t>
  </si>
  <si>
    <t xml:space="preserve">ジュンコウ　大柴胡湯ＦＣエキス細粒　医療用</t>
  </si>
  <si>
    <t xml:space="preserve">5200093C1062</t>
  </si>
  <si>
    <t xml:space="preserve">〔東洋〕大柴胡湯エキス細粒</t>
  </si>
  <si>
    <t xml:space="preserve">5200093C1070</t>
  </si>
  <si>
    <t xml:space="preserve">クラシエ大柴胡湯エキス細粒</t>
  </si>
  <si>
    <t xml:space="preserve">5200093D1025</t>
  </si>
  <si>
    <t xml:space="preserve">オースギ大柴胡湯エキスＧ</t>
  </si>
  <si>
    <t xml:space="preserve">5200093D1041</t>
  </si>
  <si>
    <t xml:space="preserve">ＪＰＳ大柴胡湯エキス顆粒〔調剤用〕</t>
  </si>
  <si>
    <t xml:space="preserve">5200093D1068</t>
  </si>
  <si>
    <t xml:space="preserve">太虎堂の大柴胡湯エキス顆粒</t>
  </si>
  <si>
    <t xml:space="preserve">5200093D1092</t>
  </si>
  <si>
    <t xml:space="preserve">ツムラ大柴胡湯エキス顆粒（医療用）</t>
  </si>
  <si>
    <t xml:space="preserve">5200093D1122</t>
  </si>
  <si>
    <t xml:space="preserve">本草大柴胡湯エキス顆粒－Ｍ</t>
  </si>
  <si>
    <t xml:space="preserve">5200093F1026</t>
  </si>
  <si>
    <t xml:space="preserve">オースギ大柴胡湯エキスＴ錠</t>
  </si>
  <si>
    <t xml:space="preserve">5200093F1069</t>
  </si>
  <si>
    <t xml:space="preserve">クラシエ大柴胡湯エキス錠</t>
  </si>
  <si>
    <t xml:space="preserve">5200094C1024</t>
  </si>
  <si>
    <t xml:space="preserve">大柴胡湯去大黄エキス</t>
  </si>
  <si>
    <t xml:space="preserve">コタロー大柴胡湯去大黄エキス細粒</t>
  </si>
  <si>
    <t xml:space="preserve">5200094C1032</t>
  </si>
  <si>
    <t xml:space="preserve">三和大柴胡去大黄湯エキス細粒</t>
  </si>
  <si>
    <t xml:space="preserve">5200095C1029</t>
  </si>
  <si>
    <t xml:space="preserve">大承気湯エキス</t>
  </si>
  <si>
    <t xml:space="preserve">コタロー大承気湯エキス細粒</t>
  </si>
  <si>
    <t xml:space="preserve">5200095D1024</t>
  </si>
  <si>
    <t xml:space="preserve">ツムラ大承気湯エキス顆粒（医療用）</t>
  </si>
  <si>
    <t xml:space="preserve">5200096C1023</t>
  </si>
  <si>
    <t xml:space="preserve">大防風湯エキス</t>
  </si>
  <si>
    <t xml:space="preserve">三和大防風湯エキス細粒</t>
  </si>
  <si>
    <t xml:space="preserve">5200096D1029</t>
  </si>
  <si>
    <t xml:space="preserve">ツムラ大防風湯エキス顆粒（医療用）</t>
  </si>
  <si>
    <t xml:space="preserve">5200097D1023</t>
  </si>
  <si>
    <t xml:space="preserve">竹じょ温胆湯エキス</t>
  </si>
  <si>
    <t xml:space="preserve">ツムラ竹じょ温胆湯エキス顆粒（医療用）</t>
  </si>
  <si>
    <t xml:space="preserve">5200098D1028</t>
  </si>
  <si>
    <t xml:space="preserve">治打撲一方エキス</t>
  </si>
  <si>
    <t xml:space="preserve">ツムラ治打撲一方エキス顆粒（医療用）</t>
  </si>
  <si>
    <t xml:space="preserve">5200099D1022</t>
  </si>
  <si>
    <t xml:space="preserve">治頭瘡一方エキス</t>
  </si>
  <si>
    <t xml:space="preserve">ツムラ治頭瘡一方エキス顆粒（医療用）</t>
  </si>
  <si>
    <t xml:space="preserve">5200100D1027</t>
  </si>
  <si>
    <t xml:space="preserve">調胃承気湯エキス</t>
  </si>
  <si>
    <t xml:space="preserve">ツムラ調胃承気湯エキス顆粒（医療用）</t>
  </si>
  <si>
    <t xml:space="preserve">5200101D1030</t>
  </si>
  <si>
    <t xml:space="preserve">釣藤散エキス</t>
  </si>
  <si>
    <t xml:space="preserve">ツムラ釣藤散エキス顆粒（医療用）</t>
  </si>
  <si>
    <t xml:space="preserve">5200102C1020</t>
  </si>
  <si>
    <t xml:space="preserve">腸癰湯エキス</t>
  </si>
  <si>
    <t xml:space="preserve">コタロー腸癰湯エキス細粒</t>
  </si>
  <si>
    <t xml:space="preserve">5200103C1033</t>
  </si>
  <si>
    <t xml:space="preserve">猪苓湯エキス</t>
  </si>
  <si>
    <t xml:space="preserve">コタロー猪苓湯エキス細粒</t>
  </si>
  <si>
    <t xml:space="preserve">5200103C1041</t>
  </si>
  <si>
    <t xml:space="preserve">三和猪苓湯エキス細粒</t>
  </si>
  <si>
    <t xml:space="preserve">5200103C1068</t>
  </si>
  <si>
    <t xml:space="preserve">〔東洋〕猪苓湯エキス細粒</t>
  </si>
  <si>
    <t xml:space="preserve">5200103C1092</t>
  </si>
  <si>
    <t xml:space="preserve">クラシエ猪苓湯エキス細粒</t>
  </si>
  <si>
    <t xml:space="preserve">5200103D1020</t>
  </si>
  <si>
    <t xml:space="preserve">オースギ猪苓湯エキスＧ</t>
  </si>
  <si>
    <t xml:space="preserve">5200103D1047</t>
  </si>
  <si>
    <t xml:space="preserve">ＪＰＳ猪苓湯エキス顆粒〔調剤用〕</t>
  </si>
  <si>
    <t xml:space="preserve">5200103D1063</t>
  </si>
  <si>
    <t xml:space="preserve">太虎堂の猪苓湯エキス顆粒</t>
  </si>
  <si>
    <t xml:space="preserve">5200103D1101</t>
  </si>
  <si>
    <t xml:space="preserve">ツムラ猪苓湯エキス顆粒（医療用）</t>
  </si>
  <si>
    <t xml:space="preserve">5200103D1144</t>
  </si>
  <si>
    <t xml:space="preserve">本草猪苓湯エキス顆粒－Ｍ</t>
  </si>
  <si>
    <t xml:space="preserve">5200104D1025</t>
  </si>
  <si>
    <t xml:space="preserve">猪苓湯合四物湯エキス</t>
  </si>
  <si>
    <t xml:space="preserve">ツムラ猪苓湯合四物湯エキス顆粒（医療用）</t>
  </si>
  <si>
    <t xml:space="preserve">5200105C1024</t>
  </si>
  <si>
    <t xml:space="preserve">通導散エキス</t>
  </si>
  <si>
    <t xml:space="preserve">コタロー通導散エキス細粒</t>
  </si>
  <si>
    <t xml:space="preserve">5200105D1020</t>
  </si>
  <si>
    <t xml:space="preserve">太虎堂の通導散エキス顆粒</t>
  </si>
  <si>
    <t xml:space="preserve">5200105D1038</t>
  </si>
  <si>
    <t xml:space="preserve">ツムラ通導散エキス顆粒（医療用）</t>
  </si>
  <si>
    <t xml:space="preserve">5200106C1037</t>
  </si>
  <si>
    <t xml:space="preserve">桃核承気湯エキス</t>
  </si>
  <si>
    <t xml:space="preserve">コタロー桃核承気湯エキス細粒</t>
  </si>
  <si>
    <t xml:space="preserve">5200106C1045</t>
  </si>
  <si>
    <t xml:space="preserve">ジュンコウ　桃核承気湯ＦＣエキス細粒　医療用</t>
  </si>
  <si>
    <t xml:space="preserve">5200106C1053</t>
  </si>
  <si>
    <t xml:space="preserve">クラシエ桃核承気湯エキス細粒</t>
  </si>
  <si>
    <t xml:space="preserve">5200106D1024</t>
  </si>
  <si>
    <t xml:space="preserve">オースギ桃核承気湯エキスＧ</t>
  </si>
  <si>
    <t xml:space="preserve">5200106D1040</t>
  </si>
  <si>
    <t xml:space="preserve">ＪＰＳ桃核承気湯エキス顆粒〔調剤用〕</t>
  </si>
  <si>
    <t xml:space="preserve">5200106D1059</t>
  </si>
  <si>
    <t xml:space="preserve">ツムラ桃核承気湯エキス顆粒（医療用）</t>
  </si>
  <si>
    <t xml:space="preserve">5200106D1091</t>
  </si>
  <si>
    <t xml:space="preserve">本草桃核承気湯エキス顆粒－Ｍ</t>
  </si>
  <si>
    <t xml:space="preserve">5200106F1041</t>
  </si>
  <si>
    <t xml:space="preserve">クラシエ桃核承気湯エキス錠</t>
  </si>
  <si>
    <t xml:space="preserve">5200107D1029</t>
  </si>
  <si>
    <t xml:space="preserve">当帰湯エキス</t>
  </si>
  <si>
    <t xml:space="preserve">ツムラ当帰湯エキス顆粒（医療用）</t>
  </si>
  <si>
    <t xml:space="preserve">5200108D1023</t>
  </si>
  <si>
    <t xml:space="preserve">当帰飲子エキス</t>
  </si>
  <si>
    <t xml:space="preserve">ツムラ当帰飲子エキス顆粒（医療用）</t>
  </si>
  <si>
    <t xml:space="preserve">5200109D1028</t>
  </si>
  <si>
    <t xml:space="preserve">当帰建中湯エキス</t>
  </si>
  <si>
    <t xml:space="preserve">ツムラ当帰建中湯エキス顆粒（医療用）</t>
  </si>
  <si>
    <t xml:space="preserve">5200110C1033</t>
  </si>
  <si>
    <t xml:space="preserve">当帰四逆加呉茱萸生姜湯エキス</t>
  </si>
  <si>
    <t xml:space="preserve">コタロー当帰四逆加呉茱萸生姜湯エキス細粒</t>
  </si>
  <si>
    <t xml:space="preserve">5200110C1041</t>
  </si>
  <si>
    <t xml:space="preserve">クラシエ当帰四逆加呉茱萸生姜湯エキス細粒</t>
  </si>
  <si>
    <t xml:space="preserve">5200110D1020</t>
  </si>
  <si>
    <t xml:space="preserve">オースギ当帰四逆加呉茱萸生姜湯エキスＧ</t>
  </si>
  <si>
    <t xml:space="preserve">5200110D1047</t>
  </si>
  <si>
    <t xml:space="preserve">ツムラ当帰四逆加呉茱萸生姜湯エキス顆粒（医療用）</t>
  </si>
  <si>
    <t xml:space="preserve">5200111B1032</t>
  </si>
  <si>
    <t xml:space="preserve">当帰芍薬散エキス</t>
  </si>
  <si>
    <t xml:space="preserve">太虎堂の当帰芍薬散料エキス散</t>
  </si>
  <si>
    <t xml:space="preserve">5200111C1038</t>
  </si>
  <si>
    <t xml:space="preserve">コタロー当帰芍薬散料エキス細粒</t>
  </si>
  <si>
    <t xml:space="preserve">5200111C1046</t>
  </si>
  <si>
    <t xml:space="preserve">三和当帰芍薬散料エキス細粒</t>
  </si>
  <si>
    <t xml:space="preserve">5200111C1054</t>
  </si>
  <si>
    <t xml:space="preserve">ジュンコウ　当帰芍薬散料ＦＣエキス細粒　医療用</t>
  </si>
  <si>
    <t xml:space="preserve">5200111C1062</t>
  </si>
  <si>
    <t xml:space="preserve">〔東洋〕当帰芍薬散料エキス細粒</t>
  </si>
  <si>
    <t xml:space="preserve">5200111C1089</t>
  </si>
  <si>
    <t xml:space="preserve">クラシエ当帰芍薬散料エキス細粒</t>
  </si>
  <si>
    <t xml:space="preserve">5200111D1025</t>
  </si>
  <si>
    <t xml:space="preserve">オースギ当帰芍薬散料エキスＧ</t>
  </si>
  <si>
    <t xml:space="preserve">5200111D1041</t>
  </si>
  <si>
    <t xml:space="preserve">ＪＰＳ当帰芍薬散料エキス顆粒〔調剤用〕</t>
  </si>
  <si>
    <t xml:space="preserve">5200111D1068</t>
  </si>
  <si>
    <t xml:space="preserve">太虎堂の当帰芍薬散料エキス顆粒</t>
  </si>
  <si>
    <t xml:space="preserve">5200111D1076</t>
  </si>
  <si>
    <t xml:space="preserve">ツムラ当帰芍薬散エキス顆粒（医療用）</t>
  </si>
  <si>
    <t xml:space="preserve">5200111D1157</t>
  </si>
  <si>
    <t xml:space="preserve">本草当帰芍薬散料エキス顆粒－Ｍ</t>
  </si>
  <si>
    <t xml:space="preserve">5200111F1026</t>
  </si>
  <si>
    <t xml:space="preserve">オースギ当帰芍薬散料エキスＴ錠</t>
  </si>
  <si>
    <t xml:space="preserve">5200112C1024</t>
  </si>
  <si>
    <t xml:space="preserve">当帰芍薬散加附子エキス</t>
  </si>
  <si>
    <t xml:space="preserve">三和当帰芍薬散加附子エキス細粒</t>
  </si>
  <si>
    <t xml:space="preserve">5200113D1024</t>
  </si>
  <si>
    <t xml:space="preserve">二朮湯エキス</t>
  </si>
  <si>
    <t xml:space="preserve">ツムラ二朮湯エキス顆粒（医療用）</t>
  </si>
  <si>
    <t xml:space="preserve">5200114C1023</t>
  </si>
  <si>
    <t xml:space="preserve">二陳湯エキス</t>
  </si>
  <si>
    <t xml:space="preserve">〔東洋〕二陳湯エキス細粒</t>
  </si>
  <si>
    <t xml:space="preserve">5200114D1029</t>
  </si>
  <si>
    <t xml:space="preserve">ツムラ二陳湯エキス顆粒（医療用）</t>
  </si>
  <si>
    <t xml:space="preserve">5200115D1023</t>
  </si>
  <si>
    <t xml:space="preserve">女神散エキス</t>
  </si>
  <si>
    <t xml:space="preserve">ツムラ女神散エキス顆粒（医療用）</t>
  </si>
  <si>
    <t xml:space="preserve">5200116C1030</t>
  </si>
  <si>
    <t xml:space="preserve">人参湯エキス</t>
  </si>
  <si>
    <t xml:space="preserve">コタロー人参湯エキス細粒</t>
  </si>
  <si>
    <t xml:space="preserve">5200116C1049</t>
  </si>
  <si>
    <t xml:space="preserve">〔東洋〕人参湯エキス細粒</t>
  </si>
  <si>
    <t xml:space="preserve">5200116C1057</t>
  </si>
  <si>
    <t xml:space="preserve">本草人参湯エキス細粒</t>
  </si>
  <si>
    <t xml:space="preserve">5200116C1065</t>
  </si>
  <si>
    <t xml:space="preserve">クラシエ人参湯エキス細粒</t>
  </si>
  <si>
    <t xml:space="preserve">5200116D1028</t>
  </si>
  <si>
    <t xml:space="preserve">オースギ人参湯エキスＧ</t>
  </si>
  <si>
    <t xml:space="preserve">5200116D1052</t>
  </si>
  <si>
    <t xml:space="preserve">太虎堂の人参湯エキス顆粒</t>
  </si>
  <si>
    <t xml:space="preserve">5200116D1060</t>
  </si>
  <si>
    <t xml:space="preserve">ツムラ人参湯エキス顆粒（医療用）</t>
  </si>
  <si>
    <t xml:space="preserve">5200117C1035</t>
  </si>
  <si>
    <t xml:space="preserve">人参養栄湯エキス</t>
  </si>
  <si>
    <t xml:space="preserve">コタロー人参養栄湯エキス細粒</t>
  </si>
  <si>
    <t xml:space="preserve">5200117C1043</t>
  </si>
  <si>
    <t xml:space="preserve">クラシエ人参養栄湯エキス細粒</t>
  </si>
  <si>
    <t xml:space="preserve">5200117D1022</t>
  </si>
  <si>
    <t xml:space="preserve">オースギ人参養栄湯エキスＧ</t>
  </si>
  <si>
    <t xml:space="preserve">5200117D1030</t>
  </si>
  <si>
    <t xml:space="preserve">ツムラ人参養栄湯エキス顆粒（医療用）</t>
  </si>
  <si>
    <t xml:space="preserve">5200118C1021</t>
  </si>
  <si>
    <t xml:space="preserve">排膿散及湯エキス</t>
  </si>
  <si>
    <t xml:space="preserve">コタロー排膿散及湯エキス細粒</t>
  </si>
  <si>
    <t xml:space="preserve">5200118D1027</t>
  </si>
  <si>
    <t xml:space="preserve">ツムラ排膿散及湯エキス顆粒（医療用）</t>
  </si>
  <si>
    <t xml:space="preserve">5200119C1026</t>
  </si>
  <si>
    <t xml:space="preserve">麦門冬湯エキス</t>
  </si>
  <si>
    <t xml:space="preserve">コタロー麦門冬湯エキス細粒</t>
  </si>
  <si>
    <t xml:space="preserve">5200119C1034</t>
  </si>
  <si>
    <t xml:space="preserve">ジュンコウ　麦門冬湯ＦＣエキス細粒　医療用</t>
  </si>
  <si>
    <t xml:space="preserve">5200119D1021</t>
  </si>
  <si>
    <t xml:space="preserve">ＪＰＳ麦門冬湯エキス顆粒〔調剤用〕</t>
  </si>
  <si>
    <t xml:space="preserve">5200119D1030</t>
  </si>
  <si>
    <t xml:space="preserve">ツムラ麦門冬湯エキス顆粒（医療用）</t>
  </si>
  <si>
    <t xml:space="preserve">5200120C1029</t>
  </si>
  <si>
    <t xml:space="preserve">八味丸エキス</t>
  </si>
  <si>
    <t xml:space="preserve">コタロー八味丸料エキス細粒</t>
  </si>
  <si>
    <t xml:space="preserve">5200120D1032</t>
  </si>
  <si>
    <t xml:space="preserve">本草八味丸料エキス顆粒－Ｍ</t>
  </si>
  <si>
    <t xml:space="preserve">5200120L1029</t>
  </si>
  <si>
    <t xml:space="preserve">八味丸</t>
  </si>
  <si>
    <t xml:space="preserve">１０丸</t>
  </si>
  <si>
    <t xml:space="preserve">ウチダの八味丸Ｍ</t>
  </si>
  <si>
    <t xml:space="preserve">5200121C1031</t>
  </si>
  <si>
    <t xml:space="preserve">八味地黄丸エキス</t>
  </si>
  <si>
    <t xml:space="preserve">三和八味地黄丸料エキス細粒</t>
  </si>
  <si>
    <t xml:space="preserve">5200121C1040</t>
  </si>
  <si>
    <t xml:space="preserve">クラシエ八味地黄丸料エキス細粒</t>
  </si>
  <si>
    <t xml:space="preserve">5200121D1029</t>
  </si>
  <si>
    <t xml:space="preserve">オースギ八味地黄丸料エキスＧ</t>
  </si>
  <si>
    <t xml:space="preserve">5200121D1037</t>
  </si>
  <si>
    <t xml:space="preserve">ＪＰＳ八味地黄丸料エキス顆粒〔調剤用〕</t>
  </si>
  <si>
    <t xml:space="preserve">5200121D1045</t>
  </si>
  <si>
    <t xml:space="preserve">ツムラ八味地黄丸エキス顆粒（医療用）</t>
  </si>
  <si>
    <t xml:space="preserve">5200121F1020</t>
  </si>
  <si>
    <t xml:space="preserve">オースギ八味地黄丸料エキスＴ錠</t>
  </si>
  <si>
    <t xml:space="preserve">5200121F1046</t>
  </si>
  <si>
    <t xml:space="preserve">クラシエ八味地黄丸料エキス錠</t>
  </si>
  <si>
    <t xml:space="preserve">5200122C1036</t>
  </si>
  <si>
    <t xml:space="preserve">半夏厚朴湯エキス</t>
  </si>
  <si>
    <t xml:space="preserve">コタロー半夏厚朴湯エキス細粒</t>
  </si>
  <si>
    <t xml:space="preserve">5200122C1044</t>
  </si>
  <si>
    <t xml:space="preserve">三和半夏厚朴湯エキス細粒</t>
  </si>
  <si>
    <t xml:space="preserve">5200122C1052</t>
  </si>
  <si>
    <t xml:space="preserve">ジュンコウ　半夏厚朴湯ＦＣエキス細粒　医療用</t>
  </si>
  <si>
    <t xml:space="preserve">5200122C1060</t>
  </si>
  <si>
    <t xml:space="preserve">〔東洋〕半夏厚朴湯エキス細粒</t>
  </si>
  <si>
    <t xml:space="preserve">5200122C1079</t>
  </si>
  <si>
    <t xml:space="preserve">クラシエ半夏厚朴湯エキス細粒</t>
  </si>
  <si>
    <t xml:space="preserve">5200122D1023</t>
  </si>
  <si>
    <t xml:space="preserve">オースギ半夏厚朴湯エキスＧ</t>
  </si>
  <si>
    <t xml:space="preserve">5200122D1040</t>
  </si>
  <si>
    <t xml:space="preserve">ＪＰＳ半夏厚朴湯エキス顆粒〔調剤用〕</t>
  </si>
  <si>
    <t xml:space="preserve">5200122D1066</t>
  </si>
  <si>
    <t xml:space="preserve">太虎堂の半夏厚朴湯エキス顆粒</t>
  </si>
  <si>
    <t xml:space="preserve">5200122D1074</t>
  </si>
  <si>
    <t xml:space="preserve">ツムラ半夏厚朴湯エキス顆粒（医療用）</t>
  </si>
  <si>
    <t xml:space="preserve">5200122D1112</t>
  </si>
  <si>
    <t xml:space="preserve">本草半夏厚朴湯エキス顆粒－Ｍ</t>
  </si>
  <si>
    <t xml:space="preserve">5200122F1024</t>
  </si>
  <si>
    <t xml:space="preserve">オースギ半夏厚朴湯エキスＴ錠</t>
  </si>
  <si>
    <t xml:space="preserve">5200122F1067</t>
  </si>
  <si>
    <t xml:space="preserve">クラシエ半夏厚朴湯エキス錠</t>
  </si>
  <si>
    <t xml:space="preserve">5200123C1030</t>
  </si>
  <si>
    <t xml:space="preserve">半夏瀉心湯エキス</t>
  </si>
  <si>
    <t xml:space="preserve">コタロー半夏瀉心湯エキス細粒</t>
  </si>
  <si>
    <t xml:space="preserve">5200123C1049</t>
  </si>
  <si>
    <t xml:space="preserve">三和半夏瀉心湯エキス細粒</t>
  </si>
  <si>
    <t xml:space="preserve">5200123C1057</t>
  </si>
  <si>
    <t xml:space="preserve">ジュンコウ　半夏瀉心湯ＦＣエキス細粒　医療用</t>
  </si>
  <si>
    <t xml:space="preserve">5200123C1065</t>
  </si>
  <si>
    <t xml:space="preserve">〔東洋〕半夏瀉心湯エキス細粒</t>
  </si>
  <si>
    <t xml:space="preserve">5200123C1081</t>
  </si>
  <si>
    <t xml:space="preserve">クラシエ半夏瀉心湯エキス細粒</t>
  </si>
  <si>
    <t xml:space="preserve">5200123D1028</t>
  </si>
  <si>
    <t xml:space="preserve">オースギ半夏瀉心湯エキスＧ</t>
  </si>
  <si>
    <t xml:space="preserve">5200123D1052</t>
  </si>
  <si>
    <t xml:space="preserve">ＪＰＳ半夏瀉心湯エキス顆粒〔調剤用〕</t>
  </si>
  <si>
    <t xml:space="preserve">5200123D1060</t>
  </si>
  <si>
    <t xml:space="preserve">太虎堂の半夏瀉心湯エキス顆粒</t>
  </si>
  <si>
    <t xml:space="preserve">5200123D1079</t>
  </si>
  <si>
    <t xml:space="preserve">ツムラ半夏瀉心湯エキス顆粒（医療用）</t>
  </si>
  <si>
    <t xml:space="preserve">5200123D1125</t>
  </si>
  <si>
    <t xml:space="preserve">本草半夏瀉心湯エキス顆粒－Ｍ</t>
  </si>
  <si>
    <t xml:space="preserve">5200123F1053</t>
  </si>
  <si>
    <t xml:space="preserve">クラシエ半夏瀉心湯エキス錠</t>
  </si>
  <si>
    <t xml:space="preserve">5200124C1035</t>
  </si>
  <si>
    <t xml:space="preserve">半夏白朮天麻湯エキス</t>
  </si>
  <si>
    <t xml:space="preserve">コタロー半夏白朮天麻湯エキス細粒</t>
  </si>
  <si>
    <t xml:space="preserve">5200124C1043</t>
  </si>
  <si>
    <t xml:space="preserve">三和半夏白朮天麻湯エキス細粒</t>
  </si>
  <si>
    <t xml:space="preserve">5200124C1051</t>
  </si>
  <si>
    <t xml:space="preserve">クラシエ半夏白朮天麻湯エキス細粒</t>
  </si>
  <si>
    <t xml:space="preserve">5200124D1022</t>
  </si>
  <si>
    <t xml:space="preserve">ツムラ半夏白朮天麻湯エキス顆粒（医療用）</t>
  </si>
  <si>
    <t xml:space="preserve">5200125C1030</t>
  </si>
  <si>
    <t xml:space="preserve">白虎加人参湯エキス</t>
  </si>
  <si>
    <t xml:space="preserve">コタロー白虎加人参湯エキス細粒</t>
  </si>
  <si>
    <t xml:space="preserve">5200125C1048</t>
  </si>
  <si>
    <t xml:space="preserve">クラシエ白虎加人参湯エキス細粒</t>
  </si>
  <si>
    <t xml:space="preserve">5200125D1035</t>
  </si>
  <si>
    <t xml:space="preserve">ツムラ白虎加人参湯エキス顆粒（医療用）</t>
  </si>
  <si>
    <t xml:space="preserve">5200125F1036</t>
  </si>
  <si>
    <t xml:space="preserve">クラシエ白虎加人参湯エキス錠</t>
  </si>
  <si>
    <t xml:space="preserve">5200126C1026</t>
  </si>
  <si>
    <t xml:space="preserve">茯苓飲エキス</t>
  </si>
  <si>
    <t xml:space="preserve">コタロー茯苓飲エキス細粒</t>
  </si>
  <si>
    <t xml:space="preserve">5200126D1021</t>
  </si>
  <si>
    <t xml:space="preserve">ツムラ茯苓飲エキス顆粒（医療用）</t>
  </si>
  <si>
    <t xml:space="preserve">5200127D1026</t>
  </si>
  <si>
    <t xml:space="preserve">茯苓飲合半夏厚朴湯エキス</t>
  </si>
  <si>
    <t xml:space="preserve">ツムラ茯苓飲合半夏厚朴湯エキス顆粒（医療用）</t>
  </si>
  <si>
    <t xml:space="preserve">5200128C1025</t>
  </si>
  <si>
    <t xml:space="preserve">平胃散エキス</t>
  </si>
  <si>
    <t xml:space="preserve">コタロー平胃散エキス細粒</t>
  </si>
  <si>
    <t xml:space="preserve">5200128D1020</t>
  </si>
  <si>
    <t xml:space="preserve">オースギ平胃散料エキスＧ</t>
  </si>
  <si>
    <t xml:space="preserve">5200128D1047</t>
  </si>
  <si>
    <t xml:space="preserve">ツムラ平胃散エキス顆粒（医療用）</t>
  </si>
  <si>
    <t xml:space="preserve">5200128D1080</t>
  </si>
  <si>
    <t xml:space="preserve">本草平胃散料エキス顆粒－Ｍ</t>
  </si>
  <si>
    <t xml:space="preserve">5200129C1038</t>
  </si>
  <si>
    <t xml:space="preserve">防已黄耆湯エキス</t>
  </si>
  <si>
    <t xml:space="preserve">コタロー防已黄耆湯エキス細粒</t>
  </si>
  <si>
    <t xml:space="preserve">5200129C1046</t>
  </si>
  <si>
    <t xml:space="preserve">ジュンコウ　防已黄耆湯ＦＣエキス細粒　医療用</t>
  </si>
  <si>
    <t xml:space="preserve">5200129C1062</t>
  </si>
  <si>
    <t xml:space="preserve">クラシエ防已黄耆湯エキス細粒</t>
  </si>
  <si>
    <t xml:space="preserve">5200129D1025</t>
  </si>
  <si>
    <t xml:space="preserve">オースギ防已黄耆湯エキスＧ</t>
  </si>
  <si>
    <t xml:space="preserve">5200129D1041</t>
  </si>
  <si>
    <t xml:space="preserve">ＪＰＳ防已黄耆湯エキス顆粒〔調剤用〕</t>
  </si>
  <si>
    <t xml:space="preserve">5200129D1068</t>
  </si>
  <si>
    <t xml:space="preserve">太虎堂の防已黄耆湯エキス顆粒</t>
  </si>
  <si>
    <t xml:space="preserve">5200129D1076</t>
  </si>
  <si>
    <t xml:space="preserve">ツムラ防已黄耆湯エキス顆粒（医療用）</t>
  </si>
  <si>
    <t xml:space="preserve">5200129D1106</t>
  </si>
  <si>
    <t xml:space="preserve">本草防已黄耆湯エキス顆粒－Ｍ</t>
  </si>
  <si>
    <t xml:space="preserve">5200129F1042</t>
  </si>
  <si>
    <t xml:space="preserve">クラシエ防已黄耆湯エキス錠</t>
  </si>
  <si>
    <t xml:space="preserve">5200130C1030</t>
  </si>
  <si>
    <t xml:space="preserve">防風通聖散エキス</t>
  </si>
  <si>
    <t xml:space="preserve">コタロー防風通聖散エキス細粒</t>
  </si>
  <si>
    <t xml:space="preserve">5200130C1049</t>
  </si>
  <si>
    <t xml:space="preserve">三和防風通聖散料エキス細粒</t>
  </si>
  <si>
    <t xml:space="preserve">5200130C1057</t>
  </si>
  <si>
    <t xml:space="preserve">〔東洋〕防風通聖散料エキス細粒</t>
  </si>
  <si>
    <t xml:space="preserve">5200130C1065</t>
  </si>
  <si>
    <t xml:space="preserve">クラシエ防風通聖散料エキス細粒</t>
  </si>
  <si>
    <t xml:space="preserve">5200130D1028</t>
  </si>
  <si>
    <t xml:space="preserve">オースギ防風通聖散エキスＧ</t>
  </si>
  <si>
    <t xml:space="preserve">5200130D1044</t>
  </si>
  <si>
    <t xml:space="preserve">ＪＰＳ防風通聖散料エキス顆粒〔調剤用〕</t>
  </si>
  <si>
    <t xml:space="preserve">5200130D1052</t>
  </si>
  <si>
    <t xml:space="preserve">太虎堂の防風通聖散料エキス顆粒</t>
  </si>
  <si>
    <t xml:space="preserve">5200130D1060</t>
  </si>
  <si>
    <t xml:space="preserve">ツムラ防風通聖散エキス顆粒（医療用）</t>
  </si>
  <si>
    <t xml:space="preserve">5200130D1087</t>
  </si>
  <si>
    <t xml:space="preserve">本草防風通聖散エキス顆粒－Ｍ</t>
  </si>
  <si>
    <t xml:space="preserve">5200130F1037</t>
  </si>
  <si>
    <t xml:space="preserve">クラシエ防風通聖散エキス錠</t>
  </si>
  <si>
    <t xml:space="preserve">5200131B1021</t>
  </si>
  <si>
    <t xml:space="preserve">補中益気湯エキス</t>
  </si>
  <si>
    <t xml:space="preserve">太虎堂の補中益気湯エキス散</t>
  </si>
  <si>
    <t xml:space="preserve">5200131C1035</t>
  </si>
  <si>
    <t xml:space="preserve">コタロー補中益気湯エキス細粒</t>
  </si>
  <si>
    <t xml:space="preserve">5200131C1043</t>
  </si>
  <si>
    <t xml:space="preserve">三和補中益気湯エキス細粒</t>
  </si>
  <si>
    <t xml:space="preserve">5200131C1051</t>
  </si>
  <si>
    <t xml:space="preserve">ジュンコウ　補中益気湯ＦＣエキス細粒　医療用</t>
  </si>
  <si>
    <t xml:space="preserve">5200131C1060</t>
  </si>
  <si>
    <t xml:space="preserve">〔東洋〕補中益気湯エキス細粒</t>
  </si>
  <si>
    <t xml:space="preserve">5200131C1078</t>
  </si>
  <si>
    <t xml:space="preserve">クラシエ補中益気湯エキス細粒</t>
  </si>
  <si>
    <t xml:space="preserve">5200131D1022</t>
  </si>
  <si>
    <t xml:space="preserve">オースギ補中益気湯エキスＧ</t>
  </si>
  <si>
    <t xml:space="preserve">5200131D1049</t>
  </si>
  <si>
    <t xml:space="preserve">ＪＰＳ補中益気湯エキス顆粒〔調剤用〕</t>
  </si>
  <si>
    <t xml:space="preserve">5200131D1057</t>
  </si>
  <si>
    <t xml:space="preserve">太虎堂の補中益気湯エキス顆粒</t>
  </si>
  <si>
    <t xml:space="preserve">5200131D1065</t>
  </si>
  <si>
    <t xml:space="preserve">ツムラ補中益気湯エキス顆粒（医療用）</t>
  </si>
  <si>
    <t xml:space="preserve">5200131D1120</t>
  </si>
  <si>
    <t xml:space="preserve">本草補中益気湯エキス顆粒－Ｍ</t>
  </si>
  <si>
    <t xml:space="preserve">5200131F1031</t>
  </si>
  <si>
    <t xml:space="preserve">ジュンコウ　補中益気湯ＦＣエキス錠　医療用</t>
  </si>
  <si>
    <t xml:space="preserve">5200132C1030</t>
  </si>
  <si>
    <t xml:space="preserve">麻黄湯エキス</t>
  </si>
  <si>
    <t xml:space="preserve">コタロー麻黄湯エキス細粒</t>
  </si>
  <si>
    <t xml:space="preserve">5200132C1048</t>
  </si>
  <si>
    <t xml:space="preserve">ジュンコウ　麻黄湯ＦＣエキス細粒　医療用</t>
  </si>
  <si>
    <t xml:space="preserve">5200132C1064</t>
  </si>
  <si>
    <t xml:space="preserve">クラシエ麻黄湯エキス細粒</t>
  </si>
  <si>
    <t xml:space="preserve">5200132D1035</t>
  </si>
  <si>
    <t xml:space="preserve">ツムラ麻黄湯エキス顆粒（医療用）</t>
  </si>
  <si>
    <t xml:space="preserve">5200132D1060</t>
  </si>
  <si>
    <t xml:space="preserve">本草麻黄湯エキス顆粒－Ｓ</t>
  </si>
  <si>
    <t xml:space="preserve">5200133C1026</t>
  </si>
  <si>
    <t xml:space="preserve">麻黄附子細辛湯エキス</t>
  </si>
  <si>
    <t xml:space="preserve">三和麻黄附子細辛湯エキス細粒</t>
  </si>
  <si>
    <t xml:space="preserve">5200133D1021</t>
  </si>
  <si>
    <t xml:space="preserve">ツムラ麻黄附子細辛湯エキス顆粒（医療用）</t>
  </si>
  <si>
    <t xml:space="preserve">5200133M1021</t>
  </si>
  <si>
    <t xml:space="preserve">コタロー麻黄附子細辛湯エキスカプセル</t>
  </si>
  <si>
    <t xml:space="preserve">5200134C1020</t>
  </si>
  <si>
    <t xml:space="preserve">麻杏甘石湯エキス</t>
  </si>
  <si>
    <t xml:space="preserve">コタロー麻杏甘石湯エキス細粒</t>
  </si>
  <si>
    <t xml:space="preserve">5200134C1039</t>
  </si>
  <si>
    <t xml:space="preserve">ジュンコウ　麻杏甘石湯ＦＣエキス細粒　医療用</t>
  </si>
  <si>
    <t xml:space="preserve">5200134D1026</t>
  </si>
  <si>
    <t xml:space="preserve">オースギ麻杏甘石湯エキスＧ</t>
  </si>
  <si>
    <t xml:space="preserve">5200134D1042</t>
  </si>
  <si>
    <t xml:space="preserve">ツムラ麻杏甘石湯エキス顆粒（医療用）</t>
  </si>
  <si>
    <t xml:space="preserve">5200134D1077</t>
  </si>
  <si>
    <t xml:space="preserve">本草麻杏甘石湯エキス顆粒－Ｍ</t>
  </si>
  <si>
    <t xml:space="preserve">5200135C1033</t>
  </si>
  <si>
    <t xml:space="preserve">麻杏よく甘湯エキス</t>
  </si>
  <si>
    <t xml:space="preserve">コタロー麻杏よく甘湯エキス細粒</t>
  </si>
  <si>
    <t xml:space="preserve">5200135C1041</t>
  </si>
  <si>
    <t xml:space="preserve">三和麻杏よく甘湯エキス細粒</t>
  </si>
  <si>
    <t xml:space="preserve">5200135C1050</t>
  </si>
  <si>
    <t xml:space="preserve">クラシエ麻杏よく甘湯エキス細粒</t>
  </si>
  <si>
    <t xml:space="preserve">5200135D1020</t>
  </si>
  <si>
    <t xml:space="preserve">オースギ麻杏よく甘湯エキスＧ</t>
  </si>
  <si>
    <t xml:space="preserve">5200135D1039</t>
  </si>
  <si>
    <t xml:space="preserve">ＪＰＳ麻杏よく甘湯エキス顆粒〔調剤用〕</t>
  </si>
  <si>
    <t xml:space="preserve">5200135D1047</t>
  </si>
  <si>
    <t xml:space="preserve">ツムラ麻杏よく甘湯エキス顆粒（医療用）</t>
  </si>
  <si>
    <t xml:space="preserve">5200136C1020</t>
  </si>
  <si>
    <t xml:space="preserve">麻子仁丸エキス</t>
  </si>
  <si>
    <t xml:space="preserve">コタロー麻子仁丸料エキス細粒</t>
  </si>
  <si>
    <t xml:space="preserve">5200136D1025</t>
  </si>
  <si>
    <t xml:space="preserve">オースギ麻子仁丸料エキスＧ</t>
  </si>
  <si>
    <t xml:space="preserve">5200136D1033</t>
  </si>
  <si>
    <t xml:space="preserve">ツムラ麻子仁丸エキス顆粒（医療用）</t>
  </si>
  <si>
    <t xml:space="preserve">5200137C1024</t>
  </si>
  <si>
    <t xml:space="preserve">木防已湯エキス</t>
  </si>
  <si>
    <t xml:space="preserve">コタロー木防已湯エキス細粒</t>
  </si>
  <si>
    <t xml:space="preserve">5200137C1032</t>
  </si>
  <si>
    <t xml:space="preserve">三和木防已湯エキス細粒</t>
  </si>
  <si>
    <t xml:space="preserve">5200137D1020</t>
  </si>
  <si>
    <t xml:space="preserve">ツムラ木防已湯エキス顆粒（医療用）</t>
  </si>
  <si>
    <t xml:space="preserve">5200138C1037</t>
  </si>
  <si>
    <t xml:space="preserve">よく苡仁湯エキス</t>
  </si>
  <si>
    <t xml:space="preserve">ジュンコウ　よく苡仁湯ＦＣエキス細粒　医療用</t>
  </si>
  <si>
    <t xml:space="preserve">5200138C1045</t>
  </si>
  <si>
    <t xml:space="preserve">〔東洋〕よく苡仁湯エキス細粒</t>
  </si>
  <si>
    <t xml:space="preserve">5200138C1053</t>
  </si>
  <si>
    <t xml:space="preserve">クラシエよく苡仁湯エキス細粒</t>
  </si>
  <si>
    <t xml:space="preserve">5200138D1024</t>
  </si>
  <si>
    <t xml:space="preserve">オースギよく苡仁湯エキスＴＧ</t>
  </si>
  <si>
    <t xml:space="preserve">5200138D1059</t>
  </si>
  <si>
    <t xml:space="preserve">ツムラよく苡仁湯エキス顆粒（医療用）</t>
  </si>
  <si>
    <t xml:space="preserve">5200138D1067</t>
  </si>
  <si>
    <t xml:space="preserve">本草よく苡仁湯エキス顆粒－Ｍ</t>
  </si>
  <si>
    <t xml:space="preserve">5200138F1041</t>
  </si>
  <si>
    <t xml:space="preserve">クラシエよく苡仁湯エキス錠</t>
  </si>
  <si>
    <t xml:space="preserve">5200139D1029</t>
  </si>
  <si>
    <t xml:space="preserve">抑肝散エキス</t>
  </si>
  <si>
    <t xml:space="preserve">オースギ抑肝散料エキスＴＧ</t>
  </si>
  <si>
    <t xml:space="preserve">5200139D1037</t>
  </si>
  <si>
    <t xml:space="preserve">ツムラ抑肝散エキス顆粒（医療用）</t>
  </si>
  <si>
    <t xml:space="preserve">5200140C1034</t>
  </si>
  <si>
    <t xml:space="preserve">抑肝散加陳皮半夏エキス</t>
  </si>
  <si>
    <t xml:space="preserve">コタロー抑肝散加陳皮半夏エキス細粒</t>
  </si>
  <si>
    <t xml:space="preserve">5200140C1042</t>
  </si>
  <si>
    <t xml:space="preserve">クラシエ抑肝散加陳皮半夏エキス細粒</t>
  </si>
  <si>
    <t xml:space="preserve">5200140D1021</t>
  </si>
  <si>
    <t xml:space="preserve">ツムラ抑肝散加陳皮半夏エキス顆粒（医療用）</t>
  </si>
  <si>
    <t xml:space="preserve">5200141C1039</t>
  </si>
  <si>
    <t xml:space="preserve">六君子湯エキス</t>
  </si>
  <si>
    <t xml:space="preserve">コタロー六君子湯エキス細粒</t>
  </si>
  <si>
    <t xml:space="preserve">5200141C1047</t>
  </si>
  <si>
    <t xml:space="preserve">三和六君子湯エキス細粒</t>
  </si>
  <si>
    <t xml:space="preserve">5200141C1055</t>
  </si>
  <si>
    <t xml:space="preserve">〔東洋〕六君子湯エキス細粒</t>
  </si>
  <si>
    <t xml:space="preserve">5200141C1063</t>
  </si>
  <si>
    <t xml:space="preserve">クラシエ六君子湯エキス細粒</t>
  </si>
  <si>
    <t xml:space="preserve">5200141D1026</t>
  </si>
  <si>
    <t xml:space="preserve">オースギ六君子湯エキスＧ</t>
  </si>
  <si>
    <t xml:space="preserve">5200141D1034</t>
  </si>
  <si>
    <t xml:space="preserve">ツムラ六君子湯エキス顆粒（医療用）</t>
  </si>
  <si>
    <t xml:space="preserve">5200141D1069</t>
  </si>
  <si>
    <t xml:space="preserve">本草六君子湯エキス顆粒－Ｍ</t>
  </si>
  <si>
    <t xml:space="preserve">5200142B1020</t>
  </si>
  <si>
    <t xml:space="preserve">竜胆瀉肝湯エキス</t>
  </si>
  <si>
    <t xml:space="preserve">太虎堂の竜胆瀉肝湯エキス散</t>
  </si>
  <si>
    <t xml:space="preserve">5200142C1025</t>
  </si>
  <si>
    <t xml:space="preserve">コタロー竜胆瀉肝湯エキス細粒</t>
  </si>
  <si>
    <t xml:space="preserve">5200142C1033</t>
  </si>
  <si>
    <t xml:space="preserve">三和竜胆瀉肝湯エキス細粒</t>
  </si>
  <si>
    <t xml:space="preserve">5200142C1041</t>
  </si>
  <si>
    <t xml:space="preserve">ジュンコウ　龍胆瀉肝湯ＦＣエキス細粒　医療用</t>
  </si>
  <si>
    <t xml:space="preserve">5200142C1050</t>
  </si>
  <si>
    <t xml:space="preserve">太虎堂の竜胆瀉肝湯エキス細粒</t>
  </si>
  <si>
    <t xml:space="preserve">5200142C1068</t>
  </si>
  <si>
    <t xml:space="preserve">〔東洋〕龍胆瀉肝湯エキス細粒</t>
  </si>
  <si>
    <t xml:space="preserve">5200142D1039</t>
  </si>
  <si>
    <t xml:space="preserve">太虎堂の竜胆瀉肝湯エキス顆粒</t>
  </si>
  <si>
    <t xml:space="preserve">5200142D1047</t>
  </si>
  <si>
    <t xml:space="preserve">ツムラ竜胆瀉肝湯エキス顆粒（医療用）</t>
  </si>
  <si>
    <t xml:space="preserve">5200143C1020</t>
  </si>
  <si>
    <t xml:space="preserve">苓甘姜味辛夏仁湯エキス</t>
  </si>
  <si>
    <t xml:space="preserve">コタロー苓甘姜味辛夏仁湯エキス細粒</t>
  </si>
  <si>
    <t xml:space="preserve">5200143D1025</t>
  </si>
  <si>
    <t xml:space="preserve">ツムラ苓甘姜味辛夏仁湯エキス顆粒（医療用）</t>
  </si>
  <si>
    <t xml:space="preserve">5200144C1024</t>
  </si>
  <si>
    <t xml:space="preserve">苓姜朮甘湯エキス</t>
  </si>
  <si>
    <t xml:space="preserve">コタロー苓姜朮甘湯エキス細粒</t>
  </si>
  <si>
    <t xml:space="preserve">5200144C1032</t>
  </si>
  <si>
    <t xml:space="preserve">三和苓姜朮甘湯エキス細粒</t>
  </si>
  <si>
    <t xml:space="preserve">5200144D1020</t>
  </si>
  <si>
    <t xml:space="preserve">ツムラ苓姜朮甘湯エキス顆粒（医療用）</t>
  </si>
  <si>
    <t xml:space="preserve">5200144D1046</t>
  </si>
  <si>
    <t xml:space="preserve">本草苓姜朮甘湯エキス顆粒－Ｍ</t>
  </si>
  <si>
    <t xml:space="preserve">5200145C1037</t>
  </si>
  <si>
    <t xml:space="preserve">苓桂朮甘湯エキス</t>
  </si>
  <si>
    <t xml:space="preserve">コタロー苓桂朮甘湯エキス細粒</t>
  </si>
  <si>
    <t xml:space="preserve">5200145C1045</t>
  </si>
  <si>
    <t xml:space="preserve">三和苓桂朮甘湯エキス細粒</t>
  </si>
  <si>
    <t xml:space="preserve">5200145C1053</t>
  </si>
  <si>
    <t xml:space="preserve">ジュンコウ　苓桂朮甘湯ＦＣエキス細粒　医療用</t>
  </si>
  <si>
    <t xml:space="preserve">5200145C1061</t>
  </si>
  <si>
    <t xml:space="preserve">〔東洋〕苓桂朮甘湯エキス細粒</t>
  </si>
  <si>
    <t xml:space="preserve">5200145C1070</t>
  </si>
  <si>
    <t xml:space="preserve">クラシエ苓桂朮甘湯エキス細粒</t>
  </si>
  <si>
    <t xml:space="preserve">5200145D1024</t>
  </si>
  <si>
    <t xml:space="preserve">オースギ苓桂朮甘湯エキスＴＧ</t>
  </si>
  <si>
    <t xml:space="preserve">5200145D1032</t>
  </si>
  <si>
    <t xml:space="preserve">ＪＰＳ苓桂朮甘湯エキス顆粒〔調剤用〕</t>
  </si>
  <si>
    <t xml:space="preserve">5200145D1040</t>
  </si>
  <si>
    <t xml:space="preserve">太虎堂の苓桂朮甘湯エキス顆粒</t>
  </si>
  <si>
    <t xml:space="preserve">5200145D1059</t>
  </si>
  <si>
    <t xml:space="preserve">ツムラ苓桂朮甘湯エキス顆粒（医療用）</t>
  </si>
  <si>
    <t xml:space="preserve">5200145D1075</t>
  </si>
  <si>
    <t xml:space="preserve">本草苓桂朮甘湯エキス顆粒－Ｍ</t>
  </si>
  <si>
    <t xml:space="preserve">5200145F1033</t>
  </si>
  <si>
    <t xml:space="preserve">ジュンコウ　苓桂朮甘湯ＦＣエキス錠　医療用</t>
  </si>
  <si>
    <t xml:space="preserve">5200146C1031</t>
  </si>
  <si>
    <t xml:space="preserve">六味丸エキス</t>
  </si>
  <si>
    <t xml:space="preserve">クラシエ六味丸料エキス細粒</t>
  </si>
  <si>
    <t xml:space="preserve">5200146D1029</t>
  </si>
  <si>
    <t xml:space="preserve">ツムラ六味丸エキス顆粒（医療用）</t>
  </si>
  <si>
    <t xml:space="preserve">5200147C1028</t>
  </si>
  <si>
    <t xml:space="preserve">六味地黄丸エキス</t>
  </si>
  <si>
    <t xml:space="preserve">ジュンコウ　六味地黄丸料ＦＣエキス細粒　医療用</t>
  </si>
  <si>
    <t xml:space="preserve">5200147C1036</t>
  </si>
  <si>
    <t xml:space="preserve">〔東洋〕六味地黄丸料エキス細粒</t>
  </si>
  <si>
    <t xml:space="preserve">5200148C1022</t>
  </si>
  <si>
    <t xml:space="preserve">附子人参湯エキス</t>
  </si>
  <si>
    <t xml:space="preserve">三和附子理中湯エキス細粒</t>
  </si>
  <si>
    <t xml:space="preserve">5200149D1022</t>
  </si>
  <si>
    <t xml:space="preserve">立効散エキス</t>
  </si>
  <si>
    <t xml:space="preserve">ツムラ立効散エキス顆粒（医療用）</t>
  </si>
  <si>
    <t xml:space="preserve">5900001A1025</t>
  </si>
  <si>
    <t xml:space="preserve">ブシ末</t>
  </si>
  <si>
    <t xml:space="preserve">花扇加工ブシ末Ｋ</t>
  </si>
  <si>
    <t xml:space="preserve">5900001A1033</t>
  </si>
  <si>
    <t xml:space="preserve">本草加工ブシ末</t>
  </si>
  <si>
    <t xml:space="preserve">5900001A1041</t>
  </si>
  <si>
    <t xml:space="preserve">オースギ加工ブシ末</t>
  </si>
  <si>
    <t xml:space="preserve">5900001F1022</t>
  </si>
  <si>
    <t xml:space="preserve">１６６．６７ｍｇ１錠</t>
  </si>
  <si>
    <t xml:space="preserve">アコニンサン錠</t>
  </si>
  <si>
    <t xml:space="preserve">5900001X1036</t>
  </si>
  <si>
    <t xml:space="preserve">加工ブシ末「三和生薬」</t>
  </si>
  <si>
    <t xml:space="preserve">5900002A1020</t>
  </si>
  <si>
    <t xml:space="preserve">小太郎漢方の炮附子末</t>
  </si>
  <si>
    <t xml:space="preserve">5900003B1020</t>
  </si>
  <si>
    <t xml:space="preserve">ヨクイニンエキス</t>
  </si>
  <si>
    <t xml:space="preserve">ヨクイニンエキス散「コタロー」</t>
  </si>
  <si>
    <t xml:space="preserve">5900003F1021</t>
  </si>
  <si>
    <t xml:space="preserve">ヨクイニンエキス錠「コタロー」</t>
  </si>
  <si>
    <t xml:space="preserve">5900004A1053</t>
  </si>
  <si>
    <t xml:space="preserve">ブシ末（調剤用）「ツムラ」</t>
  </si>
  <si>
    <t xml:space="preserve">6112001M1031</t>
  </si>
  <si>
    <t xml:space="preserve">クリンダマイシン塩酸塩</t>
  </si>
  <si>
    <t xml:space="preserve">ダラシンカプセル７５ｍｇ</t>
  </si>
  <si>
    <t xml:space="preserve">6112001M2038</t>
  </si>
  <si>
    <t xml:space="preserve">ダラシンカプセル１５０ｍｇ</t>
  </si>
  <si>
    <t xml:space="preserve">6112003M1030</t>
  </si>
  <si>
    <t xml:space="preserve">リンコマイシン塩酸塩水和物</t>
  </si>
  <si>
    <t xml:space="preserve">リンコシンカプセル２５０ｍｇ</t>
  </si>
  <si>
    <t xml:space="preserve">6113001B1097</t>
  </si>
  <si>
    <t xml:space="preserve">バンコマイシン塩酸塩</t>
  </si>
  <si>
    <t xml:space="preserve">５００ｍｇ１瓶</t>
  </si>
  <si>
    <t xml:space="preserve">バンコマイシン塩酸塩散０．５ｇ「サワイ」</t>
  </si>
  <si>
    <t xml:space="preserve">6113001B1135</t>
  </si>
  <si>
    <t xml:space="preserve">バンコマイシン塩酸塩散０．５ｇ「明治」</t>
  </si>
  <si>
    <t xml:space="preserve">6113001B1143</t>
  </si>
  <si>
    <t xml:space="preserve">塩酸バンコマイシン散０．５ｇ（ＯＫ）</t>
  </si>
  <si>
    <t xml:space="preserve">6113001B1151</t>
  </si>
  <si>
    <t xml:space="preserve">バンコマイシン塩酸塩散０．５ｇ「ＶＴＲＳ」</t>
  </si>
  <si>
    <t xml:space="preserve">6113001B1160</t>
  </si>
  <si>
    <t xml:space="preserve">バンコマイシン塩酸塩散０．５ｇ「ＮＩＧ」</t>
  </si>
  <si>
    <t xml:space="preserve">6119001F1025</t>
  </si>
  <si>
    <t xml:space="preserve">フィダキソマイシン</t>
  </si>
  <si>
    <t xml:space="preserve">ダフクリア錠２００ｍｇ</t>
  </si>
  <si>
    <t xml:space="preserve">6123003M1042</t>
  </si>
  <si>
    <t xml:space="preserve">カナマイシン一硫酸塩</t>
  </si>
  <si>
    <t xml:space="preserve">カナマイシンカプセル２５０ｍｇ「明治」</t>
  </si>
  <si>
    <t xml:space="preserve">6125001B1039</t>
  </si>
  <si>
    <t xml:space="preserve">コリスチンメタンスルホン酸ナトリウム</t>
  </si>
  <si>
    <t xml:space="preserve">２００万単位１ｇ</t>
  </si>
  <si>
    <t xml:space="preserve">コリマイシン散２００万単位／ｇ</t>
  </si>
  <si>
    <t xml:space="preserve">6126001F1046</t>
  </si>
  <si>
    <t xml:space="preserve">ポリミキシンＢ硫酸塩</t>
  </si>
  <si>
    <t xml:space="preserve">２５万単位１錠</t>
  </si>
  <si>
    <t xml:space="preserve">ポリミキシンＢ硫酸塩錠２５万単位「ファイザー」</t>
  </si>
  <si>
    <t xml:space="preserve">6126001F2042</t>
  </si>
  <si>
    <t xml:space="preserve">１００万単位１錠</t>
  </si>
  <si>
    <t xml:space="preserve">ポリミキシンＢ硫酸塩錠１００万単位「ファイザー」</t>
  </si>
  <si>
    <t xml:space="preserve">6131001C1210</t>
  </si>
  <si>
    <t xml:space="preserve">アモキシシリン水和物</t>
  </si>
  <si>
    <t xml:space="preserve">１００ｍｇ１ｇ</t>
  </si>
  <si>
    <t xml:space="preserve">サワシリン細粒１０％</t>
  </si>
  <si>
    <t xml:space="preserve">6131001C1252</t>
  </si>
  <si>
    <t xml:space="preserve">ワイドシリン細粒１０％</t>
  </si>
  <si>
    <t xml:space="preserve">6131001C1260</t>
  </si>
  <si>
    <t xml:space="preserve">アモキシシリン細粒１０％「ＴＣＫ」</t>
  </si>
  <si>
    <t xml:space="preserve">6131001C2100</t>
  </si>
  <si>
    <t xml:space="preserve">２００ｍｇ１ｇ</t>
  </si>
  <si>
    <t xml:space="preserve">ワイドシリン細粒２０％</t>
  </si>
  <si>
    <t xml:space="preserve">6131001C2119</t>
  </si>
  <si>
    <t xml:space="preserve">アモキシシリン細粒２０％「ＴＣＫ」</t>
  </si>
  <si>
    <t xml:space="preserve">6131001F2026</t>
  </si>
  <si>
    <t xml:space="preserve">サワシリン錠２５０</t>
  </si>
  <si>
    <t xml:space="preserve">6131001M1088</t>
  </si>
  <si>
    <t xml:space="preserve">サワシリンカプセル１２５</t>
  </si>
  <si>
    <t xml:space="preserve">6131001M1100</t>
  </si>
  <si>
    <t xml:space="preserve">アモキシシリンカプセル１２５ｍｇ「トーワ」</t>
  </si>
  <si>
    <t xml:space="preserve">6131001M1118</t>
  </si>
  <si>
    <t xml:space="preserve">アモキシシリンカプセル１２５ｍｇ「日医工」</t>
  </si>
  <si>
    <t xml:space="preserve">6131001M1142</t>
  </si>
  <si>
    <t xml:space="preserve">アモキシシリンカプセル１２５ｍｇ「ＴＣＫ」</t>
  </si>
  <si>
    <t xml:space="preserve">6131001M2300</t>
  </si>
  <si>
    <t xml:space="preserve">サワシリンカプセル２５０</t>
  </si>
  <si>
    <t xml:space="preserve">6131001M2327</t>
  </si>
  <si>
    <t xml:space="preserve">アモキシシリンカプセル２５０ｍｇ「日医工」</t>
  </si>
  <si>
    <t xml:space="preserve">6131001M2335</t>
  </si>
  <si>
    <t xml:space="preserve">アモキシシリンカプセル２５０ｍｇ「トーワ」</t>
  </si>
  <si>
    <t xml:space="preserve">6131001M2351</t>
  </si>
  <si>
    <t xml:space="preserve">アモキシシリンカプセル２５０ｍｇ「ＴＣＫ」</t>
  </si>
  <si>
    <t xml:space="preserve">6131002M1147</t>
  </si>
  <si>
    <t xml:space="preserve">アンピシリン水和物</t>
  </si>
  <si>
    <t xml:space="preserve">ビクシリンカプセル２５０ｍｇ</t>
  </si>
  <si>
    <t xml:space="preserve">6131002R1110</t>
  </si>
  <si>
    <t xml:space="preserve">ビクシリンドライシロップ１０％</t>
  </si>
  <si>
    <t xml:space="preserve">6131004F2054</t>
  </si>
  <si>
    <t xml:space="preserve">バカンピシリン塩酸塩</t>
  </si>
  <si>
    <t xml:space="preserve">ペングッド錠２５０ｍｇ</t>
  </si>
  <si>
    <t xml:space="preserve">6131008C1033</t>
  </si>
  <si>
    <t xml:space="preserve">スルタミシリントシル酸塩水和物</t>
  </si>
  <si>
    <t xml:space="preserve">ユナシン細粒小児用１０％</t>
  </si>
  <si>
    <t xml:space="preserve">6131008F1030</t>
  </si>
  <si>
    <t xml:space="preserve">３７５ｍｇ１錠</t>
  </si>
  <si>
    <t xml:space="preserve">ユナシン錠３７５ｍｇ</t>
  </si>
  <si>
    <t xml:space="preserve">6132002E1034</t>
  </si>
  <si>
    <t xml:space="preserve">セファレキシン</t>
  </si>
  <si>
    <t xml:space="preserve">Ｌ－ケフレックス小児用顆粒</t>
  </si>
  <si>
    <t xml:space="preserve">6132002E2014</t>
  </si>
  <si>
    <t xml:space="preserve">５００ｍｇ１ｇ</t>
  </si>
  <si>
    <t xml:space="preserve">セファレキシン５００ｍｇ複合顆粒</t>
  </si>
  <si>
    <t xml:space="preserve">6132002E2030</t>
  </si>
  <si>
    <t xml:space="preserve">Ｌ－ケフレックス顆粒</t>
  </si>
  <si>
    <t xml:space="preserve">6132002F1080</t>
  </si>
  <si>
    <t xml:space="preserve">ラリキシン錠２５０ｍｇ</t>
  </si>
  <si>
    <t xml:space="preserve">6132002F1102</t>
  </si>
  <si>
    <t xml:space="preserve">セファレキシン錠２５０ｍｇ「日医工」</t>
  </si>
  <si>
    <t xml:space="preserve">6132002M2175</t>
  </si>
  <si>
    <t xml:space="preserve">セファレキシンカプセル２５０ｍｇ「トーワ」</t>
  </si>
  <si>
    <t xml:space="preserve">6132002M2183</t>
  </si>
  <si>
    <t xml:space="preserve">ケフレックスカプセル２５０ｍｇ</t>
  </si>
  <si>
    <t xml:space="preserve">6132002R1010</t>
  </si>
  <si>
    <t xml:space="preserve">セファレキシン１００ｍｇシロップ用</t>
  </si>
  <si>
    <t xml:space="preserve">6132002R1141</t>
  </si>
  <si>
    <t xml:space="preserve">ケフレックスシロップ用細粒１００</t>
  </si>
  <si>
    <t xml:space="preserve">6132002R2032</t>
  </si>
  <si>
    <t xml:space="preserve">ケフレックスシロップ用細粒２００</t>
  </si>
  <si>
    <t xml:space="preserve">6132002R2130</t>
  </si>
  <si>
    <t xml:space="preserve">ラリキシンドライシロップ小児用２０％</t>
  </si>
  <si>
    <t xml:space="preserve">6132002R4019</t>
  </si>
  <si>
    <t xml:space="preserve">セファレキシン５００ｍｇシロップ用</t>
  </si>
  <si>
    <t xml:space="preserve">6132005C1010</t>
  </si>
  <si>
    <t xml:space="preserve">セファクロル</t>
  </si>
  <si>
    <t xml:space="preserve">セファクロル１００ｍｇ細粒</t>
  </si>
  <si>
    <t xml:space="preserve">6132005C1053</t>
  </si>
  <si>
    <t xml:space="preserve">ケフラール細粒小児用１００ｍｇ</t>
  </si>
  <si>
    <t xml:space="preserve">6132005C1240</t>
  </si>
  <si>
    <t xml:space="preserve">セファクロル細粒小児用１０％「ＪＧ」</t>
  </si>
  <si>
    <t xml:space="preserve">6132005C1266</t>
  </si>
  <si>
    <t xml:space="preserve">セファクロル細粒小児用１０％「ＳＷ」</t>
  </si>
  <si>
    <t xml:space="preserve">6132005C2017</t>
  </si>
  <si>
    <t xml:space="preserve">セファクロル２００ｍｇ細粒</t>
  </si>
  <si>
    <t xml:space="preserve">6132005E1020</t>
  </si>
  <si>
    <t xml:space="preserve">３７５ｍｇ１包</t>
  </si>
  <si>
    <t xml:space="preserve">Ｌ－ケフラール顆粒</t>
  </si>
  <si>
    <t xml:space="preserve">6132005M1016</t>
  </si>
  <si>
    <t xml:space="preserve">セファクロル２５０ｍｇカプセル</t>
  </si>
  <si>
    <t xml:space="preserve">6132005M1059</t>
  </si>
  <si>
    <t xml:space="preserve">ケフラールカプセル２５０ｍｇ</t>
  </si>
  <si>
    <t xml:space="preserve">6132005M1210</t>
  </si>
  <si>
    <t xml:space="preserve">セファクロルカプセル２５０ｍｇ「ＴＣＫ」</t>
  </si>
  <si>
    <t xml:space="preserve">6132005M1229</t>
  </si>
  <si>
    <t xml:space="preserve">セファクロルカプセル２５０ｍｇ「トーワ」</t>
  </si>
  <si>
    <t xml:space="preserve">6132005M1245</t>
  </si>
  <si>
    <t xml:space="preserve">セファクロルカプセル２５０ｍｇ「ＪＧ」</t>
  </si>
  <si>
    <t xml:space="preserve">6132006R1093</t>
  </si>
  <si>
    <t xml:space="preserve">セフロキサジン水和物</t>
  </si>
  <si>
    <t xml:space="preserve">オラスポア小児用ドライシロップ１０％</t>
  </si>
  <si>
    <t xml:space="preserve">6132008C1022</t>
  </si>
  <si>
    <t xml:space="preserve">セフィキシム水和物</t>
  </si>
  <si>
    <t xml:space="preserve">５０ｍｇ１ｇ</t>
  </si>
  <si>
    <t xml:space="preserve">セフスパン細粒５０ｍｇ</t>
  </si>
  <si>
    <t xml:space="preserve">6132008M1028</t>
  </si>
  <si>
    <t xml:space="preserve">セフスパンカプセル５０ｍｇ</t>
  </si>
  <si>
    <t xml:space="preserve">6132008M2024</t>
  </si>
  <si>
    <t xml:space="preserve">セフスパンカプセル１００ｍｇ</t>
  </si>
  <si>
    <t xml:space="preserve">6132009C2023</t>
  </si>
  <si>
    <t xml:space="preserve">セフテラム　ピボキシル</t>
  </si>
  <si>
    <t xml:space="preserve">トミロン細粒小児用２０％</t>
  </si>
  <si>
    <t xml:space="preserve">6132009F1023</t>
  </si>
  <si>
    <t xml:space="preserve">トミロン錠５０</t>
  </si>
  <si>
    <t xml:space="preserve">6132009F2020</t>
  </si>
  <si>
    <t xml:space="preserve">トミロン錠１００</t>
  </si>
  <si>
    <t xml:space="preserve">6132010F1034</t>
  </si>
  <si>
    <t xml:space="preserve">セフロキシム　アキセチル</t>
  </si>
  <si>
    <t xml:space="preserve">オラセフ錠２５０ｍｇ</t>
  </si>
  <si>
    <t xml:space="preserve">6132011F1080</t>
  </si>
  <si>
    <t xml:space="preserve">セフポドキシム　プロキセチル</t>
  </si>
  <si>
    <t xml:space="preserve">バナン錠１００ｍｇ</t>
  </si>
  <si>
    <t xml:space="preserve">6132011F1101</t>
  </si>
  <si>
    <t xml:space="preserve">セフポドキシムプロキセチル錠１００ｍｇ「ＪＧ」</t>
  </si>
  <si>
    <t xml:space="preserve">6132011F1136</t>
  </si>
  <si>
    <t xml:space="preserve">セフポドキシムプロキセチル錠１００ｍｇ「ＳＷ」</t>
  </si>
  <si>
    <t xml:space="preserve">6132011R1078</t>
  </si>
  <si>
    <t xml:space="preserve">バナンドライシロップ５％</t>
  </si>
  <si>
    <t xml:space="preserve">6132011R1086</t>
  </si>
  <si>
    <t xml:space="preserve">セフポドキシムプロキセチルＤＳ小児用５％「サワイ」</t>
  </si>
  <si>
    <t xml:space="preserve">6132013C1031</t>
  </si>
  <si>
    <t xml:space="preserve">セフジニル</t>
  </si>
  <si>
    <t xml:space="preserve">セフゾン細粒小児用１０％</t>
  </si>
  <si>
    <t xml:space="preserve">6132013C1147</t>
  </si>
  <si>
    <t xml:space="preserve">セフジニル細粒小児用１０％「ＪＧ」</t>
  </si>
  <si>
    <t xml:space="preserve">6132013C1163</t>
  </si>
  <si>
    <t xml:space="preserve">セフジニル細粒小児用１０％「トーワ」</t>
  </si>
  <si>
    <t xml:space="preserve">6132013C1171</t>
  </si>
  <si>
    <t xml:space="preserve">セフジニル細粒小児用１０％「ＳＷ」</t>
  </si>
  <si>
    <t xml:space="preserve">6132013F1011</t>
  </si>
  <si>
    <t xml:space="preserve">セフジニル５０ｍｇ錠</t>
  </si>
  <si>
    <t xml:space="preserve">6132013F2018</t>
  </si>
  <si>
    <t xml:space="preserve">セフジニル１００ｍｇ錠</t>
  </si>
  <si>
    <t xml:space="preserve">6132013M1029</t>
  </si>
  <si>
    <t xml:space="preserve">セフゾンカプセル５０ｍｇ</t>
  </si>
  <si>
    <t xml:space="preserve">6132013M1096</t>
  </si>
  <si>
    <t xml:space="preserve">セフジニルカプセル５０ｍｇ「日医工」</t>
  </si>
  <si>
    <t xml:space="preserve">6132013M1126</t>
  </si>
  <si>
    <t xml:space="preserve">セフジニルカプセル５０ｍｇ「ＪＧ」</t>
  </si>
  <si>
    <t xml:space="preserve">6132013M2025</t>
  </si>
  <si>
    <t xml:space="preserve">セフゾンカプセル１００ｍｇ</t>
  </si>
  <si>
    <t xml:space="preserve">6132013M2114</t>
  </si>
  <si>
    <t xml:space="preserve">セフジニルカプセル１００ｍｇ「日医工」</t>
  </si>
  <si>
    <t xml:space="preserve">6132013M2149</t>
  </si>
  <si>
    <t xml:space="preserve">セフジニルカプセル１００ｍｇ「ＪＧ」</t>
  </si>
  <si>
    <t xml:space="preserve">6132015C1014</t>
  </si>
  <si>
    <t xml:space="preserve">セフジトレン　ピボキシル</t>
  </si>
  <si>
    <t xml:space="preserve">セフジトレン　ピボキシル１００ｍｇ細粒</t>
  </si>
  <si>
    <t xml:space="preserve">6132015C1049</t>
  </si>
  <si>
    <t xml:space="preserve">セフジトレンピボキシル小児用細粒１０％「ＣＨ」</t>
  </si>
  <si>
    <t xml:space="preserve">6132015C1081</t>
  </si>
  <si>
    <t xml:space="preserve">セフジトレンピボキシル細粒小児用１０％「トーワ」</t>
  </si>
  <si>
    <t xml:space="preserve">6132015C1103</t>
  </si>
  <si>
    <t xml:space="preserve">メイアクトＭＳ小児用細粒１０％</t>
  </si>
  <si>
    <t xml:space="preserve">6132015C1120</t>
  </si>
  <si>
    <t xml:space="preserve">セフジトレンピボキシル小児用細粒１０％「ＳＷ」</t>
  </si>
  <si>
    <t xml:space="preserve">6132015C1138</t>
  </si>
  <si>
    <t xml:space="preserve">セフジトレン　ピボキシル小児用細粒１０％「ＯＫ」</t>
  </si>
  <si>
    <t xml:space="preserve">6132015C1146</t>
  </si>
  <si>
    <t xml:space="preserve">セフジトレン　ピボキシル小児用細粒１０％「ＳＷ」</t>
  </si>
  <si>
    <t xml:space="preserve">6132015F1010</t>
  </si>
  <si>
    <t xml:space="preserve">セフジトレン　ピボキシル１００ｍｇ錠</t>
  </si>
  <si>
    <t xml:space="preserve">6132015F1037</t>
  </si>
  <si>
    <t xml:space="preserve">メイアクトＭＳ錠１００ｍｇ</t>
  </si>
  <si>
    <t xml:space="preserve">6132015F1061</t>
  </si>
  <si>
    <t xml:space="preserve">セフジトレンピボキシル錠１００ｍｇ「トーワ」</t>
  </si>
  <si>
    <t xml:space="preserve">6132015F1096</t>
  </si>
  <si>
    <t xml:space="preserve">セフジトレンピボキシル錠１００ｍｇ「ＳＷ」</t>
  </si>
  <si>
    <t xml:space="preserve">6132015F1100</t>
  </si>
  <si>
    <t xml:space="preserve">セフジトレン　ピボキシル錠１００ｍｇ「ＯＫ」</t>
  </si>
  <si>
    <t xml:space="preserve">6132015F1118</t>
  </si>
  <si>
    <t xml:space="preserve">セフジトレン　ピボキシル錠１００ｍｇ「ＳＷ」</t>
  </si>
  <si>
    <t xml:space="preserve">6132016C1019</t>
  </si>
  <si>
    <t xml:space="preserve">セフカペン　ピボキシル塩酸塩水和物</t>
  </si>
  <si>
    <t xml:space="preserve">セフカペン　ピボキシル塩酸塩１００ｍｇ細粒</t>
  </si>
  <si>
    <t xml:space="preserve">6132016C1027</t>
  </si>
  <si>
    <t xml:space="preserve">フロモックス小児用細粒１００ｍｇ</t>
  </si>
  <si>
    <t xml:space="preserve">6132016C1124</t>
  </si>
  <si>
    <t xml:space="preserve">セフカペンピボキシル塩酸塩小児用細粒１０％「ＳＷ」</t>
  </si>
  <si>
    <t xml:space="preserve">6132016C1132</t>
  </si>
  <si>
    <t xml:space="preserve">セフカペンピボキシル塩酸塩細粒小児用１０％「ＴＷ」</t>
  </si>
  <si>
    <t xml:space="preserve">6132016C1140</t>
  </si>
  <si>
    <t xml:space="preserve">セフカペン　ピボキシル塩酸塩細粒小児用１０％「ＴＷ」</t>
  </si>
  <si>
    <t xml:space="preserve">6132016C1159</t>
  </si>
  <si>
    <t xml:space="preserve">セフカペン　ピボキシル塩酸塩小児用細粒１０％「ＳＷ」</t>
  </si>
  <si>
    <t xml:space="preserve">6132016F1023</t>
  </si>
  <si>
    <t xml:space="preserve">フロモックス錠７５ｍｇ</t>
  </si>
  <si>
    <t xml:space="preserve">6132016F1040</t>
  </si>
  <si>
    <t xml:space="preserve">セフカペンピボキシル塩酸塩錠７５ｍｇ「ＣＨ」</t>
  </si>
  <si>
    <t xml:space="preserve">6132016F1112</t>
  </si>
  <si>
    <t xml:space="preserve">セフカペンピボキシル塩酸塩錠７５ｍｇ「ＳＷ」</t>
  </si>
  <si>
    <t xml:space="preserve">6132016F1120</t>
  </si>
  <si>
    <t xml:space="preserve">セフカペンピボキシル塩酸塩錠７５ｍｇ「ＴＷ」</t>
  </si>
  <si>
    <t xml:space="preserve">6132016F1139</t>
  </si>
  <si>
    <t xml:space="preserve">セフカペン　ピボキシル塩酸塩錠７５ｍｇ「ＳＷ」</t>
  </si>
  <si>
    <t xml:space="preserve">6132016F1147</t>
  </si>
  <si>
    <t xml:space="preserve">セフカペン　ピボキシル塩酸塩錠７５ｍｇ「ＴＷ」</t>
  </si>
  <si>
    <t xml:space="preserve">6132016F2020</t>
  </si>
  <si>
    <t xml:space="preserve">フロモックス錠１００ｍｇ</t>
  </si>
  <si>
    <t xml:space="preserve">6132016F2046</t>
  </si>
  <si>
    <t xml:space="preserve">セフカペンピボキシル塩酸塩錠１００ｍｇ「ＣＨ」</t>
  </si>
  <si>
    <t xml:space="preserve">6132016F2119</t>
  </si>
  <si>
    <t xml:space="preserve">セフカペンピボキシル塩酸塩錠１００ｍｇ「ＳＷ」</t>
  </si>
  <si>
    <t xml:space="preserve">6132016F2127</t>
  </si>
  <si>
    <t xml:space="preserve">セフカペンピボキシル塩酸塩錠１００ｍｇ「ＴＷ」</t>
  </si>
  <si>
    <t xml:space="preserve">6132016F2135</t>
  </si>
  <si>
    <t xml:space="preserve">セフカペン　ピボキシル塩酸塩錠１００ｍｇ「ＳＷ」</t>
  </si>
  <si>
    <t xml:space="preserve">6132016F2143</t>
  </si>
  <si>
    <t xml:space="preserve">セフカペン　ピボキシル塩酸塩錠１００ｍｇ「ＴＷ」</t>
  </si>
  <si>
    <t xml:space="preserve">6135001F1029</t>
  </si>
  <si>
    <t xml:space="preserve">ホスホマイシンカルシウム水和物</t>
  </si>
  <si>
    <t xml:space="preserve">ホスミシン錠２５０</t>
  </si>
  <si>
    <t xml:space="preserve">6135001F2025</t>
  </si>
  <si>
    <t xml:space="preserve">ホスミシン錠５００</t>
  </si>
  <si>
    <t xml:space="preserve">6135001R1025</t>
  </si>
  <si>
    <t xml:space="preserve">ホスミシンドライシロップ２００</t>
  </si>
  <si>
    <t xml:space="preserve">6135001R2013</t>
  </si>
  <si>
    <t xml:space="preserve">４００ｍｇ１ｇ</t>
  </si>
  <si>
    <t xml:space="preserve">ホスホマイシンカルシウム４００ｍｇシロップ用</t>
  </si>
  <si>
    <t xml:space="preserve">6135001R2110</t>
  </si>
  <si>
    <t xml:space="preserve">ホスミシンドライシロップ４００</t>
  </si>
  <si>
    <t xml:space="preserve">6139001F1028</t>
  </si>
  <si>
    <t xml:space="preserve">ファロペネムナトリウム水和物</t>
  </si>
  <si>
    <t xml:space="preserve">ファロム錠１５０ｍｇ</t>
  </si>
  <si>
    <t xml:space="preserve">6139001F2024</t>
  </si>
  <si>
    <t xml:space="preserve">ファロム錠２００ｍｇ</t>
  </si>
  <si>
    <t xml:space="preserve">6139001R1032</t>
  </si>
  <si>
    <t xml:space="preserve">ファロムドライシロップ小児用１０％</t>
  </si>
  <si>
    <t xml:space="preserve">6139002C1026</t>
  </si>
  <si>
    <t xml:space="preserve">テビペネム　ピボキシル</t>
  </si>
  <si>
    <t xml:space="preserve">オラペネム小児用細粒１０％</t>
  </si>
  <si>
    <t xml:space="preserve">6139100F1048</t>
  </si>
  <si>
    <t xml:space="preserve">アモキシシリン水和物・クラブラン酸カリウム</t>
  </si>
  <si>
    <t xml:space="preserve">（１８７．５ｍｇ）１錠</t>
  </si>
  <si>
    <t xml:space="preserve">オーグメンチン配合錠１２５ＳＳ</t>
  </si>
  <si>
    <t xml:space="preserve">6139100F2044</t>
  </si>
  <si>
    <t xml:space="preserve">（３７５ｍｇ）１錠</t>
  </si>
  <si>
    <t xml:space="preserve">オーグメンチン配合錠２５０ＲＳ</t>
  </si>
  <si>
    <t xml:space="preserve">6139100R1036</t>
  </si>
  <si>
    <t xml:space="preserve">（６３６．５ｍｇ）１ｇ</t>
  </si>
  <si>
    <t xml:space="preserve">クラバモックス小児用配合ドライシロップ</t>
  </si>
  <si>
    <t xml:space="preserve">6141001D1033</t>
  </si>
  <si>
    <t xml:space="preserve">エリスロマイシンエチルコハク酸エステル</t>
  </si>
  <si>
    <t xml:space="preserve">エリスロシンＷ顆粒２０％</t>
  </si>
  <si>
    <t xml:space="preserve">6141001R1120</t>
  </si>
  <si>
    <t xml:space="preserve">エリスロシンドライシロップ１０％</t>
  </si>
  <si>
    <t xml:space="preserve">6141001R2053</t>
  </si>
  <si>
    <t xml:space="preserve">エリスロシンドライシロップＷ２０％</t>
  </si>
  <si>
    <t xml:space="preserve">6141002F2078</t>
  </si>
  <si>
    <t xml:space="preserve">エリスロマイシン</t>
  </si>
  <si>
    <t xml:space="preserve">エリスロマイシン錠２００ｍｇ「サワイ」</t>
  </si>
  <si>
    <t xml:space="preserve">6141004F1038</t>
  </si>
  <si>
    <t xml:space="preserve">エリスロマイシンステアリン酸塩</t>
  </si>
  <si>
    <t xml:space="preserve">エリスロシン錠１００ｍｇ</t>
  </si>
  <si>
    <t xml:space="preserve">6141004F2042</t>
  </si>
  <si>
    <t xml:space="preserve">エリスロシン錠２００ｍｇ</t>
  </si>
  <si>
    <t xml:space="preserve">6149002F1029</t>
  </si>
  <si>
    <t xml:space="preserve">ロキシスロマイシン</t>
  </si>
  <si>
    <t xml:space="preserve">ルリッド錠１５０</t>
  </si>
  <si>
    <t xml:space="preserve">6149002F1177</t>
  </si>
  <si>
    <t xml:space="preserve">ロキシスロマイシン錠１５０ｍｇ「サワイ」</t>
  </si>
  <si>
    <t xml:space="preserve">6149002F1193</t>
  </si>
  <si>
    <t xml:space="preserve">ロキシスロマイシン錠１５０ｍｇ「トーワ」</t>
  </si>
  <si>
    <t xml:space="preserve">6149003F1015</t>
  </si>
  <si>
    <t xml:space="preserve">クラリスロマイシン</t>
  </si>
  <si>
    <t xml:space="preserve">クラリスロマイシン５０ｍｇ錠</t>
  </si>
  <si>
    <t xml:space="preserve">6149003F1023</t>
  </si>
  <si>
    <t xml:space="preserve">クラリシッド錠５０ｍｇ小児用</t>
  </si>
  <si>
    <t xml:space="preserve">6149003F1031</t>
  </si>
  <si>
    <t xml:space="preserve">クラリス錠５０小児用</t>
  </si>
  <si>
    <t xml:space="preserve">6149003F1066</t>
  </si>
  <si>
    <t xml:space="preserve">クラリスロマイシン錠５０ｍｇ小児用「ＮＰＩ」</t>
  </si>
  <si>
    <t xml:space="preserve">6149003F2011</t>
  </si>
  <si>
    <t xml:space="preserve">クラリスロマイシン２００ｍｇ錠</t>
  </si>
  <si>
    <t xml:space="preserve">6149003F2020</t>
  </si>
  <si>
    <t xml:space="preserve">クラリシッド錠２００ｍｇ</t>
  </si>
  <si>
    <t xml:space="preserve">6149003F2038</t>
  </si>
  <si>
    <t xml:space="preserve">クラリス錠２００</t>
  </si>
  <si>
    <t xml:space="preserve">6149003F2046</t>
  </si>
  <si>
    <t xml:space="preserve">クラリスロマイシン錠２００ｍｇ「ＣＨ」</t>
  </si>
  <si>
    <t xml:space="preserve">6149003F2070</t>
  </si>
  <si>
    <t xml:space="preserve">クラリスロマイシン錠２００ｍｇ「ＮＰＩ」</t>
  </si>
  <si>
    <t xml:space="preserve">6149003F2100</t>
  </si>
  <si>
    <t xml:space="preserve">クラリスロマイシン錠２００ｍｇ「サワイ」</t>
  </si>
  <si>
    <t xml:space="preserve">6149003F2135</t>
  </si>
  <si>
    <t xml:space="preserve">クラリスロマイシン錠２００ｍｇ「タカタ」</t>
  </si>
  <si>
    <t xml:space="preserve">6149003F2232</t>
  </si>
  <si>
    <t xml:space="preserve">クラリスロマイシン錠２００ｍｇ「トーワ」</t>
  </si>
  <si>
    <t xml:space="preserve">6149003F2267</t>
  </si>
  <si>
    <t xml:space="preserve">クラリスロマイシン錠２００ｍｇ「ＴＣＫ」</t>
  </si>
  <si>
    <t xml:space="preserve">6149003F2283</t>
  </si>
  <si>
    <t xml:space="preserve">クラリスロマイシン錠２００ｍｇ「大正」</t>
  </si>
  <si>
    <t xml:space="preserve">6149003F2291</t>
  </si>
  <si>
    <t xml:space="preserve">クラリスロマイシン錠２００ｍｇ「ＮＩＧ」</t>
  </si>
  <si>
    <t xml:space="preserve">6149003R1054</t>
  </si>
  <si>
    <t xml:space="preserve">クラリスロマイシンＤＳ１０％小児用「サワイ」</t>
  </si>
  <si>
    <t xml:space="preserve">6149003R1062</t>
  </si>
  <si>
    <t xml:space="preserve">クラリスロマイシンＤＳ小児用１０％「タカタ」</t>
  </si>
  <si>
    <t xml:space="preserve">6149003R1143</t>
  </si>
  <si>
    <t xml:space="preserve">クラリスドライシロップ１０％小児用</t>
  </si>
  <si>
    <t xml:space="preserve">6149003R1216</t>
  </si>
  <si>
    <t xml:space="preserve">クラリスロマイシンＤＳ小児用１０％「トーワ」</t>
  </si>
  <si>
    <t xml:space="preserve">6149003R1240</t>
  </si>
  <si>
    <t xml:space="preserve">クラリスロマイシンドライシロップ１０％小児用「大正」</t>
  </si>
  <si>
    <t xml:space="preserve">6149003R1259</t>
  </si>
  <si>
    <t xml:space="preserve">クラリスロマイシンドライシロップ１０％小児用「ＮＩＧ」</t>
  </si>
  <si>
    <t xml:space="preserve">6149004C1030</t>
  </si>
  <si>
    <t xml:space="preserve">アジスロマイシン水和物</t>
  </si>
  <si>
    <t xml:space="preserve">ジスロマック細粒小児用１０％</t>
  </si>
  <si>
    <t xml:space="preserve">6149004C1080</t>
  </si>
  <si>
    <t xml:space="preserve">アジスロマイシン小児用細粒１０％「タカタ」</t>
  </si>
  <si>
    <t xml:space="preserve">6149004C1102</t>
  </si>
  <si>
    <t xml:space="preserve">アジスロマイシン細粒小児用１０％「トーワ」</t>
  </si>
  <si>
    <t xml:space="preserve">6149004F1028</t>
  </si>
  <si>
    <t xml:space="preserve">ジスロマック錠２５０ｍｇ</t>
  </si>
  <si>
    <t xml:space="preserve">6149004F1036</t>
  </si>
  <si>
    <t xml:space="preserve">アジスロマイシン錠２５０ｍｇ「ＤＳＥＰ」</t>
  </si>
  <si>
    <t xml:space="preserve">6149004F1125</t>
  </si>
  <si>
    <t xml:space="preserve">アジスロマイシン錠２５０ｍｇ「サワイ」</t>
  </si>
  <si>
    <t xml:space="preserve">6149004F1141</t>
  </si>
  <si>
    <t xml:space="preserve">アジスロマイシン錠２５０ｍｇ「タカタ」</t>
  </si>
  <si>
    <t xml:space="preserve">6149004F1168</t>
  </si>
  <si>
    <t xml:space="preserve">アジスロマイシン錠２５０ｍｇ「トーワ」</t>
  </si>
  <si>
    <t xml:space="preserve">6149004F2024</t>
  </si>
  <si>
    <t xml:space="preserve">ジスロマック錠６００ｍｇ</t>
  </si>
  <si>
    <t xml:space="preserve">6149004F3020</t>
  </si>
  <si>
    <t xml:space="preserve">アジスロマイシン小児用錠１００ｍｇ「タカタ」</t>
  </si>
  <si>
    <t xml:space="preserve">6149004F4027</t>
  </si>
  <si>
    <t xml:space="preserve">アジスロマイシン錠５００ｍｇ「トーワ」</t>
  </si>
  <si>
    <t xml:space="preserve">6149004M1027</t>
  </si>
  <si>
    <t xml:space="preserve">ジスロマックカプセル小児用１００ｍｇ</t>
  </si>
  <si>
    <t xml:space="preserve">6151001F1030</t>
  </si>
  <si>
    <t xml:space="preserve">クロラムフェニコール</t>
  </si>
  <si>
    <t xml:space="preserve">クロロマイセチン錠５０</t>
  </si>
  <si>
    <t xml:space="preserve">6151001F2053</t>
  </si>
  <si>
    <t xml:space="preserve">クロロマイセチン錠２５０</t>
  </si>
  <si>
    <t xml:space="preserve">6152002M1023</t>
  </si>
  <si>
    <t xml:space="preserve">テトラサイクリン塩酸塩</t>
  </si>
  <si>
    <t xml:space="preserve">アクロマイシンＶカプセル５０ｍｇ</t>
  </si>
  <si>
    <t xml:space="preserve">6152002M2020</t>
  </si>
  <si>
    <t xml:space="preserve">アクロマイシンＶカプセル２５０ｍｇ</t>
  </si>
  <si>
    <t xml:space="preserve">6152003M1036</t>
  </si>
  <si>
    <t xml:space="preserve">デメチルクロルテトラサイクリン塩酸塩</t>
  </si>
  <si>
    <t xml:space="preserve">レダマイシンカプセル１５０ｍｇ</t>
  </si>
  <si>
    <t xml:space="preserve">6152004F1074</t>
  </si>
  <si>
    <t xml:space="preserve">ドキシサイクリン塩酸塩水和物</t>
  </si>
  <si>
    <t xml:space="preserve">ビブラマイシン錠５０ｍｇ</t>
  </si>
  <si>
    <t xml:space="preserve">6152004F2089</t>
  </si>
  <si>
    <t xml:space="preserve">ビブラマイシン錠１００ｍｇ</t>
  </si>
  <si>
    <t xml:space="preserve">6152005D1094</t>
  </si>
  <si>
    <t xml:space="preserve">ミノサイクリン塩酸塩</t>
  </si>
  <si>
    <t xml:space="preserve">２０ｍｇ１ｇ</t>
  </si>
  <si>
    <t xml:space="preserve">ミノマイシン顆粒２％</t>
  </si>
  <si>
    <t xml:space="preserve">6152005D1108</t>
  </si>
  <si>
    <t xml:space="preserve">ミノサイクリン塩酸塩顆粒２％「サワイ」</t>
  </si>
  <si>
    <t xml:space="preserve">6152005F1052</t>
  </si>
  <si>
    <t xml:space="preserve">ミノマイシン錠５０ｍｇ</t>
  </si>
  <si>
    <t xml:space="preserve">6152005F1095</t>
  </si>
  <si>
    <t xml:space="preserve">ミノサイクリン塩酸塩錠５０ｍｇ「サワイ」</t>
  </si>
  <si>
    <t xml:space="preserve">6152005F1109</t>
  </si>
  <si>
    <t xml:space="preserve">ミノサイクリン塩酸塩錠５０ｍｇ「トーワ」</t>
  </si>
  <si>
    <t xml:space="preserve">6152005F2113</t>
  </si>
  <si>
    <t xml:space="preserve">ミノサイクリン塩酸塩錠１００ｍｇ「サワイ」</t>
  </si>
  <si>
    <t xml:space="preserve">6152005F2121</t>
  </si>
  <si>
    <t xml:space="preserve">ミノサイクリン塩酸塩錠１００ｍｇ「トーワ」</t>
  </si>
  <si>
    <t xml:space="preserve">6152005M1043</t>
  </si>
  <si>
    <t xml:space="preserve">ミノマイシンカプセル５０ｍｇ</t>
  </si>
  <si>
    <t xml:space="preserve">6152005M2074</t>
  </si>
  <si>
    <t xml:space="preserve">ミノマイシンカプセル１００ｍｇ</t>
  </si>
  <si>
    <t xml:space="preserve">6162001M1041</t>
  </si>
  <si>
    <t xml:space="preserve">サイクロセリン</t>
  </si>
  <si>
    <t xml:space="preserve">サイクロセリンカプセル２５０ｍｇ「明治」</t>
  </si>
  <si>
    <t xml:space="preserve">6164001M1186</t>
  </si>
  <si>
    <t xml:space="preserve">リファンピシン</t>
  </si>
  <si>
    <t xml:space="preserve">リファンピシンカプセル１５０ｍｇ「サンド」</t>
  </si>
  <si>
    <t xml:space="preserve">6164001M1216</t>
  </si>
  <si>
    <t xml:space="preserve">リファジンカプセル１５０ｍｇ</t>
  </si>
  <si>
    <t xml:space="preserve">6169001M1026</t>
  </si>
  <si>
    <t xml:space="preserve">リファブチン</t>
  </si>
  <si>
    <t xml:space="preserve">ミコブティンカプセル１５０ｍｇ</t>
  </si>
  <si>
    <t xml:space="preserve">6173001Q1012</t>
  </si>
  <si>
    <t xml:space="preserve">アムホテリシンＢ</t>
  </si>
  <si>
    <t xml:space="preserve">１００ｍｇ１ｍＬ</t>
  </si>
  <si>
    <t xml:space="preserve">アムホテリシンＢ１００ｍｇ１ｍＬシロップ</t>
  </si>
  <si>
    <t xml:space="preserve">6173001Q1047</t>
  </si>
  <si>
    <t xml:space="preserve">ファンギゾンシロップ１００ｍｇ／ｍＬ</t>
  </si>
  <si>
    <t xml:space="preserve">6179001D1022</t>
  </si>
  <si>
    <t xml:space="preserve">ボリコナゾール</t>
  </si>
  <si>
    <t xml:space="preserve">ボリコナゾール顆粒２０％「タカタ」</t>
  </si>
  <si>
    <t xml:space="preserve">6179001F1023</t>
  </si>
  <si>
    <t xml:space="preserve">ブイフェンド錠５０ｍｇ</t>
  </si>
  <si>
    <t xml:space="preserve">6179001F1031</t>
  </si>
  <si>
    <t xml:space="preserve">ボリコナゾール錠５０ｍｇ「ＤＳＥＰ」</t>
  </si>
  <si>
    <t xml:space="preserve">6179001F1040</t>
  </si>
  <si>
    <t xml:space="preserve">ボリコナゾール錠５０ｍｇ「ＪＧ」</t>
  </si>
  <si>
    <t xml:space="preserve">6179001F1058</t>
  </si>
  <si>
    <t xml:space="preserve">ボリコナゾール錠５０ｍｇ「アメル」</t>
  </si>
  <si>
    <t xml:space="preserve">6179001F1066</t>
  </si>
  <si>
    <t xml:space="preserve">ボリコナゾール錠５０ｍｇ「タカタ」</t>
  </si>
  <si>
    <t xml:space="preserve">6179001F1082</t>
  </si>
  <si>
    <t xml:space="preserve">ボリコナゾール錠５０ｍｇ「トーワ」</t>
  </si>
  <si>
    <t xml:space="preserve">6179001F1112</t>
  </si>
  <si>
    <t xml:space="preserve">ボリコナゾール錠５０ｍｇ「ＮＩＧ」</t>
  </si>
  <si>
    <t xml:space="preserve">6179001F2020</t>
  </si>
  <si>
    <t xml:space="preserve">ブイフェンド錠２００ｍｇ</t>
  </si>
  <si>
    <t xml:space="preserve">6179001F2038</t>
  </si>
  <si>
    <t xml:space="preserve">ボリコナゾール錠２００ｍｇ「ＤＳＥＰ」</t>
  </si>
  <si>
    <t xml:space="preserve">6179001F2046</t>
  </si>
  <si>
    <t xml:space="preserve">ボリコナゾール錠２００ｍｇ「ＪＧ」</t>
  </si>
  <si>
    <t xml:space="preserve">6179001F2054</t>
  </si>
  <si>
    <t xml:space="preserve">ボリコナゾール錠２００ｍｇ「アメル」</t>
  </si>
  <si>
    <t xml:space="preserve">6179001F2062</t>
  </si>
  <si>
    <t xml:space="preserve">ボリコナゾール錠２００ｍｇ「タカタ」</t>
  </si>
  <si>
    <t xml:space="preserve">6179001F2089</t>
  </si>
  <si>
    <t xml:space="preserve">ボリコナゾール錠２００ｍｇ「トーワ」</t>
  </si>
  <si>
    <t xml:space="preserve">6179001F2119</t>
  </si>
  <si>
    <t xml:space="preserve">ボリコナゾール錠２００ｍｇ「ＮＩＧ」</t>
  </si>
  <si>
    <t xml:space="preserve">6179001F3026</t>
  </si>
  <si>
    <t xml:space="preserve">ボリコナゾール錠１００ｍｇ「ＪＧ」</t>
  </si>
  <si>
    <t xml:space="preserve">6179001F3034</t>
  </si>
  <si>
    <t xml:space="preserve">ボリコナゾール錠１００ｍｇ「アメル」</t>
  </si>
  <si>
    <t xml:space="preserve">6179001R1020</t>
  </si>
  <si>
    <t xml:space="preserve">４０ｍｇ１ｍＬ（懸濁後の内用液として）</t>
  </si>
  <si>
    <t xml:space="preserve">ブイフェンドドライシロップ２８００ｍｇ</t>
  </si>
  <si>
    <t xml:space="preserve">6179002H1029</t>
  </si>
  <si>
    <t xml:space="preserve">ポサコナゾール</t>
  </si>
  <si>
    <t xml:space="preserve">ノクサフィル錠１００ｍｇ</t>
  </si>
  <si>
    <t xml:space="preserve">6179003M1021</t>
  </si>
  <si>
    <t xml:space="preserve">イサブコナゾニウム硫酸塩</t>
  </si>
  <si>
    <t xml:space="preserve">クレセンバカプセル１００ｍｇ</t>
  </si>
  <si>
    <t xml:space="preserve">6179003M2028</t>
  </si>
  <si>
    <t xml:space="preserve">クレセンバカプセル４０ｍｇ</t>
  </si>
  <si>
    <t xml:space="preserve">6191001F1036</t>
  </si>
  <si>
    <t xml:space="preserve">アンピシリン水和物・クロキサシリンナトリウム水和物</t>
  </si>
  <si>
    <t xml:space="preserve">（２５０ｍｇ）１錠</t>
  </si>
  <si>
    <t xml:space="preserve">ビクシリンＳ配合錠</t>
  </si>
  <si>
    <t xml:space="preserve">6199001F1026</t>
  </si>
  <si>
    <t xml:space="preserve">リファキシミン</t>
  </si>
  <si>
    <t xml:space="preserve">リフキシマ錠２００ｍｇ</t>
  </si>
  <si>
    <t xml:space="preserve">6199104X1023</t>
  </si>
  <si>
    <t xml:space="preserve">ボノプラザンフマル酸塩・アモキシシリン水和物・クラリスロマイシン</t>
  </si>
  <si>
    <t xml:space="preserve">ボノサップパック４００</t>
  </si>
  <si>
    <t xml:space="preserve">6199104X2020</t>
  </si>
  <si>
    <t xml:space="preserve">ボノサップパック８００</t>
  </si>
  <si>
    <t xml:space="preserve">6199105X1028</t>
  </si>
  <si>
    <t xml:space="preserve">ボノプラザンフマル酸塩・アモキシシリン水和物・メトロニダゾール</t>
  </si>
  <si>
    <t xml:space="preserve">ボノピオンパック</t>
  </si>
  <si>
    <t xml:space="preserve">6212002X1011</t>
  </si>
  <si>
    <t xml:space="preserve">スルファメトキサゾール</t>
  </si>
  <si>
    <t xml:space="preserve">6219001F1071</t>
  </si>
  <si>
    <t xml:space="preserve">サラゾスルファピリジン</t>
  </si>
  <si>
    <t xml:space="preserve">サラゾピリン錠５００ｍｇ</t>
  </si>
  <si>
    <t xml:space="preserve">6219001H1056</t>
  </si>
  <si>
    <t xml:space="preserve">アザルフィジンＥＮ錠５００ｍｇ</t>
  </si>
  <si>
    <t xml:space="preserve">6219001H1102</t>
  </si>
  <si>
    <t xml:space="preserve">サラゾスルファピリジン腸溶錠５００ｍｇ「ＣＨ」</t>
  </si>
  <si>
    <t xml:space="preserve">6219001H1129</t>
  </si>
  <si>
    <t xml:space="preserve">サラゾスルファピリジン腸溶錠５００ｍｇ「ＮＩＧ」</t>
  </si>
  <si>
    <t xml:space="preserve">6219001H2036</t>
  </si>
  <si>
    <t xml:space="preserve">アザルフィジンＥＮ錠２５０ｍｇ</t>
  </si>
  <si>
    <t xml:space="preserve">6219001H2095</t>
  </si>
  <si>
    <t xml:space="preserve">サラゾスルファピリジン腸溶錠２５０ｍｇ「ＣＨ」</t>
  </si>
  <si>
    <t xml:space="preserve">6219001H2117</t>
  </si>
  <si>
    <t xml:space="preserve">サラゾスルファピリジン腸溶錠２５０ｍｇ「ＮＩＧ」</t>
  </si>
  <si>
    <t xml:space="preserve">6219002X1012</t>
  </si>
  <si>
    <t xml:space="preserve">スルファメチゾール</t>
  </si>
  <si>
    <t xml:space="preserve">6221001D1036</t>
  </si>
  <si>
    <t xml:space="preserve">アルミノパラアミノサリチル酸カルシウム水和物</t>
  </si>
  <si>
    <t xml:space="preserve">アルミノニッパスカルシウム顆粒９９％</t>
  </si>
  <si>
    <t xml:space="preserve">6221002D1014</t>
  </si>
  <si>
    <t xml:space="preserve">パラアミノサリチル酸カルシウム水和物</t>
  </si>
  <si>
    <t xml:space="preserve">パラアミノサリチル酸カルシウム顆粒</t>
  </si>
  <si>
    <t xml:space="preserve">6222001F2014</t>
  </si>
  <si>
    <t xml:space="preserve">イソニアジド</t>
  </si>
  <si>
    <t xml:space="preserve">イソニアジド錠</t>
  </si>
  <si>
    <t xml:space="preserve">6222001F3010</t>
  </si>
  <si>
    <t xml:space="preserve">6222001X1013</t>
  </si>
  <si>
    <t xml:space="preserve">6222006F1029</t>
  </si>
  <si>
    <t xml:space="preserve">デラマニド</t>
  </si>
  <si>
    <t xml:space="preserve">デルティバ錠５０ｍｇ</t>
  </si>
  <si>
    <t xml:space="preserve">6222007F1023</t>
  </si>
  <si>
    <t xml:space="preserve">ベダキリンフマル酸塩</t>
  </si>
  <si>
    <t xml:space="preserve">サチュロ錠１００ｍｇ</t>
  </si>
  <si>
    <t xml:space="preserve">6223001X1010</t>
  </si>
  <si>
    <t xml:space="preserve">ピラジナミド</t>
  </si>
  <si>
    <t xml:space="preserve">6224001F1039</t>
  </si>
  <si>
    <t xml:space="preserve">エチオナミド</t>
  </si>
  <si>
    <t xml:space="preserve">ツベルミン錠１００ｍｇ</t>
  </si>
  <si>
    <t xml:space="preserve">6225001F1010</t>
  </si>
  <si>
    <t xml:space="preserve">エタンブトール塩酸塩</t>
  </si>
  <si>
    <t xml:space="preserve">エタンブトール塩酸塩１２５ｍｇ錠</t>
  </si>
  <si>
    <t xml:space="preserve">6225001F1036</t>
  </si>
  <si>
    <t xml:space="preserve">エブトール１２５ｍｇ錠</t>
  </si>
  <si>
    <t xml:space="preserve">6225001F2016</t>
  </si>
  <si>
    <t xml:space="preserve">エタンブトール塩酸塩２５０ｍｇ錠</t>
  </si>
  <si>
    <t xml:space="preserve">6225001F2032</t>
  </si>
  <si>
    <t xml:space="preserve">エブトール２５０ｍｇ錠</t>
  </si>
  <si>
    <t xml:space="preserve">6239001M1022</t>
  </si>
  <si>
    <t xml:space="preserve">クロファジミン</t>
  </si>
  <si>
    <t xml:space="preserve">ランプレンカプセル５０ｍｇ</t>
  </si>
  <si>
    <t xml:space="preserve">6241005F1020</t>
  </si>
  <si>
    <t xml:space="preserve">ノルフロキサシン</t>
  </si>
  <si>
    <t xml:space="preserve">バクシダール錠１００ｍｇ</t>
  </si>
  <si>
    <t xml:space="preserve">6241005F1267</t>
  </si>
  <si>
    <t xml:space="preserve">ノルフロキサシン錠１００ｍｇ「ツルハラ」</t>
  </si>
  <si>
    <t xml:space="preserve">6241005F1275</t>
  </si>
  <si>
    <t xml:space="preserve">ノルフロキサシン錠１００ｍｇ「サワイ」</t>
  </si>
  <si>
    <t xml:space="preserve">6241005F2026</t>
  </si>
  <si>
    <t xml:space="preserve">バクシダール錠２００ｍｇ</t>
  </si>
  <si>
    <t xml:space="preserve">6241005F2301</t>
  </si>
  <si>
    <t xml:space="preserve">ノルフロキサシン錠２００ｍｇ「ツルハラ」</t>
  </si>
  <si>
    <t xml:space="preserve">6241005F2310</t>
  </si>
  <si>
    <t xml:space="preserve">ノルフロキサシン錠２００ｍｇ「サワイ」</t>
  </si>
  <si>
    <t xml:space="preserve">6241005F3022</t>
  </si>
  <si>
    <t xml:space="preserve">小児用バクシダール錠５０ｍｇ</t>
  </si>
  <si>
    <t xml:space="preserve">6241006F1040</t>
  </si>
  <si>
    <t xml:space="preserve">オフロキサシン</t>
  </si>
  <si>
    <t xml:space="preserve">オフロキサシン錠１００ｍｇ「サワイ」</t>
  </si>
  <si>
    <t xml:space="preserve">6241006F1059</t>
  </si>
  <si>
    <t xml:space="preserve">オフロキサシン錠１００ｍｇ「ツルハラ」</t>
  </si>
  <si>
    <t xml:space="preserve">6241006F1121</t>
  </si>
  <si>
    <t xml:space="preserve">タリビッド錠１００ｍｇ</t>
  </si>
  <si>
    <t xml:space="preserve">6241008F1023</t>
  </si>
  <si>
    <t xml:space="preserve">シプロフロキサシン塩酸塩</t>
  </si>
  <si>
    <t xml:space="preserve">シプロキサン錠１００ｍｇ</t>
  </si>
  <si>
    <t xml:space="preserve">6241008F2020</t>
  </si>
  <si>
    <t xml:space="preserve">シプロキサン錠２００ｍｇ</t>
  </si>
  <si>
    <t xml:space="preserve">6241010C1024</t>
  </si>
  <si>
    <t xml:space="preserve">トスフロキサシントシル酸塩水和物</t>
  </si>
  <si>
    <t xml:space="preserve">１５０ｍｇ１ｇ</t>
  </si>
  <si>
    <t xml:space="preserve">オゼックス細粒小児用１５％</t>
  </si>
  <si>
    <t xml:space="preserve">6241010C1032</t>
  </si>
  <si>
    <t xml:space="preserve">トスフロキサシントシル酸塩細粒小児用１５％「タカタ」</t>
  </si>
  <si>
    <t xml:space="preserve">6241010C1040</t>
  </si>
  <si>
    <t xml:space="preserve">トスフロキサシントシル酸塩細粒小児用１５％「トーワ」</t>
  </si>
  <si>
    <t xml:space="preserve">6241010C1059</t>
  </si>
  <si>
    <t xml:space="preserve">トスフロキサシントシル酸塩小児用細粒１５％「明治」</t>
  </si>
  <si>
    <t xml:space="preserve">6241010C1067</t>
  </si>
  <si>
    <t xml:space="preserve">トスフロキサシントシル酸塩細粒小児用１５％「ＴＣＫ」</t>
  </si>
  <si>
    <t xml:space="preserve">6241010F1012</t>
  </si>
  <si>
    <t xml:space="preserve">トスフロキサシントシル酸塩７５ｍｇ錠</t>
  </si>
  <si>
    <t xml:space="preserve">6241010F1080</t>
  </si>
  <si>
    <t xml:space="preserve">トスフロキサシントシル酸塩錠７５ｍｇ「サワイ」</t>
  </si>
  <si>
    <t xml:space="preserve">6241010F2019</t>
  </si>
  <si>
    <t xml:space="preserve">トスフロキサシントシル酸塩１５０ｍｇ錠</t>
  </si>
  <si>
    <t xml:space="preserve">6241010F2027</t>
  </si>
  <si>
    <t xml:space="preserve">オゼックス錠１５０</t>
  </si>
  <si>
    <t xml:space="preserve">6241010F2086</t>
  </si>
  <si>
    <t xml:space="preserve">トスフロキサシントシル酸塩錠１５０ｍｇ「サワイ」</t>
  </si>
  <si>
    <t xml:space="preserve">6241010F3023</t>
  </si>
  <si>
    <t xml:space="preserve">オゼックス錠小児用６０ｍｇ</t>
  </si>
  <si>
    <t xml:space="preserve">6241013C2024</t>
  </si>
  <si>
    <t xml:space="preserve">レボフロキサシン水和物</t>
  </si>
  <si>
    <t xml:space="preserve">１００ｍｇ１ｇ（レボフロキサシンとして）</t>
  </si>
  <si>
    <t xml:space="preserve">クラビット細粒１０％</t>
  </si>
  <si>
    <t xml:space="preserve">6241013C2032</t>
  </si>
  <si>
    <t xml:space="preserve">レボフロキサシン細粒１０％「ＤＳＥＰ」</t>
  </si>
  <si>
    <t xml:space="preserve">6241013F2020</t>
  </si>
  <si>
    <t xml:space="preserve">２５０ｍｇ１錠（レボフロキサシンとして）</t>
  </si>
  <si>
    <t xml:space="preserve">クラビット錠２５０ｍｇ</t>
  </si>
  <si>
    <t xml:space="preserve">6241013F2047</t>
  </si>
  <si>
    <t xml:space="preserve">レボフロキサシン錠２５０ｍｇ「ＣＨ」</t>
  </si>
  <si>
    <t xml:space="preserve">6241013F2055</t>
  </si>
  <si>
    <t xml:space="preserve">レボフロキサシン錠２５０ｍｇ「ＤＳＥＰ」</t>
  </si>
  <si>
    <t xml:space="preserve">6241013F2080</t>
  </si>
  <si>
    <t xml:space="preserve">レボフロキサシン錠２５０ｍｇ「ＴＣＫ」</t>
  </si>
  <si>
    <t xml:space="preserve">6241013F2101</t>
  </si>
  <si>
    <t xml:space="preserve">レボフロキサシン錠２５０ｍｇ「ＺＥ」</t>
  </si>
  <si>
    <t xml:space="preserve">6241013F2136</t>
  </si>
  <si>
    <t xml:space="preserve">レボフロキサシン錠２５０ｍｇ「イワキ」</t>
  </si>
  <si>
    <t xml:space="preserve">6241013F2160</t>
  </si>
  <si>
    <t xml:space="preserve">レボフロキサシン錠２５０ｍｇ「杏林」</t>
  </si>
  <si>
    <t xml:space="preserve">6241013F2179</t>
  </si>
  <si>
    <t xml:space="preserve">レボフロキサシン錠２５０ｍｇ「ケミファ」</t>
  </si>
  <si>
    <t xml:space="preserve">6241013F2209</t>
  </si>
  <si>
    <t xml:space="preserve">レボフロキサシン錠２５０ｍｇ「サワイ」</t>
  </si>
  <si>
    <t xml:space="preserve">6241013F2225</t>
  </si>
  <si>
    <t xml:space="preserve">レボフロキサシン錠２５０ｍｇ「タカタ」</t>
  </si>
  <si>
    <t xml:space="preserve">6241013F2250</t>
  </si>
  <si>
    <t xml:space="preserve">レボフロキサシン錠２５０ｍｇ「トーワ」</t>
  </si>
  <si>
    <t xml:space="preserve">6241013F2330</t>
  </si>
  <si>
    <t xml:space="preserve">レボフロキサシン錠２５０ｍｇ「陽進」</t>
  </si>
  <si>
    <t xml:space="preserve">6241013F2349</t>
  </si>
  <si>
    <t xml:space="preserve">レボフロキサシン錠２５０ｍｇ「クニヒロ」</t>
  </si>
  <si>
    <t xml:space="preserve">6241013F3019</t>
  </si>
  <si>
    <t xml:space="preserve">５００ｍｇ１錠（レボフロキサシンとして）</t>
  </si>
  <si>
    <t xml:space="preserve">レボフロキサシン５００ｍｇ錠</t>
  </si>
  <si>
    <t xml:space="preserve">6241013F3027</t>
  </si>
  <si>
    <t xml:space="preserve">クラビット錠５００ｍｇ</t>
  </si>
  <si>
    <t xml:space="preserve">6241013F3043</t>
  </si>
  <si>
    <t xml:space="preserve">レボフロキサシン錠５００ｍｇ「ＣＨ」</t>
  </si>
  <si>
    <t xml:space="preserve">6241013F3051</t>
  </si>
  <si>
    <t xml:space="preserve">レボフロキサシン錠５００ｍｇ「ＤＳＥＰ」</t>
  </si>
  <si>
    <t xml:space="preserve">6241013F3086</t>
  </si>
  <si>
    <t xml:space="preserve">レボフロキサシン錠５００ｍｇ「ＴＣＫ」</t>
  </si>
  <si>
    <t xml:space="preserve">6241013F3175</t>
  </si>
  <si>
    <t xml:space="preserve">レボフロキサシン錠５００ｍｇ「ケミファ」</t>
  </si>
  <si>
    <t xml:space="preserve">6241013F3205</t>
  </si>
  <si>
    <t xml:space="preserve">レボフロキサシン錠５００ｍｇ「サワイ」</t>
  </si>
  <si>
    <t xml:space="preserve">6241013F3256</t>
  </si>
  <si>
    <t xml:space="preserve">レボフロキサシン錠５００ｍｇ「トーワ」</t>
  </si>
  <si>
    <t xml:space="preserve">6241013F4023</t>
  </si>
  <si>
    <t xml:space="preserve">レボフロキサシンＯＤ錠２５０ｍｇ「トーワ」</t>
  </si>
  <si>
    <t xml:space="preserve">6241013F6026</t>
  </si>
  <si>
    <t xml:space="preserve">２５０ｍｇ１包（レボフロキサシンとして）</t>
  </si>
  <si>
    <t xml:space="preserve">レボフロキサシン粒状錠２５０ｍｇ「モチダ」</t>
  </si>
  <si>
    <t xml:space="preserve">6241013F7022</t>
  </si>
  <si>
    <t xml:space="preserve">５００ｍｇ１包（レボフロキサシンとして）</t>
  </si>
  <si>
    <t xml:space="preserve">レボフロキサシン粒状錠５００ｍｇ「モチダ」</t>
  </si>
  <si>
    <t xml:space="preserve">6241013S2029</t>
  </si>
  <si>
    <t xml:space="preserve">２５０ｍｇ１０ｍＬ１包（レボフロキサシンとして）</t>
  </si>
  <si>
    <t xml:space="preserve">レボフロキサシン内用液２５０ｍｇ「トーワ」</t>
  </si>
  <si>
    <t xml:space="preserve">6241015F1023</t>
  </si>
  <si>
    <t xml:space="preserve">プルリフロキサシン</t>
  </si>
  <si>
    <t xml:space="preserve">１００ｍｇ１錠（活性本体として）</t>
  </si>
  <si>
    <t xml:space="preserve">スオード錠１００</t>
  </si>
  <si>
    <t xml:space="preserve">6241016F1028</t>
  </si>
  <si>
    <t xml:space="preserve">モキシフロキサシン塩酸塩</t>
  </si>
  <si>
    <t xml:space="preserve">アベロックス錠４００ｍｇ</t>
  </si>
  <si>
    <t xml:space="preserve">6241017F1022</t>
  </si>
  <si>
    <t xml:space="preserve">メシル酸ガレノキサシン水和物</t>
  </si>
  <si>
    <t xml:space="preserve">ジェニナック錠２００ｍｇ</t>
  </si>
  <si>
    <t xml:space="preserve">6241018C1020</t>
  </si>
  <si>
    <t xml:space="preserve">シタフロキサシン水和物</t>
  </si>
  <si>
    <t xml:space="preserve">グレースビット細粒１０％</t>
  </si>
  <si>
    <t xml:space="preserve">6241018F1027</t>
  </si>
  <si>
    <t xml:space="preserve">グレースビット錠５０ｍｇ</t>
  </si>
  <si>
    <t xml:space="preserve">6241018F1035</t>
  </si>
  <si>
    <t xml:space="preserve">シタフロキサシン錠５０ｍｇ「サワイ」</t>
  </si>
  <si>
    <t xml:space="preserve">6241019F1021</t>
  </si>
  <si>
    <t xml:space="preserve">ラスクフロキサシン塩酸塩</t>
  </si>
  <si>
    <t xml:space="preserve">ラスビック錠７５ｍｇ</t>
  </si>
  <si>
    <t xml:space="preserve">6249002F1024</t>
  </si>
  <si>
    <t xml:space="preserve">リネゾリド</t>
  </si>
  <si>
    <t xml:space="preserve">ザイボックス錠６００ｍｇ</t>
  </si>
  <si>
    <t xml:space="preserve">6249002F1032</t>
  </si>
  <si>
    <t xml:space="preserve">リネゾリド錠６００ｍｇ「明治」</t>
  </si>
  <si>
    <t xml:space="preserve">6249002F1040</t>
  </si>
  <si>
    <t xml:space="preserve">リネゾリド錠６００ｍｇ「サワイ」</t>
  </si>
  <si>
    <t xml:space="preserve">6249003F1029</t>
  </si>
  <si>
    <t xml:space="preserve">テジゾリドリン酸エステル</t>
  </si>
  <si>
    <t xml:space="preserve">シベクトロ錠２００ｍｇ</t>
  </si>
  <si>
    <t xml:space="preserve">6250001M1038</t>
  </si>
  <si>
    <t xml:space="preserve">ジドブジン</t>
  </si>
  <si>
    <t xml:space="preserve">レトロビルカプセル１００ｍｇ</t>
  </si>
  <si>
    <t xml:space="preserve">ヴィーブヘルスケア</t>
  </si>
  <si>
    <t xml:space="preserve">6250002D1016</t>
  </si>
  <si>
    <t xml:space="preserve">アシクロビル</t>
  </si>
  <si>
    <t xml:space="preserve">アシクロビル４０％顆粒</t>
  </si>
  <si>
    <t xml:space="preserve">6250002D1024</t>
  </si>
  <si>
    <t xml:space="preserve">ゾビラックス顆粒４０％</t>
  </si>
  <si>
    <t xml:space="preserve">6250002F1025</t>
  </si>
  <si>
    <t xml:space="preserve">ゾビラックス錠２００</t>
  </si>
  <si>
    <t xml:space="preserve">6250002F1238</t>
  </si>
  <si>
    <t xml:space="preserve">アシクロビル錠２００ｍｇ「サワイ」</t>
  </si>
  <si>
    <t xml:space="preserve">6250002F1262</t>
  </si>
  <si>
    <t xml:space="preserve">アシクロビル錠２００ｍｇ「トーワ」</t>
  </si>
  <si>
    <t xml:space="preserve">6250002F2021</t>
  </si>
  <si>
    <t xml:space="preserve">ゾビラックス錠４００</t>
  </si>
  <si>
    <t xml:space="preserve">6250002F2234</t>
  </si>
  <si>
    <t xml:space="preserve">アシクロビル錠４００ｍｇ「サワイ」</t>
  </si>
  <si>
    <t xml:space="preserve">6250002F2269</t>
  </si>
  <si>
    <t xml:space="preserve">アシクロビル錠４００ｍｇ「トーワ」</t>
  </si>
  <si>
    <t xml:space="preserve">6250002Q1034</t>
  </si>
  <si>
    <t xml:space="preserve">２００ｍｇ１包</t>
  </si>
  <si>
    <t xml:space="preserve">アシクロビル内服ゼリー２００ｍｇ「日医工」</t>
  </si>
  <si>
    <t xml:space="preserve">6250002Q2030</t>
  </si>
  <si>
    <t xml:space="preserve">アシクロビル内服ゼリー８００ｍｇ「日医工」</t>
  </si>
  <si>
    <t xml:space="preserve">6250002Q3045</t>
  </si>
  <si>
    <t xml:space="preserve">アシクロビルシロップ８％「タカタ」</t>
  </si>
  <si>
    <t xml:space="preserve">6250002R1048</t>
  </si>
  <si>
    <t xml:space="preserve">８０％１ｇ</t>
  </si>
  <si>
    <t xml:space="preserve">アシクロビルＤＳ８０％「サワイ」</t>
  </si>
  <si>
    <t xml:space="preserve">6250006F1031</t>
  </si>
  <si>
    <t xml:space="preserve">ラミブジン</t>
  </si>
  <si>
    <t xml:space="preserve">エピビル錠１５０</t>
  </si>
  <si>
    <t xml:space="preserve">6250006F2020</t>
  </si>
  <si>
    <t xml:space="preserve">エピビル錠３００</t>
  </si>
  <si>
    <t xml:space="preserve">6250011F1024</t>
  </si>
  <si>
    <t xml:space="preserve">リトナビル</t>
  </si>
  <si>
    <t xml:space="preserve">ノービア錠１００ｍｇ</t>
  </si>
  <si>
    <t xml:space="preserve">6250013F1023</t>
  </si>
  <si>
    <t xml:space="preserve">ネビラピン</t>
  </si>
  <si>
    <t xml:space="preserve">ビラミューン錠２００</t>
  </si>
  <si>
    <t xml:space="preserve">6250014F1036</t>
  </si>
  <si>
    <t xml:space="preserve">アバカビル硫酸塩</t>
  </si>
  <si>
    <t xml:space="preserve">ザイアジェン錠３００ｍｇ</t>
  </si>
  <si>
    <t xml:space="preserve">6250019D1020</t>
  </si>
  <si>
    <t xml:space="preserve">バラシクロビル塩酸塩</t>
  </si>
  <si>
    <t xml:space="preserve">バルトレックス顆粒５０％</t>
  </si>
  <si>
    <t xml:space="preserve">6250019D1046</t>
  </si>
  <si>
    <t xml:space="preserve">バラシクロビル塩酸塩水和物</t>
  </si>
  <si>
    <t xml:space="preserve">バラシクロビル顆粒５０％「トーワ」</t>
  </si>
  <si>
    <t xml:space="preserve">6250019F1020</t>
  </si>
  <si>
    <t xml:space="preserve">バルトレックス錠５００</t>
  </si>
  <si>
    <t xml:space="preserve">6250019F1055</t>
  </si>
  <si>
    <t xml:space="preserve">バラシクロビル錠５００ｍｇ「ＤＳＥＰ」</t>
  </si>
  <si>
    <t xml:space="preserve">6250019F1063</t>
  </si>
  <si>
    <t xml:space="preserve">バラシクロビル錠５００ｍｇ「ＥＥ」</t>
  </si>
  <si>
    <t xml:space="preserve">6250019F1080</t>
  </si>
  <si>
    <t xml:space="preserve">バラシクロビル錠５００ｍｇ「ＦＦＰ」</t>
  </si>
  <si>
    <t xml:space="preserve">6250019F1098</t>
  </si>
  <si>
    <t xml:space="preserve">バラシクロビル錠５００ｍｇ「ＪＧ」</t>
  </si>
  <si>
    <t xml:space="preserve">6250019F1128</t>
  </si>
  <si>
    <t xml:space="preserve">バラシクロビル錠５００ｍｇ「ＮＰ」</t>
  </si>
  <si>
    <t xml:space="preserve">6250019F1144</t>
  </si>
  <si>
    <t xml:space="preserve">バラシクロビル錠５００ｍｇ「ＴＣＫ」</t>
  </si>
  <si>
    <t xml:space="preserve">6250019F1152</t>
  </si>
  <si>
    <t xml:space="preserve">バラシクロビル錠５００ｍｇ「ＹＤ」</t>
  </si>
  <si>
    <t xml:space="preserve">6250019F1179</t>
  </si>
  <si>
    <t xml:space="preserve">バラシクロビル錠５００ｍｇ「イワキ」</t>
  </si>
  <si>
    <t xml:space="preserve">6250019F1209</t>
  </si>
  <si>
    <t xml:space="preserve">バラシクロビル錠５００ｍｇ「杏林」</t>
  </si>
  <si>
    <t xml:space="preserve">6250019F1217</t>
  </si>
  <si>
    <t xml:space="preserve">バラシクロビル錠５００ｍｇ「ケミファ」</t>
  </si>
  <si>
    <t xml:space="preserve">6250019F1225</t>
  </si>
  <si>
    <t xml:space="preserve">バラシクロビル錠５００ｍｇ「サトウ」</t>
  </si>
  <si>
    <t xml:space="preserve">佐藤製薬</t>
  </si>
  <si>
    <t xml:space="preserve">6250019F1233</t>
  </si>
  <si>
    <t xml:space="preserve">バラシクロビル錠５００ｍｇ「サワイ」</t>
  </si>
  <si>
    <t xml:space="preserve">6250019F1241</t>
  </si>
  <si>
    <t xml:space="preserve">バラシクロビル錠５００ｍｇ「三和」</t>
  </si>
  <si>
    <t xml:space="preserve">6250019F1250</t>
  </si>
  <si>
    <t xml:space="preserve">バラシクロビル錠５００ｍｇ「ツルハラ」</t>
  </si>
  <si>
    <t xml:space="preserve">6250019F1276</t>
  </si>
  <si>
    <t xml:space="preserve">バラシクロビル錠５００ｍｇ「トーワ」</t>
  </si>
  <si>
    <t xml:space="preserve">6250019F1292</t>
  </si>
  <si>
    <t xml:space="preserve">バラシクロビル錠５００ｍｇ「日本臓器」</t>
  </si>
  <si>
    <t xml:space="preserve">6250019F1349</t>
  </si>
  <si>
    <t xml:space="preserve">バラシクロビル錠５００ｍｇ「ＮＰＩ」</t>
  </si>
  <si>
    <t xml:space="preserve">6250019F1365</t>
  </si>
  <si>
    <t xml:space="preserve">バラシクロビル錠５００ｍｇ「ＳＰＫＫ」</t>
  </si>
  <si>
    <t xml:space="preserve">6250019F1373</t>
  </si>
  <si>
    <t xml:space="preserve">バラシクロビル錠５００ｍｇ「ＮＩＧ」</t>
  </si>
  <si>
    <t xml:space="preserve">6250019F2027</t>
  </si>
  <si>
    <t xml:space="preserve">バラシクロビル粒状錠５００ｍｇ「モチダ」</t>
  </si>
  <si>
    <t xml:space="preserve">6250020F1023</t>
  </si>
  <si>
    <t xml:space="preserve">ゼフィックス錠１００</t>
  </si>
  <si>
    <t xml:space="preserve">6250021F1028</t>
  </si>
  <si>
    <t xml:space="preserve">オセルタミビルリン酸塩</t>
  </si>
  <si>
    <t xml:space="preserve">オセルタミビル錠７５ｍｇ「トーワ」</t>
  </si>
  <si>
    <t xml:space="preserve">6250021M1027</t>
  </si>
  <si>
    <t xml:space="preserve">タミフルカプセル７５</t>
  </si>
  <si>
    <t xml:space="preserve">6250021M1035</t>
  </si>
  <si>
    <t xml:space="preserve">オセルタミビルカプセル７５ｍｇ「サワイ」</t>
  </si>
  <si>
    <t xml:space="preserve">6250021R1024</t>
  </si>
  <si>
    <t xml:space="preserve">タミフルドライシロップ３％</t>
  </si>
  <si>
    <t xml:space="preserve">6250021R1032</t>
  </si>
  <si>
    <t xml:space="preserve">オセルタミビルＤＳ３％「サワイ」</t>
  </si>
  <si>
    <t xml:space="preserve">6250021R1040</t>
  </si>
  <si>
    <t xml:space="preserve">オセルタミビルＤＳ３％「トーワ」</t>
  </si>
  <si>
    <t xml:space="preserve">6250022M1021</t>
  </si>
  <si>
    <t xml:space="preserve">リバビリン</t>
  </si>
  <si>
    <t xml:space="preserve">レベトールカプセル２００ｍｇ</t>
  </si>
  <si>
    <t xml:space="preserve">6250024F1021</t>
  </si>
  <si>
    <t xml:space="preserve">テノホビル　ジソプロキシルフマル酸塩</t>
  </si>
  <si>
    <t xml:space="preserve">ビリアード錠３００ｍｇ</t>
  </si>
  <si>
    <t xml:space="preserve">6250024F1030</t>
  </si>
  <si>
    <t xml:space="preserve">テノゼット錠３００ｍｇ</t>
  </si>
  <si>
    <t xml:space="preserve">6250025F1026</t>
  </si>
  <si>
    <t xml:space="preserve">バルガンシクロビル塩酸塩</t>
  </si>
  <si>
    <t xml:space="preserve">４５０ｍｇ１錠</t>
  </si>
  <si>
    <t xml:space="preserve">バリキサ錠４５０ｍｇ</t>
  </si>
  <si>
    <t xml:space="preserve">6250025R1022</t>
  </si>
  <si>
    <t xml:space="preserve">５０ｍｇ１ｍＬ（懸濁後の内用液として）</t>
  </si>
  <si>
    <t xml:space="preserve">バリキサドライシロップ５０００ｍｇ</t>
  </si>
  <si>
    <t xml:space="preserve">6250029F1016</t>
  </si>
  <si>
    <t xml:space="preserve">エンテカビル水和物</t>
  </si>
  <si>
    <t xml:space="preserve">エンテカビル０．５ｍｇ錠</t>
  </si>
  <si>
    <t xml:space="preserve">6250029F1024</t>
  </si>
  <si>
    <t xml:space="preserve">バラクルード錠０．５ｍｇ</t>
  </si>
  <si>
    <t xml:space="preserve">6250029F1032</t>
  </si>
  <si>
    <t xml:space="preserve">エンテカビル錠０．５ｍｇ「ＣＭＸ」</t>
  </si>
  <si>
    <t xml:space="preserve">ケミックス</t>
  </si>
  <si>
    <t xml:space="preserve">6250029F1067</t>
  </si>
  <si>
    <t xml:space="preserve">エンテカビル錠０．５ｍｇ「ＪＧ」</t>
  </si>
  <si>
    <t xml:space="preserve">6250029F1083</t>
  </si>
  <si>
    <t xml:space="preserve">エンテカビル錠０．５ｍｇ「ＹＤ」</t>
  </si>
  <si>
    <t xml:space="preserve">6250029F1091</t>
  </si>
  <si>
    <t xml:space="preserve">エンテカビル錠０．５ｍｇ「サンド」</t>
  </si>
  <si>
    <t xml:space="preserve">6250029F1121</t>
  </si>
  <si>
    <t xml:space="preserve">エンテカビル錠０．５ｍｇ「トーワ」</t>
  </si>
  <si>
    <t xml:space="preserve">6250029F1156</t>
  </si>
  <si>
    <t xml:space="preserve">エンテカビル錠０．５ｍｇ「ＮＩＧ」</t>
  </si>
  <si>
    <t xml:space="preserve">6250029F2020</t>
  </si>
  <si>
    <t xml:space="preserve">エンテカビルＯＤ錠０．５ｍｇ「サワイ」</t>
  </si>
  <si>
    <t xml:space="preserve">6250030F4026</t>
  </si>
  <si>
    <t xml:space="preserve">ダルナビル　エタノール付加物</t>
  </si>
  <si>
    <t xml:space="preserve">プリジスタ錠６００ｍｇ</t>
  </si>
  <si>
    <t xml:space="preserve">6250031F1013</t>
  </si>
  <si>
    <t xml:space="preserve">ファムシクロビル</t>
  </si>
  <si>
    <t xml:space="preserve">ファムシクロビル２５０ｍｇ錠</t>
  </si>
  <si>
    <t xml:space="preserve">6250031F1021</t>
  </si>
  <si>
    <t xml:space="preserve">ファムビル錠２５０ｍｇ</t>
  </si>
  <si>
    <t xml:space="preserve">6250031F1048</t>
  </si>
  <si>
    <t xml:space="preserve">ファムシクロビル錠２５０ｍｇ「ＪＧ」</t>
  </si>
  <si>
    <t xml:space="preserve">6250031F1064</t>
  </si>
  <si>
    <t xml:space="preserve">ファムシクロビル錠２５０ｍｇ「ＹＤ」</t>
  </si>
  <si>
    <t xml:space="preserve">コーアバイオテックベイ</t>
  </si>
  <si>
    <t xml:space="preserve">6250031F1080</t>
  </si>
  <si>
    <t xml:space="preserve">ファムシクロビル錠２５０ｍｇ「サワイ」</t>
  </si>
  <si>
    <t xml:space="preserve">6250031F1099</t>
  </si>
  <si>
    <t xml:space="preserve">ファムシクロビル錠２５０ｍｇ「タカタ」</t>
  </si>
  <si>
    <t xml:space="preserve">6250031F1102</t>
  </si>
  <si>
    <t xml:space="preserve">ファムシクロビル錠２５０ｍｇ「トーワ」</t>
  </si>
  <si>
    <t xml:space="preserve">6250031F1137</t>
  </si>
  <si>
    <t xml:space="preserve">ファムシクロビル錠２５０ｍｇ「日本臓器」</t>
  </si>
  <si>
    <t xml:space="preserve">小財家興産</t>
  </si>
  <si>
    <t xml:space="preserve">6250031F1153</t>
  </si>
  <si>
    <t xml:space="preserve">ファムシクロビル錠２５０ｍｇ「ＫＭＰ」</t>
  </si>
  <si>
    <t xml:space="preserve">6250031F2044</t>
  </si>
  <si>
    <t xml:space="preserve">ファムシクロビル錠５００ｍｇ「日本臓器」</t>
  </si>
  <si>
    <t xml:space="preserve">6250032F1026</t>
  </si>
  <si>
    <t xml:space="preserve">ラルテグラビルカリウム</t>
  </si>
  <si>
    <t xml:space="preserve">アイセントレス錠４００ｍｇ</t>
  </si>
  <si>
    <t xml:space="preserve">6250032F2022</t>
  </si>
  <si>
    <t xml:space="preserve">アイセントレス錠６００ｍｇ</t>
  </si>
  <si>
    <t xml:space="preserve">6250034F1025</t>
  </si>
  <si>
    <t xml:space="preserve">マラビロク</t>
  </si>
  <si>
    <t xml:space="preserve">シーエルセントリ錠１５０ｍｇ</t>
  </si>
  <si>
    <t xml:space="preserve">6250036F1024</t>
  </si>
  <si>
    <t xml:space="preserve">リルピビリン塩酸塩</t>
  </si>
  <si>
    <t xml:space="preserve">エジュラント錠２５ｍｇ</t>
  </si>
  <si>
    <t xml:space="preserve">6250038F1023</t>
  </si>
  <si>
    <t xml:space="preserve">ドルテグラビルナトリウム</t>
  </si>
  <si>
    <t xml:space="preserve">テビケイ錠５０ｍｇ</t>
  </si>
  <si>
    <t xml:space="preserve">6250045F1023</t>
  </si>
  <si>
    <t xml:space="preserve">テノホビル　アラフェナミドフマル酸塩</t>
  </si>
  <si>
    <t xml:space="preserve">ベムリディ錠２５ｍｇ</t>
  </si>
  <si>
    <t xml:space="preserve">6250046F1028</t>
  </si>
  <si>
    <t xml:space="preserve">アメナメビル</t>
  </si>
  <si>
    <t xml:space="preserve">アメナリーフ錠２００ｍｇ</t>
  </si>
  <si>
    <t xml:space="preserve">6250047D1021</t>
  </si>
  <si>
    <t xml:space="preserve">バロキサビル　マルボキシル</t>
  </si>
  <si>
    <t xml:space="preserve">２％５００ｍｇ１包</t>
  </si>
  <si>
    <t xml:space="preserve">ゾフルーザ顆粒２％分包</t>
  </si>
  <si>
    <t xml:space="preserve">6250047F1022</t>
  </si>
  <si>
    <t xml:space="preserve">ゾフルーザ錠１０ｍｇ</t>
  </si>
  <si>
    <t xml:space="preserve">6250047F2029</t>
  </si>
  <si>
    <t xml:space="preserve">ゾフルーザ錠２０ｍｇ</t>
  </si>
  <si>
    <t xml:space="preserve">6250048D1026</t>
  </si>
  <si>
    <t xml:space="preserve">レテルモビル</t>
  </si>
  <si>
    <t xml:space="preserve">プレバイミス顆粒分包２０ｍｇ</t>
  </si>
  <si>
    <t xml:space="preserve">6250048D2022</t>
  </si>
  <si>
    <t xml:space="preserve">１２０ｍｇ１包</t>
  </si>
  <si>
    <t xml:space="preserve">プレバイミス顆粒分包１２０ｍｇ</t>
  </si>
  <si>
    <t xml:space="preserve">6250048F1027</t>
  </si>
  <si>
    <t xml:space="preserve">プレバイミス錠２４０ｍｇ</t>
  </si>
  <si>
    <t xml:space="preserve">6250049F1021</t>
  </si>
  <si>
    <t xml:space="preserve">ドラビリン</t>
  </si>
  <si>
    <t xml:space="preserve">ピフェルトロ錠１００ｍｇ</t>
  </si>
  <si>
    <t xml:space="preserve">6250050F1024</t>
  </si>
  <si>
    <t xml:space="preserve">カボテグラビルナトリウム</t>
  </si>
  <si>
    <t xml:space="preserve">ボカブリア錠３０ｍｇ</t>
  </si>
  <si>
    <t xml:space="preserve">6250051F1029</t>
  </si>
  <si>
    <t xml:space="preserve">モルヌピラビル</t>
  </si>
  <si>
    <t xml:space="preserve">ラゲブリオ錠４００ｍｇ</t>
  </si>
  <si>
    <t xml:space="preserve">6250051M1028</t>
  </si>
  <si>
    <t xml:space="preserve">ラゲブリオカプセル２００ｍｇ</t>
  </si>
  <si>
    <t xml:space="preserve">6250052F1023</t>
  </si>
  <si>
    <t xml:space="preserve">エンシトレルビル　フマル酸</t>
  </si>
  <si>
    <t xml:space="preserve">ゾコーバ錠１２５ｍｇ</t>
  </si>
  <si>
    <t xml:space="preserve">6250052F2020</t>
  </si>
  <si>
    <t xml:space="preserve">ゾコーバ錠２５ｍｇ</t>
  </si>
  <si>
    <t xml:space="preserve">6250053F1028</t>
  </si>
  <si>
    <t xml:space="preserve">レナカパビルナトリウム</t>
  </si>
  <si>
    <t xml:space="preserve">シュンレンカ錠３００ｍｇ</t>
  </si>
  <si>
    <t xml:space="preserve">6250054F1022</t>
  </si>
  <si>
    <t xml:space="preserve">ファビピラビル</t>
  </si>
  <si>
    <t xml:space="preserve">アビガン錠２００ｍｇ</t>
  </si>
  <si>
    <t xml:space="preserve">6250055F1027</t>
  </si>
  <si>
    <t xml:space="preserve">マリバビル</t>
  </si>
  <si>
    <t xml:space="preserve">リブテンシティ錠２００ｍｇ</t>
  </si>
  <si>
    <t xml:space="preserve">6250100F1032</t>
  </si>
  <si>
    <t xml:space="preserve">ジドブジン・ラミブジン</t>
  </si>
  <si>
    <t xml:space="preserve">コンビビル配合錠</t>
  </si>
  <si>
    <t xml:space="preserve">6250101F1037</t>
  </si>
  <si>
    <t xml:space="preserve">ロピナビル・リトナビル</t>
  </si>
  <si>
    <t xml:space="preserve">カレトラ配合錠</t>
  </si>
  <si>
    <t xml:space="preserve">6250101S1035</t>
  </si>
  <si>
    <t xml:space="preserve">カレトラ配合内用液</t>
  </si>
  <si>
    <t xml:space="preserve">6250102F1031</t>
  </si>
  <si>
    <t xml:space="preserve">ラミブジン・アバカビル硫酸塩</t>
  </si>
  <si>
    <t xml:space="preserve">エプジコム配合錠</t>
  </si>
  <si>
    <t xml:space="preserve">6250102F1040</t>
  </si>
  <si>
    <t xml:space="preserve">ラバミコム配合錠「アメル」</t>
  </si>
  <si>
    <t xml:space="preserve">6250103F1036</t>
  </si>
  <si>
    <t xml:space="preserve">エムトリシタビン・テノホビル　ジソプロキシルフマル酸塩</t>
  </si>
  <si>
    <t xml:space="preserve">ツルバダ配合錠</t>
  </si>
  <si>
    <t xml:space="preserve">6250106F1021</t>
  </si>
  <si>
    <t xml:space="preserve">ドルテグラビルナトリウム・アバカビル硫酸塩・ラミブジン</t>
  </si>
  <si>
    <t xml:space="preserve">トリーメク配合錠</t>
  </si>
  <si>
    <t xml:space="preserve">6250107F1026</t>
  </si>
  <si>
    <t xml:space="preserve">レジパスビル　アセトン付加物・ソホスブビル</t>
  </si>
  <si>
    <t xml:space="preserve">ハーボニー配合錠</t>
  </si>
  <si>
    <t xml:space="preserve">6250109F1025</t>
  </si>
  <si>
    <t xml:space="preserve">エルビテグラビル・コビシスタット・エムトリシタビン・テノホビル　アラフェナミドフマル酸塩</t>
  </si>
  <si>
    <t xml:space="preserve">ゲンボイヤ配合錠</t>
  </si>
  <si>
    <t xml:space="preserve">6250110F1028</t>
  </si>
  <si>
    <t xml:space="preserve">ダルナビル　エタノール付加物・コビシスタット</t>
  </si>
  <si>
    <t xml:space="preserve">プレジコビックス配合錠</t>
  </si>
  <si>
    <t xml:space="preserve">6250111F1022</t>
  </si>
  <si>
    <t xml:space="preserve">エムトリシタビン・テノホビル　アラフェナミドフマル酸塩</t>
  </si>
  <si>
    <t xml:space="preserve">デシコビ配合錠ＬＴ</t>
  </si>
  <si>
    <t xml:space="preserve">6250111F2029</t>
  </si>
  <si>
    <t xml:space="preserve">デシコビ配合錠ＨＴ</t>
  </si>
  <si>
    <t xml:space="preserve">6250113D1020</t>
  </si>
  <si>
    <t xml:space="preserve">グレカプレビル水和物・ピブレンタスビル</t>
  </si>
  <si>
    <t xml:space="preserve">１包</t>
  </si>
  <si>
    <t xml:space="preserve">マヴィレット配合顆粒小児用</t>
  </si>
  <si>
    <t xml:space="preserve">6250113F1021</t>
  </si>
  <si>
    <t xml:space="preserve">マヴィレット配合錠</t>
  </si>
  <si>
    <t xml:space="preserve">6250114F1026</t>
  </si>
  <si>
    <t xml:space="preserve">リルピビリン塩酸塩・エムトリシタビン・テノホビル　アラフェナミドフマル酸塩</t>
  </si>
  <si>
    <t xml:space="preserve">オデフシィ配合錠</t>
  </si>
  <si>
    <t xml:space="preserve">6250115F1020</t>
  </si>
  <si>
    <t xml:space="preserve">ドルテグラビルナトリウム・リルピビリン塩酸塩</t>
  </si>
  <si>
    <t xml:space="preserve">ジャルカ配合錠</t>
  </si>
  <si>
    <t xml:space="preserve">6250116F1025</t>
  </si>
  <si>
    <t xml:space="preserve">ソホスブビル・ベルパタスビル</t>
  </si>
  <si>
    <t xml:space="preserve">エプクルーサ配合錠</t>
  </si>
  <si>
    <t xml:space="preserve">6250117F1020</t>
  </si>
  <si>
    <t xml:space="preserve">ビクテグラビルナトリウム・エムトリシタビン・テノホビル　アラフェナミドフマル酸塩</t>
  </si>
  <si>
    <t xml:space="preserve">ビクタルビ配合錠</t>
  </si>
  <si>
    <t xml:space="preserve">6250118F1024</t>
  </si>
  <si>
    <t xml:space="preserve">ダルナビル　エタノール付加物・コビシスタット・エムトリシタビン・テノホビル　アラフェナミドフマル酸塩</t>
  </si>
  <si>
    <t xml:space="preserve">シムツーザ配合錠</t>
  </si>
  <si>
    <t xml:space="preserve">6250119F1029</t>
  </si>
  <si>
    <t xml:space="preserve">ドルテグラビルナトリウム・ラミブジン</t>
  </si>
  <si>
    <t xml:space="preserve">ドウベイト配合錠</t>
  </si>
  <si>
    <t xml:space="preserve">6250120X1027</t>
  </si>
  <si>
    <t xml:space="preserve">ニルマトレルビル・リトナビル</t>
  </si>
  <si>
    <t xml:space="preserve">パキロビッドパック３００</t>
  </si>
  <si>
    <t xml:space="preserve">6250120X2023</t>
  </si>
  <si>
    <t xml:space="preserve">パキロビッドパック６００</t>
  </si>
  <si>
    <t xml:space="preserve">6250121F1026</t>
  </si>
  <si>
    <t xml:space="preserve">ドラビリン・イスラトラビル水和物</t>
  </si>
  <si>
    <t xml:space="preserve">イドビンソ配合錠</t>
  </si>
  <si>
    <t xml:space="preserve">6290001F1050</t>
  </si>
  <si>
    <t xml:space="preserve">フルシトシン</t>
  </si>
  <si>
    <t xml:space="preserve">アンコチル錠５００ｍｇ</t>
  </si>
  <si>
    <t xml:space="preserve">6290002M1020</t>
  </si>
  <si>
    <t xml:space="preserve">フルコナゾール</t>
  </si>
  <si>
    <t xml:space="preserve">ジフルカンカプセル５０ｍｇ</t>
  </si>
  <si>
    <t xml:space="preserve">6290002M1062</t>
  </si>
  <si>
    <t xml:space="preserve">フルコナゾールカプセル５０ｍｇ「Ｆ」</t>
  </si>
  <si>
    <t xml:space="preserve">6290002M1100</t>
  </si>
  <si>
    <t xml:space="preserve">フルコナゾールカプセル５０ｍｇ「アメル」</t>
  </si>
  <si>
    <t xml:space="preserve">6290002M1135</t>
  </si>
  <si>
    <t xml:space="preserve">フルコナゾールカプセル５０ｍｇ「サワイ」</t>
  </si>
  <si>
    <t xml:space="preserve">6290002M1143</t>
  </si>
  <si>
    <t xml:space="preserve">フルコナゾールカプセル５０ｍｇ「ＪＧ」</t>
  </si>
  <si>
    <t xml:space="preserve">6290002M1151</t>
  </si>
  <si>
    <t xml:space="preserve">フルコナゾールカプセル５０ｍｇ「サンド」</t>
  </si>
  <si>
    <t xml:space="preserve">6290002M1178</t>
  </si>
  <si>
    <t xml:space="preserve">フルコナゾールカプセル５０ｍｇ「タカタ」</t>
  </si>
  <si>
    <t xml:space="preserve">6290002M2026</t>
  </si>
  <si>
    <t xml:space="preserve">ジフルカンカプセル１００ｍｇ</t>
  </si>
  <si>
    <t xml:space="preserve">6290002M2069</t>
  </si>
  <si>
    <t xml:space="preserve">フルコナゾールカプセル１００ｍｇ「Ｆ」</t>
  </si>
  <si>
    <t xml:space="preserve">6290002M2115</t>
  </si>
  <si>
    <t xml:space="preserve">フルコナゾールカプセル１００ｍｇ「アメル」</t>
  </si>
  <si>
    <t xml:space="preserve">6290002M2131</t>
  </si>
  <si>
    <t xml:space="preserve">フルコナゾールカプセル１００ｍｇ「サワイ」</t>
  </si>
  <si>
    <t xml:space="preserve">6290002M2140</t>
  </si>
  <si>
    <t xml:space="preserve">フルコナゾールカプセル１００ｍｇ「ＪＧ」</t>
  </si>
  <si>
    <t xml:space="preserve">6290002M2158</t>
  </si>
  <si>
    <t xml:space="preserve">フルコナゾールカプセル１００ｍｇ「サンド」</t>
  </si>
  <si>
    <t xml:space="preserve">6290002M2174</t>
  </si>
  <si>
    <t xml:space="preserve">フルコナゾールカプセル１００ｍｇ「タカタ」</t>
  </si>
  <si>
    <t xml:space="preserve">6290002R1027</t>
  </si>
  <si>
    <t xml:space="preserve">ジフルカンドライシロップ３５０ｍｇ</t>
  </si>
  <si>
    <t xml:space="preserve">6290002R2023</t>
  </si>
  <si>
    <t xml:space="preserve">ジフルカンドライシロップ１４００ｍｇ</t>
  </si>
  <si>
    <t xml:space="preserve">6290003X1039</t>
  </si>
  <si>
    <t xml:space="preserve">ミコナゾール</t>
  </si>
  <si>
    <t xml:space="preserve">フロリードゲル経口用２％</t>
  </si>
  <si>
    <t xml:space="preserve">6290004F1062</t>
  </si>
  <si>
    <t xml:space="preserve">イトラコナゾール</t>
  </si>
  <si>
    <t xml:space="preserve">イトラコナゾール錠５０ｍｇ「科研」</t>
  </si>
  <si>
    <t xml:space="preserve">6290004F1070</t>
  </si>
  <si>
    <t xml:space="preserve">イトラコナゾール錠５０ｍｇ「日医工」</t>
  </si>
  <si>
    <t xml:space="preserve">6290004F2069</t>
  </si>
  <si>
    <t xml:space="preserve">イトラコナゾール錠１００ｍｇ「日医工」</t>
  </si>
  <si>
    <t xml:space="preserve">6290004M1029</t>
  </si>
  <si>
    <t xml:space="preserve">イトリゾールカプセル５０</t>
  </si>
  <si>
    <t xml:space="preserve">6290004M1070</t>
  </si>
  <si>
    <t xml:space="preserve">イトラコナゾールカプセル５０ｍｇ「ＳＷ」</t>
  </si>
  <si>
    <t xml:space="preserve">6290004S1044</t>
  </si>
  <si>
    <t xml:space="preserve">イトラコナゾール内用液１％「ＶＴＲＳ」</t>
  </si>
  <si>
    <t xml:space="preserve">6290005F1016</t>
  </si>
  <si>
    <t xml:space="preserve">テルビナフィン塩酸塩</t>
  </si>
  <si>
    <t xml:space="preserve">テルビナフィン塩酸塩１２５ｍｇ錠</t>
  </si>
  <si>
    <t xml:space="preserve">6290005F1024</t>
  </si>
  <si>
    <t xml:space="preserve">ラミシール錠１２５ｍｇ</t>
  </si>
  <si>
    <t xml:space="preserve">6290005F1300</t>
  </si>
  <si>
    <t xml:space="preserve">テルビナフィン錠１２５ｍｇ「トーワ」</t>
  </si>
  <si>
    <t xml:space="preserve">6290005F1326</t>
  </si>
  <si>
    <t xml:space="preserve">テルビナフィン錠１２５ｍｇ「イワキ」</t>
  </si>
  <si>
    <t xml:space="preserve">6290005F1334</t>
  </si>
  <si>
    <t xml:space="preserve">テルビナフィン錠１２５ｍｇ「ＴＣＫ」</t>
  </si>
  <si>
    <t xml:space="preserve">6290005F1342</t>
  </si>
  <si>
    <t xml:space="preserve">テルビナフィン錠１２５ｍｇ「タカタ」</t>
  </si>
  <si>
    <t xml:space="preserve">6290006S1027</t>
  </si>
  <si>
    <t xml:space="preserve">アトバコン</t>
  </si>
  <si>
    <t xml:space="preserve">７５０ｍｇ５ｍＬ１包</t>
  </si>
  <si>
    <t xml:space="preserve">サムチレール内用懸濁液１５％</t>
  </si>
  <si>
    <t xml:space="preserve">6290007M1022</t>
  </si>
  <si>
    <t xml:space="preserve">ホスラブコナゾール　Ｌ－リシンエタノール付加物</t>
  </si>
  <si>
    <t xml:space="preserve">ネイリンカプセル１００ｍｇ</t>
  </si>
  <si>
    <t xml:space="preserve">6290100D1070</t>
  </si>
  <si>
    <t xml:space="preserve">スルファメトキサゾール・トリメトプリム</t>
  </si>
  <si>
    <t xml:space="preserve">ダイフェン配合顆粒</t>
  </si>
  <si>
    <t xml:space="preserve">6290100D1088</t>
  </si>
  <si>
    <t xml:space="preserve">バクタ配合顆粒</t>
  </si>
  <si>
    <t xml:space="preserve">6290100D1096</t>
  </si>
  <si>
    <t xml:space="preserve">バクトラミン配合顆粒</t>
  </si>
  <si>
    <t xml:space="preserve">6290100F2018</t>
  </si>
  <si>
    <t xml:space="preserve">スルファメトキサゾール・トリメトプリム錠</t>
  </si>
  <si>
    <t xml:space="preserve">6290100F2115</t>
  </si>
  <si>
    <t xml:space="preserve">バクタ配合錠</t>
  </si>
  <si>
    <t xml:space="preserve">6290100F2123</t>
  </si>
  <si>
    <t xml:space="preserve">バクトラミン配合錠</t>
  </si>
  <si>
    <t xml:space="preserve">6290100F3022</t>
  </si>
  <si>
    <t xml:space="preserve">バクタミニ配合錠</t>
  </si>
  <si>
    <t xml:space="preserve">6415001X1010</t>
  </si>
  <si>
    <t xml:space="preserve">キニーネエチル炭酸エステル</t>
  </si>
  <si>
    <t xml:space="preserve">6415002X1014</t>
  </si>
  <si>
    <t xml:space="preserve">キニーネ塩酸塩水和物</t>
  </si>
  <si>
    <t xml:space="preserve">6415003X1019</t>
  </si>
  <si>
    <t xml:space="preserve">キニーネ硫酸塩水和物</t>
  </si>
  <si>
    <t xml:space="preserve">6419001F1048</t>
  </si>
  <si>
    <t xml:space="preserve">チニダゾール</t>
  </si>
  <si>
    <t xml:space="preserve">チニダゾール錠２００ｍｇ「Ｆ」</t>
  </si>
  <si>
    <t xml:space="preserve">6419001F2044</t>
  </si>
  <si>
    <t xml:space="preserve">チニダゾール錠５００ｍｇ「Ｆ」</t>
  </si>
  <si>
    <t xml:space="preserve">6419002F1131</t>
  </si>
  <si>
    <t xml:space="preserve">メトロニダゾール</t>
  </si>
  <si>
    <t xml:space="preserve">フラジール内服錠２５０ｍｇ</t>
  </si>
  <si>
    <t xml:space="preserve">6419003F1039</t>
  </si>
  <si>
    <t xml:space="preserve">メフロキン塩酸塩</t>
  </si>
  <si>
    <t xml:space="preserve">２７５ｍｇ１錠</t>
  </si>
  <si>
    <t xml:space="preserve">メファキン「ヒサミツ」錠２７５</t>
  </si>
  <si>
    <t xml:space="preserve">6419004M1024</t>
  </si>
  <si>
    <t xml:space="preserve">パロモマイシン硫酸塩</t>
  </si>
  <si>
    <t xml:space="preserve">アメパロモカプセル２５０ｍｇ</t>
  </si>
  <si>
    <t xml:space="preserve">6419005F1020</t>
  </si>
  <si>
    <t xml:space="preserve">プリマキンリン酸塩</t>
  </si>
  <si>
    <t xml:space="preserve">プリマキン錠１５ｍｇ「サノフィ」</t>
  </si>
  <si>
    <t xml:space="preserve">6419006F1024</t>
  </si>
  <si>
    <t xml:space="preserve">スピラマイシン</t>
  </si>
  <si>
    <t xml:space="preserve">１５０万国際単位１錠</t>
  </si>
  <si>
    <t xml:space="preserve">スピラマイシン錠１５０万単位「サノフィ」</t>
  </si>
  <si>
    <t xml:space="preserve">6419101F1020</t>
  </si>
  <si>
    <t xml:space="preserve">アトバコン・プログアニル塩酸塩</t>
  </si>
  <si>
    <t xml:space="preserve">マラロン配合錠</t>
  </si>
  <si>
    <t xml:space="preserve">6419101F2026</t>
  </si>
  <si>
    <t xml:space="preserve">マラロン小児用配合錠</t>
  </si>
  <si>
    <t xml:space="preserve">6419102F1024</t>
  </si>
  <si>
    <t xml:space="preserve">アルテメテル・ルメファントリン</t>
  </si>
  <si>
    <t xml:space="preserve">リアメット配合錠</t>
  </si>
  <si>
    <t xml:space="preserve">6422001X1014</t>
  </si>
  <si>
    <t xml:space="preserve">チモール</t>
  </si>
  <si>
    <t xml:space="preserve">6424001X1019</t>
  </si>
  <si>
    <t xml:space="preserve">サントニン</t>
  </si>
  <si>
    <t xml:space="preserve">6428001F1012</t>
  </si>
  <si>
    <t xml:space="preserve">ジエチルカルバマジンクエン酸塩</t>
  </si>
  <si>
    <t xml:space="preserve">ジエチルカルバマジンクエン酸塩錠</t>
  </si>
  <si>
    <t xml:space="preserve">6429001F1036</t>
  </si>
  <si>
    <t xml:space="preserve">ピランテルパモ酸塩</t>
  </si>
  <si>
    <t xml:space="preserve">コンバントリン錠１００ｍｇ</t>
  </si>
  <si>
    <t xml:space="preserve">6429001R1032</t>
  </si>
  <si>
    <t xml:space="preserve">コンバントリンドライシロップ１００ｍｇ</t>
  </si>
  <si>
    <t xml:space="preserve">6429005F1026</t>
  </si>
  <si>
    <t xml:space="preserve">メベンダゾール</t>
  </si>
  <si>
    <t xml:space="preserve">メベンダゾール錠１００（ヤンセンファーマ）</t>
  </si>
  <si>
    <t xml:space="preserve">6429006F1039</t>
  </si>
  <si>
    <t xml:space="preserve">プラジカンテル</t>
  </si>
  <si>
    <t xml:space="preserve">ビルトリシド錠６００ｍｇ</t>
  </si>
  <si>
    <t xml:space="preserve">6429007F1033</t>
  </si>
  <si>
    <t xml:space="preserve">アルベンダゾール</t>
  </si>
  <si>
    <t xml:space="preserve">エスカゾール錠２００ｍｇ</t>
  </si>
  <si>
    <t xml:space="preserve">6429008F1020</t>
  </si>
  <si>
    <t xml:space="preserve">イベルメクチン</t>
  </si>
  <si>
    <t xml:space="preserve">ストロメクトール錠３ｍｇ</t>
  </si>
  <si>
    <t xml:space="preserve">7111001X1019</t>
  </si>
  <si>
    <t xml:space="preserve">乳糖水和物</t>
  </si>
  <si>
    <t xml:space="preserve">7111001X1094</t>
  </si>
  <si>
    <t xml:space="preserve">乳糖水和物（小堺）</t>
  </si>
  <si>
    <t xml:space="preserve">7111001X1183</t>
  </si>
  <si>
    <t xml:space="preserve">乳糖（日興製薬）</t>
  </si>
  <si>
    <t xml:space="preserve">7111001X1248</t>
  </si>
  <si>
    <t xml:space="preserve">乳糖（山善）</t>
  </si>
  <si>
    <t xml:space="preserve">7111001X1302</t>
  </si>
  <si>
    <t xml:space="preserve">乳糖水和物原末「マルイシ」</t>
  </si>
  <si>
    <t xml:space="preserve">7111001X1310</t>
  </si>
  <si>
    <t xml:space="preserve">乳糖水和物「ヨシダ」</t>
  </si>
  <si>
    <t xml:space="preserve">7111001X1345</t>
  </si>
  <si>
    <t xml:space="preserve">乳糖水和物「シオエ」</t>
  </si>
  <si>
    <t xml:space="preserve">7111001X1370</t>
  </si>
  <si>
    <t xml:space="preserve">乳糖水和物「ホエイ」</t>
  </si>
  <si>
    <t xml:space="preserve">7112001X1016</t>
  </si>
  <si>
    <t xml:space="preserve">コムギデンプン</t>
  </si>
  <si>
    <t xml:space="preserve">7112002X1010</t>
  </si>
  <si>
    <t xml:space="preserve">コメデンプン</t>
  </si>
  <si>
    <t xml:space="preserve">7112003X1015</t>
  </si>
  <si>
    <t xml:space="preserve">トウモロコシデンプン</t>
  </si>
  <si>
    <t xml:space="preserve">7112003X1090</t>
  </si>
  <si>
    <t xml:space="preserve">トウモロコシデンプン「ヨシダ」</t>
  </si>
  <si>
    <t xml:space="preserve">7112004X1010</t>
  </si>
  <si>
    <t xml:space="preserve">バレイショデンプン</t>
  </si>
  <si>
    <t xml:space="preserve">7112004X1265</t>
  </si>
  <si>
    <t xml:space="preserve">バレイショデンプン「ヨシダ」</t>
  </si>
  <si>
    <t xml:space="preserve">7119001X1017</t>
  </si>
  <si>
    <t xml:space="preserve">亜硫酸水素ナトリウム</t>
  </si>
  <si>
    <t xml:space="preserve">7119002X1011</t>
  </si>
  <si>
    <t xml:space="preserve">カプセル</t>
  </si>
  <si>
    <t xml:space="preserve">１０個</t>
  </si>
  <si>
    <t xml:space="preserve">7131001X1011</t>
  </si>
  <si>
    <t xml:space="preserve">精製水</t>
  </si>
  <si>
    <t xml:space="preserve">7131001X1097</t>
  </si>
  <si>
    <t xml:space="preserve">精製水（共栄）</t>
  </si>
  <si>
    <t xml:space="preserve">共栄製薬</t>
  </si>
  <si>
    <t xml:space="preserve">7131001X1100</t>
  </si>
  <si>
    <t xml:space="preserve">精製水「ケンエー」</t>
  </si>
  <si>
    <t xml:space="preserve">7131001X1127</t>
  </si>
  <si>
    <t xml:space="preserve">精製水（小堺）</t>
  </si>
  <si>
    <t xml:space="preserve">7131001X1143</t>
  </si>
  <si>
    <t xml:space="preserve">精製水（シオエ）</t>
  </si>
  <si>
    <t xml:space="preserve">7131001X1178</t>
  </si>
  <si>
    <t xml:space="preserve">精製水（昭和）</t>
  </si>
  <si>
    <t xml:space="preserve">昭和製薬</t>
  </si>
  <si>
    <t xml:space="preserve">7131001X1186</t>
  </si>
  <si>
    <t xml:space="preserve">精製水（高杉）</t>
  </si>
  <si>
    <t xml:space="preserve">高杉製薬</t>
  </si>
  <si>
    <t xml:space="preserve">7131001X1208</t>
  </si>
  <si>
    <t xml:space="preserve">精製水（大成）</t>
  </si>
  <si>
    <t xml:space="preserve">7131001X1224</t>
  </si>
  <si>
    <t xml:space="preserve">精製水（東豊）</t>
  </si>
  <si>
    <t xml:space="preserve">東豊薬品</t>
  </si>
  <si>
    <t xml:space="preserve">7131001X1240</t>
  </si>
  <si>
    <t xml:space="preserve">精製水（東海製薬）</t>
  </si>
  <si>
    <t xml:space="preserve">東海製薬</t>
  </si>
  <si>
    <t xml:space="preserve">7131001X1259</t>
  </si>
  <si>
    <t xml:space="preserve">精製水（日興製薬）</t>
  </si>
  <si>
    <t xml:space="preserve">7131001X1321</t>
  </si>
  <si>
    <t xml:space="preserve">精製水（サンケミファ）</t>
  </si>
  <si>
    <t xml:space="preserve">サンケミファ</t>
  </si>
  <si>
    <t xml:space="preserve">7131001X1356</t>
  </si>
  <si>
    <t xml:space="preserve">精製水（山善）</t>
  </si>
  <si>
    <t xml:space="preserve">7131001X1445</t>
  </si>
  <si>
    <t xml:space="preserve">精製水「ヨシダ」</t>
  </si>
  <si>
    <t xml:space="preserve">7131001X1453</t>
  </si>
  <si>
    <t xml:space="preserve">精製水「ＮｉｋＰ」</t>
  </si>
  <si>
    <t xml:space="preserve">ヤクハン製薬</t>
  </si>
  <si>
    <t xml:space="preserve">7131001X1461</t>
  </si>
  <si>
    <t xml:space="preserve">精製水「ヤクハン」</t>
  </si>
  <si>
    <t xml:space="preserve">7142001X1015</t>
  </si>
  <si>
    <t xml:space="preserve">単シロップ</t>
  </si>
  <si>
    <t xml:space="preserve">7142001X1066</t>
  </si>
  <si>
    <t xml:space="preserve">単シロップ（シオエ）</t>
  </si>
  <si>
    <t xml:space="preserve">7142001X1139</t>
  </si>
  <si>
    <t xml:space="preserve">単シロップ（日興製薬）</t>
  </si>
  <si>
    <t xml:space="preserve">7143001X1012</t>
  </si>
  <si>
    <t xml:space="preserve">ウイキョウ油</t>
  </si>
  <si>
    <t xml:space="preserve">7143002S1010</t>
  </si>
  <si>
    <t xml:space="preserve">カンゾウエキス</t>
  </si>
  <si>
    <t xml:space="preserve">7143003B1030</t>
  </si>
  <si>
    <t xml:space="preserve">ケイヒ末・サンショウ末配合剤</t>
  </si>
  <si>
    <t xml:space="preserve">芳香散（鈴粉末）</t>
  </si>
  <si>
    <t xml:space="preserve">7149001X1016</t>
  </si>
  <si>
    <t xml:space="preserve">サッカリンナトリウム水和物</t>
  </si>
  <si>
    <t xml:space="preserve">7149002X1010</t>
  </si>
  <si>
    <t xml:space="preserve">白糖</t>
  </si>
  <si>
    <t xml:space="preserve">7149003X1015</t>
  </si>
  <si>
    <t xml:space="preserve">ハチミツ</t>
  </si>
  <si>
    <t xml:space="preserve">7149004X1010</t>
  </si>
  <si>
    <t xml:space="preserve">ｌ－メントール</t>
  </si>
  <si>
    <t xml:space="preserve">7149004X1052</t>
  </si>
  <si>
    <t xml:space="preserve">ｌ－メントール「ケンエー」</t>
  </si>
  <si>
    <t xml:space="preserve">7149004X1060</t>
  </si>
  <si>
    <t xml:space="preserve">ｌ－メントール「コザカイ・Ｍ」</t>
  </si>
  <si>
    <t xml:space="preserve">7149005X1014</t>
  </si>
  <si>
    <t xml:space="preserve">ハッカ水</t>
  </si>
  <si>
    <t xml:space="preserve">7149006X1019</t>
  </si>
  <si>
    <t xml:space="preserve">ハッカ油</t>
  </si>
  <si>
    <t xml:space="preserve">7149006X1060</t>
  </si>
  <si>
    <t xml:space="preserve">ハッカ油「ケンエー」</t>
  </si>
  <si>
    <t xml:space="preserve">7149006X1078</t>
  </si>
  <si>
    <t xml:space="preserve">ハッカ油「コザカイ・Ｍ」</t>
  </si>
  <si>
    <t xml:space="preserve">7149006X1124</t>
  </si>
  <si>
    <t xml:space="preserve">ハッカ油「東海」</t>
  </si>
  <si>
    <t xml:space="preserve">7149006X1221</t>
  </si>
  <si>
    <t xml:space="preserve">ハッカ油「ニッコー」</t>
  </si>
  <si>
    <t xml:space="preserve">7149007X1013</t>
  </si>
  <si>
    <t xml:space="preserve">クエン酸水和物</t>
  </si>
  <si>
    <t xml:space="preserve">7149007X1153</t>
  </si>
  <si>
    <t xml:space="preserve">クエン酸（山善）</t>
  </si>
  <si>
    <t xml:space="preserve">7149007X1234</t>
  </si>
  <si>
    <t xml:space="preserve">クエン酸水和物原末「ニッコー」</t>
  </si>
  <si>
    <t xml:space="preserve">7149007X1250</t>
  </si>
  <si>
    <t xml:space="preserve">クエン酸水和物「ケンエー」原末</t>
  </si>
  <si>
    <t xml:space="preserve">7149007X1269</t>
  </si>
  <si>
    <t xml:space="preserve">クエン酸水和物「コザカイ」原末</t>
  </si>
  <si>
    <t xml:space="preserve">7149008X1018</t>
  </si>
  <si>
    <t xml:space="preserve">無水クエン酸</t>
  </si>
  <si>
    <t xml:space="preserve">7149009X1012</t>
  </si>
  <si>
    <t xml:space="preserve">酒石酸</t>
  </si>
  <si>
    <t xml:space="preserve">7149009X1071</t>
  </si>
  <si>
    <t xml:space="preserve">酒石酸「コザカイ・Ｍ」</t>
  </si>
  <si>
    <t xml:space="preserve">7211001X1030</t>
  </si>
  <si>
    <t xml:space="preserve">アミドトリゾ酸ナトリウムメグルミン</t>
  </si>
  <si>
    <t xml:space="preserve">ガストログラフイン経口・注腸用</t>
  </si>
  <si>
    <t xml:space="preserve">7212010X1029</t>
  </si>
  <si>
    <t xml:space="preserve">硫酸バリウム</t>
  </si>
  <si>
    <t xml:space="preserve">９７．９８％１０ｇ</t>
  </si>
  <si>
    <t xml:space="preserve">バリトゲン－デラックス</t>
  </si>
  <si>
    <t xml:space="preserve">7212020B1033</t>
  </si>
  <si>
    <t xml:space="preserve">９８％１０ｇ</t>
  </si>
  <si>
    <t xml:space="preserve">バリブライトＰ</t>
  </si>
  <si>
    <t xml:space="preserve">7212021X1019</t>
  </si>
  <si>
    <t xml:space="preserve">7212022A1029</t>
  </si>
  <si>
    <t xml:space="preserve">９９％１０ｇ</t>
  </si>
  <si>
    <t xml:space="preserve">バリコンミール</t>
  </si>
  <si>
    <t xml:space="preserve">7212022A1037</t>
  </si>
  <si>
    <t xml:space="preserve">バリトップＨＤ</t>
  </si>
  <si>
    <t xml:space="preserve">7212022A2033</t>
  </si>
  <si>
    <t xml:space="preserve">９９．０％１０ｇ</t>
  </si>
  <si>
    <t xml:space="preserve">ネオバルギンＥＨＤ</t>
  </si>
  <si>
    <t xml:space="preserve">7212029X1023</t>
  </si>
  <si>
    <t xml:space="preserve">９８．６％１０ｇ</t>
  </si>
  <si>
    <t xml:space="preserve">バリトゲンＨＤ</t>
  </si>
  <si>
    <t xml:space="preserve">7212031B1031</t>
  </si>
  <si>
    <t xml:space="preserve">９８．５％１０ｇ</t>
  </si>
  <si>
    <t xml:space="preserve">バリテスターＡ２４０散</t>
  </si>
  <si>
    <t xml:space="preserve">7212032B1028</t>
  </si>
  <si>
    <t xml:space="preserve">９９．１％１０ｇ</t>
  </si>
  <si>
    <t xml:space="preserve">バリブライトＣＬ</t>
  </si>
  <si>
    <t xml:space="preserve">7212032B1036</t>
  </si>
  <si>
    <t xml:space="preserve">硫酸バリウム散９９．１％「共成」</t>
  </si>
  <si>
    <t xml:space="preserve">7212033B1022</t>
  </si>
  <si>
    <t xml:space="preserve">９９．４％１０ｇ</t>
  </si>
  <si>
    <t xml:space="preserve">バリコンクＭＸ</t>
  </si>
  <si>
    <t xml:space="preserve">7212034B1027</t>
  </si>
  <si>
    <t xml:space="preserve">９９．５％１０ｇ</t>
  </si>
  <si>
    <t xml:space="preserve">バリブライトＬＶ</t>
  </si>
  <si>
    <t xml:space="preserve">7212034B1035</t>
  </si>
  <si>
    <t xml:space="preserve">硫酸バリウム散９９．５％「ＦＳＫ」</t>
  </si>
  <si>
    <t xml:space="preserve">7212036B1026</t>
  </si>
  <si>
    <t xml:space="preserve">９８．８％１０ｇ</t>
  </si>
  <si>
    <t xml:space="preserve">硫酸バリウム散９８．８％「ホリイ」</t>
  </si>
  <si>
    <t xml:space="preserve">7212037B1020</t>
  </si>
  <si>
    <t xml:space="preserve">９７．５％１０ｇ</t>
  </si>
  <si>
    <t xml:space="preserve">硫酸バリウム散９７．５％「ホリイ」</t>
  </si>
  <si>
    <t xml:space="preserve">7212038S1025</t>
  </si>
  <si>
    <t xml:space="preserve">２５％３２ｍＬ１瓶</t>
  </si>
  <si>
    <t xml:space="preserve">コロンフォート内用懸濁液２５％</t>
  </si>
  <si>
    <t xml:space="preserve">7213005B1028</t>
  </si>
  <si>
    <t xml:space="preserve">クエン酸マグネシウム</t>
  </si>
  <si>
    <t xml:space="preserve">６８％５０ｇ１包</t>
  </si>
  <si>
    <t xml:space="preserve">マグコロール散６８％分包５０ｇ</t>
  </si>
  <si>
    <t xml:space="preserve">7213005B2024</t>
  </si>
  <si>
    <t xml:space="preserve">６８％１００ｇ１包</t>
  </si>
  <si>
    <t xml:space="preserve">マグコロール散６８％分包１００ｇ</t>
  </si>
  <si>
    <t xml:space="preserve">7213005S2024</t>
  </si>
  <si>
    <t xml:space="preserve">１３．６％２５０ｍＬ１包</t>
  </si>
  <si>
    <t xml:space="preserve">マグコロール内用液１３．６％分包２５０ｍＬ</t>
  </si>
  <si>
    <t xml:space="preserve">7213012D1029</t>
  </si>
  <si>
    <t xml:space="preserve">炭酸水素ナトリウム・酒石酸</t>
  </si>
  <si>
    <t xml:space="preserve">バルギン発泡顆粒</t>
  </si>
  <si>
    <t xml:space="preserve">7213013D1023</t>
  </si>
  <si>
    <t xml:space="preserve">バロス発泡顆粒</t>
  </si>
  <si>
    <t xml:space="preserve">7213014D1028</t>
  </si>
  <si>
    <t xml:space="preserve">バロス発泡顆粒－Ｓ</t>
  </si>
  <si>
    <t xml:space="preserve">7213016D1027</t>
  </si>
  <si>
    <t xml:space="preserve">バリエース発泡顆粒</t>
  </si>
  <si>
    <t xml:space="preserve">7213017D1030</t>
  </si>
  <si>
    <t xml:space="preserve">バックス発泡顆粒</t>
  </si>
  <si>
    <t xml:space="preserve">7223001M1035</t>
  </si>
  <si>
    <t xml:space="preserve">メチラポン</t>
  </si>
  <si>
    <t xml:space="preserve">メトピロンカプセル２５０ｍｇ</t>
  </si>
  <si>
    <t xml:space="preserve">7229001S1038</t>
  </si>
  <si>
    <t xml:space="preserve">ベンチロミド</t>
  </si>
  <si>
    <t xml:space="preserve">５％１０ｍＬ１瓶</t>
  </si>
  <si>
    <t xml:space="preserve">膵外分泌機能検査用ＰＦＤ内服液５００ｍｇ</t>
  </si>
  <si>
    <t xml:space="preserve">7290001S1037</t>
  </si>
  <si>
    <t xml:space="preserve">デンプン部分加水分解物</t>
  </si>
  <si>
    <t xml:space="preserve">１５０ｍＬ１瓶</t>
  </si>
  <si>
    <t xml:space="preserve">トレーランＧ液５０ｇ</t>
  </si>
  <si>
    <t xml:space="preserve">7290003S1044</t>
  </si>
  <si>
    <t xml:space="preserve">２２５ｍＬ１瓶</t>
  </si>
  <si>
    <t xml:space="preserve">トレーランＧ液７５ｇ</t>
  </si>
  <si>
    <t xml:space="preserve">7290004B1030</t>
  </si>
  <si>
    <t xml:space="preserve">クエン酸鉄アンモニウム</t>
  </si>
  <si>
    <t xml:space="preserve">フェリセルツ散２０％</t>
  </si>
  <si>
    <t xml:space="preserve">7290005F1029</t>
  </si>
  <si>
    <t xml:space="preserve">尿素（１３Ｃ）</t>
  </si>
  <si>
    <t xml:space="preserve">ピロニック錠１００ｍｇ</t>
  </si>
  <si>
    <t xml:space="preserve">7290005F1037</t>
  </si>
  <si>
    <t xml:space="preserve">ユービット錠１００ｍｇ</t>
  </si>
  <si>
    <t xml:space="preserve">7290006S1021</t>
  </si>
  <si>
    <t xml:space="preserve">塩化マンガン四水和物</t>
  </si>
  <si>
    <t xml:space="preserve">１０ｍｇ２５０ｍＬ１袋</t>
  </si>
  <si>
    <t xml:space="preserve">ボースデル内用液１０</t>
  </si>
  <si>
    <t xml:space="preserve">7290007A1020</t>
  </si>
  <si>
    <t xml:space="preserve">アミノレブリン酸塩酸塩</t>
  </si>
  <si>
    <t xml:space="preserve">１．５ｇ１包</t>
  </si>
  <si>
    <t xml:space="preserve">アラグリオ原末分包１．５ｇ</t>
  </si>
  <si>
    <t xml:space="preserve">ＳＢＩファーマ</t>
  </si>
  <si>
    <t xml:space="preserve">7290007X1031</t>
  </si>
  <si>
    <t xml:space="preserve">１．５ｇ１瓶</t>
  </si>
  <si>
    <t xml:space="preserve">アラベル内用剤１．５ｇ</t>
  </si>
  <si>
    <t xml:space="preserve">7290007X1040</t>
  </si>
  <si>
    <t xml:space="preserve">アラグリオ内用剤１．５ｇ</t>
  </si>
  <si>
    <t xml:space="preserve">7319001X1018</t>
  </si>
  <si>
    <t xml:space="preserve">安息香酸</t>
  </si>
  <si>
    <t xml:space="preserve">7319002X1012</t>
  </si>
  <si>
    <t xml:space="preserve">安息香酸ナトリウム</t>
  </si>
  <si>
    <t xml:space="preserve">7990001S2015</t>
  </si>
  <si>
    <t xml:space="preserve">Ｄ－ソルビトール</t>
  </si>
  <si>
    <t xml:space="preserve">６５％１０ｍＬ</t>
  </si>
  <si>
    <t xml:space="preserve">Ｄ－ソルビトール液</t>
  </si>
  <si>
    <t xml:space="preserve">7990001S3011</t>
  </si>
  <si>
    <t xml:space="preserve">７５％１０ｍＬ</t>
  </si>
  <si>
    <t xml:space="preserve">7990001X1016</t>
  </si>
  <si>
    <t xml:space="preserve">7990002B2036</t>
  </si>
  <si>
    <t xml:space="preserve">プロナーゼ</t>
  </si>
  <si>
    <t xml:space="preserve">２０，０００単位</t>
  </si>
  <si>
    <t xml:space="preserve">プロナーゼＭＳ</t>
  </si>
  <si>
    <t xml:space="preserve">7990002B2044</t>
  </si>
  <si>
    <t xml:space="preserve">ガスチーム散４万単位／ｇ</t>
  </si>
  <si>
    <t xml:space="preserve">7990003F1028</t>
  </si>
  <si>
    <t xml:space="preserve">バレニクリン酒石酸塩</t>
  </si>
  <si>
    <t xml:space="preserve">チャンピックス錠０．５ｍｇ</t>
  </si>
  <si>
    <t xml:space="preserve">7990003F2024</t>
  </si>
  <si>
    <t xml:space="preserve">チャンピックス錠１ｍｇ</t>
  </si>
  <si>
    <t xml:space="preserve">7990004S1020</t>
  </si>
  <si>
    <t xml:space="preserve">２０ｍＬ１筒</t>
  </si>
  <si>
    <t xml:space="preserve">ミンクリア内用散布液０．８％</t>
  </si>
  <si>
    <t xml:space="preserve">7990100A1106</t>
  </si>
  <si>
    <t xml:space="preserve">ナトリウム・カリウム配合剤</t>
  </si>
  <si>
    <t xml:space="preserve">１袋</t>
  </si>
  <si>
    <t xml:space="preserve">ニフレック配合内用剤</t>
  </si>
  <si>
    <t xml:space="preserve">7990101F1035</t>
  </si>
  <si>
    <t xml:space="preserve">ビジクリア配合錠</t>
  </si>
  <si>
    <t xml:space="preserve">7990102A1024</t>
  </si>
  <si>
    <t xml:space="preserve">ナトリウム・カリウム・アスコルビン酸配合剤</t>
  </si>
  <si>
    <t xml:space="preserve">モビプレップ配合内用剤</t>
  </si>
  <si>
    <t xml:space="preserve">7990103A1029</t>
  </si>
  <si>
    <t xml:space="preserve">ピコスルファートナトリウム水和物・酸化マグネシウム・無水クエン酸</t>
  </si>
  <si>
    <t xml:space="preserve">ピコプレップ配合内用剤</t>
  </si>
  <si>
    <t xml:space="preserve">7990104S1029</t>
  </si>
  <si>
    <t xml:space="preserve">無水硫酸ナトリウム・硫酸カリウム・硫酸マグネシウム水和物</t>
  </si>
  <si>
    <t xml:space="preserve">４８０ｍＬ１瓶</t>
  </si>
  <si>
    <t xml:space="preserve">サルプレップ配合内用液</t>
  </si>
  <si>
    <t xml:space="preserve">8112001A1018</t>
  </si>
  <si>
    <t xml:space="preserve">アヘン</t>
  </si>
  <si>
    <t xml:space="preserve">アヘン末</t>
  </si>
  <si>
    <t xml:space="preserve">8112001B1013</t>
  </si>
  <si>
    <t xml:space="preserve">アヘン散</t>
  </si>
  <si>
    <t xml:space="preserve">8113001S1010</t>
  </si>
  <si>
    <t xml:space="preserve">アヘンチンキ</t>
  </si>
  <si>
    <t xml:space="preserve">8114001X1015</t>
  </si>
  <si>
    <t xml:space="preserve">アヘンアルカロイド塩酸塩</t>
  </si>
  <si>
    <t xml:space="preserve">8114002X1010</t>
  </si>
  <si>
    <t xml:space="preserve">エチルモルヒネ塩酸塩水和物</t>
  </si>
  <si>
    <t xml:space="preserve">8114003F1019</t>
  </si>
  <si>
    <t xml:space="preserve">モルヒネ塩酸塩水和物</t>
  </si>
  <si>
    <t xml:space="preserve">モルヒネ塩酸塩錠</t>
  </si>
  <si>
    <t xml:space="preserve">8114003X1014</t>
  </si>
  <si>
    <t xml:space="preserve">8114004C3028</t>
  </si>
  <si>
    <t xml:space="preserve">モルヒネ硫酸塩水和物</t>
  </si>
  <si>
    <t xml:space="preserve">モルヒネ硫酸塩水和物徐放細粒分包１０ｍｇ「フジモト」</t>
  </si>
  <si>
    <t xml:space="preserve">8114004C4024</t>
  </si>
  <si>
    <t xml:space="preserve">３０ｍｇ１包</t>
  </si>
  <si>
    <t xml:space="preserve">モルヒネ硫酸塩水和物徐放細粒分包３０ｍｇ「フジモト」</t>
  </si>
  <si>
    <t xml:space="preserve">8114004G1027</t>
  </si>
  <si>
    <t xml:space="preserve">ＭＳコンチン錠１０ｍｇ</t>
  </si>
  <si>
    <t xml:space="preserve">8114004G2023</t>
  </si>
  <si>
    <t xml:space="preserve">ＭＳコンチン錠３０ｍｇ</t>
  </si>
  <si>
    <t xml:space="preserve">8114004G3020</t>
  </si>
  <si>
    <t xml:space="preserve">ＭＳコンチン錠６０ｍｇ</t>
  </si>
  <si>
    <t xml:space="preserve">8114004N4025</t>
  </si>
  <si>
    <t xml:space="preserve">ＭＳツワイスロンカプセル１０ｍｇ</t>
  </si>
  <si>
    <t xml:space="preserve">8114004N5021</t>
  </si>
  <si>
    <t xml:space="preserve">ＭＳツワイスロンカプセル３０ｍｇ</t>
  </si>
  <si>
    <t xml:space="preserve">8114004N6028</t>
  </si>
  <si>
    <t xml:space="preserve">ＭＳツワイスロンカプセル６０ｍｇ</t>
  </si>
  <si>
    <t xml:space="preserve">8114005S1024</t>
  </si>
  <si>
    <t xml:space="preserve">オプソ内服液５ｍｇ</t>
  </si>
  <si>
    <t xml:space="preserve">8114005S2020</t>
  </si>
  <si>
    <t xml:space="preserve">オプソ内服液１０ｍｇ</t>
  </si>
  <si>
    <t xml:space="preserve">8115001F1017</t>
  </si>
  <si>
    <t xml:space="preserve">8115001F1106</t>
  </si>
  <si>
    <t xml:space="preserve">コデインリン酸塩錠２０ｍｇ「タケダ」</t>
  </si>
  <si>
    <t xml:space="preserve">8115001X1012</t>
  </si>
  <si>
    <t xml:space="preserve">8115002B2016</t>
  </si>
  <si>
    <t xml:space="preserve">コデインリン酸塩散１０％</t>
  </si>
  <si>
    <t xml:space="preserve">8115003X1011</t>
  </si>
  <si>
    <t xml:space="preserve">8115004B2015</t>
  </si>
  <si>
    <t xml:space="preserve">ジヒドロコデインリン酸塩散１０％</t>
  </si>
  <si>
    <t xml:space="preserve">8119001F1032</t>
  </si>
  <si>
    <t xml:space="preserve">オキシメテバノール</t>
  </si>
  <si>
    <t xml:space="preserve">メテバニール錠２ｍｇ</t>
  </si>
  <si>
    <t xml:space="preserve">8119002B2023</t>
  </si>
  <si>
    <t xml:space="preserve">オキシコドン塩酸塩水和物</t>
  </si>
  <si>
    <t xml:space="preserve">２．５ｍｇ１包</t>
  </si>
  <si>
    <t xml:space="preserve">オキノーム散２．５ｍｇ</t>
  </si>
  <si>
    <t xml:space="preserve">8119002B3020</t>
  </si>
  <si>
    <t xml:space="preserve">オキノーム散５ｍｇ</t>
  </si>
  <si>
    <t xml:space="preserve">8119002B4026</t>
  </si>
  <si>
    <t xml:space="preserve">オキノーム散１０ｍｇ</t>
  </si>
  <si>
    <t xml:space="preserve">8119002B5022</t>
  </si>
  <si>
    <t xml:space="preserve">オキノーム散２０ｍｇ</t>
  </si>
  <si>
    <t xml:space="preserve">8119002F5024</t>
  </si>
  <si>
    <t xml:space="preserve">オキシコドン錠２．５ｍｇＮＸ「第一三共」</t>
  </si>
  <si>
    <t xml:space="preserve">8119002F6020</t>
  </si>
  <si>
    <t xml:space="preserve">オキシコドン錠５ｍｇＮＸ「第一三共」</t>
  </si>
  <si>
    <t xml:space="preserve">8119002F7027</t>
  </si>
  <si>
    <t xml:space="preserve">オキシコドン錠１０ｍｇＮＸ「第一三共」</t>
  </si>
  <si>
    <t xml:space="preserve">8119002F8023</t>
  </si>
  <si>
    <t xml:space="preserve">オキシコドン錠２０ｍｇＮＸ「第一三共」</t>
  </si>
  <si>
    <t xml:space="preserve">8119002G5020</t>
  </si>
  <si>
    <t xml:space="preserve">オキシコンチンＴＲ錠５ｍｇ</t>
  </si>
  <si>
    <t xml:space="preserve">8119002G5038</t>
  </si>
  <si>
    <t xml:space="preserve">オキシコドン徐放錠５ｍｇＮＸ「第一三共」</t>
  </si>
  <si>
    <t xml:space="preserve">8119002G6026</t>
  </si>
  <si>
    <t xml:space="preserve">オキシコンチンＴＲ錠１０ｍｇ</t>
  </si>
  <si>
    <t xml:space="preserve">8119002G6034</t>
  </si>
  <si>
    <t xml:space="preserve">オキシコドン徐放錠１０ｍｇＮＸ「第一三共」</t>
  </si>
  <si>
    <t xml:space="preserve">8119002G7022</t>
  </si>
  <si>
    <t xml:space="preserve">オキシコンチンＴＲ錠２０ｍｇ</t>
  </si>
  <si>
    <t xml:space="preserve">8119002G7030</t>
  </si>
  <si>
    <t xml:space="preserve">オキシコドン徐放錠２０ｍｇＮＸ「第一三共」</t>
  </si>
  <si>
    <t xml:space="preserve">8119002G8029</t>
  </si>
  <si>
    <t xml:space="preserve">オキシコンチンＴＲ錠４０ｍｇ</t>
  </si>
  <si>
    <t xml:space="preserve">8119002G8037</t>
  </si>
  <si>
    <t xml:space="preserve">オキシコドン徐放錠４０ｍｇＮＸ「第一三共」</t>
  </si>
  <si>
    <t xml:space="preserve">8119002N1023</t>
  </si>
  <si>
    <t xml:space="preserve">オキシコドン徐放カプセル５ｍｇ「テルモ」</t>
  </si>
  <si>
    <t xml:space="preserve">8119002N2020</t>
  </si>
  <si>
    <t xml:space="preserve">オキシコドン徐放カプセル１０ｍｇ「テルモ」</t>
  </si>
  <si>
    <t xml:space="preserve">8119002N3026</t>
  </si>
  <si>
    <t xml:space="preserve">オキシコドン徐放カプセル２０ｍｇ「テルモ」</t>
  </si>
  <si>
    <t xml:space="preserve">8119002N4022</t>
  </si>
  <si>
    <t xml:space="preserve">オキシコドン徐放カプセル４０ｍｇ「テルモ」</t>
  </si>
  <si>
    <t xml:space="preserve">8119002S1027</t>
  </si>
  <si>
    <t xml:space="preserve">２．５ｍｇ２．５ｍＬ１包</t>
  </si>
  <si>
    <t xml:space="preserve">オキシコドン内服液２．５ｍｇ「日本臓器」</t>
  </si>
  <si>
    <t xml:space="preserve">8119002S2023</t>
  </si>
  <si>
    <t xml:space="preserve">オキシコドン内服液５ｍｇ「日本臓器」</t>
  </si>
  <si>
    <t xml:space="preserve">8119002S3020</t>
  </si>
  <si>
    <t xml:space="preserve">オキシコドン内服液１０ｍｇ「日本臓器」</t>
  </si>
  <si>
    <t xml:space="preserve">8119002S4026</t>
  </si>
  <si>
    <t xml:space="preserve">２０ｍｇ５ｍＬ１包</t>
  </si>
  <si>
    <t xml:space="preserve">オキシコドン内服液２０ｍｇ「日本臓器」</t>
  </si>
  <si>
    <t xml:space="preserve">8119003F1023</t>
  </si>
  <si>
    <t xml:space="preserve">ヒドロモルフォン塩酸塩</t>
  </si>
  <si>
    <t xml:space="preserve">ナルラピド錠１ｍｇ</t>
  </si>
  <si>
    <t xml:space="preserve">8119003F2020</t>
  </si>
  <si>
    <t xml:space="preserve">ナルラピド錠２ｍｇ</t>
  </si>
  <si>
    <t xml:space="preserve">8119003F3026</t>
  </si>
  <si>
    <t xml:space="preserve">ナルラピド錠４ｍｇ</t>
  </si>
  <si>
    <t xml:space="preserve">8119003G1029</t>
  </si>
  <si>
    <t xml:space="preserve">ナルサス錠２ｍｇ</t>
  </si>
  <si>
    <t xml:space="preserve">8119003G2025</t>
  </si>
  <si>
    <t xml:space="preserve">ナルサス錠６ｍｇ</t>
  </si>
  <si>
    <t xml:space="preserve">8119003G3021</t>
  </si>
  <si>
    <t xml:space="preserve">ナルサス錠１２ｍｇ</t>
  </si>
  <si>
    <t xml:space="preserve">8119003G4028</t>
  </si>
  <si>
    <t xml:space="preserve">ナルサス錠２４ｍｇ</t>
  </si>
  <si>
    <t xml:space="preserve">8119100B1018</t>
  </si>
  <si>
    <t xml:space="preserve">アヘン・トコン</t>
  </si>
  <si>
    <t xml:space="preserve">アヘン・トコン散</t>
  </si>
  <si>
    <t xml:space="preserve">8211001X1019</t>
  </si>
  <si>
    <t xml:space="preserve">ペチジン塩酸塩</t>
  </si>
  <si>
    <t xml:space="preserve">8219001F1020</t>
  </si>
  <si>
    <t xml:space="preserve">フェンタニルクエン酸塩</t>
  </si>
  <si>
    <r>
      <rPr>
        <sz val="11"/>
        <color theme="1"/>
        <rFont val="WenQuanYi Zen Hei"/>
        <family val="2"/>
      </rPr>
      <t xml:space="preserve">アブストラル舌下錠１００</t>
    </r>
    <r>
      <rPr>
        <sz val="11"/>
        <color theme="1"/>
        <rFont val="Calibri"/>
        <family val="2"/>
        <charset val="1"/>
      </rPr>
      <t xml:space="preserve">μ</t>
    </r>
    <r>
      <rPr>
        <sz val="11"/>
        <color theme="1"/>
        <rFont val="WenQuanYi Zen Hei"/>
        <family val="2"/>
      </rPr>
      <t xml:space="preserve">ｇ</t>
    </r>
  </si>
  <si>
    <t xml:space="preserve">8219001F2026</t>
  </si>
  <si>
    <r>
      <rPr>
        <sz val="11"/>
        <color theme="1"/>
        <rFont val="WenQuanYi Zen Hei"/>
        <family val="2"/>
      </rPr>
      <t xml:space="preserve">アブストラル舌下錠２００</t>
    </r>
    <r>
      <rPr>
        <sz val="11"/>
        <color theme="1"/>
        <rFont val="Calibri"/>
        <family val="2"/>
        <charset val="1"/>
      </rPr>
      <t xml:space="preserve">μ</t>
    </r>
    <r>
      <rPr>
        <sz val="11"/>
        <color theme="1"/>
        <rFont val="WenQuanYi Zen Hei"/>
        <family val="2"/>
      </rPr>
      <t xml:space="preserve">ｇ</t>
    </r>
  </si>
  <si>
    <t xml:space="preserve">8219001F3022</t>
  </si>
  <si>
    <r>
      <rPr>
        <sz val="11"/>
        <color theme="1"/>
        <rFont val="WenQuanYi Zen Hei"/>
        <family val="2"/>
      </rPr>
      <t xml:space="preserve">４００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</si>
  <si>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アブストラル舌下錠４００</t>
    </r>
    <r>
      <rPr>
        <sz val="11"/>
        <color theme="1"/>
        <rFont val="Calibri"/>
        <family val="2"/>
        <charset val="1"/>
      </rPr>
      <t xml:space="preserve">μ</t>
    </r>
    <r>
      <rPr>
        <sz val="11"/>
        <color theme="1"/>
        <rFont val="WenQuanYi Zen Hei"/>
        <family val="2"/>
      </rPr>
      <t xml:space="preserve">ｇ</t>
    </r>
  </si>
  <si>
    <t xml:space="preserve">8219001K5023</t>
  </si>
  <si>
    <r>
      <rPr>
        <sz val="11"/>
        <color theme="1"/>
        <rFont val="WenQuanYi Zen Hei"/>
        <family val="2"/>
      </rPr>
      <t xml:space="preserve">イーフェンバッカル錠５０</t>
    </r>
    <r>
      <rPr>
        <sz val="11"/>
        <color theme="1"/>
        <rFont val="Calibri"/>
        <family val="2"/>
        <charset val="1"/>
      </rPr>
      <t xml:space="preserve">μ</t>
    </r>
    <r>
      <rPr>
        <sz val="11"/>
        <color theme="1"/>
        <rFont val="WenQuanYi Zen Hei"/>
        <family val="2"/>
      </rPr>
      <t xml:space="preserve">ｇ</t>
    </r>
  </si>
  <si>
    <t xml:space="preserve">8219001K6020</t>
  </si>
  <si>
    <r>
      <rPr>
        <sz val="11"/>
        <color theme="1"/>
        <rFont val="WenQuanYi Zen Hei"/>
        <family val="2"/>
      </rPr>
      <t xml:space="preserve">イーフェンバッカル錠１００</t>
    </r>
    <r>
      <rPr>
        <sz val="11"/>
        <color theme="1"/>
        <rFont val="Calibri"/>
        <family val="2"/>
        <charset val="1"/>
      </rPr>
      <t xml:space="preserve">μ</t>
    </r>
    <r>
      <rPr>
        <sz val="11"/>
        <color theme="1"/>
        <rFont val="WenQuanYi Zen Hei"/>
        <family val="2"/>
      </rPr>
      <t xml:space="preserve">ｇ</t>
    </r>
  </si>
  <si>
    <t xml:space="preserve">8219001K7026</t>
  </si>
  <si>
    <r>
      <rPr>
        <sz val="11"/>
        <color theme="1"/>
        <rFont val="WenQuanYi Zen Hei"/>
        <family val="2"/>
      </rPr>
      <t xml:space="preserve">イーフェンバッカル錠２００</t>
    </r>
    <r>
      <rPr>
        <sz val="11"/>
        <color theme="1"/>
        <rFont val="Calibri"/>
        <family val="2"/>
        <charset val="1"/>
      </rPr>
      <t xml:space="preserve">μ</t>
    </r>
    <r>
      <rPr>
        <sz val="11"/>
        <color theme="1"/>
        <rFont val="WenQuanYi Zen Hei"/>
        <family val="2"/>
      </rPr>
      <t xml:space="preserve">ｇ</t>
    </r>
  </si>
  <si>
    <t xml:space="preserve">8219001K8022</t>
  </si>
  <si>
    <r>
      <rPr>
        <sz val="11"/>
        <color theme="1"/>
        <rFont val="WenQuanYi Zen Hei"/>
        <family val="2"/>
      </rPr>
      <t xml:space="preserve">イーフェンバッカル錠４００</t>
    </r>
    <r>
      <rPr>
        <sz val="11"/>
        <color theme="1"/>
        <rFont val="Calibri"/>
        <family val="2"/>
        <charset val="1"/>
      </rPr>
      <t xml:space="preserve">μ</t>
    </r>
    <r>
      <rPr>
        <sz val="11"/>
        <color theme="1"/>
        <rFont val="WenQuanYi Zen Hei"/>
        <family val="2"/>
      </rPr>
      <t xml:space="preserve">ｇ</t>
    </r>
  </si>
  <si>
    <t xml:space="preserve">8219001K9029</t>
  </si>
  <si>
    <r>
      <rPr>
        <sz val="11"/>
        <color theme="1"/>
        <rFont val="WenQuanYi Zen Hei"/>
        <family val="2"/>
      </rPr>
      <t xml:space="preserve">６００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</si>
  <si>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イーフェンバッカル錠６００</t>
    </r>
    <r>
      <rPr>
        <sz val="11"/>
        <color theme="1"/>
        <rFont val="Calibri"/>
        <family val="2"/>
        <charset val="1"/>
      </rPr>
      <t xml:space="preserve">μ</t>
    </r>
    <r>
      <rPr>
        <sz val="11"/>
        <color theme="1"/>
        <rFont val="WenQuanYi Zen Hei"/>
        <family val="2"/>
      </rPr>
      <t xml:space="preserve">ｇ</t>
    </r>
  </si>
  <si>
    <t xml:space="preserve">8219001T1023</t>
  </si>
  <si>
    <r>
      <rPr>
        <sz val="11"/>
        <color theme="1"/>
        <rFont val="WenQuanYi Zen Hei"/>
        <family val="2"/>
      </rPr>
      <t xml:space="preserve">８００</t>
    </r>
    <r>
      <rPr>
        <sz val="11"/>
        <color theme="1"/>
        <rFont val="Calibri"/>
        <family val="2"/>
        <charset val="1"/>
      </rPr>
      <t xml:space="preserve">μ</t>
    </r>
    <r>
      <rPr>
        <sz val="11"/>
        <color theme="1"/>
        <rFont val="WenQuanYi Zen Hei"/>
        <family val="2"/>
      </rPr>
      <t xml:space="preserve">ｇ１錠</t>
    </r>
  </si>
  <si>
    <r>
      <rPr>
        <sz val="11"/>
        <color theme="1"/>
        <rFont val="WenQuanYi Zen Hei"/>
        <family val="2"/>
      </rPr>
      <t xml:space="preserve">イーフェンバッカル錠８００</t>
    </r>
    <r>
      <rPr>
        <sz val="11"/>
        <color theme="1"/>
        <rFont val="Calibri"/>
        <family val="2"/>
        <charset val="1"/>
      </rPr>
      <t xml:space="preserve">μ</t>
    </r>
    <r>
      <rPr>
        <sz val="11"/>
        <color theme="1"/>
        <rFont val="WenQuanYi Zen Hei"/>
        <family val="2"/>
      </rPr>
      <t xml:space="preserve">ｇ</t>
    </r>
  </si>
  <si>
    <t xml:space="preserve">8219002F1024</t>
  </si>
  <si>
    <t xml:space="preserve">メサドン塩酸塩</t>
  </si>
  <si>
    <t xml:space="preserve">メサペイン錠５ｍｇ</t>
  </si>
  <si>
    <t xml:space="preserve">8219002F2020</t>
  </si>
  <si>
    <t xml:space="preserve">メサペイン錠１０ｍｇ</t>
  </si>
  <si>
    <t xml:space="preserve">外用薬</t>
  </si>
  <si>
    <t xml:space="preserve">1112700X1011</t>
  </si>
  <si>
    <t xml:space="preserve">ハロタン</t>
  </si>
  <si>
    <t xml:space="preserve">1114700X1016</t>
  </si>
  <si>
    <t xml:space="preserve">麻酔用エーテル</t>
  </si>
  <si>
    <t xml:space="preserve">1116700X1010</t>
  </si>
  <si>
    <t xml:space="preserve">亜酸化窒素</t>
  </si>
  <si>
    <t xml:space="preserve">1116700X1045</t>
  </si>
  <si>
    <t xml:space="preserve">マルワ亜酸化窒素</t>
  </si>
  <si>
    <t xml:space="preserve">和歌山酸素</t>
  </si>
  <si>
    <t xml:space="preserve">1116700X1053</t>
  </si>
  <si>
    <t xml:space="preserve">液化亜酸化窒素（日本エア・リキード）</t>
  </si>
  <si>
    <t xml:space="preserve">日本エア・リキード</t>
  </si>
  <si>
    <t xml:space="preserve">1116700X1061</t>
  </si>
  <si>
    <t xml:space="preserve">液化亜酸化窒素（日産）</t>
  </si>
  <si>
    <t xml:space="preserve">日産化学</t>
  </si>
  <si>
    <t xml:space="preserve">1116700X1088</t>
  </si>
  <si>
    <t xml:space="preserve">小池笑気</t>
  </si>
  <si>
    <t xml:space="preserve">小池メディカル</t>
  </si>
  <si>
    <t xml:space="preserve">1119701G1106</t>
  </si>
  <si>
    <t xml:space="preserve">イソフルラン</t>
  </si>
  <si>
    <t xml:space="preserve">イソフルラン吸入麻酔液「ＶＴＲＳ」</t>
  </si>
  <si>
    <t xml:space="preserve">1119702G1011</t>
  </si>
  <si>
    <t xml:space="preserve">セボフルラン</t>
  </si>
  <si>
    <t xml:space="preserve">セボフルラン吸入液</t>
  </si>
  <si>
    <t xml:space="preserve">1119702G1062</t>
  </si>
  <si>
    <t xml:space="preserve">セボフレン吸入麻酔液</t>
  </si>
  <si>
    <t xml:space="preserve">1119703G1024</t>
  </si>
  <si>
    <t xml:space="preserve">デスフルラン</t>
  </si>
  <si>
    <t xml:space="preserve">スープレン吸入麻酔液</t>
  </si>
  <si>
    <t xml:space="preserve">バクスター・ジャパン</t>
  </si>
  <si>
    <t xml:space="preserve">1123700J1020</t>
  </si>
  <si>
    <t xml:space="preserve">２５０ｍｇ１個</t>
  </si>
  <si>
    <t xml:space="preserve">エスクレ坐剤「２５０」</t>
  </si>
  <si>
    <t xml:space="preserve">1123700J2027</t>
  </si>
  <si>
    <t xml:space="preserve">５００ｍｇ１個</t>
  </si>
  <si>
    <t xml:space="preserve">エスクレ坐剤「５００」</t>
  </si>
  <si>
    <t xml:space="preserve">1123700X1023</t>
  </si>
  <si>
    <t xml:space="preserve">５００ｍｇ１筒</t>
  </si>
  <si>
    <t xml:space="preserve">エスクレ注腸用キット「５００」</t>
  </si>
  <si>
    <t xml:space="preserve">1124700J1044</t>
  </si>
  <si>
    <t xml:space="preserve">ブロマゼパム坐剤３ｍｇ「サンド」</t>
  </si>
  <si>
    <t xml:space="preserve">1124701J1022</t>
  </si>
  <si>
    <t xml:space="preserve">４ｍｇ１個</t>
  </si>
  <si>
    <t xml:space="preserve">ダイアップ坐剤４</t>
  </si>
  <si>
    <t xml:space="preserve">1124701J2029</t>
  </si>
  <si>
    <t xml:space="preserve">６ｍｇ１個</t>
  </si>
  <si>
    <t xml:space="preserve">ダイアップ坐剤６</t>
  </si>
  <si>
    <t xml:space="preserve">1124701J3025</t>
  </si>
  <si>
    <t xml:space="preserve">ダイアップ坐剤１０</t>
  </si>
  <si>
    <t xml:space="preserve">1125700J1025</t>
  </si>
  <si>
    <t xml:space="preserve">フェノバルビタールナトリウム</t>
  </si>
  <si>
    <t xml:space="preserve">１５ｍｇ１個</t>
  </si>
  <si>
    <t xml:space="preserve">ワコビタール坐剤１５</t>
  </si>
  <si>
    <t xml:space="preserve">1125700J2021</t>
  </si>
  <si>
    <t xml:space="preserve">２５ｍｇ１個</t>
  </si>
  <si>
    <t xml:space="preserve">ルピアール坐剤２５</t>
  </si>
  <si>
    <t xml:space="preserve">1125700J3028</t>
  </si>
  <si>
    <t xml:space="preserve">３０ｍｇ１個</t>
  </si>
  <si>
    <t xml:space="preserve">ワコビタール坐剤３０</t>
  </si>
  <si>
    <t xml:space="preserve">1125700J4024</t>
  </si>
  <si>
    <t xml:space="preserve">５０ｍｇ１個</t>
  </si>
  <si>
    <t xml:space="preserve">ルピアール坐剤５０</t>
  </si>
  <si>
    <t xml:space="preserve">1125700J4032</t>
  </si>
  <si>
    <t xml:space="preserve">ワコビタール坐剤５０</t>
  </si>
  <si>
    <t xml:space="preserve">1125700J5020</t>
  </si>
  <si>
    <t xml:space="preserve">１００ｍｇ１個</t>
  </si>
  <si>
    <t xml:space="preserve">ルピアール坐剤１００</t>
  </si>
  <si>
    <t xml:space="preserve">1125700J5039</t>
  </si>
  <si>
    <t xml:space="preserve">ワコビタール坐剤１００</t>
  </si>
  <si>
    <t xml:space="preserve">1139700Q1029</t>
  </si>
  <si>
    <t xml:space="preserve">２．５ｍｇ０．５ｍＬ１筒</t>
  </si>
  <si>
    <t xml:space="preserve">ブコラム口腔用液２．５ｍｇ</t>
  </si>
  <si>
    <t xml:space="preserve">1139700Q2025</t>
  </si>
  <si>
    <t xml:space="preserve">５ｍｇ１ｍＬ１筒</t>
  </si>
  <si>
    <t xml:space="preserve">ブコラム口腔用液５ｍｇ</t>
  </si>
  <si>
    <t xml:space="preserve">1139700Q3021</t>
  </si>
  <si>
    <t xml:space="preserve">７．５ｍｇ１．５ｍＬ１筒</t>
  </si>
  <si>
    <t xml:space="preserve">ブコラム口腔用液７．５ｍｇ</t>
  </si>
  <si>
    <t xml:space="preserve">1139700Q4028</t>
  </si>
  <si>
    <t xml:space="preserve">１０ｍｇ２ｍＬ１筒</t>
  </si>
  <si>
    <t xml:space="preserve">ブコラム口腔用液１０ｍｇ</t>
  </si>
  <si>
    <t xml:space="preserve">1139701R1029</t>
  </si>
  <si>
    <t xml:space="preserve">５ｍｇ０．１ｍＬ１瓶</t>
  </si>
  <si>
    <t xml:space="preserve">スピジア点鼻液５ｍｇ</t>
  </si>
  <si>
    <t xml:space="preserve">1139701R2025</t>
  </si>
  <si>
    <t xml:space="preserve">７．５ｍｇ０．１ｍＬ１瓶</t>
  </si>
  <si>
    <t xml:space="preserve">スピジア点鼻液７．５ｍｇ</t>
  </si>
  <si>
    <t xml:space="preserve">1139701R3021</t>
  </si>
  <si>
    <t xml:space="preserve">１０ｍｇ０．１ｍＬ１瓶</t>
  </si>
  <si>
    <t xml:space="preserve">スピジア点鼻液１０ｍｇ</t>
  </si>
  <si>
    <t xml:space="preserve">1141700J1010</t>
  </si>
  <si>
    <t xml:space="preserve">アセトアミノフェン５０ｍｇ坐剤</t>
  </si>
  <si>
    <t xml:space="preserve">1141700J1029</t>
  </si>
  <si>
    <t xml:space="preserve">アルピニー坐剤５０</t>
  </si>
  <si>
    <t xml:space="preserve">1141700J1045</t>
  </si>
  <si>
    <t xml:space="preserve">アンヒバ坐剤小児用５０ｍｇ</t>
  </si>
  <si>
    <t xml:space="preserve">1141700J1088</t>
  </si>
  <si>
    <t xml:space="preserve">カロナール坐剤小児用５０</t>
  </si>
  <si>
    <t xml:space="preserve">1141700J2017</t>
  </si>
  <si>
    <t xml:space="preserve">アセトアミノフェン１００ｍｇ坐剤</t>
  </si>
  <si>
    <t xml:space="preserve">1141700J2050</t>
  </si>
  <si>
    <t xml:space="preserve">カロナール坐剤１００</t>
  </si>
  <si>
    <t xml:space="preserve">1141700J2092</t>
  </si>
  <si>
    <t xml:space="preserve">アルピニー坐剤１００</t>
  </si>
  <si>
    <t xml:space="preserve">1141700J2130</t>
  </si>
  <si>
    <t xml:space="preserve">アンヒバ坐剤小児用１００ｍｇ</t>
  </si>
  <si>
    <t xml:space="preserve">1141700J3013</t>
  </si>
  <si>
    <t xml:space="preserve">２００ｍｇ１個</t>
  </si>
  <si>
    <t xml:space="preserve">アセトアミノフェン２００ｍｇ坐剤</t>
  </si>
  <si>
    <t xml:space="preserve">1141700J3021</t>
  </si>
  <si>
    <t xml:space="preserve">アルピニー坐剤２００</t>
  </si>
  <si>
    <t xml:space="preserve">1141700J3048</t>
  </si>
  <si>
    <t xml:space="preserve">カロナール坐剤２００</t>
  </si>
  <si>
    <t xml:space="preserve">1141700J3110</t>
  </si>
  <si>
    <t xml:space="preserve">アンヒバ坐剤小児用２００ｍｇ</t>
  </si>
  <si>
    <t xml:space="preserve">1141700J4028</t>
  </si>
  <si>
    <t xml:space="preserve">４００ｍｇ１個</t>
  </si>
  <si>
    <t xml:space="preserve">カロナール坐剤４００</t>
  </si>
  <si>
    <t xml:space="preserve">1145700J1010</t>
  </si>
  <si>
    <t xml:space="preserve">インドメタシン坐剤</t>
  </si>
  <si>
    <t xml:space="preserve">1145700J2016</t>
  </si>
  <si>
    <t xml:space="preserve">1145700J3012</t>
  </si>
  <si>
    <t xml:space="preserve">1147700J1014</t>
  </si>
  <si>
    <t xml:space="preserve">ジクロフェナクナトリウム１２．５ｍｇ坐剤</t>
  </si>
  <si>
    <t xml:space="preserve">1147700J1057</t>
  </si>
  <si>
    <t xml:space="preserve">ボルタレンサポ１２．５ｍｇ</t>
  </si>
  <si>
    <t xml:space="preserve">1147700J2010</t>
  </si>
  <si>
    <t xml:space="preserve">ジクロフェナクナトリウム２５ｍｇ坐剤</t>
  </si>
  <si>
    <t xml:space="preserve">1147700J2061</t>
  </si>
  <si>
    <t xml:space="preserve">ボルタレンサポ２５ｍｇ</t>
  </si>
  <si>
    <t xml:space="preserve">1147700J3017</t>
  </si>
  <si>
    <t xml:space="preserve">ジクロフェナクナトリウム５０ｍｇ坐剤</t>
  </si>
  <si>
    <t xml:space="preserve">1147700J3084</t>
  </si>
  <si>
    <t xml:space="preserve">ボルタレンサポ５０ｍｇ</t>
  </si>
  <si>
    <t xml:space="preserve">1147700S1028</t>
  </si>
  <si>
    <t xml:space="preserve">７５ｍｇ１枚</t>
  </si>
  <si>
    <t xml:space="preserve">ジクトルテープ７５ｍｇ</t>
  </si>
  <si>
    <t xml:space="preserve">1149700J1019</t>
  </si>
  <si>
    <t xml:space="preserve">ケトプロフェン</t>
  </si>
  <si>
    <t xml:space="preserve">ケトプロフェン５０ｍｇ坐剤</t>
  </si>
  <si>
    <t xml:space="preserve">1149700J2104</t>
  </si>
  <si>
    <t xml:space="preserve">７５ｍｇ１個</t>
  </si>
  <si>
    <t xml:space="preserve">ケトプロフェン坐剤７５ｍｇ「ＪＧ」</t>
  </si>
  <si>
    <t xml:space="preserve">1149700J2112</t>
  </si>
  <si>
    <t xml:space="preserve">ケトプロフェン坐剤７５ｍｇ「日新」</t>
  </si>
  <si>
    <t xml:space="preserve">1149703J1020</t>
  </si>
  <si>
    <t xml:space="preserve">ブプレノルフィン塩酸塩</t>
  </si>
  <si>
    <t xml:space="preserve">０．２ｍｇ１個</t>
  </si>
  <si>
    <t xml:space="preserve">レペタン坐剤０．２ｍｇ</t>
  </si>
  <si>
    <t xml:space="preserve">1149703J2027</t>
  </si>
  <si>
    <t xml:space="preserve">０．４ｍｇ１個</t>
  </si>
  <si>
    <t xml:space="preserve">レペタン坐剤０．４ｍｇ</t>
  </si>
  <si>
    <t xml:space="preserve">1149704S1020</t>
  </si>
  <si>
    <t xml:space="preserve">ブプレノルフィン</t>
  </si>
  <si>
    <t xml:space="preserve">５ｍｇ１枚</t>
  </si>
  <si>
    <t xml:space="preserve">ノルスパンテープ５ｍｇ</t>
  </si>
  <si>
    <t xml:space="preserve">1149704S2027</t>
  </si>
  <si>
    <t xml:space="preserve">１０ｍｇ１枚</t>
  </si>
  <si>
    <t xml:space="preserve">ノルスパンテープ１０ｍｇ</t>
  </si>
  <si>
    <t xml:space="preserve">1149704S3023</t>
  </si>
  <si>
    <t xml:space="preserve">２０ｍｇ１枚</t>
  </si>
  <si>
    <t xml:space="preserve">ノルスパンテープ２０ｍｇ</t>
  </si>
  <si>
    <t xml:space="preserve">1169700S1025</t>
  </si>
  <si>
    <t xml:space="preserve">ロチゴチン</t>
  </si>
  <si>
    <t xml:space="preserve">２．２５ｍｇ１枚</t>
  </si>
  <si>
    <t xml:space="preserve">ニュープロパッチ２．２５ｍｇ</t>
  </si>
  <si>
    <t xml:space="preserve">1169700S2021</t>
  </si>
  <si>
    <t xml:space="preserve">４．５ｍｇ１枚</t>
  </si>
  <si>
    <t xml:space="preserve">ニュープロパッチ４．５ｍｇ</t>
  </si>
  <si>
    <t xml:space="preserve">1169700S3028</t>
  </si>
  <si>
    <t xml:space="preserve">９ｍｇ１枚</t>
  </si>
  <si>
    <t xml:space="preserve">ニュープロパッチ９ｍｇ</t>
  </si>
  <si>
    <t xml:space="preserve">1169700S4024</t>
  </si>
  <si>
    <t xml:space="preserve">１３．５ｍｇ１枚</t>
  </si>
  <si>
    <t xml:space="preserve">ニュープロパッチ１３．５ｍｇ</t>
  </si>
  <si>
    <t xml:space="preserve">1169700S5020</t>
  </si>
  <si>
    <t xml:space="preserve">１８ｍｇ１枚</t>
  </si>
  <si>
    <t xml:space="preserve">ニュープロパッチ１８ｍｇ</t>
  </si>
  <si>
    <t xml:space="preserve">1169701S1020</t>
  </si>
  <si>
    <t xml:space="preserve">８ｍｇ１枚</t>
  </si>
  <si>
    <t xml:space="preserve">ハルロピテープ８ｍｇ</t>
  </si>
  <si>
    <t xml:space="preserve">1169701S2026</t>
  </si>
  <si>
    <t xml:space="preserve">１６ｍｇ１枚</t>
  </si>
  <si>
    <t xml:space="preserve">ハルロピテープ１６ｍｇ</t>
  </si>
  <si>
    <t xml:space="preserve">1169701S3022</t>
  </si>
  <si>
    <t xml:space="preserve">２４ｍｇ１枚</t>
  </si>
  <si>
    <t xml:space="preserve">ハルロピテープ２４ｍｇ</t>
  </si>
  <si>
    <t xml:space="preserve">1169701S4029</t>
  </si>
  <si>
    <t xml:space="preserve">３２ｍｇ１枚</t>
  </si>
  <si>
    <t xml:space="preserve">ハルロピテープ３２ｍｇ</t>
  </si>
  <si>
    <t xml:space="preserve">1169701S5025</t>
  </si>
  <si>
    <t xml:space="preserve">４０ｍｇ１枚</t>
  </si>
  <si>
    <t xml:space="preserve">ハルロピテープ４０ｍｇ</t>
  </si>
  <si>
    <t xml:space="preserve">1179700S1021</t>
  </si>
  <si>
    <t xml:space="preserve">ロナセンテープ２０ｍｇ</t>
  </si>
  <si>
    <t xml:space="preserve">1179700S2028</t>
  </si>
  <si>
    <t xml:space="preserve">３０ｍｇ１枚</t>
  </si>
  <si>
    <t xml:space="preserve">ロナセンテープ３０ｍｇ</t>
  </si>
  <si>
    <t xml:space="preserve">1179700S3024</t>
  </si>
  <si>
    <t xml:space="preserve">ロナセンテープ４０ｍｇ</t>
  </si>
  <si>
    <t xml:space="preserve">1190700S1029</t>
  </si>
  <si>
    <t xml:space="preserve">リバスチグミン</t>
  </si>
  <si>
    <t xml:space="preserve">イクセロンパッチ４．５ｍｇ</t>
  </si>
  <si>
    <t xml:space="preserve">1190700S1037</t>
  </si>
  <si>
    <t xml:space="preserve">リバスタッチパッチ４．５ｍｇ</t>
  </si>
  <si>
    <t xml:space="preserve">1190700S1045</t>
  </si>
  <si>
    <t xml:space="preserve">リバスチグミンテープ４．５ｍｇ「ＤＳＥＰ」</t>
  </si>
  <si>
    <t xml:space="preserve">1190700S1053</t>
  </si>
  <si>
    <t xml:space="preserve">リバスチグミンテープ４．５ｍｇ「ＫＭＰ」</t>
  </si>
  <si>
    <t xml:space="preserve">1190700S1061</t>
  </si>
  <si>
    <t xml:space="preserve">リバスチグミンテープ４．５ｍｇ「ＹＤ」</t>
  </si>
  <si>
    <t xml:space="preserve">1190700S1070</t>
  </si>
  <si>
    <t xml:space="preserve">リバスチグミンテープ４．５ｍｇ「ＹＰ」</t>
  </si>
  <si>
    <t xml:space="preserve">祐徳薬品工業</t>
  </si>
  <si>
    <t xml:space="preserve">1190700S1088</t>
  </si>
  <si>
    <t xml:space="preserve">リバスチグミンテープ４．５ｍｇ「アメル」</t>
  </si>
  <si>
    <t xml:space="preserve">1190700S1096</t>
  </si>
  <si>
    <t xml:space="preserve">リバスチグミンテープ４．５ｍｇ「サワイ」</t>
  </si>
  <si>
    <t xml:space="preserve">1190700S1100</t>
  </si>
  <si>
    <t xml:space="preserve">リバスチグミンテープ４．５ｍｇ「トーワ」</t>
  </si>
  <si>
    <t xml:space="preserve">1190700S1118</t>
  </si>
  <si>
    <t xml:space="preserve">リバスチグミンテープ４．５ｍｇ「日医工」</t>
  </si>
  <si>
    <t xml:space="preserve">1190700S1126</t>
  </si>
  <si>
    <t xml:space="preserve">リバスチグミンテープ４．５ｍｇ「ニプロ」</t>
  </si>
  <si>
    <t xml:space="preserve">1190700S1134</t>
  </si>
  <si>
    <t xml:space="preserve">リバスチグミンテープ４．５ｍｇ「久光」</t>
  </si>
  <si>
    <t xml:space="preserve">1190700S2025</t>
  </si>
  <si>
    <t xml:space="preserve">イクセロンパッチ９ｍｇ</t>
  </si>
  <si>
    <t xml:space="preserve">1190700S2033</t>
  </si>
  <si>
    <t xml:space="preserve">リバスタッチパッチ９ｍｇ</t>
  </si>
  <si>
    <t xml:space="preserve">1190700S2041</t>
  </si>
  <si>
    <t xml:space="preserve">リバスチグミンテープ９ｍｇ「ＤＳＥＰ」</t>
  </si>
  <si>
    <t xml:space="preserve">1190700S2050</t>
  </si>
  <si>
    <t xml:space="preserve">リバスチグミンテープ９ｍｇ「ＫＭＰ」</t>
  </si>
  <si>
    <t xml:space="preserve">1190700S2068</t>
  </si>
  <si>
    <t xml:space="preserve">リバスチグミンテープ９ｍｇ「ＹＤ」</t>
  </si>
  <si>
    <t xml:space="preserve">1190700S2076</t>
  </si>
  <si>
    <t xml:space="preserve">リバスチグミンテープ９ｍｇ「ＹＰ」</t>
  </si>
  <si>
    <t xml:space="preserve">1190700S2084</t>
  </si>
  <si>
    <t xml:space="preserve">リバスチグミンテープ９ｍｇ「アメル」</t>
  </si>
  <si>
    <t xml:space="preserve">1190700S2092</t>
  </si>
  <si>
    <t xml:space="preserve">リバスチグミンテープ９ｍｇ「サワイ」</t>
  </si>
  <si>
    <t xml:space="preserve">1190700S2106</t>
  </si>
  <si>
    <t xml:space="preserve">リバスチグミンテープ９ｍｇ「トーワ」</t>
  </si>
  <si>
    <t xml:space="preserve">1190700S2114</t>
  </si>
  <si>
    <t xml:space="preserve">リバスチグミンテープ９ｍｇ「日医工」</t>
  </si>
  <si>
    <t xml:space="preserve">1190700S2122</t>
  </si>
  <si>
    <t xml:space="preserve">リバスチグミンテープ９ｍｇ「ニプロ」</t>
  </si>
  <si>
    <t xml:space="preserve">1190700S2130</t>
  </si>
  <si>
    <t xml:space="preserve">リバスチグミンテープ９ｍｇ「久光」</t>
  </si>
  <si>
    <t xml:space="preserve">1190700S3021</t>
  </si>
  <si>
    <t xml:space="preserve">イクセロンパッチ１３．５ｍｇ</t>
  </si>
  <si>
    <t xml:space="preserve">1190700S3030</t>
  </si>
  <si>
    <t xml:space="preserve">リバスタッチパッチ１３．５ｍｇ</t>
  </si>
  <si>
    <t xml:space="preserve">1190700S3048</t>
  </si>
  <si>
    <t xml:space="preserve">リバスチグミンテープ１３．５ｍｇ「ＤＳＥＰ」</t>
  </si>
  <si>
    <t xml:space="preserve">1190700S3056</t>
  </si>
  <si>
    <t xml:space="preserve">リバスチグミンテープ１３．５ｍｇ「ＫＭＰ」</t>
  </si>
  <si>
    <t xml:space="preserve">1190700S3064</t>
  </si>
  <si>
    <t xml:space="preserve">リバスチグミンテープ１３．５ｍｇ「ＹＤ」</t>
  </si>
  <si>
    <t xml:space="preserve">1190700S3072</t>
  </si>
  <si>
    <t xml:space="preserve">リバスチグミンテープ１３．５ｍｇ「ＹＰ」</t>
  </si>
  <si>
    <t xml:space="preserve">1190700S3080</t>
  </si>
  <si>
    <t xml:space="preserve">リバスチグミンテープ１３．５ｍｇ「アメル」</t>
  </si>
  <si>
    <t xml:space="preserve">1190700S3099</t>
  </si>
  <si>
    <t xml:space="preserve">リバスチグミンテープ１３．５ｍｇ「サワイ」</t>
  </si>
  <si>
    <t xml:space="preserve">1190700S3102</t>
  </si>
  <si>
    <t xml:space="preserve">リバスチグミンテープ１３．５ｍｇ「トーワ」</t>
  </si>
  <si>
    <t xml:space="preserve">1190700S3110</t>
  </si>
  <si>
    <t xml:space="preserve">リバスチグミンテープ１３．５ｍｇ「日医工」</t>
  </si>
  <si>
    <t xml:space="preserve">1190700S3129</t>
  </si>
  <si>
    <t xml:space="preserve">リバスチグミンテープ１３．５ｍｇ「ニプロ」</t>
  </si>
  <si>
    <t xml:space="preserve">1190700S3137</t>
  </si>
  <si>
    <t xml:space="preserve">リバスチグミンテープ１３．５ｍｇ「久光」</t>
  </si>
  <si>
    <t xml:space="preserve">1190700S4028</t>
  </si>
  <si>
    <t xml:space="preserve">イクセロンパッチ１８ｍｇ</t>
  </si>
  <si>
    <t xml:space="preserve">1190700S4036</t>
  </si>
  <si>
    <t xml:space="preserve">リバスタッチパッチ１８ｍｇ</t>
  </si>
  <si>
    <t xml:space="preserve">1190700S4044</t>
  </si>
  <si>
    <t xml:space="preserve">リバスチグミンテープ１８ｍｇ「ＤＳＥＰ」</t>
  </si>
  <si>
    <t xml:space="preserve">1190700S4052</t>
  </si>
  <si>
    <t xml:space="preserve">リバスチグミンテープ１８ｍｇ「ＫＭＰ」</t>
  </si>
  <si>
    <t xml:space="preserve">1190700S4060</t>
  </si>
  <si>
    <t xml:space="preserve">リバスチグミンテープ１８ｍｇ「ＹＤ」</t>
  </si>
  <si>
    <t xml:space="preserve">1190700S4079</t>
  </si>
  <si>
    <t xml:space="preserve">リバスチグミンテープ１８ｍｇ「ＹＰ」</t>
  </si>
  <si>
    <t xml:space="preserve">1190700S4087</t>
  </si>
  <si>
    <t xml:space="preserve">リバスチグミンテープ１８ｍｇ「アメル」</t>
  </si>
  <si>
    <t xml:space="preserve">1190700S4095</t>
  </si>
  <si>
    <t xml:space="preserve">リバスチグミンテープ１８ｍｇ「サワイ」</t>
  </si>
  <si>
    <t xml:space="preserve">1190700S4109</t>
  </si>
  <si>
    <t xml:space="preserve">リバスチグミンテープ１８ｍｇ「トーワ」</t>
  </si>
  <si>
    <t xml:space="preserve">1190700S4117</t>
  </si>
  <si>
    <t xml:space="preserve">リバスチグミンテープ１８ｍｇ「日医工」</t>
  </si>
  <si>
    <t xml:space="preserve">1190700S4125</t>
  </si>
  <si>
    <t xml:space="preserve">リバスチグミンテープ１８ｍｇ「ニプロ」</t>
  </si>
  <si>
    <t xml:space="preserve">1190700S4133</t>
  </si>
  <si>
    <t xml:space="preserve">リバスチグミンテープ１８ｍｇ「久光」</t>
  </si>
  <si>
    <t xml:space="preserve">1190700S5024</t>
  </si>
  <si>
    <t xml:space="preserve">２５．９２ｍｇ１枚</t>
  </si>
  <si>
    <t xml:space="preserve">リバルエンＬＡパッチ２５．９２ｍｇ</t>
  </si>
  <si>
    <t xml:space="preserve">1190700S6020</t>
  </si>
  <si>
    <t xml:space="preserve">５１．８４ｍｇ１枚</t>
  </si>
  <si>
    <t xml:space="preserve">リバルエンＬＡパッチ５１．８４ｍｇ</t>
  </si>
  <si>
    <t xml:space="preserve">1190701S1023</t>
  </si>
  <si>
    <t xml:space="preserve">ドネペジル</t>
  </si>
  <si>
    <t xml:space="preserve">２７．５ｍｇ１枚</t>
  </si>
  <si>
    <t xml:space="preserve">アリドネパッチ２７．５ｍｇ</t>
  </si>
  <si>
    <t xml:space="preserve">1190701S2020</t>
  </si>
  <si>
    <t xml:space="preserve">５５ｍｇ１枚</t>
  </si>
  <si>
    <t xml:space="preserve">アリドネパッチ５５ｍｇ</t>
  </si>
  <si>
    <t xml:space="preserve">1213700X1014</t>
  </si>
  <si>
    <t xml:space="preserve">ジブカイン塩酸塩</t>
  </si>
  <si>
    <t xml:space="preserve">1214700P1054</t>
  </si>
  <si>
    <t xml:space="preserve">キシロカインゼリー２％</t>
  </si>
  <si>
    <t xml:space="preserve">1214700P1070</t>
  </si>
  <si>
    <t xml:space="preserve">リドカイン塩酸塩ゼリー２％「日新」</t>
  </si>
  <si>
    <t xml:space="preserve">1214700Q1033</t>
  </si>
  <si>
    <t xml:space="preserve">４％１ｍＬ</t>
  </si>
  <si>
    <t xml:space="preserve">キシロカイン液「４％」</t>
  </si>
  <si>
    <t xml:space="preserve">1214700Q1041</t>
  </si>
  <si>
    <t xml:space="preserve">キシロカイン点眼液４％</t>
  </si>
  <si>
    <t xml:space="preserve">1214701R1050</t>
  </si>
  <si>
    <t xml:space="preserve">リドカイン</t>
  </si>
  <si>
    <t xml:space="preserve">キシロカインポンプスプレー８％</t>
  </si>
  <si>
    <t xml:space="preserve">1214701R1068</t>
  </si>
  <si>
    <t xml:space="preserve">リドカインポンプスプレー８％「日新」</t>
  </si>
  <si>
    <t xml:space="preserve">1214701S1051</t>
  </si>
  <si>
    <r>
      <rPr>
        <sz val="11"/>
        <color theme="1"/>
        <rFont val="WenQuanYi Zen Hei"/>
        <family val="2"/>
      </rPr>
      <t xml:space="preserve">（１８ｍｇ）３０．５ｍｍ</t>
    </r>
    <r>
      <rPr>
        <sz val="11"/>
        <color theme="1"/>
        <rFont val="Calibri"/>
        <family val="2"/>
        <charset val="1"/>
      </rPr>
      <t xml:space="preserve">×</t>
    </r>
    <r>
      <rPr>
        <sz val="11"/>
        <color theme="1"/>
        <rFont val="WenQuanYi Zen Hei"/>
        <family val="2"/>
      </rPr>
      <t xml:space="preserve">５０．０ｍｍ１枚</t>
    </r>
  </si>
  <si>
    <t xml:space="preserve">ペンレステープ１８ｍｇ</t>
  </si>
  <si>
    <t xml:space="preserve">日東電工</t>
  </si>
  <si>
    <t xml:space="preserve">1214701S1060</t>
  </si>
  <si>
    <t xml:space="preserve">リドカインテープ１８ｍｇ「ＮＰ」</t>
  </si>
  <si>
    <t xml:space="preserve">1214701S1086</t>
  </si>
  <si>
    <t xml:space="preserve">リドカインテープ１８ｍｇ「ＹＰ」</t>
  </si>
  <si>
    <t xml:space="preserve">1219800N1023</t>
  </si>
  <si>
    <t xml:space="preserve">リドカイン・プロピトカイン配合剤</t>
  </si>
  <si>
    <t xml:space="preserve">エムラクリーム</t>
  </si>
  <si>
    <t xml:space="preserve">1219800S1027</t>
  </si>
  <si>
    <t xml:space="preserve">１枚</t>
  </si>
  <si>
    <t xml:space="preserve">エムラパッチ</t>
  </si>
  <si>
    <t xml:space="preserve">1259700Q1027</t>
  </si>
  <si>
    <t xml:space="preserve">ソフピロニウム臭化物</t>
  </si>
  <si>
    <t xml:space="preserve">エクロックゲル５％</t>
  </si>
  <si>
    <t xml:space="preserve">1259701X1026</t>
  </si>
  <si>
    <t xml:space="preserve">グリコピロニウムトシル酸塩水和物</t>
  </si>
  <si>
    <t xml:space="preserve">２．５％２．５ｇ１包</t>
  </si>
  <si>
    <t xml:space="preserve">ラピフォートワイプ２．５％</t>
  </si>
  <si>
    <t xml:space="preserve">1259702Q1026</t>
  </si>
  <si>
    <t xml:space="preserve">アポハイドローション２０％</t>
  </si>
  <si>
    <t xml:space="preserve">1311701Q1031</t>
  </si>
  <si>
    <t xml:space="preserve">シクロペントラート塩酸塩</t>
  </si>
  <si>
    <t xml:space="preserve">サイプレジン１％点眼液</t>
  </si>
  <si>
    <t xml:space="preserve">参天製薬</t>
  </si>
  <si>
    <t xml:space="preserve">1311702Q1036</t>
  </si>
  <si>
    <t xml:space="preserve">フェニレフリン塩酸塩</t>
  </si>
  <si>
    <t xml:space="preserve">ネオシネジンコーワ５％点眼液</t>
  </si>
  <si>
    <t xml:space="preserve">1311703X1019</t>
  </si>
  <si>
    <t xml:space="preserve">ホマトロピン臭化水素酸塩</t>
  </si>
  <si>
    <t xml:space="preserve">1311705Q1048</t>
  </si>
  <si>
    <t xml:space="preserve">トロピカミド</t>
  </si>
  <si>
    <t xml:space="preserve">ミドリンＭ点眼液０．４％</t>
  </si>
  <si>
    <t xml:space="preserve">1311705Q1064</t>
  </si>
  <si>
    <t xml:space="preserve">トロピカミド点眼液０．４％「日点」</t>
  </si>
  <si>
    <t xml:space="preserve">ロートニッテン</t>
  </si>
  <si>
    <t xml:space="preserve">1311706M1024</t>
  </si>
  <si>
    <t xml:space="preserve">リュウアト１％眼軟膏</t>
  </si>
  <si>
    <t xml:space="preserve">1311706Q2022</t>
  </si>
  <si>
    <t xml:space="preserve">１％５ｍＬ１瓶</t>
  </si>
  <si>
    <t xml:space="preserve">日点アトロピン点眼液１％</t>
  </si>
  <si>
    <t xml:space="preserve">1312700X1012</t>
  </si>
  <si>
    <t xml:space="preserve">1312701Q1063</t>
  </si>
  <si>
    <t xml:space="preserve">０．５％５ｍＬ１瓶</t>
  </si>
  <si>
    <t xml:space="preserve">サンピロ点眼液０．５％</t>
  </si>
  <si>
    <t xml:space="preserve">1312701Q2086</t>
  </si>
  <si>
    <t xml:space="preserve">サンピロ点眼液１％</t>
  </si>
  <si>
    <t xml:space="preserve">1312701Q3082</t>
  </si>
  <si>
    <t xml:space="preserve">２％５ｍＬ１瓶</t>
  </si>
  <si>
    <t xml:space="preserve">サンピロ点眼液２％</t>
  </si>
  <si>
    <t xml:space="preserve">1312701Q4046</t>
  </si>
  <si>
    <t xml:space="preserve">３％５ｍＬ１瓶</t>
  </si>
  <si>
    <t xml:space="preserve">サンピロ点眼液３％</t>
  </si>
  <si>
    <t xml:space="preserve">1312701Q5050</t>
  </si>
  <si>
    <t xml:space="preserve">４％５ｍＬ１瓶</t>
  </si>
  <si>
    <t xml:space="preserve">サンピロ点眼液４％</t>
  </si>
  <si>
    <t xml:space="preserve">1312704Q1024</t>
  </si>
  <si>
    <t xml:space="preserve">ウブレチド点眼液０．５％</t>
  </si>
  <si>
    <t xml:space="preserve">1312704Q2020</t>
  </si>
  <si>
    <t xml:space="preserve">ウブレチド点眼液１％</t>
  </si>
  <si>
    <t xml:space="preserve">1313700Q2070</t>
  </si>
  <si>
    <t xml:space="preserve">オキシブプロカイン塩酸塩</t>
  </si>
  <si>
    <t xml:space="preserve">ベノキシール点眼液０．４％</t>
  </si>
  <si>
    <t xml:space="preserve">1313700Q2089</t>
  </si>
  <si>
    <t xml:space="preserve">ネオベノール点眼液０．４％</t>
  </si>
  <si>
    <t xml:space="preserve">1313700Q2097</t>
  </si>
  <si>
    <t xml:space="preserve">オキシブプロカイン塩酸塩点眼液０．４％「ニットー」</t>
  </si>
  <si>
    <t xml:space="preserve">日東メディック</t>
  </si>
  <si>
    <t xml:space="preserve">1313700Q3034</t>
  </si>
  <si>
    <t xml:space="preserve">０．０５％５ｍＬ１瓶</t>
  </si>
  <si>
    <t xml:space="preserve">ラクリミン点眼液０．０５％</t>
  </si>
  <si>
    <t xml:space="preserve">1314700Q1012</t>
  </si>
  <si>
    <t xml:space="preserve">硝酸銀</t>
  </si>
  <si>
    <t xml:space="preserve">１％０．５ｍＬ１管</t>
  </si>
  <si>
    <t xml:space="preserve">硝酸銀点眼液</t>
  </si>
  <si>
    <t xml:space="preserve">1314701X1011</t>
  </si>
  <si>
    <t xml:space="preserve">ホウ酸</t>
  </si>
  <si>
    <t xml:space="preserve">1314701X1070</t>
  </si>
  <si>
    <t xml:space="preserve">ホウ酸「ケンエー」</t>
  </si>
  <si>
    <t xml:space="preserve">1314701X1178</t>
  </si>
  <si>
    <t xml:space="preserve">ホウ酸「メタル」</t>
  </si>
  <si>
    <t xml:space="preserve">1314702X1016</t>
  </si>
  <si>
    <t xml:space="preserve">ホウ砂</t>
  </si>
  <si>
    <t xml:space="preserve">1315700M1026</t>
  </si>
  <si>
    <t xml:space="preserve">サンテゾーン０．０５％眼軟膏</t>
  </si>
  <si>
    <t xml:space="preserve">1315700M2057</t>
  </si>
  <si>
    <t xml:space="preserve">デキサメタゾン眼軟膏０．１％「ニットー」</t>
  </si>
  <si>
    <t xml:space="preserve">1315701Q1014</t>
  </si>
  <si>
    <t xml:space="preserve">デキサメタゾンメタスルホ安息香酸エステルナトリウム</t>
  </si>
  <si>
    <t xml:space="preserve">デキサメタゾンメタスルホ安息香酸エステルナトリウム０．０２％１ｍＬ点眼液</t>
  </si>
  <si>
    <t xml:space="preserve">1315701Q1081</t>
  </si>
  <si>
    <t xml:space="preserve">サンテゾーン点眼液（０．０２％）</t>
  </si>
  <si>
    <t xml:space="preserve">1315701Q2010</t>
  </si>
  <si>
    <t xml:space="preserve">デキサメタゾンメタスルホ安息香酸エステルナトリウム０．０５％１ｍＬ点眼液</t>
  </si>
  <si>
    <t xml:space="preserve">1315701Q3033</t>
  </si>
  <si>
    <t xml:space="preserve">サンテゾーン点眼液（０．１％）</t>
  </si>
  <si>
    <t xml:space="preserve">1315701Q3106</t>
  </si>
  <si>
    <t xml:space="preserve">Ｄ・Ｅ・Ｘ点眼液０．１％「ニットー」</t>
  </si>
  <si>
    <t xml:space="preserve">1315701Q4048</t>
  </si>
  <si>
    <t xml:space="preserve">ビジュアリン眼科耳鼻科用液０．１％</t>
  </si>
  <si>
    <t xml:space="preserve">千寿製薬</t>
  </si>
  <si>
    <t xml:space="preserve">1315702Q1051</t>
  </si>
  <si>
    <t xml:space="preserve">デキサメタゾンリン酸エステルナトリウム</t>
  </si>
  <si>
    <t xml:space="preserve">オルガドロン点眼・点耳・点鼻液０．１％</t>
  </si>
  <si>
    <t xml:space="preserve">1315704Q1018</t>
  </si>
  <si>
    <t xml:space="preserve">フルオロメトロン</t>
  </si>
  <si>
    <t xml:space="preserve">フルオロメトロン０．０２％１ｍＬ点眼液</t>
  </si>
  <si>
    <t xml:space="preserve">1315704Q1115</t>
  </si>
  <si>
    <t xml:space="preserve">フルメトロン点眼液０．０２％</t>
  </si>
  <si>
    <t xml:space="preserve">1315704Q1131</t>
  </si>
  <si>
    <t xml:space="preserve">フルオロメトロン点眼液０．０２％「わかもと」</t>
  </si>
  <si>
    <t xml:space="preserve">1315704Q2073</t>
  </si>
  <si>
    <t xml:space="preserve">フルオロメトロン点眼液０．０５％「センジュ」</t>
  </si>
  <si>
    <t xml:space="preserve">1315704Q3010</t>
  </si>
  <si>
    <t xml:space="preserve">フルオロメトロン０．１％１ｍＬ点眼液</t>
  </si>
  <si>
    <t xml:space="preserve">1315704Q3126</t>
  </si>
  <si>
    <t xml:space="preserve">フルメトロン点眼液０．１％</t>
  </si>
  <si>
    <t xml:space="preserve">1315705M1037</t>
  </si>
  <si>
    <t xml:space="preserve">プレドニゾロン酢酸エステル</t>
  </si>
  <si>
    <t xml:space="preserve">０．２５％１ｇ</t>
  </si>
  <si>
    <t xml:space="preserve">プレドニン眼軟膏</t>
  </si>
  <si>
    <t xml:space="preserve">1315706Q1025</t>
  </si>
  <si>
    <t xml:space="preserve">ベタメタゾンリン酸エステルナトリウム</t>
  </si>
  <si>
    <t xml:space="preserve">リンデロン点眼液０．０１％</t>
  </si>
  <si>
    <t xml:space="preserve">1315706Q2013</t>
  </si>
  <si>
    <t xml:space="preserve">ベタメタゾンリン酸エステルナトリウム０．１％点眼点耳点鼻液</t>
  </si>
  <si>
    <t xml:space="preserve">1315706Q2080</t>
  </si>
  <si>
    <t xml:space="preserve">リノロサール眼科耳鼻科用液０．１％</t>
  </si>
  <si>
    <t xml:space="preserve">1315706Q2102</t>
  </si>
  <si>
    <t xml:space="preserve">リンデロン点眼・点耳・点鼻液０．１％</t>
  </si>
  <si>
    <t xml:space="preserve">1315706Q2129</t>
  </si>
  <si>
    <t xml:space="preserve">ベタメタゾンリン酸エステルＮａ・ＰＦ眼耳鼻科用液０．１％「日点」</t>
  </si>
  <si>
    <t xml:space="preserve">1316700Q1050</t>
  </si>
  <si>
    <t xml:space="preserve">ナファゾリン硝酸塩</t>
  </si>
  <si>
    <t xml:space="preserve">プリビナ点眼液０．５ｍｇ／ｍＬ</t>
  </si>
  <si>
    <t xml:space="preserve">1317702Q1064</t>
  </si>
  <si>
    <t xml:space="preserve">５ｍｇ１ｍＬ</t>
  </si>
  <si>
    <t xml:space="preserve">クロラムフェニコール点眼液０．５％「ニットー」</t>
  </si>
  <si>
    <t xml:space="preserve">1317706Q1011</t>
  </si>
  <si>
    <t xml:space="preserve">ゲンタマイシン硫酸塩</t>
  </si>
  <si>
    <t xml:space="preserve">３ｍｇ１ｍＬ</t>
  </si>
  <si>
    <t xml:space="preserve">ゲンタマイシン硫酸塩３ｍｇ１ｍＬ点眼液</t>
  </si>
  <si>
    <t xml:space="preserve">1317708Q1037</t>
  </si>
  <si>
    <t xml:space="preserve">トブラマイシン</t>
  </si>
  <si>
    <t xml:space="preserve">トブラシン点眼液０．３％</t>
  </si>
  <si>
    <t xml:space="preserve">1317710Q1034</t>
  </si>
  <si>
    <t xml:space="preserve">ジベカシン硫酸塩</t>
  </si>
  <si>
    <t xml:space="preserve">パニマイシン点眼液０．３％</t>
  </si>
  <si>
    <t xml:space="preserve">1317712M1031</t>
  </si>
  <si>
    <t xml:space="preserve">ピマリシン</t>
  </si>
  <si>
    <t xml:space="preserve">１０ｍｇ１ｇ</t>
  </si>
  <si>
    <t xml:space="preserve">ピマリシン眼軟膏１％「センジュ」</t>
  </si>
  <si>
    <t xml:space="preserve">1317712Q1033</t>
  </si>
  <si>
    <t xml:space="preserve">５０ｍｇ１ｍＬ</t>
  </si>
  <si>
    <t xml:space="preserve">ピマリシン点眼液５％「センジュ」</t>
  </si>
  <si>
    <t xml:space="preserve">1317713Q1038</t>
  </si>
  <si>
    <t xml:space="preserve">セフメノキシム塩酸塩</t>
  </si>
  <si>
    <t xml:space="preserve">５ｍｇ１ｍＬ（溶解後の液として）</t>
  </si>
  <si>
    <t xml:space="preserve">ベストロン点眼用０．５％</t>
  </si>
  <si>
    <t xml:space="preserve">1317714Q1024</t>
  </si>
  <si>
    <t xml:space="preserve">アジマイシン点眼液１％</t>
  </si>
  <si>
    <t xml:space="preserve">1317715W1028</t>
  </si>
  <si>
    <t xml:space="preserve">マイトマイシンＣ</t>
  </si>
  <si>
    <t xml:space="preserve">２ｍｇ１瓶</t>
  </si>
  <si>
    <t xml:space="preserve">マイトマイシン眼科外用液用２ｍｇ</t>
  </si>
  <si>
    <t xml:space="preserve">1319701Q1013</t>
  </si>
  <si>
    <t xml:space="preserve">カルテオロール塩酸塩１％１ｍＬ点眼液</t>
  </si>
  <si>
    <t xml:space="preserve">1319701Q1021</t>
  </si>
  <si>
    <t xml:space="preserve">ミケラン点眼液１％</t>
  </si>
  <si>
    <t xml:space="preserve">1319701Q2028</t>
  </si>
  <si>
    <t xml:space="preserve">ミケラン点眼液２％</t>
  </si>
  <si>
    <t xml:space="preserve">1319701Q2095</t>
  </si>
  <si>
    <t xml:space="preserve">カルテオロール塩酸塩点眼液２％「わかもと」</t>
  </si>
  <si>
    <t xml:space="preserve">1319701Q2109</t>
  </si>
  <si>
    <t xml:space="preserve">カルテオロール塩酸塩ＰＦ点眼液２％「日点」</t>
  </si>
  <si>
    <t xml:space="preserve">1319701Q2117</t>
  </si>
  <si>
    <t xml:space="preserve">カルテオロール塩酸塩点眼液２％「ニッテン」</t>
  </si>
  <si>
    <t xml:space="preserve">ロートニッテンファーマ</t>
  </si>
  <si>
    <t xml:space="preserve">1319701Q2125</t>
  </si>
  <si>
    <t xml:space="preserve">カルテオロール塩酸塩点眼液２％「ニットー」</t>
  </si>
  <si>
    <t xml:space="preserve">東亜薬品</t>
  </si>
  <si>
    <t xml:space="preserve">1319701Q3024</t>
  </si>
  <si>
    <t xml:space="preserve">ミケランＬＡ点眼液１％</t>
  </si>
  <si>
    <t xml:space="preserve">1319701Q3032</t>
  </si>
  <si>
    <t xml:space="preserve">カルテオロール塩酸塩ＬＡ点眼液１％「わかもと」</t>
  </si>
  <si>
    <t xml:space="preserve">1319701Q4020</t>
  </si>
  <si>
    <t xml:space="preserve">ミケランＬＡ点眼液２％</t>
  </si>
  <si>
    <t xml:space="preserve">1319701Q4039</t>
  </si>
  <si>
    <t xml:space="preserve">カルテオロール塩酸塩ＬＡ点眼液２％「わかもと」</t>
  </si>
  <si>
    <t xml:space="preserve">1319702Q1018</t>
  </si>
  <si>
    <t xml:space="preserve">チモロールマレイン酸塩</t>
  </si>
  <si>
    <t xml:space="preserve">チモロールマレイン酸塩０．２５％１ｍＬ点眼液</t>
  </si>
  <si>
    <t xml:space="preserve">1319702Q1107</t>
  </si>
  <si>
    <t xml:space="preserve">チモプトール点眼液０．２５％</t>
  </si>
  <si>
    <t xml:space="preserve">1319702Q1174</t>
  </si>
  <si>
    <t xml:space="preserve">チモロールＰＦ点眼液０．２５％「日点」</t>
  </si>
  <si>
    <t xml:space="preserve">1319702Q2014</t>
  </si>
  <si>
    <t xml:space="preserve">チモロールマレイン酸塩０．５％１ｍＬ点眼液</t>
  </si>
  <si>
    <t xml:space="preserve">1319702Q2111</t>
  </si>
  <si>
    <t xml:space="preserve">チモプトール点眼液０．５％</t>
  </si>
  <si>
    <t xml:space="preserve">1319702Q3010</t>
  </si>
  <si>
    <t xml:space="preserve">チモロールマレイン酸塩０．２５％１ｍＬＸＥ点眼液</t>
  </si>
  <si>
    <t xml:space="preserve">1319702Q3037</t>
  </si>
  <si>
    <t xml:space="preserve">チモプトールＸＥ点眼液０．２５％</t>
  </si>
  <si>
    <t xml:space="preserve">1319702Q3045</t>
  </si>
  <si>
    <t xml:space="preserve">チモロールＸＥ点眼液０．２５％「ＴＳ」</t>
  </si>
  <si>
    <t xml:space="preserve">テイカ製薬</t>
  </si>
  <si>
    <t xml:space="preserve">1319702Q3061</t>
  </si>
  <si>
    <t xml:space="preserve">チモロールＸＥ点眼液０．２５％「ニットー」</t>
  </si>
  <si>
    <t xml:space="preserve">1319702Q3088</t>
  </si>
  <si>
    <t xml:space="preserve">チモロールＸＥ点眼液０．２５％「センジュ」</t>
  </si>
  <si>
    <t xml:space="preserve">1319702Q4033</t>
  </si>
  <si>
    <t xml:space="preserve">チモプトールＸＥ点眼液０．５％</t>
  </si>
  <si>
    <t xml:space="preserve">1319702Q4041</t>
  </si>
  <si>
    <t xml:space="preserve">チモロールＸＥ点眼液０．５％「ＴＳ」</t>
  </si>
  <si>
    <t xml:space="preserve">1319702Q4050</t>
  </si>
  <si>
    <t xml:space="preserve">チモロールＸＥ点眼液０．５％「杏林」</t>
  </si>
  <si>
    <t xml:space="preserve">1319702Q4068</t>
  </si>
  <si>
    <t xml:space="preserve">チモロールＸＥ点眼液０．５％「ニットー」</t>
  </si>
  <si>
    <t xml:space="preserve">1319702Q4084</t>
  </si>
  <si>
    <t xml:space="preserve">チモロールＸＥ点眼液０．５％「センジュ」</t>
  </si>
  <si>
    <t xml:space="preserve">1319702Q5021</t>
  </si>
  <si>
    <t xml:space="preserve">リズモンＴＧ点眼液０．２５％</t>
  </si>
  <si>
    <t xml:space="preserve">1319702Q6028</t>
  </si>
  <si>
    <t xml:space="preserve">リズモンＴＧ点眼液０．５％</t>
  </si>
  <si>
    <t xml:space="preserve">1319703Q2019</t>
  </si>
  <si>
    <t xml:space="preserve">０．０２％５ｍＬ１瓶</t>
  </si>
  <si>
    <t xml:space="preserve">アズレンスルホン酸ナトリウム０．０２％５ｍＬ点眼液</t>
  </si>
  <si>
    <t xml:space="preserve">1319706Q1075</t>
  </si>
  <si>
    <t xml:space="preserve">ピレノキシン</t>
  </si>
  <si>
    <t xml:space="preserve">０．００５％１ｍＬ（溶解後の液として）</t>
  </si>
  <si>
    <t xml:space="preserve">カタリンＫ点眼用０．００５％</t>
  </si>
  <si>
    <t xml:space="preserve">1319706Q2039</t>
  </si>
  <si>
    <t xml:space="preserve">カタリン点眼用０．００５％</t>
  </si>
  <si>
    <t xml:space="preserve">1319706Q3043</t>
  </si>
  <si>
    <t xml:space="preserve">０．００５％５ｍＬ１瓶</t>
  </si>
  <si>
    <t xml:space="preserve">ピレノキシン懸濁性点眼液０．００５％「参天」</t>
  </si>
  <si>
    <t xml:space="preserve">1319709Q3012</t>
  </si>
  <si>
    <t xml:space="preserve">コンドロイチン硫酸エステルナトリウム</t>
  </si>
  <si>
    <t xml:space="preserve">コンドロイチン硫酸エステルナトリウム１％５ｍＬ点眼液</t>
  </si>
  <si>
    <t xml:space="preserve">1319709Q4019</t>
  </si>
  <si>
    <t xml:space="preserve">コンドロイチン硫酸エステルナトリウム３％５ｍＬ点眼液</t>
  </si>
  <si>
    <t xml:space="preserve">1319710Q2019</t>
  </si>
  <si>
    <t xml:space="preserve">シアノコバラミン</t>
  </si>
  <si>
    <t xml:space="preserve">シアノコバラミン０．０２％５ｍＬ点眼液</t>
  </si>
  <si>
    <t xml:space="preserve">1319710Q2078</t>
  </si>
  <si>
    <t xml:space="preserve">サンコバ点眼液０．０２％</t>
  </si>
  <si>
    <t xml:space="preserve">1319715Q1031</t>
  </si>
  <si>
    <t xml:space="preserve">ポリビニルアルコールヨウ素</t>
  </si>
  <si>
    <t xml:space="preserve">ＰＡ・ヨード点眼・洗眼液</t>
  </si>
  <si>
    <t xml:space="preserve">1319717Q1316</t>
  </si>
  <si>
    <t xml:space="preserve">クロモグリク酸ナトリウム</t>
  </si>
  <si>
    <t xml:space="preserve">１００ｍｇ５ｍＬ１瓶</t>
  </si>
  <si>
    <t xml:space="preserve">クロモグリク酸Ｎａ点眼液２％「日新」</t>
  </si>
  <si>
    <t xml:space="preserve">1319717Q1332</t>
  </si>
  <si>
    <t xml:space="preserve">クロモグリク酸Ｎａ点眼液２％「わかもと」</t>
  </si>
  <si>
    <t xml:space="preserve">1319717Q1359</t>
  </si>
  <si>
    <t xml:space="preserve">クロモグリク酸Ｎａ・ＰＦ点眼液２％「日点」</t>
  </si>
  <si>
    <t xml:space="preserve">1319717Q1367</t>
  </si>
  <si>
    <t xml:space="preserve">クロモグリク酸Ｎａ点眼液２％「杏林」</t>
  </si>
  <si>
    <t xml:space="preserve">1319717Q1375</t>
  </si>
  <si>
    <t xml:space="preserve">クロモグリク酸Ｎａ点眼液２％「科研」</t>
  </si>
  <si>
    <t xml:space="preserve">1319717Q1383</t>
  </si>
  <si>
    <t xml:space="preserve">クロモグリク酸Ｎａ点眼液２％「タカタ」</t>
  </si>
  <si>
    <t xml:space="preserve">1319717Q1391</t>
  </si>
  <si>
    <t xml:space="preserve">クロモグリク酸Ｎａ点眼液２％「ニッテン」</t>
  </si>
  <si>
    <t xml:space="preserve">1319717Q1405</t>
  </si>
  <si>
    <t xml:space="preserve">クロモグリク酸Ｎａ点眼液２％「ニットー」</t>
  </si>
  <si>
    <t xml:space="preserve">1319717Q1413</t>
  </si>
  <si>
    <t xml:space="preserve">クロモグリク酸Ｎａ点眼液２％「ＴＳ」</t>
  </si>
  <si>
    <t xml:space="preserve">1319717Q1421</t>
  </si>
  <si>
    <t xml:space="preserve">クロモグリク酸Ｎａ点眼液２％「センジュ」</t>
  </si>
  <si>
    <t xml:space="preserve">1319717Q1430</t>
  </si>
  <si>
    <t xml:space="preserve">クロモグリク酸Ｎａ点眼液２％「ＶＴＲＳ」</t>
  </si>
  <si>
    <t xml:space="preserve">1319719M1011</t>
  </si>
  <si>
    <t xml:space="preserve">アシクロビル３％眼軟膏</t>
  </si>
  <si>
    <t xml:space="preserve">1319719M1046</t>
  </si>
  <si>
    <t xml:space="preserve">ゾビラックス眼軟膏３％</t>
  </si>
  <si>
    <t xml:space="preserve">1319720Q1164</t>
  </si>
  <si>
    <t xml:space="preserve">精製ヒアルロン酸ナトリウム</t>
  </si>
  <si>
    <t xml:space="preserve">１％０．４ｍＬ１筒</t>
  </si>
  <si>
    <t xml:space="preserve">ヒーロン眼粘弾剤１％シリンジ０．４ｍＬ</t>
  </si>
  <si>
    <t xml:space="preserve">エイエムオー・ジャパン</t>
  </si>
  <si>
    <t xml:space="preserve">1319720Q1172</t>
  </si>
  <si>
    <t xml:space="preserve">ヒアルロン酸Ｎａ０．４眼粘弾剤１％ＨＶ「センジュ」</t>
  </si>
  <si>
    <t xml:space="preserve">1319720Q1180</t>
  </si>
  <si>
    <t xml:space="preserve">ヒアルロン酸Ｎａ０．４眼粘弾剤１％「アルコン」</t>
  </si>
  <si>
    <t xml:space="preserve">日本アルコン</t>
  </si>
  <si>
    <t xml:space="preserve">1319720Q1202</t>
  </si>
  <si>
    <t xml:space="preserve">ヒアルロン酸Ｎａ０．４眼粘弾剤１％「生化学」</t>
  </si>
  <si>
    <t xml:space="preserve">生化学工業</t>
  </si>
  <si>
    <t xml:space="preserve">1319720Q1210</t>
  </si>
  <si>
    <t xml:space="preserve">ヒアルロン酸Ｎａ０．４眼粘弾剤１％「ＮＩＧ」</t>
  </si>
  <si>
    <t xml:space="preserve">1319720Q1229</t>
  </si>
  <si>
    <t xml:space="preserve">ヒアルロン酸Ｎａ０．４眼粘弾剤１％ＨＶ「わかもと」</t>
  </si>
  <si>
    <t xml:space="preserve">1319720Q2071</t>
  </si>
  <si>
    <t xml:space="preserve">１％０．５ｍＬ１筒</t>
  </si>
  <si>
    <t xml:space="preserve">ヒアルロン酸Ｎａ０．５眼粘弾剤１％ＭＶ「センジュ」</t>
  </si>
  <si>
    <t xml:space="preserve">1319720Q2080</t>
  </si>
  <si>
    <t xml:space="preserve">ヒアルロン酸Ｎａ０．５眼粘弾剤１％ＭＶ「わかもと」</t>
  </si>
  <si>
    <t xml:space="preserve">1319720Q3019</t>
  </si>
  <si>
    <t xml:space="preserve">０．１％５ｍＬ１瓶</t>
  </si>
  <si>
    <t xml:space="preserve">精製ヒアルロン酸ナトリウム０．１％５ｍＬ点眼液</t>
  </si>
  <si>
    <t xml:space="preserve">1319720Q3078</t>
  </si>
  <si>
    <t xml:space="preserve">ヒアレイン点眼液０．１％</t>
  </si>
  <si>
    <t xml:space="preserve">1319720Q3132</t>
  </si>
  <si>
    <t xml:space="preserve">ヒアルロン酸ナトリウムＰＦ点眼液０．１％「日点」</t>
  </si>
  <si>
    <t xml:space="preserve">1319720Q3175</t>
  </si>
  <si>
    <t xml:space="preserve">ヒアルロン酸Ｎａ点眼液０．１％「わかもと」</t>
  </si>
  <si>
    <t xml:space="preserve">1319720Q3213</t>
  </si>
  <si>
    <t xml:space="preserve">ヒアルロン酸Ｎａ点眼液０．１％「ニットー」</t>
  </si>
  <si>
    <t xml:space="preserve">1319720Q3221</t>
  </si>
  <si>
    <t xml:space="preserve">ヒアルロン酸Ｎａ点眼液０．１％「科研」</t>
  </si>
  <si>
    <t xml:space="preserve">1319720Q3230</t>
  </si>
  <si>
    <t xml:space="preserve">ヒアルロン酸Ｎａ点眼液０．１％「センジュ」</t>
  </si>
  <si>
    <t xml:space="preserve">1319720Q4031</t>
  </si>
  <si>
    <t xml:space="preserve">０．１％０．４ｍＬ１個</t>
  </si>
  <si>
    <t xml:space="preserve">ヒアレインミニ点眼液０．１％</t>
  </si>
  <si>
    <t xml:space="preserve">1319720Q5038</t>
  </si>
  <si>
    <t xml:space="preserve">０．３％０．４ｍＬ１個</t>
  </si>
  <si>
    <t xml:space="preserve">ヒアレインミニ点眼液０．３％</t>
  </si>
  <si>
    <t xml:space="preserve">1319720Q6093</t>
  </si>
  <si>
    <t xml:space="preserve">１％０．７ｍＬ１筒</t>
  </si>
  <si>
    <t xml:space="preserve">ヒアルロン酸Ｎａ０．７眼粘弾剤１％「アルコン」</t>
  </si>
  <si>
    <t xml:space="preserve">1319720Q6107</t>
  </si>
  <si>
    <t xml:space="preserve">ヒアルロン酸Ｎａ０．７眼粘弾剤１％「生化学」</t>
  </si>
  <si>
    <t xml:space="preserve">1319720Q7111</t>
  </si>
  <si>
    <t xml:space="preserve">１％０．６ｍＬ１筒</t>
  </si>
  <si>
    <t xml:space="preserve">オペガン０．６眼粘弾剤１％</t>
  </si>
  <si>
    <t xml:space="preserve">1319720Q7227</t>
  </si>
  <si>
    <t xml:space="preserve">ヒーロン眼粘弾剤１％シリンジ０．６ｍＬ</t>
  </si>
  <si>
    <t xml:space="preserve">1319720Q7235</t>
  </si>
  <si>
    <t xml:space="preserve">ヒアルロン酸Ｎａ０．６眼粘弾剤１％ＨＶ「センジュ」</t>
  </si>
  <si>
    <t xml:space="preserve">1319720Q7243</t>
  </si>
  <si>
    <t xml:space="preserve">ヒアルロン酸Ｎａ０．６眼粘弾剤１％ＭＶ「センジュ」</t>
  </si>
  <si>
    <t xml:space="preserve">1319720Q7251</t>
  </si>
  <si>
    <t xml:space="preserve">ヒアルロン酸Ｎａ０．６眼粘弾剤１％「アルコン」</t>
  </si>
  <si>
    <t xml:space="preserve">1319720Q7278</t>
  </si>
  <si>
    <t xml:space="preserve">ヒアルロン酸Ｎａ０．６眼粘弾剤１％「生化学」</t>
  </si>
  <si>
    <t xml:space="preserve">1319720Q7286</t>
  </si>
  <si>
    <t xml:space="preserve">ヒアルロン酸Ｎａ０．６眼粘弾剤１％「ＮＩＧ」</t>
  </si>
  <si>
    <t xml:space="preserve">1319720Q7294</t>
  </si>
  <si>
    <t xml:space="preserve">ヒアルロン酸Ｎａ０．６眼粘弾剤１％ＨＶ「わかもと」</t>
  </si>
  <si>
    <t xml:space="preserve">1319720Q7308</t>
  </si>
  <si>
    <t xml:space="preserve">ヒアルロン酸Ｎａ０．６眼粘弾剤１％ＭＶ「わかもと」</t>
  </si>
  <si>
    <t xml:space="preserve">1319720Q8215</t>
  </si>
  <si>
    <t xml:space="preserve">１％０．８５ｍＬ１筒</t>
  </si>
  <si>
    <t xml:space="preserve">ヒーロン眼粘弾剤１％シリンジ０．８５ｍＬ</t>
  </si>
  <si>
    <t xml:space="preserve">1319720Q8223</t>
  </si>
  <si>
    <t xml:space="preserve">ヒアルロン酸Ｎａ０．８５眼粘弾剤１％ＨＶ「センジュ」</t>
  </si>
  <si>
    <t xml:space="preserve">1319720Q8231</t>
  </si>
  <si>
    <t xml:space="preserve">ヒアルロン酸Ｎａ０．８５眼粘弾剤１％「アルコン」</t>
  </si>
  <si>
    <t xml:space="preserve">1319720Q8258</t>
  </si>
  <si>
    <t xml:space="preserve">ヒアルロン酸Ｎａ０．８５眼粘弾剤１％「生化学」</t>
  </si>
  <si>
    <t xml:space="preserve">1319720Q8266</t>
  </si>
  <si>
    <t xml:space="preserve">ヒアルロン酸Ｎａ０．８５眼粘弾剤１％「ＮＩＧ」</t>
  </si>
  <si>
    <t xml:space="preserve">1319720Q8274</t>
  </si>
  <si>
    <t xml:space="preserve">ヒアルロン酸Ｎａ０．８５眼粘弾剤１％ＨＶ「わかもと」</t>
  </si>
  <si>
    <t xml:space="preserve">1319720Q9017</t>
  </si>
  <si>
    <t xml:space="preserve">１％１．１ｍＬ１筒</t>
  </si>
  <si>
    <t xml:space="preserve">精製ヒアルロン酸ナトリウム１％１．１ｍＬ液</t>
  </si>
  <si>
    <t xml:space="preserve">1319720Q9041</t>
  </si>
  <si>
    <t xml:space="preserve">オペガン１．１眼粘弾剤１％</t>
  </si>
  <si>
    <t xml:space="preserve">1319720Y1040</t>
  </si>
  <si>
    <t xml:space="preserve">２．３％０．６ｍＬ１筒</t>
  </si>
  <si>
    <t xml:space="preserve">ヒーロンＶ眼粘弾剤２．３％シリンジ０．６ｍＬ</t>
  </si>
  <si>
    <t xml:space="preserve">1319720Y2012</t>
  </si>
  <si>
    <t xml:space="preserve">０．３％５ｍＬ１瓶</t>
  </si>
  <si>
    <t xml:space="preserve">精製ヒアルロン酸ナトリウム０．３％５ｍＬ点眼液</t>
  </si>
  <si>
    <t xml:space="preserve">1319720Y2020</t>
  </si>
  <si>
    <t xml:space="preserve">ヒアレイン点眼液０．３％</t>
  </si>
  <si>
    <t xml:space="preserve">1319720Y2160</t>
  </si>
  <si>
    <t xml:space="preserve">ヒアルロン酸Ｎａ点眼液０．３％「ニットー」</t>
  </si>
  <si>
    <t xml:space="preserve">1319720Y2179</t>
  </si>
  <si>
    <t xml:space="preserve">ヒアルロン酸Ｎａ点眼液０．３％「科研」</t>
  </si>
  <si>
    <t xml:space="preserve">1319720Y2187</t>
  </si>
  <si>
    <t xml:space="preserve">ヒアルロン酸Ｎａ点眼液０．３％「センジュ」</t>
  </si>
  <si>
    <t xml:space="preserve">1319722M1013</t>
  </si>
  <si>
    <t xml:space="preserve">０．３％１ｇ</t>
  </si>
  <si>
    <t xml:space="preserve">オフロキサシン０．３％眼軟膏</t>
  </si>
  <si>
    <t xml:space="preserve">1319722M1056</t>
  </si>
  <si>
    <t xml:space="preserve">タリビッド眼軟膏０．３％</t>
  </si>
  <si>
    <t xml:space="preserve">1319722Q1015</t>
  </si>
  <si>
    <t xml:space="preserve">オフロキサシン０．３％１ｍＬ点眼液</t>
  </si>
  <si>
    <t xml:space="preserve">1319722Q1163</t>
  </si>
  <si>
    <t xml:space="preserve">タリビッド点眼液０．３％</t>
  </si>
  <si>
    <t xml:space="preserve">1319722Q1171</t>
  </si>
  <si>
    <t xml:space="preserve">オフロキサシン点眼液０．３％「ＣＨＯＳ」</t>
  </si>
  <si>
    <t xml:space="preserve">シー・エイチ・オー新薬</t>
  </si>
  <si>
    <t xml:space="preserve">1319722Q1201</t>
  </si>
  <si>
    <t xml:space="preserve">オフロキサシン点眼液０．３％「ＪＧ」</t>
  </si>
  <si>
    <t xml:space="preserve">1319722Q1228</t>
  </si>
  <si>
    <t xml:space="preserve">オフロキサシン点眼液０．３％「日新」</t>
  </si>
  <si>
    <t xml:space="preserve">1319722Q1236</t>
  </si>
  <si>
    <t xml:space="preserve">オフロキサシン点眼液０．３％「サワイ」</t>
  </si>
  <si>
    <t xml:space="preserve">1319722Q1260</t>
  </si>
  <si>
    <t xml:space="preserve">オフロキサシン点眼液０．３％「トーワ」</t>
  </si>
  <si>
    <t xml:space="preserve">1319722Q2011</t>
  </si>
  <si>
    <t xml:space="preserve">オフロキサシン０．３％１ｍＬゲル化点眼液</t>
  </si>
  <si>
    <t xml:space="preserve">1319723Q1010</t>
  </si>
  <si>
    <t xml:space="preserve">イドクスウリジン</t>
  </si>
  <si>
    <t xml:space="preserve">イドクスウリジン点眼液</t>
  </si>
  <si>
    <t xml:space="preserve">1319724Q1014</t>
  </si>
  <si>
    <t xml:space="preserve">プラノプロフェン</t>
  </si>
  <si>
    <t xml:space="preserve">プラノプロフェン０．１％１ｍＬ点眼液</t>
  </si>
  <si>
    <t xml:space="preserve">1319724Q1103</t>
  </si>
  <si>
    <t xml:space="preserve">プラノプロフェン点眼液０．１％「わかもと」</t>
  </si>
  <si>
    <t xml:space="preserve">1319724Q1120</t>
  </si>
  <si>
    <t xml:space="preserve">ニフラン点眼液０．１％</t>
  </si>
  <si>
    <t xml:space="preserve">1319726Q1013</t>
  </si>
  <si>
    <t xml:space="preserve">ジクロフェナクナトリウム０．１％１ｍＬ点眼液</t>
  </si>
  <si>
    <t xml:space="preserve">1319726Q1102</t>
  </si>
  <si>
    <t xml:space="preserve">ジクロード点眼液０．１％</t>
  </si>
  <si>
    <t xml:space="preserve">1319726Q1200</t>
  </si>
  <si>
    <t xml:space="preserve">ジクロフェナクＮａ・ＰＦ点眼液０．１％「日点」</t>
  </si>
  <si>
    <t xml:space="preserve">1319726Q1226</t>
  </si>
  <si>
    <t xml:space="preserve">ジクロフェナクＮａ点眼液０．１％「ニットー」</t>
  </si>
  <si>
    <t xml:space="preserve">1319727Q1018</t>
  </si>
  <si>
    <t xml:space="preserve">ノルフロキサシン０．３％１ｍＬ点眼液</t>
  </si>
  <si>
    <t xml:space="preserve">1319727Q1158</t>
  </si>
  <si>
    <t xml:space="preserve">ノフロ点眼液０．３％</t>
  </si>
  <si>
    <t xml:space="preserve">1319727Q1239</t>
  </si>
  <si>
    <t xml:space="preserve">ノルフロキサシン点眼液０．３％「日新」</t>
  </si>
  <si>
    <t xml:space="preserve">1319727Q1247</t>
  </si>
  <si>
    <t xml:space="preserve">ノルフロキサシン点眼液０．３％「わかもと」</t>
  </si>
  <si>
    <t xml:space="preserve">1319727Q1263</t>
  </si>
  <si>
    <t xml:space="preserve">ノルフロキサシン点眼液０．３％「杏林」</t>
  </si>
  <si>
    <t xml:space="preserve">1319730Q1010</t>
  </si>
  <si>
    <t xml:space="preserve">３．４５ｍｇ５ｍＬ１瓶</t>
  </si>
  <si>
    <t xml:space="preserve">ケトチフェンフマル酸塩３．４５ｍｇ５ｍＬ点眼液</t>
  </si>
  <si>
    <t xml:space="preserve">1319730Q1222</t>
  </si>
  <si>
    <t xml:space="preserve">ケトチフェンＰＦ点眼液０．０５％「日点」</t>
  </si>
  <si>
    <t xml:space="preserve">1319730Q1249</t>
  </si>
  <si>
    <t xml:space="preserve">ザジテン点眼液０．０５％</t>
  </si>
  <si>
    <t xml:space="preserve">1319730Q1311</t>
  </si>
  <si>
    <t xml:space="preserve">ケトチフェン点眼液０．０５％「ＣＨ」</t>
  </si>
  <si>
    <t xml:space="preserve">1319730Q1338</t>
  </si>
  <si>
    <t xml:space="preserve">ケトチフェン点眼液０．０５％「ＳＷ」</t>
  </si>
  <si>
    <t xml:space="preserve">1319730Q1389</t>
  </si>
  <si>
    <t xml:space="preserve">ケトチフェン点眼液０．０５％「ニッテン」</t>
  </si>
  <si>
    <t xml:space="preserve">1319730Q1397</t>
  </si>
  <si>
    <t xml:space="preserve">ケトチフェン点眼液０．０５％「日東」</t>
  </si>
  <si>
    <t xml:space="preserve">1319731Q2045</t>
  </si>
  <si>
    <t xml:space="preserve">オキシグルタチオン</t>
  </si>
  <si>
    <t xml:space="preserve">０．４６％２０ｍＬ１瓶（希釈液付）</t>
  </si>
  <si>
    <t xml:space="preserve">ビーエスエスプラス５００眼灌流液０．０１８４％</t>
  </si>
  <si>
    <t xml:space="preserve">1319731Q4048</t>
  </si>
  <si>
    <t xml:space="preserve">５００ｍＬ１キット</t>
  </si>
  <si>
    <t xml:space="preserve">オキシグルタチオン眼灌流液０．０１８４％キット「センジュ」</t>
  </si>
  <si>
    <t xml:space="preserve">1319732Q1035</t>
  </si>
  <si>
    <t xml:space="preserve">イソプロピルウノプロストン</t>
  </si>
  <si>
    <t xml:space="preserve">０．１２％１ｍＬ</t>
  </si>
  <si>
    <t xml:space="preserve">レスキュラ点眼液０．１２％</t>
  </si>
  <si>
    <t xml:space="preserve">1319732Q1043</t>
  </si>
  <si>
    <t xml:space="preserve">イソプロピルウノプロストン点眼液０．１２％「ＴＳ」</t>
  </si>
  <si>
    <t xml:space="preserve">1319732Q1051</t>
  </si>
  <si>
    <t xml:space="preserve">イソプロピルウノプロストン点眼液０．１２％「サワイ」</t>
  </si>
  <si>
    <t xml:space="preserve">1319733Q1099</t>
  </si>
  <si>
    <t xml:space="preserve">ベタキソロール点眼液０．５％「ＳＷ」</t>
  </si>
  <si>
    <t xml:space="preserve">1319734Q1042</t>
  </si>
  <si>
    <t xml:space="preserve">塩酸ロメフロキサシン</t>
  </si>
  <si>
    <t xml:space="preserve">ロメフロン点眼液０．３％</t>
  </si>
  <si>
    <t xml:space="preserve">1319734Q2030</t>
  </si>
  <si>
    <t xml:space="preserve">０．３％０．５ｍＬ１個</t>
  </si>
  <si>
    <t xml:space="preserve">ロメフロンミニムス眼科耳科用液０．３％</t>
  </si>
  <si>
    <t xml:space="preserve">1319735Q1063</t>
  </si>
  <si>
    <t xml:space="preserve">５ｍｇ５ｍＬ１瓶</t>
  </si>
  <si>
    <t xml:space="preserve">ペミラストン点眼液０．１％</t>
  </si>
  <si>
    <t xml:space="preserve">1319735Q1071</t>
  </si>
  <si>
    <t xml:space="preserve">アレギサール点眼液０．１％</t>
  </si>
  <si>
    <t xml:space="preserve">1319735Q1080</t>
  </si>
  <si>
    <t xml:space="preserve">ペミロラストＫ点眼液０．１％「杏林」</t>
  </si>
  <si>
    <t xml:space="preserve">1319735Q1098</t>
  </si>
  <si>
    <t xml:space="preserve">ペミロラストＫ点眼液０．１％「ＴＳ」</t>
  </si>
  <si>
    <t xml:space="preserve">1319736Q1017</t>
  </si>
  <si>
    <t xml:space="preserve">２５ｍｇ５ｍＬ１瓶</t>
  </si>
  <si>
    <t xml:space="preserve">トラニラスト２５ｍｇ５ｍＬ点眼液</t>
  </si>
  <si>
    <t xml:space="preserve">1319736Q1068</t>
  </si>
  <si>
    <t xml:space="preserve">トラメラスＰＦ点眼液０．５％</t>
  </si>
  <si>
    <t xml:space="preserve">1319736Q1076</t>
  </si>
  <si>
    <t xml:space="preserve">リザベン点眼液０．５％</t>
  </si>
  <si>
    <t xml:space="preserve">1319736Q1084</t>
  </si>
  <si>
    <t xml:space="preserve">トラメラス点眼液０．５％</t>
  </si>
  <si>
    <t xml:space="preserve">1319737Q1038</t>
  </si>
  <si>
    <t xml:space="preserve">アプラクロニジン塩酸塩</t>
  </si>
  <si>
    <t xml:space="preserve">１％０．１ｍＬ１個</t>
  </si>
  <si>
    <t xml:space="preserve">アイオピジンＵＤ点眼液１％</t>
  </si>
  <si>
    <t xml:space="preserve">1319738Q1024</t>
  </si>
  <si>
    <t xml:space="preserve">ドルゾラミド塩酸塩</t>
  </si>
  <si>
    <t xml:space="preserve">トルソプト点眼液０．５％</t>
  </si>
  <si>
    <t xml:space="preserve">1319738Q2020</t>
  </si>
  <si>
    <t xml:space="preserve">トルソプト点眼液１％</t>
  </si>
  <si>
    <t xml:space="preserve">1319739Q1010</t>
  </si>
  <si>
    <t xml:space="preserve">ラタノプロスト</t>
  </si>
  <si>
    <t xml:space="preserve">０．００５％１ｍＬ</t>
  </si>
  <si>
    <t xml:space="preserve">ラタノプロスト０．００５％１ｍＬ点眼液</t>
  </si>
  <si>
    <t xml:space="preserve">1319739Q1037</t>
  </si>
  <si>
    <t xml:space="preserve">キサラタン点眼液０．００５％</t>
  </si>
  <si>
    <t xml:space="preserve">1319739Q1134</t>
  </si>
  <si>
    <t xml:space="preserve">ラタノプロスト点眼液０．００５％「ケミファ」</t>
  </si>
  <si>
    <t xml:space="preserve">1319740Q1013</t>
  </si>
  <si>
    <t xml:space="preserve">ニプラジロール</t>
  </si>
  <si>
    <t xml:space="preserve">ニプラジロール０．２５％１ｍＬ点眼液</t>
  </si>
  <si>
    <t xml:space="preserve">1319740Q1048</t>
  </si>
  <si>
    <t xml:space="preserve">ニプラノール点眼液０．２５％</t>
  </si>
  <si>
    <t xml:space="preserve">1319740Q1056</t>
  </si>
  <si>
    <t xml:space="preserve">ハイパジールコーワ点眼液０．２５％</t>
  </si>
  <si>
    <t xml:space="preserve">1319741Q1050</t>
  </si>
  <si>
    <t xml:space="preserve">０．５ｍｇ５ｍＬ１瓶</t>
  </si>
  <si>
    <t xml:space="preserve">ケタス点眼液０．０１％</t>
  </si>
  <si>
    <t xml:space="preserve">1319742Q1012</t>
  </si>
  <si>
    <t xml:space="preserve">レボフロキサシン０．５％１ｍＬ点眼液</t>
  </si>
  <si>
    <t xml:space="preserve">1319742Q1039</t>
  </si>
  <si>
    <t xml:space="preserve">クラビット点眼液０．５％</t>
  </si>
  <si>
    <t xml:space="preserve">1319742Q1055</t>
  </si>
  <si>
    <t xml:space="preserve">レボフロキサシン点眼液０．５％「ＦＦＰ」</t>
  </si>
  <si>
    <t xml:space="preserve">1319742Q1098</t>
  </si>
  <si>
    <t xml:space="preserve">レボフロキサシン点眼液０．５％「ＴＳ」</t>
  </si>
  <si>
    <t xml:space="preserve">1319742Q1179</t>
  </si>
  <si>
    <t xml:space="preserve">レボフロキサシン点眼液０．５％「タカタ」</t>
  </si>
  <si>
    <t xml:space="preserve">1319742Q1195</t>
  </si>
  <si>
    <t xml:space="preserve">レボフロキサシン点眼液０．５％「日医工」</t>
  </si>
  <si>
    <t xml:space="preserve">1319742Q1209</t>
  </si>
  <si>
    <t xml:space="preserve">レボフロキサシン点眼液０．５％「日新」</t>
  </si>
  <si>
    <t xml:space="preserve">1319742Q1276</t>
  </si>
  <si>
    <t xml:space="preserve">レボフロキサシン点眼液０．５％「ニプロ」</t>
  </si>
  <si>
    <t xml:space="preserve">1319742Q1284</t>
  </si>
  <si>
    <t xml:space="preserve">レボフロキサシン点眼液０．５％「ニットー」</t>
  </si>
  <si>
    <t xml:space="preserve">1319742Q2019</t>
  </si>
  <si>
    <t xml:space="preserve">１．５％１ｍＬ</t>
  </si>
  <si>
    <t xml:space="preserve">レボフロキサシン１．５％１ｍＬ点眼液</t>
  </si>
  <si>
    <t xml:space="preserve">1319742Q2027</t>
  </si>
  <si>
    <t xml:space="preserve">クラビット点眼液１．５％</t>
  </si>
  <si>
    <t xml:space="preserve">1319742Q2035</t>
  </si>
  <si>
    <t xml:space="preserve">レボフロキサシン点眼液１．５％「ＦＦＰ」</t>
  </si>
  <si>
    <t xml:space="preserve">1319742Q2132</t>
  </si>
  <si>
    <t xml:space="preserve">レボフロキサシン点眼液１．５％「日新」</t>
  </si>
  <si>
    <t xml:space="preserve">1319742Q2221</t>
  </si>
  <si>
    <t xml:space="preserve">レボフロキサシン点眼液１．５％「ニットー」</t>
  </si>
  <si>
    <t xml:space="preserve">1319743Q1033</t>
  </si>
  <si>
    <t xml:space="preserve">ブロムフェナクナトリウム水和物</t>
  </si>
  <si>
    <t xml:space="preserve">ブロナック点眼液０．１％</t>
  </si>
  <si>
    <t xml:space="preserve">1319743Q1041</t>
  </si>
  <si>
    <t xml:space="preserve">ブロムフェナクＮａ点眼液０．１％「日新」</t>
  </si>
  <si>
    <t xml:space="preserve">1319743Q1050</t>
  </si>
  <si>
    <t xml:space="preserve">ブロムフェナクＮａ点眼液０．１％「ニットー」</t>
  </si>
  <si>
    <t xml:space="preserve">1319743Q1068</t>
  </si>
  <si>
    <t xml:space="preserve">ブロムフェナクＮａ点眼液０．１％「日点」</t>
  </si>
  <si>
    <t xml:space="preserve">1319744Q1038</t>
  </si>
  <si>
    <t xml:space="preserve">レボブノロール塩酸塩</t>
  </si>
  <si>
    <t xml:space="preserve">レボブノロール塩酸塩点眼液０．５％「ニッテン」</t>
  </si>
  <si>
    <t xml:space="preserve">1319744Q1046</t>
  </si>
  <si>
    <t xml:space="preserve">レボブノロール塩酸塩ＰＦ点眼液０．５％「日点」</t>
  </si>
  <si>
    <t xml:space="preserve">1319745Q1024</t>
  </si>
  <si>
    <t xml:space="preserve">アシタザノラスト水和物</t>
  </si>
  <si>
    <t xml:space="preserve">ゼペリン点眼液０．１％</t>
  </si>
  <si>
    <t xml:space="preserve">1319746Q1010</t>
  </si>
  <si>
    <t xml:space="preserve">レボカバスチン塩酸塩</t>
  </si>
  <si>
    <t xml:space="preserve">０．０２５％１ｍＬ</t>
  </si>
  <si>
    <t xml:space="preserve">レボカバスチン塩酸塩０．０２５％１ｍＬ点眼液</t>
  </si>
  <si>
    <t xml:space="preserve">1319746Q1029</t>
  </si>
  <si>
    <t xml:space="preserve">リボスチン点眼液０．０２５％</t>
  </si>
  <si>
    <t xml:space="preserve">1319747Q1023</t>
  </si>
  <si>
    <t xml:space="preserve">デタントール０．０１％点眼液</t>
  </si>
  <si>
    <t xml:space="preserve">1319748Q1036</t>
  </si>
  <si>
    <t xml:space="preserve">ブリンゾラミド</t>
  </si>
  <si>
    <t xml:space="preserve">エイゾプト懸濁性点眼液１％</t>
  </si>
  <si>
    <t xml:space="preserve">1319748Q1044</t>
  </si>
  <si>
    <t xml:space="preserve">ブリンゾラミド懸濁性点眼液１％「センジュ」</t>
  </si>
  <si>
    <t xml:space="preserve">1319748Q1052</t>
  </si>
  <si>
    <t xml:space="preserve">ブリンゾラミド懸濁性点眼液１％「ニットー」</t>
  </si>
  <si>
    <t xml:space="preserve">1319748Q1060</t>
  </si>
  <si>
    <t xml:space="preserve">ブリンゾラミド懸濁性点眼液１％「サンド」</t>
  </si>
  <si>
    <t xml:space="preserve">1319749Q1030</t>
  </si>
  <si>
    <t xml:space="preserve">ガチフロキサシン水和物</t>
  </si>
  <si>
    <t xml:space="preserve">ガチフロ点眼液０．３％</t>
  </si>
  <si>
    <t xml:space="preserve">1319750Q1025</t>
  </si>
  <si>
    <t xml:space="preserve">パピロックミニ点眼液０．１％</t>
  </si>
  <si>
    <t xml:space="preserve">1319751Q1020</t>
  </si>
  <si>
    <t xml:space="preserve">オゼックス点眼液０．３％</t>
  </si>
  <si>
    <t xml:space="preserve">1319751Q1038</t>
  </si>
  <si>
    <t xml:space="preserve">トスフロ点眼液０．３％</t>
  </si>
  <si>
    <t xml:space="preserve">1319752Q1024</t>
  </si>
  <si>
    <t xml:space="preserve">パタノール点眼液０．１％</t>
  </si>
  <si>
    <t xml:space="preserve">1319752Q1032</t>
  </si>
  <si>
    <t xml:space="preserve">オロパタジン点眼液０．１％「ＴＳ」</t>
  </si>
  <si>
    <t xml:space="preserve">1319752Q1040</t>
  </si>
  <si>
    <t xml:space="preserve">オロパタジン点眼液０．１％「杏林」</t>
  </si>
  <si>
    <t xml:space="preserve">1319752Q1059</t>
  </si>
  <si>
    <t xml:space="preserve">オロパタジン点眼液０．１％「サワイ」</t>
  </si>
  <si>
    <t xml:space="preserve">1319752Q1067</t>
  </si>
  <si>
    <t xml:space="preserve">オロパタジン点眼液０．１％「サンド」</t>
  </si>
  <si>
    <t xml:space="preserve">1319752Q1075</t>
  </si>
  <si>
    <t xml:space="preserve">オロパタジン点眼液０．１％「三和」</t>
  </si>
  <si>
    <t xml:space="preserve">1319752Q1083</t>
  </si>
  <si>
    <t xml:space="preserve">オロパタジン点眼液０．１％「センジュ」</t>
  </si>
  <si>
    <t xml:space="preserve">1319752Q1091</t>
  </si>
  <si>
    <t xml:space="preserve">オロパタジン点眼液０．１％「タカタ」</t>
  </si>
  <si>
    <t xml:space="preserve">1319752Q1105</t>
  </si>
  <si>
    <t xml:space="preserve">オロパタジン点眼液０．１％「トーワ」</t>
  </si>
  <si>
    <t xml:space="preserve">1319752Q1113</t>
  </si>
  <si>
    <t xml:space="preserve">オロパタジン点眼液０．１％「日新」</t>
  </si>
  <si>
    <t xml:space="preserve">1319752Q1121</t>
  </si>
  <si>
    <t xml:space="preserve">オロパタジン点眼液０．１％「ニッテン」</t>
  </si>
  <si>
    <t xml:space="preserve">1319752Q1130</t>
  </si>
  <si>
    <t xml:space="preserve">オロパタジン点眼液０．１％「ニットー」</t>
  </si>
  <si>
    <t xml:space="preserve">1319752Q1148</t>
  </si>
  <si>
    <t xml:space="preserve">オロパタジン点眼液０．１％「わかもと」</t>
  </si>
  <si>
    <t xml:space="preserve">1319753Q1029</t>
  </si>
  <si>
    <t xml:space="preserve">ベガモックス点眼液０．５％</t>
  </si>
  <si>
    <t xml:space="preserve">1319753Q1037</t>
  </si>
  <si>
    <t xml:space="preserve">モキシフロキサシン点眼液０．５％「日点」</t>
  </si>
  <si>
    <t xml:space="preserve">1319753Q1045</t>
  </si>
  <si>
    <t xml:space="preserve">モキシフロキサシン点眼液０．５％「ニットー」</t>
  </si>
  <si>
    <t xml:space="preserve">1319753Q1053</t>
  </si>
  <si>
    <t xml:space="preserve">モキシフロキサシン点眼液０．５％「サンド」</t>
  </si>
  <si>
    <t xml:space="preserve">1319754Q1023</t>
  </si>
  <si>
    <t xml:space="preserve">トラボプロスト</t>
  </si>
  <si>
    <t xml:space="preserve">０．００４％１ｍＬ</t>
  </si>
  <si>
    <t xml:space="preserve">トラバタンズ点眼液０．００４％</t>
  </si>
  <si>
    <t xml:space="preserve">1319754Q1031</t>
  </si>
  <si>
    <t xml:space="preserve">トラボプロスト点眼液０．００４％「ニットー」</t>
  </si>
  <si>
    <t xml:space="preserve">1319755Q1028</t>
  </si>
  <si>
    <t xml:space="preserve">タリムス点眼液０．１％</t>
  </si>
  <si>
    <t xml:space="preserve">1319756Q1022</t>
  </si>
  <si>
    <t xml:space="preserve">タフルプロスト</t>
  </si>
  <si>
    <t xml:space="preserve">０．００１５％１ｍＬ</t>
  </si>
  <si>
    <t xml:space="preserve">タプロス点眼液０．００１５％</t>
  </si>
  <si>
    <t xml:space="preserve">1319756Q1030</t>
  </si>
  <si>
    <t xml:space="preserve">タフルプロスト点眼液０．００１５％「ＮＩＴ」</t>
  </si>
  <si>
    <t xml:space="preserve">1319756Q1049</t>
  </si>
  <si>
    <t xml:space="preserve">タフルプロスト点眼液０．００１５％「ＴＳ」</t>
  </si>
  <si>
    <t xml:space="preserve">1319756Q1057</t>
  </si>
  <si>
    <t xml:space="preserve">タフルプロスト点眼液０．００１５％「センジュ」</t>
  </si>
  <si>
    <t xml:space="preserve">1319756Q1065</t>
  </si>
  <si>
    <t xml:space="preserve">タフルプロスト点眼液０．００１５％「日点」</t>
  </si>
  <si>
    <t xml:space="preserve">1319756Q1073</t>
  </si>
  <si>
    <t xml:space="preserve">タフルプロスト点眼液０．００１５％「わかもと」</t>
  </si>
  <si>
    <t xml:space="preserve">1319756Q2029</t>
  </si>
  <si>
    <t xml:space="preserve">０．００１５％０．３ｍＬ１個</t>
  </si>
  <si>
    <t xml:space="preserve">タプロスミニ点眼液０．００１５％</t>
  </si>
  <si>
    <t xml:space="preserve">1319757Q1027</t>
  </si>
  <si>
    <t xml:space="preserve">ビマトプロスト</t>
  </si>
  <si>
    <t xml:space="preserve">ルミガン点眼液０．０３％</t>
  </si>
  <si>
    <t xml:space="preserve">1319757Q1035</t>
  </si>
  <si>
    <t xml:space="preserve">ビマトプロスト点眼液０．０３％「ＳＥＣ」</t>
  </si>
  <si>
    <t xml:space="preserve">参天アイケア</t>
  </si>
  <si>
    <t xml:space="preserve">1319757Q1043</t>
  </si>
  <si>
    <t xml:space="preserve">ビマトプロスト点眼液０．０３％「ＴＳ」</t>
  </si>
  <si>
    <t xml:space="preserve">1319757Q1051</t>
  </si>
  <si>
    <t xml:space="preserve">ビマトプロスト点眼液０．０３％「日新」</t>
  </si>
  <si>
    <t xml:space="preserve">1319757Q1060</t>
  </si>
  <si>
    <t xml:space="preserve">ビマトプロスト点眼液０．０３％「ニットー」</t>
  </si>
  <si>
    <t xml:space="preserve">1319757Q1086</t>
  </si>
  <si>
    <t xml:space="preserve">ビマトプロスト点眼液０．０３％「日点」</t>
  </si>
  <si>
    <t xml:space="preserve">1319758Q1021</t>
  </si>
  <si>
    <t xml:space="preserve">ジクアホソルナトリウム</t>
  </si>
  <si>
    <t xml:space="preserve">ジクアス点眼液３％</t>
  </si>
  <si>
    <t xml:space="preserve">1319758Q1030</t>
  </si>
  <si>
    <t xml:space="preserve">ジクアホソルＮａ点眼液３％「ニットー」</t>
  </si>
  <si>
    <t xml:space="preserve">1319758Q2028</t>
  </si>
  <si>
    <t xml:space="preserve">ジクアスＬＸ点眼液３％</t>
  </si>
  <si>
    <t xml:space="preserve">1319759Q1026</t>
  </si>
  <si>
    <t xml:space="preserve">ネパフェナク</t>
  </si>
  <si>
    <t xml:space="preserve">ネバナック懸濁性点眼液０．１％</t>
  </si>
  <si>
    <t xml:space="preserve">1319760Q1029</t>
  </si>
  <si>
    <t xml:space="preserve">２％０．３５ｍＬ１本</t>
  </si>
  <si>
    <t xml:space="preserve">ムコスタ点眼液ＵＤ２％</t>
  </si>
  <si>
    <t xml:space="preserve">1319760Q2025</t>
  </si>
  <si>
    <t xml:space="preserve">レバミピド懸濁性点眼液２％「参天」</t>
  </si>
  <si>
    <t xml:space="preserve">1319761Q1023</t>
  </si>
  <si>
    <t xml:space="preserve">ブリモニジン酒石酸塩</t>
  </si>
  <si>
    <t xml:space="preserve">アイファガン点眼液０．１％</t>
  </si>
  <si>
    <t xml:space="preserve">1319761Q1031</t>
  </si>
  <si>
    <t xml:space="preserve">ブリモニジン酒石酸塩点眼液０．１％「ＮＩＴ」</t>
  </si>
  <si>
    <t xml:space="preserve">1319761Q1040</t>
  </si>
  <si>
    <t xml:space="preserve">ブリモニジン酒石酸塩点眼液０．１％「ＳＥＣ」</t>
  </si>
  <si>
    <t xml:space="preserve">1319761Q1058</t>
  </si>
  <si>
    <t xml:space="preserve">ブリモニジン酒石酸塩点眼液０．１％「日新」</t>
  </si>
  <si>
    <t xml:space="preserve">1319761Q1066</t>
  </si>
  <si>
    <t xml:space="preserve">ブリモニジン酒石酸塩点眼液０．１％「日点」</t>
  </si>
  <si>
    <t xml:space="preserve">1319761Q1074</t>
  </si>
  <si>
    <t xml:space="preserve">ブリモニジン酒石酸塩点眼液０．１％「わかもと」</t>
  </si>
  <si>
    <t xml:space="preserve">1319761Q1082</t>
  </si>
  <si>
    <t xml:space="preserve">ブリモニジン酒石酸塩点眼液０．１％「ＴＳ」</t>
  </si>
  <si>
    <t xml:space="preserve">1319761Q1090</t>
  </si>
  <si>
    <t xml:space="preserve">ブリモニジン酒石酸塩点眼液０．１％「ニットー」</t>
  </si>
  <si>
    <t xml:space="preserve">1319762N1021</t>
  </si>
  <si>
    <t xml:space="preserve">アレジオン眼瞼クリーム０．５％</t>
  </si>
  <si>
    <t xml:space="preserve">1319762Q1028</t>
  </si>
  <si>
    <t xml:space="preserve">アレジオン点眼液０．０５％</t>
  </si>
  <si>
    <t xml:space="preserve">1319762Q1036</t>
  </si>
  <si>
    <t xml:space="preserve">エピナスチン塩酸塩点眼液０．０５％「ＧＯ」</t>
  </si>
  <si>
    <t xml:space="preserve">1319762Q1044</t>
  </si>
  <si>
    <t xml:space="preserve">エピナスチン塩酸塩点眼液０．０５％「ＳＮ」</t>
  </si>
  <si>
    <t xml:space="preserve">1319762Q1052</t>
  </si>
  <si>
    <t xml:space="preserve">エピナスチン塩酸塩点眼液０．０５％「ＴＳ」</t>
  </si>
  <si>
    <t xml:space="preserve">1319762Q1060</t>
  </si>
  <si>
    <t xml:space="preserve">エピナスチン塩酸塩点眼液０．０５％「杏林」</t>
  </si>
  <si>
    <t xml:space="preserve">1319762Q1079</t>
  </si>
  <si>
    <t xml:space="preserve">エピナスチン塩酸塩点眼液０．０５％「サワイ」</t>
  </si>
  <si>
    <t xml:space="preserve">1319762Q1087</t>
  </si>
  <si>
    <t xml:space="preserve">エピナスチン塩酸塩点眼液０．０５％「センジュ」</t>
  </si>
  <si>
    <t xml:space="preserve">1319762Q1095</t>
  </si>
  <si>
    <t xml:space="preserve">エピナスチン塩酸塩点眼液０．０５％「トーワ」</t>
  </si>
  <si>
    <t xml:space="preserve">1319762Q1109</t>
  </si>
  <si>
    <t xml:space="preserve">エピナスチン塩酸塩点眼液０．０５％「日新」</t>
  </si>
  <si>
    <t xml:space="preserve">1319762Q1117</t>
  </si>
  <si>
    <t xml:space="preserve">エピナスチン塩酸塩点眼液０．０５％「日点」</t>
  </si>
  <si>
    <t xml:space="preserve">1319762Q1125</t>
  </si>
  <si>
    <t xml:space="preserve">エピナスチン塩酸塩点眼液０．０５％「ニットー」</t>
  </si>
  <si>
    <t xml:space="preserve">1319762Q1133</t>
  </si>
  <si>
    <t xml:space="preserve">エピナスチン塩酸塩点眼液０．０５％「ニプロ」</t>
  </si>
  <si>
    <t xml:space="preserve">1319762Q1141</t>
  </si>
  <si>
    <t xml:space="preserve">エピナスチン塩酸塩点眼液０．０５％「わかもと」</t>
  </si>
  <si>
    <t xml:space="preserve">1319762Q1150</t>
  </si>
  <si>
    <t xml:space="preserve">エピナスチン塩酸塩点眼液０．０５％「ＳＥＣ」</t>
  </si>
  <si>
    <t xml:space="preserve">1319762Q1168</t>
  </si>
  <si>
    <t xml:space="preserve">エピナスチン塩酸塩点眼液０．０５％「ＴＷ」</t>
  </si>
  <si>
    <t xml:space="preserve">1319762Q2024</t>
  </si>
  <si>
    <t xml:space="preserve">アレジオンＬＸ点眼液０．１％</t>
  </si>
  <si>
    <t xml:space="preserve">1319762Q2032</t>
  </si>
  <si>
    <t xml:space="preserve">エピナスチン塩酸塩ＬＸ点眼液０．１％「ＳＥＣ」</t>
  </si>
  <si>
    <t xml:space="preserve">1319762Q2040</t>
  </si>
  <si>
    <t xml:space="preserve">エピナスチン塩酸塩ＬＸ点眼液０．１％「ニットー」</t>
  </si>
  <si>
    <t xml:space="preserve">1319762Q2059</t>
  </si>
  <si>
    <t xml:space="preserve">エピナスチン塩酸塩ＬＸ点眼液０．１％「ＴＳ」</t>
  </si>
  <si>
    <t xml:space="preserve">1319762Q2067</t>
  </si>
  <si>
    <t xml:space="preserve">エピナスチン塩酸塩ＬＸ点眼液０．１％「トーワ」</t>
  </si>
  <si>
    <t xml:space="preserve">1319762Q2075</t>
  </si>
  <si>
    <t xml:space="preserve">エピナスチン塩酸塩ＬＸ点眼液０．１％「日点」</t>
  </si>
  <si>
    <t xml:space="preserve">1319762Q2083</t>
  </si>
  <si>
    <t xml:space="preserve">エピナスチン塩酸塩ＬＸ点眼液０．１％「わかもと」</t>
  </si>
  <si>
    <t xml:space="preserve">1319763Q1022</t>
  </si>
  <si>
    <t xml:space="preserve">リパスジル塩酸塩水和物</t>
  </si>
  <si>
    <t xml:space="preserve">グラナテック点眼液０．４％</t>
  </si>
  <si>
    <t xml:space="preserve">1319764Q1027</t>
  </si>
  <si>
    <t xml:space="preserve">オミデネパグ　イソプロピル</t>
  </si>
  <si>
    <t xml:space="preserve">０．００２％１ｍＬ</t>
  </si>
  <si>
    <t xml:space="preserve">エイベリス点眼液０．００２％</t>
  </si>
  <si>
    <t xml:space="preserve">1319764Q2023</t>
  </si>
  <si>
    <t xml:space="preserve">０．００２％０．３ｍＬ１個</t>
  </si>
  <si>
    <t xml:space="preserve">エイベリスミニ点眼液０．００２％</t>
  </si>
  <si>
    <t xml:space="preserve">1319765Q1021</t>
  </si>
  <si>
    <t xml:space="preserve">システアミン塩酸塩</t>
  </si>
  <si>
    <t xml:space="preserve">０．３８％５ｍＬ１瓶</t>
  </si>
  <si>
    <t xml:space="preserve">シスタドロップス点眼液０．３８％</t>
  </si>
  <si>
    <t xml:space="preserve">1319766Q1026</t>
  </si>
  <si>
    <t xml:space="preserve">セペタプロスト</t>
  </si>
  <si>
    <t xml:space="preserve">セタネオ点眼液０．００２％</t>
  </si>
  <si>
    <t xml:space="preserve">1319767Q1020</t>
  </si>
  <si>
    <t xml:space="preserve">モツギバトレプ</t>
  </si>
  <si>
    <t xml:space="preserve">アバレプト懸濁性点眼液０．３％</t>
  </si>
  <si>
    <t xml:space="preserve">1319768Q1025</t>
  </si>
  <si>
    <t xml:space="preserve">ネタルスジルメシル酸塩</t>
  </si>
  <si>
    <t xml:space="preserve">ロープレッサ点眼液０．０２％</t>
  </si>
  <si>
    <t xml:space="preserve">1319800M1023</t>
  </si>
  <si>
    <t xml:space="preserve">エリスロマイシンラクトビオン酸塩・コリスチンメタンスルホン酸ナトリウム</t>
  </si>
  <si>
    <t xml:space="preserve">エコリシン眼軟膏</t>
  </si>
  <si>
    <t xml:space="preserve">1319802Q2020</t>
  </si>
  <si>
    <t xml:space="preserve">クロラムフェニコール・コリスチンメタンスルホン酸ナトリウム</t>
  </si>
  <si>
    <t xml:space="preserve">５ｍＬ１瓶</t>
  </si>
  <si>
    <t xml:space="preserve">オフサロン点眼液</t>
  </si>
  <si>
    <t xml:space="preserve">1319802Q2039</t>
  </si>
  <si>
    <t xml:space="preserve">コリナコール点眼液</t>
  </si>
  <si>
    <t xml:space="preserve">1319807M1025</t>
  </si>
  <si>
    <t xml:space="preserve">フラジオマイシン硫酸塩・メチルプレドニゾロン</t>
  </si>
  <si>
    <t xml:space="preserve">ネオメドロールＥＥ軟膏</t>
  </si>
  <si>
    <t xml:space="preserve">1319808Q2036</t>
  </si>
  <si>
    <t xml:space="preserve">ホウ酸・無機塩類配合剤</t>
  </si>
  <si>
    <t xml:space="preserve">人工涙液マイティア点眼液</t>
  </si>
  <si>
    <t xml:space="preserve">1319809X2043</t>
  </si>
  <si>
    <t xml:space="preserve">ネオスチグミン・無機塩類配合剤</t>
  </si>
  <si>
    <t xml:space="preserve">ミオピン点眼液</t>
  </si>
  <si>
    <t xml:space="preserve">1319809X2051</t>
  </si>
  <si>
    <t xml:space="preserve">マイピリン点眼液</t>
  </si>
  <si>
    <t xml:space="preserve">1319810Q1029</t>
  </si>
  <si>
    <t xml:space="preserve">トロピカミド・フェニレフリン塩酸塩</t>
  </si>
  <si>
    <t xml:space="preserve">オフミック点眼液</t>
  </si>
  <si>
    <t xml:space="preserve">1319810Q1053</t>
  </si>
  <si>
    <t xml:space="preserve">ミドリンＰ点眼液</t>
  </si>
  <si>
    <t xml:space="preserve">1319810Q1061</t>
  </si>
  <si>
    <t xml:space="preserve">サンドールＰ点眼液</t>
  </si>
  <si>
    <t xml:space="preserve">1319810Q1070</t>
  </si>
  <si>
    <t xml:space="preserve">ミドレフリンＰ点眼液</t>
  </si>
  <si>
    <t xml:space="preserve">1319812M1026</t>
  </si>
  <si>
    <t xml:space="preserve">ベタメタゾンリン酸エステルナトリウム・フラジオマイシン硫酸塩</t>
  </si>
  <si>
    <t xml:space="preserve">眼・耳科用リンデロンＡ軟膏</t>
  </si>
  <si>
    <t xml:space="preserve">1319813Q1049</t>
  </si>
  <si>
    <t xml:space="preserve">点眼・点鼻用リンデロンＡ液</t>
  </si>
  <si>
    <t xml:space="preserve">1319813Q1057</t>
  </si>
  <si>
    <t xml:space="preserve">ベルベゾロンＦ点眼・点鼻液</t>
  </si>
  <si>
    <t xml:space="preserve">1319814Q1035</t>
  </si>
  <si>
    <t xml:space="preserve">ブドウ糖・無機塩類配合剤</t>
  </si>
  <si>
    <t xml:space="preserve">２０ｍＬ１管</t>
  </si>
  <si>
    <t xml:space="preserve">オペガードＭＡ眼灌流液</t>
  </si>
  <si>
    <t xml:space="preserve">1319814Q4026</t>
  </si>
  <si>
    <t xml:space="preserve">３００ｍＬ１袋</t>
  </si>
  <si>
    <t xml:space="preserve">1319814Q5022</t>
  </si>
  <si>
    <t xml:space="preserve">５００ｍＬ１袋</t>
  </si>
  <si>
    <t xml:space="preserve">1319816Q1034</t>
  </si>
  <si>
    <t xml:space="preserve">精製ヒアルロン酸ナトリウム・コンドロイチン硫酸エステルナトリウム</t>
  </si>
  <si>
    <t xml:space="preserve">０．５ｍＬ１筒</t>
  </si>
  <si>
    <t xml:space="preserve">ビスコート０．５眼粘弾剤</t>
  </si>
  <si>
    <t xml:space="preserve">1319816Q1042</t>
  </si>
  <si>
    <t xml:space="preserve">シェルガン０．５眼粘弾剤</t>
  </si>
  <si>
    <t xml:space="preserve">1319817Q1020</t>
  </si>
  <si>
    <t xml:space="preserve">ラタノプロスト・チモロールマレイン酸塩</t>
  </si>
  <si>
    <t xml:space="preserve">ザラカム配合点眼液</t>
  </si>
  <si>
    <t xml:space="preserve">1319817Q1039</t>
  </si>
  <si>
    <t xml:space="preserve">ラタチモ配合点眼液「センジュ」</t>
  </si>
  <si>
    <t xml:space="preserve">1319817Q1047</t>
  </si>
  <si>
    <t xml:space="preserve">ラタチモ配合点眼液「ニッテン」</t>
  </si>
  <si>
    <t xml:space="preserve">1319817Q1055</t>
  </si>
  <si>
    <t xml:space="preserve">ラタチモ配合点眼液「ニットー」</t>
  </si>
  <si>
    <t xml:space="preserve">1319817Q1063</t>
  </si>
  <si>
    <t xml:space="preserve">ラタチモ配合点眼液「ＴＳ」</t>
  </si>
  <si>
    <t xml:space="preserve">1319817Q1071</t>
  </si>
  <si>
    <t xml:space="preserve">ラタチモ配合点眼液「ＶＴＲＳ」</t>
  </si>
  <si>
    <t xml:space="preserve">1319818Q1025</t>
  </si>
  <si>
    <t xml:space="preserve">１ｍＬ１筒</t>
  </si>
  <si>
    <t xml:space="preserve">ディスコビスク１．０眼粘弾剤</t>
  </si>
  <si>
    <t xml:space="preserve">1319819Q1020</t>
  </si>
  <si>
    <t xml:space="preserve">ドルゾラミド塩酸塩・チモロールマレイン酸塩</t>
  </si>
  <si>
    <t xml:space="preserve">コソプト配合点眼液</t>
  </si>
  <si>
    <t xml:space="preserve">1319819Q1038</t>
  </si>
  <si>
    <t xml:space="preserve">ドルモロール配合点眼液「センジュ」</t>
  </si>
  <si>
    <t xml:space="preserve">1319819Q1046</t>
  </si>
  <si>
    <t xml:space="preserve">ドルモロール配合点眼液「ニットー」</t>
  </si>
  <si>
    <t xml:space="preserve">1319819Q1054</t>
  </si>
  <si>
    <t xml:space="preserve">ドルモロール配合点眼液「わかもと」</t>
  </si>
  <si>
    <t xml:space="preserve">1319819Q1062</t>
  </si>
  <si>
    <t xml:space="preserve">ドルモロール配合点眼液「日点」</t>
  </si>
  <si>
    <t xml:space="preserve">1319819Q1070</t>
  </si>
  <si>
    <t xml:space="preserve">ドルモロール配合点眼液「ＴＳ」</t>
  </si>
  <si>
    <t xml:space="preserve">1319819Q2026</t>
  </si>
  <si>
    <t xml:space="preserve">０．４ｍＬ１個</t>
  </si>
  <si>
    <t xml:space="preserve">コソプトミニ配合点眼液</t>
  </si>
  <si>
    <t xml:space="preserve">1319820Q1022</t>
  </si>
  <si>
    <t xml:space="preserve">トラボプロスト・チモロールマレイン酸塩</t>
  </si>
  <si>
    <t xml:space="preserve">デュオトラバ配合点眼液</t>
  </si>
  <si>
    <t xml:space="preserve">1319820Q1030</t>
  </si>
  <si>
    <t xml:space="preserve">トラチモ配合点眼液「ニットー」</t>
  </si>
  <si>
    <t xml:space="preserve">1319821Q1027</t>
  </si>
  <si>
    <t xml:space="preserve">ブリンゾラミド・チモロールマレイン酸塩</t>
  </si>
  <si>
    <t xml:space="preserve">アゾルガ配合懸濁性点眼液</t>
  </si>
  <si>
    <t xml:space="preserve">1319822Q1021</t>
  </si>
  <si>
    <t xml:space="preserve">タフルプロスト・チモロールマレイン酸塩</t>
  </si>
  <si>
    <t xml:space="preserve">タプコム配合点眼液</t>
  </si>
  <si>
    <t xml:space="preserve">1319822Q1030</t>
  </si>
  <si>
    <t xml:space="preserve">タフチモ配合点眼液「ＮＩＴ」</t>
  </si>
  <si>
    <t xml:space="preserve">1319822Q1048</t>
  </si>
  <si>
    <t xml:space="preserve">タフチモ配合点眼液「日点」</t>
  </si>
  <si>
    <t xml:space="preserve">1319823Q1026</t>
  </si>
  <si>
    <t xml:space="preserve">カルテオロール塩酸塩・ラタノプロスト</t>
  </si>
  <si>
    <t xml:space="preserve">ミケルナ配合点眼液</t>
  </si>
  <si>
    <t xml:space="preserve">1319824Q1020</t>
  </si>
  <si>
    <t xml:space="preserve">ブリモニジン酒石酸塩・チモロールマレイン酸塩</t>
  </si>
  <si>
    <t xml:space="preserve">アイベータ配合点眼液</t>
  </si>
  <si>
    <t xml:space="preserve">1319825Q1025</t>
  </si>
  <si>
    <t xml:space="preserve">ブリモニジン酒石酸塩・ブリンゾラミド</t>
  </si>
  <si>
    <t xml:space="preserve">アイラミド配合懸濁性点眼液</t>
  </si>
  <si>
    <t xml:space="preserve">1319826Q1020</t>
  </si>
  <si>
    <t xml:space="preserve">リパスジル塩酸塩水和物・ブリモニジン酒石酸塩</t>
  </si>
  <si>
    <t xml:space="preserve">グラアルファ配合点眼液</t>
  </si>
  <si>
    <t xml:space="preserve">1324702Q1042</t>
  </si>
  <si>
    <t xml:space="preserve">トラマゾリン塩酸塩</t>
  </si>
  <si>
    <t xml:space="preserve">０．１１８％１ｍＬ</t>
  </si>
  <si>
    <t xml:space="preserve">トラマゾリン点鼻液０．１１８％「ＡＦＰ」</t>
  </si>
  <si>
    <t xml:space="preserve">1324704Q1033</t>
  </si>
  <si>
    <t xml:space="preserve">プリビナ液０．０５％</t>
  </si>
  <si>
    <t xml:space="preserve">1325701Q1037</t>
  </si>
  <si>
    <t xml:space="preserve">クロロマイセチン耳科用液０．５％</t>
  </si>
  <si>
    <t xml:space="preserve">1325702Q1040</t>
  </si>
  <si>
    <t xml:space="preserve">１０ｍｇ１ｍＬ（溶解後の液として）</t>
  </si>
  <si>
    <t xml:space="preserve">ベストロン耳鼻科用１％</t>
  </si>
  <si>
    <t xml:space="preserve">1325703Q1036</t>
  </si>
  <si>
    <t xml:space="preserve">ホスホマイシンナトリウム</t>
  </si>
  <si>
    <t xml:space="preserve">３０ｍｇ１ｍＬ（溶解後の液として）</t>
  </si>
  <si>
    <t xml:space="preserve">ホスミシンＳ耳科用３％</t>
  </si>
  <si>
    <t xml:space="preserve">1329701Q1036</t>
  </si>
  <si>
    <t xml:space="preserve">ジオクチルソジウムスルホサクシネート</t>
  </si>
  <si>
    <t xml:space="preserve">ジオクチルソジウムスルホサクシネート耳科用液５％「ＣＥＯ」</t>
  </si>
  <si>
    <t xml:space="preserve">1329702R3195</t>
  </si>
  <si>
    <t xml:space="preserve">ベクロメタゾンプロピオン酸エステル</t>
  </si>
  <si>
    <t xml:space="preserve">８．５ｍｇ８．５ｇ１瓶</t>
  </si>
  <si>
    <r>
      <rPr>
        <sz val="11"/>
        <color theme="1"/>
        <rFont val="WenQuanYi Zen Hei"/>
        <family val="2"/>
      </rPr>
      <t xml:space="preserve">ベクロメタゾン点鼻液５０</t>
    </r>
    <r>
      <rPr>
        <sz val="11"/>
        <color theme="1"/>
        <rFont val="Calibri"/>
        <family val="2"/>
        <charset val="1"/>
      </rPr>
      <t xml:space="preserve">μ</t>
    </r>
    <r>
      <rPr>
        <sz val="11"/>
        <color theme="1"/>
        <rFont val="WenQuanYi Zen Hei"/>
        <family val="2"/>
      </rPr>
      <t xml:space="preserve">ｇ「サワイ」</t>
    </r>
  </si>
  <si>
    <t xml:space="preserve">1329702R3209</t>
  </si>
  <si>
    <r>
      <rPr>
        <sz val="11"/>
        <color theme="1"/>
        <rFont val="WenQuanYi Zen Hei"/>
        <family val="2"/>
      </rPr>
      <t xml:space="preserve">ベクロメタゾン点鼻液５０</t>
    </r>
    <r>
      <rPr>
        <sz val="11"/>
        <color theme="1"/>
        <rFont val="Calibri"/>
        <family val="2"/>
        <charset val="1"/>
      </rPr>
      <t xml:space="preserve">μ</t>
    </r>
    <r>
      <rPr>
        <sz val="11"/>
        <color theme="1"/>
        <rFont val="WenQuanYi Zen Hei"/>
        <family val="2"/>
      </rPr>
      <t xml:space="preserve">ｇ「ＣＥＯ」</t>
    </r>
  </si>
  <si>
    <t xml:space="preserve">1329702R3217</t>
  </si>
  <si>
    <r>
      <rPr>
        <sz val="11"/>
        <color theme="1"/>
        <rFont val="WenQuanYi Zen Hei"/>
        <family val="2"/>
      </rPr>
      <t xml:space="preserve">ベクロメタゾン点鼻液５０</t>
    </r>
    <r>
      <rPr>
        <sz val="11"/>
        <color theme="1"/>
        <rFont val="Calibri"/>
        <family val="2"/>
        <charset val="1"/>
      </rPr>
      <t xml:space="preserve">μ</t>
    </r>
    <r>
      <rPr>
        <sz val="11"/>
        <color theme="1"/>
        <rFont val="WenQuanYi Zen Hei"/>
        <family val="2"/>
      </rPr>
      <t xml:space="preserve">ｇ「ＤＳＰ」</t>
    </r>
  </si>
  <si>
    <t xml:space="preserve">東興薬品工業</t>
  </si>
  <si>
    <t xml:space="preserve">1329702R7034</t>
  </si>
  <si>
    <t xml:space="preserve">１．５０ｍｇ０．９０８７ｇ１瓶</t>
  </si>
  <si>
    <r>
      <rPr>
        <sz val="11"/>
        <color theme="1"/>
        <rFont val="WenQuanYi Zen Hei"/>
        <family val="2"/>
      </rPr>
      <t xml:space="preserve">ベクロメタゾン鼻用パウダー２５</t>
    </r>
    <r>
      <rPr>
        <sz val="11"/>
        <color theme="1"/>
        <rFont val="Calibri"/>
        <family val="2"/>
        <charset val="1"/>
      </rPr>
      <t xml:space="preserve">μ</t>
    </r>
    <r>
      <rPr>
        <sz val="11"/>
        <color theme="1"/>
        <rFont val="WenQuanYi Zen Hei"/>
        <family val="2"/>
      </rPr>
      <t xml:space="preserve">ｇ「トーワ」</t>
    </r>
  </si>
  <si>
    <t xml:space="preserve">1329705Q1018</t>
  </si>
  <si>
    <t xml:space="preserve">６．０４８ｍｇ８ｍＬ１瓶</t>
  </si>
  <si>
    <t xml:space="preserve">ケトチフェンフマル酸塩６．０４８ｍｇ８ｍＬ点鼻液</t>
  </si>
  <si>
    <t xml:space="preserve">1329705Q1298</t>
  </si>
  <si>
    <t xml:space="preserve">ザジテン点鼻液０．０５％</t>
  </si>
  <si>
    <t xml:space="preserve">1329706Q1012</t>
  </si>
  <si>
    <t xml:space="preserve">オフロキサシン３ｍｇ１ｍＬ点耳液</t>
  </si>
  <si>
    <t xml:space="preserve">1329706Q1039</t>
  </si>
  <si>
    <t xml:space="preserve">タリビッド耳科用液０．３％</t>
  </si>
  <si>
    <t xml:space="preserve">1329707Q1076</t>
  </si>
  <si>
    <t xml:space="preserve">フルチカゾンプロピオン酸エステル</t>
  </si>
  <si>
    <t xml:space="preserve">２．０４ｍｇ４ｍＬ１瓶</t>
  </si>
  <si>
    <r>
      <rPr>
        <sz val="11"/>
        <color theme="1"/>
        <rFont val="WenQuanYi Zen Hei"/>
        <family val="2"/>
      </rPr>
      <t xml:space="preserve">フルチカゾン点鼻液５０</t>
    </r>
    <r>
      <rPr>
        <sz val="11"/>
        <color theme="1"/>
        <rFont val="Calibri"/>
        <family val="2"/>
        <charset val="1"/>
      </rPr>
      <t xml:space="preserve">μ</t>
    </r>
    <r>
      <rPr>
        <sz val="11"/>
        <color theme="1"/>
        <rFont val="WenQuanYi Zen Hei"/>
        <family val="2"/>
      </rPr>
      <t xml:space="preserve">ｇ「サワイ」２８噴霧用</t>
    </r>
  </si>
  <si>
    <t xml:space="preserve">1329707Q1254</t>
  </si>
  <si>
    <r>
      <rPr>
        <sz val="11"/>
        <color theme="1"/>
        <rFont val="WenQuanYi Zen Hei"/>
        <family val="2"/>
      </rPr>
      <t xml:space="preserve">フルチカゾン点鼻液５０</t>
    </r>
    <r>
      <rPr>
        <sz val="11"/>
        <color theme="1"/>
        <rFont val="Calibri"/>
        <family val="2"/>
        <charset val="1"/>
      </rPr>
      <t xml:space="preserve">μ</t>
    </r>
    <r>
      <rPr>
        <sz val="11"/>
        <color theme="1"/>
        <rFont val="WenQuanYi Zen Hei"/>
        <family val="2"/>
      </rPr>
      <t xml:space="preserve">ｇ「杏林」２８噴霧用</t>
    </r>
  </si>
  <si>
    <t xml:space="preserve">1329707Q1289</t>
  </si>
  <si>
    <r>
      <rPr>
        <sz val="11"/>
        <color theme="1"/>
        <rFont val="WenQuanYi Zen Hei"/>
        <family val="2"/>
      </rPr>
      <t xml:space="preserve">フルチカゾン点鼻液５０</t>
    </r>
    <r>
      <rPr>
        <sz val="11"/>
        <color theme="1"/>
        <rFont val="Calibri"/>
        <family val="2"/>
        <charset val="1"/>
      </rPr>
      <t xml:space="preserve">μ</t>
    </r>
    <r>
      <rPr>
        <sz val="11"/>
        <color theme="1"/>
        <rFont val="WenQuanYi Zen Hei"/>
        <family val="2"/>
      </rPr>
      <t xml:space="preserve">ｇ「三和」２８噴霧用</t>
    </r>
  </si>
  <si>
    <t xml:space="preserve">1329707Q1327</t>
  </si>
  <si>
    <r>
      <rPr>
        <sz val="11"/>
        <color theme="1"/>
        <rFont val="WenQuanYi Zen Hei"/>
        <family val="2"/>
      </rPr>
      <t xml:space="preserve">フルチカゾンプロピオン酸エステル点鼻液５０</t>
    </r>
    <r>
      <rPr>
        <sz val="11"/>
        <color theme="1"/>
        <rFont val="Calibri"/>
        <family val="2"/>
        <charset val="1"/>
      </rPr>
      <t xml:space="preserve">μ</t>
    </r>
    <r>
      <rPr>
        <sz val="11"/>
        <color theme="1"/>
        <rFont val="WenQuanYi Zen Hei"/>
        <family val="2"/>
      </rPr>
      <t xml:space="preserve">ｇ「トーワ」２８噴霧用</t>
    </r>
  </si>
  <si>
    <t xml:space="preserve">1329707Q2064</t>
  </si>
  <si>
    <r>
      <rPr>
        <sz val="11"/>
        <color theme="1"/>
        <rFont val="WenQuanYi Zen Hei"/>
        <family val="2"/>
      </rPr>
      <t xml:space="preserve">フルチカゾン点鼻液２５</t>
    </r>
    <r>
      <rPr>
        <sz val="11"/>
        <color theme="1"/>
        <rFont val="Calibri"/>
        <family val="2"/>
        <charset val="1"/>
      </rPr>
      <t xml:space="preserve">μ</t>
    </r>
    <r>
      <rPr>
        <sz val="11"/>
        <color theme="1"/>
        <rFont val="WenQuanYi Zen Hei"/>
        <family val="2"/>
      </rPr>
      <t xml:space="preserve">ｇ小児用「サワイ」５６噴霧用</t>
    </r>
  </si>
  <si>
    <t xml:space="preserve">1329707Q2099</t>
  </si>
  <si>
    <r>
      <rPr>
        <sz val="11"/>
        <color theme="1"/>
        <rFont val="WenQuanYi Zen Hei"/>
        <family val="2"/>
      </rPr>
      <t xml:space="preserve">フルチカゾン点鼻液２５</t>
    </r>
    <r>
      <rPr>
        <sz val="11"/>
        <color theme="1"/>
        <rFont val="Calibri"/>
        <family val="2"/>
        <charset val="1"/>
      </rPr>
      <t xml:space="preserve">μ</t>
    </r>
    <r>
      <rPr>
        <sz val="11"/>
        <color theme="1"/>
        <rFont val="WenQuanYi Zen Hei"/>
        <family val="2"/>
      </rPr>
      <t xml:space="preserve">ｇ小児用「杏林」５６噴霧用</t>
    </r>
  </si>
  <si>
    <t xml:space="preserve">1329707Q3044</t>
  </si>
  <si>
    <t xml:space="preserve">４．０８ｍｇ８ｍＬ１瓶</t>
  </si>
  <si>
    <r>
      <rPr>
        <sz val="11"/>
        <color theme="1"/>
        <rFont val="WenQuanYi Zen Hei"/>
        <family val="2"/>
      </rPr>
      <t xml:space="preserve">フルチカゾン点鼻液５０</t>
    </r>
    <r>
      <rPr>
        <sz val="11"/>
        <color theme="1"/>
        <rFont val="Calibri"/>
        <family val="2"/>
        <charset val="1"/>
      </rPr>
      <t xml:space="preserve">μ</t>
    </r>
    <r>
      <rPr>
        <sz val="11"/>
        <color theme="1"/>
        <rFont val="WenQuanYi Zen Hei"/>
        <family val="2"/>
      </rPr>
      <t xml:space="preserve">ｇ「イセイ」５６噴霧用</t>
    </r>
  </si>
  <si>
    <t xml:space="preserve">1329707Q3117</t>
  </si>
  <si>
    <r>
      <rPr>
        <sz val="11"/>
        <color theme="1"/>
        <rFont val="WenQuanYi Zen Hei"/>
        <family val="2"/>
      </rPr>
      <t xml:space="preserve">フルチカゾン点鼻液５０</t>
    </r>
    <r>
      <rPr>
        <sz val="11"/>
        <color theme="1"/>
        <rFont val="Calibri"/>
        <family val="2"/>
        <charset val="1"/>
      </rPr>
      <t xml:space="preserve">μ</t>
    </r>
    <r>
      <rPr>
        <sz val="11"/>
        <color theme="1"/>
        <rFont val="WenQuanYi Zen Hei"/>
        <family val="2"/>
      </rPr>
      <t xml:space="preserve">ｇ「サワイ」５６噴霧用</t>
    </r>
  </si>
  <si>
    <t xml:space="preserve">1329707Q3206</t>
  </si>
  <si>
    <r>
      <rPr>
        <sz val="11"/>
        <color theme="1"/>
        <rFont val="WenQuanYi Zen Hei"/>
        <family val="2"/>
      </rPr>
      <t xml:space="preserve">フルチカゾン点鼻液５０</t>
    </r>
    <r>
      <rPr>
        <sz val="11"/>
        <color theme="1"/>
        <rFont val="Calibri"/>
        <family val="2"/>
        <charset val="1"/>
      </rPr>
      <t xml:space="preserve">μ</t>
    </r>
    <r>
      <rPr>
        <sz val="11"/>
        <color theme="1"/>
        <rFont val="WenQuanYi Zen Hei"/>
        <family val="2"/>
      </rPr>
      <t xml:space="preserve">ｇ「杏林」５６噴霧用</t>
    </r>
  </si>
  <si>
    <t xml:space="preserve">1329707Q3230</t>
  </si>
  <si>
    <r>
      <rPr>
        <sz val="11"/>
        <color theme="1"/>
        <rFont val="WenQuanYi Zen Hei"/>
        <family val="2"/>
      </rPr>
      <t xml:space="preserve">フルチカゾン点鼻液５０</t>
    </r>
    <r>
      <rPr>
        <sz val="11"/>
        <color theme="1"/>
        <rFont val="Calibri"/>
        <family val="2"/>
        <charset val="1"/>
      </rPr>
      <t xml:space="preserve">μ</t>
    </r>
    <r>
      <rPr>
        <sz val="11"/>
        <color theme="1"/>
        <rFont val="WenQuanYi Zen Hei"/>
        <family val="2"/>
      </rPr>
      <t xml:space="preserve">ｇ「三和」５６噴霧用</t>
    </r>
  </si>
  <si>
    <t xml:space="preserve">1329707Q3257</t>
  </si>
  <si>
    <r>
      <rPr>
        <sz val="11"/>
        <color theme="1"/>
        <rFont val="WenQuanYi Zen Hei"/>
        <family val="2"/>
      </rPr>
      <t xml:space="preserve">フルチカゾンプロピオン酸エステル点鼻液５０</t>
    </r>
    <r>
      <rPr>
        <sz val="11"/>
        <color theme="1"/>
        <rFont val="Calibri"/>
        <family val="2"/>
        <charset val="1"/>
      </rPr>
      <t xml:space="preserve">μ</t>
    </r>
    <r>
      <rPr>
        <sz val="11"/>
        <color theme="1"/>
        <rFont val="WenQuanYi Zen Hei"/>
        <family val="2"/>
      </rPr>
      <t xml:space="preserve">ｇ「ＤＳＰ」５６噴霧用</t>
    </r>
  </si>
  <si>
    <t xml:space="preserve">1329707Q3265</t>
  </si>
  <si>
    <r>
      <rPr>
        <sz val="11"/>
        <color theme="1"/>
        <rFont val="WenQuanYi Zen Hei"/>
        <family val="2"/>
      </rPr>
      <t xml:space="preserve">フルチカゾンプロピオン酸エステル点鼻液５０</t>
    </r>
    <r>
      <rPr>
        <sz val="11"/>
        <color theme="1"/>
        <rFont val="Calibri"/>
        <family val="2"/>
        <charset val="1"/>
      </rPr>
      <t xml:space="preserve">μ</t>
    </r>
    <r>
      <rPr>
        <sz val="11"/>
        <color theme="1"/>
        <rFont val="WenQuanYi Zen Hei"/>
        <family val="2"/>
      </rPr>
      <t xml:space="preserve">ｇ「トーワ」５６噴霧用</t>
    </r>
  </si>
  <si>
    <t xml:space="preserve">1329707Q4032</t>
  </si>
  <si>
    <t xml:space="preserve">８．１６ｍｇ１６ｍＬ１瓶</t>
  </si>
  <si>
    <r>
      <rPr>
        <sz val="11"/>
        <color theme="1"/>
        <rFont val="WenQuanYi Zen Hei"/>
        <family val="2"/>
      </rPr>
      <t xml:space="preserve">フルチカゾンプロピオン酸エステル点鼻液５０</t>
    </r>
    <r>
      <rPr>
        <sz val="11"/>
        <color theme="1"/>
        <rFont val="Calibri"/>
        <family val="2"/>
        <charset val="1"/>
      </rPr>
      <t xml:space="preserve">μ</t>
    </r>
    <r>
      <rPr>
        <sz val="11"/>
        <color theme="1"/>
        <rFont val="WenQuanYi Zen Hei"/>
        <family val="2"/>
      </rPr>
      <t xml:space="preserve">ｇ「日本臓器」１１２噴霧用</t>
    </r>
  </si>
  <si>
    <t xml:space="preserve">1329708Q1038</t>
  </si>
  <si>
    <t xml:space="preserve">０．０２５％１５ｍＬ１瓶</t>
  </si>
  <si>
    <t xml:space="preserve">リボスチン点鼻液０．０２５ｍｇ１１２噴霧用</t>
  </si>
  <si>
    <t xml:space="preserve">1329709Q1032</t>
  </si>
  <si>
    <t xml:space="preserve">ロメフロン耳科用液０．３％</t>
  </si>
  <si>
    <t xml:space="preserve">1329710Q1027</t>
  </si>
  <si>
    <t xml:space="preserve">モメタゾンフランカルボン酸エステル水和物</t>
  </si>
  <si>
    <t xml:space="preserve">５ｍｇ１０ｇ１瓶</t>
  </si>
  <si>
    <r>
      <rPr>
        <sz val="11"/>
        <color theme="1"/>
        <rFont val="WenQuanYi Zen Hei"/>
        <family val="2"/>
      </rPr>
      <t xml:space="preserve">ナゾネックス点鼻液５０</t>
    </r>
    <r>
      <rPr>
        <sz val="11"/>
        <color theme="1"/>
        <rFont val="Calibri"/>
        <family val="2"/>
        <charset val="1"/>
      </rPr>
      <t xml:space="preserve">μ</t>
    </r>
    <r>
      <rPr>
        <sz val="11"/>
        <color theme="1"/>
        <rFont val="WenQuanYi Zen Hei"/>
        <family val="2"/>
      </rPr>
      <t xml:space="preserve">ｇ５６噴霧用</t>
    </r>
  </si>
  <si>
    <t xml:space="preserve">1329710Q1035</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</si>
  <si>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ｇ「杏林」５６噴霧用</t>
    </r>
  </si>
  <si>
    <t xml:space="preserve">1329710Q1043</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</si>
  <si>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ｇ「ＣＥＯ」５６噴霧用</t>
    </r>
  </si>
  <si>
    <t xml:space="preserve">1329710Q1051</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</si>
  <si>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ｇ「ＪＧ」５６噴霧用</t>
    </r>
  </si>
  <si>
    <t xml:space="preserve">1329710Q1060</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</si>
  <si>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ｇ「タカタ」５６噴霧用</t>
    </r>
  </si>
  <si>
    <t xml:space="preserve">1329710Q1078</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</si>
  <si>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ｇ「トーワ」５６噴霧用</t>
    </r>
  </si>
  <si>
    <t xml:space="preserve">1329710Q1086</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</si>
  <si>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ｇ「ニットー」５６噴霧用</t>
    </r>
  </si>
  <si>
    <t xml:space="preserve">1329710Q2023</t>
  </si>
  <si>
    <t xml:space="preserve">９ｍｇ１８ｇ１瓶</t>
  </si>
  <si>
    <r>
      <rPr>
        <sz val="11"/>
        <color theme="1"/>
        <rFont val="WenQuanYi Zen Hei"/>
        <family val="2"/>
      </rPr>
      <t xml:space="preserve">ナゾネックス点鼻液５０</t>
    </r>
    <r>
      <rPr>
        <sz val="11"/>
        <color theme="1"/>
        <rFont val="Calibri"/>
        <family val="2"/>
        <charset val="1"/>
      </rPr>
      <t xml:space="preserve">μ</t>
    </r>
    <r>
      <rPr>
        <sz val="11"/>
        <color theme="1"/>
        <rFont val="WenQuanYi Zen Hei"/>
        <family val="2"/>
      </rPr>
      <t xml:space="preserve">ｇ１１２噴霧用</t>
    </r>
  </si>
  <si>
    <t xml:space="preserve">1329710Q2031</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</si>
  <si>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ｇ「杏林」１１２噴霧用</t>
    </r>
  </si>
  <si>
    <t xml:space="preserve">1329710Q2040</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</si>
  <si>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ｇ「ＣＥＯ」１１２噴霧用</t>
    </r>
  </si>
  <si>
    <t xml:space="preserve">1329710Q2058</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</si>
  <si>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ｇ「ＪＧ」１１２噴霧用</t>
    </r>
  </si>
  <si>
    <t xml:space="preserve">1329710Q2066</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</si>
  <si>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ｇ「タカタ」１１２噴霧用</t>
    </r>
  </si>
  <si>
    <t xml:space="preserve">1329710Q2074</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</si>
  <si>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ｇ「トーワ」１１２噴霧用</t>
    </r>
  </si>
  <si>
    <t xml:space="preserve">1329710Q2082</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</si>
  <si>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ｇ「ニットー」１１２噴霧用</t>
    </r>
  </si>
  <si>
    <t xml:space="preserve">1329710Q3020</t>
  </si>
  <si>
    <t xml:space="preserve">３．５ｍｇ７ｇ１瓶</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</si>
  <si>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ｇ「ＭＹＬ」５６噴霧用</t>
    </r>
  </si>
  <si>
    <t xml:space="preserve">1329710Q4026</t>
  </si>
  <si>
    <t xml:space="preserve">６．５ｍｇ１３ｇ１瓶</t>
  </si>
  <si>
    <r>
      <rPr>
        <sz val="11"/>
        <color theme="1"/>
        <rFont val="WenQuanYi Zen Hei"/>
        <family val="2"/>
      </rPr>
      <t xml:space="preserve">モメタゾン点鼻液５０</t>
    </r>
    <r>
      <rPr>
        <sz val="11"/>
        <color theme="1"/>
        <rFont val="Calibri"/>
        <family val="2"/>
        <charset val="1"/>
      </rPr>
      <t xml:space="preserve">μ</t>
    </r>
    <r>
      <rPr>
        <sz val="11"/>
        <color theme="1"/>
        <rFont val="WenQuanYi Zen Hei"/>
        <family val="2"/>
      </rPr>
      <t xml:space="preserve">ｇ「ＭＹＬ」１１２噴霧用</t>
    </r>
  </si>
  <si>
    <t xml:space="preserve">1329711Q1021</t>
  </si>
  <si>
    <t xml:space="preserve">フルチカゾンフランカルボン酸エステル</t>
  </si>
  <si>
    <t xml:space="preserve">３ｍｇ６ｇ１キット</t>
  </si>
  <si>
    <r>
      <rPr>
        <sz val="11"/>
        <color theme="1"/>
        <rFont val="WenQuanYi Zen Hei"/>
        <family val="2"/>
      </rPr>
      <t xml:space="preserve">アラミスト点鼻液２７．５</t>
    </r>
    <r>
      <rPr>
        <sz val="11"/>
        <color theme="1"/>
        <rFont val="Calibri"/>
        <family val="2"/>
        <charset val="1"/>
      </rPr>
      <t xml:space="preserve">μ</t>
    </r>
    <r>
      <rPr>
        <sz val="11"/>
        <color theme="1"/>
        <rFont val="WenQuanYi Zen Hei"/>
        <family val="2"/>
      </rPr>
      <t xml:space="preserve">ｇ５６噴霧用</t>
    </r>
  </si>
  <si>
    <t xml:space="preserve">1329711Q1030</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</si>
  <si>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ｇ「武田テバ」５６噴霧用</t>
    </r>
  </si>
  <si>
    <t xml:space="preserve">1329711Q2028</t>
  </si>
  <si>
    <t xml:space="preserve">５ｍｇ１０ｇ１キット</t>
  </si>
  <si>
    <r>
      <rPr>
        <sz val="11"/>
        <color theme="1"/>
        <rFont val="WenQuanYi Zen Hei"/>
        <family val="2"/>
      </rPr>
      <t xml:space="preserve">アラミスト点鼻液２７．５</t>
    </r>
    <r>
      <rPr>
        <sz val="11"/>
        <color theme="1"/>
        <rFont val="Calibri"/>
        <family val="2"/>
        <charset val="1"/>
      </rPr>
      <t xml:space="preserve">μ</t>
    </r>
    <r>
      <rPr>
        <sz val="11"/>
        <color theme="1"/>
        <rFont val="WenQuanYi Zen Hei"/>
        <family val="2"/>
      </rPr>
      <t xml:space="preserve">ｇ１２０噴霧用</t>
    </r>
  </si>
  <si>
    <t xml:space="preserve">1329711Q2036</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</si>
  <si>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ｇ「武田テバ」１２０噴霧用</t>
    </r>
  </si>
  <si>
    <t xml:space="preserve">1329711Q3024</t>
  </si>
  <si>
    <t xml:space="preserve">３ｍｇ６ｇ１瓶</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</si>
  <si>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ｇ「杏林」５６噴霧用</t>
    </r>
  </si>
  <si>
    <t xml:space="preserve">1329711Q3032</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</si>
  <si>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ｇ「タカタ」５６噴霧用</t>
    </r>
  </si>
  <si>
    <t xml:space="preserve">1329711Q3040</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</si>
  <si>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ｇ「トーワ」５６噴霧用</t>
    </r>
  </si>
  <si>
    <t xml:space="preserve">1329711Q3059</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</si>
  <si>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ｇ「ニットー」５６噴霧用</t>
    </r>
  </si>
  <si>
    <t xml:space="preserve">1329711Q4020</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</si>
  <si>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ｇ「杏林」１２０噴霧用</t>
    </r>
  </si>
  <si>
    <t xml:space="preserve">1329711Q4039</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</si>
  <si>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ｇ「タカタ」１２０噴霧用</t>
    </r>
  </si>
  <si>
    <t xml:space="preserve">1329711Q4047</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</si>
  <si>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ｇ「トーワ」１２０噴霧用</t>
    </r>
  </si>
  <si>
    <t xml:space="preserve">1329711Q4055</t>
  </si>
  <si>
    <r>
      <rPr>
        <sz val="11"/>
        <color theme="1"/>
        <rFont val="WenQuanYi Zen Hei"/>
        <family val="2"/>
      </rPr>
      <t xml:space="preserve">フルチカゾンフランカルボン酸エステル点鼻液２７．５</t>
    </r>
    <r>
      <rPr>
        <sz val="11"/>
        <color theme="1"/>
        <rFont val="Calibri"/>
        <family val="2"/>
        <charset val="1"/>
      </rPr>
      <t xml:space="preserve">μ</t>
    </r>
    <r>
      <rPr>
        <sz val="11"/>
        <color theme="1"/>
        <rFont val="WenQuanYi Zen Hei"/>
        <family val="2"/>
      </rPr>
      <t xml:space="preserve">ｇ「ニットー」１２０噴霧用</t>
    </r>
  </si>
  <si>
    <t xml:space="preserve">1329712A1028</t>
  </si>
  <si>
    <t xml:space="preserve">デキサメタゾンシペシル酸エステル</t>
  </si>
  <si>
    <r>
      <rPr>
        <sz val="11"/>
        <color theme="1"/>
        <rFont val="WenQuanYi Zen Hei"/>
        <family val="2"/>
      </rPr>
      <t xml:space="preserve">４００</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</si>
  <si>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エリザスカプセル外用４００</t>
    </r>
    <r>
      <rPr>
        <sz val="11"/>
        <color theme="1"/>
        <rFont val="Calibri"/>
        <family val="2"/>
        <charset val="1"/>
      </rPr>
      <t xml:space="preserve">μ</t>
    </r>
    <r>
      <rPr>
        <sz val="11"/>
        <color theme="1"/>
        <rFont val="WenQuanYi Zen Hei"/>
        <family val="2"/>
      </rPr>
      <t xml:space="preserve">ｇ</t>
    </r>
  </si>
  <si>
    <t xml:space="preserve">1329712R1021</t>
  </si>
  <si>
    <t xml:space="preserve">５．６ｍｇ１瓶</t>
  </si>
  <si>
    <r>
      <rPr>
        <sz val="11"/>
        <color theme="1"/>
        <rFont val="WenQuanYi Zen Hei"/>
        <family val="2"/>
      </rPr>
      <t xml:space="preserve">エリザス点鼻粉末２００</t>
    </r>
    <r>
      <rPr>
        <sz val="11"/>
        <color theme="1"/>
        <rFont val="Calibri"/>
        <family val="2"/>
        <charset val="1"/>
      </rPr>
      <t xml:space="preserve">μ</t>
    </r>
    <r>
      <rPr>
        <sz val="11"/>
        <color theme="1"/>
        <rFont val="WenQuanYi Zen Hei"/>
        <family val="2"/>
      </rPr>
      <t xml:space="preserve">ｇ２８噴霧用</t>
    </r>
  </si>
  <si>
    <t xml:space="preserve">1329713X1025</t>
  </si>
  <si>
    <t xml:space="preserve">トラフェルミン（遺伝子組換え）</t>
  </si>
  <si>
    <r>
      <rPr>
        <sz val="11"/>
        <color theme="1"/>
        <rFont val="WenQuanYi Zen Hei"/>
        <family val="2"/>
      </rPr>
      <t xml:space="preserve">リティンパ耳科用２５０</t>
    </r>
    <r>
      <rPr>
        <sz val="11"/>
        <color theme="1"/>
        <rFont val="Calibri"/>
        <family val="2"/>
        <charset val="1"/>
      </rPr>
      <t xml:space="preserve">μ</t>
    </r>
    <r>
      <rPr>
        <sz val="11"/>
        <color theme="1"/>
        <rFont val="WenQuanYi Zen Hei"/>
        <family val="2"/>
      </rPr>
      <t xml:space="preserve">ｇセット</t>
    </r>
  </si>
  <si>
    <t xml:space="preserve">1329714Q1025</t>
  </si>
  <si>
    <t xml:space="preserve">１．５％５ｍＬ１瓶</t>
  </si>
  <si>
    <t xml:space="preserve">コムレクス耳科用液１．５％</t>
  </si>
  <si>
    <t xml:space="preserve">1329800X1034</t>
  </si>
  <si>
    <t xml:space="preserve">塩酸テトラヒドロゾリン・プレドニゾロン</t>
  </si>
  <si>
    <t xml:space="preserve">コールタイジン点鼻液</t>
  </si>
  <si>
    <t xml:space="preserve">2149700S1027</t>
  </si>
  <si>
    <t xml:space="preserve">ビソプロロール</t>
  </si>
  <si>
    <t xml:space="preserve">４ｍｇ１枚</t>
  </si>
  <si>
    <t xml:space="preserve">ビソノテープ４ｍｇ</t>
  </si>
  <si>
    <t xml:space="preserve">2149700S2023</t>
  </si>
  <si>
    <t xml:space="preserve">ビソノテープ８ｍｇ</t>
  </si>
  <si>
    <t xml:space="preserve">2149700S3020</t>
  </si>
  <si>
    <t xml:space="preserve">２ｍｇ１枚</t>
  </si>
  <si>
    <t xml:space="preserve">ビソノテープ２ｍｇ</t>
  </si>
  <si>
    <t xml:space="preserve">2160700Q1027</t>
  </si>
  <si>
    <t xml:space="preserve">スマトリプタン</t>
  </si>
  <si>
    <t xml:space="preserve">２０ｍｇ０．１ｍＬ１個</t>
  </si>
  <si>
    <t xml:space="preserve">イミグラン点鼻液２０</t>
  </si>
  <si>
    <t xml:space="preserve">2171700R1034</t>
  </si>
  <si>
    <t xml:space="preserve">１６３．５ｍｇ１０ｇ１瓶</t>
  </si>
  <si>
    <t xml:space="preserve">ニトロールスプレー１．２５ｍｇ</t>
  </si>
  <si>
    <t xml:space="preserve">2171700S1095</t>
  </si>
  <si>
    <t xml:space="preserve">フランドルテープ４０ｍｇ</t>
  </si>
  <si>
    <t xml:space="preserve">2171700S1133</t>
  </si>
  <si>
    <t xml:space="preserve">硝酸イソソルビドテープ４０ｍｇ「ＥＭＥＣ」</t>
  </si>
  <si>
    <t xml:space="preserve">2171700S1150</t>
  </si>
  <si>
    <t xml:space="preserve">硝酸イソソルビドテープ４０ｍｇ「サワイ」</t>
  </si>
  <si>
    <t xml:space="preserve">2171700S1168</t>
  </si>
  <si>
    <t xml:space="preserve">硝酸イソソルビドテープ４０ｍｇ「テイコク」</t>
  </si>
  <si>
    <t xml:space="preserve">2171700S1176</t>
  </si>
  <si>
    <t xml:space="preserve">硝酸イソソルビドテープ４０ｍｇ「東光」</t>
  </si>
  <si>
    <t xml:space="preserve">2171701R4038</t>
  </si>
  <si>
    <t xml:space="preserve">０．６５％７．２ｇ１缶</t>
  </si>
  <si>
    <t xml:space="preserve">ミオコールスプレー０．３ｍｇ</t>
  </si>
  <si>
    <t xml:space="preserve">2171701S2037</t>
  </si>
  <si>
    <t xml:space="preserve">（２５ｍｇ）１０ｃ㎡１枚</t>
  </si>
  <si>
    <t xml:space="preserve">ニトロダームＴＴＳ２５ｍｇ</t>
  </si>
  <si>
    <t xml:space="preserve">2171701S6040</t>
  </si>
  <si>
    <t xml:space="preserve">（２７ｍｇ）９．６ｃ㎡１枚</t>
  </si>
  <si>
    <t xml:space="preserve">ニトログリセリンテープ２７ｍｇ「トーワ」</t>
  </si>
  <si>
    <t xml:space="preserve">2171701S7055</t>
  </si>
  <si>
    <t xml:space="preserve">（２７ｍｇ）１４ｃ㎡１枚</t>
  </si>
  <si>
    <t xml:space="preserve">バソレーターテープ２７ｍｇ</t>
  </si>
  <si>
    <t xml:space="preserve">2171701S7071</t>
  </si>
  <si>
    <t xml:space="preserve">ミニトロテープ２７ｍｇ</t>
  </si>
  <si>
    <t xml:space="preserve">2179700X1015</t>
  </si>
  <si>
    <t xml:space="preserve">亜硝酸アミル</t>
  </si>
  <si>
    <t xml:space="preserve">０．２５ｍＬ１管</t>
  </si>
  <si>
    <t xml:space="preserve">2190702G1020</t>
  </si>
  <si>
    <t xml:space="preserve">トレプロスチニル</t>
  </si>
  <si>
    <t xml:space="preserve">１．７４ｍｇ２．９ｍＬ１管</t>
  </si>
  <si>
    <t xml:space="preserve">トレプロスト吸入液１．７４ｍｇ</t>
  </si>
  <si>
    <t xml:space="preserve">2219700G1039</t>
  </si>
  <si>
    <t xml:space="preserve">肺サーファクタント</t>
  </si>
  <si>
    <t xml:space="preserve">１２０ｍｇ１瓶</t>
  </si>
  <si>
    <t xml:space="preserve">サーファクテン気管注入用１２０ｍｇ</t>
  </si>
  <si>
    <t xml:space="preserve">2233700G2034</t>
  </si>
  <si>
    <t xml:space="preserve">１７．６２％２ｍＬ１包</t>
  </si>
  <si>
    <t xml:space="preserve">ムコフィリン吸入液２０％</t>
  </si>
  <si>
    <t xml:space="preserve">2234700G1043</t>
  </si>
  <si>
    <t xml:space="preserve">ブロムヘキシン塩酸塩吸入液０．２％「タイヨー」</t>
  </si>
  <si>
    <t xml:space="preserve">2252700G1025</t>
  </si>
  <si>
    <t xml:space="preserve">アスプール液（０．５％）</t>
  </si>
  <si>
    <t xml:space="preserve">2252704G2020</t>
  </si>
  <si>
    <t xml:space="preserve">２０ｍｇ１０ｍＬ１瓶</t>
  </si>
  <si>
    <t xml:space="preserve">ベロテックエロゾル１００</t>
  </si>
  <si>
    <t xml:space="preserve">2254700G2034</t>
  </si>
  <si>
    <t xml:space="preserve">ベネトリン吸入液０．５％</t>
  </si>
  <si>
    <t xml:space="preserve">2254700G4037</t>
  </si>
  <si>
    <t xml:space="preserve">０．１６％１３．５ｍＬ１瓶</t>
  </si>
  <si>
    <r>
      <rPr>
        <sz val="11"/>
        <color theme="1"/>
        <rFont val="WenQuanYi Zen Hei"/>
        <family val="2"/>
      </rPr>
      <t xml:space="preserve">サルタノールインヘラー１００</t>
    </r>
    <r>
      <rPr>
        <sz val="11"/>
        <color theme="1"/>
        <rFont val="Calibri"/>
        <family val="2"/>
        <charset val="1"/>
      </rPr>
      <t xml:space="preserve">μ</t>
    </r>
    <r>
      <rPr>
        <sz val="11"/>
        <color theme="1"/>
        <rFont val="WenQuanYi Zen Hei"/>
        <family val="2"/>
      </rPr>
      <t xml:space="preserve">ｇ</t>
    </r>
  </si>
  <si>
    <t xml:space="preserve">2259700G1034</t>
  </si>
  <si>
    <t xml:space="preserve">イノリン吸入液０．５％</t>
  </si>
  <si>
    <t xml:space="preserve">2259701G1063</t>
  </si>
  <si>
    <t xml:space="preserve">１％２ｍＬ１管</t>
  </si>
  <si>
    <t xml:space="preserve">インタール吸入液１％</t>
  </si>
  <si>
    <t xml:space="preserve">2259701G1071</t>
  </si>
  <si>
    <t xml:space="preserve">クロモグリク酸Ｎａ吸入液１％「サワイ」</t>
  </si>
  <si>
    <t xml:space="preserve">2259702G2021</t>
  </si>
  <si>
    <t xml:space="preserve">イプラトロピウム臭化物水和物</t>
  </si>
  <si>
    <t xml:space="preserve">４．２０ｍｇ１０ｍＬ１瓶</t>
  </si>
  <si>
    <r>
      <rPr>
        <sz val="11"/>
        <color theme="1"/>
        <rFont val="WenQuanYi Zen Hei"/>
        <family val="2"/>
      </rPr>
      <t xml:space="preserve">アトロベントエロゾル２０</t>
    </r>
    <r>
      <rPr>
        <sz val="11"/>
        <color theme="1"/>
        <rFont val="Calibri"/>
        <family val="2"/>
        <charset val="1"/>
      </rPr>
      <t xml:space="preserve">μ</t>
    </r>
    <r>
      <rPr>
        <sz val="11"/>
        <color theme="1"/>
        <rFont val="WenQuanYi Zen Hei"/>
        <family val="2"/>
      </rPr>
      <t xml:space="preserve">ｇ</t>
    </r>
  </si>
  <si>
    <t xml:space="preserve">2259703G9020</t>
  </si>
  <si>
    <t xml:space="preserve">７ｍｇ８．７ｇ１瓶</t>
  </si>
  <si>
    <t xml:space="preserve">キュバール５０エアゾール</t>
  </si>
  <si>
    <t xml:space="preserve">2259703Y1025</t>
  </si>
  <si>
    <t xml:space="preserve">１５ｍｇ８．７ｇ１瓶</t>
  </si>
  <si>
    <t xml:space="preserve">キュバール１００エアゾール</t>
  </si>
  <si>
    <t xml:space="preserve">2259704G1032</t>
  </si>
  <si>
    <t xml:space="preserve">メプチン吸入液０．０１％</t>
  </si>
  <si>
    <t xml:space="preserve">2259704G5020</t>
  </si>
  <si>
    <t xml:space="preserve">０．０１％０．３ｍＬ１個</t>
  </si>
  <si>
    <t xml:space="preserve">メプチン吸入液ユニット０．３ｍＬ</t>
  </si>
  <si>
    <t xml:space="preserve">2259704G6026</t>
  </si>
  <si>
    <t xml:space="preserve">０．０１％０．５ｍＬ１個</t>
  </si>
  <si>
    <t xml:space="preserve">メプチン吸入液ユニット０．５ｍＬ</t>
  </si>
  <si>
    <t xml:space="preserve">2259704G8037</t>
  </si>
  <si>
    <t xml:space="preserve">０．０１４３％２．５ｍＬ１キット</t>
  </si>
  <si>
    <r>
      <rPr>
        <sz val="11"/>
        <color theme="1"/>
        <rFont val="WenQuanYi Zen Hei"/>
        <family val="2"/>
      </rPr>
      <t xml:space="preserve">メプチンキッドエアー５</t>
    </r>
    <r>
      <rPr>
        <sz val="11"/>
        <color theme="1"/>
        <rFont val="Calibri"/>
        <family val="2"/>
        <charset val="1"/>
      </rPr>
      <t xml:space="preserve">μ</t>
    </r>
    <r>
      <rPr>
        <sz val="11"/>
        <color theme="1"/>
        <rFont val="WenQuanYi Zen Hei"/>
        <family val="2"/>
      </rPr>
      <t xml:space="preserve">ｇ吸入１００回</t>
    </r>
  </si>
  <si>
    <t xml:space="preserve">2259704G9033</t>
  </si>
  <si>
    <t xml:space="preserve">０．０１４３％５ｍＬ１キット</t>
  </si>
  <si>
    <r>
      <rPr>
        <sz val="11"/>
        <color theme="1"/>
        <rFont val="WenQuanYi Zen Hei"/>
        <family val="2"/>
      </rPr>
      <t xml:space="preserve">メプチンエアー１０</t>
    </r>
    <r>
      <rPr>
        <sz val="11"/>
        <color theme="1"/>
        <rFont val="Calibri"/>
        <family val="2"/>
        <charset val="1"/>
      </rPr>
      <t xml:space="preserve">μ</t>
    </r>
    <r>
      <rPr>
        <sz val="11"/>
        <color theme="1"/>
        <rFont val="WenQuanYi Zen Hei"/>
        <family val="2"/>
      </rPr>
      <t xml:space="preserve">ｇ吸入１００回</t>
    </r>
  </si>
  <si>
    <t xml:space="preserve">2259704Y1020</t>
  </si>
  <si>
    <t xml:space="preserve">１ｍｇ１キット</t>
  </si>
  <si>
    <r>
      <rPr>
        <sz val="11"/>
        <color theme="1"/>
        <rFont val="WenQuanYi Zen Hei"/>
        <family val="2"/>
      </rPr>
      <t xml:space="preserve">メプチンスイングヘラー１０</t>
    </r>
    <r>
      <rPr>
        <sz val="11"/>
        <color theme="1"/>
        <rFont val="Calibri"/>
        <family val="2"/>
        <charset val="1"/>
      </rPr>
      <t xml:space="preserve">μ</t>
    </r>
    <r>
      <rPr>
        <sz val="11"/>
        <color theme="1"/>
        <rFont val="WenQuanYi Zen Hei"/>
        <family val="2"/>
      </rPr>
      <t xml:space="preserve">ｇ吸入１００回</t>
    </r>
  </si>
  <si>
    <t xml:space="preserve">2259707S1012</t>
  </si>
  <si>
    <t xml:space="preserve">ツロブテロール</t>
  </si>
  <si>
    <t xml:space="preserve">０．５ｍｇ１枚</t>
  </si>
  <si>
    <t xml:space="preserve">ツロブテロール（０．５ｍｇ）貼付剤</t>
  </si>
  <si>
    <t xml:space="preserve">2259707S1020</t>
  </si>
  <si>
    <t xml:space="preserve">ホクナリンテープ０．５ｍｇ</t>
  </si>
  <si>
    <t xml:space="preserve">2259707S1071</t>
  </si>
  <si>
    <t xml:space="preserve">ツロブテロールテープ０．５ｍｇ「サワイ」</t>
  </si>
  <si>
    <t xml:space="preserve">2259707S2027</t>
  </si>
  <si>
    <t xml:space="preserve">１ｍｇ１枚</t>
  </si>
  <si>
    <t xml:space="preserve">ホクナリンテープ１ｍｇ</t>
  </si>
  <si>
    <t xml:space="preserve">2259707S2060</t>
  </si>
  <si>
    <t xml:space="preserve">ツロブテロールテープ１ｍｇ「ＱＱ」</t>
  </si>
  <si>
    <t xml:space="preserve">2259707S2078</t>
  </si>
  <si>
    <t xml:space="preserve">ツロブテロールテープ１ｍｇ「サワイ」</t>
  </si>
  <si>
    <t xml:space="preserve">2259707S2124</t>
  </si>
  <si>
    <t xml:space="preserve">ツロブテロールテープ１「オーハラ」</t>
  </si>
  <si>
    <t xml:space="preserve">2259707S2132</t>
  </si>
  <si>
    <t xml:space="preserve">ツロブテロールテープ１ｍｇ「テイコク」</t>
  </si>
  <si>
    <t xml:space="preserve">2259707S2183</t>
  </si>
  <si>
    <t xml:space="preserve">ツロブテロールテープ１ｍｇ「ＹＰ」</t>
  </si>
  <si>
    <t xml:space="preserve">2259707S2191</t>
  </si>
  <si>
    <t xml:space="preserve">ツロブテロールテープ１ｍｇ「タカタ」</t>
  </si>
  <si>
    <t xml:space="preserve">2259707S2205</t>
  </si>
  <si>
    <t xml:space="preserve">ツロブテロールテープ１ｍｇ「トーワ」</t>
  </si>
  <si>
    <t xml:space="preserve">2259707S2213</t>
  </si>
  <si>
    <t xml:space="preserve">ツロブテロールテープ１ｍｇ「久光」</t>
  </si>
  <si>
    <t xml:space="preserve">2259707S2221</t>
  </si>
  <si>
    <t xml:space="preserve">ツロブテロールテープ１ｍｇ「ＶＴＲＳ」</t>
  </si>
  <si>
    <t xml:space="preserve">大石膏盛堂</t>
  </si>
  <si>
    <t xml:space="preserve">2259707S3023</t>
  </si>
  <si>
    <t xml:space="preserve">ホクナリンテープ２ｍｇ</t>
  </si>
  <si>
    <t xml:space="preserve">2259707S3066</t>
  </si>
  <si>
    <t xml:space="preserve">ツロブテロールテープ２ｍｇ「ＱＱ」</t>
  </si>
  <si>
    <t xml:space="preserve">2259707S3074</t>
  </si>
  <si>
    <t xml:space="preserve">ツロブテロールテープ２ｍｇ「サワイ」</t>
  </si>
  <si>
    <t xml:space="preserve">2259707S3120</t>
  </si>
  <si>
    <t xml:space="preserve">ツロブテロールテープ２「オーハラ」</t>
  </si>
  <si>
    <t xml:space="preserve">2259707S3139</t>
  </si>
  <si>
    <t xml:space="preserve">ツロブテロールテープ２ｍｇ「テイコク」</t>
  </si>
  <si>
    <t xml:space="preserve">2259707S3180</t>
  </si>
  <si>
    <t xml:space="preserve">ツロブテロールテープ２ｍｇ「ＹＰ」</t>
  </si>
  <si>
    <t xml:space="preserve">2259707S3198</t>
  </si>
  <si>
    <t xml:space="preserve">ツロブテロールテープ２ｍｇ「タカタ」</t>
  </si>
  <si>
    <t xml:space="preserve">2259707S3201</t>
  </si>
  <si>
    <t xml:space="preserve">ツロブテロールテープ２ｍｇ「トーワ」</t>
  </si>
  <si>
    <t xml:space="preserve">2259707S3210</t>
  </si>
  <si>
    <t xml:space="preserve">ツロブテロールテープ２ｍｇ「久光」</t>
  </si>
  <si>
    <t xml:space="preserve">2259707S3228</t>
  </si>
  <si>
    <t xml:space="preserve">ツロブテロールテープ２ｍｇ「ＶＴＲＳ」</t>
  </si>
  <si>
    <t xml:space="preserve">2259708G3025</t>
  </si>
  <si>
    <t xml:space="preserve">サルメテロールキシナホ酸塩</t>
  </si>
  <si>
    <r>
      <rPr>
        <sz val="11"/>
        <color theme="1"/>
        <rFont val="WenQuanYi Zen Hei"/>
        <family val="2"/>
      </rPr>
      <t xml:space="preserve">５０</t>
    </r>
    <r>
      <rPr>
        <sz val="11"/>
        <color theme="1"/>
        <rFont val="Calibri"/>
        <family val="2"/>
        <charset val="1"/>
      </rPr>
      <t xml:space="preserve">μ</t>
    </r>
    <r>
      <rPr>
        <sz val="11"/>
        <color theme="1"/>
        <rFont val="WenQuanYi Zen Hei"/>
        <family val="2"/>
      </rPr>
      <t xml:space="preserve">ｇ６０ブリスター１キット</t>
    </r>
  </si>
  <si>
    <t xml:space="preserve">セレベント５０ディスカス</t>
  </si>
  <si>
    <t xml:space="preserve">2259709G1027</t>
  </si>
  <si>
    <t xml:space="preserve">チオトロピウム臭化物水和物</t>
  </si>
  <si>
    <r>
      <rPr>
        <sz val="11"/>
        <color theme="1"/>
        <rFont val="WenQuanYi Zen Hei"/>
        <family val="2"/>
      </rPr>
      <t xml:space="preserve">１８</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</si>
  <si>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スピリーバ吸入用カプセル１８</t>
    </r>
    <r>
      <rPr>
        <sz val="11"/>
        <color theme="1"/>
        <rFont val="Calibri"/>
        <family val="2"/>
        <charset val="1"/>
      </rPr>
      <t xml:space="preserve">μ</t>
    </r>
    <r>
      <rPr>
        <sz val="11"/>
        <color theme="1"/>
        <rFont val="WenQuanYi Zen Hei"/>
        <family val="2"/>
      </rPr>
      <t xml:space="preserve">ｇ</t>
    </r>
  </si>
  <si>
    <t xml:space="preserve">2259709G2023</t>
  </si>
  <si>
    <r>
      <rPr>
        <sz val="11"/>
        <color theme="1"/>
        <rFont val="WenQuanYi Zen Hei"/>
        <family val="2"/>
      </rPr>
      <t xml:space="preserve">１５０</t>
    </r>
    <r>
      <rPr>
        <sz val="11"/>
        <color theme="1"/>
        <rFont val="Calibri"/>
        <family val="2"/>
        <charset val="1"/>
      </rPr>
      <t xml:space="preserve">μ</t>
    </r>
    <r>
      <rPr>
        <sz val="11"/>
        <color theme="1"/>
        <rFont val="WenQuanYi Zen Hei"/>
        <family val="2"/>
      </rPr>
      <t xml:space="preserve">ｇ１キット</t>
    </r>
  </si>
  <si>
    <r>
      <rPr>
        <sz val="11"/>
        <color theme="1"/>
        <rFont val="WenQuanYi Zen Hei"/>
        <family val="2"/>
      </rPr>
      <t xml:space="preserve">スピリーバ２．５</t>
    </r>
    <r>
      <rPr>
        <sz val="11"/>
        <color theme="1"/>
        <rFont val="Calibri"/>
        <family val="2"/>
        <charset val="1"/>
      </rPr>
      <t xml:space="preserve">μ</t>
    </r>
    <r>
      <rPr>
        <sz val="11"/>
        <color theme="1"/>
        <rFont val="WenQuanYi Zen Hei"/>
        <family val="2"/>
      </rPr>
      <t xml:space="preserve">ｇレスピマット６０吸入</t>
    </r>
  </si>
  <si>
    <t xml:space="preserve">2259709G3020</t>
  </si>
  <si>
    <r>
      <rPr>
        <sz val="11"/>
        <color theme="1"/>
        <rFont val="WenQuanYi Zen Hei"/>
        <family val="2"/>
      </rPr>
      <t xml:space="preserve">７５</t>
    </r>
    <r>
      <rPr>
        <sz val="11"/>
        <color theme="1"/>
        <rFont val="Calibri"/>
        <family val="2"/>
        <charset val="1"/>
      </rPr>
      <t xml:space="preserve">μ</t>
    </r>
    <r>
      <rPr>
        <sz val="11"/>
        <color theme="1"/>
        <rFont val="WenQuanYi Zen Hei"/>
        <family val="2"/>
      </rPr>
      <t xml:space="preserve">ｇ１キット</t>
    </r>
  </si>
  <si>
    <r>
      <rPr>
        <sz val="11"/>
        <color theme="1"/>
        <rFont val="WenQuanYi Zen Hei"/>
        <family val="2"/>
      </rPr>
      <t xml:space="preserve">スピリーバ１．２５</t>
    </r>
    <r>
      <rPr>
        <sz val="11"/>
        <color theme="1"/>
        <rFont val="Calibri"/>
        <family val="2"/>
        <charset val="1"/>
      </rPr>
      <t xml:space="preserve">μ</t>
    </r>
    <r>
      <rPr>
        <sz val="11"/>
        <color theme="1"/>
        <rFont val="WenQuanYi Zen Hei"/>
        <family val="2"/>
      </rPr>
      <t xml:space="preserve">ｇレスピマット６０吸入</t>
    </r>
  </si>
  <si>
    <t xml:space="preserve">2259710G1020</t>
  </si>
  <si>
    <t xml:space="preserve">インダカテロールマレイン酸塩</t>
  </si>
  <si>
    <r>
      <rPr>
        <sz val="11"/>
        <color theme="1"/>
        <rFont val="WenQuanYi Zen Hei"/>
        <family val="2"/>
      </rPr>
      <t xml:space="preserve">１５０</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</si>
  <si>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オンブレス吸入用カプセル１５０</t>
    </r>
    <r>
      <rPr>
        <sz val="11"/>
        <color theme="1"/>
        <rFont val="Calibri"/>
        <family val="2"/>
        <charset val="1"/>
      </rPr>
      <t xml:space="preserve">μ</t>
    </r>
    <r>
      <rPr>
        <sz val="11"/>
        <color theme="1"/>
        <rFont val="WenQuanYi Zen Hei"/>
        <family val="2"/>
      </rPr>
      <t xml:space="preserve">ｇ</t>
    </r>
  </si>
  <si>
    <t xml:space="preserve">2259711G1024</t>
  </si>
  <si>
    <t xml:space="preserve">ホルモテロールフマル酸塩水和物</t>
  </si>
  <si>
    <r>
      <rPr>
        <sz val="11"/>
        <color theme="1"/>
        <rFont val="WenQuanYi Zen Hei"/>
        <family val="2"/>
      </rPr>
      <t xml:space="preserve">２５２</t>
    </r>
    <r>
      <rPr>
        <sz val="11"/>
        <color theme="1"/>
        <rFont val="Calibri"/>
        <family val="2"/>
        <charset val="1"/>
      </rPr>
      <t xml:space="preserve">μ</t>
    </r>
    <r>
      <rPr>
        <sz val="11"/>
        <color theme="1"/>
        <rFont val="WenQuanYi Zen Hei"/>
        <family val="2"/>
      </rPr>
      <t xml:space="preserve">ｇ１キット（９</t>
    </r>
    <r>
      <rPr>
        <sz val="11"/>
        <color theme="1"/>
        <rFont val="Calibri"/>
        <family val="2"/>
        <charset val="1"/>
      </rPr>
      <t xml:space="preserve">μ</t>
    </r>
    <r>
      <rPr>
        <sz val="11"/>
        <color theme="1"/>
        <rFont val="WenQuanYi Zen Hei"/>
        <family val="2"/>
      </rPr>
      <t xml:space="preserve">ｇ）</t>
    </r>
  </si>
  <si>
    <r>
      <rPr>
        <sz val="11"/>
        <color theme="1"/>
        <rFont val="WenQuanYi Zen Hei"/>
        <family val="2"/>
      </rPr>
      <t xml:space="preserve">オーキシス９</t>
    </r>
    <r>
      <rPr>
        <sz val="11"/>
        <color theme="1"/>
        <rFont val="Calibri"/>
        <family val="2"/>
        <charset val="1"/>
      </rPr>
      <t xml:space="preserve">μ</t>
    </r>
    <r>
      <rPr>
        <sz val="11"/>
        <color theme="1"/>
        <rFont val="WenQuanYi Zen Hei"/>
        <family val="2"/>
      </rPr>
      <t xml:space="preserve">ｇタービュヘイラー２８吸入</t>
    </r>
  </si>
  <si>
    <t xml:space="preserve">2259711G2020</t>
  </si>
  <si>
    <r>
      <rPr>
        <sz val="11"/>
        <color theme="1"/>
        <rFont val="WenQuanYi Zen Hei"/>
        <family val="2"/>
      </rPr>
      <t xml:space="preserve">５４０</t>
    </r>
    <r>
      <rPr>
        <sz val="11"/>
        <color theme="1"/>
        <rFont val="Calibri"/>
        <family val="2"/>
        <charset val="1"/>
      </rPr>
      <t xml:space="preserve">μ</t>
    </r>
    <r>
      <rPr>
        <sz val="11"/>
        <color theme="1"/>
        <rFont val="WenQuanYi Zen Hei"/>
        <family val="2"/>
      </rPr>
      <t xml:space="preserve">ｇ１キット（９</t>
    </r>
    <r>
      <rPr>
        <sz val="11"/>
        <color theme="1"/>
        <rFont val="Calibri"/>
        <family val="2"/>
        <charset val="1"/>
      </rPr>
      <t xml:space="preserve">μ</t>
    </r>
    <r>
      <rPr>
        <sz val="11"/>
        <color theme="1"/>
        <rFont val="WenQuanYi Zen Hei"/>
        <family val="2"/>
      </rPr>
      <t xml:space="preserve">ｇ）</t>
    </r>
  </si>
  <si>
    <r>
      <rPr>
        <sz val="11"/>
        <color theme="1"/>
        <rFont val="WenQuanYi Zen Hei"/>
        <family val="2"/>
      </rPr>
      <t xml:space="preserve">オーキシス９</t>
    </r>
    <r>
      <rPr>
        <sz val="11"/>
        <color theme="1"/>
        <rFont val="Calibri"/>
        <family val="2"/>
        <charset val="1"/>
      </rPr>
      <t xml:space="preserve">μ</t>
    </r>
    <r>
      <rPr>
        <sz val="11"/>
        <color theme="1"/>
        <rFont val="WenQuanYi Zen Hei"/>
        <family val="2"/>
      </rPr>
      <t xml:space="preserve">ｇタービュヘイラー６０吸入</t>
    </r>
  </si>
  <si>
    <t xml:space="preserve">2259712G1029</t>
  </si>
  <si>
    <t xml:space="preserve">グリコピロニウム臭化物</t>
  </si>
  <si>
    <r>
      <rPr>
        <sz val="11"/>
        <color theme="1"/>
        <rFont val="WenQuanYi Zen Hei"/>
        <family val="2"/>
      </rPr>
      <t xml:space="preserve">５０</t>
    </r>
    <r>
      <rPr>
        <sz val="11"/>
        <color theme="1"/>
        <rFont val="Calibri"/>
        <family val="2"/>
        <charset val="1"/>
      </rPr>
      <t xml:space="preserve">μ</t>
    </r>
    <r>
      <rPr>
        <sz val="11"/>
        <color theme="1"/>
        <rFont val="WenQuanYi Zen Hei"/>
        <family val="2"/>
      </rPr>
      <t xml:space="preserve">ｇ１カプセル</t>
    </r>
  </si>
  <si>
    <r>
      <rPr>
        <sz val="11"/>
        <color theme="1"/>
        <rFont val="WenQuanYi Zen Hei"/>
        <family val="2"/>
      </rPr>
      <t xml:space="preserve">シーブリ吸入用カプセル５０</t>
    </r>
    <r>
      <rPr>
        <sz val="11"/>
        <color theme="1"/>
        <rFont val="Calibri"/>
        <family val="2"/>
        <charset val="1"/>
      </rPr>
      <t xml:space="preserve">μ</t>
    </r>
    <r>
      <rPr>
        <sz val="11"/>
        <color theme="1"/>
        <rFont val="WenQuanYi Zen Hei"/>
        <family val="2"/>
      </rPr>
      <t xml:space="preserve">ｇ</t>
    </r>
  </si>
  <si>
    <t xml:space="preserve">2259713G1023</t>
  </si>
  <si>
    <t xml:space="preserve">アクリジニウム臭化物</t>
  </si>
  <si>
    <t xml:space="preserve">３０吸入１キット</t>
  </si>
  <si>
    <r>
      <rPr>
        <sz val="11"/>
        <color theme="1"/>
        <rFont val="WenQuanYi Zen Hei"/>
        <family val="2"/>
      </rPr>
      <t xml:space="preserve">エクリラ４００</t>
    </r>
    <r>
      <rPr>
        <sz val="11"/>
        <color theme="1"/>
        <rFont val="Calibri"/>
        <family val="2"/>
        <charset val="1"/>
      </rPr>
      <t xml:space="preserve">μ</t>
    </r>
    <r>
      <rPr>
        <sz val="11"/>
        <color theme="1"/>
        <rFont val="WenQuanYi Zen Hei"/>
        <family val="2"/>
      </rPr>
      <t xml:space="preserve">ｇジェヌエア３０吸入用</t>
    </r>
  </si>
  <si>
    <t xml:space="preserve">2259713G2020</t>
  </si>
  <si>
    <t xml:space="preserve">６０吸入１キット</t>
  </si>
  <si>
    <r>
      <rPr>
        <sz val="11"/>
        <color theme="1"/>
        <rFont val="WenQuanYi Zen Hei"/>
        <family val="2"/>
      </rPr>
      <t xml:space="preserve">エクリラ４００</t>
    </r>
    <r>
      <rPr>
        <sz val="11"/>
        <color theme="1"/>
        <rFont val="Calibri"/>
        <family val="2"/>
        <charset val="1"/>
      </rPr>
      <t xml:space="preserve">μ</t>
    </r>
    <r>
      <rPr>
        <sz val="11"/>
        <color theme="1"/>
        <rFont val="WenQuanYi Zen Hei"/>
        <family val="2"/>
      </rPr>
      <t xml:space="preserve">ｇジェヌエア６０吸入用</t>
    </r>
  </si>
  <si>
    <t xml:space="preserve">2259714G1028</t>
  </si>
  <si>
    <t xml:space="preserve">ウメクリジニウム臭化物</t>
  </si>
  <si>
    <t xml:space="preserve">７吸入１キット</t>
  </si>
  <si>
    <r>
      <rPr>
        <sz val="11"/>
        <color theme="1"/>
        <rFont val="WenQuanYi Zen Hei"/>
        <family val="2"/>
      </rPr>
      <t xml:space="preserve">エンクラッセ６２．５</t>
    </r>
    <r>
      <rPr>
        <sz val="11"/>
        <color theme="1"/>
        <rFont val="Calibri"/>
        <family val="2"/>
        <charset val="1"/>
      </rPr>
      <t xml:space="preserve">μ</t>
    </r>
    <r>
      <rPr>
        <sz val="11"/>
        <color theme="1"/>
        <rFont val="WenQuanYi Zen Hei"/>
        <family val="2"/>
      </rPr>
      <t xml:space="preserve">ｇエリプタ７吸入用</t>
    </r>
  </si>
  <si>
    <t xml:space="preserve">2259714G2024</t>
  </si>
  <si>
    <r>
      <rPr>
        <sz val="11"/>
        <color theme="1"/>
        <rFont val="WenQuanYi Zen Hei"/>
        <family val="2"/>
      </rPr>
      <t xml:space="preserve">エンクラッセ６２．５</t>
    </r>
    <r>
      <rPr>
        <sz val="11"/>
        <color theme="1"/>
        <rFont val="Calibri"/>
        <family val="2"/>
        <charset val="1"/>
      </rPr>
      <t xml:space="preserve">μ</t>
    </r>
    <r>
      <rPr>
        <sz val="11"/>
        <color theme="1"/>
        <rFont val="WenQuanYi Zen Hei"/>
        <family val="2"/>
      </rPr>
      <t xml:space="preserve">ｇエリプタ３０吸入用</t>
    </r>
  </si>
  <si>
    <t xml:space="preserve">2259800J1030</t>
  </si>
  <si>
    <t xml:space="preserve">ｄｌ－メチルエフェドリン塩酸塩・ジプロフィリン</t>
  </si>
  <si>
    <t xml:space="preserve">１個</t>
  </si>
  <si>
    <t xml:space="preserve">アニスーマ坐剤</t>
  </si>
  <si>
    <t xml:space="preserve">2259801X1037</t>
  </si>
  <si>
    <t xml:space="preserve">チロキサポール</t>
  </si>
  <si>
    <t xml:space="preserve">０．１２５％１ｍＬ</t>
  </si>
  <si>
    <t xml:space="preserve">アレベール吸入用溶解液０．１２５％</t>
  </si>
  <si>
    <t xml:space="preserve">2259805G1027</t>
  </si>
  <si>
    <t xml:space="preserve">インダカテロールマレイン酸塩・グリコピロニウム臭化物</t>
  </si>
  <si>
    <t xml:space="preserve">ウルティブロ吸入用カプセル</t>
  </si>
  <si>
    <t xml:space="preserve">2259806G1021</t>
  </si>
  <si>
    <t xml:space="preserve">ウメクリジニウム臭化物・ビランテロールトリフェニル酢酸塩</t>
  </si>
  <si>
    <t xml:space="preserve">アノーロエリプタ７吸入用</t>
  </si>
  <si>
    <t xml:space="preserve">2259806G2028</t>
  </si>
  <si>
    <t xml:space="preserve">アノーロエリプタ３０吸入用</t>
  </si>
  <si>
    <t xml:space="preserve">2259807G1026</t>
  </si>
  <si>
    <t xml:space="preserve">チオトロピウム臭化物水和物・オロダテロール塩酸塩</t>
  </si>
  <si>
    <t xml:space="preserve">２８吸入１キット</t>
  </si>
  <si>
    <t xml:space="preserve">スピオルトレスピマット２８吸入</t>
  </si>
  <si>
    <t xml:space="preserve">2259807G2022</t>
  </si>
  <si>
    <t xml:space="preserve">スピオルトレスピマット６０吸入</t>
  </si>
  <si>
    <t xml:space="preserve">2259808G2027</t>
  </si>
  <si>
    <t xml:space="preserve">グリコピロニウム臭化物・ホルモテロールフマル酸塩水和物</t>
  </si>
  <si>
    <t xml:space="preserve">１２０吸入１キット</t>
  </si>
  <si>
    <t xml:space="preserve">ビベスピエアロスフィア１２０吸入</t>
  </si>
  <si>
    <t xml:space="preserve">2260700B1119</t>
  </si>
  <si>
    <t xml:space="preserve">０．４％１ｇ</t>
  </si>
  <si>
    <t xml:space="preserve">アズレン含嗽用散０．４％「トーワ」</t>
  </si>
  <si>
    <t xml:space="preserve">2260700C1149</t>
  </si>
  <si>
    <t xml:space="preserve">アズレン含嗽用顆粒０．４％「ツルハラ」</t>
  </si>
  <si>
    <t xml:space="preserve">2260700F1021</t>
  </si>
  <si>
    <t xml:space="preserve">アズノールうがい液４％</t>
  </si>
  <si>
    <t xml:space="preserve">2260700F1056</t>
  </si>
  <si>
    <t xml:space="preserve">アズレイうがい液４％</t>
  </si>
  <si>
    <t xml:space="preserve">ジーシー昭和薬品</t>
  </si>
  <si>
    <t xml:space="preserve">2260700F1102</t>
  </si>
  <si>
    <t xml:space="preserve">アズレンうがい液４％「ケンエー」</t>
  </si>
  <si>
    <t xml:space="preserve">2260700F1137</t>
  </si>
  <si>
    <t xml:space="preserve">アズレンうがい液４％「ＴＳＵ」</t>
  </si>
  <si>
    <t xml:space="preserve">2260700F1145</t>
  </si>
  <si>
    <t xml:space="preserve">アズレンうがい液４％「ＴＯＡ」</t>
  </si>
  <si>
    <t xml:space="preserve">2260700F1153</t>
  </si>
  <si>
    <t xml:space="preserve">アズレンうがい液４％「ニットー」</t>
  </si>
  <si>
    <t xml:space="preserve">2260700F2036</t>
  </si>
  <si>
    <t xml:space="preserve">アズレン含嗽液アーズミンうがい液１％</t>
  </si>
  <si>
    <t xml:space="preserve">2260701F1255</t>
  </si>
  <si>
    <t xml:space="preserve">ポビドンヨード</t>
  </si>
  <si>
    <t xml:space="preserve">７％１ｍＬ</t>
  </si>
  <si>
    <t xml:space="preserve">ポピヨドンガーグル７％</t>
  </si>
  <si>
    <t xml:space="preserve">2260701F1271</t>
  </si>
  <si>
    <t xml:space="preserve">イソジンガーグル液７％</t>
  </si>
  <si>
    <t xml:space="preserve">ｉＮｏｖａ　Ｐｈａｒｍａｃｅｕｔｉｃａｌｓ　Ｊａｐａｎ</t>
  </si>
  <si>
    <t xml:space="preserve">2260701F1328</t>
  </si>
  <si>
    <t xml:space="preserve">ポビドンヨードガーグル液７％「東海」</t>
  </si>
  <si>
    <t xml:space="preserve">2260701F1336</t>
  </si>
  <si>
    <t xml:space="preserve">ポビドンヨードガーグル７％「メタル」</t>
  </si>
  <si>
    <t xml:space="preserve">2260701F1344</t>
  </si>
  <si>
    <t xml:space="preserve">ポピラールガーグル７％</t>
  </si>
  <si>
    <t xml:space="preserve">2260701F1409</t>
  </si>
  <si>
    <t xml:space="preserve">ポビドンヨードガーグル液７％「明治」</t>
  </si>
  <si>
    <t xml:space="preserve">2260701F1417</t>
  </si>
  <si>
    <t xml:space="preserve">ポビドンヨードガーグル液７％「ケンエー」</t>
  </si>
  <si>
    <t xml:space="preserve">2260701F1425</t>
  </si>
  <si>
    <t xml:space="preserve">ポビドンヨードガーグル液７％「イワキ」</t>
  </si>
  <si>
    <t xml:space="preserve">2260701F1433</t>
  </si>
  <si>
    <t xml:space="preserve">ポビドンヨードガーグル液７％「シオエ」</t>
  </si>
  <si>
    <t xml:space="preserve">2260702F1055</t>
  </si>
  <si>
    <t xml:space="preserve">アズレンスルホン酸ナトリウム水和物・炭酸水素ナトリウム</t>
  </si>
  <si>
    <t xml:space="preserve">含嗽用ハチアズレ顆粒</t>
  </si>
  <si>
    <t xml:space="preserve">2260702F1071</t>
  </si>
  <si>
    <t xml:space="preserve">ＡＺ含嗽用配合顆粒「ニプロ」</t>
  </si>
  <si>
    <t xml:space="preserve">2290700G4025</t>
  </si>
  <si>
    <r>
      <rPr>
        <sz val="11"/>
        <color theme="1"/>
        <rFont val="WenQuanYi Zen Hei"/>
        <family val="2"/>
      </rPr>
      <t xml:space="preserve">５０</t>
    </r>
    <r>
      <rPr>
        <sz val="11"/>
        <color theme="1"/>
        <rFont val="Calibri"/>
        <family val="2"/>
        <charset val="1"/>
      </rPr>
      <t xml:space="preserve">μ</t>
    </r>
    <r>
      <rPr>
        <sz val="11"/>
        <color theme="1"/>
        <rFont val="WenQuanYi Zen Hei"/>
        <family val="2"/>
      </rPr>
      <t xml:space="preserve">ｇ６０ブリスター１個</t>
    </r>
  </si>
  <si>
    <t xml:space="preserve">フルタイド５０ディスカス</t>
  </si>
  <si>
    <t xml:space="preserve">2290700G5021</t>
  </si>
  <si>
    <r>
      <rPr>
        <sz val="11"/>
        <color theme="1"/>
        <rFont val="WenQuanYi Zen Hei"/>
        <family val="2"/>
      </rPr>
      <t xml:space="preserve">１００</t>
    </r>
    <r>
      <rPr>
        <sz val="11"/>
        <color theme="1"/>
        <rFont val="Calibri"/>
        <family val="2"/>
        <charset val="1"/>
      </rPr>
      <t xml:space="preserve">μ</t>
    </r>
    <r>
      <rPr>
        <sz val="11"/>
        <color theme="1"/>
        <rFont val="WenQuanYi Zen Hei"/>
        <family val="2"/>
      </rPr>
      <t xml:space="preserve">ｇ６０ブリスター１個</t>
    </r>
  </si>
  <si>
    <t xml:space="preserve">フルタイド１００ディスカス</t>
  </si>
  <si>
    <t xml:space="preserve">2290700G6028</t>
  </si>
  <si>
    <r>
      <rPr>
        <sz val="11"/>
        <color theme="1"/>
        <rFont val="WenQuanYi Zen Hei"/>
        <family val="2"/>
      </rPr>
      <t xml:space="preserve">２００</t>
    </r>
    <r>
      <rPr>
        <sz val="11"/>
        <color theme="1"/>
        <rFont val="Calibri"/>
        <family val="2"/>
        <charset val="1"/>
      </rPr>
      <t xml:space="preserve">μ</t>
    </r>
    <r>
      <rPr>
        <sz val="11"/>
        <color theme="1"/>
        <rFont val="WenQuanYi Zen Hei"/>
        <family val="2"/>
      </rPr>
      <t xml:space="preserve">ｇ６０ブリスター１個</t>
    </r>
  </si>
  <si>
    <t xml:space="preserve">フルタイド２００ディスカス</t>
  </si>
  <si>
    <t xml:space="preserve">2290700G7032</t>
  </si>
  <si>
    <t xml:space="preserve">８．８３ｍｇ１０．６ｇ１瓶</t>
  </si>
  <si>
    <r>
      <rPr>
        <sz val="11"/>
        <color theme="1"/>
        <rFont val="WenQuanYi Zen Hei"/>
        <family val="2"/>
      </rPr>
      <t xml:space="preserve">フルタイド５０</t>
    </r>
    <r>
      <rPr>
        <sz val="11"/>
        <color theme="1"/>
        <rFont val="Calibri"/>
        <family val="2"/>
        <charset val="1"/>
      </rPr>
      <t xml:space="preserve">μ</t>
    </r>
    <r>
      <rPr>
        <sz val="11"/>
        <color theme="1"/>
        <rFont val="WenQuanYi Zen Hei"/>
        <family val="2"/>
      </rPr>
      <t xml:space="preserve">ｇエアゾール１２０吸入用</t>
    </r>
  </si>
  <si>
    <t xml:space="preserve">2290700G8039</t>
  </si>
  <si>
    <t xml:space="preserve">１１．６７ｍｇ７．０ｇ１瓶</t>
  </si>
  <si>
    <r>
      <rPr>
        <sz val="11"/>
        <color theme="1"/>
        <rFont val="WenQuanYi Zen Hei"/>
        <family val="2"/>
      </rPr>
      <t xml:space="preserve">フルタイド１００</t>
    </r>
    <r>
      <rPr>
        <sz val="11"/>
        <color theme="1"/>
        <rFont val="Calibri"/>
        <family val="2"/>
        <charset val="1"/>
      </rPr>
      <t xml:space="preserve">μ</t>
    </r>
    <r>
      <rPr>
        <sz val="11"/>
        <color theme="1"/>
        <rFont val="WenQuanYi Zen Hei"/>
        <family val="2"/>
      </rPr>
      <t xml:space="preserve">ｇエアゾール６０吸入用</t>
    </r>
  </si>
  <si>
    <t xml:space="preserve">2290701G1039</t>
  </si>
  <si>
    <r>
      <rPr>
        <sz val="11"/>
        <color theme="1"/>
        <rFont val="WenQuanYi Zen Hei"/>
        <family val="2"/>
      </rPr>
      <t xml:space="preserve">１１．２ｍｇ１瓶（１００</t>
    </r>
    <r>
      <rPr>
        <sz val="11"/>
        <color theme="1"/>
        <rFont val="Calibri"/>
        <family val="2"/>
        <charset val="1"/>
      </rPr>
      <t xml:space="preserve">μ</t>
    </r>
    <r>
      <rPr>
        <sz val="11"/>
        <color theme="1"/>
        <rFont val="WenQuanYi Zen Hei"/>
        <family val="2"/>
      </rPr>
      <t xml:space="preserve">ｇ）</t>
    </r>
  </si>
  <si>
    <r>
      <rPr>
        <sz val="11"/>
        <color theme="1"/>
        <rFont val="WenQuanYi Zen Hei"/>
        <family val="2"/>
      </rPr>
      <t xml:space="preserve">パルミコート１００</t>
    </r>
    <r>
      <rPr>
        <sz val="11"/>
        <color theme="1"/>
        <rFont val="Calibri"/>
        <family val="2"/>
        <charset val="1"/>
      </rPr>
      <t xml:space="preserve">μ</t>
    </r>
    <r>
      <rPr>
        <sz val="11"/>
        <color theme="1"/>
        <rFont val="WenQuanYi Zen Hei"/>
        <family val="2"/>
      </rPr>
      <t xml:space="preserve">ｇタービュヘイラー１１２吸入</t>
    </r>
  </si>
  <si>
    <t xml:space="preserve">2290701G2035</t>
  </si>
  <si>
    <r>
      <rPr>
        <sz val="11"/>
        <color theme="1"/>
        <rFont val="WenQuanYi Zen Hei"/>
        <family val="2"/>
      </rPr>
      <t xml:space="preserve">１１．２ｍｇ１瓶（２００</t>
    </r>
    <r>
      <rPr>
        <sz val="11"/>
        <color theme="1"/>
        <rFont val="Calibri"/>
        <family val="2"/>
        <charset val="1"/>
      </rPr>
      <t xml:space="preserve">μ</t>
    </r>
    <r>
      <rPr>
        <sz val="11"/>
        <color theme="1"/>
        <rFont val="WenQuanYi Zen Hei"/>
        <family val="2"/>
      </rPr>
      <t xml:space="preserve">ｇ）</t>
    </r>
  </si>
  <si>
    <r>
      <rPr>
        <sz val="11"/>
        <color theme="1"/>
        <rFont val="WenQuanYi Zen Hei"/>
        <family val="2"/>
      </rPr>
      <t xml:space="preserve">パルミコート２００</t>
    </r>
    <r>
      <rPr>
        <sz val="11"/>
        <color theme="1"/>
        <rFont val="Calibri"/>
        <family val="2"/>
        <charset val="1"/>
      </rPr>
      <t xml:space="preserve">μ</t>
    </r>
    <r>
      <rPr>
        <sz val="11"/>
        <color theme="1"/>
        <rFont val="WenQuanYi Zen Hei"/>
        <family val="2"/>
      </rPr>
      <t xml:space="preserve">ｇタービュヘイラー５６吸入</t>
    </r>
  </si>
  <si>
    <t xml:space="preserve">2290701G3031</t>
  </si>
  <si>
    <r>
      <rPr>
        <sz val="11"/>
        <color theme="1"/>
        <rFont val="WenQuanYi Zen Hei"/>
        <family val="2"/>
      </rPr>
      <t xml:space="preserve">２２．４ｍｇ１瓶（２００</t>
    </r>
    <r>
      <rPr>
        <sz val="11"/>
        <color theme="1"/>
        <rFont val="Calibri"/>
        <family val="2"/>
        <charset val="1"/>
      </rPr>
      <t xml:space="preserve">μ</t>
    </r>
    <r>
      <rPr>
        <sz val="11"/>
        <color theme="1"/>
        <rFont val="WenQuanYi Zen Hei"/>
        <family val="2"/>
      </rPr>
      <t xml:space="preserve">ｇ）</t>
    </r>
  </si>
  <si>
    <r>
      <rPr>
        <sz val="11"/>
        <color theme="1"/>
        <rFont val="WenQuanYi Zen Hei"/>
        <family val="2"/>
      </rPr>
      <t xml:space="preserve">パルミコート２００</t>
    </r>
    <r>
      <rPr>
        <sz val="11"/>
        <color theme="1"/>
        <rFont val="Calibri"/>
        <family val="2"/>
        <charset val="1"/>
      </rPr>
      <t xml:space="preserve">μ</t>
    </r>
    <r>
      <rPr>
        <sz val="11"/>
        <color theme="1"/>
        <rFont val="WenQuanYi Zen Hei"/>
        <family val="2"/>
      </rPr>
      <t xml:space="preserve">ｇタービュヘイラー１１２吸入</t>
    </r>
  </si>
  <si>
    <t xml:space="preserve">2290701G4020</t>
  </si>
  <si>
    <t xml:space="preserve">０．２５ｍｇ２ｍＬ１管</t>
  </si>
  <si>
    <t xml:space="preserve">パルミコート吸入液０．２５ｍｇ</t>
  </si>
  <si>
    <t xml:space="preserve">2290701G4038</t>
  </si>
  <si>
    <t xml:space="preserve">ブデソニド吸入液０．２５ｍｇ「武田テバ」</t>
  </si>
  <si>
    <t xml:space="preserve">2290701G5026</t>
  </si>
  <si>
    <t xml:space="preserve">０．５ｍｇ２ｍＬ１管</t>
  </si>
  <si>
    <t xml:space="preserve">パルミコート吸入液０．５ｍｇ</t>
  </si>
  <si>
    <t xml:space="preserve">2290701G5034</t>
  </si>
  <si>
    <t xml:space="preserve">ブデソニド吸入液０．５ｍｇ「武田テバ」</t>
  </si>
  <si>
    <t xml:space="preserve">2290702G1025</t>
  </si>
  <si>
    <t xml:space="preserve">シクレソニド</t>
  </si>
  <si>
    <t xml:space="preserve">５．６ｍｇ６．６ｇ１キット</t>
  </si>
  <si>
    <r>
      <rPr>
        <sz val="11"/>
        <color theme="1"/>
        <rFont val="WenQuanYi Zen Hei"/>
        <family val="2"/>
      </rPr>
      <t xml:space="preserve">オルベスコ５０</t>
    </r>
    <r>
      <rPr>
        <sz val="11"/>
        <color theme="1"/>
        <rFont val="Calibri"/>
        <family val="2"/>
        <charset val="1"/>
      </rPr>
      <t xml:space="preserve">μ</t>
    </r>
    <r>
      <rPr>
        <sz val="11"/>
        <color theme="1"/>
        <rFont val="WenQuanYi Zen Hei"/>
        <family val="2"/>
      </rPr>
      <t xml:space="preserve">ｇインヘラー１１２吸入用</t>
    </r>
  </si>
  <si>
    <t xml:space="preserve">2290702G2021</t>
  </si>
  <si>
    <t xml:space="preserve">１１．２ｍｇ６．６ｇ１キット</t>
  </si>
  <si>
    <r>
      <rPr>
        <sz val="11"/>
        <color theme="1"/>
        <rFont val="WenQuanYi Zen Hei"/>
        <family val="2"/>
      </rPr>
      <t xml:space="preserve">オルベスコ１００</t>
    </r>
    <r>
      <rPr>
        <sz val="11"/>
        <color theme="1"/>
        <rFont val="Calibri"/>
        <family val="2"/>
        <charset val="1"/>
      </rPr>
      <t xml:space="preserve">μ</t>
    </r>
    <r>
      <rPr>
        <sz val="11"/>
        <color theme="1"/>
        <rFont val="WenQuanYi Zen Hei"/>
        <family val="2"/>
      </rPr>
      <t xml:space="preserve">ｇインヘラー１１２吸入用</t>
    </r>
  </si>
  <si>
    <t xml:space="preserve">2290702G3028</t>
  </si>
  <si>
    <t xml:space="preserve">１１．２ｍｇ３．３ｇ１キット</t>
  </si>
  <si>
    <r>
      <rPr>
        <sz val="11"/>
        <color theme="1"/>
        <rFont val="WenQuanYi Zen Hei"/>
        <family val="2"/>
      </rPr>
      <t xml:space="preserve">オルベスコ２００</t>
    </r>
    <r>
      <rPr>
        <sz val="11"/>
        <color theme="1"/>
        <rFont val="Calibri"/>
        <family val="2"/>
        <charset val="1"/>
      </rPr>
      <t xml:space="preserve">μ</t>
    </r>
    <r>
      <rPr>
        <sz val="11"/>
        <color theme="1"/>
        <rFont val="WenQuanYi Zen Hei"/>
        <family val="2"/>
      </rPr>
      <t xml:space="preserve">ｇインヘラー５６吸入用</t>
    </r>
  </si>
  <si>
    <t xml:space="preserve">2290702G4024</t>
  </si>
  <si>
    <t xml:space="preserve">５．６ｍｇ３．３ｇ１キット</t>
  </si>
  <si>
    <r>
      <rPr>
        <sz val="11"/>
        <color theme="1"/>
        <rFont val="WenQuanYi Zen Hei"/>
        <family val="2"/>
      </rPr>
      <t xml:space="preserve">オルベスコ１００</t>
    </r>
    <r>
      <rPr>
        <sz val="11"/>
        <color theme="1"/>
        <rFont val="Calibri"/>
        <family val="2"/>
        <charset val="1"/>
      </rPr>
      <t xml:space="preserve">μ</t>
    </r>
    <r>
      <rPr>
        <sz val="11"/>
        <color theme="1"/>
        <rFont val="WenQuanYi Zen Hei"/>
        <family val="2"/>
      </rPr>
      <t xml:space="preserve">ｇインヘラー５６吸入用</t>
    </r>
  </si>
  <si>
    <t xml:space="preserve">2290704G1024</t>
  </si>
  <si>
    <t xml:space="preserve">ドルナーゼ　アルファ（遺伝子組換え）</t>
  </si>
  <si>
    <t xml:space="preserve">２．５ｍｇ２．５ｍＬ１管</t>
  </si>
  <si>
    <t xml:space="preserve">プルモザイム吸入液２．５ｍｇ</t>
  </si>
  <si>
    <t xml:space="preserve">2290705G1029</t>
  </si>
  <si>
    <r>
      <rPr>
        <sz val="11"/>
        <color theme="1"/>
        <rFont val="WenQuanYi Zen Hei"/>
        <family val="2"/>
      </rPr>
      <t xml:space="preserve">アニュイティ１００</t>
    </r>
    <r>
      <rPr>
        <sz val="11"/>
        <color theme="1"/>
        <rFont val="Calibri"/>
        <family val="2"/>
        <charset val="1"/>
      </rPr>
      <t xml:space="preserve">μ</t>
    </r>
    <r>
      <rPr>
        <sz val="11"/>
        <color theme="1"/>
        <rFont val="WenQuanYi Zen Hei"/>
        <family val="2"/>
      </rPr>
      <t xml:space="preserve">ｇエリプタ３０吸入用</t>
    </r>
  </si>
  <si>
    <t xml:space="preserve">2290705G2025</t>
  </si>
  <si>
    <r>
      <rPr>
        <sz val="11"/>
        <color theme="1"/>
        <rFont val="WenQuanYi Zen Hei"/>
        <family val="2"/>
      </rPr>
      <t xml:space="preserve">アニュイティ２００</t>
    </r>
    <r>
      <rPr>
        <sz val="11"/>
        <color theme="1"/>
        <rFont val="Calibri"/>
        <family val="2"/>
        <charset val="1"/>
      </rPr>
      <t xml:space="preserve">μ</t>
    </r>
    <r>
      <rPr>
        <sz val="11"/>
        <color theme="1"/>
        <rFont val="WenQuanYi Zen Hei"/>
        <family val="2"/>
      </rPr>
      <t xml:space="preserve">ｇエリプタ３０吸入用</t>
    </r>
  </si>
  <si>
    <t xml:space="preserve">2290706G1023</t>
  </si>
  <si>
    <t xml:space="preserve">サルグラモスチム（遺伝子組換え）</t>
  </si>
  <si>
    <r>
      <rPr>
        <sz val="11"/>
        <color theme="1"/>
        <rFont val="WenQuanYi Zen Hei"/>
        <family val="2"/>
      </rPr>
      <t xml:space="preserve">２５０</t>
    </r>
    <r>
      <rPr>
        <sz val="11"/>
        <color theme="1"/>
        <rFont val="Calibri"/>
        <family val="2"/>
        <charset val="1"/>
      </rPr>
      <t xml:space="preserve">μ</t>
    </r>
    <r>
      <rPr>
        <sz val="11"/>
        <color theme="1"/>
        <rFont val="WenQuanYi Zen Hei"/>
        <family val="2"/>
      </rPr>
      <t xml:space="preserve">ｇ１瓶</t>
    </r>
  </si>
  <si>
    <r>
      <rPr>
        <sz val="11"/>
        <color theme="1"/>
        <rFont val="WenQuanYi Zen Hei"/>
        <family val="2"/>
      </rPr>
      <t xml:space="preserve">サルグマリン吸入用２５０</t>
    </r>
    <r>
      <rPr>
        <sz val="11"/>
        <color theme="1"/>
        <rFont val="Calibri"/>
        <family val="2"/>
        <charset val="1"/>
      </rPr>
      <t xml:space="preserve">μ</t>
    </r>
    <r>
      <rPr>
        <sz val="11"/>
        <color theme="1"/>
        <rFont val="WenQuanYi Zen Hei"/>
        <family val="2"/>
      </rPr>
      <t xml:space="preserve">ｇ</t>
    </r>
  </si>
  <si>
    <t xml:space="preserve">2290800G1032</t>
  </si>
  <si>
    <t xml:space="preserve">サルメテロールキシナホ酸塩・フルチカゾンプロピオン酸エステル</t>
  </si>
  <si>
    <t xml:space="preserve">２８ブリスター１キット</t>
  </si>
  <si>
    <t xml:space="preserve">アドエア１００ディスカス２８吸入用</t>
  </si>
  <si>
    <t xml:space="preserve">2290800G2039</t>
  </si>
  <si>
    <t xml:space="preserve">アドエア２５０ディスカス２８吸入用</t>
  </si>
  <si>
    <t xml:space="preserve">2290800G3035</t>
  </si>
  <si>
    <t xml:space="preserve">アドエア５００ディスカス２８吸入用</t>
  </si>
  <si>
    <t xml:space="preserve">2290800G4031</t>
  </si>
  <si>
    <t xml:space="preserve">６０ブリスター１キット</t>
  </si>
  <si>
    <t xml:space="preserve">アドエア１００ディスカス６０吸入用</t>
  </si>
  <si>
    <t xml:space="preserve">2290800G5038</t>
  </si>
  <si>
    <t xml:space="preserve">アドエア２５０ディスカス６０吸入用</t>
  </si>
  <si>
    <t xml:space="preserve">2290800G6034</t>
  </si>
  <si>
    <t xml:space="preserve">アドエア５００ディスカス６０吸入用</t>
  </si>
  <si>
    <t xml:space="preserve">2290800G7030</t>
  </si>
  <si>
    <t xml:space="preserve">１２．０ｇ１瓶</t>
  </si>
  <si>
    <t xml:space="preserve">アドエア５０エアゾール１２０吸入用</t>
  </si>
  <si>
    <t xml:space="preserve">2290800G8029</t>
  </si>
  <si>
    <t xml:space="preserve">アドエア１２５エアゾール１２０吸入用</t>
  </si>
  <si>
    <t xml:space="preserve">2290800G9025</t>
  </si>
  <si>
    <t xml:space="preserve">アドエア２５０エアゾール１２０吸入用</t>
  </si>
  <si>
    <t xml:space="preserve">2290801G1029</t>
  </si>
  <si>
    <t xml:space="preserve">ブデソニド・ホルモテロールフマル酸塩水和物</t>
  </si>
  <si>
    <t xml:space="preserve">シムビコートタービュヘイラー３０吸入</t>
  </si>
  <si>
    <t xml:space="preserve">2290801G1037</t>
  </si>
  <si>
    <t xml:space="preserve">ブデホル吸入粉末剤３０吸入「ＪＧ」</t>
  </si>
  <si>
    <t xml:space="preserve">2290801G1045</t>
  </si>
  <si>
    <t xml:space="preserve">ブデホル吸入粉末剤３０吸入「ＭＹＬ」</t>
  </si>
  <si>
    <t xml:space="preserve">2290801G1053</t>
  </si>
  <si>
    <t xml:space="preserve">ブデホル吸入粉末剤３０吸入「ニプロ」</t>
  </si>
  <si>
    <t xml:space="preserve">2290801G2025</t>
  </si>
  <si>
    <t xml:space="preserve">シムビコートタービュヘイラー６０吸入</t>
  </si>
  <si>
    <t xml:space="preserve">2290801G2033</t>
  </si>
  <si>
    <t xml:space="preserve">ブデホル吸入粉末剤６０吸入「ＪＧ」</t>
  </si>
  <si>
    <t xml:space="preserve">2290801G2041</t>
  </si>
  <si>
    <t xml:space="preserve">ブデホル吸入粉末剤６０吸入「ＭＹＬ」</t>
  </si>
  <si>
    <t xml:space="preserve">2290801G2050</t>
  </si>
  <si>
    <t xml:space="preserve">ブデホル吸入粉末剤６０吸入「ニプロ」</t>
  </si>
  <si>
    <t xml:space="preserve">2290802G1023</t>
  </si>
  <si>
    <t xml:space="preserve">フルチカゾンプロピオン酸エステル・ホルモテロールフマル酸塩水和物</t>
  </si>
  <si>
    <t xml:space="preserve">５６吸入１瓶</t>
  </si>
  <si>
    <t xml:space="preserve">フルティフォーム５０エアゾール５６吸入用</t>
  </si>
  <si>
    <t xml:space="preserve">2290802G2020</t>
  </si>
  <si>
    <t xml:space="preserve">フルティフォーム１２５エアゾール５６吸入用</t>
  </si>
  <si>
    <t xml:space="preserve">2290802G3026</t>
  </si>
  <si>
    <t xml:space="preserve">１２０吸入１瓶</t>
  </si>
  <si>
    <t xml:space="preserve">フルティフォーム５０エアゾール１２０吸入用</t>
  </si>
  <si>
    <t xml:space="preserve">2290802G4022</t>
  </si>
  <si>
    <t xml:space="preserve">フルティフォーム１２５エアゾール１２０吸入用</t>
  </si>
  <si>
    <t xml:space="preserve">2290803G1028</t>
  </si>
  <si>
    <t xml:space="preserve">ビランテロールトリフェニル酢酸塩・フルチカゾンフランカルボン酸エステル</t>
  </si>
  <si>
    <t xml:space="preserve">１４吸入１キット</t>
  </si>
  <si>
    <t xml:space="preserve">レルベア１００エリプタ１４吸入用</t>
  </si>
  <si>
    <t xml:space="preserve">2290803G2024</t>
  </si>
  <si>
    <t xml:space="preserve">レルベア２００エリプタ１４吸入用</t>
  </si>
  <si>
    <t xml:space="preserve">2290803G3020</t>
  </si>
  <si>
    <t xml:space="preserve">レルベア１００エリプタ３０吸入用</t>
  </si>
  <si>
    <t xml:space="preserve">2290803G4027</t>
  </si>
  <si>
    <t xml:space="preserve">レルベア２００エリプタ３０吸入用</t>
  </si>
  <si>
    <t xml:space="preserve">2290803G5023</t>
  </si>
  <si>
    <t xml:space="preserve">小児用レルベア５０エリプタ１４吸入用</t>
  </si>
  <si>
    <t xml:space="preserve">2290803G6020</t>
  </si>
  <si>
    <t xml:space="preserve">小児用レルベア５０エリプタ３０吸入用</t>
  </si>
  <si>
    <t xml:space="preserve">2290804G1022</t>
  </si>
  <si>
    <t xml:space="preserve">フルチカゾンフランカルボン酸エステル・ウメクリジニウム臭化物・ビランテロールトリフェニル酢酸塩</t>
  </si>
  <si>
    <t xml:space="preserve">テリルジー１００エリプタ１４吸入用</t>
  </si>
  <si>
    <t xml:space="preserve">2290804G2029</t>
  </si>
  <si>
    <t xml:space="preserve">テリルジー１００エリプタ３０吸入用</t>
  </si>
  <si>
    <t xml:space="preserve">2290804G3025</t>
  </si>
  <si>
    <t xml:space="preserve">テリルジー２００エリプタ１４吸入用</t>
  </si>
  <si>
    <t xml:space="preserve">2290804G4021</t>
  </si>
  <si>
    <t xml:space="preserve">テリルジー２００エリプタ３０吸入用</t>
  </si>
  <si>
    <t xml:space="preserve">2290805G1027</t>
  </si>
  <si>
    <t xml:space="preserve">ブデソニド・グリコピロニウム臭化物・ホルモテロールフマル酸塩水和物</t>
  </si>
  <si>
    <t xml:space="preserve">５６吸入１キット</t>
  </si>
  <si>
    <t xml:space="preserve">ビレーズトリエアロスフィア５６吸入</t>
  </si>
  <si>
    <t xml:space="preserve">2290805G2023</t>
  </si>
  <si>
    <t xml:space="preserve">ビレーズトリエアロスフィア１２０吸入</t>
  </si>
  <si>
    <t xml:space="preserve">2290805G3020</t>
  </si>
  <si>
    <t xml:space="preserve">ビレーズトリ１４．４エアロスフィア５６吸入</t>
  </si>
  <si>
    <t xml:space="preserve">2290805G4026</t>
  </si>
  <si>
    <t xml:space="preserve">ビレーズトリ１４．４エアロスフィア１２０吸入</t>
  </si>
  <si>
    <t xml:space="preserve">2290806G1021</t>
  </si>
  <si>
    <t xml:space="preserve">インダカテロール酢酸塩・モメタゾンフランカルボン酸エステル</t>
  </si>
  <si>
    <t xml:space="preserve">アテキュラ吸入用カプセル低用量</t>
  </si>
  <si>
    <t xml:space="preserve">2290806G2028</t>
  </si>
  <si>
    <t xml:space="preserve">アテキュラ吸入用カプセル中用量</t>
  </si>
  <si>
    <t xml:space="preserve">2290806G3024</t>
  </si>
  <si>
    <t xml:space="preserve">アテキュラ吸入用カプセル高用量</t>
  </si>
  <si>
    <t xml:space="preserve">2290807G1026</t>
  </si>
  <si>
    <t xml:space="preserve">インダカテロール酢酸塩・グリコピロニウム臭化物・モメタゾンフランカルボン酸エステル</t>
  </si>
  <si>
    <t xml:space="preserve">エナジア吸入用カプセル中用量</t>
  </si>
  <si>
    <t xml:space="preserve">2290807G2022</t>
  </si>
  <si>
    <t xml:space="preserve">エナジア吸入用カプセル高用量</t>
  </si>
  <si>
    <t xml:space="preserve">2357700X1019</t>
  </si>
  <si>
    <t xml:space="preserve">グリセリン</t>
  </si>
  <si>
    <t xml:space="preserve">2357700X1078</t>
  </si>
  <si>
    <t xml:space="preserve">グリセリン「ケンエー」</t>
  </si>
  <si>
    <t xml:space="preserve">2357700X1094</t>
  </si>
  <si>
    <t xml:space="preserve">グリセリン「コザカイ・Ｍ」</t>
  </si>
  <si>
    <t xml:space="preserve">2357700X1116</t>
  </si>
  <si>
    <t xml:space="preserve">グリセリン　シオエ</t>
  </si>
  <si>
    <t xml:space="preserve">2357700X1167</t>
  </si>
  <si>
    <t xml:space="preserve">グリセリン「タイセイ」Ｍ</t>
  </si>
  <si>
    <t xml:space="preserve">2357700X1213</t>
  </si>
  <si>
    <t xml:space="preserve">グリセリン「東海」</t>
  </si>
  <si>
    <t xml:space="preserve">2357700X1280</t>
  </si>
  <si>
    <t xml:space="preserve">グリセリン（山善）</t>
  </si>
  <si>
    <t xml:space="preserve">2357700X1299</t>
  </si>
  <si>
    <t xml:space="preserve">グリセリン「ヤクハン」</t>
  </si>
  <si>
    <t xml:space="preserve">2357700X1353</t>
  </si>
  <si>
    <t xml:space="preserve">グリセリン「ニッコー」</t>
  </si>
  <si>
    <t xml:space="preserve">2357700X1477</t>
  </si>
  <si>
    <t xml:space="preserve">グリセリン「東豊」</t>
  </si>
  <si>
    <t xml:space="preserve">2357701K1040</t>
  </si>
  <si>
    <t xml:space="preserve">５０％１０ｍＬ</t>
  </si>
  <si>
    <t xml:space="preserve">グリセリン浣腸「ヤマゼン」</t>
  </si>
  <si>
    <t xml:space="preserve">2357701K1091</t>
  </si>
  <si>
    <t xml:space="preserve">グリセリン浣腸液５０％「東豊」</t>
  </si>
  <si>
    <t xml:space="preserve">2357701K1121</t>
  </si>
  <si>
    <t xml:space="preserve">グリセリン浣腸液５０％「ケンエー」</t>
  </si>
  <si>
    <t xml:space="preserve">2357701K3043</t>
  </si>
  <si>
    <t xml:space="preserve">５０％３０ｍＬ１個</t>
  </si>
  <si>
    <t xml:space="preserve">グリセリン浣腸「オヲタ」小児用３０</t>
  </si>
  <si>
    <t xml:space="preserve">2357701K3051</t>
  </si>
  <si>
    <t xml:space="preserve">2357701K3132</t>
  </si>
  <si>
    <t xml:space="preserve">グリセリン浣腸液５０％「ムネ」３０ｍＬ</t>
  </si>
  <si>
    <t xml:space="preserve">ムネ製薬</t>
  </si>
  <si>
    <t xml:space="preserve">2357701K3140</t>
  </si>
  <si>
    <t xml:space="preserve">2357701K4112</t>
  </si>
  <si>
    <t xml:space="preserve">５０％４０ｍＬ１個</t>
  </si>
  <si>
    <t xml:space="preserve">2357701K5046</t>
  </si>
  <si>
    <t xml:space="preserve">５０％５０ｍＬ１個</t>
  </si>
  <si>
    <t xml:space="preserve">2357701K6050</t>
  </si>
  <si>
    <t xml:space="preserve">５０％６０ｍＬ１個</t>
  </si>
  <si>
    <t xml:space="preserve">グリセリン浣腸「オヲタ」６０</t>
  </si>
  <si>
    <t xml:space="preserve">2357701K6077</t>
  </si>
  <si>
    <t xml:space="preserve">2357701K6220</t>
  </si>
  <si>
    <t xml:space="preserve">グリセリン浣腸液５０％「ムネ」６０ｍＬ</t>
  </si>
  <si>
    <t xml:space="preserve">2357701K6239</t>
  </si>
  <si>
    <t xml:space="preserve">2357701K8045</t>
  </si>
  <si>
    <t xml:space="preserve">５０％１２０ｍＬ１個</t>
  </si>
  <si>
    <t xml:space="preserve">グリセリン浣腸「オヲタ」１２０</t>
  </si>
  <si>
    <t xml:space="preserve">2357701K8061</t>
  </si>
  <si>
    <t xml:space="preserve">2357701K8185</t>
  </si>
  <si>
    <t xml:space="preserve">グリセリン浣腸液５０％「ムネ」１２０ｍＬ</t>
  </si>
  <si>
    <t xml:space="preserve">2357701K8193</t>
  </si>
  <si>
    <t xml:space="preserve">2357701K9041</t>
  </si>
  <si>
    <t xml:space="preserve">５０％１５０ｍＬ１個</t>
  </si>
  <si>
    <t xml:space="preserve">グリセリン浣腸「オヲタ」１５０</t>
  </si>
  <si>
    <t xml:space="preserve">2357701K9173</t>
  </si>
  <si>
    <t xml:space="preserve">グリセリン浣腸液５０％「ムネ」１５０ｍＬ</t>
  </si>
  <si>
    <t xml:space="preserve">2357701K9181</t>
  </si>
  <si>
    <t xml:space="preserve">2357701Y1043</t>
  </si>
  <si>
    <t xml:space="preserve">５０％９０ｍＬ１個</t>
  </si>
  <si>
    <t xml:space="preserve">2359700J1010</t>
  </si>
  <si>
    <t xml:space="preserve">ビサコジル</t>
  </si>
  <si>
    <t xml:space="preserve">２ｍｇ１個</t>
  </si>
  <si>
    <t xml:space="preserve">ビサコジル坐剤</t>
  </si>
  <si>
    <t xml:space="preserve">2359700J2017</t>
  </si>
  <si>
    <t xml:space="preserve">2359701X1018</t>
  </si>
  <si>
    <t xml:space="preserve">メチルセルロース</t>
  </si>
  <si>
    <t xml:space="preserve">2359800J1035</t>
  </si>
  <si>
    <t xml:space="preserve">炭酸水素ナトリウム・無水リン酸二水素ナトリウム</t>
  </si>
  <si>
    <t xml:space="preserve">新レシカルボン坐剤</t>
  </si>
  <si>
    <t xml:space="preserve">2399700X1019</t>
  </si>
  <si>
    <t xml:space="preserve">複方ヨード・グリセリン</t>
  </si>
  <si>
    <t xml:space="preserve">2399700X1060</t>
  </si>
  <si>
    <t xml:space="preserve">複方ヨード・グリセリン「ケンエー」</t>
  </si>
  <si>
    <t xml:space="preserve">2399700X1078</t>
  </si>
  <si>
    <t xml:space="preserve">複方ヨード・グリセリン（小堺）</t>
  </si>
  <si>
    <t xml:space="preserve">2399700X1213</t>
  </si>
  <si>
    <t xml:space="preserve">複方ヨード・グリセリン（山善）</t>
  </si>
  <si>
    <t xml:space="preserve">2399700X1256</t>
  </si>
  <si>
    <t xml:space="preserve">複方ヨード・グリセリン「ニッコー」</t>
  </si>
  <si>
    <t xml:space="preserve">2399702E1033</t>
  </si>
  <si>
    <t xml:space="preserve">アクロマイシントローチ１５ｍｇ</t>
  </si>
  <si>
    <t xml:space="preserve">2399706M1087</t>
  </si>
  <si>
    <t xml:space="preserve">アフタゾロン口腔用軟膏０．１％</t>
  </si>
  <si>
    <t xml:space="preserve">2399706M1095</t>
  </si>
  <si>
    <t xml:space="preserve">デキサメタゾン軟膏口腔用０．１％「ＣＨ」</t>
  </si>
  <si>
    <t xml:space="preserve">2399706M1125</t>
  </si>
  <si>
    <t xml:space="preserve">デキサメタゾン口腔用軟膏０．１％「ＮＫ」</t>
  </si>
  <si>
    <t xml:space="preserve">2399706M1133</t>
  </si>
  <si>
    <t xml:space="preserve">デキサメタゾン口腔用軟膏０．１％「日医工」</t>
  </si>
  <si>
    <t xml:space="preserve">池田薬品工業</t>
  </si>
  <si>
    <t xml:space="preserve">2399707D1030</t>
  </si>
  <si>
    <t xml:space="preserve">トリアムシノロンアセトニド</t>
  </si>
  <si>
    <r>
      <rPr>
        <sz val="11"/>
        <color theme="1"/>
        <rFont val="WenQuanYi Zen Hei"/>
        <family val="2"/>
      </rPr>
      <t xml:space="preserve">アフタッチ口腔用貼付剤２５</t>
    </r>
    <r>
      <rPr>
        <sz val="11"/>
        <color theme="1"/>
        <rFont val="Calibri"/>
        <family val="2"/>
        <charset val="1"/>
      </rPr>
      <t xml:space="preserve">μ</t>
    </r>
    <r>
      <rPr>
        <sz val="11"/>
        <color theme="1"/>
        <rFont val="WenQuanYi Zen Hei"/>
        <family val="2"/>
      </rPr>
      <t xml:space="preserve">ｇ</t>
    </r>
  </si>
  <si>
    <t xml:space="preserve">2399707D2061</t>
  </si>
  <si>
    <r>
      <rPr>
        <sz val="11"/>
        <color theme="1"/>
        <rFont val="WenQuanYi Zen Hei"/>
        <family val="2"/>
      </rPr>
      <t xml:space="preserve">２５</t>
    </r>
    <r>
      <rPr>
        <sz val="11"/>
        <color theme="1"/>
        <rFont val="Calibri"/>
        <family val="2"/>
        <charset val="1"/>
      </rPr>
      <t xml:space="preserve">μ</t>
    </r>
    <r>
      <rPr>
        <sz val="11"/>
        <color theme="1"/>
        <rFont val="WenQuanYi Zen Hei"/>
        <family val="2"/>
      </rPr>
      <t xml:space="preserve">ｇ１枚</t>
    </r>
  </si>
  <si>
    <r>
      <rPr>
        <sz val="11"/>
        <color theme="1"/>
        <rFont val="WenQuanYi Zen Hei"/>
        <family val="2"/>
      </rPr>
      <t xml:space="preserve">トリアムシノロンアセトニド口腔用貼付剤２５</t>
    </r>
    <r>
      <rPr>
        <sz val="11"/>
        <color theme="1"/>
        <rFont val="Calibri"/>
        <family val="2"/>
        <charset val="1"/>
      </rPr>
      <t xml:space="preserve">μ</t>
    </r>
    <r>
      <rPr>
        <sz val="11"/>
        <color theme="1"/>
        <rFont val="WenQuanYi Zen Hei"/>
        <family val="2"/>
      </rPr>
      <t xml:space="preserve">ｇ「大正」</t>
    </r>
  </si>
  <si>
    <t xml:space="preserve">2399707M1057</t>
  </si>
  <si>
    <t xml:space="preserve">オルテクサー口腔用軟膏０．１％</t>
  </si>
  <si>
    <t xml:space="preserve">ビーブランド・メディコーデンタル</t>
  </si>
  <si>
    <t xml:space="preserve">2399708A1039</t>
  </si>
  <si>
    <r>
      <rPr>
        <sz val="11"/>
        <color theme="1"/>
        <rFont val="WenQuanYi Zen Hei"/>
        <family val="2"/>
      </rPr>
      <t xml:space="preserve">サルコートカプセル外用５０</t>
    </r>
    <r>
      <rPr>
        <sz val="11"/>
        <color theme="1"/>
        <rFont val="Calibri"/>
        <family val="2"/>
        <charset val="1"/>
      </rPr>
      <t xml:space="preserve">μ</t>
    </r>
    <r>
      <rPr>
        <sz val="11"/>
        <color theme="1"/>
        <rFont val="WenQuanYi Zen Hei"/>
        <family val="2"/>
      </rPr>
      <t xml:space="preserve">ｇ</t>
    </r>
  </si>
  <si>
    <t xml:space="preserve">2399709E1043</t>
  </si>
  <si>
    <t xml:space="preserve">セチルピリジニウム塩化物水和物</t>
  </si>
  <si>
    <t xml:space="preserve">セチルピリジニウム塩化物トローチ２ｍｇ「イワキ」</t>
  </si>
  <si>
    <t xml:space="preserve">2399710E1046</t>
  </si>
  <si>
    <t xml:space="preserve">デカリニウム塩化物</t>
  </si>
  <si>
    <t xml:space="preserve">ＳＰトローチ０．２５ｍｇ「明治」</t>
  </si>
  <si>
    <t xml:space="preserve">2399712E1045</t>
  </si>
  <si>
    <t xml:space="preserve">ドミフェン臭化物</t>
  </si>
  <si>
    <t xml:space="preserve">オラドールＳトローチ０．５ｍｇ</t>
  </si>
  <si>
    <t xml:space="preserve">2399712E1053</t>
  </si>
  <si>
    <t xml:space="preserve">オラドールトローチ０．５ｍｇ</t>
  </si>
  <si>
    <t xml:space="preserve">2399713E1066</t>
  </si>
  <si>
    <t xml:space="preserve">アズノールＳＴ錠口腔用５ｍｇ</t>
  </si>
  <si>
    <t xml:space="preserve">2399714J1018</t>
  </si>
  <si>
    <t xml:space="preserve">ドンペリドン１０ｍｇ坐剤</t>
  </si>
  <si>
    <t xml:space="preserve">2399714J1026</t>
  </si>
  <si>
    <t xml:space="preserve">ナウゼリン坐剤１０</t>
  </si>
  <si>
    <t xml:space="preserve">2399714J2014</t>
  </si>
  <si>
    <t xml:space="preserve">ドンペリドン３０ｍｇ坐剤</t>
  </si>
  <si>
    <t xml:space="preserve">2399714J2022</t>
  </si>
  <si>
    <t xml:space="preserve">ナウゼリン坐剤３０</t>
  </si>
  <si>
    <t xml:space="preserve">2399714J3029</t>
  </si>
  <si>
    <t xml:space="preserve">６０ｍｇ１個</t>
  </si>
  <si>
    <t xml:space="preserve">ナウゼリン坐剤６０</t>
  </si>
  <si>
    <t xml:space="preserve">2399715J1020</t>
  </si>
  <si>
    <t xml:space="preserve">１ｇ１個</t>
  </si>
  <si>
    <t xml:space="preserve">ペンタサ坐剤１ｇ</t>
  </si>
  <si>
    <t xml:space="preserve">2399715X1023</t>
  </si>
  <si>
    <t xml:space="preserve">ペンタサ注腸１ｇ</t>
  </si>
  <si>
    <t xml:space="preserve">2399715X1040</t>
  </si>
  <si>
    <t xml:space="preserve">メサラジン注腸１ｇ「ケンエー」</t>
  </si>
  <si>
    <t xml:space="preserve">2399716K1020</t>
  </si>
  <si>
    <t xml:space="preserve">４８ｍｇ３０．８ｇ１瓶</t>
  </si>
  <si>
    <t xml:space="preserve">レクタブル２ｍｇ注腸フォーム１４回</t>
  </si>
  <si>
    <t xml:space="preserve">2399800X1033</t>
  </si>
  <si>
    <t xml:space="preserve">クロルヘキシジン塩酸塩・ジフェンヒドラミン配合剤</t>
  </si>
  <si>
    <t xml:space="preserve">デスパコーワ口腔用クリーム</t>
  </si>
  <si>
    <t xml:space="preserve">2399801E1037</t>
  </si>
  <si>
    <t xml:space="preserve">リン酸二カリウム・無機塩類配合剤</t>
  </si>
  <si>
    <t xml:space="preserve">５０ｇ１個</t>
  </si>
  <si>
    <t xml:space="preserve">サリベートエアゾール</t>
  </si>
  <si>
    <t xml:space="preserve">2399975X1013</t>
  </si>
  <si>
    <t xml:space="preserve">チョウジ油</t>
  </si>
  <si>
    <t xml:space="preserve">2419700R1030</t>
  </si>
  <si>
    <r>
      <rPr>
        <sz val="11"/>
        <color theme="1"/>
        <rFont val="WenQuanYi Zen Hei"/>
        <family val="2"/>
      </rPr>
      <t xml:space="preserve">１２５</t>
    </r>
    <r>
      <rPr>
        <sz val="11"/>
        <color theme="1"/>
        <rFont val="Calibri"/>
        <family val="2"/>
        <charset val="1"/>
      </rPr>
      <t xml:space="preserve">μ</t>
    </r>
    <r>
      <rPr>
        <sz val="11"/>
        <color theme="1"/>
        <rFont val="WenQuanYi Zen Hei"/>
        <family val="2"/>
      </rPr>
      <t xml:space="preserve">ｇ１瓶</t>
    </r>
  </si>
  <si>
    <r>
      <rPr>
        <sz val="11"/>
        <color theme="1"/>
        <rFont val="WenQuanYi Zen Hei"/>
        <family val="2"/>
      </rPr>
      <t xml:space="preserve">デスモプレシン点鼻スプレー２．５</t>
    </r>
    <r>
      <rPr>
        <sz val="11"/>
        <color theme="1"/>
        <rFont val="Calibri"/>
        <family val="2"/>
        <charset val="1"/>
      </rPr>
      <t xml:space="preserve">μ</t>
    </r>
    <r>
      <rPr>
        <sz val="11"/>
        <color theme="1"/>
        <rFont val="WenQuanYi Zen Hei"/>
        <family val="2"/>
      </rPr>
      <t xml:space="preserve">ｇ「フェリング」</t>
    </r>
  </si>
  <si>
    <t xml:space="preserve">2451700Q1016</t>
  </si>
  <si>
    <t xml:space="preserve">アドレナリン</t>
  </si>
  <si>
    <t xml:space="preserve">アドレナリン液</t>
  </si>
  <si>
    <t xml:space="preserve">2451700R1020</t>
  </si>
  <si>
    <t xml:space="preserve">１ｍｇ０．１ｍＬ１瓶</t>
  </si>
  <si>
    <t xml:space="preserve">ネフィー点鼻液１ｍｇ</t>
  </si>
  <si>
    <t xml:space="preserve">2451700R2026</t>
  </si>
  <si>
    <t xml:space="preserve">２ｍｇ０．１ｍＬ１瓶</t>
  </si>
  <si>
    <t xml:space="preserve">ネフィー点鼻液２ｍｇ</t>
  </si>
  <si>
    <t xml:space="preserve">2454700J1028</t>
  </si>
  <si>
    <t xml:space="preserve">０．５ｍｇ１個</t>
  </si>
  <si>
    <t xml:space="preserve">リンデロン坐剤０．５ｍｇ</t>
  </si>
  <si>
    <t xml:space="preserve">2454700J2024</t>
  </si>
  <si>
    <t xml:space="preserve">１ｍｇ１個</t>
  </si>
  <si>
    <t xml:space="preserve">リンデロン坐剤１．０ｍｇ</t>
  </si>
  <si>
    <t xml:space="preserve">2454701X1033</t>
  </si>
  <si>
    <t xml:space="preserve">３．９５ｍｇ１個</t>
  </si>
  <si>
    <t xml:space="preserve">ステロネマ注腸３ｍｇ</t>
  </si>
  <si>
    <t xml:space="preserve">2454701X2030</t>
  </si>
  <si>
    <t xml:space="preserve">１．９７５ｍｇ１個</t>
  </si>
  <si>
    <t xml:space="preserve">ステロネマ注腸１．５ｍｇ</t>
  </si>
  <si>
    <t xml:space="preserve">2473700M1020</t>
  </si>
  <si>
    <t xml:space="preserve">ディビゲル１ｍｇ</t>
  </si>
  <si>
    <t xml:space="preserve">2473700M2026</t>
  </si>
  <si>
    <t xml:space="preserve">０．０６％１ｇ</t>
  </si>
  <si>
    <t xml:space="preserve">ル・エストロジェル０．０６％</t>
  </si>
  <si>
    <t xml:space="preserve">2473700S2076</t>
  </si>
  <si>
    <t xml:space="preserve">（０．７２ｍｇ）９ｃ㎡１枚</t>
  </si>
  <si>
    <t xml:space="preserve">エストラーナテープ０．７２ｍｇ</t>
  </si>
  <si>
    <t xml:space="preserve">2473700S5024</t>
  </si>
  <si>
    <t xml:space="preserve">（０．０９ｍｇ）１．１２５ｃ㎡１枚</t>
  </si>
  <si>
    <t xml:space="preserve">エストラーナテープ０．０９ｍｇ</t>
  </si>
  <si>
    <t xml:space="preserve">2473700S6020</t>
  </si>
  <si>
    <t xml:space="preserve">（０．１８ｍｇ）２．２５ｃ㎡１枚</t>
  </si>
  <si>
    <t xml:space="preserve">エストラーナテープ０．１８ｍｇ</t>
  </si>
  <si>
    <t xml:space="preserve">2473700S7027</t>
  </si>
  <si>
    <t xml:space="preserve">（０．３６ｍｇ）４．５ｃ㎡１枚</t>
  </si>
  <si>
    <t xml:space="preserve">エストラーナテープ０．３６ｍｇ</t>
  </si>
  <si>
    <t xml:space="preserve">2477700H1020</t>
  </si>
  <si>
    <t xml:space="preserve">ウトロゲスタン腟用カプセル２００ｍｇ</t>
  </si>
  <si>
    <t xml:space="preserve">2477700H2027</t>
  </si>
  <si>
    <t xml:space="preserve">ルティナス腟錠１００ｍｇ</t>
  </si>
  <si>
    <t xml:space="preserve">2477700H3023</t>
  </si>
  <si>
    <t xml:space="preserve">ルテウム腟用坐剤４００ｍｇ</t>
  </si>
  <si>
    <t xml:space="preserve">2477700H4020</t>
  </si>
  <si>
    <t xml:space="preserve">９０ｍｇ１管</t>
  </si>
  <si>
    <t xml:space="preserve">ワンクリノン腟用ゲル９０ｍｇ</t>
  </si>
  <si>
    <t xml:space="preserve">2482800S1026</t>
  </si>
  <si>
    <t xml:space="preserve">エストラジオール・酢酸ノルエチステロン</t>
  </si>
  <si>
    <t xml:space="preserve">メノエイドコンビパッチ</t>
  </si>
  <si>
    <t xml:space="preserve">2492700R1022</t>
  </si>
  <si>
    <t xml:space="preserve">グルカゴン</t>
  </si>
  <si>
    <t xml:space="preserve">３ｍｇ１瓶</t>
  </si>
  <si>
    <t xml:space="preserve">バクスミー点鼻粉末剤３ｍｇ</t>
  </si>
  <si>
    <t xml:space="preserve">グローバルレギュラトリーパートナーズ</t>
  </si>
  <si>
    <t xml:space="preserve">2499700H1036</t>
  </si>
  <si>
    <t xml:space="preserve">ゲメプロスト</t>
  </si>
  <si>
    <t xml:space="preserve">プレグランディン腟坐剤１ｍｇ</t>
  </si>
  <si>
    <t xml:space="preserve">2499701R1010</t>
  </si>
  <si>
    <t xml:space="preserve">ブセレリン酢酸塩</t>
  </si>
  <si>
    <t xml:space="preserve">１５．７５ｍｇ１０ｍＬ１瓶</t>
  </si>
  <si>
    <t xml:space="preserve">ブセレリン酢酸塩１５．７５ｍｇ１０ｍＬ点鼻液</t>
  </si>
  <si>
    <t xml:space="preserve">2499702Q1043</t>
  </si>
  <si>
    <t xml:space="preserve">ナファレリン酢酸塩水和物</t>
  </si>
  <si>
    <t xml:space="preserve">１０ｍｇ５ｍＬ１瓶</t>
  </si>
  <si>
    <t xml:space="preserve">ナサニール点鼻液０．２％</t>
  </si>
  <si>
    <t xml:space="preserve">2519700Q1030</t>
  </si>
  <si>
    <t xml:space="preserve">３％３Ｌ１袋</t>
  </si>
  <si>
    <t xml:space="preserve">ウロマチックＳ泌尿器科用灌流液３％</t>
  </si>
  <si>
    <t xml:space="preserve">2521701H1050</t>
  </si>
  <si>
    <t xml:space="preserve">クロマイ腟錠１００ｍｇ</t>
  </si>
  <si>
    <t xml:space="preserve">2521701H1068</t>
  </si>
  <si>
    <t xml:space="preserve">クロラムフェニコール腟錠１００ｍｇ「Ｆ」</t>
  </si>
  <si>
    <t xml:space="preserve">2529700X1015</t>
  </si>
  <si>
    <t xml:space="preserve">プロテイン銀</t>
  </si>
  <si>
    <t xml:space="preserve">2529701H1058</t>
  </si>
  <si>
    <t xml:space="preserve">エストリール腟錠０．５ｍｇ</t>
  </si>
  <si>
    <t xml:space="preserve">2529701H2046</t>
  </si>
  <si>
    <t xml:space="preserve">ホーリンＶ腟用錠１ｍｇ</t>
  </si>
  <si>
    <t xml:space="preserve">2529702H1087</t>
  </si>
  <si>
    <t xml:space="preserve">クロトリマゾール</t>
  </si>
  <si>
    <t xml:space="preserve">クロトリマゾール腟錠１００ｍｇ「Ｆ」</t>
  </si>
  <si>
    <t xml:space="preserve">2529704J1045</t>
  </si>
  <si>
    <t xml:space="preserve">ミコナゾール硝酸塩</t>
  </si>
  <si>
    <t xml:space="preserve">フロリード腟坐剤１００ｍｇ</t>
  </si>
  <si>
    <t xml:space="preserve">2529706H1050</t>
  </si>
  <si>
    <t xml:space="preserve">チニダゾール腟錠２００ｍｇ「Ｆ」</t>
  </si>
  <si>
    <t xml:space="preserve">2529707H1063</t>
  </si>
  <si>
    <t xml:space="preserve">フラジール腟錠２５０ｍｇ</t>
  </si>
  <si>
    <t xml:space="preserve">2529708J1051</t>
  </si>
  <si>
    <t xml:space="preserve">イソコナゾール硝酸塩</t>
  </si>
  <si>
    <t xml:space="preserve">イソコナゾール硝酸塩腟錠１００ｍｇ「Ｆ」</t>
  </si>
  <si>
    <t xml:space="preserve">2529708J2058</t>
  </si>
  <si>
    <t xml:space="preserve">３００ｍｇ１個</t>
  </si>
  <si>
    <t xml:space="preserve">アデスタン腟錠３００ｍｇ</t>
  </si>
  <si>
    <t xml:space="preserve">2529708J2066</t>
  </si>
  <si>
    <t xml:space="preserve">イソコナゾール硝酸塩腟錠３００ｍｇ「Ｆ」</t>
  </si>
  <si>
    <t xml:space="preserve">2529709H1046</t>
  </si>
  <si>
    <t xml:space="preserve">オキシコナゾール硝酸塩</t>
  </si>
  <si>
    <t xml:space="preserve">オキナゾール腟錠１００ｍｇ</t>
  </si>
  <si>
    <t xml:space="preserve">2529709H1062</t>
  </si>
  <si>
    <t xml:space="preserve">オキシコナゾール硝酸塩腟錠１００ｍｇ「Ｆ」</t>
  </si>
  <si>
    <t xml:space="preserve">2529709H2042</t>
  </si>
  <si>
    <t xml:space="preserve">オキナゾール腟錠６００ｍｇ</t>
  </si>
  <si>
    <t xml:space="preserve">2529709H2069</t>
  </si>
  <si>
    <t xml:space="preserve">オキシコナゾール硝酸塩腟錠６００ｍｇ「Ｆ」</t>
  </si>
  <si>
    <t xml:space="preserve">2529710X1027</t>
  </si>
  <si>
    <t xml:space="preserve">レボノルゲストレル</t>
  </si>
  <si>
    <t xml:space="preserve">ミレーナ５２ｍｇ</t>
  </si>
  <si>
    <t xml:space="preserve">2559805J1020</t>
  </si>
  <si>
    <t xml:space="preserve">ヒドロコルチゾン・フラジオマイシン配合剤</t>
  </si>
  <si>
    <t xml:space="preserve">プロクトセディル坐薬</t>
  </si>
  <si>
    <t xml:space="preserve">2559806M1021</t>
  </si>
  <si>
    <t xml:space="preserve">プロクトセディル軟膏</t>
  </si>
  <si>
    <t xml:space="preserve">2559806M1030</t>
  </si>
  <si>
    <t xml:space="preserve">ヘモレックス軟膏</t>
  </si>
  <si>
    <t xml:space="preserve">2559807J1020</t>
  </si>
  <si>
    <t xml:space="preserve">リドカイン配合剤</t>
  </si>
  <si>
    <t xml:space="preserve">ヘルミチンＳ坐剤</t>
  </si>
  <si>
    <t xml:space="preserve">2559808M1020</t>
  </si>
  <si>
    <t xml:space="preserve">大腸菌死菌・ヒドロコルチゾン</t>
  </si>
  <si>
    <t xml:space="preserve">強力ポステリザン（軟膏）</t>
  </si>
  <si>
    <t xml:space="preserve">2559808M1039</t>
  </si>
  <si>
    <t xml:space="preserve">ヘモポリゾン軟膏</t>
  </si>
  <si>
    <t xml:space="preserve">2559811J1018</t>
  </si>
  <si>
    <t xml:space="preserve">ロートエキス・タンニン</t>
  </si>
  <si>
    <t xml:space="preserve">ロートエキス・タンニン坐剤</t>
  </si>
  <si>
    <t xml:space="preserve">2559813J1033</t>
  </si>
  <si>
    <t xml:space="preserve">トリベノシド・リドカイン</t>
  </si>
  <si>
    <t xml:space="preserve">ボラザＧ坐剤</t>
  </si>
  <si>
    <t xml:space="preserve">2559813M1021</t>
  </si>
  <si>
    <t xml:space="preserve">ボラザＧ軟膏</t>
  </si>
  <si>
    <t xml:space="preserve">2559814J1011</t>
  </si>
  <si>
    <t xml:space="preserve">ジフルコルトロン吉草酸エステル・リドカイン</t>
  </si>
  <si>
    <t xml:space="preserve">ジフルコルトロン吉草酸エステル・リドカイン坐剤</t>
  </si>
  <si>
    <t xml:space="preserve">2590700S1025</t>
  </si>
  <si>
    <t xml:space="preserve">７３．５ｍｇ１枚</t>
  </si>
  <si>
    <t xml:space="preserve">ネオキシテープ７３．５ｍｇ</t>
  </si>
  <si>
    <t xml:space="preserve">2590701X1027</t>
  </si>
  <si>
    <t xml:space="preserve">ジメチルスルホキシド</t>
  </si>
  <si>
    <t xml:space="preserve">５０％５０ｍＬ１瓶</t>
  </si>
  <si>
    <t xml:space="preserve">ジムソ膀胱内注入液５０％</t>
  </si>
  <si>
    <t xml:space="preserve">2611700Q1038</t>
  </si>
  <si>
    <t xml:space="preserve">次亜塩素酸ナトリウム</t>
  </si>
  <si>
    <t xml:space="preserve">６％１０ｇ</t>
  </si>
  <si>
    <t xml:space="preserve">次亜塩６％「ヨシダ」</t>
  </si>
  <si>
    <t xml:space="preserve">2611700Q1046</t>
  </si>
  <si>
    <t xml:space="preserve">テキサント消毒液６％</t>
  </si>
  <si>
    <t xml:space="preserve">2611700Q2034</t>
  </si>
  <si>
    <t xml:space="preserve">１０％１０ｇ</t>
  </si>
  <si>
    <t xml:space="preserve">ハイポライト消毒液１０％</t>
  </si>
  <si>
    <t xml:space="preserve">2611700Q3030</t>
  </si>
  <si>
    <t xml:space="preserve">１％１０ｇ</t>
  </si>
  <si>
    <t xml:space="preserve">ヤクラックスＤ液１％</t>
  </si>
  <si>
    <t xml:space="preserve">2612700X1013</t>
  </si>
  <si>
    <t xml:space="preserve">希ヨードチンキ</t>
  </si>
  <si>
    <t xml:space="preserve">2612700X1072</t>
  </si>
  <si>
    <t xml:space="preserve">希ヨードチンキ「ケンエー」</t>
  </si>
  <si>
    <t xml:space="preserve">2612700X1080</t>
  </si>
  <si>
    <t xml:space="preserve">希ヨードチンキ（小堺）</t>
  </si>
  <si>
    <t xml:space="preserve">2612700X1153</t>
  </si>
  <si>
    <t xml:space="preserve">希ヨードチンキ「タイセイ」</t>
  </si>
  <si>
    <t xml:space="preserve">2612700X1315</t>
  </si>
  <si>
    <t xml:space="preserve">希ヨードチンキ「ニッコー」</t>
  </si>
  <si>
    <t xml:space="preserve">2612701N1033</t>
  </si>
  <si>
    <t xml:space="preserve">５％１０ｇ</t>
  </si>
  <si>
    <t xml:space="preserve">産婦人科用イソジンクリーム５％</t>
  </si>
  <si>
    <t xml:space="preserve">2612701Q1099</t>
  </si>
  <si>
    <t xml:space="preserve">７．５％１０ｍＬ</t>
  </si>
  <si>
    <t xml:space="preserve">ポピヨドンスクラブ７．５％</t>
  </si>
  <si>
    <t xml:space="preserve">2612701Q1102</t>
  </si>
  <si>
    <t xml:space="preserve">イソジンスクラブ液７．５％</t>
  </si>
  <si>
    <t xml:space="preserve">2612701Q1137</t>
  </si>
  <si>
    <t xml:space="preserve">ポビドンヨードスクラブ液７．５％「明治」</t>
  </si>
  <si>
    <t xml:space="preserve">2612701Q1145</t>
  </si>
  <si>
    <t xml:space="preserve">ポビドンヨードスクラブ液７．５％「ケンエー」</t>
  </si>
  <si>
    <t xml:space="preserve">2612701Q2109</t>
  </si>
  <si>
    <t xml:space="preserve">イソジンゲル１０％</t>
  </si>
  <si>
    <t xml:space="preserve">2612701Q2117</t>
  </si>
  <si>
    <t xml:space="preserve">ポピヨドンゲル１０％</t>
  </si>
  <si>
    <t xml:space="preserve">2612701Q2168</t>
  </si>
  <si>
    <t xml:space="preserve">ポビドンヨードゲル１０％「ケンエー」</t>
  </si>
  <si>
    <t xml:space="preserve">2612701Q3113</t>
  </si>
  <si>
    <t xml:space="preserve">ポビドンヨード液１０％「メタル」</t>
  </si>
  <si>
    <t xml:space="preserve">2612701Q3318</t>
  </si>
  <si>
    <t xml:space="preserve">イソジン液１０％</t>
  </si>
  <si>
    <t xml:space="preserve">2612701Q3334</t>
  </si>
  <si>
    <t xml:space="preserve">ポピヨドン液１０％</t>
  </si>
  <si>
    <t xml:space="preserve">2612701Q3393</t>
  </si>
  <si>
    <t xml:space="preserve">ポビドンヨード外用液１０％「東海」</t>
  </si>
  <si>
    <t xml:space="preserve">2612701Q3407</t>
  </si>
  <si>
    <t xml:space="preserve">ポピラール消毒液１０％</t>
  </si>
  <si>
    <t xml:space="preserve">2612701Q3415</t>
  </si>
  <si>
    <t xml:space="preserve">ポビドンヨード外用液１０％「オオサキ」</t>
  </si>
  <si>
    <t xml:space="preserve">オオサキメディカル</t>
  </si>
  <si>
    <t xml:space="preserve">2612701Q3431</t>
  </si>
  <si>
    <t xml:space="preserve">ポビドンヨード消毒用液１０％「ＮＰ」</t>
  </si>
  <si>
    <t xml:space="preserve">2612701Q3440</t>
  </si>
  <si>
    <t xml:space="preserve">ポビドンヨード外用液１０％「日新」</t>
  </si>
  <si>
    <t xml:space="preserve">2612701Q3466</t>
  </si>
  <si>
    <t xml:space="preserve">ポビドンヨード外用液１０％「明治」</t>
  </si>
  <si>
    <t xml:space="preserve">2612701Q3474</t>
  </si>
  <si>
    <t xml:space="preserve">ポビドンヨード消毒液１０％「ケンエー」</t>
  </si>
  <si>
    <t xml:space="preserve">2612701Q3482</t>
  </si>
  <si>
    <t xml:space="preserve">ポビドンヨード外用液１０％「イワキ」</t>
  </si>
  <si>
    <t xml:space="preserve">2612701Q3490</t>
  </si>
  <si>
    <t xml:space="preserve">ポビドンヨード消毒液１０％「カネイチ」</t>
  </si>
  <si>
    <t xml:space="preserve">兼一薬品工業</t>
  </si>
  <si>
    <t xml:space="preserve">2612701Q3504</t>
  </si>
  <si>
    <t xml:space="preserve">ポビドンヨード消毒液１０％「シオエ」</t>
  </si>
  <si>
    <t xml:space="preserve">2612701Q4055</t>
  </si>
  <si>
    <t xml:space="preserve">イソジンフィールド液１０％</t>
  </si>
  <si>
    <t xml:space="preserve">2612701Q4063</t>
  </si>
  <si>
    <t xml:space="preserve">ポピヨドンフィールド１０％</t>
  </si>
  <si>
    <t xml:space="preserve">2612701Q4071</t>
  </si>
  <si>
    <t xml:space="preserve">ポビドンヨードフィールド外用液１０％「明治」</t>
  </si>
  <si>
    <t xml:space="preserve">2612701Q5027</t>
  </si>
  <si>
    <t xml:space="preserve">１０％１０ｍＬ１管</t>
  </si>
  <si>
    <t xml:space="preserve">ポビドンヨード液１０％消毒用アプリケータ「オーツカ」１０ｍＬ</t>
  </si>
  <si>
    <t xml:space="preserve">2612701Q6023</t>
  </si>
  <si>
    <t xml:space="preserve">１０％２５ｍＬ１管</t>
  </si>
  <si>
    <t xml:space="preserve">ポビドンヨード液１０％消毒用アプリケータ「オーツカ」２５ｍＬ</t>
  </si>
  <si>
    <t xml:space="preserve">2612701Q6031</t>
  </si>
  <si>
    <t xml:space="preserve">ポビドンヨード液１０％消毒用カートリッジ「オーツカ」２５ｍＬ</t>
  </si>
  <si>
    <t xml:space="preserve">2612702X1012</t>
  </si>
  <si>
    <t xml:space="preserve">ヨウ素</t>
  </si>
  <si>
    <t xml:space="preserve">2612703X1017</t>
  </si>
  <si>
    <t xml:space="preserve">ヨードチンキ</t>
  </si>
  <si>
    <t xml:space="preserve">2612703X1076</t>
  </si>
  <si>
    <t xml:space="preserve">ヨードチンキ「ケンエー」</t>
  </si>
  <si>
    <t xml:space="preserve">2612703X1084</t>
  </si>
  <si>
    <t xml:space="preserve">ヨードチンキ（小堺）</t>
  </si>
  <si>
    <t xml:space="preserve">2612703X1149</t>
  </si>
  <si>
    <t xml:space="preserve">ヨードチンキ「タイセイ」</t>
  </si>
  <si>
    <t xml:space="preserve">2612703X1300</t>
  </si>
  <si>
    <t xml:space="preserve">ヨードチンキ「ニッコー」</t>
  </si>
  <si>
    <t xml:space="preserve">2612704Q1068</t>
  </si>
  <si>
    <t xml:space="preserve">山善稀ヨーチン</t>
  </si>
  <si>
    <t xml:space="preserve">2612705X1040</t>
  </si>
  <si>
    <t xml:space="preserve">三丸ヨーチン</t>
  </si>
  <si>
    <t xml:space="preserve">2612706Q1032</t>
  </si>
  <si>
    <t xml:space="preserve">プレポダインスクラブ０．７５％</t>
  </si>
  <si>
    <t xml:space="preserve">2612706Q2039</t>
  </si>
  <si>
    <t xml:space="preserve">プレポダインソリューション１％</t>
  </si>
  <si>
    <t xml:space="preserve">2612706Q3035</t>
  </si>
  <si>
    <t xml:space="preserve">プレポダインフィールド１％</t>
  </si>
  <si>
    <t xml:space="preserve">2612707X1015</t>
  </si>
  <si>
    <t xml:space="preserve">ヨードホルム</t>
  </si>
  <si>
    <t xml:space="preserve">2614700X1018</t>
  </si>
  <si>
    <t xml:space="preserve">オキシドール</t>
  </si>
  <si>
    <t xml:space="preserve">2614701X1012</t>
  </si>
  <si>
    <t xml:space="preserve">過マンガン酸カリウム</t>
  </si>
  <si>
    <t xml:space="preserve">2615700X1015</t>
  </si>
  <si>
    <t xml:space="preserve">イソプロパノール</t>
  </si>
  <si>
    <t xml:space="preserve">2615700X1074</t>
  </si>
  <si>
    <t xml:space="preserve">イソプロパノール（兼一）</t>
  </si>
  <si>
    <t xml:space="preserve">2615700X1082</t>
  </si>
  <si>
    <t xml:space="preserve">イソプロパノール「ケンエー」</t>
  </si>
  <si>
    <t xml:space="preserve">2615700X1090</t>
  </si>
  <si>
    <t xml:space="preserve">イソプロパノール「コザカイ・Ｍ」</t>
  </si>
  <si>
    <t xml:space="preserve">2615700X1147</t>
  </si>
  <si>
    <t xml:space="preserve">イソプロパノール「タイセイ」</t>
  </si>
  <si>
    <t xml:space="preserve">2615700X1210</t>
  </si>
  <si>
    <t xml:space="preserve">イソプロパノール「マルイシ」</t>
  </si>
  <si>
    <t xml:space="preserve">2615700X1252</t>
  </si>
  <si>
    <t xml:space="preserve">イソプロパノール（山善）</t>
  </si>
  <si>
    <t xml:space="preserve">2615700X1295</t>
  </si>
  <si>
    <t xml:space="preserve">イソプロパノール「ニッコー」</t>
  </si>
  <si>
    <t xml:space="preserve">2615701Q1015</t>
  </si>
  <si>
    <t xml:space="preserve">イソプロパノール５０％液</t>
  </si>
  <si>
    <t xml:space="preserve">2615701Q1074</t>
  </si>
  <si>
    <t xml:space="preserve">５０％イソプロ消アル「ヤマゼン」</t>
  </si>
  <si>
    <t xml:space="preserve">2615701Q1090</t>
  </si>
  <si>
    <t xml:space="preserve">５０％イソプロピルアルコール（丸石）</t>
  </si>
  <si>
    <t xml:space="preserve">2615701Q1147</t>
  </si>
  <si>
    <t xml:space="preserve">５０％消毒用イソプロパノール「ニッコー」</t>
  </si>
  <si>
    <t xml:space="preserve">2615701Q1180</t>
  </si>
  <si>
    <t xml:space="preserve">５０Ｖ／Ｖ％消毒用イソプロ「コザカイ」</t>
  </si>
  <si>
    <t xml:space="preserve">2615701Q1457</t>
  </si>
  <si>
    <t xml:space="preserve">消毒用イソプロパノール液５０％「ヤクハン」</t>
  </si>
  <si>
    <t xml:space="preserve">2615701Q1473</t>
  </si>
  <si>
    <t xml:space="preserve">イソプロパノール消毒液５０％「タイセイ」</t>
  </si>
  <si>
    <t xml:space="preserve">2615701Q1481</t>
  </si>
  <si>
    <t xml:space="preserve">イソプロパノール消毒液５０％「ヨシダ」</t>
  </si>
  <si>
    <t xml:space="preserve">2615701Q1511</t>
  </si>
  <si>
    <t xml:space="preserve">イソプロパノール消毒液５０％「カネイチ」</t>
  </si>
  <si>
    <t xml:space="preserve">2615701Q1520</t>
  </si>
  <si>
    <t xml:space="preserve">イソプロパノール消毒液５０％「メタル」</t>
  </si>
  <si>
    <t xml:space="preserve">2615701Q1554</t>
  </si>
  <si>
    <t xml:space="preserve">イソプロパノール消毒液５０％「ニプロ」</t>
  </si>
  <si>
    <t xml:space="preserve">2615701Q1562</t>
  </si>
  <si>
    <t xml:space="preserve">イソプロパノール消毒液５０％「ケンエー」</t>
  </si>
  <si>
    <t xml:space="preserve">2615701Q1570</t>
  </si>
  <si>
    <t xml:space="preserve">イソプロパノール消毒液５０％「東豊」</t>
  </si>
  <si>
    <t xml:space="preserve">2615701Q1589</t>
  </si>
  <si>
    <t xml:space="preserve">イソプロパノール消毒液５０％「シオエ」</t>
  </si>
  <si>
    <t xml:space="preserve">2615701Q2011</t>
  </si>
  <si>
    <t xml:space="preserve">７０％１０ｍＬ</t>
  </si>
  <si>
    <t xml:space="preserve">イソプロパノール７０％液</t>
  </si>
  <si>
    <t xml:space="preserve">2615701Q2100</t>
  </si>
  <si>
    <t xml:space="preserve">７０％消毒用イソプロパノール「ニッコー」</t>
  </si>
  <si>
    <t xml:space="preserve">2615701Q2119</t>
  </si>
  <si>
    <t xml:space="preserve">７０％イソプロ消アル「ヤマゼン」</t>
  </si>
  <si>
    <t xml:space="preserve">2615701Q2127</t>
  </si>
  <si>
    <t xml:space="preserve">７０％イソプロピルアルコール（丸石）</t>
  </si>
  <si>
    <t xml:space="preserve">2615701Q2283</t>
  </si>
  <si>
    <t xml:space="preserve">イソプロパノール消毒液７０％「タイセイ」</t>
  </si>
  <si>
    <t xml:space="preserve">2615701Q2291</t>
  </si>
  <si>
    <t xml:space="preserve">イソプロパノール消毒液７０％「ヨシダ」</t>
  </si>
  <si>
    <t xml:space="preserve">2615701Q2321</t>
  </si>
  <si>
    <t xml:space="preserve">イソプロパノール消毒液７０％「カネイチ」</t>
  </si>
  <si>
    <t xml:space="preserve">2615701Q2330</t>
  </si>
  <si>
    <t xml:space="preserve">イソプロパノール消毒液７０％「メタル」</t>
  </si>
  <si>
    <t xml:space="preserve">2615701Q2348</t>
  </si>
  <si>
    <t xml:space="preserve">イソプロパノール消毒液７０％「ニプロ」</t>
  </si>
  <si>
    <t xml:space="preserve">2615701Q2356</t>
  </si>
  <si>
    <t xml:space="preserve">イソプロパノール消毒液７０％「ケンエー」</t>
  </si>
  <si>
    <t xml:space="preserve">2615701Q2372</t>
  </si>
  <si>
    <t xml:space="preserve">イソプロパノール消毒Ｂ液７０％「ケンエー」</t>
  </si>
  <si>
    <t xml:space="preserve">2615701Q2380</t>
  </si>
  <si>
    <t xml:space="preserve">イソプロパノール消毒液７０％「シオエ」</t>
  </si>
  <si>
    <t xml:space="preserve">2615701Q2402</t>
  </si>
  <si>
    <t xml:space="preserve">イソプロパノール消毒液７０％「ヤクハン」</t>
  </si>
  <si>
    <t xml:space="preserve">2615702X1014</t>
  </si>
  <si>
    <t xml:space="preserve">エタノール</t>
  </si>
  <si>
    <t xml:space="preserve">2615702X1081</t>
  </si>
  <si>
    <t xml:space="preserve">エタノール（兼一）</t>
  </si>
  <si>
    <t xml:space="preserve">2615702X1103</t>
  </si>
  <si>
    <t xml:space="preserve">エタノール（小堺）</t>
  </si>
  <si>
    <t xml:space="preserve">2615702X1138</t>
  </si>
  <si>
    <t xml:space="preserve">エタノール　シオエ</t>
  </si>
  <si>
    <t xml:space="preserve">2615702X1162</t>
  </si>
  <si>
    <t xml:space="preserve">エタノール「タイセイ」</t>
  </si>
  <si>
    <t xml:space="preserve">2615702X1251</t>
  </si>
  <si>
    <t xml:space="preserve">エタノール「マルイシ」</t>
  </si>
  <si>
    <t xml:space="preserve">2615702X1286</t>
  </si>
  <si>
    <t xml:space="preserve">エタノール（山善）</t>
  </si>
  <si>
    <t xml:space="preserve">2615702X1308</t>
  </si>
  <si>
    <t xml:space="preserve">エタノール「ヤクハン」</t>
  </si>
  <si>
    <t xml:space="preserve">2615702X1375</t>
  </si>
  <si>
    <t xml:space="preserve">エタノール「ニッコー」</t>
  </si>
  <si>
    <t xml:space="preserve">2615702X1421</t>
  </si>
  <si>
    <t xml:space="preserve">エタノール「ヨシダ」</t>
  </si>
  <si>
    <t xml:space="preserve">2615702X1430</t>
  </si>
  <si>
    <t xml:space="preserve">エタノール「ケンエー」</t>
  </si>
  <si>
    <t xml:space="preserve">2615703X1019</t>
  </si>
  <si>
    <t xml:space="preserve">消毒用エタノール</t>
  </si>
  <si>
    <t xml:space="preserve">2615703X1086</t>
  </si>
  <si>
    <t xml:space="preserve">消毒用エタノール（兼一）</t>
  </si>
  <si>
    <t xml:space="preserve">2615703X1116</t>
  </si>
  <si>
    <t xml:space="preserve">消毒用エタノール「コザカイ・Ｍ」</t>
  </si>
  <si>
    <t xml:space="preserve">2615703X1132</t>
  </si>
  <si>
    <t xml:space="preserve">消毒用エタノール　シオエ</t>
  </si>
  <si>
    <t xml:space="preserve">2615703X1175</t>
  </si>
  <si>
    <t xml:space="preserve">消毒用エタノール「タイセイ」</t>
  </si>
  <si>
    <t xml:space="preserve">2615703X1230</t>
  </si>
  <si>
    <t xml:space="preserve">消毒用エタノール「メタル」</t>
  </si>
  <si>
    <t xml:space="preserve">2615703X1272</t>
  </si>
  <si>
    <t xml:space="preserve">消毒用エタノール「マルイシ」</t>
  </si>
  <si>
    <t xml:space="preserve">2615703X1310</t>
  </si>
  <si>
    <t xml:space="preserve">消毒用エタノール「ヤクハン」</t>
  </si>
  <si>
    <t xml:space="preserve">2615703X1329</t>
  </si>
  <si>
    <t xml:space="preserve">消毒用エタノール「ヤマゼン」Ｍ</t>
  </si>
  <si>
    <t xml:space="preserve">2615703X1345</t>
  </si>
  <si>
    <t xml:space="preserve">消毒用エタノール「イマヅ」</t>
  </si>
  <si>
    <t xml:space="preserve">今津薬品工業</t>
  </si>
  <si>
    <t xml:space="preserve">2615703X1370</t>
  </si>
  <si>
    <t xml:space="preserve">消毒用エタノール「タカスギ」</t>
  </si>
  <si>
    <t xml:space="preserve">2615703X1396</t>
  </si>
  <si>
    <t xml:space="preserve">消毒用エタノール「ニッコー」</t>
  </si>
  <si>
    <t xml:space="preserve">2615703X1442</t>
  </si>
  <si>
    <t xml:space="preserve">消毒用エタノール「ヨシダ」</t>
  </si>
  <si>
    <t xml:space="preserve">2615703X1450</t>
  </si>
  <si>
    <t xml:space="preserve">消毒用エタノール「ケンエー」</t>
  </si>
  <si>
    <t xml:space="preserve">2615703X1507</t>
  </si>
  <si>
    <t xml:space="preserve">サラヤ消毒用エタノール</t>
  </si>
  <si>
    <t xml:space="preserve">サラヤ</t>
  </si>
  <si>
    <t xml:space="preserve">2615703X1523</t>
  </si>
  <si>
    <t xml:space="preserve">消毒用エタノール「東豊」</t>
  </si>
  <si>
    <t xml:space="preserve">2615703X1558</t>
  </si>
  <si>
    <t xml:space="preserve">消毒用エタノール「ＮＰ」</t>
  </si>
  <si>
    <t xml:space="preserve">2615704X1013</t>
  </si>
  <si>
    <t xml:space="preserve">無水エタノール</t>
  </si>
  <si>
    <t xml:space="preserve">2615704X1099</t>
  </si>
  <si>
    <t xml:space="preserve">無水エタノール「コザカイ・Ｍ」</t>
  </si>
  <si>
    <t xml:space="preserve">2615704X1110</t>
  </si>
  <si>
    <t xml:space="preserve">無水エタノール　シオエ</t>
  </si>
  <si>
    <t xml:space="preserve">2615704X1153</t>
  </si>
  <si>
    <t xml:space="preserve">無水エタノール「タイセイ」</t>
  </si>
  <si>
    <t xml:space="preserve">2615704X1196</t>
  </si>
  <si>
    <t xml:space="preserve">無水エタノール「東海」</t>
  </si>
  <si>
    <t xml:space="preserve">2615704X1234</t>
  </si>
  <si>
    <t xml:space="preserve">無水エタノール「マルイシ」</t>
  </si>
  <si>
    <t xml:space="preserve">2615704X1250</t>
  </si>
  <si>
    <t xml:space="preserve">無水エタノール「ヤクハン」</t>
  </si>
  <si>
    <t xml:space="preserve">2615704X1277</t>
  </si>
  <si>
    <t xml:space="preserve">無水エタノール（山善）</t>
  </si>
  <si>
    <t xml:space="preserve">2615704X1285</t>
  </si>
  <si>
    <t xml:space="preserve">無水エタノール「イマヅ」</t>
  </si>
  <si>
    <t xml:space="preserve">2615704X1315</t>
  </si>
  <si>
    <t xml:space="preserve">無水エタノール「ニッコー」</t>
  </si>
  <si>
    <t xml:space="preserve">2615704X1340</t>
  </si>
  <si>
    <t xml:space="preserve">無水エタノール（ミツマル）</t>
  </si>
  <si>
    <t xml:space="preserve">2615704X1358</t>
  </si>
  <si>
    <t xml:space="preserve">無水エタノール「ヨシダ」</t>
  </si>
  <si>
    <t xml:space="preserve">2615704X1366</t>
  </si>
  <si>
    <t xml:space="preserve">無水エタノール「ケンエー」</t>
  </si>
  <si>
    <t xml:space="preserve">2615704X1412</t>
  </si>
  <si>
    <t xml:space="preserve">無水エタノール「東豊」</t>
  </si>
  <si>
    <t xml:space="preserve">2615705Q1013</t>
  </si>
  <si>
    <t xml:space="preserve">エタノール液</t>
  </si>
  <si>
    <t xml:space="preserve">2615705Q1021</t>
  </si>
  <si>
    <t xml:space="preserve">消毒用エタノールＢ液「ケンエー」</t>
  </si>
  <si>
    <t xml:space="preserve">2615705Q1048</t>
  </si>
  <si>
    <t xml:space="preserve">消毒用エタノール液ＩＰ</t>
  </si>
  <si>
    <t xml:space="preserve">2615705Q1056</t>
  </si>
  <si>
    <t xml:space="preserve">消毒用エタノールＢ液ＩＰ</t>
  </si>
  <si>
    <t xml:space="preserve">2615705Q1072</t>
  </si>
  <si>
    <t xml:space="preserve">消毒用エタライト液</t>
  </si>
  <si>
    <t xml:space="preserve">2615705Q1099</t>
  </si>
  <si>
    <t xml:space="preserve">消エタ　コア</t>
  </si>
  <si>
    <t xml:space="preserve">2615705Q1102</t>
  </si>
  <si>
    <t xml:space="preserve">消毒用エタＩＰ「メタル」</t>
  </si>
  <si>
    <t xml:space="preserve">2615705Q1170</t>
  </si>
  <si>
    <t xml:space="preserve">消毒用エタライトＢ液</t>
  </si>
  <si>
    <t xml:space="preserve">2615705Q1200</t>
  </si>
  <si>
    <t xml:space="preserve">エコ消エタ消毒液</t>
  </si>
  <si>
    <t xml:space="preserve">2615705Q1226</t>
  </si>
  <si>
    <t xml:space="preserve">オー消エタ消毒液</t>
  </si>
  <si>
    <t xml:space="preserve">2616700Q1018</t>
  </si>
  <si>
    <t xml:space="preserve">ベンザルコニウム塩化物</t>
  </si>
  <si>
    <t xml:space="preserve">ベンザルコニウム塩化物液</t>
  </si>
  <si>
    <t xml:space="preserve">2616700Q1603</t>
  </si>
  <si>
    <t xml:space="preserve">ベンザルコニウム塩化物消毒液１０ｗ／ｖ％「昭和」</t>
  </si>
  <si>
    <t xml:space="preserve">2616700Q1670</t>
  </si>
  <si>
    <t xml:space="preserve">クレミール消毒液１０％</t>
  </si>
  <si>
    <t xml:space="preserve">2616700Q2014</t>
  </si>
  <si>
    <t xml:space="preserve">2616700Q2162</t>
  </si>
  <si>
    <t xml:space="preserve">ベンザルコニウム塩化物消毒液５０％「東海」</t>
  </si>
  <si>
    <t xml:space="preserve">2616700Q3010</t>
  </si>
  <si>
    <t xml:space="preserve">濃ベンザルコニウム塩化物液５０</t>
  </si>
  <si>
    <t xml:space="preserve">2616700Q3061</t>
  </si>
  <si>
    <t xml:space="preserve">逆性石ケン液５０「ヨシダ」</t>
  </si>
  <si>
    <t xml:space="preserve">2616700Q3142</t>
  </si>
  <si>
    <t xml:space="preserve">ヂアミトール消毒用液５０Ｗ／Ｖ％</t>
  </si>
  <si>
    <t xml:space="preserve">2616700Q3177</t>
  </si>
  <si>
    <t xml:space="preserve">ベンザルコニウム塩化物消毒液５０％「ヤクハン」</t>
  </si>
  <si>
    <t xml:space="preserve">2616700Q4017</t>
  </si>
  <si>
    <t xml:space="preserve">０．０２５％１０ｍＬ</t>
  </si>
  <si>
    <t xml:space="preserve">2616700Q5013</t>
  </si>
  <si>
    <t xml:space="preserve">2616700Q6010</t>
  </si>
  <si>
    <t xml:space="preserve">2616700Q7016</t>
  </si>
  <si>
    <t xml:space="preserve">０．２％１０ｍＬ</t>
  </si>
  <si>
    <t xml:space="preserve">2616700Q8012</t>
  </si>
  <si>
    <t xml:space="preserve">2616700Q9019</t>
  </si>
  <si>
    <t xml:space="preserve">０．０２％１０ｍＬ</t>
  </si>
  <si>
    <t xml:space="preserve">2616701Q1012</t>
  </si>
  <si>
    <t xml:space="preserve">ベンゼトニウム塩化物</t>
  </si>
  <si>
    <t xml:space="preserve">ベンゼトニウム塩化物液</t>
  </si>
  <si>
    <t xml:space="preserve">2616701Q2019</t>
  </si>
  <si>
    <t xml:space="preserve">2616701Q3015</t>
  </si>
  <si>
    <t xml:space="preserve">2616701Q4011</t>
  </si>
  <si>
    <t xml:space="preserve">2616701Q5018</t>
  </si>
  <si>
    <t xml:space="preserve">2616701Q6014</t>
  </si>
  <si>
    <t xml:space="preserve">2616701Q7010</t>
  </si>
  <si>
    <t xml:space="preserve">2616701X1017</t>
  </si>
  <si>
    <t xml:space="preserve">2616703Q1011</t>
  </si>
  <si>
    <t xml:space="preserve">クレゾール石ケン</t>
  </si>
  <si>
    <t xml:space="preserve">クレゾール石ケン液</t>
  </si>
  <si>
    <t xml:space="preserve">2616703Q1151</t>
  </si>
  <si>
    <t xml:space="preserve">クレゾール石ケン液「タイセイ」</t>
  </si>
  <si>
    <t xml:space="preserve">2616706X1010</t>
  </si>
  <si>
    <t xml:space="preserve">薬用石ケン</t>
  </si>
  <si>
    <t xml:space="preserve">2616707Q1028</t>
  </si>
  <si>
    <t xml:space="preserve">プリビーシー液０．０２％</t>
  </si>
  <si>
    <t xml:space="preserve">2616707Q2024</t>
  </si>
  <si>
    <t xml:space="preserve">プリビーシー液０．０５％</t>
  </si>
  <si>
    <t xml:space="preserve">2616707Q3020</t>
  </si>
  <si>
    <t xml:space="preserve">プリビーシー液０．１％</t>
  </si>
  <si>
    <t xml:space="preserve">2616707Q3039</t>
  </si>
  <si>
    <t xml:space="preserve">ヤクゾールＥ液０．１</t>
  </si>
  <si>
    <t xml:space="preserve">2616707Q4027</t>
  </si>
  <si>
    <t xml:space="preserve">ザルコニンＧ消毒液１０</t>
  </si>
  <si>
    <t xml:space="preserve">2619701X1019</t>
  </si>
  <si>
    <t xml:space="preserve">クレオソート</t>
  </si>
  <si>
    <t xml:space="preserve">2619702Q1035</t>
  </si>
  <si>
    <t xml:space="preserve">クロルヘキシジングルコン酸塩</t>
  </si>
  <si>
    <t xml:space="preserve">ステリクロンＷエタノール液０．５</t>
  </si>
  <si>
    <t xml:space="preserve">2619702Q1060</t>
  </si>
  <si>
    <t xml:space="preserve">マスキンＷ・エタノール液（０．５ｗ／ｖ％）</t>
  </si>
  <si>
    <t xml:space="preserve">2619702Q1078</t>
  </si>
  <si>
    <t xml:space="preserve">０．５％ヘキザックアルコール液</t>
  </si>
  <si>
    <t xml:space="preserve">2619702Q1086</t>
  </si>
  <si>
    <t xml:space="preserve">０．５％ラポテックアルコール液</t>
  </si>
  <si>
    <t xml:space="preserve">2619702Q1132</t>
  </si>
  <si>
    <t xml:space="preserve">ステリクロンＷ液０．５</t>
  </si>
  <si>
    <t xml:space="preserve">2619702Q1159</t>
  </si>
  <si>
    <t xml:space="preserve">０．５ｗ／ｖ％マスキン水</t>
  </si>
  <si>
    <t xml:space="preserve">2619702Q1167</t>
  </si>
  <si>
    <t xml:space="preserve">０．５％ラポテックアルコール（Ｗ）液</t>
  </si>
  <si>
    <t xml:space="preserve">2619702Q1175</t>
  </si>
  <si>
    <t xml:space="preserve">０．５％ヘキザック水Ｗ</t>
  </si>
  <si>
    <t xml:space="preserve">2619702Q1191</t>
  </si>
  <si>
    <t xml:space="preserve">クロバインＡ</t>
  </si>
  <si>
    <t xml:space="preserve">2619702Q1213</t>
  </si>
  <si>
    <t xml:space="preserve">０．５％グルコジンＷ水</t>
  </si>
  <si>
    <t xml:space="preserve">2619702Q1248</t>
  </si>
  <si>
    <t xml:space="preserve">グルコジンＷ・エタノール液０．５％</t>
  </si>
  <si>
    <t xml:space="preserve">2619702Q1256</t>
  </si>
  <si>
    <t xml:space="preserve">イワコールエタノール消毒液０．５％</t>
  </si>
  <si>
    <t xml:space="preserve">2619702Q1272</t>
  </si>
  <si>
    <t xml:space="preserve">クロルヘキシジングルコン酸塩消毒用液ＥＷ０．５％「ＮＰ」</t>
  </si>
  <si>
    <t xml:space="preserve">2619702Q2023</t>
  </si>
  <si>
    <t xml:space="preserve">ステリクロンＲエタノール液０．５</t>
  </si>
  <si>
    <t xml:space="preserve">2619702Q2040</t>
  </si>
  <si>
    <t xml:space="preserve">マスキンＲ・エタノール液（０．５ｗ／ｖ％）</t>
  </si>
  <si>
    <t xml:space="preserve">2619702Q2082</t>
  </si>
  <si>
    <t xml:space="preserve">ステリクロンＲ液０．５</t>
  </si>
  <si>
    <t xml:space="preserve">2619702Q2104</t>
  </si>
  <si>
    <t xml:space="preserve">０．５％ヘキザック水Ｒ</t>
  </si>
  <si>
    <t xml:space="preserve">2619702Q2112</t>
  </si>
  <si>
    <t xml:space="preserve">ステリクロンＢエタノール液０．５</t>
  </si>
  <si>
    <t xml:space="preserve">2619702Q2120</t>
  </si>
  <si>
    <t xml:space="preserve">０．５％グルコジンＲ水</t>
  </si>
  <si>
    <t xml:space="preserve">2619702Q2180</t>
  </si>
  <si>
    <t xml:space="preserve">グルコジンＲ・エタノール液０．５％</t>
  </si>
  <si>
    <t xml:space="preserve">2619702Q2198</t>
  </si>
  <si>
    <t xml:space="preserve">クロルヘキシジングルコン酸塩エタノール消毒液０．５％Ｒ「カネイチ」</t>
  </si>
  <si>
    <t xml:space="preserve">2619702Q2201</t>
  </si>
  <si>
    <t xml:space="preserve">クロルヘキシジングルコン酸塩エタノール消毒液０．５％「東海」</t>
  </si>
  <si>
    <t xml:space="preserve">2619702Q3054</t>
  </si>
  <si>
    <t xml:space="preserve">５％１０ｍＬ</t>
  </si>
  <si>
    <t xml:space="preserve">クロヘキシン液５％</t>
  </si>
  <si>
    <t xml:space="preserve">2619702Q3070</t>
  </si>
  <si>
    <t xml:space="preserve">グルコン酸クロルヘキシジン５％液「メタル」</t>
  </si>
  <si>
    <t xml:space="preserve">2619702Q3097</t>
  </si>
  <si>
    <t xml:space="preserve">５％ヘキザック液</t>
  </si>
  <si>
    <t xml:space="preserve">2619702Q3100</t>
  </si>
  <si>
    <t xml:space="preserve">５％クロルヘキシジン液「ヤマゼン」</t>
  </si>
  <si>
    <t xml:space="preserve">2619702Q3135</t>
  </si>
  <si>
    <t xml:space="preserve">５％ヒビテン液</t>
  </si>
  <si>
    <t xml:space="preserve">2619702Q3160</t>
  </si>
  <si>
    <t xml:space="preserve">マスキン液（５Ｗ／Ｖ％）</t>
  </si>
  <si>
    <t xml:space="preserve">2619702Q3194</t>
  </si>
  <si>
    <t xml:space="preserve">ステリクロン液５</t>
  </si>
  <si>
    <t xml:space="preserve">2619702Q3216</t>
  </si>
  <si>
    <t xml:space="preserve">ラポテック消毒液５％</t>
  </si>
  <si>
    <t xml:space="preserve">2619702Q3232</t>
  </si>
  <si>
    <t xml:space="preserve">クロルヘキシジングルコン酸塩消毒用液５％「ＮＰ」</t>
  </si>
  <si>
    <t xml:space="preserve">2619702Q3259</t>
  </si>
  <si>
    <t xml:space="preserve">クロルヘキシジングルコン酸塩消毒液５％「カネイチ」</t>
  </si>
  <si>
    <t xml:space="preserve">2619702Q3267</t>
  </si>
  <si>
    <t xml:space="preserve">クロルヘキシジングルコン酸塩消毒液５％「シオエ」</t>
  </si>
  <si>
    <t xml:space="preserve">2619702Q3275</t>
  </si>
  <si>
    <t xml:space="preserve">クロルヘキシジングルコン酸塩消毒液５％「日医工」</t>
  </si>
  <si>
    <t xml:space="preserve">2619702Q3283</t>
  </si>
  <si>
    <t xml:space="preserve">クロルヘキシジングルコン酸塩消毒液５％「東海」</t>
  </si>
  <si>
    <t xml:space="preserve">2619702Q3291</t>
  </si>
  <si>
    <t xml:space="preserve">クロルヘキシジングルコン酸塩消毒液５％「ヤクハン」</t>
  </si>
  <si>
    <t xml:space="preserve">2619702Q6029</t>
  </si>
  <si>
    <t xml:space="preserve">ステリクロンＲ液０．０５</t>
  </si>
  <si>
    <t xml:space="preserve">2619702Q6045</t>
  </si>
  <si>
    <t xml:space="preserve">０．０５Ｗ／Ｖ％マスキン水</t>
  </si>
  <si>
    <t xml:space="preserve">2619702Q6053</t>
  </si>
  <si>
    <t xml:space="preserve">０．０５％グルコジンＲ水</t>
  </si>
  <si>
    <t xml:space="preserve">2619702Q6070</t>
  </si>
  <si>
    <t xml:space="preserve">０．０５％ヘキザック水Ｒ</t>
  </si>
  <si>
    <t xml:space="preserve">2619702Q7025</t>
  </si>
  <si>
    <t xml:space="preserve">ステリクロンＲ液０．１</t>
  </si>
  <si>
    <t xml:space="preserve">2619702Q8021</t>
  </si>
  <si>
    <t xml:space="preserve">ステリクロンＷ液０．０２</t>
  </si>
  <si>
    <t xml:space="preserve">2619702Q8030</t>
  </si>
  <si>
    <t xml:space="preserve">０．０２ｗ／ｖ％マスキン水</t>
  </si>
  <si>
    <t xml:space="preserve">2619702Q8048</t>
  </si>
  <si>
    <t xml:space="preserve">０．０２％ヘキザック水Ｗ</t>
  </si>
  <si>
    <t xml:space="preserve">2619702Q8056</t>
  </si>
  <si>
    <t xml:space="preserve">０．０２％グルコジンＷ水</t>
  </si>
  <si>
    <t xml:space="preserve">2619702X1021</t>
  </si>
  <si>
    <t xml:space="preserve">ステリクロンＷ液０．１</t>
  </si>
  <si>
    <t xml:space="preserve">2619702X1030</t>
  </si>
  <si>
    <t xml:space="preserve">０．１％ヘキザック水Ｗ</t>
  </si>
  <si>
    <t xml:space="preserve">2619702X1048</t>
  </si>
  <si>
    <t xml:space="preserve">０．１ｗ／ｖ％マスキン水</t>
  </si>
  <si>
    <t xml:space="preserve">2619702X1056</t>
  </si>
  <si>
    <t xml:space="preserve">０．１％グルコジンＷ水</t>
  </si>
  <si>
    <t xml:space="preserve">2619702X2028</t>
  </si>
  <si>
    <t xml:space="preserve">ステリクロンＷ液０．０５</t>
  </si>
  <si>
    <t xml:space="preserve">2619702X2036</t>
  </si>
  <si>
    <t xml:space="preserve">０．０５％グルコジンＷ水</t>
  </si>
  <si>
    <t xml:space="preserve">2619702X2044</t>
  </si>
  <si>
    <t xml:space="preserve">０．０５％ヘキザック水Ｗ</t>
  </si>
  <si>
    <t xml:space="preserve">2619704X1012</t>
  </si>
  <si>
    <t xml:space="preserve">フェノール</t>
  </si>
  <si>
    <t xml:space="preserve">2619704X1063</t>
  </si>
  <si>
    <t xml:space="preserve">フェノール「コザカイ・Ｍ」</t>
  </si>
  <si>
    <t xml:space="preserve">2619705X1017</t>
  </si>
  <si>
    <t xml:space="preserve">液状フェノール</t>
  </si>
  <si>
    <t xml:space="preserve">2619705X1050</t>
  </si>
  <si>
    <t xml:space="preserve">液状フェノール「ケンエー」</t>
  </si>
  <si>
    <t xml:space="preserve">2619705X1203</t>
  </si>
  <si>
    <t xml:space="preserve">液状フェノール（山善）</t>
  </si>
  <si>
    <t xml:space="preserve">2619706X1011</t>
  </si>
  <si>
    <t xml:space="preserve">消毒用フェノール</t>
  </si>
  <si>
    <t xml:space="preserve">2619707X1016</t>
  </si>
  <si>
    <t xml:space="preserve">フェノール水</t>
  </si>
  <si>
    <t xml:space="preserve">2619708X1010</t>
  </si>
  <si>
    <t xml:space="preserve">ホルマリン</t>
  </si>
  <si>
    <t xml:space="preserve">2619711X1020</t>
  </si>
  <si>
    <t xml:space="preserve">レゾルシン</t>
  </si>
  <si>
    <t xml:space="preserve">レゾルシン「純生」</t>
  </si>
  <si>
    <t xml:space="preserve">2619713Q1017</t>
  </si>
  <si>
    <t xml:space="preserve">２０％１０ｍＬ</t>
  </si>
  <si>
    <t xml:space="preserve">クロルヘキシジングルコン酸塩液</t>
  </si>
  <si>
    <t xml:space="preserve">2619713Q1050</t>
  </si>
  <si>
    <t xml:space="preserve">ステリクロン液２０</t>
  </si>
  <si>
    <t xml:space="preserve">2619713Q1076</t>
  </si>
  <si>
    <t xml:space="preserve">クロヘキシン液２０％</t>
  </si>
  <si>
    <t xml:space="preserve">2619713Q1122</t>
  </si>
  <si>
    <t xml:space="preserve">２０Ｗ／Ｖ％マスキン液</t>
  </si>
  <si>
    <t xml:space="preserve">2619713Q1181</t>
  </si>
  <si>
    <t xml:space="preserve">ヒビテン・グルコネート液２０％</t>
  </si>
  <si>
    <t xml:space="preserve">2619713Q1190</t>
  </si>
  <si>
    <t xml:space="preserve">ヘキザック消毒液２０％</t>
  </si>
  <si>
    <t xml:space="preserve">2619714X1016</t>
  </si>
  <si>
    <t xml:space="preserve">アクリノール水和物</t>
  </si>
  <si>
    <t xml:space="preserve">2619715Q1016</t>
  </si>
  <si>
    <t xml:space="preserve">消毒用フェノール水</t>
  </si>
  <si>
    <t xml:space="preserve">2619716Q1010</t>
  </si>
  <si>
    <t xml:space="preserve">アルキルジアミノエチルグリシン塩酸塩</t>
  </si>
  <si>
    <t xml:space="preserve">アルキルジアミノエチルグリシン塩酸塩１０％液</t>
  </si>
  <si>
    <t xml:space="preserve">2619716Q3030</t>
  </si>
  <si>
    <t xml:space="preserve">サテニジン液０．０５</t>
  </si>
  <si>
    <t xml:space="preserve">2619716Q6039</t>
  </si>
  <si>
    <t xml:space="preserve">サテニジン液０．２</t>
  </si>
  <si>
    <t xml:space="preserve">2619800X1020</t>
  </si>
  <si>
    <t xml:space="preserve">エチコール（ニワトリ印消毒用アルコール）</t>
  </si>
  <si>
    <t xml:space="preserve">2619801X1025</t>
  </si>
  <si>
    <t xml:space="preserve">東豊消アル</t>
  </si>
  <si>
    <t xml:space="preserve">2619803X1024</t>
  </si>
  <si>
    <t xml:space="preserve">山善消アル</t>
  </si>
  <si>
    <t xml:space="preserve">2619805X1023</t>
  </si>
  <si>
    <t xml:space="preserve">ネオ消アル「ヨシダ」</t>
  </si>
  <si>
    <t xml:space="preserve">2619805X1031</t>
  </si>
  <si>
    <t xml:space="preserve">メタル消アル</t>
  </si>
  <si>
    <t xml:space="preserve">2619805X1066</t>
  </si>
  <si>
    <t xml:space="preserve">消毒用マルオアルコール</t>
  </si>
  <si>
    <t xml:space="preserve">2619810X1059</t>
  </si>
  <si>
    <t xml:space="preserve">消毒用ネオアルコール「ケンエー」</t>
  </si>
  <si>
    <t xml:space="preserve">2619810X1067</t>
  </si>
  <si>
    <t xml:space="preserve">消毒用アルコール配合液「ＮＰ」</t>
  </si>
  <si>
    <t xml:space="preserve">2619813X1028</t>
  </si>
  <si>
    <t xml:space="preserve">ネオ兼一消アルＡ</t>
  </si>
  <si>
    <t xml:space="preserve">2619817X1026</t>
  </si>
  <si>
    <t xml:space="preserve">ネオ消アル（山善）</t>
  </si>
  <si>
    <t xml:space="preserve">2619819X1092</t>
  </si>
  <si>
    <t xml:space="preserve">チオ硫酸ナトリウム水和物・エタノール</t>
  </si>
  <si>
    <t xml:space="preserve">ハイポアルコール液２％「ヤクハン」</t>
  </si>
  <si>
    <t xml:space="preserve">2619819X1106</t>
  </si>
  <si>
    <t xml:space="preserve">ハイポエタノール液２％「ヨシダ」</t>
  </si>
  <si>
    <t xml:space="preserve">2619819X1130</t>
  </si>
  <si>
    <t xml:space="preserve">ハイポエタノール液２％「ケンエー」</t>
  </si>
  <si>
    <t xml:space="preserve">2619819X1149</t>
  </si>
  <si>
    <t xml:space="preserve">ハイポエタノール液２％「ニッコー」</t>
  </si>
  <si>
    <t xml:space="preserve">2619820Q1031</t>
  </si>
  <si>
    <t xml:space="preserve">ネオ消アル「ニッコー」</t>
  </si>
  <si>
    <t xml:space="preserve">2619821X1022</t>
  </si>
  <si>
    <t xml:space="preserve">消毒用ミツマルアルコール</t>
  </si>
  <si>
    <t xml:space="preserve">2633705N1031</t>
  </si>
  <si>
    <t xml:space="preserve">スルファジアジン銀</t>
  </si>
  <si>
    <t xml:space="preserve">ゲーベンクリーム１％</t>
  </si>
  <si>
    <t xml:space="preserve">2634703X1014</t>
  </si>
  <si>
    <t xml:space="preserve">2634704M1047</t>
  </si>
  <si>
    <t xml:space="preserve">３０ｍｇ１ｇ</t>
  </si>
  <si>
    <t xml:space="preserve">アクロマイシン軟膏３％</t>
  </si>
  <si>
    <t xml:space="preserve">2634705X1013</t>
  </si>
  <si>
    <t xml:space="preserve">2634706M1020</t>
  </si>
  <si>
    <t xml:space="preserve">クロロマイセチン軟膏２％</t>
  </si>
  <si>
    <t xml:space="preserve">2634706Q1030</t>
  </si>
  <si>
    <t xml:space="preserve">クロロマイセチン局所用液５％</t>
  </si>
  <si>
    <t xml:space="preserve">2634708M1037</t>
  </si>
  <si>
    <t xml:space="preserve">フシジン酸ナトリウム</t>
  </si>
  <si>
    <t xml:space="preserve">フシジンレオ軟膏２％</t>
  </si>
  <si>
    <t xml:space="preserve">2634710M1077</t>
  </si>
  <si>
    <t xml:space="preserve">１ｍｇ１ｇ</t>
  </si>
  <si>
    <t xml:space="preserve">ゲンタシン軟膏０．１％</t>
  </si>
  <si>
    <t xml:space="preserve">2634710M1085</t>
  </si>
  <si>
    <t xml:space="preserve">ゲンタマイシン硫酸塩軟膏０．１％「イワキ」</t>
  </si>
  <si>
    <t xml:space="preserve">2634710M1093</t>
  </si>
  <si>
    <t xml:space="preserve">ゲンタマイシン硫酸塩軟膏０．１％「Ｆ」</t>
  </si>
  <si>
    <t xml:space="preserve">2634710N1030</t>
  </si>
  <si>
    <t xml:space="preserve">ゲンタシンクリーム０．１％</t>
  </si>
  <si>
    <t xml:space="preserve">2634711S1046</t>
  </si>
  <si>
    <t xml:space="preserve">フラジオマイシン硫酸塩</t>
  </si>
  <si>
    <r>
      <rPr>
        <sz val="11"/>
        <color theme="1"/>
        <rFont val="WenQuanYi Zen Hei"/>
        <family val="2"/>
      </rPr>
      <t xml:space="preserve">（１０．８ｍｇ）１０ｃｍ</t>
    </r>
    <r>
      <rPr>
        <sz val="11"/>
        <color theme="1"/>
        <rFont val="Calibri"/>
        <family val="2"/>
        <charset val="1"/>
      </rPr>
      <t xml:space="preserve">×</t>
    </r>
    <r>
      <rPr>
        <sz val="11"/>
        <color theme="1"/>
        <rFont val="WenQuanYi Zen Hei"/>
        <family val="2"/>
      </rPr>
      <t xml:space="preserve">１０ｃｍ１枚</t>
    </r>
  </si>
  <si>
    <t xml:space="preserve">ソフラチュール貼付剤１０ｃｍ</t>
  </si>
  <si>
    <t xml:space="preserve">2634711S2034</t>
  </si>
  <si>
    <r>
      <rPr>
        <sz val="11"/>
        <color theme="1"/>
        <rFont val="WenQuanYi Zen Hei"/>
        <family val="2"/>
      </rPr>
      <t xml:space="preserve">（３２．４ｍｇ）１０ｃｍ</t>
    </r>
    <r>
      <rPr>
        <sz val="11"/>
        <color theme="1"/>
        <rFont val="Calibri"/>
        <family val="2"/>
        <charset val="1"/>
      </rPr>
      <t xml:space="preserve">×</t>
    </r>
    <r>
      <rPr>
        <sz val="11"/>
        <color theme="1"/>
        <rFont val="WenQuanYi Zen Hei"/>
        <family val="2"/>
      </rPr>
      <t xml:space="preserve">３０ｃｍ１枚</t>
    </r>
  </si>
  <si>
    <t xml:space="preserve">ソフラチュール貼付剤３０ｃｍ</t>
  </si>
  <si>
    <t xml:space="preserve">2634712X1013</t>
  </si>
  <si>
    <t xml:space="preserve">５０万単位１瓶</t>
  </si>
  <si>
    <t xml:space="preserve">2634712X2010</t>
  </si>
  <si>
    <t xml:space="preserve">３００万単位１瓶</t>
  </si>
  <si>
    <t xml:space="preserve">2634713M1011</t>
  </si>
  <si>
    <t xml:space="preserve">クリンダマイシンリン酸エステル</t>
  </si>
  <si>
    <t xml:space="preserve">クリンダマイシンリン酸エステル１％ゲル</t>
  </si>
  <si>
    <t xml:space="preserve">2634713M1020</t>
  </si>
  <si>
    <t xml:space="preserve">ダラシンＴゲル１％</t>
  </si>
  <si>
    <t xml:space="preserve">2634713M1054</t>
  </si>
  <si>
    <t xml:space="preserve">クリンダマイシンリン酸エステルゲル１％「イワキ」</t>
  </si>
  <si>
    <t xml:space="preserve">2634713M1062</t>
  </si>
  <si>
    <t xml:space="preserve">クリンダマイシンリン酸エステルゲル１％「サワイ」</t>
  </si>
  <si>
    <t xml:space="preserve">2634713Q1021</t>
  </si>
  <si>
    <t xml:space="preserve">ダラシンＴローション１％</t>
  </si>
  <si>
    <t xml:space="preserve">2639700M1029</t>
  </si>
  <si>
    <t xml:space="preserve">ナジフロキサシン</t>
  </si>
  <si>
    <t xml:space="preserve">アクアチム軟膏１％</t>
  </si>
  <si>
    <t xml:space="preserve">2639700N1016</t>
  </si>
  <si>
    <t xml:space="preserve">ナジフロキサシン１％クリーム</t>
  </si>
  <si>
    <t xml:space="preserve">2639700N1032</t>
  </si>
  <si>
    <t xml:space="preserve">アクアチムクリーム１％</t>
  </si>
  <si>
    <t xml:space="preserve">2639700Q1012</t>
  </si>
  <si>
    <t xml:space="preserve">ナジフロキサシン１％ローション</t>
  </si>
  <si>
    <t xml:space="preserve">2639700Q1055</t>
  </si>
  <si>
    <t xml:space="preserve">アクアチムローション１％</t>
  </si>
  <si>
    <t xml:space="preserve">2639701N1029</t>
  </si>
  <si>
    <t xml:space="preserve">オゼノキサシン</t>
  </si>
  <si>
    <t xml:space="preserve">ゼビアックス油性クリーム２％</t>
  </si>
  <si>
    <t xml:space="preserve">2639701Q1025</t>
  </si>
  <si>
    <t xml:space="preserve">ゼビアックスローション２％</t>
  </si>
  <si>
    <t xml:space="preserve">2639802M1026</t>
  </si>
  <si>
    <t xml:space="preserve">クロラムフェニコール・フラジオマイシン配合剤</t>
  </si>
  <si>
    <t xml:space="preserve">クロマイ－Ｐ軟膏</t>
  </si>
  <si>
    <t xml:space="preserve">2639802M1034</t>
  </si>
  <si>
    <t xml:space="preserve">ハイセチンＰ軟膏</t>
  </si>
  <si>
    <t xml:space="preserve">2639804M1025</t>
  </si>
  <si>
    <t xml:space="preserve">オキシテトラサイクリン塩酸塩・ポリミキシンＢ硫酸塩</t>
  </si>
  <si>
    <t xml:space="preserve">テラマイシン軟膏（ポリミキシンＢ含有）</t>
  </si>
  <si>
    <t xml:space="preserve">2639805M1020</t>
  </si>
  <si>
    <t xml:space="preserve">バシトラシン・フラジオマイシン硫酸塩</t>
  </si>
  <si>
    <t xml:space="preserve">（ＢＴＲＣ２５０単位ＦＲＭ２ｍｇ）１ｇ</t>
  </si>
  <si>
    <t xml:space="preserve">バラマイシン軟膏</t>
  </si>
  <si>
    <t xml:space="preserve">2641700X1015</t>
  </si>
  <si>
    <t xml:space="preserve">サリチル酸メチル</t>
  </si>
  <si>
    <t xml:space="preserve">2642701X1017</t>
  </si>
  <si>
    <t xml:space="preserve">ジフェンヒドラミン</t>
  </si>
  <si>
    <t xml:space="preserve">５ｇ１管</t>
  </si>
  <si>
    <t xml:space="preserve">2642702N1029</t>
  </si>
  <si>
    <t xml:space="preserve">レスタミンコーワクリーム１％</t>
  </si>
  <si>
    <t xml:space="preserve">2643700X1010</t>
  </si>
  <si>
    <t xml:space="preserve">アンモニア水</t>
  </si>
  <si>
    <t xml:space="preserve">2643700X1060</t>
  </si>
  <si>
    <t xml:space="preserve">アンモニア水「ケンエー」</t>
  </si>
  <si>
    <t xml:space="preserve">2643700X1109</t>
  </si>
  <si>
    <t xml:space="preserve">アンモニア水「タイセイ」</t>
  </si>
  <si>
    <t xml:space="preserve">2645700Q1109</t>
  </si>
  <si>
    <t xml:space="preserve">カンフル</t>
  </si>
  <si>
    <t xml:space="preserve">カンフル精（山善）</t>
  </si>
  <si>
    <t xml:space="preserve">2645700Q1176</t>
  </si>
  <si>
    <t xml:space="preserve">ｄｌ－カンフル精１０％「コザカイ」</t>
  </si>
  <si>
    <t xml:space="preserve">2645701X1019</t>
  </si>
  <si>
    <t xml:space="preserve">ｄｌ－カンフル</t>
  </si>
  <si>
    <t xml:space="preserve">2645702X1013</t>
  </si>
  <si>
    <t xml:space="preserve">ｄ－カンフル</t>
  </si>
  <si>
    <t xml:space="preserve">2646700M1155</t>
  </si>
  <si>
    <t xml:space="preserve">ジフルコルトロン吉草酸エステル</t>
  </si>
  <si>
    <t xml:space="preserve">テクスメテン軟膏０．１％</t>
  </si>
  <si>
    <t xml:space="preserve">2646700M1163</t>
  </si>
  <si>
    <t xml:space="preserve">ネリゾナ軟膏０．１％</t>
  </si>
  <si>
    <t xml:space="preserve">レオファーマ</t>
  </si>
  <si>
    <t xml:space="preserve">2646700N1142</t>
  </si>
  <si>
    <t xml:space="preserve">テクスメテン　ユニバーサル　クリーム０．１％</t>
  </si>
  <si>
    <t xml:space="preserve">2646700N1150</t>
  </si>
  <si>
    <t xml:space="preserve">ネリゾナクリーム０．１％</t>
  </si>
  <si>
    <t xml:space="preserve">2646700N1169</t>
  </si>
  <si>
    <t xml:space="preserve">ネリゾナユニバーサルクリーム０．１％</t>
  </si>
  <si>
    <t xml:space="preserve">2646701M2156</t>
  </si>
  <si>
    <t xml:space="preserve">ベタメタゾン吉草酸エステル</t>
  </si>
  <si>
    <t xml:space="preserve">０．１２％１ｇ</t>
  </si>
  <si>
    <t xml:space="preserve">リンデロン－Ｖ軟膏０．１２％</t>
  </si>
  <si>
    <t xml:space="preserve">2646701M2180</t>
  </si>
  <si>
    <t xml:space="preserve">ベトネベート軟膏０．１２％</t>
  </si>
  <si>
    <t xml:space="preserve">2646701M2199</t>
  </si>
  <si>
    <t xml:space="preserve">ベタメタゾン吉草酸エステル軟膏０．１２％「トーワ」</t>
  </si>
  <si>
    <t xml:space="preserve">2646701M2202</t>
  </si>
  <si>
    <t xml:space="preserve">ベタメタゾン吉草酸エステル軟膏０．１２％「イワキ」</t>
  </si>
  <si>
    <t xml:space="preserve">2646701N2011</t>
  </si>
  <si>
    <t xml:space="preserve">ベタメタゾン吉草酸エステル０．１２％クリーム</t>
  </si>
  <si>
    <t xml:space="preserve">2646701N2135</t>
  </si>
  <si>
    <t xml:space="preserve">リンデロン－Ｖクリーム０．１２％</t>
  </si>
  <si>
    <t xml:space="preserve">2646701N2160</t>
  </si>
  <si>
    <t xml:space="preserve">ベトネベートクリーム０．１２％</t>
  </si>
  <si>
    <t xml:space="preserve">2646701Q1038</t>
  </si>
  <si>
    <t xml:space="preserve">リンデロン－Ｖローション</t>
  </si>
  <si>
    <t xml:space="preserve">2646701Q1054</t>
  </si>
  <si>
    <t xml:space="preserve">ベタメタゾン吉草酸エステルローション０．１２％「イワキ」</t>
  </si>
  <si>
    <t xml:space="preserve">2646703M1019</t>
  </si>
  <si>
    <t xml:space="preserve">ベタメタゾンジプロピオン酸エステル</t>
  </si>
  <si>
    <t xml:space="preserve">０．０６４％１ｇ</t>
  </si>
  <si>
    <t xml:space="preserve">ベタメタゾンジプロピオン酸エステル０．０６４％軟膏</t>
  </si>
  <si>
    <t xml:space="preserve">2646703M1094</t>
  </si>
  <si>
    <t xml:space="preserve">リンデロン－ＤＰ軟膏</t>
  </si>
  <si>
    <t xml:space="preserve">2646703M1132</t>
  </si>
  <si>
    <t xml:space="preserve">デルモゾールＤＰ軟膏０．０６４％</t>
  </si>
  <si>
    <t xml:space="preserve">2646703M1175</t>
  </si>
  <si>
    <t xml:space="preserve">ベタメタゾンジプロピオン酸エステル軟膏０．０６４％「ＹＤ」</t>
  </si>
  <si>
    <t xml:space="preserve">2646703M1183</t>
  </si>
  <si>
    <t xml:space="preserve">ベタメタゾンジプロピオン酸エステル軟膏０．０６４％「テイコク」</t>
  </si>
  <si>
    <t xml:space="preserve">2646703N1073</t>
  </si>
  <si>
    <t xml:space="preserve">リンデロン－ＤＰクリーム</t>
  </si>
  <si>
    <t xml:space="preserve">2646703N1111</t>
  </si>
  <si>
    <t xml:space="preserve">デルモゾールＤＰクリーム０．０６４％</t>
  </si>
  <si>
    <t xml:space="preserve">2646703N1154</t>
  </si>
  <si>
    <t xml:space="preserve">ベタメタゾンジプロピオン酸エステルクリーム０．０６４％「テイコク」</t>
  </si>
  <si>
    <t xml:space="preserve">2646703Q1029</t>
  </si>
  <si>
    <t xml:space="preserve">リンデロン－ＤＰゾル</t>
  </si>
  <si>
    <t xml:space="preserve">2646703Q2033</t>
  </si>
  <si>
    <t xml:space="preserve">０．０６４％１ｍＬ</t>
  </si>
  <si>
    <t xml:space="preserve">デルモゾールＤＰローション０．０６４％</t>
  </si>
  <si>
    <t xml:space="preserve">2646704M2010</t>
  </si>
  <si>
    <t xml:space="preserve">デキサメタゾン０．１％軟膏</t>
  </si>
  <si>
    <t xml:space="preserve">2646704N1019</t>
  </si>
  <si>
    <t xml:space="preserve">デキサメタゾン０．１％クリーム</t>
  </si>
  <si>
    <t xml:space="preserve">2646704N1043</t>
  </si>
  <si>
    <t xml:space="preserve">オイラゾンクリーム０．１％</t>
  </si>
  <si>
    <t xml:space="preserve">2646704N2023</t>
  </si>
  <si>
    <t xml:space="preserve">オイラゾンクリーム０．０５％</t>
  </si>
  <si>
    <t xml:space="preserve">2646704Q1015</t>
  </si>
  <si>
    <t xml:space="preserve">デキサメタゾン０．１％ローション</t>
  </si>
  <si>
    <t xml:space="preserve">2646705M1018</t>
  </si>
  <si>
    <t xml:space="preserve">トリアムシノロンアセトニド０．１％軟膏</t>
  </si>
  <si>
    <t xml:space="preserve">2646705M1107</t>
  </si>
  <si>
    <t xml:space="preserve">レダコート軟膏０．１％</t>
  </si>
  <si>
    <t xml:space="preserve">2646705N1072</t>
  </si>
  <si>
    <t xml:space="preserve">レダコートクリーム０．１％</t>
  </si>
  <si>
    <t xml:space="preserve">2646708M1216</t>
  </si>
  <si>
    <t xml:space="preserve">フルオシノニド</t>
  </si>
  <si>
    <t xml:space="preserve">トプシム軟膏０．０５％</t>
  </si>
  <si>
    <t xml:space="preserve">2646708M1283</t>
  </si>
  <si>
    <t xml:space="preserve">フルオシノニド軟膏０．０５％「テイコク」</t>
  </si>
  <si>
    <t xml:space="preserve">2646708N1238</t>
  </si>
  <si>
    <t xml:space="preserve">トプシムＥクリーム０．０５％</t>
  </si>
  <si>
    <t xml:space="preserve">2646708N1246</t>
  </si>
  <si>
    <t xml:space="preserve">トプシムクリーム０．０５％</t>
  </si>
  <si>
    <t xml:space="preserve">2646708N1319</t>
  </si>
  <si>
    <t xml:space="preserve">フルオシノニドクリーム０．０５％「テイコク」</t>
  </si>
  <si>
    <t xml:space="preserve">2646708Q1030</t>
  </si>
  <si>
    <t xml:space="preserve">トプシムローション０．０５％</t>
  </si>
  <si>
    <t xml:space="preserve">2646709M1121</t>
  </si>
  <si>
    <t xml:space="preserve">フルオシノロンアセトニド</t>
  </si>
  <si>
    <t xml:space="preserve">０．０２５％１ｇ</t>
  </si>
  <si>
    <t xml:space="preserve">フルコート軟膏０．０２５％</t>
  </si>
  <si>
    <t xml:space="preserve">2646709M1156</t>
  </si>
  <si>
    <t xml:space="preserve">フルオシノロンアセトニド軟膏０．０２５％「ＹＤ」</t>
  </si>
  <si>
    <t xml:space="preserve">2646709N1100</t>
  </si>
  <si>
    <t xml:space="preserve">フルコートクリーム０．０２５％</t>
  </si>
  <si>
    <t xml:space="preserve">2646709Q1034</t>
  </si>
  <si>
    <t xml:space="preserve">フルコート外用液０．０１％</t>
  </si>
  <si>
    <t xml:space="preserve">2646712M1204</t>
  </si>
  <si>
    <t xml:space="preserve">プレドニゾロン軟膏０．５％「ＶＴＲＳ」</t>
  </si>
  <si>
    <t xml:space="preserve">2646712N1072</t>
  </si>
  <si>
    <t xml:space="preserve">プレドニゾロンクリーム０．５％「ＹＤ」</t>
  </si>
  <si>
    <t xml:space="preserve">2646712N1080</t>
  </si>
  <si>
    <t xml:space="preserve">プレドニゾロンクリーム０．５％「テイコク」</t>
  </si>
  <si>
    <t xml:space="preserve">2646712N1099</t>
  </si>
  <si>
    <t xml:space="preserve">プレドニゾロンクリーム０．５％「ＴＣＫ」</t>
  </si>
  <si>
    <t xml:space="preserve">2646713M1012</t>
  </si>
  <si>
    <t xml:space="preserve">クロベタゾールプロピオン酸エステル</t>
  </si>
  <si>
    <t xml:space="preserve">クロベタゾールプロピオン酸エステル０．０５％軟膏</t>
  </si>
  <si>
    <t xml:space="preserve">2646713M1195</t>
  </si>
  <si>
    <t xml:space="preserve">グリジール軟膏０．０５％</t>
  </si>
  <si>
    <t xml:space="preserve">2646713M1233</t>
  </si>
  <si>
    <t xml:space="preserve">クロベタゾールプロピオン酸エステル軟膏０．０５％「ラクール」</t>
  </si>
  <si>
    <t xml:space="preserve">2646713N1018</t>
  </si>
  <si>
    <t xml:space="preserve">クロベタゾールプロピオン酸エステル０．０５％クリーム</t>
  </si>
  <si>
    <t xml:space="preserve">2646713N1174</t>
  </si>
  <si>
    <t xml:space="preserve">グリジールクリーム０．０５％</t>
  </si>
  <si>
    <t xml:space="preserve">2646713N1204</t>
  </si>
  <si>
    <t xml:space="preserve">クロベタゾールプロピオン酸エステルクリーム０．０５％「ラクール」</t>
  </si>
  <si>
    <t xml:space="preserve">2646713Q1120</t>
  </si>
  <si>
    <t xml:space="preserve">グリジールスカルプローション０．０５％</t>
  </si>
  <si>
    <t xml:space="preserve">2646713Q1138</t>
  </si>
  <si>
    <t xml:space="preserve">クロベタゾールプロピオン酸エステルローション０．０５％「ＭＹＫ」</t>
  </si>
  <si>
    <t xml:space="preserve">ＭＡＥ</t>
  </si>
  <si>
    <t xml:space="preserve">2646713Q1146</t>
  </si>
  <si>
    <t xml:space="preserve">クロベタゾールプロピオン酸エステルローション０．０５％「イワキ」</t>
  </si>
  <si>
    <t xml:space="preserve">2646713Q1154</t>
  </si>
  <si>
    <t xml:space="preserve">クロベタゾールプロピオン酸エステルローション０．０５％「ラクール」</t>
  </si>
  <si>
    <t xml:space="preserve">2646713Q2029</t>
  </si>
  <si>
    <t xml:space="preserve">コムクロシャンプー０．０５％</t>
  </si>
  <si>
    <t xml:space="preserve">2646717M1096</t>
  </si>
  <si>
    <t xml:space="preserve">ヒドロコルチゾン酪酸エステル</t>
  </si>
  <si>
    <t xml:space="preserve">ロコイド軟膏０．１％</t>
  </si>
  <si>
    <t xml:space="preserve">2646717N1083</t>
  </si>
  <si>
    <t xml:space="preserve">ロコイドクリーム０．１％</t>
  </si>
  <si>
    <t xml:space="preserve">2646718M1040</t>
  </si>
  <si>
    <t xml:space="preserve">アムシノニド</t>
  </si>
  <si>
    <t xml:space="preserve">ビスダーム軟膏０．１％</t>
  </si>
  <si>
    <t xml:space="preserve">2646718N1045</t>
  </si>
  <si>
    <t xml:space="preserve">ビスダームクリーム０．１％</t>
  </si>
  <si>
    <t xml:space="preserve">2646720M1012</t>
  </si>
  <si>
    <t xml:space="preserve">プレドニゾロン吉草酸エステル酢酸エステル</t>
  </si>
  <si>
    <t xml:space="preserve">プレドニゾロン吉草酸エステル酢酸エステル０．３％軟膏</t>
  </si>
  <si>
    <t xml:space="preserve">2646720M1071</t>
  </si>
  <si>
    <t xml:space="preserve">スピラゾン軟膏０．３％</t>
  </si>
  <si>
    <t xml:space="preserve">2646720M1080</t>
  </si>
  <si>
    <t xml:space="preserve">リドメックスコーワ軟膏０．３％</t>
  </si>
  <si>
    <t xml:space="preserve">2646720M1098</t>
  </si>
  <si>
    <t xml:space="preserve">プレドニゾロン吉草酸エステル酢酸エステル軟膏０．３％「ＹＤ」</t>
  </si>
  <si>
    <t xml:space="preserve">2646720N1018</t>
  </si>
  <si>
    <t xml:space="preserve">プレドニゾロン吉草酸エステル酢酸エステル０．３％クリーム</t>
  </si>
  <si>
    <t xml:space="preserve">2646720N1085</t>
  </si>
  <si>
    <t xml:space="preserve">スピラゾンクリーム０．３％</t>
  </si>
  <si>
    <t xml:space="preserve">2646720N1093</t>
  </si>
  <si>
    <t xml:space="preserve">リドメックスコーワクリーム０．３％</t>
  </si>
  <si>
    <t xml:space="preserve">2646720N1107</t>
  </si>
  <si>
    <t xml:space="preserve">プレドニゾロン吉草酸エステル酢酸エステルクリーム０．３％「ＹＤ」</t>
  </si>
  <si>
    <t xml:space="preserve">2646720Q1057</t>
  </si>
  <si>
    <t xml:space="preserve">スピラゾンローション０．３％</t>
  </si>
  <si>
    <t xml:space="preserve">2646720Q1065</t>
  </si>
  <si>
    <t xml:space="preserve">リドメックスコーワローション０．３％</t>
  </si>
  <si>
    <t xml:space="preserve">2646721M1068</t>
  </si>
  <si>
    <t xml:space="preserve">酪酸プロピオン酸ヒドロコルチゾン</t>
  </si>
  <si>
    <t xml:space="preserve">パンデル軟膏０．１％</t>
  </si>
  <si>
    <t xml:space="preserve">2646721N1071</t>
  </si>
  <si>
    <t xml:space="preserve">パンデルクリーム０．１％</t>
  </si>
  <si>
    <t xml:space="preserve">2646721Q1051</t>
  </si>
  <si>
    <t xml:space="preserve">パンデルローション０．１％</t>
  </si>
  <si>
    <t xml:space="preserve">2646722M1160</t>
  </si>
  <si>
    <t xml:space="preserve">クロベタゾン酪酸エステル</t>
  </si>
  <si>
    <t xml:space="preserve">クロベタゾン酪酸エステル軟膏０．０５％「ＹＤ」</t>
  </si>
  <si>
    <t xml:space="preserve">2646722M1178</t>
  </si>
  <si>
    <t xml:space="preserve">クロベタゾン酪酸エステル軟膏０．０５％「テイコク」</t>
  </si>
  <si>
    <t xml:space="preserve">2646722M1186</t>
  </si>
  <si>
    <t xml:space="preserve">クロベタゾン酪酸エステル軟膏０．０５％「イワキ」</t>
  </si>
  <si>
    <t xml:space="preserve">2646722M1194</t>
  </si>
  <si>
    <t xml:space="preserve">クロベタゾン酪酸エステル軟膏０．０５％「ラクール」</t>
  </si>
  <si>
    <t xml:space="preserve">2646722N1041</t>
  </si>
  <si>
    <t xml:space="preserve">クロベタゾン酪酸エステルクリーム０．０５％「イワキ」</t>
  </si>
  <si>
    <t xml:space="preserve">2646722Q1064</t>
  </si>
  <si>
    <t xml:space="preserve">クロベタゾン酪酸エステルローション０．０５％「イワキ」</t>
  </si>
  <si>
    <t xml:space="preserve">2646723M1172</t>
  </si>
  <si>
    <t xml:space="preserve">ジフロラゾン酢酸エステル</t>
  </si>
  <si>
    <t xml:space="preserve">ダイアコート軟膏０．０５％</t>
  </si>
  <si>
    <t xml:space="preserve">2646723M1180</t>
  </si>
  <si>
    <t xml:space="preserve">ジフロラゾン酢酸エステル軟膏０．０５％「ＹＤ」</t>
  </si>
  <si>
    <t xml:space="preserve">2646723N1151</t>
  </si>
  <si>
    <t xml:space="preserve">ダイアコートクリーム０．０５％</t>
  </si>
  <si>
    <t xml:space="preserve">2646723N1160</t>
  </si>
  <si>
    <t xml:space="preserve">ジフロラゾン酢酸エステルクリーム０．０５％「ＹＤ」</t>
  </si>
  <si>
    <t xml:space="preserve">2646724M1045</t>
  </si>
  <si>
    <t xml:space="preserve">デキサメタゾン吉草酸エステル</t>
  </si>
  <si>
    <t xml:space="preserve">ボアラ軟膏０．１２％</t>
  </si>
  <si>
    <t xml:space="preserve">2646724N1040</t>
  </si>
  <si>
    <t xml:space="preserve">ボアラクリーム０．１２％</t>
  </si>
  <si>
    <t xml:space="preserve">2646725M1201</t>
  </si>
  <si>
    <t xml:space="preserve">ジフルプレドナート</t>
  </si>
  <si>
    <t xml:space="preserve">マイザー軟膏０．０５％</t>
  </si>
  <si>
    <t xml:space="preserve">2646725M1228</t>
  </si>
  <si>
    <t xml:space="preserve">ジフルプレドナート軟膏０．０５％「ＭＹＫ」</t>
  </si>
  <si>
    <t xml:space="preserve">2646725M1236</t>
  </si>
  <si>
    <t xml:space="preserve">ジフルプレドナート軟膏０．０５％「イワキ」</t>
  </si>
  <si>
    <t xml:space="preserve">2646725N1150</t>
  </si>
  <si>
    <t xml:space="preserve">マイザークリーム０．０５％</t>
  </si>
  <si>
    <t xml:space="preserve">2646725N1169</t>
  </si>
  <si>
    <t xml:space="preserve">ジフルプレドナートクリーム０．０５％「イワキ」</t>
  </si>
  <si>
    <t xml:space="preserve">2646725Q1076</t>
  </si>
  <si>
    <t xml:space="preserve">ジフルプレドナートローション０．０５％「ＭＹＫ」</t>
  </si>
  <si>
    <t xml:space="preserve">2646725Q1084</t>
  </si>
  <si>
    <t xml:space="preserve">ジフルプレドナートローション０．０５％「イワキ」</t>
  </si>
  <si>
    <t xml:space="preserve">2646726M1010</t>
  </si>
  <si>
    <t xml:space="preserve">デキサメタゾンプロピオン酸エステル</t>
  </si>
  <si>
    <t xml:space="preserve">デキサメタゾンプロピオン酸エステル０．１％軟膏</t>
  </si>
  <si>
    <t xml:space="preserve">2646726M1095</t>
  </si>
  <si>
    <t xml:space="preserve">メサデルム軟膏０．１％</t>
  </si>
  <si>
    <t xml:space="preserve">2646726N1015</t>
  </si>
  <si>
    <t xml:space="preserve">デキサメタゾンプロピオン酸エステル０．１％クリーム</t>
  </si>
  <si>
    <t xml:space="preserve">2646726N1090</t>
  </si>
  <si>
    <t xml:space="preserve">メサデルムクリーム０．１％</t>
  </si>
  <si>
    <t xml:space="preserve">2646726Q1046</t>
  </si>
  <si>
    <t xml:space="preserve">メサデルムローション０．１％</t>
  </si>
  <si>
    <t xml:space="preserve">2646726Q1062</t>
  </si>
  <si>
    <t xml:space="preserve">デキサメタゾンプロピオン酸エステルローション０．１％「ＭＹＫ」</t>
  </si>
  <si>
    <t xml:space="preserve">2646727M1022</t>
  </si>
  <si>
    <t xml:space="preserve">アルクロメタゾンプロピオン酸エステル</t>
  </si>
  <si>
    <t xml:space="preserve">アルメタ軟膏</t>
  </si>
  <si>
    <t xml:space="preserve">2646727M1065</t>
  </si>
  <si>
    <t xml:space="preserve">アルクロメタゾンプロピオン酸エステル軟膏０．１％「イワキ」</t>
  </si>
  <si>
    <t xml:space="preserve">2646729M1048</t>
  </si>
  <si>
    <t xml:space="preserve">デプロドンプロピオン酸エステル</t>
  </si>
  <si>
    <t xml:space="preserve">エクラー軟膏０．３％</t>
  </si>
  <si>
    <t xml:space="preserve">2646729N1043</t>
  </si>
  <si>
    <t xml:space="preserve">エクラークリーム０．３％</t>
  </si>
  <si>
    <t xml:space="preserve">2646729Q1031</t>
  </si>
  <si>
    <t xml:space="preserve">エクラーローション０．３％</t>
  </si>
  <si>
    <t xml:space="preserve">2646729S2035</t>
  </si>
  <si>
    <r>
      <rPr>
        <sz val="11"/>
        <color theme="1"/>
        <rFont val="WenQuanYi Zen Hei"/>
        <family val="2"/>
      </rPr>
      <t xml:space="preserve">（１．５ｍｇ）７．５ｃｍ</t>
    </r>
    <r>
      <rPr>
        <sz val="11"/>
        <color theme="1"/>
        <rFont val="Calibri"/>
        <family val="2"/>
        <charset val="1"/>
      </rPr>
      <t xml:space="preserve">×</t>
    </r>
    <r>
      <rPr>
        <sz val="11"/>
        <color theme="1"/>
        <rFont val="WenQuanYi Zen Hei"/>
        <family val="2"/>
      </rPr>
      <t xml:space="preserve">１０ｃｍ</t>
    </r>
  </si>
  <si>
    <r>
      <rPr>
        <sz val="11"/>
        <color theme="1"/>
        <rFont val="WenQuanYi Zen Hei"/>
        <family val="2"/>
      </rPr>
      <t xml:space="preserve">エクラープラスター２０</t>
    </r>
    <r>
      <rPr>
        <sz val="11"/>
        <color theme="1"/>
        <rFont val="Calibri"/>
        <family val="2"/>
        <charset val="1"/>
      </rPr>
      <t xml:space="preserve">μ</t>
    </r>
    <r>
      <rPr>
        <sz val="11"/>
        <color theme="1"/>
        <rFont val="WenQuanYi Zen Hei"/>
        <family val="2"/>
      </rPr>
      <t xml:space="preserve">ｇ／ｃ㎡</t>
    </r>
  </si>
  <si>
    <t xml:space="preserve">2646730M1016</t>
  </si>
  <si>
    <t xml:space="preserve">ベタメタゾン酪酸エステルプロピオン酸エステル</t>
  </si>
  <si>
    <t xml:space="preserve">ベタメタゾン酪酸エステルプロピオン酸エステル０．０５％軟膏</t>
  </si>
  <si>
    <t xml:space="preserve">2646730M1032</t>
  </si>
  <si>
    <t xml:space="preserve">サレックス軟膏０．０５％</t>
  </si>
  <si>
    <t xml:space="preserve">2646730M1059</t>
  </si>
  <si>
    <t xml:space="preserve">アンテベート軟膏０．０５％</t>
  </si>
  <si>
    <t xml:space="preserve">2646730M1075</t>
  </si>
  <si>
    <t xml:space="preserve">ベタメタゾン酪酸エステルプロピオン酸エステル軟膏０．０５％「ＭＹＫ」</t>
  </si>
  <si>
    <t xml:space="preserve">2646730N1038</t>
  </si>
  <si>
    <t xml:space="preserve">サレックスクリーム０．０５％</t>
  </si>
  <si>
    <t xml:space="preserve">2646730N1054</t>
  </si>
  <si>
    <t xml:space="preserve">アンテベートクリーム０．０５％</t>
  </si>
  <si>
    <t xml:space="preserve">2646730N1062</t>
  </si>
  <si>
    <t xml:space="preserve">ベタメタゾン酪酸エステルプロピオン酸エステルクリーム０．０５％「ＭＹＫ」</t>
  </si>
  <si>
    <t xml:space="preserve">2646730Q1018</t>
  </si>
  <si>
    <t xml:space="preserve">ベタメタゾン酪酸エステルプロピオン酸エステル０．０５％ローション</t>
  </si>
  <si>
    <t xml:space="preserve">2646730Q1026</t>
  </si>
  <si>
    <t xml:space="preserve">アンテベートローション０．０５％</t>
  </si>
  <si>
    <t xml:space="preserve">2646730Q1050</t>
  </si>
  <si>
    <t xml:space="preserve">ベタメタゾン酪酸エステルプロピオン酸エステルローション０．０５％「ＭＹＫ」</t>
  </si>
  <si>
    <t xml:space="preserve">2646731M1029</t>
  </si>
  <si>
    <t xml:space="preserve">モメタゾンフランカルボン酸エステル</t>
  </si>
  <si>
    <t xml:space="preserve">フルメタ軟膏</t>
  </si>
  <si>
    <t xml:space="preserve">2646731M1061</t>
  </si>
  <si>
    <t xml:space="preserve">モメタゾンフランカルボン酸エステル軟膏０．１％「イワキ」</t>
  </si>
  <si>
    <t xml:space="preserve">2646731N1024</t>
  </si>
  <si>
    <t xml:space="preserve">フルメタクリーム</t>
  </si>
  <si>
    <t xml:space="preserve">2646731N1067</t>
  </si>
  <si>
    <t xml:space="preserve">モメタゾンフランカルボン酸エステルクリーム０．１％「イワキ」</t>
  </si>
  <si>
    <t xml:space="preserve">2646731Q1020</t>
  </si>
  <si>
    <t xml:space="preserve">フルメタローション</t>
  </si>
  <si>
    <t xml:space="preserve">2646731Q1063</t>
  </si>
  <si>
    <t xml:space="preserve">モメタゾンフランカルボン酸エステルローション０．１％「イワキ」</t>
  </si>
  <si>
    <t xml:space="preserve">2647705M1023</t>
  </si>
  <si>
    <t xml:space="preserve">オキシテトラサイクリン塩酸塩・ヒドロコルチゾン</t>
  </si>
  <si>
    <t xml:space="preserve">テラ・コートリル軟膏</t>
  </si>
  <si>
    <t xml:space="preserve">2647707M1049</t>
  </si>
  <si>
    <t xml:space="preserve">フルオシノロンアセトニド・フラジオマイシン硫酸塩</t>
  </si>
  <si>
    <t xml:space="preserve">フルコートＦ軟膏</t>
  </si>
  <si>
    <t xml:space="preserve">2647708M1027</t>
  </si>
  <si>
    <t xml:space="preserve">ベタメタゾン吉草酸エステル・フラジオマイシン硫酸塩</t>
  </si>
  <si>
    <t xml:space="preserve">ベトネベートＮ軟膏</t>
  </si>
  <si>
    <t xml:space="preserve">2647708N1022</t>
  </si>
  <si>
    <t xml:space="preserve">ベトネベートＮクリーム</t>
  </si>
  <si>
    <t xml:space="preserve">2647709M1064</t>
  </si>
  <si>
    <t xml:space="preserve">ベタメタゾン吉草酸エステル・ゲンタマイシン硫酸塩</t>
  </si>
  <si>
    <t xml:space="preserve">デルモゾールＧ軟膏</t>
  </si>
  <si>
    <t xml:space="preserve">2647709M1102</t>
  </si>
  <si>
    <t xml:space="preserve">リンデロン－ＶＧ軟膏０．１２％</t>
  </si>
  <si>
    <t xml:space="preserve">2647709M1110</t>
  </si>
  <si>
    <t xml:space="preserve">ルリクールＶＧ軟膏０．１２％</t>
  </si>
  <si>
    <t xml:space="preserve">2647709M1137</t>
  </si>
  <si>
    <t xml:space="preserve">デキサンＶＧ軟膏０．１２％</t>
  </si>
  <si>
    <t xml:space="preserve">2647709M1145</t>
  </si>
  <si>
    <t xml:space="preserve">ベトノバールＧ軟膏０．１２％</t>
  </si>
  <si>
    <t xml:space="preserve">2647709N1043</t>
  </si>
  <si>
    <t xml:space="preserve">デルモゾールＧクリーム</t>
  </si>
  <si>
    <t xml:space="preserve">2647709N1060</t>
  </si>
  <si>
    <t xml:space="preserve">リンデロン－ＶＧクリーム０．１２％</t>
  </si>
  <si>
    <t xml:space="preserve">2647709N1078</t>
  </si>
  <si>
    <t xml:space="preserve">ベトノバールＧクリーム０．１２％</t>
  </si>
  <si>
    <t xml:space="preserve">2647709Q1031</t>
  </si>
  <si>
    <t xml:space="preserve">デルモゾールＧローション</t>
  </si>
  <si>
    <t xml:space="preserve">2647709Q1040</t>
  </si>
  <si>
    <t xml:space="preserve">リンデロン－ＶＧローション</t>
  </si>
  <si>
    <t xml:space="preserve">2649700X1013</t>
  </si>
  <si>
    <t xml:space="preserve">塩化亜鉛</t>
  </si>
  <si>
    <t xml:space="preserve">2649701Q1021</t>
  </si>
  <si>
    <t xml:space="preserve">水酸化カルシウム</t>
  </si>
  <si>
    <t xml:space="preserve">石灰水（司生堂）</t>
  </si>
  <si>
    <t xml:space="preserve">2649702X1012</t>
  </si>
  <si>
    <t xml:space="preserve">硫酸亜鉛水和物</t>
  </si>
  <si>
    <t xml:space="preserve">2649703X1017</t>
  </si>
  <si>
    <t xml:space="preserve">硫酸アルミニウムカリウム水和物</t>
  </si>
  <si>
    <t xml:space="preserve">2649704M1015</t>
  </si>
  <si>
    <t xml:space="preserve">亜鉛華</t>
  </si>
  <si>
    <t xml:space="preserve">亜鉛華軟膏</t>
  </si>
  <si>
    <t xml:space="preserve">2649704M1066</t>
  </si>
  <si>
    <t xml:space="preserve">亜鉛華軟膏「コザカイ・Ｍ」</t>
  </si>
  <si>
    <t xml:space="preserve">2649704M1074</t>
  </si>
  <si>
    <t xml:space="preserve">亜鉛華軟膏　シオエ</t>
  </si>
  <si>
    <t xml:space="preserve">2649704M1112</t>
  </si>
  <si>
    <t xml:space="preserve">亜鉛華軟膏〈ハチ〉</t>
  </si>
  <si>
    <t xml:space="preserve">2649704M1171</t>
  </si>
  <si>
    <t xml:space="preserve">亜鉛華軟膏「ニッコー」</t>
  </si>
  <si>
    <t xml:space="preserve">2649704M1180</t>
  </si>
  <si>
    <t xml:space="preserve">亜鉛華軟膏「ヨシダ」</t>
  </si>
  <si>
    <t xml:space="preserve">2649704M1201</t>
  </si>
  <si>
    <t xml:space="preserve">亜鉛華軟膏「東豊」</t>
  </si>
  <si>
    <t xml:space="preserve">2649704M1228</t>
  </si>
  <si>
    <t xml:space="preserve">亜鉛華軟膏「日医工」</t>
  </si>
  <si>
    <t xml:space="preserve">2649705X1016</t>
  </si>
  <si>
    <t xml:space="preserve">亜鉛華デンプン</t>
  </si>
  <si>
    <t xml:space="preserve">2649708X1010</t>
  </si>
  <si>
    <t xml:space="preserve">酸化亜鉛</t>
  </si>
  <si>
    <t xml:space="preserve">2649708X1206</t>
  </si>
  <si>
    <t xml:space="preserve">酸化亜鉛（山善）</t>
  </si>
  <si>
    <t xml:space="preserve">2649709X1014</t>
  </si>
  <si>
    <t xml:space="preserve">チンク油</t>
  </si>
  <si>
    <t xml:space="preserve">2649709X1162</t>
  </si>
  <si>
    <t xml:space="preserve">チンク油「東海」</t>
  </si>
  <si>
    <t xml:space="preserve">2649709X1278</t>
  </si>
  <si>
    <t xml:space="preserve">チンク油「ニッコー」</t>
  </si>
  <si>
    <t xml:space="preserve">2649709X1308</t>
  </si>
  <si>
    <t xml:space="preserve">チンク油「東豊」</t>
  </si>
  <si>
    <t xml:space="preserve">2649709X1324</t>
  </si>
  <si>
    <t xml:space="preserve">チンク油「日医工」</t>
  </si>
  <si>
    <t xml:space="preserve">2649710M2025</t>
  </si>
  <si>
    <t xml:space="preserve">亜鉛華（１０％）単軟膏「コザカイ・Ｍ」</t>
  </si>
  <si>
    <t xml:space="preserve">2649710M2033</t>
  </si>
  <si>
    <t xml:space="preserve">亜鉛華（１０％）単軟膏シオエ</t>
  </si>
  <si>
    <t xml:space="preserve">2649710M2050</t>
  </si>
  <si>
    <t xml:space="preserve">亜鉛華（１０％）単軟膏「ニッコー」</t>
  </si>
  <si>
    <t xml:space="preserve">2649710M2068</t>
  </si>
  <si>
    <t xml:space="preserve">亜鉛華（１０％）単軟膏「ホエイ」</t>
  </si>
  <si>
    <t xml:space="preserve">2649710M2092</t>
  </si>
  <si>
    <t xml:space="preserve">亜鉛華（１０％）単軟膏「ヨシダ」</t>
  </si>
  <si>
    <t xml:space="preserve">2649710S1036</t>
  </si>
  <si>
    <t xml:space="preserve">５ｇ</t>
  </si>
  <si>
    <t xml:space="preserve">ボチシート２０％</t>
  </si>
  <si>
    <t xml:space="preserve">2649711Q1025</t>
  </si>
  <si>
    <t xml:space="preserve">カンタリスチンキ</t>
  </si>
  <si>
    <t xml:space="preserve">カンタリスチンキ（司生堂）</t>
  </si>
  <si>
    <t xml:space="preserve">2649712X1016</t>
  </si>
  <si>
    <t xml:space="preserve">トウガラシチンキ</t>
  </si>
  <si>
    <t xml:space="preserve">2649713X1010</t>
  </si>
  <si>
    <t xml:space="preserve">イクタモール</t>
  </si>
  <si>
    <t xml:space="preserve">2649715X1010</t>
  </si>
  <si>
    <t xml:space="preserve">次没食子酸ビスマス</t>
  </si>
  <si>
    <t xml:space="preserve">2649716M1042</t>
  </si>
  <si>
    <t xml:space="preserve">ジメチルイソプロピルアズレン</t>
  </si>
  <si>
    <t xml:space="preserve">０．０３３％１０ｇ</t>
  </si>
  <si>
    <t xml:space="preserve">アズノール軟膏０．０３３％</t>
  </si>
  <si>
    <t xml:space="preserve">2649719M1178</t>
  </si>
  <si>
    <t xml:space="preserve">イドメシンコーワゲル１％</t>
  </si>
  <si>
    <t xml:space="preserve">2649719N1092</t>
  </si>
  <si>
    <t xml:space="preserve">イドメシンコーワクリーム１％</t>
  </si>
  <si>
    <t xml:space="preserve">2649719N1106</t>
  </si>
  <si>
    <t xml:space="preserve">インテバンクリーム１％</t>
  </si>
  <si>
    <t xml:space="preserve">2649719Q1030</t>
  </si>
  <si>
    <t xml:space="preserve">イドメシンコーワゾル１％</t>
  </si>
  <si>
    <t xml:space="preserve">2649719Q2087</t>
  </si>
  <si>
    <t xml:space="preserve">インテバン外用液１％</t>
  </si>
  <si>
    <t xml:space="preserve">2649719S1010</t>
  </si>
  <si>
    <r>
      <rPr>
        <sz val="11"/>
        <color theme="1"/>
        <rFont val="WenQuanYi Zen Hei"/>
        <family val="2"/>
      </rPr>
      <t xml:space="preserve">１０ｃｍ</t>
    </r>
    <r>
      <rPr>
        <sz val="11"/>
        <color theme="1"/>
        <rFont val="Calibri"/>
        <family val="2"/>
        <charset val="1"/>
      </rPr>
      <t xml:space="preserve">×</t>
    </r>
    <r>
      <rPr>
        <sz val="11"/>
        <color theme="1"/>
        <rFont val="WenQuanYi Zen Hei"/>
        <family val="2"/>
      </rPr>
      <t xml:space="preserve">１４ｃｍ１枚</t>
    </r>
  </si>
  <si>
    <r>
      <rPr>
        <sz val="11"/>
        <color theme="1"/>
        <rFont val="WenQuanYi Zen Hei"/>
        <family val="2"/>
      </rPr>
      <t xml:space="preserve">インドメタシン（７０ｍｇ）１０ｃｍ</t>
    </r>
    <r>
      <rPr>
        <sz val="11"/>
        <color theme="1"/>
        <rFont val="Calibri"/>
        <family val="2"/>
        <charset val="1"/>
      </rPr>
      <t xml:space="preserve">×</t>
    </r>
    <r>
      <rPr>
        <sz val="11"/>
        <color theme="1"/>
        <rFont val="WenQuanYi Zen Hei"/>
        <family val="2"/>
      </rPr>
      <t xml:space="preserve">１４ｃｍ貼付剤</t>
    </r>
  </si>
  <si>
    <t xml:space="preserve">2649719S1185</t>
  </si>
  <si>
    <t xml:space="preserve">カトレップパップ７０ｍｇ</t>
  </si>
  <si>
    <t xml:space="preserve">2649719S1207</t>
  </si>
  <si>
    <t xml:space="preserve">ハップスターＩＤ７０ｍｇ</t>
  </si>
  <si>
    <t xml:space="preserve">2649719S1215</t>
  </si>
  <si>
    <t xml:space="preserve">アコニップパップ７０ｍｇ</t>
  </si>
  <si>
    <t xml:space="preserve">2649719S1223</t>
  </si>
  <si>
    <t xml:space="preserve">インサイドパップ７０ｍｇ</t>
  </si>
  <si>
    <t xml:space="preserve">2649719S1240</t>
  </si>
  <si>
    <t xml:space="preserve">インテナースパップ７０ｍｇ</t>
  </si>
  <si>
    <t xml:space="preserve">2649719S1290</t>
  </si>
  <si>
    <t xml:space="preserve">ラクティオンパップ７０ｍｇ</t>
  </si>
  <si>
    <t xml:space="preserve">2649719S1304</t>
  </si>
  <si>
    <t xml:space="preserve">インドメタシンパップ７０ｍｇ「ＹＤ」</t>
  </si>
  <si>
    <t xml:space="preserve">2649719S1312</t>
  </si>
  <si>
    <t xml:space="preserve">コリフメシンパップ７０ｍｇ</t>
  </si>
  <si>
    <t xml:space="preserve">東和製薬：和歌山</t>
  </si>
  <si>
    <t xml:space="preserve">2649719S1371</t>
  </si>
  <si>
    <t xml:space="preserve">イドメシンパップ７０ｍｇ</t>
  </si>
  <si>
    <t xml:space="preserve">2649720M1049</t>
  </si>
  <si>
    <t xml:space="preserve">グリチルレチン酸</t>
  </si>
  <si>
    <t xml:space="preserve">デルマクリンＡ軟膏１％</t>
  </si>
  <si>
    <t xml:space="preserve">摩耶堂製薬</t>
  </si>
  <si>
    <t xml:space="preserve">2649720N1028</t>
  </si>
  <si>
    <t xml:space="preserve">デルマクリンクリーム１％</t>
  </si>
  <si>
    <t xml:space="preserve">2649720N2024</t>
  </si>
  <si>
    <t xml:space="preserve">ハイデルマートクリーム２％</t>
  </si>
  <si>
    <t xml:space="preserve">2649722N1027</t>
  </si>
  <si>
    <t xml:space="preserve">クロタミトン</t>
  </si>
  <si>
    <t xml:space="preserve">オイラックスクリーム１０％</t>
  </si>
  <si>
    <t xml:space="preserve">2649724M1039</t>
  </si>
  <si>
    <t xml:space="preserve">ビタミンＡ油</t>
  </si>
  <si>
    <t xml:space="preserve">５，０００単位１ｇ</t>
  </si>
  <si>
    <t xml:space="preserve">ザーネ軟膏０．５％</t>
  </si>
  <si>
    <t xml:space="preserve">2649726M1046</t>
  </si>
  <si>
    <t xml:space="preserve">ベンダザック</t>
  </si>
  <si>
    <t xml:space="preserve">ジルダザック軟膏３％</t>
  </si>
  <si>
    <t xml:space="preserve">2649726M1070</t>
  </si>
  <si>
    <t xml:space="preserve">ベンダザック軟膏３％「イワキ」</t>
  </si>
  <si>
    <t xml:space="preserve">2649727M1040</t>
  </si>
  <si>
    <t xml:space="preserve">ウフェナマート</t>
  </si>
  <si>
    <t xml:space="preserve">コンベック軟膏５％</t>
  </si>
  <si>
    <t xml:space="preserve">2649727M1059</t>
  </si>
  <si>
    <t xml:space="preserve">フエナゾール軟膏５％</t>
  </si>
  <si>
    <t xml:space="preserve">2649727N1046</t>
  </si>
  <si>
    <t xml:space="preserve">コンベッククリーム５％</t>
  </si>
  <si>
    <t xml:space="preserve">2649727N1054</t>
  </si>
  <si>
    <t xml:space="preserve">フエナゾールクリーム５％</t>
  </si>
  <si>
    <t xml:space="preserve">2649728M1061</t>
  </si>
  <si>
    <t xml:space="preserve">イブプロフェンピコノール</t>
  </si>
  <si>
    <t xml:space="preserve">ベシカム軟膏５％</t>
  </si>
  <si>
    <t xml:space="preserve">2649728M1070</t>
  </si>
  <si>
    <t xml:space="preserve">スタデルム軟膏５％</t>
  </si>
  <si>
    <t xml:space="preserve">2649728N1067</t>
  </si>
  <si>
    <t xml:space="preserve">ベシカムクリーム５％</t>
  </si>
  <si>
    <t xml:space="preserve">2649728N1075</t>
  </si>
  <si>
    <t xml:space="preserve">スタデルムクリーム５％</t>
  </si>
  <si>
    <t xml:space="preserve">2649729N1053</t>
  </si>
  <si>
    <t xml:space="preserve">セクタークリーム３％</t>
  </si>
  <si>
    <t xml:space="preserve">2649729Q1041</t>
  </si>
  <si>
    <t xml:space="preserve">セクターゲル３％</t>
  </si>
  <si>
    <t xml:space="preserve">2649729Q2030</t>
  </si>
  <si>
    <t xml:space="preserve">３％１ｍＬ</t>
  </si>
  <si>
    <t xml:space="preserve">セクターローション３％</t>
  </si>
  <si>
    <t xml:space="preserve">2649729S1014</t>
  </si>
  <si>
    <r>
      <rPr>
        <sz val="11"/>
        <color theme="1"/>
        <rFont val="WenQuanYi Zen Hei"/>
        <family val="2"/>
      </rPr>
      <t xml:space="preserve">ケトプロフェン（３０ｍｇ）１０ｃｍ</t>
    </r>
    <r>
      <rPr>
        <sz val="11"/>
        <color theme="1"/>
        <rFont val="Calibri"/>
        <family val="2"/>
        <charset val="1"/>
      </rPr>
      <t xml:space="preserve">×</t>
    </r>
    <r>
      <rPr>
        <sz val="11"/>
        <color theme="1"/>
        <rFont val="WenQuanYi Zen Hei"/>
        <family val="2"/>
      </rPr>
      <t xml:space="preserve">１４ｃｍ貼付剤</t>
    </r>
  </si>
  <si>
    <t xml:space="preserve">2649729S1154</t>
  </si>
  <si>
    <t xml:space="preserve">モーラスパップ３０ｍｇ</t>
  </si>
  <si>
    <t xml:space="preserve">2649729S2010</t>
  </si>
  <si>
    <r>
      <rPr>
        <sz val="11"/>
        <color theme="1"/>
        <rFont val="WenQuanYi Zen Hei"/>
        <family val="2"/>
      </rPr>
      <t xml:space="preserve">７ｃｍ</t>
    </r>
    <r>
      <rPr>
        <sz val="11"/>
        <color theme="1"/>
        <rFont val="Calibri"/>
        <family val="2"/>
        <charset val="1"/>
      </rPr>
      <t xml:space="preserve">×</t>
    </r>
    <r>
      <rPr>
        <sz val="11"/>
        <color theme="1"/>
        <rFont val="WenQuanYi Zen Hei"/>
        <family val="2"/>
      </rPr>
      <t xml:space="preserve">１０ｃｍ１枚</t>
    </r>
  </si>
  <si>
    <r>
      <rPr>
        <sz val="11"/>
        <color theme="1"/>
        <rFont val="WenQuanYi Zen Hei"/>
        <family val="2"/>
      </rPr>
      <t xml:space="preserve">ケトプロフェン（２０ｍｇ）７ｃｍ</t>
    </r>
    <r>
      <rPr>
        <sz val="11"/>
        <color theme="1"/>
        <rFont val="Calibri"/>
        <family val="2"/>
        <charset val="1"/>
      </rPr>
      <t xml:space="preserve">×</t>
    </r>
    <r>
      <rPr>
        <sz val="11"/>
        <color theme="1"/>
        <rFont val="WenQuanYi Zen Hei"/>
        <family val="2"/>
      </rPr>
      <t xml:space="preserve">１０ｃｍ貼付剤</t>
    </r>
  </si>
  <si>
    <t xml:space="preserve">2649729S2169</t>
  </si>
  <si>
    <t xml:space="preserve">モーラステープ２０ｍｇ</t>
  </si>
  <si>
    <t xml:space="preserve">2649729S2185</t>
  </si>
  <si>
    <t xml:space="preserve">ケトプロフェンテープ２０ｍｇ「ラクール」</t>
  </si>
  <si>
    <t xml:space="preserve">三友薬品</t>
  </si>
  <si>
    <t xml:space="preserve">2649729S2240</t>
  </si>
  <si>
    <t xml:space="preserve">ケトプロフェンテープ２０ｍｇ「ＳＮ」</t>
  </si>
  <si>
    <t xml:space="preserve">2649729S3017</t>
  </si>
  <si>
    <r>
      <rPr>
        <sz val="11"/>
        <color theme="1"/>
        <rFont val="WenQuanYi Zen Hei"/>
        <family val="2"/>
      </rPr>
      <t xml:space="preserve">ケトプロフェン（４０ｍｇ）１０ｃｍ</t>
    </r>
    <r>
      <rPr>
        <sz val="11"/>
        <color theme="1"/>
        <rFont val="Calibri"/>
        <family val="2"/>
        <charset val="1"/>
      </rPr>
      <t xml:space="preserve">×</t>
    </r>
    <r>
      <rPr>
        <sz val="11"/>
        <color theme="1"/>
        <rFont val="WenQuanYi Zen Hei"/>
        <family val="2"/>
      </rPr>
      <t xml:space="preserve">１４ｃｍ貼付剤</t>
    </r>
  </si>
  <si>
    <t xml:space="preserve">2649729S3084</t>
  </si>
  <si>
    <t xml:space="preserve">モーラステープＬ４０ｍｇ</t>
  </si>
  <si>
    <t xml:space="preserve">2649729S3092</t>
  </si>
  <si>
    <t xml:space="preserve">ケトプロフェンテープ４０ｍｇ「ラクール」</t>
  </si>
  <si>
    <t xml:space="preserve">2649729S3173</t>
  </si>
  <si>
    <t xml:space="preserve">ケトプロフェンテープ４０ｍｇ「ＳＮ」</t>
  </si>
  <si>
    <t xml:space="preserve">2649729S4030</t>
  </si>
  <si>
    <r>
      <rPr>
        <sz val="11"/>
        <color theme="1"/>
        <rFont val="WenQuanYi Zen Hei"/>
        <family val="2"/>
      </rPr>
      <t xml:space="preserve">２０ｃｍ</t>
    </r>
    <r>
      <rPr>
        <sz val="11"/>
        <color theme="1"/>
        <rFont val="Calibri"/>
        <family val="2"/>
        <charset val="1"/>
      </rPr>
      <t xml:space="preserve">×</t>
    </r>
    <r>
      <rPr>
        <sz val="11"/>
        <color theme="1"/>
        <rFont val="WenQuanYi Zen Hei"/>
        <family val="2"/>
      </rPr>
      <t xml:space="preserve">１４ｃｍ１枚</t>
    </r>
  </si>
  <si>
    <t xml:space="preserve">モーラスパップ６０ｍｇ</t>
  </si>
  <si>
    <t xml:space="preserve">2649729S5028</t>
  </si>
  <si>
    <t xml:space="preserve">モーラスパップＸＲ１２０ｍｇ</t>
  </si>
  <si>
    <t xml:space="preserve">2649729S5036</t>
  </si>
  <si>
    <t xml:space="preserve">ケトプロフェンパップＸＲ１２０ｍｇ「テイコク」</t>
  </si>
  <si>
    <t xml:space="preserve">2649729S6024</t>
  </si>
  <si>
    <t xml:space="preserve">モーラスパップＸＲ２４０ｍｇ</t>
  </si>
  <si>
    <t xml:space="preserve">2649731M1071</t>
  </si>
  <si>
    <t xml:space="preserve">フェルビナク</t>
  </si>
  <si>
    <t xml:space="preserve">ナパゲルン軟膏３％</t>
  </si>
  <si>
    <t xml:space="preserve">2649731M1098</t>
  </si>
  <si>
    <t xml:space="preserve">フェルビナクスチック軟膏３％「三笠」</t>
  </si>
  <si>
    <t xml:space="preserve">2649731N1034</t>
  </si>
  <si>
    <t xml:space="preserve">ナパゲルンクリーム３％</t>
  </si>
  <si>
    <t xml:space="preserve">2649731Q1065</t>
  </si>
  <si>
    <t xml:space="preserve">ナパゲルンローション３％</t>
  </si>
  <si>
    <t xml:space="preserve">2649731Q1081</t>
  </si>
  <si>
    <t xml:space="preserve">フェルビナクローション３％「ラクール」</t>
  </si>
  <si>
    <t xml:space="preserve">2649731R1036</t>
  </si>
  <si>
    <t xml:space="preserve">フェルビナク外用ポンプスプレー３％「ラクール」</t>
  </si>
  <si>
    <t xml:space="preserve">2649731S1011</t>
  </si>
  <si>
    <r>
      <rPr>
        <sz val="11"/>
        <color theme="1"/>
        <rFont val="WenQuanYi Zen Hei"/>
        <family val="2"/>
      </rPr>
      <t xml:space="preserve">フェルビナク（７０ｍｇ）１０ｃｍ</t>
    </r>
    <r>
      <rPr>
        <sz val="11"/>
        <color theme="1"/>
        <rFont val="Calibri"/>
        <family val="2"/>
        <charset val="1"/>
      </rPr>
      <t xml:space="preserve">×</t>
    </r>
    <r>
      <rPr>
        <sz val="11"/>
        <color theme="1"/>
        <rFont val="WenQuanYi Zen Hei"/>
        <family val="2"/>
      </rPr>
      <t xml:space="preserve">１４ｃｍ貼付剤</t>
    </r>
  </si>
  <si>
    <t xml:space="preserve">2649731S1143</t>
  </si>
  <si>
    <t xml:space="preserve">セルタッチパップ７０</t>
  </si>
  <si>
    <t xml:space="preserve">2649731S1232</t>
  </si>
  <si>
    <t xml:space="preserve">セルタッチテープ７０</t>
  </si>
  <si>
    <t xml:space="preserve">2649731S1267</t>
  </si>
  <si>
    <t xml:space="preserve">フェルビナクパップ７０ｍｇ「ラクール」</t>
  </si>
  <si>
    <t xml:space="preserve">2649731S1275</t>
  </si>
  <si>
    <t xml:space="preserve">フェルビナクパップ７０ｍｇ「東光」</t>
  </si>
  <si>
    <t xml:space="preserve">2649731S1291</t>
  </si>
  <si>
    <t xml:space="preserve">フェルビナクパップ７０ｍｇ「ユートク」</t>
  </si>
  <si>
    <t xml:space="preserve">2649731S2018</t>
  </si>
  <si>
    <r>
      <rPr>
        <sz val="11"/>
        <color theme="1"/>
        <rFont val="WenQuanYi Zen Hei"/>
        <family val="2"/>
      </rPr>
      <t xml:space="preserve">フェルビナク（３５ｍｇ）７ｃｍ</t>
    </r>
    <r>
      <rPr>
        <sz val="11"/>
        <color theme="1"/>
        <rFont val="Calibri"/>
        <family val="2"/>
        <charset val="1"/>
      </rPr>
      <t xml:space="preserve">×</t>
    </r>
    <r>
      <rPr>
        <sz val="11"/>
        <color theme="1"/>
        <rFont val="WenQuanYi Zen Hei"/>
        <family val="2"/>
      </rPr>
      <t xml:space="preserve">１０ｃｍ貼付剤</t>
    </r>
  </si>
  <si>
    <t xml:space="preserve">2649731S3022</t>
  </si>
  <si>
    <t xml:space="preserve">セルタッチパップ１４０</t>
  </si>
  <si>
    <t xml:space="preserve">2649732S1130</t>
  </si>
  <si>
    <t xml:space="preserve">アドフィードパップ４０ｍｇ</t>
  </si>
  <si>
    <t xml:space="preserve">リードケミカル</t>
  </si>
  <si>
    <t xml:space="preserve">2649732S1164</t>
  </si>
  <si>
    <t xml:space="preserve">ゼポラスパップ４０ｍｇ</t>
  </si>
  <si>
    <t xml:space="preserve">2649732S2047</t>
  </si>
  <si>
    <t xml:space="preserve">ゼポラステープ４０ｍｇ</t>
  </si>
  <si>
    <t xml:space="preserve">2649732S2055</t>
  </si>
  <si>
    <t xml:space="preserve">ヤクバンテープ４０ｍｇ</t>
  </si>
  <si>
    <t xml:space="preserve">2649732S2071</t>
  </si>
  <si>
    <t xml:space="preserve">フルルビプロフェンテープ４０ｍｇ「ＱＱ」</t>
  </si>
  <si>
    <t xml:space="preserve">2649732S3043</t>
  </si>
  <si>
    <t xml:space="preserve">ゼポラステープ２０ｍｇ</t>
  </si>
  <si>
    <t xml:space="preserve">2649732S3051</t>
  </si>
  <si>
    <t xml:space="preserve">ヤクバンテープ２０ｍｇ</t>
  </si>
  <si>
    <t xml:space="preserve">2649732S3086</t>
  </si>
  <si>
    <t xml:space="preserve">フルルビプロフェンテープ２０ｍｇ「ＱＱ」</t>
  </si>
  <si>
    <t xml:space="preserve">2649732S6026</t>
  </si>
  <si>
    <r>
      <rPr>
        <sz val="11"/>
        <color theme="1"/>
        <rFont val="WenQuanYi Zen Hei"/>
        <family val="2"/>
      </rPr>
      <t xml:space="preserve">１５ｃｍ</t>
    </r>
    <r>
      <rPr>
        <sz val="11"/>
        <color theme="1"/>
        <rFont val="Calibri"/>
        <family val="2"/>
        <charset val="1"/>
      </rPr>
      <t xml:space="preserve">×</t>
    </r>
    <r>
      <rPr>
        <sz val="11"/>
        <color theme="1"/>
        <rFont val="WenQuanYi Zen Hei"/>
        <family val="2"/>
      </rPr>
      <t xml:space="preserve">１４ｃｍ１枚</t>
    </r>
  </si>
  <si>
    <t xml:space="preserve">ヤクバンテープ６０ｍｇ</t>
  </si>
  <si>
    <t xml:space="preserve">2649734N1011</t>
  </si>
  <si>
    <t xml:space="preserve">ジクロフェナクナトリウム１％クリーム</t>
  </si>
  <si>
    <t xml:space="preserve">2649734Q1050</t>
  </si>
  <si>
    <t xml:space="preserve">ナボールゲル１％</t>
  </si>
  <si>
    <t xml:space="preserve">2649734Q1069</t>
  </si>
  <si>
    <t xml:space="preserve">ボルタレンゲル１％</t>
  </si>
  <si>
    <t xml:space="preserve">2649734Q1093</t>
  </si>
  <si>
    <t xml:space="preserve">ジクロフェナクＮａゲル１％「ラクール」</t>
  </si>
  <si>
    <t xml:space="preserve">2649734Q2022</t>
  </si>
  <si>
    <t xml:space="preserve">ボルタレンローション１％</t>
  </si>
  <si>
    <t xml:space="preserve">2649734Q2049</t>
  </si>
  <si>
    <t xml:space="preserve">ジクロフェナクＮａローション１％「ラクール」</t>
  </si>
  <si>
    <t xml:space="preserve">2649734S1015</t>
  </si>
  <si>
    <r>
      <rPr>
        <sz val="11"/>
        <color theme="1"/>
        <rFont val="WenQuanYi Zen Hei"/>
        <family val="2"/>
      </rPr>
      <t xml:space="preserve">ジクロフェナクナトリウム（１５ｍｇ）７ｃｍ</t>
    </r>
    <r>
      <rPr>
        <sz val="11"/>
        <color theme="1"/>
        <rFont val="Calibri"/>
        <family val="2"/>
        <charset val="1"/>
      </rPr>
      <t xml:space="preserve">×</t>
    </r>
    <r>
      <rPr>
        <sz val="11"/>
        <color theme="1"/>
        <rFont val="WenQuanYi Zen Hei"/>
        <family val="2"/>
      </rPr>
      <t xml:space="preserve">１０ｃｍ貼付剤</t>
    </r>
  </si>
  <si>
    <t xml:space="preserve">2649734S1066</t>
  </si>
  <si>
    <t xml:space="preserve">ナボールテープ１５ｍｇ</t>
  </si>
  <si>
    <t xml:space="preserve">2649734S1074</t>
  </si>
  <si>
    <t xml:space="preserve">ボルタレンテープ１５ｍｇ</t>
  </si>
  <si>
    <t xml:space="preserve">2649734S2011</t>
  </si>
  <si>
    <r>
      <rPr>
        <sz val="11"/>
        <color theme="1"/>
        <rFont val="WenQuanYi Zen Hei"/>
        <family val="2"/>
      </rPr>
      <t xml:space="preserve">ジクロフェナクナトリウム（３０ｍｇ）１０ｃｍ</t>
    </r>
    <r>
      <rPr>
        <sz val="11"/>
        <color theme="1"/>
        <rFont val="Calibri"/>
        <family val="2"/>
        <charset val="1"/>
      </rPr>
      <t xml:space="preserve">×</t>
    </r>
    <r>
      <rPr>
        <sz val="11"/>
        <color theme="1"/>
        <rFont val="WenQuanYi Zen Hei"/>
        <family val="2"/>
      </rPr>
      <t xml:space="preserve">１４ｃｍ貼付剤</t>
    </r>
  </si>
  <si>
    <t xml:space="preserve">2649734S2062</t>
  </si>
  <si>
    <t xml:space="preserve">ナボールテープＬ３０ｍｇ</t>
  </si>
  <si>
    <t xml:space="preserve">2649734S2070</t>
  </si>
  <si>
    <t xml:space="preserve">ボルタレンテープ３０ｍｇ</t>
  </si>
  <si>
    <t xml:space="preserve">2649734S3042</t>
  </si>
  <si>
    <t xml:space="preserve">ナボールパップ７０ｍｇ</t>
  </si>
  <si>
    <t xml:space="preserve">2649734S3077</t>
  </si>
  <si>
    <t xml:space="preserve">ジクロフェナクＮａパップ７０ｍｇ「ラクール」</t>
  </si>
  <si>
    <t xml:space="preserve">2649734S4049</t>
  </si>
  <si>
    <t xml:space="preserve">ナボールパップ１４０ｍｇ</t>
  </si>
  <si>
    <t xml:space="preserve">2649734S4073</t>
  </si>
  <si>
    <t xml:space="preserve">ジクロフェナクＮａパップ１４０ｍｇ「ラクール」</t>
  </si>
  <si>
    <t xml:space="preserve">2649735Q1020</t>
  </si>
  <si>
    <t xml:space="preserve">ロキソニンゲル１％</t>
  </si>
  <si>
    <t xml:space="preserve">2649735R1018</t>
  </si>
  <si>
    <t xml:space="preserve">ロキソプロフェンナトリウム１％噴霧液</t>
  </si>
  <si>
    <t xml:space="preserve">2649735S1028</t>
  </si>
  <si>
    <t xml:space="preserve">ロキソニンパップ１００ｍｇ</t>
  </si>
  <si>
    <t xml:space="preserve">2649735S1036</t>
  </si>
  <si>
    <t xml:space="preserve">ロキソプロフェンＮａパップ１００ｍｇ「ＪＧ」</t>
  </si>
  <si>
    <t xml:space="preserve">2649735S1060</t>
  </si>
  <si>
    <t xml:space="preserve">ロキソプロフェンＮａパップ１００ｍｇ「ＹＤ」</t>
  </si>
  <si>
    <t xml:space="preserve">2649735S1079</t>
  </si>
  <si>
    <t xml:space="preserve">ロキソプロフェンＮａパップ１００ｍｇ「杏林」</t>
  </si>
  <si>
    <t xml:space="preserve">2649735S1095</t>
  </si>
  <si>
    <t xml:space="preserve">ロキソプロフェンＮａパップ１００ｍｇ「タカタ」</t>
  </si>
  <si>
    <t xml:space="preserve">2649735S1117</t>
  </si>
  <si>
    <t xml:space="preserve">ロキソプロフェンＮａパップ１００ｍｇ「三笠」</t>
  </si>
  <si>
    <t xml:space="preserve">2649735S1125</t>
  </si>
  <si>
    <t xml:space="preserve">ロキソプロフェンナトリウムパップ１００ｍｇ「ケミファ」</t>
  </si>
  <si>
    <t xml:space="preserve">2649735S1133</t>
  </si>
  <si>
    <t xml:space="preserve">ロキソプロフェンナトリウムパップ１００ｍｇ「日医工」</t>
  </si>
  <si>
    <t xml:space="preserve">2649735S1150</t>
  </si>
  <si>
    <t xml:space="preserve">ロキソプロフェンＮａパップ１００ｍｇ「テイコク」</t>
  </si>
  <si>
    <t xml:space="preserve">2649735S1176</t>
  </si>
  <si>
    <t xml:space="preserve">ロキソプロフェンＮａパップ１００ｍｇ「ラクール」</t>
  </si>
  <si>
    <t xml:space="preserve">2649735S2016</t>
  </si>
  <si>
    <r>
      <rPr>
        <sz val="11"/>
        <color theme="1"/>
        <rFont val="WenQuanYi Zen Hei"/>
        <family val="2"/>
      </rPr>
      <t xml:space="preserve">ロキソプロフェンナトリウム（５０ｍｇ）７ｃｍ</t>
    </r>
    <r>
      <rPr>
        <sz val="11"/>
        <color theme="1"/>
        <rFont val="Calibri"/>
        <family val="2"/>
        <charset val="1"/>
      </rPr>
      <t xml:space="preserve">×</t>
    </r>
    <r>
      <rPr>
        <sz val="11"/>
        <color theme="1"/>
        <rFont val="WenQuanYi Zen Hei"/>
        <family val="2"/>
      </rPr>
      <t xml:space="preserve">１０ｃｍ貼付剤</t>
    </r>
  </si>
  <si>
    <t xml:space="preserve">2649735S2024</t>
  </si>
  <si>
    <t xml:space="preserve">ロキソニンテープ５０ｍｇ</t>
  </si>
  <si>
    <t xml:space="preserve">2649735S2237</t>
  </si>
  <si>
    <t xml:space="preserve">ロキソプロフェンナトリウムテープ５０ｍｇ「タイホウ」</t>
  </si>
  <si>
    <t xml:space="preserve">2649735S2261</t>
  </si>
  <si>
    <t xml:space="preserve">ロキソプロフェンＮａテープ５０ｍｇ「三友」</t>
  </si>
  <si>
    <t xml:space="preserve">2649735S3012</t>
  </si>
  <si>
    <r>
      <rPr>
        <sz val="11"/>
        <color theme="1"/>
        <rFont val="WenQuanYi Zen Hei"/>
        <family val="2"/>
      </rPr>
      <t xml:space="preserve">ロキソプロフェンナトリウム（１００ｍｇ）１０ｃｍ</t>
    </r>
    <r>
      <rPr>
        <sz val="11"/>
        <color theme="1"/>
        <rFont val="Calibri"/>
        <family val="2"/>
        <charset val="1"/>
      </rPr>
      <t xml:space="preserve">×</t>
    </r>
    <r>
      <rPr>
        <sz val="11"/>
        <color theme="1"/>
        <rFont val="WenQuanYi Zen Hei"/>
        <family val="2"/>
      </rPr>
      <t xml:space="preserve">１４ｃｍ貼付剤</t>
    </r>
  </si>
  <si>
    <t xml:space="preserve">2649735S3020</t>
  </si>
  <si>
    <t xml:space="preserve">ロキソニンテープ１００ｍｇ</t>
  </si>
  <si>
    <t xml:space="preserve">2649735S3160</t>
  </si>
  <si>
    <t xml:space="preserve">ロキソプロフェンＮａテープ１００ｍｇ「タカタ」</t>
  </si>
  <si>
    <t xml:space="preserve">2649735S3233</t>
  </si>
  <si>
    <t xml:space="preserve">ロキソプロフェンナトリウムテープ１００ｍｇ「タイホウ」</t>
  </si>
  <si>
    <t xml:space="preserve">2649735S3268</t>
  </si>
  <si>
    <t xml:space="preserve">ロキソプロフェンＮａテープ１００ｍｇ「三友」</t>
  </si>
  <si>
    <t xml:space="preserve">2649735S4035</t>
  </si>
  <si>
    <t xml:space="preserve">ロキソプロフェンＮａパップ２００ｍｇ「ラクール」</t>
  </si>
  <si>
    <t xml:space="preserve">2649736Q1025</t>
  </si>
  <si>
    <t xml:space="preserve">カンタリジン</t>
  </si>
  <si>
    <t xml:space="preserve">０．７１％０．４５ｍＬ１管</t>
  </si>
  <si>
    <t xml:space="preserve">ワイキャンス外用液０．７１％</t>
  </si>
  <si>
    <t xml:space="preserve">2649800N1029</t>
  </si>
  <si>
    <t xml:space="preserve">ヒドロコルチゾン・クロタミトン</t>
  </si>
  <si>
    <t xml:space="preserve">オイラックスＨクリーム</t>
  </si>
  <si>
    <t xml:space="preserve">2649801M1028</t>
  </si>
  <si>
    <t xml:space="preserve">デキサメタゾン・脱脂大豆乾留タール</t>
  </si>
  <si>
    <t xml:space="preserve">グリメサゾン軟膏</t>
  </si>
  <si>
    <t xml:space="preserve">2649803X1015</t>
  </si>
  <si>
    <t xml:space="preserve">アクリノール・チンク油</t>
  </si>
  <si>
    <t xml:space="preserve">2649804X1010</t>
  </si>
  <si>
    <t xml:space="preserve">フェノール・亜鉛華リニメント</t>
  </si>
  <si>
    <t xml:space="preserve">2649804X1192</t>
  </si>
  <si>
    <t xml:space="preserve">フェノール・亜鉛華リニメント「ニッコー」</t>
  </si>
  <si>
    <t xml:space="preserve">2649804X1206</t>
  </si>
  <si>
    <t xml:space="preserve">カチリ「ヨシダ」</t>
  </si>
  <si>
    <t xml:space="preserve">2649805M1026</t>
  </si>
  <si>
    <t xml:space="preserve">トコフェロール・ビタミンＡ油</t>
  </si>
  <si>
    <t xml:space="preserve">ユベラ軟膏</t>
  </si>
  <si>
    <t xml:space="preserve">2649843S1039</t>
  </si>
  <si>
    <t xml:space="preserve">パップ剤</t>
  </si>
  <si>
    <t xml:space="preserve">ＭＳ温シップ「タイホウ」</t>
  </si>
  <si>
    <t xml:space="preserve">2649843S1055</t>
  </si>
  <si>
    <t xml:space="preserve">ＭＳ温シップ「タカミツ」</t>
  </si>
  <si>
    <t xml:space="preserve">タカミツ</t>
  </si>
  <si>
    <t xml:space="preserve">2649843S1071</t>
  </si>
  <si>
    <t xml:space="preserve">ラクール温シップ</t>
  </si>
  <si>
    <t xml:space="preserve">2649852M1020</t>
  </si>
  <si>
    <t xml:space="preserve">混合死菌製剤</t>
  </si>
  <si>
    <t xml:space="preserve">エキザルベ</t>
  </si>
  <si>
    <t xml:space="preserve">2649855Q1026</t>
  </si>
  <si>
    <t xml:space="preserve">カラミン</t>
  </si>
  <si>
    <t xml:space="preserve">カラミンローション（丸石）</t>
  </si>
  <si>
    <t xml:space="preserve">2649858M1036</t>
  </si>
  <si>
    <t xml:space="preserve">サリチル酸メチル・グリチルレチン酸配合剤</t>
  </si>
  <si>
    <t xml:space="preserve">スチックゼノールＡ</t>
  </si>
  <si>
    <t xml:space="preserve">2649865N1023</t>
  </si>
  <si>
    <t xml:space="preserve">副腎エキス・ヘパリン類似物質配合剤</t>
  </si>
  <si>
    <t xml:space="preserve">ゼスタッククリーム</t>
  </si>
  <si>
    <t xml:space="preserve">2649866M1022</t>
  </si>
  <si>
    <t xml:space="preserve">ヒドロコルチゾン酢酸エステル・フラジオマイシン配合剤</t>
  </si>
  <si>
    <t xml:space="preserve">強力レスタミンコーチゾンコーワ軟膏</t>
  </si>
  <si>
    <t xml:space="preserve">2649873M1030</t>
  </si>
  <si>
    <t xml:space="preserve">紫雲膏</t>
  </si>
  <si>
    <t xml:space="preserve">ツムラ紫雲膏</t>
  </si>
  <si>
    <t xml:space="preserve">2649895S1028</t>
  </si>
  <si>
    <t xml:space="preserve">ＭＳ冷シップ「タイホウ」</t>
  </si>
  <si>
    <t xml:space="preserve">2649895S1044</t>
  </si>
  <si>
    <t xml:space="preserve">ＭＳ冷シップ「タカミツ」</t>
  </si>
  <si>
    <t xml:space="preserve">2649895S1052</t>
  </si>
  <si>
    <t xml:space="preserve">ラクール冷シップ</t>
  </si>
  <si>
    <t xml:space="preserve">2649896S1022</t>
  </si>
  <si>
    <t xml:space="preserve">エスフルルビプロフェン・ハッカ油</t>
  </si>
  <si>
    <t xml:space="preserve">ロコアテープ</t>
  </si>
  <si>
    <t xml:space="preserve">2649950M1143</t>
  </si>
  <si>
    <t xml:space="preserve">ヘパリン類似物質</t>
  </si>
  <si>
    <t xml:space="preserve">ヒルドイドゲル０．３％</t>
  </si>
  <si>
    <t xml:space="preserve">2649950M1208</t>
  </si>
  <si>
    <t xml:space="preserve">ヘパリン類似物質ゲル０．３％「日医工」</t>
  </si>
  <si>
    <t xml:space="preserve">2649950M1216</t>
  </si>
  <si>
    <t xml:space="preserve">ヘパリン類似物質ゲル０．３％「ケンエー」</t>
  </si>
  <si>
    <t xml:space="preserve">2649976X1012</t>
  </si>
  <si>
    <t xml:space="preserve">タンニン酸</t>
  </si>
  <si>
    <t xml:space="preserve">2652700X1043</t>
  </si>
  <si>
    <t xml:space="preserve">サリチル酸</t>
  </si>
  <si>
    <t xml:space="preserve">サリチル酸「ケンエー」</t>
  </si>
  <si>
    <t xml:space="preserve">2652701M1025</t>
  </si>
  <si>
    <t xml:space="preserve">５％サリチル酸ワセリン軟膏東豊</t>
  </si>
  <si>
    <t xml:space="preserve">2652701M2021</t>
  </si>
  <si>
    <t xml:space="preserve">１０％サリチル酸ワセリン軟膏東豊</t>
  </si>
  <si>
    <t xml:space="preserve">2653700X1016</t>
  </si>
  <si>
    <t xml:space="preserve">チアントール</t>
  </si>
  <si>
    <t xml:space="preserve">2654700X1013</t>
  </si>
  <si>
    <t xml:space="preserve">モクタール</t>
  </si>
  <si>
    <t xml:space="preserve">2655700N1176</t>
  </si>
  <si>
    <t xml:space="preserve">エンペシドクリーム１％</t>
  </si>
  <si>
    <t xml:space="preserve">2655700N1192</t>
  </si>
  <si>
    <t xml:space="preserve">クロトリマゾールクリーム１％「イワキ」</t>
  </si>
  <si>
    <t xml:space="preserve">2655702N1060</t>
  </si>
  <si>
    <t xml:space="preserve">フロリードＤクリーム１％</t>
  </si>
  <si>
    <t xml:space="preserve">2655706N1041</t>
  </si>
  <si>
    <t xml:space="preserve">オキナゾールクリーム１％</t>
  </si>
  <si>
    <t xml:space="preserve">2655706Q1048</t>
  </si>
  <si>
    <t xml:space="preserve">オキナゾール外用液１％</t>
  </si>
  <si>
    <t xml:space="preserve">2655707N1038</t>
  </si>
  <si>
    <t xml:space="preserve">スルコナゾール硝酸塩</t>
  </si>
  <si>
    <t xml:space="preserve">エクセルダームクリーム１％</t>
  </si>
  <si>
    <t xml:space="preserve">2655707Q1034</t>
  </si>
  <si>
    <t xml:space="preserve">エクセルダーム外用液１％</t>
  </si>
  <si>
    <t xml:space="preserve">2655708N1016</t>
  </si>
  <si>
    <t xml:space="preserve">ビホナゾール</t>
  </si>
  <si>
    <t xml:space="preserve">ビホナゾール１％クリーム</t>
  </si>
  <si>
    <t xml:space="preserve">2655708N1261</t>
  </si>
  <si>
    <t xml:space="preserve">マイコスポールクリーム１％</t>
  </si>
  <si>
    <t xml:space="preserve">2655708N1318</t>
  </si>
  <si>
    <t xml:space="preserve">ビホナゾールクリーム１％「イワキ」</t>
  </si>
  <si>
    <t xml:space="preserve">2655708Q1195</t>
  </si>
  <si>
    <t xml:space="preserve">ビホナゾール外用液１％「イワキ」</t>
  </si>
  <si>
    <t xml:space="preserve">2655709N1053</t>
  </si>
  <si>
    <t xml:space="preserve">ケトコナゾール</t>
  </si>
  <si>
    <t xml:space="preserve">ニゾラールクリーム２％</t>
  </si>
  <si>
    <t xml:space="preserve">2655709N1070</t>
  </si>
  <si>
    <t xml:space="preserve">ケトコナゾールクリーム２％「ＪＧ」</t>
  </si>
  <si>
    <t xml:space="preserve">2655709N1088</t>
  </si>
  <si>
    <t xml:space="preserve">ケトコナゾールクリーム２％「ＮＲ」</t>
  </si>
  <si>
    <t xml:space="preserve">2655709N1096</t>
  </si>
  <si>
    <t xml:space="preserve">ケトコナゾールクリーム２％「イワキ」</t>
  </si>
  <si>
    <t xml:space="preserve">2655709N1100</t>
  </si>
  <si>
    <t xml:space="preserve">ケトコナゾールクリーム２％「ＭＹＫ」</t>
  </si>
  <si>
    <t xml:space="preserve">2655709Q1017</t>
  </si>
  <si>
    <t xml:space="preserve">ケトコナゾール２％ローション</t>
  </si>
  <si>
    <t xml:space="preserve">2655709Q1025</t>
  </si>
  <si>
    <t xml:space="preserve">ニゾラールローション２％</t>
  </si>
  <si>
    <t xml:space="preserve">2655709Q1076</t>
  </si>
  <si>
    <t xml:space="preserve">ケトコナゾール外用液２％「ＮＲ」</t>
  </si>
  <si>
    <t xml:space="preserve">2655709R1047</t>
  </si>
  <si>
    <t xml:space="preserve">ケトコナゾール外用ポンプスプレー２％「ＮＲ」</t>
  </si>
  <si>
    <t xml:space="preserve">2655710M1034</t>
  </si>
  <si>
    <t xml:space="preserve">ラノコナゾール</t>
  </si>
  <si>
    <t xml:space="preserve">アスタット軟膏１％</t>
  </si>
  <si>
    <t xml:space="preserve">2655710M1042</t>
  </si>
  <si>
    <t xml:space="preserve">ラノコナゾール軟膏１％「イワキ」</t>
  </si>
  <si>
    <t xml:space="preserve">2655710N1030</t>
  </si>
  <si>
    <t xml:space="preserve">アスタットクリーム１％</t>
  </si>
  <si>
    <t xml:space="preserve">2655710N1048</t>
  </si>
  <si>
    <t xml:space="preserve">ラノコナゾールクリーム１％「イワキ」</t>
  </si>
  <si>
    <t xml:space="preserve">2655710Q1036</t>
  </si>
  <si>
    <t xml:space="preserve">アスタット外用液１％</t>
  </si>
  <si>
    <t xml:space="preserve">2655710Q1044</t>
  </si>
  <si>
    <t xml:space="preserve">ラノコナゾール外用液１％「イワキ」</t>
  </si>
  <si>
    <t xml:space="preserve">2655711M1039</t>
  </si>
  <si>
    <t xml:space="preserve">ネチコナゾール塩酸塩</t>
  </si>
  <si>
    <t xml:space="preserve">アトラント軟膏１％</t>
  </si>
  <si>
    <t xml:space="preserve">2655711N1034</t>
  </si>
  <si>
    <t xml:space="preserve">アトラントクリーム１％</t>
  </si>
  <si>
    <t xml:space="preserve">2655711Q1030</t>
  </si>
  <si>
    <t xml:space="preserve">アトラント外用液１％</t>
  </si>
  <si>
    <t xml:space="preserve">2655712M1025</t>
  </si>
  <si>
    <t xml:space="preserve">ルリコナゾール</t>
  </si>
  <si>
    <t xml:space="preserve">ルリコン軟膏１％</t>
  </si>
  <si>
    <t xml:space="preserve">2655712M1033</t>
  </si>
  <si>
    <t xml:space="preserve">ルリコナゾール軟膏１％「イワキ」</t>
  </si>
  <si>
    <t xml:space="preserve">2655712N1020</t>
  </si>
  <si>
    <t xml:space="preserve">ルリコンクリーム１％</t>
  </si>
  <si>
    <t xml:space="preserve">2655712N1039</t>
  </si>
  <si>
    <t xml:space="preserve">ルリコナゾールクリーム１％「イワキ」</t>
  </si>
  <si>
    <t xml:space="preserve">2655712Q1027</t>
  </si>
  <si>
    <t xml:space="preserve">ルリコン液１％</t>
  </si>
  <si>
    <t xml:space="preserve">2659700X1010</t>
  </si>
  <si>
    <t xml:space="preserve">イオウ</t>
  </si>
  <si>
    <t xml:space="preserve">2659705Q1018</t>
  </si>
  <si>
    <t xml:space="preserve">トルナフタート</t>
  </si>
  <si>
    <t xml:space="preserve">トルナフタート液</t>
  </si>
  <si>
    <t xml:space="preserve">2659708N1066</t>
  </si>
  <si>
    <t xml:space="preserve">ブテナフィン塩酸塩</t>
  </si>
  <si>
    <t xml:space="preserve">ボレークリーム１％</t>
  </si>
  <si>
    <t xml:space="preserve">2659708N1082</t>
  </si>
  <si>
    <t xml:space="preserve">メンタックスクリーム１％</t>
  </si>
  <si>
    <t xml:space="preserve">2659708N1090</t>
  </si>
  <si>
    <t xml:space="preserve">ブテナフィン塩酸塩クリーム１％「トーワ」</t>
  </si>
  <si>
    <t xml:space="preserve">2659708Q1054</t>
  </si>
  <si>
    <t xml:space="preserve">ボレー外用液１％</t>
  </si>
  <si>
    <t xml:space="preserve">2659708Q1070</t>
  </si>
  <si>
    <t xml:space="preserve">ブテナフィン塩酸塩液１％「トーワ」</t>
  </si>
  <si>
    <t xml:space="preserve">2659708R1050</t>
  </si>
  <si>
    <t xml:space="preserve">ボレースプレー１％</t>
  </si>
  <si>
    <t xml:space="preserve">2659710N1012</t>
  </si>
  <si>
    <t xml:space="preserve">テルビナフィン塩酸塩１％クリーム</t>
  </si>
  <si>
    <t xml:space="preserve">2659710N1152</t>
  </si>
  <si>
    <t xml:space="preserve">ラミシールクリーム１％</t>
  </si>
  <si>
    <t xml:space="preserve">2659710Q1019</t>
  </si>
  <si>
    <t xml:space="preserve">テルビナフィン塩酸塩１％液</t>
  </si>
  <si>
    <t xml:space="preserve">2659710Q1078</t>
  </si>
  <si>
    <t xml:space="preserve">ラミシール外用液１％</t>
  </si>
  <si>
    <t xml:space="preserve">2659711N1033</t>
  </si>
  <si>
    <t xml:space="preserve">アモロルフィン塩酸塩</t>
  </si>
  <si>
    <t xml:space="preserve">ペキロンクリーム０．５％</t>
  </si>
  <si>
    <t xml:space="preserve">2659712N1020</t>
  </si>
  <si>
    <t xml:space="preserve">リラナフタート</t>
  </si>
  <si>
    <t xml:space="preserve">ゼフナートクリーム２％</t>
  </si>
  <si>
    <t xml:space="preserve">2659712Q1026</t>
  </si>
  <si>
    <t xml:space="preserve">ゼフナート外用液２％</t>
  </si>
  <si>
    <t xml:space="preserve">2659800M1011</t>
  </si>
  <si>
    <t xml:space="preserve">イオウ・サリチル酸・チアントール</t>
  </si>
  <si>
    <t xml:space="preserve">イオウ・サリチル酸・チアントール軟膏</t>
  </si>
  <si>
    <t xml:space="preserve">2661700X1018</t>
  </si>
  <si>
    <t xml:space="preserve">酢酸</t>
  </si>
  <si>
    <t xml:space="preserve">2661700X1050</t>
  </si>
  <si>
    <t xml:space="preserve">酢酸「ケンエー」</t>
  </si>
  <si>
    <t xml:space="preserve">2661700X1069</t>
  </si>
  <si>
    <t xml:space="preserve">酢酸「コザカイ・Ｍ」</t>
  </si>
  <si>
    <t xml:space="preserve">2661700X1107</t>
  </si>
  <si>
    <t xml:space="preserve">酢酸「タイセイ」</t>
  </si>
  <si>
    <t xml:space="preserve">2661700X1239</t>
  </si>
  <si>
    <t xml:space="preserve">酢酸（山善）</t>
  </si>
  <si>
    <t xml:space="preserve">2661700X1271</t>
  </si>
  <si>
    <t xml:space="preserve">酢酸「昭和」（Ｍ）</t>
  </si>
  <si>
    <t xml:space="preserve">2661700X1298</t>
  </si>
  <si>
    <t xml:space="preserve">酢酸「ニッコー」</t>
  </si>
  <si>
    <t xml:space="preserve">2661700X1310</t>
  </si>
  <si>
    <t xml:space="preserve">酢酸「ヨシダ」</t>
  </si>
  <si>
    <t xml:space="preserve">2661700X1352</t>
  </si>
  <si>
    <t xml:space="preserve">酢酸「日医工」</t>
  </si>
  <si>
    <t xml:space="preserve">2661701X1012</t>
  </si>
  <si>
    <t xml:space="preserve">サリチル酸絆創膏</t>
  </si>
  <si>
    <t xml:space="preserve">２５ｃ㎡１枚</t>
  </si>
  <si>
    <t xml:space="preserve">2661702X1017</t>
  </si>
  <si>
    <t xml:space="preserve">氷酢酸</t>
  </si>
  <si>
    <t xml:space="preserve">2661702X1068</t>
  </si>
  <si>
    <t xml:space="preserve">氷酢酸「ケンエー」</t>
  </si>
  <si>
    <t xml:space="preserve">2661702X1084</t>
  </si>
  <si>
    <t xml:space="preserve">氷酢酸（小堺）</t>
  </si>
  <si>
    <t xml:space="preserve">2661702X1130</t>
  </si>
  <si>
    <t xml:space="preserve">氷酢酸「タイセイ」</t>
  </si>
  <si>
    <t xml:space="preserve">2661702X1327</t>
  </si>
  <si>
    <t xml:space="preserve">氷酢酸「ニッコー」</t>
  </si>
  <si>
    <t xml:space="preserve">2661702X1408</t>
  </si>
  <si>
    <t xml:space="preserve">氷酢酸「東豊」</t>
  </si>
  <si>
    <t xml:space="preserve">2662700X1015</t>
  </si>
  <si>
    <t xml:space="preserve">カリ石ケン</t>
  </si>
  <si>
    <t xml:space="preserve">2662701X1010</t>
  </si>
  <si>
    <t xml:space="preserve">グリセリンカリ</t>
  </si>
  <si>
    <t xml:space="preserve">グリセリンカリ液</t>
  </si>
  <si>
    <t xml:space="preserve">2662701X1052</t>
  </si>
  <si>
    <t xml:space="preserve">グリセリンカリ液「ケンエー」</t>
  </si>
  <si>
    <t xml:space="preserve">2662701X1206</t>
  </si>
  <si>
    <t xml:space="preserve">グリセリンカリ液（山善）</t>
  </si>
  <si>
    <t xml:space="preserve">2662702X1014</t>
  </si>
  <si>
    <t xml:space="preserve">水酸化カリウム</t>
  </si>
  <si>
    <t xml:space="preserve">2663700X1012</t>
  </si>
  <si>
    <t xml:space="preserve">2669700X1016</t>
  </si>
  <si>
    <t xml:space="preserve">イオウ・カンフル</t>
  </si>
  <si>
    <t xml:space="preserve">イオウ・カンフルローション</t>
  </si>
  <si>
    <t xml:space="preserve">2669701M1073</t>
  </si>
  <si>
    <t xml:space="preserve">尿素</t>
  </si>
  <si>
    <t xml:space="preserve">パスタロンソフト軟膏１０％</t>
  </si>
  <si>
    <t xml:space="preserve">2669701M2100</t>
  </si>
  <si>
    <t xml:space="preserve">パスタロンソフト軟膏２０％</t>
  </si>
  <si>
    <t xml:space="preserve">2669701N1010</t>
  </si>
  <si>
    <t xml:space="preserve">尿素１０％クリーム</t>
  </si>
  <si>
    <t xml:space="preserve">2669701N1044</t>
  </si>
  <si>
    <t xml:space="preserve">ウレパールクリーム１０％</t>
  </si>
  <si>
    <t xml:space="preserve">2669701N2040</t>
  </si>
  <si>
    <t xml:space="preserve">パスタロンクリーム２０％</t>
  </si>
  <si>
    <t xml:space="preserve">2669701N2067</t>
  </si>
  <si>
    <t xml:space="preserve">ケラチナミンコーワクリーム２０％</t>
  </si>
  <si>
    <t xml:space="preserve">2669701N2113</t>
  </si>
  <si>
    <t xml:space="preserve">尿素クリーム２０％「ＳＵＮ」</t>
  </si>
  <si>
    <t xml:space="preserve">2669701Q1040</t>
  </si>
  <si>
    <t xml:space="preserve">ウレパールローション１０％</t>
  </si>
  <si>
    <t xml:space="preserve">2669701Q1059</t>
  </si>
  <si>
    <t xml:space="preserve">パスタロンローション１０％</t>
  </si>
  <si>
    <t xml:space="preserve">2669702X1015</t>
  </si>
  <si>
    <t xml:space="preserve">2679701Q1055</t>
  </si>
  <si>
    <t xml:space="preserve">カルプロニウム塩化物</t>
  </si>
  <si>
    <t xml:space="preserve">フロジン外用液５％</t>
  </si>
  <si>
    <t xml:space="preserve">2679701Q1080</t>
  </si>
  <si>
    <t xml:space="preserve">カルプロニウム塩化物外用液５％「ＣＨ」</t>
  </si>
  <si>
    <t xml:space="preserve">2691700M1053</t>
  </si>
  <si>
    <t xml:space="preserve">タカルシトール水和物</t>
  </si>
  <si>
    <t xml:space="preserve">０．０００２％１ｇ</t>
  </si>
  <si>
    <r>
      <rPr>
        <sz val="11"/>
        <color theme="1"/>
        <rFont val="WenQuanYi Zen Hei"/>
        <family val="2"/>
      </rPr>
      <t xml:space="preserve">ボンアルファ軟膏２</t>
    </r>
    <r>
      <rPr>
        <sz val="11"/>
        <color theme="1"/>
        <rFont val="Calibri"/>
        <family val="2"/>
        <charset val="1"/>
      </rPr>
      <t xml:space="preserve">μ</t>
    </r>
    <r>
      <rPr>
        <sz val="11"/>
        <color theme="1"/>
        <rFont val="WenQuanYi Zen Hei"/>
        <family val="2"/>
      </rPr>
      <t xml:space="preserve">ｇ／ｇ</t>
    </r>
  </si>
  <si>
    <t xml:space="preserve">2691700M2025</t>
  </si>
  <si>
    <t xml:space="preserve">０．００２％１ｇ</t>
  </si>
  <si>
    <r>
      <rPr>
        <sz val="11"/>
        <color theme="1"/>
        <rFont val="WenQuanYi Zen Hei"/>
        <family val="2"/>
      </rPr>
      <t xml:space="preserve">ボンアルファハイ軟膏２０</t>
    </r>
    <r>
      <rPr>
        <sz val="11"/>
        <color theme="1"/>
        <rFont val="Calibri"/>
        <family val="2"/>
        <charset val="1"/>
      </rPr>
      <t xml:space="preserve">μ</t>
    </r>
    <r>
      <rPr>
        <sz val="11"/>
        <color theme="1"/>
        <rFont val="WenQuanYi Zen Hei"/>
        <family val="2"/>
      </rPr>
      <t xml:space="preserve">ｇ／ｇ</t>
    </r>
  </si>
  <si>
    <t xml:space="preserve">2691700N1059</t>
  </si>
  <si>
    <r>
      <rPr>
        <sz val="11"/>
        <color theme="1"/>
        <rFont val="WenQuanYi Zen Hei"/>
        <family val="2"/>
      </rPr>
      <t xml:space="preserve">ボンアルファクリーム２</t>
    </r>
    <r>
      <rPr>
        <sz val="11"/>
        <color theme="1"/>
        <rFont val="Calibri"/>
        <family val="2"/>
        <charset val="1"/>
      </rPr>
      <t xml:space="preserve">μ</t>
    </r>
    <r>
      <rPr>
        <sz val="11"/>
        <color theme="1"/>
        <rFont val="WenQuanYi Zen Hei"/>
        <family val="2"/>
      </rPr>
      <t xml:space="preserve">ｇ／ｇ</t>
    </r>
  </si>
  <si>
    <t xml:space="preserve">2691700Q1047</t>
  </si>
  <si>
    <r>
      <rPr>
        <sz val="11"/>
        <color theme="1"/>
        <rFont val="WenQuanYi Zen Hei"/>
        <family val="2"/>
      </rPr>
      <t xml:space="preserve">ボンアルファローション２</t>
    </r>
    <r>
      <rPr>
        <sz val="11"/>
        <color theme="1"/>
        <rFont val="Calibri"/>
        <family val="2"/>
        <charset val="1"/>
      </rPr>
      <t xml:space="preserve">μ</t>
    </r>
    <r>
      <rPr>
        <sz val="11"/>
        <color theme="1"/>
        <rFont val="WenQuanYi Zen Hei"/>
        <family val="2"/>
      </rPr>
      <t xml:space="preserve">ｇ／ｇ</t>
    </r>
  </si>
  <si>
    <t xml:space="preserve">2691700Q2027</t>
  </si>
  <si>
    <r>
      <rPr>
        <sz val="11"/>
        <color theme="1"/>
        <rFont val="WenQuanYi Zen Hei"/>
        <family val="2"/>
      </rPr>
      <t xml:space="preserve">ボンアルファハイローション２０</t>
    </r>
    <r>
      <rPr>
        <sz val="11"/>
        <color theme="1"/>
        <rFont val="Calibri"/>
        <family val="2"/>
        <charset val="1"/>
      </rPr>
      <t xml:space="preserve">μ</t>
    </r>
    <r>
      <rPr>
        <sz val="11"/>
        <color theme="1"/>
        <rFont val="WenQuanYi Zen Hei"/>
        <family val="2"/>
      </rPr>
      <t xml:space="preserve">ｇ／ｇ</t>
    </r>
  </si>
  <si>
    <t xml:space="preserve">2691701M1031</t>
  </si>
  <si>
    <t xml:space="preserve">カルシポトリオール</t>
  </si>
  <si>
    <r>
      <rPr>
        <sz val="11"/>
        <color theme="1"/>
        <rFont val="WenQuanYi Zen Hei"/>
        <family val="2"/>
      </rPr>
      <t xml:space="preserve">ドボネックス軟膏５０</t>
    </r>
    <r>
      <rPr>
        <sz val="11"/>
        <color theme="1"/>
        <rFont val="Calibri"/>
        <family val="2"/>
        <charset val="1"/>
      </rPr>
      <t xml:space="preserve">μ</t>
    </r>
    <r>
      <rPr>
        <sz val="11"/>
        <color theme="1"/>
        <rFont val="WenQuanYi Zen Hei"/>
        <family val="2"/>
      </rPr>
      <t xml:space="preserve">ｇ／ｇ</t>
    </r>
  </si>
  <si>
    <t xml:space="preserve">2691702M1036</t>
  </si>
  <si>
    <t xml:space="preserve">マキサカルシトール</t>
  </si>
  <si>
    <t xml:space="preserve">０．００２５％１ｇ</t>
  </si>
  <si>
    <r>
      <rPr>
        <sz val="11"/>
        <color theme="1"/>
        <rFont val="WenQuanYi Zen Hei"/>
        <family val="2"/>
      </rPr>
      <t xml:space="preserve">オキサロール軟膏２５</t>
    </r>
    <r>
      <rPr>
        <sz val="11"/>
        <color theme="1"/>
        <rFont val="Calibri"/>
        <family val="2"/>
        <charset val="1"/>
      </rPr>
      <t xml:space="preserve">μ</t>
    </r>
    <r>
      <rPr>
        <sz val="11"/>
        <color theme="1"/>
        <rFont val="WenQuanYi Zen Hei"/>
        <family val="2"/>
      </rPr>
      <t xml:space="preserve">ｇ／ｇ</t>
    </r>
  </si>
  <si>
    <t xml:space="preserve">2691702M1052</t>
  </si>
  <si>
    <r>
      <rPr>
        <sz val="11"/>
        <color theme="1"/>
        <rFont val="WenQuanYi Zen Hei"/>
        <family val="2"/>
      </rPr>
      <t xml:space="preserve">マキサカルシトール軟膏２５</t>
    </r>
    <r>
      <rPr>
        <sz val="11"/>
        <color theme="1"/>
        <rFont val="Calibri"/>
        <family val="2"/>
        <charset val="1"/>
      </rPr>
      <t xml:space="preserve">μ</t>
    </r>
    <r>
      <rPr>
        <sz val="11"/>
        <color theme="1"/>
        <rFont val="WenQuanYi Zen Hei"/>
        <family val="2"/>
      </rPr>
      <t xml:space="preserve">ｇ／ｇ「イワキ」</t>
    </r>
  </si>
  <si>
    <t xml:space="preserve">2691702M1060</t>
  </si>
  <si>
    <r>
      <rPr>
        <sz val="11"/>
        <color theme="1"/>
        <rFont val="WenQuanYi Zen Hei"/>
        <family val="2"/>
      </rPr>
      <t xml:space="preserve">マキサカルシトール軟膏２５</t>
    </r>
    <r>
      <rPr>
        <sz val="11"/>
        <color theme="1"/>
        <rFont val="Calibri"/>
        <family val="2"/>
        <charset val="1"/>
      </rPr>
      <t xml:space="preserve">μ</t>
    </r>
    <r>
      <rPr>
        <sz val="11"/>
        <color theme="1"/>
        <rFont val="WenQuanYi Zen Hei"/>
        <family val="2"/>
      </rPr>
      <t xml:space="preserve">ｇ／ｇ「タカタ」</t>
    </r>
  </si>
  <si>
    <t xml:space="preserve">2691702Q1020</t>
  </si>
  <si>
    <r>
      <rPr>
        <sz val="11"/>
        <color theme="1"/>
        <rFont val="WenQuanYi Zen Hei"/>
        <family val="2"/>
      </rPr>
      <t xml:space="preserve">オキサロールローション２５</t>
    </r>
    <r>
      <rPr>
        <sz val="11"/>
        <color theme="1"/>
        <rFont val="Calibri"/>
        <family val="2"/>
        <charset val="1"/>
      </rPr>
      <t xml:space="preserve">μ</t>
    </r>
    <r>
      <rPr>
        <sz val="11"/>
        <color theme="1"/>
        <rFont val="WenQuanYi Zen Hei"/>
        <family val="2"/>
      </rPr>
      <t xml:space="preserve">ｇ／ｇ</t>
    </r>
  </si>
  <si>
    <t xml:space="preserve">2699701M1021</t>
  </si>
  <si>
    <t xml:space="preserve">オクソラレン軟膏０．３％</t>
  </si>
  <si>
    <t xml:space="preserve">2699701Q1023</t>
  </si>
  <si>
    <t xml:space="preserve">オクソラレンローション０．３％</t>
  </si>
  <si>
    <t xml:space="preserve">2699701Q2038</t>
  </si>
  <si>
    <t xml:space="preserve">オクソラレンローション１％</t>
  </si>
  <si>
    <t xml:space="preserve">2699702M1034</t>
  </si>
  <si>
    <t xml:space="preserve">トレチノイントコフェリル</t>
  </si>
  <si>
    <t xml:space="preserve">オルセノン軟膏０．２５％</t>
  </si>
  <si>
    <t xml:space="preserve">2699703M1039</t>
  </si>
  <si>
    <t xml:space="preserve">ブクラデシンナトリウム</t>
  </si>
  <si>
    <t xml:space="preserve">アクトシン軟膏３％</t>
  </si>
  <si>
    <t xml:space="preserve">2699704M1025</t>
  </si>
  <si>
    <t xml:space="preserve">０．９％１ｇ</t>
  </si>
  <si>
    <t xml:space="preserve">カデックス軟膏０．９％</t>
  </si>
  <si>
    <t xml:space="preserve">スミス・アンド・ネフュー</t>
  </si>
  <si>
    <t xml:space="preserve">2699704M1033</t>
  </si>
  <si>
    <t xml:space="preserve">ヨードコート軟膏０．９％</t>
  </si>
  <si>
    <t xml:space="preserve">2699704M2021</t>
  </si>
  <si>
    <t xml:space="preserve">カデックス軟膏分包４５ｍｇ</t>
  </si>
  <si>
    <t xml:space="preserve">2699704M3028</t>
  </si>
  <si>
    <t xml:space="preserve">カデックス軟膏分包１５３ｍｇ</t>
  </si>
  <si>
    <t xml:space="preserve">2699705M1038</t>
  </si>
  <si>
    <t xml:space="preserve">アルプロスタジル　アルファデクス</t>
  </si>
  <si>
    <t xml:space="preserve">０．００３％１ｇ</t>
  </si>
  <si>
    <t xml:space="preserve">プロスタンディン軟膏０．００３％</t>
  </si>
  <si>
    <t xml:space="preserve">2699709M1028</t>
  </si>
  <si>
    <t xml:space="preserve">プロトピック軟膏０．１％</t>
  </si>
  <si>
    <t xml:space="preserve">2699709M1044</t>
  </si>
  <si>
    <t xml:space="preserve">タクロリムス軟膏０．１％「ＰＰ」</t>
  </si>
  <si>
    <t xml:space="preserve">2699709M1052</t>
  </si>
  <si>
    <t xml:space="preserve">タクロリムス軟膏０．１％「イワキ」</t>
  </si>
  <si>
    <t xml:space="preserve">2699709M1060</t>
  </si>
  <si>
    <t xml:space="preserve">タクロリムス軟膏０．１％「タカタ」</t>
  </si>
  <si>
    <t xml:space="preserve">2699709M2024</t>
  </si>
  <si>
    <t xml:space="preserve">０．０３％１ｇ</t>
  </si>
  <si>
    <t xml:space="preserve">プロトピック軟膏０．０３％小児用</t>
  </si>
  <si>
    <t xml:space="preserve">2699710R1028</t>
  </si>
  <si>
    <r>
      <rPr>
        <sz val="11"/>
        <color theme="1"/>
        <rFont val="WenQuanYi Zen Hei"/>
        <family val="2"/>
      </rPr>
      <t xml:space="preserve">２５０</t>
    </r>
    <r>
      <rPr>
        <sz val="11"/>
        <color theme="1"/>
        <rFont val="Calibri"/>
        <family val="2"/>
        <charset val="1"/>
      </rPr>
      <t xml:space="preserve">μ</t>
    </r>
    <r>
      <rPr>
        <sz val="11"/>
        <color theme="1"/>
        <rFont val="WenQuanYi Zen Hei"/>
        <family val="2"/>
      </rPr>
      <t xml:space="preserve">ｇ１瓶（溶解液付）</t>
    </r>
  </si>
  <si>
    <t xml:space="preserve">フィブラストスプレー２５０</t>
  </si>
  <si>
    <t xml:space="preserve">2699710R2024</t>
  </si>
  <si>
    <r>
      <rPr>
        <sz val="11"/>
        <color theme="1"/>
        <rFont val="WenQuanYi Zen Hei"/>
        <family val="2"/>
      </rPr>
      <t xml:space="preserve">５００</t>
    </r>
    <r>
      <rPr>
        <sz val="11"/>
        <color theme="1"/>
        <rFont val="Calibri"/>
        <family val="2"/>
        <charset val="1"/>
      </rPr>
      <t xml:space="preserve">μ</t>
    </r>
    <r>
      <rPr>
        <sz val="11"/>
        <color theme="1"/>
        <rFont val="WenQuanYi Zen Hei"/>
        <family val="2"/>
      </rPr>
      <t xml:space="preserve">ｇ１瓶（溶解液付）</t>
    </r>
  </si>
  <si>
    <t xml:space="preserve">フィブラストスプレー５００</t>
  </si>
  <si>
    <t xml:space="preserve">2699711N1020</t>
  </si>
  <si>
    <t xml:space="preserve">アダパレン</t>
  </si>
  <si>
    <t xml:space="preserve">アダパレンクリーム０．１％「ニプロ」</t>
  </si>
  <si>
    <t xml:space="preserve">2699711Q1027</t>
  </si>
  <si>
    <t xml:space="preserve">ディフェリンゲル０．１％</t>
  </si>
  <si>
    <t xml:space="preserve">2699711Q1035</t>
  </si>
  <si>
    <t xml:space="preserve">アダパレンゲル０．１％「ＪＧ」</t>
  </si>
  <si>
    <t xml:space="preserve">2699711Q1043</t>
  </si>
  <si>
    <t xml:space="preserve">アダパレンゲル０．１％「ＴＣＫ」</t>
  </si>
  <si>
    <t xml:space="preserve">2699711Q1051</t>
  </si>
  <si>
    <t xml:space="preserve">アダパレンゲル０．１％「ＹＤ」</t>
  </si>
  <si>
    <t xml:space="preserve">2699711Q1078</t>
  </si>
  <si>
    <t xml:space="preserve">アダパレンゲル０．１％「テイコク」</t>
  </si>
  <si>
    <t xml:space="preserve">2699711Q1086</t>
  </si>
  <si>
    <t xml:space="preserve">アダパレンゲル０．１％「日新」</t>
  </si>
  <si>
    <t xml:space="preserve">2699711Q1094</t>
  </si>
  <si>
    <t xml:space="preserve">アダパレンゲル０．１％「ニプロ」</t>
  </si>
  <si>
    <t xml:space="preserve">2699711Q1108</t>
  </si>
  <si>
    <t xml:space="preserve">アダパレンゲル０．１％「イワキ」</t>
  </si>
  <si>
    <t xml:space="preserve">2699711Q1116</t>
  </si>
  <si>
    <t xml:space="preserve">アダパレンゲル０．１％「東光」</t>
  </si>
  <si>
    <t xml:space="preserve">2699711Q1124</t>
  </si>
  <si>
    <t xml:space="preserve">アダパレンゲル０．１％「ニットー」</t>
  </si>
  <si>
    <t xml:space="preserve">2699711Q1132</t>
  </si>
  <si>
    <t xml:space="preserve">アダパレンゲル０．１％「ＫＭＰ」</t>
  </si>
  <si>
    <t xml:space="preserve">2699712Q1021</t>
  </si>
  <si>
    <t xml:space="preserve">過酸化ベンゾイル</t>
  </si>
  <si>
    <t xml:space="preserve">ベピオゲル２．５％</t>
  </si>
  <si>
    <t xml:space="preserve">2699712Q2028</t>
  </si>
  <si>
    <t xml:space="preserve">ベピオローション２．５％</t>
  </si>
  <si>
    <t xml:space="preserve">2699712Q3024</t>
  </si>
  <si>
    <t xml:space="preserve">ベピオウォッシュゲル５％</t>
  </si>
  <si>
    <t xml:space="preserve">2699713Q1026</t>
  </si>
  <si>
    <t xml:space="preserve">０．７５％１ｇ</t>
  </si>
  <si>
    <t xml:space="preserve">ロゼックスゲル０．７５％</t>
  </si>
  <si>
    <t xml:space="preserve">2699713Q1034</t>
  </si>
  <si>
    <t xml:space="preserve">メトロニダゾールゲル０．７５％「マルイシ」</t>
  </si>
  <si>
    <t xml:space="preserve">2699714M1029</t>
  </si>
  <si>
    <t xml:space="preserve">デルゴシチニブ</t>
  </si>
  <si>
    <t xml:space="preserve">コレクチム軟膏０．５％</t>
  </si>
  <si>
    <t xml:space="preserve">2699714M2025</t>
  </si>
  <si>
    <t xml:space="preserve">コレクチム軟膏０．２５％</t>
  </si>
  <si>
    <t xml:space="preserve">2699715M1023</t>
  </si>
  <si>
    <t xml:space="preserve">ジファミラスト</t>
  </si>
  <si>
    <t xml:space="preserve">モイゼルト軟膏０．３％</t>
  </si>
  <si>
    <t xml:space="preserve">2699715M2020</t>
  </si>
  <si>
    <t xml:space="preserve">モイゼルト軟膏１％</t>
  </si>
  <si>
    <t xml:space="preserve">2699716Q1020</t>
  </si>
  <si>
    <t xml:space="preserve">パイナップル茎搾汁精製物</t>
  </si>
  <si>
    <t xml:space="preserve">５ｇ１瓶（混合用ゲル付）</t>
  </si>
  <si>
    <t xml:space="preserve">ネキソブリッド外用ゲル５ｇ</t>
  </si>
  <si>
    <t xml:space="preserve">2699717N1028</t>
  </si>
  <si>
    <t xml:space="preserve">タピナロフ</t>
  </si>
  <si>
    <t xml:space="preserve">ブイタマークリーム１％</t>
  </si>
  <si>
    <t xml:space="preserve">2699801V1017</t>
  </si>
  <si>
    <t xml:space="preserve">精製白糖・ポビドンヨード</t>
  </si>
  <si>
    <t xml:space="preserve">精製白糖・ポビドンヨード軟膏</t>
  </si>
  <si>
    <t xml:space="preserve">2699801V1050</t>
  </si>
  <si>
    <t xml:space="preserve">スクロードパスタ</t>
  </si>
  <si>
    <t xml:space="preserve">2699801V1165</t>
  </si>
  <si>
    <t xml:space="preserve">ユーパスタ軟膏</t>
  </si>
  <si>
    <t xml:space="preserve">2699802M1024</t>
  </si>
  <si>
    <t xml:space="preserve">カルシポトリオール水和物・ベタメタゾンジプロピオン酸エステル</t>
  </si>
  <si>
    <t xml:space="preserve">ドボベット軟膏</t>
  </si>
  <si>
    <t xml:space="preserve">2699802Q1026</t>
  </si>
  <si>
    <t xml:space="preserve">ドボベットゲル</t>
  </si>
  <si>
    <t xml:space="preserve">2699802R1021</t>
  </si>
  <si>
    <t xml:space="preserve">ドボベットフォーム</t>
  </si>
  <si>
    <t xml:space="preserve">2699803Q1020</t>
  </si>
  <si>
    <t xml:space="preserve">クリンダマイシンリン酸エステル水和物・過酸化ベンゾイル</t>
  </si>
  <si>
    <t xml:space="preserve">デュアック配合ゲル</t>
  </si>
  <si>
    <t xml:space="preserve">2699804M1023</t>
  </si>
  <si>
    <t xml:space="preserve">マキサカルシトール・ベタメタゾン酪酸エステルプロピオン酸エステル</t>
  </si>
  <si>
    <t xml:space="preserve">マーデュオックス軟膏</t>
  </si>
  <si>
    <t xml:space="preserve">2699805Q1020</t>
  </si>
  <si>
    <t xml:space="preserve">アダパレン・過酸化ベンゾイル</t>
  </si>
  <si>
    <t xml:space="preserve">エピデュオゲル</t>
  </si>
  <si>
    <t xml:space="preserve">3322701X1020</t>
  </si>
  <si>
    <r>
      <rPr>
        <sz val="11"/>
        <color theme="1"/>
        <rFont val="WenQuanYi Zen Hei"/>
        <family val="2"/>
      </rPr>
      <t xml:space="preserve">２ｃｍ</t>
    </r>
    <r>
      <rPr>
        <sz val="11"/>
        <color theme="1"/>
        <rFont val="Calibri"/>
        <family val="2"/>
        <charset val="1"/>
      </rPr>
      <t xml:space="preserve">×</t>
    </r>
    <r>
      <rPr>
        <sz val="11"/>
        <color theme="1"/>
        <rFont val="WenQuanYi Zen Hei"/>
        <family val="2"/>
      </rPr>
      <t xml:space="preserve">６ｃｍ</t>
    </r>
    <r>
      <rPr>
        <sz val="11"/>
        <color theme="1"/>
        <rFont val="Calibri"/>
        <family val="2"/>
        <charset val="1"/>
      </rPr>
      <t xml:space="preserve">×</t>
    </r>
    <r>
      <rPr>
        <sz val="11"/>
        <color theme="1"/>
        <rFont val="WenQuanYi Zen Hei"/>
        <family val="2"/>
      </rPr>
      <t xml:space="preserve">０．７ｃｍ１枚</t>
    </r>
  </si>
  <si>
    <t xml:space="preserve">ゼルフォーム</t>
  </si>
  <si>
    <t xml:space="preserve">3322701X2027</t>
  </si>
  <si>
    <r>
      <rPr>
        <sz val="11"/>
        <color theme="1"/>
        <rFont val="WenQuanYi Zen Hei"/>
        <family val="2"/>
      </rPr>
      <t xml:space="preserve">８ｃｍ</t>
    </r>
    <r>
      <rPr>
        <sz val="11"/>
        <color theme="1"/>
        <rFont val="Calibri"/>
        <family val="2"/>
        <charset val="1"/>
      </rPr>
      <t xml:space="preserve">×</t>
    </r>
    <r>
      <rPr>
        <sz val="11"/>
        <color theme="1"/>
        <rFont val="WenQuanYi Zen Hei"/>
        <family val="2"/>
      </rPr>
      <t xml:space="preserve">１２．５ｃｍ</t>
    </r>
    <r>
      <rPr>
        <sz val="11"/>
        <color theme="1"/>
        <rFont val="Calibri"/>
        <family val="2"/>
        <charset val="1"/>
      </rPr>
      <t xml:space="preserve">×</t>
    </r>
    <r>
      <rPr>
        <sz val="11"/>
        <color theme="1"/>
        <rFont val="WenQuanYi Zen Hei"/>
        <family val="2"/>
      </rPr>
      <t xml:space="preserve">１ｃｍ１枚</t>
    </r>
  </si>
  <si>
    <t xml:space="preserve">3323701X3136</t>
  </si>
  <si>
    <t xml:space="preserve">５，０００単位１瓶</t>
  </si>
  <si>
    <t xml:space="preserve">トロンビン経口・外用剤５千「Ｆ」</t>
  </si>
  <si>
    <t xml:space="preserve">3323701X4124</t>
  </si>
  <si>
    <t xml:space="preserve">１０，０００単位１瓶</t>
  </si>
  <si>
    <t xml:space="preserve">トロンビン経口・外用剤１万「Ｆ」</t>
  </si>
  <si>
    <t xml:space="preserve">3323701X5015</t>
  </si>
  <si>
    <t xml:space="preserve">２０，０００単位１瓶</t>
  </si>
  <si>
    <t xml:space="preserve">3323701X6011</t>
  </si>
  <si>
    <t xml:space="preserve">５，０００単位１袋</t>
  </si>
  <si>
    <t xml:space="preserve">3323701X7018</t>
  </si>
  <si>
    <t xml:space="preserve">１０，０００単位１袋</t>
  </si>
  <si>
    <t xml:space="preserve">3323702Q2024</t>
  </si>
  <si>
    <t xml:space="preserve">５，０００単位５ｍＬ１キット</t>
  </si>
  <si>
    <t xml:space="preserve">トロンビン液モチダ　ソフトボトル５千</t>
  </si>
  <si>
    <t xml:space="preserve">3323702Q3020</t>
  </si>
  <si>
    <t xml:space="preserve">１０，０００単位１０ｍＬ１キット</t>
  </si>
  <si>
    <t xml:space="preserve">トロンビン液モチダ　ソフトボトル１万</t>
  </si>
  <si>
    <t xml:space="preserve">3326700X1033</t>
  </si>
  <si>
    <t xml:space="preserve">５００ｍｇ１管</t>
  </si>
  <si>
    <t xml:space="preserve">アルト原末</t>
  </si>
  <si>
    <t xml:space="preserve">3326700X2030</t>
  </si>
  <si>
    <t xml:space="preserve">１ｇ１管</t>
  </si>
  <si>
    <t xml:space="preserve">3331700X1017</t>
  </si>
  <si>
    <t xml:space="preserve">クエン酸ナトリウム水和物</t>
  </si>
  <si>
    <t xml:space="preserve">3331700X1092</t>
  </si>
  <si>
    <t xml:space="preserve">クエン酸ナトリウム水和物原末「ニッコー」</t>
  </si>
  <si>
    <t xml:space="preserve">3339950M1013</t>
  </si>
  <si>
    <t xml:space="preserve">ヘパリン類似物質軟膏</t>
  </si>
  <si>
    <t xml:space="preserve">3339950M1137</t>
  </si>
  <si>
    <t xml:space="preserve">ヒルドイドソフト軟膏０．３％</t>
  </si>
  <si>
    <t xml:space="preserve">3339950M1153</t>
  </si>
  <si>
    <t xml:space="preserve">ヘパリン類似物質油性クリーム０．３％「ニプロ」</t>
  </si>
  <si>
    <t xml:space="preserve">3339950M1188</t>
  </si>
  <si>
    <t xml:space="preserve">ヘパリン類似物質油性クリーム０．３％「日医工」</t>
  </si>
  <si>
    <t xml:space="preserve">3339950M1200</t>
  </si>
  <si>
    <t xml:space="preserve">ヘパリン類似物質油性クリーム０．３％「ケンエー」</t>
  </si>
  <si>
    <t xml:space="preserve">3339950N1019</t>
  </si>
  <si>
    <t xml:space="preserve">ヘパリン類似物質クリーム</t>
  </si>
  <si>
    <t xml:space="preserve">3339950N1035</t>
  </si>
  <si>
    <t xml:space="preserve">ヒルドイドクリーム０．３％</t>
  </si>
  <si>
    <t xml:space="preserve">3339950N1051</t>
  </si>
  <si>
    <t xml:space="preserve">ヘパリン類似物質クリーム０．３％「ＹＤ」</t>
  </si>
  <si>
    <t xml:space="preserve">3339950N1094</t>
  </si>
  <si>
    <t xml:space="preserve">ヘパリン類似物質クリーム０．３％「日医工」</t>
  </si>
  <si>
    <t xml:space="preserve">3339950N1108</t>
  </si>
  <si>
    <t xml:space="preserve">ヘパリン類似物質クリーム０．３％「ケンエー」</t>
  </si>
  <si>
    <t xml:space="preserve">3339950Q1015</t>
  </si>
  <si>
    <t xml:space="preserve">ヘパリン類似物質ローション</t>
  </si>
  <si>
    <t xml:space="preserve">3339950Q1074</t>
  </si>
  <si>
    <t xml:space="preserve">ヒルドイドローション０．３％</t>
  </si>
  <si>
    <t xml:space="preserve">3339950Q1090</t>
  </si>
  <si>
    <t xml:space="preserve">ヘパリン類似物質ローション０．３％「ＹＤ」</t>
  </si>
  <si>
    <t xml:space="preserve">3339950Q1104</t>
  </si>
  <si>
    <t xml:space="preserve">ヘパリン類似物質ローション０．３％「ニプロ」</t>
  </si>
  <si>
    <t xml:space="preserve">3339950Q1112</t>
  </si>
  <si>
    <t xml:space="preserve">ヘパリン類似物質ローション０．３％「ニットー」</t>
  </si>
  <si>
    <t xml:space="preserve">3339950Q1139</t>
  </si>
  <si>
    <t xml:space="preserve">ヘパリン類似物質ローション０．３％「日医工」</t>
  </si>
  <si>
    <t xml:space="preserve">3339950R1045</t>
  </si>
  <si>
    <t xml:space="preserve">ヘパリン類似物質外用スプレー０．３％「ＰＰ」</t>
  </si>
  <si>
    <t xml:space="preserve">3339950R1053</t>
  </si>
  <si>
    <t xml:space="preserve">ヘパリン類似物質外用スプレー０．３％「ＴＣＫ」</t>
  </si>
  <si>
    <t xml:space="preserve">3339950R1061</t>
  </si>
  <si>
    <t xml:space="preserve">ヘパリン類似物質外用スプレー０．３％「サトウ」</t>
  </si>
  <si>
    <t xml:space="preserve">3339950R1070</t>
  </si>
  <si>
    <t xml:space="preserve">ヘパリン類似物質外用スプレー０．３％「日新」</t>
  </si>
  <si>
    <t xml:space="preserve">3339950R1096</t>
  </si>
  <si>
    <t xml:space="preserve">ヘパリン類似物質外用スプレー０．３％「ＹＤ」</t>
  </si>
  <si>
    <t xml:space="preserve">3339950R1100</t>
  </si>
  <si>
    <t xml:space="preserve">ヘパリン類似物質外用スプレー０．３％「ニットー」</t>
  </si>
  <si>
    <t xml:space="preserve">3339950R1118</t>
  </si>
  <si>
    <t xml:space="preserve">ヘパリン類似物質外用スプレー０．３％「ニプロ」</t>
  </si>
  <si>
    <t xml:space="preserve">3339950R1126</t>
  </si>
  <si>
    <t xml:space="preserve">ヘパリン類似物質外用スプレー０．３％「日医工」</t>
  </si>
  <si>
    <t xml:space="preserve">3339950R1142</t>
  </si>
  <si>
    <t xml:space="preserve">ヘパリン類似物質外用泡状スプレー０．３％「ＰＰ」</t>
  </si>
  <si>
    <t xml:space="preserve">3339950R1150</t>
  </si>
  <si>
    <t xml:space="preserve">ヘパリン類似物質外用泡状スプレー０．３％「ニットー」</t>
  </si>
  <si>
    <t xml:space="preserve">3339950R1169</t>
  </si>
  <si>
    <t xml:space="preserve">ヘパリン類似物質外用泡状スプレー０．３％「日本臓器」</t>
  </si>
  <si>
    <t xml:space="preserve">3339950R1177</t>
  </si>
  <si>
    <t xml:space="preserve">ヒルドイドフォーム０．３％</t>
  </si>
  <si>
    <t xml:space="preserve">3339950R1185</t>
  </si>
  <si>
    <t xml:space="preserve">ヘパリン類似物質外用泡状スプレー０．３％「日医工」</t>
  </si>
  <si>
    <t xml:space="preserve">3399800Q1033</t>
  </si>
  <si>
    <t xml:space="preserve">乳酸リンゲル</t>
  </si>
  <si>
    <t xml:space="preserve">３Ｌ１袋</t>
  </si>
  <si>
    <t xml:space="preserve">アルスロマチック関節手術用灌流液</t>
  </si>
  <si>
    <t xml:space="preserve">3959701M1035</t>
  </si>
  <si>
    <t xml:space="preserve">ブロメライン</t>
  </si>
  <si>
    <t xml:space="preserve">５０，０００単位１ｇ</t>
  </si>
  <si>
    <t xml:space="preserve">ブロメライン軟膏５万単位／ｇ（ジェイドルフ）</t>
  </si>
  <si>
    <t xml:space="preserve">4219700X1020</t>
  </si>
  <si>
    <t xml:space="preserve">カルムスチン</t>
  </si>
  <si>
    <t xml:space="preserve">７．７ｍｇ１枚</t>
  </si>
  <si>
    <t xml:space="preserve">ギリアデル脳内留置用剤７．７ｍｇ</t>
  </si>
  <si>
    <t xml:space="preserve">4223701M1047</t>
  </si>
  <si>
    <t xml:space="preserve">フルオロウラシル</t>
  </si>
  <si>
    <t xml:space="preserve">５－ＦＵ軟膏５％協和</t>
  </si>
  <si>
    <t xml:space="preserve">4234700M1038</t>
  </si>
  <si>
    <t xml:space="preserve">ブレオマイシン硫酸塩</t>
  </si>
  <si>
    <t xml:space="preserve">５ｍｇ１ｇ</t>
  </si>
  <si>
    <t xml:space="preserve">ブレオＳ軟膏５ｍｇ／ｇ</t>
  </si>
  <si>
    <t xml:space="preserve">4291700Q1028</t>
  </si>
  <si>
    <t xml:space="preserve">ラパリムスゲル０．２％</t>
  </si>
  <si>
    <t xml:space="preserve">4300701G1028</t>
  </si>
  <si>
    <t xml:space="preserve">クリプトン（８１ｍＫｒ）</t>
  </si>
  <si>
    <t xml:space="preserve">１患者当たり</t>
  </si>
  <si>
    <t xml:space="preserve">クリプトン（８１ｍＫｒ）ジェネレータ</t>
  </si>
  <si>
    <t xml:space="preserve">4490700S1029</t>
  </si>
  <si>
    <t xml:space="preserve">アレサガテープ４ｍｇ</t>
  </si>
  <si>
    <t xml:space="preserve">4490700S2025</t>
  </si>
  <si>
    <t xml:space="preserve">アレサガテープ８ｍｇ</t>
  </si>
  <si>
    <t xml:space="preserve">4900700X1026</t>
  </si>
  <si>
    <t xml:space="preserve">ベレマゲン　ゲペルパベク</t>
  </si>
  <si>
    <t xml:space="preserve">２瓶１組</t>
  </si>
  <si>
    <t xml:space="preserve">バイジュベックゲル</t>
  </si>
  <si>
    <t xml:space="preserve">クリスタルバイオテック・ジャパン</t>
  </si>
  <si>
    <t xml:space="preserve">4900701X1020</t>
  </si>
  <si>
    <t xml:space="preserve">ニバドストロセル</t>
  </si>
  <si>
    <r>
      <rPr>
        <sz val="11"/>
        <color theme="1"/>
        <rFont val="WenQuanYi Zen Hei"/>
        <family val="2"/>
      </rPr>
      <t xml:space="preserve">５ｃｍ</t>
    </r>
    <r>
      <rPr>
        <sz val="11"/>
        <color theme="1"/>
        <rFont val="Calibri"/>
        <family val="2"/>
        <charset val="1"/>
      </rPr>
      <t xml:space="preserve">×</t>
    </r>
    <r>
      <rPr>
        <sz val="11"/>
        <color theme="1"/>
        <rFont val="WenQuanYi Zen Hei"/>
        <family val="2"/>
      </rPr>
      <t xml:space="preserve">５ｃｍ１枚</t>
    </r>
  </si>
  <si>
    <t xml:space="preserve">アロステムシート</t>
  </si>
  <si>
    <t xml:space="preserve">イシンファーマ</t>
  </si>
  <si>
    <t xml:space="preserve">4900702X1025</t>
  </si>
  <si>
    <t xml:space="preserve">ナドファラゲン　フィラデノベク</t>
  </si>
  <si>
    <t xml:space="preserve">２０ｍＬ１瓶</t>
  </si>
  <si>
    <t xml:space="preserve">エドスチラドリン膀胱内注入液</t>
  </si>
  <si>
    <t xml:space="preserve">6113700M1023</t>
  </si>
  <si>
    <t xml:space="preserve">バンコマイシン眼軟膏１％</t>
  </si>
  <si>
    <t xml:space="preserve">6119700M1035</t>
  </si>
  <si>
    <t xml:space="preserve">ムピロシンカルシウム水和物</t>
  </si>
  <si>
    <t xml:space="preserve">バクトロバン鼻腔用軟膏２％</t>
  </si>
  <si>
    <t xml:space="preserve">6123700G1026</t>
  </si>
  <si>
    <t xml:space="preserve">３００ｍｇ５ｍＬ１管</t>
  </si>
  <si>
    <t xml:space="preserve">トービイ吸入液３００ｍｇ</t>
  </si>
  <si>
    <t xml:space="preserve">6132700J1022</t>
  </si>
  <si>
    <t xml:space="preserve">セフチゾキシムナトリウム</t>
  </si>
  <si>
    <t xml:space="preserve">１２５ｍｇ１個</t>
  </si>
  <si>
    <t xml:space="preserve">エポセリン坐剤１２５</t>
  </si>
  <si>
    <t xml:space="preserve">6132700J2029</t>
  </si>
  <si>
    <t xml:space="preserve">エポセリン坐剤２５０</t>
  </si>
  <si>
    <t xml:space="preserve">6169700G1025</t>
  </si>
  <si>
    <t xml:space="preserve">アミカシン硫酸塩</t>
  </si>
  <si>
    <t xml:space="preserve">５９０ｍｇ８．４ｍＬ１瓶</t>
  </si>
  <si>
    <t xml:space="preserve">アリケイス吸入液５９０ｍｇ</t>
  </si>
  <si>
    <t xml:space="preserve">6219700J1034</t>
  </si>
  <si>
    <t xml:space="preserve">サラゾピリン坐剤５００ｍｇ</t>
  </si>
  <si>
    <t xml:space="preserve">6250700M1014</t>
  </si>
  <si>
    <t xml:space="preserve">ビダラビン</t>
  </si>
  <si>
    <t xml:space="preserve">ビダラビン３％軟膏</t>
  </si>
  <si>
    <t xml:space="preserve">6250700M1189</t>
  </si>
  <si>
    <t xml:space="preserve">アラセナ－Ａ軟膏３％</t>
  </si>
  <si>
    <t xml:space="preserve">6250700N1036</t>
  </si>
  <si>
    <t xml:space="preserve">アラセナ－Ａクリーム３％</t>
  </si>
  <si>
    <t xml:space="preserve">6250700N1052</t>
  </si>
  <si>
    <t xml:space="preserve">ビダラビンクリーム３％「マルホ」</t>
  </si>
  <si>
    <t xml:space="preserve">6250701M1019</t>
  </si>
  <si>
    <t xml:space="preserve">アシクロビル５％軟膏</t>
  </si>
  <si>
    <t xml:space="preserve">6250701M1027</t>
  </si>
  <si>
    <t xml:space="preserve">ゾビラックス軟膏５％</t>
  </si>
  <si>
    <t xml:space="preserve">6250701N1049</t>
  </si>
  <si>
    <t xml:space="preserve">ゾビラックスクリーム５％</t>
  </si>
  <si>
    <t xml:space="preserve">6250701N1057</t>
  </si>
  <si>
    <t xml:space="preserve">アシクロビルクリーム５％「ラクール」</t>
  </si>
  <si>
    <t xml:space="preserve">6250702G1028</t>
  </si>
  <si>
    <t xml:space="preserve">ザナミビル水和物</t>
  </si>
  <si>
    <t xml:space="preserve">５ｍｇ１ブリスター</t>
  </si>
  <si>
    <t xml:space="preserve">リレンザ</t>
  </si>
  <si>
    <t xml:space="preserve">6250703G1022</t>
  </si>
  <si>
    <t xml:space="preserve">ラニナミビルオクタン酸エステル水和物</t>
  </si>
  <si>
    <t xml:space="preserve">２０ｍｇ１キット</t>
  </si>
  <si>
    <t xml:space="preserve">イナビル吸入粉末剤２０ｍｇ</t>
  </si>
  <si>
    <t xml:space="preserve">6250703G2029</t>
  </si>
  <si>
    <t xml:space="preserve">１６０ｍｇ１瓶</t>
  </si>
  <si>
    <t xml:space="preserve">イナビル吸入懸濁用１６０ｍｇセット</t>
  </si>
  <si>
    <t xml:space="preserve">6290701N1028</t>
  </si>
  <si>
    <t xml:space="preserve">イミキモド</t>
  </si>
  <si>
    <t xml:space="preserve">５％２５０ｍｇ１包</t>
  </si>
  <si>
    <t xml:space="preserve">ベセルナクリーム５％</t>
  </si>
  <si>
    <t xml:space="preserve">6290702Q1029</t>
  </si>
  <si>
    <t xml:space="preserve">エフィナコナゾール</t>
  </si>
  <si>
    <t xml:space="preserve">クレナフィン爪外用液１０％</t>
  </si>
  <si>
    <t xml:space="preserve">6290702Q1037</t>
  </si>
  <si>
    <t xml:space="preserve">エフィナコナゾール爪外用液１０％「科研」</t>
  </si>
  <si>
    <t xml:space="preserve">科研ファルマ</t>
  </si>
  <si>
    <t xml:space="preserve">6290702Q1045</t>
  </si>
  <si>
    <t xml:space="preserve">エフィナコナゾール爪外用液１０％「サワイ」</t>
  </si>
  <si>
    <t xml:space="preserve">6290702Q1053</t>
  </si>
  <si>
    <t xml:space="preserve">エフィナコナゾール爪外用液１０％「トーワ」</t>
  </si>
  <si>
    <t xml:space="preserve">6290703Q1023</t>
  </si>
  <si>
    <t xml:space="preserve">ルコナック爪外用液５％</t>
  </si>
  <si>
    <t xml:space="preserve">6290704D1026</t>
  </si>
  <si>
    <t xml:space="preserve">オラビ錠口腔用５０ｍｇ</t>
  </si>
  <si>
    <t xml:space="preserve">6349800X1021</t>
  </si>
  <si>
    <t xml:space="preserve">フィブリノゲン加第ⅩⅢ因子</t>
  </si>
  <si>
    <t xml:space="preserve">０．５ｍＬ２キット１組</t>
  </si>
  <si>
    <t xml:space="preserve">ベリプラストＰ　コンビセット　組織接着用</t>
  </si>
  <si>
    <t xml:space="preserve">ＣＳＬベーリング</t>
  </si>
  <si>
    <t xml:space="preserve">6349800X2028</t>
  </si>
  <si>
    <t xml:space="preserve">１ｍＬ２キット１組</t>
  </si>
  <si>
    <t xml:space="preserve">6349800X3024</t>
  </si>
  <si>
    <t xml:space="preserve">３ｍＬ２キット１組</t>
  </si>
  <si>
    <t xml:space="preserve">6349800X4020</t>
  </si>
  <si>
    <t xml:space="preserve">５ｍＬ２キット１組</t>
  </si>
  <si>
    <t xml:space="preserve">6349801X1026</t>
  </si>
  <si>
    <t xml:space="preserve">０．５ｍＬ４瓶１組</t>
  </si>
  <si>
    <t xml:space="preserve">ボルヒール組織接着用</t>
  </si>
  <si>
    <t xml:space="preserve">ＫＭバイオロジクス</t>
  </si>
  <si>
    <t xml:space="preserve">6349801X2022</t>
  </si>
  <si>
    <t xml:space="preserve">１ｍＬ４瓶１組</t>
  </si>
  <si>
    <t xml:space="preserve">6349801X3029</t>
  </si>
  <si>
    <t xml:space="preserve">２ｍＬ４瓶１組</t>
  </si>
  <si>
    <t xml:space="preserve">6349801X4025</t>
  </si>
  <si>
    <t xml:space="preserve">３ｍＬ４瓶１組</t>
  </si>
  <si>
    <t xml:space="preserve">6349801X5021</t>
  </si>
  <si>
    <t xml:space="preserve">５ｍＬ４瓶１組</t>
  </si>
  <si>
    <t xml:space="preserve">6349802X1020</t>
  </si>
  <si>
    <t xml:space="preserve">フィブリノゲン配合剤</t>
  </si>
  <si>
    <r>
      <rPr>
        <sz val="11"/>
        <color theme="1"/>
        <rFont val="WenQuanYi Zen Hei"/>
        <family val="2"/>
      </rPr>
      <t xml:space="preserve">３．０ｃｍ</t>
    </r>
    <r>
      <rPr>
        <sz val="11"/>
        <color theme="1"/>
        <rFont val="Calibri"/>
        <family val="2"/>
        <charset val="1"/>
      </rPr>
      <t xml:space="preserve">×</t>
    </r>
    <r>
      <rPr>
        <sz val="11"/>
        <color theme="1"/>
        <rFont val="WenQuanYi Zen Hei"/>
        <family val="2"/>
      </rPr>
      <t xml:space="preserve">２．５ｃｍ１枚</t>
    </r>
  </si>
  <si>
    <t xml:space="preserve">タコシール組織接着用シート</t>
  </si>
  <si>
    <t xml:space="preserve">6349802X2027</t>
  </si>
  <si>
    <r>
      <rPr>
        <sz val="11"/>
        <color theme="1"/>
        <rFont val="WenQuanYi Zen Hei"/>
        <family val="2"/>
      </rPr>
      <t xml:space="preserve">４．８ｃｍ</t>
    </r>
    <r>
      <rPr>
        <sz val="11"/>
        <color theme="1"/>
        <rFont val="Calibri"/>
        <family val="2"/>
        <charset val="1"/>
      </rPr>
      <t xml:space="preserve">×</t>
    </r>
    <r>
      <rPr>
        <sz val="11"/>
        <color theme="1"/>
        <rFont val="WenQuanYi Zen Hei"/>
        <family val="2"/>
      </rPr>
      <t xml:space="preserve">４．８ｃｍ１枚</t>
    </r>
  </si>
  <si>
    <t xml:space="preserve">6349802X3023</t>
  </si>
  <si>
    <r>
      <rPr>
        <sz val="11"/>
        <color theme="1"/>
        <rFont val="WenQuanYi Zen Hei"/>
        <family val="2"/>
      </rPr>
      <t xml:space="preserve">９．５ｃｍ</t>
    </r>
    <r>
      <rPr>
        <sz val="11"/>
        <color theme="1"/>
        <rFont val="Calibri"/>
        <family val="2"/>
        <charset val="1"/>
      </rPr>
      <t xml:space="preserve">×</t>
    </r>
    <r>
      <rPr>
        <sz val="11"/>
        <color theme="1"/>
        <rFont val="WenQuanYi Zen Hei"/>
        <family val="2"/>
      </rPr>
      <t xml:space="preserve">４．８ｃｍ１枚</t>
    </r>
  </si>
  <si>
    <t xml:space="preserve">6391700X3020</t>
  </si>
  <si>
    <t xml:space="preserve">乾燥ＢＣＧ膀胱内用（日本株）</t>
  </si>
  <si>
    <t xml:space="preserve">４０ｍｇ１瓶（溶解液付）</t>
  </si>
  <si>
    <t xml:space="preserve">イムノブラダー膀注用４０ｍｇ</t>
  </si>
  <si>
    <t xml:space="preserve">日本ビーシージー製造</t>
  </si>
  <si>
    <t xml:space="preserve">6391700X4026</t>
  </si>
  <si>
    <t xml:space="preserve">８０ｍｇ１瓶（溶解液付）</t>
  </si>
  <si>
    <t xml:space="preserve">イムノブラダー膀注用８０ｍｇ</t>
  </si>
  <si>
    <t xml:space="preserve">6429700Q1021</t>
  </si>
  <si>
    <t xml:space="preserve">フェノトリン</t>
  </si>
  <si>
    <t xml:space="preserve">スミスリンローション５％</t>
  </si>
  <si>
    <t xml:space="preserve">7113700X1016</t>
  </si>
  <si>
    <t xml:space="preserve">タルク</t>
  </si>
  <si>
    <t xml:space="preserve">7119700L1018</t>
  </si>
  <si>
    <t xml:space="preserve">アラビアゴム</t>
  </si>
  <si>
    <t xml:space="preserve">アラビアゴム末</t>
  </si>
  <si>
    <t xml:space="preserve">7119700X1010</t>
  </si>
  <si>
    <t xml:space="preserve">7119701X1014</t>
  </si>
  <si>
    <t xml:space="preserve">カオリン</t>
  </si>
  <si>
    <t xml:space="preserve">7119702X1019</t>
  </si>
  <si>
    <t xml:space="preserve">コレステロール</t>
  </si>
  <si>
    <t xml:space="preserve">7121700X1018</t>
  </si>
  <si>
    <t xml:space="preserve">白色軟膏</t>
  </si>
  <si>
    <t xml:space="preserve">7121700X1050</t>
  </si>
  <si>
    <t xml:space="preserve">白色軟膏（日興製薬）</t>
  </si>
  <si>
    <t xml:space="preserve">7121700X1131</t>
  </si>
  <si>
    <t xml:space="preserve">白色軟膏「ヨシダ」</t>
  </si>
  <si>
    <t xml:space="preserve">7121701X1012</t>
  </si>
  <si>
    <t xml:space="preserve">黄色ワセリン</t>
  </si>
  <si>
    <t xml:space="preserve">7121701X1098</t>
  </si>
  <si>
    <t xml:space="preserve">黄色ワセリン（日興製薬）</t>
  </si>
  <si>
    <t xml:space="preserve">7121702X1017</t>
  </si>
  <si>
    <t xml:space="preserve">親水ワセリン</t>
  </si>
  <si>
    <t xml:space="preserve">7121702X1033</t>
  </si>
  <si>
    <t xml:space="preserve">親水ワセリン（日興製薬）</t>
  </si>
  <si>
    <t xml:space="preserve">7121703X1011</t>
  </si>
  <si>
    <t xml:space="preserve">白色ワセリン</t>
  </si>
  <si>
    <t xml:space="preserve">7121703X1089</t>
  </si>
  <si>
    <t xml:space="preserve">白色ワセリン「ケンエー」</t>
  </si>
  <si>
    <t xml:space="preserve">7121703X1100</t>
  </si>
  <si>
    <t xml:space="preserve">白色ワセリン（小堺）</t>
  </si>
  <si>
    <t xml:space="preserve">7121703X1135</t>
  </si>
  <si>
    <t xml:space="preserve">白色ワセリン（シオエ）</t>
  </si>
  <si>
    <t xml:space="preserve">7121703X1178</t>
  </si>
  <si>
    <t xml:space="preserve">白色ワセリン（東豊）</t>
  </si>
  <si>
    <t xml:space="preserve">7121703X1186</t>
  </si>
  <si>
    <t xml:space="preserve">白色ワセリン（東洋製化）</t>
  </si>
  <si>
    <t xml:space="preserve">7121703X1194</t>
  </si>
  <si>
    <t xml:space="preserve">白色ワセリン（大成）</t>
  </si>
  <si>
    <t xml:space="preserve">7121703X1216</t>
  </si>
  <si>
    <t xml:space="preserve">白色ワセリン（日興製薬）</t>
  </si>
  <si>
    <t xml:space="preserve">7121703X1291</t>
  </si>
  <si>
    <t xml:space="preserve">白色ワセリン（山善）</t>
  </si>
  <si>
    <t xml:space="preserve">7121703X1330</t>
  </si>
  <si>
    <t xml:space="preserve">プロペト</t>
  </si>
  <si>
    <t xml:space="preserve">7121703X1399</t>
  </si>
  <si>
    <t xml:space="preserve">白色ワセリン「ヨシダ」</t>
  </si>
  <si>
    <t xml:space="preserve">7121703X1402</t>
  </si>
  <si>
    <t xml:space="preserve">白色ワセリン「日医工」</t>
  </si>
  <si>
    <t xml:space="preserve">7121703X1410</t>
  </si>
  <si>
    <t xml:space="preserve">白色ワセリン（ＶＴＲＳ）</t>
  </si>
  <si>
    <t xml:space="preserve">7121704X1016</t>
  </si>
  <si>
    <t xml:space="preserve">オリブ油</t>
  </si>
  <si>
    <t xml:space="preserve">7121704X1091</t>
  </si>
  <si>
    <t xml:space="preserve">オリブ油「ケンエー」</t>
  </si>
  <si>
    <t xml:space="preserve">7121704X1148</t>
  </si>
  <si>
    <t xml:space="preserve">オリブ油（シオエ）</t>
  </si>
  <si>
    <t xml:space="preserve">7121704X1172</t>
  </si>
  <si>
    <t xml:space="preserve">オリブ油「タイセイ」</t>
  </si>
  <si>
    <t xml:space="preserve">7121704X1253</t>
  </si>
  <si>
    <t xml:space="preserve">オリブ油（日興製薬）</t>
  </si>
  <si>
    <t xml:space="preserve">7121704X1342</t>
  </si>
  <si>
    <t xml:space="preserve">オリブ油（山善）</t>
  </si>
  <si>
    <t xml:space="preserve">7121704X1407</t>
  </si>
  <si>
    <t xml:space="preserve">オリブ油「ヨシダ」</t>
  </si>
  <si>
    <t xml:space="preserve">7121704X1415</t>
  </si>
  <si>
    <t xml:space="preserve">オリブ油「日医工」</t>
  </si>
  <si>
    <t xml:space="preserve">7121704X1423</t>
  </si>
  <si>
    <t xml:space="preserve">オリブ油「ヤクハン」</t>
  </si>
  <si>
    <t xml:space="preserve">7121705X1010</t>
  </si>
  <si>
    <t xml:space="preserve">カカオ脂</t>
  </si>
  <si>
    <t xml:space="preserve">7121706X1015</t>
  </si>
  <si>
    <t xml:space="preserve">ゴマ油</t>
  </si>
  <si>
    <t xml:space="preserve">7121706X1066</t>
  </si>
  <si>
    <t xml:space="preserve">ゴマ油（日興製薬）</t>
  </si>
  <si>
    <t xml:space="preserve">7121707X1010</t>
  </si>
  <si>
    <t xml:space="preserve">サラシミツロウ</t>
  </si>
  <si>
    <t xml:space="preserve">7121707X1044</t>
  </si>
  <si>
    <t xml:space="preserve">サラシミツロウ（東豊）</t>
  </si>
  <si>
    <t xml:space="preserve">7121708X1014</t>
  </si>
  <si>
    <t xml:space="preserve">ダイズ油</t>
  </si>
  <si>
    <t xml:space="preserve">7121709X1019</t>
  </si>
  <si>
    <t xml:space="preserve">単軟膏</t>
  </si>
  <si>
    <t xml:space="preserve">7121709X1094</t>
  </si>
  <si>
    <t xml:space="preserve">単軟膏（東豊）</t>
  </si>
  <si>
    <t xml:space="preserve">7121709X1108</t>
  </si>
  <si>
    <t xml:space="preserve">単軟膏（日興製薬）</t>
  </si>
  <si>
    <t xml:space="preserve">7121709X1175</t>
  </si>
  <si>
    <t xml:space="preserve">単軟膏「ヨシダ」</t>
  </si>
  <si>
    <t xml:space="preserve">7121710X1011</t>
  </si>
  <si>
    <t xml:space="preserve">ツバキ油</t>
  </si>
  <si>
    <t xml:space="preserve">7121711X1016</t>
  </si>
  <si>
    <t xml:space="preserve">ミツロウ</t>
  </si>
  <si>
    <t xml:space="preserve">7121712X1010</t>
  </si>
  <si>
    <t xml:space="preserve">ラッカセイ油</t>
  </si>
  <si>
    <t xml:space="preserve">7121713X1015</t>
  </si>
  <si>
    <t xml:space="preserve">牛脂</t>
  </si>
  <si>
    <t xml:space="preserve">7121714X1010</t>
  </si>
  <si>
    <t xml:space="preserve">セタノール</t>
  </si>
  <si>
    <t xml:space="preserve">7121715X1014</t>
  </si>
  <si>
    <t xml:space="preserve">豚脂</t>
  </si>
  <si>
    <t xml:space="preserve">7121716X1019</t>
  </si>
  <si>
    <t xml:space="preserve">パラフィン</t>
  </si>
  <si>
    <t xml:space="preserve">7121717X1013</t>
  </si>
  <si>
    <t xml:space="preserve">ステアリン酸</t>
  </si>
  <si>
    <t xml:space="preserve">7121718X1018</t>
  </si>
  <si>
    <t xml:space="preserve">流動パラフィン</t>
  </si>
  <si>
    <t xml:space="preserve">7121718X1204</t>
  </si>
  <si>
    <t xml:space="preserve">流動パラフィン「ニッコー」</t>
  </si>
  <si>
    <t xml:space="preserve">7122700X1015</t>
  </si>
  <si>
    <t xml:space="preserve">ラウリル硫酸ナトリウム</t>
  </si>
  <si>
    <t xml:space="preserve">7122701X1010</t>
  </si>
  <si>
    <t xml:space="preserve">加水ラノリン</t>
  </si>
  <si>
    <t xml:space="preserve">7122702X1014</t>
  </si>
  <si>
    <t xml:space="preserve">精製ラノリン</t>
  </si>
  <si>
    <t xml:space="preserve">7122703X1019</t>
  </si>
  <si>
    <t xml:space="preserve">吸水クリーム</t>
  </si>
  <si>
    <t xml:space="preserve">7122703X1108</t>
  </si>
  <si>
    <t xml:space="preserve">吸水クリーム「東豊」</t>
  </si>
  <si>
    <t xml:space="preserve">7122703X1116</t>
  </si>
  <si>
    <t xml:space="preserve">吸水クリーム「ニッコー」</t>
  </si>
  <si>
    <t xml:space="preserve">7122704X1013</t>
  </si>
  <si>
    <t xml:space="preserve">親水クリーム</t>
  </si>
  <si>
    <t xml:space="preserve">7122704X1242</t>
  </si>
  <si>
    <t xml:space="preserve">親水クリーム「コザカイ・Ｍ」</t>
  </si>
  <si>
    <t xml:space="preserve">7122704X1250</t>
  </si>
  <si>
    <t xml:space="preserve">親水クリーム「東豊」</t>
  </si>
  <si>
    <t xml:space="preserve">7122704X1269</t>
  </si>
  <si>
    <t xml:space="preserve">親水クリーム「ニッコー」</t>
  </si>
  <si>
    <t xml:space="preserve">7122704X1277</t>
  </si>
  <si>
    <t xml:space="preserve">親水クリーム「シオエ」</t>
  </si>
  <si>
    <t xml:space="preserve">7122704X1285</t>
  </si>
  <si>
    <t xml:space="preserve">親水クリーム「ホエイ」</t>
  </si>
  <si>
    <t xml:space="preserve">7122704X1293</t>
  </si>
  <si>
    <t xml:space="preserve">親水クリーム「ヨシダ」</t>
  </si>
  <si>
    <t xml:space="preserve">7123700M1016</t>
  </si>
  <si>
    <t xml:space="preserve">マクロゴール</t>
  </si>
  <si>
    <t xml:space="preserve">マクロゴール軟膏</t>
  </si>
  <si>
    <t xml:space="preserve">7123700M1040</t>
  </si>
  <si>
    <t xml:space="preserve">マクロゴール軟膏（東豊）</t>
  </si>
  <si>
    <t xml:space="preserve">7123700M1059</t>
  </si>
  <si>
    <t xml:space="preserve">マクロゴール軟膏（日興製薬）</t>
  </si>
  <si>
    <t xml:space="preserve">7123700M1105</t>
  </si>
  <si>
    <t xml:space="preserve">ソルバノン</t>
  </si>
  <si>
    <t xml:space="preserve">7123700M1113</t>
  </si>
  <si>
    <t xml:space="preserve">ソルベース</t>
  </si>
  <si>
    <t xml:space="preserve">7123700M1130</t>
  </si>
  <si>
    <t xml:space="preserve">マクロゴール軟膏「ヨシダ」</t>
  </si>
  <si>
    <t xml:space="preserve">7123701X1017</t>
  </si>
  <si>
    <t xml:space="preserve">マクロゴール４００</t>
  </si>
  <si>
    <t xml:space="preserve">7123701X1041</t>
  </si>
  <si>
    <t xml:space="preserve">マクロゴール４００（東豊）</t>
  </si>
  <si>
    <t xml:space="preserve">7123701X1076</t>
  </si>
  <si>
    <t xml:space="preserve">マクロゴール４００（丸石）</t>
  </si>
  <si>
    <t xml:space="preserve">7123702X1011</t>
  </si>
  <si>
    <t xml:space="preserve">マクロゴール１５００</t>
  </si>
  <si>
    <t xml:space="preserve">7123702X1054</t>
  </si>
  <si>
    <t xml:space="preserve">マクロゴール１５００（日興製薬）</t>
  </si>
  <si>
    <t xml:space="preserve">7123703X1016</t>
  </si>
  <si>
    <t xml:space="preserve">マクロゴール４０００</t>
  </si>
  <si>
    <t xml:space="preserve">7123703X1067</t>
  </si>
  <si>
    <t xml:space="preserve">マクロゴール４０００（丸石）</t>
  </si>
  <si>
    <t xml:space="preserve">7123704X1010</t>
  </si>
  <si>
    <t xml:space="preserve">マクロゴール６０００</t>
  </si>
  <si>
    <t xml:space="preserve">7129700X1016</t>
  </si>
  <si>
    <t xml:space="preserve">ベントナイト</t>
  </si>
  <si>
    <t xml:space="preserve">１００ｇ</t>
  </si>
  <si>
    <t xml:space="preserve">7129801X1027</t>
  </si>
  <si>
    <t xml:space="preserve">ポリエチレン樹脂・流動パラフィン</t>
  </si>
  <si>
    <t xml:space="preserve">プラスチベース</t>
  </si>
  <si>
    <t xml:space="preserve">7131700X1014</t>
  </si>
  <si>
    <t xml:space="preserve">滅菌精製水（容器入り）</t>
  </si>
  <si>
    <t xml:space="preserve">7131700X1049</t>
  </si>
  <si>
    <t xml:space="preserve">滅菌精製水「ケンエー」</t>
  </si>
  <si>
    <t xml:space="preserve">7131700X1057</t>
  </si>
  <si>
    <t xml:space="preserve">滅菌精製水（日興製薬）</t>
  </si>
  <si>
    <t xml:space="preserve">7131700X1065</t>
  </si>
  <si>
    <t xml:space="preserve">滅菌精製水（光）</t>
  </si>
  <si>
    <t xml:space="preserve">光製薬</t>
  </si>
  <si>
    <t xml:space="preserve">7131700X1081</t>
  </si>
  <si>
    <t xml:space="preserve">滅菌精製水（ヤクハン）</t>
  </si>
  <si>
    <t xml:space="preserve">7131700X1111</t>
  </si>
  <si>
    <t xml:space="preserve">滅菌精製水（大成）</t>
  </si>
  <si>
    <t xml:space="preserve">7131700X1146</t>
  </si>
  <si>
    <t xml:space="preserve">滅菌精製水（シオエ）</t>
  </si>
  <si>
    <t xml:space="preserve">7131700X1154</t>
  </si>
  <si>
    <t xml:space="preserve">滅菌精製水「ヨシダ」</t>
  </si>
  <si>
    <t xml:space="preserve">7134700X1016</t>
  </si>
  <si>
    <t xml:space="preserve">エーテル</t>
  </si>
  <si>
    <t xml:space="preserve">7139700X1012</t>
  </si>
  <si>
    <t xml:space="preserve">プロピレングリコール</t>
  </si>
  <si>
    <t xml:space="preserve">7139700X1047</t>
  </si>
  <si>
    <t xml:space="preserve">プロピレングリコール（丸石）</t>
  </si>
  <si>
    <t xml:space="preserve">7139703X1016</t>
  </si>
  <si>
    <t xml:space="preserve">石油ベンジン</t>
  </si>
  <si>
    <t xml:space="preserve">7139703X1024</t>
  </si>
  <si>
    <t xml:space="preserve">石油ベンジン（金田直）</t>
  </si>
  <si>
    <t xml:space="preserve">金田直隆商店</t>
  </si>
  <si>
    <t xml:space="preserve">7149700X1019</t>
  </si>
  <si>
    <t xml:space="preserve">ユーカリ油</t>
  </si>
  <si>
    <t xml:space="preserve">7149701X1013</t>
  </si>
  <si>
    <t xml:space="preserve">ラベンダー油</t>
  </si>
  <si>
    <t xml:space="preserve">7149703X1012</t>
  </si>
  <si>
    <t xml:space="preserve">ローズ油</t>
  </si>
  <si>
    <t xml:space="preserve">7190700X1023</t>
  </si>
  <si>
    <t xml:space="preserve">ウイテプゾール</t>
  </si>
  <si>
    <t xml:space="preserve">ホスコＥ－７５</t>
  </si>
  <si>
    <t xml:space="preserve">7190700X1031</t>
  </si>
  <si>
    <t xml:space="preserve">ホスコＨ－１５</t>
  </si>
  <si>
    <t xml:space="preserve">7190701X1010</t>
  </si>
  <si>
    <t xml:space="preserve">塩化ナトリウム</t>
  </si>
  <si>
    <t xml:space="preserve">7190701X1036</t>
  </si>
  <si>
    <t xml:space="preserve">塩化ナトリウム「オーツカ」</t>
  </si>
  <si>
    <t xml:space="preserve">7190701X1095</t>
  </si>
  <si>
    <t xml:space="preserve">塩化ナトリウム（山善）</t>
  </si>
  <si>
    <t xml:space="preserve">7190702X1014</t>
  </si>
  <si>
    <t xml:space="preserve">塩酸</t>
  </si>
  <si>
    <t xml:space="preserve">7190702X1057</t>
  </si>
  <si>
    <t xml:space="preserve">塩酸「司生堂」</t>
  </si>
  <si>
    <t xml:space="preserve">7190703X1019</t>
  </si>
  <si>
    <t xml:space="preserve">酢酸ナトリウム水和物</t>
  </si>
  <si>
    <t xml:space="preserve">7190704X1013</t>
  </si>
  <si>
    <t xml:space="preserve">チオ硫酸ナトリウム水和物</t>
  </si>
  <si>
    <t xml:space="preserve">7212701W1021</t>
  </si>
  <si>
    <t xml:space="preserve">９８．１％１０ｇ</t>
  </si>
  <si>
    <t xml:space="preserve">エネマスター注腸散</t>
  </si>
  <si>
    <t xml:space="preserve">7290703T1039</t>
  </si>
  <si>
    <t xml:space="preserve">フルオレセイン</t>
  </si>
  <si>
    <t xml:space="preserve">フローレス眼検査用試験紙０．７ｍｇ</t>
  </si>
  <si>
    <t xml:space="preserve">7290704G1035</t>
  </si>
  <si>
    <t xml:space="preserve">キセノンガス（非放射性）</t>
  </si>
  <si>
    <t xml:space="preserve">８Ｌ１容器</t>
  </si>
  <si>
    <t xml:space="preserve">ゼノンコールド</t>
  </si>
  <si>
    <t xml:space="preserve">安西メディカル</t>
  </si>
  <si>
    <t xml:space="preserve">7290706T1024</t>
  </si>
  <si>
    <t xml:space="preserve">パッチテスト用塩類</t>
  </si>
  <si>
    <t xml:space="preserve">１ｍＬ又は１ｇ</t>
  </si>
  <si>
    <t xml:space="preserve">パッチテスト試薬</t>
  </si>
  <si>
    <t xml:space="preserve">7290707T2025</t>
  </si>
  <si>
    <t xml:space="preserve">パッチテスト用アレルゲン類</t>
  </si>
  <si>
    <t xml:space="preserve">２枚１組</t>
  </si>
  <si>
    <t xml:space="preserve">パッチテストパネル（Ｓ）</t>
  </si>
  <si>
    <t xml:space="preserve">7290708G1025</t>
  </si>
  <si>
    <t xml:space="preserve">メタコリン塩化物</t>
  </si>
  <si>
    <t xml:space="preserve">プロボコリン吸入粉末溶解用１００ｍｇ</t>
  </si>
  <si>
    <t xml:space="preserve">7290708G1033</t>
  </si>
  <si>
    <t xml:space="preserve">ケンブラン吸入粉末溶解用１００ｍｇ</t>
  </si>
  <si>
    <t xml:space="preserve">7311700X1012</t>
  </si>
  <si>
    <t xml:space="preserve">パラオキシ安息香酸エチル</t>
  </si>
  <si>
    <t xml:space="preserve">7311701X1017</t>
  </si>
  <si>
    <t xml:space="preserve">パラオキシ安息香酸ブチル</t>
  </si>
  <si>
    <t xml:space="preserve">7311702X1011</t>
  </si>
  <si>
    <t xml:space="preserve">パラオキシ安息香酸プロピル</t>
  </si>
  <si>
    <t xml:space="preserve">7319700Q1032</t>
  </si>
  <si>
    <t xml:space="preserve">安息香</t>
  </si>
  <si>
    <t xml:space="preserve">アンソッコウチンキ（小堺）</t>
  </si>
  <si>
    <t xml:space="preserve">7319700Q1040</t>
  </si>
  <si>
    <t xml:space="preserve">安息香チンキ（司生堂）</t>
  </si>
  <si>
    <t xml:space="preserve">7451700X1013</t>
  </si>
  <si>
    <t xml:space="preserve">7990701X1021</t>
  </si>
  <si>
    <t xml:space="preserve">ゼラチンフィルム</t>
  </si>
  <si>
    <r>
      <rPr>
        <sz val="11"/>
        <color theme="1"/>
        <rFont val="WenQuanYi Zen Hei"/>
        <family val="2"/>
      </rPr>
      <t xml:space="preserve">１０ｃｍ</t>
    </r>
    <r>
      <rPr>
        <sz val="11"/>
        <color theme="1"/>
        <rFont val="Calibri"/>
        <family val="2"/>
        <charset val="1"/>
      </rPr>
      <t xml:space="preserve">×</t>
    </r>
    <r>
      <rPr>
        <sz val="11"/>
        <color theme="1"/>
        <rFont val="WenQuanYi Zen Hei"/>
        <family val="2"/>
      </rPr>
      <t xml:space="preserve">１２．５ｃｍ１枚</t>
    </r>
  </si>
  <si>
    <t xml:space="preserve">ゼルフィルム</t>
  </si>
  <si>
    <t xml:space="preserve">7990702X1026</t>
  </si>
  <si>
    <r>
      <rPr>
        <sz val="11"/>
        <color theme="1"/>
        <rFont val="WenQuanYi Zen Hei"/>
        <family val="2"/>
      </rPr>
      <t xml:space="preserve">２．５ｃｍ</t>
    </r>
    <r>
      <rPr>
        <sz val="11"/>
        <color theme="1"/>
        <rFont val="Calibri"/>
        <family val="2"/>
        <charset val="1"/>
      </rPr>
      <t xml:space="preserve">×</t>
    </r>
    <r>
      <rPr>
        <sz val="11"/>
        <color theme="1"/>
        <rFont val="WenQuanYi Zen Hei"/>
        <family val="2"/>
      </rPr>
      <t xml:space="preserve">５ｃｍ１枚</t>
    </r>
  </si>
  <si>
    <t xml:space="preserve">眼科用ゼルフィルム</t>
  </si>
  <si>
    <t xml:space="preserve">7990712S1022</t>
  </si>
  <si>
    <t xml:space="preserve">ニコチン</t>
  </si>
  <si>
    <t xml:space="preserve">（１７．５ｍｇ）１０ｃ㎡１枚</t>
  </si>
  <si>
    <t xml:space="preserve">ニコチネルＴＴＳ１０</t>
  </si>
  <si>
    <t xml:space="preserve">Ｆｒｅｙｒ　Ｌｉｆｅ　Ｓｃｉｅｎｃｅｓ</t>
  </si>
  <si>
    <t xml:space="preserve">7990712S2029</t>
  </si>
  <si>
    <t xml:space="preserve">（３５ｍｇ）２０ｃ㎡１枚</t>
  </si>
  <si>
    <t xml:space="preserve">ニコチネルＴＴＳ２０</t>
  </si>
  <si>
    <t xml:space="preserve">7990712S3025</t>
  </si>
  <si>
    <t xml:space="preserve">（５２．５ｍｇ）３０ｃ㎡１枚</t>
  </si>
  <si>
    <t xml:space="preserve">ニコチネルＴＴＳ３０</t>
  </si>
  <si>
    <t xml:space="preserve">8114700J1023</t>
  </si>
  <si>
    <t xml:space="preserve">アンペック坐剤１０ｍｇ</t>
  </si>
  <si>
    <t xml:space="preserve">8114700J2020</t>
  </si>
  <si>
    <t xml:space="preserve">２０ｍｇ１個</t>
  </si>
  <si>
    <t xml:space="preserve">アンペック坐剤２０ｍｇ</t>
  </si>
  <si>
    <t xml:space="preserve">8114700J3026</t>
  </si>
  <si>
    <t xml:space="preserve">アンペック坐剤３０ｍｇ</t>
  </si>
  <si>
    <t xml:space="preserve">8121700X1012</t>
  </si>
  <si>
    <t xml:space="preserve">コカイン塩酸塩</t>
  </si>
  <si>
    <t xml:space="preserve">8219700S5026</t>
  </si>
  <si>
    <t xml:space="preserve">フェンタニル</t>
  </si>
  <si>
    <t xml:space="preserve">２．１ｍｇ１枚</t>
  </si>
  <si>
    <t xml:space="preserve">デュロテップＭＴパッチ２．１ｍｇ</t>
  </si>
  <si>
    <t xml:space="preserve">8219700S5034</t>
  </si>
  <si>
    <t xml:space="preserve">フェンタニル３日用テープ２．１ｍｇ「ＨＭＴ」</t>
  </si>
  <si>
    <t xml:space="preserve">8219700S5069</t>
  </si>
  <si>
    <t xml:space="preserve">フェンタニル３日用テープ２．１ｍｇ「トーワ」</t>
  </si>
  <si>
    <t xml:space="preserve">8219700S5077</t>
  </si>
  <si>
    <t xml:space="preserve">フェンタニル３日用テープ２．１ｍｇ「テイコク」</t>
  </si>
  <si>
    <t xml:space="preserve">8219700S5085</t>
  </si>
  <si>
    <t xml:space="preserve">フェンタニル３日用テープ２．１ｍｇ「ユートク」</t>
  </si>
  <si>
    <t xml:space="preserve">8219700S6022</t>
  </si>
  <si>
    <t xml:space="preserve">４．２ｍｇ１枚</t>
  </si>
  <si>
    <t xml:space="preserve">デュロテップＭＴパッチ４．２ｍｇ</t>
  </si>
  <si>
    <t xml:space="preserve">8219700S6030</t>
  </si>
  <si>
    <t xml:space="preserve">フェンタニル３日用テープ４．２ｍｇ「ＨＭＴ」</t>
  </si>
  <si>
    <t xml:space="preserve">8219700S6065</t>
  </si>
  <si>
    <t xml:space="preserve">フェンタニル３日用テープ４．２ｍｇ「トーワ」</t>
  </si>
  <si>
    <t xml:space="preserve">8219700S6073</t>
  </si>
  <si>
    <t xml:space="preserve">フェンタニル３日用テープ４．２ｍｇ「テイコク」</t>
  </si>
  <si>
    <t xml:space="preserve">8219700S6081</t>
  </si>
  <si>
    <t xml:space="preserve">フェンタニル３日用テープ４．２ｍｇ「ユートク」</t>
  </si>
  <si>
    <t xml:space="preserve">8219700S7029</t>
  </si>
  <si>
    <t xml:space="preserve">８．４ｍｇ１枚</t>
  </si>
  <si>
    <t xml:space="preserve">デュロテップＭＴパッチ８．４ｍｇ</t>
  </si>
  <si>
    <t xml:space="preserve">8219700S7037</t>
  </si>
  <si>
    <t xml:space="preserve">フェンタニル３日用テープ８．４ｍｇ「ＨＭＴ」</t>
  </si>
  <si>
    <t xml:space="preserve">8219700S7061</t>
  </si>
  <si>
    <t xml:space="preserve">フェンタニル３日用テープ８．４ｍｇ「トーワ」</t>
  </si>
  <si>
    <t xml:space="preserve">8219700S7070</t>
  </si>
  <si>
    <t xml:space="preserve">フェンタニル３日用テープ８．４ｍｇ「テイコク」</t>
  </si>
  <si>
    <t xml:space="preserve">8219700S7088</t>
  </si>
  <si>
    <t xml:space="preserve">フェンタニル３日用テープ８．４ｍｇ「ユートク」</t>
  </si>
  <si>
    <t xml:space="preserve">8219700S8025</t>
  </si>
  <si>
    <t xml:space="preserve">１２．６ｍｇ１枚</t>
  </si>
  <si>
    <t xml:space="preserve">デュロテップＭＴパッチ１２．６ｍｇ</t>
  </si>
  <si>
    <t xml:space="preserve">8219700S8033</t>
  </si>
  <si>
    <t xml:space="preserve">フェンタニル３日用テープ１２．６ｍｇ「ＨＭＴ」</t>
  </si>
  <si>
    <t xml:space="preserve">8219700S8068</t>
  </si>
  <si>
    <t xml:space="preserve">フェンタニル３日用テープ１２．６ｍｇ「トーワ」</t>
  </si>
  <si>
    <t xml:space="preserve">8219700S8076</t>
  </si>
  <si>
    <t xml:space="preserve">フェンタニル３日用テープ１２．６ｍｇ「テイコク」</t>
  </si>
  <si>
    <t xml:space="preserve">8219700S8084</t>
  </si>
  <si>
    <t xml:space="preserve">フェンタニル３日用テープ１２．６ｍｇ「ユートク」</t>
  </si>
  <si>
    <t xml:space="preserve">8219700S9021</t>
  </si>
  <si>
    <t xml:space="preserve">１６．８ｍｇ１枚</t>
  </si>
  <si>
    <t xml:space="preserve">デュロテップＭＴパッチ１６．８ｍｇ</t>
  </si>
  <si>
    <t xml:space="preserve">8219700S9030</t>
  </si>
  <si>
    <t xml:space="preserve">フェンタニル３日用テープ１６．８ｍｇ「ＨＭＴ」</t>
  </si>
  <si>
    <t xml:space="preserve">8219700S9064</t>
  </si>
  <si>
    <t xml:space="preserve">フェンタニル３日用テープ１６．８ｍｇ「トーワ」</t>
  </si>
  <si>
    <t xml:space="preserve">8219700S9072</t>
  </si>
  <si>
    <t xml:space="preserve">フェンタニル３日用テープ１６．８ｍｇ「テイコク」</t>
  </si>
  <si>
    <t xml:space="preserve">8219700S9080</t>
  </si>
  <si>
    <t xml:space="preserve">フェンタニル３日用テープ１６．８ｍｇ「ユートク」</t>
  </si>
  <si>
    <t xml:space="preserve">8219700T1026</t>
  </si>
  <si>
    <t xml:space="preserve">０．８４ｍｇ１枚</t>
  </si>
  <si>
    <t xml:space="preserve">ワンデュロパッチ０．８４ｍｇ</t>
  </si>
  <si>
    <t xml:space="preserve">8219700T1042</t>
  </si>
  <si>
    <t xml:space="preserve">フェンタニル１日用テープ０．８４ｍｇ「ユートク」</t>
  </si>
  <si>
    <t xml:space="preserve">8219700T2022</t>
  </si>
  <si>
    <t xml:space="preserve">１．７ｍｇ１枚</t>
  </si>
  <si>
    <t xml:space="preserve">ワンデュロパッチ１．７ｍｇ</t>
  </si>
  <si>
    <t xml:space="preserve">8219700T2049</t>
  </si>
  <si>
    <t xml:space="preserve">フェンタニル１日用テープ１．７ｍｇ「ユートク」</t>
  </si>
  <si>
    <t xml:space="preserve">8219700T3029</t>
  </si>
  <si>
    <t xml:space="preserve">３．４ｍｇ１枚</t>
  </si>
  <si>
    <t xml:space="preserve">ワンデュロパッチ３．４ｍｇ</t>
  </si>
  <si>
    <t xml:space="preserve">8219700T3045</t>
  </si>
  <si>
    <t xml:space="preserve">フェンタニル１日用テープ３．４ｍｇ「ユートク」</t>
  </si>
  <si>
    <t xml:space="preserve">8219700T4025</t>
  </si>
  <si>
    <t xml:space="preserve">ワンデュロパッチ５ｍｇ</t>
  </si>
  <si>
    <t xml:space="preserve">8219700T4041</t>
  </si>
  <si>
    <t xml:space="preserve">フェンタニル１日用テープ５ｍｇ「ユートク」</t>
  </si>
  <si>
    <t xml:space="preserve">8219700T5021</t>
  </si>
  <si>
    <t xml:space="preserve">６．７ｍｇ１枚</t>
  </si>
  <si>
    <t xml:space="preserve">ワンデュロパッチ６．７ｍｇ</t>
  </si>
  <si>
    <t xml:space="preserve">8219700T5048</t>
  </si>
  <si>
    <t xml:space="preserve">フェンタニル１日用テープ６．７ｍｇ「ユートク」</t>
  </si>
  <si>
    <t xml:space="preserve">8219700T6010</t>
  </si>
  <si>
    <t xml:space="preserve">１．３８ｍｇ１枚</t>
  </si>
  <si>
    <t xml:space="preserve">フェンタニル１．３８ｍｇ貼付剤</t>
  </si>
  <si>
    <t xml:space="preserve">8219700T7016</t>
  </si>
  <si>
    <t xml:space="preserve">２．７５ｍｇ１枚</t>
  </si>
  <si>
    <t xml:space="preserve">フェンタニル２．７５ｍｇ貼付剤</t>
  </si>
  <si>
    <t xml:space="preserve">8219700T8012</t>
  </si>
  <si>
    <t xml:space="preserve">５．５ｍｇ１枚</t>
  </si>
  <si>
    <t xml:space="preserve">フェンタニル５．５ｍｇ貼付剤</t>
  </si>
  <si>
    <t xml:space="preserve">8219700T9019</t>
  </si>
  <si>
    <t xml:space="preserve">８．２５ｍｇ１枚</t>
  </si>
  <si>
    <t xml:space="preserve">フェンタニル８．２５ｍｇ貼付剤</t>
  </si>
  <si>
    <t xml:space="preserve">8219700U1013</t>
  </si>
  <si>
    <t xml:space="preserve">１１ｍｇ１枚</t>
  </si>
  <si>
    <t xml:space="preserve">フェンタニル１１ｍｇ貼付剤</t>
  </si>
  <si>
    <t xml:space="preserve">8219701S1017</t>
  </si>
  <si>
    <t xml:space="preserve">フェンタニルクエン酸塩１ｍｇ貼付剤</t>
  </si>
  <si>
    <t xml:space="preserve">8219701S1025</t>
  </si>
  <si>
    <t xml:space="preserve">フェントステープ１ｍｇ</t>
  </si>
  <si>
    <t xml:space="preserve">8219701S2013</t>
  </si>
  <si>
    <t xml:space="preserve">フェンタニルクエン酸塩２ｍｇ貼付剤</t>
  </si>
  <si>
    <t xml:space="preserve">8219701S2021</t>
  </si>
  <si>
    <t xml:space="preserve">フェントステープ２ｍｇ</t>
  </si>
  <si>
    <t xml:space="preserve">8219701S2030</t>
  </si>
  <si>
    <t xml:space="preserve">フェンタニルクエン酸塩１日用テープ２ｍｇ「第一三共」</t>
  </si>
  <si>
    <t xml:space="preserve">8219701S3010</t>
  </si>
  <si>
    <t xml:space="preserve">フェンタニルクエン酸塩４ｍｇ貼付剤</t>
  </si>
  <si>
    <t xml:space="preserve">8219701S3028</t>
  </si>
  <si>
    <t xml:space="preserve">フェントステープ４ｍｇ</t>
  </si>
  <si>
    <t xml:space="preserve">8219701S4016</t>
  </si>
  <si>
    <t xml:space="preserve">６ｍｇ１枚</t>
  </si>
  <si>
    <t xml:space="preserve">フェンタニルクエン酸塩６ｍｇ貼付剤</t>
  </si>
  <si>
    <t xml:space="preserve">8219701S4024</t>
  </si>
  <si>
    <t xml:space="preserve">フェントステープ６ｍｇ</t>
  </si>
  <si>
    <t xml:space="preserve">8219701S4032</t>
  </si>
  <si>
    <t xml:space="preserve">フェンタニルクエン酸塩１日用テープ６ｍｇ「第一三共」</t>
  </si>
  <si>
    <t xml:space="preserve">8219701S5012</t>
  </si>
  <si>
    <t xml:space="preserve">フェンタニルクエン酸塩８ｍｇ貼付剤</t>
  </si>
  <si>
    <t xml:space="preserve">8219701S5020</t>
  </si>
  <si>
    <t xml:space="preserve">フェントステープ８ｍｇ</t>
  </si>
  <si>
    <t xml:space="preserve">8219701S6019</t>
  </si>
  <si>
    <t xml:space="preserve">フェンタニルクエン酸塩０．５ｍｇ貼付剤</t>
  </si>
  <si>
    <t xml:space="preserve">8219701S6027</t>
  </si>
  <si>
    <t xml:space="preserve">フェントステープ０．５ｍｇ</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</si>
</sst>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4"/>
      <name val="WenQuanYi Zen Hei"/>
      <family val="2"/>
    </font>
    <font>
      <sz val="8"/>
      <color rgb="FF999999"/>
      <name val="WenQuanYi Zen Hei"/>
      <family val="2"/>
    </font>
    <font>
      <sz val="11"/>
      <color theme="1"/>
      <name val="WenQuanYi Zen Hei"/>
      <family val="2"/>
    </font>
    <font>
      <b val="true"/>
      <sz val="11"/>
      <name val="WenQuanYi Zen Hei"/>
      <family val="2"/>
    </font>
    <font>
      <b val="true"/>
      <sz val="12"/>
      <name val="Cambria"/>
      <family val="0"/>
      <charset val="1"/>
    </font>
    <font>
      <b val="true"/>
      <sz val="12"/>
      <color rgb="FF1F4E79"/>
      <name val="Cambria"/>
      <family val="0"/>
      <charset val="1"/>
    </font>
    <font>
      <b val="true"/>
      <sz val="11"/>
      <name val="Cambria"/>
      <family val="0"/>
      <charset val="1"/>
    </font>
    <font>
      <b val="true"/>
      <sz val="14"/>
      <name val="Cambria"/>
      <family val="0"/>
      <charset val="1"/>
    </font>
    <font>
      <sz val="11"/>
      <color rgb="FFC00000"/>
      <name val="Cambria"/>
      <family val="0"/>
      <charset val="1"/>
    </font>
    <font>
      <b val="true"/>
      <sz val="11"/>
      <color rgb="FFC00000"/>
      <name val="WenQuanYi Zen Hei"/>
      <family val="2"/>
    </font>
    <font>
      <b val="true"/>
      <sz val="11"/>
      <color rgb="FFC00000"/>
      <name val="Cambria"/>
      <family val="0"/>
      <charset val="1"/>
    </font>
  </fonts>
  <fills count="5">
    <fill>
      <patternFill patternType="none"/>
    </fill>
    <fill>
      <patternFill patternType="gray125"/>
    </fill>
    <fill>
      <patternFill patternType="solid">
        <fgColor rgb="FFDDEBF7"/>
        <bgColor rgb="FFEDEDED"/>
      </patternFill>
    </fill>
    <fill>
      <patternFill patternType="solid">
        <fgColor rgb="FFFFF2CC"/>
        <bgColor rgb="FFEDEDED"/>
      </patternFill>
    </fill>
    <fill>
      <patternFill patternType="solid">
        <fgColor rgb="FFEDEDED"/>
        <bgColor rgb="FFDDEBF7"/>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left"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s>
  <colors>
    <indexedColors>
      <rgbColor rgb="FF000000"/>
      <rgbColor rgb="FFEDEDED"/>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0"/>
    <col collapsed="false" customWidth="true" hidden="false" outlineLevel="0" max="4" min="3" style="0" width="16"/>
    <col collapsed="false" customWidth="true" hidden="false" outlineLevel="0" max="5" min="5" style="0" width="14"/>
    <col collapsed="false" customWidth="true" hidden="false" outlineLevel="0" max="8" min="6" style="0" width="4"/>
  </cols>
  <sheetData>
    <row r="1" customFormat="false" ht="17.35" hidden="false" customHeight="false" outlineLevel="0" collapsed="false">
      <c r="A1" s="1" t="s">
        <v>0</v>
      </c>
      <c r="B1" s="1"/>
      <c r="C1" s="1"/>
      <c r="D1" s="1"/>
      <c r="E1" s="1"/>
      <c r="G1" s="2" t="s">
        <v>1</v>
      </c>
    </row>
    <row r="2" customFormat="false" ht="15" hidden="false" customHeight="true" outlineLevel="0" collapsed="false">
      <c r="A2" s="3" t="s">
        <v>2</v>
      </c>
      <c r="B2" s="3"/>
      <c r="C2" s="3"/>
      <c r="D2" s="3"/>
      <c r="E2" s="3"/>
      <c r="H2" s="4" t="n">
        <f aca="false">IFERROR(MATCH("*"&amp;ASC($B$5)&amp;"*",医薬品マスタ!$N$2:$N$8936,0),"")</f>
        <v>1</v>
      </c>
    </row>
    <row r="3" customFormat="false" ht="15" hidden="false" customHeight="false" outlineLevel="0" collapsed="false">
      <c r="A3" s="3"/>
      <c r="B3" s="3"/>
      <c r="C3" s="3"/>
      <c r="D3" s="3"/>
      <c r="E3" s="3"/>
      <c r="H3" s="4" t="n">
        <f aca="false">IFERROR(MATCH("*"&amp;ASC($B$5)&amp;"*",医薬品マスタ!$O$2:$O$8936,0),"")</f>
        <v>1</v>
      </c>
    </row>
    <row r="5" customFormat="false" ht="15" hidden="false" customHeight="false" outlineLevel="0" collapsed="false">
      <c r="A5" s="5" t="s">
        <v>3</v>
      </c>
      <c r="B5" s="6"/>
      <c r="C5" s="6"/>
      <c r="D5" s="6"/>
      <c r="E5" s="6"/>
      <c r="H5" s="0" t="str">
        <f aca="false">IF($B$5="","",IF(H2&lt;&gt;"",H2,IF(H3&lt;&gt;"",H3,"")))</f>
        <v/>
      </c>
    </row>
    <row r="7" customFormat="false" ht="15" hidden="false" customHeight="false" outlineLevel="0" collapsed="false">
      <c r="A7" s="5" t="s">
        <v>4</v>
      </c>
      <c r="B7" s="7" t="str">
        <f aca="false">IF($B$5="","",IF($H$5="","該当する医薬品が見つかりませんでした。名称の一部を短くするか、別の表記でお試しください。",IFERROR(INDEX(薬効分類マスタ!$B$2:$B$180,MATCH($B$14,薬効分類マスタ!$A$2:$A$180,0)),"分類コードが薬効分類マスタに未登録です")))</f>
        <v/>
      </c>
      <c r="C7" s="7"/>
      <c r="D7" s="7"/>
      <c r="E7" s="7"/>
    </row>
    <row r="10" customFormat="false" ht="15" hidden="false" customHeight="false" outlineLevel="0" collapsed="false">
      <c r="A10" s="5" t="s">
        <v>5</v>
      </c>
      <c r="B10" s="8" t="str">
        <f aca="false">IF($H$5="","",INDEX(医薬品マスタ!$G$2:$G$8936,$H$5))</f>
        <v/>
      </c>
      <c r="C10" s="8"/>
      <c r="D10" s="8"/>
      <c r="E10" s="8"/>
    </row>
    <row r="11" customFormat="false" ht="15" hidden="false" customHeight="false" outlineLevel="0" collapsed="false">
      <c r="A11" s="5" t="s">
        <v>6</v>
      </c>
      <c r="B11" s="8" t="str">
        <f aca="false">IF($H$5="","",INDEX(医薬品マスタ!$F$2:$F$8936,$H$5))</f>
        <v/>
      </c>
      <c r="C11" s="8"/>
      <c r="D11" s="8"/>
      <c r="E11" s="8"/>
    </row>
    <row r="12" customFormat="false" ht="15" hidden="false" customHeight="false" outlineLevel="0" collapsed="false">
      <c r="A12" s="5" t="s">
        <v>7</v>
      </c>
      <c r="B12" s="8" t="str">
        <f aca="false">IF($H$5="","",INDEX(医薬品マスタ!$E$2:$E$8936,$H$5))</f>
        <v/>
      </c>
      <c r="C12" s="8"/>
      <c r="D12" s="8"/>
      <c r="E12" s="8"/>
    </row>
    <row r="13" customFormat="false" ht="15" hidden="false" customHeight="false" outlineLevel="0" collapsed="false">
      <c r="A13" s="5" t="s">
        <v>8</v>
      </c>
      <c r="B13" s="8" t="str">
        <f aca="false">IF($H$5="","",INDEX(医薬品マスタ!$B$2:$B$8936,$H$5))</f>
        <v/>
      </c>
      <c r="C13" s="8"/>
      <c r="D13" s="8"/>
      <c r="E13" s="8"/>
    </row>
    <row r="14" customFormat="false" ht="15" hidden="false" customHeight="false" outlineLevel="0" collapsed="false">
      <c r="A14" s="5" t="s">
        <v>9</v>
      </c>
      <c r="B14" s="9" t="str">
        <f aca="false">IF($B$13="","",VALUE(LEFT($B$13,3)))</f>
        <v/>
      </c>
      <c r="C14" s="9"/>
      <c r="D14" s="9"/>
      <c r="E14" s="9"/>
    </row>
    <row r="15" customFormat="false" ht="15" hidden="false" customHeight="false" outlineLevel="0" collapsed="false">
      <c r="A15" s="5" t="s">
        <v>10</v>
      </c>
      <c r="B15" s="8" t="str">
        <f aca="false">IF($H$5="","",INDEX(医薬品マスタ!$A$2:$A$8936,$H$5))</f>
        <v/>
      </c>
      <c r="C15" s="8"/>
      <c r="D15" s="8"/>
      <c r="E15" s="8"/>
    </row>
    <row r="16" customFormat="false" ht="15" hidden="false" customHeight="false" outlineLevel="0" collapsed="false">
      <c r="A16" s="5" t="s">
        <v>11</v>
      </c>
      <c r="B16" s="8" t="str">
        <f aca="false">IF($H$5="","",INDEX(医薬品マスタ!$I$2:$I$8936,$H$5))</f>
        <v/>
      </c>
      <c r="C16" s="8"/>
      <c r="D16" s="8"/>
      <c r="E16" s="8"/>
    </row>
    <row r="17" customFormat="false" ht="15" hidden="false" customHeight="false" outlineLevel="0" collapsed="false">
      <c r="A17" s="5" t="s">
        <v>12</v>
      </c>
      <c r="B17" s="8" t="str">
        <f aca="false">IF($H$5="","",INDEX(医薬品マスタ!$K$2:$K$8936,$H$5))</f>
        <v/>
      </c>
      <c r="C17" s="8"/>
      <c r="D17" s="8"/>
      <c r="E17" s="8"/>
    </row>
    <row r="19" customFormat="false" ht="15" hidden="false" customHeight="true" outlineLevel="0" collapsed="false">
      <c r="A19" s="3" t="s">
        <v>13</v>
      </c>
      <c r="B19" s="3"/>
      <c r="C19" s="3"/>
      <c r="D19" s="3"/>
      <c r="E19" s="3"/>
    </row>
    <row r="23" customFormat="false" ht="19.4" hidden="false" customHeight="false" outlineLevel="0" collapsed="false">
      <c r="A23" s="1" t="s">
        <v>14</v>
      </c>
      <c r="B23" s="1"/>
      <c r="C23" s="1"/>
      <c r="D23" s="1"/>
      <c r="E23" s="1"/>
    </row>
    <row r="24" customFormat="false" ht="28.35" hidden="false" customHeight="true" outlineLevel="0" collapsed="false">
      <c r="A24" s="3" t="s">
        <v>15</v>
      </c>
      <c r="B24" s="3"/>
      <c r="C24" s="3"/>
      <c r="D24" s="3"/>
      <c r="E24" s="3"/>
    </row>
    <row r="25" customFormat="false" ht="15" hidden="false" customHeight="false" outlineLevel="0" collapsed="false">
      <c r="A25" s="5" t="s">
        <v>16</v>
      </c>
      <c r="B25" s="6"/>
      <c r="C25" s="6"/>
      <c r="D25" s="6"/>
      <c r="E25" s="6"/>
    </row>
    <row r="27" customFormat="false" ht="15" hidden="false" customHeight="false" outlineLevel="0" collapsed="false">
      <c r="A27" s="10" t="s">
        <v>17</v>
      </c>
      <c r="B27" s="10" t="s">
        <v>4</v>
      </c>
      <c r="C27" s="10" t="s">
        <v>18</v>
      </c>
      <c r="D27" s="10" t="s">
        <v>19</v>
      </c>
      <c r="E27" s="10" t="s">
        <v>20</v>
      </c>
    </row>
    <row r="28" customFormat="false" ht="15" hidden="false" customHeight="false" outlineLevel="0" collapsed="false">
      <c r="A28" s="11" t="str">
        <f aca="false">IFERROR(INDEX(薬効分類マスタ!$A$2:$A$180,MATCH(1,薬効分類マスタ!$H$2:$H$180,0)),"")</f>
        <v/>
      </c>
      <c r="B28" s="12" t="str">
        <f aca="false">IFERROR(INDEX(薬効分類マスタ!$B$2:$B$180,MATCH(1,薬効分類マスタ!$H$2:$H$180,0)),"")</f>
        <v/>
      </c>
      <c r="C28" s="11" t="str">
        <f aca="false">IFERROR(INDEX(薬効分類マスタ!$C$2:$C$180,MATCH(1,薬効分類マスタ!$H$2:$H$180,0)),"")</f>
        <v/>
      </c>
      <c r="D28" s="11" t="str">
        <f aca="false">IFERROR(INDEX(薬効分類マスタ!$D$2:$D$180,MATCH(1,薬効分類マスタ!$H$2:$H$180,0)),"")</f>
        <v/>
      </c>
      <c r="E28" s="11" t="str">
        <f aca="false">IFERROR(INDEX(薬効分類マスタ!$E$2:$E$180,MATCH(1,薬効分類マスタ!$H$2:$H$180,0))&amp;"","")</f>
        <v/>
      </c>
    </row>
    <row r="29" customFormat="false" ht="15" hidden="false" customHeight="false" outlineLevel="0" collapsed="false">
      <c r="A29" s="11" t="str">
        <f aca="false">IFERROR(INDEX(薬効分類マスタ!$A$2:$A$180,MATCH(2,薬効分類マスタ!$H$2:$H$180,0)),"")</f>
        <v/>
      </c>
      <c r="B29" s="12" t="str">
        <f aca="false">IFERROR(INDEX(薬効分類マスタ!$B$2:$B$180,MATCH(2,薬効分類マスタ!$H$2:$H$180,0)),"")</f>
        <v/>
      </c>
      <c r="C29" s="11" t="str">
        <f aca="false">IFERROR(INDEX(薬効分類マスタ!$C$2:$C$180,MATCH(2,薬効分類マスタ!$H$2:$H$180,0)),"")</f>
        <v/>
      </c>
      <c r="D29" s="11" t="str">
        <f aca="false">IFERROR(INDEX(薬効分類マスタ!$D$2:$D$180,MATCH(2,薬効分類マスタ!$H$2:$H$180,0)),"")</f>
        <v/>
      </c>
      <c r="E29" s="11" t="str">
        <f aca="false">IFERROR(INDEX(薬効分類マスタ!$E$2:$E$180,MATCH(2,薬効分類マスタ!$H$2:$H$180,0))&amp;"","")</f>
        <v/>
      </c>
    </row>
    <row r="30" customFormat="false" ht="15" hidden="false" customHeight="false" outlineLevel="0" collapsed="false">
      <c r="A30" s="11" t="str">
        <f aca="false">IFERROR(INDEX(薬効分類マスタ!$A$2:$A$180,MATCH(3,薬効分類マスタ!$H$2:$H$180,0)),"")</f>
        <v/>
      </c>
      <c r="B30" s="12" t="str">
        <f aca="false">IFERROR(INDEX(薬効分類マスタ!$B$2:$B$180,MATCH(3,薬効分類マスタ!$H$2:$H$180,0)),"")</f>
        <v/>
      </c>
      <c r="C30" s="11" t="str">
        <f aca="false">IFERROR(INDEX(薬効分類マスタ!$C$2:$C$180,MATCH(3,薬効分類マスタ!$H$2:$H$180,0)),"")</f>
        <v/>
      </c>
      <c r="D30" s="11" t="str">
        <f aca="false">IFERROR(INDEX(薬効分類マスタ!$D$2:$D$180,MATCH(3,薬効分類マスタ!$H$2:$H$180,0)),"")</f>
        <v/>
      </c>
      <c r="E30" s="11" t="str">
        <f aca="false">IFERROR(INDEX(薬効分類マスタ!$E$2:$E$180,MATCH(3,薬効分類マスタ!$H$2:$H$180,0))&amp;"","")</f>
        <v/>
      </c>
    </row>
    <row r="31" customFormat="false" ht="15" hidden="false" customHeight="false" outlineLevel="0" collapsed="false">
      <c r="A31" s="11" t="str">
        <f aca="false">IFERROR(INDEX(薬効分類マスタ!$A$2:$A$180,MATCH(4,薬効分類マスタ!$H$2:$H$180,0)),"")</f>
        <v/>
      </c>
      <c r="B31" s="12" t="str">
        <f aca="false">IFERROR(INDEX(薬効分類マスタ!$B$2:$B$180,MATCH(4,薬効分類マスタ!$H$2:$H$180,0)),"")</f>
        <v/>
      </c>
      <c r="C31" s="11" t="str">
        <f aca="false">IFERROR(INDEX(薬効分類マスタ!$C$2:$C$180,MATCH(4,薬効分類マスタ!$H$2:$H$180,0)),"")</f>
        <v/>
      </c>
      <c r="D31" s="11" t="str">
        <f aca="false">IFERROR(INDEX(薬効分類マスタ!$D$2:$D$180,MATCH(4,薬効分類マスタ!$H$2:$H$180,0)),"")</f>
        <v/>
      </c>
      <c r="E31" s="11" t="str">
        <f aca="false">IFERROR(INDEX(薬効分類マスタ!$E$2:$E$180,MATCH(4,薬効分類マスタ!$H$2:$H$180,0))&amp;"","")</f>
        <v/>
      </c>
    </row>
    <row r="32" customFormat="false" ht="15" hidden="false" customHeight="false" outlineLevel="0" collapsed="false">
      <c r="A32" s="11" t="str">
        <f aca="false">IFERROR(INDEX(薬効分類マスタ!$A$2:$A$180,MATCH(5,薬効分類マスタ!$H$2:$H$180,0)),"")</f>
        <v/>
      </c>
      <c r="B32" s="12" t="str">
        <f aca="false">IFERROR(INDEX(薬効分類マスタ!$B$2:$B$180,MATCH(5,薬効分類マスタ!$H$2:$H$180,0)),"")</f>
        <v/>
      </c>
      <c r="C32" s="11" t="str">
        <f aca="false">IFERROR(INDEX(薬効分類マスタ!$C$2:$C$180,MATCH(5,薬効分類マスタ!$H$2:$H$180,0)),"")</f>
        <v/>
      </c>
      <c r="D32" s="11" t="str">
        <f aca="false">IFERROR(INDEX(薬効分類マスタ!$D$2:$D$180,MATCH(5,薬効分類マスタ!$H$2:$H$180,0)),"")</f>
        <v/>
      </c>
      <c r="E32" s="11" t="str">
        <f aca="false">IFERROR(INDEX(薬効分類マスタ!$E$2:$E$180,MATCH(5,薬効分類マスタ!$H$2:$H$180,0))&amp;"","")</f>
        <v/>
      </c>
    </row>
    <row r="33" customFormat="false" ht="15" hidden="false" customHeight="false" outlineLevel="0" collapsed="false">
      <c r="A33" s="11" t="str">
        <f aca="false">IFERROR(INDEX(薬効分類マスタ!$A$2:$A$180,MATCH(6,薬効分類マスタ!$H$2:$H$180,0)),"")</f>
        <v/>
      </c>
      <c r="B33" s="12" t="str">
        <f aca="false">IFERROR(INDEX(薬効分類マスタ!$B$2:$B$180,MATCH(6,薬効分類マスタ!$H$2:$H$180,0)),"")</f>
        <v/>
      </c>
      <c r="C33" s="11" t="str">
        <f aca="false">IFERROR(INDEX(薬効分類マスタ!$C$2:$C$180,MATCH(6,薬効分類マスタ!$H$2:$H$180,0)),"")</f>
        <v/>
      </c>
      <c r="D33" s="11" t="str">
        <f aca="false">IFERROR(INDEX(薬効分類マスタ!$D$2:$D$180,MATCH(6,薬効分類マスタ!$H$2:$H$180,0)),"")</f>
        <v/>
      </c>
      <c r="E33" s="11" t="str">
        <f aca="false">IFERROR(INDEX(薬効分類マスタ!$E$2:$E$180,MATCH(6,薬効分類マスタ!$H$2:$H$180,0))&amp;"","")</f>
        <v/>
      </c>
    </row>
    <row r="34" customFormat="false" ht="15" hidden="false" customHeight="false" outlineLevel="0" collapsed="false">
      <c r="A34" s="11" t="str">
        <f aca="false">IFERROR(INDEX(薬効分類マスタ!$A$2:$A$180,MATCH(7,薬効分類マスタ!$H$2:$H$180,0)),"")</f>
        <v/>
      </c>
      <c r="B34" s="12" t="str">
        <f aca="false">IFERROR(INDEX(薬効分類マスタ!$B$2:$B$180,MATCH(7,薬効分類マスタ!$H$2:$H$180,0)),"")</f>
        <v/>
      </c>
      <c r="C34" s="11" t="str">
        <f aca="false">IFERROR(INDEX(薬効分類マスタ!$C$2:$C$180,MATCH(7,薬効分類マスタ!$H$2:$H$180,0)),"")</f>
        <v/>
      </c>
      <c r="D34" s="11" t="str">
        <f aca="false">IFERROR(INDEX(薬効分類マスタ!$D$2:$D$180,MATCH(7,薬効分類マスタ!$H$2:$H$180,0)),"")</f>
        <v/>
      </c>
      <c r="E34" s="11" t="str">
        <f aca="false">IFERROR(INDEX(薬効分類マスタ!$E$2:$E$180,MATCH(7,薬効分類マスタ!$H$2:$H$180,0))&amp;"","")</f>
        <v/>
      </c>
    </row>
    <row r="35" customFormat="false" ht="15" hidden="false" customHeight="false" outlineLevel="0" collapsed="false">
      <c r="A35" s="11" t="str">
        <f aca="false">IFERROR(INDEX(薬効分類マスタ!$A$2:$A$180,MATCH(8,薬効分類マスタ!$H$2:$H$180,0)),"")</f>
        <v/>
      </c>
      <c r="B35" s="12" t="str">
        <f aca="false">IFERROR(INDEX(薬効分類マスタ!$B$2:$B$180,MATCH(8,薬効分類マスタ!$H$2:$H$180,0)),"")</f>
        <v/>
      </c>
      <c r="C35" s="11" t="str">
        <f aca="false">IFERROR(INDEX(薬効分類マスタ!$C$2:$C$180,MATCH(8,薬効分類マスタ!$H$2:$H$180,0)),"")</f>
        <v/>
      </c>
      <c r="D35" s="11" t="str">
        <f aca="false">IFERROR(INDEX(薬効分類マスタ!$D$2:$D$180,MATCH(8,薬効分類マスタ!$H$2:$H$180,0)),"")</f>
        <v/>
      </c>
      <c r="E35" s="11" t="str">
        <f aca="false">IFERROR(INDEX(薬効分類マスタ!$E$2:$E$180,MATCH(8,薬効分類マスタ!$H$2:$H$180,0))&amp;"","")</f>
        <v/>
      </c>
    </row>
    <row r="36" customFormat="false" ht="15" hidden="false" customHeight="false" outlineLevel="0" collapsed="false">
      <c r="A36" s="11" t="str">
        <f aca="false">IFERROR(INDEX(薬効分類マスタ!$A$2:$A$180,MATCH(9,薬効分類マスタ!$H$2:$H$180,0)),"")</f>
        <v/>
      </c>
      <c r="B36" s="12" t="str">
        <f aca="false">IFERROR(INDEX(薬効分類マスタ!$B$2:$B$180,MATCH(9,薬効分類マスタ!$H$2:$H$180,0)),"")</f>
        <v/>
      </c>
      <c r="C36" s="11" t="str">
        <f aca="false">IFERROR(INDEX(薬効分類マスタ!$C$2:$C$180,MATCH(9,薬効分類マスタ!$H$2:$H$180,0)),"")</f>
        <v/>
      </c>
      <c r="D36" s="11" t="str">
        <f aca="false">IFERROR(INDEX(薬効分類マスタ!$D$2:$D$180,MATCH(9,薬効分類マスタ!$H$2:$H$180,0)),"")</f>
        <v/>
      </c>
      <c r="E36" s="11" t="str">
        <f aca="false">IFERROR(INDEX(薬効分類マスタ!$E$2:$E$180,MATCH(9,薬効分類マスタ!$H$2:$H$180,0))&amp;"","")</f>
        <v/>
      </c>
    </row>
    <row r="37" customFormat="false" ht="15" hidden="false" customHeight="false" outlineLevel="0" collapsed="false">
      <c r="A37" s="11" t="str">
        <f aca="false">IFERROR(INDEX(薬効分類マスタ!$A$2:$A$180,MATCH(10,薬効分類マスタ!$H$2:$H$180,0)),"")</f>
        <v/>
      </c>
      <c r="B37" s="12" t="str">
        <f aca="false">IFERROR(INDEX(薬効分類マスタ!$B$2:$B$180,MATCH(10,薬効分類マスタ!$H$2:$H$180,0)),"")</f>
        <v/>
      </c>
      <c r="C37" s="11" t="str">
        <f aca="false">IFERROR(INDEX(薬効分類マスタ!$C$2:$C$180,MATCH(10,薬効分類マスタ!$H$2:$H$180,0)),"")</f>
        <v/>
      </c>
      <c r="D37" s="11" t="str">
        <f aca="false">IFERROR(INDEX(薬効分類マスタ!$D$2:$D$180,MATCH(10,薬効分類マスタ!$H$2:$H$180,0)),"")</f>
        <v/>
      </c>
      <c r="E37" s="11" t="str">
        <f aca="false">IFERROR(INDEX(薬効分類マスタ!$E$2:$E$180,MATCH(10,薬効分類マスタ!$H$2:$H$180,0))&amp;"","")</f>
        <v/>
      </c>
    </row>
    <row r="38" customFormat="false" ht="15" hidden="false" customHeight="false" outlineLevel="0" collapsed="false">
      <c r="A38" s="11" t="str">
        <f aca="false">IFERROR(INDEX(薬効分類マスタ!$A$2:$A$180,MATCH(11,薬効分類マスタ!$H$2:$H$180,0)),"")</f>
        <v/>
      </c>
      <c r="B38" s="12" t="str">
        <f aca="false">IFERROR(INDEX(薬効分類マスタ!$B$2:$B$180,MATCH(11,薬効分類マスタ!$H$2:$H$180,0)),"")</f>
        <v/>
      </c>
      <c r="C38" s="11" t="str">
        <f aca="false">IFERROR(INDEX(薬効分類マスタ!$C$2:$C$180,MATCH(11,薬効分類マスタ!$H$2:$H$180,0)),"")</f>
        <v/>
      </c>
      <c r="D38" s="11" t="str">
        <f aca="false">IFERROR(INDEX(薬効分類マスタ!$D$2:$D$180,MATCH(11,薬効分類マスタ!$H$2:$H$180,0)),"")</f>
        <v/>
      </c>
      <c r="E38" s="11" t="str">
        <f aca="false">IFERROR(INDEX(薬効分類マスタ!$E$2:$E$180,MATCH(11,薬効分類マスタ!$H$2:$H$180,0))&amp;"","")</f>
        <v/>
      </c>
    </row>
    <row r="39" customFormat="false" ht="15" hidden="false" customHeight="false" outlineLevel="0" collapsed="false">
      <c r="A39" s="11" t="str">
        <f aca="false">IFERROR(INDEX(薬効分類マスタ!$A$2:$A$180,MATCH(12,薬効分類マスタ!$H$2:$H$180,0)),"")</f>
        <v/>
      </c>
      <c r="B39" s="12" t="str">
        <f aca="false">IFERROR(INDEX(薬効分類マスタ!$B$2:$B$180,MATCH(12,薬効分類マスタ!$H$2:$H$180,0)),"")</f>
        <v/>
      </c>
      <c r="C39" s="11" t="str">
        <f aca="false">IFERROR(INDEX(薬効分類マスタ!$C$2:$C$180,MATCH(12,薬効分類マスタ!$H$2:$H$180,0)),"")</f>
        <v/>
      </c>
      <c r="D39" s="11" t="str">
        <f aca="false">IFERROR(INDEX(薬効分類マスタ!$D$2:$D$180,MATCH(12,薬効分類マスタ!$H$2:$H$180,0)),"")</f>
        <v/>
      </c>
      <c r="E39" s="11" t="str">
        <f aca="false">IFERROR(INDEX(薬効分類マスタ!$E$2:$E$180,MATCH(12,薬効分類マスタ!$H$2:$H$180,0))&amp;"","")</f>
        <v/>
      </c>
    </row>
    <row r="40" customFormat="false" ht="15" hidden="false" customHeight="false" outlineLevel="0" collapsed="false">
      <c r="A40" s="11" t="str">
        <f aca="false">IFERROR(INDEX(薬効分類マスタ!$A$2:$A$180,MATCH(13,薬効分類マスタ!$H$2:$H$180,0)),"")</f>
        <v/>
      </c>
      <c r="B40" s="12" t="str">
        <f aca="false">IFERROR(INDEX(薬効分類マスタ!$B$2:$B$180,MATCH(13,薬効分類マスタ!$H$2:$H$180,0)),"")</f>
        <v/>
      </c>
      <c r="C40" s="11" t="str">
        <f aca="false">IFERROR(INDEX(薬効分類マスタ!$C$2:$C$180,MATCH(13,薬効分類マスタ!$H$2:$H$180,0)),"")</f>
        <v/>
      </c>
      <c r="D40" s="11" t="str">
        <f aca="false">IFERROR(INDEX(薬効分類マスタ!$D$2:$D$180,MATCH(13,薬効分類マスタ!$H$2:$H$180,0)),"")</f>
        <v/>
      </c>
      <c r="E40" s="11" t="str">
        <f aca="false">IFERROR(INDEX(薬効分類マスタ!$E$2:$E$180,MATCH(13,薬効分類マスタ!$H$2:$H$180,0))&amp;"","")</f>
        <v/>
      </c>
    </row>
    <row r="41" customFormat="false" ht="15" hidden="false" customHeight="false" outlineLevel="0" collapsed="false">
      <c r="A41" s="11" t="str">
        <f aca="false">IFERROR(INDEX(薬効分類マスタ!$A$2:$A$180,MATCH(14,薬効分類マスタ!$H$2:$H$180,0)),"")</f>
        <v/>
      </c>
      <c r="B41" s="12" t="str">
        <f aca="false">IFERROR(INDEX(薬効分類マスタ!$B$2:$B$180,MATCH(14,薬効分類マスタ!$H$2:$H$180,0)),"")</f>
        <v/>
      </c>
      <c r="C41" s="11" t="str">
        <f aca="false">IFERROR(INDEX(薬効分類マスタ!$C$2:$C$180,MATCH(14,薬効分類マスタ!$H$2:$H$180,0)),"")</f>
        <v/>
      </c>
      <c r="D41" s="11" t="str">
        <f aca="false">IFERROR(INDEX(薬効分類マスタ!$D$2:$D$180,MATCH(14,薬効分類マスタ!$H$2:$H$180,0)),"")</f>
        <v/>
      </c>
      <c r="E41" s="11" t="str">
        <f aca="false">IFERROR(INDEX(薬効分類マスタ!$E$2:$E$180,MATCH(14,薬効分類マスタ!$H$2:$H$180,0))&amp;"","")</f>
        <v/>
      </c>
    </row>
    <row r="42" customFormat="false" ht="15" hidden="false" customHeight="false" outlineLevel="0" collapsed="false">
      <c r="A42" s="11" t="str">
        <f aca="false">IFERROR(INDEX(薬効分類マスタ!$A$2:$A$180,MATCH(15,薬効分類マスタ!$H$2:$H$180,0)),"")</f>
        <v/>
      </c>
      <c r="B42" s="12" t="str">
        <f aca="false">IFERROR(INDEX(薬効分類マスタ!$B$2:$B$180,MATCH(15,薬効分類マスタ!$H$2:$H$180,0)),"")</f>
        <v/>
      </c>
      <c r="C42" s="11" t="str">
        <f aca="false">IFERROR(INDEX(薬効分類マスタ!$C$2:$C$180,MATCH(15,薬効分類マスタ!$H$2:$H$180,0)),"")</f>
        <v/>
      </c>
      <c r="D42" s="11" t="str">
        <f aca="false">IFERROR(INDEX(薬効分類マスタ!$D$2:$D$180,MATCH(15,薬効分類マスタ!$H$2:$H$180,0)),"")</f>
        <v/>
      </c>
      <c r="E42" s="11" t="str">
        <f aca="false">IFERROR(INDEX(薬効分類マスタ!$E$2:$E$180,MATCH(15,薬効分類マスタ!$H$2:$H$180,0))&amp;"","")</f>
        <v/>
      </c>
    </row>
    <row r="43" customFormat="false" ht="15" hidden="false" customHeight="false" outlineLevel="0" collapsed="false">
      <c r="A43" s="13" t="str">
        <f aca="false">IF($B$25="","",IF(MAX(薬効分類マスタ!$H$2:$H$180)=0,"該当する薬効分類がありません",IF(MAX(薬効分類マスタ!$H$2:$H$180)&gt;15,"※ "&amp;MAX(薬効分類マスタ!$H$2:$H$180)&amp;"件該当しました（先頭15件を表示）","")))</f>
        <v/>
      </c>
    </row>
    <row r="46" customFormat="false" ht="17.35" hidden="false" customHeight="false" outlineLevel="0" collapsed="false">
      <c r="A46" s="1" t="s">
        <v>21</v>
      </c>
      <c r="B46" s="1"/>
      <c r="C46" s="1"/>
      <c r="D46" s="1"/>
      <c r="E46" s="1"/>
    </row>
    <row r="47" customFormat="false" ht="15" hidden="false" customHeight="true" outlineLevel="0" collapsed="false">
      <c r="A47" s="3" t="s">
        <v>22</v>
      </c>
      <c r="B47" s="3"/>
      <c r="C47" s="3"/>
      <c r="D47" s="3"/>
      <c r="E47" s="3"/>
    </row>
    <row r="48" customFormat="false" ht="15" hidden="false" customHeight="false" outlineLevel="0" collapsed="false">
      <c r="A48" s="3"/>
      <c r="B48" s="3"/>
      <c r="C48" s="3"/>
      <c r="D48" s="3"/>
      <c r="E48" s="3"/>
    </row>
    <row r="49" customFormat="false" ht="15" hidden="false" customHeight="false" outlineLevel="0" collapsed="false">
      <c r="A49" s="5" t="s">
        <v>23</v>
      </c>
      <c r="B49" s="14"/>
      <c r="C49" s="14"/>
      <c r="D49" s="14"/>
      <c r="E49" s="14"/>
    </row>
    <row r="51" customFormat="false" ht="15" hidden="false" customHeight="false" outlineLevel="0" collapsed="false">
      <c r="A51" s="10" t="s">
        <v>24</v>
      </c>
      <c r="B51" s="10" t="s">
        <v>25</v>
      </c>
      <c r="C51" s="10" t="s">
        <v>6</v>
      </c>
      <c r="D51" s="10" t="s">
        <v>11</v>
      </c>
      <c r="E51" s="10" t="s">
        <v>20</v>
      </c>
    </row>
    <row r="52" customFormat="false" ht="15" hidden="false" customHeight="false" outlineLevel="0" collapsed="false">
      <c r="A52" s="12" t="str">
        <f aca="false">IFERROR(INDEX(医薬品マスタ!$A$2:$A$8936,MATCH(1,医薬品マスタ!$P$2:$P$8936,0))&amp;"／"&amp;INDEX(医薬品マスタ!$E$2:$E$8936,MATCH(1,医薬品マスタ!$P$2:$P$8936,0)),"")</f>
        <v/>
      </c>
      <c r="B52" s="12" t="str">
        <f aca="false">IFERROR(INDEX(医薬品マスタ!$G$2:$G$8936,MATCH(1,医薬品マスタ!$P$2:$P$8936,0)),"")</f>
        <v/>
      </c>
      <c r="C52" s="12" t="str">
        <f aca="false">IFERROR(INDEX(医薬品マスタ!$F$2:$F$8936,MATCH(1,医薬品マスタ!$P$2:$P$8936,0)),"")</f>
        <v/>
      </c>
      <c r="D52" s="12" t="str">
        <f aca="false">IFERROR(INDEX(医薬品マスタ!$I$2:$I$8936,MATCH(1,医薬品マスタ!$P$2:$P$8936,0)),"")</f>
        <v/>
      </c>
      <c r="E52" s="12" t="str">
        <f aca="false">IFERROR(INDEX(医薬品マスタ!$K$2:$K$8936,MATCH(1,医薬品マスタ!$P$2:$P$8936,0)),"")</f>
        <v/>
      </c>
    </row>
    <row r="53" customFormat="false" ht="15" hidden="false" customHeight="false" outlineLevel="0" collapsed="false">
      <c r="A53" s="12" t="str">
        <f aca="false">IFERROR(INDEX(医薬品マスタ!$A$2:$A$8936,MATCH(2,医薬品マスタ!$P$2:$P$8936,0))&amp;"／"&amp;INDEX(医薬品マスタ!$E$2:$E$8936,MATCH(2,医薬品マスタ!$P$2:$P$8936,0)),"")</f>
        <v/>
      </c>
      <c r="B53" s="12" t="str">
        <f aca="false">IFERROR(INDEX(医薬品マスタ!$G$2:$G$8936,MATCH(2,医薬品マスタ!$P$2:$P$8936,0)),"")</f>
        <v/>
      </c>
      <c r="C53" s="12" t="str">
        <f aca="false">IFERROR(INDEX(医薬品マスタ!$F$2:$F$8936,MATCH(2,医薬品マスタ!$P$2:$P$8936,0)),"")</f>
        <v/>
      </c>
      <c r="D53" s="12" t="str">
        <f aca="false">IFERROR(INDEX(医薬品マスタ!$I$2:$I$8936,MATCH(2,医薬品マスタ!$P$2:$P$8936,0)),"")</f>
        <v/>
      </c>
      <c r="E53" s="12" t="str">
        <f aca="false">IFERROR(INDEX(医薬品マスタ!$K$2:$K$8936,MATCH(2,医薬品マスタ!$P$2:$P$8936,0)),"")</f>
        <v/>
      </c>
    </row>
    <row r="54" customFormat="false" ht="15" hidden="false" customHeight="false" outlineLevel="0" collapsed="false">
      <c r="A54" s="12" t="str">
        <f aca="false">IFERROR(INDEX(医薬品マスタ!$A$2:$A$8936,MATCH(3,医薬品マスタ!$P$2:$P$8936,0))&amp;"／"&amp;INDEX(医薬品マスタ!$E$2:$E$8936,MATCH(3,医薬品マスタ!$P$2:$P$8936,0)),"")</f>
        <v/>
      </c>
      <c r="B54" s="12" t="str">
        <f aca="false">IFERROR(INDEX(医薬品マスタ!$G$2:$G$8936,MATCH(3,医薬品マスタ!$P$2:$P$8936,0)),"")</f>
        <v/>
      </c>
      <c r="C54" s="12" t="str">
        <f aca="false">IFERROR(INDEX(医薬品マスタ!$F$2:$F$8936,MATCH(3,医薬品マスタ!$P$2:$P$8936,0)),"")</f>
        <v/>
      </c>
      <c r="D54" s="12" t="str">
        <f aca="false">IFERROR(INDEX(医薬品マスタ!$I$2:$I$8936,MATCH(3,医薬品マスタ!$P$2:$P$8936,0)),"")</f>
        <v/>
      </c>
      <c r="E54" s="12" t="str">
        <f aca="false">IFERROR(INDEX(医薬品マスタ!$K$2:$K$8936,MATCH(3,医薬品マスタ!$P$2:$P$8936,0)),"")</f>
        <v/>
      </c>
    </row>
    <row r="55" customFormat="false" ht="15" hidden="false" customHeight="false" outlineLevel="0" collapsed="false">
      <c r="A55" s="12" t="str">
        <f aca="false">IFERROR(INDEX(医薬品マスタ!$A$2:$A$8936,MATCH(4,医薬品マスタ!$P$2:$P$8936,0))&amp;"／"&amp;INDEX(医薬品マスタ!$E$2:$E$8936,MATCH(4,医薬品マスタ!$P$2:$P$8936,0)),"")</f>
        <v/>
      </c>
      <c r="B55" s="12" t="str">
        <f aca="false">IFERROR(INDEX(医薬品マスタ!$G$2:$G$8936,MATCH(4,医薬品マスタ!$P$2:$P$8936,0)),"")</f>
        <v/>
      </c>
      <c r="C55" s="12" t="str">
        <f aca="false">IFERROR(INDEX(医薬品マスタ!$F$2:$F$8936,MATCH(4,医薬品マスタ!$P$2:$P$8936,0)),"")</f>
        <v/>
      </c>
      <c r="D55" s="12" t="str">
        <f aca="false">IFERROR(INDEX(医薬品マスタ!$I$2:$I$8936,MATCH(4,医薬品マスタ!$P$2:$P$8936,0)),"")</f>
        <v/>
      </c>
      <c r="E55" s="12" t="str">
        <f aca="false">IFERROR(INDEX(医薬品マスタ!$K$2:$K$8936,MATCH(4,医薬品マスタ!$P$2:$P$8936,0)),"")</f>
        <v/>
      </c>
    </row>
    <row r="56" customFormat="false" ht="15" hidden="false" customHeight="false" outlineLevel="0" collapsed="false">
      <c r="A56" s="12" t="str">
        <f aca="false">IFERROR(INDEX(医薬品マスタ!$A$2:$A$8936,MATCH(5,医薬品マスタ!$P$2:$P$8936,0))&amp;"／"&amp;INDEX(医薬品マスタ!$E$2:$E$8936,MATCH(5,医薬品マスタ!$P$2:$P$8936,0)),"")</f>
        <v/>
      </c>
      <c r="B56" s="12" t="str">
        <f aca="false">IFERROR(INDEX(医薬品マスタ!$G$2:$G$8936,MATCH(5,医薬品マスタ!$P$2:$P$8936,0)),"")</f>
        <v/>
      </c>
      <c r="C56" s="12" t="str">
        <f aca="false">IFERROR(INDEX(医薬品マスタ!$F$2:$F$8936,MATCH(5,医薬品マスタ!$P$2:$P$8936,0)),"")</f>
        <v/>
      </c>
      <c r="D56" s="12" t="str">
        <f aca="false">IFERROR(INDEX(医薬品マスタ!$I$2:$I$8936,MATCH(5,医薬品マスタ!$P$2:$P$8936,0)),"")</f>
        <v/>
      </c>
      <c r="E56" s="12" t="str">
        <f aca="false">IFERROR(INDEX(医薬品マスタ!$K$2:$K$8936,MATCH(5,医薬品マスタ!$P$2:$P$8936,0)),"")</f>
        <v/>
      </c>
    </row>
    <row r="57" customFormat="false" ht="15" hidden="false" customHeight="false" outlineLevel="0" collapsed="false">
      <c r="A57" s="12" t="str">
        <f aca="false">IFERROR(INDEX(医薬品マスタ!$A$2:$A$8936,MATCH(6,医薬品マスタ!$P$2:$P$8936,0))&amp;"／"&amp;INDEX(医薬品マスタ!$E$2:$E$8936,MATCH(6,医薬品マスタ!$P$2:$P$8936,0)),"")</f>
        <v/>
      </c>
      <c r="B57" s="12" t="str">
        <f aca="false">IFERROR(INDEX(医薬品マスタ!$G$2:$G$8936,MATCH(6,医薬品マスタ!$P$2:$P$8936,0)),"")</f>
        <v/>
      </c>
      <c r="C57" s="12" t="str">
        <f aca="false">IFERROR(INDEX(医薬品マスタ!$F$2:$F$8936,MATCH(6,医薬品マスタ!$P$2:$P$8936,0)),"")</f>
        <v/>
      </c>
      <c r="D57" s="12" t="str">
        <f aca="false">IFERROR(INDEX(医薬品マスタ!$I$2:$I$8936,MATCH(6,医薬品マスタ!$P$2:$P$8936,0)),"")</f>
        <v/>
      </c>
      <c r="E57" s="12" t="str">
        <f aca="false">IFERROR(INDEX(医薬品マスタ!$K$2:$K$8936,MATCH(6,医薬品マスタ!$P$2:$P$8936,0)),"")</f>
        <v/>
      </c>
    </row>
    <row r="58" customFormat="false" ht="15" hidden="false" customHeight="false" outlineLevel="0" collapsed="false">
      <c r="A58" s="12" t="str">
        <f aca="false">IFERROR(INDEX(医薬品マスタ!$A$2:$A$8936,MATCH(7,医薬品マスタ!$P$2:$P$8936,0))&amp;"／"&amp;INDEX(医薬品マスタ!$E$2:$E$8936,MATCH(7,医薬品マスタ!$P$2:$P$8936,0)),"")</f>
        <v/>
      </c>
      <c r="B58" s="12" t="str">
        <f aca="false">IFERROR(INDEX(医薬品マスタ!$G$2:$G$8936,MATCH(7,医薬品マスタ!$P$2:$P$8936,0)),"")</f>
        <v/>
      </c>
      <c r="C58" s="12" t="str">
        <f aca="false">IFERROR(INDEX(医薬品マスタ!$F$2:$F$8936,MATCH(7,医薬品マスタ!$P$2:$P$8936,0)),"")</f>
        <v/>
      </c>
      <c r="D58" s="12" t="str">
        <f aca="false">IFERROR(INDEX(医薬品マスタ!$I$2:$I$8936,MATCH(7,医薬品マスタ!$P$2:$P$8936,0)),"")</f>
        <v/>
      </c>
      <c r="E58" s="12" t="str">
        <f aca="false">IFERROR(INDEX(医薬品マスタ!$K$2:$K$8936,MATCH(7,医薬品マスタ!$P$2:$P$8936,0)),"")</f>
        <v/>
      </c>
    </row>
    <row r="59" customFormat="false" ht="15" hidden="false" customHeight="false" outlineLevel="0" collapsed="false">
      <c r="A59" s="12" t="str">
        <f aca="false">IFERROR(INDEX(医薬品マスタ!$A$2:$A$8936,MATCH(8,医薬品マスタ!$P$2:$P$8936,0))&amp;"／"&amp;INDEX(医薬品マスタ!$E$2:$E$8936,MATCH(8,医薬品マスタ!$P$2:$P$8936,0)),"")</f>
        <v/>
      </c>
      <c r="B59" s="12" t="str">
        <f aca="false">IFERROR(INDEX(医薬品マスタ!$G$2:$G$8936,MATCH(8,医薬品マスタ!$P$2:$P$8936,0)),"")</f>
        <v/>
      </c>
      <c r="C59" s="12" t="str">
        <f aca="false">IFERROR(INDEX(医薬品マスタ!$F$2:$F$8936,MATCH(8,医薬品マスタ!$P$2:$P$8936,0)),"")</f>
        <v/>
      </c>
      <c r="D59" s="12" t="str">
        <f aca="false">IFERROR(INDEX(医薬品マスタ!$I$2:$I$8936,MATCH(8,医薬品マスタ!$P$2:$P$8936,0)),"")</f>
        <v/>
      </c>
      <c r="E59" s="12" t="str">
        <f aca="false">IFERROR(INDEX(医薬品マスタ!$K$2:$K$8936,MATCH(8,医薬品マスタ!$P$2:$P$8936,0)),"")</f>
        <v/>
      </c>
    </row>
    <row r="60" customFormat="false" ht="15" hidden="false" customHeight="false" outlineLevel="0" collapsed="false">
      <c r="A60" s="12" t="str">
        <f aca="false">IFERROR(INDEX(医薬品マスタ!$A$2:$A$8936,MATCH(9,医薬品マスタ!$P$2:$P$8936,0))&amp;"／"&amp;INDEX(医薬品マスタ!$E$2:$E$8936,MATCH(9,医薬品マスタ!$P$2:$P$8936,0)),"")</f>
        <v/>
      </c>
      <c r="B60" s="12" t="str">
        <f aca="false">IFERROR(INDEX(医薬品マスタ!$G$2:$G$8936,MATCH(9,医薬品マスタ!$P$2:$P$8936,0)),"")</f>
        <v/>
      </c>
      <c r="C60" s="12" t="str">
        <f aca="false">IFERROR(INDEX(医薬品マスタ!$F$2:$F$8936,MATCH(9,医薬品マスタ!$P$2:$P$8936,0)),"")</f>
        <v/>
      </c>
      <c r="D60" s="12" t="str">
        <f aca="false">IFERROR(INDEX(医薬品マスタ!$I$2:$I$8936,MATCH(9,医薬品マスタ!$P$2:$P$8936,0)),"")</f>
        <v/>
      </c>
      <c r="E60" s="12" t="str">
        <f aca="false">IFERROR(INDEX(医薬品マスタ!$K$2:$K$8936,MATCH(9,医薬品マスタ!$P$2:$P$8936,0)),"")</f>
        <v/>
      </c>
    </row>
    <row r="61" customFormat="false" ht="15" hidden="false" customHeight="false" outlineLevel="0" collapsed="false">
      <c r="A61" s="12" t="str">
        <f aca="false">IFERROR(INDEX(医薬品マスタ!$A$2:$A$8936,MATCH(10,医薬品マスタ!$P$2:$P$8936,0))&amp;"／"&amp;INDEX(医薬品マスタ!$E$2:$E$8936,MATCH(10,医薬品マスタ!$P$2:$P$8936,0)),"")</f>
        <v/>
      </c>
      <c r="B61" s="12" t="str">
        <f aca="false">IFERROR(INDEX(医薬品マスタ!$G$2:$G$8936,MATCH(10,医薬品マスタ!$P$2:$P$8936,0)),"")</f>
        <v/>
      </c>
      <c r="C61" s="12" t="str">
        <f aca="false">IFERROR(INDEX(医薬品マスタ!$F$2:$F$8936,MATCH(10,医薬品マスタ!$P$2:$P$8936,0)),"")</f>
        <v/>
      </c>
      <c r="D61" s="12" t="str">
        <f aca="false">IFERROR(INDEX(医薬品マスタ!$I$2:$I$8936,MATCH(10,医薬品マスタ!$P$2:$P$8936,0)),"")</f>
        <v/>
      </c>
      <c r="E61" s="12" t="str">
        <f aca="false">IFERROR(INDEX(医薬品マスタ!$K$2:$K$8936,MATCH(10,医薬品マスタ!$P$2:$P$8936,0)),"")</f>
        <v/>
      </c>
    </row>
    <row r="62" customFormat="false" ht="15" hidden="false" customHeight="false" outlineLevel="0" collapsed="false">
      <c r="A62" s="12" t="str">
        <f aca="false">IFERROR(INDEX(医薬品マスタ!$A$2:$A$8936,MATCH(11,医薬品マスタ!$P$2:$P$8936,0))&amp;"／"&amp;INDEX(医薬品マスタ!$E$2:$E$8936,MATCH(11,医薬品マスタ!$P$2:$P$8936,0)),"")</f>
        <v/>
      </c>
      <c r="B62" s="12" t="str">
        <f aca="false">IFERROR(INDEX(医薬品マスタ!$G$2:$G$8936,MATCH(11,医薬品マスタ!$P$2:$P$8936,0)),"")</f>
        <v/>
      </c>
      <c r="C62" s="12" t="str">
        <f aca="false">IFERROR(INDEX(医薬品マスタ!$F$2:$F$8936,MATCH(11,医薬品マスタ!$P$2:$P$8936,0)),"")</f>
        <v/>
      </c>
      <c r="D62" s="12" t="str">
        <f aca="false">IFERROR(INDEX(医薬品マスタ!$I$2:$I$8936,MATCH(11,医薬品マスタ!$P$2:$P$8936,0)),"")</f>
        <v/>
      </c>
      <c r="E62" s="12" t="str">
        <f aca="false">IFERROR(INDEX(医薬品マスタ!$K$2:$K$8936,MATCH(11,医薬品マスタ!$P$2:$P$8936,0)),"")</f>
        <v/>
      </c>
    </row>
    <row r="63" customFormat="false" ht="15" hidden="false" customHeight="false" outlineLevel="0" collapsed="false">
      <c r="A63" s="12" t="str">
        <f aca="false">IFERROR(INDEX(医薬品マスタ!$A$2:$A$8936,MATCH(12,医薬品マスタ!$P$2:$P$8936,0))&amp;"／"&amp;INDEX(医薬品マスタ!$E$2:$E$8936,MATCH(12,医薬品マスタ!$P$2:$P$8936,0)),"")</f>
        <v/>
      </c>
      <c r="B63" s="12" t="str">
        <f aca="false">IFERROR(INDEX(医薬品マスタ!$G$2:$G$8936,MATCH(12,医薬品マスタ!$P$2:$P$8936,0)),"")</f>
        <v/>
      </c>
      <c r="C63" s="12" t="str">
        <f aca="false">IFERROR(INDEX(医薬品マスタ!$F$2:$F$8936,MATCH(12,医薬品マスタ!$P$2:$P$8936,0)),"")</f>
        <v/>
      </c>
      <c r="D63" s="12" t="str">
        <f aca="false">IFERROR(INDEX(医薬品マスタ!$I$2:$I$8936,MATCH(12,医薬品マスタ!$P$2:$P$8936,0)),"")</f>
        <v/>
      </c>
      <c r="E63" s="12" t="str">
        <f aca="false">IFERROR(INDEX(医薬品マスタ!$K$2:$K$8936,MATCH(12,医薬品マスタ!$P$2:$P$8936,0)),"")</f>
        <v/>
      </c>
    </row>
    <row r="64" customFormat="false" ht="15" hidden="false" customHeight="false" outlineLevel="0" collapsed="false">
      <c r="A64" s="12" t="str">
        <f aca="false">IFERROR(INDEX(医薬品マスタ!$A$2:$A$8936,MATCH(13,医薬品マスタ!$P$2:$P$8936,0))&amp;"／"&amp;INDEX(医薬品マスタ!$E$2:$E$8936,MATCH(13,医薬品マスタ!$P$2:$P$8936,0)),"")</f>
        <v/>
      </c>
      <c r="B64" s="12" t="str">
        <f aca="false">IFERROR(INDEX(医薬品マスタ!$G$2:$G$8936,MATCH(13,医薬品マスタ!$P$2:$P$8936,0)),"")</f>
        <v/>
      </c>
      <c r="C64" s="12" t="str">
        <f aca="false">IFERROR(INDEX(医薬品マスタ!$F$2:$F$8936,MATCH(13,医薬品マスタ!$P$2:$P$8936,0)),"")</f>
        <v/>
      </c>
      <c r="D64" s="12" t="str">
        <f aca="false">IFERROR(INDEX(医薬品マスタ!$I$2:$I$8936,MATCH(13,医薬品マスタ!$P$2:$P$8936,0)),"")</f>
        <v/>
      </c>
      <c r="E64" s="12" t="str">
        <f aca="false">IFERROR(INDEX(医薬品マスタ!$K$2:$K$8936,MATCH(13,医薬品マスタ!$P$2:$P$8936,0)),"")</f>
        <v/>
      </c>
    </row>
    <row r="65" customFormat="false" ht="15" hidden="false" customHeight="false" outlineLevel="0" collapsed="false">
      <c r="A65" s="12" t="str">
        <f aca="false">IFERROR(INDEX(医薬品マスタ!$A$2:$A$8936,MATCH(14,医薬品マスタ!$P$2:$P$8936,0))&amp;"／"&amp;INDEX(医薬品マスタ!$E$2:$E$8936,MATCH(14,医薬品マスタ!$P$2:$P$8936,0)),"")</f>
        <v/>
      </c>
      <c r="B65" s="12" t="str">
        <f aca="false">IFERROR(INDEX(医薬品マスタ!$G$2:$G$8936,MATCH(14,医薬品マスタ!$P$2:$P$8936,0)),"")</f>
        <v/>
      </c>
      <c r="C65" s="12" t="str">
        <f aca="false">IFERROR(INDEX(医薬品マスタ!$F$2:$F$8936,MATCH(14,医薬品マスタ!$P$2:$P$8936,0)),"")</f>
        <v/>
      </c>
      <c r="D65" s="12" t="str">
        <f aca="false">IFERROR(INDEX(医薬品マスタ!$I$2:$I$8936,MATCH(14,医薬品マスタ!$P$2:$P$8936,0)),"")</f>
        <v/>
      </c>
      <c r="E65" s="12" t="str">
        <f aca="false">IFERROR(INDEX(医薬品マスタ!$K$2:$K$8936,MATCH(14,医薬品マスタ!$P$2:$P$8936,0)),"")</f>
        <v/>
      </c>
    </row>
    <row r="66" customFormat="false" ht="15" hidden="false" customHeight="false" outlineLevel="0" collapsed="false">
      <c r="A66" s="12" t="str">
        <f aca="false">IFERROR(INDEX(医薬品マスタ!$A$2:$A$8936,MATCH(15,医薬品マスタ!$P$2:$P$8936,0))&amp;"／"&amp;INDEX(医薬品マスタ!$E$2:$E$8936,MATCH(15,医薬品マスタ!$P$2:$P$8936,0)),"")</f>
        <v/>
      </c>
      <c r="B66" s="12" t="str">
        <f aca="false">IFERROR(INDEX(医薬品マスタ!$G$2:$G$8936,MATCH(15,医薬品マスタ!$P$2:$P$8936,0)),"")</f>
        <v/>
      </c>
      <c r="C66" s="12" t="str">
        <f aca="false">IFERROR(INDEX(医薬品マスタ!$F$2:$F$8936,MATCH(15,医薬品マスタ!$P$2:$P$8936,0)),"")</f>
        <v/>
      </c>
      <c r="D66" s="12" t="str">
        <f aca="false">IFERROR(INDEX(医薬品マスタ!$I$2:$I$8936,MATCH(15,医薬品マスタ!$P$2:$P$8936,0)),"")</f>
        <v/>
      </c>
      <c r="E66" s="12" t="str">
        <f aca="false">IFERROR(INDEX(医薬品マスタ!$K$2:$K$8936,MATCH(15,医薬品マスタ!$P$2:$P$8936,0)),"")</f>
        <v/>
      </c>
    </row>
    <row r="67" customFormat="false" ht="15" hidden="false" customHeight="false" outlineLevel="0" collapsed="false">
      <c r="A67" s="12" t="str">
        <f aca="false">IFERROR(INDEX(医薬品マスタ!$A$2:$A$8936,MATCH(16,医薬品マスタ!$P$2:$P$8936,0))&amp;"／"&amp;INDEX(医薬品マスタ!$E$2:$E$8936,MATCH(16,医薬品マスタ!$P$2:$P$8936,0)),"")</f>
        <v/>
      </c>
      <c r="B67" s="12" t="str">
        <f aca="false">IFERROR(INDEX(医薬品マスタ!$G$2:$G$8936,MATCH(16,医薬品マスタ!$P$2:$P$8936,0)),"")</f>
        <v/>
      </c>
      <c r="C67" s="12" t="str">
        <f aca="false">IFERROR(INDEX(医薬品マスタ!$F$2:$F$8936,MATCH(16,医薬品マスタ!$P$2:$P$8936,0)),"")</f>
        <v/>
      </c>
      <c r="D67" s="12" t="str">
        <f aca="false">IFERROR(INDEX(医薬品マスタ!$I$2:$I$8936,MATCH(16,医薬品マスタ!$P$2:$P$8936,0)),"")</f>
        <v/>
      </c>
      <c r="E67" s="12" t="str">
        <f aca="false">IFERROR(INDEX(医薬品マスタ!$K$2:$K$8936,MATCH(16,医薬品マスタ!$P$2:$P$8936,0)),"")</f>
        <v/>
      </c>
    </row>
    <row r="68" customFormat="false" ht="15" hidden="false" customHeight="false" outlineLevel="0" collapsed="false">
      <c r="A68" s="12" t="str">
        <f aca="false">IFERROR(INDEX(医薬品マスタ!$A$2:$A$8936,MATCH(17,医薬品マスタ!$P$2:$P$8936,0))&amp;"／"&amp;INDEX(医薬品マスタ!$E$2:$E$8936,MATCH(17,医薬品マスタ!$P$2:$P$8936,0)),"")</f>
        <v/>
      </c>
      <c r="B68" s="12" t="str">
        <f aca="false">IFERROR(INDEX(医薬品マスタ!$G$2:$G$8936,MATCH(17,医薬品マスタ!$P$2:$P$8936,0)),"")</f>
        <v/>
      </c>
      <c r="C68" s="12" t="str">
        <f aca="false">IFERROR(INDEX(医薬品マスタ!$F$2:$F$8936,MATCH(17,医薬品マスタ!$P$2:$P$8936,0)),"")</f>
        <v/>
      </c>
      <c r="D68" s="12" t="str">
        <f aca="false">IFERROR(INDEX(医薬品マスタ!$I$2:$I$8936,MATCH(17,医薬品マスタ!$P$2:$P$8936,0)),"")</f>
        <v/>
      </c>
      <c r="E68" s="12" t="str">
        <f aca="false">IFERROR(INDEX(医薬品マスタ!$K$2:$K$8936,MATCH(17,医薬品マスタ!$P$2:$P$8936,0)),"")</f>
        <v/>
      </c>
    </row>
    <row r="69" customFormat="false" ht="15" hidden="false" customHeight="false" outlineLevel="0" collapsed="false">
      <c r="A69" s="12" t="str">
        <f aca="false">IFERROR(INDEX(医薬品マスタ!$A$2:$A$8936,MATCH(18,医薬品マスタ!$P$2:$P$8936,0))&amp;"／"&amp;INDEX(医薬品マスタ!$E$2:$E$8936,MATCH(18,医薬品マスタ!$P$2:$P$8936,0)),"")</f>
        <v/>
      </c>
      <c r="B69" s="12" t="str">
        <f aca="false">IFERROR(INDEX(医薬品マスタ!$G$2:$G$8936,MATCH(18,医薬品マスタ!$P$2:$P$8936,0)),"")</f>
        <v/>
      </c>
      <c r="C69" s="12" t="str">
        <f aca="false">IFERROR(INDEX(医薬品マスタ!$F$2:$F$8936,MATCH(18,医薬品マスタ!$P$2:$P$8936,0)),"")</f>
        <v/>
      </c>
      <c r="D69" s="12" t="str">
        <f aca="false">IFERROR(INDEX(医薬品マスタ!$I$2:$I$8936,MATCH(18,医薬品マスタ!$P$2:$P$8936,0)),"")</f>
        <v/>
      </c>
      <c r="E69" s="12" t="str">
        <f aca="false">IFERROR(INDEX(医薬品マスタ!$K$2:$K$8936,MATCH(18,医薬品マスタ!$P$2:$P$8936,0)),"")</f>
        <v/>
      </c>
    </row>
    <row r="70" customFormat="false" ht="15" hidden="false" customHeight="false" outlineLevel="0" collapsed="false">
      <c r="A70" s="12" t="str">
        <f aca="false">IFERROR(INDEX(医薬品マスタ!$A$2:$A$8936,MATCH(19,医薬品マスタ!$P$2:$P$8936,0))&amp;"／"&amp;INDEX(医薬品マスタ!$E$2:$E$8936,MATCH(19,医薬品マスタ!$P$2:$P$8936,0)),"")</f>
        <v/>
      </c>
      <c r="B70" s="12" t="str">
        <f aca="false">IFERROR(INDEX(医薬品マスタ!$G$2:$G$8936,MATCH(19,医薬品マスタ!$P$2:$P$8936,0)),"")</f>
        <v/>
      </c>
      <c r="C70" s="12" t="str">
        <f aca="false">IFERROR(INDEX(医薬品マスタ!$F$2:$F$8936,MATCH(19,医薬品マスタ!$P$2:$P$8936,0)),"")</f>
        <v/>
      </c>
      <c r="D70" s="12" t="str">
        <f aca="false">IFERROR(INDEX(医薬品マスタ!$I$2:$I$8936,MATCH(19,医薬品マスタ!$P$2:$P$8936,0)),"")</f>
        <v/>
      </c>
      <c r="E70" s="12" t="str">
        <f aca="false">IFERROR(INDEX(医薬品マスタ!$K$2:$K$8936,MATCH(19,医薬品マスタ!$P$2:$P$8936,0)),"")</f>
        <v/>
      </c>
    </row>
    <row r="71" customFormat="false" ht="15" hidden="false" customHeight="false" outlineLevel="0" collapsed="false">
      <c r="A71" s="12" t="str">
        <f aca="false">IFERROR(INDEX(医薬品マスタ!$A$2:$A$8936,MATCH(20,医薬品マスタ!$P$2:$P$8936,0))&amp;"／"&amp;INDEX(医薬品マスタ!$E$2:$E$8936,MATCH(20,医薬品マスタ!$P$2:$P$8936,0)),"")</f>
        <v/>
      </c>
      <c r="B71" s="12" t="str">
        <f aca="false">IFERROR(INDEX(医薬品マスタ!$G$2:$G$8936,MATCH(20,医薬品マスタ!$P$2:$P$8936,0)),"")</f>
        <v/>
      </c>
      <c r="C71" s="12" t="str">
        <f aca="false">IFERROR(INDEX(医薬品マスタ!$F$2:$F$8936,MATCH(20,医薬品マスタ!$P$2:$P$8936,0)),"")</f>
        <v/>
      </c>
      <c r="D71" s="12" t="str">
        <f aca="false">IFERROR(INDEX(医薬品マスタ!$I$2:$I$8936,MATCH(20,医薬品マスタ!$P$2:$P$8936,0)),"")</f>
        <v/>
      </c>
      <c r="E71" s="12" t="str">
        <f aca="false">IFERROR(INDEX(医薬品マスタ!$K$2:$K$8936,MATCH(20,医薬品マスタ!$P$2:$P$8936,0)),"")</f>
        <v/>
      </c>
    </row>
    <row r="72" customFormat="false" ht="15" hidden="false" customHeight="false" outlineLevel="0" collapsed="false">
      <c r="A72" s="12" t="str">
        <f aca="false">IFERROR(INDEX(医薬品マスタ!$A$2:$A$8936,MATCH(21,医薬品マスタ!$P$2:$P$8936,0))&amp;"／"&amp;INDEX(医薬品マスタ!$E$2:$E$8936,MATCH(21,医薬品マスタ!$P$2:$P$8936,0)),"")</f>
        <v/>
      </c>
      <c r="B72" s="12" t="str">
        <f aca="false">IFERROR(INDEX(医薬品マスタ!$G$2:$G$8936,MATCH(21,医薬品マスタ!$P$2:$P$8936,0)),"")</f>
        <v/>
      </c>
      <c r="C72" s="12" t="str">
        <f aca="false">IFERROR(INDEX(医薬品マスタ!$F$2:$F$8936,MATCH(21,医薬品マスタ!$P$2:$P$8936,0)),"")</f>
        <v/>
      </c>
      <c r="D72" s="12" t="str">
        <f aca="false">IFERROR(INDEX(医薬品マスタ!$I$2:$I$8936,MATCH(21,医薬品マスタ!$P$2:$P$8936,0)),"")</f>
        <v/>
      </c>
      <c r="E72" s="12" t="str">
        <f aca="false">IFERROR(INDEX(医薬品マスタ!$K$2:$K$8936,MATCH(21,医薬品マスタ!$P$2:$P$8936,0)),"")</f>
        <v/>
      </c>
    </row>
    <row r="73" customFormat="false" ht="15" hidden="false" customHeight="false" outlineLevel="0" collapsed="false">
      <c r="A73" s="12" t="str">
        <f aca="false">IFERROR(INDEX(医薬品マスタ!$A$2:$A$8936,MATCH(22,医薬品マスタ!$P$2:$P$8936,0))&amp;"／"&amp;INDEX(医薬品マスタ!$E$2:$E$8936,MATCH(22,医薬品マスタ!$P$2:$P$8936,0)),"")</f>
        <v/>
      </c>
      <c r="B73" s="12" t="str">
        <f aca="false">IFERROR(INDEX(医薬品マスタ!$G$2:$G$8936,MATCH(22,医薬品マスタ!$P$2:$P$8936,0)),"")</f>
        <v/>
      </c>
      <c r="C73" s="12" t="str">
        <f aca="false">IFERROR(INDEX(医薬品マスタ!$F$2:$F$8936,MATCH(22,医薬品マスタ!$P$2:$P$8936,0)),"")</f>
        <v/>
      </c>
      <c r="D73" s="12" t="str">
        <f aca="false">IFERROR(INDEX(医薬品マスタ!$I$2:$I$8936,MATCH(22,医薬品マスタ!$P$2:$P$8936,0)),"")</f>
        <v/>
      </c>
      <c r="E73" s="12" t="str">
        <f aca="false">IFERROR(INDEX(医薬品マスタ!$K$2:$K$8936,MATCH(22,医薬品マスタ!$P$2:$P$8936,0)),"")</f>
        <v/>
      </c>
    </row>
    <row r="74" customFormat="false" ht="15" hidden="false" customHeight="false" outlineLevel="0" collapsed="false">
      <c r="A74" s="12" t="str">
        <f aca="false">IFERROR(INDEX(医薬品マスタ!$A$2:$A$8936,MATCH(23,医薬品マスタ!$P$2:$P$8936,0))&amp;"／"&amp;INDEX(医薬品マスタ!$E$2:$E$8936,MATCH(23,医薬品マスタ!$P$2:$P$8936,0)),"")</f>
        <v/>
      </c>
      <c r="B74" s="12" t="str">
        <f aca="false">IFERROR(INDEX(医薬品マスタ!$G$2:$G$8936,MATCH(23,医薬品マスタ!$P$2:$P$8936,0)),"")</f>
        <v/>
      </c>
      <c r="C74" s="12" t="str">
        <f aca="false">IFERROR(INDEX(医薬品マスタ!$F$2:$F$8936,MATCH(23,医薬品マスタ!$P$2:$P$8936,0)),"")</f>
        <v/>
      </c>
      <c r="D74" s="12" t="str">
        <f aca="false">IFERROR(INDEX(医薬品マスタ!$I$2:$I$8936,MATCH(23,医薬品マスタ!$P$2:$P$8936,0)),"")</f>
        <v/>
      </c>
      <c r="E74" s="12" t="str">
        <f aca="false">IFERROR(INDEX(医薬品マスタ!$K$2:$K$8936,MATCH(23,医薬品マスタ!$P$2:$P$8936,0)),"")</f>
        <v/>
      </c>
    </row>
    <row r="75" customFormat="false" ht="15" hidden="false" customHeight="false" outlineLevel="0" collapsed="false">
      <c r="A75" s="12" t="str">
        <f aca="false">IFERROR(INDEX(医薬品マスタ!$A$2:$A$8936,MATCH(24,医薬品マスタ!$P$2:$P$8936,0))&amp;"／"&amp;INDEX(医薬品マスタ!$E$2:$E$8936,MATCH(24,医薬品マスタ!$P$2:$P$8936,0)),"")</f>
        <v/>
      </c>
      <c r="B75" s="12" t="str">
        <f aca="false">IFERROR(INDEX(医薬品マスタ!$G$2:$G$8936,MATCH(24,医薬品マスタ!$P$2:$P$8936,0)),"")</f>
        <v/>
      </c>
      <c r="C75" s="12" t="str">
        <f aca="false">IFERROR(INDEX(医薬品マスタ!$F$2:$F$8936,MATCH(24,医薬品マスタ!$P$2:$P$8936,0)),"")</f>
        <v/>
      </c>
      <c r="D75" s="12" t="str">
        <f aca="false">IFERROR(INDEX(医薬品マスタ!$I$2:$I$8936,MATCH(24,医薬品マスタ!$P$2:$P$8936,0)),"")</f>
        <v/>
      </c>
      <c r="E75" s="12" t="str">
        <f aca="false">IFERROR(INDEX(医薬品マスタ!$K$2:$K$8936,MATCH(24,医薬品マスタ!$P$2:$P$8936,0)),"")</f>
        <v/>
      </c>
    </row>
    <row r="76" customFormat="false" ht="15" hidden="false" customHeight="false" outlineLevel="0" collapsed="false">
      <c r="A76" s="12" t="str">
        <f aca="false">IFERROR(INDEX(医薬品マスタ!$A$2:$A$8936,MATCH(25,医薬品マスタ!$P$2:$P$8936,0))&amp;"／"&amp;INDEX(医薬品マスタ!$E$2:$E$8936,MATCH(25,医薬品マスタ!$P$2:$P$8936,0)),"")</f>
        <v/>
      </c>
      <c r="B76" s="12" t="str">
        <f aca="false">IFERROR(INDEX(医薬品マスタ!$G$2:$G$8936,MATCH(25,医薬品マスタ!$P$2:$P$8936,0)),"")</f>
        <v/>
      </c>
      <c r="C76" s="12" t="str">
        <f aca="false">IFERROR(INDEX(医薬品マスタ!$F$2:$F$8936,MATCH(25,医薬品マスタ!$P$2:$P$8936,0)),"")</f>
        <v/>
      </c>
      <c r="D76" s="12" t="str">
        <f aca="false">IFERROR(INDEX(医薬品マスタ!$I$2:$I$8936,MATCH(25,医薬品マスタ!$P$2:$P$8936,0)),"")</f>
        <v/>
      </c>
      <c r="E76" s="12" t="str">
        <f aca="false">IFERROR(INDEX(医薬品マスタ!$K$2:$K$8936,MATCH(25,医薬品マスタ!$P$2:$P$8936,0)),"")</f>
        <v/>
      </c>
    </row>
    <row r="77" customFormat="false" ht="15" hidden="false" customHeight="false" outlineLevel="0" collapsed="false">
      <c r="A77" s="12" t="str">
        <f aca="false">IFERROR(INDEX(医薬品マスタ!$A$2:$A$8936,MATCH(26,医薬品マスタ!$P$2:$P$8936,0))&amp;"／"&amp;INDEX(医薬品マスタ!$E$2:$E$8936,MATCH(26,医薬品マスタ!$P$2:$P$8936,0)),"")</f>
        <v/>
      </c>
      <c r="B77" s="12" t="str">
        <f aca="false">IFERROR(INDEX(医薬品マスタ!$G$2:$G$8936,MATCH(26,医薬品マスタ!$P$2:$P$8936,0)),"")</f>
        <v/>
      </c>
      <c r="C77" s="12" t="str">
        <f aca="false">IFERROR(INDEX(医薬品マスタ!$F$2:$F$8936,MATCH(26,医薬品マスタ!$P$2:$P$8936,0)),"")</f>
        <v/>
      </c>
      <c r="D77" s="12" t="str">
        <f aca="false">IFERROR(INDEX(医薬品マスタ!$I$2:$I$8936,MATCH(26,医薬品マスタ!$P$2:$P$8936,0)),"")</f>
        <v/>
      </c>
      <c r="E77" s="12" t="str">
        <f aca="false">IFERROR(INDEX(医薬品マスタ!$K$2:$K$8936,MATCH(26,医薬品マスタ!$P$2:$P$8936,0)),"")</f>
        <v/>
      </c>
    </row>
    <row r="78" customFormat="false" ht="15" hidden="false" customHeight="false" outlineLevel="0" collapsed="false">
      <c r="A78" s="12" t="str">
        <f aca="false">IFERROR(INDEX(医薬品マスタ!$A$2:$A$8936,MATCH(27,医薬品マスタ!$P$2:$P$8936,0))&amp;"／"&amp;INDEX(医薬品マスタ!$E$2:$E$8936,MATCH(27,医薬品マスタ!$P$2:$P$8936,0)),"")</f>
        <v/>
      </c>
      <c r="B78" s="12" t="str">
        <f aca="false">IFERROR(INDEX(医薬品マスタ!$G$2:$G$8936,MATCH(27,医薬品マスタ!$P$2:$P$8936,0)),"")</f>
        <v/>
      </c>
      <c r="C78" s="12" t="str">
        <f aca="false">IFERROR(INDEX(医薬品マスタ!$F$2:$F$8936,MATCH(27,医薬品マスタ!$P$2:$P$8936,0)),"")</f>
        <v/>
      </c>
      <c r="D78" s="12" t="str">
        <f aca="false">IFERROR(INDEX(医薬品マスタ!$I$2:$I$8936,MATCH(27,医薬品マスタ!$P$2:$P$8936,0)),"")</f>
        <v/>
      </c>
      <c r="E78" s="12" t="str">
        <f aca="false">IFERROR(INDEX(医薬品マスタ!$K$2:$K$8936,MATCH(27,医薬品マスタ!$P$2:$P$8936,0)),"")</f>
        <v/>
      </c>
    </row>
    <row r="79" customFormat="false" ht="15" hidden="false" customHeight="false" outlineLevel="0" collapsed="false">
      <c r="A79" s="12" t="str">
        <f aca="false">IFERROR(INDEX(医薬品マスタ!$A$2:$A$8936,MATCH(28,医薬品マスタ!$P$2:$P$8936,0))&amp;"／"&amp;INDEX(医薬品マスタ!$E$2:$E$8936,MATCH(28,医薬品マスタ!$P$2:$P$8936,0)),"")</f>
        <v/>
      </c>
      <c r="B79" s="12" t="str">
        <f aca="false">IFERROR(INDEX(医薬品マスタ!$G$2:$G$8936,MATCH(28,医薬品マスタ!$P$2:$P$8936,0)),"")</f>
        <v/>
      </c>
      <c r="C79" s="12" t="str">
        <f aca="false">IFERROR(INDEX(医薬品マスタ!$F$2:$F$8936,MATCH(28,医薬品マスタ!$P$2:$P$8936,0)),"")</f>
        <v/>
      </c>
      <c r="D79" s="12" t="str">
        <f aca="false">IFERROR(INDEX(医薬品マスタ!$I$2:$I$8936,MATCH(28,医薬品マスタ!$P$2:$P$8936,0)),"")</f>
        <v/>
      </c>
      <c r="E79" s="12" t="str">
        <f aca="false">IFERROR(INDEX(医薬品マスタ!$K$2:$K$8936,MATCH(28,医薬品マスタ!$P$2:$P$8936,0)),"")</f>
        <v/>
      </c>
    </row>
    <row r="80" customFormat="false" ht="15" hidden="false" customHeight="false" outlineLevel="0" collapsed="false">
      <c r="A80" s="12" t="str">
        <f aca="false">IFERROR(INDEX(医薬品マスタ!$A$2:$A$8936,MATCH(29,医薬品マスタ!$P$2:$P$8936,0))&amp;"／"&amp;INDEX(医薬品マスタ!$E$2:$E$8936,MATCH(29,医薬品マスタ!$P$2:$P$8936,0)),"")</f>
        <v/>
      </c>
      <c r="B80" s="12" t="str">
        <f aca="false">IFERROR(INDEX(医薬品マスタ!$G$2:$G$8936,MATCH(29,医薬品マスタ!$P$2:$P$8936,0)),"")</f>
        <v/>
      </c>
      <c r="C80" s="12" t="str">
        <f aca="false">IFERROR(INDEX(医薬品マスタ!$F$2:$F$8936,MATCH(29,医薬品マスタ!$P$2:$P$8936,0)),"")</f>
        <v/>
      </c>
      <c r="D80" s="12" t="str">
        <f aca="false">IFERROR(INDEX(医薬品マスタ!$I$2:$I$8936,MATCH(29,医薬品マスタ!$P$2:$P$8936,0)),"")</f>
        <v/>
      </c>
      <c r="E80" s="12" t="str">
        <f aca="false">IFERROR(INDEX(医薬品マスタ!$K$2:$K$8936,MATCH(29,医薬品マスタ!$P$2:$P$8936,0)),"")</f>
        <v/>
      </c>
    </row>
    <row r="81" customFormat="false" ht="15" hidden="false" customHeight="false" outlineLevel="0" collapsed="false">
      <c r="A81" s="12" t="str">
        <f aca="false">IFERROR(INDEX(医薬品マスタ!$A$2:$A$8936,MATCH(30,医薬品マスタ!$P$2:$P$8936,0))&amp;"／"&amp;INDEX(医薬品マスタ!$E$2:$E$8936,MATCH(30,医薬品マスタ!$P$2:$P$8936,0)),"")</f>
        <v/>
      </c>
      <c r="B81" s="12" t="str">
        <f aca="false">IFERROR(INDEX(医薬品マスタ!$G$2:$G$8936,MATCH(30,医薬品マスタ!$P$2:$P$8936,0)),"")</f>
        <v/>
      </c>
      <c r="C81" s="12" t="str">
        <f aca="false">IFERROR(INDEX(医薬品マスタ!$F$2:$F$8936,MATCH(30,医薬品マスタ!$P$2:$P$8936,0)),"")</f>
        <v/>
      </c>
      <c r="D81" s="12" t="str">
        <f aca="false">IFERROR(INDEX(医薬品マスタ!$I$2:$I$8936,MATCH(30,医薬品マスタ!$P$2:$P$8936,0)),"")</f>
        <v/>
      </c>
      <c r="E81" s="12" t="str">
        <f aca="false">IFERROR(INDEX(医薬品マスタ!$K$2:$K$8936,MATCH(30,医薬品マスタ!$P$2:$P$8936,0)),"")</f>
        <v/>
      </c>
    </row>
    <row r="83" customFormat="false" ht="15" hidden="false" customHeight="false" outlineLevel="0" collapsed="false">
      <c r="A83" s="13" t="str">
        <f aca="false">IF(ISNUMBER($B$49),IF(MAX(医薬品マスタ!$P$2:$P$8936)=0,"該当する医薬品がありません",IF(MAX(医薬品マスタ!$P$2:$P$8936)&gt;30,"※ "&amp;MAX(医薬品マスタ!$P$2:$P$8936)&amp;"件該当しました（先頭30件を表示）","")),"")</f>
        <v/>
      </c>
    </row>
  </sheetData>
  <mergeCells count="19">
    <mergeCell ref="A1:E1"/>
    <mergeCell ref="A2:E3"/>
    <mergeCell ref="B5:E5"/>
    <mergeCell ref="B7:E7"/>
    <mergeCell ref="B10:E10"/>
    <mergeCell ref="B11:E11"/>
    <mergeCell ref="B12:E12"/>
    <mergeCell ref="B13:E13"/>
    <mergeCell ref="B14:E14"/>
    <mergeCell ref="B15:E15"/>
    <mergeCell ref="B16:E16"/>
    <mergeCell ref="B17:E17"/>
    <mergeCell ref="A19:E19"/>
    <mergeCell ref="A23:E23"/>
    <mergeCell ref="A24:E24"/>
    <mergeCell ref="B25:E25"/>
    <mergeCell ref="A46:E46"/>
    <mergeCell ref="A47:E48"/>
    <mergeCell ref="B49:E49"/>
  </mergeCells>
  <dataValidations count="1">
    <dataValidation allowBlank="true" error="薬効分類コードは3桁の数字で入力してください。" errorStyle="stop" errorTitle="入力エラー" operator="between" showDropDown="false" showErrorMessage="false" showInputMessage="false" sqref="B49" type="whole">
      <formula1>100</formula1>
      <formula2>999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6"/>
    <col collapsed="false" customWidth="true" hidden="false" outlineLevel="0" max="4" min="3" style="0" width="12"/>
    <col collapsed="false" customWidth="true" hidden="false" outlineLevel="0" max="5" min="5" style="0" width="14"/>
    <col collapsed="false" customWidth="true" hidden="false" outlineLevel="0" max="6" min="6" style="0" width="12"/>
    <col collapsed="false" customWidth="true" hidden="false" outlineLevel="0" max="8" min="7" style="0" width="14"/>
    <col collapsed="false" customWidth="true" hidden="false" outlineLevel="0" max="10" min="10" style="0" width="100"/>
  </cols>
  <sheetData>
    <row r="1" customFormat="false" ht="28.35" hidden="false" customHeight="false" outlineLevel="0" collapsed="false">
      <c r="A1" s="10" t="s">
        <v>17</v>
      </c>
      <c r="B1" s="10" t="s">
        <v>4</v>
      </c>
      <c r="C1" s="10" t="s">
        <v>18</v>
      </c>
      <c r="D1" s="10" t="s">
        <v>19</v>
      </c>
      <c r="E1" s="10" t="s">
        <v>20</v>
      </c>
      <c r="F1" s="10" t="s">
        <v>26</v>
      </c>
      <c r="G1" s="15" t="s">
        <v>27</v>
      </c>
      <c r="H1" s="15" t="s">
        <v>28</v>
      </c>
      <c r="J1" s="16" t="s">
        <v>29</v>
      </c>
    </row>
    <row r="2" customFormat="false" ht="15" hidden="false" customHeight="false" outlineLevel="0" collapsed="false">
      <c r="A2" s="0" t="n">
        <v>111</v>
      </c>
      <c r="B2" s="16" t="s">
        <v>30</v>
      </c>
      <c r="C2" s="0" t="n">
        <f aca="false">COUNTIFS(医薬品マスタ!$C$2:$C$8936,$A2,医薬品マスタ!$A$2:$A$8936,"内用薬")</f>
        <v>0</v>
      </c>
      <c r="D2" s="0" t="n">
        <f aca="false">COUNTIFS(医薬品マスタ!$C$2:$C$8936,$A2,医薬品マスタ!$A$2:$A$8936,"外用薬")</f>
        <v>11</v>
      </c>
      <c r="E2" s="17"/>
      <c r="F2" s="17"/>
      <c r="G2" s="18" t="n">
        <f aca="false">IF(検索!$B$25="",0,IF(OR(ISNUMBER(SEARCH(検索!$B$25,$A2&amp;"")),ISNUMBER(SEARCH(検索!$B$25,$B2))),1,0))</f>
        <v>0</v>
      </c>
      <c r="H2" s="18" t="n">
        <f aca="false">N(H1)+G2</f>
        <v>0</v>
      </c>
      <c r="J2" s="16" t="s">
        <v>31</v>
      </c>
    </row>
    <row r="3" customFormat="false" ht="15" hidden="false" customHeight="false" outlineLevel="0" collapsed="false">
      <c r="A3" s="0" t="n">
        <v>112</v>
      </c>
      <c r="B3" s="16" t="s">
        <v>32</v>
      </c>
      <c r="C3" s="0" t="n">
        <f aca="false">COUNTIFS(医薬品マスタ!$C$2:$C$8936,$A3,医薬品マスタ!$A$2:$A$8936,"内用薬")</f>
        <v>150</v>
      </c>
      <c r="D3" s="0" t="n">
        <f aca="false">COUNTIFS(医薬品マスタ!$C$2:$C$8936,$A3,医薬品マスタ!$A$2:$A$8936,"外用薬")</f>
        <v>14</v>
      </c>
      <c r="E3" s="17"/>
      <c r="F3" s="17"/>
      <c r="G3" s="18" t="n">
        <f aca="false">IF(検索!$B$25="",0,IF(OR(ISNUMBER(SEARCH(検索!$B$25,$A3&amp;"")),ISNUMBER(SEARCH(検索!$B$25,$B3))),1,0))</f>
        <v>0</v>
      </c>
      <c r="H3" s="18" t="n">
        <f aca="false">N(H2)+G3</f>
        <v>0</v>
      </c>
      <c r="J3" s="19" t="s">
        <v>33</v>
      </c>
    </row>
    <row r="4" customFormat="false" ht="15" hidden="false" customHeight="false" outlineLevel="0" collapsed="false">
      <c r="A4" s="0" t="n">
        <v>113</v>
      </c>
      <c r="B4" s="16" t="s">
        <v>34</v>
      </c>
      <c r="C4" s="0" t="n">
        <f aca="false">COUNTIFS(医薬品マスタ!$C$2:$C$8936,$A4,医薬品マスタ!$A$2:$A$8936,"内用薬")</f>
        <v>185</v>
      </c>
      <c r="D4" s="0" t="n">
        <f aca="false">COUNTIFS(医薬品マスタ!$C$2:$C$8936,$A4,医薬品マスタ!$A$2:$A$8936,"外用薬")</f>
        <v>7</v>
      </c>
      <c r="E4" s="17"/>
      <c r="F4" s="17"/>
      <c r="G4" s="18" t="n">
        <f aca="false">IF(検索!$B$25="",0,IF(OR(ISNUMBER(SEARCH(検索!$B$25,$A4&amp;"")),ISNUMBER(SEARCH(検索!$B$25,$B4))),1,0))</f>
        <v>0</v>
      </c>
      <c r="H4" s="18" t="n">
        <f aca="false">N(H3)+G4</f>
        <v>0</v>
      </c>
    </row>
    <row r="5" customFormat="false" ht="15" hidden="false" customHeight="false" outlineLevel="0" collapsed="false">
      <c r="A5" s="0" t="n">
        <v>114</v>
      </c>
      <c r="B5" s="16" t="s">
        <v>35</v>
      </c>
      <c r="C5" s="0" t="n">
        <f aca="false">COUNTIFS(医薬品マスタ!$C$2:$C$8936,$A5,医薬品マスタ!$A$2:$A$8936,"内用薬")</f>
        <v>139</v>
      </c>
      <c r="D5" s="0" t="n">
        <f aca="false">COUNTIFS(医薬品マスタ!$C$2:$C$8936,$A5,医薬品マスタ!$A$2:$A$8936,"外用薬")</f>
        <v>31</v>
      </c>
      <c r="E5" s="20" t="s">
        <v>36</v>
      </c>
      <c r="F5" s="17" t="n">
        <v>3</v>
      </c>
      <c r="G5" s="18" t="n">
        <f aca="false">IF(検索!$B$25="",0,IF(OR(ISNUMBER(SEARCH(検索!$B$25,$A5&amp;"")),ISNUMBER(SEARCH(検索!$B$25,$B5))),1,0))</f>
        <v>0</v>
      </c>
      <c r="H5" s="18" t="n">
        <f aca="false">N(H4)+G5</f>
        <v>0</v>
      </c>
    </row>
    <row r="6" customFormat="false" ht="15" hidden="false" customHeight="false" outlineLevel="0" collapsed="false">
      <c r="A6" s="0" t="n">
        <v>115</v>
      </c>
      <c r="B6" s="16" t="s">
        <v>37</v>
      </c>
      <c r="C6" s="0" t="n">
        <f aca="false">COUNTIFS(医薬品マスタ!$C$2:$C$8936,$A6,医薬品マスタ!$A$2:$A$8936,"内用薬")</f>
        <v>0</v>
      </c>
      <c r="D6" s="0" t="n">
        <f aca="false">COUNTIFS(医薬品マスタ!$C$2:$C$8936,$A6,医薬品マスタ!$A$2:$A$8936,"外用薬")</f>
        <v>0</v>
      </c>
      <c r="E6" s="17"/>
      <c r="F6" s="17"/>
      <c r="G6" s="18" t="n">
        <f aca="false">IF(検索!$B$25="",0,IF(OR(ISNUMBER(SEARCH(検索!$B$25,$A6&amp;"")),ISNUMBER(SEARCH(検索!$B$25,$B6))),1,0))</f>
        <v>0</v>
      </c>
      <c r="H6" s="18" t="n">
        <f aca="false">N(H5)+G6</f>
        <v>0</v>
      </c>
    </row>
    <row r="7" customFormat="false" ht="15" hidden="false" customHeight="false" outlineLevel="0" collapsed="false">
      <c r="A7" s="0" t="n">
        <v>116</v>
      </c>
      <c r="B7" s="16" t="s">
        <v>38</v>
      </c>
      <c r="C7" s="0" t="n">
        <f aca="false">COUNTIFS(医薬品マスタ!$C$2:$C$8936,$A7,医薬品マスタ!$A$2:$A$8936,"内用薬")</f>
        <v>134</v>
      </c>
      <c r="D7" s="0" t="n">
        <f aca="false">COUNTIFS(医薬品マスタ!$C$2:$C$8936,$A7,医薬品マスタ!$A$2:$A$8936,"外用薬")</f>
        <v>10</v>
      </c>
      <c r="E7" s="17"/>
      <c r="F7" s="17"/>
      <c r="G7" s="18" t="n">
        <f aca="false">IF(検索!$B$25="",0,IF(OR(ISNUMBER(SEARCH(検索!$B$25,$A7&amp;"")),ISNUMBER(SEARCH(検索!$B$25,$B7))),1,0))</f>
        <v>0</v>
      </c>
      <c r="H7" s="18" t="n">
        <f aca="false">N(H6)+G7</f>
        <v>0</v>
      </c>
    </row>
    <row r="8" customFormat="false" ht="15" hidden="false" customHeight="false" outlineLevel="0" collapsed="false">
      <c r="A8" s="0" t="n">
        <v>117</v>
      </c>
      <c r="B8" s="16" t="s">
        <v>39</v>
      </c>
      <c r="C8" s="0" t="n">
        <f aca="false">COUNTIFS(医薬品マスタ!$C$2:$C$8936,$A8,医薬品マスタ!$A$2:$A$8936,"内用薬")</f>
        <v>574</v>
      </c>
      <c r="D8" s="0" t="n">
        <f aca="false">COUNTIFS(医薬品マスタ!$C$2:$C$8936,$A8,医薬品マスタ!$A$2:$A$8936,"外用薬")</f>
        <v>3</v>
      </c>
      <c r="E8" s="17"/>
      <c r="F8" s="17"/>
      <c r="G8" s="18" t="n">
        <f aca="false">IF(検索!$B$25="",0,IF(OR(ISNUMBER(SEARCH(検索!$B$25,$A8&amp;"")),ISNUMBER(SEARCH(検索!$B$25,$B8))),1,0))</f>
        <v>0</v>
      </c>
      <c r="H8" s="18" t="n">
        <f aca="false">N(H7)+G8</f>
        <v>0</v>
      </c>
    </row>
    <row r="9" customFormat="false" ht="15" hidden="false" customHeight="false" outlineLevel="0" collapsed="false">
      <c r="A9" s="0" t="n">
        <v>118</v>
      </c>
      <c r="B9" s="16" t="s">
        <v>40</v>
      </c>
      <c r="C9" s="0" t="n">
        <f aca="false">COUNTIFS(医薬品マスタ!$C$2:$C$8936,$A9,医薬品マスタ!$A$2:$A$8936,"内用薬")</f>
        <v>9</v>
      </c>
      <c r="D9" s="0" t="n">
        <f aca="false">COUNTIFS(医薬品マスタ!$C$2:$C$8936,$A9,医薬品マスタ!$A$2:$A$8936,"外用薬")</f>
        <v>0</v>
      </c>
      <c r="E9" s="17"/>
      <c r="F9" s="17"/>
      <c r="G9" s="18" t="n">
        <f aca="false">IF(検索!$B$25="",0,IF(OR(ISNUMBER(SEARCH(検索!$B$25,$A9&amp;"")),ISNUMBER(SEARCH(検索!$B$25,$B9))),1,0))</f>
        <v>0</v>
      </c>
      <c r="H9" s="18" t="n">
        <f aca="false">N(H8)+G9</f>
        <v>0</v>
      </c>
    </row>
    <row r="10" customFormat="false" ht="15" hidden="false" customHeight="false" outlineLevel="0" collapsed="false">
      <c r="A10" s="0" t="n">
        <v>119</v>
      </c>
      <c r="B10" s="16" t="s">
        <v>41</v>
      </c>
      <c r="C10" s="0" t="n">
        <f aca="false">COUNTIFS(医薬品マスタ!$C$2:$C$8936,$A10,医薬品マスタ!$A$2:$A$8936,"内用薬")</f>
        <v>337</v>
      </c>
      <c r="D10" s="0" t="n">
        <f aca="false">COUNTIFS(医薬品マスタ!$C$2:$C$8936,$A10,医薬品マスタ!$A$2:$A$8936,"外用薬")</f>
        <v>52</v>
      </c>
      <c r="E10" s="17"/>
      <c r="F10" s="17"/>
      <c r="G10" s="18" t="n">
        <f aca="false">IF(検索!$B$25="",0,IF(OR(ISNUMBER(SEARCH(検索!$B$25,$A10&amp;"")),ISNUMBER(SEARCH(検索!$B$25,$B10))),1,0))</f>
        <v>0</v>
      </c>
      <c r="H10" s="18" t="n">
        <f aca="false">N(H9)+G10</f>
        <v>0</v>
      </c>
    </row>
    <row r="11" customFormat="false" ht="15" hidden="false" customHeight="false" outlineLevel="0" collapsed="false">
      <c r="A11" s="0" t="n">
        <v>121</v>
      </c>
      <c r="B11" s="16" t="s">
        <v>42</v>
      </c>
      <c r="C11" s="0" t="n">
        <f aca="false">COUNTIFS(医薬品マスタ!$C$2:$C$8936,$A11,医薬品マスタ!$A$2:$A$8936,"内用薬")</f>
        <v>4</v>
      </c>
      <c r="D11" s="0" t="n">
        <f aca="false">COUNTIFS(医薬品マスタ!$C$2:$C$8936,$A11,医薬品マスタ!$A$2:$A$8936,"外用薬")</f>
        <v>12</v>
      </c>
      <c r="E11" s="17"/>
      <c r="F11" s="17"/>
      <c r="G11" s="18" t="n">
        <f aca="false">IF(検索!$B$25="",0,IF(OR(ISNUMBER(SEARCH(検索!$B$25,$A11&amp;"")),ISNUMBER(SEARCH(検索!$B$25,$B11))),1,0))</f>
        <v>0</v>
      </c>
      <c r="H11" s="18" t="n">
        <f aca="false">N(H10)+G11</f>
        <v>0</v>
      </c>
    </row>
    <row r="12" customFormat="false" ht="15" hidden="false" customHeight="false" outlineLevel="0" collapsed="false">
      <c r="A12" s="0" t="n">
        <v>122</v>
      </c>
      <c r="B12" s="16" t="s">
        <v>43</v>
      </c>
      <c r="C12" s="0" t="n">
        <f aca="false">COUNTIFS(医薬品マスタ!$C$2:$C$8936,$A12,医薬品マスタ!$A$2:$A$8936,"内用薬")</f>
        <v>6</v>
      </c>
      <c r="D12" s="0" t="n">
        <f aca="false">COUNTIFS(医薬品マスタ!$C$2:$C$8936,$A12,医薬品マスタ!$A$2:$A$8936,"外用薬")</f>
        <v>0</v>
      </c>
      <c r="E12" s="17"/>
      <c r="F12" s="17"/>
      <c r="G12" s="18" t="n">
        <f aca="false">IF(検索!$B$25="",0,IF(OR(ISNUMBER(SEARCH(検索!$B$25,$A12&amp;"")),ISNUMBER(SEARCH(検索!$B$25,$B12))),1,0))</f>
        <v>0</v>
      </c>
      <c r="H12" s="18" t="n">
        <f aca="false">N(H11)+G12</f>
        <v>0</v>
      </c>
    </row>
    <row r="13" customFormat="false" ht="15" hidden="false" customHeight="false" outlineLevel="0" collapsed="false">
      <c r="A13" s="0" t="n">
        <v>123</v>
      </c>
      <c r="B13" s="16" t="s">
        <v>44</v>
      </c>
      <c r="C13" s="0" t="n">
        <f aca="false">COUNTIFS(医薬品マスタ!$C$2:$C$8936,$A13,医薬品マスタ!$A$2:$A$8936,"内用薬")</f>
        <v>14</v>
      </c>
      <c r="D13" s="0" t="n">
        <f aca="false">COUNTIFS(医薬品マスタ!$C$2:$C$8936,$A13,医薬品マスタ!$A$2:$A$8936,"外用薬")</f>
        <v>0</v>
      </c>
      <c r="E13" s="17"/>
      <c r="F13" s="17"/>
      <c r="G13" s="18" t="n">
        <f aca="false">IF(検索!$B$25="",0,IF(OR(ISNUMBER(SEARCH(検索!$B$25,$A13&amp;"")),ISNUMBER(SEARCH(検索!$B$25,$B13))),1,0))</f>
        <v>0</v>
      </c>
      <c r="H13" s="18" t="n">
        <f aca="false">N(H12)+G13</f>
        <v>0</v>
      </c>
    </row>
    <row r="14" customFormat="false" ht="15" hidden="false" customHeight="false" outlineLevel="0" collapsed="false">
      <c r="A14" s="0" t="n">
        <v>124</v>
      </c>
      <c r="B14" s="16" t="s">
        <v>45</v>
      </c>
      <c r="C14" s="0" t="n">
        <f aca="false">COUNTIFS(医薬品マスタ!$C$2:$C$8936,$A14,医薬品マスタ!$A$2:$A$8936,"内用薬")</f>
        <v>22</v>
      </c>
      <c r="D14" s="0" t="n">
        <f aca="false">COUNTIFS(医薬品マスタ!$C$2:$C$8936,$A14,医薬品マスタ!$A$2:$A$8936,"外用薬")</f>
        <v>0</v>
      </c>
      <c r="E14" s="17"/>
      <c r="F14" s="17"/>
      <c r="G14" s="18" t="n">
        <f aca="false">IF(検索!$B$25="",0,IF(OR(ISNUMBER(SEARCH(検索!$B$25,$A14&amp;"")),ISNUMBER(SEARCH(検索!$B$25,$B14))),1,0))</f>
        <v>0</v>
      </c>
      <c r="H14" s="18" t="n">
        <f aca="false">N(H13)+G14</f>
        <v>0</v>
      </c>
    </row>
    <row r="15" customFormat="false" ht="15" hidden="false" customHeight="false" outlineLevel="0" collapsed="false">
      <c r="A15" s="0" t="n">
        <v>125</v>
      </c>
      <c r="B15" s="16" t="s">
        <v>46</v>
      </c>
      <c r="C15" s="0" t="n">
        <f aca="false">COUNTIFS(医薬品マスタ!$C$2:$C$8936,$A15,医薬品マスタ!$A$2:$A$8936,"内用薬")</f>
        <v>0</v>
      </c>
      <c r="D15" s="0" t="n">
        <f aca="false">COUNTIFS(医薬品マスタ!$C$2:$C$8936,$A15,医薬品マスタ!$A$2:$A$8936,"外用薬")</f>
        <v>3</v>
      </c>
      <c r="E15" s="17"/>
      <c r="F15" s="17"/>
      <c r="G15" s="18" t="n">
        <f aca="false">IF(検索!$B$25="",0,IF(OR(ISNUMBER(SEARCH(検索!$B$25,$A15&amp;"")),ISNUMBER(SEARCH(検索!$B$25,$B15))),1,0))</f>
        <v>0</v>
      </c>
      <c r="H15" s="18" t="n">
        <f aca="false">N(H14)+G15</f>
        <v>0</v>
      </c>
    </row>
    <row r="16" customFormat="false" ht="15" hidden="false" customHeight="false" outlineLevel="0" collapsed="false">
      <c r="A16" s="0" t="n">
        <v>129</v>
      </c>
      <c r="B16" s="16" t="s">
        <v>47</v>
      </c>
      <c r="C16" s="0" t="n">
        <f aca="false">COUNTIFS(医薬品マスタ!$C$2:$C$8936,$A16,医薬品マスタ!$A$2:$A$8936,"内用薬")</f>
        <v>2</v>
      </c>
      <c r="D16" s="0" t="n">
        <f aca="false">COUNTIFS(医薬品マスタ!$C$2:$C$8936,$A16,医薬品マスタ!$A$2:$A$8936,"外用薬")</f>
        <v>0</v>
      </c>
      <c r="E16" s="17"/>
      <c r="F16" s="17"/>
      <c r="G16" s="18" t="n">
        <f aca="false">IF(検索!$B$25="",0,IF(OR(ISNUMBER(SEARCH(検索!$B$25,$A16&amp;"")),ISNUMBER(SEARCH(検索!$B$25,$B16))),1,0))</f>
        <v>0</v>
      </c>
      <c r="H16" s="18" t="n">
        <f aca="false">N(H15)+G16</f>
        <v>0</v>
      </c>
    </row>
    <row r="17" customFormat="false" ht="15" hidden="false" customHeight="false" outlineLevel="0" collapsed="false">
      <c r="A17" s="0" t="n">
        <v>131</v>
      </c>
      <c r="B17" s="16" t="s">
        <v>48</v>
      </c>
      <c r="C17" s="0" t="n">
        <f aca="false">COUNTIFS(医薬品マスタ!$C$2:$C$8936,$A17,医薬品マスタ!$A$2:$A$8936,"内用薬")</f>
        <v>1</v>
      </c>
      <c r="D17" s="0" t="n">
        <f aca="false">COUNTIFS(医薬品マスタ!$C$2:$C$8936,$A17,医薬品マスタ!$A$2:$A$8936,"外用薬")</f>
        <v>355</v>
      </c>
      <c r="E17" s="17"/>
      <c r="F17" s="17"/>
      <c r="G17" s="18" t="n">
        <f aca="false">IF(検索!$B$25="",0,IF(OR(ISNUMBER(SEARCH(検索!$B$25,$A17&amp;"")),ISNUMBER(SEARCH(検索!$B$25,$B17))),1,0))</f>
        <v>0</v>
      </c>
      <c r="H17" s="18" t="n">
        <f aca="false">N(H16)+G17</f>
        <v>0</v>
      </c>
    </row>
    <row r="18" customFormat="false" ht="15" hidden="false" customHeight="false" outlineLevel="0" collapsed="false">
      <c r="A18" s="0" t="n">
        <v>132</v>
      </c>
      <c r="B18" s="16" t="s">
        <v>49</v>
      </c>
      <c r="C18" s="0" t="n">
        <f aca="false">COUNTIFS(医薬品マスタ!$C$2:$C$8936,$A18,医薬品マスタ!$A$2:$A$8936,"内用薬")</f>
        <v>1</v>
      </c>
      <c r="D18" s="0" t="n">
        <f aca="false">COUNTIFS(医薬品マスタ!$C$2:$C$8936,$A18,医薬品マスタ!$A$2:$A$8936,"外用薬")</f>
        <v>62</v>
      </c>
      <c r="E18" s="17"/>
      <c r="F18" s="17"/>
      <c r="G18" s="18" t="n">
        <f aca="false">IF(検索!$B$25="",0,IF(OR(ISNUMBER(SEARCH(検索!$B$25,$A18&amp;"")),ISNUMBER(SEARCH(検索!$B$25,$B18))),1,0))</f>
        <v>0</v>
      </c>
      <c r="H18" s="18" t="n">
        <f aca="false">N(H17)+G18</f>
        <v>0</v>
      </c>
    </row>
    <row r="19" customFormat="false" ht="15" hidden="false" customHeight="false" outlineLevel="0" collapsed="false">
      <c r="A19" s="0" t="n">
        <v>133</v>
      </c>
      <c r="B19" s="16" t="s">
        <v>50</v>
      </c>
      <c r="C19" s="0" t="n">
        <f aca="false">COUNTIFS(医薬品マスタ!$C$2:$C$8936,$A19,医薬品マスタ!$A$2:$A$8936,"内用薬")</f>
        <v>9</v>
      </c>
      <c r="D19" s="0" t="n">
        <f aca="false">COUNTIFS(医薬品マスタ!$C$2:$C$8936,$A19,医薬品マスタ!$A$2:$A$8936,"外用薬")</f>
        <v>0</v>
      </c>
      <c r="E19" s="17"/>
      <c r="F19" s="17"/>
      <c r="G19" s="18" t="n">
        <f aca="false">IF(検索!$B$25="",0,IF(OR(ISNUMBER(SEARCH(検索!$B$25,$A19&amp;"")),ISNUMBER(SEARCH(検索!$B$25,$B19))),1,0))</f>
        <v>0</v>
      </c>
      <c r="H19" s="18" t="n">
        <f aca="false">N(H18)+G19</f>
        <v>0</v>
      </c>
    </row>
    <row r="20" customFormat="false" ht="15" hidden="false" customHeight="false" outlineLevel="0" collapsed="false">
      <c r="A20" s="0" t="n">
        <v>139</v>
      </c>
      <c r="B20" s="16" t="s">
        <v>51</v>
      </c>
      <c r="C20" s="0" t="n">
        <f aca="false">COUNTIFS(医薬品マスタ!$C$2:$C$8936,$A20,医薬品マスタ!$A$2:$A$8936,"内用薬")</f>
        <v>0</v>
      </c>
      <c r="D20" s="0" t="n">
        <f aca="false">COUNTIFS(医薬品マスタ!$C$2:$C$8936,$A20,医薬品マスタ!$A$2:$A$8936,"外用薬")</f>
        <v>0</v>
      </c>
      <c r="E20" s="17"/>
      <c r="F20" s="17"/>
      <c r="G20" s="18" t="n">
        <f aca="false">IF(検索!$B$25="",0,IF(OR(ISNUMBER(SEARCH(検索!$B$25,$A20&amp;"")),ISNUMBER(SEARCH(検索!$B$25,$B20))),1,0))</f>
        <v>0</v>
      </c>
      <c r="H20" s="18" t="n">
        <f aca="false">N(H19)+G20</f>
        <v>0</v>
      </c>
    </row>
    <row r="21" customFormat="false" ht="15" hidden="false" customHeight="false" outlineLevel="0" collapsed="false">
      <c r="A21" s="0" t="n">
        <v>211</v>
      </c>
      <c r="B21" s="16" t="s">
        <v>52</v>
      </c>
      <c r="C21" s="0" t="n">
        <f aca="false">COUNTIFS(医薬品マスタ!$C$2:$C$8936,$A21,医薬品マスタ!$A$2:$A$8936,"内用薬")</f>
        <v>31</v>
      </c>
      <c r="D21" s="0" t="n">
        <f aca="false">COUNTIFS(医薬品マスタ!$C$2:$C$8936,$A21,医薬品マスタ!$A$2:$A$8936,"外用薬")</f>
        <v>0</v>
      </c>
      <c r="E21" s="17"/>
      <c r="F21" s="17"/>
      <c r="G21" s="18" t="n">
        <f aca="false">IF(検索!$B$25="",0,IF(OR(ISNUMBER(SEARCH(検索!$B$25,$A21&amp;"")),ISNUMBER(SEARCH(検索!$B$25,$B21))),1,0))</f>
        <v>0</v>
      </c>
      <c r="H21" s="18" t="n">
        <f aca="false">N(H20)+G21</f>
        <v>0</v>
      </c>
    </row>
    <row r="22" customFormat="false" ht="15" hidden="false" customHeight="false" outlineLevel="0" collapsed="false">
      <c r="A22" s="0" t="n">
        <v>212</v>
      </c>
      <c r="B22" s="16" t="s">
        <v>53</v>
      </c>
      <c r="C22" s="0" t="n">
        <f aca="false">COUNTIFS(医薬品マスタ!$C$2:$C$8936,$A22,医薬品マスタ!$A$2:$A$8936,"内用薬")</f>
        <v>76</v>
      </c>
      <c r="D22" s="0" t="n">
        <f aca="false">COUNTIFS(医薬品マスタ!$C$2:$C$8936,$A22,医薬品マスタ!$A$2:$A$8936,"外用薬")</f>
        <v>0</v>
      </c>
      <c r="E22" s="17"/>
      <c r="F22" s="17"/>
      <c r="G22" s="18" t="n">
        <f aca="false">IF(検索!$B$25="",0,IF(OR(ISNUMBER(SEARCH(検索!$B$25,$A22&amp;"")),ISNUMBER(SEARCH(検索!$B$25,$B22))),1,0))</f>
        <v>0</v>
      </c>
      <c r="H22" s="18" t="n">
        <f aca="false">N(H21)+G22</f>
        <v>0</v>
      </c>
    </row>
    <row r="23" customFormat="false" ht="15" hidden="false" customHeight="false" outlineLevel="0" collapsed="false">
      <c r="A23" s="0" t="n">
        <v>213</v>
      </c>
      <c r="B23" s="16" t="s">
        <v>54</v>
      </c>
      <c r="C23" s="0" t="n">
        <f aca="false">COUNTIFS(医薬品マスタ!$C$2:$C$8936,$A23,医薬品マスタ!$A$2:$A$8936,"内用薬")</f>
        <v>60</v>
      </c>
      <c r="D23" s="0" t="n">
        <f aca="false">COUNTIFS(医薬品マスタ!$C$2:$C$8936,$A23,医薬品マスタ!$A$2:$A$8936,"外用薬")</f>
        <v>0</v>
      </c>
      <c r="E23" s="17"/>
      <c r="F23" s="17"/>
      <c r="G23" s="18" t="n">
        <f aca="false">IF(検索!$B$25="",0,IF(OR(ISNUMBER(SEARCH(検索!$B$25,$A23&amp;"")),ISNUMBER(SEARCH(検索!$B$25,$B23))),1,0))</f>
        <v>0</v>
      </c>
      <c r="H23" s="18" t="n">
        <f aca="false">N(H22)+G23</f>
        <v>0</v>
      </c>
    </row>
    <row r="24" customFormat="false" ht="15" hidden="false" customHeight="false" outlineLevel="0" collapsed="false">
      <c r="A24" s="0" t="n">
        <v>214</v>
      </c>
      <c r="B24" s="16" t="s">
        <v>55</v>
      </c>
      <c r="C24" s="0" t="n">
        <f aca="false">COUNTIFS(医薬品マスタ!$C$2:$C$8936,$A24,医薬品マスタ!$A$2:$A$8936,"内用薬")</f>
        <v>554</v>
      </c>
      <c r="D24" s="0" t="n">
        <f aca="false">COUNTIFS(医薬品マスタ!$C$2:$C$8936,$A24,医薬品マスタ!$A$2:$A$8936,"外用薬")</f>
        <v>3</v>
      </c>
      <c r="E24" s="17"/>
      <c r="F24" s="17"/>
      <c r="G24" s="18" t="n">
        <f aca="false">IF(検索!$B$25="",0,IF(OR(ISNUMBER(SEARCH(検索!$B$25,$A24&amp;"")),ISNUMBER(SEARCH(検索!$B$25,$B24))),1,0))</f>
        <v>0</v>
      </c>
      <c r="H24" s="18" t="n">
        <f aca="false">N(H23)+G24</f>
        <v>0</v>
      </c>
    </row>
    <row r="25" customFormat="false" ht="15" hidden="false" customHeight="false" outlineLevel="0" collapsed="false">
      <c r="A25" s="0" t="n">
        <v>215</v>
      </c>
      <c r="B25" s="16" t="s">
        <v>56</v>
      </c>
      <c r="C25" s="0" t="n">
        <f aca="false">COUNTIFS(医薬品マスタ!$C$2:$C$8936,$A25,医薬品マスタ!$A$2:$A$8936,"内用薬")</f>
        <v>0</v>
      </c>
      <c r="D25" s="0" t="n">
        <f aca="false">COUNTIFS(医薬品マスタ!$C$2:$C$8936,$A25,医薬品マスタ!$A$2:$A$8936,"外用薬")</f>
        <v>0</v>
      </c>
      <c r="E25" s="17"/>
      <c r="F25" s="17"/>
      <c r="G25" s="18" t="n">
        <f aca="false">IF(検索!$B$25="",0,IF(OR(ISNUMBER(SEARCH(検索!$B$25,$A25&amp;"")),ISNUMBER(SEARCH(検索!$B$25,$B25))),1,0))</f>
        <v>0</v>
      </c>
      <c r="H25" s="18" t="n">
        <f aca="false">N(H24)+G25</f>
        <v>0</v>
      </c>
    </row>
    <row r="26" customFormat="false" ht="15" hidden="false" customHeight="false" outlineLevel="0" collapsed="false">
      <c r="A26" s="0" t="n">
        <v>216</v>
      </c>
      <c r="B26" s="16" t="s">
        <v>57</v>
      </c>
      <c r="C26" s="0" t="n">
        <f aca="false">COUNTIFS(医薬品マスタ!$C$2:$C$8936,$A26,医薬品マスタ!$A$2:$A$8936,"内用薬")</f>
        <v>35</v>
      </c>
      <c r="D26" s="0" t="n">
        <f aca="false">COUNTIFS(医薬品マスタ!$C$2:$C$8936,$A26,医薬品マスタ!$A$2:$A$8936,"外用薬")</f>
        <v>1</v>
      </c>
      <c r="E26" s="17"/>
      <c r="F26" s="17"/>
      <c r="G26" s="18" t="n">
        <f aca="false">IF(検索!$B$25="",0,IF(OR(ISNUMBER(SEARCH(検索!$B$25,$A26&amp;"")),ISNUMBER(SEARCH(検索!$B$25,$B26))),1,0))</f>
        <v>0</v>
      </c>
      <c r="H26" s="18" t="n">
        <f aca="false">N(H25)+G26</f>
        <v>0</v>
      </c>
    </row>
    <row r="27" customFormat="false" ht="15" hidden="false" customHeight="false" outlineLevel="0" collapsed="false">
      <c r="A27" s="0" t="n">
        <v>217</v>
      </c>
      <c r="B27" s="16" t="s">
        <v>58</v>
      </c>
      <c r="C27" s="0" t="n">
        <f aca="false">COUNTIFS(医薬品マスタ!$C$2:$C$8936,$A27,医薬品マスタ!$A$2:$A$8936,"内用薬")</f>
        <v>148</v>
      </c>
      <c r="D27" s="0" t="n">
        <f aca="false">COUNTIFS(医薬品マスタ!$C$2:$C$8936,$A27,医薬品マスタ!$A$2:$A$8936,"外用薬")</f>
        <v>12</v>
      </c>
      <c r="E27" s="17"/>
      <c r="F27" s="17"/>
      <c r="G27" s="18" t="n">
        <f aca="false">IF(検索!$B$25="",0,IF(OR(ISNUMBER(SEARCH(検索!$B$25,$A27&amp;"")),ISNUMBER(SEARCH(検索!$B$25,$B27))),1,0))</f>
        <v>0</v>
      </c>
      <c r="H27" s="18" t="n">
        <f aca="false">N(H26)+G27</f>
        <v>0</v>
      </c>
    </row>
    <row r="28" customFormat="false" ht="15" hidden="false" customHeight="false" outlineLevel="0" collapsed="false">
      <c r="A28" s="0" t="n">
        <v>218</v>
      </c>
      <c r="B28" s="16" t="s">
        <v>59</v>
      </c>
      <c r="C28" s="0" t="n">
        <f aca="false">COUNTIFS(医薬品マスタ!$C$2:$C$8936,$A28,医薬品マスタ!$A$2:$A$8936,"内用薬")</f>
        <v>197</v>
      </c>
      <c r="D28" s="0" t="n">
        <f aca="false">COUNTIFS(医薬品マスタ!$C$2:$C$8936,$A28,医薬品マスタ!$A$2:$A$8936,"外用薬")</f>
        <v>0</v>
      </c>
      <c r="E28" s="17"/>
      <c r="F28" s="17"/>
      <c r="G28" s="18" t="n">
        <f aca="false">IF(検索!$B$25="",0,IF(OR(ISNUMBER(SEARCH(検索!$B$25,$A28&amp;"")),ISNUMBER(SEARCH(検索!$B$25,$B28))),1,0))</f>
        <v>0</v>
      </c>
      <c r="H28" s="18" t="n">
        <f aca="false">N(H27)+G28</f>
        <v>0</v>
      </c>
    </row>
    <row r="29" customFormat="false" ht="15" hidden="false" customHeight="false" outlineLevel="0" collapsed="false">
      <c r="A29" s="0" t="n">
        <v>219</v>
      </c>
      <c r="B29" s="16" t="s">
        <v>60</v>
      </c>
      <c r="C29" s="0" t="n">
        <f aca="false">COUNTIFS(医薬品マスタ!$C$2:$C$8936,$A29,医薬品マスタ!$A$2:$A$8936,"内用薬")</f>
        <v>152</v>
      </c>
      <c r="D29" s="0" t="n">
        <f aca="false">COUNTIFS(医薬品マスタ!$C$2:$C$8936,$A29,医薬品マスタ!$A$2:$A$8936,"外用薬")</f>
        <v>1</v>
      </c>
      <c r="E29" s="17"/>
      <c r="F29" s="17"/>
      <c r="G29" s="18" t="n">
        <f aca="false">IF(検索!$B$25="",0,IF(OR(ISNUMBER(SEARCH(検索!$B$25,$A29&amp;"")),ISNUMBER(SEARCH(検索!$B$25,$B29))),1,0))</f>
        <v>0</v>
      </c>
      <c r="H29" s="18" t="n">
        <f aca="false">N(H28)+G29</f>
        <v>0</v>
      </c>
    </row>
    <row r="30" customFormat="false" ht="15" hidden="false" customHeight="false" outlineLevel="0" collapsed="false">
      <c r="A30" s="0" t="n">
        <v>221</v>
      </c>
      <c r="B30" s="16" t="s">
        <v>61</v>
      </c>
      <c r="C30" s="0" t="n">
        <f aca="false">COUNTIFS(医薬品マスタ!$C$2:$C$8936,$A30,医薬品マスタ!$A$2:$A$8936,"内用薬")</f>
        <v>0</v>
      </c>
      <c r="D30" s="0" t="n">
        <f aca="false">COUNTIFS(医薬品マスタ!$C$2:$C$8936,$A30,医薬品マスタ!$A$2:$A$8936,"外用薬")</f>
        <v>1</v>
      </c>
      <c r="E30" s="17"/>
      <c r="F30" s="17"/>
      <c r="G30" s="18" t="n">
        <f aca="false">IF(検索!$B$25="",0,IF(OR(ISNUMBER(SEARCH(検索!$B$25,$A30&amp;"")),ISNUMBER(SEARCH(検索!$B$25,$B30))),1,0))</f>
        <v>0</v>
      </c>
      <c r="H30" s="18" t="n">
        <f aca="false">N(H29)+G30</f>
        <v>0</v>
      </c>
    </row>
    <row r="31" customFormat="false" ht="15" hidden="false" customHeight="false" outlineLevel="0" collapsed="false">
      <c r="A31" s="0" t="n">
        <v>222</v>
      </c>
      <c r="B31" s="16" t="s">
        <v>62</v>
      </c>
      <c r="C31" s="0" t="n">
        <f aca="false">COUNTIFS(医薬品マスタ!$C$2:$C$8936,$A31,医薬品マスタ!$A$2:$A$8936,"内用薬")</f>
        <v>30</v>
      </c>
      <c r="D31" s="0" t="n">
        <f aca="false">COUNTIFS(医薬品マスタ!$C$2:$C$8936,$A31,医薬品マスタ!$A$2:$A$8936,"外用薬")</f>
        <v>0</v>
      </c>
      <c r="E31" s="17"/>
      <c r="F31" s="17"/>
      <c r="G31" s="18" t="n">
        <f aca="false">IF(検索!$B$25="",0,IF(OR(ISNUMBER(SEARCH(検索!$B$25,$A31&amp;"")),ISNUMBER(SEARCH(検索!$B$25,$B31))),1,0))</f>
        <v>0</v>
      </c>
      <c r="H31" s="18" t="n">
        <f aca="false">N(H30)+G31</f>
        <v>0</v>
      </c>
    </row>
    <row r="32" customFormat="false" ht="15" hidden="false" customHeight="false" outlineLevel="0" collapsed="false">
      <c r="A32" s="0" t="n">
        <v>223</v>
      </c>
      <c r="B32" s="16" t="s">
        <v>63</v>
      </c>
      <c r="C32" s="0" t="n">
        <f aca="false">COUNTIFS(医薬品マスタ!$C$2:$C$8936,$A32,医薬品マスタ!$A$2:$A$8936,"内用薬")</f>
        <v>40</v>
      </c>
      <c r="D32" s="0" t="n">
        <f aca="false">COUNTIFS(医薬品マスタ!$C$2:$C$8936,$A32,医薬品マスタ!$A$2:$A$8936,"外用薬")</f>
        <v>2</v>
      </c>
      <c r="E32" s="17"/>
      <c r="F32" s="17"/>
      <c r="G32" s="18" t="n">
        <f aca="false">IF(検索!$B$25="",0,IF(OR(ISNUMBER(SEARCH(検索!$B$25,$A32&amp;"")),ISNUMBER(SEARCH(検索!$B$25,$B32))),1,0))</f>
        <v>0</v>
      </c>
      <c r="H32" s="18" t="n">
        <f aca="false">N(H31)+G32</f>
        <v>0</v>
      </c>
    </row>
    <row r="33" customFormat="false" ht="15" hidden="false" customHeight="false" outlineLevel="0" collapsed="false">
      <c r="A33" s="0" t="n">
        <v>224</v>
      </c>
      <c r="B33" s="16" t="s">
        <v>64</v>
      </c>
      <c r="C33" s="0" t="n">
        <f aca="false">COUNTIFS(医薬品マスタ!$C$2:$C$8936,$A33,医薬品マスタ!$A$2:$A$8936,"内用薬")</f>
        <v>26</v>
      </c>
      <c r="D33" s="0" t="n">
        <f aca="false">COUNTIFS(医薬品マスタ!$C$2:$C$8936,$A33,医薬品マスタ!$A$2:$A$8936,"外用薬")</f>
        <v>0</v>
      </c>
      <c r="E33" s="17"/>
      <c r="F33" s="17"/>
      <c r="G33" s="18" t="n">
        <f aca="false">IF(検索!$B$25="",0,IF(OR(ISNUMBER(SEARCH(検索!$B$25,$A33&amp;"")),ISNUMBER(SEARCH(検索!$B$25,$B33))),1,0))</f>
        <v>0</v>
      </c>
      <c r="H33" s="18" t="n">
        <f aca="false">N(H32)+G33</f>
        <v>0</v>
      </c>
    </row>
    <row r="34" customFormat="false" ht="15" hidden="false" customHeight="false" outlineLevel="0" collapsed="false">
      <c r="A34" s="0" t="n">
        <v>225</v>
      </c>
      <c r="B34" s="16" t="s">
        <v>65</v>
      </c>
      <c r="C34" s="0" t="n">
        <f aca="false">COUNTIFS(医薬品マスタ!$C$2:$C$8936,$A34,医薬品マスタ!$A$2:$A$8936,"内用薬")</f>
        <v>37</v>
      </c>
      <c r="D34" s="0" t="n">
        <f aca="false">COUNTIFS(医薬品マスタ!$C$2:$C$8936,$A34,医薬品マスタ!$A$2:$A$8936,"外用薬")</f>
        <v>59</v>
      </c>
      <c r="E34" s="17"/>
      <c r="F34" s="17"/>
      <c r="G34" s="18" t="n">
        <f aca="false">IF(検索!$B$25="",0,IF(OR(ISNUMBER(SEARCH(検索!$B$25,$A34&amp;"")),ISNUMBER(SEARCH(検索!$B$25,$B34))),1,0))</f>
        <v>0</v>
      </c>
      <c r="H34" s="18" t="n">
        <f aca="false">N(H33)+G34</f>
        <v>0</v>
      </c>
    </row>
    <row r="35" customFormat="false" ht="15" hidden="false" customHeight="false" outlineLevel="0" collapsed="false">
      <c r="A35" s="0" t="n">
        <v>226</v>
      </c>
      <c r="B35" s="16" t="s">
        <v>66</v>
      </c>
      <c r="C35" s="0" t="n">
        <f aca="false">COUNTIFS(医薬品マスタ!$C$2:$C$8936,$A35,医薬品マスタ!$A$2:$A$8936,"内用薬")</f>
        <v>0</v>
      </c>
      <c r="D35" s="0" t="n">
        <f aca="false">COUNTIFS(医薬品マスタ!$C$2:$C$8936,$A35,医薬品マスタ!$A$2:$A$8936,"外用薬")</f>
        <v>20</v>
      </c>
      <c r="E35" s="17"/>
      <c r="F35" s="17"/>
      <c r="G35" s="18" t="n">
        <f aca="false">IF(検索!$B$25="",0,IF(OR(ISNUMBER(SEARCH(検索!$B$25,$A35&amp;"")),ISNUMBER(SEARCH(検索!$B$25,$B35))),1,0))</f>
        <v>0</v>
      </c>
      <c r="H35" s="18" t="n">
        <f aca="false">N(H34)+G35</f>
        <v>0</v>
      </c>
    </row>
    <row r="36" customFormat="false" ht="15" hidden="false" customHeight="false" outlineLevel="0" collapsed="false">
      <c r="A36" s="0" t="n">
        <v>229</v>
      </c>
      <c r="B36" s="16" t="s">
        <v>67</v>
      </c>
      <c r="C36" s="0" t="n">
        <f aca="false">COUNTIFS(医薬品マスタ!$C$2:$C$8936,$A36,医薬品マスタ!$A$2:$A$8936,"内用薬")</f>
        <v>2</v>
      </c>
      <c r="D36" s="0" t="n">
        <f aca="false">COUNTIFS(医薬品マスタ!$C$2:$C$8936,$A36,医薬品マスタ!$A$2:$A$8936,"外用薬")</f>
        <v>60</v>
      </c>
      <c r="E36" s="17"/>
      <c r="F36" s="17"/>
      <c r="G36" s="18" t="n">
        <f aca="false">IF(検索!$B$25="",0,IF(OR(ISNUMBER(SEARCH(検索!$B$25,$A36&amp;"")),ISNUMBER(SEARCH(検索!$B$25,$B36))),1,0))</f>
        <v>0</v>
      </c>
      <c r="H36" s="18" t="n">
        <f aca="false">N(H35)+G36</f>
        <v>0</v>
      </c>
    </row>
    <row r="37" customFormat="false" ht="15" hidden="false" customHeight="false" outlineLevel="0" collapsed="false">
      <c r="A37" s="0" t="n">
        <v>231</v>
      </c>
      <c r="B37" s="16" t="s">
        <v>68</v>
      </c>
      <c r="C37" s="0" t="n">
        <f aca="false">COUNTIFS(医薬品マスタ!$C$2:$C$8936,$A37,医薬品マスタ!$A$2:$A$8936,"内用薬")</f>
        <v>45</v>
      </c>
      <c r="D37" s="0" t="n">
        <f aca="false">COUNTIFS(医薬品マスタ!$C$2:$C$8936,$A37,医薬品マスタ!$A$2:$A$8936,"外用薬")</f>
        <v>0</v>
      </c>
      <c r="E37" s="17"/>
      <c r="F37" s="17"/>
      <c r="G37" s="18" t="n">
        <f aca="false">IF(検索!$B$25="",0,IF(OR(ISNUMBER(SEARCH(検索!$B$25,$A37&amp;"")),ISNUMBER(SEARCH(検索!$B$25,$B37))),1,0))</f>
        <v>0</v>
      </c>
      <c r="H37" s="18" t="n">
        <f aca="false">N(H36)+G37</f>
        <v>0</v>
      </c>
    </row>
    <row r="38" customFormat="false" ht="15" hidden="false" customHeight="false" outlineLevel="0" collapsed="false">
      <c r="A38" s="0" t="n">
        <v>232</v>
      </c>
      <c r="B38" s="16" t="s">
        <v>69</v>
      </c>
      <c r="C38" s="0" t="n">
        <f aca="false">COUNTIFS(医薬品マスタ!$C$2:$C$8936,$A38,医薬品マスタ!$A$2:$A$8936,"内用薬")</f>
        <v>186</v>
      </c>
      <c r="D38" s="0" t="n">
        <f aca="false">COUNTIFS(医薬品マスタ!$C$2:$C$8936,$A38,医薬品マスタ!$A$2:$A$8936,"外用薬")</f>
        <v>0</v>
      </c>
      <c r="E38" s="17"/>
      <c r="F38" s="17"/>
      <c r="G38" s="18" t="n">
        <f aca="false">IF(検索!$B$25="",0,IF(OR(ISNUMBER(SEARCH(検索!$B$25,$A38&amp;"")),ISNUMBER(SEARCH(検索!$B$25,$B38))),1,0))</f>
        <v>0</v>
      </c>
      <c r="H38" s="18" t="n">
        <f aca="false">N(H37)+G38</f>
        <v>0</v>
      </c>
    </row>
    <row r="39" customFormat="false" ht="15" hidden="false" customHeight="false" outlineLevel="0" collapsed="false">
      <c r="A39" s="0" t="n">
        <v>233</v>
      </c>
      <c r="B39" s="16" t="s">
        <v>70</v>
      </c>
      <c r="C39" s="0" t="n">
        <f aca="false">COUNTIFS(医薬品マスタ!$C$2:$C$8936,$A39,医薬品マスタ!$A$2:$A$8936,"内用薬")</f>
        <v>35</v>
      </c>
      <c r="D39" s="0" t="n">
        <f aca="false">COUNTIFS(医薬品マスタ!$C$2:$C$8936,$A39,医薬品マスタ!$A$2:$A$8936,"外用薬")</f>
        <v>0</v>
      </c>
      <c r="E39" s="17"/>
      <c r="F39" s="17"/>
      <c r="G39" s="18" t="n">
        <f aca="false">IF(検索!$B$25="",0,IF(OR(ISNUMBER(SEARCH(検索!$B$25,$A39&amp;"")),ISNUMBER(SEARCH(検索!$B$25,$B39))),1,0))</f>
        <v>0</v>
      </c>
      <c r="H39" s="18" t="n">
        <f aca="false">N(H38)+G39</f>
        <v>0</v>
      </c>
    </row>
    <row r="40" customFormat="false" ht="15" hidden="false" customHeight="false" outlineLevel="0" collapsed="false">
      <c r="A40" s="0" t="n">
        <v>234</v>
      </c>
      <c r="B40" s="16" t="s">
        <v>71</v>
      </c>
      <c r="C40" s="0" t="n">
        <f aca="false">COUNTIFS(医薬品マスタ!$C$2:$C$8936,$A40,医薬品マスタ!$A$2:$A$8936,"内用薬")</f>
        <v>41</v>
      </c>
      <c r="D40" s="0" t="n">
        <f aca="false">COUNTIFS(医薬品マスタ!$C$2:$C$8936,$A40,医薬品マスタ!$A$2:$A$8936,"外用薬")</f>
        <v>0</v>
      </c>
      <c r="E40" s="17"/>
      <c r="F40" s="17"/>
      <c r="G40" s="18" t="n">
        <f aca="false">IF(検索!$B$25="",0,IF(OR(ISNUMBER(SEARCH(検索!$B$25,$A40&amp;"")),ISNUMBER(SEARCH(検索!$B$25,$B40))),1,0))</f>
        <v>0</v>
      </c>
      <c r="H40" s="18" t="n">
        <f aca="false">N(H39)+G40</f>
        <v>0</v>
      </c>
    </row>
    <row r="41" customFormat="false" ht="15" hidden="false" customHeight="false" outlineLevel="0" collapsed="false">
      <c r="A41" s="0" t="n">
        <v>235</v>
      </c>
      <c r="B41" s="16" t="s">
        <v>72</v>
      </c>
      <c r="C41" s="0" t="n">
        <f aca="false">COUNTIFS(医薬品マスタ!$C$2:$C$8936,$A41,医薬品マスタ!$A$2:$A$8936,"内用薬")</f>
        <v>31</v>
      </c>
      <c r="D41" s="0" t="n">
        <f aca="false">COUNTIFS(医薬品マスタ!$C$2:$C$8936,$A41,医薬品マスタ!$A$2:$A$8936,"外用薬")</f>
        <v>35</v>
      </c>
      <c r="E41" s="17"/>
      <c r="F41" s="17"/>
      <c r="G41" s="18" t="n">
        <f aca="false">IF(検索!$B$25="",0,IF(OR(ISNUMBER(SEARCH(検索!$B$25,$A41&amp;"")),ISNUMBER(SEARCH(検索!$B$25,$B41))),1,0))</f>
        <v>0</v>
      </c>
      <c r="H41" s="18" t="n">
        <f aca="false">N(H40)+G41</f>
        <v>0</v>
      </c>
    </row>
    <row r="42" customFormat="false" ht="15" hidden="false" customHeight="false" outlineLevel="0" collapsed="false">
      <c r="A42" s="0" t="n">
        <v>236</v>
      </c>
      <c r="B42" s="16" t="s">
        <v>73</v>
      </c>
      <c r="C42" s="0" t="n">
        <f aca="false">COUNTIFS(医薬品マスタ!$C$2:$C$8936,$A42,医薬品マスタ!$A$2:$A$8936,"内用薬")</f>
        <v>13</v>
      </c>
      <c r="D42" s="0" t="n">
        <f aca="false">COUNTIFS(医薬品マスタ!$C$2:$C$8936,$A42,医薬品マスタ!$A$2:$A$8936,"外用薬")</f>
        <v>0</v>
      </c>
      <c r="E42" s="17"/>
      <c r="F42" s="17"/>
      <c r="G42" s="18" t="n">
        <f aca="false">IF(検索!$B$25="",0,IF(OR(ISNUMBER(SEARCH(検索!$B$25,$A42&amp;"")),ISNUMBER(SEARCH(検索!$B$25,$B42))),1,0))</f>
        <v>0</v>
      </c>
      <c r="H42" s="18" t="n">
        <f aca="false">N(H41)+G42</f>
        <v>0</v>
      </c>
    </row>
    <row r="43" customFormat="false" ht="15" hidden="false" customHeight="false" outlineLevel="0" collapsed="false">
      <c r="A43" s="0" t="n">
        <v>237</v>
      </c>
      <c r="B43" s="16" t="s">
        <v>74</v>
      </c>
      <c r="C43" s="0" t="n">
        <f aca="false">COUNTIFS(医薬品マスタ!$C$2:$C$8936,$A43,医薬品マスタ!$A$2:$A$8936,"内用薬")</f>
        <v>0</v>
      </c>
      <c r="D43" s="0" t="n">
        <f aca="false">COUNTIFS(医薬品マスタ!$C$2:$C$8936,$A43,医薬品マスタ!$A$2:$A$8936,"外用薬")</f>
        <v>0</v>
      </c>
      <c r="E43" s="17"/>
      <c r="F43" s="17"/>
      <c r="G43" s="18" t="n">
        <f aca="false">IF(検索!$B$25="",0,IF(OR(ISNUMBER(SEARCH(検索!$B$25,$A43&amp;"")),ISNUMBER(SEARCH(検索!$B$25,$B43))),1,0))</f>
        <v>0</v>
      </c>
      <c r="H43" s="18" t="n">
        <f aca="false">N(H42)+G43</f>
        <v>0</v>
      </c>
    </row>
    <row r="44" customFormat="false" ht="15" hidden="false" customHeight="false" outlineLevel="0" collapsed="false">
      <c r="A44" s="0" t="n">
        <v>239</v>
      </c>
      <c r="B44" s="16" t="s">
        <v>75</v>
      </c>
      <c r="C44" s="0" t="n">
        <f aca="false">COUNTIFS(医薬品マスタ!$C$2:$C$8936,$A44,医薬品マスタ!$A$2:$A$8936,"内用薬")</f>
        <v>71</v>
      </c>
      <c r="D44" s="0" t="n">
        <f aca="false">COUNTIFS(医薬品マスタ!$C$2:$C$8936,$A44,医薬品マスタ!$A$2:$A$8936,"外用薬")</f>
        <v>31</v>
      </c>
      <c r="E44" s="17"/>
      <c r="F44" s="17"/>
      <c r="G44" s="18" t="n">
        <f aca="false">IF(検索!$B$25="",0,IF(OR(ISNUMBER(SEARCH(検索!$B$25,$A44&amp;"")),ISNUMBER(SEARCH(検索!$B$25,$B44))),1,0))</f>
        <v>0</v>
      </c>
      <c r="H44" s="18" t="n">
        <f aca="false">N(H43)+G44</f>
        <v>0</v>
      </c>
    </row>
    <row r="45" customFormat="false" ht="15" hidden="false" customHeight="false" outlineLevel="0" collapsed="false">
      <c r="A45" s="0" t="n">
        <v>241</v>
      </c>
      <c r="B45" s="16" t="s">
        <v>76</v>
      </c>
      <c r="C45" s="0" t="n">
        <f aca="false">COUNTIFS(医薬品マスタ!$C$2:$C$8936,$A45,医薬品マスタ!$A$2:$A$8936,"内用薬")</f>
        <v>5</v>
      </c>
      <c r="D45" s="0" t="n">
        <f aca="false">COUNTIFS(医薬品マスタ!$C$2:$C$8936,$A45,医薬品マスタ!$A$2:$A$8936,"外用薬")</f>
        <v>1</v>
      </c>
      <c r="E45" s="17"/>
      <c r="F45" s="17"/>
      <c r="G45" s="18" t="n">
        <f aca="false">IF(検索!$B$25="",0,IF(OR(ISNUMBER(SEARCH(検索!$B$25,$A45&amp;"")),ISNUMBER(SEARCH(検索!$B$25,$B45))),1,0))</f>
        <v>0</v>
      </c>
      <c r="H45" s="18" t="n">
        <f aca="false">N(H44)+G45</f>
        <v>0</v>
      </c>
    </row>
    <row r="46" customFormat="false" ht="15" hidden="false" customHeight="false" outlineLevel="0" collapsed="false">
      <c r="A46" s="0" t="n">
        <v>242</v>
      </c>
      <c r="B46" s="16" t="s">
        <v>77</v>
      </c>
      <c r="C46" s="0" t="n">
        <f aca="false">COUNTIFS(医薬品マスタ!$C$2:$C$8936,$A46,医薬品マスタ!$A$2:$A$8936,"内用薬")</f>
        <v>0</v>
      </c>
      <c r="D46" s="0" t="n">
        <f aca="false">COUNTIFS(医薬品マスタ!$C$2:$C$8936,$A46,医薬品マスタ!$A$2:$A$8936,"外用薬")</f>
        <v>0</v>
      </c>
      <c r="E46" s="17"/>
      <c r="F46" s="17"/>
      <c r="G46" s="18" t="n">
        <f aca="false">IF(検索!$B$25="",0,IF(OR(ISNUMBER(SEARCH(検索!$B$25,$A46&amp;"")),ISNUMBER(SEARCH(検索!$B$25,$B46))),1,0))</f>
        <v>0</v>
      </c>
      <c r="H46" s="18" t="n">
        <f aca="false">N(H45)+G46</f>
        <v>0</v>
      </c>
    </row>
    <row r="47" customFormat="false" ht="15" hidden="false" customHeight="false" outlineLevel="0" collapsed="false">
      <c r="A47" s="0" t="n">
        <v>243</v>
      </c>
      <c r="B47" s="16" t="s">
        <v>78</v>
      </c>
      <c r="C47" s="0" t="n">
        <f aca="false">COUNTIFS(医薬品マスタ!$C$2:$C$8936,$A47,医薬品マスタ!$A$2:$A$8936,"内用薬")</f>
        <v>14</v>
      </c>
      <c r="D47" s="0" t="n">
        <f aca="false">COUNTIFS(医薬品マスタ!$C$2:$C$8936,$A47,医薬品マスタ!$A$2:$A$8936,"外用薬")</f>
        <v>0</v>
      </c>
      <c r="E47" s="17"/>
      <c r="F47" s="17"/>
      <c r="G47" s="18" t="n">
        <f aca="false">IF(検索!$B$25="",0,IF(OR(ISNUMBER(SEARCH(検索!$B$25,$A47&amp;"")),ISNUMBER(SEARCH(検索!$B$25,$B47))),1,0))</f>
        <v>0</v>
      </c>
      <c r="H47" s="18" t="n">
        <f aca="false">N(H46)+G47</f>
        <v>0</v>
      </c>
    </row>
    <row r="48" customFormat="false" ht="15" hidden="false" customHeight="false" outlineLevel="0" collapsed="false">
      <c r="A48" s="0" t="n">
        <v>244</v>
      </c>
      <c r="B48" s="16" t="s">
        <v>79</v>
      </c>
      <c r="C48" s="0" t="n">
        <f aca="false">COUNTIFS(医薬品マスタ!$C$2:$C$8936,$A48,医薬品マスタ!$A$2:$A$8936,"内用薬")</f>
        <v>1</v>
      </c>
      <c r="D48" s="0" t="n">
        <f aca="false">COUNTIFS(医薬品マスタ!$C$2:$C$8936,$A48,医薬品マスタ!$A$2:$A$8936,"外用薬")</f>
        <v>0</v>
      </c>
      <c r="E48" s="17"/>
      <c r="F48" s="17"/>
      <c r="G48" s="18" t="n">
        <f aca="false">IF(検索!$B$25="",0,IF(OR(ISNUMBER(SEARCH(検索!$B$25,$A48&amp;"")),ISNUMBER(SEARCH(検索!$B$25,$B48))),1,0))</f>
        <v>0</v>
      </c>
      <c r="H48" s="18" t="n">
        <f aca="false">N(H47)+G48</f>
        <v>0</v>
      </c>
    </row>
    <row r="49" customFormat="false" ht="15" hidden="false" customHeight="false" outlineLevel="0" collapsed="false">
      <c r="A49" s="0" t="n">
        <v>245</v>
      </c>
      <c r="B49" s="16" t="s">
        <v>80</v>
      </c>
      <c r="C49" s="0" t="n">
        <f aca="false">COUNTIFS(医薬品マスタ!$C$2:$C$8936,$A49,医薬品マスタ!$A$2:$A$8936,"内用薬")</f>
        <v>27</v>
      </c>
      <c r="D49" s="0" t="n">
        <f aca="false">COUNTIFS(医薬品マスタ!$C$2:$C$8936,$A49,医薬品マスタ!$A$2:$A$8936,"外用薬")</f>
        <v>7</v>
      </c>
      <c r="E49" s="17"/>
      <c r="F49" s="17"/>
      <c r="G49" s="18" t="n">
        <f aca="false">IF(検索!$B$25="",0,IF(OR(ISNUMBER(SEARCH(検索!$B$25,$A49&amp;"")),ISNUMBER(SEARCH(検索!$B$25,$B49))),1,0))</f>
        <v>0</v>
      </c>
      <c r="H49" s="18" t="n">
        <f aca="false">N(H48)+G49</f>
        <v>0</v>
      </c>
    </row>
    <row r="50" customFormat="false" ht="15" hidden="false" customHeight="false" outlineLevel="0" collapsed="false">
      <c r="A50" s="0" t="n">
        <v>246</v>
      </c>
      <c r="B50" s="16" t="s">
        <v>81</v>
      </c>
      <c r="C50" s="0" t="n">
        <f aca="false">COUNTIFS(医薬品マスタ!$C$2:$C$8936,$A50,医薬品マスタ!$A$2:$A$8936,"内用薬")</f>
        <v>2</v>
      </c>
      <c r="D50" s="0" t="n">
        <f aca="false">COUNTIFS(医薬品マスタ!$C$2:$C$8936,$A50,医薬品マスタ!$A$2:$A$8936,"外用薬")</f>
        <v>0</v>
      </c>
      <c r="E50" s="17"/>
      <c r="F50" s="17"/>
      <c r="G50" s="18" t="n">
        <f aca="false">IF(検索!$B$25="",0,IF(OR(ISNUMBER(SEARCH(検索!$B$25,$A50&amp;"")),ISNUMBER(SEARCH(検索!$B$25,$B50))),1,0))</f>
        <v>0</v>
      </c>
      <c r="H50" s="18" t="n">
        <f aca="false">N(H49)+G50</f>
        <v>0</v>
      </c>
    </row>
    <row r="51" customFormat="false" ht="15" hidden="false" customHeight="false" outlineLevel="0" collapsed="false">
      <c r="A51" s="0" t="n">
        <v>247</v>
      </c>
      <c r="B51" s="16" t="s">
        <v>82</v>
      </c>
      <c r="C51" s="0" t="n">
        <f aca="false">COUNTIFS(医薬品マスタ!$C$2:$C$8936,$A51,医薬品マスタ!$A$2:$A$8936,"内用薬")</f>
        <v>23</v>
      </c>
      <c r="D51" s="0" t="n">
        <f aca="false">COUNTIFS(医薬品マスタ!$C$2:$C$8936,$A51,医薬品マスタ!$A$2:$A$8936,"外用薬")</f>
        <v>10</v>
      </c>
      <c r="E51" s="17"/>
      <c r="F51" s="17"/>
      <c r="G51" s="18" t="n">
        <f aca="false">IF(検索!$B$25="",0,IF(OR(ISNUMBER(SEARCH(検索!$B$25,$A51&amp;"")),ISNUMBER(SEARCH(検索!$B$25,$B51))),1,0))</f>
        <v>0</v>
      </c>
      <c r="H51" s="18" t="n">
        <f aca="false">N(H50)+G51</f>
        <v>0</v>
      </c>
    </row>
    <row r="52" customFormat="false" ht="15" hidden="false" customHeight="false" outlineLevel="0" collapsed="false">
      <c r="A52" s="0" t="n">
        <v>248</v>
      </c>
      <c r="B52" s="16" t="s">
        <v>83</v>
      </c>
      <c r="C52" s="0" t="n">
        <f aca="false">COUNTIFS(医薬品マスタ!$C$2:$C$8936,$A52,医薬品マスタ!$A$2:$A$8936,"内用薬")</f>
        <v>20</v>
      </c>
      <c r="D52" s="0" t="n">
        <f aca="false">COUNTIFS(医薬品マスタ!$C$2:$C$8936,$A52,医薬品マスタ!$A$2:$A$8936,"外用薬")</f>
        <v>1</v>
      </c>
      <c r="E52" s="17"/>
      <c r="F52" s="17"/>
      <c r="G52" s="18" t="n">
        <f aca="false">IF(検索!$B$25="",0,IF(OR(ISNUMBER(SEARCH(検索!$B$25,$A52&amp;"")),ISNUMBER(SEARCH(検索!$B$25,$B52))),1,0))</f>
        <v>0</v>
      </c>
      <c r="H52" s="18" t="n">
        <f aca="false">N(H51)+G52</f>
        <v>0</v>
      </c>
    </row>
    <row r="53" customFormat="false" ht="15" hidden="false" customHeight="false" outlineLevel="0" collapsed="false">
      <c r="A53" s="0" t="n">
        <v>249</v>
      </c>
      <c r="B53" s="16" t="s">
        <v>84</v>
      </c>
      <c r="C53" s="0" t="n">
        <f aca="false">COUNTIFS(医薬品マスタ!$C$2:$C$8936,$A53,医薬品マスタ!$A$2:$A$8936,"内用薬")</f>
        <v>48</v>
      </c>
      <c r="D53" s="0" t="n">
        <f aca="false">COUNTIFS(医薬品マスタ!$C$2:$C$8936,$A53,医薬品マスタ!$A$2:$A$8936,"外用薬")</f>
        <v>4</v>
      </c>
      <c r="E53" s="17"/>
      <c r="F53" s="17"/>
      <c r="G53" s="18" t="n">
        <f aca="false">IF(検索!$B$25="",0,IF(OR(ISNUMBER(SEARCH(検索!$B$25,$A53&amp;"")),ISNUMBER(SEARCH(検索!$B$25,$B53))),1,0))</f>
        <v>0</v>
      </c>
      <c r="H53" s="18" t="n">
        <f aca="false">N(H52)+G53</f>
        <v>0</v>
      </c>
    </row>
    <row r="54" customFormat="false" ht="15" hidden="false" customHeight="false" outlineLevel="0" collapsed="false">
      <c r="A54" s="0" t="n">
        <v>251</v>
      </c>
      <c r="B54" s="16" t="s">
        <v>85</v>
      </c>
      <c r="C54" s="0" t="n">
        <f aca="false">COUNTIFS(医薬品マスタ!$C$2:$C$8936,$A54,医薬品マスタ!$A$2:$A$8936,"内用薬")</f>
        <v>0</v>
      </c>
      <c r="D54" s="0" t="n">
        <f aca="false">COUNTIFS(医薬品マスタ!$C$2:$C$8936,$A54,医薬品マスタ!$A$2:$A$8936,"外用薬")</f>
        <v>1</v>
      </c>
      <c r="E54" s="17"/>
      <c r="F54" s="17"/>
      <c r="G54" s="18" t="n">
        <f aca="false">IF(検索!$B$25="",0,IF(OR(ISNUMBER(SEARCH(検索!$B$25,$A54&amp;"")),ISNUMBER(SEARCH(検索!$B$25,$B54))),1,0))</f>
        <v>0</v>
      </c>
      <c r="H54" s="18" t="n">
        <f aca="false">N(H53)+G54</f>
        <v>0</v>
      </c>
    </row>
    <row r="55" customFormat="false" ht="15" hidden="false" customHeight="false" outlineLevel="0" collapsed="false">
      <c r="A55" s="0" t="n">
        <v>252</v>
      </c>
      <c r="B55" s="16" t="s">
        <v>86</v>
      </c>
      <c r="C55" s="0" t="n">
        <f aca="false">COUNTIFS(医薬品マスタ!$C$2:$C$8936,$A55,医薬品マスタ!$A$2:$A$8936,"内用薬")</f>
        <v>0</v>
      </c>
      <c r="D55" s="0" t="n">
        <f aca="false">COUNTIFS(医薬品マスタ!$C$2:$C$8936,$A55,医薬品マスタ!$A$2:$A$8936,"外用薬")</f>
        <v>17</v>
      </c>
      <c r="E55" s="17"/>
      <c r="F55" s="17"/>
      <c r="G55" s="18" t="n">
        <f aca="false">IF(検索!$B$25="",0,IF(OR(ISNUMBER(SEARCH(検索!$B$25,$A55&amp;"")),ISNUMBER(SEARCH(検索!$B$25,$B55))),1,0))</f>
        <v>0</v>
      </c>
      <c r="H55" s="18" t="n">
        <f aca="false">N(H54)+G55</f>
        <v>0</v>
      </c>
    </row>
    <row r="56" customFormat="false" ht="15" hidden="false" customHeight="false" outlineLevel="0" collapsed="false">
      <c r="A56" s="0" t="n">
        <v>253</v>
      </c>
      <c r="B56" s="16" t="s">
        <v>87</v>
      </c>
      <c r="C56" s="0" t="n">
        <f aca="false">COUNTIFS(医薬品マスタ!$C$2:$C$8936,$A56,医薬品マスタ!$A$2:$A$8936,"内用薬")</f>
        <v>2</v>
      </c>
      <c r="D56" s="0" t="n">
        <f aca="false">COUNTIFS(医薬品マスタ!$C$2:$C$8936,$A56,医薬品マスタ!$A$2:$A$8936,"外用薬")</f>
        <v>0</v>
      </c>
      <c r="E56" s="17"/>
      <c r="F56" s="17"/>
      <c r="G56" s="18" t="n">
        <f aca="false">IF(検索!$B$25="",0,IF(OR(ISNUMBER(SEARCH(検索!$B$25,$A56&amp;"")),ISNUMBER(SEARCH(検索!$B$25,$B56))),1,0))</f>
        <v>0</v>
      </c>
      <c r="H56" s="18" t="n">
        <f aca="false">N(H55)+G56</f>
        <v>0</v>
      </c>
    </row>
    <row r="57" customFormat="false" ht="15" hidden="false" customHeight="false" outlineLevel="0" collapsed="false">
      <c r="A57" s="0" t="n">
        <v>254</v>
      </c>
      <c r="B57" s="16" t="s">
        <v>88</v>
      </c>
      <c r="C57" s="0" t="n">
        <f aca="false">COUNTIFS(医薬品マスタ!$C$2:$C$8936,$A57,医薬品マスタ!$A$2:$A$8936,"内用薬")</f>
        <v>0</v>
      </c>
      <c r="D57" s="0" t="n">
        <f aca="false">COUNTIFS(医薬品マスタ!$C$2:$C$8936,$A57,医薬品マスタ!$A$2:$A$8936,"外用薬")</f>
        <v>0</v>
      </c>
      <c r="E57" s="17"/>
      <c r="F57" s="17"/>
      <c r="G57" s="18" t="n">
        <f aca="false">IF(検索!$B$25="",0,IF(OR(ISNUMBER(SEARCH(検索!$B$25,$A57&amp;"")),ISNUMBER(SEARCH(検索!$B$25,$B57))),1,0))</f>
        <v>0</v>
      </c>
      <c r="H57" s="18" t="n">
        <f aca="false">N(H56)+G57</f>
        <v>0</v>
      </c>
    </row>
    <row r="58" customFormat="false" ht="15" hidden="false" customHeight="false" outlineLevel="0" collapsed="false">
      <c r="A58" s="0" t="n">
        <v>255</v>
      </c>
      <c r="B58" s="16" t="s">
        <v>89</v>
      </c>
      <c r="C58" s="0" t="n">
        <f aca="false">COUNTIFS(医薬品マスタ!$C$2:$C$8936,$A58,医薬品マスタ!$A$2:$A$8936,"内用薬")</f>
        <v>3</v>
      </c>
      <c r="D58" s="0" t="n">
        <f aca="false">COUNTIFS(医薬品マスタ!$C$2:$C$8936,$A58,医薬品マスタ!$A$2:$A$8936,"外用薬")</f>
        <v>10</v>
      </c>
      <c r="E58" s="17"/>
      <c r="F58" s="17"/>
      <c r="G58" s="18" t="n">
        <f aca="false">IF(検索!$B$25="",0,IF(OR(ISNUMBER(SEARCH(検索!$B$25,$A58&amp;"")),ISNUMBER(SEARCH(検索!$B$25,$B58))),1,0))</f>
        <v>0</v>
      </c>
      <c r="H58" s="18" t="n">
        <f aca="false">N(H57)+G58</f>
        <v>0</v>
      </c>
    </row>
    <row r="59" customFormat="false" ht="15" hidden="false" customHeight="false" outlineLevel="0" collapsed="false">
      <c r="A59" s="0" t="n">
        <v>259</v>
      </c>
      <c r="B59" s="16" t="s">
        <v>90</v>
      </c>
      <c r="C59" s="0" t="n">
        <f aca="false">COUNTIFS(医薬品マスタ!$C$2:$C$8936,$A59,医薬品マスタ!$A$2:$A$8936,"内用薬")</f>
        <v>169</v>
      </c>
      <c r="D59" s="0" t="n">
        <f aca="false">COUNTIFS(医薬品マスタ!$C$2:$C$8936,$A59,医薬品マスタ!$A$2:$A$8936,"外用薬")</f>
        <v>2</v>
      </c>
      <c r="E59" s="17"/>
      <c r="F59" s="17"/>
      <c r="G59" s="18" t="n">
        <f aca="false">IF(検索!$B$25="",0,IF(OR(ISNUMBER(SEARCH(検索!$B$25,$A59&amp;"")),ISNUMBER(SEARCH(検索!$B$25,$B59))),1,0))</f>
        <v>0</v>
      </c>
      <c r="H59" s="18" t="n">
        <f aca="false">N(H58)+G59</f>
        <v>0</v>
      </c>
    </row>
    <row r="60" customFormat="false" ht="15" hidden="false" customHeight="false" outlineLevel="0" collapsed="false">
      <c r="A60" s="0" t="n">
        <v>261</v>
      </c>
      <c r="B60" s="16" t="s">
        <v>91</v>
      </c>
      <c r="C60" s="0" t="n">
        <f aca="false">COUNTIFS(医薬品マスタ!$C$2:$C$8936,$A60,医薬品マスタ!$A$2:$A$8936,"内用薬")</f>
        <v>0</v>
      </c>
      <c r="D60" s="0" t="n">
        <f aca="false">COUNTIFS(医薬品マスタ!$C$2:$C$8936,$A60,医薬品マスタ!$A$2:$A$8936,"外用薬")</f>
        <v>257</v>
      </c>
      <c r="E60" s="17"/>
      <c r="F60" s="17"/>
      <c r="G60" s="18" t="n">
        <f aca="false">IF(検索!$B$25="",0,IF(OR(ISNUMBER(SEARCH(検索!$B$25,$A60&amp;"")),ISNUMBER(SEARCH(検索!$B$25,$B60))),1,0))</f>
        <v>0</v>
      </c>
      <c r="H60" s="18" t="n">
        <f aca="false">N(H59)+G60</f>
        <v>0</v>
      </c>
    </row>
    <row r="61" customFormat="false" ht="15" hidden="false" customHeight="false" outlineLevel="0" collapsed="false">
      <c r="A61" s="0" t="n">
        <v>262</v>
      </c>
      <c r="B61" s="16" t="s">
        <v>92</v>
      </c>
      <c r="C61" s="0" t="n">
        <f aca="false">COUNTIFS(医薬品マスタ!$C$2:$C$8936,$A61,医薬品マスタ!$A$2:$A$8936,"内用薬")</f>
        <v>0</v>
      </c>
      <c r="D61" s="0" t="n">
        <f aca="false">COUNTIFS(医薬品マスタ!$C$2:$C$8936,$A61,医薬品マスタ!$A$2:$A$8936,"外用薬")</f>
        <v>0</v>
      </c>
      <c r="E61" s="17"/>
      <c r="F61" s="17"/>
      <c r="G61" s="18" t="n">
        <f aca="false">IF(検索!$B$25="",0,IF(OR(ISNUMBER(SEARCH(検索!$B$25,$A61&amp;"")),ISNUMBER(SEARCH(検索!$B$25,$B61))),1,0))</f>
        <v>0</v>
      </c>
      <c r="H61" s="18" t="n">
        <f aca="false">N(H60)+G61</f>
        <v>0</v>
      </c>
    </row>
    <row r="62" customFormat="false" ht="15" hidden="false" customHeight="false" outlineLevel="0" collapsed="false">
      <c r="A62" s="0" t="n">
        <v>263</v>
      </c>
      <c r="B62" s="16" t="s">
        <v>93</v>
      </c>
      <c r="C62" s="0" t="n">
        <f aca="false">COUNTIFS(医薬品マスタ!$C$2:$C$8936,$A62,医薬品マスタ!$A$2:$A$8936,"内用薬")</f>
        <v>0</v>
      </c>
      <c r="D62" s="0" t="n">
        <f aca="false">COUNTIFS(医薬品マスタ!$C$2:$C$8936,$A62,医薬品マスタ!$A$2:$A$8936,"外用薬")</f>
        <v>31</v>
      </c>
      <c r="E62" s="17"/>
      <c r="F62" s="17"/>
      <c r="G62" s="18" t="n">
        <f aca="false">IF(検索!$B$25="",0,IF(OR(ISNUMBER(SEARCH(検索!$B$25,$A62&amp;"")),ISNUMBER(SEARCH(検索!$B$25,$B62))),1,0))</f>
        <v>0</v>
      </c>
      <c r="H62" s="18" t="n">
        <f aca="false">N(H61)+G62</f>
        <v>0</v>
      </c>
    </row>
    <row r="63" customFormat="false" ht="15" hidden="false" customHeight="false" outlineLevel="0" collapsed="false">
      <c r="A63" s="0" t="n">
        <v>264</v>
      </c>
      <c r="B63" s="16" t="s">
        <v>94</v>
      </c>
      <c r="C63" s="0" t="n">
        <f aca="false">COUNTIFS(医薬品マスタ!$C$2:$C$8936,$A63,医薬品マスタ!$A$2:$A$8936,"内用薬")</f>
        <v>0</v>
      </c>
      <c r="D63" s="0" t="n">
        <f aca="false">COUNTIFS(医薬品マスタ!$C$2:$C$8936,$A63,医薬品マスタ!$A$2:$A$8936,"外用薬")</f>
        <v>309</v>
      </c>
      <c r="E63" s="17"/>
      <c r="F63" s="17"/>
      <c r="G63" s="18" t="n">
        <f aca="false">IF(検索!$B$25="",0,IF(OR(ISNUMBER(SEARCH(検索!$B$25,$A63&amp;"")),ISNUMBER(SEARCH(検索!$B$25,$B63))),1,0))</f>
        <v>0</v>
      </c>
      <c r="H63" s="18" t="n">
        <f aca="false">N(H62)+G63</f>
        <v>0</v>
      </c>
    </row>
    <row r="64" customFormat="false" ht="15" hidden="false" customHeight="false" outlineLevel="0" collapsed="false">
      <c r="A64" s="0" t="n">
        <v>265</v>
      </c>
      <c r="B64" s="16" t="s">
        <v>95</v>
      </c>
      <c r="C64" s="0" t="n">
        <f aca="false">COUNTIFS(医薬品マスタ!$C$2:$C$8936,$A64,医薬品マスタ!$A$2:$A$8936,"内用薬")</f>
        <v>0</v>
      </c>
      <c r="D64" s="0" t="n">
        <f aca="false">COUNTIFS(医薬品マスタ!$C$2:$C$8936,$A64,医薬品マスタ!$A$2:$A$8936,"外用薬")</f>
        <v>55</v>
      </c>
      <c r="E64" s="17"/>
      <c r="F64" s="17"/>
      <c r="G64" s="18" t="n">
        <f aca="false">IF(検索!$B$25="",0,IF(OR(ISNUMBER(SEARCH(検索!$B$25,$A64&amp;"")),ISNUMBER(SEARCH(検索!$B$25,$B64))),1,0))</f>
        <v>0</v>
      </c>
      <c r="H64" s="18" t="n">
        <f aca="false">N(H63)+G64</f>
        <v>0</v>
      </c>
    </row>
    <row r="65" customFormat="false" ht="15" hidden="false" customHeight="false" outlineLevel="0" collapsed="false">
      <c r="A65" s="0" t="n">
        <v>266</v>
      </c>
      <c r="B65" s="16" t="s">
        <v>96</v>
      </c>
      <c r="C65" s="0" t="n">
        <f aca="false">COUNTIFS(医薬品マスタ!$C$2:$C$8936,$A65,医薬品マスタ!$A$2:$A$8936,"内用薬")</f>
        <v>0</v>
      </c>
      <c r="D65" s="0" t="n">
        <f aca="false">COUNTIFS(医薬品マスタ!$C$2:$C$8936,$A65,医薬品マスタ!$A$2:$A$8936,"外用薬")</f>
        <v>33</v>
      </c>
      <c r="E65" s="17"/>
      <c r="F65" s="17"/>
      <c r="G65" s="18" t="n">
        <f aca="false">IF(検索!$B$25="",0,IF(OR(ISNUMBER(SEARCH(検索!$B$25,$A65&amp;"")),ISNUMBER(SEARCH(検索!$B$25,$B65))),1,0))</f>
        <v>0</v>
      </c>
      <c r="H65" s="18" t="n">
        <f aca="false">N(H64)+G65</f>
        <v>0</v>
      </c>
    </row>
    <row r="66" customFormat="false" ht="15" hidden="false" customHeight="false" outlineLevel="0" collapsed="false">
      <c r="A66" s="0" t="n">
        <v>267</v>
      </c>
      <c r="B66" s="16" t="s">
        <v>97</v>
      </c>
      <c r="C66" s="0" t="n">
        <f aca="false">COUNTIFS(医薬品マスタ!$C$2:$C$8936,$A66,医薬品マスタ!$A$2:$A$8936,"内用薬")</f>
        <v>0</v>
      </c>
      <c r="D66" s="0" t="n">
        <f aca="false">COUNTIFS(医薬品マスタ!$C$2:$C$8936,$A66,医薬品マスタ!$A$2:$A$8936,"外用薬")</f>
        <v>2</v>
      </c>
      <c r="E66" s="17"/>
      <c r="F66" s="17"/>
      <c r="G66" s="18" t="n">
        <f aca="false">IF(検索!$B$25="",0,IF(OR(ISNUMBER(SEARCH(検索!$B$25,$A66&amp;"")),ISNUMBER(SEARCH(検索!$B$25,$B66))),1,0))</f>
        <v>0</v>
      </c>
      <c r="H66" s="18" t="n">
        <f aca="false">N(H65)+G66</f>
        <v>0</v>
      </c>
    </row>
    <row r="67" customFormat="false" ht="15" hidden="false" customHeight="false" outlineLevel="0" collapsed="false">
      <c r="A67" s="0" t="n">
        <v>268</v>
      </c>
      <c r="B67" s="16" t="s">
        <v>98</v>
      </c>
      <c r="C67" s="0" t="n">
        <f aca="false">COUNTIFS(医薬品マスタ!$C$2:$C$8936,$A67,医薬品マスタ!$A$2:$A$8936,"内用薬")</f>
        <v>0</v>
      </c>
      <c r="D67" s="0" t="n">
        <f aca="false">COUNTIFS(医薬品マスタ!$C$2:$C$8936,$A67,医薬品マスタ!$A$2:$A$8936,"外用薬")</f>
        <v>0</v>
      </c>
      <c r="E67" s="17"/>
      <c r="F67" s="17"/>
      <c r="G67" s="18" t="n">
        <f aca="false">IF(検索!$B$25="",0,IF(OR(ISNUMBER(SEARCH(検索!$B$25,$A67&amp;"")),ISNUMBER(SEARCH(検索!$B$25,$B67))),1,0))</f>
        <v>0</v>
      </c>
      <c r="H67" s="18" t="n">
        <f aca="false">N(H66)+G67</f>
        <v>0</v>
      </c>
    </row>
    <row r="68" customFormat="false" ht="15" hidden="false" customHeight="false" outlineLevel="0" collapsed="false">
      <c r="A68" s="0" t="n">
        <v>269</v>
      </c>
      <c r="B68" s="16" t="s">
        <v>99</v>
      </c>
      <c r="C68" s="0" t="n">
        <f aca="false">COUNTIFS(医薬品マスタ!$C$2:$C$8936,$A68,医薬品マスタ!$A$2:$A$8936,"内用薬")</f>
        <v>2</v>
      </c>
      <c r="D68" s="0" t="n">
        <f aca="false">COUNTIFS(医薬品マスタ!$C$2:$C$8936,$A68,医薬品マスタ!$A$2:$A$8936,"外用薬")</f>
        <v>59</v>
      </c>
      <c r="E68" s="17"/>
      <c r="F68" s="17"/>
      <c r="G68" s="18" t="n">
        <f aca="false">IF(検索!$B$25="",0,IF(OR(ISNUMBER(SEARCH(検索!$B$25,$A68&amp;"")),ISNUMBER(SEARCH(検索!$B$25,$B68))),1,0))</f>
        <v>0</v>
      </c>
      <c r="H68" s="18" t="n">
        <f aca="false">N(H67)+G68</f>
        <v>0</v>
      </c>
    </row>
    <row r="69" customFormat="false" ht="15" hidden="false" customHeight="false" outlineLevel="0" collapsed="false">
      <c r="A69" s="0" t="n">
        <v>271</v>
      </c>
      <c r="B69" s="16" t="s">
        <v>100</v>
      </c>
      <c r="C69" s="0" t="n">
        <f aca="false">COUNTIFS(医薬品マスタ!$C$2:$C$8936,$A69,医薬品マスタ!$A$2:$A$8936,"内用薬")</f>
        <v>0</v>
      </c>
      <c r="D69" s="0" t="n">
        <f aca="false">COUNTIFS(医薬品マスタ!$C$2:$C$8936,$A69,医薬品マスタ!$A$2:$A$8936,"外用薬")</f>
        <v>0</v>
      </c>
      <c r="E69" s="17"/>
      <c r="F69" s="17"/>
      <c r="G69" s="18" t="n">
        <f aca="false">IF(検索!$B$25="",0,IF(OR(ISNUMBER(SEARCH(検索!$B$25,$A69&amp;"")),ISNUMBER(SEARCH(検索!$B$25,$B69))),1,0))</f>
        <v>0</v>
      </c>
      <c r="H69" s="18" t="n">
        <f aca="false">N(H68)+G69</f>
        <v>0</v>
      </c>
    </row>
    <row r="70" customFormat="false" ht="15" hidden="false" customHeight="false" outlineLevel="0" collapsed="false">
      <c r="A70" s="0" t="n">
        <v>272</v>
      </c>
      <c r="B70" s="16" t="s">
        <v>101</v>
      </c>
      <c r="C70" s="0" t="n">
        <f aca="false">COUNTIFS(医薬品マスタ!$C$2:$C$8936,$A70,医薬品マスタ!$A$2:$A$8936,"内用薬")</f>
        <v>0</v>
      </c>
      <c r="D70" s="0" t="n">
        <f aca="false">COUNTIFS(医薬品マスタ!$C$2:$C$8936,$A70,医薬品マスタ!$A$2:$A$8936,"外用薬")</f>
        <v>0</v>
      </c>
      <c r="E70" s="17"/>
      <c r="F70" s="17"/>
      <c r="G70" s="18" t="n">
        <f aca="false">IF(検索!$B$25="",0,IF(OR(ISNUMBER(SEARCH(検索!$B$25,$A70&amp;"")),ISNUMBER(SEARCH(検索!$B$25,$B70))),1,0))</f>
        <v>0</v>
      </c>
      <c r="H70" s="18" t="n">
        <f aca="false">N(H69)+G70</f>
        <v>0</v>
      </c>
    </row>
    <row r="71" customFormat="false" ht="15" hidden="false" customHeight="false" outlineLevel="0" collapsed="false">
      <c r="A71" s="0" t="n">
        <v>273</v>
      </c>
      <c r="B71" s="16" t="s">
        <v>102</v>
      </c>
      <c r="C71" s="0" t="n">
        <f aca="false">COUNTIFS(医薬品マスタ!$C$2:$C$8936,$A71,医薬品マスタ!$A$2:$A$8936,"内用薬")</f>
        <v>0</v>
      </c>
      <c r="D71" s="0" t="n">
        <f aca="false">COUNTIFS(医薬品マスタ!$C$2:$C$8936,$A71,医薬品マスタ!$A$2:$A$8936,"外用薬")</f>
        <v>0</v>
      </c>
      <c r="E71" s="17"/>
      <c r="F71" s="17"/>
      <c r="G71" s="18" t="n">
        <f aca="false">IF(検索!$B$25="",0,IF(OR(ISNUMBER(SEARCH(検索!$B$25,$A71&amp;"")),ISNUMBER(SEARCH(検索!$B$25,$B71))),1,0))</f>
        <v>0</v>
      </c>
      <c r="H71" s="18" t="n">
        <f aca="false">N(H70)+G71</f>
        <v>0</v>
      </c>
    </row>
    <row r="72" customFormat="false" ht="15" hidden="false" customHeight="false" outlineLevel="0" collapsed="false">
      <c r="A72" s="0" t="n">
        <v>274</v>
      </c>
      <c r="B72" s="16" t="s">
        <v>103</v>
      </c>
      <c r="C72" s="0" t="n">
        <f aca="false">COUNTIFS(医薬品マスタ!$C$2:$C$8936,$A72,医薬品マスタ!$A$2:$A$8936,"内用薬")</f>
        <v>0</v>
      </c>
      <c r="D72" s="0" t="n">
        <f aca="false">COUNTIFS(医薬品マスタ!$C$2:$C$8936,$A72,医薬品マスタ!$A$2:$A$8936,"外用薬")</f>
        <v>0</v>
      </c>
      <c r="E72" s="17"/>
      <c r="F72" s="17"/>
      <c r="G72" s="18" t="n">
        <f aca="false">IF(検索!$B$25="",0,IF(OR(ISNUMBER(SEARCH(検索!$B$25,$A72&amp;"")),ISNUMBER(SEARCH(検索!$B$25,$B72))),1,0))</f>
        <v>0</v>
      </c>
      <c r="H72" s="18" t="n">
        <f aca="false">N(H71)+G72</f>
        <v>0</v>
      </c>
    </row>
    <row r="73" customFormat="false" ht="15" hidden="false" customHeight="false" outlineLevel="0" collapsed="false">
      <c r="A73" s="0" t="n">
        <v>275</v>
      </c>
      <c r="B73" s="16" t="s">
        <v>104</v>
      </c>
      <c r="C73" s="0" t="n">
        <f aca="false">COUNTIFS(医薬品マスタ!$C$2:$C$8936,$A73,医薬品マスタ!$A$2:$A$8936,"内用薬")</f>
        <v>0</v>
      </c>
      <c r="D73" s="0" t="n">
        <f aca="false">COUNTIFS(医薬品マスタ!$C$2:$C$8936,$A73,医薬品マスタ!$A$2:$A$8936,"外用薬")</f>
        <v>0</v>
      </c>
      <c r="E73" s="17"/>
      <c r="F73" s="17"/>
      <c r="G73" s="18" t="n">
        <f aca="false">IF(検索!$B$25="",0,IF(OR(ISNUMBER(SEARCH(検索!$B$25,$A73&amp;"")),ISNUMBER(SEARCH(検索!$B$25,$B73))),1,0))</f>
        <v>0</v>
      </c>
      <c r="H73" s="18" t="n">
        <f aca="false">N(H72)+G73</f>
        <v>0</v>
      </c>
    </row>
    <row r="74" customFormat="false" ht="15" hidden="false" customHeight="false" outlineLevel="0" collapsed="false">
      <c r="A74" s="0" t="n">
        <v>276</v>
      </c>
      <c r="B74" s="16" t="s">
        <v>105</v>
      </c>
      <c r="C74" s="0" t="n">
        <f aca="false">COUNTIFS(医薬品マスタ!$C$2:$C$8936,$A74,医薬品マスタ!$A$2:$A$8936,"内用薬")</f>
        <v>0</v>
      </c>
      <c r="D74" s="0" t="n">
        <f aca="false">COUNTIFS(医薬品マスタ!$C$2:$C$8936,$A74,医薬品マスタ!$A$2:$A$8936,"外用薬")</f>
        <v>0</v>
      </c>
      <c r="E74" s="17"/>
      <c r="F74" s="17"/>
      <c r="G74" s="18" t="n">
        <f aca="false">IF(検索!$B$25="",0,IF(OR(ISNUMBER(SEARCH(検索!$B$25,$A74&amp;"")),ISNUMBER(SEARCH(検索!$B$25,$B74))),1,0))</f>
        <v>0</v>
      </c>
      <c r="H74" s="18" t="n">
        <f aca="false">N(H73)+G74</f>
        <v>0</v>
      </c>
    </row>
    <row r="75" customFormat="false" ht="15" hidden="false" customHeight="false" outlineLevel="0" collapsed="false">
      <c r="A75" s="0" t="n">
        <v>279</v>
      </c>
      <c r="B75" s="16" t="s">
        <v>106</v>
      </c>
      <c r="C75" s="0" t="n">
        <f aca="false">COUNTIFS(医薬品マスタ!$C$2:$C$8936,$A75,医薬品マスタ!$A$2:$A$8936,"内用薬")</f>
        <v>0</v>
      </c>
      <c r="D75" s="0" t="n">
        <f aca="false">COUNTIFS(医薬品マスタ!$C$2:$C$8936,$A75,医薬品マスタ!$A$2:$A$8936,"外用薬")</f>
        <v>0</v>
      </c>
      <c r="E75" s="17"/>
      <c r="F75" s="17"/>
      <c r="G75" s="18" t="n">
        <f aca="false">IF(検索!$B$25="",0,IF(OR(ISNUMBER(SEARCH(検索!$B$25,$A75&amp;"")),ISNUMBER(SEARCH(検索!$B$25,$B75))),1,0))</f>
        <v>0</v>
      </c>
      <c r="H75" s="18" t="n">
        <f aca="false">N(H74)+G75</f>
        <v>0</v>
      </c>
    </row>
    <row r="76" customFormat="false" ht="15" hidden="false" customHeight="false" outlineLevel="0" collapsed="false">
      <c r="A76" s="0" t="n">
        <v>290</v>
      </c>
      <c r="B76" s="16" t="s">
        <v>107</v>
      </c>
      <c r="C76" s="0" t="n">
        <f aca="false">COUNTIFS(医薬品マスタ!$C$2:$C$8936,$A76,医薬品マスタ!$A$2:$A$8936,"内用薬")</f>
        <v>7</v>
      </c>
      <c r="D76" s="0" t="n">
        <f aca="false">COUNTIFS(医薬品マスタ!$C$2:$C$8936,$A76,医薬品マスタ!$A$2:$A$8936,"外用薬")</f>
        <v>0</v>
      </c>
      <c r="E76" s="17"/>
      <c r="F76" s="17"/>
      <c r="G76" s="18" t="n">
        <f aca="false">IF(検索!$B$25="",0,IF(OR(ISNUMBER(SEARCH(検索!$B$25,$A76&amp;"")),ISNUMBER(SEARCH(検索!$B$25,$B76))),1,0))</f>
        <v>0</v>
      </c>
      <c r="H76" s="18" t="n">
        <f aca="false">N(H75)+G76</f>
        <v>0</v>
      </c>
    </row>
    <row r="77" customFormat="false" ht="15" hidden="false" customHeight="false" outlineLevel="0" collapsed="false">
      <c r="A77" s="0" t="n">
        <v>311</v>
      </c>
      <c r="B77" s="16" t="s">
        <v>108</v>
      </c>
      <c r="C77" s="0" t="n">
        <f aca="false">COUNTIFS(医薬品マスタ!$C$2:$C$8936,$A77,医薬品マスタ!$A$2:$A$8936,"内用薬")</f>
        <v>40</v>
      </c>
      <c r="D77" s="0" t="n">
        <f aca="false">COUNTIFS(医薬品マスタ!$C$2:$C$8936,$A77,医薬品マスタ!$A$2:$A$8936,"外用薬")</f>
        <v>0</v>
      </c>
      <c r="E77" s="17"/>
      <c r="F77" s="17"/>
      <c r="G77" s="18" t="n">
        <f aca="false">IF(検索!$B$25="",0,IF(OR(ISNUMBER(SEARCH(検索!$B$25,$A77&amp;"")),ISNUMBER(SEARCH(検索!$B$25,$B77))),1,0))</f>
        <v>0</v>
      </c>
      <c r="H77" s="18" t="n">
        <f aca="false">N(H76)+G77</f>
        <v>0</v>
      </c>
    </row>
    <row r="78" customFormat="false" ht="15" hidden="false" customHeight="false" outlineLevel="0" collapsed="false">
      <c r="A78" s="0" t="n">
        <v>312</v>
      </c>
      <c r="B78" s="16" t="s">
        <v>109</v>
      </c>
      <c r="C78" s="0" t="n">
        <f aca="false">COUNTIFS(医薬品マスタ!$C$2:$C$8936,$A78,医薬品マスタ!$A$2:$A$8936,"内用薬")</f>
        <v>9</v>
      </c>
      <c r="D78" s="0" t="n">
        <f aca="false">COUNTIFS(医薬品マスタ!$C$2:$C$8936,$A78,医薬品マスタ!$A$2:$A$8936,"外用薬")</f>
        <v>0</v>
      </c>
      <c r="E78" s="17"/>
      <c r="F78" s="17"/>
      <c r="G78" s="18" t="n">
        <f aca="false">IF(検索!$B$25="",0,IF(OR(ISNUMBER(SEARCH(検索!$B$25,$A78&amp;"")),ISNUMBER(SEARCH(検索!$B$25,$B78))),1,0))</f>
        <v>0</v>
      </c>
      <c r="H78" s="18" t="n">
        <f aca="false">N(H77)+G78</f>
        <v>0</v>
      </c>
    </row>
    <row r="79" customFormat="false" ht="15" hidden="false" customHeight="false" outlineLevel="0" collapsed="false">
      <c r="A79" s="0" t="n">
        <v>313</v>
      </c>
      <c r="B79" s="16" t="s">
        <v>110</v>
      </c>
      <c r="C79" s="0" t="n">
        <f aca="false">COUNTIFS(医薬品マスタ!$C$2:$C$8936,$A79,医薬品マスタ!$A$2:$A$8936,"内用薬")</f>
        <v>34</v>
      </c>
      <c r="D79" s="0" t="n">
        <f aca="false">COUNTIFS(医薬品マスタ!$C$2:$C$8936,$A79,医薬品マスタ!$A$2:$A$8936,"外用薬")</f>
        <v>0</v>
      </c>
      <c r="E79" s="17"/>
      <c r="F79" s="17"/>
      <c r="G79" s="18" t="n">
        <f aca="false">IF(検索!$B$25="",0,IF(OR(ISNUMBER(SEARCH(検索!$B$25,$A79&amp;"")),ISNUMBER(SEARCH(検索!$B$25,$B79))),1,0))</f>
        <v>0</v>
      </c>
      <c r="H79" s="18" t="n">
        <f aca="false">N(H78)+G79</f>
        <v>0</v>
      </c>
    </row>
    <row r="80" customFormat="false" ht="15" hidden="false" customHeight="false" outlineLevel="0" collapsed="false">
      <c r="A80" s="0" t="n">
        <v>314</v>
      </c>
      <c r="B80" s="16" t="s">
        <v>111</v>
      </c>
      <c r="C80" s="0" t="n">
        <f aca="false">COUNTIFS(医薬品マスタ!$C$2:$C$8936,$A80,医薬品マスタ!$A$2:$A$8936,"内用薬")</f>
        <v>5</v>
      </c>
      <c r="D80" s="0" t="n">
        <f aca="false">COUNTIFS(医薬品マスタ!$C$2:$C$8936,$A80,医薬品マスタ!$A$2:$A$8936,"外用薬")</f>
        <v>0</v>
      </c>
      <c r="E80" s="17"/>
      <c r="F80" s="17"/>
      <c r="G80" s="18" t="n">
        <f aca="false">IF(検索!$B$25="",0,IF(OR(ISNUMBER(SEARCH(検索!$B$25,$A80&amp;"")),ISNUMBER(SEARCH(検索!$B$25,$B80))),1,0))</f>
        <v>0</v>
      </c>
      <c r="H80" s="18" t="n">
        <f aca="false">N(H79)+G80</f>
        <v>0</v>
      </c>
    </row>
    <row r="81" customFormat="false" ht="15" hidden="false" customHeight="false" outlineLevel="0" collapsed="false">
      <c r="A81" s="0" t="n">
        <v>315</v>
      </c>
      <c r="B81" s="16" t="s">
        <v>112</v>
      </c>
      <c r="C81" s="0" t="n">
        <f aca="false">COUNTIFS(医薬品マスタ!$C$2:$C$8936,$A81,医薬品マスタ!$A$2:$A$8936,"内用薬")</f>
        <v>5</v>
      </c>
      <c r="D81" s="0" t="n">
        <f aca="false">COUNTIFS(医薬品マスタ!$C$2:$C$8936,$A81,医薬品マスタ!$A$2:$A$8936,"外用薬")</f>
        <v>0</v>
      </c>
      <c r="E81" s="17"/>
      <c r="F81" s="17"/>
      <c r="G81" s="18" t="n">
        <f aca="false">IF(検索!$B$25="",0,IF(OR(ISNUMBER(SEARCH(検索!$B$25,$A81&amp;"")),ISNUMBER(SEARCH(検索!$B$25,$B81))),1,0))</f>
        <v>0</v>
      </c>
      <c r="H81" s="18" t="n">
        <f aca="false">N(H80)+G81</f>
        <v>0</v>
      </c>
    </row>
    <row r="82" customFormat="false" ht="15" hidden="false" customHeight="false" outlineLevel="0" collapsed="false">
      <c r="A82" s="0" t="n">
        <v>316</v>
      </c>
      <c r="B82" s="16" t="s">
        <v>113</v>
      </c>
      <c r="C82" s="0" t="n">
        <f aca="false">COUNTIFS(医薬品マスタ!$C$2:$C$8936,$A82,医薬品マスタ!$A$2:$A$8936,"内用薬")</f>
        <v>8</v>
      </c>
      <c r="D82" s="0" t="n">
        <f aca="false">COUNTIFS(医薬品マスタ!$C$2:$C$8936,$A82,医薬品マスタ!$A$2:$A$8936,"外用薬")</f>
        <v>0</v>
      </c>
      <c r="E82" s="17"/>
      <c r="F82" s="17"/>
      <c r="G82" s="18" t="n">
        <f aca="false">IF(検索!$B$25="",0,IF(OR(ISNUMBER(SEARCH(検索!$B$25,$A82&amp;"")),ISNUMBER(SEARCH(検索!$B$25,$B82))),1,0))</f>
        <v>0</v>
      </c>
      <c r="H82" s="18" t="n">
        <f aca="false">N(H81)+G82</f>
        <v>0</v>
      </c>
    </row>
    <row r="83" customFormat="false" ht="15" hidden="false" customHeight="false" outlineLevel="0" collapsed="false">
      <c r="A83" s="0" t="n">
        <v>317</v>
      </c>
      <c r="B83" s="16" t="s">
        <v>114</v>
      </c>
      <c r="C83" s="0" t="n">
        <f aca="false">COUNTIFS(医薬品マスタ!$C$2:$C$8936,$A83,医薬品マスタ!$A$2:$A$8936,"内用薬")</f>
        <v>11</v>
      </c>
      <c r="D83" s="0" t="n">
        <f aca="false">COUNTIFS(医薬品マスタ!$C$2:$C$8936,$A83,医薬品マスタ!$A$2:$A$8936,"外用薬")</f>
        <v>0</v>
      </c>
      <c r="E83" s="17"/>
      <c r="F83" s="17"/>
      <c r="G83" s="18" t="n">
        <f aca="false">IF(検索!$B$25="",0,IF(OR(ISNUMBER(SEARCH(検索!$B$25,$A83&amp;"")),ISNUMBER(SEARCH(検索!$B$25,$B83))),1,0))</f>
        <v>0</v>
      </c>
      <c r="H83" s="18" t="n">
        <f aca="false">N(H82)+G83</f>
        <v>0</v>
      </c>
    </row>
    <row r="84" customFormat="false" ht="15" hidden="false" customHeight="false" outlineLevel="0" collapsed="false">
      <c r="A84" s="0" t="n">
        <v>319</v>
      </c>
      <c r="B84" s="16" t="s">
        <v>115</v>
      </c>
      <c r="C84" s="0" t="n">
        <f aca="false">COUNTIFS(医薬品マスタ!$C$2:$C$8936,$A84,医薬品マスタ!$A$2:$A$8936,"内用薬")</f>
        <v>3</v>
      </c>
      <c r="D84" s="0" t="n">
        <f aca="false">COUNTIFS(医薬品マスタ!$C$2:$C$8936,$A84,医薬品マスタ!$A$2:$A$8936,"外用薬")</f>
        <v>0</v>
      </c>
      <c r="E84" s="17"/>
      <c r="F84" s="17"/>
      <c r="G84" s="18" t="n">
        <f aca="false">IF(検索!$B$25="",0,IF(OR(ISNUMBER(SEARCH(検索!$B$25,$A84&amp;"")),ISNUMBER(SEARCH(検索!$B$25,$B84))),1,0))</f>
        <v>0</v>
      </c>
      <c r="H84" s="18" t="n">
        <f aca="false">N(H83)+G84</f>
        <v>0</v>
      </c>
    </row>
    <row r="85" customFormat="false" ht="15" hidden="false" customHeight="false" outlineLevel="0" collapsed="false">
      <c r="A85" s="0" t="n">
        <v>321</v>
      </c>
      <c r="B85" s="16" t="s">
        <v>116</v>
      </c>
      <c r="C85" s="0" t="n">
        <f aca="false">COUNTIFS(医薬品マスタ!$C$2:$C$8936,$A85,医薬品マスタ!$A$2:$A$8936,"内用薬")</f>
        <v>9</v>
      </c>
      <c r="D85" s="0" t="n">
        <f aca="false">COUNTIFS(医薬品マスタ!$C$2:$C$8936,$A85,医薬品マスタ!$A$2:$A$8936,"外用薬")</f>
        <v>0</v>
      </c>
      <c r="E85" s="17"/>
      <c r="F85" s="17"/>
      <c r="G85" s="18" t="n">
        <f aca="false">IF(検索!$B$25="",0,IF(OR(ISNUMBER(SEARCH(検索!$B$25,$A85&amp;"")),ISNUMBER(SEARCH(検索!$B$25,$B85))),1,0))</f>
        <v>0</v>
      </c>
      <c r="H85" s="18" t="n">
        <f aca="false">N(H84)+G85</f>
        <v>0</v>
      </c>
    </row>
    <row r="86" customFormat="false" ht="15" hidden="false" customHeight="false" outlineLevel="0" collapsed="false">
      <c r="A86" s="0" t="n">
        <v>322</v>
      </c>
      <c r="B86" s="16" t="s">
        <v>117</v>
      </c>
      <c r="C86" s="0" t="n">
        <f aca="false">COUNTIFS(医薬品マスタ!$C$2:$C$8936,$A86,医薬品マスタ!$A$2:$A$8936,"内用薬")</f>
        <v>31</v>
      </c>
      <c r="D86" s="0" t="n">
        <f aca="false">COUNTIFS(医薬品マスタ!$C$2:$C$8936,$A86,医薬品マスタ!$A$2:$A$8936,"外用薬")</f>
        <v>0</v>
      </c>
      <c r="E86" s="17"/>
      <c r="F86" s="17"/>
      <c r="G86" s="18" t="n">
        <f aca="false">IF(検索!$B$25="",0,IF(OR(ISNUMBER(SEARCH(検索!$B$25,$A86&amp;"")),ISNUMBER(SEARCH(検索!$B$25,$B86))),1,0))</f>
        <v>0</v>
      </c>
      <c r="H86" s="18" t="n">
        <f aca="false">N(H85)+G86</f>
        <v>0</v>
      </c>
    </row>
    <row r="87" customFormat="false" ht="15" hidden="false" customHeight="false" outlineLevel="0" collapsed="false">
      <c r="A87" s="0" t="n">
        <v>323</v>
      </c>
      <c r="B87" s="16" t="s">
        <v>118</v>
      </c>
      <c r="C87" s="0" t="n">
        <f aca="false">COUNTIFS(医薬品マスタ!$C$2:$C$8936,$A87,医薬品マスタ!$A$2:$A$8936,"内用薬")</f>
        <v>4</v>
      </c>
      <c r="D87" s="0" t="n">
        <f aca="false">COUNTIFS(医薬品マスタ!$C$2:$C$8936,$A87,医薬品マスタ!$A$2:$A$8936,"外用薬")</f>
        <v>0</v>
      </c>
      <c r="E87" s="17"/>
      <c r="F87" s="17"/>
      <c r="G87" s="18" t="n">
        <f aca="false">IF(検索!$B$25="",0,IF(OR(ISNUMBER(SEARCH(検索!$B$25,$A87&amp;"")),ISNUMBER(SEARCH(検索!$B$25,$B87))),1,0))</f>
        <v>0</v>
      </c>
      <c r="H87" s="18" t="n">
        <f aca="false">N(H86)+G87</f>
        <v>0</v>
      </c>
    </row>
    <row r="88" customFormat="false" ht="15" hidden="false" customHeight="false" outlineLevel="0" collapsed="false">
      <c r="A88" s="0" t="n">
        <v>324</v>
      </c>
      <c r="B88" s="16" t="s">
        <v>119</v>
      </c>
      <c r="C88" s="0" t="n">
        <f aca="false">COUNTIFS(医薬品マスタ!$C$2:$C$8936,$A88,医薬品マスタ!$A$2:$A$8936,"内用薬")</f>
        <v>0</v>
      </c>
      <c r="D88" s="0" t="n">
        <f aca="false">COUNTIFS(医薬品マスタ!$C$2:$C$8936,$A88,医薬品マスタ!$A$2:$A$8936,"外用薬")</f>
        <v>0</v>
      </c>
      <c r="E88" s="17"/>
      <c r="F88" s="17"/>
      <c r="G88" s="18" t="n">
        <f aca="false">IF(検索!$B$25="",0,IF(OR(ISNUMBER(SEARCH(検索!$B$25,$A88&amp;"")),ISNUMBER(SEARCH(検索!$B$25,$B88))),1,0))</f>
        <v>0</v>
      </c>
      <c r="H88" s="18" t="n">
        <f aca="false">N(H87)+G88</f>
        <v>0</v>
      </c>
    </row>
    <row r="89" customFormat="false" ht="15" hidden="false" customHeight="false" outlineLevel="0" collapsed="false">
      <c r="A89" s="0" t="n">
        <v>325</v>
      </c>
      <c r="B89" s="16" t="s">
        <v>120</v>
      </c>
      <c r="C89" s="0" t="n">
        <f aca="false">COUNTIFS(医薬品マスタ!$C$2:$C$8936,$A89,医薬品マスタ!$A$2:$A$8936,"内用薬")</f>
        <v>16</v>
      </c>
      <c r="D89" s="0" t="n">
        <f aca="false">COUNTIFS(医薬品マスタ!$C$2:$C$8936,$A89,医薬品マスタ!$A$2:$A$8936,"外用薬")</f>
        <v>0</v>
      </c>
      <c r="E89" s="17"/>
      <c r="F89" s="17"/>
      <c r="G89" s="18" t="n">
        <f aca="false">IF(検索!$B$25="",0,IF(OR(ISNUMBER(SEARCH(検索!$B$25,$A89&amp;"")),ISNUMBER(SEARCH(検索!$B$25,$B89))),1,0))</f>
        <v>0</v>
      </c>
      <c r="H89" s="18" t="n">
        <f aca="false">N(H88)+G89</f>
        <v>0</v>
      </c>
    </row>
    <row r="90" customFormat="false" ht="15" hidden="false" customHeight="false" outlineLevel="0" collapsed="false">
      <c r="A90" s="0" t="n">
        <v>326</v>
      </c>
      <c r="B90" s="16" t="s">
        <v>121</v>
      </c>
      <c r="C90" s="0" t="n">
        <f aca="false">COUNTIFS(医薬品マスタ!$C$2:$C$8936,$A90,医薬品マスタ!$A$2:$A$8936,"内用薬")</f>
        <v>0</v>
      </c>
      <c r="D90" s="0" t="n">
        <f aca="false">COUNTIFS(医薬品マスタ!$C$2:$C$8936,$A90,医薬品マスタ!$A$2:$A$8936,"外用薬")</f>
        <v>0</v>
      </c>
      <c r="E90" s="17"/>
      <c r="F90" s="17"/>
      <c r="G90" s="18" t="n">
        <f aca="false">IF(検索!$B$25="",0,IF(OR(ISNUMBER(SEARCH(検索!$B$25,$A90&amp;"")),ISNUMBER(SEARCH(検索!$B$25,$B90))),1,0))</f>
        <v>0</v>
      </c>
      <c r="H90" s="18" t="n">
        <f aca="false">N(H89)+G90</f>
        <v>0</v>
      </c>
    </row>
    <row r="91" customFormat="false" ht="15" hidden="false" customHeight="false" outlineLevel="0" collapsed="false">
      <c r="A91" s="0" t="n">
        <v>327</v>
      </c>
      <c r="B91" s="16" t="s">
        <v>122</v>
      </c>
      <c r="C91" s="0" t="n">
        <f aca="false">COUNTIFS(医薬品マスタ!$C$2:$C$8936,$A91,医薬品マスタ!$A$2:$A$8936,"内用薬")</f>
        <v>7</v>
      </c>
      <c r="D91" s="0" t="n">
        <f aca="false">COUNTIFS(医薬品マスタ!$C$2:$C$8936,$A91,医薬品マスタ!$A$2:$A$8936,"外用薬")</f>
        <v>0</v>
      </c>
      <c r="E91" s="17"/>
      <c r="F91" s="17"/>
      <c r="G91" s="18" t="n">
        <f aca="false">IF(検索!$B$25="",0,IF(OR(ISNUMBER(SEARCH(検索!$B$25,$A91&amp;"")),ISNUMBER(SEARCH(検索!$B$25,$B91))),1,0))</f>
        <v>0</v>
      </c>
      <c r="H91" s="18" t="n">
        <f aca="false">N(H90)+G91</f>
        <v>0</v>
      </c>
    </row>
    <row r="92" customFormat="false" ht="15" hidden="false" customHeight="false" outlineLevel="0" collapsed="false">
      <c r="A92" s="0" t="n">
        <v>329</v>
      </c>
      <c r="B92" s="16" t="s">
        <v>123</v>
      </c>
      <c r="C92" s="0" t="n">
        <f aca="false">COUNTIFS(医薬品マスタ!$C$2:$C$8936,$A92,医薬品マスタ!$A$2:$A$8936,"内用薬")</f>
        <v>2</v>
      </c>
      <c r="D92" s="0" t="n">
        <f aca="false">COUNTIFS(医薬品マスタ!$C$2:$C$8936,$A92,医薬品マスタ!$A$2:$A$8936,"外用薬")</f>
        <v>0</v>
      </c>
      <c r="E92" s="17"/>
      <c r="F92" s="17"/>
      <c r="G92" s="18" t="n">
        <f aca="false">IF(検索!$B$25="",0,IF(OR(ISNUMBER(SEARCH(検索!$B$25,$A92&amp;"")),ISNUMBER(SEARCH(検索!$B$25,$B92))),1,0))</f>
        <v>0</v>
      </c>
      <c r="H92" s="18" t="n">
        <f aca="false">N(H91)+G92</f>
        <v>0</v>
      </c>
    </row>
    <row r="93" customFormat="false" ht="15" hidden="false" customHeight="false" outlineLevel="0" collapsed="false">
      <c r="A93" s="0" t="n">
        <v>331</v>
      </c>
      <c r="B93" s="16" t="s">
        <v>124</v>
      </c>
      <c r="C93" s="0" t="n">
        <f aca="false">COUNTIFS(医薬品マスタ!$C$2:$C$8936,$A93,医薬品マスタ!$A$2:$A$8936,"内用薬")</f>
        <v>0</v>
      </c>
      <c r="D93" s="0" t="n">
        <f aca="false">COUNTIFS(医薬品マスタ!$C$2:$C$8936,$A93,医薬品マスタ!$A$2:$A$8936,"外用薬")</f>
        <v>0</v>
      </c>
      <c r="E93" s="17"/>
      <c r="F93" s="17"/>
      <c r="G93" s="18" t="n">
        <f aca="false">IF(検索!$B$25="",0,IF(OR(ISNUMBER(SEARCH(検索!$B$25,$A93&amp;"")),ISNUMBER(SEARCH(検索!$B$25,$B93))),1,0))</f>
        <v>0</v>
      </c>
      <c r="H93" s="18" t="n">
        <f aca="false">N(H92)+G93</f>
        <v>0</v>
      </c>
    </row>
    <row r="94" customFormat="false" ht="15" hidden="false" customHeight="false" outlineLevel="0" collapsed="false">
      <c r="A94" s="0" t="n">
        <v>332</v>
      </c>
      <c r="B94" s="16" t="s">
        <v>125</v>
      </c>
      <c r="C94" s="0" t="n">
        <f aca="false">COUNTIFS(医薬品マスタ!$C$2:$C$8936,$A94,医薬品マスタ!$A$2:$A$8936,"内用薬")</f>
        <v>22</v>
      </c>
      <c r="D94" s="0" t="n">
        <f aca="false">COUNTIFS(医薬品マスタ!$C$2:$C$8936,$A94,医薬品マスタ!$A$2:$A$8936,"外用薬")</f>
        <v>11</v>
      </c>
      <c r="E94" s="17"/>
      <c r="F94" s="17"/>
      <c r="G94" s="18" t="n">
        <f aca="false">IF(検索!$B$25="",0,IF(OR(ISNUMBER(SEARCH(検索!$B$25,$A94&amp;"")),ISNUMBER(SEARCH(検索!$B$25,$B94))),1,0))</f>
        <v>0</v>
      </c>
      <c r="H94" s="18" t="n">
        <f aca="false">N(H93)+G94</f>
        <v>0</v>
      </c>
    </row>
    <row r="95" customFormat="false" ht="15" hidden="false" customHeight="false" outlineLevel="0" collapsed="false">
      <c r="A95" s="0" t="n">
        <v>333</v>
      </c>
      <c r="B95" s="16" t="s">
        <v>126</v>
      </c>
      <c r="C95" s="0" t="n">
        <f aca="false">COUNTIFS(医薬品マスタ!$C$2:$C$8936,$A95,医薬品マスタ!$A$2:$A$8936,"内用薬")</f>
        <v>49</v>
      </c>
      <c r="D95" s="0" t="n">
        <f aca="false">COUNTIFS(医薬品マスタ!$C$2:$C$8936,$A95,医薬品マスタ!$A$2:$A$8936,"外用薬")</f>
        <v>31</v>
      </c>
      <c r="E95" s="17"/>
      <c r="F95" s="17"/>
      <c r="G95" s="18" t="n">
        <f aca="false">IF(検索!$B$25="",0,IF(OR(ISNUMBER(SEARCH(検索!$B$25,$A95&amp;"")),ISNUMBER(SEARCH(検索!$B$25,$B95))),1,0))</f>
        <v>0</v>
      </c>
      <c r="H95" s="18" t="n">
        <f aca="false">N(H94)+G95</f>
        <v>0</v>
      </c>
    </row>
    <row r="96" customFormat="false" ht="15" hidden="false" customHeight="false" outlineLevel="0" collapsed="false">
      <c r="A96" s="0" t="n">
        <v>339</v>
      </c>
      <c r="B96" s="16" t="s">
        <v>127</v>
      </c>
      <c r="C96" s="0" t="n">
        <f aca="false">COUNTIFS(医薬品マスタ!$C$2:$C$8936,$A96,医薬品マスタ!$A$2:$A$8936,"内用薬")</f>
        <v>112</v>
      </c>
      <c r="D96" s="0" t="n">
        <f aca="false">COUNTIFS(医薬品マスタ!$C$2:$C$8936,$A96,医薬品マスタ!$A$2:$A$8936,"外用薬")</f>
        <v>1</v>
      </c>
      <c r="E96" s="17"/>
      <c r="F96" s="17"/>
      <c r="G96" s="18" t="n">
        <f aca="false">IF(検索!$B$25="",0,IF(OR(ISNUMBER(SEARCH(検索!$B$25,$A96&amp;"")),ISNUMBER(SEARCH(検索!$B$25,$B96))),1,0))</f>
        <v>0</v>
      </c>
      <c r="H96" s="18" t="n">
        <f aca="false">N(H95)+G96</f>
        <v>0</v>
      </c>
    </row>
    <row r="97" customFormat="false" ht="15" hidden="false" customHeight="false" outlineLevel="0" collapsed="false">
      <c r="A97" s="0" t="n">
        <v>341</v>
      </c>
      <c r="B97" s="16" t="s">
        <v>128</v>
      </c>
      <c r="C97" s="0" t="n">
        <f aca="false">COUNTIFS(医薬品マスタ!$C$2:$C$8936,$A97,医薬品マスタ!$A$2:$A$8936,"内用薬")</f>
        <v>0</v>
      </c>
      <c r="D97" s="0" t="n">
        <f aca="false">COUNTIFS(医薬品マスタ!$C$2:$C$8936,$A97,医薬品マスタ!$A$2:$A$8936,"外用薬")</f>
        <v>0</v>
      </c>
      <c r="E97" s="17"/>
      <c r="F97" s="17"/>
      <c r="G97" s="18" t="n">
        <f aca="false">IF(検索!$B$25="",0,IF(OR(ISNUMBER(SEARCH(検索!$B$25,$A97&amp;"")),ISNUMBER(SEARCH(検索!$B$25,$B97))),1,0))</f>
        <v>0</v>
      </c>
      <c r="H97" s="18" t="n">
        <f aca="false">N(H96)+G97</f>
        <v>0</v>
      </c>
    </row>
    <row r="98" customFormat="false" ht="15" hidden="false" customHeight="false" outlineLevel="0" collapsed="false">
      <c r="A98" s="0" t="n">
        <v>342</v>
      </c>
      <c r="B98" s="16" t="s">
        <v>129</v>
      </c>
      <c r="C98" s="0" t="n">
        <f aca="false">COUNTIFS(医薬品マスタ!$C$2:$C$8936,$A98,医薬品マスタ!$A$2:$A$8936,"内用薬")</f>
        <v>0</v>
      </c>
      <c r="D98" s="0" t="n">
        <f aca="false">COUNTIFS(医薬品マスタ!$C$2:$C$8936,$A98,医薬品マスタ!$A$2:$A$8936,"外用薬")</f>
        <v>0</v>
      </c>
      <c r="E98" s="17"/>
      <c r="F98" s="17"/>
      <c r="G98" s="18" t="n">
        <f aca="false">IF(検索!$B$25="",0,IF(OR(ISNUMBER(SEARCH(検索!$B$25,$A98&amp;"")),ISNUMBER(SEARCH(検索!$B$25,$B98))),1,0))</f>
        <v>0</v>
      </c>
      <c r="H98" s="18" t="n">
        <f aca="false">N(H97)+G98</f>
        <v>0</v>
      </c>
    </row>
    <row r="99" customFormat="false" ht="15" hidden="false" customHeight="false" outlineLevel="0" collapsed="false">
      <c r="A99" s="0" t="n">
        <v>349</v>
      </c>
      <c r="B99" s="16" t="s">
        <v>130</v>
      </c>
      <c r="C99" s="0" t="n">
        <f aca="false">COUNTIFS(医薬品マスタ!$C$2:$C$8936,$A99,医薬品マスタ!$A$2:$A$8936,"内用薬")</f>
        <v>0</v>
      </c>
      <c r="D99" s="0" t="n">
        <f aca="false">COUNTIFS(医薬品マスタ!$C$2:$C$8936,$A99,医薬品マスタ!$A$2:$A$8936,"外用薬")</f>
        <v>0</v>
      </c>
      <c r="E99" s="17"/>
      <c r="F99" s="17"/>
      <c r="G99" s="18" t="n">
        <f aca="false">IF(検索!$B$25="",0,IF(OR(ISNUMBER(SEARCH(検索!$B$25,$A99&amp;"")),ISNUMBER(SEARCH(検索!$B$25,$B99))),1,0))</f>
        <v>0</v>
      </c>
      <c r="H99" s="18" t="n">
        <f aca="false">N(H98)+G99</f>
        <v>0</v>
      </c>
    </row>
    <row r="100" customFormat="false" ht="15" hidden="false" customHeight="false" outlineLevel="0" collapsed="false">
      <c r="A100" s="0" t="n">
        <v>391</v>
      </c>
      <c r="B100" s="16" t="s">
        <v>131</v>
      </c>
      <c r="C100" s="0" t="n">
        <f aca="false">COUNTIFS(医薬品マスタ!$C$2:$C$8936,$A100,医薬品マスタ!$A$2:$A$8936,"内用薬")</f>
        <v>9</v>
      </c>
      <c r="D100" s="0" t="n">
        <f aca="false">COUNTIFS(医薬品マスタ!$C$2:$C$8936,$A100,医薬品マスタ!$A$2:$A$8936,"外用薬")</f>
        <v>0</v>
      </c>
      <c r="E100" s="17"/>
      <c r="F100" s="17"/>
      <c r="G100" s="18" t="n">
        <f aca="false">IF(検索!$B$25="",0,IF(OR(ISNUMBER(SEARCH(検索!$B$25,$A100&amp;"")),ISNUMBER(SEARCH(検索!$B$25,$B100))),1,0))</f>
        <v>0</v>
      </c>
      <c r="H100" s="18" t="n">
        <f aca="false">N(H99)+G100</f>
        <v>0</v>
      </c>
    </row>
    <row r="101" customFormat="false" ht="15" hidden="false" customHeight="false" outlineLevel="0" collapsed="false">
      <c r="A101" s="0" t="n">
        <v>392</v>
      </c>
      <c r="B101" s="16" t="s">
        <v>132</v>
      </c>
      <c r="C101" s="0" t="n">
        <f aca="false">COUNTIFS(医薬品マスタ!$C$2:$C$8936,$A101,医薬品マスタ!$A$2:$A$8936,"内用薬")</f>
        <v>43</v>
      </c>
      <c r="D101" s="0" t="n">
        <f aca="false">COUNTIFS(医薬品マスタ!$C$2:$C$8936,$A101,医薬品マスタ!$A$2:$A$8936,"外用薬")</f>
        <v>0</v>
      </c>
      <c r="E101" s="17"/>
      <c r="F101" s="17"/>
      <c r="G101" s="18" t="n">
        <f aca="false">IF(検索!$B$25="",0,IF(OR(ISNUMBER(SEARCH(検索!$B$25,$A101&amp;"")),ISNUMBER(SEARCH(検索!$B$25,$B101))),1,0))</f>
        <v>0</v>
      </c>
      <c r="H101" s="18" t="n">
        <f aca="false">N(H100)+G101</f>
        <v>0</v>
      </c>
    </row>
    <row r="102" customFormat="false" ht="15" hidden="false" customHeight="false" outlineLevel="0" collapsed="false">
      <c r="A102" s="0" t="n">
        <v>393</v>
      </c>
      <c r="B102" s="16" t="s">
        <v>133</v>
      </c>
      <c r="C102" s="0" t="n">
        <f aca="false">COUNTIFS(医薬品マスタ!$C$2:$C$8936,$A102,医薬品マスタ!$A$2:$A$8936,"内用薬")</f>
        <v>2</v>
      </c>
      <c r="D102" s="0" t="n">
        <f aca="false">COUNTIFS(医薬品マスタ!$C$2:$C$8936,$A102,医薬品マスタ!$A$2:$A$8936,"外用薬")</f>
        <v>0</v>
      </c>
      <c r="E102" s="17"/>
      <c r="F102" s="17"/>
      <c r="G102" s="18" t="n">
        <f aca="false">IF(検索!$B$25="",0,IF(OR(ISNUMBER(SEARCH(検索!$B$25,$A102&amp;"")),ISNUMBER(SEARCH(検索!$B$25,$B102))),1,0))</f>
        <v>0</v>
      </c>
      <c r="H102" s="18" t="n">
        <f aca="false">N(H101)+G102</f>
        <v>0</v>
      </c>
    </row>
    <row r="103" customFormat="false" ht="15" hidden="false" customHeight="false" outlineLevel="0" collapsed="false">
      <c r="A103" s="0" t="n">
        <v>394</v>
      </c>
      <c r="B103" s="16" t="s">
        <v>134</v>
      </c>
      <c r="C103" s="0" t="n">
        <f aca="false">COUNTIFS(医薬品マスタ!$C$2:$C$8936,$A103,医薬品マスタ!$A$2:$A$8936,"内用薬")</f>
        <v>46</v>
      </c>
      <c r="D103" s="0" t="n">
        <f aca="false">COUNTIFS(医薬品マスタ!$C$2:$C$8936,$A103,医薬品マスタ!$A$2:$A$8936,"外用薬")</f>
        <v>0</v>
      </c>
      <c r="E103" s="17"/>
      <c r="F103" s="17"/>
      <c r="G103" s="18" t="n">
        <f aca="false">IF(検索!$B$25="",0,IF(OR(ISNUMBER(SEARCH(検索!$B$25,$A103&amp;"")),ISNUMBER(SEARCH(検索!$B$25,$B103))),1,0))</f>
        <v>0</v>
      </c>
      <c r="H103" s="18" t="n">
        <f aca="false">N(H102)+G103</f>
        <v>0</v>
      </c>
    </row>
    <row r="104" customFormat="false" ht="15" hidden="false" customHeight="false" outlineLevel="0" collapsed="false">
      <c r="A104" s="0" t="n">
        <v>395</v>
      </c>
      <c r="B104" s="16" t="s">
        <v>135</v>
      </c>
      <c r="C104" s="0" t="n">
        <f aca="false">COUNTIFS(医薬品マスタ!$C$2:$C$8936,$A104,医薬品マスタ!$A$2:$A$8936,"内用薬")</f>
        <v>0</v>
      </c>
      <c r="D104" s="0" t="n">
        <f aca="false">COUNTIFS(医薬品マスタ!$C$2:$C$8936,$A104,医薬品マスタ!$A$2:$A$8936,"外用薬")</f>
        <v>1</v>
      </c>
      <c r="E104" s="17"/>
      <c r="F104" s="17"/>
      <c r="G104" s="18" t="n">
        <f aca="false">IF(検索!$B$25="",0,IF(OR(ISNUMBER(SEARCH(検索!$B$25,$A104&amp;"")),ISNUMBER(SEARCH(検索!$B$25,$B104))),1,0))</f>
        <v>0</v>
      </c>
      <c r="H104" s="18" t="n">
        <f aca="false">N(H103)+G104</f>
        <v>0</v>
      </c>
    </row>
    <row r="105" customFormat="false" ht="15" hidden="false" customHeight="false" outlineLevel="0" collapsed="false">
      <c r="A105" s="0" t="n">
        <v>396</v>
      </c>
      <c r="B105" s="16" t="s">
        <v>136</v>
      </c>
      <c r="C105" s="0" t="n">
        <f aca="false">COUNTIFS(医薬品マスタ!$C$2:$C$8936,$A105,医薬品マスタ!$A$2:$A$8936,"内用薬")</f>
        <v>171</v>
      </c>
      <c r="D105" s="0" t="n">
        <f aca="false">COUNTIFS(医薬品マスタ!$C$2:$C$8936,$A105,医薬品マスタ!$A$2:$A$8936,"外用薬")</f>
        <v>0</v>
      </c>
      <c r="E105" s="17"/>
      <c r="F105" s="17"/>
      <c r="G105" s="18" t="n">
        <f aca="false">IF(検索!$B$25="",0,IF(OR(ISNUMBER(SEARCH(検索!$B$25,$A105&amp;"")),ISNUMBER(SEARCH(検索!$B$25,$B105))),1,0))</f>
        <v>0</v>
      </c>
      <c r="H105" s="18" t="n">
        <f aca="false">N(H104)+G105</f>
        <v>0</v>
      </c>
    </row>
    <row r="106" customFormat="false" ht="15" hidden="false" customHeight="false" outlineLevel="0" collapsed="false">
      <c r="A106" s="0" t="n">
        <v>397</v>
      </c>
      <c r="B106" s="16" t="s">
        <v>137</v>
      </c>
      <c r="C106" s="0" t="n">
        <f aca="false">COUNTIFS(医薬品マスタ!$C$2:$C$8936,$A106,医薬品マスタ!$A$2:$A$8936,"内用薬")</f>
        <v>0</v>
      </c>
      <c r="D106" s="0" t="n">
        <f aca="false">COUNTIFS(医薬品マスタ!$C$2:$C$8936,$A106,医薬品マスタ!$A$2:$A$8936,"外用薬")</f>
        <v>0</v>
      </c>
      <c r="E106" s="17"/>
      <c r="F106" s="17"/>
      <c r="G106" s="18" t="n">
        <f aca="false">IF(検索!$B$25="",0,IF(OR(ISNUMBER(SEARCH(検索!$B$25,$A106&amp;"")),ISNUMBER(SEARCH(検索!$B$25,$B106))),1,0))</f>
        <v>0</v>
      </c>
      <c r="H106" s="18" t="n">
        <f aca="false">N(H105)+G106</f>
        <v>0</v>
      </c>
    </row>
    <row r="107" customFormat="false" ht="15" hidden="false" customHeight="false" outlineLevel="0" collapsed="false">
      <c r="A107" s="0" t="n">
        <v>399</v>
      </c>
      <c r="B107" s="16" t="s">
        <v>138</v>
      </c>
      <c r="C107" s="0" t="n">
        <f aca="false">COUNTIFS(医薬品マスタ!$C$2:$C$8936,$A107,医薬品マスタ!$A$2:$A$8936,"内用薬")</f>
        <v>296</v>
      </c>
      <c r="D107" s="0" t="n">
        <f aca="false">COUNTIFS(医薬品マスタ!$C$2:$C$8936,$A107,医薬品マスタ!$A$2:$A$8936,"外用薬")</f>
        <v>0</v>
      </c>
      <c r="E107" s="17"/>
      <c r="F107" s="17"/>
      <c r="G107" s="18" t="n">
        <f aca="false">IF(検索!$B$25="",0,IF(OR(ISNUMBER(SEARCH(検索!$B$25,$A107&amp;"")),ISNUMBER(SEARCH(検索!$B$25,$B107))),1,0))</f>
        <v>0</v>
      </c>
      <c r="H107" s="18" t="n">
        <f aca="false">N(H106)+G107</f>
        <v>0</v>
      </c>
    </row>
    <row r="108" customFormat="false" ht="15" hidden="false" customHeight="false" outlineLevel="0" collapsed="false">
      <c r="A108" s="0" t="n">
        <v>411</v>
      </c>
      <c r="B108" s="16" t="s">
        <v>139</v>
      </c>
      <c r="C108" s="0" t="n">
        <f aca="false">COUNTIFS(医薬品マスタ!$C$2:$C$8936,$A108,医薬品マスタ!$A$2:$A$8936,"内用薬")</f>
        <v>0</v>
      </c>
      <c r="D108" s="0" t="n">
        <f aca="false">COUNTIFS(医薬品マスタ!$C$2:$C$8936,$A108,医薬品マスタ!$A$2:$A$8936,"外用薬")</f>
        <v>0</v>
      </c>
      <c r="E108" s="17"/>
      <c r="F108" s="17"/>
      <c r="G108" s="18" t="n">
        <f aca="false">IF(検索!$B$25="",0,IF(OR(ISNUMBER(SEARCH(検索!$B$25,$A108&amp;"")),ISNUMBER(SEARCH(検索!$B$25,$B108))),1,0))</f>
        <v>0</v>
      </c>
      <c r="H108" s="18" t="n">
        <f aca="false">N(H107)+G108</f>
        <v>0</v>
      </c>
    </row>
    <row r="109" customFormat="false" ht="15" hidden="false" customHeight="false" outlineLevel="0" collapsed="false">
      <c r="A109" s="0" t="n">
        <v>412</v>
      </c>
      <c r="B109" s="16" t="s">
        <v>140</v>
      </c>
      <c r="C109" s="0" t="n">
        <f aca="false">COUNTIFS(医薬品マスタ!$C$2:$C$8936,$A109,医薬品マスタ!$A$2:$A$8936,"内用薬")</f>
        <v>0</v>
      </c>
      <c r="D109" s="0" t="n">
        <f aca="false">COUNTIFS(医薬品マスタ!$C$2:$C$8936,$A109,医薬品マスタ!$A$2:$A$8936,"外用薬")</f>
        <v>0</v>
      </c>
      <c r="E109" s="17"/>
      <c r="F109" s="17"/>
      <c r="G109" s="18" t="n">
        <f aca="false">IF(検索!$B$25="",0,IF(OR(ISNUMBER(SEARCH(検索!$B$25,$A109&amp;"")),ISNUMBER(SEARCH(検索!$B$25,$B109))),1,0))</f>
        <v>0</v>
      </c>
      <c r="H109" s="18" t="n">
        <f aca="false">N(H108)+G109</f>
        <v>0</v>
      </c>
    </row>
    <row r="110" customFormat="false" ht="15" hidden="false" customHeight="false" outlineLevel="0" collapsed="false">
      <c r="A110" s="0" t="n">
        <v>419</v>
      </c>
      <c r="B110" s="16" t="s">
        <v>141</v>
      </c>
      <c r="C110" s="0" t="n">
        <f aca="false">COUNTIFS(医薬品マスタ!$C$2:$C$8936,$A110,医薬品マスタ!$A$2:$A$8936,"内用薬")</f>
        <v>1</v>
      </c>
      <c r="D110" s="0" t="n">
        <f aca="false">COUNTIFS(医薬品マスタ!$C$2:$C$8936,$A110,医薬品マスタ!$A$2:$A$8936,"外用薬")</f>
        <v>0</v>
      </c>
      <c r="E110" s="17"/>
      <c r="F110" s="17"/>
      <c r="G110" s="18" t="n">
        <f aca="false">IF(検索!$B$25="",0,IF(OR(ISNUMBER(SEARCH(検索!$B$25,$A110&amp;"")),ISNUMBER(SEARCH(検索!$B$25,$B110))),1,0))</f>
        <v>0</v>
      </c>
      <c r="H110" s="18" t="n">
        <f aca="false">N(H109)+G110</f>
        <v>0</v>
      </c>
    </row>
    <row r="111" customFormat="false" ht="15" hidden="false" customHeight="false" outlineLevel="0" collapsed="false">
      <c r="A111" s="0" t="n">
        <v>421</v>
      </c>
      <c r="B111" s="16" t="s">
        <v>142</v>
      </c>
      <c r="C111" s="0" t="n">
        <f aca="false">COUNTIFS(医薬品マスタ!$C$2:$C$8936,$A111,医薬品マスタ!$A$2:$A$8936,"内用薬")</f>
        <v>9</v>
      </c>
      <c r="D111" s="0" t="n">
        <f aca="false">COUNTIFS(医薬品マスタ!$C$2:$C$8936,$A111,医薬品マスタ!$A$2:$A$8936,"外用薬")</f>
        <v>1</v>
      </c>
      <c r="E111" s="17"/>
      <c r="F111" s="17"/>
      <c r="G111" s="18" t="n">
        <f aca="false">IF(検索!$B$25="",0,IF(OR(ISNUMBER(SEARCH(検索!$B$25,$A111&amp;"")),ISNUMBER(SEARCH(検索!$B$25,$B111))),1,0))</f>
        <v>0</v>
      </c>
      <c r="H111" s="18" t="n">
        <f aca="false">N(H110)+G111</f>
        <v>0</v>
      </c>
    </row>
    <row r="112" customFormat="false" ht="15" hidden="false" customHeight="false" outlineLevel="0" collapsed="false">
      <c r="A112" s="0" t="n">
        <v>422</v>
      </c>
      <c r="B112" s="16" t="s">
        <v>143</v>
      </c>
      <c r="C112" s="0" t="n">
        <f aca="false">COUNTIFS(医薬品マスタ!$C$2:$C$8936,$A112,医薬品マスタ!$A$2:$A$8936,"内用薬")</f>
        <v>31</v>
      </c>
      <c r="D112" s="0" t="n">
        <f aca="false">COUNTIFS(医薬品マスタ!$C$2:$C$8936,$A112,医薬品マスタ!$A$2:$A$8936,"外用薬")</f>
        <v>1</v>
      </c>
      <c r="E112" s="17"/>
      <c r="F112" s="17"/>
      <c r="G112" s="18" t="n">
        <f aca="false">IF(検索!$B$25="",0,IF(OR(ISNUMBER(SEARCH(検索!$B$25,$A112&amp;"")),ISNUMBER(SEARCH(検索!$B$25,$B112))),1,0))</f>
        <v>0</v>
      </c>
      <c r="H112" s="18" t="n">
        <f aca="false">N(H111)+G112</f>
        <v>0</v>
      </c>
    </row>
    <row r="113" customFormat="false" ht="15" hidden="false" customHeight="false" outlineLevel="0" collapsed="false">
      <c r="A113" s="0" t="n">
        <v>423</v>
      </c>
      <c r="B113" s="16" t="s">
        <v>144</v>
      </c>
      <c r="C113" s="0" t="n">
        <f aca="false">COUNTIFS(医薬品マスタ!$C$2:$C$8936,$A113,医薬品マスタ!$A$2:$A$8936,"内用薬")</f>
        <v>0</v>
      </c>
      <c r="D113" s="0" t="n">
        <f aca="false">COUNTIFS(医薬品マスタ!$C$2:$C$8936,$A113,医薬品マスタ!$A$2:$A$8936,"外用薬")</f>
        <v>1</v>
      </c>
      <c r="E113" s="17"/>
      <c r="F113" s="17"/>
      <c r="G113" s="18" t="n">
        <f aca="false">IF(検索!$B$25="",0,IF(OR(ISNUMBER(SEARCH(検索!$B$25,$A113&amp;"")),ISNUMBER(SEARCH(検索!$B$25,$B113))),1,0))</f>
        <v>0</v>
      </c>
      <c r="H113" s="18" t="n">
        <f aca="false">N(H112)+G113</f>
        <v>0</v>
      </c>
    </row>
    <row r="114" customFormat="false" ht="15" hidden="false" customHeight="false" outlineLevel="0" collapsed="false">
      <c r="A114" s="0" t="n">
        <v>424</v>
      </c>
      <c r="B114" s="16" t="s">
        <v>145</v>
      </c>
      <c r="C114" s="0" t="n">
        <f aca="false">COUNTIFS(医薬品マスタ!$C$2:$C$8936,$A114,医薬品マスタ!$A$2:$A$8936,"内用薬")</f>
        <v>4</v>
      </c>
      <c r="D114" s="0" t="n">
        <f aca="false">COUNTIFS(医薬品マスタ!$C$2:$C$8936,$A114,医薬品マスタ!$A$2:$A$8936,"外用薬")</f>
        <v>0</v>
      </c>
      <c r="E114" s="17"/>
      <c r="F114" s="17"/>
      <c r="G114" s="18" t="n">
        <f aca="false">IF(検索!$B$25="",0,IF(OR(ISNUMBER(SEARCH(検索!$B$25,$A114&amp;"")),ISNUMBER(SEARCH(検索!$B$25,$B114))),1,0))</f>
        <v>0</v>
      </c>
      <c r="H114" s="18" t="n">
        <f aca="false">N(H113)+G114</f>
        <v>0</v>
      </c>
    </row>
    <row r="115" customFormat="false" ht="15" hidden="false" customHeight="false" outlineLevel="0" collapsed="false">
      <c r="A115" s="0" t="n">
        <v>429</v>
      </c>
      <c r="B115" s="16" t="s">
        <v>146</v>
      </c>
      <c r="C115" s="0" t="n">
        <f aca="false">COUNTIFS(医薬品マスタ!$C$2:$C$8936,$A115,医薬品マスタ!$A$2:$A$8936,"内用薬")</f>
        <v>268</v>
      </c>
      <c r="D115" s="0" t="n">
        <f aca="false">COUNTIFS(医薬品マスタ!$C$2:$C$8936,$A115,医薬品マスタ!$A$2:$A$8936,"外用薬")</f>
        <v>1</v>
      </c>
      <c r="E115" s="17"/>
      <c r="F115" s="17"/>
      <c r="G115" s="18" t="n">
        <f aca="false">IF(検索!$B$25="",0,IF(OR(ISNUMBER(SEARCH(検索!$B$25,$A115&amp;"")),ISNUMBER(SEARCH(検索!$B$25,$B115))),1,0))</f>
        <v>0</v>
      </c>
      <c r="H115" s="18" t="n">
        <f aca="false">N(H114)+G115</f>
        <v>0</v>
      </c>
    </row>
    <row r="116" customFormat="false" ht="15" hidden="false" customHeight="false" outlineLevel="0" collapsed="false">
      <c r="A116" s="0" t="n">
        <v>430</v>
      </c>
      <c r="B116" s="16" t="s">
        <v>147</v>
      </c>
      <c r="C116" s="0" t="n">
        <f aca="false">COUNTIFS(医薬品マスタ!$C$2:$C$8936,$A116,医薬品マスタ!$A$2:$A$8936,"内用薬")</f>
        <v>7</v>
      </c>
      <c r="D116" s="0" t="n">
        <f aca="false">COUNTIFS(医薬品マスタ!$C$2:$C$8936,$A116,医薬品マスタ!$A$2:$A$8936,"外用薬")</f>
        <v>1</v>
      </c>
      <c r="E116" s="17"/>
      <c r="F116" s="17"/>
      <c r="G116" s="18" t="n">
        <f aca="false">IF(検索!$B$25="",0,IF(OR(ISNUMBER(SEARCH(検索!$B$25,$A116&amp;"")),ISNUMBER(SEARCH(検索!$B$25,$B116))),1,0))</f>
        <v>0</v>
      </c>
      <c r="H116" s="18" t="n">
        <f aca="false">N(H115)+G116</f>
        <v>0</v>
      </c>
    </row>
    <row r="117" customFormat="false" ht="15" hidden="false" customHeight="false" outlineLevel="0" collapsed="false">
      <c r="A117" s="0" t="n">
        <v>441</v>
      </c>
      <c r="B117" s="16" t="s">
        <v>148</v>
      </c>
      <c r="C117" s="0" t="n">
        <f aca="false">COUNTIFS(医薬品マスタ!$C$2:$C$8936,$A117,医薬品マスタ!$A$2:$A$8936,"内用薬")</f>
        <v>38</v>
      </c>
      <c r="D117" s="0" t="n">
        <f aca="false">COUNTIFS(医薬品マスタ!$C$2:$C$8936,$A117,医薬品マスタ!$A$2:$A$8936,"外用薬")</f>
        <v>0</v>
      </c>
      <c r="E117" s="17"/>
      <c r="F117" s="17"/>
      <c r="G117" s="18" t="n">
        <f aca="false">IF(検索!$B$25="",0,IF(OR(ISNUMBER(SEARCH(検索!$B$25,$A117&amp;"")),ISNUMBER(SEARCH(検索!$B$25,$B117))),1,0))</f>
        <v>0</v>
      </c>
      <c r="H117" s="18" t="n">
        <f aca="false">N(H116)+G117</f>
        <v>0</v>
      </c>
    </row>
    <row r="118" customFormat="false" ht="15" hidden="false" customHeight="false" outlineLevel="0" collapsed="false">
      <c r="A118" s="0" t="n">
        <v>442</v>
      </c>
      <c r="B118" s="16" t="s">
        <v>149</v>
      </c>
      <c r="C118" s="0" t="n">
        <f aca="false">COUNTIFS(医薬品マスタ!$C$2:$C$8936,$A118,医薬品マスタ!$A$2:$A$8936,"内用薬")</f>
        <v>2</v>
      </c>
      <c r="D118" s="0" t="n">
        <f aca="false">COUNTIFS(医薬品マスタ!$C$2:$C$8936,$A118,医薬品マスタ!$A$2:$A$8936,"外用薬")</f>
        <v>0</v>
      </c>
      <c r="E118" s="17"/>
      <c r="F118" s="17"/>
      <c r="G118" s="18" t="n">
        <f aca="false">IF(検索!$B$25="",0,IF(OR(ISNUMBER(SEARCH(検索!$B$25,$A118&amp;"")),ISNUMBER(SEARCH(検索!$B$25,$B118))),1,0))</f>
        <v>0</v>
      </c>
      <c r="H118" s="18" t="n">
        <f aca="false">N(H117)+G118</f>
        <v>0</v>
      </c>
    </row>
    <row r="119" customFormat="false" ht="15" hidden="false" customHeight="false" outlineLevel="0" collapsed="false">
      <c r="A119" s="0" t="n">
        <v>443</v>
      </c>
      <c r="B119" s="16" t="s">
        <v>150</v>
      </c>
      <c r="C119" s="0" t="n">
        <f aca="false">COUNTIFS(医薬品マスタ!$C$2:$C$8936,$A119,医薬品マスタ!$A$2:$A$8936,"内用薬")</f>
        <v>0</v>
      </c>
      <c r="D119" s="0" t="n">
        <f aca="false">COUNTIFS(医薬品マスタ!$C$2:$C$8936,$A119,医薬品マスタ!$A$2:$A$8936,"外用薬")</f>
        <v>0</v>
      </c>
      <c r="E119" s="17"/>
      <c r="F119" s="17"/>
      <c r="G119" s="18" t="n">
        <f aca="false">IF(検索!$B$25="",0,IF(OR(ISNUMBER(SEARCH(検索!$B$25,$A119&amp;"")),ISNUMBER(SEARCH(検索!$B$25,$B119))),1,0))</f>
        <v>0</v>
      </c>
      <c r="H119" s="18" t="n">
        <f aca="false">N(H118)+G119</f>
        <v>0</v>
      </c>
    </row>
    <row r="120" customFormat="false" ht="15" hidden="false" customHeight="false" outlineLevel="0" collapsed="false">
      <c r="A120" s="0" t="n">
        <v>449</v>
      </c>
      <c r="B120" s="16" t="s">
        <v>151</v>
      </c>
      <c r="C120" s="0" t="n">
        <f aca="false">COUNTIFS(医薬品マスタ!$C$2:$C$8936,$A120,医薬品マスタ!$A$2:$A$8936,"内用薬")</f>
        <v>277</v>
      </c>
      <c r="D120" s="0" t="n">
        <f aca="false">COUNTIFS(医薬品マスタ!$C$2:$C$8936,$A120,医薬品マスタ!$A$2:$A$8936,"外用薬")</f>
        <v>2</v>
      </c>
      <c r="E120" s="17"/>
      <c r="F120" s="17"/>
      <c r="G120" s="18" t="n">
        <f aca="false">IF(検索!$B$25="",0,IF(OR(ISNUMBER(SEARCH(検索!$B$25,$A120&amp;"")),ISNUMBER(SEARCH(検索!$B$25,$B120))),1,0))</f>
        <v>0</v>
      </c>
      <c r="H120" s="18" t="n">
        <f aca="false">N(H119)+G120</f>
        <v>0</v>
      </c>
    </row>
    <row r="121" customFormat="false" ht="15" hidden="false" customHeight="false" outlineLevel="0" collapsed="false">
      <c r="A121" s="0" t="n">
        <v>490</v>
      </c>
      <c r="B121" s="16" t="s">
        <v>152</v>
      </c>
      <c r="C121" s="0" t="n">
        <f aca="false">COUNTIFS(医薬品マスタ!$C$2:$C$8936,$A121,医薬品マスタ!$A$2:$A$8936,"内用薬")</f>
        <v>0</v>
      </c>
      <c r="D121" s="0" t="n">
        <f aca="false">COUNTIFS(医薬品マスタ!$C$2:$C$8936,$A121,医薬品マスタ!$A$2:$A$8936,"外用薬")</f>
        <v>3</v>
      </c>
      <c r="E121" s="17"/>
      <c r="F121" s="17"/>
      <c r="G121" s="18" t="n">
        <f aca="false">IF(検索!$B$25="",0,IF(OR(ISNUMBER(SEARCH(検索!$B$25,$A121&amp;"")),ISNUMBER(SEARCH(検索!$B$25,$B121))),1,0))</f>
        <v>0</v>
      </c>
      <c r="H121" s="18" t="n">
        <f aca="false">N(H120)+G121</f>
        <v>0</v>
      </c>
    </row>
    <row r="122" customFormat="false" ht="15" hidden="false" customHeight="false" outlineLevel="0" collapsed="false">
      <c r="A122" s="0" t="n">
        <v>510</v>
      </c>
      <c r="B122" s="16" t="s">
        <v>153</v>
      </c>
      <c r="C122" s="0" t="n">
        <f aca="false">COUNTIFS(医薬品マスタ!$C$2:$C$8936,$A122,医薬品マスタ!$A$2:$A$8936,"内用薬")</f>
        <v>539</v>
      </c>
      <c r="D122" s="0" t="n">
        <f aca="false">COUNTIFS(医薬品マスタ!$C$2:$C$8936,$A122,医薬品マスタ!$A$2:$A$8936,"外用薬")</f>
        <v>0</v>
      </c>
      <c r="E122" s="17"/>
      <c r="F122" s="17"/>
      <c r="G122" s="18" t="n">
        <f aca="false">IF(検索!$B$25="",0,IF(OR(ISNUMBER(SEARCH(検索!$B$25,$A122&amp;"")),ISNUMBER(SEARCH(検索!$B$25,$B122))),1,0))</f>
        <v>0</v>
      </c>
      <c r="H122" s="18" t="n">
        <f aca="false">N(H121)+G122</f>
        <v>0</v>
      </c>
    </row>
    <row r="123" customFormat="false" ht="15" hidden="false" customHeight="false" outlineLevel="0" collapsed="false">
      <c r="A123" s="0" t="n">
        <v>520</v>
      </c>
      <c r="B123" s="16" t="s">
        <v>154</v>
      </c>
      <c r="C123" s="0" t="n">
        <f aca="false">COUNTIFS(医薬品マスタ!$C$2:$C$8936,$A123,医薬品マスタ!$A$2:$A$8936,"内用薬")</f>
        <v>580</v>
      </c>
      <c r="D123" s="0" t="n">
        <f aca="false">COUNTIFS(医薬品マスタ!$C$2:$C$8936,$A123,医薬品マスタ!$A$2:$A$8936,"外用薬")</f>
        <v>0</v>
      </c>
      <c r="E123" s="17"/>
      <c r="F123" s="17"/>
      <c r="G123" s="18" t="n">
        <f aca="false">IF(検索!$B$25="",0,IF(OR(ISNUMBER(SEARCH(検索!$B$25,$A123&amp;"")),ISNUMBER(SEARCH(検索!$B$25,$B123))),1,0))</f>
        <v>0</v>
      </c>
      <c r="H123" s="18" t="n">
        <f aca="false">N(H122)+G123</f>
        <v>0</v>
      </c>
    </row>
    <row r="124" customFormat="false" ht="15" hidden="false" customHeight="false" outlineLevel="0" collapsed="false">
      <c r="A124" s="0" t="n">
        <v>590</v>
      </c>
      <c r="B124" s="16" t="s">
        <v>155</v>
      </c>
      <c r="C124" s="0" t="n">
        <f aca="false">COUNTIFS(医薬品マスタ!$C$2:$C$8936,$A124,医薬品マスタ!$A$2:$A$8936,"内用薬")</f>
        <v>9</v>
      </c>
      <c r="D124" s="0" t="n">
        <f aca="false">COUNTIFS(医薬品マスタ!$C$2:$C$8936,$A124,医薬品マスタ!$A$2:$A$8936,"外用薬")</f>
        <v>0</v>
      </c>
      <c r="E124" s="17"/>
      <c r="F124" s="17"/>
      <c r="G124" s="18" t="n">
        <f aca="false">IF(検索!$B$25="",0,IF(OR(ISNUMBER(SEARCH(検索!$B$25,$A124&amp;"")),ISNUMBER(SEARCH(検索!$B$25,$B124))),1,0))</f>
        <v>0</v>
      </c>
      <c r="H124" s="18" t="n">
        <f aca="false">N(H123)+G124</f>
        <v>0</v>
      </c>
    </row>
    <row r="125" customFormat="false" ht="15" hidden="false" customHeight="false" outlineLevel="0" collapsed="false">
      <c r="A125" s="0" t="n">
        <v>611</v>
      </c>
      <c r="B125" s="16" t="s">
        <v>156</v>
      </c>
      <c r="C125" s="0" t="n">
        <f aca="false">COUNTIFS(医薬品マスタ!$C$2:$C$8936,$A125,医薬品マスタ!$A$2:$A$8936,"内用薬")</f>
        <v>9</v>
      </c>
      <c r="D125" s="0" t="n">
        <f aca="false">COUNTIFS(医薬品マスタ!$C$2:$C$8936,$A125,医薬品マスタ!$A$2:$A$8936,"外用薬")</f>
        <v>2</v>
      </c>
      <c r="E125" s="20" t="s">
        <v>157</v>
      </c>
      <c r="F125" s="17" t="n">
        <v>3</v>
      </c>
      <c r="G125" s="18" t="n">
        <f aca="false">IF(検索!$B$25="",0,IF(OR(ISNUMBER(SEARCH(検索!$B$25,$A125&amp;"")),ISNUMBER(SEARCH(検索!$B$25,$B125))),1,0))</f>
        <v>0</v>
      </c>
      <c r="H125" s="18" t="n">
        <f aca="false">N(H124)+G125</f>
        <v>0</v>
      </c>
    </row>
    <row r="126" customFormat="false" ht="15" hidden="false" customHeight="false" outlineLevel="0" collapsed="false">
      <c r="A126" s="0" t="n">
        <v>612</v>
      </c>
      <c r="B126" s="16" t="s">
        <v>158</v>
      </c>
      <c r="C126" s="0" t="n">
        <f aca="false">COUNTIFS(医薬品マスタ!$C$2:$C$8936,$A126,医薬品マスタ!$A$2:$A$8936,"内用薬")</f>
        <v>4</v>
      </c>
      <c r="D126" s="0" t="n">
        <f aca="false">COUNTIFS(医薬品マスタ!$C$2:$C$8936,$A126,医薬品マスタ!$A$2:$A$8936,"外用薬")</f>
        <v>1</v>
      </c>
      <c r="E126" s="20" t="s">
        <v>157</v>
      </c>
      <c r="F126" s="17" t="n">
        <v>3</v>
      </c>
      <c r="G126" s="18" t="n">
        <f aca="false">IF(検索!$B$25="",0,IF(OR(ISNUMBER(SEARCH(検索!$B$25,$A126&amp;"")),ISNUMBER(SEARCH(検索!$B$25,$B126))),1,0))</f>
        <v>0</v>
      </c>
      <c r="H126" s="18" t="n">
        <f aca="false">N(H125)+G126</f>
        <v>0</v>
      </c>
    </row>
    <row r="127" customFormat="false" ht="15" hidden="false" customHeight="false" outlineLevel="0" collapsed="false">
      <c r="A127" s="0" t="n">
        <v>613</v>
      </c>
      <c r="B127" s="16" t="s">
        <v>159</v>
      </c>
      <c r="C127" s="0" t="n">
        <f aca="false">COUNTIFS(医薬品マスタ!$C$2:$C$8936,$A127,医薬品マスタ!$A$2:$A$8936,"内用薬")</f>
        <v>110</v>
      </c>
      <c r="D127" s="0" t="n">
        <f aca="false">COUNTIFS(医薬品マスタ!$C$2:$C$8936,$A127,医薬品マスタ!$A$2:$A$8936,"外用薬")</f>
        <v>2</v>
      </c>
      <c r="E127" s="20" t="s">
        <v>157</v>
      </c>
      <c r="F127" s="17" t="n">
        <v>3</v>
      </c>
      <c r="G127" s="18" t="n">
        <f aca="false">IF(検索!$B$25="",0,IF(OR(ISNUMBER(SEARCH(検索!$B$25,$A127&amp;"")),ISNUMBER(SEARCH(検索!$B$25,$B127))),1,0))</f>
        <v>0</v>
      </c>
      <c r="H127" s="18" t="n">
        <f aca="false">N(H126)+G127</f>
        <v>0</v>
      </c>
    </row>
    <row r="128" customFormat="false" ht="15" hidden="false" customHeight="false" outlineLevel="0" collapsed="false">
      <c r="A128" s="0" t="n">
        <v>614</v>
      </c>
      <c r="B128" s="16" t="s">
        <v>160</v>
      </c>
      <c r="C128" s="0" t="n">
        <f aca="false">COUNTIFS(医薬品マスタ!$C$2:$C$8936,$A128,医薬品マスタ!$A$2:$A$8936,"内用薬")</f>
        <v>42</v>
      </c>
      <c r="D128" s="0" t="n">
        <f aca="false">COUNTIFS(医薬品マスタ!$C$2:$C$8936,$A128,医薬品マスタ!$A$2:$A$8936,"外用薬")</f>
        <v>0</v>
      </c>
      <c r="E128" s="20" t="s">
        <v>157</v>
      </c>
      <c r="F128" s="17" t="n">
        <v>3</v>
      </c>
      <c r="G128" s="18" t="n">
        <f aca="false">IF(検索!$B$25="",0,IF(OR(ISNUMBER(SEARCH(検索!$B$25,$A128&amp;"")),ISNUMBER(SEARCH(検索!$B$25,$B128))),1,0))</f>
        <v>0</v>
      </c>
      <c r="H128" s="18" t="n">
        <f aca="false">N(H127)+G128</f>
        <v>0</v>
      </c>
    </row>
    <row r="129" customFormat="false" ht="15" hidden="false" customHeight="false" outlineLevel="0" collapsed="false">
      <c r="A129" s="0" t="n">
        <v>615</v>
      </c>
      <c r="B129" s="16" t="s">
        <v>161</v>
      </c>
      <c r="C129" s="0" t="n">
        <f aca="false">COUNTIFS(医薬品マスタ!$C$2:$C$8936,$A129,医薬品マスタ!$A$2:$A$8936,"内用薬")</f>
        <v>16</v>
      </c>
      <c r="D129" s="0" t="n">
        <f aca="false">COUNTIFS(医薬品マスタ!$C$2:$C$8936,$A129,医薬品マスタ!$A$2:$A$8936,"外用薬")</f>
        <v>0</v>
      </c>
      <c r="E129" s="20" t="s">
        <v>157</v>
      </c>
      <c r="F129" s="17" t="n">
        <v>3</v>
      </c>
      <c r="G129" s="18" t="n">
        <f aca="false">IF(検索!$B$25="",0,IF(OR(ISNUMBER(SEARCH(検索!$B$25,$A129&amp;"")),ISNUMBER(SEARCH(検索!$B$25,$B129))),1,0))</f>
        <v>0</v>
      </c>
      <c r="H129" s="18" t="n">
        <f aca="false">N(H128)+G129</f>
        <v>0</v>
      </c>
    </row>
    <row r="130" customFormat="false" ht="15" hidden="false" customHeight="false" outlineLevel="0" collapsed="false">
      <c r="A130" s="0" t="n">
        <v>616</v>
      </c>
      <c r="B130" s="16" t="s">
        <v>162</v>
      </c>
      <c r="C130" s="0" t="n">
        <f aca="false">COUNTIFS(医薬品マスタ!$C$2:$C$8936,$A130,医薬品マスタ!$A$2:$A$8936,"内用薬")</f>
        <v>4</v>
      </c>
      <c r="D130" s="0" t="n">
        <f aca="false">COUNTIFS(医薬品マスタ!$C$2:$C$8936,$A130,医薬品マスタ!$A$2:$A$8936,"外用薬")</f>
        <v>1</v>
      </c>
      <c r="E130" s="17"/>
      <c r="F130" s="17"/>
      <c r="G130" s="18" t="n">
        <f aca="false">IF(検索!$B$25="",0,IF(OR(ISNUMBER(SEARCH(検索!$B$25,$A130&amp;"")),ISNUMBER(SEARCH(検索!$B$25,$B130))),1,0))</f>
        <v>0</v>
      </c>
      <c r="H130" s="18" t="n">
        <f aca="false">N(H129)+G130</f>
        <v>0</v>
      </c>
    </row>
    <row r="131" customFormat="false" ht="15" hidden="false" customHeight="false" outlineLevel="0" collapsed="false">
      <c r="A131" s="0" t="n">
        <v>617</v>
      </c>
      <c r="B131" s="16" t="s">
        <v>163</v>
      </c>
      <c r="C131" s="0" t="n">
        <f aca="false">COUNTIFS(医薬品マスタ!$C$2:$C$8936,$A131,医薬品マスタ!$A$2:$A$8936,"内用薬")</f>
        <v>23</v>
      </c>
      <c r="D131" s="0" t="n">
        <f aca="false">COUNTIFS(医薬品マスタ!$C$2:$C$8936,$A131,医薬品マスタ!$A$2:$A$8936,"外用薬")</f>
        <v>0</v>
      </c>
      <c r="E131" s="17"/>
      <c r="F131" s="17"/>
      <c r="G131" s="18" t="n">
        <f aca="false">IF(検索!$B$25="",0,IF(OR(ISNUMBER(SEARCH(検索!$B$25,$A131&amp;"")),ISNUMBER(SEARCH(検索!$B$25,$B131))),1,0))</f>
        <v>0</v>
      </c>
      <c r="H131" s="18" t="n">
        <f aca="false">N(H130)+G131</f>
        <v>0</v>
      </c>
    </row>
    <row r="132" customFormat="false" ht="15" hidden="false" customHeight="false" outlineLevel="0" collapsed="false">
      <c r="A132" s="0" t="n">
        <v>619</v>
      </c>
      <c r="B132" s="16" t="s">
        <v>164</v>
      </c>
      <c r="C132" s="0" t="n">
        <f aca="false">COUNTIFS(医薬品マスタ!$C$2:$C$8936,$A132,医薬品マスタ!$A$2:$A$8936,"内用薬")</f>
        <v>5</v>
      </c>
      <c r="D132" s="0" t="n">
        <f aca="false">COUNTIFS(医薬品マスタ!$C$2:$C$8936,$A132,医薬品マスタ!$A$2:$A$8936,"外用薬")</f>
        <v>0</v>
      </c>
      <c r="E132" s="20" t="s">
        <v>157</v>
      </c>
      <c r="F132" s="17" t="n">
        <v>3</v>
      </c>
      <c r="G132" s="18" t="n">
        <f aca="false">IF(検索!$B$25="",0,IF(OR(ISNUMBER(SEARCH(検索!$B$25,$A132&amp;"")),ISNUMBER(SEARCH(検索!$B$25,$B132))),1,0))</f>
        <v>0</v>
      </c>
      <c r="H132" s="18" t="n">
        <f aca="false">N(H131)+G132</f>
        <v>0</v>
      </c>
    </row>
    <row r="133" customFormat="false" ht="15" hidden="false" customHeight="false" outlineLevel="0" collapsed="false">
      <c r="A133" s="0" t="n">
        <v>621</v>
      </c>
      <c r="B133" s="16" t="s">
        <v>165</v>
      </c>
      <c r="C133" s="0" t="n">
        <f aca="false">COUNTIFS(医薬品マスタ!$C$2:$C$8936,$A133,医薬品マスタ!$A$2:$A$8936,"内用薬")</f>
        <v>9</v>
      </c>
      <c r="D133" s="0" t="n">
        <f aca="false">COUNTIFS(医薬品マスタ!$C$2:$C$8936,$A133,医薬品マスタ!$A$2:$A$8936,"外用薬")</f>
        <v>1</v>
      </c>
      <c r="E133" s="20" t="s">
        <v>157</v>
      </c>
      <c r="F133" s="17" t="n">
        <v>3</v>
      </c>
      <c r="G133" s="18" t="n">
        <f aca="false">IF(検索!$B$25="",0,IF(OR(ISNUMBER(SEARCH(検索!$B$25,$A133&amp;"")),ISNUMBER(SEARCH(検索!$B$25,$B133))),1,0))</f>
        <v>0</v>
      </c>
      <c r="H133" s="18" t="n">
        <f aca="false">N(H132)+G133</f>
        <v>0</v>
      </c>
    </row>
    <row r="134" customFormat="false" ht="15" hidden="false" customHeight="false" outlineLevel="0" collapsed="false">
      <c r="A134" s="0" t="n">
        <v>622</v>
      </c>
      <c r="B134" s="16" t="s">
        <v>166</v>
      </c>
      <c r="C134" s="0" t="n">
        <f aca="false">COUNTIFS(医薬品マスタ!$C$2:$C$8936,$A134,医薬品マスタ!$A$2:$A$8936,"内用薬")</f>
        <v>13</v>
      </c>
      <c r="D134" s="0" t="n">
        <f aca="false">COUNTIFS(医薬品マスタ!$C$2:$C$8936,$A134,医薬品マスタ!$A$2:$A$8936,"外用薬")</f>
        <v>0</v>
      </c>
      <c r="E134" s="17"/>
      <c r="F134" s="17"/>
      <c r="G134" s="18" t="n">
        <f aca="false">IF(検索!$B$25="",0,IF(OR(ISNUMBER(SEARCH(検索!$B$25,$A134&amp;"")),ISNUMBER(SEARCH(検索!$B$25,$B134))),1,0))</f>
        <v>0</v>
      </c>
      <c r="H134" s="18" t="n">
        <f aca="false">N(H133)+G134</f>
        <v>0</v>
      </c>
    </row>
    <row r="135" customFormat="false" ht="15" hidden="false" customHeight="false" outlineLevel="0" collapsed="false">
      <c r="A135" s="0" t="n">
        <v>623</v>
      </c>
      <c r="B135" s="16" t="s">
        <v>167</v>
      </c>
      <c r="C135" s="0" t="n">
        <f aca="false">COUNTIFS(医薬品マスタ!$C$2:$C$8936,$A135,医薬品マスタ!$A$2:$A$8936,"内用薬")</f>
        <v>1</v>
      </c>
      <c r="D135" s="0" t="n">
        <f aca="false">COUNTIFS(医薬品マスタ!$C$2:$C$8936,$A135,医薬品マスタ!$A$2:$A$8936,"外用薬")</f>
        <v>0</v>
      </c>
      <c r="E135" s="17"/>
      <c r="F135" s="17"/>
      <c r="G135" s="18" t="n">
        <f aca="false">IF(検索!$B$25="",0,IF(OR(ISNUMBER(SEARCH(検索!$B$25,$A135&amp;"")),ISNUMBER(SEARCH(検索!$B$25,$B135))),1,0))</f>
        <v>0</v>
      </c>
      <c r="H135" s="18" t="n">
        <f aca="false">N(H134)+G135</f>
        <v>0</v>
      </c>
    </row>
    <row r="136" customFormat="false" ht="15" hidden="false" customHeight="false" outlineLevel="0" collapsed="false">
      <c r="A136" s="0" t="n">
        <v>624</v>
      </c>
      <c r="B136" s="16" t="s">
        <v>168</v>
      </c>
      <c r="C136" s="0" t="n">
        <f aca="false">COUNTIFS(医薬品マスタ!$C$2:$C$8936,$A136,医薬品マスタ!$A$2:$A$8936,"内用薬")</f>
        <v>61</v>
      </c>
      <c r="D136" s="0" t="n">
        <f aca="false">COUNTIFS(医薬品マスタ!$C$2:$C$8936,$A136,医薬品マスタ!$A$2:$A$8936,"外用薬")</f>
        <v>0</v>
      </c>
      <c r="E136" s="20" t="s">
        <v>157</v>
      </c>
      <c r="F136" s="17" t="n">
        <v>3</v>
      </c>
      <c r="G136" s="18" t="n">
        <f aca="false">IF(検索!$B$25="",0,IF(OR(ISNUMBER(SEARCH(検索!$B$25,$A136&amp;"")),ISNUMBER(SEARCH(検索!$B$25,$B136))),1,0))</f>
        <v>0</v>
      </c>
      <c r="H136" s="18" t="n">
        <f aca="false">N(H135)+G136</f>
        <v>0</v>
      </c>
    </row>
    <row r="137" customFormat="false" ht="15" hidden="false" customHeight="false" outlineLevel="0" collapsed="false">
      <c r="A137" s="0" t="n">
        <v>625</v>
      </c>
      <c r="B137" s="16" t="s">
        <v>169</v>
      </c>
      <c r="C137" s="0" t="n">
        <f aca="false">COUNTIFS(医薬品マスタ!$C$2:$C$8936,$A137,医薬品マスタ!$A$2:$A$8936,"内用薬")</f>
        <v>118</v>
      </c>
      <c r="D137" s="0" t="n">
        <f aca="false">COUNTIFS(医薬品マスタ!$C$2:$C$8936,$A137,医薬品マスタ!$A$2:$A$8936,"外用薬")</f>
        <v>11</v>
      </c>
      <c r="E137" s="17"/>
      <c r="F137" s="17"/>
      <c r="G137" s="18" t="n">
        <f aca="false">IF(検索!$B$25="",0,IF(OR(ISNUMBER(SEARCH(検索!$B$25,$A137&amp;"")),ISNUMBER(SEARCH(検索!$B$25,$B137))),1,0))</f>
        <v>0</v>
      </c>
      <c r="H137" s="18" t="n">
        <f aca="false">N(H136)+G137</f>
        <v>0</v>
      </c>
    </row>
    <row r="138" customFormat="false" ht="15" hidden="false" customHeight="false" outlineLevel="0" collapsed="false">
      <c r="A138" s="0" t="n">
        <v>629</v>
      </c>
      <c r="B138" s="16" t="s">
        <v>170</v>
      </c>
      <c r="C138" s="0" t="n">
        <f aca="false">COUNTIFS(医薬品マスタ!$C$2:$C$8936,$A138,医薬品マスタ!$A$2:$A$8936,"内用薬")</f>
        <v>39</v>
      </c>
      <c r="D138" s="0" t="n">
        <f aca="false">COUNTIFS(医薬品マスタ!$C$2:$C$8936,$A138,医薬品マスタ!$A$2:$A$8936,"外用薬")</f>
        <v>7</v>
      </c>
      <c r="E138" s="17"/>
      <c r="F138" s="17"/>
      <c r="G138" s="18" t="n">
        <f aca="false">IF(検索!$B$25="",0,IF(OR(ISNUMBER(SEARCH(検索!$B$25,$A138&amp;"")),ISNUMBER(SEARCH(検索!$B$25,$B138))),1,0))</f>
        <v>0</v>
      </c>
      <c r="H138" s="18" t="n">
        <f aca="false">N(H137)+G138</f>
        <v>0</v>
      </c>
    </row>
    <row r="139" customFormat="false" ht="15" hidden="false" customHeight="false" outlineLevel="0" collapsed="false">
      <c r="A139" s="0" t="n">
        <v>631</v>
      </c>
      <c r="B139" s="16" t="s">
        <v>171</v>
      </c>
      <c r="C139" s="0" t="n">
        <f aca="false">COUNTIFS(医薬品マスタ!$C$2:$C$8936,$A139,医薬品マスタ!$A$2:$A$8936,"内用薬")</f>
        <v>0</v>
      </c>
      <c r="D139" s="0" t="n">
        <f aca="false">COUNTIFS(医薬品マスタ!$C$2:$C$8936,$A139,医薬品マスタ!$A$2:$A$8936,"外用薬")</f>
        <v>0</v>
      </c>
      <c r="E139" s="17"/>
      <c r="F139" s="17"/>
      <c r="G139" s="18" t="n">
        <f aca="false">IF(検索!$B$25="",0,IF(OR(ISNUMBER(SEARCH(検索!$B$25,$A139&amp;"")),ISNUMBER(SEARCH(検索!$B$25,$B139))),1,0))</f>
        <v>0</v>
      </c>
      <c r="H139" s="18" t="n">
        <f aca="false">N(H138)+G139</f>
        <v>0</v>
      </c>
    </row>
    <row r="140" customFormat="false" ht="15" hidden="false" customHeight="false" outlineLevel="0" collapsed="false">
      <c r="A140" s="0" t="n">
        <v>632</v>
      </c>
      <c r="B140" s="16" t="s">
        <v>172</v>
      </c>
      <c r="C140" s="0" t="n">
        <f aca="false">COUNTIFS(医薬品マスタ!$C$2:$C$8936,$A140,医薬品マスタ!$A$2:$A$8936,"内用薬")</f>
        <v>0</v>
      </c>
      <c r="D140" s="0" t="n">
        <f aca="false">COUNTIFS(医薬品マスタ!$C$2:$C$8936,$A140,医薬品マスタ!$A$2:$A$8936,"外用薬")</f>
        <v>0</v>
      </c>
      <c r="E140" s="17"/>
      <c r="F140" s="17"/>
      <c r="G140" s="18" t="n">
        <f aca="false">IF(検索!$B$25="",0,IF(OR(ISNUMBER(SEARCH(検索!$B$25,$A140&amp;"")),ISNUMBER(SEARCH(検索!$B$25,$B140))),1,0))</f>
        <v>0</v>
      </c>
      <c r="H140" s="18" t="n">
        <f aca="false">N(H139)+G140</f>
        <v>0</v>
      </c>
    </row>
    <row r="141" customFormat="false" ht="15" hidden="false" customHeight="false" outlineLevel="0" collapsed="false">
      <c r="A141" s="0" t="n">
        <v>633</v>
      </c>
      <c r="B141" s="16" t="s">
        <v>173</v>
      </c>
      <c r="C141" s="0" t="n">
        <f aca="false">COUNTIFS(医薬品マスタ!$C$2:$C$8936,$A141,医薬品マスタ!$A$2:$A$8936,"内用薬")</f>
        <v>0</v>
      </c>
      <c r="D141" s="0" t="n">
        <f aca="false">COUNTIFS(医薬品マスタ!$C$2:$C$8936,$A141,医薬品マスタ!$A$2:$A$8936,"外用薬")</f>
        <v>0</v>
      </c>
      <c r="E141" s="17"/>
      <c r="F141" s="17"/>
      <c r="G141" s="18" t="n">
        <f aca="false">IF(検索!$B$25="",0,IF(OR(ISNUMBER(SEARCH(検索!$B$25,$A141&amp;"")),ISNUMBER(SEARCH(検索!$B$25,$B141))),1,0))</f>
        <v>0</v>
      </c>
      <c r="H141" s="18" t="n">
        <f aca="false">N(H140)+G141</f>
        <v>0</v>
      </c>
    </row>
    <row r="142" customFormat="false" ht="15" hidden="false" customHeight="false" outlineLevel="0" collapsed="false">
      <c r="A142" s="0" t="n">
        <v>634</v>
      </c>
      <c r="B142" s="16" t="s">
        <v>174</v>
      </c>
      <c r="C142" s="0" t="n">
        <f aca="false">COUNTIFS(医薬品マスタ!$C$2:$C$8936,$A142,医薬品マスタ!$A$2:$A$8936,"内用薬")</f>
        <v>0</v>
      </c>
      <c r="D142" s="0" t="n">
        <f aca="false">COUNTIFS(医薬品マスタ!$C$2:$C$8936,$A142,医薬品マスタ!$A$2:$A$8936,"外用薬")</f>
        <v>12</v>
      </c>
      <c r="E142" s="17"/>
      <c r="F142" s="17"/>
      <c r="G142" s="18" t="n">
        <f aca="false">IF(検索!$B$25="",0,IF(OR(ISNUMBER(SEARCH(検索!$B$25,$A142&amp;"")),ISNUMBER(SEARCH(検索!$B$25,$B142))),1,0))</f>
        <v>0</v>
      </c>
      <c r="H142" s="18" t="n">
        <f aca="false">N(H141)+G142</f>
        <v>0</v>
      </c>
    </row>
    <row r="143" customFormat="false" ht="15" hidden="false" customHeight="false" outlineLevel="0" collapsed="false">
      <c r="A143" s="0" t="n">
        <v>635</v>
      </c>
      <c r="B143" s="16" t="s">
        <v>175</v>
      </c>
      <c r="C143" s="0" t="n">
        <f aca="false">COUNTIFS(医薬品マスタ!$C$2:$C$8936,$A143,医薬品マスタ!$A$2:$A$8936,"内用薬")</f>
        <v>0</v>
      </c>
      <c r="D143" s="0" t="n">
        <f aca="false">COUNTIFS(医薬品マスタ!$C$2:$C$8936,$A143,医薬品マスタ!$A$2:$A$8936,"外用薬")</f>
        <v>0</v>
      </c>
      <c r="E143" s="17"/>
      <c r="F143" s="17"/>
      <c r="G143" s="18" t="n">
        <f aca="false">IF(検索!$B$25="",0,IF(OR(ISNUMBER(SEARCH(検索!$B$25,$A143&amp;"")),ISNUMBER(SEARCH(検索!$B$25,$B143))),1,0))</f>
        <v>0</v>
      </c>
      <c r="H143" s="18" t="n">
        <f aca="false">N(H142)+G143</f>
        <v>0</v>
      </c>
    </row>
    <row r="144" customFormat="false" ht="15" hidden="false" customHeight="false" outlineLevel="0" collapsed="false">
      <c r="A144" s="0" t="n">
        <v>636</v>
      </c>
      <c r="B144" s="16" t="s">
        <v>176</v>
      </c>
      <c r="C144" s="0" t="n">
        <f aca="false">COUNTIFS(医薬品マスタ!$C$2:$C$8936,$A144,医薬品マスタ!$A$2:$A$8936,"内用薬")</f>
        <v>0</v>
      </c>
      <c r="D144" s="0" t="n">
        <f aca="false">COUNTIFS(医薬品マスタ!$C$2:$C$8936,$A144,医薬品マスタ!$A$2:$A$8936,"外用薬")</f>
        <v>0</v>
      </c>
      <c r="E144" s="17"/>
      <c r="F144" s="17"/>
      <c r="G144" s="18" t="n">
        <f aca="false">IF(検索!$B$25="",0,IF(OR(ISNUMBER(SEARCH(検索!$B$25,$A144&amp;"")),ISNUMBER(SEARCH(検索!$B$25,$B144))),1,0))</f>
        <v>0</v>
      </c>
      <c r="H144" s="18" t="n">
        <f aca="false">N(H143)+G144</f>
        <v>0</v>
      </c>
    </row>
    <row r="145" customFormat="false" ht="15" hidden="false" customHeight="false" outlineLevel="0" collapsed="false">
      <c r="A145" s="0" t="n">
        <v>639</v>
      </c>
      <c r="B145" s="16" t="s">
        <v>177</v>
      </c>
      <c r="C145" s="0" t="n">
        <f aca="false">COUNTIFS(医薬品マスタ!$C$2:$C$8936,$A145,医薬品マスタ!$A$2:$A$8936,"内用薬")</f>
        <v>0</v>
      </c>
      <c r="D145" s="0" t="n">
        <f aca="false">COUNTIFS(医薬品マスタ!$C$2:$C$8936,$A145,医薬品マスタ!$A$2:$A$8936,"外用薬")</f>
        <v>2</v>
      </c>
      <c r="E145" s="17"/>
      <c r="F145" s="17"/>
      <c r="G145" s="18" t="n">
        <f aca="false">IF(検索!$B$25="",0,IF(OR(ISNUMBER(SEARCH(検索!$B$25,$A145&amp;"")),ISNUMBER(SEARCH(検索!$B$25,$B145))),1,0))</f>
        <v>0</v>
      </c>
      <c r="H145" s="18" t="n">
        <f aca="false">N(H144)+G145</f>
        <v>0</v>
      </c>
    </row>
    <row r="146" customFormat="false" ht="15" hidden="false" customHeight="false" outlineLevel="0" collapsed="false">
      <c r="A146" s="0" t="n">
        <v>641</v>
      </c>
      <c r="B146" s="16" t="s">
        <v>178</v>
      </c>
      <c r="C146" s="0" t="n">
        <f aca="false">COUNTIFS(医薬品マスタ!$C$2:$C$8936,$A146,医薬品マスタ!$A$2:$A$8936,"内用薬")</f>
        <v>13</v>
      </c>
      <c r="D146" s="0" t="n">
        <f aca="false">COUNTIFS(医薬品マスタ!$C$2:$C$8936,$A146,医薬品マスタ!$A$2:$A$8936,"外用薬")</f>
        <v>0</v>
      </c>
      <c r="E146" s="17"/>
      <c r="F146" s="17"/>
      <c r="G146" s="18" t="n">
        <f aca="false">IF(検索!$B$25="",0,IF(OR(ISNUMBER(SEARCH(検索!$B$25,$A146&amp;"")),ISNUMBER(SEARCH(検索!$B$25,$B146))),1,0))</f>
        <v>0</v>
      </c>
      <c r="H146" s="18" t="n">
        <f aca="false">N(H145)+G146</f>
        <v>0</v>
      </c>
    </row>
    <row r="147" customFormat="false" ht="15" hidden="false" customHeight="false" outlineLevel="0" collapsed="false">
      <c r="A147" s="0" t="n">
        <v>642</v>
      </c>
      <c r="B147" s="16" t="s">
        <v>179</v>
      </c>
      <c r="C147" s="0" t="n">
        <f aca="false">COUNTIFS(医薬品マスタ!$C$2:$C$8936,$A147,医薬品マスタ!$A$2:$A$8936,"内用薬")</f>
        <v>9</v>
      </c>
      <c r="D147" s="0" t="n">
        <f aca="false">COUNTIFS(医薬品マスタ!$C$2:$C$8936,$A147,医薬品マスタ!$A$2:$A$8936,"外用薬")</f>
        <v>1</v>
      </c>
      <c r="E147" s="17"/>
      <c r="F147" s="17"/>
      <c r="G147" s="18" t="n">
        <f aca="false">IF(検索!$B$25="",0,IF(OR(ISNUMBER(SEARCH(検索!$B$25,$A147&amp;"")),ISNUMBER(SEARCH(検索!$B$25,$B147))),1,0))</f>
        <v>0</v>
      </c>
      <c r="H147" s="18" t="n">
        <f aca="false">N(H146)+G147</f>
        <v>0</v>
      </c>
    </row>
    <row r="148" customFormat="false" ht="15" hidden="false" customHeight="false" outlineLevel="0" collapsed="false">
      <c r="A148" s="0" t="n">
        <v>649</v>
      </c>
      <c r="B148" s="16" t="s">
        <v>180</v>
      </c>
      <c r="C148" s="0" t="n">
        <f aca="false">COUNTIFS(医薬品マスタ!$C$2:$C$8936,$A148,医薬品マスタ!$A$2:$A$8936,"内用薬")</f>
        <v>0</v>
      </c>
      <c r="D148" s="0" t="n">
        <f aca="false">COUNTIFS(医薬品マスタ!$C$2:$C$8936,$A148,医薬品マスタ!$A$2:$A$8936,"外用薬")</f>
        <v>0</v>
      </c>
      <c r="E148" s="17"/>
      <c r="F148" s="17"/>
      <c r="G148" s="18" t="n">
        <f aca="false">IF(検索!$B$25="",0,IF(OR(ISNUMBER(SEARCH(検索!$B$25,$A148&amp;"")),ISNUMBER(SEARCH(検索!$B$25,$B148))),1,0))</f>
        <v>0</v>
      </c>
      <c r="H148" s="18" t="n">
        <f aca="false">N(H147)+G148</f>
        <v>0</v>
      </c>
    </row>
    <row r="149" customFormat="false" ht="15" hidden="false" customHeight="false" outlineLevel="0" collapsed="false">
      <c r="A149" s="0" t="n">
        <v>690</v>
      </c>
      <c r="B149" s="16" t="s">
        <v>181</v>
      </c>
      <c r="C149" s="0" t="n">
        <f aca="false">COUNTIFS(医薬品マスタ!$C$2:$C$8936,$A149,医薬品マスタ!$A$2:$A$8936,"内用薬")</f>
        <v>0</v>
      </c>
      <c r="D149" s="0" t="n">
        <f aca="false">COUNTIFS(医薬品マスタ!$C$2:$C$8936,$A149,医薬品マスタ!$A$2:$A$8936,"外用薬")</f>
        <v>0</v>
      </c>
      <c r="E149" s="17"/>
      <c r="F149" s="17"/>
      <c r="G149" s="18" t="n">
        <f aca="false">IF(検索!$B$25="",0,IF(OR(ISNUMBER(SEARCH(検索!$B$25,$A149&amp;"")),ISNUMBER(SEARCH(検索!$B$25,$B149))),1,0))</f>
        <v>0</v>
      </c>
      <c r="H149" s="18" t="n">
        <f aca="false">N(H148)+G149</f>
        <v>0</v>
      </c>
    </row>
    <row r="150" customFormat="false" ht="15" hidden="false" customHeight="false" outlineLevel="0" collapsed="false">
      <c r="A150" s="0" t="n">
        <v>711</v>
      </c>
      <c r="B150" s="16" t="s">
        <v>182</v>
      </c>
      <c r="C150" s="0" t="n">
        <f aca="false">COUNTIFS(医薬品マスタ!$C$2:$C$8936,$A150,医薬品マスタ!$A$2:$A$8936,"内用薬")</f>
        <v>16</v>
      </c>
      <c r="D150" s="0" t="n">
        <f aca="false">COUNTIFS(医薬品マスタ!$C$2:$C$8936,$A150,医薬品マスタ!$A$2:$A$8936,"外用薬")</f>
        <v>5</v>
      </c>
      <c r="E150" s="17"/>
      <c r="F150" s="17"/>
      <c r="G150" s="18" t="n">
        <f aca="false">IF(検索!$B$25="",0,IF(OR(ISNUMBER(SEARCH(検索!$B$25,$A150&amp;"")),ISNUMBER(SEARCH(検索!$B$25,$B150))),1,0))</f>
        <v>0</v>
      </c>
      <c r="H150" s="18" t="n">
        <f aca="false">N(H149)+G150</f>
        <v>0</v>
      </c>
    </row>
    <row r="151" customFormat="false" ht="15" hidden="false" customHeight="false" outlineLevel="0" collapsed="false">
      <c r="A151" s="0" t="n">
        <v>712</v>
      </c>
      <c r="B151" s="16" t="s">
        <v>183</v>
      </c>
      <c r="C151" s="0" t="n">
        <f aca="false">COUNTIFS(医薬品マスタ!$C$2:$C$8936,$A151,医薬品マスタ!$A$2:$A$8936,"内用薬")</f>
        <v>0</v>
      </c>
      <c r="D151" s="0" t="n">
        <f aca="false">COUNTIFS(医薬品マスタ!$C$2:$C$8936,$A151,医薬品マスタ!$A$2:$A$8936,"外用薬")</f>
        <v>78</v>
      </c>
      <c r="E151" s="17"/>
      <c r="F151" s="17"/>
      <c r="G151" s="18" t="n">
        <f aca="false">IF(検索!$B$25="",0,IF(OR(ISNUMBER(SEARCH(検索!$B$25,$A151&amp;"")),ISNUMBER(SEARCH(検索!$B$25,$B151))),1,0))</f>
        <v>0</v>
      </c>
      <c r="H151" s="18" t="n">
        <f aca="false">N(H150)+G151</f>
        <v>0</v>
      </c>
    </row>
    <row r="152" customFormat="false" ht="15" hidden="false" customHeight="false" outlineLevel="0" collapsed="false">
      <c r="A152" s="0" t="n">
        <v>713</v>
      </c>
      <c r="B152" s="16" t="s">
        <v>184</v>
      </c>
      <c r="C152" s="0" t="n">
        <f aca="false">COUNTIFS(医薬品マスタ!$C$2:$C$8936,$A152,医薬品マスタ!$A$2:$A$8936,"内用薬")</f>
        <v>16</v>
      </c>
      <c r="D152" s="0" t="n">
        <f aca="false">COUNTIFS(医薬品マスタ!$C$2:$C$8936,$A152,医薬品マスタ!$A$2:$A$8936,"外用薬")</f>
        <v>13</v>
      </c>
      <c r="E152" s="17"/>
      <c r="F152" s="17"/>
      <c r="G152" s="18" t="n">
        <f aca="false">IF(検索!$B$25="",0,IF(OR(ISNUMBER(SEARCH(検索!$B$25,$A152&amp;"")),ISNUMBER(SEARCH(検索!$B$25,$B152))),1,0))</f>
        <v>0</v>
      </c>
      <c r="H152" s="18" t="n">
        <f aca="false">N(H151)+G152</f>
        <v>0</v>
      </c>
    </row>
    <row r="153" customFormat="false" ht="15" hidden="false" customHeight="false" outlineLevel="0" collapsed="false">
      <c r="A153" s="0" t="n">
        <v>714</v>
      </c>
      <c r="B153" s="16" t="s">
        <v>185</v>
      </c>
      <c r="C153" s="0" t="n">
        <f aca="false">COUNTIFS(医薬品マスタ!$C$2:$C$8936,$A153,医薬品マスタ!$A$2:$A$8936,"内用薬")</f>
        <v>26</v>
      </c>
      <c r="D153" s="0" t="n">
        <f aca="false">COUNTIFS(医薬品マスタ!$C$2:$C$8936,$A153,医薬品マスタ!$A$2:$A$8936,"外用薬")</f>
        <v>3</v>
      </c>
      <c r="E153" s="17"/>
      <c r="F153" s="17"/>
      <c r="G153" s="18" t="n">
        <f aca="false">IF(検索!$B$25="",0,IF(OR(ISNUMBER(SEARCH(検索!$B$25,$A153&amp;"")),ISNUMBER(SEARCH(検索!$B$25,$B153))),1,0))</f>
        <v>0</v>
      </c>
      <c r="H153" s="18" t="n">
        <f aca="false">N(H152)+G153</f>
        <v>0</v>
      </c>
    </row>
    <row r="154" customFormat="false" ht="15" hidden="false" customHeight="false" outlineLevel="0" collapsed="false">
      <c r="A154" s="0" t="n">
        <v>715</v>
      </c>
      <c r="B154" s="16" t="s">
        <v>186</v>
      </c>
      <c r="C154" s="0" t="n">
        <f aca="false">COUNTIFS(医薬品マスタ!$C$2:$C$8936,$A154,医薬品マスタ!$A$2:$A$8936,"内用薬")</f>
        <v>0</v>
      </c>
      <c r="D154" s="0" t="n">
        <f aca="false">COUNTIFS(医薬品マスタ!$C$2:$C$8936,$A154,医薬品マスタ!$A$2:$A$8936,"外用薬")</f>
        <v>0</v>
      </c>
      <c r="E154" s="17"/>
      <c r="F154" s="17"/>
      <c r="G154" s="18" t="n">
        <f aca="false">IF(検索!$B$25="",0,IF(OR(ISNUMBER(SEARCH(検索!$B$25,$A154&amp;"")),ISNUMBER(SEARCH(検索!$B$25,$B154))),1,0))</f>
        <v>0</v>
      </c>
      <c r="H154" s="18" t="n">
        <f aca="false">N(H153)+G154</f>
        <v>0</v>
      </c>
    </row>
    <row r="155" customFormat="false" ht="15" hidden="false" customHeight="false" outlineLevel="0" collapsed="false">
      <c r="A155" s="0" t="n">
        <v>719</v>
      </c>
      <c r="B155" s="16" t="s">
        <v>187</v>
      </c>
      <c r="C155" s="0" t="n">
        <f aca="false">COUNTIFS(医薬品マスタ!$C$2:$C$8936,$A155,医薬品マスタ!$A$2:$A$8936,"内用薬")</f>
        <v>0</v>
      </c>
      <c r="D155" s="0" t="n">
        <f aca="false">COUNTIFS(医薬品マスタ!$C$2:$C$8936,$A155,医薬品マスタ!$A$2:$A$8936,"外用薬")</f>
        <v>9</v>
      </c>
      <c r="E155" s="17"/>
      <c r="F155" s="17"/>
      <c r="G155" s="18" t="n">
        <f aca="false">IF(検索!$B$25="",0,IF(OR(ISNUMBER(SEARCH(検索!$B$25,$A155&amp;"")),ISNUMBER(SEARCH(検索!$B$25,$B155))),1,0))</f>
        <v>0</v>
      </c>
      <c r="H155" s="18" t="n">
        <f aca="false">N(H154)+G155</f>
        <v>0</v>
      </c>
    </row>
    <row r="156" customFormat="false" ht="15" hidden="false" customHeight="false" outlineLevel="0" collapsed="false">
      <c r="A156" s="0" t="n">
        <v>721</v>
      </c>
      <c r="B156" s="0" t="s">
        <v>188</v>
      </c>
      <c r="C156" s="0" t="n">
        <f aca="false">COUNTIFS(医薬品マスタ!$C$2:$C$8936,$A156,医薬品マスタ!$A$2:$A$8936,"内用薬")</f>
        <v>25</v>
      </c>
      <c r="D156" s="0" t="n">
        <f aca="false">COUNTIFS(医薬品マスタ!$C$2:$C$8936,$A156,医薬品マスタ!$A$2:$A$8936,"外用薬")</f>
        <v>1</v>
      </c>
      <c r="E156" s="17"/>
      <c r="F156" s="17"/>
      <c r="G156" s="18" t="n">
        <f aca="false">IF(検索!$B$25="",0,IF(OR(ISNUMBER(SEARCH(検索!$B$25,$A156&amp;"")),ISNUMBER(SEARCH(検索!$B$25,$B156))),1,0))</f>
        <v>0</v>
      </c>
      <c r="H156" s="18" t="n">
        <f aca="false">N(H155)+G156</f>
        <v>0</v>
      </c>
    </row>
    <row r="157" customFormat="false" ht="15" hidden="false" customHeight="false" outlineLevel="0" collapsed="false">
      <c r="A157" s="0" t="n">
        <v>722</v>
      </c>
      <c r="B157" s="16" t="s">
        <v>189</v>
      </c>
      <c r="C157" s="0" t="n">
        <f aca="false">COUNTIFS(医薬品マスタ!$C$2:$C$8936,$A157,医薬品マスタ!$A$2:$A$8936,"内用薬")</f>
        <v>2</v>
      </c>
      <c r="D157" s="0" t="n">
        <f aca="false">COUNTIFS(医薬品マスタ!$C$2:$C$8936,$A157,医薬品マスタ!$A$2:$A$8936,"外用薬")</f>
        <v>0</v>
      </c>
      <c r="E157" s="17"/>
      <c r="F157" s="17"/>
      <c r="G157" s="18" t="n">
        <f aca="false">IF(検索!$B$25="",0,IF(OR(ISNUMBER(SEARCH(検索!$B$25,$A157&amp;"")),ISNUMBER(SEARCH(検索!$B$25,$B157))),1,0))</f>
        <v>0</v>
      </c>
      <c r="H157" s="18" t="n">
        <f aca="false">N(H156)+G157</f>
        <v>0</v>
      </c>
    </row>
    <row r="158" customFormat="false" ht="15" hidden="false" customHeight="false" outlineLevel="0" collapsed="false">
      <c r="A158" s="0" t="n">
        <v>729</v>
      </c>
      <c r="B158" s="16" t="s">
        <v>190</v>
      </c>
      <c r="C158" s="0" t="n">
        <f aca="false">COUNTIFS(医薬品マスタ!$C$2:$C$8936,$A158,医薬品マスタ!$A$2:$A$8936,"内用薬")</f>
        <v>9</v>
      </c>
      <c r="D158" s="0" t="n">
        <f aca="false">COUNTIFS(医薬品マスタ!$C$2:$C$8936,$A158,医薬品マスタ!$A$2:$A$8936,"外用薬")</f>
        <v>6</v>
      </c>
      <c r="E158" s="17"/>
      <c r="F158" s="17"/>
      <c r="G158" s="18" t="n">
        <f aca="false">IF(検索!$B$25="",0,IF(OR(ISNUMBER(SEARCH(検索!$B$25,$A158&amp;"")),ISNUMBER(SEARCH(検索!$B$25,$B158))),1,0))</f>
        <v>0</v>
      </c>
      <c r="H158" s="18" t="n">
        <f aca="false">N(H157)+G158</f>
        <v>0</v>
      </c>
    </row>
    <row r="159" customFormat="false" ht="15" hidden="false" customHeight="false" outlineLevel="0" collapsed="false">
      <c r="A159" s="0" t="n">
        <v>731</v>
      </c>
      <c r="B159" s="16" t="s">
        <v>191</v>
      </c>
      <c r="C159" s="0" t="n">
        <f aca="false">COUNTIFS(医薬品マスタ!$C$2:$C$8936,$A159,医薬品マスタ!$A$2:$A$8936,"内用薬")</f>
        <v>2</v>
      </c>
      <c r="D159" s="0" t="n">
        <f aca="false">COUNTIFS(医薬品マスタ!$C$2:$C$8936,$A159,医薬品マスタ!$A$2:$A$8936,"外用薬")</f>
        <v>5</v>
      </c>
      <c r="E159" s="17"/>
      <c r="F159" s="17"/>
      <c r="G159" s="18" t="n">
        <f aca="false">IF(検索!$B$25="",0,IF(OR(ISNUMBER(SEARCH(検索!$B$25,$A159&amp;"")),ISNUMBER(SEARCH(検索!$B$25,$B159))),1,0))</f>
        <v>0</v>
      </c>
      <c r="H159" s="18" t="n">
        <f aca="false">N(H158)+G159</f>
        <v>0</v>
      </c>
    </row>
    <row r="160" customFormat="false" ht="15" hidden="false" customHeight="false" outlineLevel="0" collapsed="false">
      <c r="A160" s="0" t="n">
        <v>732</v>
      </c>
      <c r="B160" s="16" t="s">
        <v>192</v>
      </c>
      <c r="C160" s="0" t="n">
        <f aca="false">COUNTIFS(医薬品マスタ!$C$2:$C$8936,$A160,医薬品マスタ!$A$2:$A$8936,"内用薬")</f>
        <v>0</v>
      </c>
      <c r="D160" s="0" t="n">
        <f aca="false">COUNTIFS(医薬品マスタ!$C$2:$C$8936,$A160,医薬品マスタ!$A$2:$A$8936,"外用薬")</f>
        <v>0</v>
      </c>
      <c r="E160" s="17"/>
      <c r="F160" s="17"/>
      <c r="G160" s="18" t="n">
        <f aca="false">IF(検索!$B$25="",0,IF(OR(ISNUMBER(SEARCH(検索!$B$25,$A160&amp;"")),ISNUMBER(SEARCH(検索!$B$25,$B160))),1,0))</f>
        <v>0</v>
      </c>
      <c r="H160" s="18" t="n">
        <f aca="false">N(H159)+G160</f>
        <v>0</v>
      </c>
    </row>
    <row r="161" customFormat="false" ht="15" hidden="false" customHeight="false" outlineLevel="0" collapsed="false">
      <c r="A161" s="0" t="n">
        <v>733</v>
      </c>
      <c r="B161" s="16" t="s">
        <v>193</v>
      </c>
      <c r="C161" s="0" t="n">
        <f aca="false">COUNTIFS(医薬品マスタ!$C$2:$C$8936,$A161,医薬品マスタ!$A$2:$A$8936,"内用薬")</f>
        <v>0</v>
      </c>
      <c r="D161" s="0" t="n">
        <f aca="false">COUNTIFS(医薬品マスタ!$C$2:$C$8936,$A161,医薬品マスタ!$A$2:$A$8936,"外用薬")</f>
        <v>0</v>
      </c>
      <c r="E161" s="17"/>
      <c r="F161" s="17"/>
      <c r="G161" s="18" t="n">
        <f aca="false">IF(検索!$B$25="",0,IF(OR(ISNUMBER(SEARCH(検索!$B$25,$A161&amp;"")),ISNUMBER(SEARCH(検索!$B$25,$B161))),1,0))</f>
        <v>0</v>
      </c>
      <c r="H161" s="18" t="n">
        <f aca="false">N(H160)+G161</f>
        <v>0</v>
      </c>
    </row>
    <row r="162" customFormat="false" ht="15" hidden="false" customHeight="false" outlineLevel="0" collapsed="false">
      <c r="A162" s="0" t="n">
        <v>734</v>
      </c>
      <c r="B162" s="16" t="s">
        <v>194</v>
      </c>
      <c r="C162" s="0" t="n">
        <f aca="false">COUNTIFS(医薬品マスタ!$C$2:$C$8936,$A162,医薬品マスタ!$A$2:$A$8936,"内用薬")</f>
        <v>0</v>
      </c>
      <c r="D162" s="0" t="n">
        <f aca="false">COUNTIFS(医薬品マスタ!$C$2:$C$8936,$A162,医薬品マスタ!$A$2:$A$8936,"外用薬")</f>
        <v>0</v>
      </c>
      <c r="E162" s="17"/>
      <c r="F162" s="17"/>
      <c r="G162" s="18" t="n">
        <f aca="false">IF(検索!$B$25="",0,IF(OR(ISNUMBER(SEARCH(検索!$B$25,$A162&amp;"")),ISNUMBER(SEARCH(検索!$B$25,$B162))),1,0))</f>
        <v>0</v>
      </c>
      <c r="H162" s="18" t="n">
        <f aca="false">N(H161)+G162</f>
        <v>0</v>
      </c>
    </row>
    <row r="163" customFormat="false" ht="15" hidden="false" customHeight="false" outlineLevel="0" collapsed="false">
      <c r="A163" s="0" t="n">
        <v>735</v>
      </c>
      <c r="B163" s="16" t="s">
        <v>195</v>
      </c>
      <c r="C163" s="0" t="n">
        <f aca="false">COUNTIFS(医薬品マスタ!$C$2:$C$8936,$A163,医薬品マスタ!$A$2:$A$8936,"内用薬")</f>
        <v>0</v>
      </c>
      <c r="D163" s="0" t="n">
        <f aca="false">COUNTIFS(医薬品マスタ!$C$2:$C$8936,$A163,医薬品マスタ!$A$2:$A$8936,"外用薬")</f>
        <v>0</v>
      </c>
      <c r="E163" s="17"/>
      <c r="F163" s="17"/>
      <c r="G163" s="18" t="n">
        <f aca="false">IF(検索!$B$25="",0,IF(OR(ISNUMBER(SEARCH(検索!$B$25,$A163&amp;"")),ISNUMBER(SEARCH(検索!$B$25,$B163))),1,0))</f>
        <v>0</v>
      </c>
      <c r="H163" s="18" t="n">
        <f aca="false">N(H162)+G163</f>
        <v>0</v>
      </c>
    </row>
    <row r="164" customFormat="false" ht="15" hidden="false" customHeight="false" outlineLevel="0" collapsed="false">
      <c r="A164" s="0" t="n">
        <v>739</v>
      </c>
      <c r="B164" s="16" t="s">
        <v>196</v>
      </c>
      <c r="C164" s="0" t="n">
        <f aca="false">COUNTIFS(医薬品マスタ!$C$2:$C$8936,$A164,医薬品マスタ!$A$2:$A$8936,"内用薬")</f>
        <v>0</v>
      </c>
      <c r="D164" s="0" t="n">
        <f aca="false">COUNTIFS(医薬品マスタ!$C$2:$C$8936,$A164,医薬品マスタ!$A$2:$A$8936,"外用薬")</f>
        <v>0</v>
      </c>
      <c r="E164" s="17"/>
      <c r="F164" s="17"/>
      <c r="G164" s="18" t="n">
        <f aca="false">IF(検索!$B$25="",0,IF(OR(ISNUMBER(SEARCH(検索!$B$25,$A164&amp;"")),ISNUMBER(SEARCH(検索!$B$25,$B164))),1,0))</f>
        <v>0</v>
      </c>
      <c r="H164" s="18" t="n">
        <f aca="false">N(H163)+G164</f>
        <v>0</v>
      </c>
    </row>
    <row r="165" customFormat="false" ht="15" hidden="false" customHeight="false" outlineLevel="0" collapsed="false">
      <c r="A165" s="0" t="n">
        <v>741</v>
      </c>
      <c r="B165" s="16" t="s">
        <v>197</v>
      </c>
      <c r="C165" s="0" t="n">
        <f aca="false">COUNTIFS(医薬品マスタ!$C$2:$C$8936,$A165,医薬品マスタ!$A$2:$A$8936,"内用薬")</f>
        <v>0</v>
      </c>
      <c r="D165" s="0" t="n">
        <f aca="false">COUNTIFS(医薬品マスタ!$C$2:$C$8936,$A165,医薬品マスタ!$A$2:$A$8936,"外用薬")</f>
        <v>0</v>
      </c>
      <c r="E165" s="17"/>
      <c r="F165" s="17"/>
      <c r="G165" s="18" t="n">
        <f aca="false">IF(検索!$B$25="",0,IF(OR(ISNUMBER(SEARCH(検索!$B$25,$A165&amp;"")),ISNUMBER(SEARCH(検索!$B$25,$B165))),1,0))</f>
        <v>0</v>
      </c>
      <c r="H165" s="18" t="n">
        <f aca="false">N(H164)+G165</f>
        <v>0</v>
      </c>
    </row>
    <row r="166" customFormat="false" ht="15" hidden="false" customHeight="false" outlineLevel="0" collapsed="false">
      <c r="A166" s="0" t="n">
        <v>742</v>
      </c>
      <c r="B166" s="16" t="s">
        <v>198</v>
      </c>
      <c r="C166" s="0" t="n">
        <f aca="false">COUNTIFS(医薬品マスタ!$C$2:$C$8936,$A166,医薬品マスタ!$A$2:$A$8936,"内用薬")</f>
        <v>0</v>
      </c>
      <c r="D166" s="0" t="n">
        <f aca="false">COUNTIFS(医薬品マスタ!$C$2:$C$8936,$A166,医薬品マスタ!$A$2:$A$8936,"外用薬")</f>
        <v>0</v>
      </c>
      <c r="E166" s="17"/>
      <c r="F166" s="17"/>
      <c r="G166" s="18" t="n">
        <f aca="false">IF(検索!$B$25="",0,IF(OR(ISNUMBER(SEARCH(検索!$B$25,$A166&amp;"")),ISNUMBER(SEARCH(検索!$B$25,$B166))),1,0))</f>
        <v>0</v>
      </c>
      <c r="H166" s="18" t="n">
        <f aca="false">N(H165)+G166</f>
        <v>0</v>
      </c>
    </row>
    <row r="167" customFormat="false" ht="15" hidden="false" customHeight="false" outlineLevel="0" collapsed="false">
      <c r="A167" s="0" t="n">
        <v>743</v>
      </c>
      <c r="B167" s="16" t="s">
        <v>199</v>
      </c>
      <c r="C167" s="0" t="n">
        <f aca="false">COUNTIFS(医薬品マスタ!$C$2:$C$8936,$A167,医薬品マスタ!$A$2:$A$8936,"内用薬")</f>
        <v>0</v>
      </c>
      <c r="D167" s="0" t="n">
        <f aca="false">COUNTIFS(医薬品マスタ!$C$2:$C$8936,$A167,医薬品マスタ!$A$2:$A$8936,"外用薬")</f>
        <v>0</v>
      </c>
      <c r="E167" s="17"/>
      <c r="F167" s="17"/>
      <c r="G167" s="18" t="n">
        <f aca="false">IF(検索!$B$25="",0,IF(OR(ISNUMBER(SEARCH(検索!$B$25,$A167&amp;"")),ISNUMBER(SEARCH(検索!$B$25,$B167))),1,0))</f>
        <v>0</v>
      </c>
      <c r="H167" s="18" t="n">
        <f aca="false">N(H166)+G167</f>
        <v>0</v>
      </c>
    </row>
    <row r="168" customFormat="false" ht="15" hidden="false" customHeight="false" outlineLevel="0" collapsed="false">
      <c r="A168" s="0" t="n">
        <v>744</v>
      </c>
      <c r="B168" s="16" t="s">
        <v>200</v>
      </c>
      <c r="C168" s="0" t="n">
        <f aca="false">COUNTIFS(医薬品マスタ!$C$2:$C$8936,$A168,医薬品マスタ!$A$2:$A$8936,"内用薬")</f>
        <v>0</v>
      </c>
      <c r="D168" s="0" t="n">
        <f aca="false">COUNTIFS(医薬品マスタ!$C$2:$C$8936,$A168,医薬品マスタ!$A$2:$A$8936,"外用薬")</f>
        <v>0</v>
      </c>
      <c r="E168" s="17"/>
      <c r="F168" s="17"/>
      <c r="G168" s="18" t="n">
        <f aca="false">IF(検索!$B$25="",0,IF(OR(ISNUMBER(SEARCH(検索!$B$25,$A168&amp;"")),ISNUMBER(SEARCH(検索!$B$25,$B168))),1,0))</f>
        <v>0</v>
      </c>
      <c r="H168" s="18" t="n">
        <f aca="false">N(H167)+G168</f>
        <v>0</v>
      </c>
    </row>
    <row r="169" customFormat="false" ht="15" hidden="false" customHeight="false" outlineLevel="0" collapsed="false">
      <c r="A169" s="0" t="n">
        <v>745</v>
      </c>
      <c r="B169" s="16" t="s">
        <v>201</v>
      </c>
      <c r="C169" s="0" t="n">
        <f aca="false">COUNTIFS(医薬品マスタ!$C$2:$C$8936,$A169,医薬品マスタ!$A$2:$A$8936,"内用薬")</f>
        <v>0</v>
      </c>
      <c r="D169" s="0" t="n">
        <f aca="false">COUNTIFS(医薬品マスタ!$C$2:$C$8936,$A169,医薬品マスタ!$A$2:$A$8936,"外用薬")</f>
        <v>1</v>
      </c>
      <c r="E169" s="17"/>
      <c r="F169" s="17"/>
      <c r="G169" s="18" t="n">
        <f aca="false">IF(検索!$B$25="",0,IF(OR(ISNUMBER(SEARCH(検索!$B$25,$A169&amp;"")),ISNUMBER(SEARCH(検索!$B$25,$B169))),1,0))</f>
        <v>0</v>
      </c>
      <c r="H169" s="18" t="n">
        <f aca="false">N(H168)+G169</f>
        <v>0</v>
      </c>
    </row>
    <row r="170" customFormat="false" ht="15" hidden="false" customHeight="false" outlineLevel="0" collapsed="false">
      <c r="A170" s="0" t="n">
        <v>746</v>
      </c>
      <c r="B170" s="16" t="s">
        <v>202</v>
      </c>
      <c r="C170" s="0" t="n">
        <f aca="false">COUNTIFS(医薬品マスタ!$C$2:$C$8936,$A170,医薬品マスタ!$A$2:$A$8936,"内用薬")</f>
        <v>0</v>
      </c>
      <c r="D170" s="0" t="n">
        <f aca="false">COUNTIFS(医薬品マスタ!$C$2:$C$8936,$A170,医薬品マスタ!$A$2:$A$8936,"外用薬")</f>
        <v>0</v>
      </c>
      <c r="E170" s="17"/>
      <c r="F170" s="17"/>
      <c r="G170" s="18" t="n">
        <f aca="false">IF(検索!$B$25="",0,IF(OR(ISNUMBER(SEARCH(検索!$B$25,$A170&amp;"")),ISNUMBER(SEARCH(検索!$B$25,$B170))),1,0))</f>
        <v>0</v>
      </c>
      <c r="H170" s="18" t="n">
        <f aca="false">N(H169)+G170</f>
        <v>0</v>
      </c>
    </row>
    <row r="171" customFormat="false" ht="15" hidden="false" customHeight="false" outlineLevel="0" collapsed="false">
      <c r="A171" s="0" t="n">
        <v>747</v>
      </c>
      <c r="B171" s="16" t="s">
        <v>203</v>
      </c>
      <c r="C171" s="0" t="n">
        <f aca="false">COUNTIFS(医薬品マスタ!$C$2:$C$8936,$A171,医薬品マスタ!$A$2:$A$8936,"内用薬")</f>
        <v>0</v>
      </c>
      <c r="D171" s="0" t="n">
        <f aca="false">COUNTIFS(医薬品マスタ!$C$2:$C$8936,$A171,医薬品マスタ!$A$2:$A$8936,"外用薬")</f>
        <v>0</v>
      </c>
      <c r="E171" s="17"/>
      <c r="F171" s="17"/>
      <c r="G171" s="18" t="n">
        <f aca="false">IF(検索!$B$25="",0,IF(OR(ISNUMBER(SEARCH(検索!$B$25,$A171&amp;"")),ISNUMBER(SEARCH(検索!$B$25,$B171))),1,0))</f>
        <v>0</v>
      </c>
      <c r="H171" s="18" t="n">
        <f aca="false">N(H170)+G171</f>
        <v>0</v>
      </c>
    </row>
    <row r="172" customFormat="false" ht="15" hidden="false" customHeight="false" outlineLevel="0" collapsed="false">
      <c r="A172" s="0" t="n">
        <v>749</v>
      </c>
      <c r="B172" s="16" t="s">
        <v>204</v>
      </c>
      <c r="C172" s="0" t="n">
        <f aca="false">COUNTIFS(医薬品マスタ!$C$2:$C$8936,$A172,医薬品マスタ!$A$2:$A$8936,"内用薬")</f>
        <v>0</v>
      </c>
      <c r="D172" s="0" t="n">
        <f aca="false">COUNTIFS(医薬品マスタ!$C$2:$C$8936,$A172,医薬品マスタ!$A$2:$A$8936,"外用薬")</f>
        <v>0</v>
      </c>
      <c r="E172" s="17"/>
      <c r="F172" s="17"/>
      <c r="G172" s="18" t="n">
        <f aca="false">IF(検索!$B$25="",0,IF(OR(ISNUMBER(SEARCH(検索!$B$25,$A172&amp;"")),ISNUMBER(SEARCH(検索!$B$25,$B172))),1,0))</f>
        <v>0</v>
      </c>
      <c r="H172" s="18" t="n">
        <f aca="false">N(H171)+G172</f>
        <v>0</v>
      </c>
    </row>
    <row r="173" customFormat="false" ht="15" hidden="false" customHeight="false" outlineLevel="0" collapsed="false">
      <c r="A173" s="0" t="n">
        <v>791</v>
      </c>
      <c r="B173" s="16" t="s">
        <v>205</v>
      </c>
      <c r="C173" s="0" t="n">
        <f aca="false">COUNTIFS(医薬品マスタ!$C$2:$C$8936,$A173,医薬品マスタ!$A$2:$A$8936,"内用薬")</f>
        <v>0</v>
      </c>
      <c r="D173" s="0" t="n">
        <f aca="false">COUNTIFS(医薬品マスタ!$C$2:$C$8936,$A173,医薬品マスタ!$A$2:$A$8936,"外用薬")</f>
        <v>0</v>
      </c>
      <c r="E173" s="17"/>
      <c r="F173" s="17"/>
      <c r="G173" s="18" t="n">
        <f aca="false">IF(検索!$B$25="",0,IF(OR(ISNUMBER(SEARCH(検索!$B$25,$A173&amp;"")),ISNUMBER(SEARCH(検索!$B$25,$B173))),1,0))</f>
        <v>0</v>
      </c>
      <c r="H173" s="18" t="n">
        <f aca="false">N(H172)+G173</f>
        <v>0</v>
      </c>
    </row>
    <row r="174" customFormat="false" ht="15" hidden="false" customHeight="false" outlineLevel="0" collapsed="false">
      <c r="A174" s="0" t="n">
        <v>799</v>
      </c>
      <c r="B174" s="16" t="s">
        <v>206</v>
      </c>
      <c r="C174" s="0" t="n">
        <f aca="false">COUNTIFS(医薬品マスタ!$C$2:$C$8936,$A174,医薬品マスタ!$A$2:$A$8936,"内用薬")</f>
        <v>13</v>
      </c>
      <c r="D174" s="0" t="n">
        <f aca="false">COUNTIFS(医薬品マスタ!$C$2:$C$8936,$A174,医薬品マスタ!$A$2:$A$8936,"外用薬")</f>
        <v>5</v>
      </c>
      <c r="E174" s="17"/>
      <c r="F174" s="17"/>
      <c r="G174" s="18" t="n">
        <f aca="false">IF(検索!$B$25="",0,IF(OR(ISNUMBER(SEARCH(検索!$B$25,$A174&amp;"")),ISNUMBER(SEARCH(検索!$B$25,$B174))),1,0))</f>
        <v>0</v>
      </c>
      <c r="H174" s="18" t="n">
        <f aca="false">N(H173)+G174</f>
        <v>0</v>
      </c>
    </row>
    <row r="175" customFormat="false" ht="15" hidden="false" customHeight="false" outlineLevel="0" collapsed="false">
      <c r="A175" s="0" t="n">
        <v>811</v>
      </c>
      <c r="B175" s="16" t="s">
        <v>207</v>
      </c>
      <c r="C175" s="0" t="n">
        <f aca="false">COUNTIFS(医薬品マスタ!$C$2:$C$8936,$A175,医薬品マスタ!$A$2:$A$8936,"内用薬")</f>
        <v>56</v>
      </c>
      <c r="D175" s="0" t="n">
        <f aca="false">COUNTIFS(医薬品マスタ!$C$2:$C$8936,$A175,医薬品マスタ!$A$2:$A$8936,"外用薬")</f>
        <v>3</v>
      </c>
      <c r="E175" s="20" t="s">
        <v>208</v>
      </c>
      <c r="F175" s="17" t="n">
        <v>3</v>
      </c>
      <c r="G175" s="18" t="n">
        <f aca="false">IF(検索!$B$25="",0,IF(OR(ISNUMBER(SEARCH(検索!$B$25,$A175&amp;"")),ISNUMBER(SEARCH(検索!$B$25,$B175))),1,0))</f>
        <v>0</v>
      </c>
      <c r="H175" s="18" t="n">
        <f aca="false">N(H174)+G175</f>
        <v>0</v>
      </c>
    </row>
    <row r="176" customFormat="false" ht="15" hidden="false" customHeight="false" outlineLevel="0" collapsed="false">
      <c r="A176" s="0" t="n">
        <v>812</v>
      </c>
      <c r="B176" s="16" t="s">
        <v>209</v>
      </c>
      <c r="C176" s="0" t="n">
        <f aca="false">COUNTIFS(医薬品マスタ!$C$2:$C$8936,$A176,医薬品マスタ!$A$2:$A$8936,"内用薬")</f>
        <v>0</v>
      </c>
      <c r="D176" s="0" t="n">
        <f aca="false">COUNTIFS(医薬品マスタ!$C$2:$C$8936,$A176,医薬品マスタ!$A$2:$A$8936,"外用薬")</f>
        <v>1</v>
      </c>
      <c r="E176" s="17"/>
      <c r="F176" s="17"/>
      <c r="G176" s="18" t="n">
        <f aca="false">IF(検索!$B$25="",0,IF(OR(ISNUMBER(SEARCH(検索!$B$25,$A176&amp;"")),ISNUMBER(SEARCH(検索!$B$25,$B176))),1,0))</f>
        <v>0</v>
      </c>
      <c r="H176" s="18" t="n">
        <f aca="false">N(H175)+G176</f>
        <v>0</v>
      </c>
    </row>
    <row r="177" customFormat="false" ht="15" hidden="false" customHeight="false" outlineLevel="0" collapsed="false">
      <c r="A177" s="0" t="n">
        <v>819</v>
      </c>
      <c r="B177" s="16" t="s">
        <v>210</v>
      </c>
      <c r="C177" s="0" t="n">
        <f aca="false">COUNTIFS(医薬品マスタ!$C$2:$C$8936,$A177,医薬品マスタ!$A$2:$A$8936,"内用薬")</f>
        <v>0</v>
      </c>
      <c r="D177" s="0" t="n">
        <f aca="false">COUNTIFS(医薬品マスタ!$C$2:$C$8936,$A177,医薬品マスタ!$A$2:$A$8936,"外用薬")</f>
        <v>0</v>
      </c>
      <c r="E177" s="17"/>
      <c r="F177" s="17"/>
      <c r="G177" s="18" t="n">
        <f aca="false">IF(検索!$B$25="",0,IF(OR(ISNUMBER(SEARCH(検索!$B$25,$A177&amp;"")),ISNUMBER(SEARCH(検索!$B$25,$B177))),1,0))</f>
        <v>0</v>
      </c>
      <c r="H177" s="18" t="n">
        <f aca="false">N(H176)+G177</f>
        <v>0</v>
      </c>
    </row>
    <row r="178" customFormat="false" ht="15" hidden="false" customHeight="false" outlineLevel="0" collapsed="false">
      <c r="A178" s="0" t="n">
        <v>821</v>
      </c>
      <c r="B178" s="16" t="s">
        <v>211</v>
      </c>
      <c r="C178" s="0" t="n">
        <f aca="false">COUNTIFS(医薬品マスタ!$C$2:$C$8936,$A178,医薬品マスタ!$A$2:$A$8936,"内用薬")</f>
        <v>12</v>
      </c>
      <c r="D178" s="0" t="n">
        <f aca="false">COUNTIFS(医薬品マスタ!$C$2:$C$8936,$A178,医薬品マスタ!$A$2:$A$8936,"外用薬")</f>
        <v>54</v>
      </c>
      <c r="E178" s="20" t="s">
        <v>208</v>
      </c>
      <c r="F178" s="17" t="n">
        <v>3</v>
      </c>
      <c r="G178" s="18" t="n">
        <f aca="false">IF(検索!$B$25="",0,IF(OR(ISNUMBER(SEARCH(検索!$B$25,$A178&amp;"")),ISNUMBER(SEARCH(検索!$B$25,$B178))),1,0))</f>
        <v>0</v>
      </c>
      <c r="H178" s="18" t="n">
        <f aca="false">N(H177)+G178</f>
        <v>0</v>
      </c>
    </row>
    <row r="179" customFormat="false" ht="15" hidden="false" customHeight="false" outlineLevel="0" collapsed="false">
      <c r="A179" s="0" t="n">
        <v>829</v>
      </c>
      <c r="B179" s="16" t="s">
        <v>212</v>
      </c>
      <c r="C179" s="0" t="n">
        <f aca="false">COUNTIFS(医薬品マスタ!$C$2:$C$8936,$A179,医薬品マスタ!$A$2:$A$8936,"内用薬")</f>
        <v>0</v>
      </c>
      <c r="D179" s="0" t="n">
        <f aca="false">COUNTIFS(医薬品マスタ!$C$2:$C$8936,$A179,医薬品マスタ!$A$2:$A$8936,"外用薬")</f>
        <v>0</v>
      </c>
      <c r="E179" s="17"/>
      <c r="F179" s="17"/>
      <c r="G179" s="18" t="n">
        <f aca="false">IF(検索!$B$25="",0,IF(OR(ISNUMBER(SEARCH(検索!$B$25,$A179&amp;"")),ISNUMBER(SEARCH(検索!$B$25,$B179))),1,0))</f>
        <v>0</v>
      </c>
      <c r="H179" s="18" t="n">
        <f aca="false">N(H178)+G179</f>
        <v>0</v>
      </c>
    </row>
    <row r="180" customFormat="false" ht="15" hidden="false" customHeight="false" outlineLevel="0" collapsed="false">
      <c r="A180" s="0" t="n">
        <v>999</v>
      </c>
      <c r="B180" s="16" t="s">
        <v>213</v>
      </c>
      <c r="C180" s="0" t="n">
        <f aca="false">COUNTIFS(医薬品マスタ!$C$2:$C$8936,$A180,医薬品マスタ!$A$2:$A$8936,"内用薬")</f>
        <v>0</v>
      </c>
      <c r="D180" s="0" t="n">
        <f aca="false">COUNTIFS(医薬品マスタ!$C$2:$C$8936,$A180,医薬品マスタ!$A$2:$A$8936,"外用薬")</f>
        <v>0</v>
      </c>
      <c r="E180" s="17"/>
      <c r="F180" s="17"/>
      <c r="G180" s="18" t="n">
        <f aca="false">IF(検索!$B$25="",0,IF(OR(ISNUMBER(SEARCH(検索!$B$25,$A180&amp;"")),ISNUMBER(SEARCH(検索!$B$25,$B180))),1,0))</f>
        <v>0</v>
      </c>
      <c r="H180" s="18" t="n">
        <f aca="false">N(H179)+G180</f>
        <v>0</v>
      </c>
    </row>
  </sheetData>
  <autoFilter ref="A1:F180"/>
  <dataValidations count="1">
    <dataValidation allowBlank="true" errorStyle="stop" operator="between" showDropDown="false" showErrorMessage="false" showInputMessage="false" sqref="E2:E180" type="list">
      <formula1>"抗菌薬,解熱鎮痛薬,麻薬"</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9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1"/>
    <col collapsed="false" customWidth="true" hidden="false" outlineLevel="0" max="4" min="4" style="0" width="34"/>
    <col collapsed="false" customWidth="true" hidden="false" outlineLevel="0" max="5" min="5" style="0" width="26"/>
    <col collapsed="false" customWidth="true" hidden="false" outlineLevel="0" max="6" min="6" style="0" width="18"/>
    <col collapsed="false" customWidth="true" hidden="false" outlineLevel="0" max="7" min="7" style="0" width="40"/>
    <col collapsed="false" customWidth="true" hidden="false" outlineLevel="0" max="8" min="8" style="0" width="20"/>
    <col collapsed="false" customWidth="true" hidden="false" outlineLevel="0" max="10" min="9" style="0" width="9"/>
    <col collapsed="false" customWidth="true" hidden="false" outlineLevel="0" max="13" min="11" style="0" width="11"/>
    <col collapsed="false" customWidth="true" hidden="false" outlineLevel="0" max="15" min="14" style="0" width="24"/>
    <col collapsed="false" customWidth="true" hidden="false" outlineLevel="0" max="16" min="16" style="0" width="10"/>
  </cols>
  <sheetData>
    <row r="1" customFormat="false" ht="41.75" hidden="false" customHeight="false" outlineLevel="0" collapsed="false">
      <c r="A1" s="10" t="s">
        <v>214</v>
      </c>
      <c r="B1" s="10" t="s">
        <v>8</v>
      </c>
      <c r="C1" s="10" t="s">
        <v>17</v>
      </c>
      <c r="D1" s="10" t="s">
        <v>4</v>
      </c>
      <c r="E1" s="10" t="s">
        <v>7</v>
      </c>
      <c r="F1" s="10" t="s">
        <v>6</v>
      </c>
      <c r="G1" s="10" t="s">
        <v>25</v>
      </c>
      <c r="H1" s="10" t="s">
        <v>215</v>
      </c>
      <c r="I1" s="10" t="s">
        <v>11</v>
      </c>
      <c r="J1" s="10" t="s">
        <v>216</v>
      </c>
      <c r="K1" s="10" t="s">
        <v>20</v>
      </c>
      <c r="L1" s="21" t="s">
        <v>217</v>
      </c>
      <c r="M1" s="10" t="s">
        <v>26</v>
      </c>
      <c r="N1" s="15" t="s">
        <v>218</v>
      </c>
      <c r="O1" s="15" t="s">
        <v>219</v>
      </c>
      <c r="P1" s="15" t="s">
        <v>220</v>
      </c>
    </row>
    <row r="2" customFormat="false" ht="15" hidden="false" customHeight="false" outlineLevel="0" collapsed="false">
      <c r="A2" s="16" t="s">
        <v>221</v>
      </c>
      <c r="B2" s="0" t="s">
        <v>222</v>
      </c>
      <c r="C2" s="0" t="n">
        <v>112</v>
      </c>
      <c r="D2" s="0" t="str">
        <f aca="false">IFERROR(VLOOKUP($C2,薬効分類マスタ!$A$2:$B$180,2,FALSE()),"未登録")</f>
        <v>催眠鎮静剤,抗不安剤</v>
      </c>
      <c r="E2" s="16" t="s">
        <v>223</v>
      </c>
      <c r="F2" s="16" t="s">
        <v>224</v>
      </c>
      <c r="G2" s="16" t="s">
        <v>223</v>
      </c>
      <c r="I2" s="0" t="n">
        <v>7.5</v>
      </c>
      <c r="K2" s="0" t="str">
        <f aca="false">IFERROR(IF(VLOOKUP($C2,薬効分類マスタ!$A$2:$E$180,5,FALSE())=0,"",VLOOKUP($C2,薬効分類マスタ!$A$2:$E$180,5,FALSE())),"")</f>
        <v/>
      </c>
      <c r="L2" s="17"/>
      <c r="M2" s="0" t="str">
        <f aca="false">IF($K2="","",IF($L2&lt;&gt;"",$L2,VLOOKUP($C2,薬効分類マスタ!$A$2:$F$180,6,FALSE())))</f>
        <v/>
      </c>
      <c r="N2" s="0" t="str">
        <f aca="false">ASC(G2)</f>
        <v>ﾌﾞﾛﾓﾊﾞﾚﾘﾙ尿素</v>
      </c>
      <c r="O2" s="0" t="str">
        <f aca="false">ASC(E2)</f>
        <v>ﾌﾞﾛﾓﾊﾞﾚﾘﾙ尿素</v>
      </c>
      <c r="P2" s="16" t="n">
        <f aca="false">N(P1)+IF($C2=検索!$B$49,1,0)</f>
        <v>0</v>
      </c>
    </row>
    <row r="3" customFormat="false" ht="15" hidden="false" customHeight="false" outlineLevel="0" collapsed="false">
      <c r="A3" s="16" t="s">
        <v>221</v>
      </c>
      <c r="B3" s="0" t="s">
        <v>225</v>
      </c>
      <c r="C3" s="0" t="n">
        <v>112</v>
      </c>
      <c r="D3" s="0" t="str">
        <f aca="false">IFERROR(VLOOKUP($C3,薬効分類マスタ!$A$2:$B$180,2,FALSE()),"未登録")</f>
        <v>催眠鎮静剤,抗不安剤</v>
      </c>
      <c r="E3" s="16" t="s">
        <v>226</v>
      </c>
      <c r="F3" s="16" t="s">
        <v>224</v>
      </c>
      <c r="G3" s="16" t="s">
        <v>226</v>
      </c>
      <c r="I3" s="0" t="n">
        <v>36.9</v>
      </c>
      <c r="K3" s="0" t="str">
        <f aca="false">IFERROR(IF(VLOOKUP($C3,薬効分類マスタ!$A$2:$E$180,5,FALSE())=0,"",VLOOKUP($C3,薬効分類マスタ!$A$2:$E$180,5,FALSE())),"")</f>
        <v/>
      </c>
      <c r="L3" s="17"/>
      <c r="M3" s="0" t="str">
        <f aca="false">IF($K3="","",IF($L3&lt;&gt;"",$L3,VLOOKUP($C3,薬効分類マスタ!$A$2:$F$180,6,FALSE())))</f>
        <v/>
      </c>
      <c r="N3" s="0" t="str">
        <f aca="false">ASC(G3)</f>
        <v>抱水ｸﾛﾗｰﾙ</v>
      </c>
      <c r="O3" s="0" t="str">
        <f aca="false">ASC(E3)</f>
        <v>抱水ｸﾛﾗｰﾙ</v>
      </c>
      <c r="P3" s="16" t="n">
        <f aca="false">N(P2)+IF($C3=検索!$B$49,1,0)</f>
        <v>0</v>
      </c>
    </row>
    <row r="4" customFormat="false" ht="15" hidden="false" customHeight="false" outlineLevel="0" collapsed="false">
      <c r="A4" s="16" t="s">
        <v>221</v>
      </c>
      <c r="B4" s="0" t="s">
        <v>227</v>
      </c>
      <c r="C4" s="0" t="n">
        <v>112</v>
      </c>
      <c r="D4" s="0" t="str">
        <f aca="false">IFERROR(VLOOKUP($C4,薬効分類マスタ!$A$2:$B$180,2,FALSE()),"未登録")</f>
        <v>催眠鎮静剤,抗不安剤</v>
      </c>
      <c r="E4" s="16" t="s">
        <v>228</v>
      </c>
      <c r="F4" s="16" t="s">
        <v>229</v>
      </c>
      <c r="G4" s="16" t="s">
        <v>230</v>
      </c>
      <c r="H4" s="16" t="s">
        <v>231</v>
      </c>
      <c r="I4" s="0" t="n">
        <v>36</v>
      </c>
      <c r="J4" s="16" t="s">
        <v>232</v>
      </c>
      <c r="K4" s="0" t="str">
        <f aca="false">IFERROR(IF(VLOOKUP($C4,薬効分類マスタ!$A$2:$E$180,5,FALSE())=0,"",VLOOKUP($C4,薬効分類マスタ!$A$2:$E$180,5,FALSE())),"")</f>
        <v/>
      </c>
      <c r="L4" s="17"/>
      <c r="M4" s="0" t="str">
        <f aca="false">IF($K4="","",IF($L4&lt;&gt;"",$L4,VLOOKUP($C4,薬効分類マスタ!$A$2:$F$180,6,FALSE())))</f>
        <v/>
      </c>
      <c r="N4" s="0" t="str">
        <f aca="false">ASC(G4)</f>
        <v>ﾕｰﾛｼﾞﾝ散1%</v>
      </c>
      <c r="O4" s="0" t="str">
        <f aca="false">ASC(E4)</f>
        <v>ｴｽﾀｿﾞﾗﾑ</v>
      </c>
      <c r="P4" s="16" t="n">
        <f aca="false">N(P3)+IF($C4=検索!$B$49,1,0)</f>
        <v>0</v>
      </c>
    </row>
    <row r="5" customFormat="false" ht="15" hidden="false" customHeight="false" outlineLevel="0" collapsed="false">
      <c r="A5" s="16" t="s">
        <v>221</v>
      </c>
      <c r="B5" s="0" t="s">
        <v>233</v>
      </c>
      <c r="C5" s="0" t="n">
        <v>112</v>
      </c>
      <c r="D5" s="0" t="str">
        <f aca="false">IFERROR(VLOOKUP($C5,薬効分類マスタ!$A$2:$B$180,2,FALSE()),"未登録")</f>
        <v>催眠鎮静剤,抗不安剤</v>
      </c>
      <c r="E5" s="16" t="s">
        <v>228</v>
      </c>
      <c r="F5" s="16" t="s">
        <v>234</v>
      </c>
      <c r="G5" s="16" t="s">
        <v>235</v>
      </c>
      <c r="H5" s="16" t="s">
        <v>231</v>
      </c>
      <c r="I5" s="0" t="n">
        <v>6.3</v>
      </c>
      <c r="J5" s="16" t="s">
        <v>232</v>
      </c>
      <c r="K5" s="0" t="str">
        <f aca="false">IFERROR(IF(VLOOKUP($C5,薬効分類マスタ!$A$2:$E$180,5,FALSE())=0,"",VLOOKUP($C5,薬効分類マスタ!$A$2:$E$180,5,FALSE())),"")</f>
        <v/>
      </c>
      <c r="L5" s="17"/>
      <c r="M5" s="0" t="str">
        <f aca="false">IF($K5="","",IF($L5&lt;&gt;"",$L5,VLOOKUP($C5,薬効分類マスタ!$A$2:$F$180,6,FALSE())))</f>
        <v/>
      </c>
      <c r="N5" s="0" t="str">
        <f aca="false">ASC(G5)</f>
        <v>ﾕｰﾛｼﾞﾝ1mg錠</v>
      </c>
      <c r="O5" s="0" t="str">
        <f aca="false">ASC(E5)</f>
        <v>ｴｽﾀｿﾞﾗﾑ</v>
      </c>
      <c r="P5" s="16" t="n">
        <f aca="false">N(P4)+IF($C5=検索!$B$49,1,0)</f>
        <v>0</v>
      </c>
    </row>
    <row r="6" customFormat="false" ht="15" hidden="false" customHeight="false" outlineLevel="0" collapsed="false">
      <c r="A6" s="16" t="s">
        <v>221</v>
      </c>
      <c r="B6" s="0" t="s">
        <v>236</v>
      </c>
      <c r="C6" s="0" t="n">
        <v>112</v>
      </c>
      <c r="D6" s="0" t="str">
        <f aca="false">IFERROR(VLOOKUP($C6,薬効分類マスタ!$A$2:$B$180,2,FALSE()),"未登録")</f>
        <v>催眠鎮静剤,抗不安剤</v>
      </c>
      <c r="E6" s="16" t="s">
        <v>228</v>
      </c>
      <c r="F6" s="16" t="s">
        <v>234</v>
      </c>
      <c r="G6" s="16" t="s">
        <v>237</v>
      </c>
      <c r="H6" s="16" t="s">
        <v>238</v>
      </c>
      <c r="I6" s="0" t="n">
        <v>6.3</v>
      </c>
      <c r="J6" s="16" t="s">
        <v>239</v>
      </c>
      <c r="K6" s="0" t="str">
        <f aca="false">IFERROR(IF(VLOOKUP($C6,薬効分類マスタ!$A$2:$E$180,5,FALSE())=0,"",VLOOKUP($C6,薬効分類マスタ!$A$2:$E$180,5,FALSE())),"")</f>
        <v/>
      </c>
      <c r="L6" s="17"/>
      <c r="M6" s="0" t="str">
        <f aca="false">IF($K6="","",IF($L6&lt;&gt;"",$L6,VLOOKUP($C6,薬効分類マスタ!$A$2:$F$180,6,FALSE())))</f>
        <v/>
      </c>
      <c r="N6" s="0" t="str">
        <f aca="false">ASC(G6)</f>
        <v>ｴｽﾀｿﾞﾗﾑ錠1mg｢ｱﾒﾙ｣</v>
      </c>
      <c r="O6" s="0" t="str">
        <f aca="false">ASC(E6)</f>
        <v>ｴｽﾀｿﾞﾗﾑ</v>
      </c>
      <c r="P6" s="16" t="n">
        <f aca="false">N(P5)+IF($C6=検索!$B$49,1,0)</f>
        <v>0</v>
      </c>
    </row>
    <row r="7" customFormat="false" ht="15" hidden="false" customHeight="false" outlineLevel="0" collapsed="false">
      <c r="A7" s="16" t="s">
        <v>221</v>
      </c>
      <c r="B7" s="0" t="s">
        <v>240</v>
      </c>
      <c r="C7" s="0" t="n">
        <v>112</v>
      </c>
      <c r="D7" s="0" t="str">
        <f aca="false">IFERROR(VLOOKUP($C7,薬効分類マスタ!$A$2:$B$180,2,FALSE()),"未登録")</f>
        <v>催眠鎮静剤,抗不安剤</v>
      </c>
      <c r="E7" s="16" t="s">
        <v>228</v>
      </c>
      <c r="F7" s="16" t="s">
        <v>241</v>
      </c>
      <c r="G7" s="16" t="s">
        <v>242</v>
      </c>
      <c r="H7" s="16" t="s">
        <v>231</v>
      </c>
      <c r="I7" s="0" t="n">
        <v>7.4</v>
      </c>
      <c r="J7" s="16" t="s">
        <v>232</v>
      </c>
      <c r="K7" s="0" t="str">
        <f aca="false">IFERROR(IF(VLOOKUP($C7,薬効分類マスタ!$A$2:$E$180,5,FALSE())=0,"",VLOOKUP($C7,薬効分類マスタ!$A$2:$E$180,5,FALSE())),"")</f>
        <v/>
      </c>
      <c r="L7" s="17"/>
      <c r="M7" s="0" t="str">
        <f aca="false">IF($K7="","",IF($L7&lt;&gt;"",$L7,VLOOKUP($C7,薬効分類マスタ!$A$2:$F$180,6,FALSE())))</f>
        <v/>
      </c>
      <c r="N7" s="0" t="str">
        <f aca="false">ASC(G7)</f>
        <v>ﾕｰﾛｼﾞﾝ2mg錠</v>
      </c>
      <c r="O7" s="0" t="str">
        <f aca="false">ASC(E7)</f>
        <v>ｴｽﾀｿﾞﾗﾑ</v>
      </c>
      <c r="P7" s="16" t="n">
        <f aca="false">N(P6)+IF($C7=検索!$B$49,1,0)</f>
        <v>0</v>
      </c>
    </row>
    <row r="8" customFormat="false" ht="15" hidden="false" customHeight="false" outlineLevel="0" collapsed="false">
      <c r="A8" s="16" t="s">
        <v>221</v>
      </c>
      <c r="B8" s="0" t="s">
        <v>243</v>
      </c>
      <c r="C8" s="0" t="n">
        <v>112</v>
      </c>
      <c r="D8" s="0" t="str">
        <f aca="false">IFERROR(VLOOKUP($C8,薬効分類マスタ!$A$2:$B$180,2,FALSE()),"未登録")</f>
        <v>催眠鎮静剤,抗不安剤</v>
      </c>
      <c r="E8" s="16" t="s">
        <v>228</v>
      </c>
      <c r="F8" s="16" t="s">
        <v>241</v>
      </c>
      <c r="G8" s="16" t="s">
        <v>244</v>
      </c>
      <c r="H8" s="16" t="s">
        <v>238</v>
      </c>
      <c r="I8" s="0" t="n">
        <v>6.3</v>
      </c>
      <c r="J8" s="16" t="s">
        <v>239</v>
      </c>
      <c r="K8" s="0" t="str">
        <f aca="false">IFERROR(IF(VLOOKUP($C8,薬効分類マスタ!$A$2:$E$180,5,FALSE())=0,"",VLOOKUP($C8,薬効分類マスタ!$A$2:$E$180,5,FALSE())),"")</f>
        <v/>
      </c>
      <c r="L8" s="17"/>
      <c r="M8" s="0" t="str">
        <f aca="false">IF($K8="","",IF($L8&lt;&gt;"",$L8,VLOOKUP($C8,薬効分類マスタ!$A$2:$F$180,6,FALSE())))</f>
        <v/>
      </c>
      <c r="N8" s="0" t="str">
        <f aca="false">ASC(G8)</f>
        <v>ｴｽﾀｿﾞﾗﾑ錠2mg｢ｱﾒﾙ｣</v>
      </c>
      <c r="O8" s="0" t="str">
        <f aca="false">ASC(E8)</f>
        <v>ｴｽﾀｿﾞﾗﾑ</v>
      </c>
      <c r="P8" s="16" t="n">
        <f aca="false">N(P7)+IF($C8=検索!$B$49,1,0)</f>
        <v>0</v>
      </c>
    </row>
    <row r="9" customFormat="false" ht="15" hidden="false" customHeight="false" outlineLevel="0" collapsed="false">
      <c r="A9" s="16" t="s">
        <v>221</v>
      </c>
      <c r="B9" s="0" t="s">
        <v>245</v>
      </c>
      <c r="C9" s="0" t="n">
        <v>112</v>
      </c>
      <c r="D9" s="0" t="str">
        <f aca="false">IFERROR(VLOOKUP($C9,薬効分類マスタ!$A$2:$B$180,2,FALSE()),"未登録")</f>
        <v>催眠鎮静剤,抗不安剤</v>
      </c>
      <c r="E9" s="16" t="s">
        <v>246</v>
      </c>
      <c r="F9" s="16" t="s">
        <v>247</v>
      </c>
      <c r="G9" s="16" t="s">
        <v>248</v>
      </c>
      <c r="H9" s="16" t="s">
        <v>238</v>
      </c>
      <c r="I9" s="0" t="n">
        <v>6.3</v>
      </c>
      <c r="J9" s="16" t="s">
        <v>232</v>
      </c>
      <c r="K9" s="0" t="str">
        <f aca="false">IFERROR(IF(VLOOKUP($C9,薬効分類マスタ!$A$2:$E$180,5,FALSE())=0,"",VLOOKUP($C9,薬効分類マスタ!$A$2:$E$180,5,FALSE())),"")</f>
        <v/>
      </c>
      <c r="L9" s="17"/>
      <c r="M9" s="0" t="str">
        <f aca="false">IF($K9="","",IF($L9&lt;&gt;"",$L9,VLOOKUP($C9,薬効分類マスタ!$A$2:$F$180,6,FALSE())))</f>
        <v/>
      </c>
      <c r="N9" s="0" t="str">
        <f aca="false">ASC(G9)</f>
        <v>ﾀﾞﾙﾒｰﾄｶﾌﾟｾﾙ15</v>
      </c>
      <c r="O9" s="0" t="str">
        <f aca="false">ASC(E9)</f>
        <v>ﾌﾙﾗｾﾞﾊﾟﾑ塩酸塩</v>
      </c>
      <c r="P9" s="16" t="n">
        <f aca="false">N(P8)+IF($C9=検索!$B$49,1,0)</f>
        <v>0</v>
      </c>
    </row>
    <row r="10" customFormat="false" ht="15" hidden="false" customHeight="false" outlineLevel="0" collapsed="false">
      <c r="A10" s="16" t="s">
        <v>221</v>
      </c>
      <c r="B10" s="0" t="s">
        <v>249</v>
      </c>
      <c r="C10" s="0" t="n">
        <v>112</v>
      </c>
      <c r="D10" s="0" t="str">
        <f aca="false">IFERROR(VLOOKUP($C10,薬効分類マスタ!$A$2:$B$180,2,FALSE()),"未登録")</f>
        <v>催眠鎮静剤,抗不安剤</v>
      </c>
      <c r="E10" s="16" t="s">
        <v>250</v>
      </c>
      <c r="F10" s="16" t="s">
        <v>229</v>
      </c>
      <c r="G10" s="16" t="s">
        <v>251</v>
      </c>
      <c r="I10" s="0" t="n">
        <v>16.2</v>
      </c>
      <c r="K10" s="0" t="str">
        <f aca="false">IFERROR(IF(VLOOKUP($C10,薬効分類マスタ!$A$2:$E$180,5,FALSE())=0,"",VLOOKUP($C10,薬効分類マスタ!$A$2:$E$180,5,FALSE())),"")</f>
        <v/>
      </c>
      <c r="L10" s="17"/>
      <c r="M10" s="0" t="str">
        <f aca="false">IF($K10="","",IF($L10&lt;&gt;"",$L10,VLOOKUP($C10,薬効分類マスタ!$A$2:$F$180,6,FALSE())))</f>
        <v/>
      </c>
      <c r="N10" s="0" t="str">
        <f aca="false">ASC(G10)</f>
        <v>ﾆﾄﾗｾﾞﾊﾟﾑ1%細粒</v>
      </c>
      <c r="O10" s="0" t="str">
        <f aca="false">ASC(E10)</f>
        <v>ﾆﾄﾗｾﾞﾊﾟﾑ</v>
      </c>
      <c r="P10" s="16" t="n">
        <f aca="false">N(P9)+IF($C10=検索!$B$49,1,0)</f>
        <v>0</v>
      </c>
    </row>
    <row r="11" customFormat="false" ht="15" hidden="false" customHeight="false" outlineLevel="0" collapsed="false">
      <c r="A11" s="16" t="s">
        <v>221</v>
      </c>
      <c r="B11" s="0" t="s">
        <v>252</v>
      </c>
      <c r="C11" s="0" t="n">
        <v>112</v>
      </c>
      <c r="D11" s="0" t="str">
        <f aca="false">IFERROR(VLOOKUP($C11,薬効分類マスタ!$A$2:$B$180,2,FALSE()),"未登録")</f>
        <v>催眠鎮静剤,抗不安剤</v>
      </c>
      <c r="E11" s="16" t="s">
        <v>250</v>
      </c>
      <c r="F11" s="16" t="s">
        <v>229</v>
      </c>
      <c r="G11" s="16" t="s">
        <v>253</v>
      </c>
      <c r="H11" s="16" t="s">
        <v>238</v>
      </c>
      <c r="I11" s="0" t="n">
        <v>21.1</v>
      </c>
      <c r="K11" s="0" t="str">
        <f aca="false">IFERROR(IF(VLOOKUP($C11,薬効分類マスタ!$A$2:$E$180,5,FALSE())=0,"",VLOOKUP($C11,薬効分類マスタ!$A$2:$E$180,5,FALSE())),"")</f>
        <v/>
      </c>
      <c r="L11" s="17"/>
      <c r="M11" s="0" t="str">
        <f aca="false">IF($K11="","",IF($L11&lt;&gt;"",$L11,VLOOKUP($C11,薬効分類マスタ!$A$2:$F$180,6,FALSE())))</f>
        <v/>
      </c>
      <c r="N11" s="0" t="str">
        <f aca="false">ASC(G11)</f>
        <v>ﾍﾞﾝｻﾞﾘﾝ細粒1%</v>
      </c>
      <c r="O11" s="0" t="str">
        <f aca="false">ASC(E11)</f>
        <v>ﾆﾄﾗｾﾞﾊﾟﾑ</v>
      </c>
      <c r="P11" s="16" t="n">
        <f aca="false">N(P10)+IF($C11=検索!$B$49,1,0)</f>
        <v>0</v>
      </c>
    </row>
    <row r="12" customFormat="false" ht="15" hidden="false" customHeight="false" outlineLevel="0" collapsed="false">
      <c r="A12" s="16" t="s">
        <v>221</v>
      </c>
      <c r="B12" s="0" t="s">
        <v>254</v>
      </c>
      <c r="C12" s="0" t="n">
        <v>112</v>
      </c>
      <c r="D12" s="0" t="str">
        <f aca="false">IFERROR(VLOOKUP($C12,薬効分類マスタ!$A$2:$B$180,2,FALSE()),"未登録")</f>
        <v>催眠鎮静剤,抗不安剤</v>
      </c>
      <c r="E12" s="16" t="s">
        <v>250</v>
      </c>
      <c r="F12" s="16" t="s">
        <v>241</v>
      </c>
      <c r="G12" s="16" t="s">
        <v>255</v>
      </c>
      <c r="H12" s="16" t="s">
        <v>238</v>
      </c>
      <c r="I12" s="0" t="n">
        <v>7.9</v>
      </c>
      <c r="K12" s="0" t="str">
        <f aca="false">IFERROR(IF(VLOOKUP($C12,薬効分類マスタ!$A$2:$E$180,5,FALSE())=0,"",VLOOKUP($C12,薬効分類マスタ!$A$2:$E$180,5,FALSE())),"")</f>
        <v/>
      </c>
      <c r="L12" s="17"/>
      <c r="M12" s="0" t="str">
        <f aca="false">IF($K12="","",IF($L12&lt;&gt;"",$L12,VLOOKUP($C12,薬効分類マスタ!$A$2:$F$180,6,FALSE())))</f>
        <v/>
      </c>
      <c r="N12" s="0" t="str">
        <f aca="false">ASC(G12)</f>
        <v>ﾍﾞﾝｻﾞﾘﾝ錠2</v>
      </c>
      <c r="O12" s="0" t="str">
        <f aca="false">ASC(E12)</f>
        <v>ﾆﾄﾗｾﾞﾊﾟﾑ</v>
      </c>
      <c r="P12" s="16" t="n">
        <f aca="false">N(P11)+IF($C12=検索!$B$49,1,0)</f>
        <v>0</v>
      </c>
    </row>
    <row r="13" customFormat="false" ht="15" hidden="false" customHeight="false" outlineLevel="0" collapsed="false">
      <c r="A13" s="16" t="s">
        <v>221</v>
      </c>
      <c r="B13" s="0" t="s">
        <v>256</v>
      </c>
      <c r="C13" s="0" t="n">
        <v>112</v>
      </c>
      <c r="D13" s="0" t="str">
        <f aca="false">IFERROR(VLOOKUP($C13,薬効分類マスタ!$A$2:$B$180,2,FALSE()),"未登録")</f>
        <v>催眠鎮静剤,抗不安剤</v>
      </c>
      <c r="E13" s="16" t="s">
        <v>250</v>
      </c>
      <c r="F13" s="16" t="s">
        <v>257</v>
      </c>
      <c r="G13" s="16" t="s">
        <v>258</v>
      </c>
      <c r="I13" s="0" t="n">
        <v>6.3</v>
      </c>
      <c r="J13" s="16" t="s">
        <v>239</v>
      </c>
      <c r="K13" s="0" t="str">
        <f aca="false">IFERROR(IF(VLOOKUP($C13,薬効分類マスタ!$A$2:$E$180,5,FALSE())=0,"",VLOOKUP($C13,薬効分類マスタ!$A$2:$E$180,5,FALSE())),"")</f>
        <v/>
      </c>
      <c r="L13" s="17"/>
      <c r="M13" s="0" t="str">
        <f aca="false">IF($K13="","",IF($L13&lt;&gt;"",$L13,VLOOKUP($C13,薬効分類マスタ!$A$2:$F$180,6,FALSE())))</f>
        <v/>
      </c>
      <c r="N13" s="0" t="str">
        <f aca="false">ASC(G13)</f>
        <v>ﾆﾄﾗｾﾞﾊﾟﾑ5mg錠</v>
      </c>
      <c r="O13" s="0" t="str">
        <f aca="false">ASC(E13)</f>
        <v>ﾆﾄﾗｾﾞﾊﾟﾑ</v>
      </c>
      <c r="P13" s="16" t="n">
        <f aca="false">N(P12)+IF($C13=検索!$B$49,1,0)</f>
        <v>0</v>
      </c>
    </row>
    <row r="14" customFormat="false" ht="15" hidden="false" customHeight="false" outlineLevel="0" collapsed="false">
      <c r="A14" s="16" t="s">
        <v>221</v>
      </c>
      <c r="B14" s="0" t="s">
        <v>259</v>
      </c>
      <c r="C14" s="0" t="n">
        <v>112</v>
      </c>
      <c r="D14" s="0" t="str">
        <f aca="false">IFERROR(VLOOKUP($C14,薬効分類マスタ!$A$2:$B$180,2,FALSE()),"未登録")</f>
        <v>催眠鎮静剤,抗不安剤</v>
      </c>
      <c r="E14" s="16" t="s">
        <v>250</v>
      </c>
      <c r="F14" s="16" t="s">
        <v>257</v>
      </c>
      <c r="G14" s="16" t="s">
        <v>260</v>
      </c>
      <c r="H14" s="16" t="s">
        <v>238</v>
      </c>
      <c r="I14" s="0" t="n">
        <v>7.2</v>
      </c>
      <c r="J14" s="16" t="s">
        <v>232</v>
      </c>
      <c r="K14" s="0" t="str">
        <f aca="false">IFERROR(IF(VLOOKUP($C14,薬効分類マスタ!$A$2:$E$180,5,FALSE())=0,"",VLOOKUP($C14,薬効分類マスタ!$A$2:$E$180,5,FALSE())),"")</f>
        <v/>
      </c>
      <c r="L14" s="17"/>
      <c r="M14" s="0" t="str">
        <f aca="false">IF($K14="","",IF($L14&lt;&gt;"",$L14,VLOOKUP($C14,薬効分類マスタ!$A$2:$F$180,6,FALSE())))</f>
        <v/>
      </c>
      <c r="N14" s="0" t="str">
        <f aca="false">ASC(G14)</f>
        <v>ﾍﾞﾝｻﾞﾘﾝ錠5</v>
      </c>
      <c r="O14" s="0" t="str">
        <f aca="false">ASC(E14)</f>
        <v>ﾆﾄﾗｾﾞﾊﾟﾑ</v>
      </c>
      <c r="P14" s="16" t="n">
        <f aca="false">N(P13)+IF($C14=検索!$B$49,1,0)</f>
        <v>0</v>
      </c>
    </row>
    <row r="15" customFormat="false" ht="15" hidden="false" customHeight="false" outlineLevel="0" collapsed="false">
      <c r="A15" s="16" t="s">
        <v>221</v>
      </c>
      <c r="B15" s="0" t="s">
        <v>261</v>
      </c>
      <c r="C15" s="0" t="n">
        <v>112</v>
      </c>
      <c r="D15" s="0" t="str">
        <f aca="false">IFERROR(VLOOKUP($C15,薬効分類マスタ!$A$2:$B$180,2,FALSE()),"未登録")</f>
        <v>催眠鎮静剤,抗不安剤</v>
      </c>
      <c r="E15" s="16" t="s">
        <v>250</v>
      </c>
      <c r="F15" s="16" t="s">
        <v>262</v>
      </c>
      <c r="G15" s="16" t="s">
        <v>263</v>
      </c>
      <c r="I15" s="0" t="n">
        <v>6.3</v>
      </c>
      <c r="J15" s="16" t="s">
        <v>239</v>
      </c>
      <c r="K15" s="0" t="str">
        <f aca="false">IFERROR(IF(VLOOKUP($C15,薬効分類マスタ!$A$2:$E$180,5,FALSE())=0,"",VLOOKUP($C15,薬効分類マスタ!$A$2:$E$180,5,FALSE())),"")</f>
        <v/>
      </c>
      <c r="L15" s="17"/>
      <c r="M15" s="0" t="str">
        <f aca="false">IF($K15="","",IF($L15&lt;&gt;"",$L15,VLOOKUP($C15,薬効分類マスタ!$A$2:$F$180,6,FALSE())))</f>
        <v/>
      </c>
      <c r="N15" s="0" t="str">
        <f aca="false">ASC(G15)</f>
        <v>ﾆﾄﾗｾﾞﾊﾟﾑ10mg錠</v>
      </c>
      <c r="O15" s="0" t="str">
        <f aca="false">ASC(E15)</f>
        <v>ﾆﾄﾗｾﾞﾊﾟﾑ</v>
      </c>
      <c r="P15" s="16" t="n">
        <f aca="false">N(P14)+IF($C15=検索!$B$49,1,0)</f>
        <v>0</v>
      </c>
    </row>
    <row r="16" customFormat="false" ht="15" hidden="false" customHeight="false" outlineLevel="0" collapsed="false">
      <c r="A16" s="16" t="s">
        <v>221</v>
      </c>
      <c r="B16" s="0" t="s">
        <v>264</v>
      </c>
      <c r="C16" s="0" t="n">
        <v>112</v>
      </c>
      <c r="D16" s="0" t="str">
        <f aca="false">IFERROR(VLOOKUP($C16,薬効分類マスタ!$A$2:$B$180,2,FALSE()),"未登録")</f>
        <v>催眠鎮静剤,抗不安剤</v>
      </c>
      <c r="E16" s="16" t="s">
        <v>250</v>
      </c>
      <c r="F16" s="16" t="s">
        <v>262</v>
      </c>
      <c r="G16" s="16" t="s">
        <v>265</v>
      </c>
      <c r="H16" s="16" t="s">
        <v>238</v>
      </c>
      <c r="I16" s="0" t="n">
        <v>11.7</v>
      </c>
      <c r="J16" s="16" t="s">
        <v>232</v>
      </c>
      <c r="K16" s="0" t="str">
        <f aca="false">IFERROR(IF(VLOOKUP($C16,薬効分類マスタ!$A$2:$E$180,5,FALSE())=0,"",VLOOKUP($C16,薬効分類マスタ!$A$2:$E$180,5,FALSE())),"")</f>
        <v/>
      </c>
      <c r="L16" s="17"/>
      <c r="M16" s="0" t="str">
        <f aca="false">IF($K16="","",IF($L16&lt;&gt;"",$L16,VLOOKUP($C16,薬効分類マスタ!$A$2:$F$180,6,FALSE())))</f>
        <v/>
      </c>
      <c r="N16" s="0" t="str">
        <f aca="false">ASC(G16)</f>
        <v>ﾍﾞﾝｻﾞﾘﾝ錠10</v>
      </c>
      <c r="O16" s="0" t="str">
        <f aca="false">ASC(E16)</f>
        <v>ﾆﾄﾗｾﾞﾊﾟﾑ</v>
      </c>
      <c r="P16" s="16" t="n">
        <f aca="false">N(P15)+IF($C16=検索!$B$49,1,0)</f>
        <v>0</v>
      </c>
    </row>
    <row r="17" customFormat="false" ht="15" hidden="false" customHeight="false" outlineLevel="0" collapsed="false">
      <c r="A17" s="16" t="s">
        <v>221</v>
      </c>
      <c r="B17" s="0" t="s">
        <v>266</v>
      </c>
      <c r="C17" s="0" t="n">
        <v>112</v>
      </c>
      <c r="D17" s="0" t="str">
        <f aca="false">IFERROR(VLOOKUP($C17,薬効分類マスタ!$A$2:$B$180,2,FALSE()),"未登録")</f>
        <v>催眠鎮静剤,抗不安剤</v>
      </c>
      <c r="E17" s="16" t="s">
        <v>267</v>
      </c>
      <c r="F17" s="16" t="s">
        <v>268</v>
      </c>
      <c r="G17" s="16" t="s">
        <v>269</v>
      </c>
      <c r="I17" s="0" t="n">
        <v>6.1</v>
      </c>
      <c r="J17" s="16" t="s">
        <v>239</v>
      </c>
      <c r="K17" s="0" t="str">
        <f aca="false">IFERROR(IF(VLOOKUP($C17,薬効分類マスタ!$A$2:$E$180,5,FALSE())=0,"",VLOOKUP($C17,薬効分類マスタ!$A$2:$E$180,5,FALSE())),"")</f>
        <v/>
      </c>
      <c r="L17" s="17"/>
      <c r="M17" s="0" t="str">
        <f aca="false">IF($K17="","",IF($L17&lt;&gt;"",$L17,VLOOKUP($C17,薬効分類マスタ!$A$2:$F$180,6,FALSE())))</f>
        <v/>
      </c>
      <c r="N17" s="0" t="str">
        <f aca="false">ASC(G17)</f>
        <v>ﾄﾘｱｿﾞﾗﾑ0.125mg錠</v>
      </c>
      <c r="O17" s="0" t="str">
        <f aca="false">ASC(E17)</f>
        <v>ﾄﾘｱｿﾞﾗﾑ</v>
      </c>
      <c r="P17" s="16" t="n">
        <f aca="false">N(P16)+IF($C17=検索!$B$49,1,0)</f>
        <v>0</v>
      </c>
    </row>
    <row r="18" customFormat="false" ht="15" hidden="false" customHeight="false" outlineLevel="0" collapsed="false">
      <c r="A18" s="16" t="s">
        <v>221</v>
      </c>
      <c r="B18" s="0" t="s">
        <v>270</v>
      </c>
      <c r="C18" s="0" t="n">
        <v>112</v>
      </c>
      <c r="D18" s="0" t="str">
        <f aca="false">IFERROR(VLOOKUP($C18,薬効分類マスタ!$A$2:$B$180,2,FALSE()),"未登録")</f>
        <v>催眠鎮静剤,抗不安剤</v>
      </c>
      <c r="E18" s="16" t="s">
        <v>267</v>
      </c>
      <c r="F18" s="16" t="s">
        <v>268</v>
      </c>
      <c r="G18" s="16" t="s">
        <v>271</v>
      </c>
      <c r="H18" s="16" t="s">
        <v>272</v>
      </c>
      <c r="I18" s="0" t="n">
        <v>6.3</v>
      </c>
      <c r="J18" s="16" t="s">
        <v>232</v>
      </c>
      <c r="K18" s="0" t="str">
        <f aca="false">IFERROR(IF(VLOOKUP($C18,薬効分類マスタ!$A$2:$E$180,5,FALSE())=0,"",VLOOKUP($C18,薬効分類マスタ!$A$2:$E$180,5,FALSE())),"")</f>
        <v/>
      </c>
      <c r="L18" s="17"/>
      <c r="M18" s="0" t="str">
        <f aca="false">IF($K18="","",IF($L18&lt;&gt;"",$L18,VLOOKUP($C18,薬効分類マスタ!$A$2:$F$180,6,FALSE())))</f>
        <v/>
      </c>
      <c r="N18" s="0" t="str">
        <f aca="false">ASC(G18)</f>
        <v>ﾊﾙｼｵﾝ0.125mg錠</v>
      </c>
      <c r="O18" s="0" t="str">
        <f aca="false">ASC(E18)</f>
        <v>ﾄﾘｱｿﾞﾗﾑ</v>
      </c>
      <c r="P18" s="16" t="n">
        <f aca="false">N(P17)+IF($C18=検索!$B$49,1,0)</f>
        <v>0</v>
      </c>
    </row>
    <row r="19" customFormat="false" ht="15" hidden="false" customHeight="false" outlineLevel="0" collapsed="false">
      <c r="A19" s="16" t="s">
        <v>221</v>
      </c>
      <c r="B19" s="0" t="s">
        <v>273</v>
      </c>
      <c r="C19" s="0" t="n">
        <v>112</v>
      </c>
      <c r="D19" s="0" t="str">
        <f aca="false">IFERROR(VLOOKUP($C19,薬効分類マスタ!$A$2:$B$180,2,FALSE()),"未登録")</f>
        <v>催眠鎮静剤,抗不安剤</v>
      </c>
      <c r="E19" s="16" t="s">
        <v>267</v>
      </c>
      <c r="F19" s="16" t="s">
        <v>274</v>
      </c>
      <c r="G19" s="16" t="s">
        <v>275</v>
      </c>
      <c r="I19" s="0" t="n">
        <v>6.3</v>
      </c>
      <c r="J19" s="16" t="s">
        <v>239</v>
      </c>
      <c r="K19" s="0" t="str">
        <f aca="false">IFERROR(IF(VLOOKUP($C19,薬効分類マスタ!$A$2:$E$180,5,FALSE())=0,"",VLOOKUP($C19,薬効分類マスタ!$A$2:$E$180,5,FALSE())),"")</f>
        <v/>
      </c>
      <c r="L19" s="17"/>
      <c r="M19" s="0" t="str">
        <f aca="false">IF($K19="","",IF($L19&lt;&gt;"",$L19,VLOOKUP($C19,薬効分類マスタ!$A$2:$F$180,6,FALSE())))</f>
        <v/>
      </c>
      <c r="N19" s="0" t="str">
        <f aca="false">ASC(G19)</f>
        <v>ﾄﾘｱｿﾞﾗﾑ0.25mg錠</v>
      </c>
      <c r="O19" s="0" t="str">
        <f aca="false">ASC(E19)</f>
        <v>ﾄﾘｱｿﾞﾗﾑ</v>
      </c>
      <c r="P19" s="16" t="n">
        <f aca="false">N(P18)+IF($C19=検索!$B$49,1,0)</f>
        <v>0</v>
      </c>
    </row>
    <row r="20" customFormat="false" ht="15" hidden="false" customHeight="false" outlineLevel="0" collapsed="false">
      <c r="A20" s="16" t="s">
        <v>221</v>
      </c>
      <c r="B20" s="0" t="s">
        <v>276</v>
      </c>
      <c r="C20" s="0" t="n">
        <v>112</v>
      </c>
      <c r="D20" s="0" t="str">
        <f aca="false">IFERROR(VLOOKUP($C20,薬効分類マスタ!$A$2:$B$180,2,FALSE()),"未登録")</f>
        <v>催眠鎮静剤,抗不安剤</v>
      </c>
      <c r="E20" s="16" t="s">
        <v>267</v>
      </c>
      <c r="F20" s="16" t="s">
        <v>274</v>
      </c>
      <c r="G20" s="16" t="s">
        <v>277</v>
      </c>
      <c r="H20" s="16" t="s">
        <v>272</v>
      </c>
      <c r="I20" s="0" t="n">
        <v>6.4</v>
      </c>
      <c r="J20" s="16" t="s">
        <v>232</v>
      </c>
      <c r="K20" s="0" t="str">
        <f aca="false">IFERROR(IF(VLOOKUP($C20,薬効分類マスタ!$A$2:$E$180,5,FALSE())=0,"",VLOOKUP($C20,薬効分類マスタ!$A$2:$E$180,5,FALSE())),"")</f>
        <v/>
      </c>
      <c r="L20" s="17"/>
      <c r="M20" s="0" t="str">
        <f aca="false">IF($K20="","",IF($L20&lt;&gt;"",$L20,VLOOKUP($C20,薬効分類マスタ!$A$2:$F$180,6,FALSE())))</f>
        <v/>
      </c>
      <c r="N20" s="0" t="str">
        <f aca="false">ASC(G20)</f>
        <v>ﾊﾙｼｵﾝ0.25mg錠</v>
      </c>
      <c r="O20" s="0" t="str">
        <f aca="false">ASC(E20)</f>
        <v>ﾄﾘｱｿﾞﾗﾑ</v>
      </c>
      <c r="P20" s="16" t="n">
        <f aca="false">N(P19)+IF($C20=検索!$B$49,1,0)</f>
        <v>0</v>
      </c>
    </row>
    <row r="21" customFormat="false" ht="15" hidden="false" customHeight="false" outlineLevel="0" collapsed="false">
      <c r="A21" s="16" t="s">
        <v>221</v>
      </c>
      <c r="B21" s="0" t="s">
        <v>278</v>
      </c>
      <c r="C21" s="0" t="n">
        <v>112</v>
      </c>
      <c r="D21" s="0" t="str">
        <f aca="false">IFERROR(VLOOKUP($C21,薬効分類マスタ!$A$2:$B$180,2,FALSE()),"未登録")</f>
        <v>催眠鎮静剤,抗不安剤</v>
      </c>
      <c r="E21" s="16" t="s">
        <v>279</v>
      </c>
      <c r="F21" s="16" t="s">
        <v>234</v>
      </c>
      <c r="G21" s="16" t="s">
        <v>280</v>
      </c>
      <c r="I21" s="0" t="n">
        <v>6.1</v>
      </c>
      <c r="J21" s="16" t="s">
        <v>239</v>
      </c>
      <c r="K21" s="0" t="str">
        <f aca="false">IFERROR(IF(VLOOKUP($C21,薬効分類マスタ!$A$2:$E$180,5,FALSE())=0,"",VLOOKUP($C21,薬効分類マスタ!$A$2:$E$180,5,FALSE())),"")</f>
        <v/>
      </c>
      <c r="L21" s="17"/>
      <c r="M21" s="0" t="str">
        <f aca="false">IF($K21="","",IF($L21&lt;&gt;"",$L21,VLOOKUP($C21,薬効分類マスタ!$A$2:$F$180,6,FALSE())))</f>
        <v/>
      </c>
      <c r="N21" s="0" t="str">
        <f aca="false">ASC(G21)</f>
        <v>ﾌﾙﾆﾄﾗｾﾞﾊﾟﾑ1mg錠</v>
      </c>
      <c r="O21" s="0" t="str">
        <f aca="false">ASC(E21)</f>
        <v>ﾌﾙﾆﾄﾗｾﾞﾊﾟﾑ</v>
      </c>
      <c r="P21" s="16" t="n">
        <f aca="false">N(P20)+IF($C21=検索!$B$49,1,0)</f>
        <v>0</v>
      </c>
    </row>
    <row r="22" customFormat="false" ht="15" hidden="false" customHeight="false" outlineLevel="0" collapsed="false">
      <c r="A22" s="16" t="s">
        <v>221</v>
      </c>
      <c r="B22" s="0" t="s">
        <v>281</v>
      </c>
      <c r="C22" s="0" t="n">
        <v>112</v>
      </c>
      <c r="D22" s="0" t="str">
        <f aca="false">IFERROR(VLOOKUP($C22,薬効分類マスタ!$A$2:$B$180,2,FALSE()),"未登録")</f>
        <v>催眠鎮静剤,抗不安剤</v>
      </c>
      <c r="E22" s="16" t="s">
        <v>279</v>
      </c>
      <c r="F22" s="16" t="s">
        <v>234</v>
      </c>
      <c r="G22" s="16" t="s">
        <v>282</v>
      </c>
      <c r="H22" s="16" t="s">
        <v>283</v>
      </c>
      <c r="I22" s="0" t="n">
        <v>6.4</v>
      </c>
      <c r="J22" s="16" t="s">
        <v>232</v>
      </c>
      <c r="K22" s="0" t="str">
        <f aca="false">IFERROR(IF(VLOOKUP($C22,薬効分類マスタ!$A$2:$E$180,5,FALSE())=0,"",VLOOKUP($C22,薬効分類マスタ!$A$2:$E$180,5,FALSE())),"")</f>
        <v/>
      </c>
      <c r="L22" s="17"/>
      <c r="M22" s="0" t="str">
        <f aca="false">IF($K22="","",IF($L22&lt;&gt;"",$L22,VLOOKUP($C22,薬効分類マスタ!$A$2:$F$180,6,FALSE())))</f>
        <v/>
      </c>
      <c r="N22" s="0" t="str">
        <f aca="false">ASC(G22)</f>
        <v>ｻｲﾚｰｽ錠1mg</v>
      </c>
      <c r="O22" s="0" t="str">
        <f aca="false">ASC(E22)</f>
        <v>ﾌﾙﾆﾄﾗｾﾞﾊﾟﾑ</v>
      </c>
      <c r="P22" s="16" t="n">
        <f aca="false">N(P21)+IF($C22=検索!$B$49,1,0)</f>
        <v>0</v>
      </c>
    </row>
    <row r="23" customFormat="false" ht="15" hidden="false" customHeight="false" outlineLevel="0" collapsed="false">
      <c r="A23" s="16" t="s">
        <v>221</v>
      </c>
      <c r="B23" s="0" t="s">
        <v>284</v>
      </c>
      <c r="C23" s="0" t="n">
        <v>112</v>
      </c>
      <c r="D23" s="0" t="str">
        <f aca="false">IFERROR(VLOOKUP($C23,薬効分類マスタ!$A$2:$B$180,2,FALSE()),"未登録")</f>
        <v>催眠鎮静剤,抗不安剤</v>
      </c>
      <c r="E23" s="16" t="s">
        <v>279</v>
      </c>
      <c r="F23" s="16" t="s">
        <v>241</v>
      </c>
      <c r="G23" s="16" t="s">
        <v>285</v>
      </c>
      <c r="I23" s="0" t="n">
        <v>6.3</v>
      </c>
      <c r="J23" s="16" t="s">
        <v>239</v>
      </c>
      <c r="K23" s="0" t="str">
        <f aca="false">IFERROR(IF(VLOOKUP($C23,薬効分類マスタ!$A$2:$E$180,5,FALSE())=0,"",VLOOKUP($C23,薬効分類マスタ!$A$2:$E$180,5,FALSE())),"")</f>
        <v/>
      </c>
      <c r="L23" s="17"/>
      <c r="M23" s="0" t="str">
        <f aca="false">IF($K23="","",IF($L23&lt;&gt;"",$L23,VLOOKUP($C23,薬効分類マスタ!$A$2:$F$180,6,FALSE())))</f>
        <v/>
      </c>
      <c r="N23" s="0" t="str">
        <f aca="false">ASC(G23)</f>
        <v>ﾌﾙﾆﾄﾗｾﾞﾊﾟﾑ2mg錠</v>
      </c>
      <c r="O23" s="0" t="str">
        <f aca="false">ASC(E23)</f>
        <v>ﾌﾙﾆﾄﾗｾﾞﾊﾟﾑ</v>
      </c>
      <c r="P23" s="16" t="n">
        <f aca="false">N(P22)+IF($C23=検索!$B$49,1,0)</f>
        <v>0</v>
      </c>
    </row>
    <row r="24" customFormat="false" ht="15" hidden="false" customHeight="false" outlineLevel="0" collapsed="false">
      <c r="A24" s="16" t="s">
        <v>221</v>
      </c>
      <c r="B24" s="0" t="s">
        <v>286</v>
      </c>
      <c r="C24" s="0" t="n">
        <v>112</v>
      </c>
      <c r="D24" s="0" t="str">
        <f aca="false">IFERROR(VLOOKUP($C24,薬効分類マスタ!$A$2:$B$180,2,FALSE()),"未登録")</f>
        <v>催眠鎮静剤,抗不安剤</v>
      </c>
      <c r="E24" s="16" t="s">
        <v>279</v>
      </c>
      <c r="F24" s="16" t="s">
        <v>241</v>
      </c>
      <c r="G24" s="16" t="s">
        <v>287</v>
      </c>
      <c r="H24" s="16" t="s">
        <v>283</v>
      </c>
      <c r="I24" s="0" t="n">
        <v>7.4</v>
      </c>
      <c r="J24" s="16" t="s">
        <v>232</v>
      </c>
      <c r="K24" s="0" t="str">
        <f aca="false">IFERROR(IF(VLOOKUP($C24,薬効分類マスタ!$A$2:$E$180,5,FALSE())=0,"",VLOOKUP($C24,薬効分類マスタ!$A$2:$E$180,5,FALSE())),"")</f>
        <v/>
      </c>
      <c r="L24" s="17"/>
      <c r="M24" s="0" t="str">
        <f aca="false">IF($K24="","",IF($L24&lt;&gt;"",$L24,VLOOKUP($C24,薬効分類マスタ!$A$2:$F$180,6,FALSE())))</f>
        <v/>
      </c>
      <c r="N24" s="0" t="str">
        <f aca="false">ASC(G24)</f>
        <v>ｻｲﾚｰｽ錠2mg</v>
      </c>
      <c r="O24" s="0" t="str">
        <f aca="false">ASC(E24)</f>
        <v>ﾌﾙﾆﾄﾗｾﾞﾊﾟﾑ</v>
      </c>
      <c r="P24" s="16" t="n">
        <f aca="false">N(P23)+IF($C24=検索!$B$49,1,0)</f>
        <v>0</v>
      </c>
    </row>
    <row r="25" customFormat="false" ht="15" hidden="false" customHeight="false" outlineLevel="0" collapsed="false">
      <c r="A25" s="16" t="s">
        <v>221</v>
      </c>
      <c r="B25" s="0" t="s">
        <v>288</v>
      </c>
      <c r="C25" s="0" t="n">
        <v>112</v>
      </c>
      <c r="D25" s="0" t="str">
        <f aca="false">IFERROR(VLOOKUP($C25,薬効分類マスタ!$A$2:$B$180,2,FALSE()),"未登録")</f>
        <v>催眠鎮静剤,抗不安剤</v>
      </c>
      <c r="E25" s="16" t="s">
        <v>289</v>
      </c>
      <c r="F25" s="16" t="s">
        <v>274</v>
      </c>
      <c r="G25" s="16" t="s">
        <v>290</v>
      </c>
      <c r="I25" s="0" t="n">
        <v>10.8</v>
      </c>
      <c r="J25" s="16" t="s">
        <v>239</v>
      </c>
      <c r="K25" s="0" t="str">
        <f aca="false">IFERROR(IF(VLOOKUP($C25,薬効分類マスタ!$A$2:$E$180,5,FALSE())=0,"",VLOOKUP($C25,薬効分類マスタ!$A$2:$E$180,5,FALSE())),"")</f>
        <v/>
      </c>
      <c r="L25" s="17"/>
      <c r="M25" s="0" t="str">
        <f aca="false">IF($K25="","",IF($L25&lt;&gt;"",$L25,VLOOKUP($C25,薬効分類マスタ!$A$2:$F$180,6,FALSE())))</f>
        <v/>
      </c>
      <c r="N25" s="0" t="str">
        <f aca="false">ASC(G25)</f>
        <v>ﾌﾞﾛﾁｿﾞﾗﾑ0.25mg錠</v>
      </c>
      <c r="O25" s="0" t="str">
        <f aca="false">ASC(E25)</f>
        <v>ﾌﾞﾛﾁｿﾞﾗﾑ</v>
      </c>
      <c r="P25" s="16" t="n">
        <f aca="false">N(P24)+IF($C25=検索!$B$49,1,0)</f>
        <v>0</v>
      </c>
    </row>
    <row r="26" customFormat="false" ht="15" hidden="false" customHeight="false" outlineLevel="0" collapsed="false">
      <c r="A26" s="16" t="s">
        <v>221</v>
      </c>
      <c r="B26" s="0" t="s">
        <v>291</v>
      </c>
      <c r="C26" s="0" t="n">
        <v>112</v>
      </c>
      <c r="D26" s="0" t="str">
        <f aca="false">IFERROR(VLOOKUP($C26,薬効分類マスタ!$A$2:$B$180,2,FALSE()),"未登録")</f>
        <v>催眠鎮静剤,抗不安剤</v>
      </c>
      <c r="E26" s="16" t="s">
        <v>289</v>
      </c>
      <c r="F26" s="16" t="s">
        <v>274</v>
      </c>
      <c r="G26" s="16" t="s">
        <v>292</v>
      </c>
      <c r="H26" s="16" t="s">
        <v>293</v>
      </c>
      <c r="I26" s="0" t="n">
        <v>10.8</v>
      </c>
      <c r="J26" s="16" t="s">
        <v>232</v>
      </c>
      <c r="K26" s="0" t="str">
        <f aca="false">IFERROR(IF(VLOOKUP($C26,薬効分類マスタ!$A$2:$E$180,5,FALSE())=0,"",VLOOKUP($C26,薬効分類マスタ!$A$2:$E$180,5,FALSE())),"")</f>
        <v/>
      </c>
      <c r="L26" s="17"/>
      <c r="M26" s="0" t="str">
        <f aca="false">IF($K26="","",IF($L26&lt;&gt;"",$L26,VLOOKUP($C26,薬効分類マスタ!$A$2:$F$180,6,FALSE())))</f>
        <v/>
      </c>
      <c r="N26" s="0" t="str">
        <f aca="false">ASC(G26)</f>
        <v>ﾚﾝﾄﾞﾙﾐﾝ錠0.25mg</v>
      </c>
      <c r="O26" s="0" t="str">
        <f aca="false">ASC(E26)</f>
        <v>ﾌﾞﾛﾁｿﾞﾗﾑ</v>
      </c>
      <c r="P26" s="16" t="n">
        <f aca="false">N(P25)+IF($C26=検索!$B$49,1,0)</f>
        <v>0</v>
      </c>
    </row>
    <row r="27" customFormat="false" ht="15" hidden="false" customHeight="false" outlineLevel="0" collapsed="false">
      <c r="A27" s="16" t="s">
        <v>221</v>
      </c>
      <c r="B27" s="0" t="s">
        <v>294</v>
      </c>
      <c r="C27" s="0" t="n">
        <v>112</v>
      </c>
      <c r="D27" s="0" t="str">
        <f aca="false">IFERROR(VLOOKUP($C27,薬効分類マスタ!$A$2:$B$180,2,FALSE()),"未登録")</f>
        <v>催眠鎮静剤,抗不安剤</v>
      </c>
      <c r="E27" s="16" t="s">
        <v>289</v>
      </c>
      <c r="F27" s="16" t="s">
        <v>274</v>
      </c>
      <c r="G27" s="16" t="s">
        <v>295</v>
      </c>
      <c r="I27" s="0" t="n">
        <v>10.8</v>
      </c>
      <c r="J27" s="16" t="s">
        <v>239</v>
      </c>
      <c r="K27" s="0" t="str">
        <f aca="false">IFERROR(IF(VLOOKUP($C27,薬効分類マスタ!$A$2:$E$180,5,FALSE())=0,"",VLOOKUP($C27,薬効分類マスタ!$A$2:$E$180,5,FALSE())),"")</f>
        <v/>
      </c>
      <c r="L27" s="17"/>
      <c r="M27" s="0" t="str">
        <f aca="false">IF($K27="","",IF($L27&lt;&gt;"",$L27,VLOOKUP($C27,薬効分類マスタ!$A$2:$F$180,6,FALSE())))</f>
        <v/>
      </c>
      <c r="N27" s="0" t="str">
        <f aca="false">ASC(G27)</f>
        <v>ﾌﾞﾛﾁｿﾞﾗﾑ0.25mg口腔内崩壊錠</v>
      </c>
      <c r="O27" s="0" t="str">
        <f aca="false">ASC(E27)</f>
        <v>ﾌﾞﾛﾁｿﾞﾗﾑ</v>
      </c>
      <c r="P27" s="16" t="n">
        <f aca="false">N(P26)+IF($C27=検索!$B$49,1,0)</f>
        <v>0</v>
      </c>
    </row>
    <row r="28" customFormat="false" ht="15" hidden="false" customHeight="false" outlineLevel="0" collapsed="false">
      <c r="A28" s="16" t="s">
        <v>221</v>
      </c>
      <c r="B28" s="0" t="s">
        <v>296</v>
      </c>
      <c r="C28" s="0" t="n">
        <v>112</v>
      </c>
      <c r="D28" s="0" t="str">
        <f aca="false">IFERROR(VLOOKUP($C28,薬効分類マスタ!$A$2:$B$180,2,FALSE()),"未登録")</f>
        <v>催眠鎮静剤,抗不安剤</v>
      </c>
      <c r="E28" s="16" t="s">
        <v>289</v>
      </c>
      <c r="F28" s="16" t="s">
        <v>274</v>
      </c>
      <c r="G28" s="16" t="s">
        <v>297</v>
      </c>
      <c r="H28" s="16" t="s">
        <v>293</v>
      </c>
      <c r="I28" s="0" t="n">
        <v>10.8</v>
      </c>
      <c r="J28" s="16" t="s">
        <v>232</v>
      </c>
      <c r="K28" s="0" t="str">
        <f aca="false">IFERROR(IF(VLOOKUP($C28,薬効分類マスタ!$A$2:$E$180,5,FALSE())=0,"",VLOOKUP($C28,薬効分類マスタ!$A$2:$E$180,5,FALSE())),"")</f>
        <v/>
      </c>
      <c r="L28" s="17"/>
      <c r="M28" s="0" t="str">
        <f aca="false">IF($K28="","",IF($L28&lt;&gt;"",$L28,VLOOKUP($C28,薬効分類マスタ!$A$2:$F$180,6,FALSE())))</f>
        <v/>
      </c>
      <c r="N28" s="0" t="str">
        <f aca="false">ASC(G28)</f>
        <v>ﾚﾝﾄﾞﾙﾐﾝD錠0.25mg</v>
      </c>
      <c r="O28" s="0" t="str">
        <f aca="false">ASC(E28)</f>
        <v>ﾌﾞﾛﾁｿﾞﾗﾑ</v>
      </c>
      <c r="P28" s="16" t="n">
        <f aca="false">N(P27)+IF($C28=検索!$B$49,1,0)</f>
        <v>0</v>
      </c>
    </row>
    <row r="29" customFormat="false" ht="15" hidden="false" customHeight="false" outlineLevel="0" collapsed="false">
      <c r="A29" s="16" t="s">
        <v>221</v>
      </c>
      <c r="B29" s="0" t="s">
        <v>298</v>
      </c>
      <c r="C29" s="0" t="n">
        <v>112</v>
      </c>
      <c r="D29" s="0" t="str">
        <f aca="false">IFERROR(VLOOKUP($C29,薬効分類マスタ!$A$2:$B$180,2,FALSE()),"未登録")</f>
        <v>催眠鎮静剤,抗不安剤</v>
      </c>
      <c r="E29" s="16" t="s">
        <v>299</v>
      </c>
      <c r="F29" s="16" t="s">
        <v>234</v>
      </c>
      <c r="G29" s="16" t="s">
        <v>300</v>
      </c>
      <c r="H29" s="16" t="s">
        <v>301</v>
      </c>
      <c r="I29" s="0" t="n">
        <v>9.5</v>
      </c>
      <c r="J29" s="16" t="s">
        <v>232</v>
      </c>
      <c r="K29" s="0" t="str">
        <f aca="false">IFERROR(IF(VLOOKUP($C29,薬効分類マスタ!$A$2:$E$180,5,FALSE())=0,"",VLOOKUP($C29,薬効分類マスタ!$A$2:$E$180,5,FALSE())),"")</f>
        <v/>
      </c>
      <c r="L29" s="17"/>
      <c r="M29" s="0" t="str">
        <f aca="false">IF($K29="","",IF($L29&lt;&gt;"",$L29,VLOOKUP($C29,薬効分類マスタ!$A$2:$F$180,6,FALSE())))</f>
        <v/>
      </c>
      <c r="N29" s="0" t="str">
        <f aca="false">ASC(G29)</f>
        <v>ｴﾊﾞﾐｰﾙ錠1.0</v>
      </c>
      <c r="O29" s="0" t="str">
        <f aca="false">ASC(E29)</f>
        <v>ﾛﾙﾒﾀｾﾞﾊﾟﾑ</v>
      </c>
      <c r="P29" s="16" t="n">
        <f aca="false">N(P28)+IF($C29=検索!$B$49,1,0)</f>
        <v>0</v>
      </c>
    </row>
    <row r="30" customFormat="false" ht="15" hidden="false" customHeight="false" outlineLevel="0" collapsed="false">
      <c r="A30" s="16" t="s">
        <v>221</v>
      </c>
      <c r="B30" s="0" t="s">
        <v>302</v>
      </c>
      <c r="C30" s="0" t="n">
        <v>112</v>
      </c>
      <c r="D30" s="0" t="str">
        <f aca="false">IFERROR(VLOOKUP($C30,薬効分類マスタ!$A$2:$B$180,2,FALSE()),"未登録")</f>
        <v>催眠鎮静剤,抗不安剤</v>
      </c>
      <c r="E30" s="16" t="s">
        <v>299</v>
      </c>
      <c r="F30" s="16" t="s">
        <v>234</v>
      </c>
      <c r="G30" s="16" t="s">
        <v>303</v>
      </c>
      <c r="H30" s="16" t="s">
        <v>304</v>
      </c>
      <c r="I30" s="0" t="n">
        <v>12.5</v>
      </c>
      <c r="J30" s="16" t="s">
        <v>232</v>
      </c>
      <c r="K30" s="0" t="str">
        <f aca="false">IFERROR(IF(VLOOKUP($C30,薬効分類マスタ!$A$2:$E$180,5,FALSE())=0,"",VLOOKUP($C30,薬効分類マスタ!$A$2:$E$180,5,FALSE())),"")</f>
        <v/>
      </c>
      <c r="L30" s="17"/>
      <c r="M30" s="0" t="str">
        <f aca="false">IF($K30="","",IF($L30&lt;&gt;"",$L30,VLOOKUP($C30,薬効分類マスタ!$A$2:$F$180,6,FALSE())))</f>
        <v/>
      </c>
      <c r="N30" s="0" t="str">
        <f aca="false">ASC(G30)</f>
        <v>ﾛﾗﾒｯﾄ錠1.0</v>
      </c>
      <c r="O30" s="0" t="str">
        <f aca="false">ASC(E30)</f>
        <v>ﾛﾙﾒﾀｾﾞﾊﾟﾑ</v>
      </c>
      <c r="P30" s="16" t="n">
        <f aca="false">N(P29)+IF($C30=検索!$B$49,1,0)</f>
        <v>0</v>
      </c>
    </row>
    <row r="31" customFormat="false" ht="15" hidden="false" customHeight="false" outlineLevel="0" collapsed="false">
      <c r="A31" s="16" t="s">
        <v>221</v>
      </c>
      <c r="B31" s="0" t="s">
        <v>305</v>
      </c>
      <c r="C31" s="0" t="n">
        <v>112</v>
      </c>
      <c r="D31" s="0" t="str">
        <f aca="false">IFERROR(VLOOKUP($C31,薬効分類マスタ!$A$2:$B$180,2,FALSE()),"未登録")</f>
        <v>催眠鎮静剤,抗不安剤</v>
      </c>
      <c r="E31" s="16" t="s">
        <v>306</v>
      </c>
      <c r="F31" s="16" t="s">
        <v>307</v>
      </c>
      <c r="G31" s="16" t="s">
        <v>308</v>
      </c>
      <c r="H31" s="16" t="s">
        <v>309</v>
      </c>
      <c r="I31" s="0" t="n">
        <v>22.5</v>
      </c>
      <c r="J31" s="16" t="s">
        <v>232</v>
      </c>
      <c r="K31" s="0" t="str">
        <f aca="false">IFERROR(IF(VLOOKUP($C31,薬効分類マスタ!$A$2:$E$180,5,FALSE())=0,"",VLOOKUP($C31,薬効分類マスタ!$A$2:$E$180,5,FALSE())),"")</f>
        <v/>
      </c>
      <c r="L31" s="17"/>
      <c r="M31" s="0" t="str">
        <f aca="false">IF($K31="","",IF($L31&lt;&gt;"",$L31,VLOOKUP($C31,薬効分類マスタ!$A$2:$F$180,6,FALSE())))</f>
        <v/>
      </c>
      <c r="N31" s="0" t="str">
        <f aca="false">ASC(G31)</f>
        <v>ｾﾚﾅｰﾙ散10%</v>
      </c>
      <c r="O31" s="0" t="str">
        <f aca="false">ASC(E31)</f>
        <v>ｵｷｻｿﾞﾗﾑ</v>
      </c>
      <c r="P31" s="16" t="n">
        <f aca="false">N(P30)+IF($C31=検索!$B$49,1,0)</f>
        <v>0</v>
      </c>
    </row>
    <row r="32" customFormat="false" ht="15" hidden="false" customHeight="false" outlineLevel="0" collapsed="false">
      <c r="A32" s="16" t="s">
        <v>221</v>
      </c>
      <c r="B32" s="0" t="s">
        <v>310</v>
      </c>
      <c r="C32" s="0" t="n">
        <v>112</v>
      </c>
      <c r="D32" s="0" t="str">
        <f aca="false">IFERROR(VLOOKUP($C32,薬効分類マスタ!$A$2:$B$180,2,FALSE()),"未登録")</f>
        <v>催眠鎮静剤,抗不安剤</v>
      </c>
      <c r="E32" s="16" t="s">
        <v>306</v>
      </c>
      <c r="F32" s="16" t="s">
        <v>257</v>
      </c>
      <c r="G32" s="16" t="s">
        <v>311</v>
      </c>
      <c r="H32" s="16" t="s">
        <v>309</v>
      </c>
      <c r="I32" s="0" t="n">
        <v>6.3</v>
      </c>
      <c r="J32" s="16" t="s">
        <v>232</v>
      </c>
      <c r="K32" s="0" t="str">
        <f aca="false">IFERROR(IF(VLOOKUP($C32,薬効分類マスタ!$A$2:$E$180,5,FALSE())=0,"",VLOOKUP($C32,薬効分類マスタ!$A$2:$E$180,5,FALSE())),"")</f>
        <v/>
      </c>
      <c r="L32" s="17"/>
      <c r="M32" s="0" t="str">
        <f aca="false">IF($K32="","",IF($L32&lt;&gt;"",$L32,VLOOKUP($C32,薬効分類マスタ!$A$2:$F$180,6,FALSE())))</f>
        <v/>
      </c>
      <c r="N32" s="0" t="str">
        <f aca="false">ASC(G32)</f>
        <v>ｾﾚﾅｰﾙ錠5</v>
      </c>
      <c r="O32" s="0" t="str">
        <f aca="false">ASC(E32)</f>
        <v>ｵｷｻｿﾞﾗﾑ</v>
      </c>
      <c r="P32" s="16" t="n">
        <f aca="false">N(P31)+IF($C32=検索!$B$49,1,0)</f>
        <v>0</v>
      </c>
    </row>
    <row r="33" customFormat="false" ht="15" hidden="false" customHeight="false" outlineLevel="0" collapsed="false">
      <c r="A33" s="16" t="s">
        <v>221</v>
      </c>
      <c r="B33" s="0" t="s">
        <v>312</v>
      </c>
      <c r="C33" s="0" t="n">
        <v>112</v>
      </c>
      <c r="D33" s="0" t="str">
        <f aca="false">IFERROR(VLOOKUP($C33,薬効分類マスタ!$A$2:$B$180,2,FALSE()),"未登録")</f>
        <v>催眠鎮静剤,抗不安剤</v>
      </c>
      <c r="E33" s="16" t="s">
        <v>306</v>
      </c>
      <c r="F33" s="16" t="s">
        <v>262</v>
      </c>
      <c r="G33" s="16" t="s">
        <v>313</v>
      </c>
      <c r="H33" s="16" t="s">
        <v>309</v>
      </c>
      <c r="I33" s="0" t="n">
        <v>6.3</v>
      </c>
      <c r="J33" s="16" t="s">
        <v>232</v>
      </c>
      <c r="K33" s="0" t="str">
        <f aca="false">IFERROR(IF(VLOOKUP($C33,薬効分類マスタ!$A$2:$E$180,5,FALSE())=0,"",VLOOKUP($C33,薬効分類マスタ!$A$2:$E$180,5,FALSE())),"")</f>
        <v/>
      </c>
      <c r="L33" s="17"/>
      <c r="M33" s="0" t="str">
        <f aca="false">IF($K33="","",IF($L33&lt;&gt;"",$L33,VLOOKUP($C33,薬効分類マスタ!$A$2:$F$180,6,FALSE())))</f>
        <v/>
      </c>
      <c r="N33" s="0" t="str">
        <f aca="false">ASC(G33)</f>
        <v>ｾﾚﾅｰﾙ錠10</v>
      </c>
      <c r="O33" s="0" t="str">
        <f aca="false">ASC(E33)</f>
        <v>ｵｷｻｿﾞﾗﾑ</v>
      </c>
      <c r="P33" s="16" t="n">
        <f aca="false">N(P32)+IF($C33=検索!$B$49,1,0)</f>
        <v>0</v>
      </c>
    </row>
    <row r="34" customFormat="false" ht="15" hidden="false" customHeight="false" outlineLevel="0" collapsed="false">
      <c r="A34" s="16" t="s">
        <v>221</v>
      </c>
      <c r="B34" s="0" t="s">
        <v>314</v>
      </c>
      <c r="C34" s="0" t="n">
        <v>112</v>
      </c>
      <c r="D34" s="0" t="str">
        <f aca="false">IFERROR(VLOOKUP($C34,薬効分類マスタ!$A$2:$B$180,2,FALSE()),"未登録")</f>
        <v>催眠鎮静剤,抗不安剤</v>
      </c>
      <c r="E34" s="16" t="s">
        <v>315</v>
      </c>
      <c r="F34" s="16" t="s">
        <v>229</v>
      </c>
      <c r="G34" s="16" t="s">
        <v>316</v>
      </c>
      <c r="H34" s="16" t="s">
        <v>309</v>
      </c>
      <c r="I34" s="0" t="n">
        <v>16.6</v>
      </c>
      <c r="J34" s="16" t="s">
        <v>232</v>
      </c>
      <c r="K34" s="0" t="str">
        <f aca="false">IFERROR(IF(VLOOKUP($C34,薬効分類マスタ!$A$2:$E$180,5,FALSE())=0,"",VLOOKUP($C34,薬効分類マスタ!$A$2:$E$180,5,FALSE())),"")</f>
        <v/>
      </c>
      <c r="L34" s="17"/>
      <c r="M34" s="0" t="str">
        <f aca="false">IF($K34="","",IF($L34&lt;&gt;"",$L34,VLOOKUP($C34,薬効分類マスタ!$A$2:$F$180,6,FALSE())))</f>
        <v/>
      </c>
      <c r="N34" s="0" t="str">
        <f aca="false">ASC(G34)</f>
        <v>ｾﾊﾟｿﾞﾝ散1%</v>
      </c>
      <c r="O34" s="0" t="str">
        <f aca="false">ASC(E34)</f>
        <v>ｸﾛｷｻｿﾞﾗﾑ</v>
      </c>
      <c r="P34" s="16" t="n">
        <f aca="false">N(P33)+IF($C34=検索!$B$49,1,0)</f>
        <v>0</v>
      </c>
    </row>
    <row r="35" customFormat="false" ht="15" hidden="false" customHeight="false" outlineLevel="0" collapsed="false">
      <c r="A35" s="16" t="s">
        <v>221</v>
      </c>
      <c r="B35" s="0" t="s">
        <v>317</v>
      </c>
      <c r="C35" s="0" t="n">
        <v>112</v>
      </c>
      <c r="D35" s="0" t="str">
        <f aca="false">IFERROR(VLOOKUP($C35,薬効分類マスタ!$A$2:$B$180,2,FALSE()),"未登録")</f>
        <v>催眠鎮静剤,抗不安剤</v>
      </c>
      <c r="E35" s="16" t="s">
        <v>315</v>
      </c>
      <c r="F35" s="16" t="s">
        <v>234</v>
      </c>
      <c r="G35" s="16" t="s">
        <v>318</v>
      </c>
      <c r="H35" s="16" t="s">
        <v>309</v>
      </c>
      <c r="I35" s="0" t="n">
        <v>6.3</v>
      </c>
      <c r="J35" s="16" t="s">
        <v>232</v>
      </c>
      <c r="K35" s="0" t="str">
        <f aca="false">IFERROR(IF(VLOOKUP($C35,薬効分類マスタ!$A$2:$E$180,5,FALSE())=0,"",VLOOKUP($C35,薬効分類マスタ!$A$2:$E$180,5,FALSE())),"")</f>
        <v/>
      </c>
      <c r="L35" s="17"/>
      <c r="M35" s="0" t="str">
        <f aca="false">IF($K35="","",IF($L35&lt;&gt;"",$L35,VLOOKUP($C35,薬効分類マスタ!$A$2:$F$180,6,FALSE())))</f>
        <v/>
      </c>
      <c r="N35" s="0" t="str">
        <f aca="false">ASC(G35)</f>
        <v>ｾﾊﾟｿﾞﾝ錠1</v>
      </c>
      <c r="O35" s="0" t="str">
        <f aca="false">ASC(E35)</f>
        <v>ｸﾛｷｻｿﾞﾗﾑ</v>
      </c>
      <c r="P35" s="16" t="n">
        <f aca="false">N(P34)+IF($C35=検索!$B$49,1,0)</f>
        <v>0</v>
      </c>
    </row>
    <row r="36" customFormat="false" ht="15" hidden="false" customHeight="false" outlineLevel="0" collapsed="false">
      <c r="A36" s="16" t="s">
        <v>221</v>
      </c>
      <c r="B36" s="0" t="s">
        <v>319</v>
      </c>
      <c r="C36" s="0" t="n">
        <v>112</v>
      </c>
      <c r="D36" s="0" t="str">
        <f aca="false">IFERROR(VLOOKUP($C36,薬効分類マスタ!$A$2:$B$180,2,FALSE()),"未登録")</f>
        <v>催眠鎮静剤,抗不安剤</v>
      </c>
      <c r="E36" s="16" t="s">
        <v>315</v>
      </c>
      <c r="F36" s="16" t="s">
        <v>241</v>
      </c>
      <c r="G36" s="16" t="s">
        <v>320</v>
      </c>
      <c r="H36" s="16" t="s">
        <v>309</v>
      </c>
      <c r="I36" s="0" t="n">
        <v>6.3</v>
      </c>
      <c r="J36" s="16" t="s">
        <v>232</v>
      </c>
      <c r="K36" s="0" t="str">
        <f aca="false">IFERROR(IF(VLOOKUP($C36,薬効分類マスタ!$A$2:$E$180,5,FALSE())=0,"",VLOOKUP($C36,薬効分類マスタ!$A$2:$E$180,5,FALSE())),"")</f>
        <v/>
      </c>
      <c r="L36" s="17"/>
      <c r="M36" s="0" t="str">
        <f aca="false">IF($K36="","",IF($L36&lt;&gt;"",$L36,VLOOKUP($C36,薬効分類マスタ!$A$2:$F$180,6,FALSE())))</f>
        <v/>
      </c>
      <c r="N36" s="0" t="str">
        <f aca="false">ASC(G36)</f>
        <v>ｾﾊﾟｿﾞﾝ錠2</v>
      </c>
      <c r="O36" s="0" t="str">
        <f aca="false">ASC(E36)</f>
        <v>ｸﾛｷｻｿﾞﾗﾑ</v>
      </c>
      <c r="P36" s="16" t="n">
        <f aca="false">N(P35)+IF($C36=検索!$B$49,1,0)</f>
        <v>0</v>
      </c>
    </row>
    <row r="37" customFormat="false" ht="15" hidden="false" customHeight="false" outlineLevel="0" collapsed="false">
      <c r="A37" s="16" t="s">
        <v>221</v>
      </c>
      <c r="B37" s="0" t="s">
        <v>321</v>
      </c>
      <c r="C37" s="0" t="n">
        <v>112</v>
      </c>
      <c r="D37" s="0" t="str">
        <f aca="false">IFERROR(VLOOKUP($C37,薬効分類マスタ!$A$2:$B$180,2,FALSE()),"未登録")</f>
        <v>催眠鎮静剤,抗不安剤</v>
      </c>
      <c r="E37" s="16" t="s">
        <v>322</v>
      </c>
      <c r="F37" s="16" t="s">
        <v>323</v>
      </c>
      <c r="G37" s="16" t="s">
        <v>324</v>
      </c>
      <c r="H37" s="16" t="s">
        <v>325</v>
      </c>
      <c r="I37" s="0" t="n">
        <v>10.8</v>
      </c>
      <c r="J37" s="16" t="s">
        <v>232</v>
      </c>
      <c r="K37" s="0" t="str">
        <f aca="false">IFERROR(IF(VLOOKUP($C37,薬効分類マスタ!$A$2:$E$180,5,FALSE())=0,"",VLOOKUP($C37,薬効分類マスタ!$A$2:$E$180,5,FALSE())),"")</f>
        <v/>
      </c>
      <c r="L37" s="17"/>
      <c r="M37" s="0" t="str">
        <f aca="false">IF($K37="","",IF($L37&lt;&gt;"",$L37,VLOOKUP($C37,薬効分類マスタ!$A$2:$F$180,6,FALSE())))</f>
        <v/>
      </c>
      <c r="N37" s="0" t="str">
        <f aca="false">ASC(G37)</f>
        <v>ﾒﾝﾄﾞﾝｶﾌﾟｾﾙ7.5mg</v>
      </c>
      <c r="O37" s="0" t="str">
        <f aca="false">ASC(E37)</f>
        <v>ｸﾛﾗｾﾞﾌﾟ酸二ｶﾘｳﾑ</v>
      </c>
      <c r="P37" s="16" t="n">
        <f aca="false">N(P36)+IF($C37=検索!$B$49,1,0)</f>
        <v>0</v>
      </c>
    </row>
    <row r="38" customFormat="false" ht="15" hidden="false" customHeight="false" outlineLevel="0" collapsed="false">
      <c r="A38" s="16" t="s">
        <v>221</v>
      </c>
      <c r="B38" s="0" t="s">
        <v>326</v>
      </c>
      <c r="C38" s="0" t="n">
        <v>112</v>
      </c>
      <c r="D38" s="0" t="str">
        <f aca="false">IFERROR(VLOOKUP($C38,薬効分類マスタ!$A$2:$B$180,2,FALSE()),"未登録")</f>
        <v>催眠鎮静剤,抗不安剤</v>
      </c>
      <c r="E38" s="16" t="s">
        <v>327</v>
      </c>
      <c r="F38" s="16" t="s">
        <v>229</v>
      </c>
      <c r="G38" s="16" t="s">
        <v>328</v>
      </c>
      <c r="H38" s="16" t="s">
        <v>231</v>
      </c>
      <c r="I38" s="0" t="n">
        <v>9.4</v>
      </c>
      <c r="K38" s="0" t="str">
        <f aca="false">IFERROR(IF(VLOOKUP($C38,薬効分類マスタ!$A$2:$E$180,5,FALSE())=0,"",VLOOKUP($C38,薬効分類マスタ!$A$2:$E$180,5,FALSE())),"")</f>
        <v/>
      </c>
      <c r="L38" s="17"/>
      <c r="M38" s="0" t="str">
        <f aca="false">IF($K38="","",IF($L38&lt;&gt;"",$L38,VLOOKUP($C38,薬効分類マスタ!$A$2:$F$180,6,FALSE())))</f>
        <v/>
      </c>
      <c r="N38" s="0" t="str">
        <f aca="false">ASC(G38)</f>
        <v>ｾﾙｼﾝ散1%</v>
      </c>
      <c r="O38" s="0" t="str">
        <f aca="false">ASC(E38)</f>
        <v>ｼﾞｱｾﾞﾊﾟﾑ</v>
      </c>
      <c r="P38" s="16" t="n">
        <f aca="false">N(P37)+IF($C38=検索!$B$49,1,0)</f>
        <v>0</v>
      </c>
    </row>
    <row r="39" customFormat="false" ht="15" hidden="false" customHeight="false" outlineLevel="0" collapsed="false">
      <c r="A39" s="16" t="s">
        <v>221</v>
      </c>
      <c r="B39" s="0" t="s">
        <v>329</v>
      </c>
      <c r="C39" s="0" t="n">
        <v>112</v>
      </c>
      <c r="D39" s="0" t="str">
        <f aca="false">IFERROR(VLOOKUP($C39,薬効分類マスタ!$A$2:$B$180,2,FALSE()),"未登録")</f>
        <v>催眠鎮静剤,抗不安剤</v>
      </c>
      <c r="E39" s="16" t="s">
        <v>327</v>
      </c>
      <c r="F39" s="16" t="s">
        <v>229</v>
      </c>
      <c r="G39" s="16" t="s">
        <v>330</v>
      </c>
      <c r="H39" s="16" t="s">
        <v>301</v>
      </c>
      <c r="I39" s="0" t="n">
        <v>10.6</v>
      </c>
      <c r="K39" s="0" t="str">
        <f aca="false">IFERROR(IF(VLOOKUP($C39,薬効分類マスタ!$A$2:$E$180,5,FALSE())=0,"",VLOOKUP($C39,薬効分類マスタ!$A$2:$E$180,5,FALSE())),"")</f>
        <v/>
      </c>
      <c r="L39" s="17"/>
      <c r="M39" s="0" t="str">
        <f aca="false">IF($K39="","",IF($L39&lt;&gt;"",$L39,VLOOKUP($C39,薬効分類マスタ!$A$2:$F$180,6,FALSE())))</f>
        <v/>
      </c>
      <c r="N39" s="0" t="str">
        <f aca="false">ASC(G39)</f>
        <v>ﾎﾘｿﾞﾝ散1%</v>
      </c>
      <c r="O39" s="0" t="str">
        <f aca="false">ASC(E39)</f>
        <v>ｼﾞｱｾﾞﾊﾟﾑ</v>
      </c>
      <c r="P39" s="16" t="n">
        <f aca="false">N(P38)+IF($C39=検索!$B$49,1,0)</f>
        <v>0</v>
      </c>
    </row>
    <row r="40" customFormat="false" ht="15" hidden="false" customHeight="false" outlineLevel="0" collapsed="false">
      <c r="A40" s="16" t="s">
        <v>221</v>
      </c>
      <c r="B40" s="0" t="s">
        <v>331</v>
      </c>
      <c r="C40" s="0" t="n">
        <v>112</v>
      </c>
      <c r="D40" s="0" t="str">
        <f aca="false">IFERROR(VLOOKUP($C40,薬効分類マスタ!$A$2:$B$180,2,FALSE()),"未登録")</f>
        <v>催眠鎮静剤,抗不安剤</v>
      </c>
      <c r="E40" s="16" t="s">
        <v>327</v>
      </c>
      <c r="F40" s="16" t="s">
        <v>241</v>
      </c>
      <c r="G40" s="16" t="s">
        <v>332</v>
      </c>
      <c r="I40" s="0" t="n">
        <v>6.1</v>
      </c>
      <c r="J40" s="16" t="s">
        <v>239</v>
      </c>
      <c r="K40" s="0" t="str">
        <f aca="false">IFERROR(IF(VLOOKUP($C40,薬効分類マスタ!$A$2:$E$180,5,FALSE())=0,"",VLOOKUP($C40,薬効分類マスタ!$A$2:$E$180,5,FALSE())),"")</f>
        <v/>
      </c>
      <c r="L40" s="17"/>
      <c r="M40" s="0" t="str">
        <f aca="false">IF($K40="","",IF($L40&lt;&gt;"",$L40,VLOOKUP($C40,薬効分類マスタ!$A$2:$F$180,6,FALSE())))</f>
        <v/>
      </c>
      <c r="N40" s="0" t="str">
        <f aca="false">ASC(G40)</f>
        <v>ｼﾞｱｾﾞﾊﾟﾑ2mg錠</v>
      </c>
      <c r="O40" s="0" t="str">
        <f aca="false">ASC(E40)</f>
        <v>ｼﾞｱｾﾞﾊﾟﾑ</v>
      </c>
      <c r="P40" s="16" t="n">
        <f aca="false">N(P39)+IF($C40=検索!$B$49,1,0)</f>
        <v>0</v>
      </c>
    </row>
    <row r="41" customFormat="false" ht="15" hidden="false" customHeight="false" outlineLevel="0" collapsed="false">
      <c r="A41" s="16" t="s">
        <v>221</v>
      </c>
      <c r="B41" s="0" t="s">
        <v>333</v>
      </c>
      <c r="C41" s="0" t="n">
        <v>112</v>
      </c>
      <c r="D41" s="0" t="str">
        <f aca="false">IFERROR(VLOOKUP($C41,薬効分類マスタ!$A$2:$B$180,2,FALSE()),"未登録")</f>
        <v>催眠鎮静剤,抗不安剤</v>
      </c>
      <c r="E41" s="16" t="s">
        <v>327</v>
      </c>
      <c r="F41" s="16" t="s">
        <v>241</v>
      </c>
      <c r="G41" s="16" t="s">
        <v>334</v>
      </c>
      <c r="H41" s="16" t="s">
        <v>231</v>
      </c>
      <c r="I41" s="0" t="n">
        <v>6.4</v>
      </c>
      <c r="J41" s="16" t="s">
        <v>232</v>
      </c>
      <c r="K41" s="0" t="str">
        <f aca="false">IFERROR(IF(VLOOKUP($C41,薬効分類マスタ!$A$2:$E$180,5,FALSE())=0,"",VLOOKUP($C41,薬効分類マスタ!$A$2:$E$180,5,FALSE())),"")</f>
        <v/>
      </c>
      <c r="L41" s="17"/>
      <c r="M41" s="0" t="str">
        <f aca="false">IF($K41="","",IF($L41&lt;&gt;"",$L41,VLOOKUP($C41,薬効分類マスタ!$A$2:$F$180,6,FALSE())))</f>
        <v/>
      </c>
      <c r="N41" s="0" t="str">
        <f aca="false">ASC(G41)</f>
        <v>2mgｾﾙｼﾝ錠</v>
      </c>
      <c r="O41" s="0" t="str">
        <f aca="false">ASC(E41)</f>
        <v>ｼﾞｱｾﾞﾊﾟﾑ</v>
      </c>
      <c r="P41" s="16" t="n">
        <f aca="false">N(P40)+IF($C41=検索!$B$49,1,0)</f>
        <v>0</v>
      </c>
    </row>
    <row r="42" customFormat="false" ht="15" hidden="false" customHeight="false" outlineLevel="0" collapsed="false">
      <c r="A42" s="16" t="s">
        <v>221</v>
      </c>
      <c r="B42" s="0" t="s">
        <v>335</v>
      </c>
      <c r="C42" s="0" t="n">
        <v>112</v>
      </c>
      <c r="D42" s="0" t="str">
        <f aca="false">IFERROR(VLOOKUP($C42,薬効分類マスタ!$A$2:$B$180,2,FALSE()),"未登録")</f>
        <v>催眠鎮静剤,抗不安剤</v>
      </c>
      <c r="E42" s="16" t="s">
        <v>327</v>
      </c>
      <c r="F42" s="16" t="s">
        <v>241</v>
      </c>
      <c r="G42" s="16" t="s">
        <v>336</v>
      </c>
      <c r="H42" s="16" t="s">
        <v>301</v>
      </c>
      <c r="I42" s="0" t="n">
        <v>6.4</v>
      </c>
      <c r="J42" s="16" t="s">
        <v>232</v>
      </c>
      <c r="K42" s="0" t="str">
        <f aca="false">IFERROR(IF(VLOOKUP($C42,薬効分類マスタ!$A$2:$E$180,5,FALSE())=0,"",VLOOKUP($C42,薬効分類マスタ!$A$2:$E$180,5,FALSE())),"")</f>
        <v/>
      </c>
      <c r="L42" s="17"/>
      <c r="M42" s="0" t="str">
        <f aca="false">IF($K42="","",IF($L42&lt;&gt;"",$L42,VLOOKUP($C42,薬効分類マスタ!$A$2:$F$180,6,FALSE())))</f>
        <v/>
      </c>
      <c r="N42" s="0" t="str">
        <f aca="false">ASC(G42)</f>
        <v>ﾎﾘｿﾞﾝ錠2mg</v>
      </c>
      <c r="O42" s="0" t="str">
        <f aca="false">ASC(E42)</f>
        <v>ｼﾞｱｾﾞﾊﾟﾑ</v>
      </c>
      <c r="P42" s="16" t="n">
        <f aca="false">N(P41)+IF($C42=検索!$B$49,1,0)</f>
        <v>0</v>
      </c>
    </row>
    <row r="43" customFormat="false" ht="15" hidden="false" customHeight="false" outlineLevel="0" collapsed="false">
      <c r="A43" s="16" t="s">
        <v>221</v>
      </c>
      <c r="B43" s="0" t="s">
        <v>337</v>
      </c>
      <c r="C43" s="0" t="n">
        <v>112</v>
      </c>
      <c r="D43" s="0" t="str">
        <f aca="false">IFERROR(VLOOKUP($C43,薬効分類マスタ!$A$2:$B$180,2,FALSE()),"未登録")</f>
        <v>催眠鎮静剤,抗不安剤</v>
      </c>
      <c r="E43" s="16" t="s">
        <v>327</v>
      </c>
      <c r="F43" s="16" t="s">
        <v>257</v>
      </c>
      <c r="G43" s="16" t="s">
        <v>338</v>
      </c>
      <c r="I43" s="0" t="n">
        <v>6.2</v>
      </c>
      <c r="J43" s="16" t="s">
        <v>239</v>
      </c>
      <c r="K43" s="0" t="str">
        <f aca="false">IFERROR(IF(VLOOKUP($C43,薬効分類マスタ!$A$2:$E$180,5,FALSE())=0,"",VLOOKUP($C43,薬効分類マスタ!$A$2:$E$180,5,FALSE())),"")</f>
        <v/>
      </c>
      <c r="L43" s="17"/>
      <c r="M43" s="0" t="str">
        <f aca="false">IF($K43="","",IF($L43&lt;&gt;"",$L43,VLOOKUP($C43,薬効分類マスタ!$A$2:$F$180,6,FALSE())))</f>
        <v/>
      </c>
      <c r="N43" s="0" t="str">
        <f aca="false">ASC(G43)</f>
        <v>ｼﾞｱｾﾞﾊﾟﾑ5mg錠</v>
      </c>
      <c r="O43" s="0" t="str">
        <f aca="false">ASC(E43)</f>
        <v>ｼﾞｱｾﾞﾊﾟﾑ</v>
      </c>
      <c r="P43" s="16" t="n">
        <f aca="false">N(P42)+IF($C43=検索!$B$49,1,0)</f>
        <v>0</v>
      </c>
    </row>
    <row r="44" customFormat="false" ht="15" hidden="false" customHeight="false" outlineLevel="0" collapsed="false">
      <c r="A44" s="16" t="s">
        <v>221</v>
      </c>
      <c r="B44" s="0" t="s">
        <v>339</v>
      </c>
      <c r="C44" s="0" t="n">
        <v>112</v>
      </c>
      <c r="D44" s="0" t="str">
        <f aca="false">IFERROR(VLOOKUP($C44,薬効分類マスタ!$A$2:$B$180,2,FALSE()),"未登録")</f>
        <v>催眠鎮静剤,抗不安剤</v>
      </c>
      <c r="E44" s="16" t="s">
        <v>327</v>
      </c>
      <c r="F44" s="16" t="s">
        <v>257</v>
      </c>
      <c r="G44" s="16" t="s">
        <v>340</v>
      </c>
      <c r="H44" s="16" t="s">
        <v>231</v>
      </c>
      <c r="I44" s="0" t="n">
        <v>10</v>
      </c>
      <c r="J44" s="16" t="s">
        <v>232</v>
      </c>
      <c r="K44" s="0" t="str">
        <f aca="false">IFERROR(IF(VLOOKUP($C44,薬効分類マスタ!$A$2:$E$180,5,FALSE())=0,"",VLOOKUP($C44,薬効分類マスタ!$A$2:$E$180,5,FALSE())),"")</f>
        <v/>
      </c>
      <c r="L44" s="17"/>
      <c r="M44" s="0" t="str">
        <f aca="false">IF($K44="","",IF($L44&lt;&gt;"",$L44,VLOOKUP($C44,薬効分類マスタ!$A$2:$F$180,6,FALSE())))</f>
        <v/>
      </c>
      <c r="N44" s="0" t="str">
        <f aca="false">ASC(G44)</f>
        <v>5mgｾﾙｼﾝ錠</v>
      </c>
      <c r="O44" s="0" t="str">
        <f aca="false">ASC(E44)</f>
        <v>ｼﾞｱｾﾞﾊﾟﾑ</v>
      </c>
      <c r="P44" s="16" t="n">
        <f aca="false">N(P43)+IF($C44=検索!$B$49,1,0)</f>
        <v>0</v>
      </c>
    </row>
    <row r="45" customFormat="false" ht="15" hidden="false" customHeight="false" outlineLevel="0" collapsed="false">
      <c r="A45" s="16" t="s">
        <v>221</v>
      </c>
      <c r="B45" s="0" t="s">
        <v>341</v>
      </c>
      <c r="C45" s="0" t="n">
        <v>112</v>
      </c>
      <c r="D45" s="0" t="str">
        <f aca="false">IFERROR(VLOOKUP($C45,薬効分類マスタ!$A$2:$B$180,2,FALSE()),"未登録")</f>
        <v>催眠鎮静剤,抗不安剤</v>
      </c>
      <c r="E45" s="16" t="s">
        <v>327</v>
      </c>
      <c r="F45" s="16" t="s">
        <v>257</v>
      </c>
      <c r="G45" s="16" t="s">
        <v>342</v>
      </c>
      <c r="H45" s="16" t="s">
        <v>301</v>
      </c>
      <c r="I45" s="0" t="n">
        <v>10</v>
      </c>
      <c r="J45" s="16" t="s">
        <v>232</v>
      </c>
      <c r="K45" s="0" t="str">
        <f aca="false">IFERROR(IF(VLOOKUP($C45,薬効分類マスタ!$A$2:$E$180,5,FALSE())=0,"",VLOOKUP($C45,薬効分類マスタ!$A$2:$E$180,5,FALSE())),"")</f>
        <v/>
      </c>
      <c r="L45" s="17"/>
      <c r="M45" s="0" t="str">
        <f aca="false">IF($K45="","",IF($L45&lt;&gt;"",$L45,VLOOKUP($C45,薬効分類マスタ!$A$2:$F$180,6,FALSE())))</f>
        <v/>
      </c>
      <c r="N45" s="0" t="str">
        <f aca="false">ASC(G45)</f>
        <v>ﾎﾘｿﾞﾝ錠5mg</v>
      </c>
      <c r="O45" s="0" t="str">
        <f aca="false">ASC(E45)</f>
        <v>ｼﾞｱｾﾞﾊﾟﾑ</v>
      </c>
      <c r="P45" s="16" t="n">
        <f aca="false">N(P44)+IF($C45=検索!$B$49,1,0)</f>
        <v>0</v>
      </c>
    </row>
    <row r="46" customFormat="false" ht="15" hidden="false" customHeight="false" outlineLevel="0" collapsed="false">
      <c r="A46" s="16" t="s">
        <v>221</v>
      </c>
      <c r="B46" s="0" t="s">
        <v>343</v>
      </c>
      <c r="C46" s="0" t="n">
        <v>112</v>
      </c>
      <c r="D46" s="0" t="str">
        <f aca="false">IFERROR(VLOOKUP($C46,薬効分類マスタ!$A$2:$B$180,2,FALSE()),"未登録")</f>
        <v>催眠鎮静剤,抗不安剤</v>
      </c>
      <c r="E46" s="16" t="s">
        <v>327</v>
      </c>
      <c r="F46" s="16" t="s">
        <v>262</v>
      </c>
      <c r="G46" s="16" t="s">
        <v>344</v>
      </c>
      <c r="H46" s="16" t="s">
        <v>231</v>
      </c>
      <c r="I46" s="0" t="n">
        <v>10.8</v>
      </c>
      <c r="J46" s="16" t="s">
        <v>232</v>
      </c>
      <c r="K46" s="0" t="str">
        <f aca="false">IFERROR(IF(VLOOKUP($C46,薬効分類マスタ!$A$2:$E$180,5,FALSE())=0,"",VLOOKUP($C46,薬効分類マスタ!$A$2:$E$180,5,FALSE())),"")</f>
        <v/>
      </c>
      <c r="L46" s="17"/>
      <c r="M46" s="0" t="str">
        <f aca="false">IF($K46="","",IF($L46&lt;&gt;"",$L46,VLOOKUP($C46,薬効分類マスタ!$A$2:$F$180,6,FALSE())))</f>
        <v/>
      </c>
      <c r="N46" s="0" t="str">
        <f aca="false">ASC(G46)</f>
        <v>10mgｾﾙｼﾝ錠</v>
      </c>
      <c r="O46" s="0" t="str">
        <f aca="false">ASC(E46)</f>
        <v>ｼﾞｱｾﾞﾊﾟﾑ</v>
      </c>
      <c r="P46" s="16" t="n">
        <f aca="false">N(P45)+IF($C46=検索!$B$49,1,0)</f>
        <v>0</v>
      </c>
    </row>
    <row r="47" customFormat="false" ht="15" hidden="false" customHeight="false" outlineLevel="0" collapsed="false">
      <c r="A47" s="16" t="s">
        <v>221</v>
      </c>
      <c r="B47" s="0" t="s">
        <v>345</v>
      </c>
      <c r="C47" s="0" t="n">
        <v>112</v>
      </c>
      <c r="D47" s="0" t="str">
        <f aca="false">IFERROR(VLOOKUP($C47,薬効分類マスタ!$A$2:$B$180,2,FALSE()),"未登録")</f>
        <v>催眠鎮静剤,抗不安剤</v>
      </c>
      <c r="E47" s="16" t="s">
        <v>327</v>
      </c>
      <c r="F47" s="16" t="s">
        <v>262</v>
      </c>
      <c r="G47" s="16" t="s">
        <v>346</v>
      </c>
      <c r="H47" s="16" t="s">
        <v>347</v>
      </c>
      <c r="I47" s="0" t="n">
        <v>6.1</v>
      </c>
      <c r="J47" s="16" t="s">
        <v>239</v>
      </c>
      <c r="K47" s="0" t="str">
        <f aca="false">IFERROR(IF(VLOOKUP($C47,薬効分類マスタ!$A$2:$E$180,5,FALSE())=0,"",VLOOKUP($C47,薬効分類マスタ!$A$2:$E$180,5,FALSE())),"")</f>
        <v/>
      </c>
      <c r="L47" s="17"/>
      <c r="M47" s="0" t="str">
        <f aca="false">IF($K47="","",IF($L47&lt;&gt;"",$L47,VLOOKUP($C47,薬効分類マスタ!$A$2:$F$180,6,FALSE())))</f>
        <v/>
      </c>
      <c r="N47" s="0" t="str">
        <f aca="false">ASC(G47)</f>
        <v>ｼﾞｱｾﾞﾊﾟﾑ錠10mg｢ﾂﾙﾊﾗ｣</v>
      </c>
      <c r="O47" s="0" t="str">
        <f aca="false">ASC(E47)</f>
        <v>ｼﾞｱｾﾞﾊﾟﾑ</v>
      </c>
      <c r="P47" s="16" t="n">
        <f aca="false">N(P46)+IF($C47=検索!$B$49,1,0)</f>
        <v>0</v>
      </c>
    </row>
    <row r="48" customFormat="false" ht="15" hidden="false" customHeight="false" outlineLevel="0" collapsed="false">
      <c r="A48" s="16" t="s">
        <v>221</v>
      </c>
      <c r="B48" s="0" t="s">
        <v>348</v>
      </c>
      <c r="C48" s="0" t="n">
        <v>112</v>
      </c>
      <c r="D48" s="0" t="str">
        <f aca="false">IFERROR(VLOOKUP($C48,薬効分類マスタ!$A$2:$B$180,2,FALSE()),"未登録")</f>
        <v>催眠鎮静剤,抗不安剤</v>
      </c>
      <c r="E48" s="16" t="s">
        <v>349</v>
      </c>
      <c r="F48" s="16" t="s">
        <v>229</v>
      </c>
      <c r="G48" s="16" t="s">
        <v>350</v>
      </c>
      <c r="H48" s="16" t="s">
        <v>351</v>
      </c>
      <c r="I48" s="0" t="n">
        <v>14.9</v>
      </c>
      <c r="J48" s="16" t="s">
        <v>232</v>
      </c>
      <c r="K48" s="0" t="str">
        <f aca="false">IFERROR(IF(VLOOKUP($C48,薬効分類マスタ!$A$2:$E$180,5,FALSE())=0,"",VLOOKUP($C48,薬効分類マスタ!$A$2:$E$180,5,FALSE())),"")</f>
        <v/>
      </c>
      <c r="L48" s="17"/>
      <c r="M48" s="0" t="str">
        <f aca="false">IF($K48="","",IF($L48&lt;&gt;"",$L48,VLOOKUP($C48,薬効分類マスタ!$A$2:$F$180,6,FALSE())))</f>
        <v/>
      </c>
      <c r="N48" s="0" t="str">
        <f aca="false">ASC(G48)</f>
        <v>ﾚｷｿﾀﾝ細粒1%</v>
      </c>
      <c r="O48" s="0" t="str">
        <f aca="false">ASC(E48)</f>
        <v>ﾌﾞﾛﾏｾﾞﾊﾟﾑ</v>
      </c>
      <c r="P48" s="16" t="n">
        <f aca="false">N(P47)+IF($C48=検索!$B$49,1,0)</f>
        <v>0</v>
      </c>
    </row>
    <row r="49" customFormat="false" ht="15" hidden="false" customHeight="false" outlineLevel="0" collapsed="false">
      <c r="A49" s="16" t="s">
        <v>221</v>
      </c>
      <c r="B49" s="0" t="s">
        <v>352</v>
      </c>
      <c r="C49" s="0" t="n">
        <v>112</v>
      </c>
      <c r="D49" s="0" t="str">
        <f aca="false">IFERROR(VLOOKUP($C49,薬効分類マスタ!$A$2:$B$180,2,FALSE()),"未登録")</f>
        <v>催眠鎮静剤,抗不安剤</v>
      </c>
      <c r="E49" s="16" t="s">
        <v>349</v>
      </c>
      <c r="F49" s="16" t="s">
        <v>229</v>
      </c>
      <c r="G49" s="16" t="s">
        <v>353</v>
      </c>
      <c r="H49" s="16" t="s">
        <v>354</v>
      </c>
      <c r="I49" s="0" t="n">
        <v>15.5</v>
      </c>
      <c r="J49" s="16" t="s">
        <v>239</v>
      </c>
      <c r="K49" s="0" t="str">
        <f aca="false">IFERROR(IF(VLOOKUP($C49,薬効分類マスタ!$A$2:$E$180,5,FALSE())=0,"",VLOOKUP($C49,薬効分類マスタ!$A$2:$E$180,5,FALSE())),"")</f>
        <v/>
      </c>
      <c r="L49" s="17"/>
      <c r="M49" s="0" t="str">
        <f aca="false">IF($K49="","",IF($L49&lt;&gt;"",$L49,VLOOKUP($C49,薬効分類マスタ!$A$2:$F$180,6,FALSE())))</f>
        <v/>
      </c>
      <c r="N49" s="0" t="str">
        <f aca="false">ASC(G49)</f>
        <v>ﾌﾞﾛﾏｾﾞﾊﾟﾑ細粒1%｢ｻﾝﾄﾞ｣</v>
      </c>
      <c r="O49" s="0" t="str">
        <f aca="false">ASC(E49)</f>
        <v>ﾌﾞﾛﾏｾﾞﾊﾟﾑ</v>
      </c>
      <c r="P49" s="16" t="n">
        <f aca="false">N(P48)+IF($C49=検索!$B$49,1,0)</f>
        <v>0</v>
      </c>
    </row>
    <row r="50" customFormat="false" ht="15" hidden="false" customHeight="false" outlineLevel="0" collapsed="false">
      <c r="A50" s="16" t="s">
        <v>221</v>
      </c>
      <c r="B50" s="0" t="s">
        <v>355</v>
      </c>
      <c r="C50" s="0" t="n">
        <v>112</v>
      </c>
      <c r="D50" s="0" t="str">
        <f aca="false">IFERROR(VLOOKUP($C50,薬効分類マスタ!$A$2:$B$180,2,FALSE()),"未登録")</f>
        <v>催眠鎮静剤,抗不安剤</v>
      </c>
      <c r="E50" s="16" t="s">
        <v>349</v>
      </c>
      <c r="F50" s="16" t="s">
        <v>234</v>
      </c>
      <c r="G50" s="16" t="s">
        <v>356</v>
      </c>
      <c r="H50" s="16" t="s">
        <v>351</v>
      </c>
      <c r="I50" s="0" t="n">
        <v>6.3</v>
      </c>
      <c r="J50" s="16" t="s">
        <v>232</v>
      </c>
      <c r="K50" s="0" t="str">
        <f aca="false">IFERROR(IF(VLOOKUP($C50,薬効分類マスタ!$A$2:$E$180,5,FALSE())=0,"",VLOOKUP($C50,薬効分類マスタ!$A$2:$E$180,5,FALSE())),"")</f>
        <v/>
      </c>
      <c r="L50" s="17"/>
      <c r="M50" s="0" t="str">
        <f aca="false">IF($K50="","",IF($L50&lt;&gt;"",$L50,VLOOKUP($C50,薬効分類マスタ!$A$2:$F$180,6,FALSE())))</f>
        <v/>
      </c>
      <c r="N50" s="0" t="str">
        <f aca="false">ASC(G50)</f>
        <v>ﾚｷｿﾀﾝ錠1</v>
      </c>
      <c r="O50" s="0" t="str">
        <f aca="false">ASC(E50)</f>
        <v>ﾌﾞﾛﾏｾﾞﾊﾟﾑ</v>
      </c>
      <c r="P50" s="16" t="n">
        <f aca="false">N(P49)+IF($C50=検索!$B$49,1,0)</f>
        <v>0</v>
      </c>
    </row>
    <row r="51" customFormat="false" ht="15" hidden="false" customHeight="false" outlineLevel="0" collapsed="false">
      <c r="A51" s="16" t="s">
        <v>221</v>
      </c>
      <c r="B51" s="0" t="s">
        <v>357</v>
      </c>
      <c r="C51" s="0" t="n">
        <v>112</v>
      </c>
      <c r="D51" s="0" t="str">
        <f aca="false">IFERROR(VLOOKUP($C51,薬効分類マスタ!$A$2:$B$180,2,FALSE()),"未登録")</f>
        <v>催眠鎮静剤,抗不安剤</v>
      </c>
      <c r="E51" s="16" t="s">
        <v>349</v>
      </c>
      <c r="F51" s="16" t="s">
        <v>234</v>
      </c>
      <c r="G51" s="16" t="s">
        <v>358</v>
      </c>
      <c r="H51" s="16" t="s">
        <v>354</v>
      </c>
      <c r="I51" s="0" t="n">
        <v>6.3</v>
      </c>
      <c r="J51" s="16" t="s">
        <v>239</v>
      </c>
      <c r="K51" s="0" t="str">
        <f aca="false">IFERROR(IF(VLOOKUP($C51,薬効分類マスタ!$A$2:$E$180,5,FALSE())=0,"",VLOOKUP($C51,薬効分類マスタ!$A$2:$E$180,5,FALSE())),"")</f>
        <v/>
      </c>
      <c r="L51" s="17"/>
      <c r="M51" s="0" t="str">
        <f aca="false">IF($K51="","",IF($L51&lt;&gt;"",$L51,VLOOKUP($C51,薬効分類マスタ!$A$2:$F$180,6,FALSE())))</f>
        <v/>
      </c>
      <c r="N51" s="0" t="str">
        <f aca="false">ASC(G51)</f>
        <v>ﾌﾞﾛﾏｾﾞﾊﾟﾑ錠1mg｢ｻﾝﾄﾞ｣</v>
      </c>
      <c r="O51" s="0" t="str">
        <f aca="false">ASC(E51)</f>
        <v>ﾌﾞﾛﾏｾﾞﾊﾟﾑ</v>
      </c>
      <c r="P51" s="16" t="n">
        <f aca="false">N(P50)+IF($C51=検索!$B$49,1,0)</f>
        <v>0</v>
      </c>
    </row>
    <row r="52" customFormat="false" ht="15" hidden="false" customHeight="false" outlineLevel="0" collapsed="false">
      <c r="A52" s="16" t="s">
        <v>221</v>
      </c>
      <c r="B52" s="0" t="s">
        <v>359</v>
      </c>
      <c r="C52" s="0" t="n">
        <v>112</v>
      </c>
      <c r="D52" s="0" t="str">
        <f aca="false">IFERROR(VLOOKUP($C52,薬効分類マスタ!$A$2:$B$180,2,FALSE()),"未登録")</f>
        <v>催眠鎮静剤,抗不安剤</v>
      </c>
      <c r="E52" s="16" t="s">
        <v>349</v>
      </c>
      <c r="F52" s="16" t="s">
        <v>241</v>
      </c>
      <c r="G52" s="16" t="s">
        <v>360</v>
      </c>
      <c r="H52" s="16" t="s">
        <v>351</v>
      </c>
      <c r="I52" s="0" t="n">
        <v>6.3</v>
      </c>
      <c r="J52" s="16" t="s">
        <v>232</v>
      </c>
      <c r="K52" s="0" t="str">
        <f aca="false">IFERROR(IF(VLOOKUP($C52,薬効分類マスタ!$A$2:$E$180,5,FALSE())=0,"",VLOOKUP($C52,薬効分類マスタ!$A$2:$E$180,5,FALSE())),"")</f>
        <v/>
      </c>
      <c r="L52" s="17"/>
      <c r="M52" s="0" t="str">
        <f aca="false">IF($K52="","",IF($L52&lt;&gt;"",$L52,VLOOKUP($C52,薬効分類マスタ!$A$2:$F$180,6,FALSE())))</f>
        <v/>
      </c>
      <c r="N52" s="0" t="str">
        <f aca="false">ASC(G52)</f>
        <v>ﾚｷｿﾀﾝ錠2</v>
      </c>
      <c r="O52" s="0" t="str">
        <f aca="false">ASC(E52)</f>
        <v>ﾌﾞﾛﾏｾﾞﾊﾟﾑ</v>
      </c>
      <c r="P52" s="16" t="n">
        <f aca="false">N(P51)+IF($C52=検索!$B$49,1,0)</f>
        <v>0</v>
      </c>
    </row>
    <row r="53" customFormat="false" ht="15" hidden="false" customHeight="false" outlineLevel="0" collapsed="false">
      <c r="A53" s="16" t="s">
        <v>221</v>
      </c>
      <c r="B53" s="0" t="s">
        <v>361</v>
      </c>
      <c r="C53" s="0" t="n">
        <v>112</v>
      </c>
      <c r="D53" s="0" t="str">
        <f aca="false">IFERROR(VLOOKUP($C53,薬効分類マスタ!$A$2:$B$180,2,FALSE()),"未登録")</f>
        <v>催眠鎮静剤,抗不安剤</v>
      </c>
      <c r="E53" s="16" t="s">
        <v>349</v>
      </c>
      <c r="F53" s="16" t="s">
        <v>241</v>
      </c>
      <c r="G53" s="16" t="s">
        <v>362</v>
      </c>
      <c r="H53" s="16" t="s">
        <v>354</v>
      </c>
      <c r="I53" s="0" t="n">
        <v>6.3</v>
      </c>
      <c r="J53" s="16" t="s">
        <v>239</v>
      </c>
      <c r="K53" s="0" t="str">
        <f aca="false">IFERROR(IF(VLOOKUP($C53,薬効分類マスタ!$A$2:$E$180,5,FALSE())=0,"",VLOOKUP($C53,薬効分類マスタ!$A$2:$E$180,5,FALSE())),"")</f>
        <v/>
      </c>
      <c r="L53" s="17"/>
      <c r="M53" s="0" t="str">
        <f aca="false">IF($K53="","",IF($L53&lt;&gt;"",$L53,VLOOKUP($C53,薬効分類マスタ!$A$2:$F$180,6,FALSE())))</f>
        <v/>
      </c>
      <c r="N53" s="0" t="str">
        <f aca="false">ASC(G53)</f>
        <v>ﾌﾞﾛﾏｾﾞﾊﾟﾑ錠2mg｢ｻﾝﾄﾞ｣</v>
      </c>
      <c r="O53" s="0" t="str">
        <f aca="false">ASC(E53)</f>
        <v>ﾌﾞﾛﾏｾﾞﾊﾟﾑ</v>
      </c>
      <c r="P53" s="16" t="n">
        <f aca="false">N(P52)+IF($C53=検索!$B$49,1,0)</f>
        <v>0</v>
      </c>
    </row>
    <row r="54" customFormat="false" ht="15" hidden="false" customHeight="false" outlineLevel="0" collapsed="false">
      <c r="A54" s="16" t="s">
        <v>221</v>
      </c>
      <c r="B54" s="0" t="s">
        <v>363</v>
      </c>
      <c r="C54" s="0" t="n">
        <v>112</v>
      </c>
      <c r="D54" s="0" t="str">
        <f aca="false">IFERROR(VLOOKUP($C54,薬効分類マスタ!$A$2:$B$180,2,FALSE()),"未登録")</f>
        <v>催眠鎮静剤,抗不安剤</v>
      </c>
      <c r="E54" s="16" t="s">
        <v>349</v>
      </c>
      <c r="F54" s="16" t="s">
        <v>364</v>
      </c>
      <c r="G54" s="16" t="s">
        <v>365</v>
      </c>
      <c r="H54" s="16" t="s">
        <v>354</v>
      </c>
      <c r="I54" s="0" t="n">
        <v>6.3</v>
      </c>
      <c r="J54" s="16" t="s">
        <v>239</v>
      </c>
      <c r="K54" s="0" t="str">
        <f aca="false">IFERROR(IF(VLOOKUP($C54,薬効分類マスタ!$A$2:$E$180,5,FALSE())=0,"",VLOOKUP($C54,薬効分類マスタ!$A$2:$E$180,5,FALSE())),"")</f>
        <v/>
      </c>
      <c r="L54" s="17"/>
      <c r="M54" s="0" t="str">
        <f aca="false">IF($K54="","",IF($L54&lt;&gt;"",$L54,VLOOKUP($C54,薬効分類マスタ!$A$2:$F$180,6,FALSE())))</f>
        <v/>
      </c>
      <c r="N54" s="0" t="str">
        <f aca="false">ASC(G54)</f>
        <v>ﾌﾞﾛﾏｾﾞﾊﾟﾑ錠3mg｢ｻﾝﾄﾞ｣</v>
      </c>
      <c r="O54" s="0" t="str">
        <f aca="false">ASC(E54)</f>
        <v>ﾌﾞﾛﾏｾﾞﾊﾟﾑ</v>
      </c>
      <c r="P54" s="16" t="n">
        <f aca="false">N(P53)+IF($C54=検索!$B$49,1,0)</f>
        <v>0</v>
      </c>
    </row>
    <row r="55" customFormat="false" ht="15" hidden="false" customHeight="false" outlineLevel="0" collapsed="false">
      <c r="A55" s="16" t="s">
        <v>221</v>
      </c>
      <c r="B55" s="0" t="s">
        <v>366</v>
      </c>
      <c r="C55" s="0" t="n">
        <v>112</v>
      </c>
      <c r="D55" s="0" t="str">
        <f aca="false">IFERROR(VLOOKUP($C55,薬効分類マスタ!$A$2:$B$180,2,FALSE()),"未登録")</f>
        <v>催眠鎮静剤,抗不安剤</v>
      </c>
      <c r="E55" s="16" t="s">
        <v>349</v>
      </c>
      <c r="F55" s="16" t="s">
        <v>257</v>
      </c>
      <c r="G55" s="16" t="s">
        <v>367</v>
      </c>
      <c r="H55" s="16" t="s">
        <v>351</v>
      </c>
      <c r="I55" s="0" t="n">
        <v>6.3</v>
      </c>
      <c r="J55" s="16" t="s">
        <v>232</v>
      </c>
      <c r="K55" s="0" t="str">
        <f aca="false">IFERROR(IF(VLOOKUP($C55,薬効分類マスタ!$A$2:$E$180,5,FALSE())=0,"",VLOOKUP($C55,薬効分類マスタ!$A$2:$E$180,5,FALSE())),"")</f>
        <v/>
      </c>
      <c r="L55" s="17"/>
      <c r="M55" s="0" t="str">
        <f aca="false">IF($K55="","",IF($L55&lt;&gt;"",$L55,VLOOKUP($C55,薬効分類マスタ!$A$2:$F$180,6,FALSE())))</f>
        <v/>
      </c>
      <c r="N55" s="0" t="str">
        <f aca="false">ASC(G55)</f>
        <v>ﾚｷｿﾀﾝ錠5</v>
      </c>
      <c r="O55" s="0" t="str">
        <f aca="false">ASC(E55)</f>
        <v>ﾌﾞﾛﾏｾﾞﾊﾟﾑ</v>
      </c>
      <c r="P55" s="16" t="n">
        <f aca="false">N(P54)+IF($C55=検索!$B$49,1,0)</f>
        <v>0</v>
      </c>
    </row>
    <row r="56" customFormat="false" ht="15" hidden="false" customHeight="false" outlineLevel="0" collapsed="false">
      <c r="A56" s="16" t="s">
        <v>221</v>
      </c>
      <c r="B56" s="0" t="s">
        <v>368</v>
      </c>
      <c r="C56" s="0" t="n">
        <v>112</v>
      </c>
      <c r="D56" s="0" t="str">
        <f aca="false">IFERROR(VLOOKUP($C56,薬効分類マスタ!$A$2:$B$180,2,FALSE()),"未登録")</f>
        <v>催眠鎮静剤,抗不安剤</v>
      </c>
      <c r="E56" s="16" t="s">
        <v>349</v>
      </c>
      <c r="F56" s="16" t="s">
        <v>257</v>
      </c>
      <c r="G56" s="16" t="s">
        <v>369</v>
      </c>
      <c r="H56" s="16" t="s">
        <v>354</v>
      </c>
      <c r="I56" s="0" t="n">
        <v>6.3</v>
      </c>
      <c r="J56" s="16" t="s">
        <v>239</v>
      </c>
      <c r="K56" s="0" t="str">
        <f aca="false">IFERROR(IF(VLOOKUP($C56,薬効分類マスタ!$A$2:$E$180,5,FALSE())=0,"",VLOOKUP($C56,薬効分類マスタ!$A$2:$E$180,5,FALSE())),"")</f>
        <v/>
      </c>
      <c r="L56" s="17"/>
      <c r="M56" s="0" t="str">
        <f aca="false">IF($K56="","",IF($L56&lt;&gt;"",$L56,VLOOKUP($C56,薬効分類マスタ!$A$2:$F$180,6,FALSE())))</f>
        <v/>
      </c>
      <c r="N56" s="0" t="str">
        <f aca="false">ASC(G56)</f>
        <v>ﾌﾞﾛﾏｾﾞﾊﾟﾑ錠5mg｢ｻﾝﾄﾞ｣</v>
      </c>
      <c r="O56" s="0" t="str">
        <f aca="false">ASC(E56)</f>
        <v>ﾌﾞﾛﾏｾﾞﾊﾟﾑ</v>
      </c>
      <c r="P56" s="16" t="n">
        <f aca="false">N(P55)+IF($C56=検索!$B$49,1,0)</f>
        <v>0</v>
      </c>
    </row>
    <row r="57" customFormat="false" ht="15" hidden="false" customHeight="false" outlineLevel="0" collapsed="false">
      <c r="A57" s="16" t="s">
        <v>221</v>
      </c>
      <c r="B57" s="0" t="s">
        <v>370</v>
      </c>
      <c r="C57" s="0" t="n">
        <v>112</v>
      </c>
      <c r="D57" s="0" t="str">
        <f aca="false">IFERROR(VLOOKUP($C57,薬効分類マスタ!$A$2:$B$180,2,FALSE()),"未登録")</f>
        <v>催眠鎮静剤,抗不安剤</v>
      </c>
      <c r="E57" s="16" t="s">
        <v>371</v>
      </c>
      <c r="F57" s="16" t="s">
        <v>241</v>
      </c>
      <c r="G57" s="16" t="s">
        <v>372</v>
      </c>
      <c r="H57" s="16" t="s">
        <v>347</v>
      </c>
      <c r="I57" s="0" t="n">
        <v>8.3</v>
      </c>
      <c r="J57" s="16" t="s">
        <v>239</v>
      </c>
      <c r="K57" s="0" t="str">
        <f aca="false">IFERROR(IF(VLOOKUP($C57,薬効分類マスタ!$A$2:$E$180,5,FALSE())=0,"",VLOOKUP($C57,薬効分類マスタ!$A$2:$E$180,5,FALSE())),"")</f>
        <v/>
      </c>
      <c r="L57" s="17"/>
      <c r="M57" s="0" t="str">
        <f aca="false">IF($K57="","",IF($L57&lt;&gt;"",$L57,VLOOKUP($C57,薬効分類マスタ!$A$2:$F$180,6,FALSE())))</f>
        <v/>
      </c>
      <c r="N57" s="0" t="str">
        <f aca="false">ASC(G57)</f>
        <v>ﾒﾀﾞｾﾞﾊﾟﾑ錠2(ﾂﾙﾊﾗ)</v>
      </c>
      <c r="O57" s="0" t="str">
        <f aca="false">ASC(E57)</f>
        <v>ﾒﾀﾞｾﾞﾊﾟﾑ</v>
      </c>
      <c r="P57" s="16" t="n">
        <f aca="false">N(P56)+IF($C57=検索!$B$49,1,0)</f>
        <v>0</v>
      </c>
    </row>
    <row r="58" customFormat="false" ht="15" hidden="false" customHeight="false" outlineLevel="0" collapsed="false">
      <c r="A58" s="16" t="s">
        <v>221</v>
      </c>
      <c r="B58" s="0" t="s">
        <v>373</v>
      </c>
      <c r="C58" s="0" t="n">
        <v>112</v>
      </c>
      <c r="D58" s="0" t="str">
        <f aca="false">IFERROR(VLOOKUP($C58,薬効分類マスタ!$A$2:$B$180,2,FALSE()),"未登録")</f>
        <v>催眠鎮静剤,抗不安剤</v>
      </c>
      <c r="E58" s="16" t="s">
        <v>371</v>
      </c>
      <c r="F58" s="16" t="s">
        <v>241</v>
      </c>
      <c r="G58" s="16" t="s">
        <v>374</v>
      </c>
      <c r="H58" s="16" t="s">
        <v>238</v>
      </c>
      <c r="I58" s="0" t="n">
        <v>6.3</v>
      </c>
      <c r="J58" s="16" t="s">
        <v>232</v>
      </c>
      <c r="K58" s="0" t="str">
        <f aca="false">IFERROR(IF(VLOOKUP($C58,薬効分類マスタ!$A$2:$E$180,5,FALSE())=0,"",VLOOKUP($C58,薬効分類マスタ!$A$2:$E$180,5,FALSE())),"")</f>
        <v/>
      </c>
      <c r="L58" s="17"/>
      <c r="M58" s="0" t="str">
        <f aca="false">IF($K58="","",IF($L58&lt;&gt;"",$L58,VLOOKUP($C58,薬効分類マスタ!$A$2:$F$180,6,FALSE())))</f>
        <v/>
      </c>
      <c r="N58" s="0" t="str">
        <f aca="false">ASC(G58)</f>
        <v>ﾚｽﾐｯﾄ錠2</v>
      </c>
      <c r="O58" s="0" t="str">
        <f aca="false">ASC(E58)</f>
        <v>ﾒﾀﾞｾﾞﾊﾟﾑ</v>
      </c>
      <c r="P58" s="16" t="n">
        <f aca="false">N(P57)+IF($C58=検索!$B$49,1,0)</f>
        <v>0</v>
      </c>
    </row>
    <row r="59" customFormat="false" ht="15" hidden="false" customHeight="false" outlineLevel="0" collapsed="false">
      <c r="A59" s="16" t="s">
        <v>221</v>
      </c>
      <c r="B59" s="0" t="s">
        <v>375</v>
      </c>
      <c r="C59" s="0" t="n">
        <v>112</v>
      </c>
      <c r="D59" s="0" t="str">
        <f aca="false">IFERROR(VLOOKUP($C59,薬効分類マスタ!$A$2:$B$180,2,FALSE()),"未登録")</f>
        <v>催眠鎮静剤,抗不安剤</v>
      </c>
      <c r="E59" s="16" t="s">
        <v>371</v>
      </c>
      <c r="F59" s="16" t="s">
        <v>257</v>
      </c>
      <c r="G59" s="16" t="s">
        <v>376</v>
      </c>
      <c r="H59" s="16" t="s">
        <v>347</v>
      </c>
      <c r="I59" s="0" t="n">
        <v>6.3</v>
      </c>
      <c r="J59" s="16" t="s">
        <v>239</v>
      </c>
      <c r="K59" s="0" t="str">
        <f aca="false">IFERROR(IF(VLOOKUP($C59,薬効分類マスタ!$A$2:$E$180,5,FALSE())=0,"",VLOOKUP($C59,薬効分類マスタ!$A$2:$E$180,5,FALSE())),"")</f>
        <v/>
      </c>
      <c r="L59" s="17"/>
      <c r="M59" s="0" t="str">
        <f aca="false">IF($K59="","",IF($L59&lt;&gt;"",$L59,VLOOKUP($C59,薬効分類マスタ!$A$2:$F$180,6,FALSE())))</f>
        <v/>
      </c>
      <c r="N59" s="0" t="str">
        <f aca="false">ASC(G59)</f>
        <v>ﾒﾀﾞｾﾞﾊﾟﾑ錠5(ﾂﾙﾊﾗ)</v>
      </c>
      <c r="O59" s="0" t="str">
        <f aca="false">ASC(E59)</f>
        <v>ﾒﾀﾞｾﾞﾊﾟﾑ</v>
      </c>
      <c r="P59" s="16" t="n">
        <f aca="false">N(P58)+IF($C59=検索!$B$49,1,0)</f>
        <v>0</v>
      </c>
    </row>
    <row r="60" customFormat="false" ht="15" hidden="false" customHeight="false" outlineLevel="0" collapsed="false">
      <c r="A60" s="16" t="s">
        <v>221</v>
      </c>
      <c r="B60" s="0" t="s">
        <v>377</v>
      </c>
      <c r="C60" s="0" t="n">
        <v>112</v>
      </c>
      <c r="D60" s="0" t="str">
        <f aca="false">IFERROR(VLOOKUP($C60,薬効分類マスタ!$A$2:$B$180,2,FALSE()),"未登録")</f>
        <v>催眠鎮静剤,抗不安剤</v>
      </c>
      <c r="E60" s="16" t="s">
        <v>371</v>
      </c>
      <c r="F60" s="16" t="s">
        <v>257</v>
      </c>
      <c r="G60" s="16" t="s">
        <v>378</v>
      </c>
      <c r="H60" s="16" t="s">
        <v>238</v>
      </c>
      <c r="I60" s="0" t="n">
        <v>6.3</v>
      </c>
      <c r="J60" s="16" t="s">
        <v>232</v>
      </c>
      <c r="K60" s="0" t="str">
        <f aca="false">IFERROR(IF(VLOOKUP($C60,薬効分類マスタ!$A$2:$E$180,5,FALSE())=0,"",VLOOKUP($C60,薬効分類マスタ!$A$2:$E$180,5,FALSE())),"")</f>
        <v/>
      </c>
      <c r="L60" s="17"/>
      <c r="M60" s="0" t="str">
        <f aca="false">IF($K60="","",IF($L60&lt;&gt;"",$L60,VLOOKUP($C60,薬効分類マスタ!$A$2:$F$180,6,FALSE())))</f>
        <v/>
      </c>
      <c r="N60" s="0" t="str">
        <f aca="false">ASC(G60)</f>
        <v>ﾚｽﾐｯﾄ錠5</v>
      </c>
      <c r="O60" s="0" t="str">
        <f aca="false">ASC(E60)</f>
        <v>ﾒﾀﾞｾﾞﾊﾟﾑ</v>
      </c>
      <c r="P60" s="16" t="n">
        <f aca="false">N(P59)+IF($C60=検索!$B$49,1,0)</f>
        <v>0</v>
      </c>
    </row>
    <row r="61" customFormat="false" ht="15" hidden="false" customHeight="false" outlineLevel="0" collapsed="false">
      <c r="A61" s="16" t="s">
        <v>221</v>
      </c>
      <c r="B61" s="0" t="s">
        <v>379</v>
      </c>
      <c r="C61" s="0" t="n">
        <v>112</v>
      </c>
      <c r="D61" s="0" t="str">
        <f aca="false">IFERROR(VLOOKUP($C61,薬効分類マスタ!$A$2:$B$180,2,FALSE()),"未登録")</f>
        <v>催眠鎮静剤,抗不安剤</v>
      </c>
      <c r="E61" s="16" t="s">
        <v>380</v>
      </c>
      <c r="F61" s="16" t="s">
        <v>381</v>
      </c>
      <c r="G61" s="16" t="s">
        <v>382</v>
      </c>
      <c r="H61" s="16" t="s">
        <v>272</v>
      </c>
      <c r="I61" s="0" t="n">
        <v>6.3</v>
      </c>
      <c r="J61" s="16" t="s">
        <v>232</v>
      </c>
      <c r="K61" s="0" t="str">
        <f aca="false">IFERROR(IF(VLOOKUP($C61,薬効分類マスタ!$A$2:$E$180,5,FALSE())=0,"",VLOOKUP($C61,薬効分類マスタ!$A$2:$E$180,5,FALSE())),"")</f>
        <v/>
      </c>
      <c r="L61" s="17"/>
      <c r="M61" s="0" t="str">
        <f aca="false">IF($K61="","",IF($L61&lt;&gt;"",$L61,VLOOKUP($C61,薬効分類マスタ!$A$2:$F$180,6,FALSE())))</f>
        <v/>
      </c>
      <c r="N61" s="0" t="str">
        <f aca="false">ASC(G61)</f>
        <v>ﾜｲﾊﾟｯｸｽ錠0.5</v>
      </c>
      <c r="O61" s="0" t="str">
        <f aca="false">ASC(E61)</f>
        <v>ﾛﾗｾﾞﾊﾟﾑ</v>
      </c>
      <c r="P61" s="16" t="n">
        <f aca="false">N(P60)+IF($C61=検索!$B$49,1,0)</f>
        <v>0</v>
      </c>
    </row>
    <row r="62" customFormat="false" ht="15" hidden="false" customHeight="false" outlineLevel="0" collapsed="false">
      <c r="A62" s="16" t="s">
        <v>221</v>
      </c>
      <c r="B62" s="0" t="s">
        <v>383</v>
      </c>
      <c r="C62" s="0" t="n">
        <v>112</v>
      </c>
      <c r="D62" s="0" t="str">
        <f aca="false">IFERROR(VLOOKUP($C62,薬効分類マスタ!$A$2:$B$180,2,FALSE()),"未登録")</f>
        <v>催眠鎮静剤,抗不安剤</v>
      </c>
      <c r="E62" s="16" t="s">
        <v>380</v>
      </c>
      <c r="F62" s="16" t="s">
        <v>381</v>
      </c>
      <c r="G62" s="16" t="s">
        <v>384</v>
      </c>
      <c r="H62" s="16" t="s">
        <v>385</v>
      </c>
      <c r="I62" s="0" t="n">
        <v>6.3</v>
      </c>
      <c r="J62" s="16" t="s">
        <v>239</v>
      </c>
      <c r="K62" s="0" t="str">
        <f aca="false">IFERROR(IF(VLOOKUP($C62,薬効分類マスタ!$A$2:$E$180,5,FALSE())=0,"",VLOOKUP($C62,薬効分類マスタ!$A$2:$E$180,5,FALSE())),"")</f>
        <v/>
      </c>
      <c r="L62" s="17"/>
      <c r="M62" s="0" t="str">
        <f aca="false">IF($K62="","",IF($L62&lt;&gt;"",$L62,VLOOKUP($C62,薬効分類マスタ!$A$2:$F$180,6,FALSE())))</f>
        <v/>
      </c>
      <c r="N62" s="0" t="str">
        <f aca="false">ASC(G62)</f>
        <v>ﾛﾗｾﾞﾊﾟﾑ錠0.5mg｢ｻﾜｲ｣</v>
      </c>
      <c r="O62" s="0" t="str">
        <f aca="false">ASC(E62)</f>
        <v>ﾛﾗｾﾞﾊﾟﾑ</v>
      </c>
      <c r="P62" s="16" t="n">
        <f aca="false">N(P61)+IF($C62=検索!$B$49,1,0)</f>
        <v>0</v>
      </c>
    </row>
    <row r="63" customFormat="false" ht="15" hidden="false" customHeight="false" outlineLevel="0" collapsed="false">
      <c r="A63" s="16" t="s">
        <v>221</v>
      </c>
      <c r="B63" s="0" t="s">
        <v>386</v>
      </c>
      <c r="C63" s="0" t="n">
        <v>112</v>
      </c>
      <c r="D63" s="0" t="str">
        <f aca="false">IFERROR(VLOOKUP($C63,薬効分類マスタ!$A$2:$B$180,2,FALSE()),"未登録")</f>
        <v>催眠鎮静剤,抗不安剤</v>
      </c>
      <c r="E63" s="16" t="s">
        <v>380</v>
      </c>
      <c r="F63" s="16" t="s">
        <v>234</v>
      </c>
      <c r="G63" s="16" t="s">
        <v>387</v>
      </c>
      <c r="H63" s="16" t="s">
        <v>272</v>
      </c>
      <c r="I63" s="0" t="n">
        <v>6.3</v>
      </c>
      <c r="J63" s="16" t="s">
        <v>232</v>
      </c>
      <c r="K63" s="0" t="str">
        <f aca="false">IFERROR(IF(VLOOKUP($C63,薬効分類マスタ!$A$2:$E$180,5,FALSE())=0,"",VLOOKUP($C63,薬効分類マスタ!$A$2:$E$180,5,FALSE())),"")</f>
        <v/>
      </c>
      <c r="L63" s="17"/>
      <c r="M63" s="0" t="str">
        <f aca="false">IF($K63="","",IF($L63&lt;&gt;"",$L63,VLOOKUP($C63,薬効分類マスタ!$A$2:$F$180,6,FALSE())))</f>
        <v/>
      </c>
      <c r="N63" s="0" t="str">
        <f aca="false">ASC(G63)</f>
        <v>ﾜｲﾊﾟｯｸｽ錠1.0</v>
      </c>
      <c r="O63" s="0" t="str">
        <f aca="false">ASC(E63)</f>
        <v>ﾛﾗｾﾞﾊﾟﾑ</v>
      </c>
      <c r="P63" s="16" t="n">
        <f aca="false">N(P62)+IF($C63=検索!$B$49,1,0)</f>
        <v>0</v>
      </c>
    </row>
    <row r="64" customFormat="false" ht="15" hidden="false" customHeight="false" outlineLevel="0" collapsed="false">
      <c r="A64" s="16" t="s">
        <v>221</v>
      </c>
      <c r="B64" s="0" t="s">
        <v>388</v>
      </c>
      <c r="C64" s="0" t="n">
        <v>112</v>
      </c>
      <c r="D64" s="0" t="str">
        <f aca="false">IFERROR(VLOOKUP($C64,薬効分類マスタ!$A$2:$B$180,2,FALSE()),"未登録")</f>
        <v>催眠鎮静剤,抗不安剤</v>
      </c>
      <c r="E64" s="16" t="s">
        <v>380</v>
      </c>
      <c r="F64" s="16" t="s">
        <v>234</v>
      </c>
      <c r="G64" s="16" t="s">
        <v>389</v>
      </c>
      <c r="H64" s="16" t="s">
        <v>385</v>
      </c>
      <c r="I64" s="0" t="n">
        <v>6.3</v>
      </c>
      <c r="J64" s="16" t="s">
        <v>239</v>
      </c>
      <c r="K64" s="0" t="str">
        <f aca="false">IFERROR(IF(VLOOKUP($C64,薬効分類マスタ!$A$2:$E$180,5,FALSE())=0,"",VLOOKUP($C64,薬効分類マスタ!$A$2:$E$180,5,FALSE())),"")</f>
        <v/>
      </c>
      <c r="L64" s="17"/>
      <c r="M64" s="0" t="str">
        <f aca="false">IF($K64="","",IF($L64&lt;&gt;"",$L64,VLOOKUP($C64,薬効分類マスタ!$A$2:$F$180,6,FALSE())))</f>
        <v/>
      </c>
      <c r="N64" s="0" t="str">
        <f aca="false">ASC(G64)</f>
        <v>ﾛﾗｾﾞﾊﾟﾑ錠1mg｢ｻﾜｲ｣</v>
      </c>
      <c r="O64" s="0" t="str">
        <f aca="false">ASC(E64)</f>
        <v>ﾛﾗｾﾞﾊﾟﾑ</v>
      </c>
      <c r="P64" s="16" t="n">
        <f aca="false">N(P63)+IF($C64=検索!$B$49,1,0)</f>
        <v>0</v>
      </c>
    </row>
    <row r="65" customFormat="false" ht="15" hidden="false" customHeight="false" outlineLevel="0" collapsed="false">
      <c r="A65" s="16" t="s">
        <v>221</v>
      </c>
      <c r="B65" s="0" t="s">
        <v>390</v>
      </c>
      <c r="C65" s="0" t="n">
        <v>112</v>
      </c>
      <c r="D65" s="0" t="str">
        <f aca="false">IFERROR(VLOOKUP($C65,薬効分類マスタ!$A$2:$B$180,2,FALSE()),"未登録")</f>
        <v>催眠鎮静剤,抗不安剤</v>
      </c>
      <c r="E65" s="16" t="s">
        <v>391</v>
      </c>
      <c r="F65" s="16" t="s">
        <v>392</v>
      </c>
      <c r="G65" s="16" t="s">
        <v>393</v>
      </c>
      <c r="I65" s="0" t="n">
        <v>6.3</v>
      </c>
      <c r="J65" s="16" t="s">
        <v>239</v>
      </c>
      <c r="K65" s="0" t="str">
        <f aca="false">IFERROR(IF(VLOOKUP($C65,薬効分類マスタ!$A$2:$E$180,5,FALSE())=0,"",VLOOKUP($C65,薬効分類マスタ!$A$2:$E$180,5,FALSE())),"")</f>
        <v/>
      </c>
      <c r="L65" s="17"/>
      <c r="M65" s="0" t="str">
        <f aca="false">IF($K65="","",IF($L65&lt;&gt;"",$L65,VLOOKUP($C65,薬効分類マスタ!$A$2:$F$180,6,FALSE())))</f>
        <v/>
      </c>
      <c r="N65" s="0" t="str">
        <f aca="false">ASC(G65)</f>
        <v>ｱﾙﾌﾟﾗｿﾞﾗﾑ0.4mg錠</v>
      </c>
      <c r="O65" s="0" t="str">
        <f aca="false">ASC(E65)</f>
        <v>ｱﾙﾌﾟﾗｿﾞﾗﾑ</v>
      </c>
      <c r="P65" s="16" t="n">
        <f aca="false">N(P64)+IF($C65=検索!$B$49,1,0)</f>
        <v>0</v>
      </c>
    </row>
    <row r="66" customFormat="false" ht="15" hidden="false" customHeight="false" outlineLevel="0" collapsed="false">
      <c r="A66" s="16" t="s">
        <v>221</v>
      </c>
      <c r="B66" s="0" t="s">
        <v>394</v>
      </c>
      <c r="C66" s="0" t="n">
        <v>112</v>
      </c>
      <c r="D66" s="0" t="str">
        <f aca="false">IFERROR(VLOOKUP($C66,薬効分類マスタ!$A$2:$B$180,2,FALSE()),"未登録")</f>
        <v>催眠鎮静剤,抗不安剤</v>
      </c>
      <c r="E66" s="16" t="s">
        <v>391</v>
      </c>
      <c r="F66" s="16" t="s">
        <v>392</v>
      </c>
      <c r="G66" s="16" t="s">
        <v>395</v>
      </c>
      <c r="H66" s="16" t="s">
        <v>231</v>
      </c>
      <c r="I66" s="0" t="n">
        <v>6.3</v>
      </c>
      <c r="J66" s="16" t="s">
        <v>232</v>
      </c>
      <c r="K66" s="0" t="str">
        <f aca="false">IFERROR(IF(VLOOKUP($C66,薬効分類マスタ!$A$2:$E$180,5,FALSE())=0,"",VLOOKUP($C66,薬効分類マスタ!$A$2:$E$180,5,FALSE())),"")</f>
        <v/>
      </c>
      <c r="L66" s="17"/>
      <c r="M66" s="0" t="str">
        <f aca="false">IF($K66="","",IF($L66&lt;&gt;"",$L66,VLOOKUP($C66,薬効分類マスタ!$A$2:$F$180,6,FALSE())))</f>
        <v/>
      </c>
      <c r="N66" s="0" t="str">
        <f aca="false">ASC(G66)</f>
        <v>ｺﾝｽﾀﾝ0.4mg錠</v>
      </c>
      <c r="O66" s="0" t="str">
        <f aca="false">ASC(E66)</f>
        <v>ｱﾙﾌﾟﾗｿﾞﾗﾑ</v>
      </c>
      <c r="P66" s="16" t="n">
        <f aca="false">N(P65)+IF($C66=検索!$B$49,1,0)</f>
        <v>0</v>
      </c>
    </row>
    <row r="67" customFormat="false" ht="15" hidden="false" customHeight="false" outlineLevel="0" collapsed="false">
      <c r="A67" s="16" t="s">
        <v>221</v>
      </c>
      <c r="B67" s="0" t="s">
        <v>396</v>
      </c>
      <c r="C67" s="0" t="n">
        <v>112</v>
      </c>
      <c r="D67" s="0" t="str">
        <f aca="false">IFERROR(VLOOKUP($C67,薬効分類マスタ!$A$2:$B$180,2,FALSE()),"未登録")</f>
        <v>催眠鎮静剤,抗不安剤</v>
      </c>
      <c r="E67" s="16" t="s">
        <v>391</v>
      </c>
      <c r="F67" s="16" t="s">
        <v>392</v>
      </c>
      <c r="G67" s="16" t="s">
        <v>397</v>
      </c>
      <c r="H67" s="16" t="s">
        <v>325</v>
      </c>
      <c r="I67" s="0" t="n">
        <v>6.3</v>
      </c>
      <c r="J67" s="16" t="s">
        <v>232</v>
      </c>
      <c r="K67" s="0" t="str">
        <f aca="false">IFERROR(IF(VLOOKUP($C67,薬効分類マスタ!$A$2:$E$180,5,FALSE())=0,"",VLOOKUP($C67,薬効分類マスタ!$A$2:$E$180,5,FALSE())),"")</f>
        <v/>
      </c>
      <c r="L67" s="17"/>
      <c r="M67" s="0" t="str">
        <f aca="false">IF($K67="","",IF($L67&lt;&gt;"",$L67,VLOOKUP($C67,薬効分類マスタ!$A$2:$F$180,6,FALSE())))</f>
        <v/>
      </c>
      <c r="N67" s="0" t="str">
        <f aca="false">ASC(G67)</f>
        <v>ｿﾗﾅｯｸｽ0.4mg錠</v>
      </c>
      <c r="O67" s="0" t="str">
        <f aca="false">ASC(E67)</f>
        <v>ｱﾙﾌﾟﾗｿﾞﾗﾑ</v>
      </c>
      <c r="P67" s="16" t="n">
        <f aca="false">N(P66)+IF($C67=検索!$B$49,1,0)</f>
        <v>0</v>
      </c>
    </row>
    <row r="68" customFormat="false" ht="15" hidden="false" customHeight="false" outlineLevel="0" collapsed="false">
      <c r="A68" s="16" t="s">
        <v>221</v>
      </c>
      <c r="B68" s="0" t="s">
        <v>398</v>
      </c>
      <c r="C68" s="0" t="n">
        <v>112</v>
      </c>
      <c r="D68" s="0" t="str">
        <f aca="false">IFERROR(VLOOKUP($C68,薬効分類マスタ!$A$2:$B$180,2,FALSE()),"未登録")</f>
        <v>催眠鎮静剤,抗不安剤</v>
      </c>
      <c r="E68" s="16" t="s">
        <v>391</v>
      </c>
      <c r="F68" s="16" t="s">
        <v>399</v>
      </c>
      <c r="G68" s="16" t="s">
        <v>400</v>
      </c>
      <c r="I68" s="0" t="n">
        <v>6.3</v>
      </c>
      <c r="J68" s="16" t="s">
        <v>239</v>
      </c>
      <c r="K68" s="0" t="str">
        <f aca="false">IFERROR(IF(VLOOKUP($C68,薬効分類マスタ!$A$2:$E$180,5,FALSE())=0,"",VLOOKUP($C68,薬効分類マスタ!$A$2:$E$180,5,FALSE())),"")</f>
        <v/>
      </c>
      <c r="L68" s="17"/>
      <c r="M68" s="0" t="str">
        <f aca="false">IF($K68="","",IF($L68&lt;&gt;"",$L68,VLOOKUP($C68,薬効分類マスタ!$A$2:$F$180,6,FALSE())))</f>
        <v/>
      </c>
      <c r="N68" s="0" t="str">
        <f aca="false">ASC(G68)</f>
        <v>ｱﾙﾌﾟﾗｿﾞﾗﾑ0.8mg錠</v>
      </c>
      <c r="O68" s="0" t="str">
        <f aca="false">ASC(E68)</f>
        <v>ｱﾙﾌﾟﾗｿﾞﾗﾑ</v>
      </c>
      <c r="P68" s="16" t="n">
        <f aca="false">N(P67)+IF($C68=検索!$B$49,1,0)</f>
        <v>0</v>
      </c>
    </row>
    <row r="69" customFormat="false" ht="15" hidden="false" customHeight="false" outlineLevel="0" collapsed="false">
      <c r="A69" s="16" t="s">
        <v>221</v>
      </c>
      <c r="B69" s="0" t="s">
        <v>401</v>
      </c>
      <c r="C69" s="0" t="n">
        <v>112</v>
      </c>
      <c r="D69" s="0" t="str">
        <f aca="false">IFERROR(VLOOKUP($C69,薬効分類マスタ!$A$2:$B$180,2,FALSE()),"未登録")</f>
        <v>催眠鎮静剤,抗不安剤</v>
      </c>
      <c r="E69" s="16" t="s">
        <v>391</v>
      </c>
      <c r="F69" s="16" t="s">
        <v>399</v>
      </c>
      <c r="G69" s="16" t="s">
        <v>402</v>
      </c>
      <c r="H69" s="16" t="s">
        <v>231</v>
      </c>
      <c r="I69" s="0" t="n">
        <v>6.8</v>
      </c>
      <c r="J69" s="16" t="s">
        <v>232</v>
      </c>
      <c r="K69" s="0" t="str">
        <f aca="false">IFERROR(IF(VLOOKUP($C69,薬効分類マスタ!$A$2:$E$180,5,FALSE())=0,"",VLOOKUP($C69,薬効分類マスタ!$A$2:$E$180,5,FALSE())),"")</f>
        <v/>
      </c>
      <c r="L69" s="17"/>
      <c r="M69" s="0" t="str">
        <f aca="false">IF($K69="","",IF($L69&lt;&gt;"",$L69,VLOOKUP($C69,薬効分類マスタ!$A$2:$F$180,6,FALSE())))</f>
        <v/>
      </c>
      <c r="N69" s="0" t="str">
        <f aca="false">ASC(G69)</f>
        <v>ｺﾝｽﾀﾝ0.8mg錠</v>
      </c>
      <c r="O69" s="0" t="str">
        <f aca="false">ASC(E69)</f>
        <v>ｱﾙﾌﾟﾗｿﾞﾗﾑ</v>
      </c>
      <c r="P69" s="16" t="n">
        <f aca="false">N(P68)+IF($C69=検索!$B$49,1,0)</f>
        <v>0</v>
      </c>
    </row>
    <row r="70" customFormat="false" ht="15" hidden="false" customHeight="false" outlineLevel="0" collapsed="false">
      <c r="A70" s="16" t="s">
        <v>221</v>
      </c>
      <c r="B70" s="0" t="s">
        <v>403</v>
      </c>
      <c r="C70" s="0" t="n">
        <v>112</v>
      </c>
      <c r="D70" s="0" t="str">
        <f aca="false">IFERROR(VLOOKUP($C70,薬効分類マスタ!$A$2:$B$180,2,FALSE()),"未登録")</f>
        <v>催眠鎮静剤,抗不安剤</v>
      </c>
      <c r="E70" s="16" t="s">
        <v>391</v>
      </c>
      <c r="F70" s="16" t="s">
        <v>399</v>
      </c>
      <c r="G70" s="16" t="s">
        <v>404</v>
      </c>
      <c r="H70" s="16" t="s">
        <v>325</v>
      </c>
      <c r="I70" s="0" t="n">
        <v>6.4</v>
      </c>
      <c r="J70" s="16" t="s">
        <v>232</v>
      </c>
      <c r="K70" s="0" t="str">
        <f aca="false">IFERROR(IF(VLOOKUP($C70,薬効分類マスタ!$A$2:$E$180,5,FALSE())=0,"",VLOOKUP($C70,薬効分類マスタ!$A$2:$E$180,5,FALSE())),"")</f>
        <v/>
      </c>
      <c r="L70" s="17"/>
      <c r="M70" s="0" t="str">
        <f aca="false">IF($K70="","",IF($L70&lt;&gt;"",$L70,VLOOKUP($C70,薬効分類マスタ!$A$2:$F$180,6,FALSE())))</f>
        <v/>
      </c>
      <c r="N70" s="0" t="str">
        <f aca="false">ASC(G70)</f>
        <v>ｿﾗﾅｯｸｽ0.8mg錠</v>
      </c>
      <c r="O70" s="0" t="str">
        <f aca="false">ASC(E70)</f>
        <v>ｱﾙﾌﾟﾗｿﾞﾗﾑ</v>
      </c>
      <c r="P70" s="16" t="n">
        <f aca="false">N(P69)+IF($C70=検索!$B$49,1,0)</f>
        <v>0</v>
      </c>
    </row>
    <row r="71" customFormat="false" ht="15" hidden="false" customHeight="false" outlineLevel="0" collapsed="false">
      <c r="A71" s="16" t="s">
        <v>221</v>
      </c>
      <c r="B71" s="0" t="s">
        <v>405</v>
      </c>
      <c r="C71" s="0" t="n">
        <v>112</v>
      </c>
      <c r="D71" s="0" t="str">
        <f aca="false">IFERROR(VLOOKUP($C71,薬効分類マスタ!$A$2:$B$180,2,FALSE()),"未登録")</f>
        <v>催眠鎮静剤,抗不安剤</v>
      </c>
      <c r="E71" s="16" t="s">
        <v>391</v>
      </c>
      <c r="F71" s="16" t="s">
        <v>399</v>
      </c>
      <c r="G71" s="16" t="s">
        <v>406</v>
      </c>
      <c r="H71" s="16" t="s">
        <v>238</v>
      </c>
      <c r="I71" s="0" t="n">
        <v>8.1</v>
      </c>
      <c r="J71" s="16" t="s">
        <v>239</v>
      </c>
      <c r="K71" s="0" t="str">
        <f aca="false">IFERROR(IF(VLOOKUP($C71,薬効分類マスタ!$A$2:$E$180,5,FALSE())=0,"",VLOOKUP($C71,薬効分類マスタ!$A$2:$E$180,5,FALSE())),"")</f>
        <v/>
      </c>
      <c r="L71" s="17"/>
      <c r="M71" s="0" t="str">
        <f aca="false">IF($K71="","",IF($L71&lt;&gt;"",$L71,VLOOKUP($C71,薬効分類マスタ!$A$2:$F$180,6,FALSE())))</f>
        <v/>
      </c>
      <c r="N71" s="0" t="str">
        <f aca="false">ASC(G71)</f>
        <v>ｱﾙﾌﾟﾗｿﾞﾗﾑ錠0.8mg｢ｱﾒﾙ｣</v>
      </c>
      <c r="O71" s="0" t="str">
        <f aca="false">ASC(E71)</f>
        <v>ｱﾙﾌﾟﾗｿﾞﾗﾑ</v>
      </c>
      <c r="P71" s="16" t="n">
        <f aca="false">N(P70)+IF($C71=検索!$B$49,1,0)</f>
        <v>0</v>
      </c>
    </row>
    <row r="72" customFormat="false" ht="15" hidden="false" customHeight="false" outlineLevel="0" collapsed="false">
      <c r="A72" s="16" t="s">
        <v>221</v>
      </c>
      <c r="B72" s="0" t="s">
        <v>407</v>
      </c>
      <c r="C72" s="0" t="n">
        <v>112</v>
      </c>
      <c r="D72" s="0" t="str">
        <f aca="false">IFERROR(VLOOKUP($C72,薬効分類マスタ!$A$2:$B$180,2,FALSE()),"未登録")</f>
        <v>催眠鎮静剤,抗不安剤</v>
      </c>
      <c r="E72" s="16" t="s">
        <v>408</v>
      </c>
      <c r="F72" s="16" t="s">
        <v>307</v>
      </c>
      <c r="G72" s="16" t="s">
        <v>409</v>
      </c>
      <c r="H72" s="16" t="s">
        <v>347</v>
      </c>
      <c r="I72" s="0" t="n">
        <v>10.4</v>
      </c>
      <c r="J72" s="16" t="s">
        <v>239</v>
      </c>
      <c r="K72" s="0" t="str">
        <f aca="false">IFERROR(IF(VLOOKUP($C72,薬効分類マスタ!$A$2:$E$180,5,FALSE())=0,"",VLOOKUP($C72,薬効分類マスタ!$A$2:$E$180,5,FALSE())),"")</f>
        <v/>
      </c>
      <c r="L72" s="17"/>
      <c r="M72" s="0" t="str">
        <f aca="false">IF($K72="","",IF($L72&lt;&gt;"",$L72,VLOOKUP($C72,薬効分類マスタ!$A$2:$F$180,6,FALSE())))</f>
        <v/>
      </c>
      <c r="N72" s="0" t="str">
        <f aca="false">ASC(G72)</f>
        <v>ﾄﾌｨｿﾊﾟﾑ細粒10%｢ﾂﾙﾊﾗ｣</v>
      </c>
      <c r="O72" s="0" t="str">
        <f aca="false">ASC(E72)</f>
        <v>ﾄﾌｨｿﾊﾟﾑ</v>
      </c>
      <c r="P72" s="16" t="n">
        <f aca="false">N(P71)+IF($C72=検索!$B$49,1,0)</f>
        <v>0</v>
      </c>
    </row>
    <row r="73" customFormat="false" ht="15" hidden="false" customHeight="false" outlineLevel="0" collapsed="false">
      <c r="A73" s="16" t="s">
        <v>221</v>
      </c>
      <c r="B73" s="0" t="s">
        <v>410</v>
      </c>
      <c r="C73" s="0" t="n">
        <v>112</v>
      </c>
      <c r="D73" s="0" t="str">
        <f aca="false">IFERROR(VLOOKUP($C73,薬効分類マスタ!$A$2:$B$180,2,FALSE()),"未登録")</f>
        <v>催眠鎮静剤,抗不安剤</v>
      </c>
      <c r="E73" s="16" t="s">
        <v>408</v>
      </c>
      <c r="F73" s="16" t="s">
        <v>411</v>
      </c>
      <c r="G73" s="16" t="s">
        <v>412</v>
      </c>
      <c r="I73" s="0" t="n">
        <v>6.3</v>
      </c>
      <c r="J73" s="16" t="s">
        <v>239</v>
      </c>
      <c r="K73" s="0" t="str">
        <f aca="false">IFERROR(IF(VLOOKUP($C73,薬効分類マスタ!$A$2:$E$180,5,FALSE())=0,"",VLOOKUP($C73,薬効分類マスタ!$A$2:$E$180,5,FALSE())),"")</f>
        <v/>
      </c>
      <c r="L73" s="17"/>
      <c r="M73" s="0" t="str">
        <f aca="false">IF($K73="","",IF($L73&lt;&gt;"",$L73,VLOOKUP($C73,薬効分類マスタ!$A$2:$F$180,6,FALSE())))</f>
        <v/>
      </c>
      <c r="N73" s="0" t="str">
        <f aca="false">ASC(G73)</f>
        <v>ﾄﾌｨｿﾊﾟﾑ50mg錠</v>
      </c>
      <c r="O73" s="0" t="str">
        <f aca="false">ASC(E73)</f>
        <v>ﾄﾌｨｿﾊﾟﾑ</v>
      </c>
      <c r="P73" s="16" t="n">
        <f aca="false">N(P72)+IF($C73=検索!$B$49,1,0)</f>
        <v>0</v>
      </c>
    </row>
    <row r="74" customFormat="false" ht="15" hidden="false" customHeight="false" outlineLevel="0" collapsed="false">
      <c r="A74" s="16" t="s">
        <v>221</v>
      </c>
      <c r="B74" s="0" t="s">
        <v>413</v>
      </c>
      <c r="C74" s="0" t="n">
        <v>112</v>
      </c>
      <c r="D74" s="0" t="str">
        <f aca="false">IFERROR(VLOOKUP($C74,薬効分類マスタ!$A$2:$B$180,2,FALSE()),"未登録")</f>
        <v>催眠鎮静剤,抗不安剤</v>
      </c>
      <c r="E74" s="16" t="s">
        <v>408</v>
      </c>
      <c r="F74" s="16" t="s">
        <v>411</v>
      </c>
      <c r="G74" s="16" t="s">
        <v>414</v>
      </c>
      <c r="H74" s="16" t="s">
        <v>415</v>
      </c>
      <c r="I74" s="0" t="n">
        <v>6.9</v>
      </c>
      <c r="J74" s="16" t="s">
        <v>232</v>
      </c>
      <c r="K74" s="0" t="str">
        <f aca="false">IFERROR(IF(VLOOKUP($C74,薬効分類マスタ!$A$2:$E$180,5,FALSE())=0,"",VLOOKUP($C74,薬効分類マスタ!$A$2:$E$180,5,FALSE())),"")</f>
        <v/>
      </c>
      <c r="L74" s="17"/>
      <c r="M74" s="0" t="str">
        <f aca="false">IF($K74="","",IF($L74&lt;&gt;"",$L74,VLOOKUP($C74,薬効分類マスタ!$A$2:$F$180,6,FALSE())))</f>
        <v/>
      </c>
      <c r="N74" s="0" t="str">
        <f aca="false">ASC(G74)</f>
        <v>ｸﾞﾗﾝﾀﾞｷｼﾝ錠50</v>
      </c>
      <c r="O74" s="0" t="str">
        <f aca="false">ASC(E74)</f>
        <v>ﾄﾌｨｿﾊﾟﾑ</v>
      </c>
      <c r="P74" s="16" t="n">
        <f aca="false">N(P73)+IF($C74=検索!$B$49,1,0)</f>
        <v>0</v>
      </c>
    </row>
    <row r="75" customFormat="false" ht="15" hidden="false" customHeight="false" outlineLevel="0" collapsed="false">
      <c r="A75" s="16" t="s">
        <v>221</v>
      </c>
      <c r="B75" s="0" t="s">
        <v>416</v>
      </c>
      <c r="C75" s="0" t="n">
        <v>112</v>
      </c>
      <c r="D75" s="0" t="str">
        <f aca="false">IFERROR(VLOOKUP($C75,薬効分類マスタ!$A$2:$B$180,2,FALSE()),"未登録")</f>
        <v>催眠鎮静剤,抗不安剤</v>
      </c>
      <c r="E75" s="16" t="s">
        <v>417</v>
      </c>
      <c r="F75" s="16" t="s">
        <v>229</v>
      </c>
      <c r="G75" s="16" t="s">
        <v>418</v>
      </c>
      <c r="I75" s="0" t="n">
        <v>8</v>
      </c>
      <c r="K75" s="0" t="str">
        <f aca="false">IFERROR(IF(VLOOKUP($C75,薬効分類マスタ!$A$2:$E$180,5,FALSE())=0,"",VLOOKUP($C75,薬効分類マスタ!$A$2:$E$180,5,FALSE())),"")</f>
        <v/>
      </c>
      <c r="L75" s="17"/>
      <c r="M75" s="0" t="str">
        <f aca="false">IF($K75="","",IF($L75&lt;&gt;"",$L75,VLOOKUP($C75,薬効分類マスタ!$A$2:$F$180,6,FALSE())))</f>
        <v/>
      </c>
      <c r="N75" s="0" t="str">
        <f aca="false">ASC(G75)</f>
        <v>ｸﾛﾙｼﾞｱｾﾞﾎﾟｷｼﾄﾞ散</v>
      </c>
      <c r="O75" s="0" t="str">
        <f aca="false">ASC(E75)</f>
        <v>ｸﾛﾙｼﾞｱｾﾞﾎﾟｷｼﾄﾞ</v>
      </c>
      <c r="P75" s="16" t="n">
        <f aca="false">N(P74)+IF($C75=検索!$B$49,1,0)</f>
        <v>0</v>
      </c>
    </row>
    <row r="76" customFormat="false" ht="15" hidden="false" customHeight="false" outlineLevel="0" collapsed="false">
      <c r="A76" s="16" t="s">
        <v>221</v>
      </c>
      <c r="B76" s="0" t="s">
        <v>419</v>
      </c>
      <c r="C76" s="0" t="n">
        <v>112</v>
      </c>
      <c r="D76" s="0" t="str">
        <f aca="false">IFERROR(VLOOKUP($C76,薬効分類マスタ!$A$2:$B$180,2,FALSE()),"未登録")</f>
        <v>催眠鎮静剤,抗不安剤</v>
      </c>
      <c r="E76" s="16" t="s">
        <v>417</v>
      </c>
      <c r="F76" s="16" t="s">
        <v>229</v>
      </c>
      <c r="G76" s="16" t="s">
        <v>420</v>
      </c>
      <c r="H76" s="16" t="s">
        <v>347</v>
      </c>
      <c r="I76" s="0" t="n">
        <v>11</v>
      </c>
      <c r="K76" s="0" t="str">
        <f aca="false">IFERROR(IF(VLOOKUP($C76,薬効分類マスタ!$A$2:$E$180,5,FALSE())=0,"",VLOOKUP($C76,薬効分類マスタ!$A$2:$E$180,5,FALSE())),"")</f>
        <v/>
      </c>
      <c r="L76" s="17"/>
      <c r="M76" s="0" t="str">
        <f aca="false">IF($K76="","",IF($L76&lt;&gt;"",$L76,VLOOKUP($C76,薬効分類マスタ!$A$2:$F$180,6,FALSE())))</f>
        <v/>
      </c>
      <c r="N76" s="0" t="str">
        <f aca="false">ASC(G76)</f>
        <v>ｸﾛﾙｼﾞｱｾﾞﾎﾟｷｼﾄﾞ散1%｢ﾂﾙﾊﾗ｣</v>
      </c>
      <c r="O76" s="0" t="str">
        <f aca="false">ASC(E76)</f>
        <v>ｸﾛﾙｼﾞｱｾﾞﾎﾟｷｼﾄﾞ</v>
      </c>
      <c r="P76" s="16" t="n">
        <f aca="false">N(P75)+IF($C76=検索!$B$49,1,0)</f>
        <v>0</v>
      </c>
    </row>
    <row r="77" customFormat="false" ht="15" hidden="false" customHeight="false" outlineLevel="0" collapsed="false">
      <c r="A77" s="16" t="s">
        <v>221</v>
      </c>
      <c r="B77" s="0" t="s">
        <v>421</v>
      </c>
      <c r="C77" s="0" t="n">
        <v>112</v>
      </c>
      <c r="D77" s="0" t="str">
        <f aca="false">IFERROR(VLOOKUP($C77,薬効分類マスタ!$A$2:$B$180,2,FALSE()),"未登録")</f>
        <v>催眠鎮静剤,抗不安剤</v>
      </c>
      <c r="E77" s="16" t="s">
        <v>417</v>
      </c>
      <c r="F77" s="16" t="s">
        <v>307</v>
      </c>
      <c r="G77" s="16" t="s">
        <v>418</v>
      </c>
      <c r="I77" s="0" t="n">
        <v>27.6</v>
      </c>
      <c r="K77" s="0" t="str">
        <f aca="false">IFERROR(IF(VLOOKUP($C77,薬効分類マスタ!$A$2:$E$180,5,FALSE())=0,"",VLOOKUP($C77,薬効分類マスタ!$A$2:$E$180,5,FALSE())),"")</f>
        <v/>
      </c>
      <c r="L77" s="17"/>
      <c r="M77" s="0" t="str">
        <f aca="false">IF($K77="","",IF($L77&lt;&gt;"",$L77,VLOOKUP($C77,薬効分類マスタ!$A$2:$F$180,6,FALSE())))</f>
        <v/>
      </c>
      <c r="N77" s="0" t="str">
        <f aca="false">ASC(G77)</f>
        <v>ｸﾛﾙｼﾞｱｾﾞﾎﾟｷｼﾄﾞ散</v>
      </c>
      <c r="O77" s="0" t="str">
        <f aca="false">ASC(E77)</f>
        <v>ｸﾛﾙｼﾞｱｾﾞﾎﾟｷｼﾄﾞ</v>
      </c>
      <c r="P77" s="16" t="n">
        <f aca="false">N(P76)+IF($C77=検索!$B$49,1,0)</f>
        <v>0</v>
      </c>
    </row>
    <row r="78" customFormat="false" ht="15" hidden="false" customHeight="false" outlineLevel="0" collapsed="false">
      <c r="A78" s="16" t="s">
        <v>221</v>
      </c>
      <c r="B78" s="0" t="s">
        <v>422</v>
      </c>
      <c r="C78" s="0" t="n">
        <v>112</v>
      </c>
      <c r="D78" s="0" t="str">
        <f aca="false">IFERROR(VLOOKUP($C78,薬効分類マスタ!$A$2:$B$180,2,FALSE()),"未登録")</f>
        <v>催眠鎮静剤,抗不安剤</v>
      </c>
      <c r="E78" s="16" t="s">
        <v>417</v>
      </c>
      <c r="F78" s="16" t="s">
        <v>257</v>
      </c>
      <c r="G78" s="16" t="s">
        <v>423</v>
      </c>
      <c r="I78" s="0" t="n">
        <v>10.8</v>
      </c>
      <c r="K78" s="0" t="str">
        <f aca="false">IFERROR(IF(VLOOKUP($C78,薬効分類マスタ!$A$2:$E$180,5,FALSE())=0,"",VLOOKUP($C78,薬効分類マスタ!$A$2:$E$180,5,FALSE())),"")</f>
        <v/>
      </c>
      <c r="L78" s="17"/>
      <c r="M78" s="0" t="str">
        <f aca="false">IF($K78="","",IF($L78&lt;&gt;"",$L78,VLOOKUP($C78,薬効分類マスタ!$A$2:$F$180,6,FALSE())))</f>
        <v/>
      </c>
      <c r="N78" s="0" t="str">
        <f aca="false">ASC(G78)</f>
        <v>ｸﾛﾙｼﾞｱｾﾞﾎﾟｷｼﾄﾞ錠</v>
      </c>
      <c r="O78" s="0" t="str">
        <f aca="false">ASC(E78)</f>
        <v>ｸﾛﾙｼﾞｱｾﾞﾎﾟｷｼﾄﾞ</v>
      </c>
      <c r="P78" s="16" t="n">
        <f aca="false">N(P77)+IF($C78=検索!$B$49,1,0)</f>
        <v>0</v>
      </c>
    </row>
    <row r="79" customFormat="false" ht="15" hidden="false" customHeight="false" outlineLevel="0" collapsed="false">
      <c r="A79" s="16" t="s">
        <v>221</v>
      </c>
      <c r="B79" s="0" t="s">
        <v>424</v>
      </c>
      <c r="C79" s="0" t="n">
        <v>112</v>
      </c>
      <c r="D79" s="0" t="str">
        <f aca="false">IFERROR(VLOOKUP($C79,薬効分類マスタ!$A$2:$B$180,2,FALSE()),"未登録")</f>
        <v>催眠鎮静剤,抗不安剤</v>
      </c>
      <c r="E79" s="16" t="s">
        <v>417</v>
      </c>
      <c r="F79" s="16" t="s">
        <v>262</v>
      </c>
      <c r="G79" s="16" t="s">
        <v>423</v>
      </c>
      <c r="I79" s="0" t="n">
        <v>10.8</v>
      </c>
      <c r="K79" s="0" t="str">
        <f aca="false">IFERROR(IF(VLOOKUP($C79,薬効分類マスタ!$A$2:$E$180,5,FALSE())=0,"",VLOOKUP($C79,薬効分類マスタ!$A$2:$E$180,5,FALSE())),"")</f>
        <v/>
      </c>
      <c r="L79" s="17"/>
      <c r="M79" s="0" t="str">
        <f aca="false">IF($K79="","",IF($L79&lt;&gt;"",$L79,VLOOKUP($C79,薬効分類マスタ!$A$2:$F$180,6,FALSE())))</f>
        <v/>
      </c>
      <c r="N79" s="0" t="str">
        <f aca="false">ASC(G79)</f>
        <v>ｸﾛﾙｼﾞｱｾﾞﾎﾟｷｼﾄﾞ錠</v>
      </c>
      <c r="O79" s="0" t="str">
        <f aca="false">ASC(E79)</f>
        <v>ｸﾛﾙｼﾞｱｾﾞﾎﾟｷｼﾄﾞ</v>
      </c>
      <c r="P79" s="16" t="n">
        <f aca="false">N(P78)+IF($C79=検索!$B$49,1,0)</f>
        <v>0</v>
      </c>
    </row>
    <row r="80" customFormat="false" ht="15" hidden="false" customHeight="false" outlineLevel="0" collapsed="false">
      <c r="A80" s="16" t="s">
        <v>221</v>
      </c>
      <c r="B80" s="0" t="s">
        <v>425</v>
      </c>
      <c r="C80" s="0" t="n">
        <v>112</v>
      </c>
      <c r="D80" s="0" t="str">
        <f aca="false">IFERROR(VLOOKUP($C80,薬効分類マスタ!$A$2:$B$180,2,FALSE()),"未登録")</f>
        <v>催眠鎮静剤,抗不安剤</v>
      </c>
      <c r="E80" s="16" t="s">
        <v>426</v>
      </c>
      <c r="F80" s="16" t="s">
        <v>229</v>
      </c>
      <c r="G80" s="16" t="s">
        <v>427</v>
      </c>
      <c r="H80" s="16" t="s">
        <v>428</v>
      </c>
      <c r="I80" s="0" t="n">
        <v>101.6</v>
      </c>
      <c r="J80" s="16" t="s">
        <v>232</v>
      </c>
      <c r="K80" s="0" t="str">
        <f aca="false">IFERROR(IF(VLOOKUP($C80,薬効分類マスタ!$A$2:$E$180,5,FALSE())=0,"",VLOOKUP($C80,薬効分類マスタ!$A$2:$E$180,5,FALSE())),"")</f>
        <v/>
      </c>
      <c r="L80" s="17"/>
      <c r="M80" s="0" t="str">
        <f aca="false">IF($K80="","",IF($L80&lt;&gt;"",$L80,VLOOKUP($C80,薬効分類マスタ!$A$2:$F$180,6,FALSE())))</f>
        <v/>
      </c>
      <c r="N80" s="0" t="str">
        <f aca="false">ASC(G80)</f>
        <v>ﾒｲﾗｯｸｽ細粒1%</v>
      </c>
      <c r="O80" s="0" t="str">
        <f aca="false">ASC(E80)</f>
        <v>ﾛﾌﾗｾﾞﾌﾟ酸ｴﾁﾙ</v>
      </c>
      <c r="P80" s="16" t="n">
        <f aca="false">N(P79)+IF($C80=検索!$B$49,1,0)</f>
        <v>0</v>
      </c>
    </row>
    <row r="81" customFormat="false" ht="15" hidden="false" customHeight="false" outlineLevel="0" collapsed="false">
      <c r="A81" s="16" t="s">
        <v>221</v>
      </c>
      <c r="B81" s="0" t="s">
        <v>429</v>
      </c>
      <c r="C81" s="0" t="n">
        <v>112</v>
      </c>
      <c r="D81" s="0" t="str">
        <f aca="false">IFERROR(VLOOKUP($C81,薬効分類マスタ!$A$2:$B$180,2,FALSE()),"未登録")</f>
        <v>催眠鎮静剤,抗不安剤</v>
      </c>
      <c r="E81" s="16" t="s">
        <v>426</v>
      </c>
      <c r="F81" s="16" t="s">
        <v>234</v>
      </c>
      <c r="G81" s="16" t="s">
        <v>430</v>
      </c>
      <c r="I81" s="0" t="n">
        <v>10.8</v>
      </c>
      <c r="J81" s="16" t="s">
        <v>239</v>
      </c>
      <c r="K81" s="0" t="str">
        <f aca="false">IFERROR(IF(VLOOKUP($C81,薬効分類マスタ!$A$2:$E$180,5,FALSE())=0,"",VLOOKUP($C81,薬効分類マスタ!$A$2:$E$180,5,FALSE())),"")</f>
        <v/>
      </c>
      <c r="L81" s="17"/>
      <c r="M81" s="0" t="str">
        <f aca="false">IF($K81="","",IF($L81&lt;&gt;"",$L81,VLOOKUP($C81,薬効分類マスタ!$A$2:$F$180,6,FALSE())))</f>
        <v/>
      </c>
      <c r="N81" s="0" t="str">
        <f aca="false">ASC(G81)</f>
        <v>ﾛﾌﾗｾﾞﾌﾟ酸ｴﾁﾙ1mg錠</v>
      </c>
      <c r="O81" s="0" t="str">
        <f aca="false">ASC(E81)</f>
        <v>ﾛﾌﾗｾﾞﾌﾟ酸ｴﾁﾙ</v>
      </c>
      <c r="P81" s="16" t="n">
        <f aca="false">N(P80)+IF($C81=検索!$B$49,1,0)</f>
        <v>0</v>
      </c>
    </row>
    <row r="82" customFormat="false" ht="15" hidden="false" customHeight="false" outlineLevel="0" collapsed="false">
      <c r="A82" s="16" t="s">
        <v>221</v>
      </c>
      <c r="B82" s="0" t="s">
        <v>431</v>
      </c>
      <c r="C82" s="0" t="n">
        <v>112</v>
      </c>
      <c r="D82" s="0" t="str">
        <f aca="false">IFERROR(VLOOKUP($C82,薬効分類マスタ!$A$2:$B$180,2,FALSE()),"未登録")</f>
        <v>催眠鎮静剤,抗不安剤</v>
      </c>
      <c r="E82" s="16" t="s">
        <v>426</v>
      </c>
      <c r="F82" s="16" t="s">
        <v>234</v>
      </c>
      <c r="G82" s="16" t="s">
        <v>432</v>
      </c>
      <c r="H82" s="16" t="s">
        <v>428</v>
      </c>
      <c r="I82" s="0" t="n">
        <v>10.8</v>
      </c>
      <c r="J82" s="16" t="s">
        <v>232</v>
      </c>
      <c r="K82" s="0" t="str">
        <f aca="false">IFERROR(IF(VLOOKUP($C82,薬効分類マスタ!$A$2:$E$180,5,FALSE())=0,"",VLOOKUP($C82,薬効分類マスタ!$A$2:$E$180,5,FALSE())),"")</f>
        <v/>
      </c>
      <c r="L82" s="17"/>
      <c r="M82" s="0" t="str">
        <f aca="false">IF($K82="","",IF($L82&lt;&gt;"",$L82,VLOOKUP($C82,薬効分類マスタ!$A$2:$F$180,6,FALSE())))</f>
        <v/>
      </c>
      <c r="N82" s="0" t="str">
        <f aca="false">ASC(G82)</f>
        <v>ﾒｲﾗｯｸｽ錠1mg</v>
      </c>
      <c r="O82" s="0" t="str">
        <f aca="false">ASC(E82)</f>
        <v>ﾛﾌﾗｾﾞﾌﾟ酸ｴﾁﾙ</v>
      </c>
      <c r="P82" s="16" t="n">
        <f aca="false">N(P81)+IF($C82=検索!$B$49,1,0)</f>
        <v>0</v>
      </c>
    </row>
    <row r="83" customFormat="false" ht="15" hidden="false" customHeight="false" outlineLevel="0" collapsed="false">
      <c r="A83" s="16" t="s">
        <v>221</v>
      </c>
      <c r="B83" s="0" t="s">
        <v>433</v>
      </c>
      <c r="C83" s="0" t="n">
        <v>112</v>
      </c>
      <c r="D83" s="0" t="str">
        <f aca="false">IFERROR(VLOOKUP($C83,薬効分類マスタ!$A$2:$B$180,2,FALSE()),"未登録")</f>
        <v>催眠鎮静剤,抗不安剤</v>
      </c>
      <c r="E83" s="16" t="s">
        <v>426</v>
      </c>
      <c r="F83" s="16" t="s">
        <v>241</v>
      </c>
      <c r="G83" s="16" t="s">
        <v>434</v>
      </c>
      <c r="I83" s="0" t="n">
        <v>10.8</v>
      </c>
      <c r="J83" s="16" t="s">
        <v>239</v>
      </c>
      <c r="K83" s="0" t="str">
        <f aca="false">IFERROR(IF(VLOOKUP($C83,薬効分類マスタ!$A$2:$E$180,5,FALSE())=0,"",VLOOKUP($C83,薬効分類マスタ!$A$2:$E$180,5,FALSE())),"")</f>
        <v/>
      </c>
      <c r="L83" s="17"/>
      <c r="M83" s="0" t="str">
        <f aca="false">IF($K83="","",IF($L83&lt;&gt;"",$L83,VLOOKUP($C83,薬効分類マスタ!$A$2:$F$180,6,FALSE())))</f>
        <v/>
      </c>
      <c r="N83" s="0" t="str">
        <f aca="false">ASC(G83)</f>
        <v>ﾛﾌﾗｾﾞﾌﾟ酸ｴﾁﾙ2mg錠</v>
      </c>
      <c r="O83" s="0" t="str">
        <f aca="false">ASC(E83)</f>
        <v>ﾛﾌﾗｾﾞﾌﾟ酸ｴﾁﾙ</v>
      </c>
      <c r="P83" s="16" t="n">
        <f aca="false">N(P82)+IF($C83=検索!$B$49,1,0)</f>
        <v>0</v>
      </c>
    </row>
    <row r="84" customFormat="false" ht="15" hidden="false" customHeight="false" outlineLevel="0" collapsed="false">
      <c r="A84" s="16" t="s">
        <v>221</v>
      </c>
      <c r="B84" s="0" t="s">
        <v>435</v>
      </c>
      <c r="C84" s="0" t="n">
        <v>112</v>
      </c>
      <c r="D84" s="0" t="str">
        <f aca="false">IFERROR(VLOOKUP($C84,薬効分類マスタ!$A$2:$B$180,2,FALSE()),"未登録")</f>
        <v>催眠鎮静剤,抗不安剤</v>
      </c>
      <c r="E84" s="16" t="s">
        <v>426</v>
      </c>
      <c r="F84" s="16" t="s">
        <v>241</v>
      </c>
      <c r="G84" s="16" t="s">
        <v>436</v>
      </c>
      <c r="H84" s="16" t="s">
        <v>428</v>
      </c>
      <c r="I84" s="0" t="n">
        <v>12.7</v>
      </c>
      <c r="J84" s="16" t="s">
        <v>232</v>
      </c>
      <c r="K84" s="0" t="str">
        <f aca="false">IFERROR(IF(VLOOKUP($C84,薬効分類マスタ!$A$2:$E$180,5,FALSE())=0,"",VLOOKUP($C84,薬効分類マスタ!$A$2:$E$180,5,FALSE())),"")</f>
        <v/>
      </c>
      <c r="L84" s="17"/>
      <c r="M84" s="0" t="str">
        <f aca="false">IF($K84="","",IF($L84&lt;&gt;"",$L84,VLOOKUP($C84,薬効分類マスタ!$A$2:$F$180,6,FALSE())))</f>
        <v/>
      </c>
      <c r="N84" s="0" t="str">
        <f aca="false">ASC(G84)</f>
        <v>ﾒｲﾗｯｸｽ錠2mg</v>
      </c>
      <c r="O84" s="0" t="str">
        <f aca="false">ASC(E84)</f>
        <v>ﾛﾌﾗｾﾞﾌﾟ酸ｴﾁﾙ</v>
      </c>
      <c r="P84" s="16" t="n">
        <f aca="false">N(P83)+IF($C84=検索!$B$49,1,0)</f>
        <v>0</v>
      </c>
    </row>
    <row r="85" customFormat="false" ht="15" hidden="false" customHeight="false" outlineLevel="0" collapsed="false">
      <c r="A85" s="16" t="s">
        <v>221</v>
      </c>
      <c r="B85" s="0" t="s">
        <v>437</v>
      </c>
      <c r="C85" s="0" t="n">
        <v>112</v>
      </c>
      <c r="D85" s="0" t="str">
        <f aca="false">IFERROR(VLOOKUP($C85,薬効分類マスタ!$A$2:$B$180,2,FALSE()),"未登録")</f>
        <v>催眠鎮静剤,抗不安剤</v>
      </c>
      <c r="E85" s="16" t="s">
        <v>438</v>
      </c>
      <c r="F85" s="16" t="s">
        <v>439</v>
      </c>
      <c r="G85" s="16" t="s">
        <v>440</v>
      </c>
      <c r="I85" s="0" t="n">
        <v>20.6</v>
      </c>
      <c r="J85" s="16" t="s">
        <v>239</v>
      </c>
      <c r="K85" s="0" t="str">
        <f aca="false">IFERROR(IF(VLOOKUP($C85,薬効分類マスタ!$A$2:$E$180,5,FALSE())=0,"",VLOOKUP($C85,薬効分類マスタ!$A$2:$E$180,5,FALSE())),"")</f>
        <v/>
      </c>
      <c r="L85" s="17"/>
      <c r="M85" s="0" t="str">
        <f aca="false">IF($K85="","",IF($L85&lt;&gt;"",$L85,VLOOKUP($C85,薬効分類マスタ!$A$2:$F$180,6,FALSE())))</f>
        <v/>
      </c>
      <c r="N85" s="0" t="str">
        <f aca="false">ASC(G85)</f>
        <v>ｸｱｾﾞﾊﾟﾑ15mg錠</v>
      </c>
      <c r="O85" s="0" t="str">
        <f aca="false">ASC(E85)</f>
        <v>ｸｱｾﾞﾊﾟﾑ</v>
      </c>
      <c r="P85" s="16" t="n">
        <f aca="false">N(P84)+IF($C85=検索!$B$49,1,0)</f>
        <v>0</v>
      </c>
    </row>
    <row r="86" customFormat="false" ht="15" hidden="false" customHeight="false" outlineLevel="0" collapsed="false">
      <c r="A86" s="16" t="s">
        <v>221</v>
      </c>
      <c r="B86" s="0" t="s">
        <v>441</v>
      </c>
      <c r="C86" s="0" t="n">
        <v>112</v>
      </c>
      <c r="D86" s="0" t="str">
        <f aca="false">IFERROR(VLOOKUP($C86,薬効分類マスタ!$A$2:$B$180,2,FALSE()),"未登録")</f>
        <v>催眠鎮静剤,抗不安剤</v>
      </c>
      <c r="E86" s="16" t="s">
        <v>438</v>
      </c>
      <c r="F86" s="16" t="s">
        <v>439</v>
      </c>
      <c r="G86" s="16" t="s">
        <v>442</v>
      </c>
      <c r="H86" s="16" t="s">
        <v>443</v>
      </c>
      <c r="I86" s="0" t="n">
        <v>30.9</v>
      </c>
      <c r="J86" s="16" t="s">
        <v>232</v>
      </c>
      <c r="K86" s="0" t="str">
        <f aca="false">IFERROR(IF(VLOOKUP($C86,薬効分類マスタ!$A$2:$E$180,5,FALSE())=0,"",VLOOKUP($C86,薬効分類マスタ!$A$2:$E$180,5,FALSE())),"")</f>
        <v/>
      </c>
      <c r="L86" s="17"/>
      <c r="M86" s="0" t="str">
        <f aca="false">IF($K86="","",IF($L86&lt;&gt;"",$L86,VLOOKUP($C86,薬効分類マスタ!$A$2:$F$180,6,FALSE())))</f>
        <v/>
      </c>
      <c r="N86" s="0" t="str">
        <f aca="false">ASC(G86)</f>
        <v>ﾄﾞﾗｰﾙ錠15</v>
      </c>
      <c r="O86" s="0" t="str">
        <f aca="false">ASC(E86)</f>
        <v>ｸｱｾﾞﾊﾟﾑ</v>
      </c>
      <c r="P86" s="16" t="n">
        <f aca="false">N(P85)+IF($C86=検索!$B$49,1,0)</f>
        <v>0</v>
      </c>
    </row>
    <row r="87" customFormat="false" ht="15" hidden="false" customHeight="false" outlineLevel="0" collapsed="false">
      <c r="A87" s="16" t="s">
        <v>221</v>
      </c>
      <c r="B87" s="0" t="s">
        <v>444</v>
      </c>
      <c r="C87" s="0" t="n">
        <v>112</v>
      </c>
      <c r="D87" s="0" t="str">
        <f aca="false">IFERROR(VLOOKUP($C87,薬効分類マスタ!$A$2:$B$180,2,FALSE()),"未登録")</f>
        <v>催眠鎮静剤,抗不安剤</v>
      </c>
      <c r="E87" s="16" t="s">
        <v>438</v>
      </c>
      <c r="F87" s="16" t="s">
        <v>445</v>
      </c>
      <c r="G87" s="16" t="s">
        <v>446</v>
      </c>
      <c r="I87" s="0" t="n">
        <v>26.7</v>
      </c>
      <c r="J87" s="16" t="s">
        <v>239</v>
      </c>
      <c r="K87" s="0" t="str">
        <f aca="false">IFERROR(IF(VLOOKUP($C87,薬効分類マスタ!$A$2:$E$180,5,FALSE())=0,"",VLOOKUP($C87,薬効分類マスタ!$A$2:$E$180,5,FALSE())),"")</f>
        <v/>
      </c>
      <c r="L87" s="17"/>
      <c r="M87" s="0" t="str">
        <f aca="false">IF($K87="","",IF($L87&lt;&gt;"",$L87,VLOOKUP($C87,薬効分類マスタ!$A$2:$F$180,6,FALSE())))</f>
        <v/>
      </c>
      <c r="N87" s="0" t="str">
        <f aca="false">ASC(G87)</f>
        <v>ｸｱｾﾞﾊﾟﾑ20mg錠</v>
      </c>
      <c r="O87" s="0" t="str">
        <f aca="false">ASC(E87)</f>
        <v>ｸｱｾﾞﾊﾟﾑ</v>
      </c>
      <c r="P87" s="16" t="n">
        <f aca="false">N(P86)+IF($C87=検索!$B$49,1,0)</f>
        <v>0</v>
      </c>
    </row>
    <row r="88" customFormat="false" ht="15" hidden="false" customHeight="false" outlineLevel="0" collapsed="false">
      <c r="A88" s="16" t="s">
        <v>221</v>
      </c>
      <c r="B88" s="0" t="s">
        <v>447</v>
      </c>
      <c r="C88" s="0" t="n">
        <v>112</v>
      </c>
      <c r="D88" s="0" t="str">
        <f aca="false">IFERROR(VLOOKUP($C88,薬効分類マスタ!$A$2:$B$180,2,FALSE()),"未登録")</f>
        <v>催眠鎮静剤,抗不安剤</v>
      </c>
      <c r="E88" s="16" t="s">
        <v>438</v>
      </c>
      <c r="F88" s="16" t="s">
        <v>445</v>
      </c>
      <c r="G88" s="16" t="s">
        <v>448</v>
      </c>
      <c r="H88" s="16" t="s">
        <v>443</v>
      </c>
      <c r="I88" s="0" t="n">
        <v>40.1</v>
      </c>
      <c r="J88" s="16" t="s">
        <v>232</v>
      </c>
      <c r="K88" s="0" t="str">
        <f aca="false">IFERROR(IF(VLOOKUP($C88,薬効分類マスタ!$A$2:$E$180,5,FALSE())=0,"",VLOOKUP($C88,薬効分類マスタ!$A$2:$E$180,5,FALSE())),"")</f>
        <v/>
      </c>
      <c r="L88" s="17"/>
      <c r="M88" s="0" t="str">
        <f aca="false">IF($K88="","",IF($L88&lt;&gt;"",$L88,VLOOKUP($C88,薬効分類マスタ!$A$2:$F$180,6,FALSE())))</f>
        <v/>
      </c>
      <c r="N88" s="0" t="str">
        <f aca="false">ASC(G88)</f>
        <v>ﾄﾞﾗｰﾙ錠20</v>
      </c>
      <c r="O88" s="0" t="str">
        <f aca="false">ASC(E88)</f>
        <v>ｸｱｾﾞﾊﾟﾑ</v>
      </c>
      <c r="P88" s="16" t="n">
        <f aca="false">N(P87)+IF($C88=検索!$B$49,1,0)</f>
        <v>0</v>
      </c>
    </row>
    <row r="89" customFormat="false" ht="15" hidden="false" customHeight="false" outlineLevel="0" collapsed="false">
      <c r="A89" s="16" t="s">
        <v>221</v>
      </c>
      <c r="B89" s="0" t="s">
        <v>449</v>
      </c>
      <c r="C89" s="0" t="n">
        <v>112</v>
      </c>
      <c r="D89" s="0" t="str">
        <f aca="false">IFERROR(VLOOKUP($C89,薬効分類マスタ!$A$2:$B$180,2,FALSE()),"未登録")</f>
        <v>催眠鎮静剤,抗不安剤</v>
      </c>
      <c r="E89" s="16" t="s">
        <v>450</v>
      </c>
      <c r="F89" s="16" t="s">
        <v>451</v>
      </c>
      <c r="G89" s="16" t="s">
        <v>452</v>
      </c>
      <c r="H89" s="16" t="s">
        <v>301</v>
      </c>
      <c r="I89" s="0" t="n">
        <v>1117.8</v>
      </c>
      <c r="J89" s="16" t="s">
        <v>232</v>
      </c>
      <c r="K89" s="0" t="str">
        <f aca="false">IFERROR(IF(VLOOKUP($C89,薬効分類マスタ!$A$2:$E$180,5,FALSE())=0,"",VLOOKUP($C89,薬効分類マスタ!$A$2:$E$180,5,FALSE())),"")</f>
        <v/>
      </c>
      <c r="L89" s="17"/>
      <c r="M89" s="0" t="str">
        <f aca="false">IF($K89="","",IF($L89&lt;&gt;"",$L89,VLOOKUP($C89,薬効分類マスタ!$A$2:$F$180,6,FALSE())))</f>
        <v/>
      </c>
      <c r="N89" s="0" t="str">
        <f aca="false">ASC(G89)</f>
        <v>ﾄﾞﾙﾐｶﾑｼﾛｯﾌﾟ2mg/mL</v>
      </c>
      <c r="O89" s="0" t="str">
        <f aca="false">ASC(E89)</f>
        <v>ﾐﾀﾞｿﾞﾗﾑ</v>
      </c>
      <c r="P89" s="16" t="n">
        <f aca="false">N(P88)+IF($C89=検索!$B$49,1,0)</f>
        <v>0</v>
      </c>
    </row>
    <row r="90" customFormat="false" ht="15" hidden="false" customHeight="false" outlineLevel="0" collapsed="false">
      <c r="A90" s="16" t="s">
        <v>221</v>
      </c>
      <c r="B90" s="0" t="s">
        <v>453</v>
      </c>
      <c r="C90" s="0" t="n">
        <v>112</v>
      </c>
      <c r="D90" s="0" t="str">
        <f aca="false">IFERROR(VLOOKUP($C90,薬効分類マスタ!$A$2:$B$180,2,FALSE()),"未登録")</f>
        <v>催眠鎮静剤,抗不安剤</v>
      </c>
      <c r="E90" s="16" t="s">
        <v>454</v>
      </c>
      <c r="F90" s="16" t="s">
        <v>224</v>
      </c>
      <c r="G90" s="16" t="s">
        <v>454</v>
      </c>
      <c r="I90" s="0" t="n">
        <v>39.5</v>
      </c>
      <c r="K90" s="0" t="str">
        <f aca="false">IFERROR(IF(VLOOKUP($C90,薬効分類マスタ!$A$2:$E$180,5,FALSE())=0,"",VLOOKUP($C90,薬効分類マスタ!$A$2:$E$180,5,FALSE())),"")</f>
        <v/>
      </c>
      <c r="L90" s="17"/>
      <c r="M90" s="0" t="str">
        <f aca="false">IF($K90="","",IF($L90&lt;&gt;"",$L90,VLOOKUP($C90,薬効分類マスタ!$A$2:$F$180,6,FALSE())))</f>
        <v/>
      </c>
      <c r="N90" s="0" t="str">
        <f aca="false">ASC(G90)</f>
        <v>ｱﾓﾊﾞﾙﾋﾞﾀｰﾙ</v>
      </c>
      <c r="O90" s="0" t="str">
        <f aca="false">ASC(E90)</f>
        <v>ｱﾓﾊﾞﾙﾋﾞﾀｰﾙ</v>
      </c>
      <c r="P90" s="16" t="n">
        <f aca="false">N(P89)+IF($C90=検索!$B$49,1,0)</f>
        <v>0</v>
      </c>
    </row>
    <row r="91" customFormat="false" ht="15" hidden="false" customHeight="false" outlineLevel="0" collapsed="false">
      <c r="A91" s="16" t="s">
        <v>221</v>
      </c>
      <c r="B91" s="0" t="s">
        <v>455</v>
      </c>
      <c r="C91" s="0" t="n">
        <v>112</v>
      </c>
      <c r="D91" s="0" t="str">
        <f aca="false">IFERROR(VLOOKUP($C91,薬効分類マスタ!$A$2:$B$180,2,FALSE()),"未登録")</f>
        <v>催眠鎮静剤,抗不安剤</v>
      </c>
      <c r="E91" s="16" t="s">
        <v>456</v>
      </c>
      <c r="F91" s="16" t="s">
        <v>224</v>
      </c>
      <c r="G91" s="16" t="s">
        <v>456</v>
      </c>
      <c r="I91" s="0" t="n">
        <v>10</v>
      </c>
      <c r="K91" s="0" t="str">
        <f aca="false">IFERROR(IF(VLOOKUP($C91,薬効分類マスタ!$A$2:$E$180,5,FALSE())=0,"",VLOOKUP($C91,薬効分類マスタ!$A$2:$E$180,5,FALSE())),"")</f>
        <v/>
      </c>
      <c r="L91" s="17"/>
      <c r="M91" s="0" t="str">
        <f aca="false">IF($K91="","",IF($L91&lt;&gt;"",$L91,VLOOKUP($C91,薬効分類マスタ!$A$2:$F$180,6,FALSE())))</f>
        <v/>
      </c>
      <c r="N91" s="0" t="str">
        <f aca="false">ASC(G91)</f>
        <v>ﾊﾞﾙﾋﾞﾀｰﾙ</v>
      </c>
      <c r="O91" s="0" t="str">
        <f aca="false">ASC(E91)</f>
        <v>ﾊﾞﾙﾋﾞﾀｰﾙ</v>
      </c>
      <c r="P91" s="16" t="n">
        <f aca="false">N(P90)+IF($C91=検索!$B$49,1,0)</f>
        <v>0</v>
      </c>
    </row>
    <row r="92" customFormat="false" ht="15" hidden="false" customHeight="false" outlineLevel="0" collapsed="false">
      <c r="A92" s="16" t="s">
        <v>221</v>
      </c>
      <c r="B92" s="0" t="s">
        <v>457</v>
      </c>
      <c r="C92" s="0" t="n">
        <v>112</v>
      </c>
      <c r="D92" s="0" t="str">
        <f aca="false">IFERROR(VLOOKUP($C92,薬効分類マスタ!$A$2:$B$180,2,FALSE()),"未登録")</f>
        <v>催眠鎮静剤,抗不安剤</v>
      </c>
      <c r="E92" s="16" t="s">
        <v>458</v>
      </c>
      <c r="F92" s="16" t="s">
        <v>307</v>
      </c>
      <c r="G92" s="16" t="s">
        <v>459</v>
      </c>
      <c r="I92" s="0" t="n">
        <v>8</v>
      </c>
      <c r="K92" s="0" t="str">
        <f aca="false">IFERROR(IF(VLOOKUP($C92,薬効分類マスタ!$A$2:$E$180,5,FALSE())=0,"",VLOOKUP($C92,薬効分類マスタ!$A$2:$E$180,5,FALSE())),"")</f>
        <v/>
      </c>
      <c r="L92" s="17"/>
      <c r="M92" s="0" t="str">
        <f aca="false">IF($K92="","",IF($L92&lt;&gt;"",$L92,VLOOKUP($C92,薬効分類マスタ!$A$2:$F$180,6,FALSE())))</f>
        <v/>
      </c>
      <c r="N92" s="0" t="str">
        <f aca="false">ASC(G92)</f>
        <v>ﾌｪﾉﾊﾞﾙﾋﾞﾀｰﾙ散10%</v>
      </c>
      <c r="O92" s="0" t="str">
        <f aca="false">ASC(E92)</f>
        <v>ﾌｪﾉﾊﾞﾙﾋﾞﾀｰﾙ</v>
      </c>
      <c r="P92" s="16" t="n">
        <f aca="false">N(P91)+IF($C92=検索!$B$49,1,0)</f>
        <v>0</v>
      </c>
    </row>
    <row r="93" customFormat="false" ht="15" hidden="false" customHeight="false" outlineLevel="0" collapsed="false">
      <c r="A93" s="16" t="s">
        <v>221</v>
      </c>
      <c r="B93" s="0" t="s">
        <v>460</v>
      </c>
      <c r="C93" s="0" t="n">
        <v>112</v>
      </c>
      <c r="D93" s="0" t="str">
        <f aca="false">IFERROR(VLOOKUP($C93,薬効分類マスタ!$A$2:$B$180,2,FALSE()),"未登録")</f>
        <v>催眠鎮静剤,抗不安剤</v>
      </c>
      <c r="E93" s="16" t="s">
        <v>458</v>
      </c>
      <c r="F93" s="16" t="s">
        <v>307</v>
      </c>
      <c r="G93" s="16" t="s">
        <v>461</v>
      </c>
      <c r="H93" s="16" t="s">
        <v>462</v>
      </c>
      <c r="I93" s="0" t="n">
        <v>10</v>
      </c>
      <c r="K93" s="0" t="str">
        <f aca="false">IFERROR(IF(VLOOKUP($C93,薬効分類マスタ!$A$2:$E$180,5,FALSE())=0,"",VLOOKUP($C93,薬効分類マスタ!$A$2:$E$180,5,FALSE())),"")</f>
        <v/>
      </c>
      <c r="L93" s="17"/>
      <c r="M93" s="0" t="str">
        <f aca="false">IF($K93="","",IF($L93&lt;&gt;"",$L93,VLOOKUP($C93,薬効分類マスタ!$A$2:$F$180,6,FALSE())))</f>
        <v/>
      </c>
      <c r="N93" s="0" t="str">
        <f aca="false">ASC(G93)</f>
        <v>ﾌｪﾉﾊﾞｰﾙ散10%</v>
      </c>
      <c r="O93" s="0" t="str">
        <f aca="false">ASC(E93)</f>
        <v>ﾌｪﾉﾊﾞﾙﾋﾞﾀｰﾙ</v>
      </c>
      <c r="P93" s="16" t="n">
        <f aca="false">N(P92)+IF($C93=検索!$B$49,1,0)</f>
        <v>0</v>
      </c>
    </row>
    <row r="94" customFormat="false" ht="15" hidden="false" customHeight="false" outlineLevel="0" collapsed="false">
      <c r="A94" s="16" t="s">
        <v>221</v>
      </c>
      <c r="B94" s="0" t="s">
        <v>463</v>
      </c>
      <c r="C94" s="0" t="n">
        <v>112</v>
      </c>
      <c r="D94" s="0" t="str">
        <f aca="false">IFERROR(VLOOKUP($C94,薬効分類マスタ!$A$2:$B$180,2,FALSE()),"未登録")</f>
        <v>催眠鎮静剤,抗不安剤</v>
      </c>
      <c r="E94" s="16" t="s">
        <v>458</v>
      </c>
      <c r="F94" s="16" t="s">
        <v>224</v>
      </c>
      <c r="G94" s="16" t="s">
        <v>458</v>
      </c>
      <c r="I94" s="0" t="n">
        <v>46.3</v>
      </c>
      <c r="K94" s="0" t="str">
        <f aca="false">IFERROR(IF(VLOOKUP($C94,薬効分類マスタ!$A$2:$E$180,5,FALSE())=0,"",VLOOKUP($C94,薬効分類マスタ!$A$2:$E$180,5,FALSE())),"")</f>
        <v/>
      </c>
      <c r="L94" s="17"/>
      <c r="M94" s="0" t="str">
        <f aca="false">IF($K94="","",IF($L94&lt;&gt;"",$L94,VLOOKUP($C94,薬効分類マスタ!$A$2:$F$180,6,FALSE())))</f>
        <v/>
      </c>
      <c r="N94" s="0" t="str">
        <f aca="false">ASC(G94)</f>
        <v>ﾌｪﾉﾊﾞﾙﾋﾞﾀｰﾙ</v>
      </c>
      <c r="O94" s="0" t="str">
        <f aca="false">ASC(E94)</f>
        <v>ﾌｪﾉﾊﾞﾙﾋﾞﾀｰﾙ</v>
      </c>
      <c r="P94" s="16" t="n">
        <f aca="false">N(P93)+IF($C94=検索!$B$49,1,0)</f>
        <v>0</v>
      </c>
    </row>
    <row r="95" customFormat="false" ht="15" hidden="false" customHeight="false" outlineLevel="0" collapsed="false">
      <c r="A95" s="16" t="s">
        <v>221</v>
      </c>
      <c r="B95" s="0" t="s">
        <v>464</v>
      </c>
      <c r="C95" s="0" t="n">
        <v>112</v>
      </c>
      <c r="D95" s="0" t="str">
        <f aca="false">IFERROR(VLOOKUP($C95,薬効分類マスタ!$A$2:$B$180,2,FALSE()),"未登録")</f>
        <v>催眠鎮静剤,抗不安剤</v>
      </c>
      <c r="E95" s="16" t="s">
        <v>458</v>
      </c>
      <c r="F95" s="16" t="s">
        <v>465</v>
      </c>
      <c r="G95" s="16" t="s">
        <v>466</v>
      </c>
      <c r="H95" s="16" t="s">
        <v>462</v>
      </c>
      <c r="I95" s="0" t="n">
        <v>10.8</v>
      </c>
      <c r="K95" s="0" t="str">
        <f aca="false">IFERROR(IF(VLOOKUP($C95,薬効分類マスタ!$A$2:$E$180,5,FALSE())=0,"",VLOOKUP($C95,薬効分類マスタ!$A$2:$E$180,5,FALSE())),"")</f>
        <v/>
      </c>
      <c r="L95" s="17"/>
      <c r="M95" s="0" t="str">
        <f aca="false">IF($K95="","",IF($L95&lt;&gt;"",$L95,VLOOKUP($C95,薬効分類マスタ!$A$2:$F$180,6,FALSE())))</f>
        <v/>
      </c>
      <c r="N95" s="0" t="str">
        <f aca="false">ASC(G95)</f>
        <v>ﾌｪﾉﾊﾞｰﾙ錠30mg</v>
      </c>
      <c r="O95" s="0" t="str">
        <f aca="false">ASC(E95)</f>
        <v>ﾌｪﾉﾊﾞﾙﾋﾞﾀｰﾙ</v>
      </c>
      <c r="P95" s="16" t="n">
        <f aca="false">N(P94)+IF($C95=検索!$B$49,1,0)</f>
        <v>0</v>
      </c>
    </row>
    <row r="96" customFormat="false" ht="15" hidden="false" customHeight="false" outlineLevel="0" collapsed="false">
      <c r="A96" s="16" t="s">
        <v>221</v>
      </c>
      <c r="B96" s="0" t="s">
        <v>467</v>
      </c>
      <c r="C96" s="0" t="n">
        <v>112</v>
      </c>
      <c r="D96" s="0" t="str">
        <f aca="false">IFERROR(VLOOKUP($C96,薬効分類マスタ!$A$2:$B$180,2,FALSE()),"未登録")</f>
        <v>催眠鎮静剤,抗不安剤</v>
      </c>
      <c r="E96" s="16" t="s">
        <v>458</v>
      </c>
      <c r="F96" s="16" t="s">
        <v>468</v>
      </c>
      <c r="G96" s="16" t="s">
        <v>469</v>
      </c>
      <c r="H96" s="16" t="s">
        <v>462</v>
      </c>
      <c r="I96" s="0" t="n">
        <v>2</v>
      </c>
      <c r="K96" s="0" t="str">
        <f aca="false">IFERROR(IF(VLOOKUP($C96,薬効分類マスタ!$A$2:$E$180,5,FALSE())=0,"",VLOOKUP($C96,薬効分類マスタ!$A$2:$E$180,5,FALSE())),"")</f>
        <v/>
      </c>
      <c r="L96" s="17"/>
      <c r="M96" s="0" t="str">
        <f aca="false">IF($K96="","",IF($L96&lt;&gt;"",$L96,VLOOKUP($C96,薬効分類マスタ!$A$2:$F$180,6,FALSE())))</f>
        <v/>
      </c>
      <c r="N96" s="0" t="str">
        <f aca="false">ASC(G96)</f>
        <v>ﾌｪﾉﾊﾞｰﾙｴﾘｷｼﾙ0.4%</v>
      </c>
      <c r="O96" s="0" t="str">
        <f aca="false">ASC(E96)</f>
        <v>ﾌｪﾉﾊﾞﾙﾋﾞﾀｰﾙ</v>
      </c>
      <c r="P96" s="16" t="n">
        <f aca="false">N(P95)+IF($C96=検索!$B$49,1,0)</f>
        <v>0</v>
      </c>
    </row>
    <row r="97" customFormat="false" ht="15" hidden="false" customHeight="false" outlineLevel="0" collapsed="false">
      <c r="A97" s="16" t="s">
        <v>221</v>
      </c>
      <c r="B97" s="0" t="s">
        <v>470</v>
      </c>
      <c r="C97" s="0" t="n">
        <v>112</v>
      </c>
      <c r="D97" s="0" t="str">
        <f aca="false">IFERROR(VLOOKUP($C97,薬効分類マスタ!$A$2:$B$180,2,FALSE()),"未登録")</f>
        <v>催眠鎮静剤,抗不安剤</v>
      </c>
      <c r="E97" s="16" t="s">
        <v>471</v>
      </c>
      <c r="F97" s="16" t="s">
        <v>411</v>
      </c>
      <c r="G97" s="16" t="s">
        <v>472</v>
      </c>
      <c r="H97" s="16" t="s">
        <v>473</v>
      </c>
      <c r="I97" s="0" t="n">
        <v>10.8</v>
      </c>
      <c r="K97" s="0" t="str">
        <f aca="false">IFERROR(IF(VLOOKUP($C97,薬効分類マスタ!$A$2:$E$180,5,FALSE())=0,"",VLOOKUP($C97,薬効分類マスタ!$A$2:$E$180,5,FALSE())),"")</f>
        <v/>
      </c>
      <c r="L97" s="17"/>
      <c r="M97" s="0" t="str">
        <f aca="false">IF($K97="","",IF($L97&lt;&gt;"",$L97,VLOOKUP($C97,薬効分類マスタ!$A$2:$F$180,6,FALSE())))</f>
        <v/>
      </c>
      <c r="N97" s="0" t="str">
        <f aca="false">ASC(G97)</f>
        <v>ﾗﾎﾞﾅ錠50mg</v>
      </c>
      <c r="O97" s="0" t="str">
        <f aca="false">ASC(E97)</f>
        <v>ﾍﾟﾝﾄﾊﾞﾙﾋﾞﾀｰﾙｶﾙｼｳﾑ</v>
      </c>
      <c r="P97" s="16" t="n">
        <f aca="false">N(P96)+IF($C97=検索!$B$49,1,0)</f>
        <v>0</v>
      </c>
    </row>
    <row r="98" customFormat="false" ht="15" hidden="false" customHeight="false" outlineLevel="0" collapsed="false">
      <c r="A98" s="16" t="s">
        <v>221</v>
      </c>
      <c r="B98" s="0" t="s">
        <v>474</v>
      </c>
      <c r="C98" s="0" t="n">
        <v>112</v>
      </c>
      <c r="D98" s="0" t="str">
        <f aca="false">IFERROR(VLOOKUP($C98,薬効分類マスタ!$A$2:$B$180,2,FALSE()),"未登録")</f>
        <v>催眠鎮静剤,抗不安剤</v>
      </c>
      <c r="E98" s="16" t="s">
        <v>475</v>
      </c>
      <c r="F98" s="16" t="s">
        <v>476</v>
      </c>
      <c r="G98" s="16" t="s">
        <v>475</v>
      </c>
      <c r="I98" s="0" t="n">
        <v>82.6</v>
      </c>
      <c r="K98" s="0" t="str">
        <f aca="false">IFERROR(IF(VLOOKUP($C98,薬効分類マスタ!$A$2:$E$180,5,FALSE())=0,"",VLOOKUP($C98,薬効分類マスタ!$A$2:$E$180,5,FALSE())),"")</f>
        <v/>
      </c>
      <c r="L98" s="17"/>
      <c r="M98" s="0" t="str">
        <f aca="false">IF($K98="","",IF($L98&lt;&gt;"",$L98,VLOOKUP($C98,薬効分類マスタ!$A$2:$F$180,6,FALSE())))</f>
        <v/>
      </c>
      <c r="N98" s="0" t="str">
        <f aca="false">ASC(G98)</f>
        <v>臭化ｶﾘｳﾑ</v>
      </c>
      <c r="O98" s="0" t="str">
        <f aca="false">ASC(E98)</f>
        <v>臭化ｶﾘｳﾑ</v>
      </c>
      <c r="P98" s="16" t="n">
        <f aca="false">N(P97)+IF($C98=検索!$B$49,1,0)</f>
        <v>0</v>
      </c>
    </row>
    <row r="99" customFormat="false" ht="15" hidden="false" customHeight="false" outlineLevel="0" collapsed="false">
      <c r="A99" s="16" t="s">
        <v>221</v>
      </c>
      <c r="B99" s="0" t="s">
        <v>477</v>
      </c>
      <c r="C99" s="0" t="n">
        <v>112</v>
      </c>
      <c r="D99" s="0" t="str">
        <f aca="false">IFERROR(VLOOKUP($C99,薬効分類マスタ!$A$2:$B$180,2,FALSE()),"未登録")</f>
        <v>催眠鎮静剤,抗不安剤</v>
      </c>
      <c r="E99" s="16" t="s">
        <v>478</v>
      </c>
      <c r="F99" s="16" t="s">
        <v>476</v>
      </c>
      <c r="G99" s="16" t="s">
        <v>478</v>
      </c>
      <c r="I99" s="0" t="n">
        <v>83.5</v>
      </c>
      <c r="K99" s="0" t="str">
        <f aca="false">IFERROR(IF(VLOOKUP($C99,薬効分類マスタ!$A$2:$E$180,5,FALSE())=0,"",VLOOKUP($C99,薬効分類マスタ!$A$2:$E$180,5,FALSE())),"")</f>
        <v/>
      </c>
      <c r="L99" s="17"/>
      <c r="M99" s="0" t="str">
        <f aca="false">IF($K99="","",IF($L99&lt;&gt;"",$L99,VLOOKUP($C99,薬効分類マスタ!$A$2:$F$180,6,FALSE())))</f>
        <v/>
      </c>
      <c r="N99" s="0" t="str">
        <f aca="false">ASC(G99)</f>
        <v>臭化ﾅﾄﾘｳﾑ</v>
      </c>
      <c r="O99" s="0" t="str">
        <f aca="false">ASC(E99)</f>
        <v>臭化ﾅﾄﾘｳﾑ</v>
      </c>
      <c r="P99" s="16" t="n">
        <f aca="false">N(P98)+IF($C99=検索!$B$49,1,0)</f>
        <v>0</v>
      </c>
    </row>
    <row r="100" customFormat="false" ht="15" hidden="false" customHeight="false" outlineLevel="0" collapsed="false">
      <c r="A100" s="16" t="s">
        <v>221</v>
      </c>
      <c r="B100" s="0" t="s">
        <v>479</v>
      </c>
      <c r="C100" s="0" t="n">
        <v>112</v>
      </c>
      <c r="D100" s="0" t="str">
        <f aca="false">IFERROR(VLOOKUP($C100,薬効分類マスタ!$A$2:$B$180,2,FALSE()),"未登録")</f>
        <v>催眠鎮静剤,抗不安剤</v>
      </c>
      <c r="E100" s="16" t="s">
        <v>480</v>
      </c>
      <c r="F100" s="16" t="s">
        <v>481</v>
      </c>
      <c r="G100" s="16" t="s">
        <v>482</v>
      </c>
      <c r="H100" s="16" t="s">
        <v>309</v>
      </c>
      <c r="I100" s="0" t="n">
        <v>10.9</v>
      </c>
      <c r="K100" s="0" t="str">
        <f aca="false">IFERROR(IF(VLOOKUP($C100,薬効分類マスタ!$A$2:$E$180,5,FALSE())=0,"",VLOOKUP($C100,薬効分類マスタ!$A$2:$E$180,5,FALSE())),"")</f>
        <v/>
      </c>
      <c r="L100" s="17"/>
      <c r="M100" s="0" t="str">
        <f aca="false">IF($K100="","",IF($L100&lt;&gt;"",$L100,VLOOKUP($C100,薬効分類マスタ!$A$2:$F$180,6,FALSE())))</f>
        <v/>
      </c>
      <c r="N100" s="0" t="str">
        <f aca="false">ASC(G100)</f>
        <v>ﾄﾘｸﾛﾘｰﾙｼﾛｯﾌﾟ10%</v>
      </c>
      <c r="O100" s="0" t="str">
        <f aca="false">ASC(E100)</f>
        <v>ﾄﾘｸﾛﾎｽﾅﾄﾘｳﾑ</v>
      </c>
      <c r="P100" s="16" t="n">
        <f aca="false">N(P99)+IF($C100=検索!$B$49,1,0)</f>
        <v>0</v>
      </c>
    </row>
    <row r="101" customFormat="false" ht="15" hidden="false" customHeight="false" outlineLevel="0" collapsed="false">
      <c r="A101" s="16" t="s">
        <v>221</v>
      </c>
      <c r="B101" s="0" t="s">
        <v>483</v>
      </c>
      <c r="C101" s="0" t="n">
        <v>112</v>
      </c>
      <c r="D101" s="0" t="str">
        <f aca="false">IFERROR(VLOOKUP($C101,薬効分類マスタ!$A$2:$B$180,2,FALSE()),"未登録")</f>
        <v>催眠鎮静剤,抗不安剤</v>
      </c>
      <c r="E101" s="16" t="s">
        <v>484</v>
      </c>
      <c r="F101" s="16" t="s">
        <v>234</v>
      </c>
      <c r="G101" s="16" t="s">
        <v>485</v>
      </c>
      <c r="H101" s="16" t="s">
        <v>238</v>
      </c>
      <c r="I101" s="0" t="n">
        <v>10.8</v>
      </c>
      <c r="J101" s="16" t="s">
        <v>232</v>
      </c>
      <c r="K101" s="0" t="str">
        <f aca="false">IFERROR(IF(VLOOKUP($C101,薬効分類マスタ!$A$2:$E$180,5,FALSE())=0,"",VLOOKUP($C101,薬効分類マスタ!$A$2:$E$180,5,FALSE())),"")</f>
        <v/>
      </c>
      <c r="L101" s="17"/>
      <c r="M101" s="0" t="str">
        <f aca="false">IF($K101="","",IF($L101&lt;&gt;"",$L101,VLOOKUP($C101,薬効分類マスタ!$A$2:$F$180,6,FALSE())))</f>
        <v/>
      </c>
      <c r="N101" s="0" t="str">
        <f aca="false">ASC(G101)</f>
        <v>ﾘｽﾐｰ錠1mg</v>
      </c>
      <c r="O101" s="0" t="str">
        <f aca="false">ASC(E101)</f>
        <v>ﾘﾙﾏｻﾞﾎﾝ塩酸塩水和物</v>
      </c>
      <c r="P101" s="16" t="n">
        <f aca="false">N(P100)+IF($C101=検索!$B$49,1,0)</f>
        <v>0</v>
      </c>
    </row>
    <row r="102" customFormat="false" ht="15" hidden="false" customHeight="false" outlineLevel="0" collapsed="false">
      <c r="A102" s="16" t="s">
        <v>221</v>
      </c>
      <c r="B102" s="0" t="s">
        <v>486</v>
      </c>
      <c r="C102" s="0" t="n">
        <v>112</v>
      </c>
      <c r="D102" s="0" t="str">
        <f aca="false">IFERROR(VLOOKUP($C102,薬効分類マスタ!$A$2:$B$180,2,FALSE()),"未登録")</f>
        <v>催眠鎮静剤,抗不安剤</v>
      </c>
      <c r="E102" s="16" t="s">
        <v>484</v>
      </c>
      <c r="F102" s="16" t="s">
        <v>241</v>
      </c>
      <c r="G102" s="16" t="s">
        <v>487</v>
      </c>
      <c r="H102" s="16" t="s">
        <v>238</v>
      </c>
      <c r="I102" s="0" t="n">
        <v>13.8</v>
      </c>
      <c r="J102" s="16" t="s">
        <v>232</v>
      </c>
      <c r="K102" s="0" t="str">
        <f aca="false">IFERROR(IF(VLOOKUP($C102,薬効分類マスタ!$A$2:$E$180,5,FALSE())=0,"",VLOOKUP($C102,薬効分類マスタ!$A$2:$E$180,5,FALSE())),"")</f>
        <v/>
      </c>
      <c r="L102" s="17"/>
      <c r="M102" s="0" t="str">
        <f aca="false">IF($K102="","",IF($L102&lt;&gt;"",$L102,VLOOKUP($C102,薬効分類マスタ!$A$2:$F$180,6,FALSE())))</f>
        <v/>
      </c>
      <c r="N102" s="0" t="str">
        <f aca="false">ASC(G102)</f>
        <v>ﾘｽﾐｰ錠2mg</v>
      </c>
      <c r="O102" s="0" t="str">
        <f aca="false">ASC(E102)</f>
        <v>ﾘﾙﾏｻﾞﾎﾝ塩酸塩水和物</v>
      </c>
      <c r="P102" s="16" t="n">
        <f aca="false">N(P101)+IF($C102=検索!$B$49,1,0)</f>
        <v>0</v>
      </c>
    </row>
    <row r="103" customFormat="false" ht="15" hidden="false" customHeight="false" outlineLevel="0" collapsed="false">
      <c r="A103" s="16" t="s">
        <v>221</v>
      </c>
      <c r="B103" s="0" t="s">
        <v>488</v>
      </c>
      <c r="C103" s="0" t="n">
        <v>112</v>
      </c>
      <c r="D103" s="0" t="str">
        <f aca="false">IFERROR(VLOOKUP($C103,薬効分類マスタ!$A$2:$B$180,2,FALSE()),"未登録")</f>
        <v>催眠鎮静剤,抗不安剤</v>
      </c>
      <c r="E103" s="16" t="s">
        <v>489</v>
      </c>
      <c r="F103" s="16" t="s">
        <v>490</v>
      </c>
      <c r="G103" s="16" t="s">
        <v>491</v>
      </c>
      <c r="I103" s="0" t="n">
        <v>10.8</v>
      </c>
      <c r="J103" s="16" t="s">
        <v>239</v>
      </c>
      <c r="K103" s="0" t="str">
        <f aca="false">IFERROR(IF(VLOOKUP($C103,薬効分類マスタ!$A$2:$E$180,5,FALSE())=0,"",VLOOKUP($C103,薬効分類マスタ!$A$2:$E$180,5,FALSE())),"")</f>
        <v/>
      </c>
      <c r="L103" s="17"/>
      <c r="M103" s="0" t="str">
        <f aca="false">IF($K103="","",IF($L103&lt;&gt;"",$L103,VLOOKUP($C103,薬効分類マスタ!$A$2:$F$180,6,FALSE())))</f>
        <v/>
      </c>
      <c r="N103" s="0" t="str">
        <f aca="false">ASC(G103)</f>
        <v>ｿﾞﾋﾟｸﾛﾝ7.5mg錠</v>
      </c>
      <c r="O103" s="0" t="str">
        <f aca="false">ASC(E103)</f>
        <v>ｿﾞﾋﾟｸﾛﾝ</v>
      </c>
      <c r="P103" s="16" t="n">
        <f aca="false">N(P102)+IF($C103=検索!$B$49,1,0)</f>
        <v>0</v>
      </c>
    </row>
    <row r="104" customFormat="false" ht="15" hidden="false" customHeight="false" outlineLevel="0" collapsed="false">
      <c r="A104" s="16" t="s">
        <v>221</v>
      </c>
      <c r="B104" s="0" t="s">
        <v>492</v>
      </c>
      <c r="C104" s="0" t="n">
        <v>112</v>
      </c>
      <c r="D104" s="0" t="str">
        <f aca="false">IFERROR(VLOOKUP($C104,薬効分類マスタ!$A$2:$B$180,2,FALSE()),"未登録")</f>
        <v>催眠鎮静剤,抗不安剤</v>
      </c>
      <c r="E104" s="16" t="s">
        <v>489</v>
      </c>
      <c r="F104" s="16" t="s">
        <v>490</v>
      </c>
      <c r="G104" s="16" t="s">
        <v>493</v>
      </c>
      <c r="H104" s="16" t="s">
        <v>494</v>
      </c>
      <c r="I104" s="0" t="n">
        <v>10.9</v>
      </c>
      <c r="J104" s="16" t="s">
        <v>232</v>
      </c>
      <c r="K104" s="0" t="str">
        <f aca="false">IFERROR(IF(VLOOKUP($C104,薬効分類マスタ!$A$2:$E$180,5,FALSE())=0,"",VLOOKUP($C104,薬効分類マスタ!$A$2:$E$180,5,FALSE())),"")</f>
        <v/>
      </c>
      <c r="L104" s="17"/>
      <c r="M104" s="0" t="str">
        <f aca="false">IF($K104="","",IF($L104&lt;&gt;"",$L104,VLOOKUP($C104,薬効分類マスタ!$A$2:$F$180,6,FALSE())))</f>
        <v/>
      </c>
      <c r="N104" s="0" t="str">
        <f aca="false">ASC(G104)</f>
        <v>ｱﾓﾊﾞﾝ錠7.5</v>
      </c>
      <c r="O104" s="0" t="str">
        <f aca="false">ASC(E104)</f>
        <v>ｿﾞﾋﾟｸﾛﾝ</v>
      </c>
      <c r="P104" s="16" t="n">
        <f aca="false">N(P103)+IF($C104=検索!$B$49,1,0)</f>
        <v>0</v>
      </c>
    </row>
    <row r="105" customFormat="false" ht="15" hidden="false" customHeight="false" outlineLevel="0" collapsed="false">
      <c r="A105" s="16" t="s">
        <v>221</v>
      </c>
      <c r="B105" s="0" t="s">
        <v>495</v>
      </c>
      <c r="C105" s="0" t="n">
        <v>112</v>
      </c>
      <c r="D105" s="0" t="str">
        <f aca="false">IFERROR(VLOOKUP($C105,薬効分類マスタ!$A$2:$B$180,2,FALSE()),"未登録")</f>
        <v>催眠鎮静剤,抗不安剤</v>
      </c>
      <c r="E105" s="16" t="s">
        <v>489</v>
      </c>
      <c r="F105" s="16" t="s">
        <v>262</v>
      </c>
      <c r="G105" s="16" t="s">
        <v>496</v>
      </c>
      <c r="I105" s="0" t="n">
        <v>10.8</v>
      </c>
      <c r="J105" s="16" t="s">
        <v>239</v>
      </c>
      <c r="K105" s="0" t="str">
        <f aca="false">IFERROR(IF(VLOOKUP($C105,薬効分類マスタ!$A$2:$E$180,5,FALSE())=0,"",VLOOKUP($C105,薬効分類マスタ!$A$2:$E$180,5,FALSE())),"")</f>
        <v/>
      </c>
      <c r="L105" s="17"/>
      <c r="M105" s="0" t="str">
        <f aca="false">IF($K105="","",IF($L105&lt;&gt;"",$L105,VLOOKUP($C105,薬効分類マスタ!$A$2:$F$180,6,FALSE())))</f>
        <v/>
      </c>
      <c r="N105" s="0" t="str">
        <f aca="false">ASC(G105)</f>
        <v>ｿﾞﾋﾟｸﾛﾝ10mg錠</v>
      </c>
      <c r="O105" s="0" t="str">
        <f aca="false">ASC(E105)</f>
        <v>ｿﾞﾋﾟｸﾛﾝ</v>
      </c>
      <c r="P105" s="16" t="n">
        <f aca="false">N(P104)+IF($C105=検索!$B$49,1,0)</f>
        <v>0</v>
      </c>
    </row>
    <row r="106" customFormat="false" ht="15" hidden="false" customHeight="false" outlineLevel="0" collapsed="false">
      <c r="A106" s="16" t="s">
        <v>221</v>
      </c>
      <c r="B106" s="0" t="s">
        <v>497</v>
      </c>
      <c r="C106" s="0" t="n">
        <v>112</v>
      </c>
      <c r="D106" s="0" t="str">
        <f aca="false">IFERROR(VLOOKUP($C106,薬効分類マスタ!$A$2:$B$180,2,FALSE()),"未登録")</f>
        <v>催眠鎮静剤,抗不安剤</v>
      </c>
      <c r="E106" s="16" t="s">
        <v>489</v>
      </c>
      <c r="F106" s="16" t="s">
        <v>262</v>
      </c>
      <c r="G106" s="16" t="s">
        <v>498</v>
      </c>
      <c r="H106" s="16" t="s">
        <v>494</v>
      </c>
      <c r="I106" s="0" t="n">
        <v>11.5</v>
      </c>
      <c r="J106" s="16" t="s">
        <v>232</v>
      </c>
      <c r="K106" s="0" t="str">
        <f aca="false">IFERROR(IF(VLOOKUP($C106,薬効分類マスタ!$A$2:$E$180,5,FALSE())=0,"",VLOOKUP($C106,薬効分類マスタ!$A$2:$E$180,5,FALSE())),"")</f>
        <v/>
      </c>
      <c r="L106" s="17"/>
      <c r="M106" s="0" t="str">
        <f aca="false">IF($K106="","",IF($L106&lt;&gt;"",$L106,VLOOKUP($C106,薬効分類マスタ!$A$2:$F$180,6,FALSE())))</f>
        <v/>
      </c>
      <c r="N106" s="0" t="str">
        <f aca="false">ASC(G106)</f>
        <v>ｱﾓﾊﾞﾝ錠10</v>
      </c>
      <c r="O106" s="0" t="str">
        <f aca="false">ASC(E106)</f>
        <v>ｿﾞﾋﾟｸﾛﾝ</v>
      </c>
      <c r="P106" s="16" t="n">
        <f aca="false">N(P105)+IF($C106=検索!$B$49,1,0)</f>
        <v>0</v>
      </c>
    </row>
    <row r="107" customFormat="false" ht="15" hidden="false" customHeight="false" outlineLevel="0" collapsed="false">
      <c r="A107" s="16" t="s">
        <v>221</v>
      </c>
      <c r="B107" s="0" t="s">
        <v>499</v>
      </c>
      <c r="C107" s="0" t="n">
        <v>112</v>
      </c>
      <c r="D107" s="0" t="str">
        <f aca="false">IFERROR(VLOOKUP($C107,薬効分類マスタ!$A$2:$B$180,2,FALSE()),"未登録")</f>
        <v>催眠鎮静剤,抗不安剤</v>
      </c>
      <c r="E107" s="16" t="s">
        <v>500</v>
      </c>
      <c r="F107" s="16" t="s">
        <v>257</v>
      </c>
      <c r="G107" s="16" t="s">
        <v>501</v>
      </c>
      <c r="I107" s="0" t="n">
        <v>6.3</v>
      </c>
      <c r="J107" s="16" t="s">
        <v>239</v>
      </c>
      <c r="K107" s="0" t="str">
        <f aca="false">IFERROR(IF(VLOOKUP($C107,薬効分類マスタ!$A$2:$E$180,5,FALSE())=0,"",VLOOKUP($C107,薬効分類マスタ!$A$2:$E$180,5,FALSE())),"")</f>
        <v/>
      </c>
      <c r="L107" s="17"/>
      <c r="M107" s="0" t="str">
        <f aca="false">IF($K107="","",IF($L107&lt;&gt;"",$L107,VLOOKUP($C107,薬効分類マスタ!$A$2:$F$180,6,FALSE())))</f>
        <v/>
      </c>
      <c r="N107" s="0" t="str">
        <f aca="false">ASC(G107)</f>
        <v>ﾀﾝﾄﾞｽﾋﾟﾛﾝｸｴﾝ酸塩5mg錠</v>
      </c>
      <c r="O107" s="0" t="str">
        <f aca="false">ASC(E107)</f>
        <v>ﾀﾝﾄﾞｽﾋﾟﾛﾝｸｴﾝ酸塩</v>
      </c>
      <c r="P107" s="16" t="n">
        <f aca="false">N(P106)+IF($C107=検索!$B$49,1,0)</f>
        <v>0</v>
      </c>
    </row>
    <row r="108" customFormat="false" ht="15" hidden="false" customHeight="false" outlineLevel="0" collapsed="false">
      <c r="A108" s="16" t="s">
        <v>221</v>
      </c>
      <c r="B108" s="0" t="s">
        <v>502</v>
      </c>
      <c r="C108" s="0" t="n">
        <v>112</v>
      </c>
      <c r="D108" s="0" t="str">
        <f aca="false">IFERROR(VLOOKUP($C108,薬効分類マスタ!$A$2:$B$180,2,FALSE()),"未登録")</f>
        <v>催眠鎮静剤,抗不安剤</v>
      </c>
      <c r="E108" s="16" t="s">
        <v>500</v>
      </c>
      <c r="F108" s="16" t="s">
        <v>257</v>
      </c>
      <c r="G108" s="16" t="s">
        <v>503</v>
      </c>
      <c r="H108" s="16" t="s">
        <v>504</v>
      </c>
      <c r="I108" s="0" t="n">
        <v>7.4</v>
      </c>
      <c r="J108" s="16" t="s">
        <v>232</v>
      </c>
      <c r="K108" s="0" t="str">
        <f aca="false">IFERROR(IF(VLOOKUP($C108,薬効分類マスタ!$A$2:$E$180,5,FALSE())=0,"",VLOOKUP($C108,薬効分類マスタ!$A$2:$E$180,5,FALSE())),"")</f>
        <v/>
      </c>
      <c r="L108" s="17"/>
      <c r="M108" s="0" t="str">
        <f aca="false">IF($K108="","",IF($L108&lt;&gt;"",$L108,VLOOKUP($C108,薬効分類マスタ!$A$2:$F$180,6,FALSE())))</f>
        <v/>
      </c>
      <c r="N108" s="0" t="str">
        <f aca="false">ASC(G108)</f>
        <v>ｾﾃﾞｨｰﾙ錠5mg</v>
      </c>
      <c r="O108" s="0" t="str">
        <f aca="false">ASC(E108)</f>
        <v>ﾀﾝﾄﾞｽﾋﾟﾛﾝｸｴﾝ酸塩</v>
      </c>
      <c r="P108" s="16" t="n">
        <f aca="false">N(P107)+IF($C108=検索!$B$49,1,0)</f>
        <v>0</v>
      </c>
    </row>
    <row r="109" customFormat="false" ht="15" hidden="false" customHeight="false" outlineLevel="0" collapsed="false">
      <c r="A109" s="16" t="s">
        <v>221</v>
      </c>
      <c r="B109" s="0" t="s">
        <v>505</v>
      </c>
      <c r="C109" s="0" t="n">
        <v>112</v>
      </c>
      <c r="D109" s="0" t="str">
        <f aca="false">IFERROR(VLOOKUP($C109,薬効分類マスタ!$A$2:$B$180,2,FALSE()),"未登録")</f>
        <v>催眠鎮静剤,抗不安剤</v>
      </c>
      <c r="E109" s="16" t="s">
        <v>500</v>
      </c>
      <c r="F109" s="16" t="s">
        <v>262</v>
      </c>
      <c r="G109" s="16" t="s">
        <v>506</v>
      </c>
      <c r="I109" s="0" t="n">
        <v>8.4</v>
      </c>
      <c r="J109" s="16" t="s">
        <v>239</v>
      </c>
      <c r="K109" s="0" t="str">
        <f aca="false">IFERROR(IF(VLOOKUP($C109,薬効分類マスタ!$A$2:$E$180,5,FALSE())=0,"",VLOOKUP($C109,薬効分類マスタ!$A$2:$E$180,5,FALSE())),"")</f>
        <v/>
      </c>
      <c r="L109" s="17"/>
      <c r="M109" s="0" t="str">
        <f aca="false">IF($K109="","",IF($L109&lt;&gt;"",$L109,VLOOKUP($C109,薬効分類マスタ!$A$2:$F$180,6,FALSE())))</f>
        <v/>
      </c>
      <c r="N109" s="0" t="str">
        <f aca="false">ASC(G109)</f>
        <v>ﾀﾝﾄﾞｽﾋﾟﾛﾝｸｴﾝ酸塩10mg錠</v>
      </c>
      <c r="O109" s="0" t="str">
        <f aca="false">ASC(E109)</f>
        <v>ﾀﾝﾄﾞｽﾋﾟﾛﾝｸｴﾝ酸塩</v>
      </c>
      <c r="P109" s="16" t="n">
        <f aca="false">N(P108)+IF($C109=検索!$B$49,1,0)</f>
        <v>0</v>
      </c>
    </row>
    <row r="110" customFormat="false" ht="15" hidden="false" customHeight="false" outlineLevel="0" collapsed="false">
      <c r="A110" s="16" t="s">
        <v>221</v>
      </c>
      <c r="B110" s="0" t="s">
        <v>507</v>
      </c>
      <c r="C110" s="0" t="n">
        <v>112</v>
      </c>
      <c r="D110" s="0" t="str">
        <f aca="false">IFERROR(VLOOKUP($C110,薬効分類マスタ!$A$2:$B$180,2,FALSE()),"未登録")</f>
        <v>催眠鎮静剤,抗不安剤</v>
      </c>
      <c r="E110" s="16" t="s">
        <v>500</v>
      </c>
      <c r="F110" s="16" t="s">
        <v>262</v>
      </c>
      <c r="G110" s="16" t="s">
        <v>508</v>
      </c>
      <c r="H110" s="16" t="s">
        <v>504</v>
      </c>
      <c r="I110" s="0" t="n">
        <v>12.2</v>
      </c>
      <c r="J110" s="16" t="s">
        <v>232</v>
      </c>
      <c r="K110" s="0" t="str">
        <f aca="false">IFERROR(IF(VLOOKUP($C110,薬効分類マスタ!$A$2:$E$180,5,FALSE())=0,"",VLOOKUP($C110,薬効分類マスタ!$A$2:$E$180,5,FALSE())),"")</f>
        <v/>
      </c>
      <c r="L110" s="17"/>
      <c r="M110" s="0" t="str">
        <f aca="false">IF($K110="","",IF($L110&lt;&gt;"",$L110,VLOOKUP($C110,薬効分類マスタ!$A$2:$F$180,6,FALSE())))</f>
        <v/>
      </c>
      <c r="N110" s="0" t="str">
        <f aca="false">ASC(G110)</f>
        <v>ｾﾃﾞｨｰﾙ錠10mg</v>
      </c>
      <c r="O110" s="0" t="str">
        <f aca="false">ASC(E110)</f>
        <v>ﾀﾝﾄﾞｽﾋﾟﾛﾝｸｴﾝ酸塩</v>
      </c>
      <c r="P110" s="16" t="n">
        <f aca="false">N(P109)+IF($C110=検索!$B$49,1,0)</f>
        <v>0</v>
      </c>
    </row>
    <row r="111" customFormat="false" ht="15" hidden="false" customHeight="false" outlineLevel="0" collapsed="false">
      <c r="A111" s="16" t="s">
        <v>221</v>
      </c>
      <c r="B111" s="0" t="s">
        <v>509</v>
      </c>
      <c r="C111" s="0" t="n">
        <v>112</v>
      </c>
      <c r="D111" s="0" t="str">
        <f aca="false">IFERROR(VLOOKUP($C111,薬効分類マスタ!$A$2:$B$180,2,FALSE()),"未登録")</f>
        <v>催眠鎮静剤,抗不安剤</v>
      </c>
      <c r="E111" s="16" t="s">
        <v>500</v>
      </c>
      <c r="F111" s="16" t="s">
        <v>445</v>
      </c>
      <c r="G111" s="16" t="s">
        <v>510</v>
      </c>
      <c r="I111" s="0" t="n">
        <v>16.5</v>
      </c>
      <c r="J111" s="16" t="s">
        <v>239</v>
      </c>
      <c r="K111" s="0" t="str">
        <f aca="false">IFERROR(IF(VLOOKUP($C111,薬効分類マスタ!$A$2:$E$180,5,FALSE())=0,"",VLOOKUP($C111,薬効分類マスタ!$A$2:$E$180,5,FALSE())),"")</f>
        <v/>
      </c>
      <c r="L111" s="17"/>
      <c r="M111" s="0" t="str">
        <f aca="false">IF($K111="","",IF($L111&lt;&gt;"",$L111,VLOOKUP($C111,薬効分類マスタ!$A$2:$F$180,6,FALSE())))</f>
        <v/>
      </c>
      <c r="N111" s="0" t="str">
        <f aca="false">ASC(G111)</f>
        <v>ﾀﾝﾄﾞｽﾋﾟﾛﾝｸｴﾝ酸塩20mg錠</v>
      </c>
      <c r="O111" s="0" t="str">
        <f aca="false">ASC(E111)</f>
        <v>ﾀﾝﾄﾞｽﾋﾟﾛﾝｸｴﾝ酸塩</v>
      </c>
      <c r="P111" s="16" t="n">
        <f aca="false">N(P110)+IF($C111=検索!$B$49,1,0)</f>
        <v>0</v>
      </c>
    </row>
    <row r="112" customFormat="false" ht="15" hidden="false" customHeight="false" outlineLevel="0" collapsed="false">
      <c r="A112" s="16" t="s">
        <v>221</v>
      </c>
      <c r="B112" s="0" t="s">
        <v>511</v>
      </c>
      <c r="C112" s="0" t="n">
        <v>112</v>
      </c>
      <c r="D112" s="0" t="str">
        <f aca="false">IFERROR(VLOOKUP($C112,薬効分類マスタ!$A$2:$B$180,2,FALSE()),"未登録")</f>
        <v>催眠鎮静剤,抗不安剤</v>
      </c>
      <c r="E112" s="16" t="s">
        <v>500</v>
      </c>
      <c r="F112" s="16" t="s">
        <v>445</v>
      </c>
      <c r="G112" s="16" t="s">
        <v>512</v>
      </c>
      <c r="H112" s="16" t="s">
        <v>504</v>
      </c>
      <c r="I112" s="0" t="n">
        <v>21.3</v>
      </c>
      <c r="J112" s="16" t="s">
        <v>232</v>
      </c>
      <c r="K112" s="0" t="str">
        <f aca="false">IFERROR(IF(VLOOKUP($C112,薬効分類マスタ!$A$2:$E$180,5,FALSE())=0,"",VLOOKUP($C112,薬効分類マスタ!$A$2:$E$180,5,FALSE())),"")</f>
        <v/>
      </c>
      <c r="L112" s="17"/>
      <c r="M112" s="0" t="str">
        <f aca="false">IF($K112="","",IF($L112&lt;&gt;"",$L112,VLOOKUP($C112,薬効分類マスタ!$A$2:$F$180,6,FALSE())))</f>
        <v/>
      </c>
      <c r="N112" s="0" t="str">
        <f aca="false">ASC(G112)</f>
        <v>ｾﾃﾞｨｰﾙ錠20mg</v>
      </c>
      <c r="O112" s="0" t="str">
        <f aca="false">ASC(E112)</f>
        <v>ﾀﾝﾄﾞｽﾋﾟﾛﾝｸｴﾝ酸塩</v>
      </c>
      <c r="P112" s="16" t="n">
        <f aca="false">N(P111)+IF($C112=検索!$B$49,1,0)</f>
        <v>0</v>
      </c>
    </row>
    <row r="113" customFormat="false" ht="15" hidden="false" customHeight="false" outlineLevel="0" collapsed="false">
      <c r="A113" s="16" t="s">
        <v>221</v>
      </c>
      <c r="B113" s="0" t="s">
        <v>513</v>
      </c>
      <c r="C113" s="0" t="n">
        <v>112</v>
      </c>
      <c r="D113" s="0" t="str">
        <f aca="false">IFERROR(VLOOKUP($C113,薬効分類マスタ!$A$2:$B$180,2,FALSE()),"未登録")</f>
        <v>催眠鎮静剤,抗不安剤</v>
      </c>
      <c r="E113" s="16" t="s">
        <v>514</v>
      </c>
      <c r="F113" s="16" t="s">
        <v>257</v>
      </c>
      <c r="G113" s="16" t="s">
        <v>515</v>
      </c>
      <c r="I113" s="0" t="n">
        <v>10.8</v>
      </c>
      <c r="J113" s="16" t="s">
        <v>239</v>
      </c>
      <c r="K113" s="0" t="str">
        <f aca="false">IFERROR(IF(VLOOKUP($C113,薬効分類マスタ!$A$2:$E$180,5,FALSE())=0,"",VLOOKUP($C113,薬効分類マスタ!$A$2:$E$180,5,FALSE())),"")</f>
        <v/>
      </c>
      <c r="L113" s="17"/>
      <c r="M113" s="0" t="str">
        <f aca="false">IF($K113="","",IF($L113&lt;&gt;"",$L113,VLOOKUP($C113,薬効分類マスタ!$A$2:$F$180,6,FALSE())))</f>
        <v/>
      </c>
      <c r="N113" s="0" t="str">
        <f aca="false">ASC(G113)</f>
        <v>ｿﾞﾙﾋﾟﾃﾞﾑ酒石酸塩5mg錠</v>
      </c>
      <c r="O113" s="0" t="str">
        <f aca="false">ASC(E113)</f>
        <v>ｿﾞﾙﾋﾟﾃﾞﾑ酒石酸塩</v>
      </c>
      <c r="P113" s="16" t="n">
        <f aca="false">N(P112)+IF($C113=検索!$B$49,1,0)</f>
        <v>0</v>
      </c>
    </row>
    <row r="114" customFormat="false" ht="15" hidden="false" customHeight="false" outlineLevel="0" collapsed="false">
      <c r="A114" s="16" t="s">
        <v>221</v>
      </c>
      <c r="B114" s="0" t="s">
        <v>516</v>
      </c>
      <c r="C114" s="0" t="n">
        <v>112</v>
      </c>
      <c r="D114" s="0" t="str">
        <f aca="false">IFERROR(VLOOKUP($C114,薬効分類マスタ!$A$2:$B$180,2,FALSE()),"未登録")</f>
        <v>催眠鎮静剤,抗不安剤</v>
      </c>
      <c r="E114" s="16" t="s">
        <v>514</v>
      </c>
      <c r="F114" s="16" t="s">
        <v>257</v>
      </c>
      <c r="G114" s="16" t="s">
        <v>517</v>
      </c>
      <c r="H114" s="16" t="s">
        <v>518</v>
      </c>
      <c r="I114" s="0" t="n">
        <v>13.8</v>
      </c>
      <c r="J114" s="16" t="s">
        <v>232</v>
      </c>
      <c r="K114" s="0" t="str">
        <f aca="false">IFERROR(IF(VLOOKUP($C114,薬効分類マスタ!$A$2:$E$180,5,FALSE())=0,"",VLOOKUP($C114,薬効分類マスタ!$A$2:$E$180,5,FALSE())),"")</f>
        <v/>
      </c>
      <c r="L114" s="17"/>
      <c r="M114" s="0" t="str">
        <f aca="false">IF($K114="","",IF($L114&lt;&gt;"",$L114,VLOOKUP($C114,薬効分類マスタ!$A$2:$F$180,6,FALSE())))</f>
        <v/>
      </c>
      <c r="N114" s="0" t="str">
        <f aca="false">ASC(G114)</f>
        <v>ﾏｲｽﾘｰ錠5mg</v>
      </c>
      <c r="O114" s="0" t="str">
        <f aca="false">ASC(E114)</f>
        <v>ｿﾞﾙﾋﾟﾃﾞﾑ酒石酸塩</v>
      </c>
      <c r="P114" s="16" t="n">
        <f aca="false">N(P113)+IF($C114=検索!$B$49,1,0)</f>
        <v>0</v>
      </c>
    </row>
    <row r="115" customFormat="false" ht="15" hidden="false" customHeight="false" outlineLevel="0" collapsed="false">
      <c r="A115" s="16" t="s">
        <v>221</v>
      </c>
      <c r="B115" s="0" t="s">
        <v>519</v>
      </c>
      <c r="C115" s="0" t="n">
        <v>112</v>
      </c>
      <c r="D115" s="0" t="str">
        <f aca="false">IFERROR(VLOOKUP($C115,薬効分類マスタ!$A$2:$B$180,2,FALSE()),"未登録")</f>
        <v>催眠鎮静剤,抗不安剤</v>
      </c>
      <c r="E115" s="16" t="s">
        <v>514</v>
      </c>
      <c r="F115" s="16" t="s">
        <v>262</v>
      </c>
      <c r="G115" s="16" t="s">
        <v>520</v>
      </c>
      <c r="I115" s="0" t="n">
        <v>10.8</v>
      </c>
      <c r="J115" s="16" t="s">
        <v>239</v>
      </c>
      <c r="K115" s="0" t="str">
        <f aca="false">IFERROR(IF(VLOOKUP($C115,薬効分類マスタ!$A$2:$E$180,5,FALSE())=0,"",VLOOKUP($C115,薬効分類マスタ!$A$2:$E$180,5,FALSE())),"")</f>
        <v/>
      </c>
      <c r="L115" s="17"/>
      <c r="M115" s="0" t="str">
        <f aca="false">IF($K115="","",IF($L115&lt;&gt;"",$L115,VLOOKUP($C115,薬効分類マスタ!$A$2:$F$180,6,FALSE())))</f>
        <v/>
      </c>
      <c r="N115" s="0" t="str">
        <f aca="false">ASC(G115)</f>
        <v>ｿﾞﾙﾋﾟﾃﾞﾑ酒石酸塩10mg錠</v>
      </c>
      <c r="O115" s="0" t="str">
        <f aca="false">ASC(E115)</f>
        <v>ｿﾞﾙﾋﾟﾃﾞﾑ酒石酸塩</v>
      </c>
      <c r="P115" s="16" t="n">
        <f aca="false">N(P114)+IF($C115=検索!$B$49,1,0)</f>
        <v>0</v>
      </c>
    </row>
    <row r="116" customFormat="false" ht="15" hidden="false" customHeight="false" outlineLevel="0" collapsed="false">
      <c r="A116" s="16" t="s">
        <v>221</v>
      </c>
      <c r="B116" s="0" t="s">
        <v>521</v>
      </c>
      <c r="C116" s="0" t="n">
        <v>112</v>
      </c>
      <c r="D116" s="0" t="str">
        <f aca="false">IFERROR(VLOOKUP($C116,薬効分類マスタ!$A$2:$B$180,2,FALSE()),"未登録")</f>
        <v>催眠鎮静剤,抗不安剤</v>
      </c>
      <c r="E116" s="16" t="s">
        <v>514</v>
      </c>
      <c r="F116" s="16" t="s">
        <v>262</v>
      </c>
      <c r="G116" s="16" t="s">
        <v>522</v>
      </c>
      <c r="H116" s="16" t="s">
        <v>518</v>
      </c>
      <c r="I116" s="0" t="n">
        <v>21.5</v>
      </c>
      <c r="J116" s="16" t="s">
        <v>232</v>
      </c>
      <c r="K116" s="0" t="str">
        <f aca="false">IFERROR(IF(VLOOKUP($C116,薬効分類マスタ!$A$2:$E$180,5,FALSE())=0,"",VLOOKUP($C116,薬効分類マスタ!$A$2:$E$180,5,FALSE())),"")</f>
        <v/>
      </c>
      <c r="L116" s="17"/>
      <c r="M116" s="0" t="str">
        <f aca="false">IF($K116="","",IF($L116&lt;&gt;"",$L116,VLOOKUP($C116,薬効分類マスタ!$A$2:$F$180,6,FALSE())))</f>
        <v/>
      </c>
      <c r="N116" s="0" t="str">
        <f aca="false">ASC(G116)</f>
        <v>ﾏｲｽﾘｰ錠10mg</v>
      </c>
      <c r="O116" s="0" t="str">
        <f aca="false">ASC(E116)</f>
        <v>ｿﾞﾙﾋﾟﾃﾞﾑ酒石酸塩</v>
      </c>
      <c r="P116" s="16" t="n">
        <f aca="false">N(P115)+IF($C116=検索!$B$49,1,0)</f>
        <v>0</v>
      </c>
    </row>
    <row r="117" customFormat="false" ht="15" hidden="false" customHeight="false" outlineLevel="0" collapsed="false">
      <c r="A117" s="16" t="s">
        <v>221</v>
      </c>
      <c r="B117" s="0" t="s">
        <v>523</v>
      </c>
      <c r="C117" s="0" t="n">
        <v>112</v>
      </c>
      <c r="D117" s="0" t="str">
        <f aca="false">IFERROR(VLOOKUP($C117,薬効分類マスタ!$A$2:$B$180,2,FALSE()),"未登録")</f>
        <v>催眠鎮静剤,抗不安剤</v>
      </c>
      <c r="E117" s="16" t="s">
        <v>514</v>
      </c>
      <c r="F117" s="16" t="s">
        <v>262</v>
      </c>
      <c r="G117" s="16" t="s">
        <v>524</v>
      </c>
      <c r="H117" s="16" t="s">
        <v>309</v>
      </c>
      <c r="I117" s="0" t="n">
        <v>14.1</v>
      </c>
      <c r="J117" s="16" t="s">
        <v>239</v>
      </c>
      <c r="K117" s="0" t="str">
        <f aca="false">IFERROR(IF(VLOOKUP($C117,薬効分類マスタ!$A$2:$E$180,5,FALSE())=0,"",VLOOKUP($C117,薬効分類マスタ!$A$2:$E$180,5,FALSE())),"")</f>
        <v/>
      </c>
      <c r="L117" s="17"/>
      <c r="M117" s="0" t="str">
        <f aca="false">IF($K117="","",IF($L117&lt;&gt;"",$L117,VLOOKUP($C117,薬効分類マスタ!$A$2:$F$180,6,FALSE())))</f>
        <v/>
      </c>
      <c r="N117" s="0" t="str">
        <f aca="false">ASC(G117)</f>
        <v>ｿﾞﾙﾋﾟﾃﾞﾑ酒石酸塩錠10mg｢AFP｣</v>
      </c>
      <c r="O117" s="0" t="str">
        <f aca="false">ASC(E117)</f>
        <v>ｿﾞﾙﾋﾟﾃﾞﾑ酒石酸塩</v>
      </c>
      <c r="P117" s="16" t="n">
        <f aca="false">N(P116)+IF($C117=検索!$B$49,1,0)</f>
        <v>0</v>
      </c>
    </row>
    <row r="118" customFormat="false" ht="15" hidden="false" customHeight="false" outlineLevel="0" collapsed="false">
      <c r="A118" s="16" t="s">
        <v>221</v>
      </c>
      <c r="B118" s="0" t="s">
        <v>525</v>
      </c>
      <c r="C118" s="0" t="n">
        <v>112</v>
      </c>
      <c r="D118" s="0" t="str">
        <f aca="false">IFERROR(VLOOKUP($C118,薬効分類マスタ!$A$2:$B$180,2,FALSE()),"未登録")</f>
        <v>催眠鎮静剤,抗不安剤</v>
      </c>
      <c r="E118" s="16" t="s">
        <v>514</v>
      </c>
      <c r="F118" s="16" t="s">
        <v>262</v>
      </c>
      <c r="G118" s="16" t="s">
        <v>526</v>
      </c>
      <c r="H118" s="16" t="s">
        <v>527</v>
      </c>
      <c r="I118" s="0" t="n">
        <v>14.1</v>
      </c>
      <c r="J118" s="16" t="s">
        <v>239</v>
      </c>
      <c r="K118" s="0" t="str">
        <f aca="false">IFERROR(IF(VLOOKUP($C118,薬効分類マスタ!$A$2:$E$180,5,FALSE())=0,"",VLOOKUP($C118,薬効分類マスタ!$A$2:$E$180,5,FALSE())),"")</f>
        <v/>
      </c>
      <c r="L118" s="17"/>
      <c r="M118" s="0" t="str">
        <f aca="false">IF($K118="","",IF($L118&lt;&gt;"",$L118,VLOOKUP($C118,薬効分類マスタ!$A$2:$F$180,6,FALSE())))</f>
        <v/>
      </c>
      <c r="N118" s="0" t="str">
        <f aca="false">ASC(G118)</f>
        <v>ｿﾞﾙﾋﾟﾃﾞﾑ酒石酸塩錠10mg｢JG｣</v>
      </c>
      <c r="O118" s="0" t="str">
        <f aca="false">ASC(E118)</f>
        <v>ｿﾞﾙﾋﾟﾃﾞﾑ酒石酸塩</v>
      </c>
      <c r="P118" s="16" t="n">
        <f aca="false">N(P117)+IF($C118=検索!$B$49,1,0)</f>
        <v>0</v>
      </c>
    </row>
    <row r="119" customFormat="false" ht="15" hidden="false" customHeight="false" outlineLevel="0" collapsed="false">
      <c r="A119" s="16" t="s">
        <v>221</v>
      </c>
      <c r="B119" s="0" t="s">
        <v>528</v>
      </c>
      <c r="C119" s="0" t="n">
        <v>112</v>
      </c>
      <c r="D119" s="0" t="str">
        <f aca="false">IFERROR(VLOOKUP($C119,薬効分類マスタ!$A$2:$B$180,2,FALSE()),"未登録")</f>
        <v>催眠鎮静剤,抗不安剤</v>
      </c>
      <c r="E119" s="16" t="s">
        <v>514</v>
      </c>
      <c r="F119" s="16" t="s">
        <v>262</v>
      </c>
      <c r="G119" s="16" t="s">
        <v>529</v>
      </c>
      <c r="H119" s="16" t="s">
        <v>530</v>
      </c>
      <c r="I119" s="0" t="n">
        <v>14.1</v>
      </c>
      <c r="J119" s="16" t="s">
        <v>239</v>
      </c>
      <c r="K119" s="0" t="str">
        <f aca="false">IFERROR(IF(VLOOKUP($C119,薬効分類マスタ!$A$2:$E$180,5,FALSE())=0,"",VLOOKUP($C119,薬効分類マスタ!$A$2:$E$180,5,FALSE())),"")</f>
        <v/>
      </c>
      <c r="L119" s="17"/>
      <c r="M119" s="0" t="str">
        <f aca="false">IF($K119="","",IF($L119&lt;&gt;"",$L119,VLOOKUP($C119,薬効分類マスタ!$A$2:$F$180,6,FALSE())))</f>
        <v/>
      </c>
      <c r="N119" s="0" t="str">
        <f aca="false">ASC(G119)</f>
        <v>ｿﾞﾙﾋﾟﾃﾞﾑ酒石酸塩錠10mg｢ｹﾐﾌｧ｣</v>
      </c>
      <c r="O119" s="0" t="str">
        <f aca="false">ASC(E119)</f>
        <v>ｿﾞﾙﾋﾟﾃﾞﾑ酒石酸塩</v>
      </c>
      <c r="P119" s="16" t="n">
        <f aca="false">N(P118)+IF($C119=検索!$B$49,1,0)</f>
        <v>0</v>
      </c>
    </row>
    <row r="120" customFormat="false" ht="15" hidden="false" customHeight="false" outlineLevel="0" collapsed="false">
      <c r="A120" s="16" t="s">
        <v>221</v>
      </c>
      <c r="B120" s="0" t="s">
        <v>531</v>
      </c>
      <c r="C120" s="0" t="n">
        <v>112</v>
      </c>
      <c r="D120" s="0" t="str">
        <f aca="false">IFERROR(VLOOKUP($C120,薬効分類マスタ!$A$2:$B$180,2,FALSE()),"未登録")</f>
        <v>催眠鎮静剤,抗不安剤</v>
      </c>
      <c r="E120" s="16" t="s">
        <v>514</v>
      </c>
      <c r="F120" s="16" t="s">
        <v>262</v>
      </c>
      <c r="G120" s="16" t="s">
        <v>532</v>
      </c>
      <c r="H120" s="16" t="s">
        <v>533</v>
      </c>
      <c r="I120" s="0" t="n">
        <v>14.1</v>
      </c>
      <c r="J120" s="16" t="s">
        <v>239</v>
      </c>
      <c r="K120" s="0" t="str">
        <f aca="false">IFERROR(IF(VLOOKUP($C120,薬効分類マスタ!$A$2:$E$180,5,FALSE())=0,"",VLOOKUP($C120,薬効分類マスタ!$A$2:$E$180,5,FALSE())),"")</f>
        <v/>
      </c>
      <c r="L120" s="17"/>
      <c r="M120" s="0" t="str">
        <f aca="false">IF($K120="","",IF($L120&lt;&gt;"",$L120,VLOOKUP($C120,薬効分類マスタ!$A$2:$F$180,6,FALSE())))</f>
        <v/>
      </c>
      <c r="N120" s="0" t="str">
        <f aca="false">ASC(G120)</f>
        <v>ｿﾞﾙﾋﾟﾃﾞﾑ酒石酸塩錠10mg｢ﾄｰﾜ｣</v>
      </c>
      <c r="O120" s="0" t="str">
        <f aca="false">ASC(E120)</f>
        <v>ｿﾞﾙﾋﾟﾃﾞﾑ酒石酸塩</v>
      </c>
      <c r="P120" s="16" t="n">
        <f aca="false">N(P119)+IF($C120=検索!$B$49,1,0)</f>
        <v>0</v>
      </c>
    </row>
    <row r="121" customFormat="false" ht="15" hidden="false" customHeight="false" outlineLevel="0" collapsed="false">
      <c r="A121" s="16" t="s">
        <v>221</v>
      </c>
      <c r="B121" s="0" t="s">
        <v>534</v>
      </c>
      <c r="C121" s="0" t="n">
        <v>112</v>
      </c>
      <c r="D121" s="0" t="str">
        <f aca="false">IFERROR(VLOOKUP($C121,薬効分類マスタ!$A$2:$B$180,2,FALSE()),"未登録")</f>
        <v>催眠鎮静剤,抗不安剤</v>
      </c>
      <c r="E121" s="16" t="s">
        <v>514</v>
      </c>
      <c r="F121" s="16" t="s">
        <v>262</v>
      </c>
      <c r="G121" s="16" t="s">
        <v>535</v>
      </c>
      <c r="H121" s="16" t="s">
        <v>536</v>
      </c>
      <c r="I121" s="0" t="n">
        <v>14.1</v>
      </c>
      <c r="J121" s="16" t="s">
        <v>239</v>
      </c>
      <c r="K121" s="0" t="str">
        <f aca="false">IFERROR(IF(VLOOKUP($C121,薬効分類マスタ!$A$2:$E$180,5,FALSE())=0,"",VLOOKUP($C121,薬効分類マスタ!$A$2:$E$180,5,FALSE())),"")</f>
        <v/>
      </c>
      <c r="L121" s="17"/>
      <c r="M121" s="0" t="str">
        <f aca="false">IF($K121="","",IF($L121&lt;&gt;"",$L121,VLOOKUP($C121,薬効分類マスタ!$A$2:$F$180,6,FALSE())))</f>
        <v/>
      </c>
      <c r="N121" s="0" t="str">
        <f aca="false">ASC(G121)</f>
        <v>ｿﾞﾙﾋﾟﾃﾞﾑ酒石酸塩錠10mg｢日医工｣</v>
      </c>
      <c r="O121" s="0" t="str">
        <f aca="false">ASC(E121)</f>
        <v>ｿﾞﾙﾋﾟﾃﾞﾑ酒石酸塩</v>
      </c>
      <c r="P121" s="16" t="n">
        <f aca="false">N(P120)+IF($C121=検索!$B$49,1,0)</f>
        <v>0</v>
      </c>
    </row>
    <row r="122" customFormat="false" ht="15" hidden="false" customHeight="false" outlineLevel="0" collapsed="false">
      <c r="A122" s="16" t="s">
        <v>221</v>
      </c>
      <c r="B122" s="0" t="s">
        <v>537</v>
      </c>
      <c r="C122" s="0" t="n">
        <v>112</v>
      </c>
      <c r="D122" s="0" t="str">
        <f aca="false">IFERROR(VLOOKUP($C122,薬効分類マスタ!$A$2:$B$180,2,FALSE()),"未登録")</f>
        <v>催眠鎮静剤,抗不安剤</v>
      </c>
      <c r="E122" s="16" t="s">
        <v>514</v>
      </c>
      <c r="F122" s="16" t="s">
        <v>262</v>
      </c>
      <c r="G122" s="16" t="s">
        <v>538</v>
      </c>
      <c r="H122" s="16" t="s">
        <v>539</v>
      </c>
      <c r="I122" s="0" t="n">
        <v>14.1</v>
      </c>
      <c r="J122" s="16" t="s">
        <v>239</v>
      </c>
      <c r="K122" s="0" t="str">
        <f aca="false">IFERROR(IF(VLOOKUP($C122,薬効分類マスタ!$A$2:$E$180,5,FALSE())=0,"",VLOOKUP($C122,薬効分類マスタ!$A$2:$E$180,5,FALSE())),"")</f>
        <v/>
      </c>
      <c r="L122" s="17"/>
      <c r="M122" s="0" t="str">
        <f aca="false">IF($K122="","",IF($L122&lt;&gt;"",$L122,VLOOKUP($C122,薬効分類マスタ!$A$2:$F$180,6,FALSE())))</f>
        <v/>
      </c>
      <c r="N122" s="0" t="str">
        <f aca="false">ASC(G122)</f>
        <v>ｿﾞﾙﾋﾟﾃﾞﾑ酒石酸塩錠10mg｢NPI｣</v>
      </c>
      <c r="O122" s="0" t="str">
        <f aca="false">ASC(E122)</f>
        <v>ｿﾞﾙﾋﾟﾃﾞﾑ酒石酸塩</v>
      </c>
      <c r="P122" s="16" t="n">
        <f aca="false">N(P121)+IF($C122=検索!$B$49,1,0)</f>
        <v>0</v>
      </c>
    </row>
    <row r="123" customFormat="false" ht="15" hidden="false" customHeight="false" outlineLevel="0" collapsed="false">
      <c r="A123" s="16" t="s">
        <v>221</v>
      </c>
      <c r="B123" s="0" t="s">
        <v>540</v>
      </c>
      <c r="C123" s="0" t="n">
        <v>112</v>
      </c>
      <c r="D123" s="0" t="str">
        <f aca="false">IFERROR(VLOOKUP($C123,薬効分類マスタ!$A$2:$B$180,2,FALSE()),"未登録")</f>
        <v>催眠鎮静剤,抗不安剤</v>
      </c>
      <c r="E123" s="16" t="s">
        <v>514</v>
      </c>
      <c r="F123" s="16" t="s">
        <v>262</v>
      </c>
      <c r="G123" s="16" t="s">
        <v>541</v>
      </c>
      <c r="H123" s="16" t="s">
        <v>542</v>
      </c>
      <c r="I123" s="0" t="n">
        <v>13</v>
      </c>
      <c r="J123" s="16" t="s">
        <v>239</v>
      </c>
      <c r="K123" s="0" t="str">
        <f aca="false">IFERROR(IF(VLOOKUP($C123,薬効分類マスタ!$A$2:$E$180,5,FALSE())=0,"",VLOOKUP($C123,薬効分類マスタ!$A$2:$E$180,5,FALSE())),"")</f>
        <v/>
      </c>
      <c r="L123" s="17"/>
      <c r="M123" s="0" t="str">
        <f aca="false">IF($K123="","",IF($L123&lt;&gt;"",$L123,VLOOKUP($C123,薬効分類マスタ!$A$2:$F$180,6,FALSE())))</f>
        <v/>
      </c>
      <c r="N123" s="0" t="str">
        <f aca="false">ASC(G123)</f>
        <v>ｿﾞﾙﾋﾟﾃﾞﾑ酒石酸塩錠10mg｢NIG｣</v>
      </c>
      <c r="O123" s="0" t="str">
        <f aca="false">ASC(E123)</f>
        <v>ｿﾞﾙﾋﾟﾃﾞﾑ酒石酸塩</v>
      </c>
      <c r="P123" s="16" t="n">
        <f aca="false">N(P122)+IF($C123=検索!$B$49,1,0)</f>
        <v>0</v>
      </c>
    </row>
    <row r="124" customFormat="false" ht="15" hidden="false" customHeight="false" outlineLevel="0" collapsed="false">
      <c r="A124" s="16" t="s">
        <v>221</v>
      </c>
      <c r="B124" s="0" t="s">
        <v>543</v>
      </c>
      <c r="C124" s="0" t="n">
        <v>112</v>
      </c>
      <c r="D124" s="0" t="str">
        <f aca="false">IFERROR(VLOOKUP($C124,薬効分類マスタ!$A$2:$B$180,2,FALSE()),"未登録")</f>
        <v>催眠鎮静剤,抗不安剤</v>
      </c>
      <c r="E124" s="16" t="s">
        <v>514</v>
      </c>
      <c r="F124" s="16" t="s">
        <v>257</v>
      </c>
      <c r="G124" s="16" t="s">
        <v>544</v>
      </c>
      <c r="I124" s="0" t="n">
        <v>10.8</v>
      </c>
      <c r="J124" s="16" t="s">
        <v>239</v>
      </c>
      <c r="K124" s="0" t="str">
        <f aca="false">IFERROR(IF(VLOOKUP($C124,薬効分類マスタ!$A$2:$E$180,5,FALSE())=0,"",VLOOKUP($C124,薬効分類マスタ!$A$2:$E$180,5,FALSE())),"")</f>
        <v/>
      </c>
      <c r="L124" s="17"/>
      <c r="M124" s="0" t="str">
        <f aca="false">IF($K124="","",IF($L124&lt;&gt;"",$L124,VLOOKUP($C124,薬効分類マスタ!$A$2:$F$180,6,FALSE())))</f>
        <v/>
      </c>
      <c r="N124" s="0" t="str">
        <f aca="false">ASC(G124)</f>
        <v>ｿﾞﾙﾋﾟﾃﾞﾑ酒石酸塩5mg口腔内崩壊錠</v>
      </c>
      <c r="O124" s="0" t="str">
        <f aca="false">ASC(E124)</f>
        <v>ｿﾞﾙﾋﾟﾃﾞﾑ酒石酸塩</v>
      </c>
      <c r="P124" s="16" t="n">
        <f aca="false">N(P123)+IF($C124=検索!$B$49,1,0)</f>
        <v>0</v>
      </c>
    </row>
    <row r="125" customFormat="false" ht="15" hidden="false" customHeight="false" outlineLevel="0" collapsed="false">
      <c r="A125" s="16" t="s">
        <v>221</v>
      </c>
      <c r="B125" s="0" t="s">
        <v>545</v>
      </c>
      <c r="C125" s="0" t="n">
        <v>112</v>
      </c>
      <c r="D125" s="0" t="str">
        <f aca="false">IFERROR(VLOOKUP($C125,薬効分類マスタ!$A$2:$B$180,2,FALSE()),"未登録")</f>
        <v>催眠鎮静剤,抗不安剤</v>
      </c>
      <c r="E125" s="16" t="s">
        <v>514</v>
      </c>
      <c r="F125" s="16" t="s">
        <v>262</v>
      </c>
      <c r="G125" s="16" t="s">
        <v>546</v>
      </c>
      <c r="H125" s="16" t="s">
        <v>385</v>
      </c>
      <c r="I125" s="0" t="n">
        <v>10.8</v>
      </c>
      <c r="J125" s="16" t="s">
        <v>239</v>
      </c>
      <c r="K125" s="0" t="str">
        <f aca="false">IFERROR(IF(VLOOKUP($C125,薬効分類マスタ!$A$2:$E$180,5,FALSE())=0,"",VLOOKUP($C125,薬効分類マスタ!$A$2:$E$180,5,FALSE())),"")</f>
        <v/>
      </c>
      <c r="L125" s="17"/>
      <c r="M125" s="0" t="str">
        <f aca="false">IF($K125="","",IF($L125&lt;&gt;"",$L125,VLOOKUP($C125,薬効分類マスタ!$A$2:$F$180,6,FALSE())))</f>
        <v/>
      </c>
      <c r="N125" s="0" t="str">
        <f aca="false">ASC(G125)</f>
        <v>ｿﾞﾙﾋﾟﾃﾞﾑ酒石酸塩OD錠10mg｢ｻﾜｲ｣</v>
      </c>
      <c r="O125" s="0" t="str">
        <f aca="false">ASC(E125)</f>
        <v>ｿﾞﾙﾋﾟﾃﾞﾑ酒石酸塩</v>
      </c>
      <c r="P125" s="16" t="n">
        <f aca="false">N(P124)+IF($C125=検索!$B$49,1,0)</f>
        <v>0</v>
      </c>
    </row>
    <row r="126" customFormat="false" ht="15" hidden="false" customHeight="false" outlineLevel="0" collapsed="false">
      <c r="A126" s="16" t="s">
        <v>221</v>
      </c>
      <c r="B126" s="0" t="s">
        <v>547</v>
      </c>
      <c r="C126" s="0" t="n">
        <v>112</v>
      </c>
      <c r="D126" s="0" t="str">
        <f aca="false">IFERROR(VLOOKUP($C126,薬効分類マスタ!$A$2:$B$180,2,FALSE()),"未登録")</f>
        <v>催眠鎮静剤,抗不安剤</v>
      </c>
      <c r="E126" s="16" t="s">
        <v>514</v>
      </c>
      <c r="F126" s="16" t="s">
        <v>262</v>
      </c>
      <c r="G126" s="16" t="s">
        <v>548</v>
      </c>
      <c r="H126" s="16" t="s">
        <v>549</v>
      </c>
      <c r="I126" s="0" t="n">
        <v>14.1</v>
      </c>
      <c r="J126" s="16" t="s">
        <v>239</v>
      </c>
      <c r="K126" s="0" t="str">
        <f aca="false">IFERROR(IF(VLOOKUP($C126,薬効分類マスタ!$A$2:$E$180,5,FALSE())=0,"",VLOOKUP($C126,薬効分類マスタ!$A$2:$E$180,5,FALSE())),"")</f>
        <v/>
      </c>
      <c r="L126" s="17"/>
      <c r="M126" s="0" t="str">
        <f aca="false">IF($K126="","",IF($L126&lt;&gt;"",$L126,VLOOKUP($C126,薬効分類マスタ!$A$2:$F$180,6,FALSE())))</f>
        <v/>
      </c>
      <c r="N126" s="0" t="str">
        <f aca="false">ASC(G126)</f>
        <v>ｿﾞﾙﾋﾟﾃﾞﾑ酒石酸塩ODﾌｨﾙﾑ10mg｢ﾓﾁﾀﾞ｣</v>
      </c>
      <c r="O126" s="0" t="str">
        <f aca="false">ASC(E126)</f>
        <v>ｿﾞﾙﾋﾟﾃﾞﾑ酒石酸塩</v>
      </c>
      <c r="P126" s="16" t="n">
        <f aca="false">N(P125)+IF($C126=検索!$B$49,1,0)</f>
        <v>0</v>
      </c>
    </row>
    <row r="127" customFormat="false" ht="15" hidden="false" customHeight="false" outlineLevel="0" collapsed="false">
      <c r="A127" s="16" t="s">
        <v>221</v>
      </c>
      <c r="B127" s="0" t="s">
        <v>550</v>
      </c>
      <c r="C127" s="0" t="n">
        <v>112</v>
      </c>
      <c r="D127" s="0" t="str">
        <f aca="false">IFERROR(VLOOKUP($C127,薬効分類マスタ!$A$2:$B$180,2,FALSE()),"未登録")</f>
        <v>催眠鎮静剤,抗不安剤</v>
      </c>
      <c r="E127" s="16" t="s">
        <v>514</v>
      </c>
      <c r="F127" s="16" t="s">
        <v>262</v>
      </c>
      <c r="G127" s="16" t="s">
        <v>551</v>
      </c>
      <c r="H127" s="16" t="s">
        <v>533</v>
      </c>
      <c r="I127" s="0" t="n">
        <v>14.1</v>
      </c>
      <c r="J127" s="16" t="s">
        <v>239</v>
      </c>
      <c r="K127" s="0" t="str">
        <f aca="false">IFERROR(IF(VLOOKUP($C127,薬効分類マスタ!$A$2:$E$180,5,FALSE())=0,"",VLOOKUP($C127,薬効分類マスタ!$A$2:$E$180,5,FALSE())),"")</f>
        <v/>
      </c>
      <c r="L127" s="17"/>
      <c r="M127" s="0" t="str">
        <f aca="false">IF($K127="","",IF($L127&lt;&gt;"",$L127,VLOOKUP($C127,薬効分類マスタ!$A$2:$F$180,6,FALSE())))</f>
        <v/>
      </c>
      <c r="N127" s="0" t="str">
        <f aca="false">ASC(G127)</f>
        <v>ｿﾞﾙﾋﾟﾃﾞﾑ酒石酸塩OD錠10mg｢ﾄｰﾜ｣</v>
      </c>
      <c r="O127" s="0" t="str">
        <f aca="false">ASC(E127)</f>
        <v>ｿﾞﾙﾋﾟﾃﾞﾑ酒石酸塩</v>
      </c>
      <c r="P127" s="16" t="n">
        <f aca="false">N(P126)+IF($C127=検索!$B$49,1,0)</f>
        <v>0</v>
      </c>
    </row>
    <row r="128" customFormat="false" ht="15" hidden="false" customHeight="false" outlineLevel="0" collapsed="false">
      <c r="A128" s="16" t="s">
        <v>221</v>
      </c>
      <c r="B128" s="0" t="s">
        <v>552</v>
      </c>
      <c r="C128" s="0" t="n">
        <v>112</v>
      </c>
      <c r="D128" s="0" t="str">
        <f aca="false">IFERROR(VLOOKUP($C128,薬効分類マスタ!$A$2:$B$180,2,FALSE()),"未登録")</f>
        <v>催眠鎮静剤,抗不安剤</v>
      </c>
      <c r="E128" s="16" t="s">
        <v>514</v>
      </c>
      <c r="F128" s="16" t="s">
        <v>262</v>
      </c>
      <c r="G128" s="16" t="s">
        <v>553</v>
      </c>
      <c r="H128" s="16" t="s">
        <v>536</v>
      </c>
      <c r="I128" s="0" t="n">
        <v>14.1</v>
      </c>
      <c r="J128" s="16" t="s">
        <v>239</v>
      </c>
      <c r="K128" s="0" t="str">
        <f aca="false">IFERROR(IF(VLOOKUP($C128,薬効分類マスタ!$A$2:$E$180,5,FALSE())=0,"",VLOOKUP($C128,薬効分類マスタ!$A$2:$E$180,5,FALSE())),"")</f>
        <v/>
      </c>
      <c r="L128" s="17"/>
      <c r="M128" s="0" t="str">
        <f aca="false">IF($K128="","",IF($L128&lt;&gt;"",$L128,VLOOKUP($C128,薬効分類マスタ!$A$2:$F$180,6,FALSE())))</f>
        <v/>
      </c>
      <c r="N128" s="0" t="str">
        <f aca="false">ASC(G128)</f>
        <v>ｿﾞﾙﾋﾟﾃﾞﾑ酒石酸塩OD錠10mg｢日医工｣</v>
      </c>
      <c r="O128" s="0" t="str">
        <f aca="false">ASC(E128)</f>
        <v>ｿﾞﾙﾋﾟﾃﾞﾑ酒石酸塩</v>
      </c>
      <c r="P128" s="16" t="n">
        <f aca="false">N(P127)+IF($C128=検索!$B$49,1,0)</f>
        <v>0</v>
      </c>
    </row>
    <row r="129" customFormat="false" ht="15" hidden="false" customHeight="false" outlineLevel="0" collapsed="false">
      <c r="A129" s="16" t="s">
        <v>221</v>
      </c>
      <c r="B129" s="0" t="s">
        <v>554</v>
      </c>
      <c r="C129" s="0" t="n">
        <v>112</v>
      </c>
      <c r="D129" s="0" t="str">
        <f aca="false">IFERROR(VLOOKUP($C129,薬効分類マスタ!$A$2:$B$180,2,FALSE()),"未登録")</f>
        <v>催眠鎮静剤,抗不安剤</v>
      </c>
      <c r="E129" s="16" t="s">
        <v>514</v>
      </c>
      <c r="F129" s="16" t="s">
        <v>555</v>
      </c>
      <c r="G129" s="16" t="s">
        <v>556</v>
      </c>
      <c r="H129" s="16" t="s">
        <v>557</v>
      </c>
      <c r="I129" s="0" t="n">
        <v>26.6</v>
      </c>
      <c r="J129" s="16" t="s">
        <v>239</v>
      </c>
      <c r="K129" s="0" t="str">
        <f aca="false">IFERROR(IF(VLOOKUP($C129,薬効分類マスタ!$A$2:$E$180,5,FALSE())=0,"",VLOOKUP($C129,薬効分類マスタ!$A$2:$E$180,5,FALSE())),"")</f>
        <v/>
      </c>
      <c r="L129" s="17"/>
      <c r="M129" s="0" t="str">
        <f aca="false">IF($K129="","",IF($L129&lt;&gt;"",$L129,VLOOKUP($C129,薬効分類マスタ!$A$2:$F$180,6,FALSE())))</f>
        <v/>
      </c>
      <c r="N129" s="0" t="str">
        <f aca="false">ASC(G129)</f>
        <v>ｿﾞﾙﾋﾟﾃﾞﾑ酒石酸塩内用液5mg｢ﾀｶﾀ｣</v>
      </c>
      <c r="O129" s="0" t="str">
        <f aca="false">ASC(E129)</f>
        <v>ｿﾞﾙﾋﾟﾃﾞﾑ酒石酸塩</v>
      </c>
      <c r="P129" s="16" t="n">
        <f aca="false">N(P128)+IF($C129=検索!$B$49,1,0)</f>
        <v>0</v>
      </c>
    </row>
    <row r="130" customFormat="false" ht="15" hidden="false" customHeight="false" outlineLevel="0" collapsed="false">
      <c r="A130" s="16" t="s">
        <v>221</v>
      </c>
      <c r="B130" s="0" t="s">
        <v>558</v>
      </c>
      <c r="C130" s="0" t="n">
        <v>112</v>
      </c>
      <c r="D130" s="0" t="str">
        <f aca="false">IFERROR(VLOOKUP($C130,薬効分類マスタ!$A$2:$B$180,2,FALSE()),"未登録")</f>
        <v>催眠鎮静剤,抗不安剤</v>
      </c>
      <c r="E130" s="16" t="s">
        <v>514</v>
      </c>
      <c r="F130" s="16" t="s">
        <v>559</v>
      </c>
      <c r="G130" s="16" t="s">
        <v>560</v>
      </c>
      <c r="H130" s="16" t="s">
        <v>557</v>
      </c>
      <c r="I130" s="0" t="n">
        <v>30.7</v>
      </c>
      <c r="J130" s="16" t="s">
        <v>239</v>
      </c>
      <c r="K130" s="0" t="str">
        <f aca="false">IFERROR(IF(VLOOKUP($C130,薬効分類マスタ!$A$2:$E$180,5,FALSE())=0,"",VLOOKUP($C130,薬効分類マスタ!$A$2:$E$180,5,FALSE())),"")</f>
        <v/>
      </c>
      <c r="L130" s="17"/>
      <c r="M130" s="0" t="str">
        <f aca="false">IF($K130="","",IF($L130&lt;&gt;"",$L130,VLOOKUP($C130,薬効分類マスタ!$A$2:$F$180,6,FALSE())))</f>
        <v/>
      </c>
      <c r="N130" s="0" t="str">
        <f aca="false">ASC(G130)</f>
        <v>ｿﾞﾙﾋﾟﾃﾞﾑ酒石酸塩内用液10mg｢ﾀｶﾀ｣</v>
      </c>
      <c r="O130" s="0" t="str">
        <f aca="false">ASC(E130)</f>
        <v>ｿﾞﾙﾋﾟﾃﾞﾑ酒石酸塩</v>
      </c>
      <c r="P130" s="16" t="n">
        <f aca="false">N(P129)+IF($C130=検索!$B$49,1,0)</f>
        <v>0</v>
      </c>
    </row>
    <row r="131" customFormat="false" ht="15" hidden="false" customHeight="false" outlineLevel="0" collapsed="false">
      <c r="A131" s="16" t="s">
        <v>221</v>
      </c>
      <c r="B131" s="0" t="s">
        <v>561</v>
      </c>
      <c r="C131" s="0" t="n">
        <v>112</v>
      </c>
      <c r="D131" s="0" t="str">
        <f aca="false">IFERROR(VLOOKUP($C131,薬効分類マスタ!$A$2:$B$180,2,FALSE()),"未登録")</f>
        <v>催眠鎮静剤,抗不安剤</v>
      </c>
      <c r="E131" s="16" t="s">
        <v>562</v>
      </c>
      <c r="F131" s="16" t="s">
        <v>234</v>
      </c>
      <c r="G131" s="16" t="s">
        <v>563</v>
      </c>
      <c r="I131" s="0" t="n">
        <v>6.7</v>
      </c>
      <c r="J131" s="16" t="s">
        <v>239</v>
      </c>
      <c r="K131" s="0" t="str">
        <f aca="false">IFERROR(IF(VLOOKUP($C131,薬効分類マスタ!$A$2:$E$180,5,FALSE())=0,"",VLOOKUP($C131,薬効分類マスタ!$A$2:$E$180,5,FALSE())),"")</f>
        <v/>
      </c>
      <c r="L131" s="17"/>
      <c r="M131" s="0" t="str">
        <f aca="false">IF($K131="","",IF($L131&lt;&gt;"",$L131,VLOOKUP($C131,薬効分類マスタ!$A$2:$F$180,6,FALSE())))</f>
        <v/>
      </c>
      <c r="N131" s="0" t="str">
        <f aca="false">ASC(G131)</f>
        <v>ｴｽｿﾞﾋﾟｸﾛﾝ1mg錠</v>
      </c>
      <c r="O131" s="0" t="str">
        <f aca="false">ASC(E131)</f>
        <v>ｴｽｿﾞﾋﾟｸﾛﾝ</v>
      </c>
      <c r="P131" s="16" t="n">
        <f aca="false">N(P130)+IF($C131=検索!$B$49,1,0)</f>
        <v>0</v>
      </c>
    </row>
    <row r="132" customFormat="false" ht="15" hidden="false" customHeight="false" outlineLevel="0" collapsed="false">
      <c r="A132" s="16" t="s">
        <v>221</v>
      </c>
      <c r="B132" s="0" t="s">
        <v>564</v>
      </c>
      <c r="C132" s="0" t="n">
        <v>112</v>
      </c>
      <c r="D132" s="0" t="str">
        <f aca="false">IFERROR(VLOOKUP($C132,薬効分類マスタ!$A$2:$B$180,2,FALSE()),"未登録")</f>
        <v>催眠鎮静剤,抗不安剤</v>
      </c>
      <c r="E132" s="16" t="s">
        <v>562</v>
      </c>
      <c r="F132" s="16" t="s">
        <v>234</v>
      </c>
      <c r="G132" s="16" t="s">
        <v>565</v>
      </c>
      <c r="H132" s="16" t="s">
        <v>283</v>
      </c>
      <c r="I132" s="0" t="n">
        <v>24.2</v>
      </c>
      <c r="J132" s="16" t="s">
        <v>232</v>
      </c>
      <c r="K132" s="0" t="str">
        <f aca="false">IFERROR(IF(VLOOKUP($C132,薬効分類マスタ!$A$2:$E$180,5,FALSE())=0,"",VLOOKUP($C132,薬効分類マスタ!$A$2:$E$180,5,FALSE())),"")</f>
        <v/>
      </c>
      <c r="L132" s="17"/>
      <c r="M132" s="0" t="str">
        <f aca="false">IF($K132="","",IF($L132&lt;&gt;"",$L132,VLOOKUP($C132,薬効分類マスタ!$A$2:$F$180,6,FALSE())))</f>
        <v/>
      </c>
      <c r="N132" s="0" t="str">
        <f aca="false">ASC(G132)</f>
        <v>ﾙﾈｽﾀ錠1mg</v>
      </c>
      <c r="O132" s="0" t="str">
        <f aca="false">ASC(E132)</f>
        <v>ｴｽｿﾞﾋﾟｸﾛﾝ</v>
      </c>
      <c r="P132" s="16" t="n">
        <f aca="false">N(P131)+IF($C132=検索!$B$49,1,0)</f>
        <v>0</v>
      </c>
    </row>
    <row r="133" customFormat="false" ht="15" hidden="false" customHeight="false" outlineLevel="0" collapsed="false">
      <c r="A133" s="16" t="s">
        <v>221</v>
      </c>
      <c r="B133" s="0" t="s">
        <v>566</v>
      </c>
      <c r="C133" s="0" t="n">
        <v>112</v>
      </c>
      <c r="D133" s="0" t="str">
        <f aca="false">IFERROR(VLOOKUP($C133,薬効分類マスタ!$A$2:$B$180,2,FALSE()),"未登録")</f>
        <v>催眠鎮静剤,抗不安剤</v>
      </c>
      <c r="E133" s="16" t="s">
        <v>562</v>
      </c>
      <c r="F133" s="16" t="s">
        <v>234</v>
      </c>
      <c r="G133" s="16" t="s">
        <v>567</v>
      </c>
      <c r="H133" s="16" t="s">
        <v>568</v>
      </c>
      <c r="I133" s="0" t="n">
        <v>9.1</v>
      </c>
      <c r="J133" s="16" t="s">
        <v>239</v>
      </c>
      <c r="K133" s="0" t="str">
        <f aca="false">IFERROR(IF(VLOOKUP($C133,薬効分類マスタ!$A$2:$E$180,5,FALSE())=0,"",VLOOKUP($C133,薬効分類マスタ!$A$2:$E$180,5,FALSE())),"")</f>
        <v/>
      </c>
      <c r="L133" s="17"/>
      <c r="M133" s="0" t="str">
        <f aca="false">IF($K133="","",IF($L133&lt;&gt;"",$L133,VLOOKUP($C133,薬効分類マスタ!$A$2:$F$180,6,FALSE())))</f>
        <v/>
      </c>
      <c r="N133" s="0" t="str">
        <f aca="false">ASC(G133)</f>
        <v>ｴｽｿﾞﾋﾟｸﾛﾝ錠1mg｢KMP｣</v>
      </c>
      <c r="O133" s="0" t="str">
        <f aca="false">ASC(E133)</f>
        <v>ｴｽｿﾞﾋﾟｸﾛﾝ</v>
      </c>
      <c r="P133" s="16" t="n">
        <f aca="false">N(P132)+IF($C133=検索!$B$49,1,0)</f>
        <v>0</v>
      </c>
    </row>
    <row r="134" customFormat="false" ht="15" hidden="false" customHeight="false" outlineLevel="0" collapsed="false">
      <c r="A134" s="16" t="s">
        <v>221</v>
      </c>
      <c r="B134" s="0" t="s">
        <v>569</v>
      </c>
      <c r="C134" s="0" t="n">
        <v>112</v>
      </c>
      <c r="D134" s="0" t="str">
        <f aca="false">IFERROR(VLOOKUP($C134,薬効分類マスタ!$A$2:$B$180,2,FALSE()),"未登録")</f>
        <v>催眠鎮静剤,抗不安剤</v>
      </c>
      <c r="E134" s="16" t="s">
        <v>562</v>
      </c>
      <c r="F134" s="16" t="s">
        <v>234</v>
      </c>
      <c r="G134" s="16" t="s">
        <v>570</v>
      </c>
      <c r="H134" s="16" t="s">
        <v>571</v>
      </c>
      <c r="I134" s="0" t="n">
        <v>8.7</v>
      </c>
      <c r="J134" s="16" t="s">
        <v>239</v>
      </c>
      <c r="K134" s="0" t="str">
        <f aca="false">IFERROR(IF(VLOOKUP($C134,薬効分類マスタ!$A$2:$E$180,5,FALSE())=0,"",VLOOKUP($C134,薬効分類マスタ!$A$2:$E$180,5,FALSE())),"")</f>
        <v/>
      </c>
      <c r="L134" s="17"/>
      <c r="M134" s="0" t="str">
        <f aca="false">IF($K134="","",IF($L134&lt;&gt;"",$L134,VLOOKUP($C134,薬効分類マスタ!$A$2:$F$180,6,FALSE())))</f>
        <v/>
      </c>
      <c r="N134" s="0" t="str">
        <f aca="false">ASC(G134)</f>
        <v>ｴｽｿﾞﾋﾟｸﾛﾝ錠1mg｢NPI｣</v>
      </c>
      <c r="O134" s="0" t="str">
        <f aca="false">ASC(E134)</f>
        <v>ｴｽｿﾞﾋﾟｸﾛﾝ</v>
      </c>
      <c r="P134" s="16" t="n">
        <f aca="false">N(P133)+IF($C134=検索!$B$49,1,0)</f>
        <v>0</v>
      </c>
    </row>
    <row r="135" customFormat="false" ht="15" hidden="false" customHeight="false" outlineLevel="0" collapsed="false">
      <c r="A135" s="16" t="s">
        <v>221</v>
      </c>
      <c r="B135" s="0" t="s">
        <v>572</v>
      </c>
      <c r="C135" s="0" t="n">
        <v>112</v>
      </c>
      <c r="D135" s="0" t="str">
        <f aca="false">IFERROR(VLOOKUP($C135,薬効分類マスタ!$A$2:$B$180,2,FALSE()),"未登録")</f>
        <v>催眠鎮静剤,抗不安剤</v>
      </c>
      <c r="E135" s="16" t="s">
        <v>562</v>
      </c>
      <c r="F135" s="16" t="s">
        <v>234</v>
      </c>
      <c r="G135" s="16" t="s">
        <v>573</v>
      </c>
      <c r="H135" s="16" t="s">
        <v>574</v>
      </c>
      <c r="I135" s="0" t="n">
        <v>8.3</v>
      </c>
      <c r="J135" s="16" t="s">
        <v>239</v>
      </c>
      <c r="K135" s="0" t="str">
        <f aca="false">IFERROR(IF(VLOOKUP($C135,薬効分類マスタ!$A$2:$E$180,5,FALSE())=0,"",VLOOKUP($C135,薬効分類マスタ!$A$2:$E$180,5,FALSE())),"")</f>
        <v/>
      </c>
      <c r="L135" s="17"/>
      <c r="M135" s="0" t="str">
        <f aca="false">IF($K135="","",IF($L135&lt;&gt;"",$L135,VLOOKUP($C135,薬効分類マスタ!$A$2:$F$180,6,FALSE())))</f>
        <v/>
      </c>
      <c r="N135" s="0" t="str">
        <f aca="false">ASC(G135)</f>
        <v>ｴｽｿﾞﾋﾟｸﾛﾝ錠1mg｢YD｣</v>
      </c>
      <c r="O135" s="0" t="str">
        <f aca="false">ASC(E135)</f>
        <v>ｴｽｿﾞﾋﾟｸﾛﾝ</v>
      </c>
      <c r="P135" s="16" t="n">
        <f aca="false">N(P134)+IF($C135=検索!$B$49,1,0)</f>
        <v>0</v>
      </c>
    </row>
    <row r="136" customFormat="false" ht="15" hidden="false" customHeight="false" outlineLevel="0" collapsed="false">
      <c r="A136" s="16" t="s">
        <v>221</v>
      </c>
      <c r="B136" s="0" t="s">
        <v>575</v>
      </c>
      <c r="C136" s="0" t="n">
        <v>112</v>
      </c>
      <c r="D136" s="0" t="str">
        <f aca="false">IFERROR(VLOOKUP($C136,薬効分類マスタ!$A$2:$B$180,2,FALSE()),"未登録")</f>
        <v>催眠鎮静剤,抗不安剤</v>
      </c>
      <c r="E136" s="16" t="s">
        <v>562</v>
      </c>
      <c r="F136" s="16" t="s">
        <v>234</v>
      </c>
      <c r="G136" s="16" t="s">
        <v>576</v>
      </c>
      <c r="H136" s="16" t="s">
        <v>428</v>
      </c>
      <c r="I136" s="0" t="n">
        <v>8.3</v>
      </c>
      <c r="J136" s="16" t="s">
        <v>239</v>
      </c>
      <c r="K136" s="0" t="str">
        <f aca="false">IFERROR(IF(VLOOKUP($C136,薬効分類マスタ!$A$2:$E$180,5,FALSE())=0,"",VLOOKUP($C136,薬効分類マスタ!$A$2:$E$180,5,FALSE())),"")</f>
        <v/>
      </c>
      <c r="L136" s="17"/>
      <c r="M136" s="0" t="str">
        <f aca="false">IF($K136="","",IF($L136&lt;&gt;"",$L136,VLOOKUP($C136,薬効分類マスタ!$A$2:$F$180,6,FALSE())))</f>
        <v/>
      </c>
      <c r="N136" s="0" t="str">
        <f aca="false">ASC(G136)</f>
        <v>ｴｽｿﾞﾋﾟｸﾛﾝ錠1mg｢明治｣</v>
      </c>
      <c r="O136" s="0" t="str">
        <f aca="false">ASC(E136)</f>
        <v>ｴｽｿﾞﾋﾟｸﾛﾝ</v>
      </c>
      <c r="P136" s="16" t="n">
        <f aca="false">N(P135)+IF($C136=検索!$B$49,1,0)</f>
        <v>0</v>
      </c>
    </row>
    <row r="137" customFormat="false" ht="15" hidden="false" customHeight="false" outlineLevel="0" collapsed="false">
      <c r="A137" s="16" t="s">
        <v>221</v>
      </c>
      <c r="B137" s="0" t="s">
        <v>577</v>
      </c>
      <c r="C137" s="0" t="n">
        <v>112</v>
      </c>
      <c r="D137" s="0" t="str">
        <f aca="false">IFERROR(VLOOKUP($C137,薬効分類マスタ!$A$2:$B$180,2,FALSE()),"未登録")</f>
        <v>催眠鎮静剤,抗不安剤</v>
      </c>
      <c r="E137" s="16" t="s">
        <v>562</v>
      </c>
      <c r="F137" s="16" t="s">
        <v>241</v>
      </c>
      <c r="G137" s="16" t="s">
        <v>578</v>
      </c>
      <c r="I137" s="0" t="n">
        <v>10.8</v>
      </c>
      <c r="J137" s="16" t="s">
        <v>239</v>
      </c>
      <c r="K137" s="0" t="str">
        <f aca="false">IFERROR(IF(VLOOKUP($C137,薬効分類マスタ!$A$2:$E$180,5,FALSE())=0,"",VLOOKUP($C137,薬効分類マスタ!$A$2:$E$180,5,FALSE())),"")</f>
        <v/>
      </c>
      <c r="L137" s="17"/>
      <c r="M137" s="0" t="str">
        <f aca="false">IF($K137="","",IF($L137&lt;&gt;"",$L137,VLOOKUP($C137,薬効分類マスタ!$A$2:$F$180,6,FALSE())))</f>
        <v/>
      </c>
      <c r="N137" s="0" t="str">
        <f aca="false">ASC(G137)</f>
        <v>ｴｽｿﾞﾋﾟｸﾛﾝ2mg錠</v>
      </c>
      <c r="O137" s="0" t="str">
        <f aca="false">ASC(E137)</f>
        <v>ｴｽｿﾞﾋﾟｸﾛﾝ</v>
      </c>
      <c r="P137" s="16" t="n">
        <f aca="false">N(P136)+IF($C137=検索!$B$49,1,0)</f>
        <v>0</v>
      </c>
    </row>
    <row r="138" customFormat="false" ht="15" hidden="false" customHeight="false" outlineLevel="0" collapsed="false">
      <c r="A138" s="16" t="s">
        <v>221</v>
      </c>
      <c r="B138" s="0" t="s">
        <v>579</v>
      </c>
      <c r="C138" s="0" t="n">
        <v>112</v>
      </c>
      <c r="D138" s="0" t="str">
        <f aca="false">IFERROR(VLOOKUP($C138,薬効分類マスタ!$A$2:$B$180,2,FALSE()),"未登録")</f>
        <v>催眠鎮静剤,抗不安剤</v>
      </c>
      <c r="E138" s="16" t="s">
        <v>562</v>
      </c>
      <c r="F138" s="16" t="s">
        <v>241</v>
      </c>
      <c r="G138" s="16" t="s">
        <v>580</v>
      </c>
      <c r="H138" s="16" t="s">
        <v>283</v>
      </c>
      <c r="I138" s="0" t="n">
        <v>40.3</v>
      </c>
      <c r="J138" s="16" t="s">
        <v>232</v>
      </c>
      <c r="K138" s="0" t="str">
        <f aca="false">IFERROR(IF(VLOOKUP($C138,薬効分類マスタ!$A$2:$E$180,5,FALSE())=0,"",VLOOKUP($C138,薬効分類マスタ!$A$2:$E$180,5,FALSE())),"")</f>
        <v/>
      </c>
      <c r="L138" s="17"/>
      <c r="M138" s="0" t="str">
        <f aca="false">IF($K138="","",IF($L138&lt;&gt;"",$L138,VLOOKUP($C138,薬効分類マスタ!$A$2:$F$180,6,FALSE())))</f>
        <v/>
      </c>
      <c r="N138" s="0" t="str">
        <f aca="false">ASC(G138)</f>
        <v>ﾙﾈｽﾀ錠2mg</v>
      </c>
      <c r="O138" s="0" t="str">
        <f aca="false">ASC(E138)</f>
        <v>ｴｽｿﾞﾋﾟｸﾛﾝ</v>
      </c>
      <c r="P138" s="16" t="n">
        <f aca="false">N(P137)+IF($C138=検索!$B$49,1,0)</f>
        <v>0</v>
      </c>
    </row>
    <row r="139" customFormat="false" ht="15" hidden="false" customHeight="false" outlineLevel="0" collapsed="false">
      <c r="A139" s="16" t="s">
        <v>221</v>
      </c>
      <c r="B139" s="0" t="s">
        <v>581</v>
      </c>
      <c r="C139" s="0" t="n">
        <v>112</v>
      </c>
      <c r="D139" s="0" t="str">
        <f aca="false">IFERROR(VLOOKUP($C139,薬効分類マスタ!$A$2:$B$180,2,FALSE()),"未登録")</f>
        <v>催眠鎮静剤,抗不安剤</v>
      </c>
      <c r="E139" s="16" t="s">
        <v>562</v>
      </c>
      <c r="F139" s="16" t="s">
        <v>241</v>
      </c>
      <c r="G139" s="16" t="s">
        <v>582</v>
      </c>
      <c r="H139" s="16" t="s">
        <v>568</v>
      </c>
      <c r="I139" s="0" t="n">
        <v>15.3</v>
      </c>
      <c r="J139" s="16" t="s">
        <v>239</v>
      </c>
      <c r="K139" s="0" t="str">
        <f aca="false">IFERROR(IF(VLOOKUP($C139,薬効分類マスタ!$A$2:$E$180,5,FALSE())=0,"",VLOOKUP($C139,薬効分類マスタ!$A$2:$E$180,5,FALSE())),"")</f>
        <v/>
      </c>
      <c r="L139" s="17"/>
      <c r="M139" s="0" t="str">
        <f aca="false">IF($K139="","",IF($L139&lt;&gt;"",$L139,VLOOKUP($C139,薬効分類マスタ!$A$2:$F$180,6,FALSE())))</f>
        <v/>
      </c>
      <c r="N139" s="0" t="str">
        <f aca="false">ASC(G139)</f>
        <v>ｴｽｿﾞﾋﾟｸﾛﾝ錠2mg｢KMP｣</v>
      </c>
      <c r="O139" s="0" t="str">
        <f aca="false">ASC(E139)</f>
        <v>ｴｽｿﾞﾋﾟｸﾛﾝ</v>
      </c>
      <c r="P139" s="16" t="n">
        <f aca="false">N(P138)+IF($C139=検索!$B$49,1,0)</f>
        <v>0</v>
      </c>
    </row>
    <row r="140" customFormat="false" ht="15" hidden="false" customHeight="false" outlineLevel="0" collapsed="false">
      <c r="A140" s="16" t="s">
        <v>221</v>
      </c>
      <c r="B140" s="0" t="s">
        <v>583</v>
      </c>
      <c r="C140" s="0" t="n">
        <v>112</v>
      </c>
      <c r="D140" s="0" t="str">
        <f aca="false">IFERROR(VLOOKUP($C140,薬効分類マスタ!$A$2:$B$180,2,FALSE()),"未登録")</f>
        <v>催眠鎮静剤,抗不安剤</v>
      </c>
      <c r="E140" s="16" t="s">
        <v>562</v>
      </c>
      <c r="F140" s="16" t="s">
        <v>241</v>
      </c>
      <c r="G140" s="16" t="s">
        <v>584</v>
      </c>
      <c r="H140" s="16" t="s">
        <v>571</v>
      </c>
      <c r="I140" s="0" t="n">
        <v>14.4</v>
      </c>
      <c r="J140" s="16" t="s">
        <v>239</v>
      </c>
      <c r="K140" s="0" t="str">
        <f aca="false">IFERROR(IF(VLOOKUP($C140,薬効分類マスタ!$A$2:$E$180,5,FALSE())=0,"",VLOOKUP($C140,薬効分類マスタ!$A$2:$E$180,5,FALSE())),"")</f>
        <v/>
      </c>
      <c r="L140" s="17"/>
      <c r="M140" s="0" t="str">
        <f aca="false">IF($K140="","",IF($L140&lt;&gt;"",$L140,VLOOKUP($C140,薬効分類マスタ!$A$2:$F$180,6,FALSE())))</f>
        <v/>
      </c>
      <c r="N140" s="0" t="str">
        <f aca="false">ASC(G140)</f>
        <v>ｴｽｿﾞﾋﾟｸﾛﾝ錠2mg｢NPI｣</v>
      </c>
      <c r="O140" s="0" t="str">
        <f aca="false">ASC(E140)</f>
        <v>ｴｽｿﾞﾋﾟｸﾛﾝ</v>
      </c>
      <c r="P140" s="16" t="n">
        <f aca="false">N(P139)+IF($C140=検索!$B$49,1,0)</f>
        <v>0</v>
      </c>
    </row>
    <row r="141" customFormat="false" ht="15" hidden="false" customHeight="false" outlineLevel="0" collapsed="false">
      <c r="A141" s="16" t="s">
        <v>221</v>
      </c>
      <c r="B141" s="0" t="s">
        <v>585</v>
      </c>
      <c r="C141" s="0" t="n">
        <v>112</v>
      </c>
      <c r="D141" s="0" t="str">
        <f aca="false">IFERROR(VLOOKUP($C141,薬効分類マスタ!$A$2:$B$180,2,FALSE()),"未登録")</f>
        <v>催眠鎮静剤,抗不安剤</v>
      </c>
      <c r="E141" s="16" t="s">
        <v>562</v>
      </c>
      <c r="F141" s="16" t="s">
        <v>241</v>
      </c>
      <c r="G141" s="16" t="s">
        <v>586</v>
      </c>
      <c r="H141" s="16" t="s">
        <v>428</v>
      </c>
      <c r="I141" s="0" t="n">
        <v>12.9</v>
      </c>
      <c r="J141" s="16" t="s">
        <v>239</v>
      </c>
      <c r="K141" s="0" t="str">
        <f aca="false">IFERROR(IF(VLOOKUP($C141,薬効分類マスタ!$A$2:$E$180,5,FALSE())=0,"",VLOOKUP($C141,薬効分類マスタ!$A$2:$E$180,5,FALSE())),"")</f>
        <v/>
      </c>
      <c r="L141" s="17"/>
      <c r="M141" s="0" t="str">
        <f aca="false">IF($K141="","",IF($L141&lt;&gt;"",$L141,VLOOKUP($C141,薬効分類マスタ!$A$2:$F$180,6,FALSE())))</f>
        <v/>
      </c>
      <c r="N141" s="0" t="str">
        <f aca="false">ASC(G141)</f>
        <v>ｴｽｿﾞﾋﾟｸﾛﾝ錠2mg｢明治｣</v>
      </c>
      <c r="O141" s="0" t="str">
        <f aca="false">ASC(E141)</f>
        <v>ｴｽｿﾞﾋﾟｸﾛﾝ</v>
      </c>
      <c r="P141" s="16" t="n">
        <f aca="false">N(P140)+IF($C141=検索!$B$49,1,0)</f>
        <v>0</v>
      </c>
    </row>
    <row r="142" customFormat="false" ht="15" hidden="false" customHeight="false" outlineLevel="0" collapsed="false">
      <c r="A142" s="16" t="s">
        <v>221</v>
      </c>
      <c r="B142" s="0" t="s">
        <v>587</v>
      </c>
      <c r="C142" s="0" t="n">
        <v>112</v>
      </c>
      <c r="D142" s="0" t="str">
        <f aca="false">IFERROR(VLOOKUP($C142,薬効分類マスタ!$A$2:$B$180,2,FALSE()),"未登録")</f>
        <v>催眠鎮静剤,抗不安剤</v>
      </c>
      <c r="E142" s="16" t="s">
        <v>562</v>
      </c>
      <c r="F142" s="16" t="s">
        <v>364</v>
      </c>
      <c r="G142" s="16" t="s">
        <v>588</v>
      </c>
      <c r="I142" s="0" t="n">
        <v>12.2</v>
      </c>
      <c r="J142" s="16" t="s">
        <v>239</v>
      </c>
      <c r="K142" s="0" t="str">
        <f aca="false">IFERROR(IF(VLOOKUP($C142,薬効分類マスタ!$A$2:$E$180,5,FALSE())=0,"",VLOOKUP($C142,薬効分類マスタ!$A$2:$E$180,5,FALSE())),"")</f>
        <v/>
      </c>
      <c r="L142" s="17"/>
      <c r="M142" s="0" t="str">
        <f aca="false">IF($K142="","",IF($L142&lt;&gt;"",$L142,VLOOKUP($C142,薬効分類マスタ!$A$2:$F$180,6,FALSE())))</f>
        <v/>
      </c>
      <c r="N142" s="0" t="str">
        <f aca="false">ASC(G142)</f>
        <v>ｴｽｿﾞﾋﾟｸﾛﾝ3mg錠</v>
      </c>
      <c r="O142" s="0" t="str">
        <f aca="false">ASC(E142)</f>
        <v>ｴｽｿﾞﾋﾟｸﾛﾝ</v>
      </c>
      <c r="P142" s="16" t="n">
        <f aca="false">N(P141)+IF($C142=検索!$B$49,1,0)</f>
        <v>0</v>
      </c>
    </row>
    <row r="143" customFormat="false" ht="15" hidden="false" customHeight="false" outlineLevel="0" collapsed="false">
      <c r="A143" s="16" t="s">
        <v>221</v>
      </c>
      <c r="B143" s="0" t="s">
        <v>589</v>
      </c>
      <c r="C143" s="0" t="n">
        <v>112</v>
      </c>
      <c r="D143" s="0" t="str">
        <f aca="false">IFERROR(VLOOKUP($C143,薬効分類マスタ!$A$2:$B$180,2,FALSE()),"未登録")</f>
        <v>催眠鎮静剤,抗不安剤</v>
      </c>
      <c r="E143" s="16" t="s">
        <v>562</v>
      </c>
      <c r="F143" s="16" t="s">
        <v>364</v>
      </c>
      <c r="G143" s="16" t="s">
        <v>590</v>
      </c>
      <c r="H143" s="16" t="s">
        <v>283</v>
      </c>
      <c r="I143" s="0" t="n">
        <v>45.6</v>
      </c>
      <c r="J143" s="16" t="s">
        <v>232</v>
      </c>
      <c r="K143" s="0" t="str">
        <f aca="false">IFERROR(IF(VLOOKUP($C143,薬効分類マスタ!$A$2:$E$180,5,FALSE())=0,"",VLOOKUP($C143,薬効分類マスタ!$A$2:$E$180,5,FALSE())),"")</f>
        <v/>
      </c>
      <c r="L143" s="17"/>
      <c r="M143" s="0" t="str">
        <f aca="false">IF($K143="","",IF($L143&lt;&gt;"",$L143,VLOOKUP($C143,薬効分類マスタ!$A$2:$F$180,6,FALSE())))</f>
        <v/>
      </c>
      <c r="N143" s="0" t="str">
        <f aca="false">ASC(G143)</f>
        <v>ﾙﾈｽﾀ錠3mg</v>
      </c>
      <c r="O143" s="0" t="str">
        <f aca="false">ASC(E143)</f>
        <v>ｴｽｿﾞﾋﾟｸﾛﾝ</v>
      </c>
      <c r="P143" s="16" t="n">
        <f aca="false">N(P142)+IF($C143=検索!$B$49,1,0)</f>
        <v>0</v>
      </c>
    </row>
    <row r="144" customFormat="false" ht="15" hidden="false" customHeight="false" outlineLevel="0" collapsed="false">
      <c r="A144" s="16" t="s">
        <v>221</v>
      </c>
      <c r="B144" s="0" t="s">
        <v>591</v>
      </c>
      <c r="C144" s="0" t="n">
        <v>112</v>
      </c>
      <c r="D144" s="0" t="str">
        <f aca="false">IFERROR(VLOOKUP($C144,薬効分類マスタ!$A$2:$B$180,2,FALSE()),"未登録")</f>
        <v>催眠鎮静剤,抗不安剤</v>
      </c>
      <c r="E144" s="16" t="s">
        <v>562</v>
      </c>
      <c r="F144" s="16" t="s">
        <v>364</v>
      </c>
      <c r="G144" s="16" t="s">
        <v>592</v>
      </c>
      <c r="H144" s="16" t="s">
        <v>568</v>
      </c>
      <c r="I144" s="0" t="n">
        <v>19.4</v>
      </c>
      <c r="J144" s="16" t="s">
        <v>239</v>
      </c>
      <c r="K144" s="0" t="str">
        <f aca="false">IFERROR(IF(VLOOKUP($C144,薬効分類マスタ!$A$2:$E$180,5,FALSE())=0,"",VLOOKUP($C144,薬効分類マスタ!$A$2:$E$180,5,FALSE())),"")</f>
        <v/>
      </c>
      <c r="L144" s="17"/>
      <c r="M144" s="0" t="str">
        <f aca="false">IF($K144="","",IF($L144&lt;&gt;"",$L144,VLOOKUP($C144,薬効分類マスタ!$A$2:$F$180,6,FALSE())))</f>
        <v/>
      </c>
      <c r="N144" s="0" t="str">
        <f aca="false">ASC(G144)</f>
        <v>ｴｽｿﾞﾋﾟｸﾛﾝ錠3mg｢KMP｣</v>
      </c>
      <c r="O144" s="0" t="str">
        <f aca="false">ASC(E144)</f>
        <v>ｴｽｿﾞﾋﾟｸﾛﾝ</v>
      </c>
      <c r="P144" s="16" t="n">
        <f aca="false">N(P143)+IF($C144=検索!$B$49,1,0)</f>
        <v>0</v>
      </c>
    </row>
    <row r="145" customFormat="false" ht="15" hidden="false" customHeight="false" outlineLevel="0" collapsed="false">
      <c r="A145" s="16" t="s">
        <v>221</v>
      </c>
      <c r="B145" s="0" t="s">
        <v>593</v>
      </c>
      <c r="C145" s="0" t="n">
        <v>112</v>
      </c>
      <c r="D145" s="0" t="str">
        <f aca="false">IFERROR(VLOOKUP($C145,薬効分類マスタ!$A$2:$B$180,2,FALSE()),"未登録")</f>
        <v>催眠鎮静剤,抗不安剤</v>
      </c>
      <c r="E145" s="16" t="s">
        <v>562</v>
      </c>
      <c r="F145" s="16" t="s">
        <v>364</v>
      </c>
      <c r="G145" s="16" t="s">
        <v>594</v>
      </c>
      <c r="H145" s="16" t="s">
        <v>571</v>
      </c>
      <c r="I145" s="0" t="n">
        <v>17.4</v>
      </c>
      <c r="J145" s="16" t="s">
        <v>239</v>
      </c>
      <c r="K145" s="0" t="str">
        <f aca="false">IFERROR(IF(VLOOKUP($C145,薬効分類マスタ!$A$2:$E$180,5,FALSE())=0,"",VLOOKUP($C145,薬効分類マスタ!$A$2:$E$180,5,FALSE())),"")</f>
        <v/>
      </c>
      <c r="L145" s="17"/>
      <c r="M145" s="0" t="str">
        <f aca="false">IF($K145="","",IF($L145&lt;&gt;"",$L145,VLOOKUP($C145,薬効分類マスタ!$A$2:$F$180,6,FALSE())))</f>
        <v/>
      </c>
      <c r="N145" s="0" t="str">
        <f aca="false">ASC(G145)</f>
        <v>ｴｽｿﾞﾋﾟｸﾛﾝ錠3mg｢NPI｣</v>
      </c>
      <c r="O145" s="0" t="str">
        <f aca="false">ASC(E145)</f>
        <v>ｴｽｿﾞﾋﾟｸﾛﾝ</v>
      </c>
      <c r="P145" s="16" t="n">
        <f aca="false">N(P144)+IF($C145=検索!$B$49,1,0)</f>
        <v>0</v>
      </c>
    </row>
    <row r="146" customFormat="false" ht="15" hidden="false" customHeight="false" outlineLevel="0" collapsed="false">
      <c r="A146" s="16" t="s">
        <v>221</v>
      </c>
      <c r="B146" s="0" t="s">
        <v>595</v>
      </c>
      <c r="C146" s="0" t="n">
        <v>112</v>
      </c>
      <c r="D146" s="0" t="str">
        <f aca="false">IFERROR(VLOOKUP($C146,薬効分類マスタ!$A$2:$B$180,2,FALSE()),"未登録")</f>
        <v>催眠鎮静剤,抗不安剤</v>
      </c>
      <c r="E146" s="16" t="s">
        <v>562</v>
      </c>
      <c r="F146" s="16" t="s">
        <v>364</v>
      </c>
      <c r="G146" s="16" t="s">
        <v>596</v>
      </c>
      <c r="H146" s="16" t="s">
        <v>574</v>
      </c>
      <c r="I146" s="0" t="n">
        <v>16.7</v>
      </c>
      <c r="J146" s="16" t="s">
        <v>239</v>
      </c>
      <c r="K146" s="0" t="str">
        <f aca="false">IFERROR(IF(VLOOKUP($C146,薬効分類マスタ!$A$2:$E$180,5,FALSE())=0,"",VLOOKUP($C146,薬効分類マスタ!$A$2:$E$180,5,FALSE())),"")</f>
        <v/>
      </c>
      <c r="L146" s="17"/>
      <c r="M146" s="0" t="str">
        <f aca="false">IF($K146="","",IF($L146&lt;&gt;"",$L146,VLOOKUP($C146,薬効分類マスタ!$A$2:$F$180,6,FALSE())))</f>
        <v/>
      </c>
      <c r="N146" s="0" t="str">
        <f aca="false">ASC(G146)</f>
        <v>ｴｽｿﾞﾋﾟｸﾛﾝ錠3mg｢YD｣</v>
      </c>
      <c r="O146" s="0" t="str">
        <f aca="false">ASC(E146)</f>
        <v>ｴｽｿﾞﾋﾟｸﾛﾝ</v>
      </c>
      <c r="P146" s="16" t="n">
        <f aca="false">N(P145)+IF($C146=検索!$B$49,1,0)</f>
        <v>0</v>
      </c>
    </row>
    <row r="147" customFormat="false" ht="15" hidden="false" customHeight="false" outlineLevel="0" collapsed="false">
      <c r="A147" s="16" t="s">
        <v>221</v>
      </c>
      <c r="B147" s="0" t="s">
        <v>597</v>
      </c>
      <c r="C147" s="0" t="n">
        <v>112</v>
      </c>
      <c r="D147" s="0" t="str">
        <f aca="false">IFERROR(VLOOKUP($C147,薬効分類マスタ!$A$2:$B$180,2,FALSE()),"未登録")</f>
        <v>催眠鎮静剤,抗不安剤</v>
      </c>
      <c r="E147" s="16" t="s">
        <v>562</v>
      </c>
      <c r="F147" s="16" t="s">
        <v>364</v>
      </c>
      <c r="G147" s="16" t="s">
        <v>598</v>
      </c>
      <c r="H147" s="16" t="s">
        <v>238</v>
      </c>
      <c r="I147" s="0" t="n">
        <v>16.7</v>
      </c>
      <c r="J147" s="16" t="s">
        <v>239</v>
      </c>
      <c r="K147" s="0" t="str">
        <f aca="false">IFERROR(IF(VLOOKUP($C147,薬効分類マスタ!$A$2:$E$180,5,FALSE())=0,"",VLOOKUP($C147,薬効分類マスタ!$A$2:$E$180,5,FALSE())),"")</f>
        <v/>
      </c>
      <c r="L147" s="17"/>
      <c r="M147" s="0" t="str">
        <f aca="false">IF($K147="","",IF($L147&lt;&gt;"",$L147,VLOOKUP($C147,薬効分類マスタ!$A$2:$F$180,6,FALSE())))</f>
        <v/>
      </c>
      <c r="N147" s="0" t="str">
        <f aca="false">ASC(G147)</f>
        <v>ｴｽｿﾞﾋﾟｸﾛﾝ錠3mg｢ｱﾒﾙ｣</v>
      </c>
      <c r="O147" s="0" t="str">
        <f aca="false">ASC(E147)</f>
        <v>ｴｽｿﾞﾋﾟｸﾛﾝ</v>
      </c>
      <c r="P147" s="16" t="n">
        <f aca="false">N(P146)+IF($C147=検索!$B$49,1,0)</f>
        <v>0</v>
      </c>
    </row>
    <row r="148" customFormat="false" ht="15" hidden="false" customHeight="false" outlineLevel="0" collapsed="false">
      <c r="A148" s="16" t="s">
        <v>221</v>
      </c>
      <c r="B148" s="0" t="s">
        <v>599</v>
      </c>
      <c r="C148" s="0" t="n">
        <v>112</v>
      </c>
      <c r="D148" s="0" t="str">
        <f aca="false">IFERROR(VLOOKUP($C148,薬効分類マスタ!$A$2:$B$180,2,FALSE()),"未登録")</f>
        <v>催眠鎮静剤,抗不安剤</v>
      </c>
      <c r="E148" s="16" t="s">
        <v>562</v>
      </c>
      <c r="F148" s="16" t="s">
        <v>364</v>
      </c>
      <c r="G148" s="16" t="s">
        <v>600</v>
      </c>
      <c r="H148" s="16" t="s">
        <v>601</v>
      </c>
      <c r="I148" s="0" t="n">
        <v>17.9</v>
      </c>
      <c r="J148" s="16" t="s">
        <v>239</v>
      </c>
      <c r="K148" s="0" t="str">
        <f aca="false">IFERROR(IF(VLOOKUP($C148,薬効分類マスタ!$A$2:$E$180,5,FALSE())=0,"",VLOOKUP($C148,薬効分類マスタ!$A$2:$E$180,5,FALSE())),"")</f>
        <v/>
      </c>
      <c r="L148" s="17"/>
      <c r="M148" s="0" t="str">
        <f aca="false">IF($K148="","",IF($L148&lt;&gt;"",$L148,VLOOKUP($C148,薬効分類マスタ!$A$2:$F$180,6,FALSE())))</f>
        <v/>
      </c>
      <c r="N148" s="0" t="str">
        <f aca="false">ASC(G148)</f>
        <v>ｴｽｿﾞﾋﾟｸﾛﾝ錠3mg｢杏林｣</v>
      </c>
      <c r="O148" s="0" t="str">
        <f aca="false">ASC(E148)</f>
        <v>ｴｽｿﾞﾋﾟｸﾛﾝ</v>
      </c>
      <c r="P148" s="16" t="n">
        <f aca="false">N(P147)+IF($C148=検索!$B$49,1,0)</f>
        <v>0</v>
      </c>
    </row>
    <row r="149" customFormat="false" ht="15" hidden="false" customHeight="false" outlineLevel="0" collapsed="false">
      <c r="A149" s="16" t="s">
        <v>221</v>
      </c>
      <c r="B149" s="0" t="s">
        <v>602</v>
      </c>
      <c r="C149" s="0" t="n">
        <v>112</v>
      </c>
      <c r="D149" s="0" t="str">
        <f aca="false">IFERROR(VLOOKUP($C149,薬効分類マスタ!$A$2:$B$180,2,FALSE()),"未登録")</f>
        <v>催眠鎮静剤,抗不安剤</v>
      </c>
      <c r="E149" s="16" t="s">
        <v>562</v>
      </c>
      <c r="F149" s="16" t="s">
        <v>364</v>
      </c>
      <c r="G149" s="16" t="s">
        <v>603</v>
      </c>
      <c r="H149" s="16" t="s">
        <v>533</v>
      </c>
      <c r="I149" s="0" t="n">
        <v>16.7</v>
      </c>
      <c r="J149" s="16" t="s">
        <v>239</v>
      </c>
      <c r="K149" s="0" t="str">
        <f aca="false">IFERROR(IF(VLOOKUP($C149,薬効分類マスタ!$A$2:$E$180,5,FALSE())=0,"",VLOOKUP($C149,薬効分類マスタ!$A$2:$E$180,5,FALSE())),"")</f>
        <v/>
      </c>
      <c r="L149" s="17"/>
      <c r="M149" s="0" t="str">
        <f aca="false">IF($K149="","",IF($L149&lt;&gt;"",$L149,VLOOKUP($C149,薬効分類マスタ!$A$2:$F$180,6,FALSE())))</f>
        <v/>
      </c>
      <c r="N149" s="0" t="str">
        <f aca="false">ASC(G149)</f>
        <v>ｴｽｿﾞﾋﾟｸﾛﾝ錠3mg｢ﾄｰﾜ｣</v>
      </c>
      <c r="O149" s="0" t="str">
        <f aca="false">ASC(E149)</f>
        <v>ｴｽｿﾞﾋﾟｸﾛﾝ</v>
      </c>
      <c r="P149" s="16" t="n">
        <f aca="false">N(P148)+IF($C149=検索!$B$49,1,0)</f>
        <v>0</v>
      </c>
    </row>
    <row r="150" customFormat="false" ht="15" hidden="false" customHeight="false" outlineLevel="0" collapsed="false">
      <c r="A150" s="16" t="s">
        <v>221</v>
      </c>
      <c r="B150" s="0" t="s">
        <v>604</v>
      </c>
      <c r="C150" s="0" t="n">
        <v>112</v>
      </c>
      <c r="D150" s="0" t="str">
        <f aca="false">IFERROR(VLOOKUP($C150,薬効分類マスタ!$A$2:$B$180,2,FALSE()),"未登録")</f>
        <v>催眠鎮静剤,抗不安剤</v>
      </c>
      <c r="E150" s="16" t="s">
        <v>562</v>
      </c>
      <c r="F150" s="16" t="s">
        <v>364</v>
      </c>
      <c r="G150" s="16" t="s">
        <v>605</v>
      </c>
      <c r="H150" s="16" t="s">
        <v>606</v>
      </c>
      <c r="I150" s="0" t="n">
        <v>16.7</v>
      </c>
      <c r="J150" s="16" t="s">
        <v>239</v>
      </c>
      <c r="K150" s="0" t="str">
        <f aca="false">IFERROR(IF(VLOOKUP($C150,薬効分類マスタ!$A$2:$E$180,5,FALSE())=0,"",VLOOKUP($C150,薬効分類マスタ!$A$2:$E$180,5,FALSE())),"")</f>
        <v/>
      </c>
      <c r="L150" s="17"/>
      <c r="M150" s="0" t="str">
        <f aca="false">IF($K150="","",IF($L150&lt;&gt;"",$L150,VLOOKUP($C150,薬効分類マスタ!$A$2:$F$180,6,FALSE())))</f>
        <v/>
      </c>
      <c r="N150" s="0" t="str">
        <f aca="false">ASC(G150)</f>
        <v>ｴｽｿﾞﾋﾟｸﾛﾝ錠3mg｢日新｣</v>
      </c>
      <c r="O150" s="0" t="str">
        <f aca="false">ASC(E150)</f>
        <v>ｴｽｿﾞﾋﾟｸﾛﾝ</v>
      </c>
      <c r="P150" s="16" t="n">
        <f aca="false">N(P149)+IF($C150=検索!$B$49,1,0)</f>
        <v>0</v>
      </c>
    </row>
    <row r="151" customFormat="false" ht="15" hidden="false" customHeight="false" outlineLevel="0" collapsed="false">
      <c r="A151" s="16" t="s">
        <v>221</v>
      </c>
      <c r="B151" s="0" t="s">
        <v>607</v>
      </c>
      <c r="C151" s="0" t="n">
        <v>112</v>
      </c>
      <c r="D151" s="0" t="str">
        <f aca="false">IFERROR(VLOOKUP($C151,薬効分類マスタ!$A$2:$B$180,2,FALSE()),"未登録")</f>
        <v>催眠鎮静剤,抗不安剤</v>
      </c>
      <c r="E151" s="16" t="s">
        <v>562</v>
      </c>
      <c r="F151" s="16" t="s">
        <v>364</v>
      </c>
      <c r="G151" s="16" t="s">
        <v>608</v>
      </c>
      <c r="H151" s="16" t="s">
        <v>428</v>
      </c>
      <c r="I151" s="0" t="n">
        <v>16.7</v>
      </c>
      <c r="J151" s="16" t="s">
        <v>239</v>
      </c>
      <c r="K151" s="0" t="str">
        <f aca="false">IFERROR(IF(VLOOKUP($C151,薬効分類マスタ!$A$2:$E$180,5,FALSE())=0,"",VLOOKUP($C151,薬効分類マスタ!$A$2:$E$180,5,FALSE())),"")</f>
        <v/>
      </c>
      <c r="L151" s="17"/>
      <c r="M151" s="0" t="str">
        <f aca="false">IF($K151="","",IF($L151&lt;&gt;"",$L151,VLOOKUP($C151,薬効分類マスタ!$A$2:$F$180,6,FALSE())))</f>
        <v/>
      </c>
      <c r="N151" s="0" t="str">
        <f aca="false">ASC(G151)</f>
        <v>ｴｽｿﾞﾋﾟｸﾛﾝ錠3mg｢明治｣</v>
      </c>
      <c r="O151" s="0" t="str">
        <f aca="false">ASC(E151)</f>
        <v>ｴｽｿﾞﾋﾟｸﾛﾝ</v>
      </c>
      <c r="P151" s="16" t="n">
        <f aca="false">N(P150)+IF($C151=検索!$B$49,1,0)</f>
        <v>0</v>
      </c>
    </row>
    <row r="152" customFormat="false" ht="15" hidden="false" customHeight="false" outlineLevel="0" collapsed="false">
      <c r="A152" s="16" t="s">
        <v>221</v>
      </c>
      <c r="B152" s="0" t="s">
        <v>609</v>
      </c>
      <c r="C152" s="0" t="n">
        <v>113</v>
      </c>
      <c r="D152" s="0" t="str">
        <f aca="false">IFERROR(VLOOKUP($C152,薬効分類マスタ!$A$2:$B$180,2,FALSE()),"未登録")</f>
        <v>抗てんかん剤</v>
      </c>
      <c r="E152" s="16" t="s">
        <v>610</v>
      </c>
      <c r="F152" s="16" t="s">
        <v>224</v>
      </c>
      <c r="G152" s="16" t="s">
        <v>611</v>
      </c>
      <c r="H152" s="16" t="s">
        <v>504</v>
      </c>
      <c r="I152" s="0" t="n">
        <v>164.6</v>
      </c>
      <c r="K152" s="0" t="str">
        <f aca="false">IFERROR(IF(VLOOKUP($C152,薬効分類マスタ!$A$2:$E$180,5,FALSE())=0,"",VLOOKUP($C152,薬効分類マスタ!$A$2:$E$180,5,FALSE())),"")</f>
        <v/>
      </c>
      <c r="L152" s="17"/>
      <c r="M152" s="0" t="str">
        <f aca="false">IF($K152="","",IF($L152&lt;&gt;"",$L152,VLOOKUP($C152,薬効分類マスタ!$A$2:$F$180,6,FALSE())))</f>
        <v/>
      </c>
      <c r="N152" s="0" t="str">
        <f aca="false">ASC(G152)</f>
        <v>ｸﾗﾝﾎﾟｰﾙ末</v>
      </c>
      <c r="O152" s="0" t="str">
        <f aca="false">ASC(E152)</f>
        <v>ｱｾﾁﾙﾌｪﾈﾄﾗｲﾄﾞ</v>
      </c>
      <c r="P152" s="16" t="n">
        <f aca="false">N(P151)+IF($C152=検索!$B$49,1,0)</f>
        <v>0</v>
      </c>
    </row>
    <row r="153" customFormat="false" ht="15" hidden="false" customHeight="false" outlineLevel="0" collapsed="false">
      <c r="A153" s="16" t="s">
        <v>221</v>
      </c>
      <c r="B153" s="0" t="s">
        <v>612</v>
      </c>
      <c r="C153" s="0" t="n">
        <v>113</v>
      </c>
      <c r="D153" s="0" t="str">
        <f aca="false">IFERROR(VLOOKUP($C153,薬効分類マスタ!$A$2:$B$180,2,FALSE()),"未登録")</f>
        <v>抗てんかん剤</v>
      </c>
      <c r="E153" s="16" t="s">
        <v>610</v>
      </c>
      <c r="F153" s="16" t="s">
        <v>613</v>
      </c>
      <c r="G153" s="16" t="s">
        <v>614</v>
      </c>
      <c r="H153" s="16" t="s">
        <v>504</v>
      </c>
      <c r="I153" s="0" t="n">
        <v>55.8</v>
      </c>
      <c r="K153" s="0" t="str">
        <f aca="false">IFERROR(IF(VLOOKUP($C153,薬効分類マスタ!$A$2:$E$180,5,FALSE())=0,"",VLOOKUP($C153,薬効分類マスタ!$A$2:$E$180,5,FALSE())),"")</f>
        <v/>
      </c>
      <c r="L153" s="17"/>
      <c r="M153" s="0" t="str">
        <f aca="false">IF($K153="","",IF($L153&lt;&gt;"",$L153,VLOOKUP($C153,薬効分類マスタ!$A$2:$F$180,6,FALSE())))</f>
        <v/>
      </c>
      <c r="N153" s="0" t="str">
        <f aca="false">ASC(G153)</f>
        <v>ｸﾗﾝﾎﾟｰﾙ錠200mg</v>
      </c>
      <c r="O153" s="0" t="str">
        <f aca="false">ASC(E153)</f>
        <v>ｱｾﾁﾙﾌｪﾈﾄﾗｲﾄﾞ</v>
      </c>
      <c r="P153" s="16" t="n">
        <f aca="false">N(P152)+IF($C153=検索!$B$49,1,0)</f>
        <v>0</v>
      </c>
    </row>
    <row r="154" customFormat="false" ht="15" hidden="false" customHeight="false" outlineLevel="0" collapsed="false">
      <c r="A154" s="16" t="s">
        <v>221</v>
      </c>
      <c r="B154" s="0" t="s">
        <v>615</v>
      </c>
      <c r="C154" s="0" t="n">
        <v>113</v>
      </c>
      <c r="D154" s="0" t="str">
        <f aca="false">IFERROR(VLOOKUP($C154,薬効分類マスタ!$A$2:$B$180,2,FALSE()),"未登録")</f>
        <v>抗てんかん剤</v>
      </c>
      <c r="E154" s="16" t="s">
        <v>616</v>
      </c>
      <c r="F154" s="16" t="s">
        <v>224</v>
      </c>
      <c r="G154" s="16" t="s">
        <v>617</v>
      </c>
      <c r="H154" s="16" t="s">
        <v>504</v>
      </c>
      <c r="I154" s="0" t="n">
        <v>201.2</v>
      </c>
      <c r="K154" s="0" t="str">
        <f aca="false">IFERROR(IF(VLOOKUP($C154,薬効分類マスタ!$A$2:$E$180,5,FALSE())=0,"",VLOOKUP($C154,薬効分類マスタ!$A$2:$E$180,5,FALSE())),"")</f>
        <v/>
      </c>
      <c r="L154" s="17"/>
      <c r="M154" s="0" t="str">
        <f aca="false">IF($K154="","",IF($L154&lt;&gt;"",$L154,VLOOKUP($C154,薬効分類マスタ!$A$2:$F$180,6,FALSE())))</f>
        <v/>
      </c>
      <c r="N154" s="0" t="str">
        <f aca="false">ASC(G154)</f>
        <v>ｱｸｾﾉﾝ末</v>
      </c>
      <c r="O154" s="0" t="str">
        <f aca="false">ASC(E154)</f>
        <v>ｴﾄﾄｲﾝ</v>
      </c>
      <c r="P154" s="16" t="n">
        <f aca="false">N(P153)+IF($C154=検索!$B$49,1,0)</f>
        <v>0</v>
      </c>
    </row>
    <row r="155" customFormat="false" ht="15" hidden="false" customHeight="false" outlineLevel="0" collapsed="false">
      <c r="A155" s="16" t="s">
        <v>221</v>
      </c>
      <c r="B155" s="0" t="s">
        <v>618</v>
      </c>
      <c r="C155" s="0" t="n">
        <v>113</v>
      </c>
      <c r="D155" s="0" t="str">
        <f aca="false">IFERROR(VLOOKUP($C155,薬効分類マスタ!$A$2:$B$180,2,FALSE()),"未登録")</f>
        <v>抗てんかん剤</v>
      </c>
      <c r="E155" s="16" t="s">
        <v>619</v>
      </c>
      <c r="F155" s="16" t="s">
        <v>307</v>
      </c>
      <c r="G155" s="16" t="s">
        <v>620</v>
      </c>
      <c r="I155" s="0" t="n">
        <v>15.7</v>
      </c>
      <c r="K155" s="0" t="str">
        <f aca="false">IFERROR(IF(VLOOKUP($C155,薬効分類マスタ!$A$2:$E$180,5,FALSE())=0,"",VLOOKUP($C155,薬効分類マスタ!$A$2:$E$180,5,FALSE())),"")</f>
        <v/>
      </c>
      <c r="L155" s="17"/>
      <c r="M155" s="0" t="str">
        <f aca="false">IF($K155="","",IF($L155&lt;&gt;"",$L155,VLOOKUP($C155,薬効分類マスタ!$A$2:$F$180,6,FALSE())))</f>
        <v/>
      </c>
      <c r="N155" s="0" t="str">
        <f aca="false">ASC(G155)</f>
        <v>ﾌｪﾆﾄｲﾝ散</v>
      </c>
      <c r="O155" s="0" t="str">
        <f aca="false">ASC(E155)</f>
        <v>ﾌｪﾆﾄｲﾝ</v>
      </c>
      <c r="P155" s="16" t="n">
        <f aca="false">N(P154)+IF($C155=検索!$B$49,1,0)</f>
        <v>0</v>
      </c>
    </row>
    <row r="156" customFormat="false" ht="15" hidden="false" customHeight="false" outlineLevel="0" collapsed="false">
      <c r="A156" s="16" t="s">
        <v>221</v>
      </c>
      <c r="B156" s="0" t="s">
        <v>621</v>
      </c>
      <c r="C156" s="0" t="n">
        <v>113</v>
      </c>
      <c r="D156" s="0" t="str">
        <f aca="false">IFERROR(VLOOKUP($C156,薬効分類マスタ!$A$2:$B$180,2,FALSE()),"未登録")</f>
        <v>抗てんかん剤</v>
      </c>
      <c r="E156" s="16" t="s">
        <v>619</v>
      </c>
      <c r="F156" s="16" t="s">
        <v>622</v>
      </c>
      <c r="G156" s="16" t="s">
        <v>623</v>
      </c>
      <c r="I156" s="0" t="n">
        <v>11.9</v>
      </c>
      <c r="K156" s="0" t="str">
        <f aca="false">IFERROR(IF(VLOOKUP($C156,薬効分類マスタ!$A$2:$E$180,5,FALSE())=0,"",VLOOKUP($C156,薬効分類マスタ!$A$2:$E$180,5,FALSE())),"")</f>
        <v/>
      </c>
      <c r="L156" s="17"/>
      <c r="M156" s="0" t="str">
        <f aca="false">IF($K156="","",IF($L156&lt;&gt;"",$L156,VLOOKUP($C156,薬効分類マスタ!$A$2:$F$180,6,FALSE())))</f>
        <v/>
      </c>
      <c r="N156" s="0" t="str">
        <f aca="false">ASC(G156)</f>
        <v>ﾌｪﾆﾄｲﾝ錠</v>
      </c>
      <c r="O156" s="0" t="str">
        <f aca="false">ASC(E156)</f>
        <v>ﾌｪﾆﾄｲﾝ</v>
      </c>
      <c r="P156" s="16" t="n">
        <f aca="false">N(P155)+IF($C156=検索!$B$49,1,0)</f>
        <v>0</v>
      </c>
    </row>
    <row r="157" customFormat="false" ht="15" hidden="false" customHeight="false" outlineLevel="0" collapsed="false">
      <c r="A157" s="16" t="s">
        <v>221</v>
      </c>
      <c r="B157" s="0" t="s">
        <v>624</v>
      </c>
      <c r="C157" s="0" t="n">
        <v>113</v>
      </c>
      <c r="D157" s="0" t="str">
        <f aca="false">IFERROR(VLOOKUP($C157,薬効分類マスタ!$A$2:$B$180,2,FALSE()),"未登録")</f>
        <v>抗てんかん剤</v>
      </c>
      <c r="E157" s="16" t="s">
        <v>619</v>
      </c>
      <c r="F157" s="16" t="s">
        <v>622</v>
      </c>
      <c r="G157" s="16" t="s">
        <v>625</v>
      </c>
      <c r="H157" s="16" t="s">
        <v>504</v>
      </c>
      <c r="I157" s="0" t="n">
        <v>12.1</v>
      </c>
      <c r="K157" s="0" t="str">
        <f aca="false">IFERROR(IF(VLOOKUP($C157,薬効分類マスタ!$A$2:$E$180,5,FALSE())=0,"",VLOOKUP($C157,薬効分類マスタ!$A$2:$E$180,5,FALSE())),"")</f>
        <v/>
      </c>
      <c r="L157" s="17"/>
      <c r="M157" s="0" t="str">
        <f aca="false">IF($K157="","",IF($L157&lt;&gt;"",$L157,VLOOKUP($C157,薬効分類マスタ!$A$2:$F$180,6,FALSE())))</f>
        <v/>
      </c>
      <c r="N157" s="0" t="str">
        <f aca="false">ASC(G157)</f>
        <v>ｱﾚﾋﾞｱﾁﾝ錠25mg</v>
      </c>
      <c r="O157" s="0" t="str">
        <f aca="false">ASC(E157)</f>
        <v>ﾌｪﾆﾄｲﾝ</v>
      </c>
      <c r="P157" s="16" t="n">
        <f aca="false">N(P156)+IF($C157=検索!$B$49,1,0)</f>
        <v>0</v>
      </c>
    </row>
    <row r="158" customFormat="false" ht="15" hidden="false" customHeight="false" outlineLevel="0" collapsed="false">
      <c r="A158" s="16" t="s">
        <v>221</v>
      </c>
      <c r="B158" s="0" t="s">
        <v>626</v>
      </c>
      <c r="C158" s="0" t="n">
        <v>113</v>
      </c>
      <c r="D158" s="0" t="str">
        <f aca="false">IFERROR(VLOOKUP($C158,薬効分類マスタ!$A$2:$B$180,2,FALSE()),"未登録")</f>
        <v>抗てんかん剤</v>
      </c>
      <c r="E158" s="16" t="s">
        <v>619</v>
      </c>
      <c r="F158" s="16" t="s">
        <v>627</v>
      </c>
      <c r="G158" s="16" t="s">
        <v>623</v>
      </c>
      <c r="I158" s="0" t="n">
        <v>12.8</v>
      </c>
      <c r="K158" s="0" t="str">
        <f aca="false">IFERROR(IF(VLOOKUP($C158,薬効分類マスタ!$A$2:$E$180,5,FALSE())=0,"",VLOOKUP($C158,薬効分類マスタ!$A$2:$E$180,5,FALSE())),"")</f>
        <v/>
      </c>
      <c r="L158" s="17"/>
      <c r="M158" s="0" t="str">
        <f aca="false">IF($K158="","",IF($L158&lt;&gt;"",$L158,VLOOKUP($C158,薬効分類マスタ!$A$2:$F$180,6,FALSE())))</f>
        <v/>
      </c>
      <c r="N158" s="0" t="str">
        <f aca="false">ASC(G158)</f>
        <v>ﾌｪﾆﾄｲﾝ錠</v>
      </c>
      <c r="O158" s="0" t="str">
        <f aca="false">ASC(E158)</f>
        <v>ﾌｪﾆﾄｲﾝ</v>
      </c>
      <c r="P158" s="16" t="n">
        <f aca="false">N(P157)+IF($C158=検索!$B$49,1,0)</f>
        <v>0</v>
      </c>
    </row>
    <row r="159" customFormat="false" ht="15" hidden="false" customHeight="false" outlineLevel="0" collapsed="false">
      <c r="A159" s="16" t="s">
        <v>221</v>
      </c>
      <c r="B159" s="0" t="s">
        <v>628</v>
      </c>
      <c r="C159" s="0" t="n">
        <v>113</v>
      </c>
      <c r="D159" s="0" t="str">
        <f aca="false">IFERROR(VLOOKUP($C159,薬効分類マスタ!$A$2:$B$180,2,FALSE()),"未登録")</f>
        <v>抗てんかん剤</v>
      </c>
      <c r="E159" s="16" t="s">
        <v>619</v>
      </c>
      <c r="F159" s="16" t="s">
        <v>627</v>
      </c>
      <c r="G159" s="16" t="s">
        <v>629</v>
      </c>
      <c r="H159" s="16" t="s">
        <v>504</v>
      </c>
      <c r="I159" s="0" t="n">
        <v>12.9</v>
      </c>
      <c r="K159" s="0" t="str">
        <f aca="false">IFERROR(IF(VLOOKUP($C159,薬効分類マスタ!$A$2:$E$180,5,FALSE())=0,"",VLOOKUP($C159,薬効分類マスタ!$A$2:$E$180,5,FALSE())),"")</f>
        <v/>
      </c>
      <c r="L159" s="17"/>
      <c r="M159" s="0" t="str">
        <f aca="false">IF($K159="","",IF($L159&lt;&gt;"",$L159,VLOOKUP($C159,薬効分類マスタ!$A$2:$F$180,6,FALSE())))</f>
        <v/>
      </c>
      <c r="N159" s="0" t="str">
        <f aca="false">ASC(G159)</f>
        <v>ｱﾚﾋﾞｱﾁﾝ錠100mg</v>
      </c>
      <c r="O159" s="0" t="str">
        <f aca="false">ASC(E159)</f>
        <v>ﾌｪﾆﾄｲﾝ</v>
      </c>
      <c r="P159" s="16" t="n">
        <f aca="false">N(P158)+IF($C159=検索!$B$49,1,0)</f>
        <v>0</v>
      </c>
    </row>
    <row r="160" customFormat="false" ht="15" hidden="false" customHeight="false" outlineLevel="0" collapsed="false">
      <c r="A160" s="16" t="s">
        <v>221</v>
      </c>
      <c r="B160" s="0" t="s">
        <v>630</v>
      </c>
      <c r="C160" s="0" t="n">
        <v>113</v>
      </c>
      <c r="D160" s="0" t="str">
        <f aca="false">IFERROR(VLOOKUP($C160,薬効分類マスタ!$A$2:$B$180,2,FALSE()),"未登録")</f>
        <v>抗てんかん剤</v>
      </c>
      <c r="E160" s="16" t="s">
        <v>631</v>
      </c>
      <c r="F160" s="16" t="s">
        <v>632</v>
      </c>
      <c r="G160" s="16" t="s">
        <v>633</v>
      </c>
      <c r="H160" s="16" t="s">
        <v>536</v>
      </c>
      <c r="I160" s="0" t="n">
        <v>36.2</v>
      </c>
      <c r="K160" s="0" t="str">
        <f aca="false">IFERROR(IF(VLOOKUP($C160,薬効分類マスタ!$A$2:$E$180,5,FALSE())=0,"",VLOOKUP($C160,薬効分類マスタ!$A$2:$E$180,5,FALSE())),"")</f>
        <v/>
      </c>
      <c r="L160" s="17"/>
      <c r="M160" s="0" t="str">
        <f aca="false">IF($K160="","",IF($L160&lt;&gt;"",$L160,VLOOKUP($C160,薬効分類マスタ!$A$2:$F$180,6,FALSE())))</f>
        <v/>
      </c>
      <c r="N160" s="0" t="str">
        <f aca="false">ASC(G160)</f>
        <v>ﾐﾉｱﾚ散66.7%</v>
      </c>
      <c r="O160" s="0" t="str">
        <f aca="false">ASC(E160)</f>
        <v>ﾄﾘﾒﾀｼﾞｵﾝ</v>
      </c>
      <c r="P160" s="16" t="n">
        <f aca="false">N(P159)+IF($C160=検索!$B$49,1,0)</f>
        <v>0</v>
      </c>
    </row>
    <row r="161" customFormat="false" ht="15" hidden="false" customHeight="false" outlineLevel="0" collapsed="false">
      <c r="A161" s="16" t="s">
        <v>221</v>
      </c>
      <c r="B161" s="0" t="s">
        <v>634</v>
      </c>
      <c r="C161" s="0" t="n">
        <v>113</v>
      </c>
      <c r="D161" s="0" t="str">
        <f aca="false">IFERROR(VLOOKUP($C161,薬効分類マスタ!$A$2:$B$180,2,FALSE()),"未登録")</f>
        <v>抗てんかん剤</v>
      </c>
      <c r="E161" s="16" t="s">
        <v>635</v>
      </c>
      <c r="F161" s="16" t="s">
        <v>636</v>
      </c>
      <c r="G161" s="16" t="s">
        <v>637</v>
      </c>
      <c r="H161" s="16" t="s">
        <v>536</v>
      </c>
      <c r="I161" s="0" t="n">
        <v>72.4</v>
      </c>
      <c r="K161" s="0" t="str">
        <f aca="false">IFERROR(IF(VLOOKUP($C161,薬効分類マスタ!$A$2:$E$180,5,FALSE())=0,"",VLOOKUP($C161,薬効分類マスタ!$A$2:$E$180,5,FALSE())),"")</f>
        <v/>
      </c>
      <c r="L161" s="17"/>
      <c r="M161" s="0" t="str">
        <f aca="false">IF($K161="","",IF($L161&lt;&gt;"",$L161,VLOOKUP($C161,薬効分類マスタ!$A$2:$F$180,6,FALSE())))</f>
        <v/>
      </c>
      <c r="N161" s="0" t="str">
        <f aca="false">ASC(G161)</f>
        <v>ﾌﾟﾘﾐﾄﾞﾝ細粒99.5%｢日医工｣</v>
      </c>
      <c r="O161" s="0" t="str">
        <f aca="false">ASC(E161)</f>
        <v>ﾌﾟﾘﾐﾄﾞﾝ</v>
      </c>
      <c r="P161" s="16" t="n">
        <f aca="false">N(P160)+IF($C161=検索!$B$49,1,0)</f>
        <v>0</v>
      </c>
    </row>
    <row r="162" customFormat="false" ht="15" hidden="false" customHeight="false" outlineLevel="0" collapsed="false">
      <c r="A162" s="16" t="s">
        <v>221</v>
      </c>
      <c r="B162" s="0" t="s">
        <v>638</v>
      </c>
      <c r="C162" s="0" t="n">
        <v>113</v>
      </c>
      <c r="D162" s="0" t="str">
        <f aca="false">IFERROR(VLOOKUP($C162,薬効分類マスタ!$A$2:$B$180,2,FALSE()),"未登録")</f>
        <v>抗てんかん剤</v>
      </c>
      <c r="E162" s="16" t="s">
        <v>635</v>
      </c>
      <c r="F162" s="16" t="s">
        <v>639</v>
      </c>
      <c r="G162" s="16" t="s">
        <v>640</v>
      </c>
      <c r="H162" s="16" t="s">
        <v>536</v>
      </c>
      <c r="I162" s="0" t="n">
        <v>22.5</v>
      </c>
      <c r="K162" s="0" t="str">
        <f aca="false">IFERROR(IF(VLOOKUP($C162,薬効分類マスタ!$A$2:$E$180,5,FALSE())=0,"",VLOOKUP($C162,薬効分類マスタ!$A$2:$E$180,5,FALSE())),"")</f>
        <v/>
      </c>
      <c r="L162" s="17"/>
      <c r="M162" s="0" t="str">
        <f aca="false">IF($K162="","",IF($L162&lt;&gt;"",$L162,VLOOKUP($C162,薬効分類マスタ!$A$2:$F$180,6,FALSE())))</f>
        <v/>
      </c>
      <c r="N162" s="0" t="str">
        <f aca="false">ASC(G162)</f>
        <v>ﾌﾟﾘﾐﾄﾞﾝ錠250mg｢日医工｣</v>
      </c>
      <c r="O162" s="0" t="str">
        <f aca="false">ASC(E162)</f>
        <v>ﾌﾟﾘﾐﾄﾞﾝ</v>
      </c>
      <c r="P162" s="16" t="n">
        <f aca="false">N(P161)+IF($C162=検索!$B$49,1,0)</f>
        <v>0</v>
      </c>
    </row>
    <row r="163" customFormat="false" ht="15" hidden="false" customHeight="false" outlineLevel="0" collapsed="false">
      <c r="A163" s="16" t="s">
        <v>221</v>
      </c>
      <c r="B163" s="0" t="s">
        <v>641</v>
      </c>
      <c r="C163" s="0" t="n">
        <v>113</v>
      </c>
      <c r="D163" s="0" t="str">
        <f aca="false">IFERROR(VLOOKUP($C163,薬効分類マスタ!$A$2:$B$180,2,FALSE()),"未登録")</f>
        <v>抗てんかん剤</v>
      </c>
      <c r="E163" s="16" t="s">
        <v>642</v>
      </c>
      <c r="F163" s="16" t="s">
        <v>411</v>
      </c>
      <c r="G163" s="16" t="s">
        <v>643</v>
      </c>
      <c r="H163" s="16" t="s">
        <v>238</v>
      </c>
      <c r="I163" s="0" t="n">
        <v>25</v>
      </c>
      <c r="K163" s="0" t="str">
        <f aca="false">IFERROR(IF(VLOOKUP($C163,薬効分類マスタ!$A$2:$E$180,5,FALSE())=0,"",VLOOKUP($C163,薬効分類マスタ!$A$2:$E$180,5,FALSE())),"")</f>
        <v/>
      </c>
      <c r="L163" s="17"/>
      <c r="M163" s="0" t="str">
        <f aca="false">IF($K163="","",IF($L163&lt;&gt;"",$L163,VLOOKUP($C163,薬効分類マスタ!$A$2:$F$180,6,FALSE())))</f>
        <v/>
      </c>
      <c r="N163" s="0" t="str">
        <f aca="false">ASC(G163)</f>
        <v>ｵｽﾎﾟﾛｯﾄ錠50mg</v>
      </c>
      <c r="O163" s="0" t="str">
        <f aca="false">ASC(E163)</f>
        <v>ｽﾙﾁｱﾑ</v>
      </c>
      <c r="P163" s="16" t="n">
        <f aca="false">N(P162)+IF($C163=検索!$B$49,1,0)</f>
        <v>0</v>
      </c>
    </row>
    <row r="164" customFormat="false" ht="15" hidden="false" customHeight="false" outlineLevel="0" collapsed="false">
      <c r="A164" s="16" t="s">
        <v>221</v>
      </c>
      <c r="B164" s="0" t="s">
        <v>644</v>
      </c>
      <c r="C164" s="0" t="n">
        <v>113</v>
      </c>
      <c r="D164" s="0" t="str">
        <f aca="false">IFERROR(VLOOKUP($C164,薬効分類マスタ!$A$2:$B$180,2,FALSE()),"未登録")</f>
        <v>抗てんかん剤</v>
      </c>
      <c r="E164" s="16" t="s">
        <v>642</v>
      </c>
      <c r="F164" s="16" t="s">
        <v>613</v>
      </c>
      <c r="G164" s="16" t="s">
        <v>645</v>
      </c>
      <c r="H164" s="16" t="s">
        <v>238</v>
      </c>
      <c r="I164" s="0" t="n">
        <v>64</v>
      </c>
      <c r="K164" s="0" t="str">
        <f aca="false">IFERROR(IF(VLOOKUP($C164,薬効分類マスタ!$A$2:$E$180,5,FALSE())=0,"",VLOOKUP($C164,薬効分類マスタ!$A$2:$E$180,5,FALSE())),"")</f>
        <v/>
      </c>
      <c r="L164" s="17"/>
      <c r="M164" s="0" t="str">
        <f aca="false">IF($K164="","",IF($L164&lt;&gt;"",$L164,VLOOKUP($C164,薬効分類マスタ!$A$2:$F$180,6,FALSE())))</f>
        <v/>
      </c>
      <c r="N164" s="0" t="str">
        <f aca="false">ASC(G164)</f>
        <v>ｵｽﾎﾟﾛｯﾄ錠200mg</v>
      </c>
      <c r="O164" s="0" t="str">
        <f aca="false">ASC(E164)</f>
        <v>ｽﾙﾁｱﾑ</v>
      </c>
      <c r="P164" s="16" t="n">
        <f aca="false">N(P163)+IF($C164=検索!$B$49,1,0)</f>
        <v>0</v>
      </c>
    </row>
    <row r="165" customFormat="false" ht="15" hidden="false" customHeight="false" outlineLevel="0" collapsed="false">
      <c r="A165" s="16" t="s">
        <v>221</v>
      </c>
      <c r="B165" s="0" t="s">
        <v>646</v>
      </c>
      <c r="C165" s="0" t="n">
        <v>113</v>
      </c>
      <c r="D165" s="0" t="str">
        <f aca="false">IFERROR(VLOOKUP($C165,薬効分類マスタ!$A$2:$B$180,2,FALSE()),"未登録")</f>
        <v>抗てんかん剤</v>
      </c>
      <c r="E165" s="16" t="s">
        <v>647</v>
      </c>
      <c r="F165" s="16" t="s">
        <v>648</v>
      </c>
      <c r="G165" s="16" t="s">
        <v>649</v>
      </c>
      <c r="H165" s="16" t="s">
        <v>283</v>
      </c>
      <c r="I165" s="0" t="n">
        <v>20.8</v>
      </c>
      <c r="K165" s="0" t="str">
        <f aca="false">IFERROR(IF(VLOOKUP($C165,薬効分類マスタ!$A$2:$E$180,5,FALSE())=0,"",VLOOKUP($C165,薬効分類マスタ!$A$2:$E$180,5,FALSE())),"")</f>
        <v/>
      </c>
      <c r="L165" s="17"/>
      <c r="M165" s="0" t="str">
        <f aca="false">IF($K165="","",IF($L165&lt;&gt;"",$L165,VLOOKUP($C165,薬効分類マスタ!$A$2:$F$180,6,FALSE())))</f>
        <v/>
      </c>
      <c r="N165" s="0" t="str">
        <f aca="false">ASC(G165)</f>
        <v>ｴﾋﾟﾚｵﾌﾟﾁﾏﾙ散50%</v>
      </c>
      <c r="O165" s="0" t="str">
        <f aca="false">ASC(E165)</f>
        <v>ｴﾄｽｸｼﾐﾄﾞ</v>
      </c>
      <c r="P165" s="16" t="n">
        <f aca="false">N(P164)+IF($C165=検索!$B$49,1,0)</f>
        <v>0</v>
      </c>
    </row>
    <row r="166" customFormat="false" ht="15" hidden="false" customHeight="false" outlineLevel="0" collapsed="false">
      <c r="A166" s="16" t="s">
        <v>221</v>
      </c>
      <c r="B166" s="0" t="s">
        <v>650</v>
      </c>
      <c r="C166" s="0" t="n">
        <v>113</v>
      </c>
      <c r="D166" s="0" t="str">
        <f aca="false">IFERROR(VLOOKUP($C166,薬効分類マスタ!$A$2:$B$180,2,FALSE()),"未登録")</f>
        <v>抗てんかん剤</v>
      </c>
      <c r="E166" s="16" t="s">
        <v>647</v>
      </c>
      <c r="F166" s="16" t="s">
        <v>651</v>
      </c>
      <c r="G166" s="16" t="s">
        <v>652</v>
      </c>
      <c r="H166" s="16" t="s">
        <v>272</v>
      </c>
      <c r="I166" s="0" t="n">
        <v>7.1</v>
      </c>
      <c r="K166" s="0" t="str">
        <f aca="false">IFERROR(IF(VLOOKUP($C166,薬効分類マスタ!$A$2:$E$180,5,FALSE())=0,"",VLOOKUP($C166,薬効分類マスタ!$A$2:$E$180,5,FALSE())),"")</f>
        <v/>
      </c>
      <c r="L166" s="17"/>
      <c r="M166" s="0" t="str">
        <f aca="false">IF($K166="","",IF($L166&lt;&gt;"",$L166,VLOOKUP($C166,薬効分類マスタ!$A$2:$F$180,6,FALSE())))</f>
        <v/>
      </c>
      <c r="N166" s="0" t="str">
        <f aca="false">ASC(G166)</f>
        <v>ｻﾞﾛﾝﾁﾝｼﾛｯﾌﾟ5%</v>
      </c>
      <c r="O166" s="0" t="str">
        <f aca="false">ASC(E166)</f>
        <v>ｴﾄｽｸｼﾐﾄﾞ</v>
      </c>
      <c r="P166" s="16" t="n">
        <f aca="false">N(P165)+IF($C166=検索!$B$49,1,0)</f>
        <v>0</v>
      </c>
    </row>
    <row r="167" customFormat="false" ht="15" hidden="false" customHeight="false" outlineLevel="0" collapsed="false">
      <c r="A167" s="16" t="s">
        <v>221</v>
      </c>
      <c r="B167" s="0" t="s">
        <v>653</v>
      </c>
      <c r="C167" s="0" t="n">
        <v>113</v>
      </c>
      <c r="D167" s="0" t="str">
        <f aca="false">IFERROR(VLOOKUP($C167,薬効分類マスタ!$A$2:$B$180,2,FALSE()),"未登録")</f>
        <v>抗てんかん剤</v>
      </c>
      <c r="E167" s="16" t="s">
        <v>654</v>
      </c>
      <c r="F167" s="16" t="s">
        <v>648</v>
      </c>
      <c r="G167" s="16" t="s">
        <v>655</v>
      </c>
      <c r="H167" s="16" t="s">
        <v>238</v>
      </c>
      <c r="I167" s="0" t="n">
        <v>25.1</v>
      </c>
      <c r="K167" s="0" t="str">
        <f aca="false">IFERROR(IF(VLOOKUP($C167,薬効分類マスタ!$A$2:$E$180,5,FALSE())=0,"",VLOOKUP($C167,薬効分類マスタ!$A$2:$E$180,5,FALSE())),"")</f>
        <v/>
      </c>
      <c r="L167" s="17"/>
      <c r="M167" s="0" t="str">
        <f aca="false">IF($K167="","",IF($L167&lt;&gt;"",$L167,VLOOKUP($C167,薬効分類マスタ!$A$2:$F$180,6,FALSE())))</f>
        <v/>
      </c>
      <c r="N167" s="0" t="str">
        <f aca="false">ASC(G167)</f>
        <v>ｶﾙﾊﾞﾏｾﾞﾋﾟﾝ細粒50%｢ｱﾒﾙ｣</v>
      </c>
      <c r="O167" s="0" t="str">
        <f aca="false">ASC(E167)</f>
        <v>ｶﾙﾊﾞﾏｾﾞﾋﾟﾝ</v>
      </c>
      <c r="P167" s="16" t="n">
        <f aca="false">N(P166)+IF($C167=検索!$B$49,1,0)</f>
        <v>0</v>
      </c>
    </row>
    <row r="168" customFormat="false" ht="15" hidden="false" customHeight="false" outlineLevel="0" collapsed="false">
      <c r="A168" s="16" t="s">
        <v>221</v>
      </c>
      <c r="B168" s="0" t="s">
        <v>656</v>
      </c>
      <c r="C168" s="0" t="n">
        <v>113</v>
      </c>
      <c r="D168" s="0" t="str">
        <f aca="false">IFERROR(VLOOKUP($C168,薬効分類マスタ!$A$2:$B$180,2,FALSE()),"未登録")</f>
        <v>抗てんかん剤</v>
      </c>
      <c r="E168" s="16" t="s">
        <v>654</v>
      </c>
      <c r="F168" s="16" t="s">
        <v>648</v>
      </c>
      <c r="G168" s="16" t="s">
        <v>657</v>
      </c>
      <c r="H168" s="16" t="s">
        <v>658</v>
      </c>
      <c r="I168" s="0" t="n">
        <v>25.1</v>
      </c>
      <c r="K168" s="0" t="str">
        <f aca="false">IFERROR(IF(VLOOKUP($C168,薬効分類マスタ!$A$2:$E$180,5,FALSE())=0,"",VLOOKUP($C168,薬効分類マスタ!$A$2:$E$180,5,FALSE())),"")</f>
        <v/>
      </c>
      <c r="L168" s="17"/>
      <c r="M168" s="0" t="str">
        <f aca="false">IF($K168="","",IF($L168&lt;&gt;"",$L168,VLOOKUP($C168,薬効分類マスタ!$A$2:$F$180,6,FALSE())))</f>
        <v/>
      </c>
      <c r="N168" s="0" t="str">
        <f aca="false">ASC(G168)</f>
        <v>ﾃｸﾞﾚﾄｰﾙ細粒50%</v>
      </c>
      <c r="O168" s="0" t="str">
        <f aca="false">ASC(E168)</f>
        <v>ｶﾙﾊﾞﾏｾﾞﾋﾟﾝ</v>
      </c>
      <c r="P168" s="16" t="n">
        <f aca="false">N(P167)+IF($C168=検索!$B$49,1,0)</f>
        <v>0</v>
      </c>
    </row>
    <row r="169" customFormat="false" ht="15" hidden="false" customHeight="false" outlineLevel="0" collapsed="false">
      <c r="A169" s="16" t="s">
        <v>221</v>
      </c>
      <c r="B169" s="0" t="s">
        <v>659</v>
      </c>
      <c r="C169" s="0" t="n">
        <v>113</v>
      </c>
      <c r="D169" s="0" t="str">
        <f aca="false">IFERROR(VLOOKUP($C169,薬効分類マスタ!$A$2:$B$180,2,FALSE()),"未登録")</f>
        <v>抗てんかん剤</v>
      </c>
      <c r="E169" s="16" t="s">
        <v>654</v>
      </c>
      <c r="F169" s="16" t="s">
        <v>648</v>
      </c>
      <c r="G169" s="16" t="s">
        <v>660</v>
      </c>
      <c r="H169" s="16" t="s">
        <v>462</v>
      </c>
      <c r="I169" s="0" t="n">
        <v>25.1</v>
      </c>
      <c r="K169" s="0" t="str">
        <f aca="false">IFERROR(IF(VLOOKUP($C169,薬効分類マスタ!$A$2:$E$180,5,FALSE())=0,"",VLOOKUP($C169,薬効分類マスタ!$A$2:$E$180,5,FALSE())),"")</f>
        <v/>
      </c>
      <c r="L169" s="17"/>
      <c r="M169" s="0" t="str">
        <f aca="false">IF($K169="","",IF($L169&lt;&gt;"",$L169,VLOOKUP($C169,薬効分類マスタ!$A$2:$F$180,6,FALSE())))</f>
        <v/>
      </c>
      <c r="N169" s="0" t="str">
        <f aca="false">ASC(G169)</f>
        <v>ｶﾙﾊﾞﾏｾﾞﾋﾟﾝ細粒50%｢ﾌｼﾞﾅｶﾞ｣</v>
      </c>
      <c r="O169" s="0" t="str">
        <f aca="false">ASC(E169)</f>
        <v>ｶﾙﾊﾞﾏｾﾞﾋﾟﾝ</v>
      </c>
      <c r="P169" s="16" t="n">
        <f aca="false">N(P168)+IF($C169=検索!$B$49,1,0)</f>
        <v>0</v>
      </c>
    </row>
    <row r="170" customFormat="false" ht="15" hidden="false" customHeight="false" outlineLevel="0" collapsed="false">
      <c r="A170" s="16" t="s">
        <v>221</v>
      </c>
      <c r="B170" s="0" t="s">
        <v>661</v>
      </c>
      <c r="C170" s="0" t="n">
        <v>113</v>
      </c>
      <c r="D170" s="0" t="str">
        <f aca="false">IFERROR(VLOOKUP($C170,薬効分類マスタ!$A$2:$B$180,2,FALSE()),"未登録")</f>
        <v>抗てんかん剤</v>
      </c>
      <c r="E170" s="16" t="s">
        <v>654</v>
      </c>
      <c r="F170" s="16" t="s">
        <v>613</v>
      </c>
      <c r="G170" s="16" t="s">
        <v>662</v>
      </c>
      <c r="I170" s="0" t="n">
        <v>7.4</v>
      </c>
      <c r="K170" s="0" t="str">
        <f aca="false">IFERROR(IF(VLOOKUP($C170,薬効分類マスタ!$A$2:$E$180,5,FALSE())=0,"",VLOOKUP($C170,薬効分類マスタ!$A$2:$E$180,5,FALSE())),"")</f>
        <v/>
      </c>
      <c r="L170" s="17"/>
      <c r="M170" s="0" t="str">
        <f aca="false">IF($K170="","",IF($L170&lt;&gt;"",$L170,VLOOKUP($C170,薬効分類マスタ!$A$2:$F$180,6,FALSE())))</f>
        <v/>
      </c>
      <c r="N170" s="0" t="str">
        <f aca="false">ASC(G170)</f>
        <v>ｶﾙﾊﾞﾏｾﾞﾋﾟﾝ200mg錠</v>
      </c>
      <c r="O170" s="0" t="str">
        <f aca="false">ASC(E170)</f>
        <v>ｶﾙﾊﾞﾏｾﾞﾋﾟﾝ</v>
      </c>
      <c r="P170" s="16" t="n">
        <f aca="false">N(P169)+IF($C170=検索!$B$49,1,0)</f>
        <v>0</v>
      </c>
    </row>
    <row r="171" customFormat="false" ht="15" hidden="false" customHeight="false" outlineLevel="0" collapsed="false">
      <c r="A171" s="16" t="s">
        <v>221</v>
      </c>
      <c r="B171" s="0" t="s">
        <v>663</v>
      </c>
      <c r="C171" s="0" t="n">
        <v>113</v>
      </c>
      <c r="D171" s="0" t="str">
        <f aca="false">IFERROR(VLOOKUP($C171,薬効分類マスタ!$A$2:$B$180,2,FALSE()),"未登録")</f>
        <v>抗てんかん剤</v>
      </c>
      <c r="E171" s="16" t="s">
        <v>654</v>
      </c>
      <c r="F171" s="16" t="s">
        <v>613</v>
      </c>
      <c r="G171" s="16" t="s">
        <v>664</v>
      </c>
      <c r="H171" s="16" t="s">
        <v>658</v>
      </c>
      <c r="I171" s="0" t="n">
        <v>7.4</v>
      </c>
      <c r="K171" s="0" t="str">
        <f aca="false">IFERROR(IF(VLOOKUP($C171,薬効分類マスタ!$A$2:$E$180,5,FALSE())=0,"",VLOOKUP($C171,薬効分類マスタ!$A$2:$E$180,5,FALSE())),"")</f>
        <v/>
      </c>
      <c r="L171" s="17"/>
      <c r="M171" s="0" t="str">
        <f aca="false">IF($K171="","",IF($L171&lt;&gt;"",$L171,VLOOKUP($C171,薬効分類マスタ!$A$2:$F$180,6,FALSE())))</f>
        <v/>
      </c>
      <c r="N171" s="0" t="str">
        <f aca="false">ASC(G171)</f>
        <v>ﾃｸﾞﾚﾄｰﾙ錠200mg</v>
      </c>
      <c r="O171" s="0" t="str">
        <f aca="false">ASC(E171)</f>
        <v>ｶﾙﾊﾞﾏｾﾞﾋﾟﾝ</v>
      </c>
      <c r="P171" s="16" t="n">
        <f aca="false">N(P170)+IF($C171=検索!$B$49,1,0)</f>
        <v>0</v>
      </c>
    </row>
    <row r="172" customFormat="false" ht="15" hidden="false" customHeight="false" outlineLevel="0" collapsed="false">
      <c r="A172" s="16" t="s">
        <v>221</v>
      </c>
      <c r="B172" s="0" t="s">
        <v>665</v>
      </c>
      <c r="C172" s="0" t="n">
        <v>113</v>
      </c>
      <c r="D172" s="0" t="str">
        <f aca="false">IFERROR(VLOOKUP($C172,薬効分類マスタ!$A$2:$B$180,2,FALSE()),"未登録")</f>
        <v>抗てんかん剤</v>
      </c>
      <c r="E172" s="16" t="s">
        <v>654</v>
      </c>
      <c r="F172" s="16" t="s">
        <v>613</v>
      </c>
      <c r="G172" s="16" t="s">
        <v>666</v>
      </c>
      <c r="H172" s="16" t="s">
        <v>238</v>
      </c>
      <c r="I172" s="0" t="n">
        <v>10</v>
      </c>
      <c r="K172" s="0" t="str">
        <f aca="false">IFERROR(IF(VLOOKUP($C172,薬効分類マスタ!$A$2:$E$180,5,FALSE())=0,"",VLOOKUP($C172,薬効分類マスタ!$A$2:$E$180,5,FALSE())),"")</f>
        <v/>
      </c>
      <c r="L172" s="17"/>
      <c r="M172" s="0" t="str">
        <f aca="false">IF($K172="","",IF($L172&lt;&gt;"",$L172,VLOOKUP($C172,薬効分類マスタ!$A$2:$F$180,6,FALSE())))</f>
        <v/>
      </c>
      <c r="N172" s="0" t="str">
        <f aca="false">ASC(G172)</f>
        <v>ｶﾙﾊﾞﾏｾﾞﾋﾟﾝ錠200mg｢ｱﾒﾙ｣</v>
      </c>
      <c r="O172" s="0" t="str">
        <f aca="false">ASC(E172)</f>
        <v>ｶﾙﾊﾞﾏｾﾞﾋﾟﾝ</v>
      </c>
      <c r="P172" s="16" t="n">
        <f aca="false">N(P171)+IF($C172=検索!$B$49,1,0)</f>
        <v>0</v>
      </c>
    </row>
    <row r="173" customFormat="false" ht="15" hidden="false" customHeight="false" outlineLevel="0" collapsed="false">
      <c r="A173" s="16" t="s">
        <v>221</v>
      </c>
      <c r="B173" s="0" t="s">
        <v>667</v>
      </c>
      <c r="C173" s="0" t="n">
        <v>113</v>
      </c>
      <c r="D173" s="0" t="str">
        <f aca="false">IFERROR(VLOOKUP($C173,薬効分類マスタ!$A$2:$B$180,2,FALSE()),"未登録")</f>
        <v>抗てんかん剤</v>
      </c>
      <c r="E173" s="16" t="s">
        <v>654</v>
      </c>
      <c r="F173" s="16" t="s">
        <v>627</v>
      </c>
      <c r="G173" s="16" t="s">
        <v>668</v>
      </c>
      <c r="I173" s="0" t="n">
        <v>6.3</v>
      </c>
      <c r="K173" s="0" t="str">
        <f aca="false">IFERROR(IF(VLOOKUP($C173,薬効分類マスタ!$A$2:$E$180,5,FALSE())=0,"",VLOOKUP($C173,薬効分類マスタ!$A$2:$E$180,5,FALSE())),"")</f>
        <v/>
      </c>
      <c r="L173" s="17"/>
      <c r="M173" s="0" t="str">
        <f aca="false">IF($K173="","",IF($L173&lt;&gt;"",$L173,VLOOKUP($C173,薬効分類マスタ!$A$2:$F$180,6,FALSE())))</f>
        <v/>
      </c>
      <c r="N173" s="0" t="str">
        <f aca="false">ASC(G173)</f>
        <v>ｶﾙﾊﾞﾏｾﾞﾋﾟﾝ100mg錠</v>
      </c>
      <c r="O173" s="0" t="str">
        <f aca="false">ASC(E173)</f>
        <v>ｶﾙﾊﾞﾏｾﾞﾋﾟﾝ</v>
      </c>
      <c r="P173" s="16" t="n">
        <f aca="false">N(P172)+IF($C173=検索!$B$49,1,0)</f>
        <v>0</v>
      </c>
    </row>
    <row r="174" customFormat="false" ht="15" hidden="false" customHeight="false" outlineLevel="0" collapsed="false">
      <c r="A174" s="16" t="s">
        <v>221</v>
      </c>
      <c r="B174" s="0" t="s">
        <v>669</v>
      </c>
      <c r="C174" s="0" t="n">
        <v>113</v>
      </c>
      <c r="D174" s="0" t="str">
        <f aca="false">IFERROR(VLOOKUP($C174,薬効分類マスタ!$A$2:$B$180,2,FALSE()),"未登録")</f>
        <v>抗てんかん剤</v>
      </c>
      <c r="E174" s="16" t="s">
        <v>654</v>
      </c>
      <c r="F174" s="16" t="s">
        <v>627</v>
      </c>
      <c r="G174" s="16" t="s">
        <v>670</v>
      </c>
      <c r="H174" s="16" t="s">
        <v>658</v>
      </c>
      <c r="I174" s="0" t="n">
        <v>6.3</v>
      </c>
      <c r="K174" s="0" t="str">
        <f aca="false">IFERROR(IF(VLOOKUP($C174,薬効分類マスタ!$A$2:$E$180,5,FALSE())=0,"",VLOOKUP($C174,薬効分類マスタ!$A$2:$E$180,5,FALSE())),"")</f>
        <v/>
      </c>
      <c r="L174" s="17"/>
      <c r="M174" s="0" t="str">
        <f aca="false">IF($K174="","",IF($L174&lt;&gt;"",$L174,VLOOKUP($C174,薬効分類マスタ!$A$2:$F$180,6,FALSE())))</f>
        <v/>
      </c>
      <c r="N174" s="0" t="str">
        <f aca="false">ASC(G174)</f>
        <v>ﾃｸﾞﾚﾄｰﾙ錠100mg</v>
      </c>
      <c r="O174" s="0" t="str">
        <f aca="false">ASC(E174)</f>
        <v>ｶﾙﾊﾞﾏｾﾞﾋﾟﾝ</v>
      </c>
      <c r="P174" s="16" t="n">
        <f aca="false">N(P173)+IF($C174=検索!$B$49,1,0)</f>
        <v>0</v>
      </c>
    </row>
    <row r="175" customFormat="false" ht="15" hidden="false" customHeight="false" outlineLevel="0" collapsed="false">
      <c r="A175" s="16" t="s">
        <v>221</v>
      </c>
      <c r="B175" s="0" t="s">
        <v>671</v>
      </c>
      <c r="C175" s="0" t="n">
        <v>113</v>
      </c>
      <c r="D175" s="0" t="str">
        <f aca="false">IFERROR(VLOOKUP($C175,薬効分類マスタ!$A$2:$B$180,2,FALSE()),"未登録")</f>
        <v>抗てんかん剤</v>
      </c>
      <c r="E175" s="16" t="s">
        <v>654</v>
      </c>
      <c r="F175" s="16" t="s">
        <v>627</v>
      </c>
      <c r="G175" s="16" t="s">
        <v>672</v>
      </c>
      <c r="H175" s="16" t="s">
        <v>238</v>
      </c>
      <c r="I175" s="0" t="n">
        <v>6.3</v>
      </c>
      <c r="K175" s="0" t="str">
        <f aca="false">IFERROR(IF(VLOOKUP($C175,薬効分類マスタ!$A$2:$E$180,5,FALSE())=0,"",VLOOKUP($C175,薬効分類マスタ!$A$2:$E$180,5,FALSE())),"")</f>
        <v/>
      </c>
      <c r="L175" s="17"/>
      <c r="M175" s="0" t="str">
        <f aca="false">IF($K175="","",IF($L175&lt;&gt;"",$L175,VLOOKUP($C175,薬効分類マスタ!$A$2:$F$180,6,FALSE())))</f>
        <v/>
      </c>
      <c r="N175" s="0" t="str">
        <f aca="false">ASC(G175)</f>
        <v>ｶﾙﾊﾞﾏｾﾞﾋﾟﾝ錠100mg｢ｱﾒﾙ｣</v>
      </c>
      <c r="O175" s="0" t="str">
        <f aca="false">ASC(E175)</f>
        <v>ｶﾙﾊﾞﾏｾﾞﾋﾟﾝ</v>
      </c>
      <c r="P175" s="16" t="n">
        <f aca="false">N(P174)+IF($C175=検索!$B$49,1,0)</f>
        <v>0</v>
      </c>
    </row>
    <row r="176" customFormat="false" ht="15" hidden="false" customHeight="false" outlineLevel="0" collapsed="false">
      <c r="A176" s="16" t="s">
        <v>221</v>
      </c>
      <c r="B176" s="0" t="s">
        <v>673</v>
      </c>
      <c r="C176" s="0" t="n">
        <v>113</v>
      </c>
      <c r="D176" s="0" t="str">
        <f aca="false">IFERROR(VLOOKUP($C176,薬効分類マスタ!$A$2:$B$180,2,FALSE()),"未登録")</f>
        <v>抗てんかん剤</v>
      </c>
      <c r="E176" s="16" t="s">
        <v>674</v>
      </c>
      <c r="F176" s="16" t="s">
        <v>675</v>
      </c>
      <c r="G176" s="16" t="s">
        <v>676</v>
      </c>
      <c r="H176" s="16" t="s">
        <v>677</v>
      </c>
      <c r="I176" s="0" t="n">
        <v>8</v>
      </c>
      <c r="J176" s="16" t="s">
        <v>232</v>
      </c>
      <c r="K176" s="0" t="str">
        <f aca="false">IFERROR(IF(VLOOKUP($C176,薬効分類マスタ!$A$2:$E$180,5,FALSE())=0,"",VLOOKUP($C176,薬効分類マスタ!$A$2:$E$180,5,FALSE())),"")</f>
        <v/>
      </c>
      <c r="L176" s="17"/>
      <c r="M176" s="0" t="str">
        <f aca="false">IF($K176="","",IF($L176&lt;&gt;"",$L176,VLOOKUP($C176,薬効分類マスタ!$A$2:$F$180,6,FALSE())))</f>
        <v/>
      </c>
      <c r="N176" s="0" t="str">
        <f aca="false">ASC(G176)</f>
        <v>ﾘﾎﾞﾄﾘｰﾙ細粒0.1%</v>
      </c>
      <c r="O176" s="0" t="str">
        <f aca="false">ASC(E176)</f>
        <v>ｸﾛﾅｾﾞﾊﾟﾑ</v>
      </c>
      <c r="P176" s="16" t="n">
        <f aca="false">N(P175)+IF($C176=検索!$B$49,1,0)</f>
        <v>0</v>
      </c>
    </row>
    <row r="177" customFormat="false" ht="15" hidden="false" customHeight="false" outlineLevel="0" collapsed="false">
      <c r="A177" s="16" t="s">
        <v>221</v>
      </c>
      <c r="B177" s="0" t="s">
        <v>678</v>
      </c>
      <c r="C177" s="0" t="n">
        <v>113</v>
      </c>
      <c r="D177" s="0" t="str">
        <f aca="false">IFERROR(VLOOKUP($C177,薬効分類マスタ!$A$2:$B$180,2,FALSE()),"未登録")</f>
        <v>抗てんかん剤</v>
      </c>
      <c r="E177" s="16" t="s">
        <v>674</v>
      </c>
      <c r="F177" s="16" t="s">
        <v>675</v>
      </c>
      <c r="G177" s="16" t="s">
        <v>679</v>
      </c>
      <c r="H177" s="16" t="s">
        <v>504</v>
      </c>
      <c r="I177" s="0" t="n">
        <v>8</v>
      </c>
      <c r="J177" s="16" t="s">
        <v>232</v>
      </c>
      <c r="K177" s="0" t="str">
        <f aca="false">IFERROR(IF(VLOOKUP($C177,薬効分類マスタ!$A$2:$E$180,5,FALSE())=0,"",VLOOKUP($C177,薬効分類マスタ!$A$2:$E$180,5,FALSE())),"")</f>
        <v/>
      </c>
      <c r="L177" s="17"/>
      <c r="M177" s="0" t="str">
        <f aca="false">IF($K177="","",IF($L177&lt;&gt;"",$L177,VLOOKUP($C177,薬効分類マスタ!$A$2:$F$180,6,FALSE())))</f>
        <v/>
      </c>
      <c r="N177" s="0" t="str">
        <f aca="false">ASC(G177)</f>
        <v>ﾗﾝﾄﾞｾﾝ細粒0.1%</v>
      </c>
      <c r="O177" s="0" t="str">
        <f aca="false">ASC(E177)</f>
        <v>ｸﾛﾅｾﾞﾊﾟﾑ</v>
      </c>
      <c r="P177" s="16" t="n">
        <f aca="false">N(P176)+IF($C177=検索!$B$49,1,0)</f>
        <v>0</v>
      </c>
    </row>
    <row r="178" customFormat="false" ht="15" hidden="false" customHeight="false" outlineLevel="0" collapsed="false">
      <c r="A178" s="16" t="s">
        <v>221</v>
      </c>
      <c r="B178" s="0" t="s">
        <v>680</v>
      </c>
      <c r="C178" s="0" t="n">
        <v>113</v>
      </c>
      <c r="D178" s="0" t="str">
        <f aca="false">IFERROR(VLOOKUP($C178,薬効分類マスタ!$A$2:$B$180,2,FALSE()),"未登録")</f>
        <v>抗てんかん剤</v>
      </c>
      <c r="E178" s="16" t="s">
        <v>674</v>
      </c>
      <c r="F178" s="16" t="s">
        <v>681</v>
      </c>
      <c r="G178" s="16" t="s">
        <v>682</v>
      </c>
      <c r="H178" s="16" t="s">
        <v>677</v>
      </c>
      <c r="I178" s="0" t="n">
        <v>32.5</v>
      </c>
      <c r="J178" s="16" t="s">
        <v>232</v>
      </c>
      <c r="K178" s="0" t="str">
        <f aca="false">IFERROR(IF(VLOOKUP($C178,薬効分類マスタ!$A$2:$E$180,5,FALSE())=0,"",VLOOKUP($C178,薬効分類マスタ!$A$2:$E$180,5,FALSE())),"")</f>
        <v/>
      </c>
      <c r="L178" s="17"/>
      <c r="M178" s="0" t="str">
        <f aca="false">IF($K178="","",IF($L178&lt;&gt;"",$L178,VLOOKUP($C178,薬効分類マスタ!$A$2:$F$180,6,FALSE())))</f>
        <v/>
      </c>
      <c r="N178" s="0" t="str">
        <f aca="false">ASC(G178)</f>
        <v>ﾘﾎﾞﾄﾘｰﾙ細粒0.5%</v>
      </c>
      <c r="O178" s="0" t="str">
        <f aca="false">ASC(E178)</f>
        <v>ｸﾛﾅｾﾞﾊﾟﾑ</v>
      </c>
      <c r="P178" s="16" t="n">
        <f aca="false">N(P177)+IF($C178=検索!$B$49,1,0)</f>
        <v>0</v>
      </c>
    </row>
    <row r="179" customFormat="false" ht="15" hidden="false" customHeight="false" outlineLevel="0" collapsed="false">
      <c r="A179" s="16" t="s">
        <v>221</v>
      </c>
      <c r="B179" s="0" t="s">
        <v>683</v>
      </c>
      <c r="C179" s="0" t="n">
        <v>113</v>
      </c>
      <c r="D179" s="0" t="str">
        <f aca="false">IFERROR(VLOOKUP($C179,薬効分類マスタ!$A$2:$B$180,2,FALSE()),"未登録")</f>
        <v>抗てんかん剤</v>
      </c>
      <c r="E179" s="16" t="s">
        <v>674</v>
      </c>
      <c r="F179" s="16" t="s">
        <v>681</v>
      </c>
      <c r="G179" s="16" t="s">
        <v>684</v>
      </c>
      <c r="H179" s="16" t="s">
        <v>504</v>
      </c>
      <c r="I179" s="0" t="n">
        <v>28.8</v>
      </c>
      <c r="J179" s="16" t="s">
        <v>232</v>
      </c>
      <c r="K179" s="0" t="str">
        <f aca="false">IFERROR(IF(VLOOKUP($C179,薬効分類マスタ!$A$2:$E$180,5,FALSE())=0,"",VLOOKUP($C179,薬効分類マスタ!$A$2:$E$180,5,FALSE())),"")</f>
        <v/>
      </c>
      <c r="L179" s="17"/>
      <c r="M179" s="0" t="str">
        <f aca="false">IF($K179="","",IF($L179&lt;&gt;"",$L179,VLOOKUP($C179,薬効分類マスタ!$A$2:$F$180,6,FALSE())))</f>
        <v/>
      </c>
      <c r="N179" s="0" t="str">
        <f aca="false">ASC(G179)</f>
        <v>ﾗﾝﾄﾞｾﾝ細粒0.5%</v>
      </c>
      <c r="O179" s="0" t="str">
        <f aca="false">ASC(E179)</f>
        <v>ｸﾛﾅｾﾞﾊﾟﾑ</v>
      </c>
      <c r="P179" s="16" t="n">
        <f aca="false">N(P178)+IF($C179=検索!$B$49,1,0)</f>
        <v>0</v>
      </c>
    </row>
    <row r="180" customFormat="false" ht="15" hidden="false" customHeight="false" outlineLevel="0" collapsed="false">
      <c r="A180" s="16" t="s">
        <v>221</v>
      </c>
      <c r="B180" s="0" t="s">
        <v>685</v>
      </c>
      <c r="C180" s="0" t="n">
        <v>113</v>
      </c>
      <c r="D180" s="0" t="str">
        <f aca="false">IFERROR(VLOOKUP($C180,薬効分類マスタ!$A$2:$B$180,2,FALSE()),"未登録")</f>
        <v>抗てんかん剤</v>
      </c>
      <c r="E180" s="16" t="s">
        <v>674</v>
      </c>
      <c r="F180" s="16" t="s">
        <v>381</v>
      </c>
      <c r="G180" s="16" t="s">
        <v>686</v>
      </c>
      <c r="H180" s="16" t="s">
        <v>677</v>
      </c>
      <c r="I180" s="0" t="n">
        <v>9.9</v>
      </c>
      <c r="J180" s="16" t="s">
        <v>232</v>
      </c>
      <c r="K180" s="0" t="str">
        <f aca="false">IFERROR(IF(VLOOKUP($C180,薬効分類マスタ!$A$2:$E$180,5,FALSE())=0,"",VLOOKUP($C180,薬効分類マスタ!$A$2:$E$180,5,FALSE())),"")</f>
        <v/>
      </c>
      <c r="L180" s="17"/>
      <c r="M180" s="0" t="str">
        <f aca="false">IF($K180="","",IF($L180&lt;&gt;"",$L180,VLOOKUP($C180,薬効分類マスタ!$A$2:$F$180,6,FALSE())))</f>
        <v/>
      </c>
      <c r="N180" s="0" t="str">
        <f aca="false">ASC(G180)</f>
        <v>ﾘﾎﾞﾄﾘｰﾙ錠0.5mg</v>
      </c>
      <c r="O180" s="0" t="str">
        <f aca="false">ASC(E180)</f>
        <v>ｸﾛﾅｾﾞﾊﾟﾑ</v>
      </c>
      <c r="P180" s="16" t="n">
        <f aca="false">N(P179)+IF($C180=検索!$B$49,1,0)</f>
        <v>0</v>
      </c>
    </row>
    <row r="181" customFormat="false" ht="15" hidden="false" customHeight="false" outlineLevel="0" collapsed="false">
      <c r="A181" s="16" t="s">
        <v>221</v>
      </c>
      <c r="B181" s="0" t="s">
        <v>687</v>
      </c>
      <c r="C181" s="0" t="n">
        <v>113</v>
      </c>
      <c r="D181" s="0" t="str">
        <f aca="false">IFERROR(VLOOKUP($C181,薬効分類マスタ!$A$2:$B$180,2,FALSE()),"未登録")</f>
        <v>抗てんかん剤</v>
      </c>
      <c r="E181" s="16" t="s">
        <v>674</v>
      </c>
      <c r="F181" s="16" t="s">
        <v>381</v>
      </c>
      <c r="G181" s="16" t="s">
        <v>688</v>
      </c>
      <c r="H181" s="16" t="s">
        <v>504</v>
      </c>
      <c r="I181" s="0" t="n">
        <v>9.9</v>
      </c>
      <c r="J181" s="16" t="s">
        <v>232</v>
      </c>
      <c r="K181" s="0" t="str">
        <f aca="false">IFERROR(IF(VLOOKUP($C181,薬効分類マスタ!$A$2:$E$180,5,FALSE())=0,"",VLOOKUP($C181,薬効分類マスタ!$A$2:$E$180,5,FALSE())),"")</f>
        <v/>
      </c>
      <c r="L181" s="17"/>
      <c r="M181" s="0" t="str">
        <f aca="false">IF($K181="","",IF($L181&lt;&gt;"",$L181,VLOOKUP($C181,薬効分類マスタ!$A$2:$F$180,6,FALSE())))</f>
        <v/>
      </c>
      <c r="N181" s="0" t="str">
        <f aca="false">ASC(G181)</f>
        <v>ﾗﾝﾄﾞｾﾝ錠0.5mg</v>
      </c>
      <c r="O181" s="0" t="str">
        <f aca="false">ASC(E181)</f>
        <v>ｸﾛﾅｾﾞﾊﾟﾑ</v>
      </c>
      <c r="P181" s="16" t="n">
        <f aca="false">N(P180)+IF($C181=検索!$B$49,1,0)</f>
        <v>0</v>
      </c>
    </row>
    <row r="182" customFormat="false" ht="15" hidden="false" customHeight="false" outlineLevel="0" collapsed="false">
      <c r="A182" s="16" t="s">
        <v>221</v>
      </c>
      <c r="B182" s="0" t="s">
        <v>689</v>
      </c>
      <c r="C182" s="0" t="n">
        <v>113</v>
      </c>
      <c r="D182" s="0" t="str">
        <f aca="false">IFERROR(VLOOKUP($C182,薬効分類マスタ!$A$2:$B$180,2,FALSE()),"未登録")</f>
        <v>抗てんかん剤</v>
      </c>
      <c r="E182" s="16" t="s">
        <v>674</v>
      </c>
      <c r="F182" s="16" t="s">
        <v>234</v>
      </c>
      <c r="G182" s="16" t="s">
        <v>690</v>
      </c>
      <c r="H182" s="16" t="s">
        <v>677</v>
      </c>
      <c r="I182" s="0" t="n">
        <v>10.8</v>
      </c>
      <c r="J182" s="16" t="s">
        <v>232</v>
      </c>
      <c r="K182" s="0" t="str">
        <f aca="false">IFERROR(IF(VLOOKUP($C182,薬効分類マスタ!$A$2:$E$180,5,FALSE())=0,"",VLOOKUP($C182,薬効分類マスタ!$A$2:$E$180,5,FALSE())),"")</f>
        <v/>
      </c>
      <c r="L182" s="17"/>
      <c r="M182" s="0" t="str">
        <f aca="false">IF($K182="","",IF($L182&lt;&gt;"",$L182,VLOOKUP($C182,薬効分類マスタ!$A$2:$F$180,6,FALSE())))</f>
        <v/>
      </c>
      <c r="N182" s="0" t="str">
        <f aca="false">ASC(G182)</f>
        <v>ﾘﾎﾞﾄﾘｰﾙ錠1mg</v>
      </c>
      <c r="O182" s="0" t="str">
        <f aca="false">ASC(E182)</f>
        <v>ｸﾛﾅｾﾞﾊﾟﾑ</v>
      </c>
      <c r="P182" s="16" t="n">
        <f aca="false">N(P181)+IF($C182=検索!$B$49,1,0)</f>
        <v>0</v>
      </c>
    </row>
    <row r="183" customFormat="false" ht="15" hidden="false" customHeight="false" outlineLevel="0" collapsed="false">
      <c r="A183" s="16" t="s">
        <v>221</v>
      </c>
      <c r="B183" s="0" t="s">
        <v>691</v>
      </c>
      <c r="C183" s="0" t="n">
        <v>113</v>
      </c>
      <c r="D183" s="0" t="str">
        <f aca="false">IFERROR(VLOOKUP($C183,薬効分類マスタ!$A$2:$B$180,2,FALSE()),"未登録")</f>
        <v>抗てんかん剤</v>
      </c>
      <c r="E183" s="16" t="s">
        <v>674</v>
      </c>
      <c r="F183" s="16" t="s">
        <v>234</v>
      </c>
      <c r="G183" s="16" t="s">
        <v>692</v>
      </c>
      <c r="H183" s="16" t="s">
        <v>504</v>
      </c>
      <c r="I183" s="0" t="n">
        <v>10.8</v>
      </c>
      <c r="J183" s="16" t="s">
        <v>232</v>
      </c>
      <c r="K183" s="0" t="str">
        <f aca="false">IFERROR(IF(VLOOKUP($C183,薬効分類マスタ!$A$2:$E$180,5,FALSE())=0,"",VLOOKUP($C183,薬効分類マスタ!$A$2:$E$180,5,FALSE())),"")</f>
        <v/>
      </c>
      <c r="L183" s="17"/>
      <c r="M183" s="0" t="str">
        <f aca="false">IF($K183="","",IF($L183&lt;&gt;"",$L183,VLOOKUP($C183,薬効分類マスタ!$A$2:$F$180,6,FALSE())))</f>
        <v/>
      </c>
      <c r="N183" s="0" t="str">
        <f aca="false">ASC(G183)</f>
        <v>ﾗﾝﾄﾞｾﾝ錠1mg</v>
      </c>
      <c r="O183" s="0" t="str">
        <f aca="false">ASC(E183)</f>
        <v>ｸﾛﾅｾﾞﾊﾟﾑ</v>
      </c>
      <c r="P183" s="16" t="n">
        <f aca="false">N(P182)+IF($C183=検索!$B$49,1,0)</f>
        <v>0</v>
      </c>
    </row>
    <row r="184" customFormat="false" ht="15" hidden="false" customHeight="false" outlineLevel="0" collapsed="false">
      <c r="A184" s="16" t="s">
        <v>221</v>
      </c>
      <c r="B184" s="0" t="s">
        <v>693</v>
      </c>
      <c r="C184" s="0" t="n">
        <v>113</v>
      </c>
      <c r="D184" s="0" t="str">
        <f aca="false">IFERROR(VLOOKUP($C184,薬効分類マスタ!$A$2:$B$180,2,FALSE()),"未登録")</f>
        <v>抗てんかん剤</v>
      </c>
      <c r="E184" s="16" t="s">
        <v>674</v>
      </c>
      <c r="F184" s="16" t="s">
        <v>241</v>
      </c>
      <c r="G184" s="16" t="s">
        <v>694</v>
      </c>
      <c r="H184" s="16" t="s">
        <v>677</v>
      </c>
      <c r="I184" s="0" t="n">
        <v>11</v>
      </c>
      <c r="J184" s="16" t="s">
        <v>232</v>
      </c>
      <c r="K184" s="0" t="str">
        <f aca="false">IFERROR(IF(VLOOKUP($C184,薬効分類マスタ!$A$2:$E$180,5,FALSE())=0,"",VLOOKUP($C184,薬効分類マスタ!$A$2:$E$180,5,FALSE())),"")</f>
        <v/>
      </c>
      <c r="L184" s="17"/>
      <c r="M184" s="0" t="str">
        <f aca="false">IF($K184="","",IF($L184&lt;&gt;"",$L184,VLOOKUP($C184,薬効分類マスタ!$A$2:$F$180,6,FALSE())))</f>
        <v/>
      </c>
      <c r="N184" s="0" t="str">
        <f aca="false">ASC(G184)</f>
        <v>ﾘﾎﾞﾄﾘｰﾙ錠2mg</v>
      </c>
      <c r="O184" s="0" t="str">
        <f aca="false">ASC(E184)</f>
        <v>ｸﾛﾅｾﾞﾊﾟﾑ</v>
      </c>
      <c r="P184" s="16" t="n">
        <f aca="false">N(P183)+IF($C184=検索!$B$49,1,0)</f>
        <v>0</v>
      </c>
    </row>
    <row r="185" customFormat="false" ht="15" hidden="false" customHeight="false" outlineLevel="0" collapsed="false">
      <c r="A185" s="16" t="s">
        <v>221</v>
      </c>
      <c r="B185" s="0" t="s">
        <v>695</v>
      </c>
      <c r="C185" s="0" t="n">
        <v>113</v>
      </c>
      <c r="D185" s="0" t="str">
        <f aca="false">IFERROR(VLOOKUP($C185,薬効分類マスタ!$A$2:$B$180,2,FALSE()),"未登録")</f>
        <v>抗てんかん剤</v>
      </c>
      <c r="E185" s="16" t="s">
        <v>674</v>
      </c>
      <c r="F185" s="16" t="s">
        <v>241</v>
      </c>
      <c r="G185" s="16" t="s">
        <v>696</v>
      </c>
      <c r="H185" s="16" t="s">
        <v>504</v>
      </c>
      <c r="I185" s="0" t="n">
        <v>11.6</v>
      </c>
      <c r="J185" s="16" t="s">
        <v>232</v>
      </c>
      <c r="K185" s="0" t="str">
        <f aca="false">IFERROR(IF(VLOOKUP($C185,薬効分類マスタ!$A$2:$E$180,5,FALSE())=0,"",VLOOKUP($C185,薬効分類マスタ!$A$2:$E$180,5,FALSE())),"")</f>
        <v/>
      </c>
      <c r="L185" s="17"/>
      <c r="M185" s="0" t="str">
        <f aca="false">IF($K185="","",IF($L185&lt;&gt;"",$L185,VLOOKUP($C185,薬効分類マスタ!$A$2:$F$180,6,FALSE())))</f>
        <v/>
      </c>
      <c r="N185" s="0" t="str">
        <f aca="false">ASC(G185)</f>
        <v>ﾗﾝﾄﾞｾﾝ錠2mg</v>
      </c>
      <c r="O185" s="0" t="str">
        <f aca="false">ASC(E185)</f>
        <v>ｸﾛﾅｾﾞﾊﾟﾑ</v>
      </c>
      <c r="P185" s="16" t="n">
        <f aca="false">N(P184)+IF($C185=検索!$B$49,1,0)</f>
        <v>0</v>
      </c>
    </row>
    <row r="186" customFormat="false" ht="15" hidden="false" customHeight="false" outlineLevel="0" collapsed="false">
      <c r="A186" s="16" t="s">
        <v>221</v>
      </c>
      <c r="B186" s="0" t="s">
        <v>697</v>
      </c>
      <c r="C186" s="0" t="n">
        <v>113</v>
      </c>
      <c r="D186" s="0" t="str">
        <f aca="false">IFERROR(VLOOKUP($C186,薬効分類マスタ!$A$2:$B$180,2,FALSE()),"未登録")</f>
        <v>抗てんかん剤</v>
      </c>
      <c r="E186" s="16" t="s">
        <v>698</v>
      </c>
      <c r="F186" s="16" t="s">
        <v>699</v>
      </c>
      <c r="G186" s="16" t="s">
        <v>700</v>
      </c>
      <c r="H186" s="16" t="s">
        <v>536</v>
      </c>
      <c r="I186" s="0" t="n">
        <v>18.1</v>
      </c>
      <c r="K186" s="0" t="str">
        <f aca="false">IFERROR(IF(VLOOKUP($C186,薬効分類マスタ!$A$2:$E$180,5,FALSE())=0,"",VLOOKUP($C186,薬効分類マスタ!$A$2:$E$180,5,FALSE())),"")</f>
        <v/>
      </c>
      <c r="L186" s="17"/>
      <c r="M186" s="0" t="str">
        <f aca="false">IF($K186="","",IF($L186&lt;&gt;"",$L186,VLOOKUP($C186,薬効分類マスタ!$A$2:$F$180,6,FALSE())))</f>
        <v/>
      </c>
      <c r="N186" s="0" t="str">
        <f aca="false">ASC(G186)</f>
        <v>ﾊﾞﾙﾌﾟﾛ酸ﾅﾄﾘｳﾑ細粒20%｢EMEC｣</v>
      </c>
      <c r="O186" s="0" t="str">
        <f aca="false">ASC(E186)</f>
        <v>ﾊﾞﾙﾌﾟﾛ酸ﾅﾄﾘｳﾑ</v>
      </c>
      <c r="P186" s="16" t="n">
        <f aca="false">N(P185)+IF($C186=検索!$B$49,1,0)</f>
        <v>0</v>
      </c>
    </row>
    <row r="187" customFormat="false" ht="15" hidden="false" customHeight="false" outlineLevel="0" collapsed="false">
      <c r="A187" s="16" t="s">
        <v>221</v>
      </c>
      <c r="B187" s="0" t="s">
        <v>701</v>
      </c>
      <c r="C187" s="0" t="n">
        <v>113</v>
      </c>
      <c r="D187" s="0" t="str">
        <f aca="false">IFERROR(VLOOKUP($C187,薬効分類マスタ!$A$2:$B$180,2,FALSE()),"未登録")</f>
        <v>抗てんかん剤</v>
      </c>
      <c r="E187" s="16" t="s">
        <v>698</v>
      </c>
      <c r="F187" s="16" t="s">
        <v>702</v>
      </c>
      <c r="G187" s="16" t="s">
        <v>703</v>
      </c>
      <c r="H187" s="16" t="s">
        <v>542</v>
      </c>
      <c r="I187" s="0" t="n">
        <v>19</v>
      </c>
      <c r="J187" s="16" t="s">
        <v>232</v>
      </c>
      <c r="K187" s="0" t="str">
        <f aca="false">IFERROR(IF(VLOOKUP($C187,薬効分類マスタ!$A$2:$E$180,5,FALSE())=0,"",VLOOKUP($C187,薬効分類マスタ!$A$2:$E$180,5,FALSE())),"")</f>
        <v/>
      </c>
      <c r="L187" s="17"/>
      <c r="M187" s="0" t="str">
        <f aca="false">IF($K187="","",IF($L187&lt;&gt;"",$L187,VLOOKUP($C187,薬効分類マスタ!$A$2:$F$180,6,FALSE())))</f>
        <v/>
      </c>
      <c r="N187" s="0" t="str">
        <f aca="false">ASC(G187)</f>
        <v>ﾃﾞﾊﾟｹﾝ細粒40%</v>
      </c>
      <c r="O187" s="0" t="str">
        <f aca="false">ASC(E187)</f>
        <v>ﾊﾞﾙﾌﾟﾛ酸ﾅﾄﾘｳﾑ</v>
      </c>
      <c r="P187" s="16" t="n">
        <f aca="false">N(P186)+IF($C187=検索!$B$49,1,0)</f>
        <v>0</v>
      </c>
    </row>
    <row r="188" customFormat="false" ht="15" hidden="false" customHeight="false" outlineLevel="0" collapsed="false">
      <c r="A188" s="16" t="s">
        <v>221</v>
      </c>
      <c r="B188" s="0" t="s">
        <v>704</v>
      </c>
      <c r="C188" s="0" t="n">
        <v>113</v>
      </c>
      <c r="D188" s="0" t="str">
        <f aca="false">IFERROR(VLOOKUP($C188,薬効分類マスタ!$A$2:$B$180,2,FALSE()),"未登録")</f>
        <v>抗てんかん剤</v>
      </c>
      <c r="E188" s="16" t="s">
        <v>698</v>
      </c>
      <c r="F188" s="16" t="s">
        <v>702</v>
      </c>
      <c r="G188" s="16" t="s">
        <v>705</v>
      </c>
      <c r="H188" s="16" t="s">
        <v>536</v>
      </c>
      <c r="I188" s="0" t="n">
        <v>25.9</v>
      </c>
      <c r="K188" s="0" t="str">
        <f aca="false">IFERROR(IF(VLOOKUP($C188,薬効分類マスタ!$A$2:$E$180,5,FALSE())=0,"",VLOOKUP($C188,薬効分類マスタ!$A$2:$E$180,5,FALSE())),"")</f>
        <v/>
      </c>
      <c r="L188" s="17"/>
      <c r="M188" s="0" t="str">
        <f aca="false">IF($K188="","",IF($L188&lt;&gt;"",$L188,VLOOKUP($C188,薬効分類マスタ!$A$2:$F$180,6,FALSE())))</f>
        <v/>
      </c>
      <c r="N188" s="0" t="str">
        <f aca="false">ASC(G188)</f>
        <v>ﾊﾞﾙﾌﾟﾛ酸ﾅﾄﾘｳﾑ細粒40%｢EMEC｣</v>
      </c>
      <c r="O188" s="0" t="str">
        <f aca="false">ASC(E188)</f>
        <v>ﾊﾞﾙﾌﾟﾛ酸ﾅﾄﾘｳﾑ</v>
      </c>
      <c r="P188" s="16" t="n">
        <f aca="false">N(P187)+IF($C188=検索!$B$49,1,0)</f>
        <v>0</v>
      </c>
    </row>
    <row r="189" customFormat="false" ht="15" hidden="false" customHeight="false" outlineLevel="0" collapsed="false">
      <c r="A189" s="16" t="s">
        <v>221</v>
      </c>
      <c r="B189" s="0" t="s">
        <v>706</v>
      </c>
      <c r="C189" s="0" t="n">
        <v>113</v>
      </c>
      <c r="D189" s="0" t="str">
        <f aca="false">IFERROR(VLOOKUP($C189,薬効分類マスタ!$A$2:$B$180,2,FALSE()),"未登録")</f>
        <v>抗てんかん剤</v>
      </c>
      <c r="E189" s="16" t="s">
        <v>698</v>
      </c>
      <c r="F189" s="16" t="s">
        <v>702</v>
      </c>
      <c r="G189" s="16" t="s">
        <v>707</v>
      </c>
      <c r="I189" s="0" t="n">
        <v>23.6</v>
      </c>
      <c r="K189" s="0" t="str">
        <f aca="false">IFERROR(IF(VLOOKUP($C189,薬効分類マスタ!$A$2:$E$180,5,FALSE())=0,"",VLOOKUP($C189,薬効分類マスタ!$A$2:$E$180,5,FALSE())),"")</f>
        <v/>
      </c>
      <c r="L189" s="17"/>
      <c r="M189" s="0" t="str">
        <f aca="false">IF($K189="","",IF($L189&lt;&gt;"",$L189,VLOOKUP($C189,薬効分類マスタ!$A$2:$F$180,6,FALSE())))</f>
        <v/>
      </c>
      <c r="N189" s="0" t="str">
        <f aca="false">ASC(G189)</f>
        <v>ﾊﾞﾙﾌﾟﾛ酸ﾅﾄﾘｳﾑ40%徐放顆粒</v>
      </c>
      <c r="O189" s="0" t="str">
        <f aca="false">ASC(E189)</f>
        <v>ﾊﾞﾙﾌﾟﾛ酸ﾅﾄﾘｳﾑ</v>
      </c>
      <c r="P189" s="16" t="n">
        <f aca="false">N(P188)+IF($C189=検索!$B$49,1,0)</f>
        <v>0</v>
      </c>
    </row>
    <row r="190" customFormat="false" ht="15" hidden="false" customHeight="false" outlineLevel="0" collapsed="false">
      <c r="A190" s="16" t="s">
        <v>221</v>
      </c>
      <c r="B190" s="0" t="s">
        <v>708</v>
      </c>
      <c r="C190" s="0" t="n">
        <v>113</v>
      </c>
      <c r="D190" s="0" t="str">
        <f aca="false">IFERROR(VLOOKUP($C190,薬効分類マスタ!$A$2:$B$180,2,FALSE()),"未登録")</f>
        <v>抗てんかん剤</v>
      </c>
      <c r="E190" s="16" t="s">
        <v>698</v>
      </c>
      <c r="F190" s="16" t="s">
        <v>702</v>
      </c>
      <c r="G190" s="16" t="s">
        <v>709</v>
      </c>
      <c r="H190" s="16" t="s">
        <v>710</v>
      </c>
      <c r="I190" s="0" t="n">
        <v>36.7</v>
      </c>
      <c r="J190" s="16" t="s">
        <v>232</v>
      </c>
      <c r="K190" s="0" t="str">
        <f aca="false">IFERROR(IF(VLOOKUP($C190,薬効分類マスタ!$A$2:$E$180,5,FALSE())=0,"",VLOOKUP($C190,薬効分類マスタ!$A$2:$E$180,5,FALSE())),"")</f>
        <v/>
      </c>
      <c r="L190" s="17"/>
      <c r="M190" s="0" t="str">
        <f aca="false">IF($K190="","",IF($L190&lt;&gt;"",$L190,VLOOKUP($C190,薬効分類マスタ!$A$2:$F$180,6,FALSE())))</f>
        <v/>
      </c>
      <c r="N190" s="0" t="str">
        <f aca="false">ASC(G190)</f>
        <v>ｾﾚﾆｶR顆粒40%</v>
      </c>
      <c r="O190" s="0" t="str">
        <f aca="false">ASC(E190)</f>
        <v>ﾊﾞﾙﾌﾟﾛ酸ﾅﾄﾘｳﾑ</v>
      </c>
      <c r="P190" s="16" t="n">
        <f aca="false">N(P189)+IF($C190=検索!$B$49,1,0)</f>
        <v>0</v>
      </c>
    </row>
    <row r="191" customFormat="false" ht="15" hidden="false" customHeight="false" outlineLevel="0" collapsed="false">
      <c r="A191" s="16" t="s">
        <v>221</v>
      </c>
      <c r="B191" s="0" t="s">
        <v>711</v>
      </c>
      <c r="C191" s="0" t="n">
        <v>113</v>
      </c>
      <c r="D191" s="0" t="str">
        <f aca="false">IFERROR(VLOOKUP($C191,薬効分類マスタ!$A$2:$B$180,2,FALSE()),"未登録")</f>
        <v>抗てんかん剤</v>
      </c>
      <c r="E191" s="16" t="s">
        <v>698</v>
      </c>
      <c r="F191" s="16" t="s">
        <v>627</v>
      </c>
      <c r="G191" s="16" t="s">
        <v>712</v>
      </c>
      <c r="I191" s="0" t="n">
        <v>10.8</v>
      </c>
      <c r="J191" s="16" t="s">
        <v>239</v>
      </c>
      <c r="K191" s="0" t="str">
        <f aca="false">IFERROR(IF(VLOOKUP($C191,薬効分類マスタ!$A$2:$E$180,5,FALSE())=0,"",VLOOKUP($C191,薬効分類マスタ!$A$2:$E$180,5,FALSE())),"")</f>
        <v/>
      </c>
      <c r="L191" s="17"/>
      <c r="M191" s="0" t="str">
        <f aca="false">IF($K191="","",IF($L191&lt;&gt;"",$L191,VLOOKUP($C191,薬効分類マスタ!$A$2:$F$180,6,FALSE())))</f>
        <v/>
      </c>
      <c r="N191" s="0" t="str">
        <f aca="false">ASC(G191)</f>
        <v>ﾊﾞﾙﾌﾟﾛ酸ﾅﾄﾘｳﾑ100mg錠</v>
      </c>
      <c r="O191" s="0" t="str">
        <f aca="false">ASC(E191)</f>
        <v>ﾊﾞﾙﾌﾟﾛ酸ﾅﾄﾘｳﾑ</v>
      </c>
      <c r="P191" s="16" t="n">
        <f aca="false">N(P190)+IF($C191=検索!$B$49,1,0)</f>
        <v>0</v>
      </c>
    </row>
    <row r="192" customFormat="false" ht="15" hidden="false" customHeight="false" outlineLevel="0" collapsed="false">
      <c r="A192" s="16" t="s">
        <v>221</v>
      </c>
      <c r="B192" s="0" t="s">
        <v>713</v>
      </c>
      <c r="C192" s="0" t="n">
        <v>113</v>
      </c>
      <c r="D192" s="0" t="str">
        <f aca="false">IFERROR(VLOOKUP($C192,薬効分類マスタ!$A$2:$B$180,2,FALSE()),"未登録")</f>
        <v>抗てんかん剤</v>
      </c>
      <c r="E192" s="16" t="s">
        <v>698</v>
      </c>
      <c r="F192" s="16" t="s">
        <v>627</v>
      </c>
      <c r="G192" s="16" t="s">
        <v>714</v>
      </c>
      <c r="H192" s="16" t="s">
        <v>542</v>
      </c>
      <c r="I192" s="0" t="n">
        <v>10.8</v>
      </c>
      <c r="J192" s="16" t="s">
        <v>232</v>
      </c>
      <c r="K192" s="0" t="str">
        <f aca="false">IFERROR(IF(VLOOKUP($C192,薬効分類マスタ!$A$2:$E$180,5,FALSE())=0,"",VLOOKUP($C192,薬効分類マスタ!$A$2:$E$180,5,FALSE())),"")</f>
        <v/>
      </c>
      <c r="L192" s="17"/>
      <c r="M192" s="0" t="str">
        <f aca="false">IF($K192="","",IF($L192&lt;&gt;"",$L192,VLOOKUP($C192,薬効分類マスタ!$A$2:$F$180,6,FALSE())))</f>
        <v/>
      </c>
      <c r="N192" s="0" t="str">
        <f aca="false">ASC(G192)</f>
        <v>ﾃﾞﾊﾟｹﾝ錠100mg</v>
      </c>
      <c r="O192" s="0" t="str">
        <f aca="false">ASC(E192)</f>
        <v>ﾊﾞﾙﾌﾟﾛ酸ﾅﾄﾘｳﾑ</v>
      </c>
      <c r="P192" s="16" t="n">
        <f aca="false">N(P191)+IF($C192=検索!$B$49,1,0)</f>
        <v>0</v>
      </c>
    </row>
    <row r="193" customFormat="false" ht="15" hidden="false" customHeight="false" outlineLevel="0" collapsed="false">
      <c r="A193" s="16" t="s">
        <v>221</v>
      </c>
      <c r="B193" s="0" t="s">
        <v>715</v>
      </c>
      <c r="C193" s="0" t="n">
        <v>113</v>
      </c>
      <c r="D193" s="0" t="str">
        <f aca="false">IFERROR(VLOOKUP($C193,薬効分類マスタ!$A$2:$B$180,2,FALSE()),"未登録")</f>
        <v>抗てんかん剤</v>
      </c>
      <c r="E193" s="16" t="s">
        <v>698</v>
      </c>
      <c r="F193" s="16" t="s">
        <v>613</v>
      </c>
      <c r="G193" s="16" t="s">
        <v>716</v>
      </c>
      <c r="H193" s="16" t="s">
        <v>238</v>
      </c>
      <c r="I193" s="0" t="n">
        <v>14.1</v>
      </c>
      <c r="J193" s="16" t="s">
        <v>239</v>
      </c>
      <c r="K193" s="0" t="str">
        <f aca="false">IFERROR(IF(VLOOKUP($C193,薬効分類マスタ!$A$2:$E$180,5,FALSE())=0,"",VLOOKUP($C193,薬効分類マスタ!$A$2:$E$180,5,FALSE())),"")</f>
        <v/>
      </c>
      <c r="L193" s="17"/>
      <c r="M193" s="0" t="str">
        <f aca="false">IF($K193="","",IF($L193&lt;&gt;"",$L193,VLOOKUP($C193,薬効分類マスタ!$A$2:$F$180,6,FALSE())))</f>
        <v/>
      </c>
      <c r="N193" s="0" t="str">
        <f aca="false">ASC(G193)</f>
        <v>ﾊﾞﾙﾌﾟﾛ酸ﾅﾄﾘｳﾑ錠200mg｢ｱﾒﾙ｣</v>
      </c>
      <c r="O193" s="0" t="str">
        <f aca="false">ASC(E193)</f>
        <v>ﾊﾞﾙﾌﾟﾛ酸ﾅﾄﾘｳﾑ</v>
      </c>
      <c r="P193" s="16" t="n">
        <f aca="false">N(P192)+IF($C193=検索!$B$49,1,0)</f>
        <v>0</v>
      </c>
    </row>
    <row r="194" customFormat="false" ht="15" hidden="false" customHeight="false" outlineLevel="0" collapsed="false">
      <c r="A194" s="16" t="s">
        <v>221</v>
      </c>
      <c r="B194" s="0" t="s">
        <v>717</v>
      </c>
      <c r="C194" s="0" t="n">
        <v>113</v>
      </c>
      <c r="D194" s="0" t="str">
        <f aca="false">IFERROR(VLOOKUP($C194,薬効分類マスタ!$A$2:$B$180,2,FALSE()),"未登録")</f>
        <v>抗てんかん剤</v>
      </c>
      <c r="E194" s="16" t="s">
        <v>698</v>
      </c>
      <c r="F194" s="16" t="s">
        <v>613</v>
      </c>
      <c r="G194" s="16" t="s">
        <v>718</v>
      </c>
      <c r="H194" s="16" t="s">
        <v>542</v>
      </c>
      <c r="I194" s="0" t="n">
        <v>10.8</v>
      </c>
      <c r="J194" s="16" t="s">
        <v>232</v>
      </c>
      <c r="K194" s="0" t="str">
        <f aca="false">IFERROR(IF(VLOOKUP($C194,薬効分類マスタ!$A$2:$E$180,5,FALSE())=0,"",VLOOKUP($C194,薬効分類マスタ!$A$2:$E$180,5,FALSE())),"")</f>
        <v/>
      </c>
      <c r="L194" s="17"/>
      <c r="M194" s="0" t="str">
        <f aca="false">IF($K194="","",IF($L194&lt;&gt;"",$L194,VLOOKUP($C194,薬効分類マスタ!$A$2:$F$180,6,FALSE())))</f>
        <v/>
      </c>
      <c r="N194" s="0" t="str">
        <f aca="false">ASC(G194)</f>
        <v>ﾃﾞﾊﾟｹﾝ錠200mg</v>
      </c>
      <c r="O194" s="0" t="str">
        <f aca="false">ASC(E194)</f>
        <v>ﾊﾞﾙﾌﾟﾛ酸ﾅﾄﾘｳﾑ</v>
      </c>
      <c r="P194" s="16" t="n">
        <f aca="false">N(P193)+IF($C194=検索!$B$49,1,0)</f>
        <v>0</v>
      </c>
    </row>
    <row r="195" customFormat="false" ht="15" hidden="false" customHeight="false" outlineLevel="0" collapsed="false">
      <c r="A195" s="16" t="s">
        <v>221</v>
      </c>
      <c r="B195" s="0" t="s">
        <v>719</v>
      </c>
      <c r="C195" s="0" t="n">
        <v>113</v>
      </c>
      <c r="D195" s="0" t="str">
        <f aca="false">IFERROR(VLOOKUP($C195,薬効分類マスタ!$A$2:$B$180,2,FALSE()),"未登録")</f>
        <v>抗てんかん剤</v>
      </c>
      <c r="E195" s="16" t="s">
        <v>698</v>
      </c>
      <c r="F195" s="16" t="s">
        <v>613</v>
      </c>
      <c r="G195" s="16" t="s">
        <v>720</v>
      </c>
      <c r="H195" s="16" t="s">
        <v>462</v>
      </c>
      <c r="I195" s="0" t="n">
        <v>11.2</v>
      </c>
      <c r="J195" s="16" t="s">
        <v>239</v>
      </c>
      <c r="K195" s="0" t="str">
        <f aca="false">IFERROR(IF(VLOOKUP($C195,薬効分類マスタ!$A$2:$E$180,5,FALSE())=0,"",VLOOKUP($C195,薬効分類マスタ!$A$2:$E$180,5,FALSE())),"")</f>
        <v/>
      </c>
      <c r="L195" s="17"/>
      <c r="M195" s="0" t="str">
        <f aca="false">IF($K195="","",IF($L195&lt;&gt;"",$L195,VLOOKUP($C195,薬効分類マスタ!$A$2:$F$180,6,FALSE())))</f>
        <v/>
      </c>
      <c r="N195" s="0" t="str">
        <f aca="false">ASC(G195)</f>
        <v>ﾊﾞﾙﾌﾟﾛ酸Na錠200mg｢ﾌｼﾞﾅｶﾞ｣</v>
      </c>
      <c r="O195" s="0" t="str">
        <f aca="false">ASC(E195)</f>
        <v>ﾊﾞﾙﾌﾟﾛ酸ﾅﾄﾘｳﾑ</v>
      </c>
      <c r="P195" s="16" t="n">
        <f aca="false">N(P194)+IF($C195=検索!$B$49,1,0)</f>
        <v>0</v>
      </c>
    </row>
    <row r="196" customFormat="false" ht="15" hidden="false" customHeight="false" outlineLevel="0" collapsed="false">
      <c r="A196" s="16" t="s">
        <v>221</v>
      </c>
      <c r="B196" s="0" t="s">
        <v>721</v>
      </c>
      <c r="C196" s="0" t="n">
        <v>113</v>
      </c>
      <c r="D196" s="0" t="str">
        <f aca="false">IFERROR(VLOOKUP($C196,薬効分類マスタ!$A$2:$B$180,2,FALSE()),"未登録")</f>
        <v>抗てんかん剤</v>
      </c>
      <c r="E196" s="16" t="s">
        <v>698</v>
      </c>
      <c r="F196" s="16" t="s">
        <v>613</v>
      </c>
      <c r="G196" s="16" t="s">
        <v>722</v>
      </c>
      <c r="H196" s="16" t="s">
        <v>504</v>
      </c>
      <c r="I196" s="0" t="n">
        <v>14.1</v>
      </c>
      <c r="J196" s="16" t="s">
        <v>239</v>
      </c>
      <c r="K196" s="0" t="str">
        <f aca="false">IFERROR(IF(VLOOKUP($C196,薬効分類マスタ!$A$2:$E$180,5,FALSE())=0,"",VLOOKUP($C196,薬効分類マスタ!$A$2:$E$180,5,FALSE())),"")</f>
        <v/>
      </c>
      <c r="L196" s="17"/>
      <c r="M196" s="0" t="str">
        <f aca="false">IF($K196="","",IF($L196&lt;&gt;"",$L196,VLOOKUP($C196,薬効分類マスタ!$A$2:$F$180,6,FALSE())))</f>
        <v/>
      </c>
      <c r="N196" s="0" t="str">
        <f aca="false">ASC(G196)</f>
        <v>ﾊﾞﾙﾌﾟﾛ酸ﾅﾄﾘｳﾑ錠200mg｢DSP｣</v>
      </c>
      <c r="O196" s="0" t="str">
        <f aca="false">ASC(E196)</f>
        <v>ﾊﾞﾙﾌﾟﾛ酸ﾅﾄﾘｳﾑ</v>
      </c>
      <c r="P196" s="16" t="n">
        <f aca="false">N(P195)+IF($C196=検索!$B$49,1,0)</f>
        <v>0</v>
      </c>
    </row>
    <row r="197" customFormat="false" ht="15" hidden="false" customHeight="false" outlineLevel="0" collapsed="false">
      <c r="A197" s="16" t="s">
        <v>221</v>
      </c>
      <c r="B197" s="0" t="s">
        <v>723</v>
      </c>
      <c r="C197" s="0" t="n">
        <v>113</v>
      </c>
      <c r="D197" s="0" t="str">
        <f aca="false">IFERROR(VLOOKUP($C197,薬効分類マスタ!$A$2:$B$180,2,FALSE()),"未登録")</f>
        <v>抗てんかん剤</v>
      </c>
      <c r="E197" s="16" t="s">
        <v>698</v>
      </c>
      <c r="F197" s="16" t="s">
        <v>627</v>
      </c>
      <c r="G197" s="16" t="s">
        <v>724</v>
      </c>
      <c r="I197" s="0" t="n">
        <v>10.8</v>
      </c>
      <c r="J197" s="16" t="s">
        <v>239</v>
      </c>
      <c r="K197" s="0" t="str">
        <f aca="false">IFERROR(IF(VLOOKUP($C197,薬効分類マスタ!$A$2:$E$180,5,FALSE())=0,"",VLOOKUP($C197,薬効分類マスタ!$A$2:$E$180,5,FALSE())),"")</f>
        <v/>
      </c>
      <c r="L197" s="17"/>
      <c r="M197" s="0" t="str">
        <f aca="false">IF($K197="","",IF($L197&lt;&gt;"",$L197,VLOOKUP($C197,薬効分類マスタ!$A$2:$F$180,6,FALSE())))</f>
        <v/>
      </c>
      <c r="N197" s="0" t="str">
        <f aca="false">ASC(G197)</f>
        <v>ﾊﾞﾙﾌﾟﾛ酸ﾅﾄﾘｳﾑ100mg徐放錠</v>
      </c>
      <c r="O197" s="0" t="str">
        <f aca="false">ASC(E197)</f>
        <v>ﾊﾞﾙﾌﾟﾛ酸ﾅﾄﾘｳﾑ</v>
      </c>
      <c r="P197" s="16" t="n">
        <f aca="false">N(P196)+IF($C197=検索!$B$49,1,0)</f>
        <v>0</v>
      </c>
    </row>
    <row r="198" customFormat="false" ht="15" hidden="false" customHeight="false" outlineLevel="0" collapsed="false">
      <c r="A198" s="16" t="s">
        <v>221</v>
      </c>
      <c r="B198" s="0" t="s">
        <v>725</v>
      </c>
      <c r="C198" s="0" t="n">
        <v>113</v>
      </c>
      <c r="D198" s="0" t="str">
        <f aca="false">IFERROR(VLOOKUP($C198,薬効分類マスタ!$A$2:$B$180,2,FALSE()),"未登録")</f>
        <v>抗てんかん剤</v>
      </c>
      <c r="E198" s="16" t="s">
        <v>698</v>
      </c>
      <c r="F198" s="16" t="s">
        <v>627</v>
      </c>
      <c r="G198" s="16" t="s">
        <v>726</v>
      </c>
      <c r="H198" s="16" t="s">
        <v>542</v>
      </c>
      <c r="I198" s="0" t="n">
        <v>10.8</v>
      </c>
      <c r="J198" s="16" t="s">
        <v>232</v>
      </c>
      <c r="K198" s="0" t="str">
        <f aca="false">IFERROR(IF(VLOOKUP($C198,薬効分類マスタ!$A$2:$E$180,5,FALSE())=0,"",VLOOKUP($C198,薬効分類マスタ!$A$2:$E$180,5,FALSE())),"")</f>
        <v/>
      </c>
      <c r="L198" s="17"/>
      <c r="M198" s="0" t="str">
        <f aca="false">IF($K198="","",IF($L198&lt;&gt;"",$L198,VLOOKUP($C198,薬効分類マスタ!$A$2:$F$180,6,FALSE())))</f>
        <v/>
      </c>
      <c r="N198" s="0" t="str">
        <f aca="false">ASC(G198)</f>
        <v>ﾃﾞﾊﾟｹﾝR錠100mg</v>
      </c>
      <c r="O198" s="0" t="str">
        <f aca="false">ASC(E198)</f>
        <v>ﾊﾞﾙﾌﾟﾛ酸ﾅﾄﾘｳﾑ</v>
      </c>
      <c r="P198" s="16" t="n">
        <f aca="false">N(P197)+IF($C198=検索!$B$49,1,0)</f>
        <v>0</v>
      </c>
    </row>
    <row r="199" customFormat="false" ht="15" hidden="false" customHeight="false" outlineLevel="0" collapsed="false">
      <c r="A199" s="16" t="s">
        <v>221</v>
      </c>
      <c r="B199" s="0" t="s">
        <v>727</v>
      </c>
      <c r="C199" s="0" t="n">
        <v>113</v>
      </c>
      <c r="D199" s="0" t="str">
        <f aca="false">IFERROR(VLOOKUP($C199,薬効分類マスタ!$A$2:$B$180,2,FALSE()),"未登録")</f>
        <v>抗てんかん剤</v>
      </c>
      <c r="E199" s="16" t="s">
        <v>698</v>
      </c>
      <c r="F199" s="16" t="s">
        <v>613</v>
      </c>
      <c r="G199" s="16" t="s">
        <v>728</v>
      </c>
      <c r="H199" s="16" t="s">
        <v>710</v>
      </c>
      <c r="I199" s="0" t="n">
        <v>10.8</v>
      </c>
      <c r="J199" s="16" t="s">
        <v>232</v>
      </c>
      <c r="K199" s="0" t="str">
        <f aca="false">IFERROR(IF(VLOOKUP($C199,薬効分類マスタ!$A$2:$E$180,5,FALSE())=0,"",VLOOKUP($C199,薬効分類マスタ!$A$2:$E$180,5,FALSE())),"")</f>
        <v/>
      </c>
      <c r="L199" s="17"/>
      <c r="M199" s="0" t="str">
        <f aca="false">IF($K199="","",IF($L199&lt;&gt;"",$L199,VLOOKUP($C199,薬効分類マスタ!$A$2:$F$180,6,FALSE())))</f>
        <v/>
      </c>
      <c r="N199" s="0" t="str">
        <f aca="false">ASC(G199)</f>
        <v>ｾﾚﾆｶR錠200mg</v>
      </c>
      <c r="O199" s="0" t="str">
        <f aca="false">ASC(E199)</f>
        <v>ﾊﾞﾙﾌﾟﾛ酸ﾅﾄﾘｳﾑ</v>
      </c>
      <c r="P199" s="16" t="n">
        <f aca="false">N(P198)+IF($C199=検索!$B$49,1,0)</f>
        <v>0</v>
      </c>
    </row>
    <row r="200" customFormat="false" ht="15" hidden="false" customHeight="false" outlineLevel="0" collapsed="false">
      <c r="A200" s="16" t="s">
        <v>221</v>
      </c>
      <c r="B200" s="0" t="s">
        <v>729</v>
      </c>
      <c r="C200" s="0" t="n">
        <v>113</v>
      </c>
      <c r="D200" s="0" t="str">
        <f aca="false">IFERROR(VLOOKUP($C200,薬効分類マスタ!$A$2:$B$180,2,FALSE()),"未登録")</f>
        <v>抗てんかん剤</v>
      </c>
      <c r="E200" s="16" t="s">
        <v>698</v>
      </c>
      <c r="F200" s="16" t="s">
        <v>613</v>
      </c>
      <c r="G200" s="16" t="s">
        <v>730</v>
      </c>
      <c r="H200" s="16" t="s">
        <v>238</v>
      </c>
      <c r="I200" s="0" t="n">
        <v>12.3</v>
      </c>
      <c r="J200" s="16" t="s">
        <v>239</v>
      </c>
      <c r="K200" s="0" t="str">
        <f aca="false">IFERROR(IF(VLOOKUP($C200,薬効分類マスタ!$A$2:$E$180,5,FALSE())=0,"",VLOOKUP($C200,薬効分類マスタ!$A$2:$E$180,5,FALSE())),"")</f>
        <v/>
      </c>
      <c r="L200" s="17"/>
      <c r="M200" s="0" t="str">
        <f aca="false">IF($K200="","",IF($L200&lt;&gt;"",$L200,VLOOKUP($C200,薬効分類マスタ!$A$2:$F$180,6,FALSE())))</f>
        <v/>
      </c>
      <c r="N200" s="0" t="str">
        <f aca="false">ASC(G200)</f>
        <v>ﾊﾞﾙﾌﾟﾛ酸ﾅﾄﾘｳﾑSR錠200mg｢ｱﾒﾙ｣</v>
      </c>
      <c r="O200" s="0" t="str">
        <f aca="false">ASC(E200)</f>
        <v>ﾊﾞﾙﾌﾟﾛ酸ﾅﾄﾘｳﾑ</v>
      </c>
      <c r="P200" s="16" t="n">
        <f aca="false">N(P199)+IF($C200=検索!$B$49,1,0)</f>
        <v>0</v>
      </c>
    </row>
    <row r="201" customFormat="false" ht="15" hidden="false" customHeight="false" outlineLevel="0" collapsed="false">
      <c r="A201" s="16" t="s">
        <v>221</v>
      </c>
      <c r="B201" s="0" t="s">
        <v>731</v>
      </c>
      <c r="C201" s="0" t="n">
        <v>113</v>
      </c>
      <c r="D201" s="0" t="str">
        <f aca="false">IFERROR(VLOOKUP($C201,薬効分類マスタ!$A$2:$B$180,2,FALSE()),"未登録")</f>
        <v>抗てんかん剤</v>
      </c>
      <c r="E201" s="16" t="s">
        <v>698</v>
      </c>
      <c r="F201" s="16" t="s">
        <v>613</v>
      </c>
      <c r="G201" s="16" t="s">
        <v>732</v>
      </c>
      <c r="H201" s="16" t="s">
        <v>542</v>
      </c>
      <c r="I201" s="0" t="n">
        <v>10.8</v>
      </c>
      <c r="J201" s="16" t="s">
        <v>232</v>
      </c>
      <c r="K201" s="0" t="str">
        <f aca="false">IFERROR(IF(VLOOKUP($C201,薬効分類マスタ!$A$2:$E$180,5,FALSE())=0,"",VLOOKUP($C201,薬効分類マスタ!$A$2:$E$180,5,FALSE())),"")</f>
        <v/>
      </c>
      <c r="L201" s="17"/>
      <c r="M201" s="0" t="str">
        <f aca="false">IF($K201="","",IF($L201&lt;&gt;"",$L201,VLOOKUP($C201,薬効分類マスタ!$A$2:$F$180,6,FALSE())))</f>
        <v/>
      </c>
      <c r="N201" s="0" t="str">
        <f aca="false">ASC(G201)</f>
        <v>ﾃﾞﾊﾟｹﾝR錠200mg</v>
      </c>
      <c r="O201" s="0" t="str">
        <f aca="false">ASC(E201)</f>
        <v>ﾊﾞﾙﾌﾟﾛ酸ﾅﾄﾘｳﾑ</v>
      </c>
      <c r="P201" s="16" t="n">
        <f aca="false">N(P200)+IF($C201=検索!$B$49,1,0)</f>
        <v>0</v>
      </c>
    </row>
    <row r="202" customFormat="false" ht="15" hidden="false" customHeight="false" outlineLevel="0" collapsed="false">
      <c r="A202" s="16" t="s">
        <v>221</v>
      </c>
      <c r="B202" s="0" t="s">
        <v>733</v>
      </c>
      <c r="C202" s="0" t="n">
        <v>113</v>
      </c>
      <c r="D202" s="0" t="str">
        <f aca="false">IFERROR(VLOOKUP($C202,薬効分類マスタ!$A$2:$B$180,2,FALSE()),"未登録")</f>
        <v>抗てんかん剤</v>
      </c>
      <c r="E202" s="16" t="s">
        <v>698</v>
      </c>
      <c r="F202" s="16" t="s">
        <v>613</v>
      </c>
      <c r="G202" s="16" t="s">
        <v>734</v>
      </c>
      <c r="H202" s="16" t="s">
        <v>533</v>
      </c>
      <c r="I202" s="0" t="n">
        <v>10.8</v>
      </c>
      <c r="J202" s="16" t="s">
        <v>239</v>
      </c>
      <c r="K202" s="0" t="str">
        <f aca="false">IFERROR(IF(VLOOKUP($C202,薬効分類マスタ!$A$2:$E$180,5,FALSE())=0,"",VLOOKUP($C202,薬効分類マスタ!$A$2:$E$180,5,FALSE())),"")</f>
        <v/>
      </c>
      <c r="L202" s="17"/>
      <c r="M202" s="0" t="str">
        <f aca="false">IF($K202="","",IF($L202&lt;&gt;"",$L202,VLOOKUP($C202,薬効分類マスタ!$A$2:$F$180,6,FALSE())))</f>
        <v/>
      </c>
      <c r="N202" s="0" t="str">
        <f aca="false">ASC(G202)</f>
        <v>ﾊﾞﾙﾌﾟﾛ酸ﾅﾄﾘｳﾑ徐放錠A200mg｢ﾄｰﾜ｣</v>
      </c>
      <c r="O202" s="0" t="str">
        <f aca="false">ASC(E202)</f>
        <v>ﾊﾞﾙﾌﾟﾛ酸ﾅﾄﾘｳﾑ</v>
      </c>
      <c r="P202" s="16" t="n">
        <f aca="false">N(P201)+IF($C202=検索!$B$49,1,0)</f>
        <v>0</v>
      </c>
    </row>
    <row r="203" customFormat="false" ht="15" hidden="false" customHeight="false" outlineLevel="0" collapsed="false">
      <c r="A203" s="16" t="s">
        <v>221</v>
      </c>
      <c r="B203" s="0" t="s">
        <v>735</v>
      </c>
      <c r="C203" s="0" t="n">
        <v>113</v>
      </c>
      <c r="D203" s="0" t="str">
        <f aca="false">IFERROR(VLOOKUP($C203,薬効分類マスタ!$A$2:$B$180,2,FALSE()),"未登録")</f>
        <v>抗てんかん剤</v>
      </c>
      <c r="E203" s="16" t="s">
        <v>698</v>
      </c>
      <c r="F203" s="16" t="s">
        <v>736</v>
      </c>
      <c r="G203" s="16" t="s">
        <v>737</v>
      </c>
      <c r="H203" s="16" t="s">
        <v>710</v>
      </c>
      <c r="I203" s="0" t="n">
        <v>16.6</v>
      </c>
      <c r="J203" s="16" t="s">
        <v>232</v>
      </c>
      <c r="K203" s="0" t="str">
        <f aca="false">IFERROR(IF(VLOOKUP($C203,薬効分類マスタ!$A$2:$E$180,5,FALSE())=0,"",VLOOKUP($C203,薬効分類マスタ!$A$2:$E$180,5,FALSE())),"")</f>
        <v/>
      </c>
      <c r="L203" s="17"/>
      <c r="M203" s="0" t="str">
        <f aca="false">IF($K203="","",IF($L203&lt;&gt;"",$L203,VLOOKUP($C203,薬効分類マスタ!$A$2:$F$180,6,FALSE())))</f>
        <v/>
      </c>
      <c r="N203" s="0" t="str">
        <f aca="false">ASC(G203)</f>
        <v>ｾﾚﾆｶR錠400mg</v>
      </c>
      <c r="O203" s="0" t="str">
        <f aca="false">ASC(E203)</f>
        <v>ﾊﾞﾙﾌﾟﾛ酸ﾅﾄﾘｳﾑ</v>
      </c>
      <c r="P203" s="16" t="n">
        <f aca="false">N(P202)+IF($C203=検索!$B$49,1,0)</f>
        <v>0</v>
      </c>
    </row>
    <row r="204" customFormat="false" ht="15" hidden="false" customHeight="false" outlineLevel="0" collapsed="false">
      <c r="A204" s="16" t="s">
        <v>221</v>
      </c>
      <c r="B204" s="0" t="s">
        <v>738</v>
      </c>
      <c r="C204" s="0" t="n">
        <v>113</v>
      </c>
      <c r="D204" s="0" t="str">
        <f aca="false">IFERROR(VLOOKUP($C204,薬効分類マスタ!$A$2:$B$180,2,FALSE()),"未登録")</f>
        <v>抗てんかん剤</v>
      </c>
      <c r="E204" s="16" t="s">
        <v>698</v>
      </c>
      <c r="F204" s="16" t="s">
        <v>651</v>
      </c>
      <c r="G204" s="16" t="s">
        <v>739</v>
      </c>
      <c r="I204" s="0" t="n">
        <v>10.9</v>
      </c>
      <c r="K204" s="0" t="str">
        <f aca="false">IFERROR(IF(VLOOKUP($C204,薬効分類マスタ!$A$2:$E$180,5,FALSE())=0,"",VLOOKUP($C204,薬効分類マスタ!$A$2:$E$180,5,FALSE())),"")</f>
        <v/>
      </c>
      <c r="L204" s="17"/>
      <c r="M204" s="0" t="str">
        <f aca="false">IF($K204="","",IF($L204&lt;&gt;"",$L204,VLOOKUP($C204,薬効分類マスタ!$A$2:$F$180,6,FALSE())))</f>
        <v/>
      </c>
      <c r="N204" s="0" t="str">
        <f aca="false">ASC(G204)</f>
        <v>ﾊﾞﾙﾌﾟﾛ酸ﾅﾄﾘｳﾑ5%ｼﾛｯﾌﾟ</v>
      </c>
      <c r="O204" s="0" t="str">
        <f aca="false">ASC(E204)</f>
        <v>ﾊﾞﾙﾌﾟﾛ酸ﾅﾄﾘｳﾑ</v>
      </c>
      <c r="P204" s="16" t="n">
        <f aca="false">N(P203)+IF($C204=検索!$B$49,1,0)</f>
        <v>0</v>
      </c>
    </row>
    <row r="205" customFormat="false" ht="15" hidden="false" customHeight="false" outlineLevel="0" collapsed="false">
      <c r="A205" s="16" t="s">
        <v>221</v>
      </c>
      <c r="B205" s="0" t="s">
        <v>740</v>
      </c>
      <c r="C205" s="0" t="n">
        <v>113</v>
      </c>
      <c r="D205" s="0" t="str">
        <f aca="false">IFERROR(VLOOKUP($C205,薬効分類マスタ!$A$2:$B$180,2,FALSE()),"未登録")</f>
        <v>抗てんかん剤</v>
      </c>
      <c r="E205" s="16" t="s">
        <v>698</v>
      </c>
      <c r="F205" s="16" t="s">
        <v>651</v>
      </c>
      <c r="G205" s="16" t="s">
        <v>741</v>
      </c>
      <c r="H205" s="16" t="s">
        <v>542</v>
      </c>
      <c r="I205" s="0" t="n">
        <v>10.9</v>
      </c>
      <c r="J205" s="16" t="s">
        <v>232</v>
      </c>
      <c r="K205" s="0" t="str">
        <f aca="false">IFERROR(IF(VLOOKUP($C205,薬効分類マスタ!$A$2:$E$180,5,FALSE())=0,"",VLOOKUP($C205,薬効分類マスタ!$A$2:$E$180,5,FALSE())),"")</f>
        <v/>
      </c>
      <c r="L205" s="17"/>
      <c r="M205" s="0" t="str">
        <f aca="false">IF($K205="","",IF($L205&lt;&gt;"",$L205,VLOOKUP($C205,薬効分類マスタ!$A$2:$F$180,6,FALSE())))</f>
        <v/>
      </c>
      <c r="N205" s="0" t="str">
        <f aca="false">ASC(G205)</f>
        <v>ﾃﾞﾊﾟｹﾝｼﾛｯﾌﾟ5%</v>
      </c>
      <c r="O205" s="0" t="str">
        <f aca="false">ASC(E205)</f>
        <v>ﾊﾞﾙﾌﾟﾛ酸ﾅﾄﾘｳﾑ</v>
      </c>
      <c r="P205" s="16" t="n">
        <f aca="false">N(P204)+IF($C205=検索!$B$49,1,0)</f>
        <v>0</v>
      </c>
    </row>
    <row r="206" customFormat="false" ht="15" hidden="false" customHeight="false" outlineLevel="0" collapsed="false">
      <c r="A206" s="16" t="s">
        <v>221</v>
      </c>
      <c r="B206" s="0" t="s">
        <v>742</v>
      </c>
      <c r="C206" s="0" t="n">
        <v>113</v>
      </c>
      <c r="D206" s="0" t="str">
        <f aca="false">IFERROR(VLOOKUP($C206,薬効分類マスタ!$A$2:$B$180,2,FALSE()),"未登録")</f>
        <v>抗てんかん剤</v>
      </c>
      <c r="E206" s="16" t="s">
        <v>698</v>
      </c>
      <c r="F206" s="16" t="s">
        <v>651</v>
      </c>
      <c r="G206" s="16" t="s">
        <v>743</v>
      </c>
      <c r="H206" s="16" t="s">
        <v>536</v>
      </c>
      <c r="I206" s="0" t="n">
        <v>10.9</v>
      </c>
      <c r="K206" s="0" t="str">
        <f aca="false">IFERROR(IF(VLOOKUP($C206,薬効分類マスタ!$A$2:$E$180,5,FALSE())=0,"",VLOOKUP($C206,薬効分類マスタ!$A$2:$E$180,5,FALSE())),"")</f>
        <v/>
      </c>
      <c r="L206" s="17"/>
      <c r="M206" s="0" t="str">
        <f aca="false">IF($K206="","",IF($L206&lt;&gt;"",$L206,VLOOKUP($C206,薬効分類マスタ!$A$2:$F$180,6,FALSE())))</f>
        <v/>
      </c>
      <c r="N206" s="0" t="str">
        <f aca="false">ASC(G206)</f>
        <v>ﾊﾞﾙﾌﾟﾛ酸ﾅﾄﾘｳﾑｼﾛｯﾌﾟ5%｢日医工｣</v>
      </c>
      <c r="O206" s="0" t="str">
        <f aca="false">ASC(E206)</f>
        <v>ﾊﾞﾙﾌﾟﾛ酸ﾅﾄﾘｳﾑ</v>
      </c>
      <c r="P206" s="16" t="n">
        <f aca="false">N(P205)+IF($C206=検索!$B$49,1,0)</f>
        <v>0</v>
      </c>
    </row>
    <row r="207" customFormat="false" ht="15" hidden="false" customHeight="false" outlineLevel="0" collapsed="false">
      <c r="A207" s="16" t="s">
        <v>221</v>
      </c>
      <c r="B207" s="0" t="s">
        <v>744</v>
      </c>
      <c r="C207" s="0" t="n">
        <v>113</v>
      </c>
      <c r="D207" s="0" t="str">
        <f aca="false">IFERROR(VLOOKUP($C207,薬効分類マスタ!$A$2:$B$180,2,FALSE()),"未登録")</f>
        <v>抗てんかん剤</v>
      </c>
      <c r="E207" s="16" t="s">
        <v>698</v>
      </c>
      <c r="F207" s="16" t="s">
        <v>651</v>
      </c>
      <c r="G207" s="16" t="s">
        <v>745</v>
      </c>
      <c r="H207" s="16" t="s">
        <v>462</v>
      </c>
      <c r="I207" s="0" t="n">
        <v>10.9</v>
      </c>
      <c r="K207" s="0" t="str">
        <f aca="false">IFERROR(IF(VLOOKUP($C207,薬効分類マスタ!$A$2:$E$180,5,FALSE())=0,"",VLOOKUP($C207,薬効分類マスタ!$A$2:$E$180,5,FALSE())),"")</f>
        <v/>
      </c>
      <c r="L207" s="17"/>
      <c r="M207" s="0" t="str">
        <f aca="false">IF($K207="","",IF($L207&lt;&gt;"",$L207,VLOOKUP($C207,薬効分類マスタ!$A$2:$F$180,6,FALSE())))</f>
        <v/>
      </c>
      <c r="N207" s="0" t="str">
        <f aca="false">ASC(G207)</f>
        <v>ﾊﾞﾙﾌﾟﾛ酸Naｼﾛｯﾌﾟ5%｢ﾌｼﾞﾅｶﾞ｣</v>
      </c>
      <c r="O207" s="0" t="str">
        <f aca="false">ASC(E207)</f>
        <v>ﾊﾞﾙﾌﾟﾛ酸ﾅﾄﾘｳﾑ</v>
      </c>
      <c r="P207" s="16" t="n">
        <f aca="false">N(P206)+IF($C207=検索!$B$49,1,0)</f>
        <v>0</v>
      </c>
    </row>
    <row r="208" customFormat="false" ht="15" hidden="false" customHeight="false" outlineLevel="0" collapsed="false">
      <c r="A208" s="16" t="s">
        <v>221</v>
      </c>
      <c r="B208" s="0" t="s">
        <v>746</v>
      </c>
      <c r="C208" s="0" t="n">
        <v>113</v>
      </c>
      <c r="D208" s="0" t="str">
        <f aca="false">IFERROR(VLOOKUP($C208,薬効分類マスタ!$A$2:$B$180,2,FALSE()),"未登録")</f>
        <v>抗てんかん剤</v>
      </c>
      <c r="E208" s="16" t="s">
        <v>747</v>
      </c>
      <c r="F208" s="16" t="s">
        <v>699</v>
      </c>
      <c r="G208" s="16" t="s">
        <v>748</v>
      </c>
      <c r="H208" s="16" t="s">
        <v>504</v>
      </c>
      <c r="I208" s="0" t="n">
        <v>25.2</v>
      </c>
      <c r="J208" s="16" t="s">
        <v>232</v>
      </c>
      <c r="K208" s="0" t="str">
        <f aca="false">IFERROR(IF(VLOOKUP($C208,薬効分類マスタ!$A$2:$E$180,5,FALSE())=0,"",VLOOKUP($C208,薬効分類マスタ!$A$2:$E$180,5,FALSE())),"")</f>
        <v/>
      </c>
      <c r="L208" s="17"/>
      <c r="M208" s="0" t="str">
        <f aca="false">IF($K208="","",IF($L208&lt;&gt;"",$L208,VLOOKUP($C208,薬効分類マスタ!$A$2:$F$180,6,FALSE())))</f>
        <v/>
      </c>
      <c r="N208" s="0" t="str">
        <f aca="false">ASC(G208)</f>
        <v>ｴｸｾｸﾞﾗﾝ散20%</v>
      </c>
      <c r="O208" s="0" t="str">
        <f aca="false">ASC(E208)</f>
        <v>ｿﾞﾆｻﾐﾄﾞ</v>
      </c>
      <c r="P208" s="16" t="n">
        <f aca="false">N(P207)+IF($C208=検索!$B$49,1,0)</f>
        <v>0</v>
      </c>
    </row>
    <row r="209" customFormat="false" ht="15" hidden="false" customHeight="false" outlineLevel="0" collapsed="false">
      <c r="A209" s="16" t="s">
        <v>221</v>
      </c>
      <c r="B209" s="0" t="s">
        <v>749</v>
      </c>
      <c r="C209" s="0" t="n">
        <v>113</v>
      </c>
      <c r="D209" s="0" t="str">
        <f aca="false">IFERROR(VLOOKUP($C209,薬効分類マスタ!$A$2:$B$180,2,FALSE()),"未登録")</f>
        <v>抗てんかん剤</v>
      </c>
      <c r="E209" s="16" t="s">
        <v>747</v>
      </c>
      <c r="F209" s="16" t="s">
        <v>699</v>
      </c>
      <c r="G209" s="16" t="s">
        <v>750</v>
      </c>
      <c r="H209" s="16" t="s">
        <v>238</v>
      </c>
      <c r="I209" s="0" t="n">
        <v>23.8</v>
      </c>
      <c r="J209" s="16" t="s">
        <v>239</v>
      </c>
      <c r="K209" s="0" t="str">
        <f aca="false">IFERROR(IF(VLOOKUP($C209,薬効分類マスタ!$A$2:$E$180,5,FALSE())=0,"",VLOOKUP($C209,薬効分類マスタ!$A$2:$E$180,5,FALSE())),"")</f>
        <v/>
      </c>
      <c r="L209" s="17"/>
      <c r="M209" s="0" t="str">
        <f aca="false">IF($K209="","",IF($L209&lt;&gt;"",$L209,VLOOKUP($C209,薬効分類マスタ!$A$2:$F$180,6,FALSE())))</f>
        <v/>
      </c>
      <c r="N209" s="0" t="str">
        <f aca="false">ASC(G209)</f>
        <v>ｿﾞﾆｻﾐﾄﾞ散20%｢ｱﾒﾙ｣</v>
      </c>
      <c r="O209" s="0" t="str">
        <f aca="false">ASC(E209)</f>
        <v>ｿﾞﾆｻﾐﾄﾞ</v>
      </c>
      <c r="P209" s="16" t="n">
        <f aca="false">N(P208)+IF($C209=検索!$B$49,1,0)</f>
        <v>0</v>
      </c>
    </row>
    <row r="210" customFormat="false" ht="15" hidden="false" customHeight="false" outlineLevel="0" collapsed="false">
      <c r="A210" s="16" t="s">
        <v>221</v>
      </c>
      <c r="B210" s="0" t="s">
        <v>751</v>
      </c>
      <c r="C210" s="0" t="n">
        <v>113</v>
      </c>
      <c r="D210" s="0" t="str">
        <f aca="false">IFERROR(VLOOKUP($C210,薬効分類マスタ!$A$2:$B$180,2,FALSE()),"未登録")</f>
        <v>抗てんかん剤</v>
      </c>
      <c r="E210" s="16" t="s">
        <v>747</v>
      </c>
      <c r="F210" s="16" t="s">
        <v>627</v>
      </c>
      <c r="G210" s="16" t="s">
        <v>752</v>
      </c>
      <c r="I210" s="0" t="n">
        <v>10.8</v>
      </c>
      <c r="J210" s="16" t="s">
        <v>239</v>
      </c>
      <c r="K210" s="0" t="str">
        <f aca="false">IFERROR(IF(VLOOKUP($C210,薬効分類マスタ!$A$2:$E$180,5,FALSE())=0,"",VLOOKUP($C210,薬効分類マスタ!$A$2:$E$180,5,FALSE())),"")</f>
        <v/>
      </c>
      <c r="L210" s="17"/>
      <c r="M210" s="0" t="str">
        <f aca="false">IF($K210="","",IF($L210&lt;&gt;"",$L210,VLOOKUP($C210,薬効分類マスタ!$A$2:$F$180,6,FALSE())))</f>
        <v/>
      </c>
      <c r="N210" s="0" t="str">
        <f aca="false">ASC(G210)</f>
        <v>ｿﾞﾆｻﾐﾄﾞ100mg錠</v>
      </c>
      <c r="O210" s="0" t="str">
        <f aca="false">ASC(E210)</f>
        <v>ｿﾞﾆｻﾐﾄﾞ</v>
      </c>
      <c r="P210" s="16" t="n">
        <f aca="false">N(P209)+IF($C210=検索!$B$49,1,0)</f>
        <v>0</v>
      </c>
    </row>
    <row r="211" customFormat="false" ht="15" hidden="false" customHeight="false" outlineLevel="0" collapsed="false">
      <c r="A211" s="16" t="s">
        <v>221</v>
      </c>
      <c r="B211" s="0" t="s">
        <v>753</v>
      </c>
      <c r="C211" s="0" t="n">
        <v>113</v>
      </c>
      <c r="D211" s="0" t="str">
        <f aca="false">IFERROR(VLOOKUP($C211,薬効分類マスタ!$A$2:$B$180,2,FALSE()),"未登録")</f>
        <v>抗てんかん剤</v>
      </c>
      <c r="E211" s="16" t="s">
        <v>747</v>
      </c>
      <c r="F211" s="16" t="s">
        <v>627</v>
      </c>
      <c r="G211" s="16" t="s">
        <v>754</v>
      </c>
      <c r="H211" s="16" t="s">
        <v>504</v>
      </c>
      <c r="I211" s="0" t="n">
        <v>12.6</v>
      </c>
      <c r="J211" s="16" t="s">
        <v>232</v>
      </c>
      <c r="K211" s="0" t="str">
        <f aca="false">IFERROR(IF(VLOOKUP($C211,薬効分類マスタ!$A$2:$E$180,5,FALSE())=0,"",VLOOKUP($C211,薬効分類マスタ!$A$2:$E$180,5,FALSE())),"")</f>
        <v/>
      </c>
      <c r="L211" s="17"/>
      <c r="M211" s="0" t="str">
        <f aca="false">IF($K211="","",IF($L211&lt;&gt;"",$L211,VLOOKUP($C211,薬効分類マスタ!$A$2:$F$180,6,FALSE())))</f>
        <v/>
      </c>
      <c r="N211" s="0" t="str">
        <f aca="false">ASC(G211)</f>
        <v>ｴｸｾｸﾞﾗﾝ錠100mg</v>
      </c>
      <c r="O211" s="0" t="str">
        <f aca="false">ASC(E211)</f>
        <v>ｿﾞﾆｻﾐﾄﾞ</v>
      </c>
      <c r="P211" s="16" t="n">
        <f aca="false">N(P210)+IF($C211=検索!$B$49,1,0)</f>
        <v>0</v>
      </c>
    </row>
    <row r="212" customFormat="false" ht="15" hidden="false" customHeight="false" outlineLevel="0" collapsed="false">
      <c r="A212" s="16" t="s">
        <v>221</v>
      </c>
      <c r="B212" s="0" t="s">
        <v>755</v>
      </c>
      <c r="C212" s="0" t="n">
        <v>113</v>
      </c>
      <c r="D212" s="0" t="str">
        <f aca="false">IFERROR(VLOOKUP($C212,薬効分類マスタ!$A$2:$B$180,2,FALSE()),"未登録")</f>
        <v>抗てんかん剤</v>
      </c>
      <c r="E212" s="16" t="s">
        <v>756</v>
      </c>
      <c r="F212" s="16" t="s">
        <v>229</v>
      </c>
      <c r="G212" s="16" t="s">
        <v>757</v>
      </c>
      <c r="H212" s="16" t="s">
        <v>504</v>
      </c>
      <c r="I212" s="0" t="n">
        <v>20.2</v>
      </c>
      <c r="J212" s="16" t="s">
        <v>232</v>
      </c>
      <c r="K212" s="0" t="str">
        <f aca="false">IFERROR(IF(VLOOKUP($C212,薬効分類マスタ!$A$2:$E$180,5,FALSE())=0,"",VLOOKUP($C212,薬効分類マスタ!$A$2:$E$180,5,FALSE())),"")</f>
        <v/>
      </c>
      <c r="L212" s="17"/>
      <c r="M212" s="0" t="str">
        <f aca="false">IF($K212="","",IF($L212&lt;&gt;"",$L212,VLOOKUP($C212,薬効分類マスタ!$A$2:$F$180,6,FALSE())))</f>
        <v/>
      </c>
      <c r="N212" s="0" t="str">
        <f aca="false">ASC(G212)</f>
        <v>ﾏｲｽﾀﾝ細粒1%</v>
      </c>
      <c r="O212" s="0" t="str">
        <f aca="false">ASC(E212)</f>
        <v>ｸﾛﾊﾞｻﾞﾑ</v>
      </c>
      <c r="P212" s="16" t="n">
        <f aca="false">N(P211)+IF($C212=検索!$B$49,1,0)</f>
        <v>0</v>
      </c>
    </row>
    <row r="213" customFormat="false" ht="15" hidden="false" customHeight="false" outlineLevel="0" collapsed="false">
      <c r="A213" s="16" t="s">
        <v>221</v>
      </c>
      <c r="B213" s="0" t="s">
        <v>758</v>
      </c>
      <c r="C213" s="0" t="n">
        <v>113</v>
      </c>
      <c r="D213" s="0" t="str">
        <f aca="false">IFERROR(VLOOKUP($C213,薬効分類マスタ!$A$2:$B$180,2,FALSE()),"未登録")</f>
        <v>抗てんかん剤</v>
      </c>
      <c r="E213" s="16" t="s">
        <v>756</v>
      </c>
      <c r="F213" s="16" t="s">
        <v>257</v>
      </c>
      <c r="G213" s="16" t="s">
        <v>759</v>
      </c>
      <c r="H213" s="16" t="s">
        <v>504</v>
      </c>
      <c r="I213" s="0" t="n">
        <v>11.4</v>
      </c>
      <c r="J213" s="16" t="s">
        <v>232</v>
      </c>
      <c r="K213" s="0" t="str">
        <f aca="false">IFERROR(IF(VLOOKUP($C213,薬効分類マスタ!$A$2:$E$180,5,FALSE())=0,"",VLOOKUP($C213,薬効分類マスタ!$A$2:$E$180,5,FALSE())),"")</f>
        <v/>
      </c>
      <c r="L213" s="17"/>
      <c r="M213" s="0" t="str">
        <f aca="false">IF($K213="","",IF($L213&lt;&gt;"",$L213,VLOOKUP($C213,薬効分類マスタ!$A$2:$F$180,6,FALSE())))</f>
        <v/>
      </c>
      <c r="N213" s="0" t="str">
        <f aca="false">ASC(G213)</f>
        <v>ﾏｲｽﾀﾝ錠5mg</v>
      </c>
      <c r="O213" s="0" t="str">
        <f aca="false">ASC(E213)</f>
        <v>ｸﾛﾊﾞｻﾞﾑ</v>
      </c>
      <c r="P213" s="16" t="n">
        <f aca="false">N(P212)+IF($C213=検索!$B$49,1,0)</f>
        <v>0</v>
      </c>
    </row>
    <row r="214" customFormat="false" ht="15" hidden="false" customHeight="false" outlineLevel="0" collapsed="false">
      <c r="A214" s="16" t="s">
        <v>221</v>
      </c>
      <c r="B214" s="0" t="s">
        <v>760</v>
      </c>
      <c r="C214" s="0" t="n">
        <v>113</v>
      </c>
      <c r="D214" s="0" t="str">
        <f aca="false">IFERROR(VLOOKUP($C214,薬効分類マスタ!$A$2:$B$180,2,FALSE()),"未登録")</f>
        <v>抗てんかん剤</v>
      </c>
      <c r="E214" s="16" t="s">
        <v>756</v>
      </c>
      <c r="F214" s="16" t="s">
        <v>262</v>
      </c>
      <c r="G214" s="16" t="s">
        <v>761</v>
      </c>
      <c r="H214" s="16" t="s">
        <v>504</v>
      </c>
      <c r="I214" s="0" t="n">
        <v>20.7</v>
      </c>
      <c r="J214" s="16" t="s">
        <v>232</v>
      </c>
      <c r="K214" s="0" t="str">
        <f aca="false">IFERROR(IF(VLOOKUP($C214,薬効分類マスタ!$A$2:$E$180,5,FALSE())=0,"",VLOOKUP($C214,薬効分類マスタ!$A$2:$E$180,5,FALSE())),"")</f>
        <v/>
      </c>
      <c r="L214" s="17"/>
      <c r="M214" s="0" t="str">
        <f aca="false">IF($K214="","",IF($L214&lt;&gt;"",$L214,VLOOKUP($C214,薬効分類マスタ!$A$2:$F$180,6,FALSE())))</f>
        <v/>
      </c>
      <c r="N214" s="0" t="str">
        <f aca="false">ASC(G214)</f>
        <v>ﾏｲｽﾀﾝ錠10mg</v>
      </c>
      <c r="O214" s="0" t="str">
        <f aca="false">ASC(E214)</f>
        <v>ｸﾛﾊﾞｻﾞﾑ</v>
      </c>
      <c r="P214" s="16" t="n">
        <f aca="false">N(P213)+IF($C214=検索!$B$49,1,0)</f>
        <v>0</v>
      </c>
    </row>
    <row r="215" customFormat="false" ht="15" hidden="false" customHeight="false" outlineLevel="0" collapsed="false">
      <c r="A215" s="16" t="s">
        <v>221</v>
      </c>
      <c r="B215" s="0" t="s">
        <v>762</v>
      </c>
      <c r="C215" s="0" t="n">
        <v>113</v>
      </c>
      <c r="D215" s="0" t="str">
        <f aca="false">IFERROR(VLOOKUP($C215,薬効分類マスタ!$A$2:$B$180,2,FALSE()),"未登録")</f>
        <v>抗てんかん剤</v>
      </c>
      <c r="E215" s="16" t="s">
        <v>763</v>
      </c>
      <c r="F215" s="16" t="s">
        <v>613</v>
      </c>
      <c r="G215" s="16" t="s">
        <v>764</v>
      </c>
      <c r="H215" s="16" t="s">
        <v>765</v>
      </c>
      <c r="I215" s="0" t="n">
        <v>24.2</v>
      </c>
      <c r="J215" s="16" t="s">
        <v>232</v>
      </c>
      <c r="K215" s="0" t="str">
        <f aca="false">IFERROR(IF(VLOOKUP($C215,薬効分類マスタ!$A$2:$E$180,5,FALSE())=0,"",VLOOKUP($C215,薬効分類マスタ!$A$2:$E$180,5,FALSE())),"")</f>
        <v/>
      </c>
      <c r="L215" s="17"/>
      <c r="M215" s="0" t="str">
        <f aca="false">IF($K215="","",IF($L215&lt;&gt;"",$L215,VLOOKUP($C215,薬効分類マスタ!$A$2:$F$180,6,FALSE())))</f>
        <v/>
      </c>
      <c r="N215" s="0" t="str">
        <f aca="false">ASC(G215)</f>
        <v>ｶﾞﾊﾞﾍﾟﾝ錠200mg</v>
      </c>
      <c r="O215" s="0" t="str">
        <f aca="false">ASC(E215)</f>
        <v>ｶﾞﾊﾞﾍﾟﾝﾁﾝ</v>
      </c>
      <c r="P215" s="16" t="n">
        <f aca="false">N(P214)+IF($C215=検索!$B$49,1,0)</f>
        <v>0</v>
      </c>
    </row>
    <row r="216" customFormat="false" ht="15" hidden="false" customHeight="false" outlineLevel="0" collapsed="false">
      <c r="A216" s="16" t="s">
        <v>221</v>
      </c>
      <c r="B216" s="0" t="s">
        <v>766</v>
      </c>
      <c r="C216" s="0" t="n">
        <v>113</v>
      </c>
      <c r="D216" s="0" t="str">
        <f aca="false">IFERROR(VLOOKUP($C216,薬効分類マスタ!$A$2:$B$180,2,FALSE()),"未登録")</f>
        <v>抗てんかん剤</v>
      </c>
      <c r="E216" s="16" t="s">
        <v>763</v>
      </c>
      <c r="F216" s="16" t="s">
        <v>767</v>
      </c>
      <c r="G216" s="16" t="s">
        <v>768</v>
      </c>
      <c r="H216" s="16" t="s">
        <v>765</v>
      </c>
      <c r="I216" s="0" t="n">
        <v>31</v>
      </c>
      <c r="J216" s="16" t="s">
        <v>232</v>
      </c>
      <c r="K216" s="0" t="str">
        <f aca="false">IFERROR(IF(VLOOKUP($C216,薬効分類マスタ!$A$2:$E$180,5,FALSE())=0,"",VLOOKUP($C216,薬効分類マスタ!$A$2:$E$180,5,FALSE())),"")</f>
        <v/>
      </c>
      <c r="L216" s="17"/>
      <c r="M216" s="0" t="str">
        <f aca="false">IF($K216="","",IF($L216&lt;&gt;"",$L216,VLOOKUP($C216,薬効分類マスタ!$A$2:$F$180,6,FALSE())))</f>
        <v/>
      </c>
      <c r="N216" s="0" t="str">
        <f aca="false">ASC(G216)</f>
        <v>ｶﾞﾊﾞﾍﾟﾝ錠300mg</v>
      </c>
      <c r="O216" s="0" t="str">
        <f aca="false">ASC(E216)</f>
        <v>ｶﾞﾊﾞﾍﾟﾝﾁﾝ</v>
      </c>
      <c r="P216" s="16" t="n">
        <f aca="false">N(P215)+IF($C216=検索!$B$49,1,0)</f>
        <v>0</v>
      </c>
    </row>
    <row r="217" customFormat="false" ht="15" hidden="false" customHeight="false" outlineLevel="0" collapsed="false">
      <c r="A217" s="16" t="s">
        <v>221</v>
      </c>
      <c r="B217" s="0" t="s">
        <v>769</v>
      </c>
      <c r="C217" s="0" t="n">
        <v>113</v>
      </c>
      <c r="D217" s="0" t="str">
        <f aca="false">IFERROR(VLOOKUP($C217,薬効分類マスタ!$A$2:$B$180,2,FALSE()),"未登録")</f>
        <v>抗てんかん剤</v>
      </c>
      <c r="E217" s="16" t="s">
        <v>763</v>
      </c>
      <c r="F217" s="16" t="s">
        <v>736</v>
      </c>
      <c r="G217" s="16" t="s">
        <v>770</v>
      </c>
      <c r="H217" s="16" t="s">
        <v>765</v>
      </c>
      <c r="I217" s="0" t="n">
        <v>40.1</v>
      </c>
      <c r="J217" s="16" t="s">
        <v>232</v>
      </c>
      <c r="K217" s="0" t="str">
        <f aca="false">IFERROR(IF(VLOOKUP($C217,薬効分類マスタ!$A$2:$E$180,5,FALSE())=0,"",VLOOKUP($C217,薬効分類マスタ!$A$2:$E$180,5,FALSE())),"")</f>
        <v/>
      </c>
      <c r="L217" s="17"/>
      <c r="M217" s="0" t="str">
        <f aca="false">IF($K217="","",IF($L217&lt;&gt;"",$L217,VLOOKUP($C217,薬効分類マスタ!$A$2:$F$180,6,FALSE())))</f>
        <v/>
      </c>
      <c r="N217" s="0" t="str">
        <f aca="false">ASC(G217)</f>
        <v>ｶﾞﾊﾞﾍﾟﾝ錠400mg</v>
      </c>
      <c r="O217" s="0" t="str">
        <f aca="false">ASC(E217)</f>
        <v>ｶﾞﾊﾞﾍﾟﾝﾁﾝ</v>
      </c>
      <c r="P217" s="16" t="n">
        <f aca="false">N(P216)+IF($C217=検索!$B$49,1,0)</f>
        <v>0</v>
      </c>
    </row>
    <row r="218" customFormat="false" ht="15" hidden="false" customHeight="false" outlineLevel="0" collapsed="false">
      <c r="A218" s="16" t="s">
        <v>221</v>
      </c>
      <c r="B218" s="0" t="s">
        <v>771</v>
      </c>
      <c r="C218" s="0" t="n">
        <v>113</v>
      </c>
      <c r="D218" s="0" t="str">
        <f aca="false">IFERROR(VLOOKUP($C218,薬効分類マスタ!$A$2:$B$180,2,FALSE()),"未登録")</f>
        <v>抗てんかん剤</v>
      </c>
      <c r="E218" s="16" t="s">
        <v>763</v>
      </c>
      <c r="F218" s="16" t="s">
        <v>651</v>
      </c>
      <c r="G218" s="16" t="s">
        <v>772</v>
      </c>
      <c r="H218" s="16" t="s">
        <v>765</v>
      </c>
      <c r="I218" s="0" t="n">
        <v>17</v>
      </c>
      <c r="J218" s="16" t="s">
        <v>232</v>
      </c>
      <c r="K218" s="0" t="str">
        <f aca="false">IFERROR(IF(VLOOKUP($C218,薬効分類マスタ!$A$2:$E$180,5,FALSE())=0,"",VLOOKUP($C218,薬効分類マスタ!$A$2:$E$180,5,FALSE())),"")</f>
        <v/>
      </c>
      <c r="L218" s="17"/>
      <c r="M218" s="0" t="str">
        <f aca="false">IF($K218="","",IF($L218&lt;&gt;"",$L218,VLOOKUP($C218,薬効分類マスタ!$A$2:$F$180,6,FALSE())))</f>
        <v/>
      </c>
      <c r="N218" s="0" t="str">
        <f aca="false">ASC(G218)</f>
        <v>ｶﾞﾊﾞﾍﾟﾝｼﾛｯﾌﾟ5%</v>
      </c>
      <c r="O218" s="0" t="str">
        <f aca="false">ASC(E218)</f>
        <v>ｶﾞﾊﾞﾍﾟﾝﾁﾝ</v>
      </c>
      <c r="P218" s="16" t="n">
        <f aca="false">N(P217)+IF($C218=検索!$B$49,1,0)</f>
        <v>0</v>
      </c>
    </row>
    <row r="219" customFormat="false" ht="15" hidden="false" customHeight="false" outlineLevel="0" collapsed="false">
      <c r="A219" s="16" t="s">
        <v>221</v>
      </c>
      <c r="B219" s="0" t="s">
        <v>773</v>
      </c>
      <c r="C219" s="0" t="n">
        <v>113</v>
      </c>
      <c r="D219" s="0" t="str">
        <f aca="false">IFERROR(VLOOKUP($C219,薬効分類マスタ!$A$2:$B$180,2,FALSE()),"未登録")</f>
        <v>抗てんかん剤</v>
      </c>
      <c r="E219" s="16" t="s">
        <v>774</v>
      </c>
      <c r="F219" s="16" t="s">
        <v>307</v>
      </c>
      <c r="G219" s="16" t="s">
        <v>775</v>
      </c>
      <c r="H219" s="16" t="s">
        <v>776</v>
      </c>
      <c r="I219" s="0" t="n">
        <v>92.8</v>
      </c>
      <c r="J219" s="16" t="s">
        <v>232</v>
      </c>
      <c r="K219" s="0" t="str">
        <f aca="false">IFERROR(IF(VLOOKUP($C219,薬効分類マスタ!$A$2:$E$180,5,FALSE())=0,"",VLOOKUP($C219,薬効分類マスタ!$A$2:$E$180,5,FALSE())),"")</f>
        <v/>
      </c>
      <c r="L219" s="17"/>
      <c r="M219" s="0" t="str">
        <f aca="false">IF($K219="","",IF($L219&lt;&gt;"",$L219,VLOOKUP($C219,薬効分類マスタ!$A$2:$F$180,6,FALSE())))</f>
        <v/>
      </c>
      <c r="N219" s="0" t="str">
        <f aca="false">ASC(G219)</f>
        <v>ﾄﾋﾟﾅ細粒10%</v>
      </c>
      <c r="O219" s="0" t="str">
        <f aca="false">ASC(E219)</f>
        <v>ﾄﾋﾟﾗﾏｰﾄ</v>
      </c>
      <c r="P219" s="16" t="n">
        <f aca="false">N(P218)+IF($C219=検索!$B$49,1,0)</f>
        <v>0</v>
      </c>
    </row>
    <row r="220" customFormat="false" ht="15" hidden="false" customHeight="false" outlineLevel="0" collapsed="false">
      <c r="A220" s="16" t="s">
        <v>221</v>
      </c>
      <c r="B220" s="0" t="s">
        <v>777</v>
      </c>
      <c r="C220" s="0" t="n">
        <v>113</v>
      </c>
      <c r="D220" s="0" t="str">
        <f aca="false">IFERROR(VLOOKUP($C220,薬効分類マスタ!$A$2:$B$180,2,FALSE()),"未登録")</f>
        <v>抗てんかん剤</v>
      </c>
      <c r="E220" s="16" t="s">
        <v>774</v>
      </c>
      <c r="F220" s="16" t="s">
        <v>411</v>
      </c>
      <c r="G220" s="16" t="s">
        <v>778</v>
      </c>
      <c r="H220" s="16" t="s">
        <v>776</v>
      </c>
      <c r="I220" s="0" t="n">
        <v>36.1</v>
      </c>
      <c r="J220" s="16" t="s">
        <v>232</v>
      </c>
      <c r="K220" s="0" t="str">
        <f aca="false">IFERROR(IF(VLOOKUP($C220,薬効分類マスタ!$A$2:$E$180,5,FALSE())=0,"",VLOOKUP($C220,薬効分類マスタ!$A$2:$E$180,5,FALSE())),"")</f>
        <v/>
      </c>
      <c r="L220" s="17"/>
      <c r="M220" s="0" t="str">
        <f aca="false">IF($K220="","",IF($L220&lt;&gt;"",$L220,VLOOKUP($C220,薬効分類マスタ!$A$2:$F$180,6,FALSE())))</f>
        <v/>
      </c>
      <c r="N220" s="0" t="str">
        <f aca="false">ASC(G220)</f>
        <v>ﾄﾋﾟﾅ錠50mg</v>
      </c>
      <c r="O220" s="0" t="str">
        <f aca="false">ASC(E220)</f>
        <v>ﾄﾋﾟﾗﾏｰﾄ</v>
      </c>
      <c r="P220" s="16" t="n">
        <f aca="false">N(P219)+IF($C220=検索!$B$49,1,0)</f>
        <v>0</v>
      </c>
    </row>
    <row r="221" customFormat="false" ht="15" hidden="false" customHeight="false" outlineLevel="0" collapsed="false">
      <c r="A221" s="16" t="s">
        <v>221</v>
      </c>
      <c r="B221" s="0" t="s">
        <v>779</v>
      </c>
      <c r="C221" s="0" t="n">
        <v>113</v>
      </c>
      <c r="D221" s="0" t="str">
        <f aca="false">IFERROR(VLOOKUP($C221,薬効分類マスタ!$A$2:$B$180,2,FALSE()),"未登録")</f>
        <v>抗てんかん剤</v>
      </c>
      <c r="E221" s="16" t="s">
        <v>774</v>
      </c>
      <c r="F221" s="16" t="s">
        <v>411</v>
      </c>
      <c r="G221" s="16" t="s">
        <v>780</v>
      </c>
      <c r="H221" s="16" t="s">
        <v>238</v>
      </c>
      <c r="I221" s="0" t="n">
        <v>18.4</v>
      </c>
      <c r="J221" s="16" t="s">
        <v>239</v>
      </c>
      <c r="K221" s="0" t="str">
        <f aca="false">IFERROR(IF(VLOOKUP($C221,薬効分類マスタ!$A$2:$E$180,5,FALSE())=0,"",VLOOKUP($C221,薬効分類マスタ!$A$2:$E$180,5,FALSE())),"")</f>
        <v/>
      </c>
      <c r="L221" s="17"/>
      <c r="M221" s="0" t="str">
        <f aca="false">IF($K221="","",IF($L221&lt;&gt;"",$L221,VLOOKUP($C221,薬効分類マスタ!$A$2:$F$180,6,FALSE())))</f>
        <v/>
      </c>
      <c r="N221" s="0" t="str">
        <f aca="false">ASC(G221)</f>
        <v>ﾄﾋﾟﾗﾏｰﾄ錠50mg｢ｱﾒﾙ｣</v>
      </c>
      <c r="O221" s="0" t="str">
        <f aca="false">ASC(E221)</f>
        <v>ﾄﾋﾟﾗﾏｰﾄ</v>
      </c>
      <c r="P221" s="16" t="n">
        <f aca="false">N(P220)+IF($C221=検索!$B$49,1,0)</f>
        <v>0</v>
      </c>
    </row>
    <row r="222" customFormat="false" ht="15" hidden="false" customHeight="false" outlineLevel="0" collapsed="false">
      <c r="A222" s="16" t="s">
        <v>221</v>
      </c>
      <c r="B222" s="0" t="s">
        <v>781</v>
      </c>
      <c r="C222" s="0" t="n">
        <v>113</v>
      </c>
      <c r="D222" s="0" t="str">
        <f aca="false">IFERROR(VLOOKUP($C222,薬効分類マスタ!$A$2:$B$180,2,FALSE()),"未登録")</f>
        <v>抗てんかん剤</v>
      </c>
      <c r="E222" s="16" t="s">
        <v>774</v>
      </c>
      <c r="F222" s="16" t="s">
        <v>627</v>
      </c>
      <c r="G222" s="16" t="s">
        <v>782</v>
      </c>
      <c r="H222" s="16" t="s">
        <v>776</v>
      </c>
      <c r="I222" s="0" t="n">
        <v>59.9</v>
      </c>
      <c r="J222" s="16" t="s">
        <v>232</v>
      </c>
      <c r="K222" s="0" t="str">
        <f aca="false">IFERROR(IF(VLOOKUP($C222,薬効分類マスタ!$A$2:$E$180,5,FALSE())=0,"",VLOOKUP($C222,薬効分類マスタ!$A$2:$E$180,5,FALSE())),"")</f>
        <v/>
      </c>
      <c r="L222" s="17"/>
      <c r="M222" s="0" t="str">
        <f aca="false">IF($K222="","",IF($L222&lt;&gt;"",$L222,VLOOKUP($C222,薬効分類マスタ!$A$2:$F$180,6,FALSE())))</f>
        <v/>
      </c>
      <c r="N222" s="0" t="str">
        <f aca="false">ASC(G222)</f>
        <v>ﾄﾋﾟﾅ錠100mg</v>
      </c>
      <c r="O222" s="0" t="str">
        <f aca="false">ASC(E222)</f>
        <v>ﾄﾋﾟﾗﾏｰﾄ</v>
      </c>
      <c r="P222" s="16" t="n">
        <f aca="false">N(P221)+IF($C222=検索!$B$49,1,0)</f>
        <v>0</v>
      </c>
    </row>
    <row r="223" customFormat="false" ht="15" hidden="false" customHeight="false" outlineLevel="0" collapsed="false">
      <c r="A223" s="16" t="s">
        <v>221</v>
      </c>
      <c r="B223" s="0" t="s">
        <v>783</v>
      </c>
      <c r="C223" s="0" t="n">
        <v>113</v>
      </c>
      <c r="D223" s="0" t="str">
        <f aca="false">IFERROR(VLOOKUP($C223,薬効分類マスタ!$A$2:$B$180,2,FALSE()),"未登録")</f>
        <v>抗てんかん剤</v>
      </c>
      <c r="E223" s="16" t="s">
        <v>774</v>
      </c>
      <c r="F223" s="16" t="s">
        <v>627</v>
      </c>
      <c r="G223" s="16" t="s">
        <v>784</v>
      </c>
      <c r="H223" s="16" t="s">
        <v>238</v>
      </c>
      <c r="I223" s="0" t="n">
        <v>25.6</v>
      </c>
      <c r="J223" s="16" t="s">
        <v>239</v>
      </c>
      <c r="K223" s="0" t="str">
        <f aca="false">IFERROR(IF(VLOOKUP($C223,薬効分類マスタ!$A$2:$E$180,5,FALSE())=0,"",VLOOKUP($C223,薬効分類マスタ!$A$2:$E$180,5,FALSE())),"")</f>
        <v/>
      </c>
      <c r="L223" s="17"/>
      <c r="M223" s="0" t="str">
        <f aca="false">IF($K223="","",IF($L223&lt;&gt;"",$L223,VLOOKUP($C223,薬効分類マスタ!$A$2:$F$180,6,FALSE())))</f>
        <v/>
      </c>
      <c r="N223" s="0" t="str">
        <f aca="false">ASC(G223)</f>
        <v>ﾄﾋﾟﾗﾏｰﾄ錠100mg｢ｱﾒﾙ｣</v>
      </c>
      <c r="O223" s="0" t="str">
        <f aca="false">ASC(E223)</f>
        <v>ﾄﾋﾟﾗﾏｰﾄ</v>
      </c>
      <c r="P223" s="16" t="n">
        <f aca="false">N(P222)+IF($C223=検索!$B$49,1,0)</f>
        <v>0</v>
      </c>
    </row>
    <row r="224" customFormat="false" ht="15" hidden="false" customHeight="false" outlineLevel="0" collapsed="false">
      <c r="A224" s="16" t="s">
        <v>221</v>
      </c>
      <c r="B224" s="0" t="s">
        <v>785</v>
      </c>
      <c r="C224" s="0" t="n">
        <v>113</v>
      </c>
      <c r="D224" s="0" t="str">
        <f aca="false">IFERROR(VLOOKUP($C224,薬効分類マスタ!$A$2:$B$180,2,FALSE()),"未登録")</f>
        <v>抗てんかん剤</v>
      </c>
      <c r="E224" s="16" t="s">
        <v>774</v>
      </c>
      <c r="F224" s="16" t="s">
        <v>622</v>
      </c>
      <c r="G224" s="16" t="s">
        <v>786</v>
      </c>
      <c r="H224" s="16" t="s">
        <v>776</v>
      </c>
      <c r="I224" s="0" t="n">
        <v>16.5</v>
      </c>
      <c r="J224" s="16" t="s">
        <v>232</v>
      </c>
      <c r="K224" s="0" t="str">
        <f aca="false">IFERROR(IF(VLOOKUP($C224,薬効分類マスタ!$A$2:$E$180,5,FALSE())=0,"",VLOOKUP($C224,薬効分類マスタ!$A$2:$E$180,5,FALSE())),"")</f>
        <v/>
      </c>
      <c r="L224" s="17"/>
      <c r="M224" s="0" t="str">
        <f aca="false">IF($K224="","",IF($L224&lt;&gt;"",$L224,VLOOKUP($C224,薬効分類マスタ!$A$2:$F$180,6,FALSE())))</f>
        <v/>
      </c>
      <c r="N224" s="0" t="str">
        <f aca="false">ASC(G224)</f>
        <v>ﾄﾋﾟﾅ錠25mg</v>
      </c>
      <c r="O224" s="0" t="str">
        <f aca="false">ASC(E224)</f>
        <v>ﾄﾋﾟﾗﾏｰﾄ</v>
      </c>
      <c r="P224" s="16" t="n">
        <f aca="false">N(P223)+IF($C224=検索!$B$49,1,0)</f>
        <v>0</v>
      </c>
    </row>
    <row r="225" customFormat="false" ht="15" hidden="false" customHeight="false" outlineLevel="0" collapsed="false">
      <c r="A225" s="16" t="s">
        <v>221</v>
      </c>
      <c r="B225" s="0" t="s">
        <v>787</v>
      </c>
      <c r="C225" s="0" t="n">
        <v>113</v>
      </c>
      <c r="D225" s="0" t="str">
        <f aca="false">IFERROR(VLOOKUP($C225,薬効分類マスタ!$A$2:$B$180,2,FALSE()),"未登録")</f>
        <v>抗てんかん剤</v>
      </c>
      <c r="E225" s="16" t="s">
        <v>774</v>
      </c>
      <c r="F225" s="16" t="s">
        <v>622</v>
      </c>
      <c r="G225" s="16" t="s">
        <v>788</v>
      </c>
      <c r="H225" s="16" t="s">
        <v>238</v>
      </c>
      <c r="I225" s="0" t="n">
        <v>8.6</v>
      </c>
      <c r="J225" s="16" t="s">
        <v>239</v>
      </c>
      <c r="K225" s="0" t="str">
        <f aca="false">IFERROR(IF(VLOOKUP($C225,薬効分類マスタ!$A$2:$E$180,5,FALSE())=0,"",VLOOKUP($C225,薬効分類マスタ!$A$2:$E$180,5,FALSE())),"")</f>
        <v/>
      </c>
      <c r="L225" s="17"/>
      <c r="M225" s="0" t="str">
        <f aca="false">IF($K225="","",IF($L225&lt;&gt;"",$L225,VLOOKUP($C225,薬効分類マスタ!$A$2:$F$180,6,FALSE())))</f>
        <v/>
      </c>
      <c r="N225" s="0" t="str">
        <f aca="false">ASC(G225)</f>
        <v>ﾄﾋﾟﾗﾏｰﾄ錠25mg｢ｱﾒﾙ｣</v>
      </c>
      <c r="O225" s="0" t="str">
        <f aca="false">ASC(E225)</f>
        <v>ﾄﾋﾟﾗﾏｰﾄ</v>
      </c>
      <c r="P225" s="16" t="n">
        <f aca="false">N(P224)+IF($C225=検索!$B$49,1,0)</f>
        <v>0</v>
      </c>
    </row>
    <row r="226" customFormat="false" ht="15" hidden="false" customHeight="false" outlineLevel="0" collapsed="false">
      <c r="A226" s="16" t="s">
        <v>221</v>
      </c>
      <c r="B226" s="0" t="s">
        <v>789</v>
      </c>
      <c r="C226" s="0" t="n">
        <v>113</v>
      </c>
      <c r="D226" s="0" t="str">
        <f aca="false">IFERROR(VLOOKUP($C226,薬効分類マスタ!$A$2:$B$180,2,FALSE()),"未登録")</f>
        <v>抗てんかん剤</v>
      </c>
      <c r="E226" s="16" t="s">
        <v>790</v>
      </c>
      <c r="F226" s="16" t="s">
        <v>241</v>
      </c>
      <c r="G226" s="16" t="s">
        <v>791</v>
      </c>
      <c r="I226" s="0" t="n">
        <v>6.3</v>
      </c>
      <c r="J226" s="16" t="s">
        <v>239</v>
      </c>
      <c r="K226" s="0" t="str">
        <f aca="false">IFERROR(IF(VLOOKUP($C226,薬効分類マスタ!$A$2:$E$180,5,FALSE())=0,"",VLOOKUP($C226,薬効分類マスタ!$A$2:$E$180,5,FALSE())),"")</f>
        <v/>
      </c>
      <c r="L226" s="17"/>
      <c r="M226" s="0" t="str">
        <f aca="false">IF($K226="","",IF($L226&lt;&gt;"",$L226,VLOOKUP($C226,薬効分類マスタ!$A$2:$F$180,6,FALSE())))</f>
        <v/>
      </c>
      <c r="N226" s="0" t="str">
        <f aca="false">ASC(G226)</f>
        <v>ﾗﾓﾄﾘｷﾞﾝ2mg錠</v>
      </c>
      <c r="O226" s="0" t="str">
        <f aca="false">ASC(E226)</f>
        <v>ﾗﾓﾄﾘｷﾞﾝ</v>
      </c>
      <c r="P226" s="16" t="n">
        <f aca="false">N(P225)+IF($C226=検索!$B$49,1,0)</f>
        <v>0</v>
      </c>
    </row>
    <row r="227" customFormat="false" ht="15" hidden="false" customHeight="false" outlineLevel="0" collapsed="false">
      <c r="A227" s="16" t="s">
        <v>221</v>
      </c>
      <c r="B227" s="0" t="s">
        <v>792</v>
      </c>
      <c r="C227" s="0" t="n">
        <v>113</v>
      </c>
      <c r="D227" s="0" t="str">
        <f aca="false">IFERROR(VLOOKUP($C227,薬効分類マスタ!$A$2:$B$180,2,FALSE()),"未登録")</f>
        <v>抗てんかん剤</v>
      </c>
      <c r="E227" s="16" t="s">
        <v>790</v>
      </c>
      <c r="F227" s="16" t="s">
        <v>241</v>
      </c>
      <c r="G227" s="16" t="s">
        <v>793</v>
      </c>
      <c r="H227" s="16" t="s">
        <v>794</v>
      </c>
      <c r="I227" s="0" t="n">
        <v>6.3</v>
      </c>
      <c r="J227" s="16" t="s">
        <v>232</v>
      </c>
      <c r="K227" s="0" t="str">
        <f aca="false">IFERROR(IF(VLOOKUP($C227,薬効分類マスタ!$A$2:$E$180,5,FALSE())=0,"",VLOOKUP($C227,薬効分類マスタ!$A$2:$E$180,5,FALSE())),"")</f>
        <v/>
      </c>
      <c r="L227" s="17"/>
      <c r="M227" s="0" t="str">
        <f aca="false">IF($K227="","",IF($L227&lt;&gt;"",$L227,VLOOKUP($C227,薬効分類マスタ!$A$2:$F$180,6,FALSE())))</f>
        <v/>
      </c>
      <c r="N227" s="0" t="str">
        <f aca="false">ASC(G227)</f>
        <v>ﾗﾐｸﾀｰﾙ錠小児用2mg</v>
      </c>
      <c r="O227" s="0" t="str">
        <f aca="false">ASC(E227)</f>
        <v>ﾗﾓﾄﾘｷﾞﾝ</v>
      </c>
      <c r="P227" s="16" t="n">
        <f aca="false">N(P226)+IF($C227=検索!$B$49,1,0)</f>
        <v>0</v>
      </c>
    </row>
    <row r="228" customFormat="false" ht="15" hidden="false" customHeight="false" outlineLevel="0" collapsed="false">
      <c r="A228" s="16" t="s">
        <v>221</v>
      </c>
      <c r="B228" s="0" t="s">
        <v>795</v>
      </c>
      <c r="C228" s="0" t="n">
        <v>113</v>
      </c>
      <c r="D228" s="0" t="str">
        <f aca="false">IFERROR(VLOOKUP($C228,薬効分類マスタ!$A$2:$B$180,2,FALSE()),"未登録")</f>
        <v>抗てんかん剤</v>
      </c>
      <c r="E228" s="16" t="s">
        <v>790</v>
      </c>
      <c r="F228" s="16" t="s">
        <v>257</v>
      </c>
      <c r="G228" s="16" t="s">
        <v>796</v>
      </c>
      <c r="I228" s="0" t="n">
        <v>6.3</v>
      </c>
      <c r="J228" s="16" t="s">
        <v>239</v>
      </c>
      <c r="K228" s="0" t="str">
        <f aca="false">IFERROR(IF(VLOOKUP($C228,薬効分類マスタ!$A$2:$E$180,5,FALSE())=0,"",VLOOKUP($C228,薬効分類マスタ!$A$2:$E$180,5,FALSE())),"")</f>
        <v/>
      </c>
      <c r="L228" s="17"/>
      <c r="M228" s="0" t="str">
        <f aca="false">IF($K228="","",IF($L228&lt;&gt;"",$L228,VLOOKUP($C228,薬効分類マスタ!$A$2:$F$180,6,FALSE())))</f>
        <v/>
      </c>
      <c r="N228" s="0" t="str">
        <f aca="false">ASC(G228)</f>
        <v>ﾗﾓﾄﾘｷﾞﾝ5mg錠</v>
      </c>
      <c r="O228" s="0" t="str">
        <f aca="false">ASC(E228)</f>
        <v>ﾗﾓﾄﾘｷﾞﾝ</v>
      </c>
      <c r="P228" s="16" t="n">
        <f aca="false">N(P227)+IF($C228=検索!$B$49,1,0)</f>
        <v>0</v>
      </c>
    </row>
    <row r="229" customFormat="false" ht="15" hidden="false" customHeight="false" outlineLevel="0" collapsed="false">
      <c r="A229" s="16" t="s">
        <v>221</v>
      </c>
      <c r="B229" s="0" t="s">
        <v>797</v>
      </c>
      <c r="C229" s="0" t="n">
        <v>113</v>
      </c>
      <c r="D229" s="0" t="str">
        <f aca="false">IFERROR(VLOOKUP($C229,薬効分類マスタ!$A$2:$B$180,2,FALSE()),"未登録")</f>
        <v>抗てんかん剤</v>
      </c>
      <c r="E229" s="16" t="s">
        <v>790</v>
      </c>
      <c r="F229" s="16" t="s">
        <v>257</v>
      </c>
      <c r="G229" s="16" t="s">
        <v>798</v>
      </c>
      <c r="H229" s="16" t="s">
        <v>794</v>
      </c>
      <c r="I229" s="0" t="n">
        <v>6.3</v>
      </c>
      <c r="J229" s="16" t="s">
        <v>232</v>
      </c>
      <c r="K229" s="0" t="str">
        <f aca="false">IFERROR(IF(VLOOKUP($C229,薬効分類マスタ!$A$2:$E$180,5,FALSE())=0,"",VLOOKUP($C229,薬効分類マスタ!$A$2:$E$180,5,FALSE())),"")</f>
        <v/>
      </c>
      <c r="L229" s="17"/>
      <c r="M229" s="0" t="str">
        <f aca="false">IF($K229="","",IF($L229&lt;&gt;"",$L229,VLOOKUP($C229,薬効分類マスタ!$A$2:$F$180,6,FALSE())))</f>
        <v/>
      </c>
      <c r="N229" s="0" t="str">
        <f aca="false">ASC(G229)</f>
        <v>ﾗﾐｸﾀｰﾙ錠小児用5mg</v>
      </c>
      <c r="O229" s="0" t="str">
        <f aca="false">ASC(E229)</f>
        <v>ﾗﾓﾄﾘｷﾞﾝ</v>
      </c>
      <c r="P229" s="16" t="n">
        <f aca="false">N(P228)+IF($C229=検索!$B$49,1,0)</f>
        <v>0</v>
      </c>
    </row>
    <row r="230" customFormat="false" ht="15" hidden="false" customHeight="false" outlineLevel="0" collapsed="false">
      <c r="A230" s="16" t="s">
        <v>221</v>
      </c>
      <c r="B230" s="0" t="s">
        <v>799</v>
      </c>
      <c r="C230" s="0" t="n">
        <v>113</v>
      </c>
      <c r="D230" s="0" t="str">
        <f aca="false">IFERROR(VLOOKUP($C230,薬効分類マスタ!$A$2:$B$180,2,FALSE()),"未登録")</f>
        <v>抗てんかん剤</v>
      </c>
      <c r="E230" s="16" t="s">
        <v>790</v>
      </c>
      <c r="F230" s="16" t="s">
        <v>622</v>
      </c>
      <c r="G230" s="16" t="s">
        <v>800</v>
      </c>
      <c r="I230" s="0" t="n">
        <v>6.3</v>
      </c>
      <c r="J230" s="16" t="s">
        <v>239</v>
      </c>
      <c r="K230" s="0" t="str">
        <f aca="false">IFERROR(IF(VLOOKUP($C230,薬効分類マスタ!$A$2:$E$180,5,FALSE())=0,"",VLOOKUP($C230,薬効分類マスタ!$A$2:$E$180,5,FALSE())),"")</f>
        <v/>
      </c>
      <c r="L230" s="17"/>
      <c r="M230" s="0" t="str">
        <f aca="false">IF($K230="","",IF($L230&lt;&gt;"",$L230,VLOOKUP($C230,薬効分類マスタ!$A$2:$F$180,6,FALSE())))</f>
        <v/>
      </c>
      <c r="N230" s="0" t="str">
        <f aca="false">ASC(G230)</f>
        <v>ﾗﾓﾄﾘｷﾞﾝ25mg錠</v>
      </c>
      <c r="O230" s="0" t="str">
        <f aca="false">ASC(E230)</f>
        <v>ﾗﾓﾄﾘｷﾞﾝ</v>
      </c>
      <c r="P230" s="16" t="n">
        <f aca="false">N(P229)+IF($C230=検索!$B$49,1,0)</f>
        <v>0</v>
      </c>
    </row>
    <row r="231" customFormat="false" ht="15" hidden="false" customHeight="false" outlineLevel="0" collapsed="false">
      <c r="A231" s="16" t="s">
        <v>221</v>
      </c>
      <c r="B231" s="0" t="s">
        <v>801</v>
      </c>
      <c r="C231" s="0" t="n">
        <v>113</v>
      </c>
      <c r="D231" s="0" t="str">
        <f aca="false">IFERROR(VLOOKUP($C231,薬効分類マスタ!$A$2:$B$180,2,FALSE()),"未登録")</f>
        <v>抗てんかん剤</v>
      </c>
      <c r="E231" s="16" t="s">
        <v>790</v>
      </c>
      <c r="F231" s="16" t="s">
        <v>622</v>
      </c>
      <c r="G231" s="16" t="s">
        <v>802</v>
      </c>
      <c r="H231" s="16" t="s">
        <v>794</v>
      </c>
      <c r="I231" s="0" t="n">
        <v>21.3</v>
      </c>
      <c r="J231" s="16" t="s">
        <v>232</v>
      </c>
      <c r="K231" s="0" t="str">
        <f aca="false">IFERROR(IF(VLOOKUP($C231,薬効分類マスタ!$A$2:$E$180,5,FALSE())=0,"",VLOOKUP($C231,薬効分類マスタ!$A$2:$E$180,5,FALSE())),"")</f>
        <v/>
      </c>
      <c r="L231" s="17"/>
      <c r="M231" s="0" t="str">
        <f aca="false">IF($K231="","",IF($L231&lt;&gt;"",$L231,VLOOKUP($C231,薬効分類マスタ!$A$2:$F$180,6,FALSE())))</f>
        <v/>
      </c>
      <c r="N231" s="0" t="str">
        <f aca="false">ASC(G231)</f>
        <v>ﾗﾐｸﾀｰﾙ錠25mg</v>
      </c>
      <c r="O231" s="0" t="str">
        <f aca="false">ASC(E231)</f>
        <v>ﾗﾓﾄﾘｷﾞﾝ</v>
      </c>
      <c r="P231" s="16" t="n">
        <f aca="false">N(P230)+IF($C231=検索!$B$49,1,0)</f>
        <v>0</v>
      </c>
    </row>
    <row r="232" customFormat="false" ht="15" hidden="false" customHeight="false" outlineLevel="0" collapsed="false">
      <c r="A232" s="16" t="s">
        <v>221</v>
      </c>
      <c r="B232" s="0" t="s">
        <v>803</v>
      </c>
      <c r="C232" s="0" t="n">
        <v>113</v>
      </c>
      <c r="D232" s="0" t="str">
        <f aca="false">IFERROR(VLOOKUP($C232,薬効分類マスタ!$A$2:$B$180,2,FALSE()),"未登録")</f>
        <v>抗てんかん剤</v>
      </c>
      <c r="E232" s="16" t="s">
        <v>790</v>
      </c>
      <c r="F232" s="16" t="s">
        <v>622</v>
      </c>
      <c r="G232" s="16" t="s">
        <v>804</v>
      </c>
      <c r="H232" s="16" t="s">
        <v>527</v>
      </c>
      <c r="I232" s="0" t="n">
        <v>26.9</v>
      </c>
      <c r="J232" s="16" t="s">
        <v>239</v>
      </c>
      <c r="K232" s="0" t="str">
        <f aca="false">IFERROR(IF(VLOOKUP($C232,薬効分類マスタ!$A$2:$E$180,5,FALSE())=0,"",VLOOKUP($C232,薬効分類マスタ!$A$2:$E$180,5,FALSE())),"")</f>
        <v/>
      </c>
      <c r="L232" s="17"/>
      <c r="M232" s="0" t="str">
        <f aca="false">IF($K232="","",IF($L232&lt;&gt;"",$L232,VLOOKUP($C232,薬効分類マスタ!$A$2:$F$180,6,FALSE())))</f>
        <v/>
      </c>
      <c r="N232" s="0" t="str">
        <f aca="false">ASC(G232)</f>
        <v>ﾗﾓﾄﾘｷﾞﾝ錠25mg｢JG｣</v>
      </c>
      <c r="O232" s="0" t="str">
        <f aca="false">ASC(E232)</f>
        <v>ﾗﾓﾄﾘｷﾞﾝ</v>
      </c>
      <c r="P232" s="16" t="n">
        <f aca="false">N(P231)+IF($C232=検索!$B$49,1,0)</f>
        <v>0</v>
      </c>
    </row>
    <row r="233" customFormat="false" ht="15" hidden="false" customHeight="false" outlineLevel="0" collapsed="false">
      <c r="A233" s="16" t="s">
        <v>221</v>
      </c>
      <c r="B233" s="0" t="s">
        <v>805</v>
      </c>
      <c r="C233" s="0" t="n">
        <v>113</v>
      </c>
      <c r="D233" s="0" t="str">
        <f aca="false">IFERROR(VLOOKUP($C233,薬効分類マスタ!$A$2:$B$180,2,FALSE()),"未登録")</f>
        <v>抗てんかん剤</v>
      </c>
      <c r="E233" s="16" t="s">
        <v>790</v>
      </c>
      <c r="F233" s="16" t="s">
        <v>622</v>
      </c>
      <c r="G233" s="16" t="s">
        <v>806</v>
      </c>
      <c r="H233" s="16" t="s">
        <v>238</v>
      </c>
      <c r="I233" s="0" t="n">
        <v>10.4</v>
      </c>
      <c r="J233" s="16" t="s">
        <v>239</v>
      </c>
      <c r="K233" s="0" t="str">
        <f aca="false">IFERROR(IF(VLOOKUP($C233,薬効分類マスタ!$A$2:$E$180,5,FALSE())=0,"",VLOOKUP($C233,薬効分類マスタ!$A$2:$E$180,5,FALSE())),"")</f>
        <v/>
      </c>
      <c r="L233" s="17"/>
      <c r="M233" s="0" t="str">
        <f aca="false">IF($K233="","",IF($L233&lt;&gt;"",$L233,VLOOKUP($C233,薬効分類マスタ!$A$2:$F$180,6,FALSE())))</f>
        <v/>
      </c>
      <c r="N233" s="0" t="str">
        <f aca="false">ASC(G233)</f>
        <v>ﾗﾓﾄﾘｷﾞﾝ錠25mg｢ｱﾒﾙ｣</v>
      </c>
      <c r="O233" s="0" t="str">
        <f aca="false">ASC(E233)</f>
        <v>ﾗﾓﾄﾘｷﾞﾝ</v>
      </c>
      <c r="P233" s="16" t="n">
        <f aca="false">N(P232)+IF($C233=検索!$B$49,1,0)</f>
        <v>0</v>
      </c>
    </row>
    <row r="234" customFormat="false" ht="15" hidden="false" customHeight="false" outlineLevel="0" collapsed="false">
      <c r="A234" s="16" t="s">
        <v>221</v>
      </c>
      <c r="B234" s="0" t="s">
        <v>807</v>
      </c>
      <c r="C234" s="0" t="n">
        <v>113</v>
      </c>
      <c r="D234" s="0" t="str">
        <f aca="false">IFERROR(VLOOKUP($C234,薬効分類マスタ!$A$2:$B$180,2,FALSE()),"未登録")</f>
        <v>抗てんかん剤</v>
      </c>
      <c r="E234" s="16" t="s">
        <v>790</v>
      </c>
      <c r="F234" s="16" t="s">
        <v>622</v>
      </c>
      <c r="G234" s="16" t="s">
        <v>808</v>
      </c>
      <c r="H234" s="16" t="s">
        <v>385</v>
      </c>
      <c r="I234" s="0" t="n">
        <v>10.4</v>
      </c>
      <c r="J234" s="16" t="s">
        <v>239</v>
      </c>
      <c r="K234" s="0" t="str">
        <f aca="false">IFERROR(IF(VLOOKUP($C234,薬効分類マスタ!$A$2:$E$180,5,FALSE())=0,"",VLOOKUP($C234,薬効分類マスタ!$A$2:$E$180,5,FALSE())),"")</f>
        <v/>
      </c>
      <c r="L234" s="17"/>
      <c r="M234" s="0" t="str">
        <f aca="false">IF($K234="","",IF($L234&lt;&gt;"",$L234,VLOOKUP($C234,薬効分類マスタ!$A$2:$F$180,6,FALSE())))</f>
        <v/>
      </c>
      <c r="N234" s="0" t="str">
        <f aca="false">ASC(G234)</f>
        <v>ﾗﾓﾄﾘｷﾞﾝ錠25mg｢ｻﾜｲ｣</v>
      </c>
      <c r="O234" s="0" t="str">
        <f aca="false">ASC(E234)</f>
        <v>ﾗﾓﾄﾘｷﾞﾝ</v>
      </c>
      <c r="P234" s="16" t="n">
        <f aca="false">N(P233)+IF($C234=検索!$B$49,1,0)</f>
        <v>0</v>
      </c>
    </row>
    <row r="235" customFormat="false" ht="15" hidden="false" customHeight="false" outlineLevel="0" collapsed="false">
      <c r="A235" s="16" t="s">
        <v>221</v>
      </c>
      <c r="B235" s="0" t="s">
        <v>809</v>
      </c>
      <c r="C235" s="0" t="n">
        <v>113</v>
      </c>
      <c r="D235" s="0" t="str">
        <f aca="false">IFERROR(VLOOKUP($C235,薬効分類マスタ!$A$2:$B$180,2,FALSE()),"未登録")</f>
        <v>抗てんかん剤</v>
      </c>
      <c r="E235" s="16" t="s">
        <v>790</v>
      </c>
      <c r="F235" s="16" t="s">
        <v>622</v>
      </c>
      <c r="G235" s="16" t="s">
        <v>810</v>
      </c>
      <c r="H235" s="16" t="s">
        <v>533</v>
      </c>
      <c r="I235" s="0" t="n">
        <v>10.4</v>
      </c>
      <c r="J235" s="16" t="s">
        <v>239</v>
      </c>
      <c r="K235" s="0" t="str">
        <f aca="false">IFERROR(IF(VLOOKUP($C235,薬効分類マスタ!$A$2:$E$180,5,FALSE())=0,"",VLOOKUP($C235,薬効分類マスタ!$A$2:$E$180,5,FALSE())),"")</f>
        <v/>
      </c>
      <c r="L235" s="17"/>
      <c r="M235" s="0" t="str">
        <f aca="false">IF($K235="","",IF($L235&lt;&gt;"",$L235,VLOOKUP($C235,薬効分類マスタ!$A$2:$F$180,6,FALSE())))</f>
        <v/>
      </c>
      <c r="N235" s="0" t="str">
        <f aca="false">ASC(G235)</f>
        <v>ﾗﾓﾄﾘｷﾞﾝ錠25mg｢ﾄｰﾜ｣</v>
      </c>
      <c r="O235" s="0" t="str">
        <f aca="false">ASC(E235)</f>
        <v>ﾗﾓﾄﾘｷﾞﾝ</v>
      </c>
      <c r="P235" s="16" t="n">
        <f aca="false">N(P234)+IF($C235=検索!$B$49,1,0)</f>
        <v>0</v>
      </c>
    </row>
    <row r="236" customFormat="false" ht="15" hidden="false" customHeight="false" outlineLevel="0" collapsed="false">
      <c r="A236" s="16" t="s">
        <v>221</v>
      </c>
      <c r="B236" s="0" t="s">
        <v>811</v>
      </c>
      <c r="C236" s="0" t="n">
        <v>113</v>
      </c>
      <c r="D236" s="0" t="str">
        <f aca="false">IFERROR(VLOOKUP($C236,薬効分類マスタ!$A$2:$B$180,2,FALSE()),"未登録")</f>
        <v>抗てんかん剤</v>
      </c>
      <c r="E236" s="16" t="s">
        <v>790</v>
      </c>
      <c r="F236" s="16" t="s">
        <v>627</v>
      </c>
      <c r="G236" s="16" t="s">
        <v>812</v>
      </c>
      <c r="I236" s="0" t="n">
        <v>21.7</v>
      </c>
      <c r="J236" s="16" t="s">
        <v>239</v>
      </c>
      <c r="K236" s="0" t="str">
        <f aca="false">IFERROR(IF(VLOOKUP($C236,薬効分類マスタ!$A$2:$E$180,5,FALSE())=0,"",VLOOKUP($C236,薬効分類マスタ!$A$2:$E$180,5,FALSE())),"")</f>
        <v/>
      </c>
      <c r="L236" s="17"/>
      <c r="M236" s="0" t="str">
        <f aca="false">IF($K236="","",IF($L236&lt;&gt;"",$L236,VLOOKUP($C236,薬効分類マスタ!$A$2:$F$180,6,FALSE())))</f>
        <v/>
      </c>
      <c r="N236" s="0" t="str">
        <f aca="false">ASC(G236)</f>
        <v>ﾗﾓﾄﾘｷﾞﾝ100mg錠</v>
      </c>
      <c r="O236" s="0" t="str">
        <f aca="false">ASC(E236)</f>
        <v>ﾗﾓﾄﾘｷﾞﾝ</v>
      </c>
      <c r="P236" s="16" t="n">
        <f aca="false">N(P235)+IF($C236=検索!$B$49,1,0)</f>
        <v>0</v>
      </c>
    </row>
    <row r="237" customFormat="false" ht="15" hidden="false" customHeight="false" outlineLevel="0" collapsed="false">
      <c r="A237" s="16" t="s">
        <v>221</v>
      </c>
      <c r="B237" s="0" t="s">
        <v>813</v>
      </c>
      <c r="C237" s="0" t="n">
        <v>113</v>
      </c>
      <c r="D237" s="0" t="str">
        <f aca="false">IFERROR(VLOOKUP($C237,薬効分類マスタ!$A$2:$B$180,2,FALSE()),"未登録")</f>
        <v>抗てんかん剤</v>
      </c>
      <c r="E237" s="16" t="s">
        <v>790</v>
      </c>
      <c r="F237" s="16" t="s">
        <v>627</v>
      </c>
      <c r="G237" s="16" t="s">
        <v>814</v>
      </c>
      <c r="H237" s="16" t="s">
        <v>794</v>
      </c>
      <c r="I237" s="0" t="n">
        <v>54.4</v>
      </c>
      <c r="J237" s="16" t="s">
        <v>232</v>
      </c>
      <c r="K237" s="0" t="str">
        <f aca="false">IFERROR(IF(VLOOKUP($C237,薬効分類マスタ!$A$2:$E$180,5,FALSE())=0,"",VLOOKUP($C237,薬効分類マスタ!$A$2:$E$180,5,FALSE())),"")</f>
        <v/>
      </c>
      <c r="L237" s="17"/>
      <c r="M237" s="0" t="str">
        <f aca="false">IF($K237="","",IF($L237&lt;&gt;"",$L237,VLOOKUP($C237,薬効分類マスタ!$A$2:$F$180,6,FALSE())))</f>
        <v/>
      </c>
      <c r="N237" s="0" t="str">
        <f aca="false">ASC(G237)</f>
        <v>ﾗﾐｸﾀｰﾙ錠100mg</v>
      </c>
      <c r="O237" s="0" t="str">
        <f aca="false">ASC(E237)</f>
        <v>ﾗﾓﾄﾘｷﾞﾝ</v>
      </c>
      <c r="P237" s="16" t="n">
        <f aca="false">N(P236)+IF($C237=検索!$B$49,1,0)</f>
        <v>0</v>
      </c>
    </row>
    <row r="238" customFormat="false" ht="15" hidden="false" customHeight="false" outlineLevel="0" collapsed="false">
      <c r="A238" s="16" t="s">
        <v>221</v>
      </c>
      <c r="B238" s="0" t="s">
        <v>815</v>
      </c>
      <c r="C238" s="0" t="n">
        <v>113</v>
      </c>
      <c r="D238" s="0" t="str">
        <f aca="false">IFERROR(VLOOKUP($C238,薬効分類マスタ!$A$2:$B$180,2,FALSE()),"未登録")</f>
        <v>抗てんかん剤</v>
      </c>
      <c r="E238" s="16" t="s">
        <v>790</v>
      </c>
      <c r="F238" s="16" t="s">
        <v>627</v>
      </c>
      <c r="G238" s="16" t="s">
        <v>816</v>
      </c>
      <c r="H238" s="16" t="s">
        <v>527</v>
      </c>
      <c r="I238" s="0" t="n">
        <v>73</v>
      </c>
      <c r="J238" s="16" t="s">
        <v>239</v>
      </c>
      <c r="K238" s="0" t="str">
        <f aca="false">IFERROR(IF(VLOOKUP($C238,薬効分類マスタ!$A$2:$E$180,5,FALSE())=0,"",VLOOKUP($C238,薬効分類マスタ!$A$2:$E$180,5,FALSE())),"")</f>
        <v/>
      </c>
      <c r="L238" s="17"/>
      <c r="M238" s="0" t="str">
        <f aca="false">IF($K238="","",IF($L238&lt;&gt;"",$L238,VLOOKUP($C238,薬効分類マスタ!$A$2:$F$180,6,FALSE())))</f>
        <v/>
      </c>
      <c r="N238" s="0" t="str">
        <f aca="false">ASC(G238)</f>
        <v>ﾗﾓﾄﾘｷﾞﾝ錠100mg｢JG｣</v>
      </c>
      <c r="O238" s="0" t="str">
        <f aca="false">ASC(E238)</f>
        <v>ﾗﾓﾄﾘｷﾞﾝ</v>
      </c>
      <c r="P238" s="16" t="n">
        <f aca="false">N(P237)+IF($C238=検索!$B$49,1,0)</f>
        <v>0</v>
      </c>
    </row>
    <row r="239" customFormat="false" ht="15" hidden="false" customHeight="false" outlineLevel="0" collapsed="false">
      <c r="A239" s="16" t="s">
        <v>221</v>
      </c>
      <c r="B239" s="0" t="s">
        <v>817</v>
      </c>
      <c r="C239" s="0" t="n">
        <v>113</v>
      </c>
      <c r="D239" s="0" t="str">
        <f aca="false">IFERROR(VLOOKUP($C239,薬効分類マスタ!$A$2:$B$180,2,FALSE()),"未登録")</f>
        <v>抗てんかん剤</v>
      </c>
      <c r="E239" s="16" t="s">
        <v>790</v>
      </c>
      <c r="F239" s="16" t="s">
        <v>627</v>
      </c>
      <c r="G239" s="16" t="s">
        <v>818</v>
      </c>
      <c r="H239" s="16" t="s">
        <v>238</v>
      </c>
      <c r="I239" s="0" t="n">
        <v>25.3</v>
      </c>
      <c r="J239" s="16" t="s">
        <v>239</v>
      </c>
      <c r="K239" s="0" t="str">
        <f aca="false">IFERROR(IF(VLOOKUP($C239,薬効分類マスタ!$A$2:$E$180,5,FALSE())=0,"",VLOOKUP($C239,薬効分類マスタ!$A$2:$E$180,5,FALSE())),"")</f>
        <v/>
      </c>
      <c r="L239" s="17"/>
      <c r="M239" s="0" t="str">
        <f aca="false">IF($K239="","",IF($L239&lt;&gt;"",$L239,VLOOKUP($C239,薬効分類マスタ!$A$2:$F$180,6,FALSE())))</f>
        <v/>
      </c>
      <c r="N239" s="0" t="str">
        <f aca="false">ASC(G239)</f>
        <v>ﾗﾓﾄﾘｷﾞﾝ錠100mg｢ｱﾒﾙ｣</v>
      </c>
      <c r="O239" s="0" t="str">
        <f aca="false">ASC(E239)</f>
        <v>ﾗﾓﾄﾘｷﾞﾝ</v>
      </c>
      <c r="P239" s="16" t="n">
        <f aca="false">N(P238)+IF($C239=検索!$B$49,1,0)</f>
        <v>0</v>
      </c>
    </row>
    <row r="240" customFormat="false" ht="15" hidden="false" customHeight="false" outlineLevel="0" collapsed="false">
      <c r="A240" s="16" t="s">
        <v>221</v>
      </c>
      <c r="B240" s="0" t="s">
        <v>819</v>
      </c>
      <c r="C240" s="0" t="n">
        <v>113</v>
      </c>
      <c r="D240" s="0" t="str">
        <f aca="false">IFERROR(VLOOKUP($C240,薬効分類マスタ!$A$2:$B$180,2,FALSE()),"未登録")</f>
        <v>抗てんかん剤</v>
      </c>
      <c r="E240" s="16" t="s">
        <v>790</v>
      </c>
      <c r="F240" s="16" t="s">
        <v>627</v>
      </c>
      <c r="G240" s="16" t="s">
        <v>820</v>
      </c>
      <c r="H240" s="16" t="s">
        <v>385</v>
      </c>
      <c r="I240" s="0" t="n">
        <v>25.3</v>
      </c>
      <c r="J240" s="16" t="s">
        <v>239</v>
      </c>
      <c r="K240" s="0" t="str">
        <f aca="false">IFERROR(IF(VLOOKUP($C240,薬効分類マスタ!$A$2:$E$180,5,FALSE())=0,"",VLOOKUP($C240,薬効分類マスタ!$A$2:$E$180,5,FALSE())),"")</f>
        <v/>
      </c>
      <c r="L240" s="17"/>
      <c r="M240" s="0" t="str">
        <f aca="false">IF($K240="","",IF($L240&lt;&gt;"",$L240,VLOOKUP($C240,薬効分類マスタ!$A$2:$F$180,6,FALSE())))</f>
        <v/>
      </c>
      <c r="N240" s="0" t="str">
        <f aca="false">ASC(G240)</f>
        <v>ﾗﾓﾄﾘｷﾞﾝ錠100mg｢ｻﾜｲ｣</v>
      </c>
      <c r="O240" s="0" t="str">
        <f aca="false">ASC(E240)</f>
        <v>ﾗﾓﾄﾘｷﾞﾝ</v>
      </c>
      <c r="P240" s="16" t="n">
        <f aca="false">N(P239)+IF($C240=検索!$B$49,1,0)</f>
        <v>0</v>
      </c>
    </row>
    <row r="241" customFormat="false" ht="15" hidden="false" customHeight="false" outlineLevel="0" collapsed="false">
      <c r="A241" s="16" t="s">
        <v>221</v>
      </c>
      <c r="B241" s="0" t="s">
        <v>821</v>
      </c>
      <c r="C241" s="0" t="n">
        <v>113</v>
      </c>
      <c r="D241" s="0" t="str">
        <f aca="false">IFERROR(VLOOKUP($C241,薬効分類マスタ!$A$2:$B$180,2,FALSE()),"未登録")</f>
        <v>抗てんかん剤</v>
      </c>
      <c r="E241" s="16" t="s">
        <v>790</v>
      </c>
      <c r="F241" s="16" t="s">
        <v>627</v>
      </c>
      <c r="G241" s="16" t="s">
        <v>822</v>
      </c>
      <c r="H241" s="16" t="s">
        <v>533</v>
      </c>
      <c r="I241" s="0" t="n">
        <v>25.3</v>
      </c>
      <c r="J241" s="16" t="s">
        <v>239</v>
      </c>
      <c r="K241" s="0" t="str">
        <f aca="false">IFERROR(IF(VLOOKUP($C241,薬効分類マスタ!$A$2:$E$180,5,FALSE())=0,"",VLOOKUP($C241,薬効分類マスタ!$A$2:$E$180,5,FALSE())),"")</f>
        <v/>
      </c>
      <c r="L241" s="17"/>
      <c r="M241" s="0" t="str">
        <f aca="false">IF($K241="","",IF($L241&lt;&gt;"",$L241,VLOOKUP($C241,薬効分類マスタ!$A$2:$F$180,6,FALSE())))</f>
        <v/>
      </c>
      <c r="N241" s="0" t="str">
        <f aca="false">ASC(G241)</f>
        <v>ﾗﾓﾄﾘｷﾞﾝ錠100mg｢ﾄｰﾜ｣</v>
      </c>
      <c r="O241" s="0" t="str">
        <f aca="false">ASC(E241)</f>
        <v>ﾗﾓﾄﾘｷﾞﾝ</v>
      </c>
      <c r="P241" s="16" t="n">
        <f aca="false">N(P240)+IF($C241=検索!$B$49,1,0)</f>
        <v>0</v>
      </c>
    </row>
    <row r="242" customFormat="false" ht="15" hidden="false" customHeight="false" outlineLevel="0" collapsed="false">
      <c r="A242" s="16" t="s">
        <v>221</v>
      </c>
      <c r="B242" s="0" t="s">
        <v>823</v>
      </c>
      <c r="C242" s="0" t="n">
        <v>113</v>
      </c>
      <c r="D242" s="0" t="str">
        <f aca="false">IFERROR(VLOOKUP($C242,薬効分類マスタ!$A$2:$B$180,2,FALSE()),"未登録")</f>
        <v>抗てんかん剤</v>
      </c>
      <c r="E242" s="16" t="s">
        <v>824</v>
      </c>
      <c r="F242" s="16" t="s">
        <v>639</v>
      </c>
      <c r="G242" s="16" t="s">
        <v>825</v>
      </c>
      <c r="H242" s="16" t="s">
        <v>826</v>
      </c>
      <c r="I242" s="0" t="n">
        <v>61.2</v>
      </c>
      <c r="J242" s="16" t="s">
        <v>232</v>
      </c>
      <c r="K242" s="0" t="str">
        <f aca="false">IFERROR(IF(VLOOKUP($C242,薬効分類マスタ!$A$2:$E$180,5,FALSE())=0,"",VLOOKUP($C242,薬効分類マスタ!$A$2:$E$180,5,FALSE())),"")</f>
        <v/>
      </c>
      <c r="L242" s="17"/>
      <c r="M242" s="0" t="str">
        <f aca="false">IF($K242="","",IF($L242&lt;&gt;"",$L242,VLOOKUP($C242,薬効分類マスタ!$A$2:$F$180,6,FALSE())))</f>
        <v/>
      </c>
      <c r="N242" s="0" t="str">
        <f aca="false">ASC(G242)</f>
        <v>ｲｰｹﾌﾟﾗ錠250mg</v>
      </c>
      <c r="O242" s="0" t="str">
        <f aca="false">ASC(E242)</f>
        <v>ﾚﾍﾞﾁﾗｾﾀﾑ</v>
      </c>
      <c r="P242" s="16" t="n">
        <f aca="false">N(P241)+IF($C242=検索!$B$49,1,0)</f>
        <v>0</v>
      </c>
    </row>
    <row r="243" customFormat="false" ht="15" hidden="false" customHeight="false" outlineLevel="0" collapsed="false">
      <c r="A243" s="16" t="s">
        <v>221</v>
      </c>
      <c r="B243" s="0" t="s">
        <v>827</v>
      </c>
      <c r="C243" s="0" t="n">
        <v>113</v>
      </c>
      <c r="D243" s="0" t="str">
        <f aca="false">IFERROR(VLOOKUP($C243,薬効分類マスタ!$A$2:$B$180,2,FALSE()),"未登録")</f>
        <v>抗てんかん剤</v>
      </c>
      <c r="E243" s="16" t="s">
        <v>824</v>
      </c>
      <c r="F243" s="16" t="s">
        <v>639</v>
      </c>
      <c r="G243" s="16" t="s">
        <v>828</v>
      </c>
      <c r="H243" s="16" t="s">
        <v>527</v>
      </c>
      <c r="I243" s="0" t="n">
        <v>22.7</v>
      </c>
      <c r="J243" s="16" t="s">
        <v>239</v>
      </c>
      <c r="K243" s="0" t="str">
        <f aca="false">IFERROR(IF(VLOOKUP($C243,薬効分類マスタ!$A$2:$E$180,5,FALSE())=0,"",VLOOKUP($C243,薬効分類マスタ!$A$2:$E$180,5,FALSE())),"")</f>
        <v/>
      </c>
      <c r="L243" s="17"/>
      <c r="M243" s="0" t="str">
        <f aca="false">IF($K243="","",IF($L243&lt;&gt;"",$L243,VLOOKUP($C243,薬効分類マスタ!$A$2:$F$180,6,FALSE())))</f>
        <v/>
      </c>
      <c r="N243" s="0" t="str">
        <f aca="false">ASC(G243)</f>
        <v>ﾚﾍﾞﾁﾗｾﾀﾑ錠250mg｢JG｣</v>
      </c>
      <c r="O243" s="0" t="str">
        <f aca="false">ASC(E243)</f>
        <v>ﾚﾍﾞﾁﾗｾﾀﾑ</v>
      </c>
      <c r="P243" s="16" t="n">
        <f aca="false">N(P242)+IF($C243=検索!$B$49,1,0)</f>
        <v>0</v>
      </c>
    </row>
    <row r="244" customFormat="false" ht="15" hidden="false" customHeight="false" outlineLevel="0" collapsed="false">
      <c r="A244" s="16" t="s">
        <v>221</v>
      </c>
      <c r="B244" s="0" t="s">
        <v>829</v>
      </c>
      <c r="C244" s="0" t="n">
        <v>113</v>
      </c>
      <c r="D244" s="0" t="str">
        <f aca="false">IFERROR(VLOOKUP($C244,薬効分類マスタ!$A$2:$B$180,2,FALSE()),"未登録")</f>
        <v>抗てんかん剤</v>
      </c>
      <c r="E244" s="16" t="s">
        <v>824</v>
      </c>
      <c r="F244" s="16" t="s">
        <v>639</v>
      </c>
      <c r="G244" s="16" t="s">
        <v>830</v>
      </c>
      <c r="H244" s="16" t="s">
        <v>831</v>
      </c>
      <c r="I244" s="0" t="n">
        <v>22.7</v>
      </c>
      <c r="J244" s="16" t="s">
        <v>239</v>
      </c>
      <c r="K244" s="0" t="str">
        <f aca="false">IFERROR(IF(VLOOKUP($C244,薬効分類マスタ!$A$2:$E$180,5,FALSE())=0,"",VLOOKUP($C244,薬効分類マスタ!$A$2:$E$180,5,FALSE())),"")</f>
        <v/>
      </c>
      <c r="L244" s="17"/>
      <c r="M244" s="0" t="str">
        <f aca="false">IF($K244="","",IF($L244&lt;&gt;"",$L244,VLOOKUP($C244,薬効分類マスタ!$A$2:$F$180,6,FALSE())))</f>
        <v/>
      </c>
      <c r="N244" s="0" t="str">
        <f aca="false">ASC(G244)</f>
        <v>ﾚﾍﾞﾁﾗｾﾀﾑ錠250mg｢VTRS｣</v>
      </c>
      <c r="O244" s="0" t="str">
        <f aca="false">ASC(E244)</f>
        <v>ﾚﾍﾞﾁﾗｾﾀﾑ</v>
      </c>
      <c r="P244" s="16" t="n">
        <f aca="false">N(P243)+IF($C244=検索!$B$49,1,0)</f>
        <v>0</v>
      </c>
    </row>
    <row r="245" customFormat="false" ht="15" hidden="false" customHeight="false" outlineLevel="0" collapsed="false">
      <c r="A245" s="16" t="s">
        <v>221</v>
      </c>
      <c r="B245" s="0" t="s">
        <v>832</v>
      </c>
      <c r="C245" s="0" t="n">
        <v>113</v>
      </c>
      <c r="D245" s="0" t="str">
        <f aca="false">IFERROR(VLOOKUP($C245,薬効分類マスタ!$A$2:$B$180,2,FALSE()),"未登録")</f>
        <v>抗てんかん剤</v>
      </c>
      <c r="E245" s="16" t="s">
        <v>824</v>
      </c>
      <c r="F245" s="16" t="s">
        <v>639</v>
      </c>
      <c r="G245" s="16" t="s">
        <v>833</v>
      </c>
      <c r="H245" s="16" t="s">
        <v>238</v>
      </c>
      <c r="I245" s="0" t="n">
        <v>22.7</v>
      </c>
      <c r="J245" s="16" t="s">
        <v>239</v>
      </c>
      <c r="K245" s="0" t="str">
        <f aca="false">IFERROR(IF(VLOOKUP($C245,薬効分類マスタ!$A$2:$E$180,5,FALSE())=0,"",VLOOKUP($C245,薬効分類マスタ!$A$2:$E$180,5,FALSE())),"")</f>
        <v/>
      </c>
      <c r="L245" s="17"/>
      <c r="M245" s="0" t="str">
        <f aca="false">IF($K245="","",IF($L245&lt;&gt;"",$L245,VLOOKUP($C245,薬効分類マスタ!$A$2:$F$180,6,FALSE())))</f>
        <v/>
      </c>
      <c r="N245" s="0" t="str">
        <f aca="false">ASC(G245)</f>
        <v>ﾚﾍﾞﾁﾗｾﾀﾑ錠250mg｢ｱﾒﾙ｣</v>
      </c>
      <c r="O245" s="0" t="str">
        <f aca="false">ASC(E245)</f>
        <v>ﾚﾍﾞﾁﾗｾﾀﾑ</v>
      </c>
      <c r="P245" s="16" t="n">
        <f aca="false">N(P244)+IF($C245=検索!$B$49,1,0)</f>
        <v>0</v>
      </c>
    </row>
    <row r="246" customFormat="false" ht="15" hidden="false" customHeight="false" outlineLevel="0" collapsed="false">
      <c r="A246" s="16" t="s">
        <v>221</v>
      </c>
      <c r="B246" s="0" t="s">
        <v>834</v>
      </c>
      <c r="C246" s="0" t="n">
        <v>113</v>
      </c>
      <c r="D246" s="0" t="str">
        <f aca="false">IFERROR(VLOOKUP($C246,薬効分類マスタ!$A$2:$B$180,2,FALSE()),"未登録")</f>
        <v>抗てんかん剤</v>
      </c>
      <c r="E246" s="16" t="s">
        <v>824</v>
      </c>
      <c r="F246" s="16" t="s">
        <v>639</v>
      </c>
      <c r="G246" s="16" t="s">
        <v>835</v>
      </c>
      <c r="H246" s="16" t="s">
        <v>601</v>
      </c>
      <c r="I246" s="0" t="n">
        <v>24</v>
      </c>
      <c r="J246" s="16" t="s">
        <v>239</v>
      </c>
      <c r="K246" s="0" t="str">
        <f aca="false">IFERROR(IF(VLOOKUP($C246,薬効分類マスタ!$A$2:$E$180,5,FALSE())=0,"",VLOOKUP($C246,薬効分類マスタ!$A$2:$E$180,5,FALSE())),"")</f>
        <v/>
      </c>
      <c r="L246" s="17"/>
      <c r="M246" s="0" t="str">
        <f aca="false">IF($K246="","",IF($L246&lt;&gt;"",$L246,VLOOKUP($C246,薬効分類マスタ!$A$2:$F$180,6,FALSE())))</f>
        <v/>
      </c>
      <c r="N246" s="0" t="str">
        <f aca="false">ASC(G246)</f>
        <v>ﾚﾍﾞﾁﾗｾﾀﾑ錠250mg｢杏林｣</v>
      </c>
      <c r="O246" s="0" t="str">
        <f aca="false">ASC(E246)</f>
        <v>ﾚﾍﾞﾁﾗｾﾀﾑ</v>
      </c>
      <c r="P246" s="16" t="n">
        <f aca="false">N(P245)+IF($C246=検索!$B$49,1,0)</f>
        <v>0</v>
      </c>
    </row>
    <row r="247" customFormat="false" ht="15" hidden="false" customHeight="false" outlineLevel="0" collapsed="false">
      <c r="A247" s="16" t="s">
        <v>221</v>
      </c>
      <c r="B247" s="0" t="s">
        <v>836</v>
      </c>
      <c r="C247" s="0" t="n">
        <v>113</v>
      </c>
      <c r="D247" s="0" t="str">
        <f aca="false">IFERROR(VLOOKUP($C247,薬効分類マスタ!$A$2:$B$180,2,FALSE()),"未登録")</f>
        <v>抗てんかん剤</v>
      </c>
      <c r="E247" s="16" t="s">
        <v>824</v>
      </c>
      <c r="F247" s="16" t="s">
        <v>639</v>
      </c>
      <c r="G247" s="16" t="s">
        <v>837</v>
      </c>
      <c r="H247" s="16" t="s">
        <v>385</v>
      </c>
      <c r="I247" s="0" t="n">
        <v>22.7</v>
      </c>
      <c r="J247" s="16" t="s">
        <v>239</v>
      </c>
      <c r="K247" s="0" t="str">
        <f aca="false">IFERROR(IF(VLOOKUP($C247,薬効分類マスタ!$A$2:$E$180,5,FALSE())=0,"",VLOOKUP($C247,薬効分類マスタ!$A$2:$E$180,5,FALSE())),"")</f>
        <v/>
      </c>
      <c r="L247" s="17"/>
      <c r="M247" s="0" t="str">
        <f aca="false">IF($K247="","",IF($L247&lt;&gt;"",$L247,VLOOKUP($C247,薬効分類マスタ!$A$2:$F$180,6,FALSE())))</f>
        <v/>
      </c>
      <c r="N247" s="0" t="str">
        <f aca="false">ASC(G247)</f>
        <v>ﾚﾍﾞﾁﾗｾﾀﾑ錠250mg｢ｻﾜｲ｣</v>
      </c>
      <c r="O247" s="0" t="str">
        <f aca="false">ASC(E247)</f>
        <v>ﾚﾍﾞﾁﾗｾﾀﾑ</v>
      </c>
      <c r="P247" s="16" t="n">
        <f aca="false">N(P246)+IF($C247=検索!$B$49,1,0)</f>
        <v>0</v>
      </c>
    </row>
    <row r="248" customFormat="false" ht="15" hidden="false" customHeight="false" outlineLevel="0" collapsed="false">
      <c r="A248" s="16" t="s">
        <v>221</v>
      </c>
      <c r="B248" s="0" t="s">
        <v>838</v>
      </c>
      <c r="C248" s="0" t="n">
        <v>113</v>
      </c>
      <c r="D248" s="0" t="str">
        <f aca="false">IFERROR(VLOOKUP($C248,薬効分類マスタ!$A$2:$B$180,2,FALSE()),"未登録")</f>
        <v>抗てんかん剤</v>
      </c>
      <c r="E248" s="16" t="s">
        <v>824</v>
      </c>
      <c r="F248" s="16" t="s">
        <v>639</v>
      </c>
      <c r="G248" s="16" t="s">
        <v>839</v>
      </c>
      <c r="H248" s="16" t="s">
        <v>557</v>
      </c>
      <c r="I248" s="0" t="n">
        <v>22.7</v>
      </c>
      <c r="J248" s="16" t="s">
        <v>239</v>
      </c>
      <c r="K248" s="0" t="str">
        <f aca="false">IFERROR(IF(VLOOKUP($C248,薬効分類マスタ!$A$2:$E$180,5,FALSE())=0,"",VLOOKUP($C248,薬効分類マスタ!$A$2:$E$180,5,FALSE())),"")</f>
        <v/>
      </c>
      <c r="L248" s="17"/>
      <c r="M248" s="0" t="str">
        <f aca="false">IF($K248="","",IF($L248&lt;&gt;"",$L248,VLOOKUP($C248,薬効分類マスタ!$A$2:$F$180,6,FALSE())))</f>
        <v/>
      </c>
      <c r="N248" s="0" t="str">
        <f aca="false">ASC(G248)</f>
        <v>ﾚﾍﾞﾁﾗｾﾀﾑ錠250mg｢ﾀｶﾀ｣</v>
      </c>
      <c r="O248" s="0" t="str">
        <f aca="false">ASC(E248)</f>
        <v>ﾚﾍﾞﾁﾗｾﾀﾑ</v>
      </c>
      <c r="P248" s="16" t="n">
        <f aca="false">N(P247)+IF($C248=検索!$B$49,1,0)</f>
        <v>0</v>
      </c>
    </row>
    <row r="249" customFormat="false" ht="15" hidden="false" customHeight="false" outlineLevel="0" collapsed="false">
      <c r="A249" s="16" t="s">
        <v>221</v>
      </c>
      <c r="B249" s="0" t="s">
        <v>840</v>
      </c>
      <c r="C249" s="0" t="n">
        <v>113</v>
      </c>
      <c r="D249" s="0" t="str">
        <f aca="false">IFERROR(VLOOKUP($C249,薬効分類マスタ!$A$2:$B$180,2,FALSE()),"未登録")</f>
        <v>抗てんかん剤</v>
      </c>
      <c r="E249" s="16" t="s">
        <v>824</v>
      </c>
      <c r="F249" s="16" t="s">
        <v>639</v>
      </c>
      <c r="G249" s="16" t="s">
        <v>841</v>
      </c>
      <c r="H249" s="16" t="s">
        <v>533</v>
      </c>
      <c r="I249" s="0" t="n">
        <v>22.7</v>
      </c>
      <c r="J249" s="16" t="s">
        <v>239</v>
      </c>
      <c r="K249" s="0" t="str">
        <f aca="false">IFERROR(IF(VLOOKUP($C249,薬効分類マスタ!$A$2:$E$180,5,FALSE())=0,"",VLOOKUP($C249,薬効分類マスタ!$A$2:$E$180,5,FALSE())),"")</f>
        <v/>
      </c>
      <c r="L249" s="17"/>
      <c r="M249" s="0" t="str">
        <f aca="false">IF($K249="","",IF($L249&lt;&gt;"",$L249,VLOOKUP($C249,薬効分類マスタ!$A$2:$F$180,6,FALSE())))</f>
        <v/>
      </c>
      <c r="N249" s="0" t="str">
        <f aca="false">ASC(G249)</f>
        <v>ﾚﾍﾞﾁﾗｾﾀﾑ錠250mg｢ﾄｰﾜ｣</v>
      </c>
      <c r="O249" s="0" t="str">
        <f aca="false">ASC(E249)</f>
        <v>ﾚﾍﾞﾁﾗｾﾀﾑ</v>
      </c>
      <c r="P249" s="16" t="n">
        <f aca="false">N(P248)+IF($C249=検索!$B$49,1,0)</f>
        <v>0</v>
      </c>
    </row>
    <row r="250" customFormat="false" ht="15" hidden="false" customHeight="false" outlineLevel="0" collapsed="false">
      <c r="A250" s="16" t="s">
        <v>221</v>
      </c>
      <c r="B250" s="0" t="s">
        <v>842</v>
      </c>
      <c r="C250" s="0" t="n">
        <v>113</v>
      </c>
      <c r="D250" s="0" t="str">
        <f aca="false">IFERROR(VLOOKUP($C250,薬効分類マスタ!$A$2:$B$180,2,FALSE()),"未登録")</f>
        <v>抗てんかん剤</v>
      </c>
      <c r="E250" s="16" t="s">
        <v>824</v>
      </c>
      <c r="F250" s="16" t="s">
        <v>639</v>
      </c>
      <c r="G250" s="16" t="s">
        <v>843</v>
      </c>
      <c r="H250" s="16" t="s">
        <v>536</v>
      </c>
      <c r="I250" s="0" t="n">
        <v>22.7</v>
      </c>
      <c r="J250" s="16" t="s">
        <v>239</v>
      </c>
      <c r="K250" s="0" t="str">
        <f aca="false">IFERROR(IF(VLOOKUP($C250,薬効分類マスタ!$A$2:$E$180,5,FALSE())=0,"",VLOOKUP($C250,薬効分類マスタ!$A$2:$E$180,5,FALSE())),"")</f>
        <v/>
      </c>
      <c r="L250" s="17"/>
      <c r="M250" s="0" t="str">
        <f aca="false">IF($K250="","",IF($L250&lt;&gt;"",$L250,VLOOKUP($C250,薬効分類マスタ!$A$2:$F$180,6,FALSE())))</f>
        <v/>
      </c>
      <c r="N250" s="0" t="str">
        <f aca="false">ASC(G250)</f>
        <v>ﾚﾍﾞﾁﾗｾﾀﾑ錠250mg｢日医工｣</v>
      </c>
      <c r="O250" s="0" t="str">
        <f aca="false">ASC(E250)</f>
        <v>ﾚﾍﾞﾁﾗｾﾀﾑ</v>
      </c>
      <c r="P250" s="16" t="n">
        <f aca="false">N(P249)+IF($C250=検索!$B$49,1,0)</f>
        <v>0</v>
      </c>
    </row>
    <row r="251" customFormat="false" ht="15" hidden="false" customHeight="false" outlineLevel="0" collapsed="false">
      <c r="A251" s="16" t="s">
        <v>221</v>
      </c>
      <c r="B251" s="0" t="s">
        <v>844</v>
      </c>
      <c r="C251" s="0" t="n">
        <v>113</v>
      </c>
      <c r="D251" s="0" t="str">
        <f aca="false">IFERROR(VLOOKUP($C251,薬効分類マスタ!$A$2:$B$180,2,FALSE()),"未登録")</f>
        <v>抗てんかん剤</v>
      </c>
      <c r="E251" s="16" t="s">
        <v>824</v>
      </c>
      <c r="F251" s="16" t="s">
        <v>639</v>
      </c>
      <c r="G251" s="16" t="s">
        <v>845</v>
      </c>
      <c r="H251" s="16" t="s">
        <v>606</v>
      </c>
      <c r="I251" s="0" t="n">
        <v>24.7</v>
      </c>
      <c r="J251" s="16" t="s">
        <v>239</v>
      </c>
      <c r="K251" s="0" t="str">
        <f aca="false">IFERROR(IF(VLOOKUP($C251,薬効分類マスタ!$A$2:$E$180,5,FALSE())=0,"",VLOOKUP($C251,薬効分類マスタ!$A$2:$E$180,5,FALSE())),"")</f>
        <v/>
      </c>
      <c r="L251" s="17"/>
      <c r="M251" s="0" t="str">
        <f aca="false">IF($K251="","",IF($L251&lt;&gt;"",$L251,VLOOKUP($C251,薬効分類マスタ!$A$2:$F$180,6,FALSE())))</f>
        <v/>
      </c>
      <c r="N251" s="0" t="str">
        <f aca="false">ASC(G251)</f>
        <v>ﾚﾍﾞﾁﾗｾﾀﾑ錠250mg｢日新｣</v>
      </c>
      <c r="O251" s="0" t="str">
        <f aca="false">ASC(E251)</f>
        <v>ﾚﾍﾞﾁﾗｾﾀﾑ</v>
      </c>
      <c r="P251" s="16" t="n">
        <f aca="false">N(P250)+IF($C251=検索!$B$49,1,0)</f>
        <v>0</v>
      </c>
    </row>
    <row r="252" customFormat="false" ht="15" hidden="false" customHeight="false" outlineLevel="0" collapsed="false">
      <c r="A252" s="16" t="s">
        <v>221</v>
      </c>
      <c r="B252" s="0" t="s">
        <v>846</v>
      </c>
      <c r="C252" s="0" t="n">
        <v>113</v>
      </c>
      <c r="D252" s="0" t="str">
        <f aca="false">IFERROR(VLOOKUP($C252,薬効分類マスタ!$A$2:$B$180,2,FALSE()),"未登録")</f>
        <v>抗てんかん剤</v>
      </c>
      <c r="E252" s="16" t="s">
        <v>824</v>
      </c>
      <c r="F252" s="16" t="s">
        <v>639</v>
      </c>
      <c r="G252" s="16" t="s">
        <v>847</v>
      </c>
      <c r="H252" s="16" t="s">
        <v>848</v>
      </c>
      <c r="I252" s="0" t="n">
        <v>24.2</v>
      </c>
      <c r="J252" s="16" t="s">
        <v>239</v>
      </c>
      <c r="K252" s="0" t="str">
        <f aca="false">IFERROR(IF(VLOOKUP($C252,薬効分類マスタ!$A$2:$E$180,5,FALSE())=0,"",VLOOKUP($C252,薬効分類マスタ!$A$2:$E$180,5,FALSE())),"")</f>
        <v/>
      </c>
      <c r="L252" s="17"/>
      <c r="M252" s="0" t="str">
        <f aca="false">IF($K252="","",IF($L252&lt;&gt;"",$L252,VLOOKUP($C252,薬効分類マスタ!$A$2:$F$180,6,FALSE())))</f>
        <v/>
      </c>
      <c r="N252" s="0" t="str">
        <f aca="false">ASC(G252)</f>
        <v>ﾚﾍﾞﾁﾗｾﾀﾑ錠250mg｢ﾌｪﾙｾﾞﾝ｣</v>
      </c>
      <c r="O252" s="0" t="str">
        <f aca="false">ASC(E252)</f>
        <v>ﾚﾍﾞﾁﾗｾﾀﾑ</v>
      </c>
      <c r="P252" s="16" t="n">
        <f aca="false">N(P251)+IF($C252=検索!$B$49,1,0)</f>
        <v>0</v>
      </c>
    </row>
    <row r="253" customFormat="false" ht="15" hidden="false" customHeight="false" outlineLevel="0" collapsed="false">
      <c r="A253" s="16" t="s">
        <v>221</v>
      </c>
      <c r="B253" s="0" t="s">
        <v>849</v>
      </c>
      <c r="C253" s="0" t="n">
        <v>113</v>
      </c>
      <c r="D253" s="0" t="str">
        <f aca="false">IFERROR(VLOOKUP($C253,薬効分類マスタ!$A$2:$B$180,2,FALSE()),"未登録")</f>
        <v>抗てんかん剤</v>
      </c>
      <c r="E253" s="16" t="s">
        <v>824</v>
      </c>
      <c r="F253" s="16" t="s">
        <v>639</v>
      </c>
      <c r="G253" s="16" t="s">
        <v>850</v>
      </c>
      <c r="H253" s="16" t="s">
        <v>428</v>
      </c>
      <c r="I253" s="0" t="n">
        <v>22.7</v>
      </c>
      <c r="J253" s="16" t="s">
        <v>239</v>
      </c>
      <c r="K253" s="0" t="str">
        <f aca="false">IFERROR(IF(VLOOKUP($C253,薬効分類マスタ!$A$2:$E$180,5,FALSE())=0,"",VLOOKUP($C253,薬効分類マスタ!$A$2:$E$180,5,FALSE())),"")</f>
        <v/>
      </c>
      <c r="L253" s="17"/>
      <c r="M253" s="0" t="str">
        <f aca="false">IF($K253="","",IF($L253&lt;&gt;"",$L253,VLOOKUP($C253,薬効分類マスタ!$A$2:$F$180,6,FALSE())))</f>
        <v/>
      </c>
      <c r="N253" s="0" t="str">
        <f aca="false">ASC(G253)</f>
        <v>ﾚﾍﾞﾁﾗｾﾀﾑ錠250mg｢明治｣</v>
      </c>
      <c r="O253" s="0" t="str">
        <f aca="false">ASC(E253)</f>
        <v>ﾚﾍﾞﾁﾗｾﾀﾑ</v>
      </c>
      <c r="P253" s="16" t="n">
        <f aca="false">N(P252)+IF($C253=検索!$B$49,1,0)</f>
        <v>0</v>
      </c>
    </row>
    <row r="254" customFormat="false" ht="15" hidden="false" customHeight="false" outlineLevel="0" collapsed="false">
      <c r="A254" s="16" t="s">
        <v>221</v>
      </c>
      <c r="B254" s="0" t="s">
        <v>851</v>
      </c>
      <c r="C254" s="0" t="n">
        <v>113</v>
      </c>
      <c r="D254" s="0" t="str">
        <f aca="false">IFERROR(VLOOKUP($C254,薬効分類マスタ!$A$2:$B$180,2,FALSE()),"未登録")</f>
        <v>抗てんかん剤</v>
      </c>
      <c r="E254" s="16" t="s">
        <v>824</v>
      </c>
      <c r="F254" s="16" t="s">
        <v>639</v>
      </c>
      <c r="G254" s="16" t="s">
        <v>852</v>
      </c>
      <c r="H254" s="16" t="s">
        <v>354</v>
      </c>
      <c r="I254" s="0" t="n">
        <v>22.7</v>
      </c>
      <c r="J254" s="16" t="s">
        <v>239</v>
      </c>
      <c r="K254" s="0" t="str">
        <f aca="false">IFERROR(IF(VLOOKUP($C254,薬効分類マスタ!$A$2:$E$180,5,FALSE())=0,"",VLOOKUP($C254,薬効分類マスタ!$A$2:$E$180,5,FALSE())),"")</f>
        <v/>
      </c>
      <c r="L254" s="17"/>
      <c r="M254" s="0" t="str">
        <f aca="false">IF($K254="","",IF($L254&lt;&gt;"",$L254,VLOOKUP($C254,薬効分類マスタ!$A$2:$F$180,6,FALSE())))</f>
        <v/>
      </c>
      <c r="N254" s="0" t="str">
        <f aca="false">ASC(G254)</f>
        <v>ﾚﾍﾞﾁﾗｾﾀﾑ錠250mg｢ｻﾝﾄﾞ｣</v>
      </c>
      <c r="O254" s="0" t="str">
        <f aca="false">ASC(E254)</f>
        <v>ﾚﾍﾞﾁﾗｾﾀﾑ</v>
      </c>
      <c r="P254" s="16" t="n">
        <f aca="false">N(P253)+IF($C254=検索!$B$49,1,0)</f>
        <v>0</v>
      </c>
    </row>
    <row r="255" customFormat="false" ht="15" hidden="false" customHeight="false" outlineLevel="0" collapsed="false">
      <c r="A255" s="16" t="s">
        <v>221</v>
      </c>
      <c r="B255" s="0" t="s">
        <v>853</v>
      </c>
      <c r="C255" s="0" t="n">
        <v>113</v>
      </c>
      <c r="D255" s="0" t="str">
        <f aca="false">IFERROR(VLOOKUP($C255,薬効分類マスタ!$A$2:$B$180,2,FALSE()),"未登録")</f>
        <v>抗てんかん剤</v>
      </c>
      <c r="E255" s="16" t="s">
        <v>824</v>
      </c>
      <c r="F255" s="16" t="s">
        <v>854</v>
      </c>
      <c r="G255" s="16" t="s">
        <v>855</v>
      </c>
      <c r="H255" s="16" t="s">
        <v>826</v>
      </c>
      <c r="I255" s="0" t="n">
        <v>100.3</v>
      </c>
      <c r="J255" s="16" t="s">
        <v>232</v>
      </c>
      <c r="K255" s="0" t="str">
        <f aca="false">IFERROR(IF(VLOOKUP($C255,薬効分類マスタ!$A$2:$E$180,5,FALSE())=0,"",VLOOKUP($C255,薬効分類マスタ!$A$2:$E$180,5,FALSE())),"")</f>
        <v/>
      </c>
      <c r="L255" s="17"/>
      <c r="M255" s="0" t="str">
        <f aca="false">IF($K255="","",IF($L255&lt;&gt;"",$L255,VLOOKUP($C255,薬効分類マスタ!$A$2:$F$180,6,FALSE())))</f>
        <v/>
      </c>
      <c r="N255" s="0" t="str">
        <f aca="false">ASC(G255)</f>
        <v>ｲｰｹﾌﾟﾗ錠500mg</v>
      </c>
      <c r="O255" s="0" t="str">
        <f aca="false">ASC(E255)</f>
        <v>ﾚﾍﾞﾁﾗｾﾀﾑ</v>
      </c>
      <c r="P255" s="16" t="n">
        <f aca="false">N(P254)+IF($C255=検索!$B$49,1,0)</f>
        <v>0</v>
      </c>
    </row>
    <row r="256" customFormat="false" ht="15" hidden="false" customHeight="false" outlineLevel="0" collapsed="false">
      <c r="A256" s="16" t="s">
        <v>221</v>
      </c>
      <c r="B256" s="0" t="s">
        <v>856</v>
      </c>
      <c r="C256" s="0" t="n">
        <v>113</v>
      </c>
      <c r="D256" s="0" t="str">
        <f aca="false">IFERROR(VLOOKUP($C256,薬効分類マスタ!$A$2:$B$180,2,FALSE()),"未登録")</f>
        <v>抗てんかん剤</v>
      </c>
      <c r="E256" s="16" t="s">
        <v>824</v>
      </c>
      <c r="F256" s="16" t="s">
        <v>854</v>
      </c>
      <c r="G256" s="16" t="s">
        <v>857</v>
      </c>
      <c r="H256" s="16" t="s">
        <v>527</v>
      </c>
      <c r="I256" s="0" t="n">
        <v>36.8</v>
      </c>
      <c r="J256" s="16" t="s">
        <v>239</v>
      </c>
      <c r="K256" s="0" t="str">
        <f aca="false">IFERROR(IF(VLOOKUP($C256,薬効分類マスタ!$A$2:$E$180,5,FALSE())=0,"",VLOOKUP($C256,薬効分類マスタ!$A$2:$E$180,5,FALSE())),"")</f>
        <v/>
      </c>
      <c r="L256" s="17"/>
      <c r="M256" s="0" t="str">
        <f aca="false">IF($K256="","",IF($L256&lt;&gt;"",$L256,VLOOKUP($C256,薬効分類マスタ!$A$2:$F$180,6,FALSE())))</f>
        <v/>
      </c>
      <c r="N256" s="0" t="str">
        <f aca="false">ASC(G256)</f>
        <v>ﾚﾍﾞﾁﾗｾﾀﾑ錠500mg｢JG｣</v>
      </c>
      <c r="O256" s="0" t="str">
        <f aca="false">ASC(E256)</f>
        <v>ﾚﾍﾞﾁﾗｾﾀﾑ</v>
      </c>
      <c r="P256" s="16" t="n">
        <f aca="false">N(P255)+IF($C256=検索!$B$49,1,0)</f>
        <v>0</v>
      </c>
    </row>
    <row r="257" customFormat="false" ht="15" hidden="false" customHeight="false" outlineLevel="0" collapsed="false">
      <c r="A257" s="16" t="s">
        <v>221</v>
      </c>
      <c r="B257" s="0" t="s">
        <v>858</v>
      </c>
      <c r="C257" s="0" t="n">
        <v>113</v>
      </c>
      <c r="D257" s="0" t="str">
        <f aca="false">IFERROR(VLOOKUP($C257,薬効分類マスタ!$A$2:$B$180,2,FALSE()),"未登録")</f>
        <v>抗てんかん剤</v>
      </c>
      <c r="E257" s="16" t="s">
        <v>824</v>
      </c>
      <c r="F257" s="16" t="s">
        <v>854</v>
      </c>
      <c r="G257" s="16" t="s">
        <v>859</v>
      </c>
      <c r="H257" s="16" t="s">
        <v>831</v>
      </c>
      <c r="I257" s="0" t="n">
        <v>36.8</v>
      </c>
      <c r="J257" s="16" t="s">
        <v>239</v>
      </c>
      <c r="K257" s="0" t="str">
        <f aca="false">IFERROR(IF(VLOOKUP($C257,薬効分類マスタ!$A$2:$E$180,5,FALSE())=0,"",VLOOKUP($C257,薬効分類マスタ!$A$2:$E$180,5,FALSE())),"")</f>
        <v/>
      </c>
      <c r="L257" s="17"/>
      <c r="M257" s="0" t="str">
        <f aca="false">IF($K257="","",IF($L257&lt;&gt;"",$L257,VLOOKUP($C257,薬効分類マスタ!$A$2:$F$180,6,FALSE())))</f>
        <v/>
      </c>
      <c r="N257" s="0" t="str">
        <f aca="false">ASC(G257)</f>
        <v>ﾚﾍﾞﾁﾗｾﾀﾑ錠500mg｢VTRS｣</v>
      </c>
      <c r="O257" s="0" t="str">
        <f aca="false">ASC(E257)</f>
        <v>ﾚﾍﾞﾁﾗｾﾀﾑ</v>
      </c>
      <c r="P257" s="16" t="n">
        <f aca="false">N(P256)+IF($C257=検索!$B$49,1,0)</f>
        <v>0</v>
      </c>
    </row>
    <row r="258" customFormat="false" ht="15" hidden="false" customHeight="false" outlineLevel="0" collapsed="false">
      <c r="A258" s="16" t="s">
        <v>221</v>
      </c>
      <c r="B258" s="0" t="s">
        <v>860</v>
      </c>
      <c r="C258" s="0" t="n">
        <v>113</v>
      </c>
      <c r="D258" s="0" t="str">
        <f aca="false">IFERROR(VLOOKUP($C258,薬効分類マスタ!$A$2:$B$180,2,FALSE()),"未登録")</f>
        <v>抗てんかん剤</v>
      </c>
      <c r="E258" s="16" t="s">
        <v>824</v>
      </c>
      <c r="F258" s="16" t="s">
        <v>854</v>
      </c>
      <c r="G258" s="16" t="s">
        <v>861</v>
      </c>
      <c r="H258" s="16" t="s">
        <v>238</v>
      </c>
      <c r="I258" s="0" t="n">
        <v>36.8</v>
      </c>
      <c r="J258" s="16" t="s">
        <v>239</v>
      </c>
      <c r="K258" s="0" t="str">
        <f aca="false">IFERROR(IF(VLOOKUP($C258,薬効分類マスタ!$A$2:$E$180,5,FALSE())=0,"",VLOOKUP($C258,薬効分類マスタ!$A$2:$E$180,5,FALSE())),"")</f>
        <v/>
      </c>
      <c r="L258" s="17"/>
      <c r="M258" s="0" t="str">
        <f aca="false">IF($K258="","",IF($L258&lt;&gt;"",$L258,VLOOKUP($C258,薬効分類マスタ!$A$2:$F$180,6,FALSE())))</f>
        <v/>
      </c>
      <c r="N258" s="0" t="str">
        <f aca="false">ASC(G258)</f>
        <v>ﾚﾍﾞﾁﾗｾﾀﾑ錠500mg｢ｱﾒﾙ｣</v>
      </c>
      <c r="O258" s="0" t="str">
        <f aca="false">ASC(E258)</f>
        <v>ﾚﾍﾞﾁﾗｾﾀﾑ</v>
      </c>
      <c r="P258" s="16" t="n">
        <f aca="false">N(P257)+IF($C258=検索!$B$49,1,0)</f>
        <v>0</v>
      </c>
    </row>
    <row r="259" customFormat="false" ht="15" hidden="false" customHeight="false" outlineLevel="0" collapsed="false">
      <c r="A259" s="16" t="s">
        <v>221</v>
      </c>
      <c r="B259" s="0" t="s">
        <v>862</v>
      </c>
      <c r="C259" s="0" t="n">
        <v>113</v>
      </c>
      <c r="D259" s="0" t="str">
        <f aca="false">IFERROR(VLOOKUP($C259,薬効分類マスタ!$A$2:$B$180,2,FALSE()),"未登録")</f>
        <v>抗てんかん剤</v>
      </c>
      <c r="E259" s="16" t="s">
        <v>824</v>
      </c>
      <c r="F259" s="16" t="s">
        <v>854</v>
      </c>
      <c r="G259" s="16" t="s">
        <v>863</v>
      </c>
      <c r="H259" s="16" t="s">
        <v>601</v>
      </c>
      <c r="I259" s="0" t="n">
        <v>43.6</v>
      </c>
      <c r="J259" s="16" t="s">
        <v>239</v>
      </c>
      <c r="K259" s="0" t="str">
        <f aca="false">IFERROR(IF(VLOOKUP($C259,薬効分類マスタ!$A$2:$E$180,5,FALSE())=0,"",VLOOKUP($C259,薬効分類マスタ!$A$2:$E$180,5,FALSE())),"")</f>
        <v/>
      </c>
      <c r="L259" s="17"/>
      <c r="M259" s="0" t="str">
        <f aca="false">IF($K259="","",IF($L259&lt;&gt;"",$L259,VLOOKUP($C259,薬効分類マスタ!$A$2:$F$180,6,FALSE())))</f>
        <v/>
      </c>
      <c r="N259" s="0" t="str">
        <f aca="false">ASC(G259)</f>
        <v>ﾚﾍﾞﾁﾗｾﾀﾑ錠500mg｢杏林｣</v>
      </c>
      <c r="O259" s="0" t="str">
        <f aca="false">ASC(E259)</f>
        <v>ﾚﾍﾞﾁﾗｾﾀﾑ</v>
      </c>
      <c r="P259" s="16" t="n">
        <f aca="false">N(P258)+IF($C259=検索!$B$49,1,0)</f>
        <v>0</v>
      </c>
    </row>
    <row r="260" customFormat="false" ht="15" hidden="false" customHeight="false" outlineLevel="0" collapsed="false">
      <c r="A260" s="16" t="s">
        <v>221</v>
      </c>
      <c r="B260" s="0" t="s">
        <v>864</v>
      </c>
      <c r="C260" s="0" t="n">
        <v>113</v>
      </c>
      <c r="D260" s="0" t="str">
        <f aca="false">IFERROR(VLOOKUP($C260,薬効分類マスタ!$A$2:$B$180,2,FALSE()),"未登録")</f>
        <v>抗てんかん剤</v>
      </c>
      <c r="E260" s="16" t="s">
        <v>824</v>
      </c>
      <c r="F260" s="16" t="s">
        <v>854</v>
      </c>
      <c r="G260" s="16" t="s">
        <v>865</v>
      </c>
      <c r="H260" s="16" t="s">
        <v>385</v>
      </c>
      <c r="I260" s="0" t="n">
        <v>36.8</v>
      </c>
      <c r="J260" s="16" t="s">
        <v>239</v>
      </c>
      <c r="K260" s="0" t="str">
        <f aca="false">IFERROR(IF(VLOOKUP($C260,薬効分類マスタ!$A$2:$E$180,5,FALSE())=0,"",VLOOKUP($C260,薬効分類マスタ!$A$2:$E$180,5,FALSE())),"")</f>
        <v/>
      </c>
      <c r="L260" s="17"/>
      <c r="M260" s="0" t="str">
        <f aca="false">IF($K260="","",IF($L260&lt;&gt;"",$L260,VLOOKUP($C260,薬効分類マスタ!$A$2:$F$180,6,FALSE())))</f>
        <v/>
      </c>
      <c r="N260" s="0" t="str">
        <f aca="false">ASC(G260)</f>
        <v>ﾚﾍﾞﾁﾗｾﾀﾑ錠500mg｢ｻﾜｲ｣</v>
      </c>
      <c r="O260" s="0" t="str">
        <f aca="false">ASC(E260)</f>
        <v>ﾚﾍﾞﾁﾗｾﾀﾑ</v>
      </c>
      <c r="P260" s="16" t="n">
        <f aca="false">N(P259)+IF($C260=検索!$B$49,1,0)</f>
        <v>0</v>
      </c>
    </row>
    <row r="261" customFormat="false" ht="15" hidden="false" customHeight="false" outlineLevel="0" collapsed="false">
      <c r="A261" s="16" t="s">
        <v>221</v>
      </c>
      <c r="B261" s="0" t="s">
        <v>866</v>
      </c>
      <c r="C261" s="0" t="n">
        <v>113</v>
      </c>
      <c r="D261" s="0" t="str">
        <f aca="false">IFERROR(VLOOKUP($C261,薬効分類マスタ!$A$2:$B$180,2,FALSE()),"未登録")</f>
        <v>抗てんかん剤</v>
      </c>
      <c r="E261" s="16" t="s">
        <v>824</v>
      </c>
      <c r="F261" s="16" t="s">
        <v>854</v>
      </c>
      <c r="G261" s="16" t="s">
        <v>867</v>
      </c>
      <c r="H261" s="16" t="s">
        <v>557</v>
      </c>
      <c r="I261" s="0" t="n">
        <v>36.8</v>
      </c>
      <c r="J261" s="16" t="s">
        <v>239</v>
      </c>
      <c r="K261" s="0" t="str">
        <f aca="false">IFERROR(IF(VLOOKUP($C261,薬効分類マスタ!$A$2:$E$180,5,FALSE())=0,"",VLOOKUP($C261,薬効分類マスタ!$A$2:$E$180,5,FALSE())),"")</f>
        <v/>
      </c>
      <c r="L261" s="17"/>
      <c r="M261" s="0" t="str">
        <f aca="false">IF($K261="","",IF($L261&lt;&gt;"",$L261,VLOOKUP($C261,薬効分類マスタ!$A$2:$F$180,6,FALSE())))</f>
        <v/>
      </c>
      <c r="N261" s="0" t="str">
        <f aca="false">ASC(G261)</f>
        <v>ﾚﾍﾞﾁﾗｾﾀﾑ錠500mg｢ﾀｶﾀ｣</v>
      </c>
      <c r="O261" s="0" t="str">
        <f aca="false">ASC(E261)</f>
        <v>ﾚﾍﾞﾁﾗｾﾀﾑ</v>
      </c>
      <c r="P261" s="16" t="n">
        <f aca="false">N(P260)+IF($C261=検索!$B$49,1,0)</f>
        <v>0</v>
      </c>
    </row>
    <row r="262" customFormat="false" ht="15" hidden="false" customHeight="false" outlineLevel="0" collapsed="false">
      <c r="A262" s="16" t="s">
        <v>221</v>
      </c>
      <c r="B262" s="0" t="s">
        <v>868</v>
      </c>
      <c r="C262" s="0" t="n">
        <v>113</v>
      </c>
      <c r="D262" s="0" t="str">
        <f aca="false">IFERROR(VLOOKUP($C262,薬効分類マスタ!$A$2:$B$180,2,FALSE()),"未登録")</f>
        <v>抗てんかん剤</v>
      </c>
      <c r="E262" s="16" t="s">
        <v>824</v>
      </c>
      <c r="F262" s="16" t="s">
        <v>854</v>
      </c>
      <c r="G262" s="16" t="s">
        <v>869</v>
      </c>
      <c r="H262" s="16" t="s">
        <v>533</v>
      </c>
      <c r="I262" s="0" t="n">
        <v>36.8</v>
      </c>
      <c r="J262" s="16" t="s">
        <v>239</v>
      </c>
      <c r="K262" s="0" t="str">
        <f aca="false">IFERROR(IF(VLOOKUP($C262,薬効分類マスタ!$A$2:$E$180,5,FALSE())=0,"",VLOOKUP($C262,薬効分類マスタ!$A$2:$E$180,5,FALSE())),"")</f>
        <v/>
      </c>
      <c r="L262" s="17"/>
      <c r="M262" s="0" t="str">
        <f aca="false">IF($K262="","",IF($L262&lt;&gt;"",$L262,VLOOKUP($C262,薬効分類マスタ!$A$2:$F$180,6,FALSE())))</f>
        <v/>
      </c>
      <c r="N262" s="0" t="str">
        <f aca="false">ASC(G262)</f>
        <v>ﾚﾍﾞﾁﾗｾﾀﾑ錠500mg｢ﾄｰﾜ｣</v>
      </c>
      <c r="O262" s="0" t="str">
        <f aca="false">ASC(E262)</f>
        <v>ﾚﾍﾞﾁﾗｾﾀﾑ</v>
      </c>
      <c r="P262" s="16" t="n">
        <f aca="false">N(P261)+IF($C262=検索!$B$49,1,0)</f>
        <v>0</v>
      </c>
    </row>
    <row r="263" customFormat="false" ht="15" hidden="false" customHeight="false" outlineLevel="0" collapsed="false">
      <c r="A263" s="16" t="s">
        <v>221</v>
      </c>
      <c r="B263" s="0" t="s">
        <v>870</v>
      </c>
      <c r="C263" s="0" t="n">
        <v>113</v>
      </c>
      <c r="D263" s="0" t="str">
        <f aca="false">IFERROR(VLOOKUP($C263,薬効分類マスタ!$A$2:$B$180,2,FALSE()),"未登録")</f>
        <v>抗てんかん剤</v>
      </c>
      <c r="E263" s="16" t="s">
        <v>824</v>
      </c>
      <c r="F263" s="16" t="s">
        <v>854</v>
      </c>
      <c r="G263" s="16" t="s">
        <v>871</v>
      </c>
      <c r="H263" s="16" t="s">
        <v>536</v>
      </c>
      <c r="I263" s="0" t="n">
        <v>36.8</v>
      </c>
      <c r="J263" s="16" t="s">
        <v>239</v>
      </c>
      <c r="K263" s="0" t="str">
        <f aca="false">IFERROR(IF(VLOOKUP($C263,薬効分類マスタ!$A$2:$E$180,5,FALSE())=0,"",VLOOKUP($C263,薬効分類マスタ!$A$2:$E$180,5,FALSE())),"")</f>
        <v/>
      </c>
      <c r="L263" s="17"/>
      <c r="M263" s="0" t="str">
        <f aca="false">IF($K263="","",IF($L263&lt;&gt;"",$L263,VLOOKUP($C263,薬効分類マスタ!$A$2:$F$180,6,FALSE())))</f>
        <v/>
      </c>
      <c r="N263" s="0" t="str">
        <f aca="false">ASC(G263)</f>
        <v>ﾚﾍﾞﾁﾗｾﾀﾑ錠500mg｢日医工｣</v>
      </c>
      <c r="O263" s="0" t="str">
        <f aca="false">ASC(E263)</f>
        <v>ﾚﾍﾞﾁﾗｾﾀﾑ</v>
      </c>
      <c r="P263" s="16" t="n">
        <f aca="false">N(P262)+IF($C263=検索!$B$49,1,0)</f>
        <v>0</v>
      </c>
    </row>
    <row r="264" customFormat="false" ht="15" hidden="false" customHeight="false" outlineLevel="0" collapsed="false">
      <c r="A264" s="16" t="s">
        <v>221</v>
      </c>
      <c r="B264" s="0" t="s">
        <v>872</v>
      </c>
      <c r="C264" s="0" t="n">
        <v>113</v>
      </c>
      <c r="D264" s="0" t="str">
        <f aca="false">IFERROR(VLOOKUP($C264,薬効分類マスタ!$A$2:$B$180,2,FALSE()),"未登録")</f>
        <v>抗てんかん剤</v>
      </c>
      <c r="E264" s="16" t="s">
        <v>824</v>
      </c>
      <c r="F264" s="16" t="s">
        <v>854</v>
      </c>
      <c r="G264" s="16" t="s">
        <v>873</v>
      </c>
      <c r="H264" s="16" t="s">
        <v>606</v>
      </c>
      <c r="I264" s="0" t="n">
        <v>38.9</v>
      </c>
      <c r="J264" s="16" t="s">
        <v>239</v>
      </c>
      <c r="K264" s="0" t="str">
        <f aca="false">IFERROR(IF(VLOOKUP($C264,薬効分類マスタ!$A$2:$E$180,5,FALSE())=0,"",VLOOKUP($C264,薬効分類マスタ!$A$2:$E$180,5,FALSE())),"")</f>
        <v/>
      </c>
      <c r="L264" s="17"/>
      <c r="M264" s="0" t="str">
        <f aca="false">IF($K264="","",IF($L264&lt;&gt;"",$L264,VLOOKUP($C264,薬効分類マスタ!$A$2:$F$180,6,FALSE())))</f>
        <v/>
      </c>
      <c r="N264" s="0" t="str">
        <f aca="false">ASC(G264)</f>
        <v>ﾚﾍﾞﾁﾗｾﾀﾑ錠500mg｢日新｣</v>
      </c>
      <c r="O264" s="0" t="str">
        <f aca="false">ASC(E264)</f>
        <v>ﾚﾍﾞﾁﾗｾﾀﾑ</v>
      </c>
      <c r="P264" s="16" t="n">
        <f aca="false">N(P263)+IF($C264=検索!$B$49,1,0)</f>
        <v>0</v>
      </c>
    </row>
    <row r="265" customFormat="false" ht="15" hidden="false" customHeight="false" outlineLevel="0" collapsed="false">
      <c r="A265" s="16" t="s">
        <v>221</v>
      </c>
      <c r="B265" s="0" t="s">
        <v>874</v>
      </c>
      <c r="C265" s="0" t="n">
        <v>113</v>
      </c>
      <c r="D265" s="0" t="str">
        <f aca="false">IFERROR(VLOOKUP($C265,薬効分類マスタ!$A$2:$B$180,2,FALSE()),"未登録")</f>
        <v>抗てんかん剤</v>
      </c>
      <c r="E265" s="16" t="s">
        <v>824</v>
      </c>
      <c r="F265" s="16" t="s">
        <v>854</v>
      </c>
      <c r="G265" s="16" t="s">
        <v>875</v>
      </c>
      <c r="H265" s="16" t="s">
        <v>848</v>
      </c>
      <c r="I265" s="0" t="n">
        <v>40.1</v>
      </c>
      <c r="J265" s="16" t="s">
        <v>239</v>
      </c>
      <c r="K265" s="0" t="str">
        <f aca="false">IFERROR(IF(VLOOKUP($C265,薬効分類マスタ!$A$2:$E$180,5,FALSE())=0,"",VLOOKUP($C265,薬効分類マスタ!$A$2:$E$180,5,FALSE())),"")</f>
        <v/>
      </c>
      <c r="L265" s="17"/>
      <c r="M265" s="0" t="str">
        <f aca="false">IF($K265="","",IF($L265&lt;&gt;"",$L265,VLOOKUP($C265,薬効分類マスタ!$A$2:$F$180,6,FALSE())))</f>
        <v/>
      </c>
      <c r="N265" s="0" t="str">
        <f aca="false">ASC(G265)</f>
        <v>ﾚﾍﾞﾁﾗｾﾀﾑ錠500mg｢ﾌｪﾙｾﾞﾝ｣</v>
      </c>
      <c r="O265" s="0" t="str">
        <f aca="false">ASC(E265)</f>
        <v>ﾚﾍﾞﾁﾗｾﾀﾑ</v>
      </c>
      <c r="P265" s="16" t="n">
        <f aca="false">N(P264)+IF($C265=検索!$B$49,1,0)</f>
        <v>0</v>
      </c>
    </row>
    <row r="266" customFormat="false" ht="15" hidden="false" customHeight="false" outlineLevel="0" collapsed="false">
      <c r="A266" s="16" t="s">
        <v>221</v>
      </c>
      <c r="B266" s="0" t="s">
        <v>876</v>
      </c>
      <c r="C266" s="0" t="n">
        <v>113</v>
      </c>
      <c r="D266" s="0" t="str">
        <f aca="false">IFERROR(VLOOKUP($C266,薬効分類マスタ!$A$2:$B$180,2,FALSE()),"未登録")</f>
        <v>抗てんかん剤</v>
      </c>
      <c r="E266" s="16" t="s">
        <v>824</v>
      </c>
      <c r="F266" s="16" t="s">
        <v>854</v>
      </c>
      <c r="G266" s="16" t="s">
        <v>877</v>
      </c>
      <c r="H266" s="16" t="s">
        <v>428</v>
      </c>
      <c r="I266" s="0" t="n">
        <v>36.8</v>
      </c>
      <c r="J266" s="16" t="s">
        <v>239</v>
      </c>
      <c r="K266" s="0" t="str">
        <f aca="false">IFERROR(IF(VLOOKUP($C266,薬効分類マスタ!$A$2:$E$180,5,FALSE())=0,"",VLOOKUP($C266,薬効分類マスタ!$A$2:$E$180,5,FALSE())),"")</f>
        <v/>
      </c>
      <c r="L266" s="17"/>
      <c r="M266" s="0" t="str">
        <f aca="false">IF($K266="","",IF($L266&lt;&gt;"",$L266,VLOOKUP($C266,薬効分類マスタ!$A$2:$F$180,6,FALSE())))</f>
        <v/>
      </c>
      <c r="N266" s="0" t="str">
        <f aca="false">ASC(G266)</f>
        <v>ﾚﾍﾞﾁﾗｾﾀﾑ錠500mg｢明治｣</v>
      </c>
      <c r="O266" s="0" t="str">
        <f aca="false">ASC(E266)</f>
        <v>ﾚﾍﾞﾁﾗｾﾀﾑ</v>
      </c>
      <c r="P266" s="16" t="n">
        <f aca="false">N(P265)+IF($C266=検索!$B$49,1,0)</f>
        <v>0</v>
      </c>
    </row>
    <row r="267" customFormat="false" ht="15" hidden="false" customHeight="false" outlineLevel="0" collapsed="false">
      <c r="A267" s="16" t="s">
        <v>221</v>
      </c>
      <c r="B267" s="0" t="s">
        <v>878</v>
      </c>
      <c r="C267" s="0" t="n">
        <v>113</v>
      </c>
      <c r="D267" s="0" t="str">
        <f aca="false">IFERROR(VLOOKUP($C267,薬効分類マスタ!$A$2:$B$180,2,FALSE()),"未登録")</f>
        <v>抗てんかん剤</v>
      </c>
      <c r="E267" s="16" t="s">
        <v>824</v>
      </c>
      <c r="F267" s="16" t="s">
        <v>854</v>
      </c>
      <c r="G267" s="16" t="s">
        <v>879</v>
      </c>
      <c r="H267" s="16" t="s">
        <v>354</v>
      </c>
      <c r="I267" s="0" t="n">
        <v>36.8</v>
      </c>
      <c r="J267" s="16" t="s">
        <v>239</v>
      </c>
      <c r="K267" s="0" t="str">
        <f aca="false">IFERROR(IF(VLOOKUP($C267,薬効分類マスタ!$A$2:$E$180,5,FALSE())=0,"",VLOOKUP($C267,薬効分類マスタ!$A$2:$E$180,5,FALSE())),"")</f>
        <v/>
      </c>
      <c r="L267" s="17"/>
      <c r="M267" s="0" t="str">
        <f aca="false">IF($K267="","",IF($L267&lt;&gt;"",$L267,VLOOKUP($C267,薬効分類マスタ!$A$2:$F$180,6,FALSE())))</f>
        <v/>
      </c>
      <c r="N267" s="0" t="str">
        <f aca="false">ASC(G267)</f>
        <v>ﾚﾍﾞﾁﾗｾﾀﾑ錠500mg｢ｻﾝﾄﾞ｣</v>
      </c>
      <c r="O267" s="0" t="str">
        <f aca="false">ASC(E267)</f>
        <v>ﾚﾍﾞﾁﾗｾﾀﾑ</v>
      </c>
      <c r="P267" s="16" t="n">
        <f aca="false">N(P266)+IF($C267=検索!$B$49,1,0)</f>
        <v>0</v>
      </c>
    </row>
    <row r="268" customFormat="false" ht="15" hidden="false" customHeight="false" outlineLevel="0" collapsed="false">
      <c r="A268" s="16" t="s">
        <v>221</v>
      </c>
      <c r="B268" s="0" t="s">
        <v>880</v>
      </c>
      <c r="C268" s="0" t="n">
        <v>113</v>
      </c>
      <c r="D268" s="0" t="str">
        <f aca="false">IFERROR(VLOOKUP($C268,薬効分類マスタ!$A$2:$B$180,2,FALSE()),"未登録")</f>
        <v>抗てんかん剤</v>
      </c>
      <c r="E268" s="16" t="s">
        <v>824</v>
      </c>
      <c r="F268" s="16" t="s">
        <v>881</v>
      </c>
      <c r="G268" s="16" t="s">
        <v>882</v>
      </c>
      <c r="H268" s="16" t="s">
        <v>385</v>
      </c>
      <c r="I268" s="0" t="n">
        <v>24.6</v>
      </c>
      <c r="J268" s="16" t="s">
        <v>239</v>
      </c>
      <c r="K268" s="0" t="str">
        <f aca="false">IFERROR(IF(VLOOKUP($C268,薬効分類マスタ!$A$2:$E$180,5,FALSE())=0,"",VLOOKUP($C268,薬効分類マスタ!$A$2:$E$180,5,FALSE())),"")</f>
        <v/>
      </c>
      <c r="L268" s="17"/>
      <c r="M268" s="0" t="str">
        <f aca="false">IF($K268="","",IF($L268&lt;&gt;"",$L268,VLOOKUP($C268,薬効分類マスタ!$A$2:$F$180,6,FALSE())))</f>
        <v/>
      </c>
      <c r="N268" s="0" t="str">
        <f aca="false">ASC(G268)</f>
        <v>ﾚﾍﾞﾁﾗｾﾀﾑ粒状錠250mg｢ｻﾜｲ｣</v>
      </c>
      <c r="O268" s="0" t="str">
        <f aca="false">ASC(E268)</f>
        <v>ﾚﾍﾞﾁﾗｾﾀﾑ</v>
      </c>
      <c r="P268" s="16" t="n">
        <f aca="false">N(P267)+IF($C268=検索!$B$49,1,0)</f>
        <v>0</v>
      </c>
    </row>
    <row r="269" customFormat="false" ht="15" hidden="false" customHeight="false" outlineLevel="0" collapsed="false">
      <c r="A269" s="16" t="s">
        <v>221</v>
      </c>
      <c r="B269" s="0" t="s">
        <v>883</v>
      </c>
      <c r="C269" s="0" t="n">
        <v>113</v>
      </c>
      <c r="D269" s="0" t="str">
        <f aca="false">IFERROR(VLOOKUP($C269,薬効分類マスタ!$A$2:$B$180,2,FALSE()),"未登録")</f>
        <v>抗てんかん剤</v>
      </c>
      <c r="E269" s="16" t="s">
        <v>824</v>
      </c>
      <c r="F269" s="16" t="s">
        <v>884</v>
      </c>
      <c r="G269" s="16" t="s">
        <v>885</v>
      </c>
      <c r="H269" s="16" t="s">
        <v>385</v>
      </c>
      <c r="I269" s="0" t="n">
        <v>36.8</v>
      </c>
      <c r="J269" s="16" t="s">
        <v>239</v>
      </c>
      <c r="K269" s="0" t="str">
        <f aca="false">IFERROR(IF(VLOOKUP($C269,薬効分類マスタ!$A$2:$E$180,5,FALSE())=0,"",VLOOKUP($C269,薬効分類マスタ!$A$2:$E$180,5,FALSE())),"")</f>
        <v/>
      </c>
      <c r="L269" s="17"/>
      <c r="M269" s="0" t="str">
        <f aca="false">IF($K269="","",IF($L269&lt;&gt;"",$L269,VLOOKUP($C269,薬効分類マスタ!$A$2:$F$180,6,FALSE())))</f>
        <v/>
      </c>
      <c r="N269" s="0" t="str">
        <f aca="false">ASC(G269)</f>
        <v>ﾚﾍﾞﾁﾗｾﾀﾑ粒状錠500mg｢ｻﾜｲ｣</v>
      </c>
      <c r="O269" s="0" t="str">
        <f aca="false">ASC(E269)</f>
        <v>ﾚﾍﾞﾁﾗｾﾀﾑ</v>
      </c>
      <c r="P269" s="16" t="n">
        <f aca="false">N(P268)+IF($C269=検索!$B$49,1,0)</f>
        <v>0</v>
      </c>
    </row>
    <row r="270" customFormat="false" ht="15" hidden="false" customHeight="false" outlineLevel="0" collapsed="false">
      <c r="A270" s="16" t="s">
        <v>221</v>
      </c>
      <c r="B270" s="0" t="s">
        <v>886</v>
      </c>
      <c r="C270" s="0" t="n">
        <v>113</v>
      </c>
      <c r="D270" s="0" t="str">
        <f aca="false">IFERROR(VLOOKUP($C270,薬効分類マスタ!$A$2:$B$180,2,FALSE()),"未登録")</f>
        <v>抗てんかん剤</v>
      </c>
      <c r="E270" s="16" t="s">
        <v>824</v>
      </c>
      <c r="F270" s="16" t="s">
        <v>648</v>
      </c>
      <c r="G270" s="16" t="s">
        <v>887</v>
      </c>
      <c r="H270" s="16" t="s">
        <v>826</v>
      </c>
      <c r="I270" s="0" t="n">
        <v>119.6</v>
      </c>
      <c r="J270" s="16" t="s">
        <v>232</v>
      </c>
      <c r="K270" s="0" t="str">
        <f aca="false">IFERROR(IF(VLOOKUP($C270,薬効分類マスタ!$A$2:$E$180,5,FALSE())=0,"",VLOOKUP($C270,薬効分類マスタ!$A$2:$E$180,5,FALSE())),"")</f>
        <v/>
      </c>
      <c r="L270" s="17"/>
      <c r="M270" s="0" t="str">
        <f aca="false">IF($K270="","",IF($L270&lt;&gt;"",$L270,VLOOKUP($C270,薬効分類マスタ!$A$2:$F$180,6,FALSE())))</f>
        <v/>
      </c>
      <c r="N270" s="0" t="str">
        <f aca="false">ASC(G270)</f>
        <v>ｲｰｹﾌﾟﾗﾄﾞﾗｲｼﾛｯﾌﾟ50%</v>
      </c>
      <c r="O270" s="0" t="str">
        <f aca="false">ASC(E270)</f>
        <v>ﾚﾍﾞﾁﾗｾﾀﾑ</v>
      </c>
      <c r="P270" s="16" t="n">
        <f aca="false">N(P269)+IF($C270=検索!$B$49,1,0)</f>
        <v>0</v>
      </c>
    </row>
    <row r="271" customFormat="false" ht="15" hidden="false" customHeight="false" outlineLevel="0" collapsed="false">
      <c r="A271" s="16" t="s">
        <v>221</v>
      </c>
      <c r="B271" s="0" t="s">
        <v>888</v>
      </c>
      <c r="C271" s="0" t="n">
        <v>113</v>
      </c>
      <c r="D271" s="0" t="str">
        <f aca="false">IFERROR(VLOOKUP($C271,薬効分類マスタ!$A$2:$B$180,2,FALSE()),"未登録")</f>
        <v>抗てんかん剤</v>
      </c>
      <c r="E271" s="16" t="s">
        <v>824</v>
      </c>
      <c r="F271" s="16" t="s">
        <v>648</v>
      </c>
      <c r="G271" s="16" t="s">
        <v>889</v>
      </c>
      <c r="H271" s="16" t="s">
        <v>527</v>
      </c>
      <c r="I271" s="0" t="n">
        <v>57.9</v>
      </c>
      <c r="J271" s="16" t="s">
        <v>239</v>
      </c>
      <c r="K271" s="0" t="str">
        <f aca="false">IFERROR(IF(VLOOKUP($C271,薬効分類マスタ!$A$2:$E$180,5,FALSE())=0,"",VLOOKUP($C271,薬効分類マスタ!$A$2:$E$180,5,FALSE())),"")</f>
        <v/>
      </c>
      <c r="L271" s="17"/>
      <c r="M271" s="0" t="str">
        <f aca="false">IF($K271="","",IF($L271&lt;&gt;"",$L271,VLOOKUP($C271,薬効分類マスタ!$A$2:$F$180,6,FALSE())))</f>
        <v/>
      </c>
      <c r="N271" s="0" t="str">
        <f aca="false">ASC(G271)</f>
        <v>ﾚﾍﾞﾁﾗｾﾀﾑﾄﾞﾗｲｼﾛｯﾌﾟ50%｢JG｣</v>
      </c>
      <c r="O271" s="0" t="str">
        <f aca="false">ASC(E271)</f>
        <v>ﾚﾍﾞﾁﾗｾﾀﾑ</v>
      </c>
      <c r="P271" s="16" t="n">
        <f aca="false">N(P270)+IF($C271=検索!$B$49,1,0)</f>
        <v>0</v>
      </c>
    </row>
    <row r="272" customFormat="false" ht="15" hidden="false" customHeight="false" outlineLevel="0" collapsed="false">
      <c r="A272" s="16" t="s">
        <v>221</v>
      </c>
      <c r="B272" s="0" t="s">
        <v>890</v>
      </c>
      <c r="C272" s="0" t="n">
        <v>113</v>
      </c>
      <c r="D272" s="0" t="str">
        <f aca="false">IFERROR(VLOOKUP($C272,薬効分類マスタ!$A$2:$B$180,2,FALSE()),"未登録")</f>
        <v>抗てんかん剤</v>
      </c>
      <c r="E272" s="16" t="s">
        <v>824</v>
      </c>
      <c r="F272" s="16" t="s">
        <v>648</v>
      </c>
      <c r="G272" s="16" t="s">
        <v>891</v>
      </c>
      <c r="H272" s="16" t="s">
        <v>574</v>
      </c>
      <c r="I272" s="0" t="n">
        <v>57.9</v>
      </c>
      <c r="J272" s="16" t="s">
        <v>239</v>
      </c>
      <c r="K272" s="0" t="str">
        <f aca="false">IFERROR(IF(VLOOKUP($C272,薬効分類マスタ!$A$2:$E$180,5,FALSE())=0,"",VLOOKUP($C272,薬効分類マスタ!$A$2:$E$180,5,FALSE())),"")</f>
        <v/>
      </c>
      <c r="L272" s="17"/>
      <c r="M272" s="0" t="str">
        <f aca="false">IF($K272="","",IF($L272&lt;&gt;"",$L272,VLOOKUP($C272,薬効分類マスタ!$A$2:$F$180,6,FALSE())))</f>
        <v/>
      </c>
      <c r="N272" s="0" t="str">
        <f aca="false">ASC(G272)</f>
        <v>ﾚﾍﾞﾁﾗｾﾀﾑﾄﾞﾗｲｼﾛｯﾌﾟ50%｢YD｣</v>
      </c>
      <c r="O272" s="0" t="str">
        <f aca="false">ASC(E272)</f>
        <v>ﾚﾍﾞﾁﾗｾﾀﾑ</v>
      </c>
      <c r="P272" s="16" t="n">
        <f aca="false">N(P271)+IF($C272=検索!$B$49,1,0)</f>
        <v>0</v>
      </c>
    </row>
    <row r="273" customFormat="false" ht="15" hidden="false" customHeight="false" outlineLevel="0" collapsed="false">
      <c r="A273" s="16" t="s">
        <v>221</v>
      </c>
      <c r="B273" s="0" t="s">
        <v>892</v>
      </c>
      <c r="C273" s="0" t="n">
        <v>113</v>
      </c>
      <c r="D273" s="0" t="str">
        <f aca="false">IFERROR(VLOOKUP($C273,薬効分類マスタ!$A$2:$B$180,2,FALSE()),"未登録")</f>
        <v>抗てんかん剤</v>
      </c>
      <c r="E273" s="16" t="s">
        <v>824</v>
      </c>
      <c r="F273" s="16" t="s">
        <v>648</v>
      </c>
      <c r="G273" s="16" t="s">
        <v>893</v>
      </c>
      <c r="H273" s="16" t="s">
        <v>601</v>
      </c>
      <c r="I273" s="0" t="n">
        <v>60.9</v>
      </c>
      <c r="J273" s="16" t="s">
        <v>239</v>
      </c>
      <c r="K273" s="0" t="str">
        <f aca="false">IFERROR(IF(VLOOKUP($C273,薬効分類マスタ!$A$2:$E$180,5,FALSE())=0,"",VLOOKUP($C273,薬効分類マスタ!$A$2:$E$180,5,FALSE())),"")</f>
        <v/>
      </c>
      <c r="L273" s="17"/>
      <c r="M273" s="0" t="str">
        <f aca="false">IF($K273="","",IF($L273&lt;&gt;"",$L273,VLOOKUP($C273,薬効分類マスタ!$A$2:$F$180,6,FALSE())))</f>
        <v/>
      </c>
      <c r="N273" s="0" t="str">
        <f aca="false">ASC(G273)</f>
        <v>ﾚﾍﾞﾁﾗｾﾀﾑDS50%｢杏林｣</v>
      </c>
      <c r="O273" s="0" t="str">
        <f aca="false">ASC(E273)</f>
        <v>ﾚﾍﾞﾁﾗｾﾀﾑ</v>
      </c>
      <c r="P273" s="16" t="n">
        <f aca="false">N(P272)+IF($C273=検索!$B$49,1,0)</f>
        <v>0</v>
      </c>
    </row>
    <row r="274" customFormat="false" ht="15" hidden="false" customHeight="false" outlineLevel="0" collapsed="false">
      <c r="A274" s="16" t="s">
        <v>221</v>
      </c>
      <c r="B274" s="0" t="s">
        <v>894</v>
      </c>
      <c r="C274" s="0" t="n">
        <v>113</v>
      </c>
      <c r="D274" s="0" t="str">
        <f aca="false">IFERROR(VLOOKUP($C274,薬効分類マスタ!$A$2:$B$180,2,FALSE()),"未登録")</f>
        <v>抗てんかん剤</v>
      </c>
      <c r="E274" s="16" t="s">
        <v>824</v>
      </c>
      <c r="F274" s="16" t="s">
        <v>648</v>
      </c>
      <c r="G274" s="16" t="s">
        <v>895</v>
      </c>
      <c r="H274" s="16" t="s">
        <v>385</v>
      </c>
      <c r="I274" s="0" t="n">
        <v>57.9</v>
      </c>
      <c r="J274" s="16" t="s">
        <v>239</v>
      </c>
      <c r="K274" s="0" t="str">
        <f aca="false">IFERROR(IF(VLOOKUP($C274,薬効分類マスタ!$A$2:$E$180,5,FALSE())=0,"",VLOOKUP($C274,薬効分類マスタ!$A$2:$E$180,5,FALSE())),"")</f>
        <v/>
      </c>
      <c r="L274" s="17"/>
      <c r="M274" s="0" t="str">
        <f aca="false">IF($K274="","",IF($L274&lt;&gt;"",$L274,VLOOKUP($C274,薬効分類マスタ!$A$2:$F$180,6,FALSE())))</f>
        <v/>
      </c>
      <c r="N274" s="0" t="str">
        <f aca="false">ASC(G274)</f>
        <v>ﾚﾍﾞﾁﾗｾﾀﾑDS50%｢ｻﾜｲ｣</v>
      </c>
      <c r="O274" s="0" t="str">
        <f aca="false">ASC(E274)</f>
        <v>ﾚﾍﾞﾁﾗｾﾀﾑ</v>
      </c>
      <c r="P274" s="16" t="n">
        <f aca="false">N(P273)+IF($C274=検索!$B$49,1,0)</f>
        <v>0</v>
      </c>
    </row>
    <row r="275" customFormat="false" ht="15" hidden="false" customHeight="false" outlineLevel="0" collapsed="false">
      <c r="A275" s="16" t="s">
        <v>221</v>
      </c>
      <c r="B275" s="0" t="s">
        <v>896</v>
      </c>
      <c r="C275" s="0" t="n">
        <v>113</v>
      </c>
      <c r="D275" s="0" t="str">
        <f aca="false">IFERROR(VLOOKUP($C275,薬効分類マスタ!$A$2:$B$180,2,FALSE()),"未登録")</f>
        <v>抗てんかん剤</v>
      </c>
      <c r="E275" s="16" t="s">
        <v>824</v>
      </c>
      <c r="F275" s="16" t="s">
        <v>648</v>
      </c>
      <c r="G275" s="16" t="s">
        <v>897</v>
      </c>
      <c r="H275" s="16" t="s">
        <v>557</v>
      </c>
      <c r="I275" s="0" t="n">
        <v>60.9</v>
      </c>
      <c r="J275" s="16" t="s">
        <v>239</v>
      </c>
      <c r="K275" s="0" t="str">
        <f aca="false">IFERROR(IF(VLOOKUP($C275,薬効分類マスタ!$A$2:$E$180,5,FALSE())=0,"",VLOOKUP($C275,薬効分類マスタ!$A$2:$E$180,5,FALSE())),"")</f>
        <v/>
      </c>
      <c r="L275" s="17"/>
      <c r="M275" s="0" t="str">
        <f aca="false">IF($K275="","",IF($L275&lt;&gt;"",$L275,VLOOKUP($C275,薬効分類マスタ!$A$2:$F$180,6,FALSE())))</f>
        <v/>
      </c>
      <c r="N275" s="0" t="str">
        <f aca="false">ASC(G275)</f>
        <v>ﾚﾍﾞﾁﾗｾﾀﾑDS50%｢ﾀｶﾀ｣</v>
      </c>
      <c r="O275" s="0" t="str">
        <f aca="false">ASC(E275)</f>
        <v>ﾚﾍﾞﾁﾗｾﾀﾑ</v>
      </c>
      <c r="P275" s="16" t="n">
        <f aca="false">N(P274)+IF($C275=検索!$B$49,1,0)</f>
        <v>0</v>
      </c>
    </row>
    <row r="276" customFormat="false" ht="15" hidden="false" customHeight="false" outlineLevel="0" collapsed="false">
      <c r="A276" s="16" t="s">
        <v>221</v>
      </c>
      <c r="B276" s="0" t="s">
        <v>898</v>
      </c>
      <c r="C276" s="0" t="n">
        <v>113</v>
      </c>
      <c r="D276" s="0" t="str">
        <f aca="false">IFERROR(VLOOKUP($C276,薬効分類マスタ!$A$2:$B$180,2,FALSE()),"未登録")</f>
        <v>抗てんかん剤</v>
      </c>
      <c r="E276" s="16" t="s">
        <v>824</v>
      </c>
      <c r="F276" s="16" t="s">
        <v>648</v>
      </c>
      <c r="G276" s="16" t="s">
        <v>899</v>
      </c>
      <c r="H276" s="16" t="s">
        <v>533</v>
      </c>
      <c r="I276" s="0" t="n">
        <v>57.9</v>
      </c>
      <c r="J276" s="16" t="s">
        <v>239</v>
      </c>
      <c r="K276" s="0" t="str">
        <f aca="false">IFERROR(IF(VLOOKUP($C276,薬効分類マスタ!$A$2:$E$180,5,FALSE())=0,"",VLOOKUP($C276,薬効分類マスタ!$A$2:$E$180,5,FALSE())),"")</f>
        <v/>
      </c>
      <c r="L276" s="17"/>
      <c r="M276" s="0" t="str">
        <f aca="false">IF($K276="","",IF($L276&lt;&gt;"",$L276,VLOOKUP($C276,薬効分類マスタ!$A$2:$F$180,6,FALSE())))</f>
        <v/>
      </c>
      <c r="N276" s="0" t="str">
        <f aca="false">ASC(G276)</f>
        <v>ﾚﾍﾞﾁﾗｾﾀﾑDS50%｢ﾄｰﾜ｣</v>
      </c>
      <c r="O276" s="0" t="str">
        <f aca="false">ASC(E276)</f>
        <v>ﾚﾍﾞﾁﾗｾﾀﾑ</v>
      </c>
      <c r="P276" s="16" t="n">
        <f aca="false">N(P275)+IF($C276=検索!$B$49,1,0)</f>
        <v>0</v>
      </c>
    </row>
    <row r="277" customFormat="false" ht="15" hidden="false" customHeight="false" outlineLevel="0" collapsed="false">
      <c r="A277" s="16" t="s">
        <v>221</v>
      </c>
      <c r="B277" s="0" t="s">
        <v>900</v>
      </c>
      <c r="C277" s="0" t="n">
        <v>113</v>
      </c>
      <c r="D277" s="0" t="str">
        <f aca="false">IFERROR(VLOOKUP($C277,薬効分類マスタ!$A$2:$B$180,2,FALSE()),"未登録")</f>
        <v>抗てんかん剤</v>
      </c>
      <c r="E277" s="16" t="s">
        <v>824</v>
      </c>
      <c r="F277" s="16" t="s">
        <v>648</v>
      </c>
      <c r="G277" s="16" t="s">
        <v>901</v>
      </c>
      <c r="H277" s="16" t="s">
        <v>536</v>
      </c>
      <c r="I277" s="0" t="n">
        <v>57.9</v>
      </c>
      <c r="J277" s="16" t="s">
        <v>239</v>
      </c>
      <c r="K277" s="0" t="str">
        <f aca="false">IFERROR(IF(VLOOKUP($C277,薬効分類マスタ!$A$2:$E$180,5,FALSE())=0,"",VLOOKUP($C277,薬効分類マスタ!$A$2:$E$180,5,FALSE())),"")</f>
        <v/>
      </c>
      <c r="L277" s="17"/>
      <c r="M277" s="0" t="str">
        <f aca="false">IF($K277="","",IF($L277&lt;&gt;"",$L277,VLOOKUP($C277,薬効分類マスタ!$A$2:$F$180,6,FALSE())))</f>
        <v/>
      </c>
      <c r="N277" s="0" t="str">
        <f aca="false">ASC(G277)</f>
        <v>ﾚﾍﾞﾁﾗｾﾀﾑﾄﾞﾗｲｼﾛｯﾌﾟ50%｢日医工｣</v>
      </c>
      <c r="O277" s="0" t="str">
        <f aca="false">ASC(E277)</f>
        <v>ﾚﾍﾞﾁﾗｾﾀﾑ</v>
      </c>
      <c r="P277" s="16" t="n">
        <f aca="false">N(P276)+IF($C277=検索!$B$49,1,0)</f>
        <v>0</v>
      </c>
    </row>
    <row r="278" customFormat="false" ht="15" hidden="false" customHeight="false" outlineLevel="0" collapsed="false">
      <c r="A278" s="16" t="s">
        <v>221</v>
      </c>
      <c r="B278" s="0" t="s">
        <v>902</v>
      </c>
      <c r="C278" s="0" t="n">
        <v>113</v>
      </c>
      <c r="D278" s="0" t="str">
        <f aca="false">IFERROR(VLOOKUP($C278,薬効分類マスタ!$A$2:$B$180,2,FALSE()),"未登録")</f>
        <v>抗てんかん剤</v>
      </c>
      <c r="E278" s="16" t="s">
        <v>824</v>
      </c>
      <c r="F278" s="16" t="s">
        <v>648</v>
      </c>
      <c r="G278" s="16" t="s">
        <v>903</v>
      </c>
      <c r="H278" s="16" t="s">
        <v>606</v>
      </c>
      <c r="I278" s="0" t="n">
        <v>60.9</v>
      </c>
      <c r="J278" s="16" t="s">
        <v>239</v>
      </c>
      <c r="K278" s="0" t="str">
        <f aca="false">IFERROR(IF(VLOOKUP($C278,薬効分類マスタ!$A$2:$E$180,5,FALSE())=0,"",VLOOKUP($C278,薬効分類マスタ!$A$2:$E$180,5,FALSE())),"")</f>
        <v/>
      </c>
      <c r="L278" s="17"/>
      <c r="M278" s="0" t="str">
        <f aca="false">IF($K278="","",IF($L278&lt;&gt;"",$L278,VLOOKUP($C278,薬効分類マスタ!$A$2:$F$180,6,FALSE())))</f>
        <v/>
      </c>
      <c r="N278" s="0" t="str">
        <f aca="false">ASC(G278)</f>
        <v>ﾚﾍﾞﾁﾗｾﾀﾑﾄﾞﾗｲｼﾛｯﾌﾟ50%｢日新｣</v>
      </c>
      <c r="O278" s="0" t="str">
        <f aca="false">ASC(E278)</f>
        <v>ﾚﾍﾞﾁﾗｾﾀﾑ</v>
      </c>
      <c r="P278" s="16" t="n">
        <f aca="false">N(P277)+IF($C278=検索!$B$49,1,0)</f>
        <v>0</v>
      </c>
    </row>
    <row r="279" customFormat="false" ht="15" hidden="false" customHeight="false" outlineLevel="0" collapsed="false">
      <c r="A279" s="16" t="s">
        <v>221</v>
      </c>
      <c r="B279" s="0" t="s">
        <v>904</v>
      </c>
      <c r="C279" s="0" t="n">
        <v>113</v>
      </c>
      <c r="D279" s="0" t="str">
        <f aca="false">IFERROR(VLOOKUP($C279,薬効分類マスタ!$A$2:$B$180,2,FALSE()),"未登録")</f>
        <v>抗てんかん剤</v>
      </c>
      <c r="E279" s="16" t="s">
        <v>824</v>
      </c>
      <c r="F279" s="16" t="s">
        <v>648</v>
      </c>
      <c r="G279" s="16" t="s">
        <v>905</v>
      </c>
      <c r="H279" s="16" t="s">
        <v>428</v>
      </c>
      <c r="I279" s="0" t="n">
        <v>57.9</v>
      </c>
      <c r="J279" s="16" t="s">
        <v>239</v>
      </c>
      <c r="K279" s="0" t="str">
        <f aca="false">IFERROR(IF(VLOOKUP($C279,薬効分類マスタ!$A$2:$E$180,5,FALSE())=0,"",VLOOKUP($C279,薬効分類マスタ!$A$2:$E$180,5,FALSE())),"")</f>
        <v/>
      </c>
      <c r="L279" s="17"/>
      <c r="M279" s="0" t="str">
        <f aca="false">IF($K279="","",IF($L279&lt;&gt;"",$L279,VLOOKUP($C279,薬効分類マスタ!$A$2:$F$180,6,FALSE())))</f>
        <v/>
      </c>
      <c r="N279" s="0" t="str">
        <f aca="false">ASC(G279)</f>
        <v>ﾚﾍﾞﾁﾗｾﾀﾑﾄﾞﾗｲｼﾛｯﾌﾟ50%｢明治｣</v>
      </c>
      <c r="O279" s="0" t="str">
        <f aca="false">ASC(E279)</f>
        <v>ﾚﾍﾞﾁﾗｾﾀﾑ</v>
      </c>
      <c r="P279" s="16" t="n">
        <f aca="false">N(P278)+IF($C279=検索!$B$49,1,0)</f>
        <v>0</v>
      </c>
    </row>
    <row r="280" customFormat="false" ht="15" hidden="false" customHeight="false" outlineLevel="0" collapsed="false">
      <c r="A280" s="16" t="s">
        <v>221</v>
      </c>
      <c r="B280" s="0" t="s">
        <v>906</v>
      </c>
      <c r="C280" s="0" t="n">
        <v>113</v>
      </c>
      <c r="D280" s="0" t="str">
        <f aca="false">IFERROR(VLOOKUP($C280,薬効分類マスタ!$A$2:$B$180,2,FALSE()),"未登録")</f>
        <v>抗てんかん剤</v>
      </c>
      <c r="E280" s="16" t="s">
        <v>907</v>
      </c>
      <c r="F280" s="16" t="s">
        <v>908</v>
      </c>
      <c r="G280" s="16" t="s">
        <v>909</v>
      </c>
      <c r="H280" s="16" t="s">
        <v>428</v>
      </c>
      <c r="I280" s="0" t="n">
        <v>793.7</v>
      </c>
      <c r="J280" s="16" t="s">
        <v>232</v>
      </c>
      <c r="K280" s="0" t="str">
        <f aca="false">IFERROR(IF(VLOOKUP($C280,薬効分類マスタ!$A$2:$E$180,5,FALSE())=0,"",VLOOKUP($C280,薬効分類マスタ!$A$2:$E$180,5,FALSE())),"")</f>
        <v/>
      </c>
      <c r="L280" s="17"/>
      <c r="M280" s="0" t="str">
        <f aca="false">IF($K280="","",IF($L280&lt;&gt;"",$L280,VLOOKUP($C280,薬効分類マスタ!$A$2:$F$180,6,FALSE())))</f>
        <v/>
      </c>
      <c r="N280" s="0" t="str">
        <f aca="false">ASC(G280)</f>
        <v>ﾃﾞｨｱｺﾐｯﾄｶﾌﾟｾﾙ250mg</v>
      </c>
      <c r="O280" s="0" t="str">
        <f aca="false">ASC(E280)</f>
        <v>ｽﾁﾘﾍﾟﾝﾄｰﾙ</v>
      </c>
      <c r="P280" s="16" t="n">
        <f aca="false">N(P279)+IF($C280=検索!$B$49,1,0)</f>
        <v>0</v>
      </c>
    </row>
    <row r="281" customFormat="false" ht="15" hidden="false" customHeight="false" outlineLevel="0" collapsed="false">
      <c r="A281" s="16" t="s">
        <v>221</v>
      </c>
      <c r="B281" s="0" t="s">
        <v>910</v>
      </c>
      <c r="C281" s="0" t="n">
        <v>113</v>
      </c>
      <c r="D281" s="0" t="str">
        <f aca="false">IFERROR(VLOOKUP($C281,薬効分類マスタ!$A$2:$B$180,2,FALSE()),"未登録")</f>
        <v>抗てんかん剤</v>
      </c>
      <c r="E281" s="16" t="s">
        <v>907</v>
      </c>
      <c r="F281" s="16" t="s">
        <v>881</v>
      </c>
      <c r="G281" s="16" t="s">
        <v>911</v>
      </c>
      <c r="H281" s="16" t="s">
        <v>428</v>
      </c>
      <c r="I281" s="0" t="n">
        <v>791.1</v>
      </c>
      <c r="J281" s="16" t="s">
        <v>232</v>
      </c>
      <c r="K281" s="0" t="str">
        <f aca="false">IFERROR(IF(VLOOKUP($C281,薬効分類マスタ!$A$2:$E$180,5,FALSE())=0,"",VLOOKUP($C281,薬効分類マスタ!$A$2:$E$180,5,FALSE())),"")</f>
        <v/>
      </c>
      <c r="L281" s="17"/>
      <c r="M281" s="0" t="str">
        <f aca="false">IF($K281="","",IF($L281&lt;&gt;"",$L281,VLOOKUP($C281,薬効分類マスタ!$A$2:$F$180,6,FALSE())))</f>
        <v/>
      </c>
      <c r="N281" s="0" t="str">
        <f aca="false">ASC(G281)</f>
        <v>ﾃﾞｨｱｺﾐｯﾄﾄﾞﾗｲｼﾛｯﾌﾟ分包250mg</v>
      </c>
      <c r="O281" s="0" t="str">
        <f aca="false">ASC(E281)</f>
        <v>ｽﾁﾘﾍﾟﾝﾄｰﾙ</v>
      </c>
      <c r="P281" s="16" t="n">
        <f aca="false">N(P280)+IF($C281=検索!$B$49,1,0)</f>
        <v>0</v>
      </c>
    </row>
    <row r="282" customFormat="false" ht="15" hidden="false" customHeight="false" outlineLevel="0" collapsed="false">
      <c r="A282" s="16" t="s">
        <v>221</v>
      </c>
      <c r="B282" s="0" t="s">
        <v>912</v>
      </c>
      <c r="C282" s="0" t="n">
        <v>113</v>
      </c>
      <c r="D282" s="0" t="str">
        <f aca="false">IFERROR(VLOOKUP($C282,薬効分類マスタ!$A$2:$B$180,2,FALSE()),"未登録")</f>
        <v>抗てんかん剤</v>
      </c>
      <c r="E282" s="16" t="s">
        <v>907</v>
      </c>
      <c r="F282" s="16" t="s">
        <v>884</v>
      </c>
      <c r="G282" s="16" t="s">
        <v>913</v>
      </c>
      <c r="H282" s="16" t="s">
        <v>428</v>
      </c>
      <c r="I282" s="0" t="n">
        <v>1580.7</v>
      </c>
      <c r="J282" s="16" t="s">
        <v>232</v>
      </c>
      <c r="K282" s="0" t="str">
        <f aca="false">IFERROR(IF(VLOOKUP($C282,薬効分類マスタ!$A$2:$E$180,5,FALSE())=0,"",VLOOKUP($C282,薬効分類マスタ!$A$2:$E$180,5,FALSE())),"")</f>
        <v/>
      </c>
      <c r="L282" s="17"/>
      <c r="M282" s="0" t="str">
        <f aca="false">IF($K282="","",IF($L282&lt;&gt;"",$L282,VLOOKUP($C282,薬効分類マスタ!$A$2:$F$180,6,FALSE())))</f>
        <v/>
      </c>
      <c r="N282" s="0" t="str">
        <f aca="false">ASC(G282)</f>
        <v>ﾃﾞｨｱｺﾐｯﾄﾄﾞﾗｲｼﾛｯﾌﾟ分包500mg</v>
      </c>
      <c r="O282" s="0" t="str">
        <f aca="false">ASC(E282)</f>
        <v>ｽﾁﾘﾍﾟﾝﾄｰﾙ</v>
      </c>
      <c r="P282" s="16" t="n">
        <f aca="false">N(P281)+IF($C282=検索!$B$49,1,0)</f>
        <v>0</v>
      </c>
    </row>
    <row r="283" customFormat="false" ht="15" hidden="false" customHeight="false" outlineLevel="0" collapsed="false">
      <c r="A283" s="16" t="s">
        <v>221</v>
      </c>
      <c r="B283" s="0" t="s">
        <v>914</v>
      </c>
      <c r="C283" s="0" t="n">
        <v>113</v>
      </c>
      <c r="D283" s="0" t="str">
        <f aca="false">IFERROR(VLOOKUP($C283,薬効分類マスタ!$A$2:$B$180,2,FALSE()),"未登録")</f>
        <v>抗てんかん剤</v>
      </c>
      <c r="E283" s="16" t="s">
        <v>915</v>
      </c>
      <c r="F283" s="16" t="s">
        <v>627</v>
      </c>
      <c r="G283" s="16" t="s">
        <v>916</v>
      </c>
      <c r="H283" s="16" t="s">
        <v>283</v>
      </c>
      <c r="I283" s="0" t="n">
        <v>83.2</v>
      </c>
      <c r="J283" s="16" t="s">
        <v>232</v>
      </c>
      <c r="K283" s="0" t="str">
        <f aca="false">IFERROR(IF(VLOOKUP($C283,薬効分類マスタ!$A$2:$E$180,5,FALSE())=0,"",VLOOKUP($C283,薬効分類マスタ!$A$2:$E$180,5,FALSE())),"")</f>
        <v/>
      </c>
      <c r="L283" s="17"/>
      <c r="M283" s="0" t="str">
        <f aca="false">IF($K283="","",IF($L283&lt;&gt;"",$L283,VLOOKUP($C283,薬効分類マスタ!$A$2:$F$180,6,FALSE())))</f>
        <v/>
      </c>
      <c r="N283" s="0" t="str">
        <f aca="false">ASC(G283)</f>
        <v>ｲﾉﾍﾞﾛﾝ錠100mg</v>
      </c>
      <c r="O283" s="0" t="str">
        <f aca="false">ASC(E283)</f>
        <v>ﾙﾌｨﾅﾐﾄﾞ</v>
      </c>
      <c r="P283" s="16" t="n">
        <f aca="false">N(P282)+IF($C283=検索!$B$49,1,0)</f>
        <v>0</v>
      </c>
    </row>
    <row r="284" customFormat="false" ht="15" hidden="false" customHeight="false" outlineLevel="0" collapsed="false">
      <c r="A284" s="16" t="s">
        <v>221</v>
      </c>
      <c r="B284" s="0" t="s">
        <v>917</v>
      </c>
      <c r="C284" s="0" t="n">
        <v>113</v>
      </c>
      <c r="D284" s="0" t="str">
        <f aca="false">IFERROR(VLOOKUP($C284,薬効分類マスタ!$A$2:$B$180,2,FALSE()),"未登録")</f>
        <v>抗てんかん剤</v>
      </c>
      <c r="E284" s="16" t="s">
        <v>915</v>
      </c>
      <c r="F284" s="16" t="s">
        <v>613</v>
      </c>
      <c r="G284" s="16" t="s">
        <v>918</v>
      </c>
      <c r="H284" s="16" t="s">
        <v>283</v>
      </c>
      <c r="I284" s="0" t="n">
        <v>136.1</v>
      </c>
      <c r="J284" s="16" t="s">
        <v>232</v>
      </c>
      <c r="K284" s="0" t="str">
        <f aca="false">IFERROR(IF(VLOOKUP($C284,薬効分類マスタ!$A$2:$E$180,5,FALSE())=0,"",VLOOKUP($C284,薬効分類マスタ!$A$2:$E$180,5,FALSE())),"")</f>
        <v/>
      </c>
      <c r="L284" s="17"/>
      <c r="M284" s="0" t="str">
        <f aca="false">IF($K284="","",IF($L284&lt;&gt;"",$L284,VLOOKUP($C284,薬効分類マスタ!$A$2:$F$180,6,FALSE())))</f>
        <v/>
      </c>
      <c r="N284" s="0" t="str">
        <f aca="false">ASC(G284)</f>
        <v>ｲﾉﾍﾞﾛﾝ錠200mg</v>
      </c>
      <c r="O284" s="0" t="str">
        <f aca="false">ASC(E284)</f>
        <v>ﾙﾌｨﾅﾐﾄﾞ</v>
      </c>
      <c r="P284" s="16" t="n">
        <f aca="false">N(P283)+IF($C284=検索!$B$49,1,0)</f>
        <v>0</v>
      </c>
    </row>
    <row r="285" customFormat="false" ht="15" hidden="false" customHeight="false" outlineLevel="0" collapsed="false">
      <c r="A285" s="16" t="s">
        <v>221</v>
      </c>
      <c r="B285" s="0" t="s">
        <v>919</v>
      </c>
      <c r="C285" s="0" t="n">
        <v>113</v>
      </c>
      <c r="D285" s="0" t="str">
        <f aca="false">IFERROR(VLOOKUP($C285,薬効分類マスタ!$A$2:$B$180,2,FALSE()),"未登録")</f>
        <v>抗てんかん剤</v>
      </c>
      <c r="E285" s="16" t="s">
        <v>920</v>
      </c>
      <c r="F285" s="16" t="s">
        <v>884</v>
      </c>
      <c r="G285" s="16" t="s">
        <v>921</v>
      </c>
      <c r="H285" s="16" t="s">
        <v>494</v>
      </c>
      <c r="I285" s="0" t="n">
        <v>1514.5</v>
      </c>
      <c r="J285" s="16" t="s">
        <v>232</v>
      </c>
      <c r="K285" s="0" t="str">
        <f aca="false">IFERROR(IF(VLOOKUP($C285,薬効分類マスタ!$A$2:$E$180,5,FALSE())=0,"",VLOOKUP($C285,薬効分類マスタ!$A$2:$E$180,5,FALSE())),"")</f>
        <v/>
      </c>
      <c r="L285" s="17"/>
      <c r="M285" s="0" t="str">
        <f aca="false">IF($K285="","",IF($L285&lt;&gt;"",$L285,VLOOKUP($C285,薬効分類マスタ!$A$2:$F$180,6,FALSE())))</f>
        <v/>
      </c>
      <c r="N285" s="0" t="str">
        <f aca="false">ASC(G285)</f>
        <v>ｻﾌﾞﾘﾙ散分包500mg</v>
      </c>
      <c r="O285" s="0" t="str">
        <f aca="false">ASC(E285)</f>
        <v>ﾋﾞｶﾞﾊﾞﾄﾘﾝ</v>
      </c>
      <c r="P285" s="16" t="n">
        <f aca="false">N(P284)+IF($C285=検索!$B$49,1,0)</f>
        <v>0</v>
      </c>
    </row>
    <row r="286" customFormat="false" ht="15" hidden="false" customHeight="false" outlineLevel="0" collapsed="false">
      <c r="A286" s="16" t="s">
        <v>221</v>
      </c>
      <c r="B286" s="0" t="s">
        <v>922</v>
      </c>
      <c r="C286" s="0" t="n">
        <v>113</v>
      </c>
      <c r="D286" s="0" t="str">
        <f aca="false">IFERROR(VLOOKUP($C286,薬効分類マスタ!$A$2:$B$180,2,FALSE()),"未登録")</f>
        <v>抗てんかん剤</v>
      </c>
      <c r="E286" s="16" t="s">
        <v>923</v>
      </c>
      <c r="F286" s="16" t="s">
        <v>229</v>
      </c>
      <c r="G286" s="16" t="s">
        <v>924</v>
      </c>
      <c r="H286" s="16" t="s">
        <v>283</v>
      </c>
      <c r="I286" s="0" t="n">
        <v>1065.6</v>
      </c>
      <c r="J286" s="16" t="s">
        <v>232</v>
      </c>
      <c r="K286" s="0" t="str">
        <f aca="false">IFERROR(IF(VLOOKUP($C286,薬効分類マスタ!$A$2:$E$180,5,FALSE())=0,"",VLOOKUP($C286,薬効分類マスタ!$A$2:$E$180,5,FALSE())),"")</f>
        <v/>
      </c>
      <c r="L286" s="17"/>
      <c r="M286" s="0" t="str">
        <f aca="false">IF($K286="","",IF($L286&lt;&gt;"",$L286,VLOOKUP($C286,薬効分類マスタ!$A$2:$F$180,6,FALSE())))</f>
        <v/>
      </c>
      <c r="N286" s="0" t="str">
        <f aca="false">ASC(G286)</f>
        <v>ﾌｨｺﾝﾊﾟ細粒1%</v>
      </c>
      <c r="O286" s="0" t="str">
        <f aca="false">ASC(E286)</f>
        <v>ﾍﾟﾗﾝﾊﾟﾈﾙ水和物</v>
      </c>
      <c r="P286" s="16" t="n">
        <f aca="false">N(P285)+IF($C286=検索!$B$49,1,0)</f>
        <v>0</v>
      </c>
    </row>
    <row r="287" customFormat="false" ht="15" hidden="false" customHeight="false" outlineLevel="0" collapsed="false">
      <c r="A287" s="16" t="s">
        <v>221</v>
      </c>
      <c r="B287" s="0" t="s">
        <v>925</v>
      </c>
      <c r="C287" s="0" t="n">
        <v>113</v>
      </c>
      <c r="D287" s="0" t="str">
        <f aca="false">IFERROR(VLOOKUP($C287,薬効分類マスタ!$A$2:$B$180,2,FALSE()),"未登録")</f>
        <v>抗てんかん剤</v>
      </c>
      <c r="E287" s="16" t="s">
        <v>926</v>
      </c>
      <c r="F287" s="16" t="s">
        <v>229</v>
      </c>
      <c r="G287" s="16" t="s">
        <v>927</v>
      </c>
      <c r="H287" s="16" t="s">
        <v>238</v>
      </c>
      <c r="I287" s="0" t="n">
        <v>444.3</v>
      </c>
      <c r="J287" s="16" t="s">
        <v>239</v>
      </c>
      <c r="K287" s="0" t="str">
        <f aca="false">IFERROR(IF(VLOOKUP($C287,薬効分類マスタ!$A$2:$E$180,5,FALSE())=0,"",VLOOKUP($C287,薬効分類マスタ!$A$2:$E$180,5,FALSE())),"")</f>
        <v/>
      </c>
      <c r="L287" s="17"/>
      <c r="M287" s="0" t="str">
        <f aca="false">IF($K287="","",IF($L287&lt;&gt;"",$L287,VLOOKUP($C287,薬効分類マスタ!$A$2:$F$180,6,FALSE())))</f>
        <v/>
      </c>
      <c r="N287" s="0" t="str">
        <f aca="false">ASC(G287)</f>
        <v>ﾍﾟﾗﾝﾊﾟﾈﾙ細粒1%｢ｱﾒﾙ｣</v>
      </c>
      <c r="O287" s="0" t="str">
        <f aca="false">ASC(E287)</f>
        <v>ﾍﾟﾗﾝﾊﾟﾈﾙ</v>
      </c>
      <c r="P287" s="16" t="n">
        <f aca="false">N(P286)+IF($C287=検索!$B$49,1,0)</f>
        <v>0</v>
      </c>
    </row>
    <row r="288" customFormat="false" ht="15" hidden="false" customHeight="false" outlineLevel="0" collapsed="false">
      <c r="A288" s="16" t="s">
        <v>221</v>
      </c>
      <c r="B288" s="0" t="s">
        <v>928</v>
      </c>
      <c r="C288" s="0" t="n">
        <v>113</v>
      </c>
      <c r="D288" s="0" t="str">
        <f aca="false">IFERROR(VLOOKUP($C288,薬効分類マスタ!$A$2:$B$180,2,FALSE()),"未登録")</f>
        <v>抗てんかん剤</v>
      </c>
      <c r="E288" s="16" t="s">
        <v>926</v>
      </c>
      <c r="F288" s="16" t="s">
        <v>229</v>
      </c>
      <c r="G288" s="16" t="s">
        <v>929</v>
      </c>
      <c r="H288" s="16" t="s">
        <v>557</v>
      </c>
      <c r="I288" s="0" t="n">
        <v>444.3</v>
      </c>
      <c r="J288" s="16" t="s">
        <v>239</v>
      </c>
      <c r="K288" s="0" t="str">
        <f aca="false">IFERROR(IF(VLOOKUP($C288,薬効分類マスタ!$A$2:$E$180,5,FALSE())=0,"",VLOOKUP($C288,薬効分類マスタ!$A$2:$E$180,5,FALSE())),"")</f>
        <v/>
      </c>
      <c r="L288" s="17"/>
      <c r="M288" s="0" t="str">
        <f aca="false">IF($K288="","",IF($L288&lt;&gt;"",$L288,VLOOKUP($C288,薬効分類マスタ!$A$2:$F$180,6,FALSE())))</f>
        <v/>
      </c>
      <c r="N288" s="0" t="str">
        <f aca="false">ASC(G288)</f>
        <v>ﾍﾟﾗﾝﾊﾟﾈﾙ細粒1%｢ﾀｶﾀ｣</v>
      </c>
      <c r="O288" s="0" t="str">
        <f aca="false">ASC(E288)</f>
        <v>ﾍﾟﾗﾝﾊﾟﾈﾙ</v>
      </c>
      <c r="P288" s="16" t="n">
        <f aca="false">N(P287)+IF($C288=検索!$B$49,1,0)</f>
        <v>0</v>
      </c>
    </row>
    <row r="289" customFormat="false" ht="15" hidden="false" customHeight="false" outlineLevel="0" collapsed="false">
      <c r="A289" s="16" t="s">
        <v>221</v>
      </c>
      <c r="B289" s="0" t="s">
        <v>930</v>
      </c>
      <c r="C289" s="0" t="n">
        <v>113</v>
      </c>
      <c r="D289" s="0" t="str">
        <f aca="false">IFERROR(VLOOKUP($C289,薬効分類マスタ!$A$2:$B$180,2,FALSE()),"未登録")</f>
        <v>抗てんかん剤</v>
      </c>
      <c r="E289" s="16" t="s">
        <v>923</v>
      </c>
      <c r="F289" s="16" t="s">
        <v>241</v>
      </c>
      <c r="G289" s="16" t="s">
        <v>931</v>
      </c>
      <c r="H289" s="16" t="s">
        <v>283</v>
      </c>
      <c r="I289" s="0" t="n">
        <v>190.3</v>
      </c>
      <c r="J289" s="16" t="s">
        <v>232</v>
      </c>
      <c r="K289" s="0" t="str">
        <f aca="false">IFERROR(IF(VLOOKUP($C289,薬効分類マスタ!$A$2:$E$180,5,FALSE())=0,"",VLOOKUP($C289,薬効分類マスタ!$A$2:$E$180,5,FALSE())),"")</f>
        <v/>
      </c>
      <c r="L289" s="17"/>
      <c r="M289" s="0" t="str">
        <f aca="false">IF($K289="","",IF($L289&lt;&gt;"",$L289,VLOOKUP($C289,薬効分類マスタ!$A$2:$F$180,6,FALSE())))</f>
        <v/>
      </c>
      <c r="N289" s="0" t="str">
        <f aca="false">ASC(G289)</f>
        <v>ﾌｨｺﾝﾊﾟ錠2mg</v>
      </c>
      <c r="O289" s="0" t="str">
        <f aca="false">ASC(E289)</f>
        <v>ﾍﾟﾗﾝﾊﾟﾈﾙ水和物</v>
      </c>
      <c r="P289" s="16" t="n">
        <f aca="false">N(P288)+IF($C289=検索!$B$49,1,0)</f>
        <v>0</v>
      </c>
    </row>
    <row r="290" customFormat="false" ht="15" hidden="false" customHeight="false" outlineLevel="0" collapsed="false">
      <c r="A290" s="16" t="s">
        <v>221</v>
      </c>
      <c r="B290" s="0" t="s">
        <v>932</v>
      </c>
      <c r="C290" s="0" t="n">
        <v>113</v>
      </c>
      <c r="D290" s="0" t="str">
        <f aca="false">IFERROR(VLOOKUP($C290,薬効分類マスタ!$A$2:$B$180,2,FALSE()),"未登録")</f>
        <v>抗てんかん剤</v>
      </c>
      <c r="E290" s="16" t="s">
        <v>926</v>
      </c>
      <c r="F290" s="16" t="s">
        <v>241</v>
      </c>
      <c r="G290" s="16" t="s">
        <v>933</v>
      </c>
      <c r="H290" s="16" t="s">
        <v>238</v>
      </c>
      <c r="I290" s="0" t="n">
        <v>84.4</v>
      </c>
      <c r="J290" s="16" t="s">
        <v>239</v>
      </c>
      <c r="K290" s="0" t="str">
        <f aca="false">IFERROR(IF(VLOOKUP($C290,薬効分類マスタ!$A$2:$E$180,5,FALSE())=0,"",VLOOKUP($C290,薬効分類マスタ!$A$2:$E$180,5,FALSE())),"")</f>
        <v/>
      </c>
      <c r="L290" s="17"/>
      <c r="M290" s="0" t="str">
        <f aca="false">IF($K290="","",IF($L290&lt;&gt;"",$L290,VLOOKUP($C290,薬効分類マスタ!$A$2:$F$180,6,FALSE())))</f>
        <v/>
      </c>
      <c r="N290" s="0" t="str">
        <f aca="false">ASC(G290)</f>
        <v>ﾍﾟﾗﾝﾊﾟﾈﾙ錠2mg｢ｱﾒﾙ｣</v>
      </c>
      <c r="O290" s="0" t="str">
        <f aca="false">ASC(E290)</f>
        <v>ﾍﾟﾗﾝﾊﾟﾈﾙ</v>
      </c>
      <c r="P290" s="16" t="n">
        <f aca="false">N(P289)+IF($C290=検索!$B$49,1,0)</f>
        <v>0</v>
      </c>
    </row>
    <row r="291" customFormat="false" ht="15" hidden="false" customHeight="false" outlineLevel="0" collapsed="false">
      <c r="A291" s="16" t="s">
        <v>221</v>
      </c>
      <c r="B291" s="0" t="s">
        <v>934</v>
      </c>
      <c r="C291" s="0" t="n">
        <v>113</v>
      </c>
      <c r="D291" s="0" t="str">
        <f aca="false">IFERROR(VLOOKUP($C291,薬効分類マスタ!$A$2:$B$180,2,FALSE()),"未登録")</f>
        <v>抗てんかん剤</v>
      </c>
      <c r="E291" s="16" t="s">
        <v>923</v>
      </c>
      <c r="F291" s="16" t="s">
        <v>935</v>
      </c>
      <c r="G291" s="16" t="s">
        <v>936</v>
      </c>
      <c r="H291" s="16" t="s">
        <v>283</v>
      </c>
      <c r="I291" s="0" t="n">
        <v>319.7</v>
      </c>
      <c r="J291" s="16" t="s">
        <v>232</v>
      </c>
      <c r="K291" s="0" t="str">
        <f aca="false">IFERROR(IF(VLOOKUP($C291,薬効分類マスタ!$A$2:$E$180,5,FALSE())=0,"",VLOOKUP($C291,薬効分類マスタ!$A$2:$E$180,5,FALSE())),"")</f>
        <v/>
      </c>
      <c r="L291" s="17"/>
      <c r="M291" s="0" t="str">
        <f aca="false">IF($K291="","",IF($L291&lt;&gt;"",$L291,VLOOKUP($C291,薬効分類マスタ!$A$2:$F$180,6,FALSE())))</f>
        <v/>
      </c>
      <c r="N291" s="0" t="str">
        <f aca="false">ASC(G291)</f>
        <v>ﾌｨｺﾝﾊﾟ錠4mg</v>
      </c>
      <c r="O291" s="0" t="str">
        <f aca="false">ASC(E291)</f>
        <v>ﾍﾟﾗﾝﾊﾟﾈﾙ水和物</v>
      </c>
      <c r="P291" s="16" t="n">
        <f aca="false">N(P290)+IF($C291=検索!$B$49,1,0)</f>
        <v>0</v>
      </c>
    </row>
    <row r="292" customFormat="false" ht="15" hidden="false" customHeight="false" outlineLevel="0" collapsed="false">
      <c r="A292" s="16" t="s">
        <v>221</v>
      </c>
      <c r="B292" s="0" t="s">
        <v>937</v>
      </c>
      <c r="C292" s="0" t="n">
        <v>113</v>
      </c>
      <c r="D292" s="0" t="str">
        <f aca="false">IFERROR(VLOOKUP($C292,薬効分類マスタ!$A$2:$B$180,2,FALSE()),"未登録")</f>
        <v>抗てんかん剤</v>
      </c>
      <c r="E292" s="16" t="s">
        <v>926</v>
      </c>
      <c r="F292" s="16" t="s">
        <v>935</v>
      </c>
      <c r="G292" s="16" t="s">
        <v>938</v>
      </c>
      <c r="H292" s="16" t="s">
        <v>238</v>
      </c>
      <c r="I292" s="0" t="n">
        <v>141.8</v>
      </c>
      <c r="J292" s="16" t="s">
        <v>239</v>
      </c>
      <c r="K292" s="0" t="str">
        <f aca="false">IFERROR(IF(VLOOKUP($C292,薬効分類マスタ!$A$2:$E$180,5,FALSE())=0,"",VLOOKUP($C292,薬効分類マスタ!$A$2:$E$180,5,FALSE())),"")</f>
        <v/>
      </c>
      <c r="L292" s="17"/>
      <c r="M292" s="0" t="str">
        <f aca="false">IF($K292="","",IF($L292&lt;&gt;"",$L292,VLOOKUP($C292,薬効分類マスタ!$A$2:$F$180,6,FALSE())))</f>
        <v/>
      </c>
      <c r="N292" s="0" t="str">
        <f aca="false">ASC(G292)</f>
        <v>ﾍﾟﾗﾝﾊﾟﾈﾙ錠4mg｢ｱﾒﾙ｣</v>
      </c>
      <c r="O292" s="0" t="str">
        <f aca="false">ASC(E292)</f>
        <v>ﾍﾟﾗﾝﾊﾟﾈﾙ</v>
      </c>
      <c r="P292" s="16" t="n">
        <f aca="false">N(P291)+IF($C292=検索!$B$49,1,0)</f>
        <v>0</v>
      </c>
    </row>
    <row r="293" customFormat="false" ht="15" hidden="false" customHeight="false" outlineLevel="0" collapsed="false">
      <c r="A293" s="16" t="s">
        <v>221</v>
      </c>
      <c r="B293" s="0" t="s">
        <v>939</v>
      </c>
      <c r="C293" s="0" t="n">
        <v>113</v>
      </c>
      <c r="D293" s="0" t="str">
        <f aca="false">IFERROR(VLOOKUP($C293,薬効分類マスタ!$A$2:$B$180,2,FALSE()),"未登録")</f>
        <v>抗てんかん剤</v>
      </c>
      <c r="E293" s="16" t="s">
        <v>926</v>
      </c>
      <c r="F293" s="16" t="s">
        <v>241</v>
      </c>
      <c r="G293" s="16" t="s">
        <v>940</v>
      </c>
      <c r="H293" s="16" t="s">
        <v>557</v>
      </c>
      <c r="I293" s="0" t="n">
        <v>84.4</v>
      </c>
      <c r="J293" s="16" t="s">
        <v>239</v>
      </c>
      <c r="K293" s="0" t="str">
        <f aca="false">IFERROR(IF(VLOOKUP($C293,薬効分類マスタ!$A$2:$E$180,5,FALSE())=0,"",VLOOKUP($C293,薬効分類マスタ!$A$2:$E$180,5,FALSE())),"")</f>
        <v/>
      </c>
      <c r="L293" s="17"/>
      <c r="M293" s="0" t="str">
        <f aca="false">IF($K293="","",IF($L293&lt;&gt;"",$L293,VLOOKUP($C293,薬効分類マスタ!$A$2:$F$180,6,FALSE())))</f>
        <v/>
      </c>
      <c r="N293" s="0" t="str">
        <f aca="false">ASC(G293)</f>
        <v>ﾍﾟﾗﾝﾊﾟﾈﾙOD錠2mg｢ﾀｶﾀ｣</v>
      </c>
      <c r="O293" s="0" t="str">
        <f aca="false">ASC(E293)</f>
        <v>ﾍﾟﾗﾝﾊﾟﾈﾙ</v>
      </c>
      <c r="P293" s="16" t="n">
        <f aca="false">N(P292)+IF($C293=検索!$B$49,1,0)</f>
        <v>0</v>
      </c>
    </row>
    <row r="294" customFormat="false" ht="15" hidden="false" customHeight="false" outlineLevel="0" collapsed="false">
      <c r="A294" s="16" t="s">
        <v>221</v>
      </c>
      <c r="B294" s="0" t="s">
        <v>941</v>
      </c>
      <c r="C294" s="0" t="n">
        <v>113</v>
      </c>
      <c r="D294" s="0" t="str">
        <f aca="false">IFERROR(VLOOKUP($C294,薬効分類マスタ!$A$2:$B$180,2,FALSE()),"未登録")</f>
        <v>抗てんかん剤</v>
      </c>
      <c r="E294" s="16" t="s">
        <v>926</v>
      </c>
      <c r="F294" s="16" t="s">
        <v>935</v>
      </c>
      <c r="G294" s="16" t="s">
        <v>942</v>
      </c>
      <c r="H294" s="16" t="s">
        <v>557</v>
      </c>
      <c r="I294" s="0" t="n">
        <v>141.8</v>
      </c>
      <c r="J294" s="16" t="s">
        <v>239</v>
      </c>
      <c r="K294" s="0" t="str">
        <f aca="false">IFERROR(IF(VLOOKUP($C294,薬効分類マスタ!$A$2:$E$180,5,FALSE())=0,"",VLOOKUP($C294,薬効分類マスタ!$A$2:$E$180,5,FALSE())),"")</f>
        <v/>
      </c>
      <c r="L294" s="17"/>
      <c r="M294" s="0" t="str">
        <f aca="false">IF($K294="","",IF($L294&lt;&gt;"",$L294,VLOOKUP($C294,薬効分類マスタ!$A$2:$F$180,6,FALSE())))</f>
        <v/>
      </c>
      <c r="N294" s="0" t="str">
        <f aca="false">ASC(G294)</f>
        <v>ﾍﾟﾗﾝﾊﾟﾈﾙOD錠4mg｢ﾀｶﾀ｣</v>
      </c>
      <c r="O294" s="0" t="str">
        <f aca="false">ASC(E294)</f>
        <v>ﾍﾟﾗﾝﾊﾟﾈﾙ</v>
      </c>
      <c r="P294" s="16" t="n">
        <f aca="false">N(P293)+IF($C294=検索!$B$49,1,0)</f>
        <v>0</v>
      </c>
    </row>
    <row r="295" customFormat="false" ht="15" hidden="false" customHeight="false" outlineLevel="0" collapsed="false">
      <c r="A295" s="16" t="s">
        <v>221</v>
      </c>
      <c r="B295" s="0" t="s">
        <v>943</v>
      </c>
      <c r="C295" s="0" t="n">
        <v>113</v>
      </c>
      <c r="D295" s="0" t="str">
        <f aca="false">IFERROR(VLOOKUP($C295,薬効分類マスタ!$A$2:$B$180,2,FALSE()),"未登録")</f>
        <v>抗てんかん剤</v>
      </c>
      <c r="E295" s="16" t="s">
        <v>944</v>
      </c>
      <c r="F295" s="16" t="s">
        <v>411</v>
      </c>
      <c r="G295" s="16" t="s">
        <v>945</v>
      </c>
      <c r="H295" s="16" t="s">
        <v>826</v>
      </c>
      <c r="I295" s="0" t="n">
        <v>186</v>
      </c>
      <c r="J295" s="16" t="s">
        <v>232</v>
      </c>
      <c r="K295" s="0" t="str">
        <f aca="false">IFERROR(IF(VLOOKUP($C295,薬効分類マスタ!$A$2:$E$180,5,FALSE())=0,"",VLOOKUP($C295,薬効分類マスタ!$A$2:$E$180,5,FALSE())),"")</f>
        <v/>
      </c>
      <c r="L295" s="17"/>
      <c r="M295" s="0" t="str">
        <f aca="false">IF($K295="","",IF($L295&lt;&gt;"",$L295,VLOOKUP($C295,薬効分類マスタ!$A$2:$F$180,6,FALSE())))</f>
        <v/>
      </c>
      <c r="N295" s="0" t="str">
        <f aca="false">ASC(G295)</f>
        <v>ﾋﾞﾑﾊﾟｯﾄ錠50mg</v>
      </c>
      <c r="O295" s="0" t="str">
        <f aca="false">ASC(E295)</f>
        <v>ﾗｺｻﾐﾄﾞ</v>
      </c>
      <c r="P295" s="16" t="n">
        <f aca="false">N(P294)+IF($C295=検索!$B$49,1,0)</f>
        <v>0</v>
      </c>
    </row>
    <row r="296" customFormat="false" ht="15" hidden="false" customHeight="false" outlineLevel="0" collapsed="false">
      <c r="A296" s="16" t="s">
        <v>221</v>
      </c>
      <c r="B296" s="0" t="s">
        <v>946</v>
      </c>
      <c r="C296" s="0" t="n">
        <v>113</v>
      </c>
      <c r="D296" s="0" t="str">
        <f aca="false">IFERROR(VLOOKUP($C296,薬効分類マスタ!$A$2:$B$180,2,FALSE()),"未登録")</f>
        <v>抗てんかん剤</v>
      </c>
      <c r="E296" s="16" t="s">
        <v>944</v>
      </c>
      <c r="F296" s="16" t="s">
        <v>411</v>
      </c>
      <c r="G296" s="16" t="s">
        <v>947</v>
      </c>
      <c r="H296" s="16" t="s">
        <v>527</v>
      </c>
      <c r="I296" s="0" t="n">
        <v>74.2</v>
      </c>
      <c r="J296" s="16" t="s">
        <v>239</v>
      </c>
      <c r="K296" s="0" t="str">
        <f aca="false">IFERROR(IF(VLOOKUP($C296,薬効分類マスタ!$A$2:$E$180,5,FALSE())=0,"",VLOOKUP($C296,薬効分類マスタ!$A$2:$E$180,5,FALSE())),"")</f>
        <v/>
      </c>
      <c r="L296" s="17"/>
      <c r="M296" s="0" t="str">
        <f aca="false">IF($K296="","",IF($L296&lt;&gt;"",$L296,VLOOKUP($C296,薬効分類マスタ!$A$2:$F$180,6,FALSE())))</f>
        <v/>
      </c>
      <c r="N296" s="0" t="str">
        <f aca="false">ASC(G296)</f>
        <v>ﾗｺｻﾐﾄﾞ錠50mg｢JG｣</v>
      </c>
      <c r="O296" s="0" t="str">
        <f aca="false">ASC(E296)</f>
        <v>ﾗｺｻﾐﾄﾞ</v>
      </c>
      <c r="P296" s="16" t="n">
        <f aca="false">N(P295)+IF($C296=検索!$B$49,1,0)</f>
        <v>0</v>
      </c>
    </row>
    <row r="297" customFormat="false" ht="15" hidden="false" customHeight="false" outlineLevel="0" collapsed="false">
      <c r="A297" s="16" t="s">
        <v>221</v>
      </c>
      <c r="B297" s="0" t="s">
        <v>948</v>
      </c>
      <c r="C297" s="0" t="n">
        <v>113</v>
      </c>
      <c r="D297" s="0" t="str">
        <f aca="false">IFERROR(VLOOKUP($C297,薬効分類マスタ!$A$2:$B$180,2,FALSE()),"未登録")</f>
        <v>抗てんかん剤</v>
      </c>
      <c r="E297" s="16" t="s">
        <v>944</v>
      </c>
      <c r="F297" s="16" t="s">
        <v>411</v>
      </c>
      <c r="G297" s="16" t="s">
        <v>949</v>
      </c>
      <c r="H297" s="16" t="s">
        <v>950</v>
      </c>
      <c r="I297" s="0" t="n">
        <v>74.2</v>
      </c>
      <c r="J297" s="16" t="s">
        <v>239</v>
      </c>
      <c r="K297" s="0" t="str">
        <f aca="false">IFERROR(IF(VLOOKUP($C297,薬効分類マスタ!$A$2:$E$180,5,FALSE())=0,"",VLOOKUP($C297,薬効分類マスタ!$A$2:$E$180,5,FALSE())),"")</f>
        <v/>
      </c>
      <c r="L297" s="17"/>
      <c r="M297" s="0" t="str">
        <f aca="false">IF($K297="","",IF($L297&lt;&gt;"",$L297,VLOOKUP($C297,薬効分類マスタ!$A$2:$F$180,6,FALSE())))</f>
        <v/>
      </c>
      <c r="N297" s="0" t="str">
        <f aca="false">ASC(G297)</f>
        <v>ﾗｺｻﾐﾄﾞ錠50mg｢VTRS｣</v>
      </c>
      <c r="O297" s="0" t="str">
        <f aca="false">ASC(E297)</f>
        <v>ﾗｺｻﾐﾄﾞ</v>
      </c>
      <c r="P297" s="16" t="n">
        <f aca="false">N(P296)+IF($C297=検索!$B$49,1,0)</f>
        <v>0</v>
      </c>
    </row>
    <row r="298" customFormat="false" ht="15" hidden="false" customHeight="false" outlineLevel="0" collapsed="false">
      <c r="A298" s="16" t="s">
        <v>221</v>
      </c>
      <c r="B298" s="0" t="s">
        <v>951</v>
      </c>
      <c r="C298" s="0" t="n">
        <v>113</v>
      </c>
      <c r="D298" s="0" t="str">
        <f aca="false">IFERROR(VLOOKUP($C298,薬効分類マスタ!$A$2:$B$180,2,FALSE()),"未登録")</f>
        <v>抗てんかん剤</v>
      </c>
      <c r="E298" s="16" t="s">
        <v>944</v>
      </c>
      <c r="F298" s="16" t="s">
        <v>411</v>
      </c>
      <c r="G298" s="16" t="s">
        <v>952</v>
      </c>
      <c r="H298" s="16" t="s">
        <v>574</v>
      </c>
      <c r="I298" s="0" t="n">
        <v>74.2</v>
      </c>
      <c r="J298" s="16" t="s">
        <v>239</v>
      </c>
      <c r="K298" s="0" t="str">
        <f aca="false">IFERROR(IF(VLOOKUP($C298,薬効分類マスタ!$A$2:$E$180,5,FALSE())=0,"",VLOOKUP($C298,薬効分類マスタ!$A$2:$E$180,5,FALSE())),"")</f>
        <v/>
      </c>
      <c r="L298" s="17"/>
      <c r="M298" s="0" t="str">
        <f aca="false">IF($K298="","",IF($L298&lt;&gt;"",$L298,VLOOKUP($C298,薬効分類マスタ!$A$2:$F$180,6,FALSE())))</f>
        <v/>
      </c>
      <c r="N298" s="0" t="str">
        <f aca="false">ASC(G298)</f>
        <v>ﾗｺｻﾐﾄﾞ錠50mg｢YD｣</v>
      </c>
      <c r="O298" s="0" t="str">
        <f aca="false">ASC(E298)</f>
        <v>ﾗｺｻﾐﾄﾞ</v>
      </c>
      <c r="P298" s="16" t="n">
        <f aca="false">N(P297)+IF($C298=検索!$B$49,1,0)</f>
        <v>0</v>
      </c>
    </row>
    <row r="299" customFormat="false" ht="15" hidden="false" customHeight="false" outlineLevel="0" collapsed="false">
      <c r="A299" s="16" t="s">
        <v>221</v>
      </c>
      <c r="B299" s="0" t="s">
        <v>953</v>
      </c>
      <c r="C299" s="0" t="n">
        <v>113</v>
      </c>
      <c r="D299" s="0" t="str">
        <f aca="false">IFERROR(VLOOKUP($C299,薬効分類マスタ!$A$2:$B$180,2,FALSE()),"未登録")</f>
        <v>抗てんかん剤</v>
      </c>
      <c r="E299" s="16" t="s">
        <v>944</v>
      </c>
      <c r="F299" s="16" t="s">
        <v>411</v>
      </c>
      <c r="G299" s="16" t="s">
        <v>954</v>
      </c>
      <c r="H299" s="16" t="s">
        <v>238</v>
      </c>
      <c r="I299" s="0" t="n">
        <v>74.2</v>
      </c>
      <c r="J299" s="16" t="s">
        <v>239</v>
      </c>
      <c r="K299" s="0" t="str">
        <f aca="false">IFERROR(IF(VLOOKUP($C299,薬効分類マスタ!$A$2:$E$180,5,FALSE())=0,"",VLOOKUP($C299,薬効分類マスタ!$A$2:$E$180,5,FALSE())),"")</f>
        <v/>
      </c>
      <c r="L299" s="17"/>
      <c r="M299" s="0" t="str">
        <f aca="false">IF($K299="","",IF($L299&lt;&gt;"",$L299,VLOOKUP($C299,薬効分類マスタ!$A$2:$F$180,6,FALSE())))</f>
        <v/>
      </c>
      <c r="N299" s="0" t="str">
        <f aca="false">ASC(G299)</f>
        <v>ﾗｺｻﾐﾄﾞ錠50mg｢ｱﾒﾙ｣</v>
      </c>
      <c r="O299" s="0" t="str">
        <f aca="false">ASC(E299)</f>
        <v>ﾗｺｻﾐﾄﾞ</v>
      </c>
      <c r="P299" s="16" t="n">
        <f aca="false">N(P298)+IF($C299=検索!$B$49,1,0)</f>
        <v>0</v>
      </c>
    </row>
    <row r="300" customFormat="false" ht="15" hidden="false" customHeight="false" outlineLevel="0" collapsed="false">
      <c r="A300" s="16" t="s">
        <v>221</v>
      </c>
      <c r="B300" s="0" t="s">
        <v>955</v>
      </c>
      <c r="C300" s="0" t="n">
        <v>113</v>
      </c>
      <c r="D300" s="0" t="str">
        <f aca="false">IFERROR(VLOOKUP($C300,薬効分類マスタ!$A$2:$B$180,2,FALSE()),"未登録")</f>
        <v>抗てんかん剤</v>
      </c>
      <c r="E300" s="16" t="s">
        <v>944</v>
      </c>
      <c r="F300" s="16" t="s">
        <v>411</v>
      </c>
      <c r="G300" s="16" t="s">
        <v>956</v>
      </c>
      <c r="H300" s="16" t="s">
        <v>530</v>
      </c>
      <c r="I300" s="0" t="n">
        <v>74.2</v>
      </c>
      <c r="J300" s="16" t="s">
        <v>239</v>
      </c>
      <c r="K300" s="0" t="str">
        <f aca="false">IFERROR(IF(VLOOKUP($C300,薬効分類マスタ!$A$2:$E$180,5,FALSE())=0,"",VLOOKUP($C300,薬効分類マスタ!$A$2:$E$180,5,FALSE())),"")</f>
        <v/>
      </c>
      <c r="L300" s="17"/>
      <c r="M300" s="0" t="str">
        <f aca="false">IF($K300="","",IF($L300&lt;&gt;"",$L300,VLOOKUP($C300,薬効分類マスタ!$A$2:$F$180,6,FALSE())))</f>
        <v/>
      </c>
      <c r="N300" s="0" t="str">
        <f aca="false">ASC(G300)</f>
        <v>ﾗｺｻﾐﾄﾞ錠50mg｢ｹﾐﾌｧ｣</v>
      </c>
      <c r="O300" s="0" t="str">
        <f aca="false">ASC(E300)</f>
        <v>ﾗｺｻﾐﾄﾞ</v>
      </c>
      <c r="P300" s="16" t="n">
        <f aca="false">N(P299)+IF($C300=検索!$B$49,1,0)</f>
        <v>0</v>
      </c>
    </row>
    <row r="301" customFormat="false" ht="15" hidden="false" customHeight="false" outlineLevel="0" collapsed="false">
      <c r="A301" s="16" t="s">
        <v>221</v>
      </c>
      <c r="B301" s="0" t="s">
        <v>957</v>
      </c>
      <c r="C301" s="0" t="n">
        <v>113</v>
      </c>
      <c r="D301" s="0" t="str">
        <f aca="false">IFERROR(VLOOKUP($C301,薬効分類マスタ!$A$2:$B$180,2,FALSE()),"未登録")</f>
        <v>抗てんかん剤</v>
      </c>
      <c r="E301" s="16" t="s">
        <v>944</v>
      </c>
      <c r="F301" s="16" t="s">
        <v>411</v>
      </c>
      <c r="G301" s="16" t="s">
        <v>958</v>
      </c>
      <c r="H301" s="16" t="s">
        <v>385</v>
      </c>
      <c r="I301" s="0" t="n">
        <v>74.2</v>
      </c>
      <c r="J301" s="16" t="s">
        <v>239</v>
      </c>
      <c r="K301" s="0" t="str">
        <f aca="false">IFERROR(IF(VLOOKUP($C301,薬効分類マスタ!$A$2:$E$180,5,FALSE())=0,"",VLOOKUP($C301,薬効分類マスタ!$A$2:$E$180,5,FALSE())),"")</f>
        <v/>
      </c>
      <c r="L301" s="17"/>
      <c r="M301" s="0" t="str">
        <f aca="false">IF($K301="","",IF($L301&lt;&gt;"",$L301,VLOOKUP($C301,薬効分類マスタ!$A$2:$F$180,6,FALSE())))</f>
        <v/>
      </c>
      <c r="N301" s="0" t="str">
        <f aca="false">ASC(G301)</f>
        <v>ﾗｺｻﾐﾄﾞ錠50mg｢ｻﾜｲ｣</v>
      </c>
      <c r="O301" s="0" t="str">
        <f aca="false">ASC(E301)</f>
        <v>ﾗｺｻﾐﾄﾞ</v>
      </c>
      <c r="P301" s="16" t="n">
        <f aca="false">N(P300)+IF($C301=検索!$B$49,1,0)</f>
        <v>0</v>
      </c>
    </row>
    <row r="302" customFormat="false" ht="15" hidden="false" customHeight="false" outlineLevel="0" collapsed="false">
      <c r="A302" s="16" t="s">
        <v>221</v>
      </c>
      <c r="B302" s="0" t="s">
        <v>959</v>
      </c>
      <c r="C302" s="0" t="n">
        <v>113</v>
      </c>
      <c r="D302" s="0" t="str">
        <f aca="false">IFERROR(VLOOKUP($C302,薬効分類マスタ!$A$2:$B$180,2,FALSE()),"未登録")</f>
        <v>抗てんかん剤</v>
      </c>
      <c r="E302" s="16" t="s">
        <v>944</v>
      </c>
      <c r="F302" s="16" t="s">
        <v>411</v>
      </c>
      <c r="G302" s="16" t="s">
        <v>960</v>
      </c>
      <c r="H302" s="16" t="s">
        <v>354</v>
      </c>
      <c r="I302" s="0" t="n">
        <v>74.2</v>
      </c>
      <c r="J302" s="16" t="s">
        <v>239</v>
      </c>
      <c r="K302" s="0" t="str">
        <f aca="false">IFERROR(IF(VLOOKUP($C302,薬効分類マスタ!$A$2:$E$180,5,FALSE())=0,"",VLOOKUP($C302,薬効分類マスタ!$A$2:$E$180,5,FALSE())),"")</f>
        <v/>
      </c>
      <c r="L302" s="17"/>
      <c r="M302" s="0" t="str">
        <f aca="false">IF($K302="","",IF($L302&lt;&gt;"",$L302,VLOOKUP($C302,薬効分類マスタ!$A$2:$F$180,6,FALSE())))</f>
        <v/>
      </c>
      <c r="N302" s="0" t="str">
        <f aca="false">ASC(G302)</f>
        <v>ﾗｺｻﾐﾄﾞ錠50mg｢ｻﾝﾄﾞ｣</v>
      </c>
      <c r="O302" s="0" t="str">
        <f aca="false">ASC(E302)</f>
        <v>ﾗｺｻﾐﾄﾞ</v>
      </c>
      <c r="P302" s="16" t="n">
        <f aca="false">N(P301)+IF($C302=検索!$B$49,1,0)</f>
        <v>0</v>
      </c>
    </row>
    <row r="303" customFormat="false" ht="15" hidden="false" customHeight="false" outlineLevel="0" collapsed="false">
      <c r="A303" s="16" t="s">
        <v>221</v>
      </c>
      <c r="B303" s="0" t="s">
        <v>961</v>
      </c>
      <c r="C303" s="0" t="n">
        <v>113</v>
      </c>
      <c r="D303" s="0" t="str">
        <f aca="false">IFERROR(VLOOKUP($C303,薬効分類マスタ!$A$2:$B$180,2,FALSE()),"未登録")</f>
        <v>抗てんかん剤</v>
      </c>
      <c r="E303" s="16" t="s">
        <v>944</v>
      </c>
      <c r="F303" s="16" t="s">
        <v>411</v>
      </c>
      <c r="G303" s="16" t="s">
        <v>962</v>
      </c>
      <c r="H303" s="16" t="s">
        <v>831</v>
      </c>
      <c r="I303" s="0" t="n">
        <v>74.2</v>
      </c>
      <c r="J303" s="16" t="s">
        <v>239</v>
      </c>
      <c r="K303" s="0" t="str">
        <f aca="false">IFERROR(IF(VLOOKUP($C303,薬効分類マスタ!$A$2:$E$180,5,FALSE())=0,"",VLOOKUP($C303,薬効分類マスタ!$A$2:$E$180,5,FALSE())),"")</f>
        <v/>
      </c>
      <c r="L303" s="17"/>
      <c r="M303" s="0" t="str">
        <f aca="false">IF($K303="","",IF($L303&lt;&gt;"",$L303,VLOOKUP($C303,薬効分類マスタ!$A$2:$F$180,6,FALSE())))</f>
        <v/>
      </c>
      <c r="N303" s="0" t="str">
        <f aca="false">ASC(G303)</f>
        <v>ﾗｺｻﾐﾄﾞ錠50mg｢ﾀﾞｲﾄ｣</v>
      </c>
      <c r="O303" s="0" t="str">
        <f aca="false">ASC(E303)</f>
        <v>ﾗｺｻﾐﾄﾞ</v>
      </c>
      <c r="P303" s="16" t="n">
        <f aca="false">N(P302)+IF($C303=検索!$B$49,1,0)</f>
        <v>0</v>
      </c>
    </row>
    <row r="304" customFormat="false" ht="15" hidden="false" customHeight="false" outlineLevel="0" collapsed="false">
      <c r="A304" s="16" t="s">
        <v>221</v>
      </c>
      <c r="B304" s="0" t="s">
        <v>963</v>
      </c>
      <c r="C304" s="0" t="n">
        <v>113</v>
      </c>
      <c r="D304" s="0" t="str">
        <f aca="false">IFERROR(VLOOKUP($C304,薬効分類マスタ!$A$2:$B$180,2,FALSE()),"未登録")</f>
        <v>抗てんかん剤</v>
      </c>
      <c r="E304" s="16" t="s">
        <v>944</v>
      </c>
      <c r="F304" s="16" t="s">
        <v>411</v>
      </c>
      <c r="G304" s="16" t="s">
        <v>964</v>
      </c>
      <c r="H304" s="16" t="s">
        <v>557</v>
      </c>
      <c r="I304" s="0" t="n">
        <v>74.2</v>
      </c>
      <c r="J304" s="16" t="s">
        <v>239</v>
      </c>
      <c r="K304" s="0" t="str">
        <f aca="false">IFERROR(IF(VLOOKUP($C304,薬効分類マスタ!$A$2:$E$180,5,FALSE())=0,"",VLOOKUP($C304,薬効分類マスタ!$A$2:$E$180,5,FALSE())),"")</f>
        <v/>
      </c>
      <c r="L304" s="17"/>
      <c r="M304" s="0" t="str">
        <f aca="false">IF($K304="","",IF($L304&lt;&gt;"",$L304,VLOOKUP($C304,薬効分類マスタ!$A$2:$F$180,6,FALSE())))</f>
        <v/>
      </c>
      <c r="N304" s="0" t="str">
        <f aca="false">ASC(G304)</f>
        <v>ﾗｺｻﾐﾄﾞ錠50mg｢ﾀｶﾀ｣</v>
      </c>
      <c r="O304" s="0" t="str">
        <f aca="false">ASC(E304)</f>
        <v>ﾗｺｻﾐﾄﾞ</v>
      </c>
      <c r="P304" s="16" t="n">
        <f aca="false">N(P303)+IF($C304=検索!$B$49,1,0)</f>
        <v>0</v>
      </c>
    </row>
    <row r="305" customFormat="false" ht="15" hidden="false" customHeight="false" outlineLevel="0" collapsed="false">
      <c r="A305" s="16" t="s">
        <v>221</v>
      </c>
      <c r="B305" s="0" t="s">
        <v>965</v>
      </c>
      <c r="C305" s="0" t="n">
        <v>113</v>
      </c>
      <c r="D305" s="0" t="str">
        <f aca="false">IFERROR(VLOOKUP($C305,薬効分類マスタ!$A$2:$B$180,2,FALSE()),"未登録")</f>
        <v>抗てんかん剤</v>
      </c>
      <c r="E305" s="16" t="s">
        <v>944</v>
      </c>
      <c r="F305" s="16" t="s">
        <v>411</v>
      </c>
      <c r="G305" s="16" t="s">
        <v>966</v>
      </c>
      <c r="H305" s="16" t="s">
        <v>606</v>
      </c>
      <c r="I305" s="0" t="n">
        <v>74.2</v>
      </c>
      <c r="J305" s="16" t="s">
        <v>239</v>
      </c>
      <c r="K305" s="0" t="str">
        <f aca="false">IFERROR(IF(VLOOKUP($C305,薬効分類マスタ!$A$2:$E$180,5,FALSE())=0,"",VLOOKUP($C305,薬効分類マスタ!$A$2:$E$180,5,FALSE())),"")</f>
        <v/>
      </c>
      <c r="L305" s="17"/>
      <c r="M305" s="0" t="str">
        <f aca="false">IF($K305="","",IF($L305&lt;&gt;"",$L305,VLOOKUP($C305,薬効分類マスタ!$A$2:$F$180,6,FALSE())))</f>
        <v/>
      </c>
      <c r="N305" s="0" t="str">
        <f aca="false">ASC(G305)</f>
        <v>ﾗｺｻﾐﾄﾞ錠50mg｢日新｣</v>
      </c>
      <c r="O305" s="0" t="str">
        <f aca="false">ASC(E305)</f>
        <v>ﾗｺｻﾐﾄﾞ</v>
      </c>
      <c r="P305" s="16" t="n">
        <f aca="false">N(P304)+IF($C305=検索!$B$49,1,0)</f>
        <v>0</v>
      </c>
    </row>
    <row r="306" customFormat="false" ht="15" hidden="false" customHeight="false" outlineLevel="0" collapsed="false">
      <c r="A306" s="16" t="s">
        <v>221</v>
      </c>
      <c r="B306" s="0" t="s">
        <v>967</v>
      </c>
      <c r="C306" s="0" t="n">
        <v>113</v>
      </c>
      <c r="D306" s="0" t="str">
        <f aca="false">IFERROR(VLOOKUP($C306,薬効分類マスタ!$A$2:$B$180,2,FALSE()),"未登録")</f>
        <v>抗てんかん剤</v>
      </c>
      <c r="E306" s="16" t="s">
        <v>944</v>
      </c>
      <c r="F306" s="16" t="s">
        <v>411</v>
      </c>
      <c r="G306" s="16" t="s">
        <v>968</v>
      </c>
      <c r="H306" s="16" t="s">
        <v>533</v>
      </c>
      <c r="I306" s="0" t="n">
        <v>74.2</v>
      </c>
      <c r="J306" s="16" t="s">
        <v>239</v>
      </c>
      <c r="K306" s="0" t="str">
        <f aca="false">IFERROR(IF(VLOOKUP($C306,薬効分類マスタ!$A$2:$E$180,5,FALSE())=0,"",VLOOKUP($C306,薬効分類マスタ!$A$2:$E$180,5,FALSE())),"")</f>
        <v/>
      </c>
      <c r="L306" s="17"/>
      <c r="M306" s="0" t="str">
        <f aca="false">IF($K306="","",IF($L306&lt;&gt;"",$L306,VLOOKUP($C306,薬効分類マスタ!$A$2:$F$180,6,FALSE())))</f>
        <v/>
      </c>
      <c r="N306" s="0" t="str">
        <f aca="false">ASC(G306)</f>
        <v>ﾗｺｻﾐﾄﾞ錠50mg｢ﾄｰﾜ｣</v>
      </c>
      <c r="O306" s="0" t="str">
        <f aca="false">ASC(E306)</f>
        <v>ﾗｺｻﾐﾄﾞ</v>
      </c>
      <c r="P306" s="16" t="n">
        <f aca="false">N(P305)+IF($C306=検索!$B$49,1,0)</f>
        <v>0</v>
      </c>
    </row>
    <row r="307" customFormat="false" ht="15" hidden="false" customHeight="false" outlineLevel="0" collapsed="false">
      <c r="A307" s="16" t="s">
        <v>221</v>
      </c>
      <c r="B307" s="0" t="s">
        <v>969</v>
      </c>
      <c r="C307" s="0" t="n">
        <v>113</v>
      </c>
      <c r="D307" s="0" t="str">
        <f aca="false">IFERROR(VLOOKUP($C307,薬効分類マスタ!$A$2:$B$180,2,FALSE()),"未登録")</f>
        <v>抗てんかん剤</v>
      </c>
      <c r="E307" s="16" t="s">
        <v>944</v>
      </c>
      <c r="F307" s="16" t="s">
        <v>627</v>
      </c>
      <c r="G307" s="16" t="s">
        <v>970</v>
      </c>
      <c r="H307" s="16" t="s">
        <v>826</v>
      </c>
      <c r="I307" s="0" t="n">
        <v>303</v>
      </c>
      <c r="J307" s="16" t="s">
        <v>232</v>
      </c>
      <c r="K307" s="0" t="str">
        <f aca="false">IFERROR(IF(VLOOKUP($C307,薬効分類マスタ!$A$2:$E$180,5,FALSE())=0,"",VLOOKUP($C307,薬効分類マスタ!$A$2:$E$180,5,FALSE())),"")</f>
        <v/>
      </c>
      <c r="L307" s="17"/>
      <c r="M307" s="0" t="str">
        <f aca="false">IF($K307="","",IF($L307&lt;&gt;"",$L307,VLOOKUP($C307,薬効分類マスタ!$A$2:$F$180,6,FALSE())))</f>
        <v/>
      </c>
      <c r="N307" s="0" t="str">
        <f aca="false">ASC(G307)</f>
        <v>ﾋﾞﾑﾊﾟｯﾄ錠100mg</v>
      </c>
      <c r="O307" s="0" t="str">
        <f aca="false">ASC(E307)</f>
        <v>ﾗｺｻﾐﾄﾞ</v>
      </c>
      <c r="P307" s="16" t="n">
        <f aca="false">N(P306)+IF($C307=検索!$B$49,1,0)</f>
        <v>0</v>
      </c>
    </row>
    <row r="308" customFormat="false" ht="15" hidden="false" customHeight="false" outlineLevel="0" collapsed="false">
      <c r="A308" s="16" t="s">
        <v>221</v>
      </c>
      <c r="B308" s="0" t="s">
        <v>971</v>
      </c>
      <c r="C308" s="0" t="n">
        <v>113</v>
      </c>
      <c r="D308" s="0" t="str">
        <f aca="false">IFERROR(VLOOKUP($C308,薬効分類マスタ!$A$2:$B$180,2,FALSE()),"未登録")</f>
        <v>抗てんかん剤</v>
      </c>
      <c r="E308" s="16" t="s">
        <v>944</v>
      </c>
      <c r="F308" s="16" t="s">
        <v>627</v>
      </c>
      <c r="G308" s="16" t="s">
        <v>972</v>
      </c>
      <c r="H308" s="16" t="s">
        <v>527</v>
      </c>
      <c r="I308" s="0" t="n">
        <v>121.1</v>
      </c>
      <c r="J308" s="16" t="s">
        <v>239</v>
      </c>
      <c r="K308" s="0" t="str">
        <f aca="false">IFERROR(IF(VLOOKUP($C308,薬効分類マスタ!$A$2:$E$180,5,FALSE())=0,"",VLOOKUP($C308,薬効分類マスタ!$A$2:$E$180,5,FALSE())),"")</f>
        <v/>
      </c>
      <c r="L308" s="17"/>
      <c r="M308" s="0" t="str">
        <f aca="false">IF($K308="","",IF($L308&lt;&gt;"",$L308,VLOOKUP($C308,薬効分類マスタ!$A$2:$F$180,6,FALSE())))</f>
        <v/>
      </c>
      <c r="N308" s="0" t="str">
        <f aca="false">ASC(G308)</f>
        <v>ﾗｺｻﾐﾄﾞ錠100mg｢JG｣</v>
      </c>
      <c r="O308" s="0" t="str">
        <f aca="false">ASC(E308)</f>
        <v>ﾗｺｻﾐﾄﾞ</v>
      </c>
      <c r="P308" s="16" t="n">
        <f aca="false">N(P307)+IF($C308=検索!$B$49,1,0)</f>
        <v>0</v>
      </c>
    </row>
    <row r="309" customFormat="false" ht="15" hidden="false" customHeight="false" outlineLevel="0" collapsed="false">
      <c r="A309" s="16" t="s">
        <v>221</v>
      </c>
      <c r="B309" s="0" t="s">
        <v>973</v>
      </c>
      <c r="C309" s="0" t="n">
        <v>113</v>
      </c>
      <c r="D309" s="0" t="str">
        <f aca="false">IFERROR(VLOOKUP($C309,薬効分類マスタ!$A$2:$B$180,2,FALSE()),"未登録")</f>
        <v>抗てんかん剤</v>
      </c>
      <c r="E309" s="16" t="s">
        <v>944</v>
      </c>
      <c r="F309" s="16" t="s">
        <v>627</v>
      </c>
      <c r="G309" s="16" t="s">
        <v>974</v>
      </c>
      <c r="H309" s="16" t="s">
        <v>950</v>
      </c>
      <c r="I309" s="0" t="n">
        <v>121.1</v>
      </c>
      <c r="J309" s="16" t="s">
        <v>239</v>
      </c>
      <c r="K309" s="0" t="str">
        <f aca="false">IFERROR(IF(VLOOKUP($C309,薬効分類マスタ!$A$2:$E$180,5,FALSE())=0,"",VLOOKUP($C309,薬効分類マスタ!$A$2:$E$180,5,FALSE())),"")</f>
        <v/>
      </c>
      <c r="L309" s="17"/>
      <c r="M309" s="0" t="str">
        <f aca="false">IF($K309="","",IF($L309&lt;&gt;"",$L309,VLOOKUP($C309,薬効分類マスタ!$A$2:$F$180,6,FALSE())))</f>
        <v/>
      </c>
      <c r="N309" s="0" t="str">
        <f aca="false">ASC(G309)</f>
        <v>ﾗｺｻﾐﾄﾞ錠100mg｢VTRS｣</v>
      </c>
      <c r="O309" s="0" t="str">
        <f aca="false">ASC(E309)</f>
        <v>ﾗｺｻﾐﾄﾞ</v>
      </c>
      <c r="P309" s="16" t="n">
        <f aca="false">N(P308)+IF($C309=検索!$B$49,1,0)</f>
        <v>0</v>
      </c>
    </row>
    <row r="310" customFormat="false" ht="15" hidden="false" customHeight="false" outlineLevel="0" collapsed="false">
      <c r="A310" s="16" t="s">
        <v>221</v>
      </c>
      <c r="B310" s="0" t="s">
        <v>975</v>
      </c>
      <c r="C310" s="0" t="n">
        <v>113</v>
      </c>
      <c r="D310" s="0" t="str">
        <f aca="false">IFERROR(VLOOKUP($C310,薬効分類マスタ!$A$2:$B$180,2,FALSE()),"未登録")</f>
        <v>抗てんかん剤</v>
      </c>
      <c r="E310" s="16" t="s">
        <v>944</v>
      </c>
      <c r="F310" s="16" t="s">
        <v>627</v>
      </c>
      <c r="G310" s="16" t="s">
        <v>976</v>
      </c>
      <c r="H310" s="16" t="s">
        <v>574</v>
      </c>
      <c r="I310" s="0" t="n">
        <v>121.1</v>
      </c>
      <c r="J310" s="16" t="s">
        <v>239</v>
      </c>
      <c r="K310" s="0" t="str">
        <f aca="false">IFERROR(IF(VLOOKUP($C310,薬効分類マスタ!$A$2:$E$180,5,FALSE())=0,"",VLOOKUP($C310,薬効分類マスタ!$A$2:$E$180,5,FALSE())),"")</f>
        <v/>
      </c>
      <c r="L310" s="17"/>
      <c r="M310" s="0" t="str">
        <f aca="false">IF($K310="","",IF($L310&lt;&gt;"",$L310,VLOOKUP($C310,薬効分類マスタ!$A$2:$F$180,6,FALSE())))</f>
        <v/>
      </c>
      <c r="N310" s="0" t="str">
        <f aca="false">ASC(G310)</f>
        <v>ﾗｺｻﾐﾄﾞ錠100mg｢YD｣</v>
      </c>
      <c r="O310" s="0" t="str">
        <f aca="false">ASC(E310)</f>
        <v>ﾗｺｻﾐﾄﾞ</v>
      </c>
      <c r="P310" s="16" t="n">
        <f aca="false">N(P309)+IF($C310=検索!$B$49,1,0)</f>
        <v>0</v>
      </c>
    </row>
    <row r="311" customFormat="false" ht="15" hidden="false" customHeight="false" outlineLevel="0" collapsed="false">
      <c r="A311" s="16" t="s">
        <v>221</v>
      </c>
      <c r="B311" s="0" t="s">
        <v>977</v>
      </c>
      <c r="C311" s="0" t="n">
        <v>113</v>
      </c>
      <c r="D311" s="0" t="str">
        <f aca="false">IFERROR(VLOOKUP($C311,薬効分類マスタ!$A$2:$B$180,2,FALSE()),"未登録")</f>
        <v>抗てんかん剤</v>
      </c>
      <c r="E311" s="16" t="s">
        <v>944</v>
      </c>
      <c r="F311" s="16" t="s">
        <v>627</v>
      </c>
      <c r="G311" s="16" t="s">
        <v>978</v>
      </c>
      <c r="H311" s="16" t="s">
        <v>238</v>
      </c>
      <c r="I311" s="0" t="n">
        <v>121.1</v>
      </c>
      <c r="J311" s="16" t="s">
        <v>239</v>
      </c>
      <c r="K311" s="0" t="str">
        <f aca="false">IFERROR(IF(VLOOKUP($C311,薬効分類マスタ!$A$2:$E$180,5,FALSE())=0,"",VLOOKUP($C311,薬効分類マスタ!$A$2:$E$180,5,FALSE())),"")</f>
        <v/>
      </c>
      <c r="L311" s="17"/>
      <c r="M311" s="0" t="str">
        <f aca="false">IF($K311="","",IF($L311&lt;&gt;"",$L311,VLOOKUP($C311,薬効分類マスタ!$A$2:$F$180,6,FALSE())))</f>
        <v/>
      </c>
      <c r="N311" s="0" t="str">
        <f aca="false">ASC(G311)</f>
        <v>ﾗｺｻﾐﾄﾞ錠100mg｢ｱﾒﾙ｣</v>
      </c>
      <c r="O311" s="0" t="str">
        <f aca="false">ASC(E311)</f>
        <v>ﾗｺｻﾐﾄﾞ</v>
      </c>
      <c r="P311" s="16" t="n">
        <f aca="false">N(P310)+IF($C311=検索!$B$49,1,0)</f>
        <v>0</v>
      </c>
    </row>
    <row r="312" customFormat="false" ht="15" hidden="false" customHeight="false" outlineLevel="0" collapsed="false">
      <c r="A312" s="16" t="s">
        <v>221</v>
      </c>
      <c r="B312" s="0" t="s">
        <v>979</v>
      </c>
      <c r="C312" s="0" t="n">
        <v>113</v>
      </c>
      <c r="D312" s="0" t="str">
        <f aca="false">IFERROR(VLOOKUP($C312,薬効分類マスタ!$A$2:$B$180,2,FALSE()),"未登録")</f>
        <v>抗てんかん剤</v>
      </c>
      <c r="E312" s="16" t="s">
        <v>944</v>
      </c>
      <c r="F312" s="16" t="s">
        <v>627</v>
      </c>
      <c r="G312" s="16" t="s">
        <v>980</v>
      </c>
      <c r="H312" s="16" t="s">
        <v>530</v>
      </c>
      <c r="I312" s="0" t="n">
        <v>121.1</v>
      </c>
      <c r="J312" s="16" t="s">
        <v>239</v>
      </c>
      <c r="K312" s="0" t="str">
        <f aca="false">IFERROR(IF(VLOOKUP($C312,薬効分類マスタ!$A$2:$E$180,5,FALSE())=0,"",VLOOKUP($C312,薬効分類マスタ!$A$2:$E$180,5,FALSE())),"")</f>
        <v/>
      </c>
      <c r="L312" s="17"/>
      <c r="M312" s="0" t="str">
        <f aca="false">IF($K312="","",IF($L312&lt;&gt;"",$L312,VLOOKUP($C312,薬効分類マスタ!$A$2:$F$180,6,FALSE())))</f>
        <v/>
      </c>
      <c r="N312" s="0" t="str">
        <f aca="false">ASC(G312)</f>
        <v>ﾗｺｻﾐﾄﾞ錠100mg｢ｹﾐﾌｧ｣</v>
      </c>
      <c r="O312" s="0" t="str">
        <f aca="false">ASC(E312)</f>
        <v>ﾗｺｻﾐﾄﾞ</v>
      </c>
      <c r="P312" s="16" t="n">
        <f aca="false">N(P311)+IF($C312=検索!$B$49,1,0)</f>
        <v>0</v>
      </c>
    </row>
    <row r="313" customFormat="false" ht="15" hidden="false" customHeight="false" outlineLevel="0" collapsed="false">
      <c r="A313" s="16" t="s">
        <v>221</v>
      </c>
      <c r="B313" s="0" t="s">
        <v>981</v>
      </c>
      <c r="C313" s="0" t="n">
        <v>113</v>
      </c>
      <c r="D313" s="0" t="str">
        <f aca="false">IFERROR(VLOOKUP($C313,薬効分類マスタ!$A$2:$B$180,2,FALSE()),"未登録")</f>
        <v>抗てんかん剤</v>
      </c>
      <c r="E313" s="16" t="s">
        <v>944</v>
      </c>
      <c r="F313" s="16" t="s">
        <v>627</v>
      </c>
      <c r="G313" s="16" t="s">
        <v>982</v>
      </c>
      <c r="H313" s="16" t="s">
        <v>385</v>
      </c>
      <c r="I313" s="0" t="n">
        <v>121.1</v>
      </c>
      <c r="J313" s="16" t="s">
        <v>239</v>
      </c>
      <c r="K313" s="0" t="str">
        <f aca="false">IFERROR(IF(VLOOKUP($C313,薬効分類マスタ!$A$2:$E$180,5,FALSE())=0,"",VLOOKUP($C313,薬効分類マスタ!$A$2:$E$180,5,FALSE())),"")</f>
        <v/>
      </c>
      <c r="L313" s="17"/>
      <c r="M313" s="0" t="str">
        <f aca="false">IF($K313="","",IF($L313&lt;&gt;"",$L313,VLOOKUP($C313,薬効分類マスタ!$A$2:$F$180,6,FALSE())))</f>
        <v/>
      </c>
      <c r="N313" s="0" t="str">
        <f aca="false">ASC(G313)</f>
        <v>ﾗｺｻﾐﾄﾞ錠100mg｢ｻﾜｲ｣</v>
      </c>
      <c r="O313" s="0" t="str">
        <f aca="false">ASC(E313)</f>
        <v>ﾗｺｻﾐﾄﾞ</v>
      </c>
      <c r="P313" s="16" t="n">
        <f aca="false">N(P312)+IF($C313=検索!$B$49,1,0)</f>
        <v>0</v>
      </c>
    </row>
    <row r="314" customFormat="false" ht="15" hidden="false" customHeight="false" outlineLevel="0" collapsed="false">
      <c r="A314" s="16" t="s">
        <v>221</v>
      </c>
      <c r="B314" s="0" t="s">
        <v>983</v>
      </c>
      <c r="C314" s="0" t="n">
        <v>113</v>
      </c>
      <c r="D314" s="0" t="str">
        <f aca="false">IFERROR(VLOOKUP($C314,薬効分類マスタ!$A$2:$B$180,2,FALSE()),"未登録")</f>
        <v>抗てんかん剤</v>
      </c>
      <c r="E314" s="16" t="s">
        <v>944</v>
      </c>
      <c r="F314" s="16" t="s">
        <v>627</v>
      </c>
      <c r="G314" s="16" t="s">
        <v>984</v>
      </c>
      <c r="H314" s="16" t="s">
        <v>354</v>
      </c>
      <c r="I314" s="0" t="n">
        <v>121.1</v>
      </c>
      <c r="J314" s="16" t="s">
        <v>239</v>
      </c>
      <c r="K314" s="0" t="str">
        <f aca="false">IFERROR(IF(VLOOKUP($C314,薬効分類マスタ!$A$2:$E$180,5,FALSE())=0,"",VLOOKUP($C314,薬効分類マスタ!$A$2:$E$180,5,FALSE())),"")</f>
        <v/>
      </c>
      <c r="L314" s="17"/>
      <c r="M314" s="0" t="str">
        <f aca="false">IF($K314="","",IF($L314&lt;&gt;"",$L314,VLOOKUP($C314,薬効分類マスタ!$A$2:$F$180,6,FALSE())))</f>
        <v/>
      </c>
      <c r="N314" s="0" t="str">
        <f aca="false">ASC(G314)</f>
        <v>ﾗｺｻﾐﾄﾞ錠100mg｢ｻﾝﾄﾞ｣</v>
      </c>
      <c r="O314" s="0" t="str">
        <f aca="false">ASC(E314)</f>
        <v>ﾗｺｻﾐﾄﾞ</v>
      </c>
      <c r="P314" s="16" t="n">
        <f aca="false">N(P313)+IF($C314=検索!$B$49,1,0)</f>
        <v>0</v>
      </c>
    </row>
    <row r="315" customFormat="false" ht="15" hidden="false" customHeight="false" outlineLevel="0" collapsed="false">
      <c r="A315" s="16" t="s">
        <v>221</v>
      </c>
      <c r="B315" s="0" t="s">
        <v>985</v>
      </c>
      <c r="C315" s="0" t="n">
        <v>113</v>
      </c>
      <c r="D315" s="0" t="str">
        <f aca="false">IFERROR(VLOOKUP($C315,薬効分類マスタ!$A$2:$B$180,2,FALSE()),"未登録")</f>
        <v>抗てんかん剤</v>
      </c>
      <c r="E315" s="16" t="s">
        <v>944</v>
      </c>
      <c r="F315" s="16" t="s">
        <v>627</v>
      </c>
      <c r="G315" s="16" t="s">
        <v>986</v>
      </c>
      <c r="H315" s="16" t="s">
        <v>831</v>
      </c>
      <c r="I315" s="0" t="n">
        <v>121.1</v>
      </c>
      <c r="J315" s="16" t="s">
        <v>239</v>
      </c>
      <c r="K315" s="0" t="str">
        <f aca="false">IFERROR(IF(VLOOKUP($C315,薬効分類マスタ!$A$2:$E$180,5,FALSE())=0,"",VLOOKUP($C315,薬効分類マスタ!$A$2:$E$180,5,FALSE())),"")</f>
        <v/>
      </c>
      <c r="L315" s="17"/>
      <c r="M315" s="0" t="str">
        <f aca="false">IF($K315="","",IF($L315&lt;&gt;"",$L315,VLOOKUP($C315,薬効分類マスタ!$A$2:$F$180,6,FALSE())))</f>
        <v/>
      </c>
      <c r="N315" s="0" t="str">
        <f aca="false">ASC(G315)</f>
        <v>ﾗｺｻﾐﾄﾞ錠100mg｢ﾀﾞｲﾄ｣</v>
      </c>
      <c r="O315" s="0" t="str">
        <f aca="false">ASC(E315)</f>
        <v>ﾗｺｻﾐﾄﾞ</v>
      </c>
      <c r="P315" s="16" t="n">
        <f aca="false">N(P314)+IF($C315=検索!$B$49,1,0)</f>
        <v>0</v>
      </c>
    </row>
    <row r="316" customFormat="false" ht="15" hidden="false" customHeight="false" outlineLevel="0" collapsed="false">
      <c r="A316" s="16" t="s">
        <v>221</v>
      </c>
      <c r="B316" s="0" t="s">
        <v>987</v>
      </c>
      <c r="C316" s="0" t="n">
        <v>113</v>
      </c>
      <c r="D316" s="0" t="str">
        <f aca="false">IFERROR(VLOOKUP($C316,薬効分類マスタ!$A$2:$B$180,2,FALSE()),"未登録")</f>
        <v>抗てんかん剤</v>
      </c>
      <c r="E316" s="16" t="s">
        <v>944</v>
      </c>
      <c r="F316" s="16" t="s">
        <v>627</v>
      </c>
      <c r="G316" s="16" t="s">
        <v>988</v>
      </c>
      <c r="H316" s="16" t="s">
        <v>557</v>
      </c>
      <c r="I316" s="0" t="n">
        <v>121.1</v>
      </c>
      <c r="J316" s="16" t="s">
        <v>239</v>
      </c>
      <c r="K316" s="0" t="str">
        <f aca="false">IFERROR(IF(VLOOKUP($C316,薬効分類マスタ!$A$2:$E$180,5,FALSE())=0,"",VLOOKUP($C316,薬効分類マスタ!$A$2:$E$180,5,FALSE())),"")</f>
        <v/>
      </c>
      <c r="L316" s="17"/>
      <c r="M316" s="0" t="str">
        <f aca="false">IF($K316="","",IF($L316&lt;&gt;"",$L316,VLOOKUP($C316,薬効分類マスタ!$A$2:$F$180,6,FALSE())))</f>
        <v/>
      </c>
      <c r="N316" s="0" t="str">
        <f aca="false">ASC(G316)</f>
        <v>ﾗｺｻﾐﾄﾞ錠100mg｢ﾀｶﾀ｣</v>
      </c>
      <c r="O316" s="0" t="str">
        <f aca="false">ASC(E316)</f>
        <v>ﾗｺｻﾐﾄﾞ</v>
      </c>
      <c r="P316" s="16" t="n">
        <f aca="false">N(P315)+IF($C316=検索!$B$49,1,0)</f>
        <v>0</v>
      </c>
    </row>
    <row r="317" customFormat="false" ht="15" hidden="false" customHeight="false" outlineLevel="0" collapsed="false">
      <c r="A317" s="16" t="s">
        <v>221</v>
      </c>
      <c r="B317" s="0" t="s">
        <v>989</v>
      </c>
      <c r="C317" s="0" t="n">
        <v>113</v>
      </c>
      <c r="D317" s="0" t="str">
        <f aca="false">IFERROR(VLOOKUP($C317,薬効分類マスタ!$A$2:$B$180,2,FALSE()),"未登録")</f>
        <v>抗てんかん剤</v>
      </c>
      <c r="E317" s="16" t="s">
        <v>944</v>
      </c>
      <c r="F317" s="16" t="s">
        <v>627</v>
      </c>
      <c r="G317" s="16" t="s">
        <v>990</v>
      </c>
      <c r="H317" s="16" t="s">
        <v>606</v>
      </c>
      <c r="I317" s="0" t="n">
        <v>121.1</v>
      </c>
      <c r="J317" s="16" t="s">
        <v>239</v>
      </c>
      <c r="K317" s="0" t="str">
        <f aca="false">IFERROR(IF(VLOOKUP($C317,薬効分類マスタ!$A$2:$E$180,5,FALSE())=0,"",VLOOKUP($C317,薬効分類マスタ!$A$2:$E$180,5,FALSE())),"")</f>
        <v/>
      </c>
      <c r="L317" s="17"/>
      <c r="M317" s="0" t="str">
        <f aca="false">IF($K317="","",IF($L317&lt;&gt;"",$L317,VLOOKUP($C317,薬効分類マスタ!$A$2:$F$180,6,FALSE())))</f>
        <v/>
      </c>
      <c r="N317" s="0" t="str">
        <f aca="false">ASC(G317)</f>
        <v>ﾗｺｻﾐﾄﾞ錠100mg｢日新｣</v>
      </c>
      <c r="O317" s="0" t="str">
        <f aca="false">ASC(E317)</f>
        <v>ﾗｺｻﾐﾄﾞ</v>
      </c>
      <c r="P317" s="16" t="n">
        <f aca="false">N(P316)+IF($C317=検索!$B$49,1,0)</f>
        <v>0</v>
      </c>
    </row>
    <row r="318" customFormat="false" ht="15" hidden="false" customHeight="false" outlineLevel="0" collapsed="false">
      <c r="A318" s="16" t="s">
        <v>221</v>
      </c>
      <c r="B318" s="0" t="s">
        <v>991</v>
      </c>
      <c r="C318" s="0" t="n">
        <v>113</v>
      </c>
      <c r="D318" s="0" t="str">
        <f aca="false">IFERROR(VLOOKUP($C318,薬効分類マスタ!$A$2:$B$180,2,FALSE()),"未登録")</f>
        <v>抗てんかん剤</v>
      </c>
      <c r="E318" s="16" t="s">
        <v>944</v>
      </c>
      <c r="F318" s="16" t="s">
        <v>627</v>
      </c>
      <c r="G318" s="16" t="s">
        <v>992</v>
      </c>
      <c r="H318" s="16" t="s">
        <v>533</v>
      </c>
      <c r="I318" s="0" t="n">
        <v>121.1</v>
      </c>
      <c r="J318" s="16" t="s">
        <v>239</v>
      </c>
      <c r="K318" s="0" t="str">
        <f aca="false">IFERROR(IF(VLOOKUP($C318,薬効分類マスタ!$A$2:$E$180,5,FALSE())=0,"",VLOOKUP($C318,薬効分類マスタ!$A$2:$E$180,5,FALSE())),"")</f>
        <v/>
      </c>
      <c r="L318" s="17"/>
      <c r="M318" s="0" t="str">
        <f aca="false">IF($K318="","",IF($L318&lt;&gt;"",$L318,VLOOKUP($C318,薬効分類マスタ!$A$2:$F$180,6,FALSE())))</f>
        <v/>
      </c>
      <c r="N318" s="0" t="str">
        <f aca="false">ASC(G318)</f>
        <v>ﾗｺｻﾐﾄﾞ錠100mg｢ﾄｰﾜ｣</v>
      </c>
      <c r="O318" s="0" t="str">
        <f aca="false">ASC(E318)</f>
        <v>ﾗｺｻﾐﾄﾞ</v>
      </c>
      <c r="P318" s="16" t="n">
        <f aca="false">N(P317)+IF($C318=検索!$B$49,1,0)</f>
        <v>0</v>
      </c>
    </row>
    <row r="319" customFormat="false" ht="15" hidden="false" customHeight="false" outlineLevel="0" collapsed="false">
      <c r="A319" s="16" t="s">
        <v>221</v>
      </c>
      <c r="B319" s="0" t="s">
        <v>993</v>
      </c>
      <c r="C319" s="0" t="n">
        <v>113</v>
      </c>
      <c r="D319" s="0" t="str">
        <f aca="false">IFERROR(VLOOKUP($C319,薬効分類マスタ!$A$2:$B$180,2,FALSE()),"未登録")</f>
        <v>抗てんかん剤</v>
      </c>
      <c r="E319" s="16" t="s">
        <v>944</v>
      </c>
      <c r="F319" s="16" t="s">
        <v>307</v>
      </c>
      <c r="G319" s="16" t="s">
        <v>994</v>
      </c>
      <c r="H319" s="16" t="s">
        <v>826</v>
      </c>
      <c r="I319" s="0" t="n">
        <v>333.9</v>
      </c>
      <c r="J319" s="16" t="s">
        <v>232</v>
      </c>
      <c r="K319" s="0" t="str">
        <f aca="false">IFERROR(IF(VLOOKUP($C319,薬効分類マスタ!$A$2:$E$180,5,FALSE())=0,"",VLOOKUP($C319,薬効分類マスタ!$A$2:$E$180,5,FALSE())),"")</f>
        <v/>
      </c>
      <c r="L319" s="17"/>
      <c r="M319" s="0" t="str">
        <f aca="false">IF($K319="","",IF($L319&lt;&gt;"",$L319,VLOOKUP($C319,薬効分類マスタ!$A$2:$F$180,6,FALSE())))</f>
        <v/>
      </c>
      <c r="N319" s="0" t="str">
        <f aca="false">ASC(G319)</f>
        <v>ﾋﾞﾑﾊﾟｯﾄﾄﾞﾗｲｼﾛｯﾌﾟ10%</v>
      </c>
      <c r="O319" s="0" t="str">
        <f aca="false">ASC(E319)</f>
        <v>ﾗｺｻﾐﾄﾞ</v>
      </c>
      <c r="P319" s="16" t="n">
        <f aca="false">N(P318)+IF($C319=検索!$B$49,1,0)</f>
        <v>0</v>
      </c>
    </row>
    <row r="320" customFormat="false" ht="15" hidden="false" customHeight="false" outlineLevel="0" collapsed="false">
      <c r="A320" s="16" t="s">
        <v>221</v>
      </c>
      <c r="B320" s="0" t="s">
        <v>995</v>
      </c>
      <c r="C320" s="0" t="n">
        <v>113</v>
      </c>
      <c r="D320" s="0" t="str">
        <f aca="false">IFERROR(VLOOKUP($C320,薬効分類マスタ!$A$2:$B$180,2,FALSE()),"未登録")</f>
        <v>抗てんかん剤</v>
      </c>
      <c r="E320" s="16" t="s">
        <v>944</v>
      </c>
      <c r="F320" s="16" t="s">
        <v>307</v>
      </c>
      <c r="G320" s="16" t="s">
        <v>996</v>
      </c>
      <c r="H320" s="16" t="s">
        <v>527</v>
      </c>
      <c r="I320" s="0" t="n">
        <v>133.3</v>
      </c>
      <c r="J320" s="16" t="s">
        <v>239</v>
      </c>
      <c r="K320" s="0" t="str">
        <f aca="false">IFERROR(IF(VLOOKUP($C320,薬効分類マスタ!$A$2:$E$180,5,FALSE())=0,"",VLOOKUP($C320,薬効分類マスタ!$A$2:$E$180,5,FALSE())),"")</f>
        <v/>
      </c>
      <c r="L320" s="17"/>
      <c r="M320" s="0" t="str">
        <f aca="false">IF($K320="","",IF($L320&lt;&gt;"",$L320,VLOOKUP($C320,薬効分類マスタ!$A$2:$F$180,6,FALSE())))</f>
        <v/>
      </c>
      <c r="N320" s="0" t="str">
        <f aca="false">ASC(G320)</f>
        <v>ﾗｺｻﾐﾄﾞﾄﾞﾗｲｼﾛｯﾌﾟ10%｢JG｣</v>
      </c>
      <c r="O320" s="0" t="str">
        <f aca="false">ASC(E320)</f>
        <v>ﾗｺｻﾐﾄﾞ</v>
      </c>
      <c r="P320" s="16" t="n">
        <f aca="false">N(P319)+IF($C320=検索!$B$49,1,0)</f>
        <v>0</v>
      </c>
    </row>
    <row r="321" customFormat="false" ht="15" hidden="false" customHeight="false" outlineLevel="0" collapsed="false">
      <c r="A321" s="16" t="s">
        <v>221</v>
      </c>
      <c r="B321" s="0" t="s">
        <v>997</v>
      </c>
      <c r="C321" s="0" t="n">
        <v>113</v>
      </c>
      <c r="D321" s="0" t="str">
        <f aca="false">IFERROR(VLOOKUP($C321,薬効分類マスタ!$A$2:$B$180,2,FALSE()),"未登録")</f>
        <v>抗てんかん剤</v>
      </c>
      <c r="E321" s="16" t="s">
        <v>944</v>
      </c>
      <c r="F321" s="16" t="s">
        <v>307</v>
      </c>
      <c r="G321" s="16" t="s">
        <v>998</v>
      </c>
      <c r="H321" s="16" t="s">
        <v>574</v>
      </c>
      <c r="I321" s="0" t="n">
        <v>133.3</v>
      </c>
      <c r="J321" s="16" t="s">
        <v>239</v>
      </c>
      <c r="K321" s="0" t="str">
        <f aca="false">IFERROR(IF(VLOOKUP($C321,薬効分類マスタ!$A$2:$E$180,5,FALSE())=0,"",VLOOKUP($C321,薬効分類マスタ!$A$2:$E$180,5,FALSE())),"")</f>
        <v/>
      </c>
      <c r="L321" s="17"/>
      <c r="M321" s="0" t="str">
        <f aca="false">IF($K321="","",IF($L321&lt;&gt;"",$L321,VLOOKUP($C321,薬効分類マスタ!$A$2:$F$180,6,FALSE())))</f>
        <v/>
      </c>
      <c r="N321" s="0" t="str">
        <f aca="false">ASC(G321)</f>
        <v>ﾗｺｻﾐﾄﾞﾄﾞﾗｲｼﾛｯﾌﾟ10%｢YD｣</v>
      </c>
      <c r="O321" s="0" t="str">
        <f aca="false">ASC(E321)</f>
        <v>ﾗｺｻﾐﾄﾞ</v>
      </c>
      <c r="P321" s="16" t="n">
        <f aca="false">N(P320)+IF($C321=検索!$B$49,1,0)</f>
        <v>0</v>
      </c>
    </row>
    <row r="322" customFormat="false" ht="15" hidden="false" customHeight="false" outlineLevel="0" collapsed="false">
      <c r="A322" s="16" t="s">
        <v>221</v>
      </c>
      <c r="B322" s="0" t="s">
        <v>999</v>
      </c>
      <c r="C322" s="0" t="n">
        <v>113</v>
      </c>
      <c r="D322" s="0" t="str">
        <f aca="false">IFERROR(VLOOKUP($C322,薬効分類マスタ!$A$2:$B$180,2,FALSE()),"未登録")</f>
        <v>抗てんかん剤</v>
      </c>
      <c r="E322" s="16" t="s">
        <v>944</v>
      </c>
      <c r="F322" s="16" t="s">
        <v>307</v>
      </c>
      <c r="G322" s="16" t="s">
        <v>1000</v>
      </c>
      <c r="H322" s="16" t="s">
        <v>238</v>
      </c>
      <c r="I322" s="0" t="n">
        <v>133.3</v>
      </c>
      <c r="J322" s="16" t="s">
        <v>239</v>
      </c>
      <c r="K322" s="0" t="str">
        <f aca="false">IFERROR(IF(VLOOKUP($C322,薬効分類マスタ!$A$2:$E$180,5,FALSE())=0,"",VLOOKUP($C322,薬効分類マスタ!$A$2:$E$180,5,FALSE())),"")</f>
        <v/>
      </c>
      <c r="L322" s="17"/>
      <c r="M322" s="0" t="str">
        <f aca="false">IF($K322="","",IF($L322&lt;&gt;"",$L322,VLOOKUP($C322,薬効分類マスタ!$A$2:$F$180,6,FALSE())))</f>
        <v/>
      </c>
      <c r="N322" s="0" t="str">
        <f aca="false">ASC(G322)</f>
        <v>ﾗｺｻﾐﾄﾞDS10%｢ｱﾒﾙ｣</v>
      </c>
      <c r="O322" s="0" t="str">
        <f aca="false">ASC(E322)</f>
        <v>ﾗｺｻﾐﾄﾞ</v>
      </c>
      <c r="P322" s="16" t="n">
        <f aca="false">N(P321)+IF($C322=検索!$B$49,1,0)</f>
        <v>0</v>
      </c>
    </row>
    <row r="323" customFormat="false" ht="15" hidden="false" customHeight="false" outlineLevel="0" collapsed="false">
      <c r="A323" s="16" t="s">
        <v>221</v>
      </c>
      <c r="B323" s="0" t="s">
        <v>1001</v>
      </c>
      <c r="C323" s="0" t="n">
        <v>113</v>
      </c>
      <c r="D323" s="0" t="str">
        <f aca="false">IFERROR(VLOOKUP($C323,薬効分類マスタ!$A$2:$B$180,2,FALSE()),"未登録")</f>
        <v>抗てんかん剤</v>
      </c>
      <c r="E323" s="16" t="s">
        <v>944</v>
      </c>
      <c r="F323" s="16" t="s">
        <v>307</v>
      </c>
      <c r="G323" s="16" t="s">
        <v>1002</v>
      </c>
      <c r="H323" s="16" t="s">
        <v>530</v>
      </c>
      <c r="I323" s="0" t="n">
        <v>133.3</v>
      </c>
      <c r="J323" s="16" t="s">
        <v>239</v>
      </c>
      <c r="K323" s="0" t="str">
        <f aca="false">IFERROR(IF(VLOOKUP($C323,薬効分類マスタ!$A$2:$E$180,5,FALSE())=0,"",VLOOKUP($C323,薬効分類マスタ!$A$2:$E$180,5,FALSE())),"")</f>
        <v/>
      </c>
      <c r="L323" s="17"/>
      <c r="M323" s="0" t="str">
        <f aca="false">IF($K323="","",IF($L323&lt;&gt;"",$L323,VLOOKUP($C323,薬効分類マスタ!$A$2:$F$180,6,FALSE())))</f>
        <v/>
      </c>
      <c r="N323" s="0" t="str">
        <f aca="false">ASC(G323)</f>
        <v>ﾗｺｻﾐﾄﾞﾄﾞﾗｲｼﾛｯﾌﾟ10%｢ｹﾐﾌｧ｣</v>
      </c>
      <c r="O323" s="0" t="str">
        <f aca="false">ASC(E323)</f>
        <v>ﾗｺｻﾐﾄﾞ</v>
      </c>
      <c r="P323" s="16" t="n">
        <f aca="false">N(P322)+IF($C323=検索!$B$49,1,0)</f>
        <v>0</v>
      </c>
    </row>
    <row r="324" customFormat="false" ht="15" hidden="false" customHeight="false" outlineLevel="0" collapsed="false">
      <c r="A324" s="16" t="s">
        <v>221</v>
      </c>
      <c r="B324" s="0" t="s">
        <v>1003</v>
      </c>
      <c r="C324" s="0" t="n">
        <v>113</v>
      </c>
      <c r="D324" s="0" t="str">
        <f aca="false">IFERROR(VLOOKUP($C324,薬効分類マスタ!$A$2:$B$180,2,FALSE()),"未登録")</f>
        <v>抗てんかん剤</v>
      </c>
      <c r="E324" s="16" t="s">
        <v>944</v>
      </c>
      <c r="F324" s="16" t="s">
        <v>307</v>
      </c>
      <c r="G324" s="16" t="s">
        <v>1004</v>
      </c>
      <c r="H324" s="16" t="s">
        <v>385</v>
      </c>
      <c r="I324" s="0" t="n">
        <v>133.3</v>
      </c>
      <c r="J324" s="16" t="s">
        <v>239</v>
      </c>
      <c r="K324" s="0" t="str">
        <f aca="false">IFERROR(IF(VLOOKUP($C324,薬効分類マスタ!$A$2:$E$180,5,FALSE())=0,"",VLOOKUP($C324,薬効分類マスタ!$A$2:$E$180,5,FALSE())),"")</f>
        <v/>
      </c>
      <c r="L324" s="17"/>
      <c r="M324" s="0" t="str">
        <f aca="false">IF($K324="","",IF($L324&lt;&gt;"",$L324,VLOOKUP($C324,薬効分類マスタ!$A$2:$F$180,6,FALSE())))</f>
        <v/>
      </c>
      <c r="N324" s="0" t="str">
        <f aca="false">ASC(G324)</f>
        <v>ﾗｺｻﾐﾄﾞDS10%｢ｻﾜｲ｣</v>
      </c>
      <c r="O324" s="0" t="str">
        <f aca="false">ASC(E324)</f>
        <v>ﾗｺｻﾐﾄﾞ</v>
      </c>
      <c r="P324" s="16" t="n">
        <f aca="false">N(P323)+IF($C324=検索!$B$49,1,0)</f>
        <v>0</v>
      </c>
    </row>
    <row r="325" customFormat="false" ht="15" hidden="false" customHeight="false" outlineLevel="0" collapsed="false">
      <c r="A325" s="16" t="s">
        <v>221</v>
      </c>
      <c r="B325" s="0" t="s">
        <v>1005</v>
      </c>
      <c r="C325" s="0" t="n">
        <v>113</v>
      </c>
      <c r="D325" s="0" t="str">
        <f aca="false">IFERROR(VLOOKUP($C325,薬効分類マスタ!$A$2:$B$180,2,FALSE()),"未登録")</f>
        <v>抗てんかん剤</v>
      </c>
      <c r="E325" s="16" t="s">
        <v>944</v>
      </c>
      <c r="F325" s="16" t="s">
        <v>307</v>
      </c>
      <c r="G325" s="16" t="s">
        <v>1006</v>
      </c>
      <c r="H325" s="16" t="s">
        <v>354</v>
      </c>
      <c r="I325" s="0" t="n">
        <v>133.3</v>
      </c>
      <c r="J325" s="16" t="s">
        <v>239</v>
      </c>
      <c r="K325" s="0" t="str">
        <f aca="false">IFERROR(IF(VLOOKUP($C325,薬効分類マスタ!$A$2:$E$180,5,FALSE())=0,"",VLOOKUP($C325,薬効分類マスタ!$A$2:$E$180,5,FALSE())),"")</f>
        <v/>
      </c>
      <c r="L325" s="17"/>
      <c r="M325" s="0" t="str">
        <f aca="false">IF($K325="","",IF($L325&lt;&gt;"",$L325,VLOOKUP($C325,薬効分類マスタ!$A$2:$F$180,6,FALSE())))</f>
        <v/>
      </c>
      <c r="N325" s="0" t="str">
        <f aca="false">ASC(G325)</f>
        <v>ﾗｺｻﾐﾄﾞﾄﾞﾗｲｼﾛｯﾌﾟ10%｢ｻﾝﾄﾞ｣</v>
      </c>
      <c r="O325" s="0" t="str">
        <f aca="false">ASC(E325)</f>
        <v>ﾗｺｻﾐﾄﾞ</v>
      </c>
      <c r="P325" s="16" t="n">
        <f aca="false">N(P324)+IF($C325=検索!$B$49,1,0)</f>
        <v>0</v>
      </c>
    </row>
    <row r="326" customFormat="false" ht="15" hidden="false" customHeight="false" outlineLevel="0" collapsed="false">
      <c r="A326" s="16" t="s">
        <v>221</v>
      </c>
      <c r="B326" s="0" t="s">
        <v>1007</v>
      </c>
      <c r="C326" s="0" t="n">
        <v>113</v>
      </c>
      <c r="D326" s="0" t="str">
        <f aca="false">IFERROR(VLOOKUP($C326,薬効分類マスタ!$A$2:$B$180,2,FALSE()),"未登録")</f>
        <v>抗てんかん剤</v>
      </c>
      <c r="E326" s="16" t="s">
        <v>944</v>
      </c>
      <c r="F326" s="16" t="s">
        <v>307</v>
      </c>
      <c r="G326" s="16" t="s">
        <v>1008</v>
      </c>
      <c r="H326" s="16" t="s">
        <v>831</v>
      </c>
      <c r="I326" s="0" t="n">
        <v>133.3</v>
      </c>
      <c r="J326" s="16" t="s">
        <v>239</v>
      </c>
      <c r="K326" s="0" t="str">
        <f aca="false">IFERROR(IF(VLOOKUP($C326,薬効分類マスタ!$A$2:$E$180,5,FALSE())=0,"",VLOOKUP($C326,薬効分類マスタ!$A$2:$E$180,5,FALSE())),"")</f>
        <v/>
      </c>
      <c r="L326" s="17"/>
      <c r="M326" s="0" t="str">
        <f aca="false">IF($K326="","",IF($L326&lt;&gt;"",$L326,VLOOKUP($C326,薬効分類マスタ!$A$2:$F$180,6,FALSE())))</f>
        <v/>
      </c>
      <c r="N326" s="0" t="str">
        <f aca="false">ASC(G326)</f>
        <v>ﾗｺｻﾐﾄﾞﾄﾞﾗｲｼﾛｯﾌﾟ10%｢ﾀﾞｲﾄ｣</v>
      </c>
      <c r="O326" s="0" t="str">
        <f aca="false">ASC(E326)</f>
        <v>ﾗｺｻﾐﾄﾞ</v>
      </c>
      <c r="P326" s="16" t="n">
        <f aca="false">N(P325)+IF($C326=検索!$B$49,1,0)</f>
        <v>0</v>
      </c>
    </row>
    <row r="327" customFormat="false" ht="15" hidden="false" customHeight="false" outlineLevel="0" collapsed="false">
      <c r="A327" s="16" t="s">
        <v>221</v>
      </c>
      <c r="B327" s="0" t="s">
        <v>1009</v>
      </c>
      <c r="C327" s="0" t="n">
        <v>113</v>
      </c>
      <c r="D327" s="0" t="str">
        <f aca="false">IFERROR(VLOOKUP($C327,薬効分類マスタ!$A$2:$B$180,2,FALSE()),"未登録")</f>
        <v>抗てんかん剤</v>
      </c>
      <c r="E327" s="16" t="s">
        <v>944</v>
      </c>
      <c r="F327" s="16" t="s">
        <v>307</v>
      </c>
      <c r="G327" s="16" t="s">
        <v>1010</v>
      </c>
      <c r="H327" s="16" t="s">
        <v>557</v>
      </c>
      <c r="I327" s="0" t="n">
        <v>133.3</v>
      </c>
      <c r="J327" s="16" t="s">
        <v>239</v>
      </c>
      <c r="K327" s="0" t="str">
        <f aca="false">IFERROR(IF(VLOOKUP($C327,薬効分類マスタ!$A$2:$E$180,5,FALSE())=0,"",VLOOKUP($C327,薬効分類マスタ!$A$2:$E$180,5,FALSE())),"")</f>
        <v/>
      </c>
      <c r="L327" s="17"/>
      <c r="M327" s="0" t="str">
        <f aca="false">IF($K327="","",IF($L327&lt;&gt;"",$L327,VLOOKUP($C327,薬効分類マスタ!$A$2:$F$180,6,FALSE())))</f>
        <v/>
      </c>
      <c r="N327" s="0" t="str">
        <f aca="false">ASC(G327)</f>
        <v>ﾗｺｻﾐﾄﾞDS10%｢ﾀｶﾀ｣</v>
      </c>
      <c r="O327" s="0" t="str">
        <f aca="false">ASC(E327)</f>
        <v>ﾗｺｻﾐﾄﾞ</v>
      </c>
      <c r="P327" s="16" t="n">
        <f aca="false">N(P326)+IF($C327=検索!$B$49,1,0)</f>
        <v>0</v>
      </c>
    </row>
    <row r="328" customFormat="false" ht="15" hidden="false" customHeight="false" outlineLevel="0" collapsed="false">
      <c r="A328" s="16" t="s">
        <v>221</v>
      </c>
      <c r="B328" s="0" t="s">
        <v>1011</v>
      </c>
      <c r="C328" s="0" t="n">
        <v>113</v>
      </c>
      <c r="D328" s="0" t="str">
        <f aca="false">IFERROR(VLOOKUP($C328,薬効分類マスタ!$A$2:$B$180,2,FALSE()),"未登録")</f>
        <v>抗てんかん剤</v>
      </c>
      <c r="E328" s="16" t="s">
        <v>944</v>
      </c>
      <c r="F328" s="16" t="s">
        <v>307</v>
      </c>
      <c r="G328" s="16" t="s">
        <v>1012</v>
      </c>
      <c r="H328" s="16" t="s">
        <v>606</v>
      </c>
      <c r="I328" s="0" t="n">
        <v>133.3</v>
      </c>
      <c r="J328" s="16" t="s">
        <v>239</v>
      </c>
      <c r="K328" s="0" t="str">
        <f aca="false">IFERROR(IF(VLOOKUP($C328,薬効分類マスタ!$A$2:$E$180,5,FALSE())=0,"",VLOOKUP($C328,薬効分類マスタ!$A$2:$E$180,5,FALSE())),"")</f>
        <v/>
      </c>
      <c r="L328" s="17"/>
      <c r="M328" s="0" t="str">
        <f aca="false">IF($K328="","",IF($L328&lt;&gt;"",$L328,VLOOKUP($C328,薬効分類マスタ!$A$2:$F$180,6,FALSE())))</f>
        <v/>
      </c>
      <c r="N328" s="0" t="str">
        <f aca="false">ASC(G328)</f>
        <v>ﾗｺｻﾐﾄﾞﾄﾞﾗｲｼﾛｯﾌﾟ10%｢日新｣</v>
      </c>
      <c r="O328" s="0" t="str">
        <f aca="false">ASC(E328)</f>
        <v>ﾗｺｻﾐﾄﾞ</v>
      </c>
      <c r="P328" s="16" t="n">
        <f aca="false">N(P327)+IF($C328=検索!$B$49,1,0)</f>
        <v>0</v>
      </c>
    </row>
    <row r="329" customFormat="false" ht="15" hidden="false" customHeight="false" outlineLevel="0" collapsed="false">
      <c r="A329" s="16" t="s">
        <v>221</v>
      </c>
      <c r="B329" s="0" t="s">
        <v>1013</v>
      </c>
      <c r="C329" s="0" t="n">
        <v>113</v>
      </c>
      <c r="D329" s="0" t="str">
        <f aca="false">IFERROR(VLOOKUP($C329,薬効分類マスタ!$A$2:$B$180,2,FALSE()),"未登録")</f>
        <v>抗てんかん剤</v>
      </c>
      <c r="E329" s="16" t="s">
        <v>944</v>
      </c>
      <c r="F329" s="16" t="s">
        <v>307</v>
      </c>
      <c r="G329" s="16" t="s">
        <v>1014</v>
      </c>
      <c r="H329" s="16" t="s">
        <v>533</v>
      </c>
      <c r="I329" s="0" t="n">
        <v>133.3</v>
      </c>
      <c r="J329" s="16" t="s">
        <v>239</v>
      </c>
      <c r="K329" s="0" t="str">
        <f aca="false">IFERROR(IF(VLOOKUP($C329,薬効分類マスタ!$A$2:$E$180,5,FALSE())=0,"",VLOOKUP($C329,薬効分類マスタ!$A$2:$E$180,5,FALSE())),"")</f>
        <v/>
      </c>
      <c r="L329" s="17"/>
      <c r="M329" s="0" t="str">
        <f aca="false">IF($K329="","",IF($L329&lt;&gt;"",$L329,VLOOKUP($C329,薬効分類マスタ!$A$2:$F$180,6,FALSE())))</f>
        <v/>
      </c>
      <c r="N329" s="0" t="str">
        <f aca="false">ASC(G329)</f>
        <v>ﾗｺｻﾐﾄﾞDS10%｢ﾄｰﾜ｣</v>
      </c>
      <c r="O329" s="0" t="str">
        <f aca="false">ASC(E329)</f>
        <v>ﾗｺｻﾐﾄﾞ</v>
      </c>
      <c r="P329" s="16" t="n">
        <f aca="false">N(P328)+IF($C329=検索!$B$49,1,0)</f>
        <v>0</v>
      </c>
    </row>
    <row r="330" customFormat="false" ht="15" hidden="false" customHeight="false" outlineLevel="0" collapsed="false">
      <c r="A330" s="16" t="s">
        <v>221</v>
      </c>
      <c r="B330" s="0" t="s">
        <v>1015</v>
      </c>
      <c r="C330" s="0" t="n">
        <v>113</v>
      </c>
      <c r="D330" s="0" t="str">
        <f aca="false">IFERROR(VLOOKUP($C330,薬効分類マスタ!$A$2:$B$180,2,FALSE()),"未登録")</f>
        <v>抗てんかん剤</v>
      </c>
      <c r="E330" s="16" t="s">
        <v>1016</v>
      </c>
      <c r="F330" s="16" t="s">
        <v>1017</v>
      </c>
      <c r="G330" s="16" t="s">
        <v>1018</v>
      </c>
      <c r="H330" s="16" t="s">
        <v>1019</v>
      </c>
      <c r="I330" s="0" t="n">
        <v>1618.7</v>
      </c>
      <c r="J330" s="16" t="s">
        <v>232</v>
      </c>
      <c r="K330" s="0" t="str">
        <f aca="false">IFERROR(IF(VLOOKUP($C330,薬効分類マスタ!$A$2:$E$180,5,FALSE())=0,"",VLOOKUP($C330,薬効分類マスタ!$A$2:$E$180,5,FALSE())),"")</f>
        <v/>
      </c>
      <c r="L330" s="17"/>
      <c r="M330" s="0" t="str">
        <f aca="false">IF($K330="","",IF($L330&lt;&gt;"",$L330,VLOOKUP($C330,薬効分類マスタ!$A$2:$F$180,6,FALSE())))</f>
        <v/>
      </c>
      <c r="N330" s="0" t="str">
        <f aca="false">ASC(G330)</f>
        <v>ﾌｨﾝﾃﾌﾟﾗ内用液2.2mg/mL</v>
      </c>
      <c r="O330" s="0" t="str">
        <f aca="false">ASC(E330)</f>
        <v>ﾌｪﾝﾌﾙﾗﾐﾝ塩酸塩</v>
      </c>
      <c r="P330" s="16" t="n">
        <f aca="false">N(P329)+IF($C330=検索!$B$49,1,0)</f>
        <v>0</v>
      </c>
    </row>
    <row r="331" customFormat="false" ht="15" hidden="false" customHeight="false" outlineLevel="0" collapsed="false">
      <c r="A331" s="16" t="s">
        <v>221</v>
      </c>
      <c r="B331" s="0" t="s">
        <v>1020</v>
      </c>
      <c r="C331" s="0" t="n">
        <v>113</v>
      </c>
      <c r="D331" s="0" t="str">
        <f aca="false">IFERROR(VLOOKUP($C331,薬効分類マスタ!$A$2:$B$180,2,FALSE()),"未登録")</f>
        <v>抗てんかん剤</v>
      </c>
      <c r="E331" s="16" t="s">
        <v>1021</v>
      </c>
      <c r="F331" s="16" t="s">
        <v>622</v>
      </c>
      <c r="G331" s="16" t="s">
        <v>1022</v>
      </c>
      <c r="H331" s="16" t="s">
        <v>826</v>
      </c>
      <c r="I331" s="0" t="n">
        <v>357.3</v>
      </c>
      <c r="J331" s="16" t="s">
        <v>232</v>
      </c>
      <c r="K331" s="0" t="str">
        <f aca="false">IFERROR(IF(VLOOKUP($C331,薬効分類マスタ!$A$2:$E$180,5,FALSE())=0,"",VLOOKUP($C331,薬効分類マスタ!$A$2:$E$180,5,FALSE())),"")</f>
        <v/>
      </c>
      <c r="L331" s="17"/>
      <c r="M331" s="0" t="str">
        <f aca="false">IF($K331="","",IF($L331&lt;&gt;"",$L331,VLOOKUP($C331,薬効分類マスタ!$A$2:$F$180,6,FALSE())))</f>
        <v/>
      </c>
      <c r="N331" s="0" t="str">
        <f aca="false">ASC(G331)</f>
        <v>ﾌﾞﾘｨﾋﾞｱｸﾄ錠25mg</v>
      </c>
      <c r="O331" s="0" t="str">
        <f aca="false">ASC(E331)</f>
        <v>ﾌﾞﾘｰﾊﾞﾗｾﾀﾑ</v>
      </c>
      <c r="P331" s="16" t="n">
        <f aca="false">N(P330)+IF($C331=検索!$B$49,1,0)</f>
        <v>0</v>
      </c>
    </row>
    <row r="332" customFormat="false" ht="15" hidden="false" customHeight="false" outlineLevel="0" collapsed="false">
      <c r="A332" s="16" t="s">
        <v>221</v>
      </c>
      <c r="B332" s="0" t="s">
        <v>1023</v>
      </c>
      <c r="C332" s="0" t="n">
        <v>113</v>
      </c>
      <c r="D332" s="0" t="str">
        <f aca="false">IFERROR(VLOOKUP($C332,薬効分類マスタ!$A$2:$B$180,2,FALSE()),"未登録")</f>
        <v>抗てんかん剤</v>
      </c>
      <c r="E332" s="16" t="s">
        <v>1021</v>
      </c>
      <c r="F332" s="16" t="s">
        <v>411</v>
      </c>
      <c r="G332" s="16" t="s">
        <v>1024</v>
      </c>
      <c r="H332" s="16" t="s">
        <v>826</v>
      </c>
      <c r="I332" s="0" t="n">
        <v>583.2</v>
      </c>
      <c r="J332" s="16" t="s">
        <v>232</v>
      </c>
      <c r="K332" s="0" t="str">
        <f aca="false">IFERROR(IF(VLOOKUP($C332,薬効分類マスタ!$A$2:$E$180,5,FALSE())=0,"",VLOOKUP($C332,薬効分類マスタ!$A$2:$E$180,5,FALSE())),"")</f>
        <v/>
      </c>
      <c r="L332" s="17"/>
      <c r="M332" s="0" t="str">
        <f aca="false">IF($K332="","",IF($L332&lt;&gt;"",$L332,VLOOKUP($C332,薬効分類マスタ!$A$2:$F$180,6,FALSE())))</f>
        <v/>
      </c>
      <c r="N332" s="0" t="str">
        <f aca="false">ASC(G332)</f>
        <v>ﾌﾞﾘｨﾋﾞｱｸﾄ錠50mg</v>
      </c>
      <c r="O332" s="0" t="str">
        <f aca="false">ASC(E332)</f>
        <v>ﾌﾞﾘｰﾊﾞﾗｾﾀﾑ</v>
      </c>
      <c r="P332" s="16" t="n">
        <f aca="false">N(P331)+IF($C332=検索!$B$49,1,0)</f>
        <v>0</v>
      </c>
    </row>
    <row r="333" customFormat="false" ht="15" hidden="false" customHeight="false" outlineLevel="0" collapsed="false">
      <c r="A333" s="16" t="s">
        <v>221</v>
      </c>
      <c r="B333" s="0" t="s">
        <v>1025</v>
      </c>
      <c r="C333" s="0" t="n">
        <v>113</v>
      </c>
      <c r="D333" s="0" t="str">
        <f aca="false">IFERROR(VLOOKUP($C333,薬効分類マスタ!$A$2:$B$180,2,FALSE()),"未登録")</f>
        <v>抗てんかん剤</v>
      </c>
      <c r="E333" s="16" t="s">
        <v>1026</v>
      </c>
      <c r="F333" s="16" t="s">
        <v>1027</v>
      </c>
      <c r="G333" s="16" t="s">
        <v>1028</v>
      </c>
      <c r="H333" s="16" t="s">
        <v>504</v>
      </c>
      <c r="I333" s="0" t="n">
        <v>14.6</v>
      </c>
      <c r="K333" s="0" t="str">
        <f aca="false">IFERROR(IF(VLOOKUP($C333,薬効分類マスタ!$A$2:$E$180,5,FALSE())=0,"",VLOOKUP($C333,薬効分類マスタ!$A$2:$E$180,5,FALSE())),"")</f>
        <v/>
      </c>
      <c r="L333" s="17"/>
      <c r="M333" s="0" t="str">
        <f aca="false">IF($K333="","",IF($L333&lt;&gt;"",$L333,VLOOKUP($C333,薬効分類マスタ!$A$2:$F$180,6,FALSE())))</f>
        <v/>
      </c>
      <c r="N333" s="0" t="str">
        <f aca="false">ASC(G333)</f>
        <v>複合ｱﾚﾋﾞｱﾁﾝ配合錠</v>
      </c>
      <c r="O333" s="0" t="str">
        <f aca="false">ASC(E333)</f>
        <v>ﾌｪﾆﾄｲﾝ･ﾌｪﾉﾊﾞﾙﾋﾞﾀｰﾙ</v>
      </c>
      <c r="P333" s="16" t="n">
        <f aca="false">N(P332)+IF($C333=検索!$B$49,1,0)</f>
        <v>0</v>
      </c>
    </row>
    <row r="334" customFormat="false" ht="15" hidden="false" customHeight="false" outlineLevel="0" collapsed="false">
      <c r="A334" s="16" t="s">
        <v>221</v>
      </c>
      <c r="B334" s="0" t="s">
        <v>1029</v>
      </c>
      <c r="C334" s="0" t="n">
        <v>113</v>
      </c>
      <c r="D334" s="0" t="str">
        <f aca="false">IFERROR(VLOOKUP($C334,薬効分類マスタ!$A$2:$B$180,2,FALSE()),"未登録")</f>
        <v>抗てんかん剤</v>
      </c>
      <c r="E334" s="16" t="s">
        <v>1030</v>
      </c>
      <c r="F334" s="16" t="s">
        <v>1027</v>
      </c>
      <c r="G334" s="16" t="s">
        <v>1031</v>
      </c>
      <c r="H334" s="16" t="s">
        <v>462</v>
      </c>
      <c r="I334" s="0" t="n">
        <v>6.3</v>
      </c>
      <c r="K334" s="0" t="str">
        <f aca="false">IFERROR(IF(VLOOKUP($C334,薬効分類マスタ!$A$2:$E$180,5,FALSE())=0,"",VLOOKUP($C334,薬効分類マスタ!$A$2:$E$180,5,FALSE())),"")</f>
        <v/>
      </c>
      <c r="L334" s="17"/>
      <c r="M334" s="0" t="str">
        <f aca="false">IF($K334="","",IF($L334&lt;&gt;"",$L334,VLOOKUP($C334,薬効分類マスタ!$A$2:$F$180,6,FALSE())))</f>
        <v/>
      </c>
      <c r="N334" s="0" t="str">
        <f aca="false">ASC(G334)</f>
        <v>ﾋﾀﾞﾝﾄｰﾙD配合錠</v>
      </c>
      <c r="O334" s="0" t="str">
        <f aca="false">ASC(E334)</f>
        <v>ﾌｪﾆﾄｲﾝ･ﾌｪﾉﾊﾞﾙﾋﾞﾀｰﾙ配合剤</v>
      </c>
      <c r="P334" s="16" t="n">
        <f aca="false">N(P333)+IF($C334=検索!$B$49,1,0)</f>
        <v>0</v>
      </c>
    </row>
    <row r="335" customFormat="false" ht="15" hidden="false" customHeight="false" outlineLevel="0" collapsed="false">
      <c r="A335" s="16" t="s">
        <v>221</v>
      </c>
      <c r="B335" s="0" t="s">
        <v>1032</v>
      </c>
      <c r="C335" s="0" t="n">
        <v>113</v>
      </c>
      <c r="D335" s="0" t="str">
        <f aca="false">IFERROR(VLOOKUP($C335,薬効分類マスタ!$A$2:$B$180,2,FALSE()),"未登録")</f>
        <v>抗てんかん剤</v>
      </c>
      <c r="E335" s="16" t="s">
        <v>1030</v>
      </c>
      <c r="F335" s="16" t="s">
        <v>1027</v>
      </c>
      <c r="G335" s="16" t="s">
        <v>1033</v>
      </c>
      <c r="H335" s="16" t="s">
        <v>462</v>
      </c>
      <c r="I335" s="0" t="n">
        <v>6.3</v>
      </c>
      <c r="K335" s="0" t="str">
        <f aca="false">IFERROR(IF(VLOOKUP($C335,薬効分類マスタ!$A$2:$E$180,5,FALSE())=0,"",VLOOKUP($C335,薬効分類マスタ!$A$2:$E$180,5,FALSE())),"")</f>
        <v/>
      </c>
      <c r="L335" s="17"/>
      <c r="M335" s="0" t="str">
        <f aca="false">IF($K335="","",IF($L335&lt;&gt;"",$L335,VLOOKUP($C335,薬効分類マスタ!$A$2:$F$180,6,FALSE())))</f>
        <v/>
      </c>
      <c r="N335" s="0" t="str">
        <f aca="false">ASC(G335)</f>
        <v>ﾋﾀﾞﾝﾄｰﾙE配合錠</v>
      </c>
      <c r="O335" s="0" t="str">
        <f aca="false">ASC(E335)</f>
        <v>ﾌｪﾆﾄｲﾝ･ﾌｪﾉﾊﾞﾙﾋﾞﾀｰﾙ配合剤</v>
      </c>
      <c r="P335" s="16" t="n">
        <f aca="false">N(P334)+IF($C335=検索!$B$49,1,0)</f>
        <v>0</v>
      </c>
    </row>
    <row r="336" customFormat="false" ht="15" hidden="false" customHeight="false" outlineLevel="0" collapsed="false">
      <c r="A336" s="16" t="s">
        <v>221</v>
      </c>
      <c r="B336" s="0" t="s">
        <v>1034</v>
      </c>
      <c r="C336" s="0" t="n">
        <v>113</v>
      </c>
      <c r="D336" s="0" t="str">
        <f aca="false">IFERROR(VLOOKUP($C336,薬効分類マスタ!$A$2:$B$180,2,FALSE()),"未登録")</f>
        <v>抗てんかん剤</v>
      </c>
      <c r="E336" s="16" t="s">
        <v>1030</v>
      </c>
      <c r="F336" s="16" t="s">
        <v>1027</v>
      </c>
      <c r="G336" s="16" t="s">
        <v>1035</v>
      </c>
      <c r="H336" s="16" t="s">
        <v>462</v>
      </c>
      <c r="I336" s="0" t="n">
        <v>6.3</v>
      </c>
      <c r="K336" s="0" t="str">
        <f aca="false">IFERROR(IF(VLOOKUP($C336,薬効分類マスタ!$A$2:$E$180,5,FALSE())=0,"",VLOOKUP($C336,薬効分類マスタ!$A$2:$E$180,5,FALSE())),"")</f>
        <v/>
      </c>
      <c r="L336" s="17"/>
      <c r="M336" s="0" t="str">
        <f aca="false">IF($K336="","",IF($L336&lt;&gt;"",$L336,VLOOKUP($C336,薬効分類マスタ!$A$2:$F$180,6,FALSE())))</f>
        <v/>
      </c>
      <c r="N336" s="0" t="str">
        <f aca="false">ASC(G336)</f>
        <v>ﾋﾀﾞﾝﾄｰﾙF配合錠</v>
      </c>
      <c r="O336" s="0" t="str">
        <f aca="false">ASC(E336)</f>
        <v>ﾌｪﾆﾄｲﾝ･ﾌｪﾉﾊﾞﾙﾋﾞﾀｰﾙ配合剤</v>
      </c>
      <c r="P336" s="16" t="n">
        <f aca="false">N(P335)+IF($C336=検索!$B$49,1,0)</f>
        <v>0</v>
      </c>
    </row>
    <row r="337" customFormat="false" ht="15" hidden="false" customHeight="false" outlineLevel="0" collapsed="false">
      <c r="A337" s="16" t="s">
        <v>221</v>
      </c>
      <c r="B337" s="0" t="s">
        <v>1036</v>
      </c>
      <c r="C337" s="0" t="n">
        <v>114</v>
      </c>
      <c r="D337" s="0" t="str">
        <f aca="false">IFERROR(VLOOKUP($C337,薬効分類マスタ!$A$2:$B$180,2,FALSE()),"未登録")</f>
        <v>解熱鎮痛消炎剤</v>
      </c>
      <c r="E337" s="16" t="s">
        <v>1037</v>
      </c>
      <c r="F337" s="16" t="s">
        <v>224</v>
      </c>
      <c r="G337" s="16" t="s">
        <v>1037</v>
      </c>
      <c r="I337" s="0" t="n">
        <v>8</v>
      </c>
      <c r="K337" s="0" t="str">
        <f aca="false">IFERROR(IF(VLOOKUP($C337,薬効分類マスタ!$A$2:$E$180,5,FALSE())=0,"",VLOOKUP($C337,薬効分類マスタ!$A$2:$E$180,5,FALSE())),"")</f>
        <v>解熱鎮痛薬</v>
      </c>
      <c r="L337" s="17"/>
      <c r="M337" s="16" t="n">
        <f aca="false">IF($K337="","",IF($L337&lt;&gt;"",$L337,VLOOKUP($C337,薬効分類マスタ!$A$2:$F$180,6,FALSE())))</f>
        <v>3</v>
      </c>
      <c r="N337" s="0" t="str">
        <f aca="false">ASC(G337)</f>
        <v>ｱｾﾄｱﾐﾉﾌｪﾝ</v>
      </c>
      <c r="O337" s="0" t="str">
        <f aca="false">ASC(E337)</f>
        <v>ｱｾﾄｱﾐﾉﾌｪﾝ</v>
      </c>
      <c r="P337" s="16" t="n">
        <f aca="false">N(P336)+IF($C337=検索!$B$49,1,0)</f>
        <v>0</v>
      </c>
    </row>
    <row r="338" customFormat="false" ht="15" hidden="false" customHeight="false" outlineLevel="0" collapsed="false">
      <c r="A338" s="16" t="s">
        <v>221</v>
      </c>
      <c r="B338" s="0" t="s">
        <v>1038</v>
      </c>
      <c r="C338" s="0" t="n">
        <v>114</v>
      </c>
      <c r="D338" s="0" t="str">
        <f aca="false">IFERROR(VLOOKUP($C338,薬効分類マスタ!$A$2:$B$180,2,FALSE()),"未登録")</f>
        <v>解熱鎮痛消炎剤</v>
      </c>
      <c r="E338" s="16" t="s">
        <v>1039</v>
      </c>
      <c r="F338" s="16" t="s">
        <v>648</v>
      </c>
      <c r="G338" s="16" t="s">
        <v>1040</v>
      </c>
      <c r="H338" s="16" t="s">
        <v>272</v>
      </c>
      <c r="I338" s="0" t="n">
        <v>8.3</v>
      </c>
      <c r="K338" s="0" t="str">
        <f aca="false">IFERROR(IF(VLOOKUP($C338,薬効分類マスタ!$A$2:$E$180,5,FALSE())=0,"",VLOOKUP($C338,薬効分類マスタ!$A$2:$E$180,5,FALSE())),"")</f>
        <v>解熱鎮痛薬</v>
      </c>
      <c r="L338" s="17"/>
      <c r="M338" s="16" t="n">
        <f aca="false">IF($K338="","",IF($L338&lt;&gt;"",$L338,VLOOKUP($C338,薬効分類マスタ!$A$2:$F$180,6,FALSE())))</f>
        <v>3</v>
      </c>
      <c r="N338" s="0" t="str">
        <f aca="false">ASC(G338)</f>
        <v>ﾎﾟﾝﾀｰﾙ散50%</v>
      </c>
      <c r="O338" s="0" t="str">
        <f aca="false">ASC(E338)</f>
        <v>ﾒﾌｪﾅﾑ酸</v>
      </c>
      <c r="P338" s="16" t="n">
        <f aca="false">N(P337)+IF($C338=検索!$B$49,1,0)</f>
        <v>0</v>
      </c>
    </row>
    <row r="339" customFormat="false" ht="15" hidden="false" customHeight="false" outlineLevel="0" collapsed="false">
      <c r="A339" s="16" t="s">
        <v>221</v>
      </c>
      <c r="B339" s="0" t="s">
        <v>1041</v>
      </c>
      <c r="C339" s="0" t="n">
        <v>114</v>
      </c>
      <c r="D339" s="0" t="str">
        <f aca="false">IFERROR(VLOOKUP($C339,薬効分類マスタ!$A$2:$B$180,2,FALSE()),"未登録")</f>
        <v>解熱鎮痛消炎剤</v>
      </c>
      <c r="E339" s="16" t="s">
        <v>1039</v>
      </c>
      <c r="F339" s="16" t="s">
        <v>1042</v>
      </c>
      <c r="G339" s="16" t="s">
        <v>1043</v>
      </c>
      <c r="H339" s="16" t="s">
        <v>272</v>
      </c>
      <c r="I339" s="0" t="n">
        <v>12.4</v>
      </c>
      <c r="K339" s="0" t="str">
        <f aca="false">IFERROR(IF(VLOOKUP($C339,薬効分類マスタ!$A$2:$E$180,5,FALSE())=0,"",VLOOKUP($C339,薬効分類マスタ!$A$2:$E$180,5,FALSE())),"")</f>
        <v>解熱鎮痛薬</v>
      </c>
      <c r="L339" s="17"/>
      <c r="M339" s="16" t="n">
        <f aca="false">IF($K339="","",IF($L339&lt;&gt;"",$L339,VLOOKUP($C339,薬効分類マスタ!$A$2:$F$180,6,FALSE())))</f>
        <v>3</v>
      </c>
      <c r="N339" s="0" t="str">
        <f aca="false">ASC(G339)</f>
        <v>ﾎﾟﾝﾀｰﾙ細粒98.5%</v>
      </c>
      <c r="O339" s="0" t="str">
        <f aca="false">ASC(E339)</f>
        <v>ﾒﾌｪﾅﾑ酸</v>
      </c>
      <c r="P339" s="16" t="n">
        <f aca="false">N(P338)+IF($C339=検索!$B$49,1,0)</f>
        <v>0</v>
      </c>
    </row>
    <row r="340" customFormat="false" ht="15" hidden="false" customHeight="false" outlineLevel="0" collapsed="false">
      <c r="A340" s="16" t="s">
        <v>221</v>
      </c>
      <c r="B340" s="0" t="s">
        <v>1044</v>
      </c>
      <c r="C340" s="0" t="n">
        <v>114</v>
      </c>
      <c r="D340" s="0" t="str">
        <f aca="false">IFERROR(VLOOKUP($C340,薬効分類マスタ!$A$2:$B$180,2,FALSE()),"未登録")</f>
        <v>解熱鎮痛消炎剤</v>
      </c>
      <c r="E340" s="16" t="s">
        <v>1039</v>
      </c>
      <c r="F340" s="16" t="s">
        <v>908</v>
      </c>
      <c r="G340" s="16" t="s">
        <v>1045</v>
      </c>
      <c r="H340" s="16" t="s">
        <v>272</v>
      </c>
      <c r="I340" s="0" t="n">
        <v>6.3</v>
      </c>
      <c r="K340" s="0" t="str">
        <f aca="false">IFERROR(IF(VLOOKUP($C340,薬効分類マスタ!$A$2:$E$180,5,FALSE())=0,"",VLOOKUP($C340,薬効分類マスタ!$A$2:$E$180,5,FALSE())),"")</f>
        <v>解熱鎮痛薬</v>
      </c>
      <c r="L340" s="17"/>
      <c r="M340" s="16" t="n">
        <f aca="false">IF($K340="","",IF($L340&lt;&gt;"",$L340,VLOOKUP($C340,薬効分類マスタ!$A$2:$F$180,6,FALSE())))</f>
        <v>3</v>
      </c>
      <c r="N340" s="0" t="str">
        <f aca="false">ASC(G340)</f>
        <v>ﾎﾟﾝﾀｰﾙｶﾌﾟｾﾙ250mg</v>
      </c>
      <c r="O340" s="0" t="str">
        <f aca="false">ASC(E340)</f>
        <v>ﾒﾌｪﾅﾑ酸</v>
      </c>
      <c r="P340" s="16" t="n">
        <f aca="false">N(P339)+IF($C340=検索!$B$49,1,0)</f>
        <v>0</v>
      </c>
    </row>
    <row r="341" customFormat="false" ht="15" hidden="false" customHeight="false" outlineLevel="0" collapsed="false">
      <c r="A341" s="16" t="s">
        <v>221</v>
      </c>
      <c r="B341" s="0" t="s">
        <v>1046</v>
      </c>
      <c r="C341" s="0" t="n">
        <v>114</v>
      </c>
      <c r="D341" s="0" t="str">
        <f aca="false">IFERROR(VLOOKUP($C341,薬効分類マスタ!$A$2:$B$180,2,FALSE()),"未登録")</f>
        <v>解熱鎮痛消炎剤</v>
      </c>
      <c r="E341" s="16" t="s">
        <v>1039</v>
      </c>
      <c r="F341" s="16" t="s">
        <v>1047</v>
      </c>
      <c r="G341" s="16" t="s">
        <v>1048</v>
      </c>
      <c r="H341" s="16" t="s">
        <v>272</v>
      </c>
      <c r="I341" s="0" t="n">
        <v>7.1</v>
      </c>
      <c r="J341" s="16" t="s">
        <v>232</v>
      </c>
      <c r="K341" s="0" t="str">
        <f aca="false">IFERROR(IF(VLOOKUP($C341,薬効分類マスタ!$A$2:$E$180,5,FALSE())=0,"",VLOOKUP($C341,薬効分類マスタ!$A$2:$E$180,5,FALSE())),"")</f>
        <v>解熱鎮痛薬</v>
      </c>
      <c r="L341" s="17"/>
      <c r="M341" s="16" t="n">
        <f aca="false">IF($K341="","",IF($L341&lt;&gt;"",$L341,VLOOKUP($C341,薬効分類マスタ!$A$2:$F$180,6,FALSE())))</f>
        <v>3</v>
      </c>
      <c r="N341" s="0" t="str">
        <f aca="false">ASC(G341)</f>
        <v>ﾎﾟﾝﾀｰﾙｼﾛｯﾌﾟ3.25%</v>
      </c>
      <c r="O341" s="0" t="str">
        <f aca="false">ASC(E341)</f>
        <v>ﾒﾌｪﾅﾑ酸</v>
      </c>
      <c r="P341" s="16" t="n">
        <f aca="false">N(P340)+IF($C341=検索!$B$49,1,0)</f>
        <v>0</v>
      </c>
    </row>
    <row r="342" customFormat="false" ht="15" hidden="false" customHeight="false" outlineLevel="0" collapsed="false">
      <c r="A342" s="16" t="s">
        <v>221</v>
      </c>
      <c r="B342" s="0" t="s">
        <v>1049</v>
      </c>
      <c r="C342" s="0" t="n">
        <v>114</v>
      </c>
      <c r="D342" s="0" t="str">
        <f aca="false">IFERROR(VLOOKUP($C342,薬効分類マスタ!$A$2:$B$180,2,FALSE()),"未登録")</f>
        <v>解熱鎮痛消炎剤</v>
      </c>
      <c r="E342" s="16" t="s">
        <v>1037</v>
      </c>
      <c r="F342" s="16" t="s">
        <v>699</v>
      </c>
      <c r="G342" s="16" t="s">
        <v>1050</v>
      </c>
      <c r="I342" s="0" t="n">
        <v>6.9</v>
      </c>
      <c r="K342" s="0" t="str">
        <f aca="false">IFERROR(IF(VLOOKUP($C342,薬効分類マスタ!$A$2:$E$180,5,FALSE())=0,"",VLOOKUP($C342,薬効分類マスタ!$A$2:$E$180,5,FALSE())),"")</f>
        <v>解熱鎮痛薬</v>
      </c>
      <c r="L342" s="17"/>
      <c r="M342" s="16" t="n">
        <f aca="false">IF($K342="","",IF($L342&lt;&gt;"",$L342,VLOOKUP($C342,薬効分類マスタ!$A$2:$F$180,6,FALSE())))</f>
        <v>3</v>
      </c>
      <c r="N342" s="0" t="str">
        <f aca="false">ASC(G342)</f>
        <v>ｱｾﾄｱﾐﾉﾌｪﾝ20%細粒</v>
      </c>
      <c r="O342" s="0" t="str">
        <f aca="false">ASC(E342)</f>
        <v>ｱｾﾄｱﾐﾉﾌｪﾝ</v>
      </c>
      <c r="P342" s="16" t="n">
        <f aca="false">N(P341)+IF($C342=検索!$B$49,1,0)</f>
        <v>0</v>
      </c>
    </row>
    <row r="343" customFormat="false" ht="15" hidden="false" customHeight="false" outlineLevel="0" collapsed="false">
      <c r="A343" s="16" t="s">
        <v>221</v>
      </c>
      <c r="B343" s="0" t="s">
        <v>1051</v>
      </c>
      <c r="C343" s="0" t="n">
        <v>114</v>
      </c>
      <c r="D343" s="0" t="str">
        <f aca="false">IFERROR(VLOOKUP($C343,薬効分類マスタ!$A$2:$B$180,2,FALSE()),"未登録")</f>
        <v>解熱鎮痛消炎剤</v>
      </c>
      <c r="E343" s="16" t="s">
        <v>1037</v>
      </c>
      <c r="F343" s="16" t="s">
        <v>699</v>
      </c>
      <c r="G343" s="16" t="s">
        <v>1052</v>
      </c>
      <c r="H343" s="16" t="s">
        <v>1053</v>
      </c>
      <c r="I343" s="0" t="n">
        <v>12.2</v>
      </c>
      <c r="K343" s="0" t="str">
        <f aca="false">IFERROR(IF(VLOOKUP($C343,薬効分類マスタ!$A$2:$E$180,5,FALSE())=0,"",VLOOKUP($C343,薬効分類マスタ!$A$2:$E$180,5,FALSE())),"")</f>
        <v>解熱鎮痛薬</v>
      </c>
      <c r="L343" s="17"/>
      <c r="M343" s="16" t="n">
        <f aca="false">IF($K343="","",IF($L343&lt;&gt;"",$L343,VLOOKUP($C343,薬効分類マスタ!$A$2:$F$180,6,FALSE())))</f>
        <v>3</v>
      </c>
      <c r="N343" s="0" t="str">
        <f aca="false">ASC(G343)</f>
        <v>ｶﾛﾅｰﾙ細粒20%</v>
      </c>
      <c r="O343" s="0" t="str">
        <f aca="false">ASC(E343)</f>
        <v>ｱｾﾄｱﾐﾉﾌｪﾝ</v>
      </c>
      <c r="P343" s="16" t="n">
        <f aca="false">N(P342)+IF($C343=検索!$B$49,1,0)</f>
        <v>0</v>
      </c>
    </row>
    <row r="344" customFormat="false" ht="15" hidden="false" customHeight="false" outlineLevel="0" collapsed="false">
      <c r="A344" s="16" t="s">
        <v>221</v>
      </c>
      <c r="B344" s="0" t="s">
        <v>1054</v>
      </c>
      <c r="C344" s="0" t="n">
        <v>114</v>
      </c>
      <c r="D344" s="0" t="str">
        <f aca="false">IFERROR(VLOOKUP($C344,薬効分類マスタ!$A$2:$B$180,2,FALSE()),"未登録")</f>
        <v>解熱鎮痛消炎剤</v>
      </c>
      <c r="E344" s="16" t="s">
        <v>1037</v>
      </c>
      <c r="F344" s="16" t="s">
        <v>699</v>
      </c>
      <c r="G344" s="16" t="s">
        <v>1055</v>
      </c>
      <c r="H344" s="16" t="s">
        <v>533</v>
      </c>
      <c r="I344" s="0" t="n">
        <v>12.2</v>
      </c>
      <c r="K344" s="0" t="str">
        <f aca="false">IFERROR(IF(VLOOKUP($C344,薬効分類マスタ!$A$2:$E$180,5,FALSE())=0,"",VLOOKUP($C344,薬効分類マスタ!$A$2:$E$180,5,FALSE())),"")</f>
        <v>解熱鎮痛薬</v>
      </c>
      <c r="L344" s="17"/>
      <c r="M344" s="16" t="n">
        <f aca="false">IF($K344="","",IF($L344&lt;&gt;"",$L344,VLOOKUP($C344,薬効分類マスタ!$A$2:$F$180,6,FALSE())))</f>
        <v>3</v>
      </c>
      <c r="N344" s="0" t="str">
        <f aca="false">ASC(G344)</f>
        <v>ｱｾﾄｱﾐﾉﾌｪﾝ細粒20%｢ﾄｰﾜ｣</v>
      </c>
      <c r="O344" s="0" t="str">
        <f aca="false">ASC(E344)</f>
        <v>ｱｾﾄｱﾐﾉﾌｪﾝ</v>
      </c>
      <c r="P344" s="16" t="n">
        <f aca="false">N(P343)+IF($C344=検索!$B$49,1,0)</f>
        <v>0</v>
      </c>
    </row>
    <row r="345" customFormat="false" ht="15" hidden="false" customHeight="false" outlineLevel="0" collapsed="false">
      <c r="A345" s="16" t="s">
        <v>221</v>
      </c>
      <c r="B345" s="0" t="s">
        <v>1056</v>
      </c>
      <c r="C345" s="0" t="n">
        <v>114</v>
      </c>
      <c r="D345" s="0" t="str">
        <f aca="false">IFERROR(VLOOKUP($C345,薬効分類マスタ!$A$2:$B$180,2,FALSE()),"未登録")</f>
        <v>解熱鎮痛消炎剤</v>
      </c>
      <c r="E345" s="16" t="s">
        <v>1037</v>
      </c>
      <c r="F345" s="16" t="s">
        <v>648</v>
      </c>
      <c r="G345" s="16" t="s">
        <v>1057</v>
      </c>
      <c r="H345" s="16" t="s">
        <v>1053</v>
      </c>
      <c r="I345" s="0" t="n">
        <v>13.6</v>
      </c>
      <c r="K345" s="0" t="str">
        <f aca="false">IFERROR(IF(VLOOKUP($C345,薬効分類マスタ!$A$2:$E$180,5,FALSE())=0,"",VLOOKUP($C345,薬効分類マスタ!$A$2:$E$180,5,FALSE())),"")</f>
        <v>解熱鎮痛薬</v>
      </c>
      <c r="L345" s="17"/>
      <c r="M345" s="16" t="n">
        <f aca="false">IF($K345="","",IF($L345&lt;&gt;"",$L345,VLOOKUP($C345,薬効分類マスタ!$A$2:$F$180,6,FALSE())))</f>
        <v>3</v>
      </c>
      <c r="N345" s="0" t="str">
        <f aca="false">ASC(G345)</f>
        <v>ｶﾛﾅｰﾙ細粒50%</v>
      </c>
      <c r="O345" s="0" t="str">
        <f aca="false">ASC(E345)</f>
        <v>ｱｾﾄｱﾐﾉﾌｪﾝ</v>
      </c>
      <c r="P345" s="16" t="n">
        <f aca="false">N(P344)+IF($C345=検索!$B$49,1,0)</f>
        <v>0</v>
      </c>
    </row>
    <row r="346" customFormat="false" ht="15" hidden="false" customHeight="false" outlineLevel="0" collapsed="false">
      <c r="A346" s="16" t="s">
        <v>221</v>
      </c>
      <c r="B346" s="0" t="s">
        <v>1058</v>
      </c>
      <c r="C346" s="0" t="n">
        <v>114</v>
      </c>
      <c r="D346" s="0" t="str">
        <f aca="false">IFERROR(VLOOKUP($C346,薬効分類マスタ!$A$2:$B$180,2,FALSE()),"未登録")</f>
        <v>解熱鎮痛消炎剤</v>
      </c>
      <c r="E346" s="16" t="s">
        <v>1037</v>
      </c>
      <c r="F346" s="16" t="s">
        <v>613</v>
      </c>
      <c r="G346" s="16" t="s">
        <v>1059</v>
      </c>
      <c r="I346" s="0" t="n">
        <v>6.3</v>
      </c>
      <c r="J346" s="16" t="s">
        <v>239</v>
      </c>
      <c r="K346" s="0" t="str">
        <f aca="false">IFERROR(IF(VLOOKUP($C346,薬効分類マスタ!$A$2:$E$180,5,FALSE())=0,"",VLOOKUP($C346,薬効分類マスタ!$A$2:$E$180,5,FALSE())),"")</f>
        <v>解熱鎮痛薬</v>
      </c>
      <c r="L346" s="17"/>
      <c r="M346" s="16" t="n">
        <f aca="false">IF($K346="","",IF($L346&lt;&gt;"",$L346,VLOOKUP($C346,薬効分類マスタ!$A$2:$F$180,6,FALSE())))</f>
        <v>3</v>
      </c>
      <c r="N346" s="0" t="str">
        <f aca="false">ASC(G346)</f>
        <v>ｱｾﾄｱﾐﾉﾌｪﾝ200mg錠</v>
      </c>
      <c r="O346" s="0" t="str">
        <f aca="false">ASC(E346)</f>
        <v>ｱｾﾄｱﾐﾉﾌｪﾝ</v>
      </c>
      <c r="P346" s="16" t="n">
        <f aca="false">N(P345)+IF($C346=検索!$B$49,1,0)</f>
        <v>0</v>
      </c>
    </row>
    <row r="347" customFormat="false" ht="15" hidden="false" customHeight="false" outlineLevel="0" collapsed="false">
      <c r="A347" s="16" t="s">
        <v>221</v>
      </c>
      <c r="B347" s="0" t="s">
        <v>1060</v>
      </c>
      <c r="C347" s="0" t="n">
        <v>114</v>
      </c>
      <c r="D347" s="0" t="str">
        <f aca="false">IFERROR(VLOOKUP($C347,薬効分類マスタ!$A$2:$B$180,2,FALSE()),"未登録")</f>
        <v>解熱鎮痛消炎剤</v>
      </c>
      <c r="E347" s="16" t="s">
        <v>1037</v>
      </c>
      <c r="F347" s="16" t="s">
        <v>613</v>
      </c>
      <c r="G347" s="16" t="s">
        <v>1061</v>
      </c>
      <c r="H347" s="16" t="s">
        <v>1053</v>
      </c>
      <c r="I347" s="0" t="n">
        <v>6.5</v>
      </c>
      <c r="J347" s="16" t="s">
        <v>239</v>
      </c>
      <c r="K347" s="0" t="str">
        <f aca="false">IFERROR(IF(VLOOKUP($C347,薬効分類マスタ!$A$2:$E$180,5,FALSE())=0,"",VLOOKUP($C347,薬効分類マスタ!$A$2:$E$180,5,FALSE())),"")</f>
        <v>解熱鎮痛薬</v>
      </c>
      <c r="L347" s="17"/>
      <c r="M347" s="16" t="n">
        <f aca="false">IF($K347="","",IF($L347&lt;&gt;"",$L347,VLOOKUP($C347,薬効分類マスタ!$A$2:$F$180,6,FALSE())))</f>
        <v>3</v>
      </c>
      <c r="N347" s="0" t="str">
        <f aca="false">ASC(G347)</f>
        <v>ｶﾛﾅｰﾙ錠200</v>
      </c>
      <c r="O347" s="0" t="str">
        <f aca="false">ASC(E347)</f>
        <v>ｱｾﾄｱﾐﾉﾌｪﾝ</v>
      </c>
      <c r="P347" s="16" t="n">
        <f aca="false">N(P346)+IF($C347=検索!$B$49,1,0)</f>
        <v>0</v>
      </c>
    </row>
    <row r="348" customFormat="false" ht="15" hidden="false" customHeight="false" outlineLevel="0" collapsed="false">
      <c r="A348" s="16" t="s">
        <v>221</v>
      </c>
      <c r="B348" s="0" t="s">
        <v>1062</v>
      </c>
      <c r="C348" s="0" t="n">
        <v>114</v>
      </c>
      <c r="D348" s="0" t="str">
        <f aca="false">IFERROR(VLOOKUP($C348,薬効分類マスタ!$A$2:$B$180,2,FALSE()),"未登録")</f>
        <v>解熱鎮痛消炎剤</v>
      </c>
      <c r="E348" s="16" t="s">
        <v>1037</v>
      </c>
      <c r="F348" s="16" t="s">
        <v>613</v>
      </c>
      <c r="G348" s="16" t="s">
        <v>1063</v>
      </c>
      <c r="H348" s="16" t="s">
        <v>1064</v>
      </c>
      <c r="I348" s="0" t="n">
        <v>6.5</v>
      </c>
      <c r="J348" s="16" t="s">
        <v>239</v>
      </c>
      <c r="K348" s="0" t="str">
        <f aca="false">IFERROR(IF(VLOOKUP($C348,薬効分類マスタ!$A$2:$E$180,5,FALSE())=0,"",VLOOKUP($C348,薬効分類マスタ!$A$2:$E$180,5,FALSE())),"")</f>
        <v>解熱鎮痛薬</v>
      </c>
      <c r="L348" s="17"/>
      <c r="M348" s="16" t="n">
        <f aca="false">IF($K348="","",IF($L348&lt;&gt;"",$L348,VLOOKUP($C348,薬効分類マスタ!$A$2:$F$180,6,FALSE())))</f>
        <v>3</v>
      </c>
      <c r="N348" s="0" t="str">
        <f aca="false">ASC(G348)</f>
        <v>ｱｾﾄｱﾐﾉﾌｪﾝ錠200mg｢JG｣</v>
      </c>
      <c r="O348" s="0" t="str">
        <f aca="false">ASC(E348)</f>
        <v>ｱｾﾄｱﾐﾉﾌｪﾝ</v>
      </c>
      <c r="P348" s="16" t="n">
        <f aca="false">N(P347)+IF($C348=検索!$B$49,1,0)</f>
        <v>0</v>
      </c>
    </row>
    <row r="349" customFormat="false" ht="15" hidden="false" customHeight="false" outlineLevel="0" collapsed="false">
      <c r="A349" s="16" t="s">
        <v>221</v>
      </c>
      <c r="B349" s="0" t="s">
        <v>1065</v>
      </c>
      <c r="C349" s="0" t="n">
        <v>114</v>
      </c>
      <c r="D349" s="0" t="str">
        <f aca="false">IFERROR(VLOOKUP($C349,薬効分類マスタ!$A$2:$B$180,2,FALSE()),"未登録")</f>
        <v>解熱鎮痛消炎剤</v>
      </c>
      <c r="E349" s="16" t="s">
        <v>1037</v>
      </c>
      <c r="F349" s="16" t="s">
        <v>613</v>
      </c>
      <c r="G349" s="16" t="s">
        <v>1066</v>
      </c>
      <c r="H349" s="16" t="s">
        <v>1067</v>
      </c>
      <c r="I349" s="0" t="n">
        <v>6.5</v>
      </c>
      <c r="J349" s="16" t="s">
        <v>239</v>
      </c>
      <c r="K349" s="0" t="str">
        <f aca="false">IFERROR(IF(VLOOKUP($C349,薬効分類マスタ!$A$2:$E$180,5,FALSE())=0,"",VLOOKUP($C349,薬効分類マスタ!$A$2:$E$180,5,FALSE())),"")</f>
        <v>解熱鎮痛薬</v>
      </c>
      <c r="L349" s="17"/>
      <c r="M349" s="16" t="n">
        <f aca="false">IF($K349="","",IF($L349&lt;&gt;"",$L349,VLOOKUP($C349,薬効分類マスタ!$A$2:$F$180,6,FALSE())))</f>
        <v>3</v>
      </c>
      <c r="N349" s="0" t="str">
        <f aca="false">ASC(G349)</f>
        <v>ｱｾﾄｱﾐﾉﾌｪﾝ錠200mg｢TCK｣</v>
      </c>
      <c r="O349" s="0" t="str">
        <f aca="false">ASC(E349)</f>
        <v>ｱｾﾄｱﾐﾉﾌｪﾝ</v>
      </c>
      <c r="P349" s="16" t="n">
        <f aca="false">N(P348)+IF($C349=検索!$B$49,1,0)</f>
        <v>0</v>
      </c>
    </row>
    <row r="350" customFormat="false" ht="15" hidden="false" customHeight="false" outlineLevel="0" collapsed="false">
      <c r="A350" s="16" t="s">
        <v>221</v>
      </c>
      <c r="B350" s="0" t="s">
        <v>1068</v>
      </c>
      <c r="C350" s="0" t="n">
        <v>114</v>
      </c>
      <c r="D350" s="0" t="str">
        <f aca="false">IFERROR(VLOOKUP($C350,薬効分類マスタ!$A$2:$B$180,2,FALSE()),"未登録")</f>
        <v>解熱鎮痛消炎剤</v>
      </c>
      <c r="E350" s="16" t="s">
        <v>1037</v>
      </c>
      <c r="F350" s="16" t="s">
        <v>767</v>
      </c>
      <c r="G350" s="16" t="s">
        <v>1069</v>
      </c>
      <c r="I350" s="0" t="n">
        <v>6.3</v>
      </c>
      <c r="J350" s="16" t="s">
        <v>239</v>
      </c>
      <c r="K350" s="0" t="str">
        <f aca="false">IFERROR(IF(VLOOKUP($C350,薬効分類マスタ!$A$2:$E$180,5,FALSE())=0,"",VLOOKUP($C350,薬効分類マスタ!$A$2:$E$180,5,FALSE())),"")</f>
        <v>解熱鎮痛薬</v>
      </c>
      <c r="L350" s="17"/>
      <c r="M350" s="16" t="n">
        <f aca="false">IF($K350="","",IF($L350&lt;&gt;"",$L350,VLOOKUP($C350,薬効分類マスタ!$A$2:$F$180,6,FALSE())))</f>
        <v>3</v>
      </c>
      <c r="N350" s="0" t="str">
        <f aca="false">ASC(G350)</f>
        <v>ｱｾﾄｱﾐﾉﾌｪﾝ300mg錠</v>
      </c>
      <c r="O350" s="0" t="str">
        <f aca="false">ASC(E350)</f>
        <v>ｱｾﾄｱﾐﾉﾌｪﾝ</v>
      </c>
      <c r="P350" s="16" t="n">
        <f aca="false">N(P349)+IF($C350=検索!$B$49,1,0)</f>
        <v>0</v>
      </c>
    </row>
    <row r="351" customFormat="false" ht="15" hidden="false" customHeight="false" outlineLevel="0" collapsed="false">
      <c r="A351" s="16" t="s">
        <v>221</v>
      </c>
      <c r="B351" s="0" t="s">
        <v>1070</v>
      </c>
      <c r="C351" s="0" t="n">
        <v>114</v>
      </c>
      <c r="D351" s="0" t="str">
        <f aca="false">IFERROR(VLOOKUP($C351,薬効分類マスタ!$A$2:$B$180,2,FALSE()),"未登録")</f>
        <v>解熱鎮痛消炎剤</v>
      </c>
      <c r="E351" s="16" t="s">
        <v>1037</v>
      </c>
      <c r="F351" s="16" t="s">
        <v>767</v>
      </c>
      <c r="G351" s="16" t="s">
        <v>1071</v>
      </c>
      <c r="H351" s="16" t="s">
        <v>1053</v>
      </c>
      <c r="I351" s="0" t="n">
        <v>6.9</v>
      </c>
      <c r="J351" s="16" t="s">
        <v>239</v>
      </c>
      <c r="K351" s="0" t="str">
        <f aca="false">IFERROR(IF(VLOOKUP($C351,薬効分類マスタ!$A$2:$E$180,5,FALSE())=0,"",VLOOKUP($C351,薬効分類マスタ!$A$2:$E$180,5,FALSE())),"")</f>
        <v>解熱鎮痛薬</v>
      </c>
      <c r="L351" s="17"/>
      <c r="M351" s="16" t="n">
        <f aca="false">IF($K351="","",IF($L351&lt;&gt;"",$L351,VLOOKUP($C351,薬効分類マスタ!$A$2:$F$180,6,FALSE())))</f>
        <v>3</v>
      </c>
      <c r="N351" s="0" t="str">
        <f aca="false">ASC(G351)</f>
        <v>ｶﾛﾅｰﾙ錠300</v>
      </c>
      <c r="O351" s="0" t="str">
        <f aca="false">ASC(E351)</f>
        <v>ｱｾﾄｱﾐﾉﾌｪﾝ</v>
      </c>
      <c r="P351" s="16" t="n">
        <f aca="false">N(P350)+IF($C351=検索!$B$49,1,0)</f>
        <v>0</v>
      </c>
    </row>
    <row r="352" customFormat="false" ht="15" hidden="false" customHeight="false" outlineLevel="0" collapsed="false">
      <c r="A352" s="16" t="s">
        <v>221</v>
      </c>
      <c r="B352" s="0" t="s">
        <v>1072</v>
      </c>
      <c r="C352" s="0" t="n">
        <v>114</v>
      </c>
      <c r="D352" s="0" t="str">
        <f aca="false">IFERROR(VLOOKUP($C352,薬効分類マスタ!$A$2:$B$180,2,FALSE()),"未登録")</f>
        <v>解熱鎮痛消炎剤</v>
      </c>
      <c r="E352" s="16" t="s">
        <v>1037</v>
      </c>
      <c r="F352" s="16" t="s">
        <v>767</v>
      </c>
      <c r="G352" s="16" t="s">
        <v>1073</v>
      </c>
      <c r="H352" s="16" t="s">
        <v>1064</v>
      </c>
      <c r="I352" s="0" t="n">
        <v>6.9</v>
      </c>
      <c r="J352" s="16" t="s">
        <v>239</v>
      </c>
      <c r="K352" s="0" t="str">
        <f aca="false">IFERROR(IF(VLOOKUP($C352,薬効分類マスタ!$A$2:$E$180,5,FALSE())=0,"",VLOOKUP($C352,薬効分類マスタ!$A$2:$E$180,5,FALSE())),"")</f>
        <v>解熱鎮痛薬</v>
      </c>
      <c r="L352" s="17"/>
      <c r="M352" s="16" t="n">
        <f aca="false">IF($K352="","",IF($L352&lt;&gt;"",$L352,VLOOKUP($C352,薬効分類マスタ!$A$2:$F$180,6,FALSE())))</f>
        <v>3</v>
      </c>
      <c r="N352" s="0" t="str">
        <f aca="false">ASC(G352)</f>
        <v>ｱｾﾄｱﾐﾉﾌｪﾝ錠300mg｢JG｣</v>
      </c>
      <c r="O352" s="0" t="str">
        <f aca="false">ASC(E352)</f>
        <v>ｱｾﾄｱﾐﾉﾌｪﾝ</v>
      </c>
      <c r="P352" s="16" t="n">
        <f aca="false">N(P351)+IF($C352=検索!$B$49,1,0)</f>
        <v>0</v>
      </c>
    </row>
    <row r="353" customFormat="false" ht="15" hidden="false" customHeight="false" outlineLevel="0" collapsed="false">
      <c r="A353" s="16" t="s">
        <v>221</v>
      </c>
      <c r="B353" s="0" t="s">
        <v>1074</v>
      </c>
      <c r="C353" s="0" t="n">
        <v>114</v>
      </c>
      <c r="D353" s="0" t="str">
        <f aca="false">IFERROR(VLOOKUP($C353,薬効分類マスタ!$A$2:$B$180,2,FALSE()),"未登録")</f>
        <v>解熱鎮痛消炎剤</v>
      </c>
      <c r="E353" s="16" t="s">
        <v>1037</v>
      </c>
      <c r="F353" s="16" t="s">
        <v>854</v>
      </c>
      <c r="G353" s="16" t="s">
        <v>1075</v>
      </c>
      <c r="H353" s="16" t="s">
        <v>1053</v>
      </c>
      <c r="I353" s="0" t="n">
        <v>11.2</v>
      </c>
      <c r="J353" s="16" t="s">
        <v>239</v>
      </c>
      <c r="K353" s="0" t="str">
        <f aca="false">IFERROR(IF(VLOOKUP($C353,薬効分類マスタ!$A$2:$E$180,5,FALSE())=0,"",VLOOKUP($C353,薬効分類マスタ!$A$2:$E$180,5,FALSE())),"")</f>
        <v>解熱鎮痛薬</v>
      </c>
      <c r="L353" s="17"/>
      <c r="M353" s="16" t="n">
        <f aca="false">IF($K353="","",IF($L353&lt;&gt;"",$L353,VLOOKUP($C353,薬効分類マスタ!$A$2:$F$180,6,FALSE())))</f>
        <v>3</v>
      </c>
      <c r="N353" s="0" t="str">
        <f aca="false">ASC(G353)</f>
        <v>ｶﾛﾅｰﾙ錠500</v>
      </c>
      <c r="O353" s="0" t="str">
        <f aca="false">ASC(E353)</f>
        <v>ｱｾﾄｱﾐﾉﾌｪﾝ</v>
      </c>
      <c r="P353" s="16" t="n">
        <f aca="false">N(P352)+IF($C353=検索!$B$49,1,0)</f>
        <v>0</v>
      </c>
    </row>
    <row r="354" customFormat="false" ht="15" hidden="false" customHeight="false" outlineLevel="0" collapsed="false">
      <c r="A354" s="16" t="s">
        <v>221</v>
      </c>
      <c r="B354" s="0" t="s">
        <v>1076</v>
      </c>
      <c r="C354" s="0" t="n">
        <v>114</v>
      </c>
      <c r="D354" s="0" t="str">
        <f aca="false">IFERROR(VLOOKUP($C354,薬効分類マスタ!$A$2:$B$180,2,FALSE()),"未登録")</f>
        <v>解熱鎮痛消炎剤</v>
      </c>
      <c r="E354" s="16" t="s">
        <v>1037</v>
      </c>
      <c r="F354" s="16" t="s">
        <v>854</v>
      </c>
      <c r="G354" s="16" t="s">
        <v>1077</v>
      </c>
      <c r="H354" s="16" t="s">
        <v>301</v>
      </c>
      <c r="I354" s="0" t="n">
        <v>11.2</v>
      </c>
      <c r="J354" s="16" t="s">
        <v>239</v>
      </c>
      <c r="K354" s="0" t="str">
        <f aca="false">IFERROR(IF(VLOOKUP($C354,薬効分類マスタ!$A$2:$E$180,5,FALSE())=0,"",VLOOKUP($C354,薬効分類マスタ!$A$2:$E$180,5,FALSE())),"")</f>
        <v>解熱鎮痛薬</v>
      </c>
      <c r="L354" s="17"/>
      <c r="M354" s="16" t="n">
        <f aca="false">IF($K354="","",IF($L354&lt;&gt;"",$L354,VLOOKUP($C354,薬効分類マスタ!$A$2:$F$180,6,FALSE())))</f>
        <v>3</v>
      </c>
      <c r="N354" s="0" t="str">
        <f aca="false">ASC(G354)</f>
        <v>ｱｾﾄｱﾐﾉﾌｪﾝ錠500mg｢ﾏﾙｲｼ｣</v>
      </c>
      <c r="O354" s="0" t="str">
        <f aca="false">ASC(E354)</f>
        <v>ｱｾﾄｱﾐﾉﾌｪﾝ</v>
      </c>
      <c r="P354" s="16" t="n">
        <f aca="false">N(P353)+IF($C354=検索!$B$49,1,0)</f>
        <v>0</v>
      </c>
    </row>
    <row r="355" customFormat="false" ht="15" hidden="false" customHeight="false" outlineLevel="0" collapsed="false">
      <c r="A355" s="16" t="s">
        <v>221</v>
      </c>
      <c r="B355" s="0" t="s">
        <v>1078</v>
      </c>
      <c r="C355" s="0" t="n">
        <v>114</v>
      </c>
      <c r="D355" s="0" t="str">
        <f aca="false">IFERROR(VLOOKUP($C355,薬効分類マスタ!$A$2:$B$180,2,FALSE()),"未登録")</f>
        <v>解熱鎮痛消炎剤</v>
      </c>
      <c r="E355" s="16" t="s">
        <v>1037</v>
      </c>
      <c r="F355" s="16" t="s">
        <v>854</v>
      </c>
      <c r="G355" s="16" t="s">
        <v>1079</v>
      </c>
      <c r="H355" s="16" t="s">
        <v>1080</v>
      </c>
      <c r="I355" s="0" t="n">
        <v>11.2</v>
      </c>
      <c r="J355" s="16" t="s">
        <v>239</v>
      </c>
      <c r="K355" s="0" t="str">
        <f aca="false">IFERROR(IF(VLOOKUP($C355,薬効分類マスタ!$A$2:$E$180,5,FALSE())=0,"",VLOOKUP($C355,薬効分類マスタ!$A$2:$E$180,5,FALSE())),"")</f>
        <v>解熱鎮痛薬</v>
      </c>
      <c r="L355" s="17"/>
      <c r="M355" s="16" t="n">
        <f aca="false">IF($K355="","",IF($L355&lt;&gt;"",$L355,VLOOKUP($C355,薬効分類マスタ!$A$2:$F$180,6,FALSE())))</f>
        <v>3</v>
      </c>
      <c r="N355" s="0" t="str">
        <f aca="false">ASC(G355)</f>
        <v>ｱｾﾄｱﾐﾉﾌｪﾝ錠500mg｢ｹﾝｴｰ｣</v>
      </c>
      <c r="O355" s="0" t="str">
        <f aca="false">ASC(E355)</f>
        <v>ｱｾﾄｱﾐﾉﾌｪﾝ</v>
      </c>
      <c r="P355" s="16" t="n">
        <f aca="false">N(P354)+IF($C355=検索!$B$49,1,0)</f>
        <v>0</v>
      </c>
    </row>
    <row r="356" customFormat="false" ht="15" hidden="false" customHeight="false" outlineLevel="0" collapsed="false">
      <c r="A356" s="16" t="s">
        <v>221</v>
      </c>
      <c r="B356" s="0" t="s">
        <v>1081</v>
      </c>
      <c r="C356" s="0" t="n">
        <v>114</v>
      </c>
      <c r="D356" s="0" t="str">
        <f aca="false">IFERROR(VLOOKUP($C356,薬効分類マスタ!$A$2:$B$180,2,FALSE()),"未登録")</f>
        <v>解熱鎮痛消炎剤</v>
      </c>
      <c r="E356" s="16" t="s">
        <v>1037</v>
      </c>
      <c r="F356" s="16" t="s">
        <v>1082</v>
      </c>
      <c r="G356" s="16" t="s">
        <v>1083</v>
      </c>
      <c r="I356" s="0" t="n">
        <v>7.1</v>
      </c>
      <c r="J356" s="16" t="s">
        <v>239</v>
      </c>
      <c r="K356" s="0" t="str">
        <f aca="false">IFERROR(IF(VLOOKUP($C356,薬効分類マスタ!$A$2:$E$180,5,FALSE())=0,"",VLOOKUP($C356,薬効分類マスタ!$A$2:$E$180,5,FALSE())),"")</f>
        <v>解熱鎮痛薬</v>
      </c>
      <c r="L356" s="17"/>
      <c r="M356" s="16" t="n">
        <f aca="false">IF($K356="","",IF($L356&lt;&gt;"",$L356,VLOOKUP($C356,薬効分類マスタ!$A$2:$F$180,6,FALSE())))</f>
        <v>3</v>
      </c>
      <c r="N356" s="0" t="str">
        <f aca="false">ASC(G356)</f>
        <v>ｱｾﾄｱﾐﾉﾌｪﾝ2%ｼﾛｯﾌﾟ</v>
      </c>
      <c r="O356" s="0" t="str">
        <f aca="false">ASC(E356)</f>
        <v>ｱｾﾄｱﾐﾉﾌｪﾝ</v>
      </c>
      <c r="P356" s="16" t="n">
        <f aca="false">N(P355)+IF($C356=検索!$B$49,1,0)</f>
        <v>0</v>
      </c>
    </row>
    <row r="357" customFormat="false" ht="15" hidden="false" customHeight="false" outlineLevel="0" collapsed="false">
      <c r="A357" s="16" t="s">
        <v>221</v>
      </c>
      <c r="B357" s="0" t="s">
        <v>1084</v>
      </c>
      <c r="C357" s="0" t="n">
        <v>114</v>
      </c>
      <c r="D357" s="0" t="str">
        <f aca="false">IFERROR(VLOOKUP($C357,薬効分類マスタ!$A$2:$B$180,2,FALSE()),"未登録")</f>
        <v>解熱鎮痛消炎剤</v>
      </c>
      <c r="E357" s="16" t="s">
        <v>1037</v>
      </c>
      <c r="F357" s="16" t="s">
        <v>699</v>
      </c>
      <c r="G357" s="16" t="s">
        <v>1085</v>
      </c>
      <c r="H357" s="16" t="s">
        <v>557</v>
      </c>
      <c r="I357" s="0" t="n">
        <v>6.9</v>
      </c>
      <c r="J357" s="16" t="s">
        <v>239</v>
      </c>
      <c r="K357" s="0" t="str">
        <f aca="false">IFERROR(IF(VLOOKUP($C357,薬効分類マスタ!$A$2:$E$180,5,FALSE())=0,"",VLOOKUP($C357,薬効分類マスタ!$A$2:$E$180,5,FALSE())),"")</f>
        <v>解熱鎮痛薬</v>
      </c>
      <c r="L357" s="17"/>
      <c r="M357" s="16" t="n">
        <f aca="false">IF($K357="","",IF($L357&lt;&gt;"",$L357,VLOOKUP($C357,薬効分類マスタ!$A$2:$F$180,6,FALSE())))</f>
        <v>3</v>
      </c>
      <c r="N357" s="0" t="str">
        <f aca="false">ASC(G357)</f>
        <v>ｱｾﾄｱﾐﾉﾌｪﾝDS小児用20%｢ﾀｶﾀ｣</v>
      </c>
      <c r="O357" s="0" t="str">
        <f aca="false">ASC(E357)</f>
        <v>ｱｾﾄｱﾐﾉﾌｪﾝ</v>
      </c>
      <c r="P357" s="16" t="n">
        <f aca="false">N(P356)+IF($C357=検索!$B$49,1,0)</f>
        <v>0</v>
      </c>
    </row>
    <row r="358" customFormat="false" ht="15" hidden="false" customHeight="false" outlineLevel="0" collapsed="false">
      <c r="A358" s="16" t="s">
        <v>221</v>
      </c>
      <c r="B358" s="0" t="s">
        <v>1086</v>
      </c>
      <c r="C358" s="0" t="n">
        <v>114</v>
      </c>
      <c r="D358" s="0" t="str">
        <f aca="false">IFERROR(VLOOKUP($C358,薬効分類マスタ!$A$2:$B$180,2,FALSE()),"未登録")</f>
        <v>解熱鎮痛消炎剤</v>
      </c>
      <c r="E358" s="16" t="s">
        <v>1037</v>
      </c>
      <c r="F358" s="16" t="s">
        <v>699</v>
      </c>
      <c r="G358" s="16" t="s">
        <v>1087</v>
      </c>
      <c r="H358" s="16" t="s">
        <v>533</v>
      </c>
      <c r="I358" s="0" t="n">
        <v>17</v>
      </c>
      <c r="J358" s="16" t="s">
        <v>239</v>
      </c>
      <c r="K358" s="0" t="str">
        <f aca="false">IFERROR(IF(VLOOKUP($C358,薬効分類マスタ!$A$2:$E$180,5,FALSE())=0,"",VLOOKUP($C358,薬効分類マスタ!$A$2:$E$180,5,FALSE())),"")</f>
        <v>解熱鎮痛薬</v>
      </c>
      <c r="L358" s="17"/>
      <c r="M358" s="16" t="n">
        <f aca="false">IF($K358="","",IF($L358&lt;&gt;"",$L358,VLOOKUP($C358,薬効分類マスタ!$A$2:$F$180,6,FALSE())))</f>
        <v>3</v>
      </c>
      <c r="N358" s="0" t="str">
        <f aca="false">ASC(G358)</f>
        <v>ｱｾﾄｱﾐﾉﾌｪﾝDS小児用20%｢ﾄｰﾜ｣</v>
      </c>
      <c r="O358" s="0" t="str">
        <f aca="false">ASC(E358)</f>
        <v>ｱｾﾄｱﾐﾉﾌｪﾝ</v>
      </c>
      <c r="P358" s="16" t="n">
        <f aca="false">N(P357)+IF($C358=検索!$B$49,1,0)</f>
        <v>0</v>
      </c>
    </row>
    <row r="359" customFormat="false" ht="15" hidden="false" customHeight="false" outlineLevel="0" collapsed="false">
      <c r="A359" s="16" t="s">
        <v>221</v>
      </c>
      <c r="B359" s="0" t="s">
        <v>1088</v>
      </c>
      <c r="C359" s="0" t="n">
        <v>114</v>
      </c>
      <c r="D359" s="0" t="str">
        <f aca="false">IFERROR(VLOOKUP($C359,薬効分類マスタ!$A$2:$B$180,2,FALSE()),"未登録")</f>
        <v>解熱鎮痛消炎剤</v>
      </c>
      <c r="E359" s="16" t="s">
        <v>1037</v>
      </c>
      <c r="F359" s="16" t="s">
        <v>699</v>
      </c>
      <c r="G359" s="16" t="s">
        <v>1089</v>
      </c>
      <c r="H359" s="16" t="s">
        <v>1090</v>
      </c>
      <c r="I359" s="0" t="n">
        <v>17</v>
      </c>
      <c r="J359" s="16" t="s">
        <v>239</v>
      </c>
      <c r="K359" s="0" t="str">
        <f aca="false">IFERROR(IF(VLOOKUP($C359,薬効分類マスタ!$A$2:$E$180,5,FALSE())=0,"",VLOOKUP($C359,薬効分類マスタ!$A$2:$E$180,5,FALSE())),"")</f>
        <v>解熱鎮痛薬</v>
      </c>
      <c r="L359" s="17"/>
      <c r="M359" s="16" t="n">
        <f aca="false">IF($K359="","",IF($L359&lt;&gt;"",$L359,VLOOKUP($C359,薬効分類マスタ!$A$2:$F$180,6,FALSE())))</f>
        <v>3</v>
      </c>
      <c r="N359" s="0" t="str">
        <f aca="false">ASC(G359)</f>
        <v>ｱｾﾄｱﾐﾉﾌｪﾝDS小児用20%｢三和｣</v>
      </c>
      <c r="O359" s="0" t="str">
        <f aca="false">ASC(E359)</f>
        <v>ｱｾﾄｱﾐﾉﾌｪﾝ</v>
      </c>
      <c r="P359" s="16" t="n">
        <f aca="false">N(P358)+IF($C359=検索!$B$49,1,0)</f>
        <v>0</v>
      </c>
    </row>
    <row r="360" customFormat="false" ht="15" hidden="false" customHeight="false" outlineLevel="0" collapsed="false">
      <c r="A360" s="16" t="s">
        <v>221</v>
      </c>
      <c r="B360" s="0" t="s">
        <v>1091</v>
      </c>
      <c r="C360" s="0" t="n">
        <v>114</v>
      </c>
      <c r="D360" s="0" t="str">
        <f aca="false">IFERROR(VLOOKUP($C360,薬効分類マスタ!$A$2:$B$180,2,FALSE()),"未登録")</f>
        <v>解熱鎮痛消炎剤</v>
      </c>
      <c r="E360" s="16" t="s">
        <v>1037</v>
      </c>
      <c r="F360" s="16" t="s">
        <v>702</v>
      </c>
      <c r="G360" s="16" t="s">
        <v>1092</v>
      </c>
      <c r="H360" s="16" t="s">
        <v>1090</v>
      </c>
      <c r="I360" s="0" t="n">
        <v>14.8</v>
      </c>
      <c r="J360" s="16" t="s">
        <v>239</v>
      </c>
      <c r="K360" s="0" t="str">
        <f aca="false">IFERROR(IF(VLOOKUP($C360,薬効分類マスタ!$A$2:$E$180,5,FALSE())=0,"",VLOOKUP($C360,薬効分類マスタ!$A$2:$E$180,5,FALSE())),"")</f>
        <v>解熱鎮痛薬</v>
      </c>
      <c r="L360" s="17"/>
      <c r="M360" s="16" t="n">
        <f aca="false">IF($K360="","",IF($L360&lt;&gt;"",$L360,VLOOKUP($C360,薬効分類マスタ!$A$2:$F$180,6,FALSE())))</f>
        <v>3</v>
      </c>
      <c r="N360" s="0" t="str">
        <f aca="false">ASC(G360)</f>
        <v>ｱｾﾄｱﾐﾉﾌｪﾝDS40%｢三和｣</v>
      </c>
      <c r="O360" s="0" t="str">
        <f aca="false">ASC(E360)</f>
        <v>ｱｾﾄｱﾐﾉﾌｪﾝ</v>
      </c>
      <c r="P360" s="16" t="n">
        <f aca="false">N(P359)+IF($C360=検索!$B$49,1,0)</f>
        <v>0</v>
      </c>
    </row>
    <row r="361" customFormat="false" ht="15" hidden="false" customHeight="false" outlineLevel="0" collapsed="false">
      <c r="A361" s="16" t="s">
        <v>221</v>
      </c>
      <c r="B361" s="0" t="s">
        <v>1093</v>
      </c>
      <c r="C361" s="0" t="n">
        <v>114</v>
      </c>
      <c r="D361" s="0" t="str">
        <f aca="false">IFERROR(VLOOKUP($C361,薬効分類マスタ!$A$2:$B$180,2,FALSE()),"未登録")</f>
        <v>解熱鎮痛消炎剤</v>
      </c>
      <c r="E361" s="16" t="s">
        <v>1094</v>
      </c>
      <c r="F361" s="16" t="s">
        <v>476</v>
      </c>
      <c r="G361" s="16" t="s">
        <v>1095</v>
      </c>
      <c r="H361" s="16" t="s">
        <v>1080</v>
      </c>
      <c r="I361" s="0" t="n">
        <v>43.8</v>
      </c>
      <c r="K361" s="0" t="str">
        <f aca="false">IFERROR(IF(VLOOKUP($C361,薬効分類マスタ!$A$2:$E$180,5,FALSE())=0,"",VLOOKUP($C361,薬効分類マスタ!$A$2:$E$180,5,FALSE())),"")</f>
        <v>解熱鎮痛薬</v>
      </c>
      <c r="L361" s="17"/>
      <c r="M361" s="16" t="n">
        <f aca="false">IF($K361="","",IF($L361&lt;&gt;"",$L361,VLOOKUP($C361,薬効分類マスタ!$A$2:$F$180,6,FALSE())))</f>
        <v>3</v>
      </c>
      <c r="N361" s="0" t="str">
        <f aca="false">ASC(G361)</f>
        <v>ｱｽﾋﾟﾘﾝ｢ｹﾝｴｰ｣</v>
      </c>
      <c r="O361" s="0" t="str">
        <f aca="false">ASC(E361)</f>
        <v>ｱｽﾋﾟﾘﾝ</v>
      </c>
      <c r="P361" s="16" t="n">
        <f aca="false">N(P360)+IF($C361=検索!$B$49,1,0)</f>
        <v>0</v>
      </c>
    </row>
    <row r="362" customFormat="false" ht="15" hidden="false" customHeight="false" outlineLevel="0" collapsed="false">
      <c r="A362" s="16" t="s">
        <v>221</v>
      </c>
      <c r="B362" s="0" t="s">
        <v>1096</v>
      </c>
      <c r="C362" s="0" t="n">
        <v>114</v>
      </c>
      <c r="D362" s="0" t="str">
        <f aca="false">IFERROR(VLOOKUP($C362,薬効分類マスタ!$A$2:$B$180,2,FALSE()),"未登録")</f>
        <v>解熱鎮痛消炎剤</v>
      </c>
      <c r="E362" s="16" t="s">
        <v>1094</v>
      </c>
      <c r="F362" s="16" t="s">
        <v>476</v>
      </c>
      <c r="G362" s="16" t="s">
        <v>1097</v>
      </c>
      <c r="H362" s="16" t="s">
        <v>950</v>
      </c>
      <c r="I362" s="0" t="n">
        <v>35.6</v>
      </c>
      <c r="K362" s="0" t="str">
        <f aca="false">IFERROR(IF(VLOOKUP($C362,薬効分類マスタ!$A$2:$E$180,5,FALSE())=0,"",VLOOKUP($C362,薬効分類マスタ!$A$2:$E$180,5,FALSE())),"")</f>
        <v>解熱鎮痛薬</v>
      </c>
      <c r="L362" s="17"/>
      <c r="M362" s="16" t="n">
        <f aca="false">IF($K362="","",IF($L362&lt;&gt;"",$L362,VLOOKUP($C362,薬効分類マスタ!$A$2:$F$180,6,FALSE())))</f>
        <v>3</v>
      </c>
      <c r="N362" s="0" t="str">
        <f aca="false">ASC(G362)</f>
        <v>ｱｽﾋﾟﾘﾝ｢ﾎｴｲ｣</v>
      </c>
      <c r="O362" s="0" t="str">
        <f aca="false">ASC(E362)</f>
        <v>ｱｽﾋﾟﾘﾝ</v>
      </c>
      <c r="P362" s="16" t="n">
        <f aca="false">N(P361)+IF($C362=検索!$B$49,1,0)</f>
        <v>0</v>
      </c>
    </row>
    <row r="363" customFormat="false" ht="15" hidden="false" customHeight="false" outlineLevel="0" collapsed="false">
      <c r="A363" s="16" t="s">
        <v>221</v>
      </c>
      <c r="B363" s="0" t="s">
        <v>1098</v>
      </c>
      <c r="C363" s="0" t="n">
        <v>114</v>
      </c>
      <c r="D363" s="0" t="str">
        <f aca="false">IFERROR(VLOOKUP($C363,薬効分類マスタ!$A$2:$B$180,2,FALSE()),"未登録")</f>
        <v>解熱鎮痛消炎剤</v>
      </c>
      <c r="E363" s="16" t="s">
        <v>1094</v>
      </c>
      <c r="F363" s="16" t="s">
        <v>476</v>
      </c>
      <c r="G363" s="16" t="s">
        <v>1099</v>
      </c>
      <c r="H363" s="16" t="s">
        <v>1100</v>
      </c>
      <c r="I363" s="0" t="n">
        <v>49.1</v>
      </c>
      <c r="K363" s="0" t="str">
        <f aca="false">IFERROR(IF(VLOOKUP($C363,薬効分類マスタ!$A$2:$E$180,5,FALSE())=0,"",VLOOKUP($C363,薬効分類マスタ!$A$2:$E$180,5,FALSE())),"")</f>
        <v>解熱鎮痛薬</v>
      </c>
      <c r="L363" s="17"/>
      <c r="M363" s="16" t="n">
        <f aca="false">IF($K363="","",IF($L363&lt;&gt;"",$L363,VLOOKUP($C363,薬効分類マスタ!$A$2:$F$180,6,FALSE())))</f>
        <v>3</v>
      </c>
      <c r="N363" s="0" t="str">
        <f aca="false">ASC(G363)</f>
        <v>ｱｽﾋﾟﾘﾝ(山善)</v>
      </c>
      <c r="O363" s="0" t="str">
        <f aca="false">ASC(E363)</f>
        <v>ｱｽﾋﾟﾘﾝ</v>
      </c>
      <c r="P363" s="16" t="n">
        <f aca="false">N(P362)+IF($C363=検索!$B$49,1,0)</f>
        <v>0</v>
      </c>
    </row>
    <row r="364" customFormat="false" ht="15" hidden="false" customHeight="false" outlineLevel="0" collapsed="false">
      <c r="A364" s="16" t="s">
        <v>221</v>
      </c>
      <c r="B364" s="0" t="s">
        <v>1101</v>
      </c>
      <c r="C364" s="0" t="n">
        <v>114</v>
      </c>
      <c r="D364" s="0" t="str">
        <f aca="false">IFERROR(VLOOKUP($C364,薬効分類マスタ!$A$2:$B$180,2,FALSE()),"未登録")</f>
        <v>解熱鎮痛消炎剤</v>
      </c>
      <c r="E364" s="16" t="s">
        <v>1094</v>
      </c>
      <c r="F364" s="16" t="s">
        <v>476</v>
      </c>
      <c r="G364" s="16" t="s">
        <v>1102</v>
      </c>
      <c r="H364" s="16" t="s">
        <v>1103</v>
      </c>
      <c r="I364" s="0" t="n">
        <v>49.1</v>
      </c>
      <c r="K364" s="0" t="str">
        <f aca="false">IFERROR(IF(VLOOKUP($C364,薬効分類マスタ!$A$2:$E$180,5,FALSE())=0,"",VLOOKUP($C364,薬効分類マスタ!$A$2:$E$180,5,FALSE())),"")</f>
        <v>解熱鎮痛薬</v>
      </c>
      <c r="L364" s="17"/>
      <c r="M364" s="16" t="n">
        <f aca="false">IF($K364="","",IF($L364&lt;&gt;"",$L364,VLOOKUP($C364,薬効分類マスタ!$A$2:$F$180,6,FALSE())))</f>
        <v>3</v>
      </c>
      <c r="N364" s="0" t="str">
        <f aca="false">ASC(G364)</f>
        <v>ｱｽﾋﾟﾘﾝ｢ﾖｼﾀﾞ｣</v>
      </c>
      <c r="O364" s="0" t="str">
        <f aca="false">ASC(E364)</f>
        <v>ｱｽﾋﾟﾘﾝ</v>
      </c>
      <c r="P364" s="16" t="n">
        <f aca="false">N(P363)+IF($C364=検索!$B$49,1,0)</f>
        <v>0</v>
      </c>
    </row>
    <row r="365" customFormat="false" ht="15" hidden="false" customHeight="false" outlineLevel="0" collapsed="false">
      <c r="A365" s="16" t="s">
        <v>221</v>
      </c>
      <c r="B365" s="0" t="s">
        <v>1104</v>
      </c>
      <c r="C365" s="0" t="n">
        <v>114</v>
      </c>
      <c r="D365" s="0" t="str">
        <f aca="false">IFERROR(VLOOKUP($C365,薬効分類マスタ!$A$2:$B$180,2,FALSE()),"未登録")</f>
        <v>解熱鎮痛消炎剤</v>
      </c>
      <c r="E365" s="16" t="s">
        <v>1094</v>
      </c>
      <c r="F365" s="16" t="s">
        <v>476</v>
      </c>
      <c r="G365" s="16" t="s">
        <v>1105</v>
      </c>
      <c r="H365" s="16" t="s">
        <v>301</v>
      </c>
      <c r="I365" s="0" t="n">
        <v>49.1</v>
      </c>
      <c r="K365" s="0" t="str">
        <f aca="false">IFERROR(IF(VLOOKUP($C365,薬効分類マスタ!$A$2:$E$180,5,FALSE())=0,"",VLOOKUP($C365,薬効分類マスタ!$A$2:$E$180,5,FALSE())),"")</f>
        <v>解熱鎮痛薬</v>
      </c>
      <c r="L365" s="17"/>
      <c r="M365" s="16" t="n">
        <f aca="false">IF($K365="","",IF($L365&lt;&gt;"",$L365,VLOOKUP($C365,薬効分類マスタ!$A$2:$F$180,6,FALSE())))</f>
        <v>3</v>
      </c>
      <c r="N365" s="0" t="str">
        <f aca="false">ASC(G365)</f>
        <v>ｱｽﾋﾟﾘﾝ原末｢ﾏﾙｲｼ｣</v>
      </c>
      <c r="O365" s="0" t="str">
        <f aca="false">ASC(E365)</f>
        <v>ｱｽﾋﾟﾘﾝ</v>
      </c>
      <c r="P365" s="16" t="n">
        <f aca="false">N(P364)+IF($C365=検索!$B$49,1,0)</f>
        <v>0</v>
      </c>
    </row>
    <row r="366" customFormat="false" ht="15" hidden="false" customHeight="false" outlineLevel="0" collapsed="false">
      <c r="A366" s="16" t="s">
        <v>221</v>
      </c>
      <c r="B366" s="0" t="s">
        <v>1106</v>
      </c>
      <c r="C366" s="0" t="n">
        <v>114</v>
      </c>
      <c r="D366" s="0" t="str">
        <f aca="false">IFERROR(VLOOKUP($C366,薬効分類マスタ!$A$2:$B$180,2,FALSE()),"未登録")</f>
        <v>解熱鎮痛消炎剤</v>
      </c>
      <c r="E366" s="16" t="s">
        <v>1107</v>
      </c>
      <c r="F366" s="16" t="s">
        <v>224</v>
      </c>
      <c r="G366" s="16" t="s">
        <v>1107</v>
      </c>
      <c r="I366" s="0" t="n">
        <v>11.7</v>
      </c>
      <c r="K366" s="0" t="str">
        <f aca="false">IFERROR(IF(VLOOKUP($C366,薬効分類マスタ!$A$2:$E$180,5,FALSE())=0,"",VLOOKUP($C366,薬効分類マスタ!$A$2:$E$180,5,FALSE())),"")</f>
        <v>解熱鎮痛薬</v>
      </c>
      <c r="L366" s="17"/>
      <c r="M366" s="16" t="n">
        <f aca="false">IF($K366="","",IF($L366&lt;&gt;"",$L366,VLOOKUP($C366,薬効分類マスタ!$A$2:$F$180,6,FALSE())))</f>
        <v>3</v>
      </c>
      <c r="N366" s="0" t="str">
        <f aca="false">ASC(G366)</f>
        <v>ｴﾃﾝｻﾞﾐﾄﾞ</v>
      </c>
      <c r="O366" s="0" t="str">
        <f aca="false">ASC(E366)</f>
        <v>ｴﾃﾝｻﾞﾐﾄﾞ</v>
      </c>
      <c r="P366" s="16" t="n">
        <f aca="false">N(P365)+IF($C366=検索!$B$49,1,0)</f>
        <v>0</v>
      </c>
    </row>
    <row r="367" customFormat="false" ht="15" hidden="false" customHeight="false" outlineLevel="0" collapsed="false">
      <c r="A367" s="16" t="s">
        <v>221</v>
      </c>
      <c r="B367" s="0" t="s">
        <v>1108</v>
      </c>
      <c r="C367" s="0" t="n">
        <v>114</v>
      </c>
      <c r="D367" s="0" t="str">
        <f aca="false">IFERROR(VLOOKUP($C367,薬効分類マスタ!$A$2:$B$180,2,FALSE()),"未登録")</f>
        <v>解熱鎮痛消炎剤</v>
      </c>
      <c r="E367" s="16" t="s">
        <v>1109</v>
      </c>
      <c r="F367" s="16" t="s">
        <v>224</v>
      </c>
      <c r="G367" s="16" t="s">
        <v>1109</v>
      </c>
      <c r="I367" s="0" t="n">
        <v>12.3</v>
      </c>
      <c r="K367" s="0" t="str">
        <f aca="false">IFERROR(IF(VLOOKUP($C367,薬効分類マスタ!$A$2:$E$180,5,FALSE())=0,"",VLOOKUP($C367,薬効分類マスタ!$A$2:$E$180,5,FALSE())),"")</f>
        <v>解熱鎮痛薬</v>
      </c>
      <c r="L367" s="17"/>
      <c r="M367" s="16" t="n">
        <f aca="false">IF($K367="","",IF($L367&lt;&gt;"",$L367,VLOOKUP($C367,薬効分類マスタ!$A$2:$F$180,6,FALSE())))</f>
        <v>3</v>
      </c>
      <c r="N367" s="0" t="str">
        <f aca="false">ASC(G367)</f>
        <v>ｲｿﾌﾟﾛﾋﾟﾙｱﾝﾁﾋﾟﾘﾝ</v>
      </c>
      <c r="O367" s="0" t="str">
        <f aca="false">ASC(E367)</f>
        <v>ｲｿﾌﾟﾛﾋﾟﾙｱﾝﾁﾋﾟﾘﾝ</v>
      </c>
      <c r="P367" s="16" t="n">
        <f aca="false">N(P366)+IF($C367=検索!$B$49,1,0)</f>
        <v>0</v>
      </c>
    </row>
    <row r="368" customFormat="false" ht="15" hidden="false" customHeight="false" outlineLevel="0" collapsed="false">
      <c r="A368" s="16" t="s">
        <v>221</v>
      </c>
      <c r="B368" s="0" t="s">
        <v>1110</v>
      </c>
      <c r="C368" s="0" t="n">
        <v>114</v>
      </c>
      <c r="D368" s="0" t="str">
        <f aca="false">IFERROR(VLOOKUP($C368,薬効分類マスタ!$A$2:$B$180,2,FALSE()),"未登録")</f>
        <v>解熱鎮痛消炎剤</v>
      </c>
      <c r="E368" s="16" t="s">
        <v>1111</v>
      </c>
      <c r="F368" s="16" t="s">
        <v>224</v>
      </c>
      <c r="G368" s="16" t="s">
        <v>1111</v>
      </c>
      <c r="I368" s="0" t="n">
        <v>7.5</v>
      </c>
      <c r="K368" s="0" t="str">
        <f aca="false">IFERROR(IF(VLOOKUP($C368,薬効分類マスタ!$A$2:$E$180,5,FALSE())=0,"",VLOOKUP($C368,薬効分類マスタ!$A$2:$E$180,5,FALSE())),"")</f>
        <v>解熱鎮痛薬</v>
      </c>
      <c r="L368" s="17"/>
      <c r="M368" s="16" t="n">
        <f aca="false">IF($K368="","",IF($L368&lt;&gt;"",$L368,VLOOKUP($C368,薬効分類マスタ!$A$2:$F$180,6,FALSE())))</f>
        <v>3</v>
      </c>
      <c r="N368" s="0" t="str">
        <f aca="false">ASC(G368)</f>
        <v>ｽﾙﾋﾟﾘﾝ水和物</v>
      </c>
      <c r="O368" s="0" t="str">
        <f aca="false">ASC(E368)</f>
        <v>ｽﾙﾋﾟﾘﾝ水和物</v>
      </c>
      <c r="P368" s="16" t="n">
        <f aca="false">N(P367)+IF($C368=検索!$B$49,1,0)</f>
        <v>0</v>
      </c>
    </row>
    <row r="369" customFormat="false" ht="15" hidden="false" customHeight="false" outlineLevel="0" collapsed="false">
      <c r="A369" s="16" t="s">
        <v>221</v>
      </c>
      <c r="B369" s="0" t="s">
        <v>1112</v>
      </c>
      <c r="C369" s="0" t="n">
        <v>114</v>
      </c>
      <c r="D369" s="0" t="str">
        <f aca="false">IFERROR(VLOOKUP($C369,薬効分類マスタ!$A$2:$B$180,2,FALSE()),"未登録")</f>
        <v>解熱鎮痛消炎剤</v>
      </c>
      <c r="E369" s="16" t="s">
        <v>1113</v>
      </c>
      <c r="F369" s="16" t="s">
        <v>224</v>
      </c>
      <c r="G369" s="16" t="s">
        <v>1113</v>
      </c>
      <c r="I369" s="0" t="n">
        <v>7.7</v>
      </c>
      <c r="K369" s="0" t="str">
        <f aca="false">IFERROR(IF(VLOOKUP($C369,薬効分類マスタ!$A$2:$E$180,5,FALSE())=0,"",VLOOKUP($C369,薬効分類マスタ!$A$2:$E$180,5,FALSE())),"")</f>
        <v>解熱鎮痛薬</v>
      </c>
      <c r="L369" s="17"/>
      <c r="M369" s="16" t="n">
        <f aca="false">IF($K369="","",IF($L369&lt;&gt;"",$L369,VLOOKUP($C369,薬効分類マスタ!$A$2:$F$180,6,FALSE())))</f>
        <v>3</v>
      </c>
      <c r="N369" s="0" t="str">
        <f aca="false">ASC(G369)</f>
        <v>ﾐｸﾞﾚﾆﾝ</v>
      </c>
      <c r="O369" s="0" t="str">
        <f aca="false">ASC(E369)</f>
        <v>ﾐｸﾞﾚﾆﾝ</v>
      </c>
      <c r="P369" s="16" t="n">
        <f aca="false">N(P368)+IF($C369=検索!$B$49,1,0)</f>
        <v>0</v>
      </c>
    </row>
    <row r="370" customFormat="false" ht="15" hidden="false" customHeight="false" outlineLevel="0" collapsed="false">
      <c r="A370" s="16" t="s">
        <v>221</v>
      </c>
      <c r="B370" s="0" t="s">
        <v>1114</v>
      </c>
      <c r="C370" s="0" t="n">
        <v>114</v>
      </c>
      <c r="D370" s="0" t="str">
        <f aca="false">IFERROR(VLOOKUP($C370,薬効分類マスタ!$A$2:$B$180,2,FALSE()),"未登録")</f>
        <v>解熱鎮痛消炎剤</v>
      </c>
      <c r="E370" s="16" t="s">
        <v>1115</v>
      </c>
      <c r="F370" s="16" t="s">
        <v>1116</v>
      </c>
      <c r="G370" s="16" t="s">
        <v>1117</v>
      </c>
      <c r="I370" s="0" t="n">
        <v>9.8</v>
      </c>
      <c r="K370" s="0" t="str">
        <f aca="false">IFERROR(IF(VLOOKUP($C370,薬効分類マスタ!$A$2:$E$180,5,FALSE())=0,"",VLOOKUP($C370,薬効分類マスタ!$A$2:$E$180,5,FALSE())),"")</f>
        <v>解熱鎮痛薬</v>
      </c>
      <c r="L370" s="17"/>
      <c r="M370" s="16" t="n">
        <f aca="false">IF($K370="","",IF($L370&lt;&gt;"",$L370,VLOOKUP($C370,薬効分類マスタ!$A$2:$F$180,6,FALSE())))</f>
        <v>3</v>
      </c>
      <c r="N370" s="0" t="str">
        <f aca="false">ASC(G370)</f>
        <v>ｲﾝﾄﾞﾒﾀｼﾝｶﾌﾟｾﾙ</v>
      </c>
      <c r="O370" s="0" t="str">
        <f aca="false">ASC(E370)</f>
        <v>ｲﾝﾄﾞﾒﾀｼﾝ</v>
      </c>
      <c r="P370" s="16" t="n">
        <f aca="false">N(P369)+IF($C370=検索!$B$49,1,0)</f>
        <v>0</v>
      </c>
    </row>
    <row r="371" customFormat="false" ht="15" hidden="false" customHeight="false" outlineLevel="0" collapsed="false">
      <c r="A371" s="16" t="s">
        <v>221</v>
      </c>
      <c r="B371" s="0" t="s">
        <v>1118</v>
      </c>
      <c r="C371" s="0" t="n">
        <v>114</v>
      </c>
      <c r="D371" s="0" t="str">
        <f aca="false">IFERROR(VLOOKUP($C371,薬効分類マスタ!$A$2:$B$180,2,FALSE()),"未登録")</f>
        <v>解熱鎮痛消炎剤</v>
      </c>
      <c r="E371" s="16" t="s">
        <v>1119</v>
      </c>
      <c r="F371" s="16" t="s">
        <v>465</v>
      </c>
      <c r="G371" s="16" t="s">
        <v>1120</v>
      </c>
      <c r="H371" s="16" t="s">
        <v>710</v>
      </c>
      <c r="I371" s="0" t="n">
        <v>10.8</v>
      </c>
      <c r="J371" s="16" t="s">
        <v>232</v>
      </c>
      <c r="K371" s="0" t="str">
        <f aca="false">IFERROR(IF(VLOOKUP($C371,薬効分類マスタ!$A$2:$E$180,5,FALSE())=0,"",VLOOKUP($C371,薬効分類マスタ!$A$2:$E$180,5,FALSE())),"")</f>
        <v>解熱鎮痛薬</v>
      </c>
      <c r="L371" s="17"/>
      <c r="M371" s="16" t="n">
        <f aca="false">IF($K371="","",IF($L371&lt;&gt;"",$L371,VLOOKUP($C371,薬効分類マスタ!$A$2:$F$180,6,FALSE())))</f>
        <v>3</v>
      </c>
      <c r="N371" s="0" t="str">
        <f aca="false">ASC(G371)</f>
        <v>ﾗﾝﾂｼﾞｰﾙｺｰﾜ錠30mg</v>
      </c>
      <c r="O371" s="0" t="str">
        <f aca="false">ASC(E371)</f>
        <v>ｱｾﾒﾀｼﾝ</v>
      </c>
      <c r="P371" s="16" t="n">
        <f aca="false">N(P370)+IF($C371=検索!$B$49,1,0)</f>
        <v>0</v>
      </c>
    </row>
    <row r="372" customFormat="false" ht="15" hidden="false" customHeight="false" outlineLevel="0" collapsed="false">
      <c r="A372" s="16" t="s">
        <v>221</v>
      </c>
      <c r="B372" s="0" t="s">
        <v>1121</v>
      </c>
      <c r="C372" s="0" t="n">
        <v>114</v>
      </c>
      <c r="D372" s="0" t="str">
        <f aca="false">IFERROR(VLOOKUP($C372,薬効分類マスタ!$A$2:$B$180,2,FALSE()),"未登録")</f>
        <v>解熱鎮痛消炎剤</v>
      </c>
      <c r="E372" s="16" t="s">
        <v>1122</v>
      </c>
      <c r="F372" s="16" t="s">
        <v>1123</v>
      </c>
      <c r="G372" s="16" t="s">
        <v>1124</v>
      </c>
      <c r="H372" s="16" t="s">
        <v>283</v>
      </c>
      <c r="I372" s="0" t="n">
        <v>9</v>
      </c>
      <c r="J372" s="16" t="s">
        <v>232</v>
      </c>
      <c r="K372" s="0" t="str">
        <f aca="false">IFERROR(IF(VLOOKUP($C372,薬効分類マスタ!$A$2:$E$180,5,FALSE())=0,"",VLOOKUP($C372,薬効分類マスタ!$A$2:$E$180,5,FALSE())),"")</f>
        <v>解熱鎮痛薬</v>
      </c>
      <c r="L372" s="17"/>
      <c r="M372" s="16" t="n">
        <f aca="false">IF($K372="","",IF($L372&lt;&gt;"",$L372,VLOOKUP($C372,薬効分類マスタ!$A$2:$F$180,6,FALSE())))</f>
        <v>3</v>
      </c>
      <c r="N372" s="0" t="str">
        <f aca="false">ASC(G372)</f>
        <v>ｲﾝﾌﾘｰｶﾌﾟｾﾙ100mg</v>
      </c>
      <c r="O372" s="0" t="str">
        <f aca="false">ASC(E372)</f>
        <v>ｲﾝﾄﾞﾒﾀｼﾝ　ﾌｧﾙﾈｼﾙ</v>
      </c>
      <c r="P372" s="16" t="n">
        <f aca="false">N(P371)+IF($C372=検索!$B$49,1,0)</f>
        <v>0</v>
      </c>
    </row>
    <row r="373" customFormat="false" ht="15" hidden="false" customHeight="false" outlineLevel="0" collapsed="false">
      <c r="A373" s="16" t="s">
        <v>221</v>
      </c>
      <c r="B373" s="0" t="s">
        <v>1125</v>
      </c>
      <c r="C373" s="0" t="n">
        <v>114</v>
      </c>
      <c r="D373" s="0" t="str">
        <f aca="false">IFERROR(VLOOKUP($C373,薬効分類マスタ!$A$2:$B$180,2,FALSE()),"未登録")</f>
        <v>解熱鎮痛消炎剤</v>
      </c>
      <c r="E373" s="16" t="s">
        <v>1122</v>
      </c>
      <c r="F373" s="16" t="s">
        <v>1126</v>
      </c>
      <c r="G373" s="16" t="s">
        <v>1127</v>
      </c>
      <c r="H373" s="16" t="s">
        <v>283</v>
      </c>
      <c r="I373" s="0" t="n">
        <v>16.2</v>
      </c>
      <c r="J373" s="16" t="s">
        <v>232</v>
      </c>
      <c r="K373" s="0" t="str">
        <f aca="false">IFERROR(IF(VLOOKUP($C373,薬効分類マスタ!$A$2:$E$180,5,FALSE())=0,"",VLOOKUP($C373,薬効分類マスタ!$A$2:$E$180,5,FALSE())),"")</f>
        <v>解熱鎮痛薬</v>
      </c>
      <c r="L373" s="17"/>
      <c r="M373" s="16" t="n">
        <f aca="false">IF($K373="","",IF($L373&lt;&gt;"",$L373,VLOOKUP($C373,薬効分類マスタ!$A$2:$F$180,6,FALSE())))</f>
        <v>3</v>
      </c>
      <c r="N373" s="0" t="str">
        <f aca="false">ASC(G373)</f>
        <v>ｲﾝﾌﾘｰSｶﾌﾟｾﾙ200mg</v>
      </c>
      <c r="O373" s="0" t="str">
        <f aca="false">ASC(E373)</f>
        <v>ｲﾝﾄﾞﾒﾀｼﾝ　ﾌｧﾙﾈｼﾙ</v>
      </c>
      <c r="P373" s="16" t="n">
        <f aca="false">N(P372)+IF($C373=検索!$B$49,1,0)</f>
        <v>0</v>
      </c>
    </row>
    <row r="374" customFormat="false" ht="15" hidden="false" customHeight="false" outlineLevel="0" collapsed="false">
      <c r="A374" s="16" t="s">
        <v>221</v>
      </c>
      <c r="B374" s="0" t="s">
        <v>1128</v>
      </c>
      <c r="C374" s="0" t="n">
        <v>114</v>
      </c>
      <c r="D374" s="0" t="str">
        <f aca="false">IFERROR(VLOOKUP($C374,薬効分類マスタ!$A$2:$B$180,2,FALSE()),"未登録")</f>
        <v>解熱鎮痛消炎剤</v>
      </c>
      <c r="E374" s="16" t="s">
        <v>1129</v>
      </c>
      <c r="F374" s="16" t="s">
        <v>622</v>
      </c>
      <c r="G374" s="16" t="s">
        <v>1130</v>
      </c>
      <c r="I374" s="0" t="n">
        <v>6.1</v>
      </c>
      <c r="J374" s="16" t="s">
        <v>239</v>
      </c>
      <c r="K374" s="0" t="str">
        <f aca="false">IFERROR(IF(VLOOKUP($C374,薬効分類マスタ!$A$2:$E$180,5,FALSE())=0,"",VLOOKUP($C374,薬効分類マスタ!$A$2:$E$180,5,FALSE())),"")</f>
        <v>解熱鎮痛薬</v>
      </c>
      <c r="L374" s="17"/>
      <c r="M374" s="16" t="n">
        <f aca="false">IF($K374="","",IF($L374&lt;&gt;"",$L374,VLOOKUP($C374,薬効分類マスタ!$A$2:$F$180,6,FALSE())))</f>
        <v>3</v>
      </c>
      <c r="N374" s="0" t="str">
        <f aca="false">ASC(G374)</f>
        <v>ｼﾞｸﾛﾌｪﾅｸﾅﾄﾘｳﾑ25mg錠</v>
      </c>
      <c r="O374" s="0" t="str">
        <f aca="false">ASC(E374)</f>
        <v>ｼﾞｸﾛﾌｪﾅｸﾅﾄﾘｳﾑ</v>
      </c>
      <c r="P374" s="16" t="n">
        <f aca="false">N(P373)+IF($C374=検索!$B$49,1,0)</f>
        <v>0</v>
      </c>
    </row>
    <row r="375" customFormat="false" ht="15" hidden="false" customHeight="false" outlineLevel="0" collapsed="false">
      <c r="A375" s="16" t="s">
        <v>221</v>
      </c>
      <c r="B375" s="0" t="s">
        <v>1131</v>
      </c>
      <c r="C375" s="0" t="n">
        <v>114</v>
      </c>
      <c r="D375" s="0" t="str">
        <f aca="false">IFERROR(VLOOKUP($C375,薬効分類マスタ!$A$2:$B$180,2,FALSE()),"未登録")</f>
        <v>解熱鎮痛消炎剤</v>
      </c>
      <c r="E375" s="16" t="s">
        <v>1129</v>
      </c>
      <c r="F375" s="16" t="s">
        <v>622</v>
      </c>
      <c r="G375" s="16" t="s">
        <v>1132</v>
      </c>
      <c r="H375" s="16" t="s">
        <v>1133</v>
      </c>
      <c r="I375" s="0" t="n">
        <v>6.5</v>
      </c>
      <c r="J375" s="16" t="s">
        <v>232</v>
      </c>
      <c r="K375" s="0" t="str">
        <f aca="false">IFERROR(IF(VLOOKUP($C375,薬効分類マスタ!$A$2:$E$180,5,FALSE())=0,"",VLOOKUP($C375,薬効分類マスタ!$A$2:$E$180,5,FALSE())),"")</f>
        <v>解熱鎮痛薬</v>
      </c>
      <c r="L375" s="17"/>
      <c r="M375" s="16" t="n">
        <f aca="false">IF($K375="","",IF($L375&lt;&gt;"",$L375,VLOOKUP($C375,薬効分類マスタ!$A$2:$F$180,6,FALSE())))</f>
        <v>3</v>
      </c>
      <c r="N375" s="0" t="str">
        <f aca="false">ASC(G375)</f>
        <v>ﾎﾞﾙﾀﾚﾝ錠25mg</v>
      </c>
      <c r="O375" s="0" t="str">
        <f aca="false">ASC(E375)</f>
        <v>ｼﾞｸﾛﾌｪﾅｸﾅﾄﾘｳﾑ</v>
      </c>
      <c r="P375" s="16" t="n">
        <f aca="false">N(P374)+IF($C375=検索!$B$49,1,0)</f>
        <v>0</v>
      </c>
    </row>
    <row r="376" customFormat="false" ht="15" hidden="false" customHeight="false" outlineLevel="0" collapsed="false">
      <c r="A376" s="16" t="s">
        <v>221</v>
      </c>
      <c r="B376" s="0" t="s">
        <v>1134</v>
      </c>
      <c r="C376" s="0" t="n">
        <v>114</v>
      </c>
      <c r="D376" s="0" t="str">
        <f aca="false">IFERROR(VLOOKUP($C376,薬効分類マスタ!$A$2:$B$180,2,FALSE()),"未登録")</f>
        <v>解熱鎮痛消炎剤</v>
      </c>
      <c r="E376" s="16" t="s">
        <v>1129</v>
      </c>
      <c r="F376" s="16" t="s">
        <v>1135</v>
      </c>
      <c r="G376" s="16" t="s">
        <v>1136</v>
      </c>
      <c r="H376" s="16" t="s">
        <v>443</v>
      </c>
      <c r="I376" s="0" t="n">
        <v>9.1</v>
      </c>
      <c r="J376" s="16" t="s">
        <v>232</v>
      </c>
      <c r="K376" s="0" t="str">
        <f aca="false">IFERROR(IF(VLOOKUP($C376,薬効分類マスタ!$A$2:$E$180,5,FALSE())=0,"",VLOOKUP($C376,薬効分類マスタ!$A$2:$E$180,5,FALSE())),"")</f>
        <v>解熱鎮痛薬</v>
      </c>
      <c r="L376" s="17"/>
      <c r="M376" s="16" t="n">
        <f aca="false">IF($K376="","",IF($L376&lt;&gt;"",$L376,VLOOKUP($C376,薬効分類マスタ!$A$2:$F$180,6,FALSE())))</f>
        <v>3</v>
      </c>
      <c r="N376" s="0" t="str">
        <f aca="false">ASC(G376)</f>
        <v>ﾅﾎﾞｰﾙSRｶﾌﾟｾﾙ37.5</v>
      </c>
      <c r="O376" s="0" t="str">
        <f aca="false">ASC(E376)</f>
        <v>ｼﾞｸﾛﾌｪﾅｸﾅﾄﾘｳﾑ</v>
      </c>
      <c r="P376" s="16" t="n">
        <f aca="false">N(P375)+IF($C376=検索!$B$49,1,0)</f>
        <v>0</v>
      </c>
    </row>
    <row r="377" customFormat="false" ht="15" hidden="false" customHeight="false" outlineLevel="0" collapsed="false">
      <c r="A377" s="16" t="s">
        <v>221</v>
      </c>
      <c r="B377" s="0" t="s">
        <v>1137</v>
      </c>
      <c r="C377" s="0" t="n">
        <v>114</v>
      </c>
      <c r="D377" s="0" t="str">
        <f aca="false">IFERROR(VLOOKUP($C377,薬効分類マスタ!$A$2:$B$180,2,FALSE()),"未登録")</f>
        <v>解熱鎮痛消炎剤</v>
      </c>
      <c r="E377" s="16" t="s">
        <v>1129</v>
      </c>
      <c r="F377" s="16" t="s">
        <v>1135</v>
      </c>
      <c r="G377" s="16" t="s">
        <v>1138</v>
      </c>
      <c r="H377" s="16" t="s">
        <v>1139</v>
      </c>
      <c r="I377" s="0" t="n">
        <v>6.3</v>
      </c>
      <c r="J377" s="16" t="s">
        <v>232</v>
      </c>
      <c r="K377" s="0" t="str">
        <f aca="false">IFERROR(IF(VLOOKUP($C377,薬効分類マスタ!$A$2:$E$180,5,FALSE())=0,"",VLOOKUP($C377,薬効分類マスタ!$A$2:$E$180,5,FALSE())),"")</f>
        <v>解熱鎮痛薬</v>
      </c>
      <c r="L377" s="17"/>
      <c r="M377" s="16" t="n">
        <f aca="false">IF($K377="","",IF($L377&lt;&gt;"",$L377,VLOOKUP($C377,薬効分類マスタ!$A$2:$F$180,6,FALSE())))</f>
        <v>3</v>
      </c>
      <c r="N377" s="0" t="str">
        <f aca="false">ASC(G377)</f>
        <v>ﾎﾞﾙﾀﾚﾝSRｶﾌﾟｾﾙ37.5mg</v>
      </c>
      <c r="O377" s="0" t="str">
        <f aca="false">ASC(E377)</f>
        <v>ｼﾞｸﾛﾌｪﾅｸﾅﾄﾘｳﾑ</v>
      </c>
      <c r="P377" s="16" t="n">
        <f aca="false">N(P376)+IF($C377=検索!$B$49,1,0)</f>
        <v>0</v>
      </c>
    </row>
    <row r="378" customFormat="false" ht="15" hidden="false" customHeight="false" outlineLevel="0" collapsed="false">
      <c r="A378" s="16" t="s">
        <v>221</v>
      </c>
      <c r="B378" s="0" t="s">
        <v>1140</v>
      </c>
      <c r="C378" s="0" t="n">
        <v>114</v>
      </c>
      <c r="D378" s="0" t="str">
        <f aca="false">IFERROR(VLOOKUP($C378,薬効分類マスタ!$A$2:$B$180,2,FALSE()),"未登録")</f>
        <v>解熱鎮痛消炎剤</v>
      </c>
      <c r="E378" s="16" t="s">
        <v>1141</v>
      </c>
      <c r="F378" s="16" t="s">
        <v>411</v>
      </c>
      <c r="G378" s="16" t="s">
        <v>1142</v>
      </c>
      <c r="H378" s="16" t="s">
        <v>1143</v>
      </c>
      <c r="I378" s="0" t="n">
        <v>10.8</v>
      </c>
      <c r="J378" s="16" t="s">
        <v>232</v>
      </c>
      <c r="K378" s="0" t="str">
        <f aca="false">IFERROR(IF(VLOOKUP($C378,薬効分類マスタ!$A$2:$E$180,5,FALSE())=0,"",VLOOKUP($C378,薬効分類マスタ!$A$2:$E$180,5,FALSE())),"")</f>
        <v>解熱鎮痛薬</v>
      </c>
      <c r="L378" s="17"/>
      <c r="M378" s="16" t="n">
        <f aca="false">IF($K378="","",IF($L378&lt;&gt;"",$L378,VLOOKUP($C378,薬効分類マスタ!$A$2:$F$180,6,FALSE())))</f>
        <v>3</v>
      </c>
      <c r="N378" s="0" t="str">
        <f aca="false">ASC(G378)</f>
        <v>ｿﾗﾝﾀｰﾙ錠50mg</v>
      </c>
      <c r="O378" s="0" t="str">
        <f aca="false">ASC(E378)</f>
        <v>ﾁｱﾗﾐﾄﾞ塩酸塩</v>
      </c>
      <c r="P378" s="16" t="n">
        <f aca="false">N(P377)+IF($C378=検索!$B$49,1,0)</f>
        <v>0</v>
      </c>
    </row>
    <row r="379" customFormat="false" ht="15" hidden="false" customHeight="false" outlineLevel="0" collapsed="false">
      <c r="A379" s="16" t="s">
        <v>221</v>
      </c>
      <c r="B379" s="0" t="s">
        <v>1144</v>
      </c>
      <c r="C379" s="0" t="n">
        <v>114</v>
      </c>
      <c r="D379" s="0" t="str">
        <f aca="false">IFERROR(VLOOKUP($C379,薬効分類マスタ!$A$2:$B$180,2,FALSE()),"未登録")</f>
        <v>解熱鎮痛消炎剤</v>
      </c>
      <c r="E379" s="16" t="s">
        <v>1141</v>
      </c>
      <c r="F379" s="16" t="s">
        <v>627</v>
      </c>
      <c r="G379" s="16" t="s">
        <v>1145</v>
      </c>
      <c r="H379" s="16" t="s">
        <v>1143</v>
      </c>
      <c r="I379" s="0" t="n">
        <v>10.8</v>
      </c>
      <c r="J379" s="16" t="s">
        <v>232</v>
      </c>
      <c r="K379" s="0" t="str">
        <f aca="false">IFERROR(IF(VLOOKUP($C379,薬効分類マスタ!$A$2:$E$180,5,FALSE())=0,"",VLOOKUP($C379,薬効分類マスタ!$A$2:$E$180,5,FALSE())),"")</f>
        <v>解熱鎮痛薬</v>
      </c>
      <c r="L379" s="17"/>
      <c r="M379" s="16" t="n">
        <f aca="false">IF($K379="","",IF($L379&lt;&gt;"",$L379,VLOOKUP($C379,薬効分類マスタ!$A$2:$F$180,6,FALSE())))</f>
        <v>3</v>
      </c>
      <c r="N379" s="0" t="str">
        <f aca="false">ASC(G379)</f>
        <v>ｿﾗﾝﾀｰﾙ錠100mg</v>
      </c>
      <c r="O379" s="0" t="str">
        <f aca="false">ASC(E379)</f>
        <v>ﾁｱﾗﾐﾄﾞ塩酸塩</v>
      </c>
      <c r="P379" s="16" t="n">
        <f aca="false">N(P378)+IF($C379=検索!$B$49,1,0)</f>
        <v>0</v>
      </c>
    </row>
    <row r="380" customFormat="false" ht="15" hidden="false" customHeight="false" outlineLevel="0" collapsed="false">
      <c r="A380" s="16" t="s">
        <v>221</v>
      </c>
      <c r="B380" s="0" t="s">
        <v>1146</v>
      </c>
      <c r="C380" s="0" t="n">
        <v>114</v>
      </c>
      <c r="D380" s="0" t="str">
        <f aca="false">IFERROR(VLOOKUP($C380,薬効分類マスタ!$A$2:$B$180,2,FALSE()),"未登録")</f>
        <v>解熱鎮痛消炎剤</v>
      </c>
      <c r="E380" s="16" t="s">
        <v>1147</v>
      </c>
      <c r="F380" s="16" t="s">
        <v>699</v>
      </c>
      <c r="G380" s="16" t="s">
        <v>1148</v>
      </c>
      <c r="H380" s="16" t="s">
        <v>1149</v>
      </c>
      <c r="I380" s="0" t="n">
        <v>6.9</v>
      </c>
      <c r="J380" s="16" t="s">
        <v>232</v>
      </c>
      <c r="K380" s="0" t="str">
        <f aca="false">IFERROR(IF(VLOOKUP($C380,薬効分類マスタ!$A$2:$E$180,5,FALSE())=0,"",VLOOKUP($C380,薬効分類マスタ!$A$2:$E$180,5,FALSE())),"")</f>
        <v>解熱鎮痛薬</v>
      </c>
      <c r="L380" s="17"/>
      <c r="M380" s="16" t="n">
        <f aca="false">IF($K380="","",IF($L380&lt;&gt;"",$L380,VLOOKUP($C380,薬効分類マスタ!$A$2:$F$180,6,FALSE())))</f>
        <v>3</v>
      </c>
      <c r="N380" s="0" t="str">
        <f aca="false">ASC(G380)</f>
        <v>ﾌﾞﾙﾌｪﾝ顆粒20%</v>
      </c>
      <c r="O380" s="0" t="str">
        <f aca="false">ASC(E380)</f>
        <v>ｲﾌﾞﾌﾟﾛﾌｪﾝ</v>
      </c>
      <c r="P380" s="16" t="n">
        <f aca="false">N(P379)+IF($C380=検索!$B$49,1,0)</f>
        <v>0</v>
      </c>
    </row>
    <row r="381" customFormat="false" ht="15" hidden="false" customHeight="false" outlineLevel="0" collapsed="false">
      <c r="A381" s="16" t="s">
        <v>221</v>
      </c>
      <c r="B381" s="0" t="s">
        <v>1150</v>
      </c>
      <c r="C381" s="0" t="n">
        <v>114</v>
      </c>
      <c r="D381" s="0" t="str">
        <f aca="false">IFERROR(VLOOKUP($C381,薬効分類マスタ!$A$2:$B$180,2,FALSE()),"未登録")</f>
        <v>解熱鎮痛消炎剤</v>
      </c>
      <c r="E381" s="16" t="s">
        <v>1147</v>
      </c>
      <c r="F381" s="16" t="s">
        <v>699</v>
      </c>
      <c r="G381" s="16" t="s">
        <v>1151</v>
      </c>
      <c r="H381" s="16" t="s">
        <v>347</v>
      </c>
      <c r="I381" s="0" t="n">
        <v>6.9</v>
      </c>
      <c r="J381" s="16" t="s">
        <v>239</v>
      </c>
      <c r="K381" s="0" t="str">
        <f aca="false">IFERROR(IF(VLOOKUP($C381,薬効分類マスタ!$A$2:$E$180,5,FALSE())=0,"",VLOOKUP($C381,薬効分類マスタ!$A$2:$E$180,5,FALSE())),"")</f>
        <v>解熱鎮痛薬</v>
      </c>
      <c r="L381" s="17"/>
      <c r="M381" s="16" t="n">
        <f aca="false">IF($K381="","",IF($L381&lt;&gt;"",$L381,VLOOKUP($C381,薬効分類マスタ!$A$2:$F$180,6,FALSE())))</f>
        <v>3</v>
      </c>
      <c r="N381" s="0" t="str">
        <f aca="false">ASC(G381)</f>
        <v>ｲﾌﾞﾌﾟﾛﾌｪﾝ顆粒20%｢ﾂﾙﾊﾗ｣</v>
      </c>
      <c r="O381" s="0" t="str">
        <f aca="false">ASC(E381)</f>
        <v>ｲﾌﾞﾌﾟﾛﾌｪﾝ</v>
      </c>
      <c r="P381" s="16" t="n">
        <f aca="false">N(P380)+IF($C381=検索!$B$49,1,0)</f>
        <v>0</v>
      </c>
    </row>
    <row r="382" customFormat="false" ht="15" hidden="false" customHeight="false" outlineLevel="0" collapsed="false">
      <c r="A382" s="16" t="s">
        <v>221</v>
      </c>
      <c r="B382" s="0" t="s">
        <v>1152</v>
      </c>
      <c r="C382" s="0" t="n">
        <v>114</v>
      </c>
      <c r="D382" s="0" t="str">
        <f aca="false">IFERROR(VLOOKUP($C382,薬効分類マスタ!$A$2:$B$180,2,FALSE()),"未登録")</f>
        <v>解熱鎮痛消炎剤</v>
      </c>
      <c r="E382" s="16" t="s">
        <v>1147</v>
      </c>
      <c r="F382" s="16" t="s">
        <v>627</v>
      </c>
      <c r="G382" s="16" t="s">
        <v>1153</v>
      </c>
      <c r="I382" s="0" t="n">
        <v>6.3</v>
      </c>
      <c r="J382" s="16" t="s">
        <v>239</v>
      </c>
      <c r="K382" s="0" t="str">
        <f aca="false">IFERROR(IF(VLOOKUP($C382,薬効分類マスタ!$A$2:$E$180,5,FALSE())=0,"",VLOOKUP($C382,薬効分類マスタ!$A$2:$E$180,5,FALSE())),"")</f>
        <v>解熱鎮痛薬</v>
      </c>
      <c r="L382" s="17"/>
      <c r="M382" s="16" t="n">
        <f aca="false">IF($K382="","",IF($L382&lt;&gt;"",$L382,VLOOKUP($C382,薬効分類マスタ!$A$2:$F$180,6,FALSE())))</f>
        <v>3</v>
      </c>
      <c r="N382" s="0" t="str">
        <f aca="false">ASC(G382)</f>
        <v>ｲﾌﾞﾌﾟﾛﾌｪﾝ100mg錠</v>
      </c>
      <c r="O382" s="0" t="str">
        <f aca="false">ASC(E382)</f>
        <v>ｲﾌﾞﾌﾟﾛﾌｪﾝ</v>
      </c>
      <c r="P382" s="16" t="n">
        <f aca="false">N(P381)+IF($C382=検索!$B$49,1,0)</f>
        <v>0</v>
      </c>
    </row>
    <row r="383" customFormat="false" ht="15" hidden="false" customHeight="false" outlineLevel="0" collapsed="false">
      <c r="A383" s="16" t="s">
        <v>221</v>
      </c>
      <c r="B383" s="0" t="s">
        <v>1154</v>
      </c>
      <c r="C383" s="0" t="n">
        <v>114</v>
      </c>
      <c r="D383" s="0" t="str">
        <f aca="false">IFERROR(VLOOKUP($C383,薬効分類マスタ!$A$2:$B$180,2,FALSE()),"未登録")</f>
        <v>解熱鎮痛消炎剤</v>
      </c>
      <c r="E383" s="16" t="s">
        <v>1147</v>
      </c>
      <c r="F383" s="16" t="s">
        <v>627</v>
      </c>
      <c r="G383" s="16" t="s">
        <v>1155</v>
      </c>
      <c r="H383" s="16" t="s">
        <v>1149</v>
      </c>
      <c r="I383" s="0" t="n">
        <v>6.3</v>
      </c>
      <c r="J383" s="16" t="s">
        <v>232</v>
      </c>
      <c r="K383" s="0" t="str">
        <f aca="false">IFERROR(IF(VLOOKUP($C383,薬効分類マスタ!$A$2:$E$180,5,FALSE())=0,"",VLOOKUP($C383,薬効分類マスタ!$A$2:$E$180,5,FALSE())),"")</f>
        <v>解熱鎮痛薬</v>
      </c>
      <c r="L383" s="17"/>
      <c r="M383" s="16" t="n">
        <f aca="false">IF($K383="","",IF($L383&lt;&gt;"",$L383,VLOOKUP($C383,薬効分類マスタ!$A$2:$F$180,6,FALSE())))</f>
        <v>3</v>
      </c>
      <c r="N383" s="0" t="str">
        <f aca="false">ASC(G383)</f>
        <v>ﾌﾞﾙﾌｪﾝ錠100</v>
      </c>
      <c r="O383" s="0" t="str">
        <f aca="false">ASC(E383)</f>
        <v>ｲﾌﾞﾌﾟﾛﾌｪﾝ</v>
      </c>
      <c r="P383" s="16" t="n">
        <f aca="false">N(P382)+IF($C383=検索!$B$49,1,0)</f>
        <v>0</v>
      </c>
    </row>
    <row r="384" customFormat="false" ht="15" hidden="false" customHeight="false" outlineLevel="0" collapsed="false">
      <c r="A384" s="16" t="s">
        <v>221</v>
      </c>
      <c r="B384" s="0" t="s">
        <v>1156</v>
      </c>
      <c r="C384" s="0" t="n">
        <v>114</v>
      </c>
      <c r="D384" s="0" t="str">
        <f aca="false">IFERROR(VLOOKUP($C384,薬効分類マスタ!$A$2:$B$180,2,FALSE()),"未登録")</f>
        <v>解熱鎮痛消炎剤</v>
      </c>
      <c r="E384" s="16" t="s">
        <v>1147</v>
      </c>
      <c r="F384" s="16" t="s">
        <v>613</v>
      </c>
      <c r="G384" s="16" t="s">
        <v>1157</v>
      </c>
      <c r="H384" s="16" t="s">
        <v>1149</v>
      </c>
      <c r="I384" s="0" t="n">
        <v>6.3</v>
      </c>
      <c r="J384" s="16" t="s">
        <v>232</v>
      </c>
      <c r="K384" s="0" t="str">
        <f aca="false">IFERROR(IF(VLOOKUP($C384,薬効分類マスタ!$A$2:$E$180,5,FALSE())=0,"",VLOOKUP($C384,薬効分類マスタ!$A$2:$E$180,5,FALSE())),"")</f>
        <v>解熱鎮痛薬</v>
      </c>
      <c r="L384" s="17"/>
      <c r="M384" s="16" t="n">
        <f aca="false">IF($K384="","",IF($L384&lt;&gt;"",$L384,VLOOKUP($C384,薬効分類マスタ!$A$2:$F$180,6,FALSE())))</f>
        <v>3</v>
      </c>
      <c r="N384" s="0" t="str">
        <f aca="false">ASC(G384)</f>
        <v>ﾌﾞﾙﾌｪﾝ錠200</v>
      </c>
      <c r="O384" s="0" t="str">
        <f aca="false">ASC(E384)</f>
        <v>ｲﾌﾞﾌﾟﾛﾌｪﾝ</v>
      </c>
      <c r="P384" s="16" t="n">
        <f aca="false">N(P383)+IF($C384=検索!$B$49,1,0)</f>
        <v>0</v>
      </c>
    </row>
    <row r="385" customFormat="false" ht="15" hidden="false" customHeight="false" outlineLevel="0" collapsed="false">
      <c r="A385" s="16" t="s">
        <v>221</v>
      </c>
      <c r="B385" s="0" t="s">
        <v>1158</v>
      </c>
      <c r="C385" s="0" t="n">
        <v>114</v>
      </c>
      <c r="D385" s="0" t="str">
        <f aca="false">IFERROR(VLOOKUP($C385,薬効分類マスタ!$A$2:$B$180,2,FALSE()),"未登録")</f>
        <v>解熱鎮痛消炎剤</v>
      </c>
      <c r="E385" s="16" t="s">
        <v>1147</v>
      </c>
      <c r="F385" s="16" t="s">
        <v>613</v>
      </c>
      <c r="G385" s="16" t="s">
        <v>1159</v>
      </c>
      <c r="H385" s="16" t="s">
        <v>1067</v>
      </c>
      <c r="I385" s="0" t="n">
        <v>8.9</v>
      </c>
      <c r="J385" s="16" t="s">
        <v>239</v>
      </c>
      <c r="K385" s="0" t="str">
        <f aca="false">IFERROR(IF(VLOOKUP($C385,薬効分類マスタ!$A$2:$E$180,5,FALSE())=0,"",VLOOKUP($C385,薬効分類マスタ!$A$2:$E$180,5,FALSE())),"")</f>
        <v>解熱鎮痛薬</v>
      </c>
      <c r="L385" s="17"/>
      <c r="M385" s="16" t="n">
        <f aca="false">IF($K385="","",IF($L385&lt;&gt;"",$L385,VLOOKUP($C385,薬効分類マスタ!$A$2:$F$180,6,FALSE())))</f>
        <v>3</v>
      </c>
      <c r="N385" s="0" t="str">
        <f aca="false">ASC(G385)</f>
        <v>ｲﾌﾞﾌﾟﾛﾌｪﾝ錠200mg｢TCK｣</v>
      </c>
      <c r="O385" s="0" t="str">
        <f aca="false">ASC(E385)</f>
        <v>ｲﾌﾞﾌﾟﾛﾌｪﾝ</v>
      </c>
      <c r="P385" s="16" t="n">
        <f aca="false">N(P384)+IF($C385=検索!$B$49,1,0)</f>
        <v>0</v>
      </c>
    </row>
    <row r="386" customFormat="false" ht="15" hidden="false" customHeight="false" outlineLevel="0" collapsed="false">
      <c r="A386" s="16" t="s">
        <v>221</v>
      </c>
      <c r="B386" s="0" t="s">
        <v>1160</v>
      </c>
      <c r="C386" s="0" t="n">
        <v>114</v>
      </c>
      <c r="D386" s="0" t="str">
        <f aca="false">IFERROR(VLOOKUP($C386,薬効分類マスタ!$A$2:$B$180,2,FALSE()),"未登録")</f>
        <v>解熱鎮痛消炎剤</v>
      </c>
      <c r="E386" s="16" t="s">
        <v>1147</v>
      </c>
      <c r="F386" s="16" t="s">
        <v>613</v>
      </c>
      <c r="G386" s="16" t="s">
        <v>1161</v>
      </c>
      <c r="H386" s="16" t="s">
        <v>542</v>
      </c>
      <c r="I386" s="0" t="n">
        <v>8.9</v>
      </c>
      <c r="J386" s="16" t="s">
        <v>239</v>
      </c>
      <c r="K386" s="0" t="str">
        <f aca="false">IFERROR(IF(VLOOKUP($C386,薬効分類マスタ!$A$2:$E$180,5,FALSE())=0,"",VLOOKUP($C386,薬効分類マスタ!$A$2:$E$180,5,FALSE())),"")</f>
        <v>解熱鎮痛薬</v>
      </c>
      <c r="L386" s="17"/>
      <c r="M386" s="16" t="n">
        <f aca="false">IF($K386="","",IF($L386&lt;&gt;"",$L386,VLOOKUP($C386,薬効分類マスタ!$A$2:$F$180,6,FALSE())))</f>
        <v>3</v>
      </c>
      <c r="N386" s="0" t="str">
        <f aca="false">ASC(G386)</f>
        <v>ｲﾌﾞﾌﾟﾛﾌｪﾝ錠200mg｢NIG｣</v>
      </c>
      <c r="O386" s="0" t="str">
        <f aca="false">ASC(E386)</f>
        <v>ｲﾌﾞﾌﾟﾛﾌｪﾝ</v>
      </c>
      <c r="P386" s="16" t="n">
        <f aca="false">N(P385)+IF($C386=検索!$B$49,1,0)</f>
        <v>0</v>
      </c>
    </row>
    <row r="387" customFormat="false" ht="15" hidden="false" customHeight="false" outlineLevel="0" collapsed="false">
      <c r="A387" s="16" t="s">
        <v>221</v>
      </c>
      <c r="B387" s="0" t="s">
        <v>1162</v>
      </c>
      <c r="C387" s="0" t="n">
        <v>114</v>
      </c>
      <c r="D387" s="0" t="str">
        <f aca="false">IFERROR(VLOOKUP($C387,薬効分類マスタ!$A$2:$B$180,2,FALSE()),"未登録")</f>
        <v>解熱鎮痛消炎剤</v>
      </c>
      <c r="E387" s="16" t="s">
        <v>1163</v>
      </c>
      <c r="F387" s="16" t="s">
        <v>627</v>
      </c>
      <c r="G387" s="16" t="s">
        <v>1164</v>
      </c>
      <c r="H387" s="16" t="s">
        <v>1165</v>
      </c>
      <c r="I387" s="0" t="n">
        <v>6.3</v>
      </c>
      <c r="J387" s="16" t="s">
        <v>232</v>
      </c>
      <c r="K387" s="0" t="str">
        <f aca="false">IFERROR(IF(VLOOKUP($C387,薬効分類マスタ!$A$2:$E$180,5,FALSE())=0,"",VLOOKUP($C387,薬効分類マスタ!$A$2:$E$180,5,FALSE())),"")</f>
        <v>解熱鎮痛薬</v>
      </c>
      <c r="L387" s="17"/>
      <c r="M387" s="16" t="n">
        <f aca="false">IF($K387="","",IF($L387&lt;&gt;"",$L387,VLOOKUP($C387,薬効分類マスタ!$A$2:$F$180,6,FALSE())))</f>
        <v>3</v>
      </c>
      <c r="N387" s="0" t="str">
        <f aca="false">ASC(G387)</f>
        <v>ﾅｲｷｻﾝ錠100mg</v>
      </c>
      <c r="O387" s="0" t="str">
        <f aca="false">ASC(E387)</f>
        <v>ﾅﾌﾟﾛｷｾﾝ</v>
      </c>
      <c r="P387" s="16" t="n">
        <f aca="false">N(P386)+IF($C387=検索!$B$49,1,0)</f>
        <v>0</v>
      </c>
    </row>
    <row r="388" customFormat="false" ht="15" hidden="false" customHeight="false" outlineLevel="0" collapsed="false">
      <c r="A388" s="16" t="s">
        <v>221</v>
      </c>
      <c r="B388" s="0" t="s">
        <v>1166</v>
      </c>
      <c r="C388" s="0" t="n">
        <v>114</v>
      </c>
      <c r="D388" s="0" t="str">
        <f aca="false">IFERROR(VLOOKUP($C388,薬効分類マスタ!$A$2:$B$180,2,FALSE()),"未登録")</f>
        <v>解熱鎮痛消炎剤</v>
      </c>
      <c r="E388" s="16" t="s">
        <v>1167</v>
      </c>
      <c r="F388" s="16" t="s">
        <v>1168</v>
      </c>
      <c r="G388" s="16" t="s">
        <v>1169</v>
      </c>
      <c r="H388" s="16" t="s">
        <v>304</v>
      </c>
      <c r="I388" s="0" t="n">
        <v>8.6</v>
      </c>
      <c r="K388" s="0" t="str">
        <f aca="false">IFERROR(IF(VLOOKUP($C388,薬効分類マスタ!$A$2:$E$180,5,FALSE())=0,"",VLOOKUP($C388,薬効分類マスタ!$A$2:$E$180,5,FALSE())),"")</f>
        <v>解熱鎮痛薬</v>
      </c>
      <c r="L388" s="17"/>
      <c r="M388" s="16" t="n">
        <f aca="false">IF($K388="","",IF($L388&lt;&gt;"",$L388,VLOOKUP($C388,薬効分類マスタ!$A$2:$F$180,6,FALSE())))</f>
        <v>3</v>
      </c>
      <c r="N388" s="0" t="str">
        <f aca="false">ASC(G388)</f>
        <v>ﾊﾟﾗﾐﾁﾞﾝｶﾌﾟｾﾙ300mg</v>
      </c>
      <c r="O388" s="0" t="str">
        <f aca="false">ASC(E388)</f>
        <v>ﾌﾞｺﾛｰﾑ</v>
      </c>
      <c r="P388" s="16" t="n">
        <f aca="false">N(P387)+IF($C388=検索!$B$49,1,0)</f>
        <v>0</v>
      </c>
    </row>
    <row r="389" customFormat="false" ht="15" hidden="false" customHeight="false" outlineLevel="0" collapsed="false">
      <c r="A389" s="16" t="s">
        <v>221</v>
      </c>
      <c r="B389" s="0" t="s">
        <v>1170</v>
      </c>
      <c r="C389" s="0" t="n">
        <v>114</v>
      </c>
      <c r="D389" s="0" t="str">
        <f aca="false">IFERROR(VLOOKUP($C389,薬効分類マスタ!$A$2:$B$180,2,FALSE()),"未登録")</f>
        <v>解熱鎮痛消炎剤</v>
      </c>
      <c r="E389" s="16" t="s">
        <v>1171</v>
      </c>
      <c r="F389" s="16" t="s">
        <v>1172</v>
      </c>
      <c r="G389" s="16" t="s">
        <v>1173</v>
      </c>
      <c r="H389" s="16" t="s">
        <v>1149</v>
      </c>
      <c r="I389" s="0" t="n">
        <v>15.7</v>
      </c>
      <c r="J389" s="16" t="s">
        <v>232</v>
      </c>
      <c r="K389" s="0" t="str">
        <f aca="false">IFERROR(IF(VLOOKUP($C389,薬効分類マスタ!$A$2:$E$180,5,FALSE())=0,"",VLOOKUP($C389,薬効分類マスタ!$A$2:$E$180,5,FALSE())),"")</f>
        <v>解熱鎮痛薬</v>
      </c>
      <c r="L389" s="17"/>
      <c r="M389" s="16" t="n">
        <f aca="false">IF($K389="","",IF($L389&lt;&gt;"",$L389,VLOOKUP($C389,薬効分類マスタ!$A$2:$F$180,6,FALSE())))</f>
        <v>3</v>
      </c>
      <c r="N389" s="0" t="str">
        <f aca="false">ASC(G389)</f>
        <v>ﾌﾛﾍﾞﾝ錠40</v>
      </c>
      <c r="O389" s="0" t="str">
        <f aca="false">ASC(E389)</f>
        <v>ﾌﾙﾙﾋﾞﾌﾟﾛﾌｪﾝ</v>
      </c>
      <c r="P389" s="16" t="n">
        <f aca="false">N(P388)+IF($C389=検索!$B$49,1,0)</f>
        <v>0</v>
      </c>
    </row>
    <row r="390" customFormat="false" ht="15" hidden="false" customHeight="false" outlineLevel="0" collapsed="false">
      <c r="A390" s="16" t="s">
        <v>221</v>
      </c>
      <c r="B390" s="0" t="s">
        <v>1174</v>
      </c>
      <c r="C390" s="0" t="n">
        <v>114</v>
      </c>
      <c r="D390" s="0" t="str">
        <f aca="false">IFERROR(VLOOKUP($C390,薬効分類マスタ!$A$2:$B$180,2,FALSE()),"未登録")</f>
        <v>解熱鎮痛消炎剤</v>
      </c>
      <c r="E390" s="16" t="s">
        <v>1175</v>
      </c>
      <c r="F390" s="16" t="s">
        <v>445</v>
      </c>
      <c r="G390" s="16" t="s">
        <v>1176</v>
      </c>
      <c r="H390" s="16" t="s">
        <v>238</v>
      </c>
      <c r="I390" s="0" t="n">
        <v>8.2</v>
      </c>
      <c r="J390" s="16" t="s">
        <v>232</v>
      </c>
      <c r="K390" s="0" t="str">
        <f aca="false">IFERROR(IF(VLOOKUP($C390,薬効分類マスタ!$A$2:$E$180,5,FALSE())=0,"",VLOOKUP($C390,薬効分類マスタ!$A$2:$E$180,5,FALSE())),"")</f>
        <v>解熱鎮痛薬</v>
      </c>
      <c r="L390" s="17"/>
      <c r="M390" s="16" t="n">
        <f aca="false">IF($K390="","",IF($L390&lt;&gt;"",$L390,VLOOKUP($C390,薬効分類マスタ!$A$2:$F$180,6,FALSE())))</f>
        <v>3</v>
      </c>
      <c r="N390" s="0" t="str">
        <f aca="false">ASC(G390)</f>
        <v>ﾐｸﾞﾘｽﾃﾝ錠20</v>
      </c>
      <c r="O390" s="0" t="str">
        <f aca="false">ASC(E390)</f>
        <v>ｼﾞﾒﾄﾁｱｼﾞﾝﾒｼﾙ酸塩</v>
      </c>
      <c r="P390" s="16" t="n">
        <f aca="false">N(P389)+IF($C390=検索!$B$49,1,0)</f>
        <v>0</v>
      </c>
    </row>
    <row r="391" customFormat="false" ht="15" hidden="false" customHeight="false" outlineLevel="0" collapsed="false">
      <c r="A391" s="16" t="s">
        <v>221</v>
      </c>
      <c r="B391" s="0" t="s">
        <v>1177</v>
      </c>
      <c r="C391" s="0" t="n">
        <v>114</v>
      </c>
      <c r="D391" s="0" t="str">
        <f aca="false">IFERROR(VLOOKUP($C391,薬効分類マスタ!$A$2:$B$180,2,FALSE()),"未登録")</f>
        <v>解熱鎮痛消炎剤</v>
      </c>
      <c r="E391" s="16" t="s">
        <v>1178</v>
      </c>
      <c r="F391" s="16" t="s">
        <v>307</v>
      </c>
      <c r="G391" s="16" t="s">
        <v>1179</v>
      </c>
      <c r="H391" s="16" t="s">
        <v>1180</v>
      </c>
      <c r="I391" s="0" t="n">
        <v>11.4</v>
      </c>
      <c r="J391" s="16" t="s">
        <v>232</v>
      </c>
      <c r="K391" s="0" t="str">
        <f aca="false">IFERROR(IF(VLOOKUP($C391,薬効分類マスタ!$A$2:$E$180,5,FALSE())=0,"",VLOOKUP($C391,薬効分類マスタ!$A$2:$E$180,5,FALSE())),"")</f>
        <v>解熱鎮痛薬</v>
      </c>
      <c r="L391" s="17"/>
      <c r="M391" s="16" t="n">
        <f aca="false">IF($K391="","",IF($L391&lt;&gt;"",$L391,VLOOKUP($C391,薬効分類マスタ!$A$2:$F$180,6,FALSE())))</f>
        <v>3</v>
      </c>
      <c r="N391" s="0" t="str">
        <f aca="false">ASC(G391)</f>
        <v>ﾛｷｿﾆﾝ細粒10%</v>
      </c>
      <c r="O391" s="0" t="str">
        <f aca="false">ASC(E391)</f>
        <v>ﾛｷｿﾌﾟﾛﾌｪﾝﾅﾄﾘｳﾑ水和物</v>
      </c>
      <c r="P391" s="16" t="n">
        <f aca="false">N(P390)+IF($C391=検索!$B$49,1,0)</f>
        <v>0</v>
      </c>
    </row>
    <row r="392" customFormat="false" ht="15" hidden="false" customHeight="false" outlineLevel="0" collapsed="false">
      <c r="A392" s="16" t="s">
        <v>221</v>
      </c>
      <c r="B392" s="0" t="s">
        <v>1181</v>
      </c>
      <c r="C392" s="0" t="n">
        <v>114</v>
      </c>
      <c r="D392" s="0" t="str">
        <f aca="false">IFERROR(VLOOKUP($C392,薬効分類マスタ!$A$2:$B$180,2,FALSE()),"未登録")</f>
        <v>解熱鎮痛消炎剤</v>
      </c>
      <c r="E392" s="16" t="s">
        <v>1178</v>
      </c>
      <c r="F392" s="16" t="s">
        <v>307</v>
      </c>
      <c r="G392" s="16" t="s">
        <v>1182</v>
      </c>
      <c r="H392" s="16" t="s">
        <v>1183</v>
      </c>
      <c r="I392" s="0" t="n">
        <v>21.6</v>
      </c>
      <c r="J392" s="16" t="s">
        <v>239</v>
      </c>
      <c r="K392" s="0" t="str">
        <f aca="false">IFERROR(IF(VLOOKUP($C392,薬効分類マスタ!$A$2:$E$180,5,FALSE())=0,"",VLOOKUP($C392,薬効分類マスタ!$A$2:$E$180,5,FALSE())),"")</f>
        <v>解熱鎮痛薬</v>
      </c>
      <c r="L392" s="17"/>
      <c r="M392" s="16" t="n">
        <f aca="false">IF($K392="","",IF($L392&lt;&gt;"",$L392,VLOOKUP($C392,薬効分類マスタ!$A$2:$F$180,6,FALSE())))</f>
        <v>3</v>
      </c>
      <c r="N392" s="0" t="str">
        <f aca="false">ASC(G392)</f>
        <v>ﾛｷｿﾌﾟﾛﾌｪﾝNa細粒10%｢ｻﾜｲ｣</v>
      </c>
      <c r="O392" s="0" t="str">
        <f aca="false">ASC(E392)</f>
        <v>ﾛｷｿﾌﾟﾛﾌｪﾝﾅﾄﾘｳﾑ水和物</v>
      </c>
      <c r="P392" s="16" t="n">
        <f aca="false">N(P391)+IF($C392=検索!$B$49,1,0)</f>
        <v>0</v>
      </c>
    </row>
    <row r="393" customFormat="false" ht="15" hidden="false" customHeight="false" outlineLevel="0" collapsed="false">
      <c r="A393" s="16" t="s">
        <v>221</v>
      </c>
      <c r="B393" s="0" t="s">
        <v>1184</v>
      </c>
      <c r="C393" s="0" t="n">
        <v>114</v>
      </c>
      <c r="D393" s="0" t="str">
        <f aca="false">IFERROR(VLOOKUP($C393,薬効分類マスタ!$A$2:$B$180,2,FALSE()),"未登録")</f>
        <v>解熱鎮痛消炎剤</v>
      </c>
      <c r="E393" s="16" t="s">
        <v>1178</v>
      </c>
      <c r="F393" s="16" t="s">
        <v>1185</v>
      </c>
      <c r="G393" s="16" t="s">
        <v>1186</v>
      </c>
      <c r="I393" s="0" t="n">
        <v>10.5</v>
      </c>
      <c r="J393" s="16" t="s">
        <v>239</v>
      </c>
      <c r="K393" s="0" t="str">
        <f aca="false">IFERROR(IF(VLOOKUP($C393,薬効分類マスタ!$A$2:$E$180,5,FALSE())=0,"",VLOOKUP($C393,薬効分類マスタ!$A$2:$E$180,5,FALSE())),"")</f>
        <v>解熱鎮痛薬</v>
      </c>
      <c r="L393" s="17"/>
      <c r="M393" s="16" t="n">
        <f aca="false">IF($K393="","",IF($L393&lt;&gt;"",$L393,VLOOKUP($C393,薬効分類マスタ!$A$2:$F$180,6,FALSE())))</f>
        <v>3</v>
      </c>
      <c r="N393" s="0" t="str">
        <f aca="false">ASC(G393)</f>
        <v>ﾛｷｿﾌﾟﾛﾌｪﾝﾅﾄﾘｳﾑ60mg錠</v>
      </c>
      <c r="O393" s="0" t="str">
        <f aca="false">ASC(E393)</f>
        <v>ﾛｷｿﾌﾟﾛﾌｪﾝﾅﾄﾘｳﾑ水和物</v>
      </c>
      <c r="P393" s="16" t="n">
        <f aca="false">N(P392)+IF($C393=検索!$B$49,1,0)</f>
        <v>0</v>
      </c>
    </row>
    <row r="394" customFormat="false" ht="15" hidden="false" customHeight="false" outlineLevel="0" collapsed="false">
      <c r="A394" s="16" t="s">
        <v>221</v>
      </c>
      <c r="B394" s="0" t="s">
        <v>1187</v>
      </c>
      <c r="C394" s="0" t="n">
        <v>114</v>
      </c>
      <c r="D394" s="0" t="str">
        <f aca="false">IFERROR(VLOOKUP($C394,薬効分類マスタ!$A$2:$B$180,2,FALSE()),"未登録")</f>
        <v>解熱鎮痛消炎剤</v>
      </c>
      <c r="E394" s="16" t="s">
        <v>1178</v>
      </c>
      <c r="F394" s="16" t="s">
        <v>1185</v>
      </c>
      <c r="G394" s="16" t="s">
        <v>1188</v>
      </c>
      <c r="H394" s="16" t="s">
        <v>1180</v>
      </c>
      <c r="I394" s="0" t="n">
        <v>10.8</v>
      </c>
      <c r="J394" s="16" t="s">
        <v>232</v>
      </c>
      <c r="K394" s="0" t="str">
        <f aca="false">IFERROR(IF(VLOOKUP($C394,薬効分類マスタ!$A$2:$E$180,5,FALSE())=0,"",VLOOKUP($C394,薬効分類マスタ!$A$2:$E$180,5,FALSE())),"")</f>
        <v>解熱鎮痛薬</v>
      </c>
      <c r="L394" s="17"/>
      <c r="M394" s="16" t="n">
        <f aca="false">IF($K394="","",IF($L394&lt;&gt;"",$L394,VLOOKUP($C394,薬効分類マスタ!$A$2:$F$180,6,FALSE())))</f>
        <v>3</v>
      </c>
      <c r="N394" s="0" t="str">
        <f aca="false">ASC(G394)</f>
        <v>ﾛｷｿﾆﾝ錠60mg</v>
      </c>
      <c r="O394" s="0" t="str">
        <f aca="false">ASC(E394)</f>
        <v>ﾛｷｿﾌﾟﾛﾌｪﾝﾅﾄﾘｳﾑ水和物</v>
      </c>
      <c r="P394" s="16" t="n">
        <f aca="false">N(P393)+IF($C394=検索!$B$49,1,0)</f>
        <v>0</v>
      </c>
    </row>
    <row r="395" customFormat="false" ht="15" hidden="false" customHeight="false" outlineLevel="0" collapsed="false">
      <c r="A395" s="16" t="s">
        <v>221</v>
      </c>
      <c r="B395" s="0" t="s">
        <v>1189</v>
      </c>
      <c r="C395" s="0" t="n">
        <v>114</v>
      </c>
      <c r="D395" s="0" t="str">
        <f aca="false">IFERROR(VLOOKUP($C395,薬効分類マスタ!$A$2:$B$180,2,FALSE()),"未登録")</f>
        <v>解熱鎮痛消炎剤</v>
      </c>
      <c r="E395" s="16" t="s">
        <v>1190</v>
      </c>
      <c r="F395" s="16" t="s">
        <v>1191</v>
      </c>
      <c r="G395" s="16" t="s">
        <v>1192</v>
      </c>
      <c r="H395" s="16" t="s">
        <v>1193</v>
      </c>
      <c r="I395" s="0" t="n">
        <v>28.1</v>
      </c>
      <c r="J395" s="16" t="s">
        <v>232</v>
      </c>
      <c r="K395" s="0" t="str">
        <f aca="false">IFERROR(IF(VLOOKUP($C395,薬効分類マスタ!$A$2:$E$180,5,FALSE())=0,"",VLOOKUP($C395,薬効分類マスタ!$A$2:$E$180,5,FALSE())),"")</f>
        <v>解熱鎮痛薬</v>
      </c>
      <c r="L395" s="17"/>
      <c r="M395" s="16" t="n">
        <f aca="false">IF($K395="","",IF($L395&lt;&gt;"",$L395,VLOOKUP($C395,薬効分類マスタ!$A$2:$F$180,6,FALSE())))</f>
        <v>3</v>
      </c>
      <c r="N395" s="0" t="str">
        <f aca="false">ASC(G395)</f>
        <v>ﾉｲﾛﾄﾛﾋﾟﾝ錠4単位</v>
      </c>
      <c r="O395" s="0" t="str">
        <f aca="false">ASC(E395)</f>
        <v>ﾜｸｼﾆｱｳｲﾙｽ接種家兎炎症皮膚抽出液</v>
      </c>
      <c r="P395" s="16" t="n">
        <f aca="false">N(P394)+IF($C395=検索!$B$49,1,0)</f>
        <v>0</v>
      </c>
    </row>
    <row r="396" customFormat="false" ht="15" hidden="false" customHeight="false" outlineLevel="0" collapsed="false">
      <c r="A396" s="16" t="s">
        <v>221</v>
      </c>
      <c r="B396" s="0" t="s">
        <v>1194</v>
      </c>
      <c r="C396" s="0" t="n">
        <v>114</v>
      </c>
      <c r="D396" s="0" t="str">
        <f aca="false">IFERROR(VLOOKUP($C396,薬効分類マスタ!$A$2:$B$180,2,FALSE()),"未登録")</f>
        <v>解熱鎮痛消炎剤</v>
      </c>
      <c r="E396" s="16" t="s">
        <v>1195</v>
      </c>
      <c r="F396" s="16" t="s">
        <v>627</v>
      </c>
      <c r="G396" s="16" t="s">
        <v>1196</v>
      </c>
      <c r="H396" s="16" t="s">
        <v>1197</v>
      </c>
      <c r="I396" s="0" t="n">
        <v>17.5</v>
      </c>
      <c r="J396" s="16" t="s">
        <v>232</v>
      </c>
      <c r="K396" s="0" t="str">
        <f aca="false">IFERROR(IF(VLOOKUP($C396,薬効分類マスタ!$A$2:$E$180,5,FALSE())=0,"",VLOOKUP($C396,薬効分類マスタ!$A$2:$E$180,5,FALSE())),"")</f>
        <v>解熱鎮痛薬</v>
      </c>
      <c r="L396" s="17"/>
      <c r="M396" s="16" t="n">
        <f aca="false">IF($K396="","",IF($L396&lt;&gt;"",$L396,VLOOKUP($C396,薬効分類マスタ!$A$2:$F$180,6,FALSE())))</f>
        <v>3</v>
      </c>
      <c r="N396" s="0" t="str">
        <f aca="false">ASC(G396)</f>
        <v>ｱﾙﾎﾞ錠100mg</v>
      </c>
      <c r="O396" s="0" t="str">
        <f aca="false">ASC(E396)</f>
        <v>ｵｷｻﾌﾟﾛｼﾞﾝ</v>
      </c>
      <c r="P396" s="16" t="n">
        <f aca="false">N(P395)+IF($C396=検索!$B$49,1,0)</f>
        <v>0</v>
      </c>
    </row>
    <row r="397" customFormat="false" ht="15" hidden="false" customHeight="false" outlineLevel="0" collapsed="false">
      <c r="A397" s="16" t="s">
        <v>221</v>
      </c>
      <c r="B397" s="0" t="s">
        <v>1198</v>
      </c>
      <c r="C397" s="0" t="n">
        <v>114</v>
      </c>
      <c r="D397" s="0" t="str">
        <f aca="false">IFERROR(VLOOKUP($C397,薬効分類マスタ!$A$2:$B$180,2,FALSE()),"未登録")</f>
        <v>解熱鎮痛消炎剤</v>
      </c>
      <c r="E397" s="16" t="s">
        <v>1195</v>
      </c>
      <c r="F397" s="16" t="s">
        <v>613</v>
      </c>
      <c r="G397" s="16" t="s">
        <v>1199</v>
      </c>
      <c r="H397" s="16" t="s">
        <v>1197</v>
      </c>
      <c r="I397" s="0" t="n">
        <v>18.4</v>
      </c>
      <c r="J397" s="16" t="s">
        <v>232</v>
      </c>
      <c r="K397" s="0" t="str">
        <f aca="false">IFERROR(IF(VLOOKUP($C397,薬効分類マスタ!$A$2:$E$180,5,FALSE())=0,"",VLOOKUP($C397,薬効分類マスタ!$A$2:$E$180,5,FALSE())),"")</f>
        <v>解熱鎮痛薬</v>
      </c>
      <c r="L397" s="17"/>
      <c r="M397" s="16" t="n">
        <f aca="false">IF($K397="","",IF($L397&lt;&gt;"",$L397,VLOOKUP($C397,薬効分類マスタ!$A$2:$F$180,6,FALSE())))</f>
        <v>3</v>
      </c>
      <c r="N397" s="0" t="str">
        <f aca="false">ASC(G397)</f>
        <v>ｱﾙﾎﾞ錠200mg</v>
      </c>
      <c r="O397" s="0" t="str">
        <f aca="false">ASC(E397)</f>
        <v>ｵｷｻﾌﾟﾛｼﾞﾝ</v>
      </c>
      <c r="P397" s="16" t="n">
        <f aca="false">N(P396)+IF($C397=検索!$B$49,1,0)</f>
        <v>0</v>
      </c>
    </row>
    <row r="398" customFormat="false" ht="15" hidden="false" customHeight="false" outlineLevel="0" collapsed="false">
      <c r="A398" s="16" t="s">
        <v>221</v>
      </c>
      <c r="B398" s="0" t="s">
        <v>1200</v>
      </c>
      <c r="C398" s="0" t="n">
        <v>114</v>
      </c>
      <c r="D398" s="0" t="str">
        <f aca="false">IFERROR(VLOOKUP($C398,薬効分類マスタ!$A$2:$B$180,2,FALSE()),"未登録")</f>
        <v>解熱鎮痛消炎剤</v>
      </c>
      <c r="E398" s="16" t="s">
        <v>1201</v>
      </c>
      <c r="F398" s="16" t="s">
        <v>736</v>
      </c>
      <c r="G398" s="16" t="s">
        <v>1202</v>
      </c>
      <c r="H398" s="16" t="s">
        <v>1090</v>
      </c>
      <c r="I398" s="0" t="n">
        <v>16.6</v>
      </c>
      <c r="J398" s="16" t="s">
        <v>232</v>
      </c>
      <c r="K398" s="0" t="str">
        <f aca="false">IFERROR(IF(VLOOKUP($C398,薬効分類マスタ!$A$2:$E$180,5,FALSE())=0,"",VLOOKUP($C398,薬効分類マスタ!$A$2:$E$180,5,FALSE())),"")</f>
        <v>解熱鎮痛薬</v>
      </c>
      <c r="L398" s="17"/>
      <c r="M398" s="16" t="n">
        <f aca="false">IF($K398="","",IF($L398&lt;&gt;"",$L398,VLOOKUP($C398,薬効分類マスタ!$A$2:$F$180,6,FALSE())))</f>
        <v>3</v>
      </c>
      <c r="N398" s="0" t="str">
        <f aca="false">ASC(G398)</f>
        <v>ﾚﾘﾌｪﾝ錠400mg</v>
      </c>
      <c r="O398" s="0" t="str">
        <f aca="false">ASC(E398)</f>
        <v>ﾅﾌﾞﾒﾄﾝ</v>
      </c>
      <c r="P398" s="16" t="n">
        <f aca="false">N(P397)+IF($C398=検索!$B$49,1,0)</f>
        <v>0</v>
      </c>
    </row>
    <row r="399" customFormat="false" ht="15" hidden="false" customHeight="false" outlineLevel="0" collapsed="false">
      <c r="A399" s="16" t="s">
        <v>221</v>
      </c>
      <c r="B399" s="0" t="s">
        <v>1203</v>
      </c>
      <c r="C399" s="0" t="n">
        <v>114</v>
      </c>
      <c r="D399" s="0" t="str">
        <f aca="false">IFERROR(VLOOKUP($C399,薬効分類マスタ!$A$2:$B$180,2,FALSE()),"未登録")</f>
        <v>解熱鎮痛消炎剤</v>
      </c>
      <c r="E399" s="16" t="s">
        <v>1204</v>
      </c>
      <c r="F399" s="16" t="s">
        <v>1205</v>
      </c>
      <c r="G399" s="16" t="s">
        <v>1206</v>
      </c>
      <c r="I399" s="0" t="n">
        <v>10.8</v>
      </c>
      <c r="J399" s="16" t="s">
        <v>239</v>
      </c>
      <c r="K399" s="0" t="str">
        <f aca="false">IFERROR(IF(VLOOKUP($C399,薬効分類マスタ!$A$2:$E$180,5,FALSE())=0,"",VLOOKUP($C399,薬効分類マスタ!$A$2:$E$180,5,FALSE())),"")</f>
        <v>解熱鎮痛薬</v>
      </c>
      <c r="L399" s="17"/>
      <c r="M399" s="16" t="n">
        <f aca="false">IF($K399="","",IF($L399&lt;&gt;"",$L399,VLOOKUP($C399,薬効分類マスタ!$A$2:$F$180,6,FALSE())))</f>
        <v>3</v>
      </c>
      <c r="N399" s="0" t="str">
        <f aca="false">ASC(G399)</f>
        <v>ｻﾞﾙﾄﾌﾟﾛﾌｪﾝ80mg錠</v>
      </c>
      <c r="O399" s="0" t="str">
        <f aca="false">ASC(E399)</f>
        <v>ｻﾞﾙﾄﾌﾟﾛﾌｪﾝ</v>
      </c>
      <c r="P399" s="16" t="n">
        <f aca="false">N(P398)+IF($C399=検索!$B$49,1,0)</f>
        <v>0</v>
      </c>
    </row>
    <row r="400" customFormat="false" ht="15" hidden="false" customHeight="false" outlineLevel="0" collapsed="false">
      <c r="A400" s="16" t="s">
        <v>221</v>
      </c>
      <c r="B400" s="0" t="s">
        <v>1207</v>
      </c>
      <c r="C400" s="0" t="n">
        <v>114</v>
      </c>
      <c r="D400" s="0" t="str">
        <f aca="false">IFERROR(VLOOKUP($C400,薬効分類マスタ!$A$2:$B$180,2,FALSE()),"未登録")</f>
        <v>解熱鎮痛消炎剤</v>
      </c>
      <c r="E400" s="16" t="s">
        <v>1204</v>
      </c>
      <c r="F400" s="16" t="s">
        <v>1205</v>
      </c>
      <c r="G400" s="16" t="s">
        <v>1208</v>
      </c>
      <c r="H400" s="16" t="s">
        <v>530</v>
      </c>
      <c r="I400" s="0" t="n">
        <v>14</v>
      </c>
      <c r="J400" s="16" t="s">
        <v>232</v>
      </c>
      <c r="K400" s="0" t="str">
        <f aca="false">IFERROR(IF(VLOOKUP($C400,薬効分類マスタ!$A$2:$E$180,5,FALSE())=0,"",VLOOKUP($C400,薬効分類マスタ!$A$2:$E$180,5,FALSE())),"")</f>
        <v>解熱鎮痛薬</v>
      </c>
      <c r="L400" s="17"/>
      <c r="M400" s="16" t="n">
        <f aca="false">IF($K400="","",IF($L400&lt;&gt;"",$L400,VLOOKUP($C400,薬効分類マスタ!$A$2:$F$180,6,FALSE())))</f>
        <v>3</v>
      </c>
      <c r="N400" s="0" t="str">
        <f aca="false">ASC(G400)</f>
        <v>ｿﾚﾄﾝ錠80</v>
      </c>
      <c r="O400" s="0" t="str">
        <f aca="false">ASC(E400)</f>
        <v>ｻﾞﾙﾄﾌﾟﾛﾌｪﾝ</v>
      </c>
      <c r="P400" s="16" t="n">
        <f aca="false">N(P399)+IF($C400=検索!$B$49,1,0)</f>
        <v>0</v>
      </c>
    </row>
    <row r="401" customFormat="false" ht="15" hidden="false" customHeight="false" outlineLevel="0" collapsed="false">
      <c r="A401" s="16" t="s">
        <v>221</v>
      </c>
      <c r="B401" s="0" t="s">
        <v>1209</v>
      </c>
      <c r="C401" s="0" t="n">
        <v>114</v>
      </c>
      <c r="D401" s="0" t="str">
        <f aca="false">IFERROR(VLOOKUP($C401,薬効分類マスタ!$A$2:$B$180,2,FALSE()),"未登録")</f>
        <v>解熱鎮痛消炎剤</v>
      </c>
      <c r="E401" s="16" t="s">
        <v>1204</v>
      </c>
      <c r="F401" s="16" t="s">
        <v>1205</v>
      </c>
      <c r="G401" s="16" t="s">
        <v>1210</v>
      </c>
      <c r="H401" s="16" t="s">
        <v>1211</v>
      </c>
      <c r="I401" s="0" t="n">
        <v>10.8</v>
      </c>
      <c r="J401" s="16" t="s">
        <v>232</v>
      </c>
      <c r="K401" s="0" t="str">
        <f aca="false">IFERROR(IF(VLOOKUP($C401,薬効分類マスタ!$A$2:$E$180,5,FALSE())=0,"",VLOOKUP($C401,薬効分類マスタ!$A$2:$E$180,5,FALSE())),"")</f>
        <v>解熱鎮痛薬</v>
      </c>
      <c r="L401" s="17"/>
      <c r="M401" s="16" t="n">
        <f aca="false">IF($K401="","",IF($L401&lt;&gt;"",$L401,VLOOKUP($C401,薬効分類マスタ!$A$2:$F$180,6,FALSE())))</f>
        <v>3</v>
      </c>
      <c r="N401" s="0" t="str">
        <f aca="false">ASC(G401)</f>
        <v>ﾍﾟｵﾝ錠80</v>
      </c>
      <c r="O401" s="0" t="str">
        <f aca="false">ASC(E401)</f>
        <v>ｻﾞﾙﾄﾌﾟﾛﾌｪﾝ</v>
      </c>
      <c r="P401" s="16" t="n">
        <f aca="false">N(P400)+IF($C401=検索!$B$49,1,0)</f>
        <v>0</v>
      </c>
    </row>
    <row r="402" customFormat="false" ht="15" hidden="false" customHeight="false" outlineLevel="0" collapsed="false">
      <c r="A402" s="16" t="s">
        <v>221</v>
      </c>
      <c r="B402" s="0" t="s">
        <v>1212</v>
      </c>
      <c r="C402" s="0" t="n">
        <v>114</v>
      </c>
      <c r="D402" s="0" t="str">
        <f aca="false">IFERROR(VLOOKUP($C402,薬効分類マスタ!$A$2:$B$180,2,FALSE()),"未登録")</f>
        <v>解熱鎮痛消炎剤</v>
      </c>
      <c r="E402" s="16" t="s">
        <v>1213</v>
      </c>
      <c r="F402" s="16" t="s">
        <v>627</v>
      </c>
      <c r="G402" s="16" t="s">
        <v>1214</v>
      </c>
      <c r="H402" s="16" t="s">
        <v>473</v>
      </c>
      <c r="I402" s="0" t="n">
        <v>23.2</v>
      </c>
      <c r="J402" s="16" t="s">
        <v>232</v>
      </c>
      <c r="K402" s="0" t="str">
        <f aca="false">IFERROR(IF(VLOOKUP($C402,薬効分類マスタ!$A$2:$E$180,5,FALSE())=0,"",VLOOKUP($C402,薬効分類マスタ!$A$2:$E$180,5,FALSE())),"")</f>
        <v>解熱鎮痛薬</v>
      </c>
      <c r="L402" s="17"/>
      <c r="M402" s="16" t="n">
        <f aca="false">IF($K402="","",IF($L402&lt;&gt;"",$L402,VLOOKUP($C402,薬効分類マスタ!$A$2:$F$180,6,FALSE())))</f>
        <v>3</v>
      </c>
      <c r="N402" s="0" t="str">
        <f aca="false">ASC(G402)</f>
        <v>ﾓｰﾊﾞｰ錠100mg</v>
      </c>
      <c r="O402" s="0" t="str">
        <f aca="false">ASC(E402)</f>
        <v>ｱｸﾀﾘｯﾄ</v>
      </c>
      <c r="P402" s="16" t="n">
        <f aca="false">N(P401)+IF($C402=検索!$B$49,1,0)</f>
        <v>0</v>
      </c>
    </row>
    <row r="403" customFormat="false" ht="15" hidden="false" customHeight="false" outlineLevel="0" collapsed="false">
      <c r="A403" s="16" t="s">
        <v>221</v>
      </c>
      <c r="B403" s="0" t="s">
        <v>1215</v>
      </c>
      <c r="C403" s="0" t="n">
        <v>114</v>
      </c>
      <c r="D403" s="0" t="str">
        <f aca="false">IFERROR(VLOOKUP($C403,薬効分類マスタ!$A$2:$B$180,2,FALSE()),"未登録")</f>
        <v>解熱鎮痛消炎剤</v>
      </c>
      <c r="E403" s="16" t="s">
        <v>1213</v>
      </c>
      <c r="F403" s="16" t="s">
        <v>627</v>
      </c>
      <c r="G403" s="16" t="s">
        <v>1216</v>
      </c>
      <c r="H403" s="16" t="s">
        <v>1019</v>
      </c>
      <c r="I403" s="0" t="n">
        <v>24.2</v>
      </c>
      <c r="J403" s="16" t="s">
        <v>232</v>
      </c>
      <c r="K403" s="0" t="str">
        <f aca="false">IFERROR(IF(VLOOKUP($C403,薬効分類マスタ!$A$2:$E$180,5,FALSE())=0,"",VLOOKUP($C403,薬効分類マスタ!$A$2:$E$180,5,FALSE())),"")</f>
        <v>解熱鎮痛薬</v>
      </c>
      <c r="L403" s="17"/>
      <c r="M403" s="16" t="n">
        <f aca="false">IF($K403="","",IF($L403&lt;&gt;"",$L403,VLOOKUP($C403,薬効分類マスタ!$A$2:$F$180,6,FALSE())))</f>
        <v>3</v>
      </c>
      <c r="N403" s="0" t="str">
        <f aca="false">ASC(G403)</f>
        <v>ｵｰｸﾙ錠100mg</v>
      </c>
      <c r="O403" s="0" t="str">
        <f aca="false">ASC(E403)</f>
        <v>ｱｸﾀﾘｯﾄ</v>
      </c>
      <c r="P403" s="16" t="n">
        <f aca="false">N(P402)+IF($C403=検索!$B$49,1,0)</f>
        <v>0</v>
      </c>
    </row>
    <row r="404" customFormat="false" ht="15" hidden="false" customHeight="false" outlineLevel="0" collapsed="false">
      <c r="A404" s="16" t="s">
        <v>221</v>
      </c>
      <c r="B404" s="0" t="s">
        <v>1217</v>
      </c>
      <c r="C404" s="0" t="n">
        <v>114</v>
      </c>
      <c r="D404" s="0" t="str">
        <f aca="false">IFERROR(VLOOKUP($C404,薬効分類マスタ!$A$2:$B$180,2,FALSE()),"未登録")</f>
        <v>解熱鎮痛消炎剤</v>
      </c>
      <c r="E404" s="16" t="s">
        <v>1218</v>
      </c>
      <c r="F404" s="16" t="s">
        <v>627</v>
      </c>
      <c r="G404" s="16" t="s">
        <v>1219</v>
      </c>
      <c r="H404" s="16" t="s">
        <v>1019</v>
      </c>
      <c r="I404" s="0" t="n">
        <v>6.8</v>
      </c>
      <c r="J404" s="16" t="s">
        <v>232</v>
      </c>
      <c r="K404" s="0" t="str">
        <f aca="false">IFERROR(IF(VLOOKUP($C404,薬効分類マスタ!$A$2:$E$180,5,FALSE())=0,"",VLOOKUP($C404,薬効分類マスタ!$A$2:$E$180,5,FALSE())),"")</f>
        <v>解熱鎮痛薬</v>
      </c>
      <c r="L404" s="17"/>
      <c r="M404" s="16" t="n">
        <f aca="false">IF($K404="","",IF($L404&lt;&gt;"",$L404,VLOOKUP($C404,薬効分類マスタ!$A$2:$F$180,6,FALSE())))</f>
        <v>3</v>
      </c>
      <c r="N404" s="0" t="str">
        <f aca="false">ASC(G404)</f>
        <v>ﾊｲﾍﾟﾝ錠100mg</v>
      </c>
      <c r="O404" s="0" t="str">
        <f aca="false">ASC(E404)</f>
        <v>ｴﾄﾄﾞﾗｸ</v>
      </c>
      <c r="P404" s="16" t="n">
        <f aca="false">N(P403)+IF($C404=検索!$B$49,1,0)</f>
        <v>0</v>
      </c>
    </row>
    <row r="405" customFormat="false" ht="15" hidden="false" customHeight="false" outlineLevel="0" collapsed="false">
      <c r="A405" s="16" t="s">
        <v>221</v>
      </c>
      <c r="B405" s="0" t="s">
        <v>1220</v>
      </c>
      <c r="C405" s="0" t="n">
        <v>114</v>
      </c>
      <c r="D405" s="0" t="str">
        <f aca="false">IFERROR(VLOOKUP($C405,薬効分類マスタ!$A$2:$B$180,2,FALSE()),"未登録")</f>
        <v>解熱鎮痛消炎剤</v>
      </c>
      <c r="E405" s="16" t="s">
        <v>1218</v>
      </c>
      <c r="F405" s="16" t="s">
        <v>627</v>
      </c>
      <c r="G405" s="16" t="s">
        <v>1221</v>
      </c>
      <c r="H405" s="16" t="s">
        <v>385</v>
      </c>
      <c r="I405" s="0" t="n">
        <v>6.3</v>
      </c>
      <c r="J405" s="16" t="s">
        <v>239</v>
      </c>
      <c r="K405" s="0" t="str">
        <f aca="false">IFERROR(IF(VLOOKUP($C405,薬効分類マスタ!$A$2:$E$180,5,FALSE())=0,"",VLOOKUP($C405,薬効分類マスタ!$A$2:$E$180,5,FALSE())),"")</f>
        <v>解熱鎮痛薬</v>
      </c>
      <c r="L405" s="17"/>
      <c r="M405" s="16" t="n">
        <f aca="false">IF($K405="","",IF($L405&lt;&gt;"",$L405,VLOOKUP($C405,薬効分類マスタ!$A$2:$F$180,6,FALSE())))</f>
        <v>3</v>
      </c>
      <c r="N405" s="0" t="str">
        <f aca="false">ASC(G405)</f>
        <v>ｴﾄﾄﾞﾗｸ錠100mg｢SW｣</v>
      </c>
      <c r="O405" s="0" t="str">
        <f aca="false">ASC(E405)</f>
        <v>ｴﾄﾄﾞﾗｸ</v>
      </c>
      <c r="P405" s="16" t="n">
        <f aca="false">N(P404)+IF($C405=検索!$B$49,1,0)</f>
        <v>0</v>
      </c>
    </row>
    <row r="406" customFormat="false" ht="15" hidden="false" customHeight="false" outlineLevel="0" collapsed="false">
      <c r="A406" s="16" t="s">
        <v>221</v>
      </c>
      <c r="B406" s="0" t="s">
        <v>1222</v>
      </c>
      <c r="C406" s="0" t="n">
        <v>114</v>
      </c>
      <c r="D406" s="0" t="str">
        <f aca="false">IFERROR(VLOOKUP($C406,薬効分類マスタ!$A$2:$B$180,2,FALSE()),"未登録")</f>
        <v>解熱鎮痛消炎剤</v>
      </c>
      <c r="E406" s="16" t="s">
        <v>1218</v>
      </c>
      <c r="F406" s="16" t="s">
        <v>613</v>
      </c>
      <c r="G406" s="16" t="s">
        <v>1223</v>
      </c>
      <c r="H406" s="16" t="s">
        <v>1019</v>
      </c>
      <c r="I406" s="0" t="n">
        <v>10.5</v>
      </c>
      <c r="J406" s="16" t="s">
        <v>232</v>
      </c>
      <c r="K406" s="0" t="str">
        <f aca="false">IFERROR(IF(VLOOKUP($C406,薬効分類マスタ!$A$2:$E$180,5,FALSE())=0,"",VLOOKUP($C406,薬効分類マスタ!$A$2:$E$180,5,FALSE())),"")</f>
        <v>解熱鎮痛薬</v>
      </c>
      <c r="L406" s="17"/>
      <c r="M406" s="16" t="n">
        <f aca="false">IF($K406="","",IF($L406&lt;&gt;"",$L406,VLOOKUP($C406,薬効分類マスタ!$A$2:$F$180,6,FALSE())))</f>
        <v>3</v>
      </c>
      <c r="N406" s="0" t="str">
        <f aca="false">ASC(G406)</f>
        <v>ﾊｲﾍﾟﾝ錠200mg</v>
      </c>
      <c r="O406" s="0" t="str">
        <f aca="false">ASC(E406)</f>
        <v>ｴﾄﾄﾞﾗｸ</v>
      </c>
      <c r="P406" s="16" t="n">
        <f aca="false">N(P405)+IF($C406=検索!$B$49,1,0)</f>
        <v>0</v>
      </c>
    </row>
    <row r="407" customFormat="false" ht="15" hidden="false" customHeight="false" outlineLevel="0" collapsed="false">
      <c r="A407" s="16" t="s">
        <v>221</v>
      </c>
      <c r="B407" s="0" t="s">
        <v>1224</v>
      </c>
      <c r="C407" s="0" t="n">
        <v>114</v>
      </c>
      <c r="D407" s="0" t="str">
        <f aca="false">IFERROR(VLOOKUP($C407,薬効分類マスタ!$A$2:$B$180,2,FALSE()),"未登録")</f>
        <v>解熱鎮痛消炎剤</v>
      </c>
      <c r="E407" s="16" t="s">
        <v>1218</v>
      </c>
      <c r="F407" s="16" t="s">
        <v>613</v>
      </c>
      <c r="G407" s="16" t="s">
        <v>1225</v>
      </c>
      <c r="H407" s="16" t="s">
        <v>385</v>
      </c>
      <c r="I407" s="0" t="n">
        <v>11.5</v>
      </c>
      <c r="J407" s="16" t="s">
        <v>239</v>
      </c>
      <c r="K407" s="0" t="str">
        <f aca="false">IFERROR(IF(VLOOKUP($C407,薬効分類マスタ!$A$2:$E$180,5,FALSE())=0,"",VLOOKUP($C407,薬効分類マスタ!$A$2:$E$180,5,FALSE())),"")</f>
        <v>解熱鎮痛薬</v>
      </c>
      <c r="L407" s="17"/>
      <c r="M407" s="16" t="n">
        <f aca="false">IF($K407="","",IF($L407&lt;&gt;"",$L407,VLOOKUP($C407,薬効分類マスタ!$A$2:$F$180,6,FALSE())))</f>
        <v>3</v>
      </c>
      <c r="N407" s="0" t="str">
        <f aca="false">ASC(G407)</f>
        <v>ｴﾄﾄﾞﾗｸ錠200mg｢SW｣</v>
      </c>
      <c r="O407" s="0" t="str">
        <f aca="false">ASC(E407)</f>
        <v>ｴﾄﾄﾞﾗｸ</v>
      </c>
      <c r="P407" s="16" t="n">
        <f aca="false">N(P406)+IF($C407=検索!$B$49,1,0)</f>
        <v>0</v>
      </c>
    </row>
    <row r="408" customFormat="false" ht="15" hidden="false" customHeight="false" outlineLevel="0" collapsed="false">
      <c r="A408" s="16" t="s">
        <v>221</v>
      </c>
      <c r="B408" s="0" t="s">
        <v>1226</v>
      </c>
      <c r="C408" s="0" t="n">
        <v>114</v>
      </c>
      <c r="D408" s="0" t="str">
        <f aca="false">IFERROR(VLOOKUP($C408,薬効分類マスタ!$A$2:$B$180,2,FALSE()),"未登録")</f>
        <v>解熱鎮痛消炎剤</v>
      </c>
      <c r="E408" s="16" t="s">
        <v>1227</v>
      </c>
      <c r="F408" s="16" t="s">
        <v>622</v>
      </c>
      <c r="G408" s="16" t="s">
        <v>1228</v>
      </c>
      <c r="H408" s="16" t="s">
        <v>301</v>
      </c>
      <c r="I408" s="0" t="n">
        <v>23.5</v>
      </c>
      <c r="J408" s="16" t="s">
        <v>232</v>
      </c>
      <c r="K408" s="0" t="str">
        <f aca="false">IFERROR(IF(VLOOKUP($C408,薬効分類マスタ!$A$2:$E$180,5,FALSE())=0,"",VLOOKUP($C408,薬効分類マスタ!$A$2:$E$180,5,FALSE())),"")</f>
        <v>解熱鎮痛薬</v>
      </c>
      <c r="L408" s="17"/>
      <c r="M408" s="16" t="n">
        <f aca="false">IF($K408="","",IF($L408&lt;&gt;"",$L408,VLOOKUP($C408,薬効分類マスタ!$A$2:$F$180,6,FALSE())))</f>
        <v>3</v>
      </c>
      <c r="N408" s="0" t="str">
        <f aca="false">ASC(G408)</f>
        <v>ｿｾｺﾞﾝ錠25mg</v>
      </c>
      <c r="O408" s="0" t="str">
        <f aca="false">ASC(E408)</f>
        <v>塩酸ﾍﾟﾝﾀｿﾞｼﾝ</v>
      </c>
      <c r="P408" s="16" t="n">
        <f aca="false">N(P407)+IF($C408=検索!$B$49,1,0)</f>
        <v>0</v>
      </c>
    </row>
    <row r="409" customFormat="false" ht="15" hidden="false" customHeight="false" outlineLevel="0" collapsed="false">
      <c r="A409" s="16" t="s">
        <v>221</v>
      </c>
      <c r="B409" s="0" t="s">
        <v>1229</v>
      </c>
      <c r="C409" s="0" t="n">
        <v>114</v>
      </c>
      <c r="D409" s="0" t="str">
        <f aca="false">IFERROR(VLOOKUP($C409,薬効分類マスタ!$A$2:$B$180,2,FALSE()),"未登録")</f>
        <v>解熱鎮痛消炎剤</v>
      </c>
      <c r="E409" s="16" t="s">
        <v>1230</v>
      </c>
      <c r="F409" s="16" t="s">
        <v>257</v>
      </c>
      <c r="G409" s="16" t="s">
        <v>1231</v>
      </c>
      <c r="I409" s="0" t="n">
        <v>7.3</v>
      </c>
      <c r="J409" s="16" t="s">
        <v>239</v>
      </c>
      <c r="K409" s="0" t="str">
        <f aca="false">IFERROR(IF(VLOOKUP($C409,薬効分類マスタ!$A$2:$E$180,5,FALSE())=0,"",VLOOKUP($C409,薬効分類マスタ!$A$2:$E$180,5,FALSE())),"")</f>
        <v>解熱鎮痛薬</v>
      </c>
      <c r="L409" s="17"/>
      <c r="M409" s="16" t="n">
        <f aca="false">IF($K409="","",IF($L409&lt;&gt;"",$L409,VLOOKUP($C409,薬効分類マスタ!$A$2:$F$180,6,FALSE())))</f>
        <v>3</v>
      </c>
      <c r="N409" s="0" t="str">
        <f aca="false">ASC(G409)</f>
        <v>ﾒﾛｷｼｶﾑ5mg錠</v>
      </c>
      <c r="O409" s="0" t="str">
        <f aca="false">ASC(E409)</f>
        <v>ﾒﾛｷｼｶﾑ</v>
      </c>
      <c r="P409" s="16" t="n">
        <f aca="false">N(P408)+IF($C409=検索!$B$49,1,0)</f>
        <v>0</v>
      </c>
    </row>
    <row r="410" customFormat="false" ht="15" hidden="false" customHeight="false" outlineLevel="0" collapsed="false">
      <c r="A410" s="16" t="s">
        <v>221</v>
      </c>
      <c r="B410" s="0" t="s">
        <v>1232</v>
      </c>
      <c r="C410" s="0" t="n">
        <v>114</v>
      </c>
      <c r="D410" s="0" t="str">
        <f aca="false">IFERROR(VLOOKUP($C410,薬効分類マスタ!$A$2:$B$180,2,FALSE()),"未登録")</f>
        <v>解熱鎮痛消炎剤</v>
      </c>
      <c r="E410" s="16" t="s">
        <v>1230</v>
      </c>
      <c r="F410" s="16" t="s">
        <v>257</v>
      </c>
      <c r="G410" s="16" t="s">
        <v>1233</v>
      </c>
      <c r="H410" s="16" t="s">
        <v>293</v>
      </c>
      <c r="I410" s="0" t="n">
        <v>10.5</v>
      </c>
      <c r="J410" s="16" t="s">
        <v>232</v>
      </c>
      <c r="K410" s="0" t="str">
        <f aca="false">IFERROR(IF(VLOOKUP($C410,薬効分類マスタ!$A$2:$E$180,5,FALSE())=0,"",VLOOKUP($C410,薬効分類マスタ!$A$2:$E$180,5,FALSE())),"")</f>
        <v>解熱鎮痛薬</v>
      </c>
      <c r="L410" s="17"/>
      <c r="M410" s="16" t="n">
        <f aca="false">IF($K410="","",IF($L410&lt;&gt;"",$L410,VLOOKUP($C410,薬効分類マスタ!$A$2:$F$180,6,FALSE())))</f>
        <v>3</v>
      </c>
      <c r="N410" s="0" t="str">
        <f aca="false">ASC(G410)</f>
        <v>ﾓｰﾋﾞｯｸ錠5mg</v>
      </c>
      <c r="O410" s="0" t="str">
        <f aca="false">ASC(E410)</f>
        <v>ﾒﾛｷｼｶﾑ</v>
      </c>
      <c r="P410" s="16" t="n">
        <f aca="false">N(P409)+IF($C410=検索!$B$49,1,0)</f>
        <v>0</v>
      </c>
    </row>
    <row r="411" customFormat="false" ht="15" hidden="false" customHeight="false" outlineLevel="0" collapsed="false">
      <c r="A411" s="16" t="s">
        <v>221</v>
      </c>
      <c r="B411" s="0" t="s">
        <v>1234</v>
      </c>
      <c r="C411" s="0" t="n">
        <v>114</v>
      </c>
      <c r="D411" s="0" t="str">
        <f aca="false">IFERROR(VLOOKUP($C411,薬効分類マスタ!$A$2:$B$180,2,FALSE()),"未登録")</f>
        <v>解熱鎮痛消炎剤</v>
      </c>
      <c r="E411" s="16" t="s">
        <v>1230</v>
      </c>
      <c r="F411" s="16" t="s">
        <v>257</v>
      </c>
      <c r="G411" s="16" t="s">
        <v>1235</v>
      </c>
      <c r="H411" s="16" t="s">
        <v>530</v>
      </c>
      <c r="I411" s="0" t="n">
        <v>9.5</v>
      </c>
      <c r="J411" s="16" t="s">
        <v>239</v>
      </c>
      <c r="K411" s="0" t="str">
        <f aca="false">IFERROR(IF(VLOOKUP($C411,薬効分類マスタ!$A$2:$E$180,5,FALSE())=0,"",VLOOKUP($C411,薬効分類マスタ!$A$2:$E$180,5,FALSE())),"")</f>
        <v>解熱鎮痛薬</v>
      </c>
      <c r="L411" s="17"/>
      <c r="M411" s="16" t="n">
        <f aca="false">IF($K411="","",IF($L411&lt;&gt;"",$L411,VLOOKUP($C411,薬効分類マスタ!$A$2:$F$180,6,FALSE())))</f>
        <v>3</v>
      </c>
      <c r="N411" s="0" t="str">
        <f aca="false">ASC(G411)</f>
        <v>ﾒﾛｷｼｶﾑ錠5mg｢ｹﾐﾌｧ｣</v>
      </c>
      <c r="O411" s="0" t="str">
        <f aca="false">ASC(E411)</f>
        <v>ﾒﾛｷｼｶﾑ</v>
      </c>
      <c r="P411" s="16" t="n">
        <f aca="false">N(P410)+IF($C411=検索!$B$49,1,0)</f>
        <v>0</v>
      </c>
    </row>
    <row r="412" customFormat="false" ht="15" hidden="false" customHeight="false" outlineLevel="0" collapsed="false">
      <c r="A412" s="16" t="s">
        <v>221</v>
      </c>
      <c r="B412" s="0" t="s">
        <v>1236</v>
      </c>
      <c r="C412" s="0" t="n">
        <v>114</v>
      </c>
      <c r="D412" s="0" t="str">
        <f aca="false">IFERROR(VLOOKUP($C412,薬効分類マスタ!$A$2:$B$180,2,FALSE()),"未登録")</f>
        <v>解熱鎮痛消炎剤</v>
      </c>
      <c r="E412" s="16" t="s">
        <v>1230</v>
      </c>
      <c r="F412" s="16" t="s">
        <v>257</v>
      </c>
      <c r="G412" s="16" t="s">
        <v>1237</v>
      </c>
      <c r="H412" s="16" t="s">
        <v>385</v>
      </c>
      <c r="I412" s="0" t="n">
        <v>9.5</v>
      </c>
      <c r="J412" s="16" t="s">
        <v>239</v>
      </c>
      <c r="K412" s="0" t="str">
        <f aca="false">IFERROR(IF(VLOOKUP($C412,薬効分類マスタ!$A$2:$E$180,5,FALSE())=0,"",VLOOKUP($C412,薬効分類マスタ!$A$2:$E$180,5,FALSE())),"")</f>
        <v>解熱鎮痛薬</v>
      </c>
      <c r="L412" s="17"/>
      <c r="M412" s="16" t="n">
        <f aca="false">IF($K412="","",IF($L412&lt;&gt;"",$L412,VLOOKUP($C412,薬効分類マスタ!$A$2:$F$180,6,FALSE())))</f>
        <v>3</v>
      </c>
      <c r="N412" s="0" t="str">
        <f aca="false">ASC(G412)</f>
        <v>ﾒﾛｷｼｶﾑ錠5mg｢ｻﾜｲ｣</v>
      </c>
      <c r="O412" s="0" t="str">
        <f aca="false">ASC(E412)</f>
        <v>ﾒﾛｷｼｶﾑ</v>
      </c>
      <c r="P412" s="16" t="n">
        <f aca="false">N(P411)+IF($C412=検索!$B$49,1,0)</f>
        <v>0</v>
      </c>
    </row>
    <row r="413" customFormat="false" ht="15" hidden="false" customHeight="false" outlineLevel="0" collapsed="false">
      <c r="A413" s="16" t="s">
        <v>221</v>
      </c>
      <c r="B413" s="0" t="s">
        <v>1238</v>
      </c>
      <c r="C413" s="0" t="n">
        <v>114</v>
      </c>
      <c r="D413" s="0" t="str">
        <f aca="false">IFERROR(VLOOKUP($C413,薬効分類マスタ!$A$2:$B$180,2,FALSE()),"未登録")</f>
        <v>解熱鎮痛消炎剤</v>
      </c>
      <c r="E413" s="16" t="s">
        <v>1230</v>
      </c>
      <c r="F413" s="16" t="s">
        <v>257</v>
      </c>
      <c r="G413" s="16" t="s">
        <v>1239</v>
      </c>
      <c r="H413" s="16" t="s">
        <v>536</v>
      </c>
      <c r="I413" s="0" t="n">
        <v>9.5</v>
      </c>
      <c r="J413" s="16" t="s">
        <v>239</v>
      </c>
      <c r="K413" s="0" t="str">
        <f aca="false">IFERROR(IF(VLOOKUP($C413,薬効分類マスタ!$A$2:$E$180,5,FALSE())=0,"",VLOOKUP($C413,薬効分類マスタ!$A$2:$E$180,5,FALSE())),"")</f>
        <v>解熱鎮痛薬</v>
      </c>
      <c r="L413" s="17"/>
      <c r="M413" s="16" t="n">
        <f aca="false">IF($K413="","",IF($L413&lt;&gt;"",$L413,VLOOKUP($C413,薬効分類マスタ!$A$2:$F$180,6,FALSE())))</f>
        <v>3</v>
      </c>
      <c r="N413" s="0" t="str">
        <f aca="false">ASC(G413)</f>
        <v>ﾒﾛｷｼｶﾑ錠5mg｢日医工｣</v>
      </c>
      <c r="O413" s="0" t="str">
        <f aca="false">ASC(E413)</f>
        <v>ﾒﾛｷｼｶﾑ</v>
      </c>
      <c r="P413" s="16" t="n">
        <f aca="false">N(P412)+IF($C413=検索!$B$49,1,0)</f>
        <v>0</v>
      </c>
    </row>
    <row r="414" customFormat="false" ht="15" hidden="false" customHeight="false" outlineLevel="0" collapsed="false">
      <c r="A414" s="16" t="s">
        <v>221</v>
      </c>
      <c r="B414" s="0" t="s">
        <v>1240</v>
      </c>
      <c r="C414" s="0" t="n">
        <v>114</v>
      </c>
      <c r="D414" s="0" t="str">
        <f aca="false">IFERROR(VLOOKUP($C414,薬効分類マスタ!$A$2:$B$180,2,FALSE()),"未登録")</f>
        <v>解熱鎮痛消炎剤</v>
      </c>
      <c r="E414" s="16" t="s">
        <v>1230</v>
      </c>
      <c r="F414" s="16" t="s">
        <v>262</v>
      </c>
      <c r="G414" s="16" t="s">
        <v>1241</v>
      </c>
      <c r="H414" s="16" t="s">
        <v>293</v>
      </c>
      <c r="I414" s="0" t="n">
        <v>19</v>
      </c>
      <c r="J414" s="16" t="s">
        <v>232</v>
      </c>
      <c r="K414" s="0" t="str">
        <f aca="false">IFERROR(IF(VLOOKUP($C414,薬効分類マスタ!$A$2:$E$180,5,FALSE())=0,"",VLOOKUP($C414,薬効分類マスタ!$A$2:$E$180,5,FALSE())),"")</f>
        <v>解熱鎮痛薬</v>
      </c>
      <c r="L414" s="17"/>
      <c r="M414" s="16" t="n">
        <f aca="false">IF($K414="","",IF($L414&lt;&gt;"",$L414,VLOOKUP($C414,薬効分類マスタ!$A$2:$F$180,6,FALSE())))</f>
        <v>3</v>
      </c>
      <c r="N414" s="0" t="str">
        <f aca="false">ASC(G414)</f>
        <v>ﾓｰﾋﾞｯｸ錠10mg</v>
      </c>
      <c r="O414" s="0" t="str">
        <f aca="false">ASC(E414)</f>
        <v>ﾒﾛｷｼｶﾑ</v>
      </c>
      <c r="P414" s="16" t="n">
        <f aca="false">N(P413)+IF($C414=検索!$B$49,1,0)</f>
        <v>0</v>
      </c>
    </row>
    <row r="415" customFormat="false" ht="15" hidden="false" customHeight="false" outlineLevel="0" collapsed="false">
      <c r="A415" s="16" t="s">
        <v>221</v>
      </c>
      <c r="B415" s="0" t="s">
        <v>1242</v>
      </c>
      <c r="C415" s="0" t="n">
        <v>114</v>
      </c>
      <c r="D415" s="0" t="str">
        <f aca="false">IFERROR(VLOOKUP($C415,薬効分類マスタ!$A$2:$B$180,2,FALSE()),"未登録")</f>
        <v>解熱鎮痛消炎剤</v>
      </c>
      <c r="E415" s="16" t="s">
        <v>1230</v>
      </c>
      <c r="F415" s="16" t="s">
        <v>262</v>
      </c>
      <c r="G415" s="16" t="s">
        <v>1243</v>
      </c>
      <c r="H415" s="16" t="s">
        <v>1165</v>
      </c>
      <c r="I415" s="0" t="n">
        <v>10.1</v>
      </c>
      <c r="J415" s="16" t="s">
        <v>239</v>
      </c>
      <c r="K415" s="0" t="str">
        <f aca="false">IFERROR(IF(VLOOKUP($C415,薬効分類マスタ!$A$2:$E$180,5,FALSE())=0,"",VLOOKUP($C415,薬効分類マスタ!$A$2:$E$180,5,FALSE())),"")</f>
        <v>解熱鎮痛薬</v>
      </c>
      <c r="L415" s="17"/>
      <c r="M415" s="16" t="n">
        <f aca="false">IF($K415="","",IF($L415&lt;&gt;"",$L415,VLOOKUP($C415,薬効分類マスタ!$A$2:$F$180,6,FALSE())))</f>
        <v>3</v>
      </c>
      <c r="N415" s="0" t="str">
        <f aca="false">ASC(G415)</f>
        <v>ﾒﾛｷｼｶﾑ錠10mg｢NP｣</v>
      </c>
      <c r="O415" s="0" t="str">
        <f aca="false">ASC(E415)</f>
        <v>ﾒﾛｷｼｶﾑ</v>
      </c>
      <c r="P415" s="16" t="n">
        <f aca="false">N(P414)+IF($C415=検索!$B$49,1,0)</f>
        <v>0</v>
      </c>
    </row>
    <row r="416" customFormat="false" ht="15" hidden="false" customHeight="false" outlineLevel="0" collapsed="false">
      <c r="A416" s="16" t="s">
        <v>221</v>
      </c>
      <c r="B416" s="0" t="s">
        <v>1244</v>
      </c>
      <c r="C416" s="0" t="n">
        <v>114</v>
      </c>
      <c r="D416" s="0" t="str">
        <f aca="false">IFERROR(VLOOKUP($C416,薬効分類マスタ!$A$2:$B$180,2,FALSE()),"未登録")</f>
        <v>解熱鎮痛消炎剤</v>
      </c>
      <c r="E416" s="16" t="s">
        <v>1230</v>
      </c>
      <c r="F416" s="16" t="s">
        <v>262</v>
      </c>
      <c r="G416" s="16" t="s">
        <v>1245</v>
      </c>
      <c r="H416" s="16" t="s">
        <v>571</v>
      </c>
      <c r="I416" s="0" t="n">
        <v>10.1</v>
      </c>
      <c r="J416" s="16" t="s">
        <v>239</v>
      </c>
      <c r="K416" s="0" t="str">
        <f aca="false">IFERROR(IF(VLOOKUP($C416,薬効分類マスタ!$A$2:$E$180,5,FALSE())=0,"",VLOOKUP($C416,薬効分類マスタ!$A$2:$E$180,5,FALSE())),"")</f>
        <v>解熱鎮痛薬</v>
      </c>
      <c r="L416" s="17"/>
      <c r="M416" s="16" t="n">
        <f aca="false">IF($K416="","",IF($L416&lt;&gt;"",$L416,VLOOKUP($C416,薬効分類マスタ!$A$2:$F$180,6,FALSE())))</f>
        <v>3</v>
      </c>
      <c r="N416" s="0" t="str">
        <f aca="false">ASC(G416)</f>
        <v>ﾒﾛｷｼｶﾑ錠10mg｢NPI｣</v>
      </c>
      <c r="O416" s="0" t="str">
        <f aca="false">ASC(E416)</f>
        <v>ﾒﾛｷｼｶﾑ</v>
      </c>
      <c r="P416" s="16" t="n">
        <f aca="false">N(P415)+IF($C416=検索!$B$49,1,0)</f>
        <v>0</v>
      </c>
    </row>
    <row r="417" customFormat="false" ht="15" hidden="false" customHeight="false" outlineLevel="0" collapsed="false">
      <c r="A417" s="16" t="s">
        <v>221</v>
      </c>
      <c r="B417" s="0" t="s">
        <v>1246</v>
      </c>
      <c r="C417" s="0" t="n">
        <v>114</v>
      </c>
      <c r="D417" s="0" t="str">
        <f aca="false">IFERROR(VLOOKUP($C417,薬効分類マスタ!$A$2:$B$180,2,FALSE()),"未登録")</f>
        <v>解熱鎮痛消炎剤</v>
      </c>
      <c r="E417" s="16" t="s">
        <v>1230</v>
      </c>
      <c r="F417" s="16" t="s">
        <v>262</v>
      </c>
      <c r="G417" s="16" t="s">
        <v>1247</v>
      </c>
      <c r="H417" s="16" t="s">
        <v>530</v>
      </c>
      <c r="I417" s="0" t="n">
        <v>14.4</v>
      </c>
      <c r="J417" s="16" t="s">
        <v>239</v>
      </c>
      <c r="K417" s="0" t="str">
        <f aca="false">IFERROR(IF(VLOOKUP($C417,薬効分類マスタ!$A$2:$E$180,5,FALSE())=0,"",VLOOKUP($C417,薬効分類マスタ!$A$2:$E$180,5,FALSE())),"")</f>
        <v>解熱鎮痛薬</v>
      </c>
      <c r="L417" s="17"/>
      <c r="M417" s="16" t="n">
        <f aca="false">IF($K417="","",IF($L417&lt;&gt;"",$L417,VLOOKUP($C417,薬効分類マスタ!$A$2:$F$180,6,FALSE())))</f>
        <v>3</v>
      </c>
      <c r="N417" s="0" t="str">
        <f aca="false">ASC(G417)</f>
        <v>ﾒﾛｷｼｶﾑ錠10mg｢ｹﾐﾌｧ｣</v>
      </c>
      <c r="O417" s="0" t="str">
        <f aca="false">ASC(E417)</f>
        <v>ﾒﾛｷｼｶﾑ</v>
      </c>
      <c r="P417" s="16" t="n">
        <f aca="false">N(P416)+IF($C417=検索!$B$49,1,0)</f>
        <v>0</v>
      </c>
    </row>
    <row r="418" customFormat="false" ht="15" hidden="false" customHeight="false" outlineLevel="0" collapsed="false">
      <c r="A418" s="16" t="s">
        <v>221</v>
      </c>
      <c r="B418" s="0" t="s">
        <v>1248</v>
      </c>
      <c r="C418" s="0" t="n">
        <v>114</v>
      </c>
      <c r="D418" s="0" t="str">
        <f aca="false">IFERROR(VLOOKUP($C418,薬効分類マスタ!$A$2:$B$180,2,FALSE()),"未登録")</f>
        <v>解熱鎮痛消炎剤</v>
      </c>
      <c r="E418" s="16" t="s">
        <v>1230</v>
      </c>
      <c r="F418" s="16" t="s">
        <v>262</v>
      </c>
      <c r="G418" s="16" t="s">
        <v>1249</v>
      </c>
      <c r="H418" s="16" t="s">
        <v>385</v>
      </c>
      <c r="I418" s="0" t="n">
        <v>14.4</v>
      </c>
      <c r="J418" s="16" t="s">
        <v>239</v>
      </c>
      <c r="K418" s="0" t="str">
        <f aca="false">IFERROR(IF(VLOOKUP($C418,薬効分類マスタ!$A$2:$E$180,5,FALSE())=0,"",VLOOKUP($C418,薬効分類マスタ!$A$2:$E$180,5,FALSE())),"")</f>
        <v>解熱鎮痛薬</v>
      </c>
      <c r="L418" s="17"/>
      <c r="M418" s="16" t="n">
        <f aca="false">IF($K418="","",IF($L418&lt;&gt;"",$L418,VLOOKUP($C418,薬効分類マスタ!$A$2:$F$180,6,FALSE())))</f>
        <v>3</v>
      </c>
      <c r="N418" s="0" t="str">
        <f aca="false">ASC(G418)</f>
        <v>ﾒﾛｷｼｶﾑ錠10mg｢ｻﾜｲ｣</v>
      </c>
      <c r="O418" s="0" t="str">
        <f aca="false">ASC(E418)</f>
        <v>ﾒﾛｷｼｶﾑ</v>
      </c>
      <c r="P418" s="16" t="n">
        <f aca="false">N(P417)+IF($C418=検索!$B$49,1,0)</f>
        <v>0</v>
      </c>
    </row>
    <row r="419" customFormat="false" ht="15" hidden="false" customHeight="false" outlineLevel="0" collapsed="false">
      <c r="A419" s="16" t="s">
        <v>221</v>
      </c>
      <c r="B419" s="0" t="s">
        <v>1250</v>
      </c>
      <c r="C419" s="0" t="n">
        <v>114</v>
      </c>
      <c r="D419" s="0" t="str">
        <f aca="false">IFERROR(VLOOKUP($C419,薬効分類マスタ!$A$2:$B$180,2,FALSE()),"未登録")</f>
        <v>解熱鎮痛消炎剤</v>
      </c>
      <c r="E419" s="16" t="s">
        <v>1230</v>
      </c>
      <c r="F419" s="16" t="s">
        <v>262</v>
      </c>
      <c r="G419" s="16" t="s">
        <v>1251</v>
      </c>
      <c r="H419" s="16" t="s">
        <v>533</v>
      </c>
      <c r="I419" s="0" t="n">
        <v>14.4</v>
      </c>
      <c r="J419" s="16" t="s">
        <v>239</v>
      </c>
      <c r="K419" s="0" t="str">
        <f aca="false">IFERROR(IF(VLOOKUP($C419,薬効分類マスタ!$A$2:$E$180,5,FALSE())=0,"",VLOOKUP($C419,薬効分類マスタ!$A$2:$E$180,5,FALSE())),"")</f>
        <v>解熱鎮痛薬</v>
      </c>
      <c r="L419" s="17"/>
      <c r="M419" s="16" t="n">
        <f aca="false">IF($K419="","",IF($L419&lt;&gt;"",$L419,VLOOKUP($C419,薬効分類マスタ!$A$2:$F$180,6,FALSE())))</f>
        <v>3</v>
      </c>
      <c r="N419" s="0" t="str">
        <f aca="false">ASC(G419)</f>
        <v>ﾒﾛｷｼｶﾑ錠10mg｢ﾄｰﾜ｣</v>
      </c>
      <c r="O419" s="0" t="str">
        <f aca="false">ASC(E419)</f>
        <v>ﾒﾛｷｼｶﾑ</v>
      </c>
      <c r="P419" s="16" t="n">
        <f aca="false">N(P418)+IF($C419=検索!$B$49,1,0)</f>
        <v>0</v>
      </c>
    </row>
    <row r="420" customFormat="false" ht="15" hidden="false" customHeight="false" outlineLevel="0" collapsed="false">
      <c r="A420" s="16" t="s">
        <v>221</v>
      </c>
      <c r="B420" s="0" t="s">
        <v>1252</v>
      </c>
      <c r="C420" s="0" t="n">
        <v>114</v>
      </c>
      <c r="D420" s="0" t="str">
        <f aca="false">IFERROR(VLOOKUP($C420,薬効分類マスタ!$A$2:$B$180,2,FALSE()),"未登録")</f>
        <v>解熱鎮痛消炎剤</v>
      </c>
      <c r="E420" s="16" t="s">
        <v>1230</v>
      </c>
      <c r="F420" s="16" t="s">
        <v>262</v>
      </c>
      <c r="G420" s="16" t="s">
        <v>1253</v>
      </c>
      <c r="H420" s="16" t="s">
        <v>536</v>
      </c>
      <c r="I420" s="0" t="n">
        <v>9.2</v>
      </c>
      <c r="J420" s="16" t="s">
        <v>239</v>
      </c>
      <c r="K420" s="0" t="str">
        <f aca="false">IFERROR(IF(VLOOKUP($C420,薬効分類マスタ!$A$2:$E$180,5,FALSE())=0,"",VLOOKUP($C420,薬効分類マスタ!$A$2:$E$180,5,FALSE())),"")</f>
        <v>解熱鎮痛薬</v>
      </c>
      <c r="L420" s="17"/>
      <c r="M420" s="16" t="n">
        <f aca="false">IF($K420="","",IF($L420&lt;&gt;"",$L420,VLOOKUP($C420,薬効分類マスタ!$A$2:$F$180,6,FALSE())))</f>
        <v>3</v>
      </c>
      <c r="N420" s="0" t="str">
        <f aca="false">ASC(G420)</f>
        <v>ﾒﾛｷｼｶﾑ錠10mg｢日医工｣</v>
      </c>
      <c r="O420" s="0" t="str">
        <f aca="false">ASC(E420)</f>
        <v>ﾒﾛｷｼｶﾑ</v>
      </c>
      <c r="P420" s="16" t="n">
        <f aca="false">N(P419)+IF($C420=検索!$B$49,1,0)</f>
        <v>0</v>
      </c>
    </row>
    <row r="421" customFormat="false" ht="15" hidden="false" customHeight="false" outlineLevel="0" collapsed="false">
      <c r="A421" s="16" t="s">
        <v>221</v>
      </c>
      <c r="B421" s="0" t="s">
        <v>1254</v>
      </c>
      <c r="C421" s="0" t="n">
        <v>114</v>
      </c>
      <c r="D421" s="0" t="str">
        <f aca="false">IFERROR(VLOOKUP($C421,薬効分類マスタ!$A$2:$B$180,2,FALSE()),"未登録")</f>
        <v>解熱鎮痛消炎剤</v>
      </c>
      <c r="E421" s="16" t="s">
        <v>1230</v>
      </c>
      <c r="F421" s="16" t="s">
        <v>262</v>
      </c>
      <c r="G421" s="16" t="s">
        <v>1255</v>
      </c>
      <c r="H421" s="16" t="s">
        <v>1256</v>
      </c>
      <c r="I421" s="0" t="n">
        <v>10.1</v>
      </c>
      <c r="J421" s="16" t="s">
        <v>239</v>
      </c>
      <c r="K421" s="0" t="str">
        <f aca="false">IFERROR(IF(VLOOKUP($C421,薬効分類マスタ!$A$2:$E$180,5,FALSE())=0,"",VLOOKUP($C421,薬効分類マスタ!$A$2:$E$180,5,FALSE())),"")</f>
        <v>解熱鎮痛薬</v>
      </c>
      <c r="L421" s="17"/>
      <c r="M421" s="16" t="n">
        <f aca="false">IF($K421="","",IF($L421&lt;&gt;"",$L421,VLOOKUP($C421,薬効分類マスタ!$A$2:$F$180,6,FALSE())))</f>
        <v>3</v>
      </c>
      <c r="N421" s="0" t="str">
        <f aca="false">ASC(G421)</f>
        <v>ﾒﾛｷｼｶﾑ錠10mg｢ｸﾆﾋﾛ｣</v>
      </c>
      <c r="O421" s="0" t="str">
        <f aca="false">ASC(E421)</f>
        <v>ﾒﾛｷｼｶﾑ</v>
      </c>
      <c r="P421" s="16" t="n">
        <f aca="false">N(P420)+IF($C421=検索!$B$49,1,0)</f>
        <v>0</v>
      </c>
    </row>
    <row r="422" customFormat="false" ht="15" hidden="false" customHeight="false" outlineLevel="0" collapsed="false">
      <c r="A422" s="16" t="s">
        <v>221</v>
      </c>
      <c r="B422" s="0" t="s">
        <v>1257</v>
      </c>
      <c r="C422" s="0" t="n">
        <v>114</v>
      </c>
      <c r="D422" s="0" t="str">
        <f aca="false">IFERROR(VLOOKUP($C422,薬効分類マスタ!$A$2:$B$180,2,FALSE()),"未登録")</f>
        <v>解熱鎮痛消炎剤</v>
      </c>
      <c r="E422" s="16" t="s">
        <v>1258</v>
      </c>
      <c r="F422" s="16" t="s">
        <v>241</v>
      </c>
      <c r="G422" s="16" t="s">
        <v>1259</v>
      </c>
      <c r="H422" s="16" t="s">
        <v>1197</v>
      </c>
      <c r="I422" s="0" t="n">
        <v>10.8</v>
      </c>
      <c r="J422" s="16" t="s">
        <v>232</v>
      </c>
      <c r="K422" s="0" t="str">
        <f aca="false">IFERROR(IF(VLOOKUP($C422,薬効分類マスタ!$A$2:$E$180,5,FALSE())=0,"",VLOOKUP($C422,薬効分類マスタ!$A$2:$E$180,5,FALSE())),"")</f>
        <v>解熱鎮痛薬</v>
      </c>
      <c r="L422" s="17"/>
      <c r="M422" s="16" t="n">
        <f aca="false">IF($K422="","",IF($L422&lt;&gt;"",$L422,VLOOKUP($C422,薬効分類マスタ!$A$2:$F$180,6,FALSE())))</f>
        <v>3</v>
      </c>
      <c r="N422" s="0" t="str">
        <f aca="false">ASC(G422)</f>
        <v>ﾛﾙｶﾑ錠2mg</v>
      </c>
      <c r="O422" s="0" t="str">
        <f aca="false">ASC(E422)</f>
        <v>ﾛﾙﾉｷｼｶﾑ</v>
      </c>
      <c r="P422" s="16" t="n">
        <f aca="false">N(P421)+IF($C422=検索!$B$49,1,0)</f>
        <v>0</v>
      </c>
    </row>
    <row r="423" customFormat="false" ht="15" hidden="false" customHeight="false" outlineLevel="0" collapsed="false">
      <c r="A423" s="16" t="s">
        <v>221</v>
      </c>
      <c r="B423" s="0" t="s">
        <v>1260</v>
      </c>
      <c r="C423" s="0" t="n">
        <v>114</v>
      </c>
      <c r="D423" s="0" t="str">
        <f aca="false">IFERROR(VLOOKUP($C423,薬効分類マスタ!$A$2:$B$180,2,FALSE()),"未登録")</f>
        <v>解熱鎮痛消炎剤</v>
      </c>
      <c r="E423" s="16" t="s">
        <v>1258</v>
      </c>
      <c r="F423" s="16" t="s">
        <v>241</v>
      </c>
      <c r="G423" s="16" t="s">
        <v>1261</v>
      </c>
      <c r="H423" s="16" t="s">
        <v>1262</v>
      </c>
      <c r="I423" s="0" t="n">
        <v>10.8</v>
      </c>
      <c r="J423" s="16" t="s">
        <v>239</v>
      </c>
      <c r="K423" s="0" t="str">
        <f aca="false">IFERROR(IF(VLOOKUP($C423,薬効分類マスタ!$A$2:$E$180,5,FALSE())=0,"",VLOOKUP($C423,薬効分類マスタ!$A$2:$E$180,5,FALSE())),"")</f>
        <v>解熱鎮痛薬</v>
      </c>
      <c r="L423" s="17"/>
      <c r="M423" s="16" t="n">
        <f aca="false">IF($K423="","",IF($L423&lt;&gt;"",$L423,VLOOKUP($C423,薬効分類マスタ!$A$2:$F$180,6,FALSE())))</f>
        <v>3</v>
      </c>
      <c r="N423" s="0" t="str">
        <f aca="false">ASC(G423)</f>
        <v>ﾛﾙﾉｷｼｶﾑ錠2mg｢KO｣</v>
      </c>
      <c r="O423" s="0" t="str">
        <f aca="false">ASC(E423)</f>
        <v>ﾛﾙﾉｷｼｶﾑ</v>
      </c>
      <c r="P423" s="16" t="n">
        <f aca="false">N(P422)+IF($C423=検索!$B$49,1,0)</f>
        <v>0</v>
      </c>
    </row>
    <row r="424" customFormat="false" ht="15" hidden="false" customHeight="false" outlineLevel="0" collapsed="false">
      <c r="A424" s="16" t="s">
        <v>221</v>
      </c>
      <c r="B424" s="0" t="s">
        <v>1263</v>
      </c>
      <c r="C424" s="0" t="n">
        <v>114</v>
      </c>
      <c r="D424" s="0" t="str">
        <f aca="false">IFERROR(VLOOKUP($C424,薬効分類マスタ!$A$2:$B$180,2,FALSE()),"未登録")</f>
        <v>解熱鎮痛消炎剤</v>
      </c>
      <c r="E424" s="16" t="s">
        <v>1258</v>
      </c>
      <c r="F424" s="16" t="s">
        <v>935</v>
      </c>
      <c r="G424" s="16" t="s">
        <v>1264</v>
      </c>
      <c r="H424" s="16" t="s">
        <v>1197</v>
      </c>
      <c r="I424" s="0" t="n">
        <v>10.8</v>
      </c>
      <c r="J424" s="16" t="s">
        <v>232</v>
      </c>
      <c r="K424" s="0" t="str">
        <f aca="false">IFERROR(IF(VLOOKUP($C424,薬効分類マスタ!$A$2:$E$180,5,FALSE())=0,"",VLOOKUP($C424,薬効分類マスタ!$A$2:$E$180,5,FALSE())),"")</f>
        <v>解熱鎮痛薬</v>
      </c>
      <c r="L424" s="17"/>
      <c r="M424" s="16" t="n">
        <f aca="false">IF($K424="","",IF($L424&lt;&gt;"",$L424,VLOOKUP($C424,薬効分類マスタ!$A$2:$F$180,6,FALSE())))</f>
        <v>3</v>
      </c>
      <c r="N424" s="0" t="str">
        <f aca="false">ASC(G424)</f>
        <v>ﾛﾙｶﾑ錠4mg</v>
      </c>
      <c r="O424" s="0" t="str">
        <f aca="false">ASC(E424)</f>
        <v>ﾛﾙﾉｷｼｶﾑ</v>
      </c>
      <c r="P424" s="16" t="n">
        <f aca="false">N(P423)+IF($C424=検索!$B$49,1,0)</f>
        <v>0</v>
      </c>
    </row>
    <row r="425" customFormat="false" ht="15" hidden="false" customHeight="false" outlineLevel="0" collapsed="false">
      <c r="A425" s="16" t="s">
        <v>221</v>
      </c>
      <c r="B425" s="0" t="s">
        <v>1265</v>
      </c>
      <c r="C425" s="0" t="n">
        <v>114</v>
      </c>
      <c r="D425" s="0" t="str">
        <f aca="false">IFERROR(VLOOKUP($C425,薬効分類マスタ!$A$2:$B$180,2,FALSE()),"未登録")</f>
        <v>解熱鎮痛消炎剤</v>
      </c>
      <c r="E425" s="16" t="s">
        <v>1258</v>
      </c>
      <c r="F425" s="16" t="s">
        <v>935</v>
      </c>
      <c r="G425" s="16" t="s">
        <v>1266</v>
      </c>
      <c r="H425" s="16" t="s">
        <v>1262</v>
      </c>
      <c r="I425" s="0" t="n">
        <v>10.8</v>
      </c>
      <c r="J425" s="16" t="s">
        <v>239</v>
      </c>
      <c r="K425" s="0" t="str">
        <f aca="false">IFERROR(IF(VLOOKUP($C425,薬効分類マスタ!$A$2:$E$180,5,FALSE())=0,"",VLOOKUP($C425,薬効分類マスタ!$A$2:$E$180,5,FALSE())),"")</f>
        <v>解熱鎮痛薬</v>
      </c>
      <c r="L425" s="17"/>
      <c r="M425" s="16" t="n">
        <f aca="false">IF($K425="","",IF($L425&lt;&gt;"",$L425,VLOOKUP($C425,薬効分類マスタ!$A$2:$F$180,6,FALSE())))</f>
        <v>3</v>
      </c>
      <c r="N425" s="0" t="str">
        <f aca="false">ASC(G425)</f>
        <v>ﾛﾙﾉｷｼｶﾑ錠4mg｢KO｣</v>
      </c>
      <c r="O425" s="0" t="str">
        <f aca="false">ASC(E425)</f>
        <v>ﾛﾙﾉｷｼｶﾑ</v>
      </c>
      <c r="P425" s="16" t="n">
        <f aca="false">N(P424)+IF($C425=検索!$B$49,1,0)</f>
        <v>0</v>
      </c>
    </row>
    <row r="426" customFormat="false" ht="15" hidden="false" customHeight="false" outlineLevel="0" collapsed="false">
      <c r="A426" s="16" t="s">
        <v>221</v>
      </c>
      <c r="B426" s="0" t="s">
        <v>1267</v>
      </c>
      <c r="C426" s="0" t="n">
        <v>114</v>
      </c>
      <c r="D426" s="0" t="str">
        <f aca="false">IFERROR(VLOOKUP($C426,薬効分類マスタ!$A$2:$B$180,2,FALSE()),"未登録")</f>
        <v>解熱鎮痛消炎剤</v>
      </c>
      <c r="E426" s="16" t="s">
        <v>1268</v>
      </c>
      <c r="F426" s="16" t="s">
        <v>627</v>
      </c>
      <c r="G426" s="16" t="s">
        <v>1269</v>
      </c>
      <c r="I426" s="0" t="n">
        <v>6.3</v>
      </c>
      <c r="J426" s="16" t="s">
        <v>239</v>
      </c>
      <c r="K426" s="0" t="str">
        <f aca="false">IFERROR(IF(VLOOKUP($C426,薬効分類マスタ!$A$2:$E$180,5,FALSE())=0,"",VLOOKUP($C426,薬効分類マスタ!$A$2:$E$180,5,FALSE())),"")</f>
        <v>解熱鎮痛薬</v>
      </c>
      <c r="L426" s="17"/>
      <c r="M426" s="16" t="n">
        <f aca="false">IF($K426="","",IF($L426&lt;&gt;"",$L426,VLOOKUP($C426,薬効分類マスタ!$A$2:$F$180,6,FALSE())))</f>
        <v>3</v>
      </c>
      <c r="N426" s="0" t="str">
        <f aca="false">ASC(G426)</f>
        <v>ｾﾚｺｷｼﾌﾞ100mg錠</v>
      </c>
      <c r="O426" s="0" t="str">
        <f aca="false">ASC(E426)</f>
        <v>ｾﾚｺｷｼﾌﾞ</v>
      </c>
      <c r="P426" s="16" t="n">
        <f aca="false">N(P425)+IF($C426=検索!$B$49,1,0)</f>
        <v>0</v>
      </c>
    </row>
    <row r="427" customFormat="false" ht="15" hidden="false" customHeight="false" outlineLevel="0" collapsed="false">
      <c r="A427" s="16" t="s">
        <v>221</v>
      </c>
      <c r="B427" s="0" t="s">
        <v>1270</v>
      </c>
      <c r="C427" s="0" t="n">
        <v>114</v>
      </c>
      <c r="D427" s="0" t="str">
        <f aca="false">IFERROR(VLOOKUP($C427,薬効分類マスタ!$A$2:$B$180,2,FALSE()),"未登録")</f>
        <v>解熱鎮痛消炎剤</v>
      </c>
      <c r="E427" s="16" t="s">
        <v>1268</v>
      </c>
      <c r="F427" s="16" t="s">
        <v>627</v>
      </c>
      <c r="G427" s="16" t="s">
        <v>1271</v>
      </c>
      <c r="H427" s="16" t="s">
        <v>325</v>
      </c>
      <c r="I427" s="0" t="n">
        <v>15.7</v>
      </c>
      <c r="J427" s="16" t="s">
        <v>232</v>
      </c>
      <c r="K427" s="0" t="str">
        <f aca="false">IFERROR(IF(VLOOKUP($C427,薬効分類マスタ!$A$2:$E$180,5,FALSE())=0,"",VLOOKUP($C427,薬効分類マスタ!$A$2:$E$180,5,FALSE())),"")</f>
        <v>解熱鎮痛薬</v>
      </c>
      <c r="L427" s="17"/>
      <c r="M427" s="16" t="n">
        <f aca="false">IF($K427="","",IF($L427&lt;&gt;"",$L427,VLOOKUP($C427,薬効分類マスタ!$A$2:$F$180,6,FALSE())))</f>
        <v>3</v>
      </c>
      <c r="N427" s="0" t="str">
        <f aca="false">ASC(G427)</f>
        <v>ｾﾚｺｯｸｽ錠100mg</v>
      </c>
      <c r="O427" s="0" t="str">
        <f aca="false">ASC(E427)</f>
        <v>ｾﾚｺｷｼﾌﾞ</v>
      </c>
      <c r="P427" s="16" t="n">
        <f aca="false">N(P426)+IF($C427=検索!$B$49,1,0)</f>
        <v>0</v>
      </c>
    </row>
    <row r="428" customFormat="false" ht="15" hidden="false" customHeight="false" outlineLevel="0" collapsed="false">
      <c r="A428" s="16" t="s">
        <v>221</v>
      </c>
      <c r="B428" s="0" t="s">
        <v>1272</v>
      </c>
      <c r="C428" s="0" t="n">
        <v>114</v>
      </c>
      <c r="D428" s="0" t="str">
        <f aca="false">IFERROR(VLOOKUP($C428,薬効分類マスタ!$A$2:$B$180,2,FALSE()),"未登録")</f>
        <v>解熱鎮痛消炎剤</v>
      </c>
      <c r="E428" s="16" t="s">
        <v>1268</v>
      </c>
      <c r="F428" s="16" t="s">
        <v>627</v>
      </c>
      <c r="G428" s="16" t="s">
        <v>1273</v>
      </c>
      <c r="H428" s="16" t="s">
        <v>601</v>
      </c>
      <c r="I428" s="0" t="n">
        <v>8.3</v>
      </c>
      <c r="J428" s="16" t="s">
        <v>239</v>
      </c>
      <c r="K428" s="0" t="str">
        <f aca="false">IFERROR(IF(VLOOKUP($C428,薬効分類マスタ!$A$2:$E$180,5,FALSE())=0,"",VLOOKUP($C428,薬効分類マスタ!$A$2:$E$180,5,FALSE())),"")</f>
        <v>解熱鎮痛薬</v>
      </c>
      <c r="L428" s="17"/>
      <c r="M428" s="16" t="n">
        <f aca="false">IF($K428="","",IF($L428&lt;&gt;"",$L428,VLOOKUP($C428,薬効分類マスタ!$A$2:$F$180,6,FALSE())))</f>
        <v>3</v>
      </c>
      <c r="N428" s="0" t="str">
        <f aca="false">ASC(G428)</f>
        <v>ｾﾚｺｷｼﾌﾞ錠100mg｢杏林｣</v>
      </c>
      <c r="O428" s="0" t="str">
        <f aca="false">ASC(E428)</f>
        <v>ｾﾚｺｷｼﾌﾞ</v>
      </c>
      <c r="P428" s="16" t="n">
        <f aca="false">N(P427)+IF($C428=検索!$B$49,1,0)</f>
        <v>0</v>
      </c>
    </row>
    <row r="429" customFormat="false" ht="15" hidden="false" customHeight="false" outlineLevel="0" collapsed="false">
      <c r="A429" s="16" t="s">
        <v>221</v>
      </c>
      <c r="B429" s="0" t="s">
        <v>1274</v>
      </c>
      <c r="C429" s="0" t="n">
        <v>114</v>
      </c>
      <c r="D429" s="0" t="str">
        <f aca="false">IFERROR(VLOOKUP($C429,薬効分類マスタ!$A$2:$B$180,2,FALSE()),"未登録")</f>
        <v>解熱鎮痛消炎剤</v>
      </c>
      <c r="E429" s="16" t="s">
        <v>1268</v>
      </c>
      <c r="F429" s="16" t="s">
        <v>627</v>
      </c>
      <c r="G429" s="16" t="s">
        <v>1275</v>
      </c>
      <c r="H429" s="16" t="s">
        <v>530</v>
      </c>
      <c r="I429" s="0" t="n">
        <v>8.3</v>
      </c>
      <c r="J429" s="16" t="s">
        <v>239</v>
      </c>
      <c r="K429" s="0" t="str">
        <f aca="false">IFERROR(IF(VLOOKUP($C429,薬効分類マスタ!$A$2:$E$180,5,FALSE())=0,"",VLOOKUP($C429,薬効分類マスタ!$A$2:$E$180,5,FALSE())),"")</f>
        <v>解熱鎮痛薬</v>
      </c>
      <c r="L429" s="17"/>
      <c r="M429" s="16" t="n">
        <f aca="false">IF($K429="","",IF($L429&lt;&gt;"",$L429,VLOOKUP($C429,薬効分類マスタ!$A$2:$F$180,6,FALSE())))</f>
        <v>3</v>
      </c>
      <c r="N429" s="0" t="str">
        <f aca="false">ASC(G429)</f>
        <v>ｾﾚｺｷｼﾌﾞ錠100mg｢ｹﾐﾌｧ｣</v>
      </c>
      <c r="O429" s="0" t="str">
        <f aca="false">ASC(E429)</f>
        <v>ｾﾚｺｷｼﾌﾞ</v>
      </c>
      <c r="P429" s="16" t="n">
        <f aca="false">N(P428)+IF($C429=検索!$B$49,1,0)</f>
        <v>0</v>
      </c>
    </row>
    <row r="430" customFormat="false" ht="15" hidden="false" customHeight="false" outlineLevel="0" collapsed="false">
      <c r="A430" s="16" t="s">
        <v>221</v>
      </c>
      <c r="B430" s="0" t="s">
        <v>1276</v>
      </c>
      <c r="C430" s="0" t="n">
        <v>114</v>
      </c>
      <c r="D430" s="0" t="str">
        <f aca="false">IFERROR(VLOOKUP($C430,薬効分類マスタ!$A$2:$B$180,2,FALSE()),"未登録")</f>
        <v>解熱鎮痛消炎剤</v>
      </c>
      <c r="E430" s="16" t="s">
        <v>1268</v>
      </c>
      <c r="F430" s="16" t="s">
        <v>627</v>
      </c>
      <c r="G430" s="16" t="s">
        <v>1277</v>
      </c>
      <c r="H430" s="16" t="s">
        <v>385</v>
      </c>
      <c r="I430" s="0" t="n">
        <v>8.3</v>
      </c>
      <c r="J430" s="16" t="s">
        <v>239</v>
      </c>
      <c r="K430" s="0" t="str">
        <f aca="false">IFERROR(IF(VLOOKUP($C430,薬効分類マスタ!$A$2:$E$180,5,FALSE())=0,"",VLOOKUP($C430,薬効分類マスタ!$A$2:$E$180,5,FALSE())),"")</f>
        <v>解熱鎮痛薬</v>
      </c>
      <c r="L430" s="17"/>
      <c r="M430" s="16" t="n">
        <f aca="false">IF($K430="","",IF($L430&lt;&gt;"",$L430,VLOOKUP($C430,薬効分類マスタ!$A$2:$F$180,6,FALSE())))</f>
        <v>3</v>
      </c>
      <c r="N430" s="0" t="str">
        <f aca="false">ASC(G430)</f>
        <v>ｾﾚｺｷｼﾌﾞ錠100mg｢ｻﾜｲ｣</v>
      </c>
      <c r="O430" s="0" t="str">
        <f aca="false">ASC(E430)</f>
        <v>ｾﾚｺｷｼﾌﾞ</v>
      </c>
      <c r="P430" s="16" t="n">
        <f aca="false">N(P429)+IF($C430=検索!$B$49,1,0)</f>
        <v>0</v>
      </c>
    </row>
    <row r="431" customFormat="false" ht="15" hidden="false" customHeight="false" outlineLevel="0" collapsed="false">
      <c r="A431" s="16" t="s">
        <v>221</v>
      </c>
      <c r="B431" s="0" t="s">
        <v>1278</v>
      </c>
      <c r="C431" s="0" t="n">
        <v>114</v>
      </c>
      <c r="D431" s="0" t="str">
        <f aca="false">IFERROR(VLOOKUP($C431,薬効分類マスタ!$A$2:$B$180,2,FALSE()),"未登録")</f>
        <v>解熱鎮痛消炎剤</v>
      </c>
      <c r="E431" s="16" t="s">
        <v>1268</v>
      </c>
      <c r="F431" s="16" t="s">
        <v>627</v>
      </c>
      <c r="G431" s="16" t="s">
        <v>1279</v>
      </c>
      <c r="H431" s="16" t="s">
        <v>533</v>
      </c>
      <c r="I431" s="0" t="n">
        <v>8.3</v>
      </c>
      <c r="J431" s="16" t="s">
        <v>239</v>
      </c>
      <c r="K431" s="0" t="str">
        <f aca="false">IFERROR(IF(VLOOKUP($C431,薬効分類マスタ!$A$2:$E$180,5,FALSE())=0,"",VLOOKUP($C431,薬効分類マスタ!$A$2:$E$180,5,FALSE())),"")</f>
        <v>解熱鎮痛薬</v>
      </c>
      <c r="L431" s="17"/>
      <c r="M431" s="16" t="n">
        <f aca="false">IF($K431="","",IF($L431&lt;&gt;"",$L431,VLOOKUP($C431,薬効分類マスタ!$A$2:$F$180,6,FALSE())))</f>
        <v>3</v>
      </c>
      <c r="N431" s="0" t="str">
        <f aca="false">ASC(G431)</f>
        <v>ｾﾚｺｷｼﾌﾞ錠100mg｢ﾄｰﾜ｣</v>
      </c>
      <c r="O431" s="0" t="str">
        <f aca="false">ASC(E431)</f>
        <v>ｾﾚｺｷｼﾌﾞ</v>
      </c>
      <c r="P431" s="16" t="n">
        <f aca="false">N(P430)+IF($C431=検索!$B$49,1,0)</f>
        <v>0</v>
      </c>
    </row>
    <row r="432" customFormat="false" ht="15" hidden="false" customHeight="false" outlineLevel="0" collapsed="false">
      <c r="A432" s="16" t="s">
        <v>221</v>
      </c>
      <c r="B432" s="0" t="s">
        <v>1280</v>
      </c>
      <c r="C432" s="0" t="n">
        <v>114</v>
      </c>
      <c r="D432" s="0" t="str">
        <f aca="false">IFERROR(VLOOKUP($C432,薬効分類マスタ!$A$2:$B$180,2,FALSE()),"未登録")</f>
        <v>解熱鎮痛消炎剤</v>
      </c>
      <c r="E432" s="16" t="s">
        <v>1268</v>
      </c>
      <c r="F432" s="16" t="s">
        <v>627</v>
      </c>
      <c r="G432" s="16" t="s">
        <v>1281</v>
      </c>
      <c r="H432" s="16" t="s">
        <v>606</v>
      </c>
      <c r="I432" s="0" t="n">
        <v>8.3</v>
      </c>
      <c r="J432" s="16" t="s">
        <v>239</v>
      </c>
      <c r="K432" s="0" t="str">
        <f aca="false">IFERROR(IF(VLOOKUP($C432,薬効分類マスタ!$A$2:$E$180,5,FALSE())=0,"",VLOOKUP($C432,薬効分類マスタ!$A$2:$E$180,5,FALSE())),"")</f>
        <v>解熱鎮痛薬</v>
      </c>
      <c r="L432" s="17"/>
      <c r="M432" s="16" t="n">
        <f aca="false">IF($K432="","",IF($L432&lt;&gt;"",$L432,VLOOKUP($C432,薬効分類マスタ!$A$2:$F$180,6,FALSE())))</f>
        <v>3</v>
      </c>
      <c r="N432" s="0" t="str">
        <f aca="false">ASC(G432)</f>
        <v>ｾﾚｺｷｼﾌﾞ錠100mg｢日新｣</v>
      </c>
      <c r="O432" s="0" t="str">
        <f aca="false">ASC(E432)</f>
        <v>ｾﾚｺｷｼﾌﾞ</v>
      </c>
      <c r="P432" s="16" t="n">
        <f aca="false">N(P431)+IF($C432=検索!$B$49,1,0)</f>
        <v>0</v>
      </c>
    </row>
    <row r="433" customFormat="false" ht="15" hidden="false" customHeight="false" outlineLevel="0" collapsed="false">
      <c r="A433" s="16" t="s">
        <v>221</v>
      </c>
      <c r="B433" s="0" t="s">
        <v>1282</v>
      </c>
      <c r="C433" s="0" t="n">
        <v>114</v>
      </c>
      <c r="D433" s="0" t="str">
        <f aca="false">IFERROR(VLOOKUP($C433,薬効分類マスタ!$A$2:$B$180,2,FALSE()),"未登録")</f>
        <v>解熱鎮痛消炎剤</v>
      </c>
      <c r="E433" s="16" t="s">
        <v>1268</v>
      </c>
      <c r="F433" s="16" t="s">
        <v>627</v>
      </c>
      <c r="G433" s="16" t="s">
        <v>1283</v>
      </c>
      <c r="H433" s="16" t="s">
        <v>848</v>
      </c>
      <c r="I433" s="0" t="n">
        <v>8.3</v>
      </c>
      <c r="J433" s="16" t="s">
        <v>239</v>
      </c>
      <c r="K433" s="0" t="str">
        <f aca="false">IFERROR(IF(VLOOKUP($C433,薬効分類マスタ!$A$2:$E$180,5,FALSE())=0,"",VLOOKUP($C433,薬効分類マスタ!$A$2:$E$180,5,FALSE())),"")</f>
        <v>解熱鎮痛薬</v>
      </c>
      <c r="L433" s="17"/>
      <c r="M433" s="16" t="n">
        <f aca="false">IF($K433="","",IF($L433&lt;&gt;"",$L433,VLOOKUP($C433,薬効分類マスタ!$A$2:$F$180,6,FALSE())))</f>
        <v>3</v>
      </c>
      <c r="N433" s="0" t="str">
        <f aca="false">ASC(G433)</f>
        <v>ｾﾚｺｷｼﾌﾞ錠100mg｢ﾌｪﾙｾﾞﾝ｣</v>
      </c>
      <c r="O433" s="0" t="str">
        <f aca="false">ASC(E433)</f>
        <v>ｾﾚｺｷｼﾌﾞ</v>
      </c>
      <c r="P433" s="16" t="n">
        <f aca="false">N(P432)+IF($C433=検索!$B$49,1,0)</f>
        <v>0</v>
      </c>
    </row>
    <row r="434" customFormat="false" ht="15" hidden="false" customHeight="false" outlineLevel="0" collapsed="false">
      <c r="A434" s="16" t="s">
        <v>221</v>
      </c>
      <c r="B434" s="0" t="s">
        <v>1284</v>
      </c>
      <c r="C434" s="0" t="n">
        <v>114</v>
      </c>
      <c r="D434" s="0" t="str">
        <f aca="false">IFERROR(VLOOKUP($C434,薬効分類マスタ!$A$2:$B$180,2,FALSE()),"未登録")</f>
        <v>解熱鎮痛消炎剤</v>
      </c>
      <c r="E434" s="16" t="s">
        <v>1268</v>
      </c>
      <c r="F434" s="16" t="s">
        <v>627</v>
      </c>
      <c r="G434" s="16" t="s">
        <v>1285</v>
      </c>
      <c r="H434" s="16" t="s">
        <v>1286</v>
      </c>
      <c r="I434" s="0" t="n">
        <v>8.3</v>
      </c>
      <c r="J434" s="16" t="s">
        <v>239</v>
      </c>
      <c r="K434" s="0" t="str">
        <f aca="false">IFERROR(IF(VLOOKUP($C434,薬効分類マスタ!$A$2:$E$180,5,FALSE())=0,"",VLOOKUP($C434,薬効分類マスタ!$A$2:$E$180,5,FALSE())),"")</f>
        <v>解熱鎮痛薬</v>
      </c>
      <c r="L434" s="17"/>
      <c r="M434" s="16" t="n">
        <f aca="false">IF($K434="","",IF($L434&lt;&gt;"",$L434,VLOOKUP($C434,薬効分類マスタ!$A$2:$F$180,6,FALSE())))</f>
        <v>3</v>
      </c>
      <c r="N434" s="0" t="str">
        <f aca="false">ASC(G434)</f>
        <v>ｾﾚｺｷｼﾌﾞ錠100mg｢三笠｣</v>
      </c>
      <c r="O434" s="0" t="str">
        <f aca="false">ASC(E434)</f>
        <v>ｾﾚｺｷｼﾌﾞ</v>
      </c>
      <c r="P434" s="16" t="n">
        <f aca="false">N(P433)+IF($C434=検索!$B$49,1,0)</f>
        <v>0</v>
      </c>
    </row>
    <row r="435" customFormat="false" ht="15" hidden="false" customHeight="false" outlineLevel="0" collapsed="false">
      <c r="A435" s="16" t="s">
        <v>221</v>
      </c>
      <c r="B435" s="0" t="s">
        <v>1287</v>
      </c>
      <c r="C435" s="0" t="n">
        <v>114</v>
      </c>
      <c r="D435" s="0" t="str">
        <f aca="false">IFERROR(VLOOKUP($C435,薬効分類マスタ!$A$2:$B$180,2,FALSE()),"未登録")</f>
        <v>解熱鎮痛消炎剤</v>
      </c>
      <c r="E435" s="16" t="s">
        <v>1268</v>
      </c>
      <c r="F435" s="16" t="s">
        <v>627</v>
      </c>
      <c r="G435" s="16" t="s">
        <v>1288</v>
      </c>
      <c r="H435" s="16" t="s">
        <v>1289</v>
      </c>
      <c r="I435" s="0" t="n">
        <v>8.3</v>
      </c>
      <c r="J435" s="16" t="s">
        <v>239</v>
      </c>
      <c r="K435" s="0" t="str">
        <f aca="false">IFERROR(IF(VLOOKUP($C435,薬効分類マスタ!$A$2:$E$180,5,FALSE())=0,"",VLOOKUP($C435,薬効分類マスタ!$A$2:$E$180,5,FALSE())),"")</f>
        <v>解熱鎮痛薬</v>
      </c>
      <c r="L435" s="17"/>
      <c r="M435" s="16" t="n">
        <f aca="false">IF($K435="","",IF($L435&lt;&gt;"",$L435,VLOOKUP($C435,薬効分類マスタ!$A$2:$F$180,6,FALSE())))</f>
        <v>3</v>
      </c>
      <c r="N435" s="0" t="str">
        <f aca="false">ASC(G435)</f>
        <v>ｾﾚｺｷｼﾌﾞ錠100mg｢明治｣</v>
      </c>
      <c r="O435" s="0" t="str">
        <f aca="false">ASC(E435)</f>
        <v>ｾﾚｺｷｼﾌﾞ</v>
      </c>
      <c r="P435" s="16" t="n">
        <f aca="false">N(P434)+IF($C435=検索!$B$49,1,0)</f>
        <v>0</v>
      </c>
    </row>
    <row r="436" customFormat="false" ht="15" hidden="false" customHeight="false" outlineLevel="0" collapsed="false">
      <c r="A436" s="16" t="s">
        <v>221</v>
      </c>
      <c r="B436" s="0" t="s">
        <v>1290</v>
      </c>
      <c r="C436" s="0" t="n">
        <v>114</v>
      </c>
      <c r="D436" s="0" t="str">
        <f aca="false">IFERROR(VLOOKUP($C436,薬効分類マスタ!$A$2:$B$180,2,FALSE()),"未登録")</f>
        <v>解熱鎮痛消炎剤</v>
      </c>
      <c r="E436" s="16" t="s">
        <v>1268</v>
      </c>
      <c r="F436" s="16" t="s">
        <v>627</v>
      </c>
      <c r="G436" s="16" t="s">
        <v>1291</v>
      </c>
      <c r="H436" s="16" t="s">
        <v>950</v>
      </c>
      <c r="I436" s="0" t="n">
        <v>8.3</v>
      </c>
      <c r="J436" s="16" t="s">
        <v>239</v>
      </c>
      <c r="K436" s="0" t="str">
        <f aca="false">IFERROR(IF(VLOOKUP($C436,薬効分類マスタ!$A$2:$E$180,5,FALSE())=0,"",VLOOKUP($C436,薬効分類マスタ!$A$2:$E$180,5,FALSE())),"")</f>
        <v>解熱鎮痛薬</v>
      </c>
      <c r="L436" s="17"/>
      <c r="M436" s="16" t="n">
        <f aca="false">IF($K436="","",IF($L436&lt;&gt;"",$L436,VLOOKUP($C436,薬効分類マスタ!$A$2:$F$180,6,FALSE())))</f>
        <v>3</v>
      </c>
      <c r="N436" s="0" t="str">
        <f aca="false">ASC(G436)</f>
        <v>ｾﾚｺｷｼﾌﾞ錠100mg｢VTRS｣</v>
      </c>
      <c r="O436" s="0" t="str">
        <f aca="false">ASC(E436)</f>
        <v>ｾﾚｺｷｼﾌﾞ</v>
      </c>
      <c r="P436" s="16" t="n">
        <f aca="false">N(P435)+IF($C436=検索!$B$49,1,0)</f>
        <v>0</v>
      </c>
    </row>
    <row r="437" customFormat="false" ht="15" hidden="false" customHeight="false" outlineLevel="0" collapsed="false">
      <c r="A437" s="16" t="s">
        <v>221</v>
      </c>
      <c r="B437" s="0" t="s">
        <v>1292</v>
      </c>
      <c r="C437" s="0" t="n">
        <v>114</v>
      </c>
      <c r="D437" s="0" t="str">
        <f aca="false">IFERROR(VLOOKUP($C437,薬効分類マスタ!$A$2:$B$180,2,FALSE()),"未登録")</f>
        <v>解熱鎮痛消炎剤</v>
      </c>
      <c r="E437" s="16" t="s">
        <v>1268</v>
      </c>
      <c r="F437" s="16" t="s">
        <v>613</v>
      </c>
      <c r="G437" s="16" t="s">
        <v>1293</v>
      </c>
      <c r="I437" s="0" t="n">
        <v>6.7</v>
      </c>
      <c r="J437" s="16" t="s">
        <v>239</v>
      </c>
      <c r="K437" s="0" t="str">
        <f aca="false">IFERROR(IF(VLOOKUP($C437,薬効分類マスタ!$A$2:$E$180,5,FALSE())=0,"",VLOOKUP($C437,薬効分類マスタ!$A$2:$E$180,5,FALSE())),"")</f>
        <v>解熱鎮痛薬</v>
      </c>
      <c r="L437" s="17"/>
      <c r="M437" s="16" t="n">
        <f aca="false">IF($K437="","",IF($L437&lt;&gt;"",$L437,VLOOKUP($C437,薬効分類マスタ!$A$2:$F$180,6,FALSE())))</f>
        <v>3</v>
      </c>
      <c r="N437" s="0" t="str">
        <f aca="false">ASC(G437)</f>
        <v>ｾﾚｺｷｼﾌﾞ200mg錠</v>
      </c>
      <c r="O437" s="0" t="str">
        <f aca="false">ASC(E437)</f>
        <v>ｾﾚｺｷｼﾌﾞ</v>
      </c>
      <c r="P437" s="16" t="n">
        <f aca="false">N(P436)+IF($C437=検索!$B$49,1,0)</f>
        <v>0</v>
      </c>
    </row>
    <row r="438" customFormat="false" ht="15" hidden="false" customHeight="false" outlineLevel="0" collapsed="false">
      <c r="A438" s="16" t="s">
        <v>221</v>
      </c>
      <c r="B438" s="0" t="s">
        <v>1294</v>
      </c>
      <c r="C438" s="0" t="n">
        <v>114</v>
      </c>
      <c r="D438" s="0" t="str">
        <f aca="false">IFERROR(VLOOKUP($C438,薬効分類マスタ!$A$2:$B$180,2,FALSE()),"未登録")</f>
        <v>解熱鎮痛消炎剤</v>
      </c>
      <c r="E438" s="16" t="s">
        <v>1268</v>
      </c>
      <c r="F438" s="16" t="s">
        <v>613</v>
      </c>
      <c r="G438" s="16" t="s">
        <v>1295</v>
      </c>
      <c r="H438" s="16" t="s">
        <v>325</v>
      </c>
      <c r="I438" s="0" t="n">
        <v>23</v>
      </c>
      <c r="J438" s="16" t="s">
        <v>232</v>
      </c>
      <c r="K438" s="0" t="str">
        <f aca="false">IFERROR(IF(VLOOKUP($C438,薬効分類マスタ!$A$2:$E$180,5,FALSE())=0,"",VLOOKUP($C438,薬効分類マスタ!$A$2:$E$180,5,FALSE())),"")</f>
        <v>解熱鎮痛薬</v>
      </c>
      <c r="L438" s="17"/>
      <c r="M438" s="16" t="n">
        <f aca="false">IF($K438="","",IF($L438&lt;&gt;"",$L438,VLOOKUP($C438,薬効分類マスタ!$A$2:$F$180,6,FALSE())))</f>
        <v>3</v>
      </c>
      <c r="N438" s="0" t="str">
        <f aca="false">ASC(G438)</f>
        <v>ｾﾚｺｯｸｽ錠200mg</v>
      </c>
      <c r="O438" s="0" t="str">
        <f aca="false">ASC(E438)</f>
        <v>ｾﾚｺｷｼﾌﾞ</v>
      </c>
      <c r="P438" s="16" t="n">
        <f aca="false">N(P437)+IF($C438=検索!$B$49,1,0)</f>
        <v>0</v>
      </c>
    </row>
    <row r="439" customFormat="false" ht="15" hidden="false" customHeight="false" outlineLevel="0" collapsed="false">
      <c r="A439" s="16" t="s">
        <v>221</v>
      </c>
      <c r="B439" s="0" t="s">
        <v>1296</v>
      </c>
      <c r="C439" s="0" t="n">
        <v>114</v>
      </c>
      <c r="D439" s="0" t="str">
        <f aca="false">IFERROR(VLOOKUP($C439,薬効分類マスタ!$A$2:$B$180,2,FALSE()),"未登録")</f>
        <v>解熱鎮痛消炎剤</v>
      </c>
      <c r="E439" s="16" t="s">
        <v>1268</v>
      </c>
      <c r="F439" s="16" t="s">
        <v>613</v>
      </c>
      <c r="G439" s="16" t="s">
        <v>1297</v>
      </c>
      <c r="H439" s="16" t="s">
        <v>527</v>
      </c>
      <c r="I439" s="0" t="n">
        <v>12.5</v>
      </c>
      <c r="J439" s="16" t="s">
        <v>239</v>
      </c>
      <c r="K439" s="0" t="str">
        <f aca="false">IFERROR(IF(VLOOKUP($C439,薬効分類マスタ!$A$2:$E$180,5,FALSE())=0,"",VLOOKUP($C439,薬効分類マスタ!$A$2:$E$180,5,FALSE())),"")</f>
        <v>解熱鎮痛薬</v>
      </c>
      <c r="L439" s="17"/>
      <c r="M439" s="16" t="n">
        <f aca="false">IF($K439="","",IF($L439&lt;&gt;"",$L439,VLOOKUP($C439,薬効分類マスタ!$A$2:$F$180,6,FALSE())))</f>
        <v>3</v>
      </c>
      <c r="N439" s="0" t="str">
        <f aca="false">ASC(G439)</f>
        <v>ｾﾚｺｷｼﾌﾞ錠200mg｢JG｣</v>
      </c>
      <c r="O439" s="0" t="str">
        <f aca="false">ASC(E439)</f>
        <v>ｾﾚｺｷｼﾌﾞ</v>
      </c>
      <c r="P439" s="16" t="n">
        <f aca="false">N(P438)+IF($C439=検索!$B$49,1,0)</f>
        <v>0</v>
      </c>
    </row>
    <row r="440" customFormat="false" ht="15" hidden="false" customHeight="false" outlineLevel="0" collapsed="false">
      <c r="A440" s="16" t="s">
        <v>221</v>
      </c>
      <c r="B440" s="0" t="s">
        <v>1298</v>
      </c>
      <c r="C440" s="0" t="n">
        <v>114</v>
      </c>
      <c r="D440" s="0" t="str">
        <f aca="false">IFERROR(VLOOKUP($C440,薬効分類マスタ!$A$2:$B$180,2,FALSE()),"未登録")</f>
        <v>解熱鎮痛消炎剤</v>
      </c>
      <c r="E440" s="16" t="s">
        <v>1268</v>
      </c>
      <c r="F440" s="16" t="s">
        <v>613</v>
      </c>
      <c r="G440" s="16" t="s">
        <v>1299</v>
      </c>
      <c r="H440" s="16" t="s">
        <v>1300</v>
      </c>
      <c r="I440" s="0" t="n">
        <v>12.5</v>
      </c>
      <c r="J440" s="16" t="s">
        <v>239</v>
      </c>
      <c r="K440" s="0" t="str">
        <f aca="false">IFERROR(IF(VLOOKUP($C440,薬効分類マスタ!$A$2:$E$180,5,FALSE())=0,"",VLOOKUP($C440,薬効分類マスタ!$A$2:$E$180,5,FALSE())),"")</f>
        <v>解熱鎮痛薬</v>
      </c>
      <c r="L440" s="17"/>
      <c r="M440" s="16" t="n">
        <f aca="false">IF($K440="","",IF($L440&lt;&gt;"",$L440,VLOOKUP($C440,薬効分類マスタ!$A$2:$F$180,6,FALSE())))</f>
        <v>3</v>
      </c>
      <c r="N440" s="0" t="str">
        <f aca="false">ASC(G440)</f>
        <v>ｾﾚｺｷｼﾌﾞ錠200mg｢ｵｰﾊﾗ｣</v>
      </c>
      <c r="O440" s="0" t="str">
        <f aca="false">ASC(E440)</f>
        <v>ｾﾚｺｷｼﾌﾞ</v>
      </c>
      <c r="P440" s="16" t="n">
        <f aca="false">N(P439)+IF($C440=検索!$B$49,1,0)</f>
        <v>0</v>
      </c>
    </row>
    <row r="441" customFormat="false" ht="15" hidden="false" customHeight="false" outlineLevel="0" collapsed="false">
      <c r="A441" s="16" t="s">
        <v>221</v>
      </c>
      <c r="B441" s="0" t="s">
        <v>1301</v>
      </c>
      <c r="C441" s="0" t="n">
        <v>114</v>
      </c>
      <c r="D441" s="0" t="str">
        <f aca="false">IFERROR(VLOOKUP($C441,薬効分類マスタ!$A$2:$B$180,2,FALSE()),"未登録")</f>
        <v>解熱鎮痛消炎剤</v>
      </c>
      <c r="E441" s="16" t="s">
        <v>1268</v>
      </c>
      <c r="F441" s="16" t="s">
        <v>613</v>
      </c>
      <c r="G441" s="16" t="s">
        <v>1302</v>
      </c>
      <c r="H441" s="16" t="s">
        <v>601</v>
      </c>
      <c r="I441" s="0" t="n">
        <v>12.5</v>
      </c>
      <c r="J441" s="16" t="s">
        <v>239</v>
      </c>
      <c r="K441" s="0" t="str">
        <f aca="false">IFERROR(IF(VLOOKUP($C441,薬効分類マスタ!$A$2:$E$180,5,FALSE())=0,"",VLOOKUP($C441,薬効分類マスタ!$A$2:$E$180,5,FALSE())),"")</f>
        <v>解熱鎮痛薬</v>
      </c>
      <c r="L441" s="17"/>
      <c r="M441" s="16" t="n">
        <f aca="false">IF($K441="","",IF($L441&lt;&gt;"",$L441,VLOOKUP($C441,薬効分類マスタ!$A$2:$F$180,6,FALSE())))</f>
        <v>3</v>
      </c>
      <c r="N441" s="0" t="str">
        <f aca="false">ASC(G441)</f>
        <v>ｾﾚｺｷｼﾌﾞ錠200mg｢杏林｣</v>
      </c>
      <c r="O441" s="0" t="str">
        <f aca="false">ASC(E441)</f>
        <v>ｾﾚｺｷｼﾌﾞ</v>
      </c>
      <c r="P441" s="16" t="n">
        <f aca="false">N(P440)+IF($C441=検索!$B$49,1,0)</f>
        <v>0</v>
      </c>
    </row>
    <row r="442" customFormat="false" ht="15" hidden="false" customHeight="false" outlineLevel="0" collapsed="false">
      <c r="A442" s="16" t="s">
        <v>221</v>
      </c>
      <c r="B442" s="0" t="s">
        <v>1303</v>
      </c>
      <c r="C442" s="0" t="n">
        <v>114</v>
      </c>
      <c r="D442" s="0" t="str">
        <f aca="false">IFERROR(VLOOKUP($C442,薬効分類マスタ!$A$2:$B$180,2,FALSE()),"未登録")</f>
        <v>解熱鎮痛消炎剤</v>
      </c>
      <c r="E442" s="16" t="s">
        <v>1268</v>
      </c>
      <c r="F442" s="16" t="s">
        <v>613</v>
      </c>
      <c r="G442" s="16" t="s">
        <v>1304</v>
      </c>
      <c r="H442" s="16" t="s">
        <v>530</v>
      </c>
      <c r="I442" s="0" t="n">
        <v>12.5</v>
      </c>
      <c r="J442" s="16" t="s">
        <v>239</v>
      </c>
      <c r="K442" s="0" t="str">
        <f aca="false">IFERROR(IF(VLOOKUP($C442,薬効分類マスタ!$A$2:$E$180,5,FALSE())=0,"",VLOOKUP($C442,薬効分類マスタ!$A$2:$E$180,5,FALSE())),"")</f>
        <v>解熱鎮痛薬</v>
      </c>
      <c r="L442" s="17"/>
      <c r="M442" s="16" t="n">
        <f aca="false">IF($K442="","",IF($L442&lt;&gt;"",$L442,VLOOKUP($C442,薬効分類マスタ!$A$2:$F$180,6,FALSE())))</f>
        <v>3</v>
      </c>
      <c r="N442" s="0" t="str">
        <f aca="false">ASC(G442)</f>
        <v>ｾﾚｺｷｼﾌﾞ錠200mg｢ｹﾐﾌｧ｣</v>
      </c>
      <c r="O442" s="0" t="str">
        <f aca="false">ASC(E442)</f>
        <v>ｾﾚｺｷｼﾌﾞ</v>
      </c>
      <c r="P442" s="16" t="n">
        <f aca="false">N(P441)+IF($C442=検索!$B$49,1,0)</f>
        <v>0</v>
      </c>
    </row>
    <row r="443" customFormat="false" ht="15" hidden="false" customHeight="false" outlineLevel="0" collapsed="false">
      <c r="A443" s="16" t="s">
        <v>221</v>
      </c>
      <c r="B443" s="0" t="s">
        <v>1305</v>
      </c>
      <c r="C443" s="0" t="n">
        <v>114</v>
      </c>
      <c r="D443" s="0" t="str">
        <f aca="false">IFERROR(VLOOKUP($C443,薬効分類マスタ!$A$2:$B$180,2,FALSE()),"未登録")</f>
        <v>解熱鎮痛消炎剤</v>
      </c>
      <c r="E443" s="16" t="s">
        <v>1268</v>
      </c>
      <c r="F443" s="16" t="s">
        <v>613</v>
      </c>
      <c r="G443" s="16" t="s">
        <v>1306</v>
      </c>
      <c r="H443" s="16" t="s">
        <v>385</v>
      </c>
      <c r="I443" s="0" t="n">
        <v>11.1</v>
      </c>
      <c r="J443" s="16" t="s">
        <v>239</v>
      </c>
      <c r="K443" s="0" t="str">
        <f aca="false">IFERROR(IF(VLOOKUP($C443,薬効分類マスタ!$A$2:$E$180,5,FALSE())=0,"",VLOOKUP($C443,薬効分類マスタ!$A$2:$E$180,5,FALSE())),"")</f>
        <v>解熱鎮痛薬</v>
      </c>
      <c r="L443" s="17"/>
      <c r="M443" s="16" t="n">
        <f aca="false">IF($K443="","",IF($L443&lt;&gt;"",$L443,VLOOKUP($C443,薬効分類マスタ!$A$2:$F$180,6,FALSE())))</f>
        <v>3</v>
      </c>
      <c r="N443" s="0" t="str">
        <f aca="false">ASC(G443)</f>
        <v>ｾﾚｺｷｼﾌﾞ錠200mg｢ｻﾜｲ｣</v>
      </c>
      <c r="O443" s="0" t="str">
        <f aca="false">ASC(E443)</f>
        <v>ｾﾚｺｷｼﾌﾞ</v>
      </c>
      <c r="P443" s="16" t="n">
        <f aca="false">N(P442)+IF($C443=検索!$B$49,1,0)</f>
        <v>0</v>
      </c>
    </row>
    <row r="444" customFormat="false" ht="15" hidden="false" customHeight="false" outlineLevel="0" collapsed="false">
      <c r="A444" s="16" t="s">
        <v>221</v>
      </c>
      <c r="B444" s="0" t="s">
        <v>1307</v>
      </c>
      <c r="C444" s="0" t="n">
        <v>114</v>
      </c>
      <c r="D444" s="0" t="str">
        <f aca="false">IFERROR(VLOOKUP($C444,薬効分類マスタ!$A$2:$B$180,2,FALSE()),"未登録")</f>
        <v>解熱鎮痛消炎剤</v>
      </c>
      <c r="E444" s="16" t="s">
        <v>1268</v>
      </c>
      <c r="F444" s="16" t="s">
        <v>613</v>
      </c>
      <c r="G444" s="16" t="s">
        <v>1308</v>
      </c>
      <c r="H444" s="16" t="s">
        <v>1309</v>
      </c>
      <c r="I444" s="0" t="n">
        <v>12.5</v>
      </c>
      <c r="J444" s="16" t="s">
        <v>239</v>
      </c>
      <c r="K444" s="0" t="str">
        <f aca="false">IFERROR(IF(VLOOKUP($C444,薬効分類マスタ!$A$2:$E$180,5,FALSE())=0,"",VLOOKUP($C444,薬効分類マスタ!$A$2:$E$180,5,FALSE())),"")</f>
        <v>解熱鎮痛薬</v>
      </c>
      <c r="L444" s="17"/>
      <c r="M444" s="16" t="n">
        <f aca="false">IF($K444="","",IF($L444&lt;&gt;"",$L444,VLOOKUP($C444,薬効分類マスタ!$A$2:$F$180,6,FALSE())))</f>
        <v>3</v>
      </c>
      <c r="N444" s="0" t="str">
        <f aca="false">ASC(G444)</f>
        <v>ｾﾚｺｷｼﾌﾞ錠200mg｢武田ﾃﾊﾞ｣</v>
      </c>
      <c r="O444" s="0" t="str">
        <f aca="false">ASC(E444)</f>
        <v>ｾﾚｺｷｼﾌﾞ</v>
      </c>
      <c r="P444" s="16" t="n">
        <f aca="false">N(P443)+IF($C444=検索!$B$49,1,0)</f>
        <v>0</v>
      </c>
    </row>
    <row r="445" customFormat="false" ht="15" hidden="false" customHeight="false" outlineLevel="0" collapsed="false">
      <c r="A445" s="16" t="s">
        <v>221</v>
      </c>
      <c r="B445" s="0" t="s">
        <v>1310</v>
      </c>
      <c r="C445" s="0" t="n">
        <v>114</v>
      </c>
      <c r="D445" s="0" t="str">
        <f aca="false">IFERROR(VLOOKUP($C445,薬効分類マスタ!$A$2:$B$180,2,FALSE()),"未登録")</f>
        <v>解熱鎮痛消炎剤</v>
      </c>
      <c r="E445" s="16" t="s">
        <v>1268</v>
      </c>
      <c r="F445" s="16" t="s">
        <v>613</v>
      </c>
      <c r="G445" s="16" t="s">
        <v>1311</v>
      </c>
      <c r="H445" s="16" t="s">
        <v>533</v>
      </c>
      <c r="I445" s="0" t="n">
        <v>12.5</v>
      </c>
      <c r="J445" s="16" t="s">
        <v>239</v>
      </c>
      <c r="K445" s="0" t="str">
        <f aca="false">IFERROR(IF(VLOOKUP($C445,薬効分類マスタ!$A$2:$E$180,5,FALSE())=0,"",VLOOKUP($C445,薬効分類マスタ!$A$2:$E$180,5,FALSE())),"")</f>
        <v>解熱鎮痛薬</v>
      </c>
      <c r="L445" s="17"/>
      <c r="M445" s="16" t="n">
        <f aca="false">IF($K445="","",IF($L445&lt;&gt;"",$L445,VLOOKUP($C445,薬効分類マスタ!$A$2:$F$180,6,FALSE())))</f>
        <v>3</v>
      </c>
      <c r="N445" s="0" t="str">
        <f aca="false">ASC(G445)</f>
        <v>ｾﾚｺｷｼﾌﾞ錠200mg｢ﾄｰﾜ｣</v>
      </c>
      <c r="O445" s="0" t="str">
        <f aca="false">ASC(E445)</f>
        <v>ｾﾚｺｷｼﾌﾞ</v>
      </c>
      <c r="P445" s="16" t="n">
        <f aca="false">N(P444)+IF($C445=検索!$B$49,1,0)</f>
        <v>0</v>
      </c>
    </row>
    <row r="446" customFormat="false" ht="15" hidden="false" customHeight="false" outlineLevel="0" collapsed="false">
      <c r="A446" s="16" t="s">
        <v>221</v>
      </c>
      <c r="B446" s="0" t="s">
        <v>1312</v>
      </c>
      <c r="C446" s="0" t="n">
        <v>114</v>
      </c>
      <c r="D446" s="0" t="str">
        <f aca="false">IFERROR(VLOOKUP($C446,薬効分類マスタ!$A$2:$B$180,2,FALSE()),"未登録")</f>
        <v>解熱鎮痛消炎剤</v>
      </c>
      <c r="E446" s="16" t="s">
        <v>1268</v>
      </c>
      <c r="F446" s="16" t="s">
        <v>613</v>
      </c>
      <c r="G446" s="16" t="s">
        <v>1313</v>
      </c>
      <c r="H446" s="16" t="s">
        <v>606</v>
      </c>
      <c r="I446" s="0" t="n">
        <v>12.5</v>
      </c>
      <c r="J446" s="16" t="s">
        <v>239</v>
      </c>
      <c r="K446" s="0" t="str">
        <f aca="false">IFERROR(IF(VLOOKUP($C446,薬効分類マスタ!$A$2:$E$180,5,FALSE())=0,"",VLOOKUP($C446,薬効分類マスタ!$A$2:$E$180,5,FALSE())),"")</f>
        <v>解熱鎮痛薬</v>
      </c>
      <c r="L446" s="17"/>
      <c r="M446" s="16" t="n">
        <f aca="false">IF($K446="","",IF($L446&lt;&gt;"",$L446,VLOOKUP($C446,薬効分類マスタ!$A$2:$F$180,6,FALSE())))</f>
        <v>3</v>
      </c>
      <c r="N446" s="0" t="str">
        <f aca="false">ASC(G446)</f>
        <v>ｾﾚｺｷｼﾌﾞ錠200mg｢日新｣</v>
      </c>
      <c r="O446" s="0" t="str">
        <f aca="false">ASC(E446)</f>
        <v>ｾﾚｺｷｼﾌﾞ</v>
      </c>
      <c r="P446" s="16" t="n">
        <f aca="false">N(P445)+IF($C446=検索!$B$49,1,0)</f>
        <v>0</v>
      </c>
    </row>
    <row r="447" customFormat="false" ht="15" hidden="false" customHeight="false" outlineLevel="0" collapsed="false">
      <c r="A447" s="16" t="s">
        <v>221</v>
      </c>
      <c r="B447" s="0" t="s">
        <v>1314</v>
      </c>
      <c r="C447" s="0" t="n">
        <v>114</v>
      </c>
      <c r="D447" s="0" t="str">
        <f aca="false">IFERROR(VLOOKUP($C447,薬効分類マスタ!$A$2:$B$180,2,FALSE()),"未登録")</f>
        <v>解熱鎮痛消炎剤</v>
      </c>
      <c r="E447" s="16" t="s">
        <v>1268</v>
      </c>
      <c r="F447" s="16" t="s">
        <v>613</v>
      </c>
      <c r="G447" s="16" t="s">
        <v>1315</v>
      </c>
      <c r="H447" s="16" t="s">
        <v>848</v>
      </c>
      <c r="I447" s="0" t="n">
        <v>12.5</v>
      </c>
      <c r="J447" s="16" t="s">
        <v>239</v>
      </c>
      <c r="K447" s="0" t="str">
        <f aca="false">IFERROR(IF(VLOOKUP($C447,薬効分類マスタ!$A$2:$E$180,5,FALSE())=0,"",VLOOKUP($C447,薬効分類マスタ!$A$2:$E$180,5,FALSE())),"")</f>
        <v>解熱鎮痛薬</v>
      </c>
      <c r="L447" s="17"/>
      <c r="M447" s="16" t="n">
        <f aca="false">IF($K447="","",IF($L447&lt;&gt;"",$L447,VLOOKUP($C447,薬効分類マスタ!$A$2:$F$180,6,FALSE())))</f>
        <v>3</v>
      </c>
      <c r="N447" s="0" t="str">
        <f aca="false">ASC(G447)</f>
        <v>ｾﾚｺｷｼﾌﾞ錠200mg｢ﾌｪﾙｾﾞﾝ｣</v>
      </c>
      <c r="O447" s="0" t="str">
        <f aca="false">ASC(E447)</f>
        <v>ｾﾚｺｷｼﾌﾞ</v>
      </c>
      <c r="P447" s="16" t="n">
        <f aca="false">N(P446)+IF($C447=検索!$B$49,1,0)</f>
        <v>0</v>
      </c>
    </row>
    <row r="448" customFormat="false" ht="15" hidden="false" customHeight="false" outlineLevel="0" collapsed="false">
      <c r="A448" s="16" t="s">
        <v>221</v>
      </c>
      <c r="B448" s="0" t="s">
        <v>1316</v>
      </c>
      <c r="C448" s="0" t="n">
        <v>114</v>
      </c>
      <c r="D448" s="0" t="str">
        <f aca="false">IFERROR(VLOOKUP($C448,薬効分類マスタ!$A$2:$B$180,2,FALSE()),"未登録")</f>
        <v>解熱鎮痛消炎剤</v>
      </c>
      <c r="E448" s="16" t="s">
        <v>1268</v>
      </c>
      <c r="F448" s="16" t="s">
        <v>613</v>
      </c>
      <c r="G448" s="16" t="s">
        <v>1317</v>
      </c>
      <c r="H448" s="16" t="s">
        <v>1286</v>
      </c>
      <c r="I448" s="0" t="n">
        <v>12.5</v>
      </c>
      <c r="J448" s="16" t="s">
        <v>239</v>
      </c>
      <c r="K448" s="0" t="str">
        <f aca="false">IFERROR(IF(VLOOKUP($C448,薬効分類マスタ!$A$2:$E$180,5,FALSE())=0,"",VLOOKUP($C448,薬効分類マスタ!$A$2:$E$180,5,FALSE())),"")</f>
        <v>解熱鎮痛薬</v>
      </c>
      <c r="L448" s="17"/>
      <c r="M448" s="16" t="n">
        <f aca="false">IF($K448="","",IF($L448&lt;&gt;"",$L448,VLOOKUP($C448,薬効分類マスタ!$A$2:$F$180,6,FALSE())))</f>
        <v>3</v>
      </c>
      <c r="N448" s="0" t="str">
        <f aca="false">ASC(G448)</f>
        <v>ｾﾚｺｷｼﾌﾞ錠200mg｢三笠｣</v>
      </c>
      <c r="O448" s="0" t="str">
        <f aca="false">ASC(E448)</f>
        <v>ｾﾚｺｷｼﾌﾞ</v>
      </c>
      <c r="P448" s="16" t="n">
        <f aca="false">N(P447)+IF($C448=検索!$B$49,1,0)</f>
        <v>0</v>
      </c>
    </row>
    <row r="449" customFormat="false" ht="15" hidden="false" customHeight="false" outlineLevel="0" collapsed="false">
      <c r="A449" s="16" t="s">
        <v>221</v>
      </c>
      <c r="B449" s="0" t="s">
        <v>1318</v>
      </c>
      <c r="C449" s="0" t="n">
        <v>114</v>
      </c>
      <c r="D449" s="0" t="str">
        <f aca="false">IFERROR(VLOOKUP($C449,薬効分類マスタ!$A$2:$B$180,2,FALSE()),"未登録")</f>
        <v>解熱鎮痛消炎剤</v>
      </c>
      <c r="E449" s="16" t="s">
        <v>1268</v>
      </c>
      <c r="F449" s="16" t="s">
        <v>613</v>
      </c>
      <c r="G449" s="16" t="s">
        <v>1319</v>
      </c>
      <c r="H449" s="16" t="s">
        <v>1289</v>
      </c>
      <c r="I449" s="0" t="n">
        <v>12.5</v>
      </c>
      <c r="J449" s="16" t="s">
        <v>239</v>
      </c>
      <c r="K449" s="0" t="str">
        <f aca="false">IFERROR(IF(VLOOKUP($C449,薬効分類マスタ!$A$2:$E$180,5,FALSE())=0,"",VLOOKUP($C449,薬効分類マスタ!$A$2:$E$180,5,FALSE())),"")</f>
        <v>解熱鎮痛薬</v>
      </c>
      <c r="L449" s="17"/>
      <c r="M449" s="16" t="n">
        <f aca="false">IF($K449="","",IF($L449&lt;&gt;"",$L449,VLOOKUP($C449,薬効分類マスタ!$A$2:$F$180,6,FALSE())))</f>
        <v>3</v>
      </c>
      <c r="N449" s="0" t="str">
        <f aca="false">ASC(G449)</f>
        <v>ｾﾚｺｷｼﾌﾞ錠200mg｢明治｣</v>
      </c>
      <c r="O449" s="0" t="str">
        <f aca="false">ASC(E449)</f>
        <v>ｾﾚｺｷｼﾌﾞ</v>
      </c>
      <c r="P449" s="16" t="n">
        <f aca="false">N(P448)+IF($C449=検索!$B$49,1,0)</f>
        <v>0</v>
      </c>
    </row>
    <row r="450" customFormat="false" ht="15" hidden="false" customHeight="false" outlineLevel="0" collapsed="false">
      <c r="A450" s="16" t="s">
        <v>221</v>
      </c>
      <c r="B450" s="0" t="s">
        <v>1320</v>
      </c>
      <c r="C450" s="0" t="n">
        <v>114</v>
      </c>
      <c r="D450" s="0" t="str">
        <f aca="false">IFERROR(VLOOKUP($C450,薬効分類マスタ!$A$2:$B$180,2,FALSE()),"未登録")</f>
        <v>解熱鎮痛消炎剤</v>
      </c>
      <c r="E450" s="16" t="s">
        <v>1268</v>
      </c>
      <c r="F450" s="16" t="s">
        <v>613</v>
      </c>
      <c r="G450" s="16" t="s">
        <v>1321</v>
      </c>
      <c r="H450" s="16" t="s">
        <v>950</v>
      </c>
      <c r="I450" s="0" t="n">
        <v>12.5</v>
      </c>
      <c r="J450" s="16" t="s">
        <v>239</v>
      </c>
      <c r="K450" s="0" t="str">
        <f aca="false">IFERROR(IF(VLOOKUP($C450,薬効分類マスタ!$A$2:$E$180,5,FALSE())=0,"",VLOOKUP($C450,薬効分類マスタ!$A$2:$E$180,5,FALSE())),"")</f>
        <v>解熱鎮痛薬</v>
      </c>
      <c r="L450" s="17"/>
      <c r="M450" s="16" t="n">
        <f aca="false">IF($K450="","",IF($L450&lt;&gt;"",$L450,VLOOKUP($C450,薬効分類マスタ!$A$2:$F$180,6,FALSE())))</f>
        <v>3</v>
      </c>
      <c r="N450" s="0" t="str">
        <f aca="false">ASC(G450)</f>
        <v>ｾﾚｺｷｼﾌﾞ錠200mg｢VTRS｣</v>
      </c>
      <c r="O450" s="0" t="str">
        <f aca="false">ASC(E450)</f>
        <v>ｾﾚｺｷｼﾌﾞ</v>
      </c>
      <c r="P450" s="16" t="n">
        <f aca="false">N(P449)+IF($C450=検索!$B$49,1,0)</f>
        <v>0</v>
      </c>
    </row>
    <row r="451" customFormat="false" ht="15" hidden="false" customHeight="false" outlineLevel="0" collapsed="false">
      <c r="A451" s="16" t="s">
        <v>221</v>
      </c>
      <c r="B451" s="0" t="s">
        <v>1322</v>
      </c>
      <c r="C451" s="0" t="n">
        <v>114</v>
      </c>
      <c r="D451" s="0" t="str">
        <f aca="false">IFERROR(VLOOKUP($C451,薬効分類マスタ!$A$2:$B$180,2,FALSE()),"未登録")</f>
        <v>解熱鎮痛消炎剤</v>
      </c>
      <c r="E451" s="16" t="s">
        <v>1323</v>
      </c>
      <c r="F451" s="16" t="s">
        <v>622</v>
      </c>
      <c r="G451" s="16" t="s">
        <v>1324</v>
      </c>
      <c r="H451" s="16" t="s">
        <v>1019</v>
      </c>
      <c r="I451" s="0" t="n">
        <v>13.9</v>
      </c>
      <c r="J451" s="16" t="s">
        <v>232</v>
      </c>
      <c r="K451" s="0" t="str">
        <f aca="false">IFERROR(IF(VLOOKUP($C451,薬効分類マスタ!$A$2:$E$180,5,FALSE())=0,"",VLOOKUP($C451,薬効分類マスタ!$A$2:$E$180,5,FALSE())),"")</f>
        <v>解熱鎮痛薬</v>
      </c>
      <c r="L451" s="17"/>
      <c r="M451" s="16" t="n">
        <f aca="false">IF($K451="","",IF($L451&lt;&gt;"",$L451,VLOOKUP($C451,薬効分類マスタ!$A$2:$F$180,6,FALSE())))</f>
        <v>3</v>
      </c>
      <c r="N451" s="0" t="str">
        <f aca="false">ASC(G451)</f>
        <v>ﾄﾗﾏｰﾙOD錠25mg</v>
      </c>
      <c r="O451" s="0" t="str">
        <f aca="false">ASC(E451)</f>
        <v>ﾄﾗﾏﾄﾞｰﾙ塩酸塩</v>
      </c>
      <c r="P451" s="16" t="n">
        <f aca="false">N(P450)+IF($C451=検索!$B$49,1,0)</f>
        <v>0</v>
      </c>
    </row>
    <row r="452" customFormat="false" ht="15" hidden="false" customHeight="false" outlineLevel="0" collapsed="false">
      <c r="A452" s="16" t="s">
        <v>221</v>
      </c>
      <c r="B452" s="0" t="s">
        <v>1325</v>
      </c>
      <c r="C452" s="0" t="n">
        <v>114</v>
      </c>
      <c r="D452" s="0" t="str">
        <f aca="false">IFERROR(VLOOKUP($C452,薬効分類マスタ!$A$2:$B$180,2,FALSE()),"未登録")</f>
        <v>解熱鎮痛消炎剤</v>
      </c>
      <c r="E452" s="16" t="s">
        <v>1323</v>
      </c>
      <c r="F452" s="16" t="s">
        <v>622</v>
      </c>
      <c r="G452" s="16" t="s">
        <v>1326</v>
      </c>
      <c r="H452" s="16" t="s">
        <v>1262</v>
      </c>
      <c r="I452" s="0" t="n">
        <v>8.4</v>
      </c>
      <c r="J452" s="16" t="s">
        <v>239</v>
      </c>
      <c r="K452" s="0" t="str">
        <f aca="false">IFERROR(IF(VLOOKUP($C452,薬効分類マスタ!$A$2:$E$180,5,FALSE())=0,"",VLOOKUP($C452,薬効分類マスタ!$A$2:$E$180,5,FALSE())),"")</f>
        <v>解熱鎮痛薬</v>
      </c>
      <c r="L452" s="17"/>
      <c r="M452" s="16" t="n">
        <f aca="false">IF($K452="","",IF($L452&lt;&gt;"",$L452,VLOOKUP($C452,薬効分類マスタ!$A$2:$F$180,6,FALSE())))</f>
        <v>3</v>
      </c>
      <c r="N452" s="0" t="str">
        <f aca="false">ASC(G452)</f>
        <v>ﾄﾗﾏﾄﾞｰﾙ塩酸塩OD錠25mg｢KO｣</v>
      </c>
      <c r="O452" s="0" t="str">
        <f aca="false">ASC(E452)</f>
        <v>ﾄﾗﾏﾄﾞｰﾙ塩酸塩</v>
      </c>
      <c r="P452" s="16" t="n">
        <f aca="false">N(P451)+IF($C452=検索!$B$49,1,0)</f>
        <v>0</v>
      </c>
    </row>
    <row r="453" customFormat="false" ht="15" hidden="false" customHeight="false" outlineLevel="0" collapsed="false">
      <c r="A453" s="16" t="s">
        <v>221</v>
      </c>
      <c r="B453" s="0" t="s">
        <v>1327</v>
      </c>
      <c r="C453" s="0" t="n">
        <v>114</v>
      </c>
      <c r="D453" s="0" t="str">
        <f aca="false">IFERROR(VLOOKUP($C453,薬効分類マスタ!$A$2:$B$180,2,FALSE()),"未登録")</f>
        <v>解熱鎮痛消炎剤</v>
      </c>
      <c r="E453" s="16" t="s">
        <v>1323</v>
      </c>
      <c r="F453" s="16" t="s">
        <v>411</v>
      </c>
      <c r="G453" s="16" t="s">
        <v>1328</v>
      </c>
      <c r="H453" s="16" t="s">
        <v>1019</v>
      </c>
      <c r="I453" s="0" t="n">
        <v>23.6</v>
      </c>
      <c r="J453" s="16" t="s">
        <v>232</v>
      </c>
      <c r="K453" s="0" t="str">
        <f aca="false">IFERROR(IF(VLOOKUP($C453,薬効分類マスタ!$A$2:$E$180,5,FALSE())=0,"",VLOOKUP($C453,薬効分類マスタ!$A$2:$E$180,5,FALSE())),"")</f>
        <v>解熱鎮痛薬</v>
      </c>
      <c r="L453" s="17"/>
      <c r="M453" s="16" t="n">
        <f aca="false">IF($K453="","",IF($L453&lt;&gt;"",$L453,VLOOKUP($C453,薬効分類マスタ!$A$2:$F$180,6,FALSE())))</f>
        <v>3</v>
      </c>
      <c r="N453" s="0" t="str">
        <f aca="false">ASC(G453)</f>
        <v>ﾄﾗﾏｰﾙOD錠50mg</v>
      </c>
      <c r="O453" s="0" t="str">
        <f aca="false">ASC(E453)</f>
        <v>ﾄﾗﾏﾄﾞｰﾙ塩酸塩</v>
      </c>
      <c r="P453" s="16" t="n">
        <f aca="false">N(P452)+IF($C453=検索!$B$49,1,0)</f>
        <v>0</v>
      </c>
    </row>
    <row r="454" customFormat="false" ht="15" hidden="false" customHeight="false" outlineLevel="0" collapsed="false">
      <c r="A454" s="16" t="s">
        <v>221</v>
      </c>
      <c r="B454" s="0" t="s">
        <v>1329</v>
      </c>
      <c r="C454" s="0" t="n">
        <v>114</v>
      </c>
      <c r="D454" s="0" t="str">
        <f aca="false">IFERROR(VLOOKUP($C454,薬効分類マスタ!$A$2:$B$180,2,FALSE()),"未登録")</f>
        <v>解熱鎮痛消炎剤</v>
      </c>
      <c r="E454" s="16" t="s">
        <v>1323</v>
      </c>
      <c r="F454" s="16" t="s">
        <v>411</v>
      </c>
      <c r="G454" s="16" t="s">
        <v>1330</v>
      </c>
      <c r="H454" s="16" t="s">
        <v>1262</v>
      </c>
      <c r="I454" s="0" t="n">
        <v>14.3</v>
      </c>
      <c r="J454" s="16" t="s">
        <v>239</v>
      </c>
      <c r="K454" s="0" t="str">
        <f aca="false">IFERROR(IF(VLOOKUP($C454,薬効分類マスタ!$A$2:$E$180,5,FALSE())=0,"",VLOOKUP($C454,薬効分類マスタ!$A$2:$E$180,5,FALSE())),"")</f>
        <v>解熱鎮痛薬</v>
      </c>
      <c r="L454" s="17"/>
      <c r="M454" s="16" t="n">
        <f aca="false">IF($K454="","",IF($L454&lt;&gt;"",$L454,VLOOKUP($C454,薬効分類マスタ!$A$2:$F$180,6,FALSE())))</f>
        <v>3</v>
      </c>
      <c r="N454" s="0" t="str">
        <f aca="false">ASC(G454)</f>
        <v>ﾄﾗﾏﾄﾞｰﾙ塩酸塩OD錠50mg｢KO｣</v>
      </c>
      <c r="O454" s="0" t="str">
        <f aca="false">ASC(E454)</f>
        <v>ﾄﾗﾏﾄﾞｰﾙ塩酸塩</v>
      </c>
      <c r="P454" s="16" t="n">
        <f aca="false">N(P453)+IF($C454=検索!$B$49,1,0)</f>
        <v>0</v>
      </c>
    </row>
    <row r="455" customFormat="false" ht="15" hidden="false" customHeight="false" outlineLevel="0" collapsed="false">
      <c r="A455" s="16" t="s">
        <v>221</v>
      </c>
      <c r="B455" s="0" t="s">
        <v>1331</v>
      </c>
      <c r="C455" s="0" t="n">
        <v>114</v>
      </c>
      <c r="D455" s="0" t="str">
        <f aca="false">IFERROR(VLOOKUP($C455,薬効分類マスタ!$A$2:$B$180,2,FALSE()),"未登録")</f>
        <v>解熱鎮痛消炎剤</v>
      </c>
      <c r="E455" s="16" t="s">
        <v>1323</v>
      </c>
      <c r="F455" s="16" t="s">
        <v>627</v>
      </c>
      <c r="G455" s="16" t="s">
        <v>1332</v>
      </c>
      <c r="H455" s="16" t="s">
        <v>1019</v>
      </c>
      <c r="I455" s="0" t="n">
        <v>41.6</v>
      </c>
      <c r="J455" s="16" t="s">
        <v>232</v>
      </c>
      <c r="K455" s="0" t="str">
        <f aca="false">IFERROR(IF(VLOOKUP($C455,薬効分類マスタ!$A$2:$E$180,5,FALSE())=0,"",VLOOKUP($C455,薬効分類マスタ!$A$2:$E$180,5,FALSE())),"")</f>
        <v>解熱鎮痛薬</v>
      </c>
      <c r="L455" s="17"/>
      <c r="M455" s="16" t="n">
        <f aca="false">IF($K455="","",IF($L455&lt;&gt;"",$L455,VLOOKUP($C455,薬効分類マスタ!$A$2:$F$180,6,FALSE())))</f>
        <v>3</v>
      </c>
      <c r="N455" s="0" t="str">
        <f aca="false">ASC(G455)</f>
        <v>ﾜﾝﾄﾗﾑ錠100mg</v>
      </c>
      <c r="O455" s="0" t="str">
        <f aca="false">ASC(E455)</f>
        <v>ﾄﾗﾏﾄﾞｰﾙ塩酸塩</v>
      </c>
      <c r="P455" s="16" t="n">
        <f aca="false">N(P454)+IF($C455=検索!$B$49,1,0)</f>
        <v>0</v>
      </c>
    </row>
    <row r="456" customFormat="false" ht="15" hidden="false" customHeight="false" outlineLevel="0" collapsed="false">
      <c r="A456" s="16" t="s">
        <v>221</v>
      </c>
      <c r="B456" s="0" t="s">
        <v>1333</v>
      </c>
      <c r="C456" s="0" t="n">
        <v>114</v>
      </c>
      <c r="D456" s="0" t="str">
        <f aca="false">IFERROR(VLOOKUP($C456,薬効分類マスタ!$A$2:$B$180,2,FALSE()),"未登録")</f>
        <v>解熱鎮痛消炎剤</v>
      </c>
      <c r="E456" s="16" t="s">
        <v>1323</v>
      </c>
      <c r="F456" s="16" t="s">
        <v>411</v>
      </c>
      <c r="G456" s="16" t="s">
        <v>1334</v>
      </c>
      <c r="H456" s="16" t="s">
        <v>1193</v>
      </c>
      <c r="I456" s="0" t="n">
        <v>42.3</v>
      </c>
      <c r="J456" s="16" t="s">
        <v>232</v>
      </c>
      <c r="K456" s="0" t="str">
        <f aca="false">IFERROR(IF(VLOOKUP($C456,薬効分類マスタ!$A$2:$E$180,5,FALSE())=0,"",VLOOKUP($C456,薬効分類マスタ!$A$2:$E$180,5,FALSE())),"")</f>
        <v>解熱鎮痛薬</v>
      </c>
      <c r="L456" s="17"/>
      <c r="M456" s="16" t="n">
        <f aca="false">IF($K456="","",IF($L456&lt;&gt;"",$L456,VLOOKUP($C456,薬効分類マスタ!$A$2:$F$180,6,FALSE())))</f>
        <v>3</v>
      </c>
      <c r="N456" s="0" t="str">
        <f aca="false">ASC(G456)</f>
        <v>ﾂｰﾄﾗﾑ錠50mg</v>
      </c>
      <c r="O456" s="0" t="str">
        <f aca="false">ASC(E456)</f>
        <v>ﾄﾗﾏﾄﾞｰﾙ塩酸塩</v>
      </c>
      <c r="P456" s="16" t="n">
        <f aca="false">N(P455)+IF($C456=検索!$B$49,1,0)</f>
        <v>0</v>
      </c>
    </row>
    <row r="457" customFormat="false" ht="15" hidden="false" customHeight="false" outlineLevel="0" collapsed="false">
      <c r="A457" s="16" t="s">
        <v>221</v>
      </c>
      <c r="B457" s="0" t="s">
        <v>1335</v>
      </c>
      <c r="C457" s="0" t="n">
        <v>114</v>
      </c>
      <c r="D457" s="0" t="str">
        <f aca="false">IFERROR(VLOOKUP($C457,薬効分類マスタ!$A$2:$B$180,2,FALSE()),"未登録")</f>
        <v>解熱鎮痛消炎剤</v>
      </c>
      <c r="E457" s="16" t="s">
        <v>1323</v>
      </c>
      <c r="F457" s="16" t="s">
        <v>627</v>
      </c>
      <c r="G457" s="16" t="s">
        <v>1336</v>
      </c>
      <c r="H457" s="16" t="s">
        <v>1193</v>
      </c>
      <c r="I457" s="0" t="n">
        <v>74.6</v>
      </c>
      <c r="J457" s="16" t="s">
        <v>232</v>
      </c>
      <c r="K457" s="0" t="str">
        <f aca="false">IFERROR(IF(VLOOKUP($C457,薬効分類マスタ!$A$2:$E$180,5,FALSE())=0,"",VLOOKUP($C457,薬効分類マスタ!$A$2:$E$180,5,FALSE())),"")</f>
        <v>解熱鎮痛薬</v>
      </c>
      <c r="L457" s="17"/>
      <c r="M457" s="16" t="n">
        <f aca="false">IF($K457="","",IF($L457&lt;&gt;"",$L457,VLOOKUP($C457,薬効分類マスタ!$A$2:$F$180,6,FALSE())))</f>
        <v>3</v>
      </c>
      <c r="N457" s="0" t="str">
        <f aca="false">ASC(G457)</f>
        <v>ﾂｰﾄﾗﾑ錠100mg</v>
      </c>
      <c r="O457" s="0" t="str">
        <f aca="false">ASC(E457)</f>
        <v>ﾄﾗﾏﾄﾞｰﾙ塩酸塩</v>
      </c>
      <c r="P457" s="16" t="n">
        <f aca="false">N(P456)+IF($C457=検索!$B$49,1,0)</f>
        <v>0</v>
      </c>
    </row>
    <row r="458" customFormat="false" ht="15" hidden="false" customHeight="false" outlineLevel="0" collapsed="false">
      <c r="A458" s="16" t="s">
        <v>221</v>
      </c>
      <c r="B458" s="0" t="s">
        <v>1337</v>
      </c>
      <c r="C458" s="0" t="n">
        <v>114</v>
      </c>
      <c r="D458" s="0" t="str">
        <f aca="false">IFERROR(VLOOKUP($C458,薬効分類マスタ!$A$2:$B$180,2,FALSE()),"未登録")</f>
        <v>解熱鎮痛消炎剤</v>
      </c>
      <c r="E458" s="16" t="s">
        <v>1323</v>
      </c>
      <c r="F458" s="16" t="s">
        <v>1338</v>
      </c>
      <c r="G458" s="16" t="s">
        <v>1339</v>
      </c>
      <c r="H458" s="16" t="s">
        <v>1193</v>
      </c>
      <c r="I458" s="0" t="n">
        <v>102.8</v>
      </c>
      <c r="J458" s="16" t="s">
        <v>232</v>
      </c>
      <c r="K458" s="0" t="str">
        <f aca="false">IFERROR(IF(VLOOKUP($C458,薬効分類マスタ!$A$2:$E$180,5,FALSE())=0,"",VLOOKUP($C458,薬効分類マスタ!$A$2:$E$180,5,FALSE())),"")</f>
        <v>解熱鎮痛薬</v>
      </c>
      <c r="L458" s="17"/>
      <c r="M458" s="16" t="n">
        <f aca="false">IF($K458="","",IF($L458&lt;&gt;"",$L458,VLOOKUP($C458,薬効分類マスタ!$A$2:$F$180,6,FALSE())))</f>
        <v>3</v>
      </c>
      <c r="N458" s="0" t="str">
        <f aca="false">ASC(G458)</f>
        <v>ﾂｰﾄﾗﾑ錠150mg</v>
      </c>
      <c r="O458" s="0" t="str">
        <f aca="false">ASC(E458)</f>
        <v>ﾄﾗﾏﾄﾞｰﾙ塩酸塩</v>
      </c>
      <c r="P458" s="16" t="n">
        <f aca="false">N(P457)+IF($C458=検索!$B$49,1,0)</f>
        <v>0</v>
      </c>
    </row>
    <row r="459" customFormat="false" ht="15" hidden="false" customHeight="false" outlineLevel="0" collapsed="false">
      <c r="A459" s="16" t="s">
        <v>221</v>
      </c>
      <c r="B459" s="0" t="s">
        <v>1340</v>
      </c>
      <c r="C459" s="0" t="n">
        <v>114</v>
      </c>
      <c r="D459" s="0" t="str">
        <f aca="false">IFERROR(VLOOKUP($C459,薬効分類マスタ!$A$2:$B$180,2,FALSE()),"未登録")</f>
        <v>解熱鎮痛消炎剤</v>
      </c>
      <c r="E459" s="16" t="s">
        <v>1323</v>
      </c>
      <c r="F459" s="16" t="s">
        <v>622</v>
      </c>
      <c r="G459" s="16" t="s">
        <v>1341</v>
      </c>
      <c r="H459" s="16" t="s">
        <v>1193</v>
      </c>
      <c r="I459" s="0" t="n">
        <v>25.8</v>
      </c>
      <c r="J459" s="16" t="s">
        <v>232</v>
      </c>
      <c r="K459" s="0" t="str">
        <f aca="false">IFERROR(IF(VLOOKUP($C459,薬効分類マスタ!$A$2:$E$180,5,FALSE())=0,"",VLOOKUP($C459,薬効分類マスタ!$A$2:$E$180,5,FALSE())),"")</f>
        <v>解熱鎮痛薬</v>
      </c>
      <c r="L459" s="17"/>
      <c r="M459" s="16" t="n">
        <f aca="false">IF($K459="","",IF($L459&lt;&gt;"",$L459,VLOOKUP($C459,薬効分類マスタ!$A$2:$F$180,6,FALSE())))</f>
        <v>3</v>
      </c>
      <c r="N459" s="0" t="str">
        <f aca="false">ASC(G459)</f>
        <v>ﾂｰﾄﾗﾑ錠25mg</v>
      </c>
      <c r="O459" s="0" t="str">
        <f aca="false">ASC(E459)</f>
        <v>ﾄﾗﾏﾄﾞｰﾙ塩酸塩</v>
      </c>
      <c r="P459" s="16" t="n">
        <f aca="false">N(P458)+IF($C459=検索!$B$49,1,0)</f>
        <v>0</v>
      </c>
    </row>
    <row r="460" customFormat="false" ht="15" hidden="false" customHeight="false" outlineLevel="0" collapsed="false">
      <c r="A460" s="16" t="s">
        <v>221</v>
      </c>
      <c r="B460" s="0" t="s">
        <v>1342</v>
      </c>
      <c r="C460" s="0" t="n">
        <v>114</v>
      </c>
      <c r="D460" s="0" t="str">
        <f aca="false">IFERROR(VLOOKUP($C460,薬効分類マスタ!$A$2:$B$180,2,FALSE()),"未登録")</f>
        <v>解熱鎮痛消炎剤</v>
      </c>
      <c r="E460" s="16" t="s">
        <v>1343</v>
      </c>
      <c r="F460" s="16" t="s">
        <v>1027</v>
      </c>
      <c r="G460" s="16" t="s">
        <v>1344</v>
      </c>
      <c r="H460" s="16" t="s">
        <v>536</v>
      </c>
      <c r="I460" s="0" t="n">
        <v>12.9</v>
      </c>
      <c r="K460" s="0" t="str">
        <f aca="false">IFERROR(IF(VLOOKUP($C460,薬効分類マスタ!$A$2:$E$180,5,FALSE())=0,"",VLOOKUP($C460,薬効分類マスタ!$A$2:$E$180,5,FALSE())),"")</f>
        <v>解熱鎮痛薬</v>
      </c>
      <c r="L460" s="17"/>
      <c r="M460" s="16" t="n">
        <f aca="false">IF($K460="","",IF($L460&lt;&gt;"",$L460,VLOOKUP($C460,薬効分類マスタ!$A$2:$F$180,6,FALSE())))</f>
        <v>3</v>
      </c>
      <c r="N460" s="0" t="str">
        <f aca="false">ASC(G460)</f>
        <v>ｸﾘｱﾐﾝ配合錠A1.0</v>
      </c>
      <c r="O460" s="0" t="str">
        <f aca="false">ASC(E460)</f>
        <v>ｴﾙｺﾞﾀﾐﾝ酒石酸塩･無水ｶﾌｪｲﾝ配合剤</v>
      </c>
      <c r="P460" s="16" t="n">
        <f aca="false">N(P459)+IF($C460=検索!$B$49,1,0)</f>
        <v>0</v>
      </c>
    </row>
    <row r="461" customFormat="false" ht="15" hidden="false" customHeight="false" outlineLevel="0" collapsed="false">
      <c r="A461" s="16" t="s">
        <v>221</v>
      </c>
      <c r="B461" s="0" t="s">
        <v>1345</v>
      </c>
      <c r="C461" s="0" t="n">
        <v>114</v>
      </c>
      <c r="D461" s="0" t="str">
        <f aca="false">IFERROR(VLOOKUP($C461,薬効分類マスタ!$A$2:$B$180,2,FALSE()),"未登録")</f>
        <v>解熱鎮痛消炎剤</v>
      </c>
      <c r="E461" s="16" t="s">
        <v>1343</v>
      </c>
      <c r="F461" s="16" t="s">
        <v>1027</v>
      </c>
      <c r="G461" s="16" t="s">
        <v>1346</v>
      </c>
      <c r="H461" s="16" t="s">
        <v>536</v>
      </c>
      <c r="I461" s="0" t="n">
        <v>9.3</v>
      </c>
      <c r="K461" s="0" t="str">
        <f aca="false">IFERROR(IF(VLOOKUP($C461,薬効分類マスタ!$A$2:$E$180,5,FALSE())=0,"",VLOOKUP($C461,薬効分類マスタ!$A$2:$E$180,5,FALSE())),"")</f>
        <v>解熱鎮痛薬</v>
      </c>
      <c r="L461" s="17"/>
      <c r="M461" s="16" t="n">
        <f aca="false">IF($K461="","",IF($L461&lt;&gt;"",$L461,VLOOKUP($C461,薬効分類マスタ!$A$2:$F$180,6,FALSE())))</f>
        <v>3</v>
      </c>
      <c r="N461" s="0" t="str">
        <f aca="false">ASC(G461)</f>
        <v>ｸﾘｱﾐﾝ配合錠S0.5</v>
      </c>
      <c r="O461" s="0" t="str">
        <f aca="false">ASC(E461)</f>
        <v>ｴﾙｺﾞﾀﾐﾝ酒石酸塩･無水ｶﾌｪｲﾝ配合剤</v>
      </c>
      <c r="P461" s="16" t="n">
        <f aca="false">N(P460)+IF($C461=検索!$B$49,1,0)</f>
        <v>0</v>
      </c>
    </row>
    <row r="462" customFormat="false" ht="15" hidden="false" customHeight="false" outlineLevel="0" collapsed="false">
      <c r="A462" s="16" t="s">
        <v>221</v>
      </c>
      <c r="B462" s="0" t="s">
        <v>1347</v>
      </c>
      <c r="C462" s="0" t="n">
        <v>114</v>
      </c>
      <c r="D462" s="0" t="str">
        <f aca="false">IFERROR(VLOOKUP($C462,薬効分類マスタ!$A$2:$B$180,2,FALSE()),"未登録")</f>
        <v>解熱鎮痛消炎剤</v>
      </c>
      <c r="E462" s="16" t="s">
        <v>1348</v>
      </c>
      <c r="F462" s="16" t="s">
        <v>224</v>
      </c>
      <c r="G462" s="16" t="s">
        <v>1349</v>
      </c>
      <c r="H462" s="16" t="s">
        <v>1350</v>
      </c>
      <c r="I462" s="0" t="n">
        <v>7.3</v>
      </c>
      <c r="J462" s="16" t="s">
        <v>232</v>
      </c>
      <c r="K462" s="0" t="str">
        <f aca="false">IFERROR(IF(VLOOKUP($C462,薬効分類マスタ!$A$2:$E$180,5,FALSE())=0,"",VLOOKUP($C462,薬効分類マスタ!$A$2:$E$180,5,FALSE())),"")</f>
        <v>解熱鎮痛薬</v>
      </c>
      <c r="L462" s="17"/>
      <c r="M462" s="16" t="n">
        <f aca="false">IF($K462="","",IF($L462&lt;&gt;"",$L462,VLOOKUP($C462,薬効分類マスタ!$A$2:$F$180,6,FALSE())))</f>
        <v>3</v>
      </c>
      <c r="N462" s="0" t="str">
        <f aca="false">ASC(G462)</f>
        <v>SG配合顆粒</v>
      </c>
      <c r="O462" s="0" t="str">
        <f aca="false">ASC(E462)</f>
        <v>ﾋﾟﾗｿﾞﾛﾝ系解熱鎮痛消炎配合剤</v>
      </c>
      <c r="P462" s="16" t="n">
        <f aca="false">N(P461)+IF($C462=検索!$B$49,1,0)</f>
        <v>0</v>
      </c>
    </row>
    <row r="463" customFormat="false" ht="15" hidden="false" customHeight="false" outlineLevel="0" collapsed="false">
      <c r="A463" s="16" t="s">
        <v>221</v>
      </c>
      <c r="B463" s="0" t="s">
        <v>1351</v>
      </c>
      <c r="C463" s="0" t="n">
        <v>114</v>
      </c>
      <c r="D463" s="0" t="str">
        <f aca="false">IFERROR(VLOOKUP($C463,薬効分類マスタ!$A$2:$B$180,2,FALSE()),"未登録")</f>
        <v>解熱鎮痛消炎剤</v>
      </c>
      <c r="E463" s="16" t="s">
        <v>1352</v>
      </c>
      <c r="F463" s="16" t="s">
        <v>1027</v>
      </c>
      <c r="G463" s="16" t="s">
        <v>1353</v>
      </c>
      <c r="I463" s="0" t="n">
        <v>6.3</v>
      </c>
      <c r="J463" s="16" t="s">
        <v>239</v>
      </c>
      <c r="K463" s="0" t="str">
        <f aca="false">IFERROR(IF(VLOOKUP($C463,薬効分類マスタ!$A$2:$E$180,5,FALSE())=0,"",VLOOKUP($C463,薬効分類マスタ!$A$2:$E$180,5,FALSE())),"")</f>
        <v>解熱鎮痛薬</v>
      </c>
      <c r="L463" s="17"/>
      <c r="M463" s="16" t="n">
        <f aca="false">IF($K463="","",IF($L463&lt;&gt;"",$L463,VLOOKUP($C463,薬効分類マスタ!$A$2:$F$180,6,FALSE())))</f>
        <v>3</v>
      </c>
      <c r="N463" s="0" t="str">
        <f aca="false">ASC(G463)</f>
        <v>ﾄﾗﾏﾄﾞｰﾙ塩酸塩･ｱｾﾄｱﾐﾉﾌｪﾝ錠</v>
      </c>
      <c r="O463" s="0" t="str">
        <f aca="false">ASC(E463)</f>
        <v>ﾄﾗﾏﾄﾞｰﾙ塩酸塩･ｱｾﾄｱﾐﾉﾌｪﾝ</v>
      </c>
      <c r="P463" s="16" t="n">
        <f aca="false">N(P462)+IF($C463=検索!$B$49,1,0)</f>
        <v>0</v>
      </c>
    </row>
    <row r="464" customFormat="false" ht="15" hidden="false" customHeight="false" outlineLevel="0" collapsed="false">
      <c r="A464" s="16" t="s">
        <v>221</v>
      </c>
      <c r="B464" s="0" t="s">
        <v>1354</v>
      </c>
      <c r="C464" s="0" t="n">
        <v>114</v>
      </c>
      <c r="D464" s="0" t="str">
        <f aca="false">IFERROR(VLOOKUP($C464,薬効分類マスタ!$A$2:$B$180,2,FALSE()),"未登録")</f>
        <v>解熱鎮痛消炎剤</v>
      </c>
      <c r="E464" s="16" t="s">
        <v>1352</v>
      </c>
      <c r="F464" s="16" t="s">
        <v>1027</v>
      </c>
      <c r="G464" s="16" t="s">
        <v>1355</v>
      </c>
      <c r="H464" s="16" t="s">
        <v>1356</v>
      </c>
      <c r="I464" s="0" t="n">
        <v>21.4</v>
      </c>
      <c r="J464" s="16" t="s">
        <v>232</v>
      </c>
      <c r="K464" s="0" t="str">
        <f aca="false">IFERROR(IF(VLOOKUP($C464,薬効分類マスタ!$A$2:$E$180,5,FALSE())=0,"",VLOOKUP($C464,薬効分類マスタ!$A$2:$E$180,5,FALSE())),"")</f>
        <v>解熱鎮痛薬</v>
      </c>
      <c r="L464" s="17"/>
      <c r="M464" s="16" t="n">
        <f aca="false">IF($K464="","",IF($L464&lt;&gt;"",$L464,VLOOKUP($C464,薬効分類マスタ!$A$2:$F$180,6,FALSE())))</f>
        <v>3</v>
      </c>
      <c r="N464" s="0" t="str">
        <f aca="false">ASC(G464)</f>
        <v>ﾄﾗﾑｾｯﾄ配合錠</v>
      </c>
      <c r="O464" s="0" t="str">
        <f aca="false">ASC(E464)</f>
        <v>ﾄﾗﾏﾄﾞｰﾙ塩酸塩･ｱｾﾄｱﾐﾉﾌｪﾝ</v>
      </c>
      <c r="P464" s="16" t="n">
        <f aca="false">N(P463)+IF($C464=検索!$B$49,1,0)</f>
        <v>0</v>
      </c>
    </row>
    <row r="465" customFormat="false" ht="15" hidden="false" customHeight="false" outlineLevel="0" collapsed="false">
      <c r="A465" s="16" t="s">
        <v>221</v>
      </c>
      <c r="B465" s="0" t="s">
        <v>1357</v>
      </c>
      <c r="C465" s="0" t="n">
        <v>114</v>
      </c>
      <c r="D465" s="0" t="str">
        <f aca="false">IFERROR(VLOOKUP($C465,薬効分類マスタ!$A$2:$B$180,2,FALSE()),"未登録")</f>
        <v>解熱鎮痛消炎剤</v>
      </c>
      <c r="E465" s="16" t="s">
        <v>1352</v>
      </c>
      <c r="F465" s="16" t="s">
        <v>1027</v>
      </c>
      <c r="G465" s="16" t="s">
        <v>1358</v>
      </c>
      <c r="H465" s="16" t="s">
        <v>527</v>
      </c>
      <c r="I465" s="0" t="n">
        <v>9.9</v>
      </c>
      <c r="J465" s="16" t="s">
        <v>239</v>
      </c>
      <c r="K465" s="0" t="str">
        <f aca="false">IFERROR(IF(VLOOKUP($C465,薬効分類マスタ!$A$2:$E$180,5,FALSE())=0,"",VLOOKUP($C465,薬効分類マスタ!$A$2:$E$180,5,FALSE())),"")</f>
        <v>解熱鎮痛薬</v>
      </c>
      <c r="L465" s="17"/>
      <c r="M465" s="16" t="n">
        <f aca="false">IF($K465="","",IF($L465&lt;&gt;"",$L465,VLOOKUP($C465,薬効分類マスタ!$A$2:$F$180,6,FALSE())))</f>
        <v>3</v>
      </c>
      <c r="N465" s="0" t="str">
        <f aca="false">ASC(G465)</f>
        <v>ﾄｱﾗｾｯﾄ配合錠｢JG｣</v>
      </c>
      <c r="O465" s="0" t="str">
        <f aca="false">ASC(E465)</f>
        <v>ﾄﾗﾏﾄﾞｰﾙ塩酸塩･ｱｾﾄｱﾐﾉﾌｪﾝ</v>
      </c>
      <c r="P465" s="16" t="n">
        <f aca="false">N(P464)+IF($C465=検索!$B$49,1,0)</f>
        <v>0</v>
      </c>
    </row>
    <row r="466" customFormat="false" ht="15" hidden="false" customHeight="false" outlineLevel="0" collapsed="false">
      <c r="A466" s="16" t="s">
        <v>221</v>
      </c>
      <c r="B466" s="0" t="s">
        <v>1359</v>
      </c>
      <c r="C466" s="0" t="n">
        <v>114</v>
      </c>
      <c r="D466" s="0" t="str">
        <f aca="false">IFERROR(VLOOKUP($C466,薬効分類マスタ!$A$2:$B$180,2,FALSE()),"未登録")</f>
        <v>解熱鎮痛消炎剤</v>
      </c>
      <c r="E466" s="16" t="s">
        <v>1352</v>
      </c>
      <c r="F466" s="16" t="s">
        <v>1027</v>
      </c>
      <c r="G466" s="16" t="s">
        <v>1360</v>
      </c>
      <c r="H466" s="16" t="s">
        <v>1361</v>
      </c>
      <c r="I466" s="0" t="n">
        <v>9.9</v>
      </c>
      <c r="J466" s="16" t="s">
        <v>239</v>
      </c>
      <c r="K466" s="0" t="str">
        <f aca="false">IFERROR(IF(VLOOKUP($C466,薬効分類マスタ!$A$2:$E$180,5,FALSE())=0,"",VLOOKUP($C466,薬効分類マスタ!$A$2:$E$180,5,FALSE())),"")</f>
        <v>解熱鎮痛薬</v>
      </c>
      <c r="L466" s="17"/>
      <c r="M466" s="16" t="n">
        <f aca="false">IF($K466="","",IF($L466&lt;&gt;"",$L466,VLOOKUP($C466,薬効分類マスタ!$A$2:$F$180,6,FALSE())))</f>
        <v>3</v>
      </c>
      <c r="N466" s="0" t="str">
        <f aca="false">ASC(G466)</f>
        <v>ﾄｱﾗｾｯﾄ配合錠｢SN｣</v>
      </c>
      <c r="O466" s="0" t="str">
        <f aca="false">ASC(E466)</f>
        <v>ﾄﾗﾏﾄﾞｰﾙ塩酸塩･ｱｾﾄｱﾐﾉﾌｪﾝ</v>
      </c>
      <c r="P466" s="16" t="n">
        <f aca="false">N(P465)+IF($C466=検索!$B$49,1,0)</f>
        <v>0</v>
      </c>
    </row>
    <row r="467" customFormat="false" ht="15" hidden="false" customHeight="false" outlineLevel="0" collapsed="false">
      <c r="A467" s="16" t="s">
        <v>221</v>
      </c>
      <c r="B467" s="0" t="s">
        <v>1362</v>
      </c>
      <c r="C467" s="0" t="n">
        <v>114</v>
      </c>
      <c r="D467" s="0" t="str">
        <f aca="false">IFERROR(VLOOKUP($C467,薬効分類マスタ!$A$2:$B$180,2,FALSE()),"未登録")</f>
        <v>解熱鎮痛消炎剤</v>
      </c>
      <c r="E467" s="16" t="s">
        <v>1352</v>
      </c>
      <c r="F467" s="16" t="s">
        <v>1027</v>
      </c>
      <c r="G467" s="16" t="s">
        <v>1363</v>
      </c>
      <c r="H467" s="16" t="s">
        <v>539</v>
      </c>
      <c r="I467" s="0" t="n">
        <v>14.3</v>
      </c>
      <c r="J467" s="16" t="s">
        <v>239</v>
      </c>
      <c r="K467" s="0" t="str">
        <f aca="false">IFERROR(IF(VLOOKUP($C467,薬効分類マスタ!$A$2:$E$180,5,FALSE())=0,"",VLOOKUP($C467,薬効分類マスタ!$A$2:$E$180,5,FALSE())),"")</f>
        <v>解熱鎮痛薬</v>
      </c>
      <c r="L467" s="17"/>
      <c r="M467" s="16" t="n">
        <f aca="false">IF($K467="","",IF($L467&lt;&gt;"",$L467,VLOOKUP($C467,薬効分類マスタ!$A$2:$F$180,6,FALSE())))</f>
        <v>3</v>
      </c>
      <c r="N467" s="0" t="str">
        <f aca="false">ASC(G467)</f>
        <v>ﾄｱﾗｾｯﾄ配合錠｢TC｣</v>
      </c>
      <c r="O467" s="0" t="str">
        <f aca="false">ASC(E467)</f>
        <v>ﾄﾗﾏﾄﾞｰﾙ塩酸塩･ｱｾﾄｱﾐﾉﾌｪﾝ</v>
      </c>
      <c r="P467" s="16" t="n">
        <f aca="false">N(P466)+IF($C467=検索!$B$49,1,0)</f>
        <v>0</v>
      </c>
    </row>
    <row r="468" customFormat="false" ht="15" hidden="false" customHeight="false" outlineLevel="0" collapsed="false">
      <c r="A468" s="16" t="s">
        <v>221</v>
      </c>
      <c r="B468" s="0" t="s">
        <v>1364</v>
      </c>
      <c r="C468" s="0" t="n">
        <v>114</v>
      </c>
      <c r="D468" s="0" t="str">
        <f aca="false">IFERROR(VLOOKUP($C468,薬効分類マスタ!$A$2:$B$180,2,FALSE()),"未登録")</f>
        <v>解熱鎮痛消炎剤</v>
      </c>
      <c r="E468" s="16" t="s">
        <v>1352</v>
      </c>
      <c r="F468" s="16" t="s">
        <v>1027</v>
      </c>
      <c r="G468" s="16" t="s">
        <v>1365</v>
      </c>
      <c r="H468" s="16" t="s">
        <v>1067</v>
      </c>
      <c r="I468" s="0" t="n">
        <v>9.9</v>
      </c>
      <c r="J468" s="16" t="s">
        <v>239</v>
      </c>
      <c r="K468" s="0" t="str">
        <f aca="false">IFERROR(IF(VLOOKUP($C468,薬効分類マスタ!$A$2:$E$180,5,FALSE())=0,"",VLOOKUP($C468,薬効分類マスタ!$A$2:$E$180,5,FALSE())),"")</f>
        <v>解熱鎮痛薬</v>
      </c>
      <c r="L468" s="17"/>
      <c r="M468" s="16" t="n">
        <f aca="false">IF($K468="","",IF($L468&lt;&gt;"",$L468,VLOOKUP($C468,薬効分類マスタ!$A$2:$F$180,6,FALSE())))</f>
        <v>3</v>
      </c>
      <c r="N468" s="0" t="str">
        <f aca="false">ASC(G468)</f>
        <v>ﾄｱﾗｾｯﾄ配合錠｢TCK｣</v>
      </c>
      <c r="O468" s="0" t="str">
        <f aca="false">ASC(E468)</f>
        <v>ﾄﾗﾏﾄﾞｰﾙ塩酸塩･ｱｾﾄｱﾐﾉﾌｪﾝ</v>
      </c>
      <c r="P468" s="16" t="n">
        <f aca="false">N(P467)+IF($C468=検索!$B$49,1,0)</f>
        <v>0</v>
      </c>
    </row>
    <row r="469" customFormat="false" ht="15" hidden="false" customHeight="false" outlineLevel="0" collapsed="false">
      <c r="A469" s="16" t="s">
        <v>221</v>
      </c>
      <c r="B469" s="0" t="s">
        <v>1366</v>
      </c>
      <c r="C469" s="0" t="n">
        <v>114</v>
      </c>
      <c r="D469" s="0" t="str">
        <f aca="false">IFERROR(VLOOKUP($C469,薬効分類マスタ!$A$2:$B$180,2,FALSE()),"未登録")</f>
        <v>解熱鎮痛消炎剤</v>
      </c>
      <c r="E469" s="16" t="s">
        <v>1352</v>
      </c>
      <c r="F469" s="16" t="s">
        <v>1027</v>
      </c>
      <c r="G469" s="16" t="s">
        <v>1367</v>
      </c>
      <c r="H469" s="16" t="s">
        <v>571</v>
      </c>
      <c r="I469" s="0" t="n">
        <v>14.3</v>
      </c>
      <c r="J469" s="16" t="s">
        <v>239</v>
      </c>
      <c r="K469" s="0" t="str">
        <f aca="false">IFERROR(IF(VLOOKUP($C469,薬効分類マスタ!$A$2:$E$180,5,FALSE())=0,"",VLOOKUP($C469,薬効分類マスタ!$A$2:$E$180,5,FALSE())),"")</f>
        <v>解熱鎮痛薬</v>
      </c>
      <c r="L469" s="17"/>
      <c r="M469" s="16" t="n">
        <f aca="false">IF($K469="","",IF($L469&lt;&gt;"",$L469,VLOOKUP($C469,薬効分類マスタ!$A$2:$F$180,6,FALSE())))</f>
        <v>3</v>
      </c>
      <c r="N469" s="0" t="str">
        <f aca="false">ASC(G469)</f>
        <v>ﾄｱﾗｾｯﾄ配合錠｢ｹﾐﾌｧ｣</v>
      </c>
      <c r="O469" s="0" t="str">
        <f aca="false">ASC(E469)</f>
        <v>ﾄﾗﾏﾄﾞｰﾙ塩酸塩･ｱｾﾄｱﾐﾉﾌｪﾝ</v>
      </c>
      <c r="P469" s="16" t="n">
        <f aca="false">N(P468)+IF($C469=検索!$B$49,1,0)</f>
        <v>0</v>
      </c>
    </row>
    <row r="470" customFormat="false" ht="15" hidden="false" customHeight="false" outlineLevel="0" collapsed="false">
      <c r="A470" s="16" t="s">
        <v>221</v>
      </c>
      <c r="B470" s="0" t="s">
        <v>1368</v>
      </c>
      <c r="C470" s="0" t="n">
        <v>114</v>
      </c>
      <c r="D470" s="0" t="str">
        <f aca="false">IFERROR(VLOOKUP($C470,薬効分類マスタ!$A$2:$B$180,2,FALSE()),"未登録")</f>
        <v>解熱鎮痛消炎剤</v>
      </c>
      <c r="E470" s="16" t="s">
        <v>1352</v>
      </c>
      <c r="F470" s="16" t="s">
        <v>1027</v>
      </c>
      <c r="G470" s="16" t="s">
        <v>1369</v>
      </c>
      <c r="H470" s="16" t="s">
        <v>385</v>
      </c>
      <c r="I470" s="0" t="n">
        <v>14.3</v>
      </c>
      <c r="J470" s="16" t="s">
        <v>239</v>
      </c>
      <c r="K470" s="0" t="str">
        <f aca="false">IFERROR(IF(VLOOKUP($C470,薬効分類マスタ!$A$2:$E$180,5,FALSE())=0,"",VLOOKUP($C470,薬効分類マスタ!$A$2:$E$180,5,FALSE())),"")</f>
        <v>解熱鎮痛薬</v>
      </c>
      <c r="L470" s="17"/>
      <c r="M470" s="16" t="n">
        <f aca="false">IF($K470="","",IF($L470&lt;&gt;"",$L470,VLOOKUP($C470,薬効分類マスタ!$A$2:$F$180,6,FALSE())))</f>
        <v>3</v>
      </c>
      <c r="N470" s="0" t="str">
        <f aca="false">ASC(G470)</f>
        <v>ﾄｱﾗｾｯﾄ配合錠｢ｻﾜｲ｣</v>
      </c>
      <c r="O470" s="0" t="str">
        <f aca="false">ASC(E470)</f>
        <v>ﾄﾗﾏﾄﾞｰﾙ塩酸塩･ｱｾﾄｱﾐﾉﾌｪﾝ</v>
      </c>
      <c r="P470" s="16" t="n">
        <f aca="false">N(P469)+IF($C470=検索!$B$49,1,0)</f>
        <v>0</v>
      </c>
    </row>
    <row r="471" customFormat="false" ht="15" hidden="false" customHeight="false" outlineLevel="0" collapsed="false">
      <c r="A471" s="16" t="s">
        <v>221</v>
      </c>
      <c r="B471" s="0" t="s">
        <v>1370</v>
      </c>
      <c r="C471" s="0" t="n">
        <v>114</v>
      </c>
      <c r="D471" s="0" t="str">
        <f aca="false">IFERROR(VLOOKUP($C471,薬効分類マスタ!$A$2:$B$180,2,FALSE()),"未登録")</f>
        <v>解熱鎮痛消炎剤</v>
      </c>
      <c r="E471" s="16" t="s">
        <v>1352</v>
      </c>
      <c r="F471" s="16" t="s">
        <v>1027</v>
      </c>
      <c r="G471" s="16" t="s">
        <v>1371</v>
      </c>
      <c r="H471" s="16" t="s">
        <v>354</v>
      </c>
      <c r="I471" s="0" t="n">
        <v>9.9</v>
      </c>
      <c r="J471" s="16" t="s">
        <v>239</v>
      </c>
      <c r="K471" s="0" t="str">
        <f aca="false">IFERROR(IF(VLOOKUP($C471,薬効分類マスタ!$A$2:$E$180,5,FALSE())=0,"",VLOOKUP($C471,薬効分類マスタ!$A$2:$E$180,5,FALSE())),"")</f>
        <v>解熱鎮痛薬</v>
      </c>
      <c r="L471" s="17"/>
      <c r="M471" s="16" t="n">
        <f aca="false">IF($K471="","",IF($L471&lt;&gt;"",$L471,VLOOKUP($C471,薬効分類マスタ!$A$2:$F$180,6,FALSE())))</f>
        <v>3</v>
      </c>
      <c r="N471" s="0" t="str">
        <f aca="false">ASC(G471)</f>
        <v>ﾄｱﾗｾｯﾄ配合錠｢ｻﾝﾄﾞ｣</v>
      </c>
      <c r="O471" s="0" t="str">
        <f aca="false">ASC(E471)</f>
        <v>ﾄﾗﾏﾄﾞｰﾙ塩酸塩･ｱｾﾄｱﾐﾉﾌｪﾝ</v>
      </c>
      <c r="P471" s="16" t="n">
        <f aca="false">N(P470)+IF($C471=検索!$B$49,1,0)</f>
        <v>0</v>
      </c>
    </row>
    <row r="472" customFormat="false" ht="15" hidden="false" customHeight="false" outlineLevel="0" collapsed="false">
      <c r="A472" s="16" t="s">
        <v>221</v>
      </c>
      <c r="B472" s="0" t="s">
        <v>1372</v>
      </c>
      <c r="C472" s="0" t="n">
        <v>114</v>
      </c>
      <c r="D472" s="0" t="str">
        <f aca="false">IFERROR(VLOOKUP($C472,薬効分類マスタ!$A$2:$B$180,2,FALSE()),"未登録")</f>
        <v>解熱鎮痛消炎剤</v>
      </c>
      <c r="E472" s="16" t="s">
        <v>1352</v>
      </c>
      <c r="F472" s="16" t="s">
        <v>1027</v>
      </c>
      <c r="G472" s="16" t="s">
        <v>1373</v>
      </c>
      <c r="H472" s="16" t="s">
        <v>533</v>
      </c>
      <c r="I472" s="0" t="n">
        <v>9.9</v>
      </c>
      <c r="J472" s="16" t="s">
        <v>239</v>
      </c>
      <c r="K472" s="0" t="str">
        <f aca="false">IFERROR(IF(VLOOKUP($C472,薬効分類マスタ!$A$2:$E$180,5,FALSE())=0,"",VLOOKUP($C472,薬効分類マスタ!$A$2:$E$180,5,FALSE())),"")</f>
        <v>解熱鎮痛薬</v>
      </c>
      <c r="L472" s="17"/>
      <c r="M472" s="16" t="n">
        <f aca="false">IF($K472="","",IF($L472&lt;&gt;"",$L472,VLOOKUP($C472,薬効分類マスタ!$A$2:$F$180,6,FALSE())))</f>
        <v>3</v>
      </c>
      <c r="N472" s="0" t="str">
        <f aca="false">ASC(G472)</f>
        <v>ﾄｱﾗｾｯﾄ配合錠｢ﾄｰﾜ｣</v>
      </c>
      <c r="O472" s="0" t="str">
        <f aca="false">ASC(E472)</f>
        <v>ﾄﾗﾏﾄﾞｰﾙ塩酸塩･ｱｾﾄｱﾐﾉﾌｪﾝ</v>
      </c>
      <c r="P472" s="16" t="n">
        <f aca="false">N(P471)+IF($C472=検索!$B$49,1,0)</f>
        <v>0</v>
      </c>
    </row>
    <row r="473" customFormat="false" ht="15" hidden="false" customHeight="false" outlineLevel="0" collapsed="false">
      <c r="A473" s="16" t="s">
        <v>221</v>
      </c>
      <c r="B473" s="0" t="s">
        <v>1374</v>
      </c>
      <c r="C473" s="0" t="n">
        <v>114</v>
      </c>
      <c r="D473" s="0" t="str">
        <f aca="false">IFERROR(VLOOKUP($C473,薬効分類マスタ!$A$2:$B$180,2,FALSE()),"未登録")</f>
        <v>解熱鎮痛消炎剤</v>
      </c>
      <c r="E473" s="16" t="s">
        <v>1352</v>
      </c>
      <c r="F473" s="16" t="s">
        <v>1027</v>
      </c>
      <c r="G473" s="16" t="s">
        <v>1375</v>
      </c>
      <c r="H473" s="16" t="s">
        <v>1286</v>
      </c>
      <c r="I473" s="0" t="n">
        <v>9.9</v>
      </c>
      <c r="J473" s="16" t="s">
        <v>239</v>
      </c>
      <c r="K473" s="0" t="str">
        <f aca="false">IFERROR(IF(VLOOKUP($C473,薬効分類マスタ!$A$2:$E$180,5,FALSE())=0,"",VLOOKUP($C473,薬効分類マスタ!$A$2:$E$180,5,FALSE())),"")</f>
        <v>解熱鎮痛薬</v>
      </c>
      <c r="L473" s="17"/>
      <c r="M473" s="16" t="n">
        <f aca="false">IF($K473="","",IF($L473&lt;&gt;"",$L473,VLOOKUP($C473,薬効分類マスタ!$A$2:$F$180,6,FALSE())))</f>
        <v>3</v>
      </c>
      <c r="N473" s="0" t="str">
        <f aca="false">ASC(G473)</f>
        <v>ﾄｱﾗｾｯﾄ配合錠｢三笠｣</v>
      </c>
      <c r="O473" s="0" t="str">
        <f aca="false">ASC(E473)</f>
        <v>ﾄﾗﾏﾄﾞｰﾙ塩酸塩･ｱｾﾄｱﾐﾉﾌｪﾝ</v>
      </c>
      <c r="P473" s="16" t="n">
        <f aca="false">N(P472)+IF($C473=検索!$B$49,1,0)</f>
        <v>0</v>
      </c>
    </row>
    <row r="474" customFormat="false" ht="15" hidden="false" customHeight="false" outlineLevel="0" collapsed="false">
      <c r="A474" s="16" t="s">
        <v>221</v>
      </c>
      <c r="B474" s="0" t="s">
        <v>1376</v>
      </c>
      <c r="C474" s="0" t="n">
        <v>114</v>
      </c>
      <c r="D474" s="0" t="str">
        <f aca="false">IFERROR(VLOOKUP($C474,薬効分類マスタ!$A$2:$B$180,2,FALSE()),"未登録")</f>
        <v>解熱鎮痛消炎剤</v>
      </c>
      <c r="E474" s="16" t="s">
        <v>1352</v>
      </c>
      <c r="F474" s="16" t="s">
        <v>1027</v>
      </c>
      <c r="G474" s="16" t="s">
        <v>1377</v>
      </c>
      <c r="H474" s="16" t="s">
        <v>542</v>
      </c>
      <c r="I474" s="0" t="n">
        <v>9.9</v>
      </c>
      <c r="J474" s="16" t="s">
        <v>239</v>
      </c>
      <c r="K474" s="0" t="str">
        <f aca="false">IFERROR(IF(VLOOKUP($C474,薬効分類マスタ!$A$2:$E$180,5,FALSE())=0,"",VLOOKUP($C474,薬効分類マスタ!$A$2:$E$180,5,FALSE())),"")</f>
        <v>解熱鎮痛薬</v>
      </c>
      <c r="L474" s="17"/>
      <c r="M474" s="16" t="n">
        <f aca="false">IF($K474="","",IF($L474&lt;&gt;"",$L474,VLOOKUP($C474,薬効分類マスタ!$A$2:$F$180,6,FALSE())))</f>
        <v>3</v>
      </c>
      <c r="N474" s="0" t="str">
        <f aca="false">ASC(G474)</f>
        <v>ﾄｱﾗｾｯﾄ配合錠｢NIG｣</v>
      </c>
      <c r="O474" s="0" t="str">
        <f aca="false">ASC(E474)</f>
        <v>ﾄﾗﾏﾄﾞｰﾙ塩酸塩･ｱｾﾄｱﾐﾉﾌｪﾝ</v>
      </c>
      <c r="P474" s="16" t="n">
        <f aca="false">N(P473)+IF($C474=検索!$B$49,1,0)</f>
        <v>0</v>
      </c>
    </row>
    <row r="475" customFormat="false" ht="15" hidden="false" customHeight="false" outlineLevel="0" collapsed="false">
      <c r="A475" s="16" t="s">
        <v>221</v>
      </c>
      <c r="B475" s="0" t="s">
        <v>1378</v>
      </c>
      <c r="C475" s="0" t="n">
        <v>114</v>
      </c>
      <c r="D475" s="0" t="str">
        <f aca="false">IFERROR(VLOOKUP($C475,薬効分類マスタ!$A$2:$B$180,2,FALSE()),"未登録")</f>
        <v>解熱鎮痛消炎剤</v>
      </c>
      <c r="E475" s="16" t="s">
        <v>1352</v>
      </c>
      <c r="F475" s="16" t="s">
        <v>1027</v>
      </c>
      <c r="G475" s="16" t="s">
        <v>1379</v>
      </c>
      <c r="H475" s="16" t="s">
        <v>568</v>
      </c>
      <c r="I475" s="0" t="n">
        <v>9.9</v>
      </c>
      <c r="J475" s="16" t="s">
        <v>239</v>
      </c>
      <c r="K475" s="0" t="str">
        <f aca="false">IFERROR(IF(VLOOKUP($C475,薬効分類マスタ!$A$2:$E$180,5,FALSE())=0,"",VLOOKUP($C475,薬効分類マスタ!$A$2:$E$180,5,FALSE())),"")</f>
        <v>解熱鎮痛薬</v>
      </c>
      <c r="L475" s="17"/>
      <c r="M475" s="16" t="n">
        <f aca="false">IF($K475="","",IF($L475&lt;&gt;"",$L475,VLOOKUP($C475,薬効分類マスタ!$A$2:$F$180,6,FALSE())))</f>
        <v>3</v>
      </c>
      <c r="N475" s="0" t="str">
        <f aca="false">ASC(G475)</f>
        <v>ﾄｱﾗｾｯﾄ配合錠｢KMP｣</v>
      </c>
      <c r="O475" s="0" t="str">
        <f aca="false">ASC(E475)</f>
        <v>ﾄﾗﾏﾄﾞｰﾙ塩酸塩･ｱｾﾄｱﾐﾉﾌｪﾝ</v>
      </c>
      <c r="P475" s="16" t="n">
        <f aca="false">N(P474)+IF($C475=検索!$B$49,1,0)</f>
        <v>0</v>
      </c>
    </row>
    <row r="476" customFormat="false" ht="15" hidden="false" customHeight="false" outlineLevel="0" collapsed="false">
      <c r="A476" s="16" t="s">
        <v>221</v>
      </c>
      <c r="B476" s="0" t="s">
        <v>1380</v>
      </c>
      <c r="C476" s="0" t="n">
        <v>116</v>
      </c>
      <c r="D476" s="0" t="str">
        <f aca="false">IFERROR(VLOOKUP($C476,薬効分類マスタ!$A$2:$B$180,2,FALSE()),"未登録")</f>
        <v>抗パーキンソン剤</v>
      </c>
      <c r="E476" s="16" t="s">
        <v>1381</v>
      </c>
      <c r="F476" s="16" t="s">
        <v>307</v>
      </c>
      <c r="G476" s="16" t="s">
        <v>1382</v>
      </c>
      <c r="I476" s="0" t="n">
        <v>6.9</v>
      </c>
      <c r="J476" s="16" t="s">
        <v>239</v>
      </c>
      <c r="K476" s="0" t="str">
        <f aca="false">IFERROR(IF(VLOOKUP($C476,薬効分類マスタ!$A$2:$E$180,5,FALSE())=0,"",VLOOKUP($C476,薬効分類マスタ!$A$2:$E$180,5,FALSE())),"")</f>
        <v/>
      </c>
      <c r="L476" s="17"/>
      <c r="M476" s="0" t="str">
        <f aca="false">IF($K476="","",IF($L476&lt;&gt;"",$L476,VLOOKUP($C476,薬効分類マスタ!$A$2:$F$180,6,FALSE())))</f>
        <v/>
      </c>
      <c r="N476" s="0" t="str">
        <f aca="false">ASC(G476)</f>
        <v>ｱﾏﾝﾀｼﾞﾝ塩酸塩10%細粒</v>
      </c>
      <c r="O476" s="0" t="str">
        <f aca="false">ASC(E476)</f>
        <v>ｱﾏﾝﾀｼﾞﾝ塩酸塩</v>
      </c>
      <c r="P476" s="16" t="n">
        <f aca="false">N(P475)+IF($C476=検索!$B$49,1,0)</f>
        <v>0</v>
      </c>
    </row>
    <row r="477" customFormat="false" ht="15" hidden="false" customHeight="false" outlineLevel="0" collapsed="false">
      <c r="A477" s="16" t="s">
        <v>221</v>
      </c>
      <c r="B477" s="0" t="s">
        <v>1383</v>
      </c>
      <c r="C477" s="0" t="n">
        <v>116</v>
      </c>
      <c r="D477" s="0" t="str">
        <f aca="false">IFERROR(VLOOKUP($C477,薬効分類マスタ!$A$2:$B$180,2,FALSE()),"未登録")</f>
        <v>抗パーキンソン剤</v>
      </c>
      <c r="E477" s="16" t="s">
        <v>1381</v>
      </c>
      <c r="F477" s="16" t="s">
        <v>411</v>
      </c>
      <c r="G477" s="16" t="s">
        <v>1384</v>
      </c>
      <c r="I477" s="0" t="n">
        <v>6.3</v>
      </c>
      <c r="J477" s="16" t="s">
        <v>239</v>
      </c>
      <c r="K477" s="0" t="str">
        <f aca="false">IFERROR(IF(VLOOKUP($C477,薬効分類マスタ!$A$2:$E$180,5,FALSE())=0,"",VLOOKUP($C477,薬効分類マスタ!$A$2:$E$180,5,FALSE())),"")</f>
        <v/>
      </c>
      <c r="L477" s="17"/>
      <c r="M477" s="0" t="str">
        <f aca="false">IF($K477="","",IF($L477&lt;&gt;"",$L477,VLOOKUP($C477,薬効分類マスタ!$A$2:$F$180,6,FALSE())))</f>
        <v/>
      </c>
      <c r="N477" s="0" t="str">
        <f aca="false">ASC(G477)</f>
        <v>ｱﾏﾝﾀｼﾞﾝ塩酸塩50mg錠</v>
      </c>
      <c r="O477" s="0" t="str">
        <f aca="false">ASC(E477)</f>
        <v>ｱﾏﾝﾀｼﾞﾝ塩酸塩</v>
      </c>
      <c r="P477" s="16" t="n">
        <f aca="false">N(P476)+IF($C477=検索!$B$49,1,0)</f>
        <v>0</v>
      </c>
    </row>
    <row r="478" customFormat="false" ht="15" hidden="false" customHeight="false" outlineLevel="0" collapsed="false">
      <c r="A478" s="16" t="s">
        <v>221</v>
      </c>
      <c r="B478" s="0" t="s">
        <v>1385</v>
      </c>
      <c r="C478" s="0" t="n">
        <v>116</v>
      </c>
      <c r="D478" s="0" t="str">
        <f aca="false">IFERROR(VLOOKUP($C478,薬効分類マスタ!$A$2:$B$180,2,FALSE()),"未登録")</f>
        <v>抗パーキンソン剤</v>
      </c>
      <c r="E478" s="16" t="s">
        <v>1381</v>
      </c>
      <c r="F478" s="16" t="s">
        <v>411</v>
      </c>
      <c r="G478" s="16" t="s">
        <v>1386</v>
      </c>
      <c r="H478" s="16" t="s">
        <v>658</v>
      </c>
      <c r="I478" s="0" t="n">
        <v>7.4</v>
      </c>
      <c r="J478" s="16" t="s">
        <v>232</v>
      </c>
      <c r="K478" s="0" t="str">
        <f aca="false">IFERROR(IF(VLOOKUP($C478,薬効分類マスタ!$A$2:$E$180,5,FALSE())=0,"",VLOOKUP($C478,薬効分類マスタ!$A$2:$E$180,5,FALSE())),"")</f>
        <v/>
      </c>
      <c r="L478" s="17"/>
      <c r="M478" s="0" t="str">
        <f aca="false">IF($K478="","",IF($L478&lt;&gt;"",$L478,VLOOKUP($C478,薬効分類マスタ!$A$2:$F$180,6,FALSE())))</f>
        <v/>
      </c>
      <c r="N478" s="0" t="str">
        <f aca="false">ASC(G478)</f>
        <v>ｼﾝﾒﾄﾚﾙ錠50mg</v>
      </c>
      <c r="O478" s="0" t="str">
        <f aca="false">ASC(E478)</f>
        <v>ｱﾏﾝﾀｼﾞﾝ塩酸塩</v>
      </c>
      <c r="P478" s="16" t="n">
        <f aca="false">N(P477)+IF($C478=検索!$B$49,1,0)</f>
        <v>0</v>
      </c>
    </row>
    <row r="479" customFormat="false" ht="15" hidden="false" customHeight="false" outlineLevel="0" collapsed="false">
      <c r="A479" s="16" t="s">
        <v>221</v>
      </c>
      <c r="B479" s="0" t="s">
        <v>1387</v>
      </c>
      <c r="C479" s="0" t="n">
        <v>116</v>
      </c>
      <c r="D479" s="0" t="str">
        <f aca="false">IFERROR(VLOOKUP($C479,薬効分類マスタ!$A$2:$B$180,2,FALSE()),"未登録")</f>
        <v>抗パーキンソン剤</v>
      </c>
      <c r="E479" s="16" t="s">
        <v>1381</v>
      </c>
      <c r="F479" s="16" t="s">
        <v>627</v>
      </c>
      <c r="G479" s="16" t="s">
        <v>1388</v>
      </c>
      <c r="I479" s="0" t="n">
        <v>6.3</v>
      </c>
      <c r="J479" s="16" t="s">
        <v>239</v>
      </c>
      <c r="K479" s="0" t="str">
        <f aca="false">IFERROR(IF(VLOOKUP($C479,薬効分類マスタ!$A$2:$E$180,5,FALSE())=0,"",VLOOKUP($C479,薬効分類マスタ!$A$2:$E$180,5,FALSE())),"")</f>
        <v/>
      </c>
      <c r="L479" s="17"/>
      <c r="M479" s="0" t="str">
        <f aca="false">IF($K479="","",IF($L479&lt;&gt;"",$L479,VLOOKUP($C479,薬効分類マスタ!$A$2:$F$180,6,FALSE())))</f>
        <v/>
      </c>
      <c r="N479" s="0" t="str">
        <f aca="false">ASC(G479)</f>
        <v>ｱﾏﾝﾀｼﾞﾝ塩酸塩100mg錠</v>
      </c>
      <c r="O479" s="0" t="str">
        <f aca="false">ASC(E479)</f>
        <v>ｱﾏﾝﾀｼﾞﾝ塩酸塩</v>
      </c>
      <c r="P479" s="16" t="n">
        <f aca="false">N(P478)+IF($C479=検索!$B$49,1,0)</f>
        <v>0</v>
      </c>
    </row>
    <row r="480" customFormat="false" ht="15" hidden="false" customHeight="false" outlineLevel="0" collapsed="false">
      <c r="A480" s="16" t="s">
        <v>221</v>
      </c>
      <c r="B480" s="0" t="s">
        <v>1389</v>
      </c>
      <c r="C480" s="0" t="n">
        <v>116</v>
      </c>
      <c r="D480" s="0" t="str">
        <f aca="false">IFERROR(VLOOKUP($C480,薬効分類マスタ!$A$2:$B$180,2,FALSE()),"未登録")</f>
        <v>抗パーキンソン剤</v>
      </c>
      <c r="E480" s="16" t="s">
        <v>1381</v>
      </c>
      <c r="F480" s="16" t="s">
        <v>627</v>
      </c>
      <c r="G480" s="16" t="s">
        <v>1390</v>
      </c>
      <c r="H480" s="16" t="s">
        <v>658</v>
      </c>
      <c r="I480" s="0" t="n">
        <v>6.3</v>
      </c>
      <c r="J480" s="16" t="s">
        <v>232</v>
      </c>
      <c r="K480" s="0" t="str">
        <f aca="false">IFERROR(IF(VLOOKUP($C480,薬効分類マスタ!$A$2:$E$180,5,FALSE())=0,"",VLOOKUP($C480,薬効分類マスタ!$A$2:$E$180,5,FALSE())),"")</f>
        <v/>
      </c>
      <c r="L480" s="17"/>
      <c r="M480" s="0" t="str">
        <f aca="false">IF($K480="","",IF($L480&lt;&gt;"",$L480,VLOOKUP($C480,薬効分類マスタ!$A$2:$F$180,6,FALSE())))</f>
        <v/>
      </c>
      <c r="N480" s="0" t="str">
        <f aca="false">ASC(G480)</f>
        <v>ｼﾝﾒﾄﾚﾙ錠100mg</v>
      </c>
      <c r="O480" s="0" t="str">
        <f aca="false">ASC(E480)</f>
        <v>ｱﾏﾝﾀｼﾞﾝ塩酸塩</v>
      </c>
      <c r="P480" s="16" t="n">
        <f aca="false">N(P479)+IF($C480=検索!$B$49,1,0)</f>
        <v>0</v>
      </c>
    </row>
    <row r="481" customFormat="false" ht="15" hidden="false" customHeight="false" outlineLevel="0" collapsed="false">
      <c r="A481" s="16" t="s">
        <v>221</v>
      </c>
      <c r="B481" s="0" t="s">
        <v>1391</v>
      </c>
      <c r="C481" s="0" t="n">
        <v>116</v>
      </c>
      <c r="D481" s="0" t="str">
        <f aca="false">IFERROR(VLOOKUP($C481,薬効分類マスタ!$A$2:$B$180,2,FALSE()),"未登録")</f>
        <v>抗パーキンソン剤</v>
      </c>
      <c r="E481" s="16" t="s">
        <v>1392</v>
      </c>
      <c r="F481" s="16" t="s">
        <v>229</v>
      </c>
      <c r="G481" s="16" t="s">
        <v>1393</v>
      </c>
      <c r="H481" s="16" t="s">
        <v>473</v>
      </c>
      <c r="I481" s="0" t="n">
        <v>11.7</v>
      </c>
      <c r="J481" s="16" t="s">
        <v>239</v>
      </c>
      <c r="K481" s="0" t="str">
        <f aca="false">IFERROR(IF(VLOOKUP($C481,薬効分類マスタ!$A$2:$E$180,5,FALSE())=0,"",VLOOKUP($C481,薬効分類マスタ!$A$2:$E$180,5,FALSE())),"")</f>
        <v/>
      </c>
      <c r="L481" s="17"/>
      <c r="M481" s="0" t="str">
        <f aca="false">IF($K481="","",IF($L481&lt;&gt;"",$L481,VLOOKUP($C481,薬効分類マスタ!$A$2:$F$180,6,FALSE())))</f>
        <v/>
      </c>
      <c r="N481" s="0" t="str">
        <f aca="false">ASC(G481)</f>
        <v>ﾋﾞﾍﾟﾘﾃﾞﾝ塩酸塩散1%｢ﾖｼﾄﾐ｣</v>
      </c>
      <c r="O481" s="0" t="str">
        <f aca="false">ASC(E481)</f>
        <v>ﾋﾞﾍﾟﾘﾃﾞﾝ塩酸塩</v>
      </c>
      <c r="P481" s="16" t="n">
        <f aca="false">N(P480)+IF($C481=検索!$B$49,1,0)</f>
        <v>0</v>
      </c>
    </row>
    <row r="482" customFormat="false" ht="15" hidden="false" customHeight="false" outlineLevel="0" collapsed="false">
      <c r="A482" s="16" t="s">
        <v>221</v>
      </c>
      <c r="B482" s="0" t="s">
        <v>1394</v>
      </c>
      <c r="C482" s="0" t="n">
        <v>116</v>
      </c>
      <c r="D482" s="0" t="str">
        <f aca="false">IFERROR(VLOOKUP($C482,薬効分類マスタ!$A$2:$B$180,2,FALSE()),"未登録")</f>
        <v>抗パーキンソン剤</v>
      </c>
      <c r="E482" s="16" t="s">
        <v>1392</v>
      </c>
      <c r="F482" s="16" t="s">
        <v>229</v>
      </c>
      <c r="G482" s="16" t="s">
        <v>1395</v>
      </c>
      <c r="H482" s="16" t="s">
        <v>504</v>
      </c>
      <c r="I482" s="0" t="n">
        <v>19.2</v>
      </c>
      <c r="J482" s="16" t="s">
        <v>232</v>
      </c>
      <c r="K482" s="0" t="str">
        <f aca="false">IFERROR(IF(VLOOKUP($C482,薬効分類マスタ!$A$2:$E$180,5,FALSE())=0,"",VLOOKUP($C482,薬効分類マスタ!$A$2:$E$180,5,FALSE())),"")</f>
        <v/>
      </c>
      <c r="L482" s="17"/>
      <c r="M482" s="0" t="str">
        <f aca="false">IF($K482="","",IF($L482&lt;&gt;"",$L482,VLOOKUP($C482,薬効分類マスタ!$A$2:$F$180,6,FALSE())))</f>
        <v/>
      </c>
      <c r="N482" s="0" t="str">
        <f aca="false">ASC(G482)</f>
        <v>ｱｷﾈﾄﾝ細粒1%</v>
      </c>
      <c r="O482" s="0" t="str">
        <f aca="false">ASC(E482)</f>
        <v>ﾋﾞﾍﾟﾘﾃﾞﾝ塩酸塩</v>
      </c>
      <c r="P482" s="16" t="n">
        <f aca="false">N(P481)+IF($C482=検索!$B$49,1,0)</f>
        <v>0</v>
      </c>
    </row>
    <row r="483" customFormat="false" ht="15" hidden="false" customHeight="false" outlineLevel="0" collapsed="false">
      <c r="A483" s="16" t="s">
        <v>221</v>
      </c>
      <c r="B483" s="0" t="s">
        <v>1396</v>
      </c>
      <c r="C483" s="0" t="n">
        <v>116</v>
      </c>
      <c r="D483" s="0" t="str">
        <f aca="false">IFERROR(VLOOKUP($C483,薬効分類マスタ!$A$2:$B$180,2,FALSE()),"未登録")</f>
        <v>抗パーキンソン剤</v>
      </c>
      <c r="E483" s="16" t="s">
        <v>1392</v>
      </c>
      <c r="F483" s="16" t="s">
        <v>229</v>
      </c>
      <c r="G483" s="16" t="s">
        <v>1397</v>
      </c>
      <c r="H483" s="16" t="s">
        <v>238</v>
      </c>
      <c r="I483" s="0" t="n">
        <v>11</v>
      </c>
      <c r="J483" s="16" t="s">
        <v>239</v>
      </c>
      <c r="K483" s="0" t="str">
        <f aca="false">IFERROR(IF(VLOOKUP($C483,薬効分類マスタ!$A$2:$E$180,5,FALSE())=0,"",VLOOKUP($C483,薬効分類マスタ!$A$2:$E$180,5,FALSE())),"")</f>
        <v/>
      </c>
      <c r="L483" s="17"/>
      <c r="M483" s="0" t="str">
        <f aca="false">IF($K483="","",IF($L483&lt;&gt;"",$L483,VLOOKUP($C483,薬効分類マスタ!$A$2:$F$180,6,FALSE())))</f>
        <v/>
      </c>
      <c r="N483" s="0" t="str">
        <f aca="false">ASC(G483)</f>
        <v>ﾋﾞﾍﾟﾘﾃﾞﾝ塩酸塩細粒1%｢ｱﾒﾙ｣</v>
      </c>
      <c r="O483" s="0" t="str">
        <f aca="false">ASC(E483)</f>
        <v>ﾋﾞﾍﾟﾘﾃﾞﾝ塩酸塩</v>
      </c>
      <c r="P483" s="16" t="n">
        <f aca="false">N(P482)+IF($C483=検索!$B$49,1,0)</f>
        <v>0</v>
      </c>
    </row>
    <row r="484" customFormat="false" ht="15" hidden="false" customHeight="false" outlineLevel="0" collapsed="false">
      <c r="A484" s="16" t="s">
        <v>221</v>
      </c>
      <c r="B484" s="0" t="s">
        <v>1398</v>
      </c>
      <c r="C484" s="0" t="n">
        <v>116</v>
      </c>
      <c r="D484" s="0" t="str">
        <f aca="false">IFERROR(VLOOKUP($C484,薬効分類マスタ!$A$2:$B$180,2,FALSE()),"未登録")</f>
        <v>抗パーキンソン剤</v>
      </c>
      <c r="E484" s="16" t="s">
        <v>1392</v>
      </c>
      <c r="F484" s="16" t="s">
        <v>234</v>
      </c>
      <c r="G484" s="16" t="s">
        <v>1399</v>
      </c>
      <c r="I484" s="0" t="n">
        <v>6.1</v>
      </c>
      <c r="J484" s="16" t="s">
        <v>239</v>
      </c>
      <c r="K484" s="0" t="str">
        <f aca="false">IFERROR(IF(VLOOKUP($C484,薬効分類マスタ!$A$2:$E$180,5,FALSE())=0,"",VLOOKUP($C484,薬効分類マスタ!$A$2:$E$180,5,FALSE())),"")</f>
        <v/>
      </c>
      <c r="L484" s="17"/>
      <c r="M484" s="0" t="str">
        <f aca="false">IF($K484="","",IF($L484&lt;&gt;"",$L484,VLOOKUP($C484,薬効分類マスタ!$A$2:$F$180,6,FALSE())))</f>
        <v/>
      </c>
      <c r="N484" s="0" t="str">
        <f aca="false">ASC(G484)</f>
        <v>ﾋﾞﾍﾟﾘﾃﾞﾝ塩酸塩1mg錠</v>
      </c>
      <c r="O484" s="0" t="str">
        <f aca="false">ASC(E484)</f>
        <v>ﾋﾞﾍﾟﾘﾃﾞﾝ塩酸塩</v>
      </c>
      <c r="P484" s="16" t="n">
        <f aca="false">N(P483)+IF($C484=検索!$B$49,1,0)</f>
        <v>0</v>
      </c>
    </row>
    <row r="485" customFormat="false" ht="15" hidden="false" customHeight="false" outlineLevel="0" collapsed="false">
      <c r="A485" s="16" t="s">
        <v>221</v>
      </c>
      <c r="B485" s="0" t="s">
        <v>1400</v>
      </c>
      <c r="C485" s="0" t="n">
        <v>116</v>
      </c>
      <c r="D485" s="0" t="str">
        <f aca="false">IFERROR(VLOOKUP($C485,薬効分類マスタ!$A$2:$B$180,2,FALSE()),"未登録")</f>
        <v>抗パーキンソン剤</v>
      </c>
      <c r="E485" s="16" t="s">
        <v>1392</v>
      </c>
      <c r="F485" s="16" t="s">
        <v>234</v>
      </c>
      <c r="G485" s="16" t="s">
        <v>1401</v>
      </c>
      <c r="H485" s="16" t="s">
        <v>504</v>
      </c>
      <c r="I485" s="0" t="n">
        <v>6.1</v>
      </c>
      <c r="K485" s="0" t="str">
        <f aca="false">IFERROR(IF(VLOOKUP($C485,薬効分類マスタ!$A$2:$E$180,5,FALSE())=0,"",VLOOKUP($C485,薬効分類マスタ!$A$2:$E$180,5,FALSE())),"")</f>
        <v/>
      </c>
      <c r="L485" s="17"/>
      <c r="M485" s="0" t="str">
        <f aca="false">IF($K485="","",IF($L485&lt;&gt;"",$L485,VLOOKUP($C485,薬効分類マスタ!$A$2:$F$180,6,FALSE())))</f>
        <v/>
      </c>
      <c r="N485" s="0" t="str">
        <f aca="false">ASC(G485)</f>
        <v>ｱｷﾈﾄﾝ錠1mg</v>
      </c>
      <c r="O485" s="0" t="str">
        <f aca="false">ASC(E485)</f>
        <v>ﾋﾞﾍﾟﾘﾃﾞﾝ塩酸塩</v>
      </c>
      <c r="P485" s="16" t="n">
        <f aca="false">N(P484)+IF($C485=検索!$B$49,1,0)</f>
        <v>0</v>
      </c>
    </row>
    <row r="486" customFormat="false" ht="15" hidden="false" customHeight="false" outlineLevel="0" collapsed="false">
      <c r="A486" s="16" t="s">
        <v>221</v>
      </c>
      <c r="B486" s="0" t="s">
        <v>1402</v>
      </c>
      <c r="C486" s="0" t="n">
        <v>116</v>
      </c>
      <c r="D486" s="0" t="str">
        <f aca="false">IFERROR(VLOOKUP($C486,薬効分類マスタ!$A$2:$B$180,2,FALSE()),"未登録")</f>
        <v>抗パーキンソン剤</v>
      </c>
      <c r="E486" s="16" t="s">
        <v>1392</v>
      </c>
      <c r="F486" s="16" t="s">
        <v>241</v>
      </c>
      <c r="G486" s="16" t="s">
        <v>1403</v>
      </c>
      <c r="H486" s="16" t="s">
        <v>385</v>
      </c>
      <c r="I486" s="0" t="n">
        <v>6.1</v>
      </c>
      <c r="J486" s="16" t="s">
        <v>239</v>
      </c>
      <c r="K486" s="0" t="str">
        <f aca="false">IFERROR(IF(VLOOKUP($C486,薬効分類マスタ!$A$2:$E$180,5,FALSE())=0,"",VLOOKUP($C486,薬効分類マスタ!$A$2:$E$180,5,FALSE())),"")</f>
        <v/>
      </c>
      <c r="L486" s="17"/>
      <c r="M486" s="0" t="str">
        <f aca="false">IF($K486="","",IF($L486&lt;&gt;"",$L486,VLOOKUP($C486,薬効分類マスタ!$A$2:$F$180,6,FALSE())))</f>
        <v/>
      </c>
      <c r="N486" s="0" t="str">
        <f aca="false">ASC(G486)</f>
        <v>ﾋﾞﾍﾟﾘﾃﾞﾝ塩酸塩錠2mg｢ｻﾜｲ｣</v>
      </c>
      <c r="O486" s="0" t="str">
        <f aca="false">ASC(E486)</f>
        <v>ﾋﾞﾍﾟﾘﾃﾞﾝ塩酸塩</v>
      </c>
      <c r="P486" s="16" t="n">
        <f aca="false">N(P485)+IF($C486=検索!$B$49,1,0)</f>
        <v>0</v>
      </c>
    </row>
    <row r="487" customFormat="false" ht="15" hidden="false" customHeight="false" outlineLevel="0" collapsed="false">
      <c r="A487" s="16" t="s">
        <v>221</v>
      </c>
      <c r="B487" s="0" t="s">
        <v>1404</v>
      </c>
      <c r="C487" s="0" t="n">
        <v>116</v>
      </c>
      <c r="D487" s="0" t="str">
        <f aca="false">IFERROR(VLOOKUP($C487,薬効分類マスタ!$A$2:$B$180,2,FALSE()),"未登録")</f>
        <v>抗パーキンソン剤</v>
      </c>
      <c r="E487" s="16" t="s">
        <v>1405</v>
      </c>
      <c r="F487" s="16" t="s">
        <v>1042</v>
      </c>
      <c r="G487" s="16" t="s">
        <v>1406</v>
      </c>
      <c r="H487" s="16" t="s">
        <v>1300</v>
      </c>
      <c r="I487" s="0" t="n">
        <v>44.1</v>
      </c>
      <c r="J487" s="16" t="s">
        <v>232</v>
      </c>
      <c r="K487" s="0" t="str">
        <f aca="false">IFERROR(IF(VLOOKUP($C487,薬効分類マスタ!$A$2:$E$180,5,FALSE())=0,"",VLOOKUP($C487,薬効分類マスタ!$A$2:$E$180,5,FALSE())),"")</f>
        <v/>
      </c>
      <c r="L487" s="17"/>
      <c r="M487" s="0" t="str">
        <f aca="false">IF($K487="","",IF($L487&lt;&gt;"",$L487,VLOOKUP($C487,薬効分類マスタ!$A$2:$F$180,6,FALSE())))</f>
        <v/>
      </c>
      <c r="N487" s="0" t="str">
        <f aca="false">ASC(G487)</f>
        <v>ﾄﾞﾊﾟｽﾄﾝ散98.5%</v>
      </c>
      <c r="O487" s="0" t="str">
        <f aca="false">ASC(E487)</f>
        <v>ﾚﾎﾞﾄﾞﾊﾟ</v>
      </c>
      <c r="P487" s="16" t="n">
        <f aca="false">N(P486)+IF($C487=検索!$B$49,1,0)</f>
        <v>0</v>
      </c>
    </row>
    <row r="488" customFormat="false" ht="15" hidden="false" customHeight="false" outlineLevel="0" collapsed="false">
      <c r="A488" s="16" t="s">
        <v>221</v>
      </c>
      <c r="B488" s="0" t="s">
        <v>1407</v>
      </c>
      <c r="C488" s="0" t="n">
        <v>116</v>
      </c>
      <c r="D488" s="0" t="str">
        <f aca="false">IFERROR(VLOOKUP($C488,薬効分類マスタ!$A$2:$B$180,2,FALSE()),"未登録")</f>
        <v>抗パーキンソン剤</v>
      </c>
      <c r="E488" s="16" t="s">
        <v>1408</v>
      </c>
      <c r="F488" s="16" t="s">
        <v>241</v>
      </c>
      <c r="G488" s="16" t="s">
        <v>1409</v>
      </c>
      <c r="I488" s="0" t="n">
        <v>10.8</v>
      </c>
      <c r="K488" s="0" t="str">
        <f aca="false">IFERROR(IF(VLOOKUP($C488,薬効分類マスタ!$A$2:$E$180,5,FALSE())=0,"",VLOOKUP($C488,薬効分類マスタ!$A$2:$E$180,5,FALSE())),"")</f>
        <v/>
      </c>
      <c r="L488" s="17"/>
      <c r="M488" s="0" t="str">
        <f aca="false">IF($K488="","",IF($L488&lt;&gt;"",$L488,VLOOKUP($C488,薬効分類マスタ!$A$2:$F$180,6,FALSE())))</f>
        <v/>
      </c>
      <c r="N488" s="0" t="str">
        <f aca="false">ASC(G488)</f>
        <v>ﾄﾘﾍｷｼﾌｪﾆｼﾞﾙ塩酸塩錠</v>
      </c>
      <c r="O488" s="0" t="str">
        <f aca="false">ASC(E488)</f>
        <v>ﾄﾘﾍｷｼﾌｪﾆｼﾞﾙ塩酸塩</v>
      </c>
      <c r="P488" s="16" t="n">
        <f aca="false">N(P487)+IF($C488=検索!$B$49,1,0)</f>
        <v>0</v>
      </c>
    </row>
    <row r="489" customFormat="false" ht="15" hidden="false" customHeight="false" outlineLevel="0" collapsed="false">
      <c r="A489" s="16" t="s">
        <v>221</v>
      </c>
      <c r="B489" s="0" t="s">
        <v>1410</v>
      </c>
      <c r="C489" s="0" t="n">
        <v>116</v>
      </c>
      <c r="D489" s="0" t="str">
        <f aca="false">IFERROR(VLOOKUP($C489,薬効分類マスタ!$A$2:$B$180,2,FALSE()),"未登録")</f>
        <v>抗パーキンソン剤</v>
      </c>
      <c r="E489" s="16" t="s">
        <v>1408</v>
      </c>
      <c r="F489" s="16" t="s">
        <v>241</v>
      </c>
      <c r="G489" s="16" t="s">
        <v>1411</v>
      </c>
      <c r="H489" s="16" t="s">
        <v>601</v>
      </c>
      <c r="I489" s="0" t="n">
        <v>10.4</v>
      </c>
      <c r="K489" s="0" t="str">
        <f aca="false">IFERROR(IF(VLOOKUP($C489,薬効分類マスタ!$A$2:$E$180,5,FALSE())=0,"",VLOOKUP($C489,薬効分類マスタ!$A$2:$E$180,5,FALSE())),"")</f>
        <v/>
      </c>
      <c r="L489" s="17"/>
      <c r="M489" s="0" t="str">
        <f aca="false">IF($K489="","",IF($L489&lt;&gt;"",$L489,VLOOKUP($C489,薬効分類マスタ!$A$2:$F$180,6,FALSE())))</f>
        <v/>
      </c>
      <c r="N489" s="0" t="str">
        <f aca="false">ASC(G489)</f>
        <v>ﾄﾘﾍｷｼﾌｪﾆｼﾞﾙ塩酸塩錠2mg｢杏林｣</v>
      </c>
      <c r="O489" s="0" t="str">
        <f aca="false">ASC(E489)</f>
        <v>ﾄﾘﾍｷｼﾌｪﾆｼﾞﾙ塩酸塩</v>
      </c>
      <c r="P489" s="16" t="n">
        <f aca="false">N(P488)+IF($C489=検索!$B$49,1,0)</f>
        <v>0</v>
      </c>
    </row>
    <row r="490" customFormat="false" ht="15" hidden="false" customHeight="false" outlineLevel="0" collapsed="false">
      <c r="A490" s="16" t="s">
        <v>221</v>
      </c>
      <c r="B490" s="0" t="s">
        <v>1412</v>
      </c>
      <c r="C490" s="0" t="n">
        <v>116</v>
      </c>
      <c r="D490" s="0" t="str">
        <f aca="false">IFERROR(VLOOKUP($C490,薬効分類マスタ!$A$2:$B$180,2,FALSE()),"未登録")</f>
        <v>抗パーキンソン剤</v>
      </c>
      <c r="E490" s="16" t="s">
        <v>1408</v>
      </c>
      <c r="F490" s="16" t="s">
        <v>229</v>
      </c>
      <c r="G490" s="16" t="s">
        <v>1413</v>
      </c>
      <c r="H490" s="16" t="s">
        <v>272</v>
      </c>
      <c r="I490" s="0" t="n">
        <v>10.5</v>
      </c>
      <c r="K490" s="0" t="str">
        <f aca="false">IFERROR(IF(VLOOKUP($C490,薬効分類マスタ!$A$2:$E$180,5,FALSE())=0,"",VLOOKUP($C490,薬効分類マスタ!$A$2:$E$180,5,FALSE())),"")</f>
        <v/>
      </c>
      <c r="L490" s="17"/>
      <c r="M490" s="0" t="str">
        <f aca="false">IF($K490="","",IF($L490&lt;&gt;"",$L490,VLOOKUP($C490,薬効分類マスタ!$A$2:$F$180,6,FALSE())))</f>
        <v/>
      </c>
      <c r="N490" s="0" t="str">
        <f aca="false">ASC(G490)</f>
        <v>ｱｰﾃﾝ散1%</v>
      </c>
      <c r="O490" s="0" t="str">
        <f aca="false">ASC(E490)</f>
        <v>ﾄﾘﾍｷｼﾌｪﾆｼﾞﾙ塩酸塩</v>
      </c>
      <c r="P490" s="16" t="n">
        <f aca="false">N(P489)+IF($C490=検索!$B$49,1,0)</f>
        <v>0</v>
      </c>
    </row>
    <row r="491" customFormat="false" ht="15" hidden="false" customHeight="false" outlineLevel="0" collapsed="false">
      <c r="A491" s="16" t="s">
        <v>221</v>
      </c>
      <c r="B491" s="0" t="s">
        <v>1414</v>
      </c>
      <c r="C491" s="0" t="n">
        <v>116</v>
      </c>
      <c r="D491" s="0" t="str">
        <f aca="false">IFERROR(VLOOKUP($C491,薬効分類マスタ!$A$2:$B$180,2,FALSE()),"未登録")</f>
        <v>抗パーキンソン剤</v>
      </c>
      <c r="E491" s="16" t="s">
        <v>1408</v>
      </c>
      <c r="F491" s="16" t="s">
        <v>229</v>
      </c>
      <c r="G491" s="16" t="s">
        <v>1415</v>
      </c>
      <c r="H491" s="16" t="s">
        <v>1064</v>
      </c>
      <c r="I491" s="0" t="n">
        <v>14.7</v>
      </c>
      <c r="J491" s="16" t="s">
        <v>239</v>
      </c>
      <c r="K491" s="0" t="str">
        <f aca="false">IFERROR(IF(VLOOKUP($C491,薬効分類マスタ!$A$2:$E$180,5,FALSE())=0,"",VLOOKUP($C491,薬効分類マスタ!$A$2:$E$180,5,FALSE())),"")</f>
        <v/>
      </c>
      <c r="L491" s="17"/>
      <c r="M491" s="0" t="str">
        <f aca="false">IF($K491="","",IF($L491&lt;&gt;"",$L491,VLOOKUP($C491,薬効分類マスタ!$A$2:$F$180,6,FALSE())))</f>
        <v/>
      </c>
      <c r="N491" s="0" t="str">
        <f aca="false">ASC(G491)</f>
        <v>ﾄﾘﾍｷｼﾌｪﾆｼﾞﾙ塩酸塩散1%｢CH｣</v>
      </c>
      <c r="O491" s="0" t="str">
        <f aca="false">ASC(E491)</f>
        <v>ﾄﾘﾍｷｼﾌｪﾆｼﾞﾙ塩酸塩</v>
      </c>
      <c r="P491" s="16" t="n">
        <f aca="false">N(P490)+IF($C491=検索!$B$49,1,0)</f>
        <v>0</v>
      </c>
    </row>
    <row r="492" customFormat="false" ht="15" hidden="false" customHeight="false" outlineLevel="0" collapsed="false">
      <c r="A492" s="16" t="s">
        <v>221</v>
      </c>
      <c r="B492" s="0" t="s">
        <v>1416</v>
      </c>
      <c r="C492" s="0" t="n">
        <v>116</v>
      </c>
      <c r="D492" s="0" t="str">
        <f aca="false">IFERROR(VLOOKUP($C492,薬効分類マスタ!$A$2:$B$180,2,FALSE()),"未登録")</f>
        <v>抗パーキンソン剤</v>
      </c>
      <c r="E492" s="16" t="s">
        <v>1417</v>
      </c>
      <c r="F492" s="16" t="s">
        <v>1418</v>
      </c>
      <c r="G492" s="16" t="s">
        <v>1419</v>
      </c>
      <c r="I492" s="0" t="n">
        <v>10.8</v>
      </c>
      <c r="J492" s="16" t="s">
        <v>239</v>
      </c>
      <c r="K492" s="0" t="str">
        <f aca="false">IFERROR(IF(VLOOKUP($C492,薬効分類マスタ!$A$2:$E$180,5,FALSE())=0,"",VLOOKUP($C492,薬効分類マスタ!$A$2:$E$180,5,FALSE())),"")</f>
        <v/>
      </c>
      <c r="L492" s="17"/>
      <c r="M492" s="0" t="str">
        <f aca="false">IF($K492="","",IF($L492&lt;&gt;"",$L492,VLOOKUP($C492,薬効分類マスタ!$A$2:$F$180,6,FALSE())))</f>
        <v/>
      </c>
      <c r="N492" s="0" t="str">
        <f aca="false">ASC(G492)</f>
        <v>ﾌﾞﾛﾓｸﾘﾌﾟﾁﾝﾒｼﾙ酸塩2.5mg錠</v>
      </c>
      <c r="O492" s="0" t="str">
        <f aca="false">ASC(E492)</f>
        <v>ﾌﾞﾛﾓｸﾘﾌﾟﾁﾝﾒｼﾙ酸塩</v>
      </c>
      <c r="P492" s="16" t="n">
        <f aca="false">N(P491)+IF($C492=検索!$B$49,1,0)</f>
        <v>0</v>
      </c>
    </row>
    <row r="493" customFormat="false" ht="15" hidden="false" customHeight="false" outlineLevel="0" collapsed="false">
      <c r="A493" s="16" t="s">
        <v>221</v>
      </c>
      <c r="B493" s="0" t="s">
        <v>1420</v>
      </c>
      <c r="C493" s="0" t="n">
        <v>116</v>
      </c>
      <c r="D493" s="0" t="str">
        <f aca="false">IFERROR(VLOOKUP($C493,薬効分類マスタ!$A$2:$B$180,2,FALSE()),"未登録")</f>
        <v>抗パーキンソン剤</v>
      </c>
      <c r="E493" s="16" t="s">
        <v>1417</v>
      </c>
      <c r="F493" s="16" t="s">
        <v>1418</v>
      </c>
      <c r="G493" s="16" t="s">
        <v>1421</v>
      </c>
      <c r="H493" s="16" t="s">
        <v>658</v>
      </c>
      <c r="I493" s="0" t="n">
        <v>26</v>
      </c>
      <c r="J493" s="16" t="s">
        <v>232</v>
      </c>
      <c r="K493" s="0" t="str">
        <f aca="false">IFERROR(IF(VLOOKUP($C493,薬効分類マスタ!$A$2:$E$180,5,FALSE())=0,"",VLOOKUP($C493,薬効分類マスタ!$A$2:$E$180,5,FALSE())),"")</f>
        <v/>
      </c>
      <c r="L493" s="17"/>
      <c r="M493" s="0" t="str">
        <f aca="false">IF($K493="","",IF($L493&lt;&gt;"",$L493,VLOOKUP($C493,薬効分類マスタ!$A$2:$F$180,6,FALSE())))</f>
        <v/>
      </c>
      <c r="N493" s="0" t="str">
        <f aca="false">ASC(G493)</f>
        <v>ﾊﾟｰﾛﾃﾞﾙ錠2.5mg</v>
      </c>
      <c r="O493" s="0" t="str">
        <f aca="false">ASC(E493)</f>
        <v>ﾌﾞﾛﾓｸﾘﾌﾟﾁﾝﾒｼﾙ酸塩</v>
      </c>
      <c r="P493" s="16" t="n">
        <f aca="false">N(P492)+IF($C493=検索!$B$49,1,0)</f>
        <v>0</v>
      </c>
    </row>
    <row r="494" customFormat="false" ht="15" hidden="false" customHeight="false" outlineLevel="0" collapsed="false">
      <c r="A494" s="16" t="s">
        <v>221</v>
      </c>
      <c r="B494" s="0" t="s">
        <v>1422</v>
      </c>
      <c r="C494" s="0" t="n">
        <v>116</v>
      </c>
      <c r="D494" s="0" t="str">
        <f aca="false">IFERROR(VLOOKUP($C494,薬効分類マスタ!$A$2:$B$180,2,FALSE()),"未登録")</f>
        <v>抗パーキンソン剤</v>
      </c>
      <c r="E494" s="16" t="s">
        <v>1417</v>
      </c>
      <c r="F494" s="16" t="s">
        <v>1418</v>
      </c>
      <c r="G494" s="16" t="s">
        <v>1423</v>
      </c>
      <c r="H494" s="16" t="s">
        <v>831</v>
      </c>
      <c r="I494" s="0" t="n">
        <v>30.8</v>
      </c>
      <c r="J494" s="16" t="s">
        <v>239</v>
      </c>
      <c r="K494" s="0" t="str">
        <f aca="false">IFERROR(IF(VLOOKUP($C494,薬効分類マスタ!$A$2:$E$180,5,FALSE())=0,"",VLOOKUP($C494,薬効分類マスタ!$A$2:$E$180,5,FALSE())),"")</f>
        <v/>
      </c>
      <c r="L494" s="17"/>
      <c r="M494" s="0" t="str">
        <f aca="false">IF($K494="","",IF($L494&lt;&gt;"",$L494,VLOOKUP($C494,薬効分類マスタ!$A$2:$F$180,6,FALSE())))</f>
        <v/>
      </c>
      <c r="N494" s="0" t="str">
        <f aca="false">ASC(G494)</f>
        <v>ﾌﾞﾛﾓｸﾘﾌﾟﾁﾝ錠2.5mg｢ﾌｿｰ｣</v>
      </c>
      <c r="O494" s="0" t="str">
        <f aca="false">ASC(E494)</f>
        <v>ﾌﾞﾛﾓｸﾘﾌﾟﾁﾝﾒｼﾙ酸塩</v>
      </c>
      <c r="P494" s="16" t="n">
        <f aca="false">N(P493)+IF($C494=検索!$B$49,1,0)</f>
        <v>0</v>
      </c>
    </row>
    <row r="495" customFormat="false" ht="15" hidden="false" customHeight="false" outlineLevel="0" collapsed="false">
      <c r="A495" s="16" t="s">
        <v>221</v>
      </c>
      <c r="B495" s="0" t="s">
        <v>1424</v>
      </c>
      <c r="C495" s="0" t="n">
        <v>116</v>
      </c>
      <c r="D495" s="0" t="str">
        <f aca="false">IFERROR(VLOOKUP($C495,薬効分類マスタ!$A$2:$B$180,2,FALSE()),"未登録")</f>
        <v>抗パーキンソン剤</v>
      </c>
      <c r="E495" s="16" t="s">
        <v>1425</v>
      </c>
      <c r="F495" s="16" t="s">
        <v>627</v>
      </c>
      <c r="G495" s="16" t="s">
        <v>1426</v>
      </c>
      <c r="H495" s="16" t="s">
        <v>504</v>
      </c>
      <c r="I495" s="0" t="n">
        <v>28.2</v>
      </c>
      <c r="J495" s="16" t="s">
        <v>232</v>
      </c>
      <c r="K495" s="0" t="str">
        <f aca="false">IFERROR(IF(VLOOKUP($C495,薬効分類マスタ!$A$2:$E$180,5,FALSE())=0,"",VLOOKUP($C495,薬効分類マスタ!$A$2:$E$180,5,FALSE())),"")</f>
        <v/>
      </c>
      <c r="L495" s="17"/>
      <c r="M495" s="0" t="str">
        <f aca="false">IF($K495="","",IF($L495&lt;&gt;"",$L495,VLOOKUP($C495,薬効分類マスタ!$A$2:$F$180,6,FALSE())))</f>
        <v/>
      </c>
      <c r="N495" s="0" t="str">
        <f aca="false">ASC(G495)</f>
        <v>ﾄﾞﾌﾟｽOD錠100mg</v>
      </c>
      <c r="O495" s="0" t="str">
        <f aca="false">ASC(E495)</f>
        <v>ﾄﾞﾛｷｼﾄﾞﾊﾟ</v>
      </c>
      <c r="P495" s="16" t="n">
        <f aca="false">N(P494)+IF($C495=検索!$B$49,1,0)</f>
        <v>0</v>
      </c>
    </row>
    <row r="496" customFormat="false" ht="15" hidden="false" customHeight="false" outlineLevel="0" collapsed="false">
      <c r="A496" s="16" t="s">
        <v>221</v>
      </c>
      <c r="B496" s="0" t="s">
        <v>1427</v>
      </c>
      <c r="C496" s="0" t="n">
        <v>116</v>
      </c>
      <c r="D496" s="0" t="str">
        <f aca="false">IFERROR(VLOOKUP($C496,薬効分類マスタ!$A$2:$B$180,2,FALSE()),"未登録")</f>
        <v>抗パーキンソン剤</v>
      </c>
      <c r="E496" s="16" t="s">
        <v>1425</v>
      </c>
      <c r="F496" s="16" t="s">
        <v>613</v>
      </c>
      <c r="G496" s="16" t="s">
        <v>1428</v>
      </c>
      <c r="H496" s="16" t="s">
        <v>504</v>
      </c>
      <c r="I496" s="0" t="n">
        <v>53.7</v>
      </c>
      <c r="J496" s="16" t="s">
        <v>232</v>
      </c>
      <c r="K496" s="0" t="str">
        <f aca="false">IFERROR(IF(VLOOKUP($C496,薬効分類マスタ!$A$2:$E$180,5,FALSE())=0,"",VLOOKUP($C496,薬効分類マスタ!$A$2:$E$180,5,FALSE())),"")</f>
        <v/>
      </c>
      <c r="L496" s="17"/>
      <c r="M496" s="0" t="str">
        <f aca="false">IF($K496="","",IF($L496&lt;&gt;"",$L496,VLOOKUP($C496,薬効分類マスタ!$A$2:$F$180,6,FALSE())))</f>
        <v/>
      </c>
      <c r="N496" s="0" t="str">
        <f aca="false">ASC(G496)</f>
        <v>ﾄﾞﾌﾟｽOD錠200mg</v>
      </c>
      <c r="O496" s="0" t="str">
        <f aca="false">ASC(E496)</f>
        <v>ﾄﾞﾛｷｼﾄﾞﾊﾟ</v>
      </c>
      <c r="P496" s="16" t="n">
        <f aca="false">N(P495)+IF($C496=検索!$B$49,1,0)</f>
        <v>0</v>
      </c>
    </row>
    <row r="497" customFormat="false" ht="15" hidden="false" customHeight="false" outlineLevel="0" collapsed="false">
      <c r="A497" s="16" t="s">
        <v>221</v>
      </c>
      <c r="B497" s="0" t="s">
        <v>1429</v>
      </c>
      <c r="C497" s="0" t="n">
        <v>116</v>
      </c>
      <c r="D497" s="0" t="str">
        <f aca="false">IFERROR(VLOOKUP($C497,薬効分類マスタ!$A$2:$B$180,2,FALSE()),"未登録")</f>
        <v>抗パーキンソン剤</v>
      </c>
      <c r="E497" s="16" t="s">
        <v>1425</v>
      </c>
      <c r="F497" s="16" t="s">
        <v>1123</v>
      </c>
      <c r="G497" s="16" t="s">
        <v>1430</v>
      </c>
      <c r="H497" s="16" t="s">
        <v>238</v>
      </c>
      <c r="I497" s="0" t="n">
        <v>49.7</v>
      </c>
      <c r="J497" s="16" t="s">
        <v>239</v>
      </c>
      <c r="K497" s="0" t="str">
        <f aca="false">IFERROR(IF(VLOOKUP($C497,薬効分類マスタ!$A$2:$E$180,5,FALSE())=0,"",VLOOKUP($C497,薬効分類マスタ!$A$2:$E$180,5,FALSE())),"")</f>
        <v/>
      </c>
      <c r="L497" s="17"/>
      <c r="M497" s="0" t="str">
        <f aca="false">IF($K497="","",IF($L497&lt;&gt;"",$L497,VLOOKUP($C497,薬効分類マスタ!$A$2:$F$180,6,FALSE())))</f>
        <v/>
      </c>
      <c r="N497" s="0" t="str">
        <f aca="false">ASC(G497)</f>
        <v>ﾄﾞﾛｷｼﾄﾞﾊﾟｶﾌﾟｾﾙ100mg｢ｱﾒﾙ｣</v>
      </c>
      <c r="O497" s="0" t="str">
        <f aca="false">ASC(E497)</f>
        <v>ﾄﾞﾛｷｼﾄﾞﾊﾟ</v>
      </c>
      <c r="P497" s="16" t="n">
        <f aca="false">N(P496)+IF($C497=検索!$B$49,1,0)</f>
        <v>0</v>
      </c>
    </row>
    <row r="498" customFormat="false" ht="15" hidden="false" customHeight="false" outlineLevel="0" collapsed="false">
      <c r="A498" s="16" t="s">
        <v>221</v>
      </c>
      <c r="B498" s="0" t="s">
        <v>1431</v>
      </c>
      <c r="C498" s="0" t="n">
        <v>116</v>
      </c>
      <c r="D498" s="0" t="str">
        <f aca="false">IFERROR(VLOOKUP($C498,薬効分類マスタ!$A$2:$B$180,2,FALSE()),"未登録")</f>
        <v>抗パーキンソン剤</v>
      </c>
      <c r="E498" s="16" t="s">
        <v>1425</v>
      </c>
      <c r="F498" s="16" t="s">
        <v>1126</v>
      </c>
      <c r="G498" s="16" t="s">
        <v>1432</v>
      </c>
      <c r="H498" s="16" t="s">
        <v>238</v>
      </c>
      <c r="I498" s="0" t="n">
        <v>99.3</v>
      </c>
      <c r="J498" s="16" t="s">
        <v>239</v>
      </c>
      <c r="K498" s="0" t="str">
        <f aca="false">IFERROR(IF(VLOOKUP($C498,薬効分類マスタ!$A$2:$E$180,5,FALSE())=0,"",VLOOKUP($C498,薬効分類マスタ!$A$2:$E$180,5,FALSE())),"")</f>
        <v/>
      </c>
      <c r="L498" s="17"/>
      <c r="M498" s="0" t="str">
        <f aca="false">IF($K498="","",IF($L498&lt;&gt;"",$L498,VLOOKUP($C498,薬効分類マスタ!$A$2:$F$180,6,FALSE())))</f>
        <v/>
      </c>
      <c r="N498" s="0" t="str">
        <f aca="false">ASC(G498)</f>
        <v>ﾄﾞﾛｷｼﾄﾞﾊﾟｶﾌﾟｾﾙ200mg｢ｱﾒﾙ｣</v>
      </c>
      <c r="O498" s="0" t="str">
        <f aca="false">ASC(E498)</f>
        <v>ﾄﾞﾛｷｼﾄﾞﾊﾟ</v>
      </c>
      <c r="P498" s="16" t="n">
        <f aca="false">N(P497)+IF($C498=検索!$B$49,1,0)</f>
        <v>0</v>
      </c>
    </row>
    <row r="499" customFormat="false" ht="15" hidden="false" customHeight="false" outlineLevel="0" collapsed="false">
      <c r="A499" s="16" t="s">
        <v>221</v>
      </c>
      <c r="B499" s="0" t="s">
        <v>1433</v>
      </c>
      <c r="C499" s="0" t="n">
        <v>116</v>
      </c>
      <c r="D499" s="0" t="str">
        <f aca="false">IFERROR(VLOOKUP($C499,薬効分類マスタ!$A$2:$B$180,2,FALSE()),"未登録")</f>
        <v>抗パーキンソン剤</v>
      </c>
      <c r="E499" s="16" t="s">
        <v>1434</v>
      </c>
      <c r="F499" s="16" t="s">
        <v>1435</v>
      </c>
      <c r="G499" s="16" t="s">
        <v>1436</v>
      </c>
      <c r="H499" s="16" t="s">
        <v>1300</v>
      </c>
      <c r="I499" s="0" t="n">
        <v>16.9</v>
      </c>
      <c r="J499" s="16" t="s">
        <v>232</v>
      </c>
      <c r="K499" s="0" t="str">
        <f aca="false">IFERROR(IF(VLOOKUP($C499,薬効分類マスタ!$A$2:$E$180,5,FALSE())=0,"",VLOOKUP($C499,薬効分類マスタ!$A$2:$E$180,5,FALSE())),"")</f>
        <v/>
      </c>
      <c r="L499" s="17"/>
      <c r="M499" s="0" t="str">
        <f aca="false">IF($K499="","",IF($L499&lt;&gt;"",$L499,VLOOKUP($C499,薬効分類マスタ!$A$2:$F$180,6,FALSE())))</f>
        <v/>
      </c>
      <c r="N499" s="0" t="str">
        <f aca="false">ASC(G499)</f>
        <v>ﾍﾟﾙﾏｯｸｽ錠50μg</v>
      </c>
      <c r="O499" s="0" t="str">
        <f aca="false">ASC(E499)</f>
        <v>ﾍﾟﾙｺﾞﾘﾄﾞﾒｼﾙ酸塩</v>
      </c>
      <c r="P499" s="16" t="n">
        <f aca="false">N(P498)+IF($C499=検索!$B$49,1,0)</f>
        <v>0</v>
      </c>
    </row>
    <row r="500" customFormat="false" ht="15" hidden="false" customHeight="false" outlineLevel="0" collapsed="false">
      <c r="A500" s="16" t="s">
        <v>221</v>
      </c>
      <c r="B500" s="0" t="s">
        <v>1437</v>
      </c>
      <c r="C500" s="0" t="n">
        <v>116</v>
      </c>
      <c r="D500" s="0" t="str">
        <f aca="false">IFERROR(VLOOKUP($C500,薬効分類マスタ!$A$2:$B$180,2,FALSE()),"未登録")</f>
        <v>抗パーキンソン剤</v>
      </c>
      <c r="E500" s="16" t="s">
        <v>1434</v>
      </c>
      <c r="F500" s="16" t="s">
        <v>1435</v>
      </c>
      <c r="G500" s="16" t="s">
        <v>1438</v>
      </c>
      <c r="H500" s="16" t="s">
        <v>385</v>
      </c>
      <c r="I500" s="0" t="n">
        <v>13.9</v>
      </c>
      <c r="J500" s="16" t="s">
        <v>239</v>
      </c>
      <c r="K500" s="0" t="str">
        <f aca="false">IFERROR(IF(VLOOKUP($C500,薬効分類マスタ!$A$2:$E$180,5,FALSE())=0,"",VLOOKUP($C500,薬効分類マスタ!$A$2:$E$180,5,FALSE())),"")</f>
        <v/>
      </c>
      <c r="L500" s="17"/>
      <c r="M500" s="0" t="str">
        <f aca="false">IF($K500="","",IF($L500&lt;&gt;"",$L500,VLOOKUP($C500,薬効分類マスタ!$A$2:$F$180,6,FALSE())))</f>
        <v/>
      </c>
      <c r="N500" s="0" t="str">
        <f aca="false">ASC(G500)</f>
        <v>ﾍﾟﾙｺﾞﾘﾄﾞ錠50μg｢ｻﾜｲ｣</v>
      </c>
      <c r="O500" s="0" t="str">
        <f aca="false">ASC(E500)</f>
        <v>ﾍﾟﾙｺﾞﾘﾄﾞﾒｼﾙ酸塩</v>
      </c>
      <c r="P500" s="16" t="n">
        <f aca="false">N(P499)+IF($C500=検索!$B$49,1,0)</f>
        <v>0</v>
      </c>
    </row>
    <row r="501" customFormat="false" ht="15" hidden="false" customHeight="false" outlineLevel="0" collapsed="false">
      <c r="A501" s="16" t="s">
        <v>221</v>
      </c>
      <c r="B501" s="0" t="s">
        <v>1439</v>
      </c>
      <c r="C501" s="0" t="n">
        <v>116</v>
      </c>
      <c r="D501" s="0" t="str">
        <f aca="false">IFERROR(VLOOKUP($C501,薬効分類マスタ!$A$2:$B$180,2,FALSE()),"未登録")</f>
        <v>抗パーキンソン剤</v>
      </c>
      <c r="E501" s="16" t="s">
        <v>1434</v>
      </c>
      <c r="F501" s="16" t="s">
        <v>1440</v>
      </c>
      <c r="G501" s="16" t="s">
        <v>1441</v>
      </c>
      <c r="H501" s="16" t="s">
        <v>1300</v>
      </c>
      <c r="I501" s="0" t="n">
        <v>60.2</v>
      </c>
      <c r="J501" s="16" t="s">
        <v>232</v>
      </c>
      <c r="K501" s="0" t="str">
        <f aca="false">IFERROR(IF(VLOOKUP($C501,薬効分類マスタ!$A$2:$E$180,5,FALSE())=0,"",VLOOKUP($C501,薬効分類マスタ!$A$2:$E$180,5,FALSE())),"")</f>
        <v/>
      </c>
      <c r="L501" s="17"/>
      <c r="M501" s="0" t="str">
        <f aca="false">IF($K501="","",IF($L501&lt;&gt;"",$L501,VLOOKUP($C501,薬効分類マスタ!$A$2:$F$180,6,FALSE())))</f>
        <v/>
      </c>
      <c r="N501" s="0" t="str">
        <f aca="false">ASC(G501)</f>
        <v>ﾍﾟﾙﾏｯｸｽ錠250μg</v>
      </c>
      <c r="O501" s="0" t="str">
        <f aca="false">ASC(E501)</f>
        <v>ﾍﾟﾙｺﾞﾘﾄﾞﾒｼﾙ酸塩</v>
      </c>
      <c r="P501" s="16" t="n">
        <f aca="false">N(P500)+IF($C501=検索!$B$49,1,0)</f>
        <v>0</v>
      </c>
    </row>
    <row r="502" customFormat="false" ht="15" hidden="false" customHeight="false" outlineLevel="0" collapsed="false">
      <c r="A502" s="16" t="s">
        <v>221</v>
      </c>
      <c r="B502" s="0" t="s">
        <v>1442</v>
      </c>
      <c r="C502" s="0" t="n">
        <v>116</v>
      </c>
      <c r="D502" s="0" t="str">
        <f aca="false">IFERROR(VLOOKUP($C502,薬効分類マスタ!$A$2:$B$180,2,FALSE()),"未登録")</f>
        <v>抗パーキンソン剤</v>
      </c>
      <c r="E502" s="16" t="s">
        <v>1434</v>
      </c>
      <c r="F502" s="16" t="s">
        <v>1440</v>
      </c>
      <c r="G502" s="16" t="s">
        <v>1443</v>
      </c>
      <c r="H502" s="16" t="s">
        <v>385</v>
      </c>
      <c r="I502" s="0" t="n">
        <v>57.8</v>
      </c>
      <c r="J502" s="16" t="s">
        <v>239</v>
      </c>
      <c r="K502" s="0" t="str">
        <f aca="false">IFERROR(IF(VLOOKUP($C502,薬効分類マスタ!$A$2:$E$180,5,FALSE())=0,"",VLOOKUP($C502,薬効分類マスタ!$A$2:$E$180,5,FALSE())),"")</f>
        <v/>
      </c>
      <c r="L502" s="17"/>
      <c r="M502" s="0" t="str">
        <f aca="false">IF($K502="","",IF($L502&lt;&gt;"",$L502,VLOOKUP($C502,薬効分類マスタ!$A$2:$F$180,6,FALSE())))</f>
        <v/>
      </c>
      <c r="N502" s="0" t="str">
        <f aca="false">ASC(G502)</f>
        <v>ﾍﾟﾙｺﾞﾘﾄﾞ錠250μg｢ｻﾜｲ｣</v>
      </c>
      <c r="O502" s="0" t="str">
        <f aca="false">ASC(E502)</f>
        <v>ﾍﾟﾙｺﾞﾘﾄﾞﾒｼﾙ酸塩</v>
      </c>
      <c r="P502" s="16" t="n">
        <f aca="false">N(P501)+IF($C502=検索!$B$49,1,0)</f>
        <v>0</v>
      </c>
    </row>
    <row r="503" customFormat="false" ht="15" hidden="false" customHeight="false" outlineLevel="0" collapsed="false">
      <c r="A503" s="16" t="s">
        <v>221</v>
      </c>
      <c r="B503" s="0" t="s">
        <v>1444</v>
      </c>
      <c r="C503" s="0" t="n">
        <v>116</v>
      </c>
      <c r="D503" s="0" t="str">
        <f aca="false">IFERROR(VLOOKUP($C503,薬効分類マスタ!$A$2:$B$180,2,FALSE()),"未登録")</f>
        <v>抗パーキンソン剤</v>
      </c>
      <c r="E503" s="16" t="s">
        <v>1445</v>
      </c>
      <c r="F503" s="16" t="s">
        <v>1418</v>
      </c>
      <c r="G503" s="16" t="s">
        <v>1446</v>
      </c>
      <c r="I503" s="0" t="n">
        <v>135</v>
      </c>
      <c r="J503" s="16" t="s">
        <v>239</v>
      </c>
      <c r="K503" s="0" t="str">
        <f aca="false">IFERROR(IF(VLOOKUP($C503,薬効分類マスタ!$A$2:$E$180,5,FALSE())=0,"",VLOOKUP($C503,薬効分類マスタ!$A$2:$E$180,5,FALSE())),"")</f>
        <v/>
      </c>
      <c r="L503" s="17"/>
      <c r="M503" s="0" t="str">
        <f aca="false">IF($K503="","",IF($L503&lt;&gt;"",$L503,VLOOKUP($C503,薬効分類マスタ!$A$2:$F$180,6,FALSE())))</f>
        <v/>
      </c>
      <c r="N503" s="0" t="str">
        <f aca="false">ASC(G503)</f>
        <v>ｾﾚｷﾞﾘﾝ塩酸塩2.5mg錠</v>
      </c>
      <c r="O503" s="0" t="str">
        <f aca="false">ASC(E503)</f>
        <v>ｾﾚｷﾞﾘﾝ塩酸塩</v>
      </c>
      <c r="P503" s="16" t="n">
        <f aca="false">N(P502)+IF($C503=検索!$B$49,1,0)</f>
        <v>0</v>
      </c>
    </row>
    <row r="504" customFormat="false" ht="15" hidden="false" customHeight="false" outlineLevel="0" collapsed="false">
      <c r="A504" s="16" t="s">
        <v>221</v>
      </c>
      <c r="B504" s="0" t="s">
        <v>1447</v>
      </c>
      <c r="C504" s="0" t="n">
        <v>116</v>
      </c>
      <c r="D504" s="0" t="str">
        <f aca="false">IFERROR(VLOOKUP($C504,薬効分類マスタ!$A$2:$B$180,2,FALSE()),"未登録")</f>
        <v>抗パーキンソン剤</v>
      </c>
      <c r="E504" s="16" t="s">
        <v>1445</v>
      </c>
      <c r="F504" s="16" t="s">
        <v>1418</v>
      </c>
      <c r="G504" s="16" t="s">
        <v>1448</v>
      </c>
      <c r="H504" s="16" t="s">
        <v>1449</v>
      </c>
      <c r="I504" s="0" t="n">
        <v>225.2</v>
      </c>
      <c r="J504" s="16" t="s">
        <v>232</v>
      </c>
      <c r="K504" s="0" t="str">
        <f aca="false">IFERROR(IF(VLOOKUP($C504,薬効分類マスタ!$A$2:$E$180,5,FALSE())=0,"",VLOOKUP($C504,薬効分類マスタ!$A$2:$E$180,5,FALSE())),"")</f>
        <v/>
      </c>
      <c r="L504" s="17"/>
      <c r="M504" s="0" t="str">
        <f aca="false">IF($K504="","",IF($L504&lt;&gt;"",$L504,VLOOKUP($C504,薬効分類マスタ!$A$2:$F$180,6,FALSE())))</f>
        <v/>
      </c>
      <c r="N504" s="0" t="str">
        <f aca="false">ASC(G504)</f>
        <v>ｴﾌﾋﾟｰOD錠2.5</v>
      </c>
      <c r="O504" s="0" t="str">
        <f aca="false">ASC(E504)</f>
        <v>ｾﾚｷﾞﾘﾝ塩酸塩</v>
      </c>
      <c r="P504" s="16" t="n">
        <f aca="false">N(P503)+IF($C504=検索!$B$49,1,0)</f>
        <v>0</v>
      </c>
    </row>
    <row r="505" customFormat="false" ht="15" hidden="false" customHeight="false" outlineLevel="0" collapsed="false">
      <c r="A505" s="16" t="s">
        <v>221</v>
      </c>
      <c r="B505" s="0" t="s">
        <v>1450</v>
      </c>
      <c r="C505" s="0" t="n">
        <v>116</v>
      </c>
      <c r="D505" s="0" t="str">
        <f aca="false">IFERROR(VLOOKUP($C505,薬効分類マスタ!$A$2:$B$180,2,FALSE()),"未登録")</f>
        <v>抗パーキンソン剤</v>
      </c>
      <c r="E505" s="16" t="s">
        <v>1451</v>
      </c>
      <c r="F505" s="16" t="s">
        <v>274</v>
      </c>
      <c r="G505" s="16" t="s">
        <v>1452</v>
      </c>
      <c r="H505" s="16" t="s">
        <v>272</v>
      </c>
      <c r="I505" s="0" t="n">
        <v>30.6</v>
      </c>
      <c r="J505" s="16" t="s">
        <v>232</v>
      </c>
      <c r="K505" s="0" t="str">
        <f aca="false">IFERROR(IF(VLOOKUP($C505,薬効分類マスタ!$A$2:$E$180,5,FALSE())=0,"",VLOOKUP($C505,薬効分類マスタ!$A$2:$E$180,5,FALSE())),"")</f>
        <v/>
      </c>
      <c r="L505" s="17"/>
      <c r="M505" s="0" t="str">
        <f aca="false">IF($K505="","",IF($L505&lt;&gt;"",$L505,VLOOKUP($C505,薬効分類マスタ!$A$2:$F$180,6,FALSE())))</f>
        <v/>
      </c>
      <c r="N505" s="0" t="str">
        <f aca="false">ASC(G505)</f>
        <v>ｶﾊﾞｻｰﾙ錠0.25mg</v>
      </c>
      <c r="O505" s="0" t="str">
        <f aca="false">ASC(E505)</f>
        <v>ｶﾍﾞﾙｺﾞﾘﾝ</v>
      </c>
      <c r="P505" s="16" t="n">
        <f aca="false">N(P504)+IF($C505=検索!$B$49,1,0)</f>
        <v>0</v>
      </c>
    </row>
    <row r="506" customFormat="false" ht="15" hidden="false" customHeight="false" outlineLevel="0" collapsed="false">
      <c r="A506" s="16" t="s">
        <v>221</v>
      </c>
      <c r="B506" s="0" t="s">
        <v>1453</v>
      </c>
      <c r="C506" s="0" t="n">
        <v>116</v>
      </c>
      <c r="D506" s="0" t="str">
        <f aca="false">IFERROR(VLOOKUP($C506,薬効分類マスタ!$A$2:$B$180,2,FALSE()),"未登録")</f>
        <v>抗パーキンソン剤</v>
      </c>
      <c r="E506" s="16" t="s">
        <v>1451</v>
      </c>
      <c r="F506" s="16" t="s">
        <v>274</v>
      </c>
      <c r="G506" s="16" t="s">
        <v>1454</v>
      </c>
      <c r="H506" s="16" t="s">
        <v>385</v>
      </c>
      <c r="I506" s="0" t="n">
        <v>44.1</v>
      </c>
      <c r="J506" s="16" t="s">
        <v>239</v>
      </c>
      <c r="K506" s="0" t="str">
        <f aca="false">IFERROR(IF(VLOOKUP($C506,薬効分類マスタ!$A$2:$E$180,5,FALSE())=0,"",VLOOKUP($C506,薬効分類マスタ!$A$2:$E$180,5,FALSE())),"")</f>
        <v/>
      </c>
      <c r="L506" s="17"/>
      <c r="M506" s="0" t="str">
        <f aca="false">IF($K506="","",IF($L506&lt;&gt;"",$L506,VLOOKUP($C506,薬効分類マスタ!$A$2:$F$180,6,FALSE())))</f>
        <v/>
      </c>
      <c r="N506" s="0" t="str">
        <f aca="false">ASC(G506)</f>
        <v>ｶﾍﾞﾙｺﾞﾘﾝ錠0.25mg｢ｻﾜｲ｣</v>
      </c>
      <c r="O506" s="0" t="str">
        <f aca="false">ASC(E506)</f>
        <v>ｶﾍﾞﾙｺﾞﾘﾝ</v>
      </c>
      <c r="P506" s="16" t="n">
        <f aca="false">N(P505)+IF($C506=検索!$B$49,1,0)</f>
        <v>0</v>
      </c>
    </row>
    <row r="507" customFormat="false" ht="15" hidden="false" customHeight="false" outlineLevel="0" collapsed="false">
      <c r="A507" s="16" t="s">
        <v>221</v>
      </c>
      <c r="B507" s="0" t="s">
        <v>1455</v>
      </c>
      <c r="C507" s="0" t="n">
        <v>116</v>
      </c>
      <c r="D507" s="0" t="str">
        <f aca="false">IFERROR(VLOOKUP($C507,薬効分類マスタ!$A$2:$B$180,2,FALSE()),"未登録")</f>
        <v>抗パーキンソン剤</v>
      </c>
      <c r="E507" s="16" t="s">
        <v>1451</v>
      </c>
      <c r="F507" s="16" t="s">
        <v>234</v>
      </c>
      <c r="G507" s="16" t="s">
        <v>1456</v>
      </c>
      <c r="H507" s="16" t="s">
        <v>272</v>
      </c>
      <c r="I507" s="0" t="n">
        <v>90.1</v>
      </c>
      <c r="J507" s="16" t="s">
        <v>232</v>
      </c>
      <c r="K507" s="0" t="str">
        <f aca="false">IFERROR(IF(VLOOKUP($C507,薬効分類マスタ!$A$2:$E$180,5,FALSE())=0,"",VLOOKUP($C507,薬効分類マスタ!$A$2:$E$180,5,FALSE())),"")</f>
        <v/>
      </c>
      <c r="L507" s="17"/>
      <c r="M507" s="0" t="str">
        <f aca="false">IF($K507="","",IF($L507&lt;&gt;"",$L507,VLOOKUP($C507,薬効分類マスタ!$A$2:$F$180,6,FALSE())))</f>
        <v/>
      </c>
      <c r="N507" s="0" t="str">
        <f aca="false">ASC(G507)</f>
        <v>ｶﾊﾞｻｰﾙ錠1.0mg</v>
      </c>
      <c r="O507" s="0" t="str">
        <f aca="false">ASC(E507)</f>
        <v>ｶﾍﾞﾙｺﾞﾘﾝ</v>
      </c>
      <c r="P507" s="16" t="n">
        <f aca="false">N(P506)+IF($C507=検索!$B$49,1,0)</f>
        <v>0</v>
      </c>
    </row>
    <row r="508" customFormat="false" ht="15" hidden="false" customHeight="false" outlineLevel="0" collapsed="false">
      <c r="A508" s="16" t="s">
        <v>221</v>
      </c>
      <c r="B508" s="0" t="s">
        <v>1457</v>
      </c>
      <c r="C508" s="0" t="n">
        <v>116</v>
      </c>
      <c r="D508" s="0" t="str">
        <f aca="false">IFERROR(VLOOKUP($C508,薬効分類マスタ!$A$2:$B$180,2,FALSE()),"未登録")</f>
        <v>抗パーキンソン剤</v>
      </c>
      <c r="E508" s="16" t="s">
        <v>1451</v>
      </c>
      <c r="F508" s="16" t="s">
        <v>234</v>
      </c>
      <c r="G508" s="16" t="s">
        <v>1458</v>
      </c>
      <c r="H508" s="16" t="s">
        <v>385</v>
      </c>
      <c r="I508" s="0" t="n">
        <v>141.9</v>
      </c>
      <c r="J508" s="16" t="s">
        <v>239</v>
      </c>
      <c r="K508" s="0" t="str">
        <f aca="false">IFERROR(IF(VLOOKUP($C508,薬効分類マスタ!$A$2:$E$180,5,FALSE())=0,"",VLOOKUP($C508,薬効分類マスタ!$A$2:$E$180,5,FALSE())),"")</f>
        <v/>
      </c>
      <c r="L508" s="17"/>
      <c r="M508" s="0" t="str">
        <f aca="false">IF($K508="","",IF($L508&lt;&gt;"",$L508,VLOOKUP($C508,薬効分類マスタ!$A$2:$F$180,6,FALSE())))</f>
        <v/>
      </c>
      <c r="N508" s="0" t="str">
        <f aca="false">ASC(G508)</f>
        <v>ｶﾍﾞﾙｺﾞﾘﾝ錠1.0mg｢ｻﾜｲ｣</v>
      </c>
      <c r="O508" s="0" t="str">
        <f aca="false">ASC(E508)</f>
        <v>ｶﾍﾞﾙｺﾞﾘﾝ</v>
      </c>
      <c r="P508" s="16" t="n">
        <f aca="false">N(P507)+IF($C508=検索!$B$49,1,0)</f>
        <v>0</v>
      </c>
    </row>
    <row r="509" customFormat="false" ht="15" hidden="false" customHeight="false" outlineLevel="0" collapsed="false">
      <c r="A509" s="16" t="s">
        <v>221</v>
      </c>
      <c r="B509" s="0" t="s">
        <v>1459</v>
      </c>
      <c r="C509" s="0" t="n">
        <v>116</v>
      </c>
      <c r="D509" s="0" t="str">
        <f aca="false">IFERROR(VLOOKUP($C509,薬効分類マスタ!$A$2:$B$180,2,FALSE()),"未登録")</f>
        <v>抗パーキンソン剤</v>
      </c>
      <c r="E509" s="16" t="s">
        <v>1460</v>
      </c>
      <c r="F509" s="16" t="s">
        <v>268</v>
      </c>
      <c r="G509" s="16" t="s">
        <v>1461</v>
      </c>
      <c r="H509" s="16" t="s">
        <v>293</v>
      </c>
      <c r="I509" s="0" t="n">
        <v>15.7</v>
      </c>
      <c r="J509" s="16" t="s">
        <v>232</v>
      </c>
      <c r="K509" s="0" t="str">
        <f aca="false">IFERROR(IF(VLOOKUP($C509,薬効分類マスタ!$A$2:$E$180,5,FALSE())=0,"",VLOOKUP($C509,薬効分類マスタ!$A$2:$E$180,5,FALSE())),"")</f>
        <v/>
      </c>
      <c r="L509" s="17"/>
      <c r="M509" s="0" t="str">
        <f aca="false">IF($K509="","",IF($L509&lt;&gt;"",$L509,VLOOKUP($C509,薬効分類マスタ!$A$2:$F$180,6,FALSE())))</f>
        <v/>
      </c>
      <c r="N509" s="0" t="str">
        <f aca="false">ASC(G509)</f>
        <v>ﾋﾞ･ｼﾌﾛｰﾙ錠0.125mg</v>
      </c>
      <c r="O509" s="0" t="str">
        <f aca="false">ASC(E509)</f>
        <v>ﾌﾟﾗﾐﾍﾟｷｿｰﾙ塩酸塩水和物</v>
      </c>
      <c r="P509" s="16" t="n">
        <f aca="false">N(P508)+IF($C509=検索!$B$49,1,0)</f>
        <v>0</v>
      </c>
    </row>
    <row r="510" customFormat="false" ht="15" hidden="false" customHeight="false" outlineLevel="0" collapsed="false">
      <c r="A510" s="16" t="s">
        <v>221</v>
      </c>
      <c r="B510" s="0" t="s">
        <v>1462</v>
      </c>
      <c r="C510" s="0" t="n">
        <v>116</v>
      </c>
      <c r="D510" s="0" t="str">
        <f aca="false">IFERROR(VLOOKUP($C510,薬効分類マスタ!$A$2:$B$180,2,FALSE()),"未登録")</f>
        <v>抗パーキンソン剤</v>
      </c>
      <c r="E510" s="16" t="s">
        <v>1460</v>
      </c>
      <c r="F510" s="16" t="s">
        <v>268</v>
      </c>
      <c r="G510" s="16" t="s">
        <v>1463</v>
      </c>
      <c r="H510" s="16" t="s">
        <v>1464</v>
      </c>
      <c r="I510" s="0" t="n">
        <v>7.7</v>
      </c>
      <c r="J510" s="16" t="s">
        <v>239</v>
      </c>
      <c r="K510" s="0" t="str">
        <f aca="false">IFERROR(IF(VLOOKUP($C510,薬効分類マスタ!$A$2:$E$180,5,FALSE())=0,"",VLOOKUP($C510,薬効分類マスタ!$A$2:$E$180,5,FALSE())),"")</f>
        <v/>
      </c>
      <c r="L510" s="17"/>
      <c r="M510" s="0" t="str">
        <f aca="false">IF($K510="","",IF($L510&lt;&gt;"",$L510,VLOOKUP($C510,薬効分類マスタ!$A$2:$F$180,6,FALSE())))</f>
        <v/>
      </c>
      <c r="N510" s="0" t="str">
        <f aca="false">ASC(G510)</f>
        <v>ﾌﾟﾗﾐﾍﾟｷｿｰﾙ塩酸塩錠0.125mg｢DSEP｣</v>
      </c>
      <c r="O510" s="0" t="str">
        <f aca="false">ASC(E510)</f>
        <v>ﾌﾟﾗﾐﾍﾟｷｿｰﾙ塩酸塩水和物</v>
      </c>
      <c r="P510" s="16" t="n">
        <f aca="false">N(P509)+IF($C510=検索!$B$49,1,0)</f>
        <v>0</v>
      </c>
    </row>
    <row r="511" customFormat="false" ht="15" hidden="false" customHeight="false" outlineLevel="0" collapsed="false">
      <c r="A511" s="16" t="s">
        <v>221</v>
      </c>
      <c r="B511" s="0" t="s">
        <v>1465</v>
      </c>
      <c r="C511" s="0" t="n">
        <v>116</v>
      </c>
      <c r="D511" s="0" t="str">
        <f aca="false">IFERROR(VLOOKUP($C511,薬効分類マスタ!$A$2:$B$180,2,FALSE()),"未登録")</f>
        <v>抗パーキンソン剤</v>
      </c>
      <c r="E511" s="16" t="s">
        <v>1460</v>
      </c>
      <c r="F511" s="16" t="s">
        <v>268</v>
      </c>
      <c r="G511" s="16" t="s">
        <v>1466</v>
      </c>
      <c r="H511" s="16" t="s">
        <v>568</v>
      </c>
      <c r="I511" s="0" t="n">
        <v>8.9</v>
      </c>
      <c r="J511" s="16" t="s">
        <v>239</v>
      </c>
      <c r="K511" s="0" t="str">
        <f aca="false">IFERROR(IF(VLOOKUP($C511,薬効分類マスタ!$A$2:$E$180,5,FALSE())=0,"",VLOOKUP($C511,薬効分類マスタ!$A$2:$E$180,5,FALSE())),"")</f>
        <v/>
      </c>
      <c r="L511" s="17"/>
      <c r="M511" s="0" t="str">
        <f aca="false">IF($K511="","",IF($L511&lt;&gt;"",$L511,VLOOKUP($C511,薬効分類マスタ!$A$2:$F$180,6,FALSE())))</f>
        <v/>
      </c>
      <c r="N511" s="0" t="str">
        <f aca="false">ASC(G511)</f>
        <v>ﾌﾟﾗﾐﾍﾟｷｿｰﾙ塩酸塩錠0.125mg｢FFP｣</v>
      </c>
      <c r="O511" s="0" t="str">
        <f aca="false">ASC(E511)</f>
        <v>ﾌﾟﾗﾐﾍﾟｷｿｰﾙ塩酸塩水和物</v>
      </c>
      <c r="P511" s="16" t="n">
        <f aca="false">N(P510)+IF($C511=検索!$B$49,1,0)</f>
        <v>0</v>
      </c>
    </row>
    <row r="512" customFormat="false" ht="15" hidden="false" customHeight="false" outlineLevel="0" collapsed="false">
      <c r="A512" s="16" t="s">
        <v>221</v>
      </c>
      <c r="B512" s="0" t="s">
        <v>1467</v>
      </c>
      <c r="C512" s="0" t="n">
        <v>116</v>
      </c>
      <c r="D512" s="0" t="str">
        <f aca="false">IFERROR(VLOOKUP($C512,薬効分類マスタ!$A$2:$B$180,2,FALSE()),"未登録")</f>
        <v>抗パーキンソン剤</v>
      </c>
      <c r="E512" s="16" t="s">
        <v>1460</v>
      </c>
      <c r="F512" s="16" t="s">
        <v>268</v>
      </c>
      <c r="G512" s="16" t="s">
        <v>1468</v>
      </c>
      <c r="H512" s="16" t="s">
        <v>527</v>
      </c>
      <c r="I512" s="0" t="n">
        <v>8.9</v>
      </c>
      <c r="J512" s="16" t="s">
        <v>239</v>
      </c>
      <c r="K512" s="0" t="str">
        <f aca="false">IFERROR(IF(VLOOKUP($C512,薬効分類マスタ!$A$2:$E$180,5,FALSE())=0,"",VLOOKUP($C512,薬効分類マスタ!$A$2:$E$180,5,FALSE())),"")</f>
        <v/>
      </c>
      <c r="L512" s="17"/>
      <c r="M512" s="0" t="str">
        <f aca="false">IF($K512="","",IF($L512&lt;&gt;"",$L512,VLOOKUP($C512,薬効分類マスタ!$A$2:$F$180,6,FALSE())))</f>
        <v/>
      </c>
      <c r="N512" s="0" t="str">
        <f aca="false">ASC(G512)</f>
        <v>ﾌﾟﾗﾐﾍﾟｷｿｰﾙ塩酸塩錠0.125mg｢JG｣</v>
      </c>
      <c r="O512" s="0" t="str">
        <f aca="false">ASC(E512)</f>
        <v>ﾌﾟﾗﾐﾍﾟｷｿｰﾙ塩酸塩水和物</v>
      </c>
      <c r="P512" s="16" t="n">
        <f aca="false">N(P511)+IF($C512=検索!$B$49,1,0)</f>
        <v>0</v>
      </c>
    </row>
    <row r="513" customFormat="false" ht="15" hidden="false" customHeight="false" outlineLevel="0" collapsed="false">
      <c r="A513" s="16" t="s">
        <v>221</v>
      </c>
      <c r="B513" s="0" t="s">
        <v>1469</v>
      </c>
      <c r="C513" s="0" t="n">
        <v>116</v>
      </c>
      <c r="D513" s="0" t="str">
        <f aca="false">IFERROR(VLOOKUP($C513,薬効分類マスタ!$A$2:$B$180,2,FALSE()),"未登録")</f>
        <v>抗パーキンソン剤</v>
      </c>
      <c r="E513" s="16" t="s">
        <v>1460</v>
      </c>
      <c r="F513" s="16" t="s">
        <v>268</v>
      </c>
      <c r="G513" s="16" t="s">
        <v>1470</v>
      </c>
      <c r="H513" s="16" t="s">
        <v>574</v>
      </c>
      <c r="I513" s="0" t="n">
        <v>8.9</v>
      </c>
      <c r="J513" s="16" t="s">
        <v>239</v>
      </c>
      <c r="K513" s="0" t="str">
        <f aca="false">IFERROR(IF(VLOOKUP($C513,薬効分類マスタ!$A$2:$E$180,5,FALSE())=0,"",VLOOKUP($C513,薬効分類マスタ!$A$2:$E$180,5,FALSE())),"")</f>
        <v/>
      </c>
      <c r="L513" s="17"/>
      <c r="M513" s="0" t="str">
        <f aca="false">IF($K513="","",IF($L513&lt;&gt;"",$L513,VLOOKUP($C513,薬効分類マスタ!$A$2:$F$180,6,FALSE())))</f>
        <v/>
      </c>
      <c r="N513" s="0" t="str">
        <f aca="false">ASC(G513)</f>
        <v>ﾌﾟﾗﾐﾍﾟｷｿｰﾙ塩酸塩錠0.125mg｢YD｣</v>
      </c>
      <c r="O513" s="0" t="str">
        <f aca="false">ASC(E513)</f>
        <v>ﾌﾟﾗﾐﾍﾟｷｿｰﾙ塩酸塩水和物</v>
      </c>
      <c r="P513" s="16" t="n">
        <f aca="false">N(P512)+IF($C513=検索!$B$49,1,0)</f>
        <v>0</v>
      </c>
    </row>
    <row r="514" customFormat="false" ht="15" hidden="false" customHeight="false" outlineLevel="0" collapsed="false">
      <c r="A514" s="16" t="s">
        <v>221</v>
      </c>
      <c r="B514" s="0" t="s">
        <v>1471</v>
      </c>
      <c r="C514" s="0" t="n">
        <v>116</v>
      </c>
      <c r="D514" s="0" t="str">
        <f aca="false">IFERROR(VLOOKUP($C514,薬効分類マスタ!$A$2:$B$180,2,FALSE()),"未登録")</f>
        <v>抗パーキンソン剤</v>
      </c>
      <c r="E514" s="16" t="s">
        <v>1460</v>
      </c>
      <c r="F514" s="16" t="s">
        <v>268</v>
      </c>
      <c r="G514" s="16" t="s">
        <v>1472</v>
      </c>
      <c r="H514" s="16" t="s">
        <v>536</v>
      </c>
      <c r="I514" s="0" t="n">
        <v>8.9</v>
      </c>
      <c r="J514" s="16" t="s">
        <v>239</v>
      </c>
      <c r="K514" s="0" t="str">
        <f aca="false">IFERROR(IF(VLOOKUP($C514,薬効分類マスタ!$A$2:$E$180,5,FALSE())=0,"",VLOOKUP($C514,薬効分類マスタ!$A$2:$E$180,5,FALSE())),"")</f>
        <v/>
      </c>
      <c r="L514" s="17"/>
      <c r="M514" s="0" t="str">
        <f aca="false">IF($K514="","",IF($L514&lt;&gt;"",$L514,VLOOKUP($C514,薬効分類マスタ!$A$2:$F$180,6,FALSE())))</f>
        <v/>
      </c>
      <c r="N514" s="0" t="str">
        <f aca="false">ASC(G514)</f>
        <v>ﾌﾟﾗﾐﾍﾟｷｿｰﾙ塩酸塩錠0.125mg｢日医工｣</v>
      </c>
      <c r="O514" s="0" t="str">
        <f aca="false">ASC(E514)</f>
        <v>ﾌﾟﾗﾐﾍﾟｷｿｰﾙ塩酸塩水和物</v>
      </c>
      <c r="P514" s="16" t="n">
        <f aca="false">N(P513)+IF($C514=検索!$B$49,1,0)</f>
        <v>0</v>
      </c>
    </row>
    <row r="515" customFormat="false" ht="15" hidden="false" customHeight="false" outlineLevel="0" collapsed="false">
      <c r="A515" s="16" t="s">
        <v>221</v>
      </c>
      <c r="B515" s="0" t="s">
        <v>1473</v>
      </c>
      <c r="C515" s="0" t="n">
        <v>116</v>
      </c>
      <c r="D515" s="0" t="str">
        <f aca="false">IFERROR(VLOOKUP($C515,薬効分類マスタ!$A$2:$B$180,2,FALSE()),"未登録")</f>
        <v>抗パーキンソン剤</v>
      </c>
      <c r="E515" s="16" t="s">
        <v>1460</v>
      </c>
      <c r="F515" s="16" t="s">
        <v>268</v>
      </c>
      <c r="G515" s="16" t="s">
        <v>1474</v>
      </c>
      <c r="H515" s="16" t="s">
        <v>606</v>
      </c>
      <c r="I515" s="0" t="n">
        <v>8.9</v>
      </c>
      <c r="J515" s="16" t="s">
        <v>239</v>
      </c>
      <c r="K515" s="0" t="str">
        <f aca="false">IFERROR(IF(VLOOKUP($C515,薬効分類マスタ!$A$2:$E$180,5,FALSE())=0,"",VLOOKUP($C515,薬効分類マスタ!$A$2:$E$180,5,FALSE())),"")</f>
        <v/>
      </c>
      <c r="L515" s="17"/>
      <c r="M515" s="0" t="str">
        <f aca="false">IF($K515="","",IF($L515&lt;&gt;"",$L515,VLOOKUP($C515,薬効分類マスタ!$A$2:$F$180,6,FALSE())))</f>
        <v/>
      </c>
      <c r="N515" s="0" t="str">
        <f aca="false">ASC(G515)</f>
        <v>ﾌﾟﾗﾐﾍﾟｷｿｰﾙ塩酸塩錠0.125mg｢日新｣</v>
      </c>
      <c r="O515" s="0" t="str">
        <f aca="false">ASC(E515)</f>
        <v>ﾌﾟﾗﾐﾍﾟｷｿｰﾙ塩酸塩水和物</v>
      </c>
      <c r="P515" s="16" t="n">
        <f aca="false">N(P514)+IF($C515=検索!$B$49,1,0)</f>
        <v>0</v>
      </c>
    </row>
    <row r="516" customFormat="false" ht="15" hidden="false" customHeight="false" outlineLevel="0" collapsed="false">
      <c r="A516" s="16" t="s">
        <v>221</v>
      </c>
      <c r="B516" s="0" t="s">
        <v>1475</v>
      </c>
      <c r="C516" s="0" t="n">
        <v>116</v>
      </c>
      <c r="D516" s="0" t="str">
        <f aca="false">IFERROR(VLOOKUP($C516,薬効分類マスタ!$A$2:$B$180,2,FALSE()),"未登録")</f>
        <v>抗パーキンソン剤</v>
      </c>
      <c r="E516" s="16" t="s">
        <v>1460</v>
      </c>
      <c r="F516" s="16" t="s">
        <v>381</v>
      </c>
      <c r="G516" s="16" t="s">
        <v>1476</v>
      </c>
      <c r="H516" s="16" t="s">
        <v>293</v>
      </c>
      <c r="I516" s="0" t="n">
        <v>57.6</v>
      </c>
      <c r="J516" s="16" t="s">
        <v>232</v>
      </c>
      <c r="K516" s="0" t="str">
        <f aca="false">IFERROR(IF(VLOOKUP($C516,薬効分類マスタ!$A$2:$E$180,5,FALSE())=0,"",VLOOKUP($C516,薬効分類マスタ!$A$2:$E$180,5,FALSE())),"")</f>
        <v/>
      </c>
      <c r="L516" s="17"/>
      <c r="M516" s="0" t="str">
        <f aca="false">IF($K516="","",IF($L516&lt;&gt;"",$L516,VLOOKUP($C516,薬効分類マスタ!$A$2:$F$180,6,FALSE())))</f>
        <v/>
      </c>
      <c r="N516" s="0" t="str">
        <f aca="false">ASC(G516)</f>
        <v>ﾋﾞ･ｼﾌﾛｰﾙ錠0.5mg</v>
      </c>
      <c r="O516" s="0" t="str">
        <f aca="false">ASC(E516)</f>
        <v>ﾌﾟﾗﾐﾍﾟｷｿｰﾙ塩酸塩水和物</v>
      </c>
      <c r="P516" s="16" t="n">
        <f aca="false">N(P515)+IF($C516=検索!$B$49,1,0)</f>
        <v>0</v>
      </c>
    </row>
    <row r="517" customFormat="false" ht="15" hidden="false" customHeight="false" outlineLevel="0" collapsed="false">
      <c r="A517" s="16" t="s">
        <v>221</v>
      </c>
      <c r="B517" s="0" t="s">
        <v>1477</v>
      </c>
      <c r="C517" s="0" t="n">
        <v>116</v>
      </c>
      <c r="D517" s="0" t="str">
        <f aca="false">IFERROR(VLOOKUP($C517,薬効分類マスタ!$A$2:$B$180,2,FALSE()),"未登録")</f>
        <v>抗パーキンソン剤</v>
      </c>
      <c r="E517" s="16" t="s">
        <v>1460</v>
      </c>
      <c r="F517" s="16" t="s">
        <v>381</v>
      </c>
      <c r="G517" s="16" t="s">
        <v>1478</v>
      </c>
      <c r="H517" s="16" t="s">
        <v>1464</v>
      </c>
      <c r="I517" s="0" t="n">
        <v>27.8</v>
      </c>
      <c r="J517" s="16" t="s">
        <v>239</v>
      </c>
      <c r="K517" s="0" t="str">
        <f aca="false">IFERROR(IF(VLOOKUP($C517,薬効分類マスタ!$A$2:$E$180,5,FALSE())=0,"",VLOOKUP($C517,薬効分類マスタ!$A$2:$E$180,5,FALSE())),"")</f>
        <v/>
      </c>
      <c r="L517" s="17"/>
      <c r="M517" s="0" t="str">
        <f aca="false">IF($K517="","",IF($L517&lt;&gt;"",$L517,VLOOKUP($C517,薬効分類マスタ!$A$2:$F$180,6,FALSE())))</f>
        <v/>
      </c>
      <c r="N517" s="0" t="str">
        <f aca="false">ASC(G517)</f>
        <v>ﾌﾟﾗﾐﾍﾟｷｿｰﾙ塩酸塩錠0.5mg｢DSEP｣</v>
      </c>
      <c r="O517" s="0" t="str">
        <f aca="false">ASC(E517)</f>
        <v>ﾌﾟﾗﾐﾍﾟｷｿｰﾙ塩酸塩水和物</v>
      </c>
      <c r="P517" s="16" t="n">
        <f aca="false">N(P516)+IF($C517=検索!$B$49,1,0)</f>
        <v>0</v>
      </c>
    </row>
    <row r="518" customFormat="false" ht="15" hidden="false" customHeight="false" outlineLevel="0" collapsed="false">
      <c r="A518" s="16" t="s">
        <v>221</v>
      </c>
      <c r="B518" s="0" t="s">
        <v>1479</v>
      </c>
      <c r="C518" s="0" t="n">
        <v>116</v>
      </c>
      <c r="D518" s="0" t="str">
        <f aca="false">IFERROR(VLOOKUP($C518,薬効分類マスタ!$A$2:$B$180,2,FALSE()),"未登録")</f>
        <v>抗パーキンソン剤</v>
      </c>
      <c r="E518" s="16" t="s">
        <v>1460</v>
      </c>
      <c r="F518" s="16" t="s">
        <v>381</v>
      </c>
      <c r="G518" s="16" t="s">
        <v>1480</v>
      </c>
      <c r="H518" s="16" t="s">
        <v>568</v>
      </c>
      <c r="I518" s="0" t="n">
        <v>33.1</v>
      </c>
      <c r="J518" s="16" t="s">
        <v>239</v>
      </c>
      <c r="K518" s="0" t="str">
        <f aca="false">IFERROR(IF(VLOOKUP($C518,薬効分類マスタ!$A$2:$E$180,5,FALSE())=0,"",VLOOKUP($C518,薬効分類マスタ!$A$2:$E$180,5,FALSE())),"")</f>
        <v/>
      </c>
      <c r="L518" s="17"/>
      <c r="M518" s="0" t="str">
        <f aca="false">IF($K518="","",IF($L518&lt;&gt;"",$L518,VLOOKUP($C518,薬効分類マスタ!$A$2:$F$180,6,FALSE())))</f>
        <v/>
      </c>
      <c r="N518" s="0" t="str">
        <f aca="false">ASC(G518)</f>
        <v>ﾌﾟﾗﾐﾍﾟｷｿｰﾙ塩酸塩錠0.5mg｢FFP｣</v>
      </c>
      <c r="O518" s="0" t="str">
        <f aca="false">ASC(E518)</f>
        <v>ﾌﾟﾗﾐﾍﾟｷｿｰﾙ塩酸塩水和物</v>
      </c>
      <c r="P518" s="16" t="n">
        <f aca="false">N(P517)+IF($C518=検索!$B$49,1,0)</f>
        <v>0</v>
      </c>
    </row>
    <row r="519" customFormat="false" ht="15" hidden="false" customHeight="false" outlineLevel="0" collapsed="false">
      <c r="A519" s="16" t="s">
        <v>221</v>
      </c>
      <c r="B519" s="0" t="s">
        <v>1481</v>
      </c>
      <c r="C519" s="0" t="n">
        <v>116</v>
      </c>
      <c r="D519" s="0" t="str">
        <f aca="false">IFERROR(VLOOKUP($C519,薬効分類マスタ!$A$2:$B$180,2,FALSE()),"未登録")</f>
        <v>抗パーキンソン剤</v>
      </c>
      <c r="E519" s="16" t="s">
        <v>1460</v>
      </c>
      <c r="F519" s="16" t="s">
        <v>381</v>
      </c>
      <c r="G519" s="16" t="s">
        <v>1482</v>
      </c>
      <c r="H519" s="16" t="s">
        <v>527</v>
      </c>
      <c r="I519" s="0" t="n">
        <v>33.1</v>
      </c>
      <c r="J519" s="16" t="s">
        <v>239</v>
      </c>
      <c r="K519" s="0" t="str">
        <f aca="false">IFERROR(IF(VLOOKUP($C519,薬効分類マスタ!$A$2:$E$180,5,FALSE())=0,"",VLOOKUP($C519,薬効分類マスタ!$A$2:$E$180,5,FALSE())),"")</f>
        <v/>
      </c>
      <c r="L519" s="17"/>
      <c r="M519" s="0" t="str">
        <f aca="false">IF($K519="","",IF($L519&lt;&gt;"",$L519,VLOOKUP($C519,薬効分類マスタ!$A$2:$F$180,6,FALSE())))</f>
        <v/>
      </c>
      <c r="N519" s="0" t="str">
        <f aca="false">ASC(G519)</f>
        <v>ﾌﾟﾗﾐﾍﾟｷｿｰﾙ塩酸塩錠0.5mg｢JG｣</v>
      </c>
      <c r="O519" s="0" t="str">
        <f aca="false">ASC(E519)</f>
        <v>ﾌﾟﾗﾐﾍﾟｷｿｰﾙ塩酸塩水和物</v>
      </c>
      <c r="P519" s="16" t="n">
        <f aca="false">N(P518)+IF($C519=検索!$B$49,1,0)</f>
        <v>0</v>
      </c>
    </row>
    <row r="520" customFormat="false" ht="15" hidden="false" customHeight="false" outlineLevel="0" collapsed="false">
      <c r="A520" s="16" t="s">
        <v>221</v>
      </c>
      <c r="B520" s="0" t="s">
        <v>1483</v>
      </c>
      <c r="C520" s="0" t="n">
        <v>116</v>
      </c>
      <c r="D520" s="0" t="str">
        <f aca="false">IFERROR(VLOOKUP($C520,薬効分類マスタ!$A$2:$B$180,2,FALSE()),"未登録")</f>
        <v>抗パーキンソン剤</v>
      </c>
      <c r="E520" s="16" t="s">
        <v>1460</v>
      </c>
      <c r="F520" s="16" t="s">
        <v>381</v>
      </c>
      <c r="G520" s="16" t="s">
        <v>1484</v>
      </c>
      <c r="H520" s="16" t="s">
        <v>574</v>
      </c>
      <c r="I520" s="0" t="n">
        <v>30.8</v>
      </c>
      <c r="J520" s="16" t="s">
        <v>239</v>
      </c>
      <c r="K520" s="0" t="str">
        <f aca="false">IFERROR(IF(VLOOKUP($C520,薬効分類マスタ!$A$2:$E$180,5,FALSE())=0,"",VLOOKUP($C520,薬効分類マスタ!$A$2:$E$180,5,FALSE())),"")</f>
        <v/>
      </c>
      <c r="L520" s="17"/>
      <c r="M520" s="0" t="str">
        <f aca="false">IF($K520="","",IF($L520&lt;&gt;"",$L520,VLOOKUP($C520,薬効分類マスタ!$A$2:$F$180,6,FALSE())))</f>
        <v/>
      </c>
      <c r="N520" s="0" t="str">
        <f aca="false">ASC(G520)</f>
        <v>ﾌﾟﾗﾐﾍﾟｷｿｰﾙ塩酸塩錠0.5mg｢YD｣</v>
      </c>
      <c r="O520" s="0" t="str">
        <f aca="false">ASC(E520)</f>
        <v>ﾌﾟﾗﾐﾍﾟｷｿｰﾙ塩酸塩水和物</v>
      </c>
      <c r="P520" s="16" t="n">
        <f aca="false">N(P519)+IF($C520=検索!$B$49,1,0)</f>
        <v>0</v>
      </c>
    </row>
    <row r="521" customFormat="false" ht="15" hidden="false" customHeight="false" outlineLevel="0" collapsed="false">
      <c r="A521" s="16" t="s">
        <v>221</v>
      </c>
      <c r="B521" s="0" t="s">
        <v>1485</v>
      </c>
      <c r="C521" s="0" t="n">
        <v>116</v>
      </c>
      <c r="D521" s="0" t="str">
        <f aca="false">IFERROR(VLOOKUP($C521,薬効分類マスタ!$A$2:$B$180,2,FALSE()),"未登録")</f>
        <v>抗パーキンソン剤</v>
      </c>
      <c r="E521" s="16" t="s">
        <v>1460</v>
      </c>
      <c r="F521" s="16" t="s">
        <v>381</v>
      </c>
      <c r="G521" s="16" t="s">
        <v>1486</v>
      </c>
      <c r="H521" s="16" t="s">
        <v>536</v>
      </c>
      <c r="I521" s="0" t="n">
        <v>27.8</v>
      </c>
      <c r="J521" s="16" t="s">
        <v>239</v>
      </c>
      <c r="K521" s="0" t="str">
        <f aca="false">IFERROR(IF(VLOOKUP($C521,薬効分類マスタ!$A$2:$E$180,5,FALSE())=0,"",VLOOKUP($C521,薬効分類マスタ!$A$2:$E$180,5,FALSE())),"")</f>
        <v/>
      </c>
      <c r="L521" s="17"/>
      <c r="M521" s="0" t="str">
        <f aca="false">IF($K521="","",IF($L521&lt;&gt;"",$L521,VLOOKUP($C521,薬効分類マスタ!$A$2:$F$180,6,FALSE())))</f>
        <v/>
      </c>
      <c r="N521" s="0" t="str">
        <f aca="false">ASC(G521)</f>
        <v>ﾌﾟﾗﾐﾍﾟｷｿｰﾙ塩酸塩錠0.5mg｢日医工｣</v>
      </c>
      <c r="O521" s="0" t="str">
        <f aca="false">ASC(E521)</f>
        <v>ﾌﾟﾗﾐﾍﾟｷｿｰﾙ塩酸塩水和物</v>
      </c>
      <c r="P521" s="16" t="n">
        <f aca="false">N(P520)+IF($C521=検索!$B$49,1,0)</f>
        <v>0</v>
      </c>
    </row>
    <row r="522" customFormat="false" ht="15" hidden="false" customHeight="false" outlineLevel="0" collapsed="false">
      <c r="A522" s="16" t="s">
        <v>221</v>
      </c>
      <c r="B522" s="0" t="s">
        <v>1487</v>
      </c>
      <c r="C522" s="0" t="n">
        <v>116</v>
      </c>
      <c r="D522" s="0" t="str">
        <f aca="false">IFERROR(VLOOKUP($C522,薬効分類マスタ!$A$2:$B$180,2,FALSE()),"未登録")</f>
        <v>抗パーキンソン剤</v>
      </c>
      <c r="E522" s="16" t="s">
        <v>1460</v>
      </c>
      <c r="F522" s="16" t="s">
        <v>381</v>
      </c>
      <c r="G522" s="16" t="s">
        <v>1488</v>
      </c>
      <c r="H522" s="16" t="s">
        <v>606</v>
      </c>
      <c r="I522" s="0" t="n">
        <v>33.1</v>
      </c>
      <c r="J522" s="16" t="s">
        <v>239</v>
      </c>
      <c r="K522" s="0" t="str">
        <f aca="false">IFERROR(IF(VLOOKUP($C522,薬効分類マスタ!$A$2:$E$180,5,FALSE())=0,"",VLOOKUP($C522,薬効分類マスタ!$A$2:$E$180,5,FALSE())),"")</f>
        <v/>
      </c>
      <c r="L522" s="17"/>
      <c r="M522" s="0" t="str">
        <f aca="false">IF($K522="","",IF($L522&lt;&gt;"",$L522,VLOOKUP($C522,薬効分類マスタ!$A$2:$F$180,6,FALSE())))</f>
        <v/>
      </c>
      <c r="N522" s="0" t="str">
        <f aca="false">ASC(G522)</f>
        <v>ﾌﾟﾗﾐﾍﾟｷｿｰﾙ塩酸塩錠0.5mg｢日新｣</v>
      </c>
      <c r="O522" s="0" t="str">
        <f aca="false">ASC(E522)</f>
        <v>ﾌﾟﾗﾐﾍﾟｷｿｰﾙ塩酸塩水和物</v>
      </c>
      <c r="P522" s="16" t="n">
        <f aca="false">N(P521)+IF($C522=検索!$B$49,1,0)</f>
        <v>0</v>
      </c>
    </row>
    <row r="523" customFormat="false" ht="15" hidden="false" customHeight="false" outlineLevel="0" collapsed="false">
      <c r="A523" s="16" t="s">
        <v>221</v>
      </c>
      <c r="B523" s="0" t="s">
        <v>1489</v>
      </c>
      <c r="C523" s="0" t="n">
        <v>116</v>
      </c>
      <c r="D523" s="0" t="str">
        <f aca="false">IFERROR(VLOOKUP($C523,薬効分類マスタ!$A$2:$B$180,2,FALSE()),"未登録")</f>
        <v>抗パーキンソン剤</v>
      </c>
      <c r="E523" s="16" t="s">
        <v>1460</v>
      </c>
      <c r="F523" s="16" t="s">
        <v>268</v>
      </c>
      <c r="G523" s="16" t="s">
        <v>1490</v>
      </c>
      <c r="H523" s="16" t="s">
        <v>533</v>
      </c>
      <c r="I523" s="0" t="n">
        <v>8.9</v>
      </c>
      <c r="J523" s="16" t="s">
        <v>239</v>
      </c>
      <c r="K523" s="0" t="str">
        <f aca="false">IFERROR(IF(VLOOKUP($C523,薬効分類マスタ!$A$2:$E$180,5,FALSE())=0,"",VLOOKUP($C523,薬効分類マスタ!$A$2:$E$180,5,FALSE())),"")</f>
        <v/>
      </c>
      <c r="L523" s="17"/>
      <c r="M523" s="0" t="str">
        <f aca="false">IF($K523="","",IF($L523&lt;&gt;"",$L523,VLOOKUP($C523,薬効分類マスタ!$A$2:$F$180,6,FALSE())))</f>
        <v/>
      </c>
      <c r="N523" s="0" t="str">
        <f aca="false">ASC(G523)</f>
        <v>ﾌﾟﾗﾐﾍﾟｷｿｰﾙ塩酸塩OD錠0.125mg｢ﾄｰﾜ｣</v>
      </c>
      <c r="O523" s="0" t="str">
        <f aca="false">ASC(E523)</f>
        <v>ﾌﾟﾗﾐﾍﾟｷｿｰﾙ塩酸塩水和物</v>
      </c>
      <c r="P523" s="16" t="n">
        <f aca="false">N(P522)+IF($C523=検索!$B$49,1,0)</f>
        <v>0</v>
      </c>
    </row>
    <row r="524" customFormat="false" ht="15" hidden="false" customHeight="false" outlineLevel="0" collapsed="false">
      <c r="A524" s="16" t="s">
        <v>221</v>
      </c>
      <c r="B524" s="0" t="s">
        <v>1491</v>
      </c>
      <c r="C524" s="0" t="n">
        <v>116</v>
      </c>
      <c r="D524" s="0" t="str">
        <f aca="false">IFERROR(VLOOKUP($C524,薬効分類マスタ!$A$2:$B$180,2,FALSE()),"未登録")</f>
        <v>抗パーキンソン剤</v>
      </c>
      <c r="E524" s="16" t="s">
        <v>1460</v>
      </c>
      <c r="F524" s="16" t="s">
        <v>381</v>
      </c>
      <c r="G524" s="16" t="s">
        <v>1492</v>
      </c>
      <c r="H524" s="16" t="s">
        <v>533</v>
      </c>
      <c r="I524" s="0" t="n">
        <v>30.8</v>
      </c>
      <c r="J524" s="16" t="s">
        <v>239</v>
      </c>
      <c r="K524" s="0" t="str">
        <f aca="false">IFERROR(IF(VLOOKUP($C524,薬効分類マスタ!$A$2:$E$180,5,FALSE())=0,"",VLOOKUP($C524,薬効分類マスタ!$A$2:$E$180,5,FALSE())),"")</f>
        <v/>
      </c>
      <c r="L524" s="17"/>
      <c r="M524" s="0" t="str">
        <f aca="false">IF($K524="","",IF($L524&lt;&gt;"",$L524,VLOOKUP($C524,薬効分類マスタ!$A$2:$F$180,6,FALSE())))</f>
        <v/>
      </c>
      <c r="N524" s="0" t="str">
        <f aca="false">ASC(G524)</f>
        <v>ﾌﾟﾗﾐﾍﾟｷｿｰﾙ塩酸塩OD錠0.5mg｢ﾄｰﾜ｣</v>
      </c>
      <c r="O524" s="0" t="str">
        <f aca="false">ASC(E524)</f>
        <v>ﾌﾟﾗﾐﾍﾟｷｿｰﾙ塩酸塩水和物</v>
      </c>
      <c r="P524" s="16" t="n">
        <f aca="false">N(P523)+IF($C524=検索!$B$49,1,0)</f>
        <v>0</v>
      </c>
    </row>
    <row r="525" customFormat="false" ht="15" hidden="false" customHeight="false" outlineLevel="0" collapsed="false">
      <c r="A525" s="16" t="s">
        <v>221</v>
      </c>
      <c r="B525" s="0" t="s">
        <v>1493</v>
      </c>
      <c r="C525" s="0" t="n">
        <v>116</v>
      </c>
      <c r="D525" s="0" t="str">
        <f aca="false">IFERROR(VLOOKUP($C525,薬効分類マスタ!$A$2:$B$180,2,FALSE()),"未登録")</f>
        <v>抗パーキンソン剤</v>
      </c>
      <c r="E525" s="16" t="s">
        <v>1460</v>
      </c>
      <c r="F525" s="16" t="s">
        <v>1494</v>
      </c>
      <c r="G525" s="16" t="s">
        <v>1495</v>
      </c>
      <c r="H525" s="16" t="s">
        <v>293</v>
      </c>
      <c r="I525" s="0" t="n">
        <v>31.9</v>
      </c>
      <c r="J525" s="16" t="s">
        <v>232</v>
      </c>
      <c r="K525" s="0" t="str">
        <f aca="false">IFERROR(IF(VLOOKUP($C525,薬効分類マスタ!$A$2:$E$180,5,FALSE())=0,"",VLOOKUP($C525,薬効分類マスタ!$A$2:$E$180,5,FALSE())),"")</f>
        <v/>
      </c>
      <c r="L525" s="17"/>
      <c r="M525" s="0" t="str">
        <f aca="false">IF($K525="","",IF($L525&lt;&gt;"",$L525,VLOOKUP($C525,薬効分類マスタ!$A$2:$F$180,6,FALSE())))</f>
        <v/>
      </c>
      <c r="N525" s="0" t="str">
        <f aca="false">ASC(G525)</f>
        <v>ﾐﾗﾍﾟｯｸｽLA錠0.375mg</v>
      </c>
      <c r="O525" s="0" t="str">
        <f aca="false">ASC(E525)</f>
        <v>ﾌﾟﾗﾐﾍﾟｷｿｰﾙ塩酸塩水和物</v>
      </c>
      <c r="P525" s="16" t="n">
        <f aca="false">N(P524)+IF($C525=検索!$B$49,1,0)</f>
        <v>0</v>
      </c>
    </row>
    <row r="526" customFormat="false" ht="15" hidden="false" customHeight="false" outlineLevel="0" collapsed="false">
      <c r="A526" s="16" t="s">
        <v>221</v>
      </c>
      <c r="B526" s="0" t="s">
        <v>1496</v>
      </c>
      <c r="C526" s="0" t="n">
        <v>116</v>
      </c>
      <c r="D526" s="0" t="str">
        <f aca="false">IFERROR(VLOOKUP($C526,薬効分類マスタ!$A$2:$B$180,2,FALSE()),"未登録")</f>
        <v>抗パーキンソン剤</v>
      </c>
      <c r="E526" s="16" t="s">
        <v>1460</v>
      </c>
      <c r="F526" s="16" t="s">
        <v>1494</v>
      </c>
      <c r="G526" s="16" t="s">
        <v>1497</v>
      </c>
      <c r="H526" s="16" t="s">
        <v>1464</v>
      </c>
      <c r="I526" s="0" t="n">
        <v>18.9</v>
      </c>
      <c r="J526" s="16" t="s">
        <v>239</v>
      </c>
      <c r="K526" s="0" t="str">
        <f aca="false">IFERROR(IF(VLOOKUP($C526,薬効分類マスタ!$A$2:$E$180,5,FALSE())=0,"",VLOOKUP($C526,薬効分類マスタ!$A$2:$E$180,5,FALSE())),"")</f>
        <v/>
      </c>
      <c r="L526" s="17"/>
      <c r="M526" s="0" t="str">
        <f aca="false">IF($K526="","",IF($L526&lt;&gt;"",$L526,VLOOKUP($C526,薬効分類マスタ!$A$2:$F$180,6,FALSE())))</f>
        <v/>
      </c>
      <c r="N526" s="0" t="str">
        <f aca="false">ASC(G526)</f>
        <v>ﾌﾟﾗﾐﾍﾟｷｿｰﾙ塩酸塩LA錠0.375mgMI｢DSEP｣</v>
      </c>
      <c r="O526" s="0" t="str">
        <f aca="false">ASC(E526)</f>
        <v>ﾌﾟﾗﾐﾍﾟｷｿｰﾙ塩酸塩水和物</v>
      </c>
      <c r="P526" s="16" t="n">
        <f aca="false">N(P525)+IF($C526=検索!$B$49,1,0)</f>
        <v>0</v>
      </c>
    </row>
    <row r="527" customFormat="false" ht="15" hidden="false" customHeight="false" outlineLevel="0" collapsed="false">
      <c r="A527" s="16" t="s">
        <v>221</v>
      </c>
      <c r="B527" s="0" t="s">
        <v>1498</v>
      </c>
      <c r="C527" s="0" t="n">
        <v>116</v>
      </c>
      <c r="D527" s="0" t="str">
        <f aca="false">IFERROR(VLOOKUP($C527,薬効分類マスタ!$A$2:$B$180,2,FALSE()),"未登録")</f>
        <v>抗パーキンソン剤</v>
      </c>
      <c r="E527" s="16" t="s">
        <v>1460</v>
      </c>
      <c r="F527" s="16" t="s">
        <v>1494</v>
      </c>
      <c r="G527" s="16" t="s">
        <v>1499</v>
      </c>
      <c r="H527" s="16" t="s">
        <v>1300</v>
      </c>
      <c r="I527" s="0" t="n">
        <v>18.9</v>
      </c>
      <c r="J527" s="16" t="s">
        <v>239</v>
      </c>
      <c r="K527" s="0" t="str">
        <f aca="false">IFERROR(IF(VLOOKUP($C527,薬効分類マスタ!$A$2:$E$180,5,FALSE())=0,"",VLOOKUP($C527,薬効分類マスタ!$A$2:$E$180,5,FALSE())),"")</f>
        <v/>
      </c>
      <c r="L527" s="17"/>
      <c r="M527" s="0" t="str">
        <f aca="false">IF($K527="","",IF($L527&lt;&gt;"",$L527,VLOOKUP($C527,薬効分類マスタ!$A$2:$F$180,6,FALSE())))</f>
        <v/>
      </c>
      <c r="N527" s="0" t="str">
        <f aca="false">ASC(G527)</f>
        <v>ﾌﾟﾗﾐﾍﾟｷｿｰﾙ塩酸塩LA錠0.375mgMI｢ｵｰﾊﾗ｣</v>
      </c>
      <c r="O527" s="0" t="str">
        <f aca="false">ASC(E527)</f>
        <v>ﾌﾟﾗﾐﾍﾟｷｿｰﾙ塩酸塩水和物</v>
      </c>
      <c r="P527" s="16" t="n">
        <f aca="false">N(P526)+IF($C527=検索!$B$49,1,0)</f>
        <v>0</v>
      </c>
    </row>
    <row r="528" customFormat="false" ht="15" hidden="false" customHeight="false" outlineLevel="0" collapsed="false">
      <c r="A528" s="16" t="s">
        <v>221</v>
      </c>
      <c r="B528" s="0" t="s">
        <v>1500</v>
      </c>
      <c r="C528" s="0" t="n">
        <v>116</v>
      </c>
      <c r="D528" s="0" t="str">
        <f aca="false">IFERROR(VLOOKUP($C528,薬効分類マスタ!$A$2:$B$180,2,FALSE()),"未登録")</f>
        <v>抗パーキンソン剤</v>
      </c>
      <c r="E528" s="16" t="s">
        <v>1460</v>
      </c>
      <c r="F528" s="16" t="s">
        <v>1494</v>
      </c>
      <c r="G528" s="16" t="s">
        <v>1501</v>
      </c>
      <c r="H528" s="16" t="s">
        <v>385</v>
      </c>
      <c r="I528" s="0" t="n">
        <v>18.9</v>
      </c>
      <c r="J528" s="16" t="s">
        <v>239</v>
      </c>
      <c r="K528" s="0" t="str">
        <f aca="false">IFERROR(IF(VLOOKUP($C528,薬効分類マスタ!$A$2:$E$180,5,FALSE())=0,"",VLOOKUP($C528,薬効分類マスタ!$A$2:$E$180,5,FALSE())),"")</f>
        <v/>
      </c>
      <c r="L528" s="17"/>
      <c r="M528" s="0" t="str">
        <f aca="false">IF($K528="","",IF($L528&lt;&gt;"",$L528,VLOOKUP($C528,薬効分類マスタ!$A$2:$F$180,6,FALSE())))</f>
        <v/>
      </c>
      <c r="N528" s="0" t="str">
        <f aca="false">ASC(G528)</f>
        <v>ﾌﾟﾗﾐﾍﾟｷｿｰﾙ塩酸塩LA錠0.375mgMI｢ｻﾜｲ｣</v>
      </c>
      <c r="O528" s="0" t="str">
        <f aca="false">ASC(E528)</f>
        <v>ﾌﾟﾗﾐﾍﾟｷｿｰﾙ塩酸塩水和物</v>
      </c>
      <c r="P528" s="16" t="n">
        <f aca="false">N(P527)+IF($C528=検索!$B$49,1,0)</f>
        <v>0</v>
      </c>
    </row>
    <row r="529" customFormat="false" ht="15" hidden="false" customHeight="false" outlineLevel="0" collapsed="false">
      <c r="A529" s="16" t="s">
        <v>221</v>
      </c>
      <c r="B529" s="0" t="s">
        <v>1502</v>
      </c>
      <c r="C529" s="0" t="n">
        <v>116</v>
      </c>
      <c r="D529" s="0" t="str">
        <f aca="false">IFERROR(VLOOKUP($C529,薬効分類マスタ!$A$2:$B$180,2,FALSE()),"未登録")</f>
        <v>抗パーキンソン剤</v>
      </c>
      <c r="E529" s="16" t="s">
        <v>1460</v>
      </c>
      <c r="F529" s="16" t="s">
        <v>1494</v>
      </c>
      <c r="G529" s="16" t="s">
        <v>1503</v>
      </c>
      <c r="H529" s="16" t="s">
        <v>533</v>
      </c>
      <c r="I529" s="0" t="n">
        <v>18.9</v>
      </c>
      <c r="J529" s="16" t="s">
        <v>239</v>
      </c>
      <c r="K529" s="0" t="str">
        <f aca="false">IFERROR(IF(VLOOKUP($C529,薬効分類マスタ!$A$2:$E$180,5,FALSE())=0,"",VLOOKUP($C529,薬効分類マスタ!$A$2:$E$180,5,FALSE())),"")</f>
        <v/>
      </c>
      <c r="L529" s="17"/>
      <c r="M529" s="0" t="str">
        <f aca="false">IF($K529="","",IF($L529&lt;&gt;"",$L529,VLOOKUP($C529,薬効分類マスタ!$A$2:$F$180,6,FALSE())))</f>
        <v/>
      </c>
      <c r="N529" s="0" t="str">
        <f aca="false">ASC(G529)</f>
        <v>ﾌﾟﾗﾐﾍﾟｷｿｰﾙ塩酸塩LA錠0.375mgMI｢ﾄｰﾜ｣</v>
      </c>
      <c r="O529" s="0" t="str">
        <f aca="false">ASC(E529)</f>
        <v>ﾌﾟﾗﾐﾍﾟｷｿｰﾙ塩酸塩水和物</v>
      </c>
      <c r="P529" s="16" t="n">
        <f aca="false">N(P528)+IF($C529=検索!$B$49,1,0)</f>
        <v>0</v>
      </c>
    </row>
    <row r="530" customFormat="false" ht="15" hidden="false" customHeight="false" outlineLevel="0" collapsed="false">
      <c r="A530" s="16" t="s">
        <v>221</v>
      </c>
      <c r="B530" s="0" t="s">
        <v>1504</v>
      </c>
      <c r="C530" s="0" t="n">
        <v>116</v>
      </c>
      <c r="D530" s="0" t="str">
        <f aca="false">IFERROR(VLOOKUP($C530,薬効分類マスタ!$A$2:$B$180,2,FALSE()),"未登録")</f>
        <v>抗パーキンソン剤</v>
      </c>
      <c r="E530" s="16" t="s">
        <v>1460</v>
      </c>
      <c r="F530" s="16" t="s">
        <v>1505</v>
      </c>
      <c r="G530" s="16" t="s">
        <v>1506</v>
      </c>
      <c r="H530" s="16" t="s">
        <v>293</v>
      </c>
      <c r="I530" s="0" t="n">
        <v>118.1</v>
      </c>
      <c r="J530" s="16" t="s">
        <v>232</v>
      </c>
      <c r="K530" s="0" t="str">
        <f aca="false">IFERROR(IF(VLOOKUP($C530,薬効分類マスタ!$A$2:$E$180,5,FALSE())=0,"",VLOOKUP($C530,薬効分類マスタ!$A$2:$E$180,5,FALSE())),"")</f>
        <v/>
      </c>
      <c r="L530" s="17"/>
      <c r="M530" s="0" t="str">
        <f aca="false">IF($K530="","",IF($L530&lt;&gt;"",$L530,VLOOKUP($C530,薬効分類マスタ!$A$2:$F$180,6,FALSE())))</f>
        <v/>
      </c>
      <c r="N530" s="0" t="str">
        <f aca="false">ASC(G530)</f>
        <v>ﾐﾗﾍﾟｯｸｽLA錠1.5mg</v>
      </c>
      <c r="O530" s="0" t="str">
        <f aca="false">ASC(E530)</f>
        <v>ﾌﾟﾗﾐﾍﾟｷｿｰﾙ塩酸塩水和物</v>
      </c>
      <c r="P530" s="16" t="n">
        <f aca="false">N(P529)+IF($C530=検索!$B$49,1,0)</f>
        <v>0</v>
      </c>
    </row>
    <row r="531" customFormat="false" ht="15" hidden="false" customHeight="false" outlineLevel="0" collapsed="false">
      <c r="A531" s="16" t="s">
        <v>221</v>
      </c>
      <c r="B531" s="0" t="s">
        <v>1507</v>
      </c>
      <c r="C531" s="0" t="n">
        <v>116</v>
      </c>
      <c r="D531" s="0" t="str">
        <f aca="false">IFERROR(VLOOKUP($C531,薬効分類マスタ!$A$2:$B$180,2,FALSE()),"未登録")</f>
        <v>抗パーキンソン剤</v>
      </c>
      <c r="E531" s="16" t="s">
        <v>1460</v>
      </c>
      <c r="F531" s="16" t="s">
        <v>1505</v>
      </c>
      <c r="G531" s="16" t="s">
        <v>1508</v>
      </c>
      <c r="H531" s="16" t="s">
        <v>1464</v>
      </c>
      <c r="I531" s="0" t="n">
        <v>67.4</v>
      </c>
      <c r="J531" s="16" t="s">
        <v>239</v>
      </c>
      <c r="K531" s="0" t="str">
        <f aca="false">IFERROR(IF(VLOOKUP($C531,薬効分類マスタ!$A$2:$E$180,5,FALSE())=0,"",VLOOKUP($C531,薬効分類マスタ!$A$2:$E$180,5,FALSE())),"")</f>
        <v/>
      </c>
      <c r="L531" s="17"/>
      <c r="M531" s="0" t="str">
        <f aca="false">IF($K531="","",IF($L531&lt;&gt;"",$L531,VLOOKUP($C531,薬効分類マスタ!$A$2:$F$180,6,FALSE())))</f>
        <v/>
      </c>
      <c r="N531" s="0" t="str">
        <f aca="false">ASC(G531)</f>
        <v>ﾌﾟﾗﾐﾍﾟｷｿｰﾙ塩酸塩LA錠1.5mgMI｢DSEP｣</v>
      </c>
      <c r="O531" s="0" t="str">
        <f aca="false">ASC(E531)</f>
        <v>ﾌﾟﾗﾐﾍﾟｷｿｰﾙ塩酸塩水和物</v>
      </c>
      <c r="P531" s="16" t="n">
        <f aca="false">N(P530)+IF($C531=検索!$B$49,1,0)</f>
        <v>0</v>
      </c>
    </row>
    <row r="532" customFormat="false" ht="15" hidden="false" customHeight="false" outlineLevel="0" collapsed="false">
      <c r="A532" s="16" t="s">
        <v>221</v>
      </c>
      <c r="B532" s="0" t="s">
        <v>1509</v>
      </c>
      <c r="C532" s="0" t="n">
        <v>116</v>
      </c>
      <c r="D532" s="0" t="str">
        <f aca="false">IFERROR(VLOOKUP($C532,薬効分類マスタ!$A$2:$B$180,2,FALSE()),"未登録")</f>
        <v>抗パーキンソン剤</v>
      </c>
      <c r="E532" s="16" t="s">
        <v>1460</v>
      </c>
      <c r="F532" s="16" t="s">
        <v>1505</v>
      </c>
      <c r="G532" s="16" t="s">
        <v>1510</v>
      </c>
      <c r="H532" s="16" t="s">
        <v>1300</v>
      </c>
      <c r="I532" s="0" t="n">
        <v>67.4</v>
      </c>
      <c r="J532" s="16" t="s">
        <v>239</v>
      </c>
      <c r="K532" s="0" t="str">
        <f aca="false">IFERROR(IF(VLOOKUP($C532,薬効分類マスタ!$A$2:$E$180,5,FALSE())=0,"",VLOOKUP($C532,薬効分類マスタ!$A$2:$E$180,5,FALSE())),"")</f>
        <v/>
      </c>
      <c r="L532" s="17"/>
      <c r="M532" s="0" t="str">
        <f aca="false">IF($K532="","",IF($L532&lt;&gt;"",$L532,VLOOKUP($C532,薬効分類マスタ!$A$2:$F$180,6,FALSE())))</f>
        <v/>
      </c>
      <c r="N532" s="0" t="str">
        <f aca="false">ASC(G532)</f>
        <v>ﾌﾟﾗﾐﾍﾟｷｿｰﾙ塩酸塩LA錠1.5mgMI｢ｵｰﾊﾗ｣</v>
      </c>
      <c r="O532" s="0" t="str">
        <f aca="false">ASC(E532)</f>
        <v>ﾌﾟﾗﾐﾍﾟｷｿｰﾙ塩酸塩水和物</v>
      </c>
      <c r="P532" s="16" t="n">
        <f aca="false">N(P531)+IF($C532=検索!$B$49,1,0)</f>
        <v>0</v>
      </c>
    </row>
    <row r="533" customFormat="false" ht="15" hidden="false" customHeight="false" outlineLevel="0" collapsed="false">
      <c r="A533" s="16" t="s">
        <v>221</v>
      </c>
      <c r="B533" s="0" t="s">
        <v>1511</v>
      </c>
      <c r="C533" s="0" t="n">
        <v>116</v>
      </c>
      <c r="D533" s="0" t="str">
        <f aca="false">IFERROR(VLOOKUP($C533,薬効分類マスタ!$A$2:$B$180,2,FALSE()),"未登録")</f>
        <v>抗パーキンソン剤</v>
      </c>
      <c r="E533" s="16" t="s">
        <v>1460</v>
      </c>
      <c r="F533" s="16" t="s">
        <v>1505</v>
      </c>
      <c r="G533" s="16" t="s">
        <v>1512</v>
      </c>
      <c r="H533" s="16" t="s">
        <v>385</v>
      </c>
      <c r="I533" s="0" t="n">
        <v>67.4</v>
      </c>
      <c r="J533" s="16" t="s">
        <v>239</v>
      </c>
      <c r="K533" s="0" t="str">
        <f aca="false">IFERROR(IF(VLOOKUP($C533,薬効分類マスタ!$A$2:$E$180,5,FALSE())=0,"",VLOOKUP($C533,薬効分類マスタ!$A$2:$E$180,5,FALSE())),"")</f>
        <v/>
      </c>
      <c r="L533" s="17"/>
      <c r="M533" s="0" t="str">
        <f aca="false">IF($K533="","",IF($L533&lt;&gt;"",$L533,VLOOKUP($C533,薬効分類マスタ!$A$2:$F$180,6,FALSE())))</f>
        <v/>
      </c>
      <c r="N533" s="0" t="str">
        <f aca="false">ASC(G533)</f>
        <v>ﾌﾟﾗﾐﾍﾟｷｿｰﾙ塩酸塩LA錠1.5mgMI｢ｻﾜｲ｣</v>
      </c>
      <c r="O533" s="0" t="str">
        <f aca="false">ASC(E533)</f>
        <v>ﾌﾟﾗﾐﾍﾟｷｿｰﾙ塩酸塩水和物</v>
      </c>
      <c r="P533" s="16" t="n">
        <f aca="false">N(P532)+IF($C533=検索!$B$49,1,0)</f>
        <v>0</v>
      </c>
    </row>
    <row r="534" customFormat="false" ht="15" hidden="false" customHeight="false" outlineLevel="0" collapsed="false">
      <c r="A534" s="16" t="s">
        <v>221</v>
      </c>
      <c r="B534" s="0" t="s">
        <v>1513</v>
      </c>
      <c r="C534" s="0" t="n">
        <v>116</v>
      </c>
      <c r="D534" s="0" t="str">
        <f aca="false">IFERROR(VLOOKUP($C534,薬効分類マスタ!$A$2:$B$180,2,FALSE()),"未登録")</f>
        <v>抗パーキンソン剤</v>
      </c>
      <c r="E534" s="16" t="s">
        <v>1460</v>
      </c>
      <c r="F534" s="16" t="s">
        <v>1505</v>
      </c>
      <c r="G534" s="16" t="s">
        <v>1514</v>
      </c>
      <c r="H534" s="16" t="s">
        <v>533</v>
      </c>
      <c r="I534" s="0" t="n">
        <v>67.4</v>
      </c>
      <c r="J534" s="16" t="s">
        <v>239</v>
      </c>
      <c r="K534" s="0" t="str">
        <f aca="false">IFERROR(IF(VLOOKUP($C534,薬効分類マスタ!$A$2:$E$180,5,FALSE())=0,"",VLOOKUP($C534,薬効分類マスタ!$A$2:$E$180,5,FALSE())),"")</f>
        <v/>
      </c>
      <c r="L534" s="17"/>
      <c r="M534" s="0" t="str">
        <f aca="false">IF($K534="","",IF($L534&lt;&gt;"",$L534,VLOOKUP($C534,薬効分類マスタ!$A$2:$F$180,6,FALSE())))</f>
        <v/>
      </c>
      <c r="N534" s="0" t="str">
        <f aca="false">ASC(G534)</f>
        <v>ﾌﾟﾗﾐﾍﾟｷｿｰﾙ塩酸塩LA錠1.5mgMI｢ﾄｰﾜ｣</v>
      </c>
      <c r="O534" s="0" t="str">
        <f aca="false">ASC(E534)</f>
        <v>ﾌﾟﾗﾐﾍﾟｷｿｰﾙ塩酸塩水和物</v>
      </c>
      <c r="P534" s="16" t="n">
        <f aca="false">N(P533)+IF($C534=検索!$B$49,1,0)</f>
        <v>0</v>
      </c>
    </row>
    <row r="535" customFormat="false" ht="15" hidden="false" customHeight="false" outlineLevel="0" collapsed="false">
      <c r="A535" s="16" t="s">
        <v>221</v>
      </c>
      <c r="B535" s="0" t="s">
        <v>1515</v>
      </c>
      <c r="C535" s="0" t="n">
        <v>116</v>
      </c>
      <c r="D535" s="0" t="str">
        <f aca="false">IFERROR(VLOOKUP($C535,薬効分類マスタ!$A$2:$B$180,2,FALSE()),"未登録")</f>
        <v>抗パーキンソン剤</v>
      </c>
      <c r="E535" s="16" t="s">
        <v>1516</v>
      </c>
      <c r="F535" s="16" t="s">
        <v>274</v>
      </c>
      <c r="G535" s="16" t="s">
        <v>1517</v>
      </c>
      <c r="H535" s="16" t="s">
        <v>794</v>
      </c>
      <c r="I535" s="0" t="n">
        <v>15.7</v>
      </c>
      <c r="J535" s="16" t="s">
        <v>232</v>
      </c>
      <c r="K535" s="0" t="str">
        <f aca="false">IFERROR(IF(VLOOKUP($C535,薬効分類マスタ!$A$2:$E$180,5,FALSE())=0,"",VLOOKUP($C535,薬効分類マスタ!$A$2:$E$180,5,FALSE())),"")</f>
        <v/>
      </c>
      <c r="L535" s="17"/>
      <c r="M535" s="0" t="str">
        <f aca="false">IF($K535="","",IF($L535&lt;&gt;"",$L535,VLOOKUP($C535,薬効分類マスタ!$A$2:$F$180,6,FALSE())))</f>
        <v/>
      </c>
      <c r="N535" s="0" t="str">
        <f aca="false">ASC(G535)</f>
        <v>ﾚｷｯﾌﾟ錠0.25mg</v>
      </c>
      <c r="O535" s="0" t="str">
        <f aca="false">ASC(E535)</f>
        <v>ﾛﾋﾟﾆﾛｰﾙ塩酸塩</v>
      </c>
      <c r="P535" s="16" t="n">
        <f aca="false">N(P534)+IF($C535=検索!$B$49,1,0)</f>
        <v>0</v>
      </c>
    </row>
    <row r="536" customFormat="false" ht="15" hidden="false" customHeight="false" outlineLevel="0" collapsed="false">
      <c r="A536" s="16" t="s">
        <v>221</v>
      </c>
      <c r="B536" s="0" t="s">
        <v>1518</v>
      </c>
      <c r="C536" s="0" t="n">
        <v>116</v>
      </c>
      <c r="D536" s="0" t="str">
        <f aca="false">IFERROR(VLOOKUP($C536,薬効分類マスタ!$A$2:$B$180,2,FALSE()),"未登録")</f>
        <v>抗パーキンソン剤</v>
      </c>
      <c r="E536" s="16" t="s">
        <v>1516</v>
      </c>
      <c r="F536" s="16" t="s">
        <v>274</v>
      </c>
      <c r="G536" s="16" t="s">
        <v>1519</v>
      </c>
      <c r="H536" s="16" t="s">
        <v>1064</v>
      </c>
      <c r="I536" s="0" t="n">
        <v>14.7</v>
      </c>
      <c r="J536" s="16" t="s">
        <v>239</v>
      </c>
      <c r="K536" s="0" t="str">
        <f aca="false">IFERROR(IF(VLOOKUP($C536,薬効分類マスタ!$A$2:$E$180,5,FALSE())=0,"",VLOOKUP($C536,薬効分類マスタ!$A$2:$E$180,5,FALSE())),"")</f>
        <v/>
      </c>
      <c r="L536" s="17"/>
      <c r="M536" s="0" t="str">
        <f aca="false">IF($K536="","",IF($L536&lt;&gt;"",$L536,VLOOKUP($C536,薬効分類マスタ!$A$2:$F$180,6,FALSE())))</f>
        <v/>
      </c>
      <c r="N536" s="0" t="str">
        <f aca="false">ASC(G536)</f>
        <v>ﾛﾋﾟﾆﾛｰﾙ錠0.25mg｢JG｣</v>
      </c>
      <c r="O536" s="0" t="str">
        <f aca="false">ASC(E536)</f>
        <v>ﾛﾋﾟﾆﾛｰﾙ塩酸塩</v>
      </c>
      <c r="P536" s="16" t="n">
        <f aca="false">N(P535)+IF($C536=検索!$B$49,1,0)</f>
        <v>0</v>
      </c>
    </row>
    <row r="537" customFormat="false" ht="15" hidden="false" customHeight="false" outlineLevel="0" collapsed="false">
      <c r="A537" s="16" t="s">
        <v>221</v>
      </c>
      <c r="B537" s="0" t="s">
        <v>1520</v>
      </c>
      <c r="C537" s="0" t="n">
        <v>116</v>
      </c>
      <c r="D537" s="0" t="str">
        <f aca="false">IFERROR(VLOOKUP($C537,薬効分類マスタ!$A$2:$B$180,2,FALSE()),"未登録")</f>
        <v>抗パーキンソン剤</v>
      </c>
      <c r="E537" s="16" t="s">
        <v>1516</v>
      </c>
      <c r="F537" s="16" t="s">
        <v>234</v>
      </c>
      <c r="G537" s="16" t="s">
        <v>1521</v>
      </c>
      <c r="H537" s="16" t="s">
        <v>794</v>
      </c>
      <c r="I537" s="0" t="n">
        <v>51.5</v>
      </c>
      <c r="J537" s="16" t="s">
        <v>232</v>
      </c>
      <c r="K537" s="0" t="str">
        <f aca="false">IFERROR(IF(VLOOKUP($C537,薬効分類マスタ!$A$2:$E$180,5,FALSE())=0,"",VLOOKUP($C537,薬効分類マスタ!$A$2:$E$180,5,FALSE())),"")</f>
        <v/>
      </c>
      <c r="L537" s="17"/>
      <c r="M537" s="0" t="str">
        <f aca="false">IF($K537="","",IF($L537&lt;&gt;"",$L537,VLOOKUP($C537,薬効分類マスタ!$A$2:$F$180,6,FALSE())))</f>
        <v/>
      </c>
      <c r="N537" s="0" t="str">
        <f aca="false">ASC(G537)</f>
        <v>ﾚｷｯﾌﾟ錠1mg</v>
      </c>
      <c r="O537" s="0" t="str">
        <f aca="false">ASC(E537)</f>
        <v>ﾛﾋﾟﾆﾛｰﾙ塩酸塩</v>
      </c>
      <c r="P537" s="16" t="n">
        <f aca="false">N(P536)+IF($C537=検索!$B$49,1,0)</f>
        <v>0</v>
      </c>
    </row>
    <row r="538" customFormat="false" ht="15" hidden="false" customHeight="false" outlineLevel="0" collapsed="false">
      <c r="A538" s="16" t="s">
        <v>221</v>
      </c>
      <c r="B538" s="0" t="s">
        <v>1522</v>
      </c>
      <c r="C538" s="0" t="n">
        <v>116</v>
      </c>
      <c r="D538" s="0" t="str">
        <f aca="false">IFERROR(VLOOKUP($C538,薬効分類マスタ!$A$2:$B$180,2,FALSE()),"未登録")</f>
        <v>抗パーキンソン剤</v>
      </c>
      <c r="E538" s="16" t="s">
        <v>1516</v>
      </c>
      <c r="F538" s="16" t="s">
        <v>234</v>
      </c>
      <c r="G538" s="16" t="s">
        <v>1523</v>
      </c>
      <c r="H538" s="16" t="s">
        <v>1064</v>
      </c>
      <c r="I538" s="0" t="n">
        <v>27.1</v>
      </c>
      <c r="J538" s="16" t="s">
        <v>239</v>
      </c>
      <c r="K538" s="0" t="str">
        <f aca="false">IFERROR(IF(VLOOKUP($C538,薬効分類マスタ!$A$2:$E$180,5,FALSE())=0,"",VLOOKUP($C538,薬効分類マスタ!$A$2:$E$180,5,FALSE())),"")</f>
        <v/>
      </c>
      <c r="L538" s="17"/>
      <c r="M538" s="0" t="str">
        <f aca="false">IF($K538="","",IF($L538&lt;&gt;"",$L538,VLOOKUP($C538,薬効分類マスタ!$A$2:$F$180,6,FALSE())))</f>
        <v/>
      </c>
      <c r="N538" s="0" t="str">
        <f aca="false">ASC(G538)</f>
        <v>ﾛﾋﾟﾆﾛｰﾙ錠1mg｢JG｣</v>
      </c>
      <c r="O538" s="0" t="str">
        <f aca="false">ASC(E538)</f>
        <v>ﾛﾋﾟﾆﾛｰﾙ塩酸塩</v>
      </c>
      <c r="P538" s="16" t="n">
        <f aca="false">N(P537)+IF($C538=検索!$B$49,1,0)</f>
        <v>0</v>
      </c>
    </row>
    <row r="539" customFormat="false" ht="15" hidden="false" customHeight="false" outlineLevel="0" collapsed="false">
      <c r="A539" s="16" t="s">
        <v>221</v>
      </c>
      <c r="B539" s="0" t="s">
        <v>1524</v>
      </c>
      <c r="C539" s="0" t="n">
        <v>116</v>
      </c>
      <c r="D539" s="0" t="str">
        <f aca="false">IFERROR(VLOOKUP($C539,薬効分類マスタ!$A$2:$B$180,2,FALSE()),"未登録")</f>
        <v>抗パーキンソン剤</v>
      </c>
      <c r="E539" s="16" t="s">
        <v>1516</v>
      </c>
      <c r="F539" s="16" t="s">
        <v>241</v>
      </c>
      <c r="G539" s="16" t="s">
        <v>1525</v>
      </c>
      <c r="H539" s="16" t="s">
        <v>794</v>
      </c>
      <c r="I539" s="0" t="n">
        <v>88.3</v>
      </c>
      <c r="J539" s="16" t="s">
        <v>232</v>
      </c>
      <c r="K539" s="0" t="str">
        <f aca="false">IFERROR(IF(VLOOKUP($C539,薬効分類マスタ!$A$2:$E$180,5,FALSE())=0,"",VLOOKUP($C539,薬効分類マスタ!$A$2:$E$180,5,FALSE())),"")</f>
        <v/>
      </c>
      <c r="L539" s="17"/>
      <c r="M539" s="0" t="str">
        <f aca="false">IF($K539="","",IF($L539&lt;&gt;"",$L539,VLOOKUP($C539,薬効分類マスタ!$A$2:$F$180,6,FALSE())))</f>
        <v/>
      </c>
      <c r="N539" s="0" t="str">
        <f aca="false">ASC(G539)</f>
        <v>ﾚｷｯﾌﾟ錠2mg</v>
      </c>
      <c r="O539" s="0" t="str">
        <f aca="false">ASC(E539)</f>
        <v>ﾛﾋﾟﾆﾛｰﾙ塩酸塩</v>
      </c>
      <c r="P539" s="16" t="n">
        <f aca="false">N(P538)+IF($C539=検索!$B$49,1,0)</f>
        <v>0</v>
      </c>
    </row>
    <row r="540" customFormat="false" ht="15" hidden="false" customHeight="false" outlineLevel="0" collapsed="false">
      <c r="A540" s="16" t="s">
        <v>221</v>
      </c>
      <c r="B540" s="0" t="s">
        <v>1526</v>
      </c>
      <c r="C540" s="0" t="n">
        <v>116</v>
      </c>
      <c r="D540" s="0" t="str">
        <f aca="false">IFERROR(VLOOKUP($C540,薬効分類マスタ!$A$2:$B$180,2,FALSE()),"未登録")</f>
        <v>抗パーキンソン剤</v>
      </c>
      <c r="E540" s="16" t="s">
        <v>1516</v>
      </c>
      <c r="F540" s="16" t="s">
        <v>241</v>
      </c>
      <c r="G540" s="16" t="s">
        <v>1527</v>
      </c>
      <c r="H540" s="16" t="s">
        <v>1064</v>
      </c>
      <c r="I540" s="0" t="n">
        <v>48.9</v>
      </c>
      <c r="J540" s="16" t="s">
        <v>239</v>
      </c>
      <c r="K540" s="0" t="str">
        <f aca="false">IFERROR(IF(VLOOKUP($C540,薬効分類マスタ!$A$2:$E$180,5,FALSE())=0,"",VLOOKUP($C540,薬効分類マスタ!$A$2:$E$180,5,FALSE())),"")</f>
        <v/>
      </c>
      <c r="L540" s="17"/>
      <c r="M540" s="0" t="str">
        <f aca="false">IF($K540="","",IF($L540&lt;&gt;"",$L540,VLOOKUP($C540,薬効分類マスタ!$A$2:$F$180,6,FALSE())))</f>
        <v/>
      </c>
      <c r="N540" s="0" t="str">
        <f aca="false">ASC(G540)</f>
        <v>ﾛﾋﾟﾆﾛｰﾙ錠2mg｢JG｣</v>
      </c>
      <c r="O540" s="0" t="str">
        <f aca="false">ASC(E540)</f>
        <v>ﾛﾋﾟﾆﾛｰﾙ塩酸塩</v>
      </c>
      <c r="P540" s="16" t="n">
        <f aca="false">N(P539)+IF($C540=検索!$B$49,1,0)</f>
        <v>0</v>
      </c>
    </row>
    <row r="541" customFormat="false" ht="15" hidden="false" customHeight="false" outlineLevel="0" collapsed="false">
      <c r="A541" s="16" t="s">
        <v>221</v>
      </c>
      <c r="B541" s="0" t="s">
        <v>1528</v>
      </c>
      <c r="C541" s="0" t="n">
        <v>116</v>
      </c>
      <c r="D541" s="0" t="str">
        <f aca="false">IFERROR(VLOOKUP($C541,薬効分類マスタ!$A$2:$B$180,2,FALSE()),"未登録")</f>
        <v>抗パーキンソン剤</v>
      </c>
      <c r="E541" s="16" t="s">
        <v>1516</v>
      </c>
      <c r="F541" s="16" t="s">
        <v>274</v>
      </c>
      <c r="G541" s="16" t="s">
        <v>1529</v>
      </c>
      <c r="H541" s="16" t="s">
        <v>238</v>
      </c>
      <c r="I541" s="0" t="n">
        <v>6.7</v>
      </c>
      <c r="J541" s="16" t="s">
        <v>239</v>
      </c>
      <c r="K541" s="0" t="str">
        <f aca="false">IFERROR(IF(VLOOKUP($C541,薬効分類マスタ!$A$2:$E$180,5,FALSE())=0,"",VLOOKUP($C541,薬効分類マスタ!$A$2:$E$180,5,FALSE())),"")</f>
        <v/>
      </c>
      <c r="L541" s="17"/>
      <c r="M541" s="0" t="str">
        <f aca="false">IF($K541="","",IF($L541&lt;&gt;"",$L541,VLOOKUP($C541,薬効分類マスタ!$A$2:$F$180,6,FALSE())))</f>
        <v/>
      </c>
      <c r="N541" s="0" t="str">
        <f aca="false">ASC(G541)</f>
        <v>ﾛﾋﾟﾆﾛｰﾙOD錠0.25mg｢ｱﾒﾙ｣</v>
      </c>
      <c r="O541" s="0" t="str">
        <f aca="false">ASC(E541)</f>
        <v>ﾛﾋﾟﾆﾛｰﾙ塩酸塩</v>
      </c>
      <c r="P541" s="16" t="n">
        <f aca="false">N(P540)+IF($C541=検索!$B$49,1,0)</f>
        <v>0</v>
      </c>
    </row>
    <row r="542" customFormat="false" ht="15" hidden="false" customHeight="false" outlineLevel="0" collapsed="false">
      <c r="A542" s="16" t="s">
        <v>221</v>
      </c>
      <c r="B542" s="0" t="s">
        <v>1530</v>
      </c>
      <c r="C542" s="0" t="n">
        <v>116</v>
      </c>
      <c r="D542" s="0" t="str">
        <f aca="false">IFERROR(VLOOKUP($C542,薬効分類マスタ!$A$2:$B$180,2,FALSE()),"未登録")</f>
        <v>抗パーキンソン剤</v>
      </c>
      <c r="E542" s="16" t="s">
        <v>1516</v>
      </c>
      <c r="F542" s="16" t="s">
        <v>234</v>
      </c>
      <c r="G542" s="16" t="s">
        <v>1531</v>
      </c>
      <c r="H542" s="16" t="s">
        <v>238</v>
      </c>
      <c r="I542" s="0" t="n">
        <v>27.1</v>
      </c>
      <c r="J542" s="16" t="s">
        <v>239</v>
      </c>
      <c r="K542" s="0" t="str">
        <f aca="false">IFERROR(IF(VLOOKUP($C542,薬効分類マスタ!$A$2:$E$180,5,FALSE())=0,"",VLOOKUP($C542,薬効分類マスタ!$A$2:$E$180,5,FALSE())),"")</f>
        <v/>
      </c>
      <c r="L542" s="17"/>
      <c r="M542" s="0" t="str">
        <f aca="false">IF($K542="","",IF($L542&lt;&gt;"",$L542,VLOOKUP($C542,薬効分類マスタ!$A$2:$F$180,6,FALSE())))</f>
        <v/>
      </c>
      <c r="N542" s="0" t="str">
        <f aca="false">ASC(G542)</f>
        <v>ﾛﾋﾟﾆﾛｰﾙOD錠1mg｢ｱﾒﾙ｣</v>
      </c>
      <c r="O542" s="0" t="str">
        <f aca="false">ASC(E542)</f>
        <v>ﾛﾋﾟﾆﾛｰﾙ塩酸塩</v>
      </c>
      <c r="P542" s="16" t="n">
        <f aca="false">N(P541)+IF($C542=検索!$B$49,1,0)</f>
        <v>0</v>
      </c>
    </row>
    <row r="543" customFormat="false" ht="15" hidden="false" customHeight="false" outlineLevel="0" collapsed="false">
      <c r="A543" s="16" t="s">
        <v>221</v>
      </c>
      <c r="B543" s="0" t="s">
        <v>1532</v>
      </c>
      <c r="C543" s="0" t="n">
        <v>116</v>
      </c>
      <c r="D543" s="0" t="str">
        <f aca="false">IFERROR(VLOOKUP($C543,薬効分類マスタ!$A$2:$B$180,2,FALSE()),"未登録")</f>
        <v>抗パーキンソン剤</v>
      </c>
      <c r="E543" s="16" t="s">
        <v>1516</v>
      </c>
      <c r="F543" s="16" t="s">
        <v>241</v>
      </c>
      <c r="G543" s="16" t="s">
        <v>1533</v>
      </c>
      <c r="H543" s="16" t="s">
        <v>238</v>
      </c>
      <c r="I543" s="0" t="n">
        <v>48.9</v>
      </c>
      <c r="J543" s="16" t="s">
        <v>239</v>
      </c>
      <c r="K543" s="0" t="str">
        <f aca="false">IFERROR(IF(VLOOKUP($C543,薬効分類マスタ!$A$2:$E$180,5,FALSE())=0,"",VLOOKUP($C543,薬効分類マスタ!$A$2:$E$180,5,FALSE())),"")</f>
        <v/>
      </c>
      <c r="L543" s="17"/>
      <c r="M543" s="0" t="str">
        <f aca="false">IF($K543="","",IF($L543&lt;&gt;"",$L543,VLOOKUP($C543,薬効分類マスタ!$A$2:$F$180,6,FALSE())))</f>
        <v/>
      </c>
      <c r="N543" s="0" t="str">
        <f aca="false">ASC(G543)</f>
        <v>ﾛﾋﾟﾆﾛｰﾙOD錠2mg｢ｱﾒﾙ｣</v>
      </c>
      <c r="O543" s="0" t="str">
        <f aca="false">ASC(E543)</f>
        <v>ﾛﾋﾟﾆﾛｰﾙ塩酸塩</v>
      </c>
      <c r="P543" s="16" t="n">
        <f aca="false">N(P542)+IF($C543=検索!$B$49,1,0)</f>
        <v>0</v>
      </c>
    </row>
    <row r="544" customFormat="false" ht="15" hidden="false" customHeight="false" outlineLevel="0" collapsed="false">
      <c r="A544" s="16" t="s">
        <v>221</v>
      </c>
      <c r="B544" s="0" t="s">
        <v>1534</v>
      </c>
      <c r="C544" s="0" t="n">
        <v>116</v>
      </c>
      <c r="D544" s="0" t="str">
        <f aca="false">IFERROR(VLOOKUP($C544,薬効分類マスタ!$A$2:$B$180,2,FALSE()),"未登録")</f>
        <v>抗パーキンソン剤</v>
      </c>
      <c r="E544" s="16" t="s">
        <v>1516</v>
      </c>
      <c r="F544" s="16" t="s">
        <v>241</v>
      </c>
      <c r="G544" s="16" t="s">
        <v>1535</v>
      </c>
      <c r="H544" s="16" t="s">
        <v>794</v>
      </c>
      <c r="I544" s="0" t="n">
        <v>67.3</v>
      </c>
      <c r="J544" s="16" t="s">
        <v>232</v>
      </c>
      <c r="K544" s="0" t="str">
        <f aca="false">IFERROR(IF(VLOOKUP($C544,薬効分類マスタ!$A$2:$E$180,5,FALSE())=0,"",VLOOKUP($C544,薬効分類マスタ!$A$2:$E$180,5,FALSE())),"")</f>
        <v/>
      </c>
      <c r="L544" s="17"/>
      <c r="M544" s="0" t="str">
        <f aca="false">IF($K544="","",IF($L544&lt;&gt;"",$L544,VLOOKUP($C544,薬効分類マスタ!$A$2:$F$180,6,FALSE())))</f>
        <v/>
      </c>
      <c r="N544" s="0" t="str">
        <f aca="false">ASC(G544)</f>
        <v>ﾚｷｯﾌﾟCR錠2mg</v>
      </c>
      <c r="O544" s="0" t="str">
        <f aca="false">ASC(E544)</f>
        <v>ﾛﾋﾟﾆﾛｰﾙ塩酸塩</v>
      </c>
      <c r="P544" s="16" t="n">
        <f aca="false">N(P543)+IF($C544=検索!$B$49,1,0)</f>
        <v>0</v>
      </c>
    </row>
    <row r="545" customFormat="false" ht="15" hidden="false" customHeight="false" outlineLevel="0" collapsed="false">
      <c r="A545" s="16" t="s">
        <v>221</v>
      </c>
      <c r="B545" s="0" t="s">
        <v>1536</v>
      </c>
      <c r="C545" s="0" t="n">
        <v>116</v>
      </c>
      <c r="D545" s="0" t="str">
        <f aca="false">IFERROR(VLOOKUP($C545,薬効分類マスタ!$A$2:$B$180,2,FALSE()),"未登録")</f>
        <v>抗パーキンソン剤</v>
      </c>
      <c r="E545" s="16" t="s">
        <v>1516</v>
      </c>
      <c r="F545" s="16" t="s">
        <v>241</v>
      </c>
      <c r="G545" s="16" t="s">
        <v>1537</v>
      </c>
      <c r="H545" s="16" t="s">
        <v>533</v>
      </c>
      <c r="I545" s="0" t="n">
        <v>43.3</v>
      </c>
      <c r="J545" s="16" t="s">
        <v>239</v>
      </c>
      <c r="K545" s="0" t="str">
        <f aca="false">IFERROR(IF(VLOOKUP($C545,薬効分類マスタ!$A$2:$E$180,5,FALSE())=0,"",VLOOKUP($C545,薬効分類マスタ!$A$2:$E$180,5,FALSE())),"")</f>
        <v/>
      </c>
      <c r="L545" s="17"/>
      <c r="M545" s="0" t="str">
        <f aca="false">IF($K545="","",IF($L545&lt;&gt;"",$L545,VLOOKUP($C545,薬効分類マスタ!$A$2:$F$180,6,FALSE())))</f>
        <v/>
      </c>
      <c r="N545" s="0" t="str">
        <f aca="false">ASC(G545)</f>
        <v>ﾛﾋﾟﾆﾛｰﾙ徐放錠2mg｢ﾄｰﾜ｣</v>
      </c>
      <c r="O545" s="0" t="str">
        <f aca="false">ASC(E545)</f>
        <v>ﾛﾋﾟﾆﾛｰﾙ塩酸塩</v>
      </c>
      <c r="P545" s="16" t="n">
        <f aca="false">N(P544)+IF($C545=検索!$B$49,1,0)</f>
        <v>0</v>
      </c>
    </row>
    <row r="546" customFormat="false" ht="15" hidden="false" customHeight="false" outlineLevel="0" collapsed="false">
      <c r="A546" s="16" t="s">
        <v>221</v>
      </c>
      <c r="B546" s="0" t="s">
        <v>1538</v>
      </c>
      <c r="C546" s="0" t="n">
        <v>116</v>
      </c>
      <c r="D546" s="0" t="str">
        <f aca="false">IFERROR(VLOOKUP($C546,薬効分類マスタ!$A$2:$B$180,2,FALSE()),"未登録")</f>
        <v>抗パーキンソン剤</v>
      </c>
      <c r="E546" s="16" t="s">
        <v>1516</v>
      </c>
      <c r="F546" s="16" t="s">
        <v>241</v>
      </c>
      <c r="G546" s="16" t="s">
        <v>1539</v>
      </c>
      <c r="H546" s="16" t="s">
        <v>385</v>
      </c>
      <c r="I546" s="0" t="n">
        <v>43.3</v>
      </c>
      <c r="J546" s="16" t="s">
        <v>239</v>
      </c>
      <c r="K546" s="0" t="str">
        <f aca="false">IFERROR(IF(VLOOKUP($C546,薬効分類マスタ!$A$2:$E$180,5,FALSE())=0,"",VLOOKUP($C546,薬効分類マスタ!$A$2:$E$180,5,FALSE())),"")</f>
        <v/>
      </c>
      <c r="L546" s="17"/>
      <c r="M546" s="0" t="str">
        <f aca="false">IF($K546="","",IF($L546&lt;&gt;"",$L546,VLOOKUP($C546,薬効分類マスタ!$A$2:$F$180,6,FALSE())))</f>
        <v/>
      </c>
      <c r="N546" s="0" t="str">
        <f aca="false">ASC(G546)</f>
        <v>ﾛﾋﾟﾆﾛｰﾙ徐放錠2mg｢ｻﾜｲ｣</v>
      </c>
      <c r="O546" s="0" t="str">
        <f aca="false">ASC(E546)</f>
        <v>ﾛﾋﾟﾆﾛｰﾙ塩酸塩</v>
      </c>
      <c r="P546" s="16" t="n">
        <f aca="false">N(P545)+IF($C546=検索!$B$49,1,0)</f>
        <v>0</v>
      </c>
    </row>
    <row r="547" customFormat="false" ht="15" hidden="false" customHeight="false" outlineLevel="0" collapsed="false">
      <c r="A547" s="16" t="s">
        <v>221</v>
      </c>
      <c r="B547" s="0" t="s">
        <v>1540</v>
      </c>
      <c r="C547" s="0" t="n">
        <v>116</v>
      </c>
      <c r="D547" s="0" t="str">
        <f aca="false">IFERROR(VLOOKUP($C547,薬効分類マスタ!$A$2:$B$180,2,FALSE()),"未登録")</f>
        <v>抗パーキンソン剤</v>
      </c>
      <c r="E547" s="16" t="s">
        <v>1516</v>
      </c>
      <c r="F547" s="16" t="s">
        <v>241</v>
      </c>
      <c r="G547" s="16" t="s">
        <v>1541</v>
      </c>
      <c r="H547" s="16" t="s">
        <v>568</v>
      </c>
      <c r="I547" s="0" t="n">
        <v>43.3</v>
      </c>
      <c r="J547" s="16" t="s">
        <v>239</v>
      </c>
      <c r="K547" s="0" t="str">
        <f aca="false">IFERROR(IF(VLOOKUP($C547,薬効分類マスタ!$A$2:$E$180,5,FALSE())=0,"",VLOOKUP($C547,薬効分類マスタ!$A$2:$E$180,5,FALSE())),"")</f>
        <v/>
      </c>
      <c r="L547" s="17"/>
      <c r="M547" s="0" t="str">
        <f aca="false">IF($K547="","",IF($L547&lt;&gt;"",$L547,VLOOKUP($C547,薬効分類マスタ!$A$2:$F$180,6,FALSE())))</f>
        <v/>
      </c>
      <c r="N547" s="0" t="str">
        <f aca="false">ASC(G547)</f>
        <v>ﾛﾋﾟﾆﾛｰﾙ徐放錠2mg｢KMP｣</v>
      </c>
      <c r="O547" s="0" t="str">
        <f aca="false">ASC(E547)</f>
        <v>ﾛﾋﾟﾆﾛｰﾙ塩酸塩</v>
      </c>
      <c r="P547" s="16" t="n">
        <f aca="false">N(P546)+IF($C547=検索!$B$49,1,0)</f>
        <v>0</v>
      </c>
    </row>
    <row r="548" customFormat="false" ht="15" hidden="false" customHeight="false" outlineLevel="0" collapsed="false">
      <c r="A548" s="16" t="s">
        <v>221</v>
      </c>
      <c r="B548" s="0" t="s">
        <v>1542</v>
      </c>
      <c r="C548" s="0" t="n">
        <v>116</v>
      </c>
      <c r="D548" s="0" t="str">
        <f aca="false">IFERROR(VLOOKUP($C548,薬効分類マスタ!$A$2:$B$180,2,FALSE()),"未登録")</f>
        <v>抗パーキンソン剤</v>
      </c>
      <c r="E548" s="16" t="s">
        <v>1516</v>
      </c>
      <c r="F548" s="16" t="s">
        <v>1543</v>
      </c>
      <c r="G548" s="16" t="s">
        <v>1544</v>
      </c>
      <c r="H548" s="16" t="s">
        <v>794</v>
      </c>
      <c r="I548" s="0" t="n">
        <v>217.5</v>
      </c>
      <c r="J548" s="16" t="s">
        <v>232</v>
      </c>
      <c r="K548" s="0" t="str">
        <f aca="false">IFERROR(IF(VLOOKUP($C548,薬効分類マスタ!$A$2:$E$180,5,FALSE())=0,"",VLOOKUP($C548,薬効分類マスタ!$A$2:$E$180,5,FALSE())),"")</f>
        <v/>
      </c>
      <c r="L548" s="17"/>
      <c r="M548" s="0" t="str">
        <f aca="false">IF($K548="","",IF($L548&lt;&gt;"",$L548,VLOOKUP($C548,薬効分類マスタ!$A$2:$F$180,6,FALSE())))</f>
        <v/>
      </c>
      <c r="N548" s="0" t="str">
        <f aca="false">ASC(G548)</f>
        <v>ﾚｷｯﾌﾟCR錠8mg</v>
      </c>
      <c r="O548" s="0" t="str">
        <f aca="false">ASC(E548)</f>
        <v>ﾛﾋﾟﾆﾛｰﾙ塩酸塩</v>
      </c>
      <c r="P548" s="16" t="n">
        <f aca="false">N(P547)+IF($C548=検索!$B$49,1,0)</f>
        <v>0</v>
      </c>
    </row>
    <row r="549" customFormat="false" ht="15" hidden="false" customHeight="false" outlineLevel="0" collapsed="false">
      <c r="A549" s="16" t="s">
        <v>221</v>
      </c>
      <c r="B549" s="0" t="s">
        <v>1545</v>
      </c>
      <c r="C549" s="0" t="n">
        <v>116</v>
      </c>
      <c r="D549" s="0" t="str">
        <f aca="false">IFERROR(VLOOKUP($C549,薬効分類マスタ!$A$2:$B$180,2,FALSE()),"未登録")</f>
        <v>抗パーキンソン剤</v>
      </c>
      <c r="E549" s="16" t="s">
        <v>1516</v>
      </c>
      <c r="F549" s="16" t="s">
        <v>1543</v>
      </c>
      <c r="G549" s="16" t="s">
        <v>1546</v>
      </c>
      <c r="H549" s="16" t="s">
        <v>533</v>
      </c>
      <c r="I549" s="0" t="n">
        <v>145.6</v>
      </c>
      <c r="J549" s="16" t="s">
        <v>239</v>
      </c>
      <c r="K549" s="0" t="str">
        <f aca="false">IFERROR(IF(VLOOKUP($C549,薬効分類マスタ!$A$2:$E$180,5,FALSE())=0,"",VLOOKUP($C549,薬効分類マスタ!$A$2:$E$180,5,FALSE())),"")</f>
        <v/>
      </c>
      <c r="L549" s="17"/>
      <c r="M549" s="0" t="str">
        <f aca="false">IF($K549="","",IF($L549&lt;&gt;"",$L549,VLOOKUP($C549,薬効分類マスタ!$A$2:$F$180,6,FALSE())))</f>
        <v/>
      </c>
      <c r="N549" s="0" t="str">
        <f aca="false">ASC(G549)</f>
        <v>ﾛﾋﾟﾆﾛｰﾙ徐放錠8mg｢ﾄｰﾜ｣</v>
      </c>
      <c r="O549" s="0" t="str">
        <f aca="false">ASC(E549)</f>
        <v>ﾛﾋﾟﾆﾛｰﾙ塩酸塩</v>
      </c>
      <c r="P549" s="16" t="n">
        <f aca="false">N(P548)+IF($C549=検索!$B$49,1,0)</f>
        <v>0</v>
      </c>
    </row>
    <row r="550" customFormat="false" ht="15" hidden="false" customHeight="false" outlineLevel="0" collapsed="false">
      <c r="A550" s="16" t="s">
        <v>221</v>
      </c>
      <c r="B550" s="0" t="s">
        <v>1547</v>
      </c>
      <c r="C550" s="0" t="n">
        <v>116</v>
      </c>
      <c r="D550" s="0" t="str">
        <f aca="false">IFERROR(VLOOKUP($C550,薬効分類マスタ!$A$2:$B$180,2,FALSE()),"未登録")</f>
        <v>抗パーキンソン剤</v>
      </c>
      <c r="E550" s="16" t="s">
        <v>1516</v>
      </c>
      <c r="F550" s="16" t="s">
        <v>1543</v>
      </c>
      <c r="G550" s="16" t="s">
        <v>1548</v>
      </c>
      <c r="H550" s="16" t="s">
        <v>385</v>
      </c>
      <c r="I550" s="0" t="n">
        <v>145.6</v>
      </c>
      <c r="J550" s="16" t="s">
        <v>239</v>
      </c>
      <c r="K550" s="0" t="str">
        <f aca="false">IFERROR(IF(VLOOKUP($C550,薬効分類マスタ!$A$2:$E$180,5,FALSE())=0,"",VLOOKUP($C550,薬効分類マスタ!$A$2:$E$180,5,FALSE())),"")</f>
        <v/>
      </c>
      <c r="L550" s="17"/>
      <c r="M550" s="0" t="str">
        <f aca="false">IF($K550="","",IF($L550&lt;&gt;"",$L550,VLOOKUP($C550,薬効分類マスタ!$A$2:$F$180,6,FALSE())))</f>
        <v/>
      </c>
      <c r="N550" s="0" t="str">
        <f aca="false">ASC(G550)</f>
        <v>ﾛﾋﾟﾆﾛｰﾙ徐放錠8mg｢ｻﾜｲ｣</v>
      </c>
      <c r="O550" s="0" t="str">
        <f aca="false">ASC(E550)</f>
        <v>ﾛﾋﾟﾆﾛｰﾙ塩酸塩</v>
      </c>
      <c r="P550" s="16" t="n">
        <f aca="false">N(P549)+IF($C550=検索!$B$49,1,0)</f>
        <v>0</v>
      </c>
    </row>
    <row r="551" customFormat="false" ht="15" hidden="false" customHeight="false" outlineLevel="0" collapsed="false">
      <c r="A551" s="16" t="s">
        <v>221</v>
      </c>
      <c r="B551" s="0" t="s">
        <v>1549</v>
      </c>
      <c r="C551" s="0" t="n">
        <v>116</v>
      </c>
      <c r="D551" s="0" t="str">
        <f aca="false">IFERROR(VLOOKUP($C551,薬効分類マスタ!$A$2:$B$180,2,FALSE()),"未登録")</f>
        <v>抗パーキンソン剤</v>
      </c>
      <c r="E551" s="16" t="s">
        <v>1516</v>
      </c>
      <c r="F551" s="16" t="s">
        <v>1543</v>
      </c>
      <c r="G551" s="16" t="s">
        <v>1550</v>
      </c>
      <c r="H551" s="16" t="s">
        <v>568</v>
      </c>
      <c r="I551" s="0" t="n">
        <v>145.6</v>
      </c>
      <c r="J551" s="16" t="s">
        <v>239</v>
      </c>
      <c r="K551" s="0" t="str">
        <f aca="false">IFERROR(IF(VLOOKUP($C551,薬効分類マスタ!$A$2:$E$180,5,FALSE())=0,"",VLOOKUP($C551,薬効分類マスタ!$A$2:$E$180,5,FALSE())),"")</f>
        <v/>
      </c>
      <c r="L551" s="17"/>
      <c r="M551" s="0" t="str">
        <f aca="false">IF($K551="","",IF($L551&lt;&gt;"",$L551,VLOOKUP($C551,薬効分類マスタ!$A$2:$F$180,6,FALSE())))</f>
        <v/>
      </c>
      <c r="N551" s="0" t="str">
        <f aca="false">ASC(G551)</f>
        <v>ﾛﾋﾟﾆﾛｰﾙ徐放錠8mg｢KMP｣</v>
      </c>
      <c r="O551" s="0" t="str">
        <f aca="false">ASC(E551)</f>
        <v>ﾛﾋﾟﾆﾛｰﾙ塩酸塩</v>
      </c>
      <c r="P551" s="16" t="n">
        <f aca="false">N(P550)+IF($C551=検索!$B$49,1,0)</f>
        <v>0</v>
      </c>
    </row>
    <row r="552" customFormat="false" ht="15" hidden="false" customHeight="false" outlineLevel="0" collapsed="false">
      <c r="A552" s="16" t="s">
        <v>221</v>
      </c>
      <c r="B552" s="0" t="s">
        <v>1551</v>
      </c>
      <c r="C552" s="0" t="n">
        <v>116</v>
      </c>
      <c r="D552" s="0" t="str">
        <f aca="false">IFERROR(VLOOKUP($C552,薬効分類マスタ!$A$2:$B$180,2,FALSE()),"未登録")</f>
        <v>抗パーキンソン剤</v>
      </c>
      <c r="E552" s="16" t="s">
        <v>1552</v>
      </c>
      <c r="F552" s="16" t="s">
        <v>627</v>
      </c>
      <c r="G552" s="16" t="s">
        <v>1553</v>
      </c>
      <c r="H552" s="16" t="s">
        <v>1554</v>
      </c>
      <c r="I552" s="0" t="n">
        <v>60.3</v>
      </c>
      <c r="J552" s="16" t="s">
        <v>232</v>
      </c>
      <c r="K552" s="0" t="str">
        <f aca="false">IFERROR(IF(VLOOKUP($C552,薬効分類マスタ!$A$2:$E$180,5,FALSE())=0,"",VLOOKUP($C552,薬効分類マスタ!$A$2:$E$180,5,FALSE())),"")</f>
        <v/>
      </c>
      <c r="L552" s="17"/>
      <c r="M552" s="0" t="str">
        <f aca="false">IF($K552="","",IF($L552&lt;&gt;"",$L552,VLOOKUP($C552,薬効分類マスタ!$A$2:$F$180,6,FALSE())))</f>
        <v/>
      </c>
      <c r="N552" s="0" t="str">
        <f aca="false">ASC(G552)</f>
        <v>ｺﾑﾀﾝ錠100mg</v>
      </c>
      <c r="O552" s="0" t="str">
        <f aca="false">ASC(E552)</f>
        <v>ｴﾝﾀｶﾎﾟﾝ</v>
      </c>
      <c r="P552" s="16" t="n">
        <f aca="false">N(P551)+IF($C552=検索!$B$49,1,0)</f>
        <v>0</v>
      </c>
    </row>
    <row r="553" customFormat="false" ht="15" hidden="false" customHeight="false" outlineLevel="0" collapsed="false">
      <c r="A553" s="16" t="s">
        <v>221</v>
      </c>
      <c r="B553" s="0" t="s">
        <v>1555</v>
      </c>
      <c r="C553" s="0" t="n">
        <v>116</v>
      </c>
      <c r="D553" s="0" t="str">
        <f aca="false">IFERROR(VLOOKUP($C553,薬効分類マスタ!$A$2:$B$180,2,FALSE()),"未登録")</f>
        <v>抗パーキンソン剤</v>
      </c>
      <c r="E553" s="16" t="s">
        <v>1552</v>
      </c>
      <c r="F553" s="16" t="s">
        <v>627</v>
      </c>
      <c r="G553" s="16" t="s">
        <v>1556</v>
      </c>
      <c r="H553" s="16" t="s">
        <v>527</v>
      </c>
      <c r="I553" s="0" t="n">
        <v>24.1</v>
      </c>
      <c r="J553" s="16" t="s">
        <v>239</v>
      </c>
      <c r="K553" s="0" t="str">
        <f aca="false">IFERROR(IF(VLOOKUP($C553,薬効分類マスタ!$A$2:$E$180,5,FALSE())=0,"",VLOOKUP($C553,薬効分類マスタ!$A$2:$E$180,5,FALSE())),"")</f>
        <v/>
      </c>
      <c r="L553" s="17"/>
      <c r="M553" s="0" t="str">
        <f aca="false">IF($K553="","",IF($L553&lt;&gt;"",$L553,VLOOKUP($C553,薬効分類マスタ!$A$2:$F$180,6,FALSE())))</f>
        <v/>
      </c>
      <c r="N553" s="0" t="str">
        <f aca="false">ASC(G553)</f>
        <v>ｴﾝﾀｶﾎﾟﾝ錠100mg｢JG｣</v>
      </c>
      <c r="O553" s="0" t="str">
        <f aca="false">ASC(E553)</f>
        <v>ｴﾝﾀｶﾎﾟﾝ</v>
      </c>
      <c r="P553" s="16" t="n">
        <f aca="false">N(P552)+IF($C553=検索!$B$49,1,0)</f>
        <v>0</v>
      </c>
    </row>
    <row r="554" customFormat="false" ht="15" hidden="false" customHeight="false" outlineLevel="0" collapsed="false">
      <c r="A554" s="16" t="s">
        <v>221</v>
      </c>
      <c r="B554" s="0" t="s">
        <v>1557</v>
      </c>
      <c r="C554" s="0" t="n">
        <v>116</v>
      </c>
      <c r="D554" s="0" t="str">
        <f aca="false">IFERROR(VLOOKUP($C554,薬効分類マスタ!$A$2:$B$180,2,FALSE()),"未登録")</f>
        <v>抗パーキンソン剤</v>
      </c>
      <c r="E554" s="16" t="s">
        <v>1552</v>
      </c>
      <c r="F554" s="16" t="s">
        <v>627</v>
      </c>
      <c r="G554" s="16" t="s">
        <v>1558</v>
      </c>
      <c r="H554" s="16" t="s">
        <v>238</v>
      </c>
      <c r="I554" s="0" t="n">
        <v>24.1</v>
      </c>
      <c r="J554" s="16" t="s">
        <v>239</v>
      </c>
      <c r="K554" s="0" t="str">
        <f aca="false">IFERROR(IF(VLOOKUP($C554,薬効分類マスタ!$A$2:$E$180,5,FALSE())=0,"",VLOOKUP($C554,薬効分類マスタ!$A$2:$E$180,5,FALSE())),"")</f>
        <v/>
      </c>
      <c r="L554" s="17"/>
      <c r="M554" s="0" t="str">
        <f aca="false">IF($K554="","",IF($L554&lt;&gt;"",$L554,VLOOKUP($C554,薬効分類マスタ!$A$2:$F$180,6,FALSE())))</f>
        <v/>
      </c>
      <c r="N554" s="0" t="str">
        <f aca="false">ASC(G554)</f>
        <v>ｴﾝﾀｶﾎﾟﾝ錠100mg｢ｱﾒﾙ｣</v>
      </c>
      <c r="O554" s="0" t="str">
        <f aca="false">ASC(E554)</f>
        <v>ｴﾝﾀｶﾎﾟﾝ</v>
      </c>
      <c r="P554" s="16" t="n">
        <f aca="false">N(P553)+IF($C554=検索!$B$49,1,0)</f>
        <v>0</v>
      </c>
    </row>
    <row r="555" customFormat="false" ht="15" hidden="false" customHeight="false" outlineLevel="0" collapsed="false">
      <c r="A555" s="16" t="s">
        <v>221</v>
      </c>
      <c r="B555" s="0" t="s">
        <v>1559</v>
      </c>
      <c r="C555" s="0" t="n">
        <v>116</v>
      </c>
      <c r="D555" s="0" t="str">
        <f aca="false">IFERROR(VLOOKUP($C555,薬効分類マスタ!$A$2:$B$180,2,FALSE()),"未登録")</f>
        <v>抗パーキンソン剤</v>
      </c>
      <c r="E555" s="16" t="s">
        <v>1552</v>
      </c>
      <c r="F555" s="16" t="s">
        <v>627</v>
      </c>
      <c r="G555" s="16" t="s">
        <v>1560</v>
      </c>
      <c r="H555" s="16" t="s">
        <v>533</v>
      </c>
      <c r="I555" s="0" t="n">
        <v>24.1</v>
      </c>
      <c r="J555" s="16" t="s">
        <v>239</v>
      </c>
      <c r="K555" s="0" t="str">
        <f aca="false">IFERROR(IF(VLOOKUP($C555,薬効分類マスタ!$A$2:$E$180,5,FALSE())=0,"",VLOOKUP($C555,薬効分類マスタ!$A$2:$E$180,5,FALSE())),"")</f>
        <v/>
      </c>
      <c r="L555" s="17"/>
      <c r="M555" s="0" t="str">
        <f aca="false">IF($K555="","",IF($L555&lt;&gt;"",$L555,VLOOKUP($C555,薬効分類マスタ!$A$2:$F$180,6,FALSE())))</f>
        <v/>
      </c>
      <c r="N555" s="0" t="str">
        <f aca="false">ASC(G555)</f>
        <v>ｴﾝﾀｶﾎﾟﾝ錠100mg｢ﾄｰﾜ｣</v>
      </c>
      <c r="O555" s="0" t="str">
        <f aca="false">ASC(E555)</f>
        <v>ｴﾝﾀｶﾎﾟﾝ</v>
      </c>
      <c r="P555" s="16" t="n">
        <f aca="false">N(P554)+IF($C555=検索!$B$49,1,0)</f>
        <v>0</v>
      </c>
    </row>
    <row r="556" customFormat="false" ht="15" hidden="false" customHeight="false" outlineLevel="0" collapsed="false">
      <c r="A556" s="16" t="s">
        <v>221</v>
      </c>
      <c r="B556" s="0" t="s">
        <v>1561</v>
      </c>
      <c r="C556" s="0" t="n">
        <v>116</v>
      </c>
      <c r="D556" s="0" t="str">
        <f aca="false">IFERROR(VLOOKUP($C556,薬効分類マスタ!$A$2:$B$180,2,FALSE()),"未登録")</f>
        <v>抗パーキンソン剤</v>
      </c>
      <c r="E556" s="16" t="s">
        <v>1552</v>
      </c>
      <c r="F556" s="16" t="s">
        <v>627</v>
      </c>
      <c r="G556" s="16" t="s">
        <v>1562</v>
      </c>
      <c r="H556" s="16" t="s">
        <v>354</v>
      </c>
      <c r="I556" s="0" t="n">
        <v>24.1</v>
      </c>
      <c r="J556" s="16" t="s">
        <v>239</v>
      </c>
      <c r="K556" s="0" t="str">
        <f aca="false">IFERROR(IF(VLOOKUP($C556,薬効分類マスタ!$A$2:$E$180,5,FALSE())=0,"",VLOOKUP($C556,薬効分類マスタ!$A$2:$E$180,5,FALSE())),"")</f>
        <v/>
      </c>
      <c r="L556" s="17"/>
      <c r="M556" s="0" t="str">
        <f aca="false">IF($K556="","",IF($L556&lt;&gt;"",$L556,VLOOKUP($C556,薬効分類マスタ!$A$2:$F$180,6,FALSE())))</f>
        <v/>
      </c>
      <c r="N556" s="0" t="str">
        <f aca="false">ASC(G556)</f>
        <v>ｴﾝﾀｶﾎﾟﾝ錠100mg｢ｻﾝﾄﾞ｣</v>
      </c>
      <c r="O556" s="0" t="str">
        <f aca="false">ASC(E556)</f>
        <v>ｴﾝﾀｶﾎﾟﾝ</v>
      </c>
      <c r="P556" s="16" t="n">
        <f aca="false">N(P555)+IF($C556=検索!$B$49,1,0)</f>
        <v>0</v>
      </c>
    </row>
    <row r="557" customFormat="false" ht="15" hidden="false" customHeight="false" outlineLevel="0" collapsed="false">
      <c r="A557" s="16" t="s">
        <v>221</v>
      </c>
      <c r="B557" s="0" t="s">
        <v>1563</v>
      </c>
      <c r="C557" s="0" t="n">
        <v>116</v>
      </c>
      <c r="D557" s="0" t="str">
        <f aca="false">IFERROR(VLOOKUP($C557,薬効分類マスタ!$A$2:$B$180,2,FALSE()),"未登録")</f>
        <v>抗パーキンソン剤</v>
      </c>
      <c r="E557" s="16" t="s">
        <v>747</v>
      </c>
      <c r="F557" s="16" t="s">
        <v>622</v>
      </c>
      <c r="G557" s="16" t="s">
        <v>1564</v>
      </c>
      <c r="H557" s="16" t="s">
        <v>504</v>
      </c>
      <c r="I557" s="0" t="n">
        <v>513.1</v>
      </c>
      <c r="J557" s="16" t="s">
        <v>232</v>
      </c>
      <c r="K557" s="0" t="str">
        <f aca="false">IFERROR(IF(VLOOKUP($C557,薬効分類マスタ!$A$2:$E$180,5,FALSE())=0,"",VLOOKUP($C557,薬効分類マスタ!$A$2:$E$180,5,FALSE())),"")</f>
        <v/>
      </c>
      <c r="L557" s="17"/>
      <c r="M557" s="0" t="str">
        <f aca="false">IF($K557="","",IF($L557&lt;&gt;"",$L557,VLOOKUP($C557,薬効分類マスタ!$A$2:$F$180,6,FALSE())))</f>
        <v/>
      </c>
      <c r="N557" s="0" t="str">
        <f aca="false">ASC(G557)</f>
        <v>ﾄﾚﾘｰﾌOD錠25mg</v>
      </c>
      <c r="O557" s="0" t="str">
        <f aca="false">ASC(E557)</f>
        <v>ｿﾞﾆｻﾐﾄﾞ</v>
      </c>
      <c r="P557" s="16" t="n">
        <f aca="false">N(P556)+IF($C557=検索!$B$49,1,0)</f>
        <v>0</v>
      </c>
    </row>
    <row r="558" customFormat="false" ht="15" hidden="false" customHeight="false" outlineLevel="0" collapsed="false">
      <c r="A558" s="16" t="s">
        <v>221</v>
      </c>
      <c r="B558" s="0" t="s">
        <v>1565</v>
      </c>
      <c r="C558" s="0" t="n">
        <v>116</v>
      </c>
      <c r="D558" s="0" t="str">
        <f aca="false">IFERROR(VLOOKUP($C558,薬効分類マスタ!$A$2:$B$180,2,FALSE()),"未登録")</f>
        <v>抗パーキンソン剤</v>
      </c>
      <c r="E558" s="16" t="s">
        <v>747</v>
      </c>
      <c r="F558" s="16" t="s">
        <v>622</v>
      </c>
      <c r="G558" s="16" t="s">
        <v>1566</v>
      </c>
      <c r="H558" s="16" t="s">
        <v>1567</v>
      </c>
      <c r="I558" s="0" t="n">
        <v>231</v>
      </c>
      <c r="J558" s="16" t="s">
        <v>239</v>
      </c>
      <c r="K558" s="0" t="str">
        <f aca="false">IFERROR(IF(VLOOKUP($C558,薬効分類マスタ!$A$2:$E$180,5,FALSE())=0,"",VLOOKUP($C558,薬効分類マスタ!$A$2:$E$180,5,FALSE())),"")</f>
        <v/>
      </c>
      <c r="L558" s="17"/>
      <c r="M558" s="0" t="str">
        <f aca="false">IF($K558="","",IF($L558&lt;&gt;"",$L558,VLOOKUP($C558,薬効分類マスタ!$A$2:$F$180,6,FALSE())))</f>
        <v/>
      </c>
      <c r="N558" s="0" t="str">
        <f aca="false">ASC(G558)</f>
        <v>ｿﾞﾆｻﾐﾄﾞOD錠25mgTRE｢SMPP｣</v>
      </c>
      <c r="O558" s="0" t="str">
        <f aca="false">ASC(E558)</f>
        <v>ｿﾞﾆｻﾐﾄﾞ</v>
      </c>
      <c r="P558" s="16" t="n">
        <f aca="false">N(P557)+IF($C558=検索!$B$49,1,0)</f>
        <v>0</v>
      </c>
    </row>
    <row r="559" customFormat="false" ht="15" hidden="false" customHeight="false" outlineLevel="0" collapsed="false">
      <c r="A559" s="16" t="s">
        <v>221</v>
      </c>
      <c r="B559" s="0" t="s">
        <v>1568</v>
      </c>
      <c r="C559" s="0" t="n">
        <v>116</v>
      </c>
      <c r="D559" s="0" t="str">
        <f aca="false">IFERROR(VLOOKUP($C559,薬効分類マスタ!$A$2:$B$180,2,FALSE()),"未登録")</f>
        <v>抗パーキンソン剤</v>
      </c>
      <c r="E559" s="16" t="s">
        <v>747</v>
      </c>
      <c r="F559" s="16" t="s">
        <v>622</v>
      </c>
      <c r="G559" s="16" t="s">
        <v>1569</v>
      </c>
      <c r="H559" s="16" t="s">
        <v>1464</v>
      </c>
      <c r="I559" s="0" t="n">
        <v>231</v>
      </c>
      <c r="J559" s="16" t="s">
        <v>239</v>
      </c>
      <c r="K559" s="0" t="str">
        <f aca="false">IFERROR(IF(VLOOKUP($C559,薬効分類マスタ!$A$2:$E$180,5,FALSE())=0,"",VLOOKUP($C559,薬効分類マスタ!$A$2:$E$180,5,FALSE())),"")</f>
        <v/>
      </c>
      <c r="L559" s="17"/>
      <c r="M559" s="0" t="str">
        <f aca="false">IF($K559="","",IF($L559&lt;&gt;"",$L559,VLOOKUP($C559,薬効分類マスタ!$A$2:$F$180,6,FALSE())))</f>
        <v/>
      </c>
      <c r="N559" s="0" t="str">
        <f aca="false">ASC(G559)</f>
        <v>ｿﾞﾆｻﾐﾄﾞOD錠25mgTRE｢DSEP｣</v>
      </c>
      <c r="O559" s="0" t="str">
        <f aca="false">ASC(E559)</f>
        <v>ｿﾞﾆｻﾐﾄﾞ</v>
      </c>
      <c r="P559" s="16" t="n">
        <f aca="false">N(P558)+IF($C559=検索!$B$49,1,0)</f>
        <v>0</v>
      </c>
    </row>
    <row r="560" customFormat="false" ht="15" hidden="false" customHeight="false" outlineLevel="0" collapsed="false">
      <c r="A560" s="16" t="s">
        <v>221</v>
      </c>
      <c r="B560" s="0" t="s">
        <v>1570</v>
      </c>
      <c r="C560" s="0" t="n">
        <v>116</v>
      </c>
      <c r="D560" s="0" t="str">
        <f aca="false">IFERROR(VLOOKUP($C560,薬効分類マスタ!$A$2:$B$180,2,FALSE()),"未登録")</f>
        <v>抗パーキンソン剤</v>
      </c>
      <c r="E560" s="16" t="s">
        <v>747</v>
      </c>
      <c r="F560" s="16" t="s">
        <v>622</v>
      </c>
      <c r="G560" s="16" t="s">
        <v>1571</v>
      </c>
      <c r="H560" s="16" t="s">
        <v>1262</v>
      </c>
      <c r="I560" s="0" t="n">
        <v>231</v>
      </c>
      <c r="J560" s="16" t="s">
        <v>239</v>
      </c>
      <c r="K560" s="0" t="str">
        <f aca="false">IFERROR(IF(VLOOKUP($C560,薬効分類マスタ!$A$2:$E$180,5,FALSE())=0,"",VLOOKUP($C560,薬効分類マスタ!$A$2:$E$180,5,FALSE())),"")</f>
        <v/>
      </c>
      <c r="L560" s="17"/>
      <c r="M560" s="0" t="str">
        <f aca="false">IF($K560="","",IF($L560&lt;&gt;"",$L560,VLOOKUP($C560,薬効分類マスタ!$A$2:$F$180,6,FALSE())))</f>
        <v/>
      </c>
      <c r="N560" s="0" t="str">
        <f aca="false">ASC(G560)</f>
        <v>ｿﾞﾆｻﾐﾄﾞOD錠25mgTRE｢KO｣</v>
      </c>
      <c r="O560" s="0" t="str">
        <f aca="false">ASC(E560)</f>
        <v>ｿﾞﾆｻﾐﾄﾞ</v>
      </c>
      <c r="P560" s="16" t="n">
        <f aca="false">N(P559)+IF($C560=検索!$B$49,1,0)</f>
        <v>0</v>
      </c>
    </row>
    <row r="561" customFormat="false" ht="15" hidden="false" customHeight="false" outlineLevel="0" collapsed="false">
      <c r="A561" s="16" t="s">
        <v>221</v>
      </c>
      <c r="B561" s="0" t="s">
        <v>1572</v>
      </c>
      <c r="C561" s="0" t="n">
        <v>116</v>
      </c>
      <c r="D561" s="0" t="str">
        <f aca="false">IFERROR(VLOOKUP($C561,薬効分類マスタ!$A$2:$B$180,2,FALSE()),"未登録")</f>
        <v>抗パーキンソン剤</v>
      </c>
      <c r="E561" s="16" t="s">
        <v>747</v>
      </c>
      <c r="F561" s="16" t="s">
        <v>622</v>
      </c>
      <c r="G561" s="16" t="s">
        <v>1573</v>
      </c>
      <c r="H561" s="16" t="s">
        <v>1574</v>
      </c>
      <c r="I561" s="0" t="n">
        <v>267</v>
      </c>
      <c r="J561" s="16" t="s">
        <v>239</v>
      </c>
      <c r="K561" s="0" t="str">
        <f aca="false">IFERROR(IF(VLOOKUP($C561,薬効分類マスタ!$A$2:$E$180,5,FALSE())=0,"",VLOOKUP($C561,薬効分類マスタ!$A$2:$E$180,5,FALSE())),"")</f>
        <v/>
      </c>
      <c r="L561" s="17"/>
      <c r="M561" s="0" t="str">
        <f aca="false">IF($K561="","",IF($L561&lt;&gt;"",$L561,VLOOKUP($C561,薬効分類マスタ!$A$2:$F$180,6,FALSE())))</f>
        <v/>
      </c>
      <c r="N561" s="0" t="str">
        <f aca="false">ASC(G561)</f>
        <v>ｿﾞﾆｻﾐﾄﾞOD錠25mgTRE｢ZE｣</v>
      </c>
      <c r="O561" s="0" t="str">
        <f aca="false">ASC(E561)</f>
        <v>ｿﾞﾆｻﾐﾄﾞ</v>
      </c>
      <c r="P561" s="16" t="n">
        <f aca="false">N(P560)+IF($C561=検索!$B$49,1,0)</f>
        <v>0</v>
      </c>
    </row>
    <row r="562" customFormat="false" ht="15" hidden="false" customHeight="false" outlineLevel="0" collapsed="false">
      <c r="A562" s="16" t="s">
        <v>221</v>
      </c>
      <c r="B562" s="0" t="s">
        <v>1575</v>
      </c>
      <c r="C562" s="0" t="n">
        <v>116</v>
      </c>
      <c r="D562" s="0" t="str">
        <f aca="false">IFERROR(VLOOKUP($C562,薬効分類マスタ!$A$2:$B$180,2,FALSE()),"未登録")</f>
        <v>抗パーキンソン剤</v>
      </c>
      <c r="E562" s="16" t="s">
        <v>747</v>
      </c>
      <c r="F562" s="16" t="s">
        <v>622</v>
      </c>
      <c r="G562" s="16" t="s">
        <v>1576</v>
      </c>
      <c r="H562" s="16" t="s">
        <v>238</v>
      </c>
      <c r="I562" s="0" t="n">
        <v>231</v>
      </c>
      <c r="J562" s="16" t="s">
        <v>239</v>
      </c>
      <c r="K562" s="0" t="str">
        <f aca="false">IFERROR(IF(VLOOKUP($C562,薬効分類マスタ!$A$2:$E$180,5,FALSE())=0,"",VLOOKUP($C562,薬効分類マスタ!$A$2:$E$180,5,FALSE())),"")</f>
        <v/>
      </c>
      <c r="L562" s="17"/>
      <c r="M562" s="0" t="str">
        <f aca="false">IF($K562="","",IF($L562&lt;&gt;"",$L562,VLOOKUP($C562,薬効分類マスタ!$A$2:$F$180,6,FALSE())))</f>
        <v/>
      </c>
      <c r="N562" s="0" t="str">
        <f aca="false">ASC(G562)</f>
        <v>ｿﾞﾆｻﾐﾄﾞOD錠25mgTRE｢ｱﾒﾙ｣</v>
      </c>
      <c r="O562" s="0" t="str">
        <f aca="false">ASC(E562)</f>
        <v>ｿﾞﾆｻﾐﾄﾞ</v>
      </c>
      <c r="P562" s="16" t="n">
        <f aca="false">N(P561)+IF($C562=検索!$B$49,1,0)</f>
        <v>0</v>
      </c>
    </row>
    <row r="563" customFormat="false" ht="15" hidden="false" customHeight="false" outlineLevel="0" collapsed="false">
      <c r="A563" s="16" t="s">
        <v>221</v>
      </c>
      <c r="B563" s="0" t="s">
        <v>1577</v>
      </c>
      <c r="C563" s="0" t="n">
        <v>116</v>
      </c>
      <c r="D563" s="0" t="str">
        <f aca="false">IFERROR(VLOOKUP($C563,薬効分類マスタ!$A$2:$B$180,2,FALSE()),"未登録")</f>
        <v>抗パーキンソン剤</v>
      </c>
      <c r="E563" s="16" t="s">
        <v>747</v>
      </c>
      <c r="F563" s="16" t="s">
        <v>622</v>
      </c>
      <c r="G563" s="16" t="s">
        <v>1578</v>
      </c>
      <c r="H563" s="16" t="s">
        <v>601</v>
      </c>
      <c r="I563" s="0" t="n">
        <v>231</v>
      </c>
      <c r="J563" s="16" t="s">
        <v>239</v>
      </c>
      <c r="K563" s="0" t="str">
        <f aca="false">IFERROR(IF(VLOOKUP($C563,薬効分類マスタ!$A$2:$E$180,5,FALSE())=0,"",VLOOKUP($C563,薬効分類マスタ!$A$2:$E$180,5,FALSE())),"")</f>
        <v/>
      </c>
      <c r="L563" s="17"/>
      <c r="M563" s="0" t="str">
        <f aca="false">IF($K563="","",IF($L563&lt;&gt;"",$L563,VLOOKUP($C563,薬効分類マスタ!$A$2:$F$180,6,FALSE())))</f>
        <v/>
      </c>
      <c r="N563" s="0" t="str">
        <f aca="false">ASC(G563)</f>
        <v>ｿﾞﾆｻﾐﾄﾞOD錠25mgTRE｢杏林｣</v>
      </c>
      <c r="O563" s="0" t="str">
        <f aca="false">ASC(E563)</f>
        <v>ｿﾞﾆｻﾐﾄﾞ</v>
      </c>
      <c r="P563" s="16" t="n">
        <f aca="false">N(P562)+IF($C563=検索!$B$49,1,0)</f>
        <v>0</v>
      </c>
    </row>
    <row r="564" customFormat="false" ht="15" hidden="false" customHeight="false" outlineLevel="0" collapsed="false">
      <c r="A564" s="16" t="s">
        <v>221</v>
      </c>
      <c r="B564" s="0" t="s">
        <v>1579</v>
      </c>
      <c r="C564" s="0" t="n">
        <v>116</v>
      </c>
      <c r="D564" s="0" t="str">
        <f aca="false">IFERROR(VLOOKUP($C564,薬効分類マスタ!$A$2:$B$180,2,FALSE()),"未登録")</f>
        <v>抗パーキンソン剤</v>
      </c>
      <c r="E564" s="16" t="s">
        <v>747</v>
      </c>
      <c r="F564" s="16" t="s">
        <v>622</v>
      </c>
      <c r="G564" s="16" t="s">
        <v>1580</v>
      </c>
      <c r="H564" s="16" t="s">
        <v>530</v>
      </c>
      <c r="I564" s="0" t="n">
        <v>231</v>
      </c>
      <c r="J564" s="16" t="s">
        <v>239</v>
      </c>
      <c r="K564" s="0" t="str">
        <f aca="false">IFERROR(IF(VLOOKUP($C564,薬効分類マスタ!$A$2:$E$180,5,FALSE())=0,"",VLOOKUP($C564,薬効分類マスタ!$A$2:$E$180,5,FALSE())),"")</f>
        <v/>
      </c>
      <c r="L564" s="17"/>
      <c r="M564" s="0" t="str">
        <f aca="false">IF($K564="","",IF($L564&lt;&gt;"",$L564,VLOOKUP($C564,薬効分類マスタ!$A$2:$F$180,6,FALSE())))</f>
        <v/>
      </c>
      <c r="N564" s="0" t="str">
        <f aca="false">ASC(G564)</f>
        <v>ｿﾞﾆｻﾐﾄﾞOD錠25mgTRE｢ｹﾐﾌｧ｣</v>
      </c>
      <c r="O564" s="0" t="str">
        <f aca="false">ASC(E564)</f>
        <v>ｿﾞﾆｻﾐﾄﾞ</v>
      </c>
      <c r="P564" s="16" t="n">
        <f aca="false">N(P563)+IF($C564=検索!$B$49,1,0)</f>
        <v>0</v>
      </c>
    </row>
    <row r="565" customFormat="false" ht="15" hidden="false" customHeight="false" outlineLevel="0" collapsed="false">
      <c r="A565" s="16" t="s">
        <v>221</v>
      </c>
      <c r="B565" s="0" t="s">
        <v>1581</v>
      </c>
      <c r="C565" s="0" t="n">
        <v>116</v>
      </c>
      <c r="D565" s="0" t="str">
        <f aca="false">IFERROR(VLOOKUP($C565,薬効分類マスタ!$A$2:$B$180,2,FALSE()),"未登録")</f>
        <v>抗パーキンソン剤</v>
      </c>
      <c r="E565" s="16" t="s">
        <v>747</v>
      </c>
      <c r="F565" s="16" t="s">
        <v>622</v>
      </c>
      <c r="G565" s="16" t="s">
        <v>1582</v>
      </c>
      <c r="H565" s="16" t="s">
        <v>385</v>
      </c>
      <c r="I565" s="0" t="n">
        <v>231</v>
      </c>
      <c r="J565" s="16" t="s">
        <v>239</v>
      </c>
      <c r="K565" s="0" t="str">
        <f aca="false">IFERROR(IF(VLOOKUP($C565,薬効分類マスタ!$A$2:$E$180,5,FALSE())=0,"",VLOOKUP($C565,薬効分類マスタ!$A$2:$E$180,5,FALSE())),"")</f>
        <v/>
      </c>
      <c r="L565" s="17"/>
      <c r="M565" s="0" t="str">
        <f aca="false">IF($K565="","",IF($L565&lt;&gt;"",$L565,VLOOKUP($C565,薬効分類マスタ!$A$2:$F$180,6,FALSE())))</f>
        <v/>
      </c>
      <c r="N565" s="0" t="str">
        <f aca="false">ASC(G565)</f>
        <v>ｿﾞﾆｻﾐﾄﾞOD錠25mgTRE｢ｻﾜｲ｣</v>
      </c>
      <c r="O565" s="0" t="str">
        <f aca="false">ASC(E565)</f>
        <v>ｿﾞﾆｻﾐﾄﾞ</v>
      </c>
      <c r="P565" s="16" t="n">
        <f aca="false">N(P564)+IF($C565=検索!$B$49,1,0)</f>
        <v>0</v>
      </c>
    </row>
    <row r="566" customFormat="false" ht="15" hidden="false" customHeight="false" outlineLevel="0" collapsed="false">
      <c r="A566" s="16" t="s">
        <v>221</v>
      </c>
      <c r="B566" s="0" t="s">
        <v>1583</v>
      </c>
      <c r="C566" s="0" t="n">
        <v>116</v>
      </c>
      <c r="D566" s="0" t="str">
        <f aca="false">IFERROR(VLOOKUP($C566,薬効分類マスタ!$A$2:$B$180,2,FALSE()),"未登録")</f>
        <v>抗パーキンソン剤</v>
      </c>
      <c r="E566" s="16" t="s">
        <v>747</v>
      </c>
      <c r="F566" s="16" t="s">
        <v>622</v>
      </c>
      <c r="G566" s="16" t="s">
        <v>1584</v>
      </c>
      <c r="H566" s="16" t="s">
        <v>354</v>
      </c>
      <c r="I566" s="0" t="n">
        <v>231</v>
      </c>
      <c r="J566" s="16" t="s">
        <v>239</v>
      </c>
      <c r="K566" s="0" t="str">
        <f aca="false">IFERROR(IF(VLOOKUP($C566,薬効分類マスタ!$A$2:$E$180,5,FALSE())=0,"",VLOOKUP($C566,薬効分類マスタ!$A$2:$E$180,5,FALSE())),"")</f>
        <v/>
      </c>
      <c r="L566" s="17"/>
      <c r="M566" s="0" t="str">
        <f aca="false">IF($K566="","",IF($L566&lt;&gt;"",$L566,VLOOKUP($C566,薬効分類マスタ!$A$2:$F$180,6,FALSE())))</f>
        <v/>
      </c>
      <c r="N566" s="0" t="str">
        <f aca="false">ASC(G566)</f>
        <v>ｿﾞﾆｻﾐﾄﾞOD錠25mgTRE｢ｻﾝﾄﾞ｣</v>
      </c>
      <c r="O566" s="0" t="str">
        <f aca="false">ASC(E566)</f>
        <v>ｿﾞﾆｻﾐﾄﾞ</v>
      </c>
      <c r="P566" s="16" t="n">
        <f aca="false">N(P565)+IF($C566=検索!$B$49,1,0)</f>
        <v>0</v>
      </c>
    </row>
    <row r="567" customFormat="false" ht="15" hidden="false" customHeight="false" outlineLevel="0" collapsed="false">
      <c r="A567" s="16" t="s">
        <v>221</v>
      </c>
      <c r="B567" s="0" t="s">
        <v>1585</v>
      </c>
      <c r="C567" s="0" t="n">
        <v>116</v>
      </c>
      <c r="D567" s="0" t="str">
        <f aca="false">IFERROR(VLOOKUP($C567,薬効分類マスタ!$A$2:$B$180,2,FALSE()),"未登録")</f>
        <v>抗パーキンソン剤</v>
      </c>
      <c r="E567" s="16" t="s">
        <v>747</v>
      </c>
      <c r="F567" s="16" t="s">
        <v>622</v>
      </c>
      <c r="G567" s="16" t="s">
        <v>1586</v>
      </c>
      <c r="H567" s="16" t="s">
        <v>831</v>
      </c>
      <c r="I567" s="0" t="n">
        <v>231</v>
      </c>
      <c r="J567" s="16" t="s">
        <v>239</v>
      </c>
      <c r="K567" s="0" t="str">
        <f aca="false">IFERROR(IF(VLOOKUP($C567,薬効分類マスタ!$A$2:$E$180,5,FALSE())=0,"",VLOOKUP($C567,薬効分類マスタ!$A$2:$E$180,5,FALSE())),"")</f>
        <v/>
      </c>
      <c r="L567" s="17"/>
      <c r="M567" s="0" t="str">
        <f aca="false">IF($K567="","",IF($L567&lt;&gt;"",$L567,VLOOKUP($C567,薬効分類マスタ!$A$2:$F$180,6,FALSE())))</f>
        <v/>
      </c>
      <c r="N567" s="0" t="str">
        <f aca="false">ASC(G567)</f>
        <v>ｿﾞﾆｻﾐﾄﾞOD錠25mgTRE｢ﾀﾞｲﾄ｣</v>
      </c>
      <c r="O567" s="0" t="str">
        <f aca="false">ASC(E567)</f>
        <v>ｿﾞﾆｻﾐﾄﾞ</v>
      </c>
      <c r="P567" s="16" t="n">
        <f aca="false">N(P566)+IF($C567=検索!$B$49,1,0)</f>
        <v>0</v>
      </c>
    </row>
    <row r="568" customFormat="false" ht="15" hidden="false" customHeight="false" outlineLevel="0" collapsed="false">
      <c r="A568" s="16" t="s">
        <v>221</v>
      </c>
      <c r="B568" s="0" t="s">
        <v>1587</v>
      </c>
      <c r="C568" s="0" t="n">
        <v>116</v>
      </c>
      <c r="D568" s="0" t="str">
        <f aca="false">IFERROR(VLOOKUP($C568,薬効分類マスタ!$A$2:$B$180,2,FALSE()),"未登録")</f>
        <v>抗パーキンソン剤</v>
      </c>
      <c r="E568" s="16" t="s">
        <v>747</v>
      </c>
      <c r="F568" s="16" t="s">
        <v>622</v>
      </c>
      <c r="G568" s="16" t="s">
        <v>1588</v>
      </c>
      <c r="H568" s="16" t="s">
        <v>533</v>
      </c>
      <c r="I568" s="0" t="n">
        <v>231</v>
      </c>
      <c r="J568" s="16" t="s">
        <v>239</v>
      </c>
      <c r="K568" s="0" t="str">
        <f aca="false">IFERROR(IF(VLOOKUP($C568,薬効分類マスタ!$A$2:$E$180,5,FALSE())=0,"",VLOOKUP($C568,薬効分類マスタ!$A$2:$E$180,5,FALSE())),"")</f>
        <v/>
      </c>
      <c r="L568" s="17"/>
      <c r="M568" s="0" t="str">
        <f aca="false">IF($K568="","",IF($L568&lt;&gt;"",$L568,VLOOKUP($C568,薬効分類マスタ!$A$2:$F$180,6,FALSE())))</f>
        <v/>
      </c>
      <c r="N568" s="0" t="str">
        <f aca="false">ASC(G568)</f>
        <v>ｿﾞﾆｻﾐﾄﾞOD錠25mgTRE｢ﾄｰﾜ｣</v>
      </c>
      <c r="O568" s="0" t="str">
        <f aca="false">ASC(E568)</f>
        <v>ｿﾞﾆｻﾐﾄﾞ</v>
      </c>
      <c r="P568" s="16" t="n">
        <f aca="false">N(P567)+IF($C568=検索!$B$49,1,0)</f>
        <v>0</v>
      </c>
    </row>
    <row r="569" customFormat="false" ht="15" hidden="false" customHeight="false" outlineLevel="0" collapsed="false">
      <c r="A569" s="16" t="s">
        <v>221</v>
      </c>
      <c r="B569" s="0" t="s">
        <v>1589</v>
      </c>
      <c r="C569" s="0" t="n">
        <v>116</v>
      </c>
      <c r="D569" s="0" t="str">
        <f aca="false">IFERROR(VLOOKUP($C569,薬効分類マスタ!$A$2:$B$180,2,FALSE()),"未登録")</f>
        <v>抗パーキンソン剤</v>
      </c>
      <c r="E569" s="16" t="s">
        <v>747</v>
      </c>
      <c r="F569" s="16" t="s">
        <v>622</v>
      </c>
      <c r="G569" s="16" t="s">
        <v>1590</v>
      </c>
      <c r="H569" s="16" t="s">
        <v>536</v>
      </c>
      <c r="I569" s="0" t="n">
        <v>231</v>
      </c>
      <c r="J569" s="16" t="s">
        <v>239</v>
      </c>
      <c r="K569" s="0" t="str">
        <f aca="false">IFERROR(IF(VLOOKUP($C569,薬効分類マスタ!$A$2:$E$180,5,FALSE())=0,"",VLOOKUP($C569,薬効分類マスタ!$A$2:$E$180,5,FALSE())),"")</f>
        <v/>
      </c>
      <c r="L569" s="17"/>
      <c r="M569" s="0" t="str">
        <f aca="false">IF($K569="","",IF($L569&lt;&gt;"",$L569,VLOOKUP($C569,薬効分類マスタ!$A$2:$F$180,6,FALSE())))</f>
        <v/>
      </c>
      <c r="N569" s="0" t="str">
        <f aca="false">ASC(G569)</f>
        <v>ｿﾞﾆｻﾐﾄﾞOD錠25mgTRE｢日医工｣</v>
      </c>
      <c r="O569" s="0" t="str">
        <f aca="false">ASC(E569)</f>
        <v>ｿﾞﾆｻﾐﾄﾞ</v>
      </c>
      <c r="P569" s="16" t="n">
        <f aca="false">N(P568)+IF($C569=検索!$B$49,1,0)</f>
        <v>0</v>
      </c>
    </row>
    <row r="570" customFormat="false" ht="15" hidden="false" customHeight="false" outlineLevel="0" collapsed="false">
      <c r="A570" s="16" t="s">
        <v>221</v>
      </c>
      <c r="B570" s="0" t="s">
        <v>1591</v>
      </c>
      <c r="C570" s="0" t="n">
        <v>116</v>
      </c>
      <c r="D570" s="0" t="str">
        <f aca="false">IFERROR(VLOOKUP($C570,薬効分類マスタ!$A$2:$B$180,2,FALSE()),"未登録")</f>
        <v>抗パーキンソン剤</v>
      </c>
      <c r="E570" s="16" t="s">
        <v>747</v>
      </c>
      <c r="F570" s="16" t="s">
        <v>622</v>
      </c>
      <c r="G570" s="16" t="s">
        <v>1592</v>
      </c>
      <c r="H570" s="16" t="s">
        <v>606</v>
      </c>
      <c r="I570" s="0" t="n">
        <v>231</v>
      </c>
      <c r="J570" s="16" t="s">
        <v>239</v>
      </c>
      <c r="K570" s="0" t="str">
        <f aca="false">IFERROR(IF(VLOOKUP($C570,薬効分類マスタ!$A$2:$E$180,5,FALSE())=0,"",VLOOKUP($C570,薬効分類マスタ!$A$2:$E$180,5,FALSE())),"")</f>
        <v/>
      </c>
      <c r="L570" s="17"/>
      <c r="M570" s="0" t="str">
        <f aca="false">IF($K570="","",IF($L570&lt;&gt;"",$L570,VLOOKUP($C570,薬効分類マスタ!$A$2:$F$180,6,FALSE())))</f>
        <v/>
      </c>
      <c r="N570" s="0" t="str">
        <f aca="false">ASC(G570)</f>
        <v>ｿﾞﾆｻﾐﾄﾞOD錠25mgTRE｢日新｣</v>
      </c>
      <c r="O570" s="0" t="str">
        <f aca="false">ASC(E570)</f>
        <v>ｿﾞﾆｻﾐﾄﾞ</v>
      </c>
      <c r="P570" s="16" t="n">
        <f aca="false">N(P569)+IF($C570=検索!$B$49,1,0)</f>
        <v>0</v>
      </c>
    </row>
    <row r="571" customFormat="false" ht="15" hidden="false" customHeight="false" outlineLevel="0" collapsed="false">
      <c r="A571" s="16" t="s">
        <v>221</v>
      </c>
      <c r="B571" s="0" t="s">
        <v>1593</v>
      </c>
      <c r="C571" s="0" t="n">
        <v>116</v>
      </c>
      <c r="D571" s="0" t="str">
        <f aca="false">IFERROR(VLOOKUP($C571,薬効分類マスタ!$A$2:$B$180,2,FALSE()),"未登録")</f>
        <v>抗パーキンソン剤</v>
      </c>
      <c r="E571" s="16" t="s">
        <v>747</v>
      </c>
      <c r="F571" s="16" t="s">
        <v>622</v>
      </c>
      <c r="G571" s="16" t="s">
        <v>1594</v>
      </c>
      <c r="H571" s="16" t="s">
        <v>1165</v>
      </c>
      <c r="I571" s="0" t="n">
        <v>231</v>
      </c>
      <c r="J571" s="16" t="s">
        <v>239</v>
      </c>
      <c r="K571" s="0" t="str">
        <f aca="false">IFERROR(IF(VLOOKUP($C571,薬効分類マスタ!$A$2:$E$180,5,FALSE())=0,"",VLOOKUP($C571,薬効分類マスタ!$A$2:$E$180,5,FALSE())),"")</f>
        <v/>
      </c>
      <c r="L571" s="17"/>
      <c r="M571" s="0" t="str">
        <f aca="false">IF($K571="","",IF($L571&lt;&gt;"",$L571,VLOOKUP($C571,薬効分類マスタ!$A$2:$F$180,6,FALSE())))</f>
        <v/>
      </c>
      <c r="N571" s="0" t="str">
        <f aca="false">ASC(G571)</f>
        <v>ｿﾞﾆｻﾐﾄﾞOD錠25mgTRE｢ﾆﾌﾟﾛ｣</v>
      </c>
      <c r="O571" s="0" t="str">
        <f aca="false">ASC(E571)</f>
        <v>ｿﾞﾆｻﾐﾄﾞ</v>
      </c>
      <c r="P571" s="16" t="n">
        <f aca="false">N(P570)+IF($C571=検索!$B$49,1,0)</f>
        <v>0</v>
      </c>
    </row>
    <row r="572" customFormat="false" ht="15" hidden="false" customHeight="false" outlineLevel="0" collapsed="false">
      <c r="A572" s="16" t="s">
        <v>221</v>
      </c>
      <c r="B572" s="0" t="s">
        <v>1595</v>
      </c>
      <c r="C572" s="0" t="n">
        <v>116</v>
      </c>
      <c r="D572" s="0" t="str">
        <f aca="false">IFERROR(VLOOKUP($C572,薬効分類マスタ!$A$2:$B$180,2,FALSE()),"未登録")</f>
        <v>抗パーキンソン剤</v>
      </c>
      <c r="E572" s="16" t="s">
        <v>747</v>
      </c>
      <c r="F572" s="16" t="s">
        <v>622</v>
      </c>
      <c r="G572" s="16" t="s">
        <v>1596</v>
      </c>
      <c r="H572" s="16" t="s">
        <v>848</v>
      </c>
      <c r="I572" s="0" t="n">
        <v>267</v>
      </c>
      <c r="J572" s="16" t="s">
        <v>239</v>
      </c>
      <c r="K572" s="0" t="str">
        <f aca="false">IFERROR(IF(VLOOKUP($C572,薬効分類マスタ!$A$2:$E$180,5,FALSE())=0,"",VLOOKUP($C572,薬効分類マスタ!$A$2:$E$180,5,FALSE())),"")</f>
        <v/>
      </c>
      <c r="L572" s="17"/>
      <c r="M572" s="0" t="str">
        <f aca="false">IF($K572="","",IF($L572&lt;&gt;"",$L572,VLOOKUP($C572,薬効分類マスタ!$A$2:$F$180,6,FALSE())))</f>
        <v/>
      </c>
      <c r="N572" s="0" t="str">
        <f aca="false">ASC(G572)</f>
        <v>ｿﾞﾆｻﾐﾄﾞOD錠25mgTRE｢ﾌｪﾙｾﾞﾝ｣</v>
      </c>
      <c r="O572" s="0" t="str">
        <f aca="false">ASC(E572)</f>
        <v>ｿﾞﾆｻﾐﾄﾞ</v>
      </c>
      <c r="P572" s="16" t="n">
        <f aca="false">N(P571)+IF($C572=検索!$B$49,1,0)</f>
        <v>0</v>
      </c>
    </row>
    <row r="573" customFormat="false" ht="15" hidden="false" customHeight="false" outlineLevel="0" collapsed="false">
      <c r="A573" s="16" t="s">
        <v>221</v>
      </c>
      <c r="B573" s="0" t="s">
        <v>1597</v>
      </c>
      <c r="C573" s="0" t="n">
        <v>116</v>
      </c>
      <c r="D573" s="0" t="str">
        <f aca="false">IFERROR(VLOOKUP($C573,薬効分類マスタ!$A$2:$B$180,2,FALSE()),"未登録")</f>
        <v>抗パーキンソン剤</v>
      </c>
      <c r="E573" s="16" t="s">
        <v>747</v>
      </c>
      <c r="F573" s="16" t="s">
        <v>411</v>
      </c>
      <c r="G573" s="16" t="s">
        <v>1598</v>
      </c>
      <c r="H573" s="16" t="s">
        <v>504</v>
      </c>
      <c r="I573" s="0" t="n">
        <v>733.6</v>
      </c>
      <c r="J573" s="16" t="s">
        <v>232</v>
      </c>
      <c r="K573" s="0" t="str">
        <f aca="false">IFERROR(IF(VLOOKUP($C573,薬効分類マスタ!$A$2:$E$180,5,FALSE())=0,"",VLOOKUP($C573,薬効分類マスタ!$A$2:$E$180,5,FALSE())),"")</f>
        <v/>
      </c>
      <c r="L573" s="17"/>
      <c r="M573" s="0" t="str">
        <f aca="false">IF($K573="","",IF($L573&lt;&gt;"",$L573,VLOOKUP($C573,薬効分類マスタ!$A$2:$F$180,6,FALSE())))</f>
        <v/>
      </c>
      <c r="N573" s="0" t="str">
        <f aca="false">ASC(G573)</f>
        <v>ﾄﾚﾘｰﾌOD錠50mg</v>
      </c>
      <c r="O573" s="0" t="str">
        <f aca="false">ASC(E573)</f>
        <v>ｿﾞﾆｻﾐﾄﾞ</v>
      </c>
      <c r="P573" s="16" t="n">
        <f aca="false">N(P572)+IF($C573=検索!$B$49,1,0)</f>
        <v>0</v>
      </c>
    </row>
    <row r="574" customFormat="false" ht="15" hidden="false" customHeight="false" outlineLevel="0" collapsed="false">
      <c r="A574" s="16" t="s">
        <v>221</v>
      </c>
      <c r="B574" s="0" t="s">
        <v>1599</v>
      </c>
      <c r="C574" s="0" t="n">
        <v>116</v>
      </c>
      <c r="D574" s="0" t="str">
        <f aca="false">IFERROR(VLOOKUP($C574,薬効分類マスタ!$A$2:$B$180,2,FALSE()),"未登録")</f>
        <v>抗パーキンソン剤</v>
      </c>
      <c r="E574" s="16" t="s">
        <v>747</v>
      </c>
      <c r="F574" s="16" t="s">
        <v>411</v>
      </c>
      <c r="G574" s="16" t="s">
        <v>1600</v>
      </c>
      <c r="H574" s="16" t="s">
        <v>1567</v>
      </c>
      <c r="I574" s="0" t="n">
        <v>342.7</v>
      </c>
      <c r="J574" s="16" t="s">
        <v>239</v>
      </c>
      <c r="K574" s="0" t="str">
        <f aca="false">IFERROR(IF(VLOOKUP($C574,薬効分類マスタ!$A$2:$E$180,5,FALSE())=0,"",VLOOKUP($C574,薬効分類マスタ!$A$2:$E$180,5,FALSE())),"")</f>
        <v/>
      </c>
      <c r="L574" s="17"/>
      <c r="M574" s="0" t="str">
        <f aca="false">IF($K574="","",IF($L574&lt;&gt;"",$L574,VLOOKUP($C574,薬効分類マスタ!$A$2:$F$180,6,FALSE())))</f>
        <v/>
      </c>
      <c r="N574" s="0" t="str">
        <f aca="false">ASC(G574)</f>
        <v>ｿﾞﾆｻﾐﾄﾞOD錠50mgTRE｢SMPP｣</v>
      </c>
      <c r="O574" s="0" t="str">
        <f aca="false">ASC(E574)</f>
        <v>ｿﾞﾆｻﾐﾄﾞ</v>
      </c>
      <c r="P574" s="16" t="n">
        <f aca="false">N(P573)+IF($C574=検索!$B$49,1,0)</f>
        <v>0</v>
      </c>
    </row>
    <row r="575" customFormat="false" ht="15" hidden="false" customHeight="false" outlineLevel="0" collapsed="false">
      <c r="A575" s="16" t="s">
        <v>221</v>
      </c>
      <c r="B575" s="0" t="s">
        <v>1601</v>
      </c>
      <c r="C575" s="0" t="n">
        <v>116</v>
      </c>
      <c r="D575" s="0" t="str">
        <f aca="false">IFERROR(VLOOKUP($C575,薬効分類マスタ!$A$2:$B$180,2,FALSE()),"未登録")</f>
        <v>抗パーキンソン剤</v>
      </c>
      <c r="E575" s="16" t="s">
        <v>747</v>
      </c>
      <c r="F575" s="16" t="s">
        <v>411</v>
      </c>
      <c r="G575" s="16" t="s">
        <v>1602</v>
      </c>
      <c r="H575" s="16" t="s">
        <v>1464</v>
      </c>
      <c r="I575" s="0" t="n">
        <v>342.7</v>
      </c>
      <c r="J575" s="16" t="s">
        <v>239</v>
      </c>
      <c r="K575" s="0" t="str">
        <f aca="false">IFERROR(IF(VLOOKUP($C575,薬効分類マスタ!$A$2:$E$180,5,FALSE())=0,"",VLOOKUP($C575,薬効分類マスタ!$A$2:$E$180,5,FALSE())),"")</f>
        <v/>
      </c>
      <c r="L575" s="17"/>
      <c r="M575" s="0" t="str">
        <f aca="false">IF($K575="","",IF($L575&lt;&gt;"",$L575,VLOOKUP($C575,薬効分類マスタ!$A$2:$F$180,6,FALSE())))</f>
        <v/>
      </c>
      <c r="N575" s="0" t="str">
        <f aca="false">ASC(G575)</f>
        <v>ｿﾞﾆｻﾐﾄﾞOD錠50mgTRE｢DSEP｣</v>
      </c>
      <c r="O575" s="0" t="str">
        <f aca="false">ASC(E575)</f>
        <v>ｿﾞﾆｻﾐﾄﾞ</v>
      </c>
      <c r="P575" s="16" t="n">
        <f aca="false">N(P574)+IF($C575=検索!$B$49,1,0)</f>
        <v>0</v>
      </c>
    </row>
    <row r="576" customFormat="false" ht="15" hidden="false" customHeight="false" outlineLevel="0" collapsed="false">
      <c r="A576" s="16" t="s">
        <v>221</v>
      </c>
      <c r="B576" s="0" t="s">
        <v>1603</v>
      </c>
      <c r="C576" s="0" t="n">
        <v>116</v>
      </c>
      <c r="D576" s="0" t="str">
        <f aca="false">IFERROR(VLOOKUP($C576,薬効分類マスタ!$A$2:$B$180,2,FALSE()),"未登録")</f>
        <v>抗パーキンソン剤</v>
      </c>
      <c r="E576" s="16" t="s">
        <v>747</v>
      </c>
      <c r="F576" s="16" t="s">
        <v>411</v>
      </c>
      <c r="G576" s="16" t="s">
        <v>1604</v>
      </c>
      <c r="H576" s="16" t="s">
        <v>1262</v>
      </c>
      <c r="I576" s="0" t="n">
        <v>379.3</v>
      </c>
      <c r="J576" s="16" t="s">
        <v>239</v>
      </c>
      <c r="K576" s="0" t="str">
        <f aca="false">IFERROR(IF(VLOOKUP($C576,薬効分類マスタ!$A$2:$E$180,5,FALSE())=0,"",VLOOKUP($C576,薬効分類マスタ!$A$2:$E$180,5,FALSE())),"")</f>
        <v/>
      </c>
      <c r="L576" s="17"/>
      <c r="M576" s="0" t="str">
        <f aca="false">IF($K576="","",IF($L576&lt;&gt;"",$L576,VLOOKUP($C576,薬効分類マスタ!$A$2:$F$180,6,FALSE())))</f>
        <v/>
      </c>
      <c r="N576" s="0" t="str">
        <f aca="false">ASC(G576)</f>
        <v>ｿﾞﾆｻﾐﾄﾞOD錠50mgTRE｢KO｣</v>
      </c>
      <c r="O576" s="0" t="str">
        <f aca="false">ASC(E576)</f>
        <v>ｿﾞﾆｻﾐﾄﾞ</v>
      </c>
      <c r="P576" s="16" t="n">
        <f aca="false">N(P575)+IF($C576=検索!$B$49,1,0)</f>
        <v>0</v>
      </c>
    </row>
    <row r="577" customFormat="false" ht="15" hidden="false" customHeight="false" outlineLevel="0" collapsed="false">
      <c r="A577" s="16" t="s">
        <v>221</v>
      </c>
      <c r="B577" s="0" t="s">
        <v>1605</v>
      </c>
      <c r="C577" s="0" t="n">
        <v>116</v>
      </c>
      <c r="D577" s="0" t="str">
        <f aca="false">IFERROR(VLOOKUP($C577,薬効分類マスタ!$A$2:$B$180,2,FALSE()),"未登録")</f>
        <v>抗パーキンソン剤</v>
      </c>
      <c r="E577" s="16" t="s">
        <v>747</v>
      </c>
      <c r="F577" s="16" t="s">
        <v>411</v>
      </c>
      <c r="G577" s="16" t="s">
        <v>1606</v>
      </c>
      <c r="H577" s="16" t="s">
        <v>1574</v>
      </c>
      <c r="I577" s="0" t="n">
        <v>379.3</v>
      </c>
      <c r="J577" s="16" t="s">
        <v>239</v>
      </c>
      <c r="K577" s="0" t="str">
        <f aca="false">IFERROR(IF(VLOOKUP($C577,薬効分類マスタ!$A$2:$E$180,5,FALSE())=0,"",VLOOKUP($C577,薬効分類マスタ!$A$2:$E$180,5,FALSE())),"")</f>
        <v/>
      </c>
      <c r="L577" s="17"/>
      <c r="M577" s="0" t="str">
        <f aca="false">IF($K577="","",IF($L577&lt;&gt;"",$L577,VLOOKUP($C577,薬効分類マスタ!$A$2:$F$180,6,FALSE())))</f>
        <v/>
      </c>
      <c r="N577" s="0" t="str">
        <f aca="false">ASC(G577)</f>
        <v>ｿﾞﾆｻﾐﾄﾞOD錠50mgTRE｢ZE｣</v>
      </c>
      <c r="O577" s="0" t="str">
        <f aca="false">ASC(E577)</f>
        <v>ｿﾞﾆｻﾐﾄﾞ</v>
      </c>
      <c r="P577" s="16" t="n">
        <f aca="false">N(P576)+IF($C577=検索!$B$49,1,0)</f>
        <v>0</v>
      </c>
    </row>
    <row r="578" customFormat="false" ht="15" hidden="false" customHeight="false" outlineLevel="0" collapsed="false">
      <c r="A578" s="16" t="s">
        <v>221</v>
      </c>
      <c r="B578" s="0" t="s">
        <v>1607</v>
      </c>
      <c r="C578" s="0" t="n">
        <v>116</v>
      </c>
      <c r="D578" s="0" t="str">
        <f aca="false">IFERROR(VLOOKUP($C578,薬効分類マスタ!$A$2:$B$180,2,FALSE()),"未登録")</f>
        <v>抗パーキンソン剤</v>
      </c>
      <c r="E578" s="16" t="s">
        <v>747</v>
      </c>
      <c r="F578" s="16" t="s">
        <v>411</v>
      </c>
      <c r="G578" s="16" t="s">
        <v>1608</v>
      </c>
      <c r="H578" s="16" t="s">
        <v>238</v>
      </c>
      <c r="I578" s="0" t="n">
        <v>342.7</v>
      </c>
      <c r="J578" s="16" t="s">
        <v>239</v>
      </c>
      <c r="K578" s="0" t="str">
        <f aca="false">IFERROR(IF(VLOOKUP($C578,薬効分類マスタ!$A$2:$E$180,5,FALSE())=0,"",VLOOKUP($C578,薬効分類マスタ!$A$2:$E$180,5,FALSE())),"")</f>
        <v/>
      </c>
      <c r="L578" s="17"/>
      <c r="M578" s="0" t="str">
        <f aca="false">IF($K578="","",IF($L578&lt;&gt;"",$L578,VLOOKUP($C578,薬効分類マスタ!$A$2:$F$180,6,FALSE())))</f>
        <v/>
      </c>
      <c r="N578" s="0" t="str">
        <f aca="false">ASC(G578)</f>
        <v>ｿﾞﾆｻﾐﾄﾞOD錠50mgTRE｢ｱﾒﾙ｣</v>
      </c>
      <c r="O578" s="0" t="str">
        <f aca="false">ASC(E578)</f>
        <v>ｿﾞﾆｻﾐﾄﾞ</v>
      </c>
      <c r="P578" s="16" t="n">
        <f aca="false">N(P577)+IF($C578=検索!$B$49,1,0)</f>
        <v>0</v>
      </c>
    </row>
    <row r="579" customFormat="false" ht="15" hidden="false" customHeight="false" outlineLevel="0" collapsed="false">
      <c r="A579" s="16" t="s">
        <v>221</v>
      </c>
      <c r="B579" s="0" t="s">
        <v>1609</v>
      </c>
      <c r="C579" s="0" t="n">
        <v>116</v>
      </c>
      <c r="D579" s="0" t="str">
        <f aca="false">IFERROR(VLOOKUP($C579,薬効分類マスタ!$A$2:$B$180,2,FALSE()),"未登録")</f>
        <v>抗パーキンソン剤</v>
      </c>
      <c r="E579" s="16" t="s">
        <v>747</v>
      </c>
      <c r="F579" s="16" t="s">
        <v>411</v>
      </c>
      <c r="G579" s="16" t="s">
        <v>1610</v>
      </c>
      <c r="H579" s="16" t="s">
        <v>601</v>
      </c>
      <c r="I579" s="0" t="n">
        <v>342.7</v>
      </c>
      <c r="J579" s="16" t="s">
        <v>239</v>
      </c>
      <c r="K579" s="0" t="str">
        <f aca="false">IFERROR(IF(VLOOKUP($C579,薬効分類マスタ!$A$2:$E$180,5,FALSE())=0,"",VLOOKUP($C579,薬効分類マスタ!$A$2:$E$180,5,FALSE())),"")</f>
        <v/>
      </c>
      <c r="L579" s="17"/>
      <c r="M579" s="0" t="str">
        <f aca="false">IF($K579="","",IF($L579&lt;&gt;"",$L579,VLOOKUP($C579,薬効分類マスタ!$A$2:$F$180,6,FALSE())))</f>
        <v/>
      </c>
      <c r="N579" s="0" t="str">
        <f aca="false">ASC(G579)</f>
        <v>ｿﾞﾆｻﾐﾄﾞOD錠50mgTRE｢杏林｣</v>
      </c>
      <c r="O579" s="0" t="str">
        <f aca="false">ASC(E579)</f>
        <v>ｿﾞﾆｻﾐﾄﾞ</v>
      </c>
      <c r="P579" s="16" t="n">
        <f aca="false">N(P578)+IF($C579=検索!$B$49,1,0)</f>
        <v>0</v>
      </c>
    </row>
    <row r="580" customFormat="false" ht="15" hidden="false" customHeight="false" outlineLevel="0" collapsed="false">
      <c r="A580" s="16" t="s">
        <v>221</v>
      </c>
      <c r="B580" s="0" t="s">
        <v>1611</v>
      </c>
      <c r="C580" s="0" t="n">
        <v>116</v>
      </c>
      <c r="D580" s="0" t="str">
        <f aca="false">IFERROR(VLOOKUP($C580,薬効分類マスタ!$A$2:$B$180,2,FALSE()),"未登録")</f>
        <v>抗パーキンソン剤</v>
      </c>
      <c r="E580" s="16" t="s">
        <v>747</v>
      </c>
      <c r="F580" s="16" t="s">
        <v>411</v>
      </c>
      <c r="G580" s="16" t="s">
        <v>1612</v>
      </c>
      <c r="H580" s="16" t="s">
        <v>530</v>
      </c>
      <c r="I580" s="0" t="n">
        <v>379.3</v>
      </c>
      <c r="J580" s="16" t="s">
        <v>239</v>
      </c>
      <c r="K580" s="0" t="str">
        <f aca="false">IFERROR(IF(VLOOKUP($C580,薬効分類マスタ!$A$2:$E$180,5,FALSE())=0,"",VLOOKUP($C580,薬効分類マスタ!$A$2:$E$180,5,FALSE())),"")</f>
        <v/>
      </c>
      <c r="L580" s="17"/>
      <c r="M580" s="0" t="str">
        <f aca="false">IF($K580="","",IF($L580&lt;&gt;"",$L580,VLOOKUP($C580,薬効分類マスタ!$A$2:$F$180,6,FALSE())))</f>
        <v/>
      </c>
      <c r="N580" s="0" t="str">
        <f aca="false">ASC(G580)</f>
        <v>ｿﾞﾆｻﾐﾄﾞOD錠50mgTRE｢ｹﾐﾌｧ｣</v>
      </c>
      <c r="O580" s="0" t="str">
        <f aca="false">ASC(E580)</f>
        <v>ｿﾞﾆｻﾐﾄﾞ</v>
      </c>
      <c r="P580" s="16" t="n">
        <f aca="false">N(P579)+IF($C580=検索!$B$49,1,0)</f>
        <v>0</v>
      </c>
    </row>
    <row r="581" customFormat="false" ht="15" hidden="false" customHeight="false" outlineLevel="0" collapsed="false">
      <c r="A581" s="16" t="s">
        <v>221</v>
      </c>
      <c r="B581" s="0" t="s">
        <v>1613</v>
      </c>
      <c r="C581" s="0" t="n">
        <v>116</v>
      </c>
      <c r="D581" s="0" t="str">
        <f aca="false">IFERROR(VLOOKUP($C581,薬効分類マスタ!$A$2:$B$180,2,FALSE()),"未登録")</f>
        <v>抗パーキンソン剤</v>
      </c>
      <c r="E581" s="16" t="s">
        <v>747</v>
      </c>
      <c r="F581" s="16" t="s">
        <v>411</v>
      </c>
      <c r="G581" s="16" t="s">
        <v>1614</v>
      </c>
      <c r="H581" s="16" t="s">
        <v>385</v>
      </c>
      <c r="I581" s="0" t="n">
        <v>342.7</v>
      </c>
      <c r="J581" s="16" t="s">
        <v>239</v>
      </c>
      <c r="K581" s="0" t="str">
        <f aca="false">IFERROR(IF(VLOOKUP($C581,薬効分類マスタ!$A$2:$E$180,5,FALSE())=0,"",VLOOKUP($C581,薬効分類マスタ!$A$2:$E$180,5,FALSE())),"")</f>
        <v/>
      </c>
      <c r="L581" s="17"/>
      <c r="M581" s="0" t="str">
        <f aca="false">IF($K581="","",IF($L581&lt;&gt;"",$L581,VLOOKUP($C581,薬効分類マスタ!$A$2:$F$180,6,FALSE())))</f>
        <v/>
      </c>
      <c r="N581" s="0" t="str">
        <f aca="false">ASC(G581)</f>
        <v>ｿﾞﾆｻﾐﾄﾞOD錠50mgTRE｢ｻﾜｲ｣</v>
      </c>
      <c r="O581" s="0" t="str">
        <f aca="false">ASC(E581)</f>
        <v>ｿﾞﾆｻﾐﾄﾞ</v>
      </c>
      <c r="P581" s="16" t="n">
        <f aca="false">N(P580)+IF($C581=検索!$B$49,1,0)</f>
        <v>0</v>
      </c>
    </row>
    <row r="582" customFormat="false" ht="15" hidden="false" customHeight="false" outlineLevel="0" collapsed="false">
      <c r="A582" s="16" t="s">
        <v>221</v>
      </c>
      <c r="B582" s="0" t="s">
        <v>1615</v>
      </c>
      <c r="C582" s="0" t="n">
        <v>116</v>
      </c>
      <c r="D582" s="0" t="str">
        <f aca="false">IFERROR(VLOOKUP($C582,薬効分類マスタ!$A$2:$B$180,2,FALSE()),"未登録")</f>
        <v>抗パーキンソン剤</v>
      </c>
      <c r="E582" s="16" t="s">
        <v>747</v>
      </c>
      <c r="F582" s="16" t="s">
        <v>411</v>
      </c>
      <c r="G582" s="16" t="s">
        <v>1616</v>
      </c>
      <c r="H582" s="16" t="s">
        <v>354</v>
      </c>
      <c r="I582" s="0" t="n">
        <v>342.7</v>
      </c>
      <c r="J582" s="16" t="s">
        <v>239</v>
      </c>
      <c r="K582" s="0" t="str">
        <f aca="false">IFERROR(IF(VLOOKUP($C582,薬効分類マスタ!$A$2:$E$180,5,FALSE())=0,"",VLOOKUP($C582,薬効分類マスタ!$A$2:$E$180,5,FALSE())),"")</f>
        <v/>
      </c>
      <c r="L582" s="17"/>
      <c r="M582" s="0" t="str">
        <f aca="false">IF($K582="","",IF($L582&lt;&gt;"",$L582,VLOOKUP($C582,薬効分類マスタ!$A$2:$F$180,6,FALSE())))</f>
        <v/>
      </c>
      <c r="N582" s="0" t="str">
        <f aca="false">ASC(G582)</f>
        <v>ｿﾞﾆｻﾐﾄﾞOD錠50mgTRE｢ｻﾝﾄﾞ｣</v>
      </c>
      <c r="O582" s="0" t="str">
        <f aca="false">ASC(E582)</f>
        <v>ｿﾞﾆｻﾐﾄﾞ</v>
      </c>
      <c r="P582" s="16" t="n">
        <f aca="false">N(P581)+IF($C582=検索!$B$49,1,0)</f>
        <v>0</v>
      </c>
    </row>
    <row r="583" customFormat="false" ht="15" hidden="false" customHeight="false" outlineLevel="0" collapsed="false">
      <c r="A583" s="16" t="s">
        <v>221</v>
      </c>
      <c r="B583" s="0" t="s">
        <v>1617</v>
      </c>
      <c r="C583" s="0" t="n">
        <v>116</v>
      </c>
      <c r="D583" s="0" t="str">
        <f aca="false">IFERROR(VLOOKUP($C583,薬効分類マスタ!$A$2:$B$180,2,FALSE()),"未登録")</f>
        <v>抗パーキンソン剤</v>
      </c>
      <c r="E583" s="16" t="s">
        <v>747</v>
      </c>
      <c r="F583" s="16" t="s">
        <v>411</v>
      </c>
      <c r="G583" s="16" t="s">
        <v>1618</v>
      </c>
      <c r="H583" s="16" t="s">
        <v>831</v>
      </c>
      <c r="I583" s="0" t="n">
        <v>379.3</v>
      </c>
      <c r="J583" s="16" t="s">
        <v>239</v>
      </c>
      <c r="K583" s="0" t="str">
        <f aca="false">IFERROR(IF(VLOOKUP($C583,薬効分類マスタ!$A$2:$E$180,5,FALSE())=0,"",VLOOKUP($C583,薬効分類マスタ!$A$2:$E$180,5,FALSE())),"")</f>
        <v/>
      </c>
      <c r="L583" s="17"/>
      <c r="M583" s="0" t="str">
        <f aca="false">IF($K583="","",IF($L583&lt;&gt;"",$L583,VLOOKUP($C583,薬効分類マスタ!$A$2:$F$180,6,FALSE())))</f>
        <v/>
      </c>
      <c r="N583" s="0" t="str">
        <f aca="false">ASC(G583)</f>
        <v>ｿﾞﾆｻﾐﾄﾞOD錠50mgTRE｢ﾀﾞｲﾄ｣</v>
      </c>
      <c r="O583" s="0" t="str">
        <f aca="false">ASC(E583)</f>
        <v>ｿﾞﾆｻﾐﾄﾞ</v>
      </c>
      <c r="P583" s="16" t="n">
        <f aca="false">N(P582)+IF($C583=検索!$B$49,1,0)</f>
        <v>0</v>
      </c>
    </row>
    <row r="584" customFormat="false" ht="15" hidden="false" customHeight="false" outlineLevel="0" collapsed="false">
      <c r="A584" s="16" t="s">
        <v>221</v>
      </c>
      <c r="B584" s="0" t="s">
        <v>1619</v>
      </c>
      <c r="C584" s="0" t="n">
        <v>116</v>
      </c>
      <c r="D584" s="0" t="str">
        <f aca="false">IFERROR(VLOOKUP($C584,薬効分類マスタ!$A$2:$B$180,2,FALSE()),"未登録")</f>
        <v>抗パーキンソン剤</v>
      </c>
      <c r="E584" s="16" t="s">
        <v>747</v>
      </c>
      <c r="F584" s="16" t="s">
        <v>411</v>
      </c>
      <c r="G584" s="16" t="s">
        <v>1620</v>
      </c>
      <c r="H584" s="16" t="s">
        <v>533</v>
      </c>
      <c r="I584" s="0" t="n">
        <v>379.3</v>
      </c>
      <c r="J584" s="16" t="s">
        <v>239</v>
      </c>
      <c r="K584" s="0" t="str">
        <f aca="false">IFERROR(IF(VLOOKUP($C584,薬効分類マスタ!$A$2:$E$180,5,FALSE())=0,"",VLOOKUP($C584,薬効分類マスタ!$A$2:$E$180,5,FALSE())),"")</f>
        <v/>
      </c>
      <c r="L584" s="17"/>
      <c r="M584" s="0" t="str">
        <f aca="false">IF($K584="","",IF($L584&lt;&gt;"",$L584,VLOOKUP($C584,薬効分類マスタ!$A$2:$F$180,6,FALSE())))</f>
        <v/>
      </c>
      <c r="N584" s="0" t="str">
        <f aca="false">ASC(G584)</f>
        <v>ｿﾞﾆｻﾐﾄﾞOD錠50mgTRE｢ﾄｰﾜ｣</v>
      </c>
      <c r="O584" s="0" t="str">
        <f aca="false">ASC(E584)</f>
        <v>ｿﾞﾆｻﾐﾄﾞ</v>
      </c>
      <c r="P584" s="16" t="n">
        <f aca="false">N(P583)+IF($C584=検索!$B$49,1,0)</f>
        <v>0</v>
      </c>
    </row>
    <row r="585" customFormat="false" ht="15" hidden="false" customHeight="false" outlineLevel="0" collapsed="false">
      <c r="A585" s="16" t="s">
        <v>221</v>
      </c>
      <c r="B585" s="0" t="s">
        <v>1621</v>
      </c>
      <c r="C585" s="0" t="n">
        <v>116</v>
      </c>
      <c r="D585" s="0" t="str">
        <f aca="false">IFERROR(VLOOKUP($C585,薬効分類マスタ!$A$2:$B$180,2,FALSE()),"未登録")</f>
        <v>抗パーキンソン剤</v>
      </c>
      <c r="E585" s="16" t="s">
        <v>747</v>
      </c>
      <c r="F585" s="16" t="s">
        <v>411</v>
      </c>
      <c r="G585" s="16" t="s">
        <v>1622</v>
      </c>
      <c r="H585" s="16" t="s">
        <v>536</v>
      </c>
      <c r="I585" s="0" t="n">
        <v>342.7</v>
      </c>
      <c r="J585" s="16" t="s">
        <v>239</v>
      </c>
      <c r="K585" s="0" t="str">
        <f aca="false">IFERROR(IF(VLOOKUP($C585,薬効分類マスタ!$A$2:$E$180,5,FALSE())=0,"",VLOOKUP($C585,薬効分類マスタ!$A$2:$E$180,5,FALSE())),"")</f>
        <v/>
      </c>
      <c r="L585" s="17"/>
      <c r="M585" s="0" t="str">
        <f aca="false">IF($K585="","",IF($L585&lt;&gt;"",$L585,VLOOKUP($C585,薬効分類マスタ!$A$2:$F$180,6,FALSE())))</f>
        <v/>
      </c>
      <c r="N585" s="0" t="str">
        <f aca="false">ASC(G585)</f>
        <v>ｿﾞﾆｻﾐﾄﾞOD錠50mgTRE｢日医工｣</v>
      </c>
      <c r="O585" s="0" t="str">
        <f aca="false">ASC(E585)</f>
        <v>ｿﾞﾆｻﾐﾄﾞ</v>
      </c>
      <c r="P585" s="16" t="n">
        <f aca="false">N(P584)+IF($C585=検索!$B$49,1,0)</f>
        <v>0</v>
      </c>
    </row>
    <row r="586" customFormat="false" ht="15" hidden="false" customHeight="false" outlineLevel="0" collapsed="false">
      <c r="A586" s="16" t="s">
        <v>221</v>
      </c>
      <c r="B586" s="0" t="s">
        <v>1623</v>
      </c>
      <c r="C586" s="0" t="n">
        <v>116</v>
      </c>
      <c r="D586" s="0" t="str">
        <f aca="false">IFERROR(VLOOKUP($C586,薬効分類マスタ!$A$2:$B$180,2,FALSE()),"未登録")</f>
        <v>抗パーキンソン剤</v>
      </c>
      <c r="E586" s="16" t="s">
        <v>747</v>
      </c>
      <c r="F586" s="16" t="s">
        <v>411</v>
      </c>
      <c r="G586" s="16" t="s">
        <v>1624</v>
      </c>
      <c r="H586" s="16" t="s">
        <v>606</v>
      </c>
      <c r="I586" s="0" t="n">
        <v>342.7</v>
      </c>
      <c r="J586" s="16" t="s">
        <v>239</v>
      </c>
      <c r="K586" s="0" t="str">
        <f aca="false">IFERROR(IF(VLOOKUP($C586,薬効分類マスタ!$A$2:$E$180,5,FALSE())=0,"",VLOOKUP($C586,薬効分類マスタ!$A$2:$E$180,5,FALSE())),"")</f>
        <v/>
      </c>
      <c r="L586" s="17"/>
      <c r="M586" s="0" t="str">
        <f aca="false">IF($K586="","",IF($L586&lt;&gt;"",$L586,VLOOKUP($C586,薬効分類マスタ!$A$2:$F$180,6,FALSE())))</f>
        <v/>
      </c>
      <c r="N586" s="0" t="str">
        <f aca="false">ASC(G586)</f>
        <v>ｿﾞﾆｻﾐﾄﾞOD錠50mgTRE｢日新｣</v>
      </c>
      <c r="O586" s="0" t="str">
        <f aca="false">ASC(E586)</f>
        <v>ｿﾞﾆｻﾐﾄﾞ</v>
      </c>
      <c r="P586" s="16" t="n">
        <f aca="false">N(P585)+IF($C586=検索!$B$49,1,0)</f>
        <v>0</v>
      </c>
    </row>
    <row r="587" customFormat="false" ht="15" hidden="false" customHeight="false" outlineLevel="0" collapsed="false">
      <c r="A587" s="16" t="s">
        <v>221</v>
      </c>
      <c r="B587" s="0" t="s">
        <v>1625</v>
      </c>
      <c r="C587" s="0" t="n">
        <v>116</v>
      </c>
      <c r="D587" s="0" t="str">
        <f aca="false">IFERROR(VLOOKUP($C587,薬効分類マスタ!$A$2:$B$180,2,FALSE()),"未登録")</f>
        <v>抗パーキンソン剤</v>
      </c>
      <c r="E587" s="16" t="s">
        <v>747</v>
      </c>
      <c r="F587" s="16" t="s">
        <v>411</v>
      </c>
      <c r="G587" s="16" t="s">
        <v>1626</v>
      </c>
      <c r="H587" s="16" t="s">
        <v>1165</v>
      </c>
      <c r="I587" s="0" t="n">
        <v>379.3</v>
      </c>
      <c r="J587" s="16" t="s">
        <v>239</v>
      </c>
      <c r="K587" s="0" t="str">
        <f aca="false">IFERROR(IF(VLOOKUP($C587,薬効分類マスタ!$A$2:$E$180,5,FALSE())=0,"",VLOOKUP($C587,薬効分類マスタ!$A$2:$E$180,5,FALSE())),"")</f>
        <v/>
      </c>
      <c r="L587" s="17"/>
      <c r="M587" s="0" t="str">
        <f aca="false">IF($K587="","",IF($L587&lt;&gt;"",$L587,VLOOKUP($C587,薬効分類マスタ!$A$2:$F$180,6,FALSE())))</f>
        <v/>
      </c>
      <c r="N587" s="0" t="str">
        <f aca="false">ASC(G587)</f>
        <v>ｿﾞﾆｻﾐﾄﾞOD錠50mgTRE｢ﾆﾌﾟﾛ｣</v>
      </c>
      <c r="O587" s="0" t="str">
        <f aca="false">ASC(E587)</f>
        <v>ｿﾞﾆｻﾐﾄﾞ</v>
      </c>
      <c r="P587" s="16" t="n">
        <f aca="false">N(P586)+IF($C587=検索!$B$49,1,0)</f>
        <v>0</v>
      </c>
    </row>
    <row r="588" customFormat="false" ht="15" hidden="false" customHeight="false" outlineLevel="0" collapsed="false">
      <c r="A588" s="16" t="s">
        <v>221</v>
      </c>
      <c r="B588" s="0" t="s">
        <v>1627</v>
      </c>
      <c r="C588" s="0" t="n">
        <v>116</v>
      </c>
      <c r="D588" s="0" t="str">
        <f aca="false">IFERROR(VLOOKUP($C588,薬効分類マスタ!$A$2:$B$180,2,FALSE()),"未登録")</f>
        <v>抗パーキンソン剤</v>
      </c>
      <c r="E588" s="16" t="s">
        <v>747</v>
      </c>
      <c r="F588" s="16" t="s">
        <v>411</v>
      </c>
      <c r="G588" s="16" t="s">
        <v>1628</v>
      </c>
      <c r="H588" s="16" t="s">
        <v>848</v>
      </c>
      <c r="I588" s="0" t="n">
        <v>401.6</v>
      </c>
      <c r="J588" s="16" t="s">
        <v>239</v>
      </c>
      <c r="K588" s="0" t="str">
        <f aca="false">IFERROR(IF(VLOOKUP($C588,薬効分類マスタ!$A$2:$E$180,5,FALSE())=0,"",VLOOKUP($C588,薬効分類マスタ!$A$2:$E$180,5,FALSE())),"")</f>
        <v/>
      </c>
      <c r="L588" s="17"/>
      <c r="M588" s="0" t="str">
        <f aca="false">IF($K588="","",IF($L588&lt;&gt;"",$L588,VLOOKUP($C588,薬効分類マスタ!$A$2:$F$180,6,FALSE())))</f>
        <v/>
      </c>
      <c r="N588" s="0" t="str">
        <f aca="false">ASC(G588)</f>
        <v>ｿﾞﾆｻﾐﾄﾞOD錠50mgTRE｢ﾌｪﾙｾﾞﾝ｣</v>
      </c>
      <c r="O588" s="0" t="str">
        <f aca="false">ASC(E588)</f>
        <v>ｿﾞﾆｻﾐﾄﾞ</v>
      </c>
      <c r="P588" s="16" t="n">
        <f aca="false">N(P587)+IF($C588=検索!$B$49,1,0)</f>
        <v>0</v>
      </c>
    </row>
    <row r="589" customFormat="false" ht="15" hidden="false" customHeight="false" outlineLevel="0" collapsed="false">
      <c r="A589" s="16" t="s">
        <v>221</v>
      </c>
      <c r="B589" s="0" t="s">
        <v>1629</v>
      </c>
      <c r="C589" s="0" t="n">
        <v>116</v>
      </c>
      <c r="D589" s="0" t="str">
        <f aca="false">IFERROR(VLOOKUP($C589,薬効分類マスタ!$A$2:$B$180,2,FALSE()),"未登録")</f>
        <v>抗パーキンソン剤</v>
      </c>
      <c r="E589" s="16" t="s">
        <v>1630</v>
      </c>
      <c r="F589" s="16" t="s">
        <v>445</v>
      </c>
      <c r="G589" s="16" t="s">
        <v>1631</v>
      </c>
      <c r="H589" s="16" t="s">
        <v>776</v>
      </c>
      <c r="I589" s="0" t="n">
        <v>747.7</v>
      </c>
      <c r="J589" s="16" t="s">
        <v>232</v>
      </c>
      <c r="K589" s="0" t="str">
        <f aca="false">IFERROR(IF(VLOOKUP($C589,薬効分類マスタ!$A$2:$E$180,5,FALSE())=0,"",VLOOKUP($C589,薬効分類マスタ!$A$2:$E$180,5,FALSE())),"")</f>
        <v/>
      </c>
      <c r="L589" s="17"/>
      <c r="M589" s="0" t="str">
        <f aca="false">IF($K589="","",IF($L589&lt;&gt;"",$L589,VLOOKUP($C589,薬効分類マスタ!$A$2:$F$180,6,FALSE())))</f>
        <v/>
      </c>
      <c r="N589" s="0" t="str">
        <f aca="false">ASC(G589)</f>
        <v>ﾉｳﾘｱｽﾄ錠20mg</v>
      </c>
      <c r="O589" s="0" t="str">
        <f aca="false">ASC(E589)</f>
        <v>ｲｽﾄﾗﾃﾞﾌｨﾘﾝ</v>
      </c>
      <c r="P589" s="16" t="n">
        <f aca="false">N(P588)+IF($C589=検索!$B$49,1,0)</f>
        <v>0</v>
      </c>
    </row>
    <row r="590" customFormat="false" ht="15" hidden="false" customHeight="false" outlineLevel="0" collapsed="false">
      <c r="A590" s="16" t="s">
        <v>221</v>
      </c>
      <c r="B590" s="0" t="s">
        <v>1632</v>
      </c>
      <c r="C590" s="0" t="n">
        <v>116</v>
      </c>
      <c r="D590" s="0" t="str">
        <f aca="false">IFERROR(VLOOKUP($C590,薬効分類マスタ!$A$2:$B$180,2,FALSE()),"未登録")</f>
        <v>抗パーキンソン剤</v>
      </c>
      <c r="E590" s="16" t="s">
        <v>1633</v>
      </c>
      <c r="F590" s="16" t="s">
        <v>381</v>
      </c>
      <c r="G590" s="16" t="s">
        <v>1634</v>
      </c>
      <c r="H590" s="16" t="s">
        <v>1635</v>
      </c>
      <c r="I590" s="0" t="n">
        <v>503.5</v>
      </c>
      <c r="J590" s="16" t="s">
        <v>232</v>
      </c>
      <c r="K590" s="0" t="str">
        <f aca="false">IFERROR(IF(VLOOKUP($C590,薬効分類マスタ!$A$2:$E$180,5,FALSE())=0,"",VLOOKUP($C590,薬効分類マスタ!$A$2:$E$180,5,FALSE())),"")</f>
        <v/>
      </c>
      <c r="L590" s="17"/>
      <c r="M590" s="0" t="str">
        <f aca="false">IF($K590="","",IF($L590&lt;&gt;"",$L590,VLOOKUP($C590,薬効分類マスタ!$A$2:$F$180,6,FALSE())))</f>
        <v/>
      </c>
      <c r="N590" s="0" t="str">
        <f aca="false">ASC(G590)</f>
        <v>ｱｼﾞﾚｸﾄ錠0.5mg</v>
      </c>
      <c r="O590" s="0" t="str">
        <f aca="false">ASC(E590)</f>
        <v>ﾗｻｷﾞﾘﾝﾒｼﾙ酸塩</v>
      </c>
      <c r="P590" s="16" t="n">
        <f aca="false">N(P589)+IF($C590=検索!$B$49,1,0)</f>
        <v>0</v>
      </c>
    </row>
    <row r="591" customFormat="false" ht="15" hidden="false" customHeight="false" outlineLevel="0" collapsed="false">
      <c r="A591" s="16" t="s">
        <v>221</v>
      </c>
      <c r="B591" s="0" t="s">
        <v>1636</v>
      </c>
      <c r="C591" s="0" t="n">
        <v>116</v>
      </c>
      <c r="D591" s="0" t="str">
        <f aca="false">IFERROR(VLOOKUP($C591,薬効分類マスタ!$A$2:$B$180,2,FALSE()),"未登録")</f>
        <v>抗パーキンソン剤</v>
      </c>
      <c r="E591" s="16" t="s">
        <v>1633</v>
      </c>
      <c r="F591" s="16" t="s">
        <v>234</v>
      </c>
      <c r="G591" s="16" t="s">
        <v>1637</v>
      </c>
      <c r="H591" s="16" t="s">
        <v>1635</v>
      </c>
      <c r="I591" s="0" t="n">
        <v>928.8</v>
      </c>
      <c r="J591" s="16" t="s">
        <v>232</v>
      </c>
      <c r="K591" s="0" t="str">
        <f aca="false">IFERROR(IF(VLOOKUP($C591,薬効分類マスタ!$A$2:$E$180,5,FALSE())=0,"",VLOOKUP($C591,薬効分類マスタ!$A$2:$E$180,5,FALSE())),"")</f>
        <v/>
      </c>
      <c r="L591" s="17"/>
      <c r="M591" s="0" t="str">
        <f aca="false">IF($K591="","",IF($L591&lt;&gt;"",$L591,VLOOKUP($C591,薬効分類マスタ!$A$2:$F$180,6,FALSE())))</f>
        <v/>
      </c>
      <c r="N591" s="0" t="str">
        <f aca="false">ASC(G591)</f>
        <v>ｱｼﾞﾚｸﾄ錠1mg</v>
      </c>
      <c r="O591" s="0" t="str">
        <f aca="false">ASC(E591)</f>
        <v>ﾗｻｷﾞﾘﾝﾒｼﾙ酸塩</v>
      </c>
      <c r="P591" s="16" t="n">
        <f aca="false">N(P590)+IF($C591=検索!$B$49,1,0)</f>
        <v>0</v>
      </c>
    </row>
    <row r="592" customFormat="false" ht="15" hidden="false" customHeight="false" outlineLevel="0" collapsed="false">
      <c r="A592" s="16" t="s">
        <v>221</v>
      </c>
      <c r="B592" s="0" t="s">
        <v>1638</v>
      </c>
      <c r="C592" s="0" t="n">
        <v>116</v>
      </c>
      <c r="D592" s="0" t="str">
        <f aca="false">IFERROR(VLOOKUP($C592,薬効分類マスタ!$A$2:$B$180,2,FALSE()),"未登録")</f>
        <v>抗パーキンソン剤</v>
      </c>
      <c r="E592" s="16" t="s">
        <v>1639</v>
      </c>
      <c r="F592" s="16" t="s">
        <v>411</v>
      </c>
      <c r="G592" s="16" t="s">
        <v>1640</v>
      </c>
      <c r="H592" s="16" t="s">
        <v>283</v>
      </c>
      <c r="I592" s="0" t="n">
        <v>848.8</v>
      </c>
      <c r="J592" s="16" t="s">
        <v>232</v>
      </c>
      <c r="K592" s="0" t="str">
        <f aca="false">IFERROR(IF(VLOOKUP($C592,薬効分類マスタ!$A$2:$E$180,5,FALSE())=0,"",VLOOKUP($C592,薬効分類マスタ!$A$2:$E$180,5,FALSE())),"")</f>
        <v/>
      </c>
      <c r="L592" s="17"/>
      <c r="M592" s="0" t="str">
        <f aca="false">IF($K592="","",IF($L592&lt;&gt;"",$L592,VLOOKUP($C592,薬効分類マスタ!$A$2:$F$180,6,FALSE())))</f>
        <v/>
      </c>
      <c r="N592" s="0" t="str">
        <f aca="false">ASC(G592)</f>
        <v>ｴｸﾌｨﾅ錠50mg</v>
      </c>
      <c r="O592" s="0" t="str">
        <f aca="false">ASC(E592)</f>
        <v>ｻﾌｨﾅﾐﾄﾞﾒｼﾙ酸塩</v>
      </c>
      <c r="P592" s="16" t="n">
        <f aca="false">N(P591)+IF($C592=検索!$B$49,1,0)</f>
        <v>0</v>
      </c>
    </row>
    <row r="593" customFormat="false" ht="15" hidden="false" customHeight="false" outlineLevel="0" collapsed="false">
      <c r="A593" s="16" t="s">
        <v>221</v>
      </c>
      <c r="B593" s="0" t="s">
        <v>1641</v>
      </c>
      <c r="C593" s="0" t="n">
        <v>116</v>
      </c>
      <c r="D593" s="0" t="str">
        <f aca="false">IFERROR(VLOOKUP($C593,薬効分類マスタ!$A$2:$B$180,2,FALSE()),"未登録")</f>
        <v>抗パーキンソン剤</v>
      </c>
      <c r="E593" s="16" t="s">
        <v>1642</v>
      </c>
      <c r="F593" s="16" t="s">
        <v>622</v>
      </c>
      <c r="G593" s="16" t="s">
        <v>1643</v>
      </c>
      <c r="H593" s="16" t="s">
        <v>1644</v>
      </c>
      <c r="I593" s="0" t="n">
        <v>932.4</v>
      </c>
      <c r="J593" s="16" t="s">
        <v>232</v>
      </c>
      <c r="K593" s="0" t="str">
        <f aca="false">IFERROR(IF(VLOOKUP($C593,薬効分類マスタ!$A$2:$E$180,5,FALSE())=0,"",VLOOKUP($C593,薬効分類マスタ!$A$2:$E$180,5,FALSE())),"")</f>
        <v/>
      </c>
      <c r="L593" s="17"/>
      <c r="M593" s="0" t="str">
        <f aca="false">IF($K593="","",IF($L593&lt;&gt;"",$L593,VLOOKUP($C593,薬効分類マスタ!$A$2:$F$180,6,FALSE())))</f>
        <v/>
      </c>
      <c r="N593" s="0" t="str">
        <f aca="false">ASC(G593)</f>
        <v>ｵﾝｼﾞｪﾝﾃｨｽ錠25mg</v>
      </c>
      <c r="O593" s="0" t="str">
        <f aca="false">ASC(E593)</f>
        <v>ｵﾋﾟｶﾎﾟﾝ</v>
      </c>
      <c r="P593" s="16" t="n">
        <f aca="false">N(P592)+IF($C593=検索!$B$49,1,0)</f>
        <v>0</v>
      </c>
    </row>
    <row r="594" customFormat="false" ht="15" hidden="false" customHeight="false" outlineLevel="0" collapsed="false">
      <c r="A594" s="16" t="s">
        <v>221</v>
      </c>
      <c r="B594" s="0" t="s">
        <v>1645</v>
      </c>
      <c r="C594" s="0" t="n">
        <v>116</v>
      </c>
      <c r="D594" s="0" t="str">
        <f aca="false">IFERROR(VLOOKUP($C594,薬効分類マスタ!$A$2:$B$180,2,FALSE()),"未登録")</f>
        <v>抗パーキンソン剤</v>
      </c>
      <c r="E594" s="16" t="s">
        <v>1646</v>
      </c>
      <c r="F594" s="16" t="s">
        <v>1027</v>
      </c>
      <c r="G594" s="16" t="s">
        <v>1647</v>
      </c>
      <c r="H594" s="16" t="s">
        <v>1300</v>
      </c>
      <c r="I594" s="0" t="n">
        <v>14.4</v>
      </c>
      <c r="J594" s="16" t="s">
        <v>232</v>
      </c>
      <c r="K594" s="0" t="str">
        <f aca="false">IFERROR(IF(VLOOKUP($C594,薬効分類マスタ!$A$2:$E$180,5,FALSE())=0,"",VLOOKUP($C594,薬効分類マスタ!$A$2:$E$180,5,FALSE())),"")</f>
        <v/>
      </c>
      <c r="L594" s="17"/>
      <c r="M594" s="0" t="str">
        <f aca="false">IF($K594="","",IF($L594&lt;&gt;"",$L594,VLOOKUP($C594,薬効分類マスタ!$A$2:$F$180,6,FALSE())))</f>
        <v/>
      </c>
      <c r="N594" s="0" t="str">
        <f aca="false">ASC(G594)</f>
        <v>ｲｰｼｰ･ﾄﾞﾊﾟｰﾙ配合錠</v>
      </c>
      <c r="O594" s="0" t="str">
        <f aca="false">ASC(E594)</f>
        <v>ﾚﾎﾞﾄﾞﾊﾟ･ﾍﾞﾝｾﾗｼﾞﾄﾞ塩酸塩</v>
      </c>
      <c r="P594" s="16" t="n">
        <f aca="false">N(P593)+IF($C594=検索!$B$49,1,0)</f>
        <v>0</v>
      </c>
    </row>
    <row r="595" customFormat="false" ht="15" hidden="false" customHeight="false" outlineLevel="0" collapsed="false">
      <c r="A595" s="16" t="s">
        <v>221</v>
      </c>
      <c r="B595" s="0" t="s">
        <v>1648</v>
      </c>
      <c r="C595" s="0" t="n">
        <v>116</v>
      </c>
      <c r="D595" s="0" t="str">
        <f aca="false">IFERROR(VLOOKUP($C595,薬効分類マスタ!$A$2:$B$180,2,FALSE()),"未登録")</f>
        <v>抗パーキンソン剤</v>
      </c>
      <c r="E595" s="16" t="s">
        <v>1646</v>
      </c>
      <c r="F595" s="16" t="s">
        <v>1027</v>
      </c>
      <c r="G595" s="16" t="s">
        <v>1649</v>
      </c>
      <c r="H595" s="16" t="s">
        <v>309</v>
      </c>
      <c r="I595" s="0" t="n">
        <v>15.6</v>
      </c>
      <c r="J595" s="16" t="s">
        <v>232</v>
      </c>
      <c r="K595" s="0" t="str">
        <f aca="false">IFERROR(IF(VLOOKUP($C595,薬効分類マスタ!$A$2:$E$180,5,FALSE())=0,"",VLOOKUP($C595,薬効分類マスタ!$A$2:$E$180,5,FALSE())),"")</f>
        <v/>
      </c>
      <c r="L595" s="17"/>
      <c r="M595" s="0" t="str">
        <f aca="false">IF($K595="","",IF($L595&lt;&gt;"",$L595,VLOOKUP($C595,薬効分類マスタ!$A$2:$F$180,6,FALSE())))</f>
        <v/>
      </c>
      <c r="N595" s="0" t="str">
        <f aca="false">ASC(G595)</f>
        <v>ﾈｵﾄﾞﾊﾟｿﾞｰﾙ配合錠</v>
      </c>
      <c r="O595" s="0" t="str">
        <f aca="false">ASC(E595)</f>
        <v>ﾚﾎﾞﾄﾞﾊﾟ･ﾍﾞﾝｾﾗｼﾞﾄﾞ塩酸塩</v>
      </c>
      <c r="P595" s="16" t="n">
        <f aca="false">N(P594)+IF($C595=検索!$B$49,1,0)</f>
        <v>0</v>
      </c>
    </row>
    <row r="596" customFormat="false" ht="15" hidden="false" customHeight="false" outlineLevel="0" collapsed="false">
      <c r="A596" s="16" t="s">
        <v>221</v>
      </c>
      <c r="B596" s="0" t="s">
        <v>1650</v>
      </c>
      <c r="C596" s="0" t="n">
        <v>116</v>
      </c>
      <c r="D596" s="0" t="str">
        <f aca="false">IFERROR(VLOOKUP($C596,薬効分類マスタ!$A$2:$B$180,2,FALSE()),"未登録")</f>
        <v>抗パーキンソン剤</v>
      </c>
      <c r="E596" s="16" t="s">
        <v>1646</v>
      </c>
      <c r="F596" s="16" t="s">
        <v>1027</v>
      </c>
      <c r="G596" s="16" t="s">
        <v>1651</v>
      </c>
      <c r="H596" s="16" t="s">
        <v>677</v>
      </c>
      <c r="I596" s="0" t="n">
        <v>16.7</v>
      </c>
      <c r="J596" s="16" t="s">
        <v>232</v>
      </c>
      <c r="K596" s="0" t="str">
        <f aca="false">IFERROR(IF(VLOOKUP($C596,薬効分類マスタ!$A$2:$E$180,5,FALSE())=0,"",VLOOKUP($C596,薬効分類マスタ!$A$2:$E$180,5,FALSE())),"")</f>
        <v/>
      </c>
      <c r="L596" s="17"/>
      <c r="M596" s="0" t="str">
        <f aca="false">IF($K596="","",IF($L596&lt;&gt;"",$L596,VLOOKUP($C596,薬効分類マスタ!$A$2:$F$180,6,FALSE())))</f>
        <v/>
      </c>
      <c r="N596" s="0" t="str">
        <f aca="false">ASC(G596)</f>
        <v>ﾏﾄﾞﾊﾟｰ配合錠L100</v>
      </c>
      <c r="O596" s="0" t="str">
        <f aca="false">ASC(E596)</f>
        <v>ﾚﾎﾞﾄﾞﾊﾟ･ﾍﾞﾝｾﾗｼﾞﾄﾞ塩酸塩</v>
      </c>
      <c r="P596" s="16" t="n">
        <f aca="false">N(P595)+IF($C596=検索!$B$49,1,0)</f>
        <v>0</v>
      </c>
    </row>
    <row r="597" customFormat="false" ht="15" hidden="false" customHeight="false" outlineLevel="0" collapsed="false">
      <c r="A597" s="16" t="s">
        <v>221</v>
      </c>
      <c r="B597" s="0" t="s">
        <v>1652</v>
      </c>
      <c r="C597" s="0" t="n">
        <v>116</v>
      </c>
      <c r="D597" s="0" t="str">
        <f aca="false">IFERROR(VLOOKUP($C597,薬効分類マスタ!$A$2:$B$180,2,FALSE()),"未登録")</f>
        <v>抗パーキンソン剤</v>
      </c>
      <c r="E597" s="16" t="s">
        <v>1646</v>
      </c>
      <c r="F597" s="16" t="s">
        <v>1027</v>
      </c>
      <c r="G597" s="16" t="s">
        <v>1653</v>
      </c>
      <c r="H597" s="16" t="s">
        <v>677</v>
      </c>
      <c r="I597" s="0" t="n">
        <v>11.4</v>
      </c>
      <c r="J597" s="16" t="s">
        <v>232</v>
      </c>
      <c r="K597" s="0" t="str">
        <f aca="false">IFERROR(IF(VLOOKUP($C597,薬効分類マスタ!$A$2:$E$180,5,FALSE())=0,"",VLOOKUP($C597,薬効分類マスタ!$A$2:$E$180,5,FALSE())),"")</f>
        <v/>
      </c>
      <c r="L597" s="17"/>
      <c r="M597" s="0" t="str">
        <f aca="false">IF($K597="","",IF($L597&lt;&gt;"",$L597,VLOOKUP($C597,薬効分類マスタ!$A$2:$F$180,6,FALSE())))</f>
        <v/>
      </c>
      <c r="N597" s="0" t="str">
        <f aca="false">ASC(G597)</f>
        <v>ﾏﾄﾞﾊﾟｰ配合錠L50</v>
      </c>
      <c r="O597" s="0" t="str">
        <f aca="false">ASC(E597)</f>
        <v>ﾚﾎﾞﾄﾞﾊﾟ･ﾍﾞﾝｾﾗｼﾞﾄﾞ塩酸塩</v>
      </c>
      <c r="P597" s="16" t="n">
        <f aca="false">N(P596)+IF($C597=検索!$B$49,1,0)</f>
        <v>0</v>
      </c>
    </row>
    <row r="598" customFormat="false" ht="15" hidden="false" customHeight="false" outlineLevel="0" collapsed="false">
      <c r="A598" s="16" t="s">
        <v>221</v>
      </c>
      <c r="B598" s="0" t="s">
        <v>1654</v>
      </c>
      <c r="C598" s="0" t="n">
        <v>116</v>
      </c>
      <c r="D598" s="0" t="str">
        <f aca="false">IFERROR(VLOOKUP($C598,薬効分類マスタ!$A$2:$B$180,2,FALSE()),"未登録")</f>
        <v>抗パーキンソン剤</v>
      </c>
      <c r="E598" s="16" t="s">
        <v>1655</v>
      </c>
      <c r="F598" s="16" t="s">
        <v>1027</v>
      </c>
      <c r="G598" s="16" t="s">
        <v>1656</v>
      </c>
      <c r="H598" s="16" t="s">
        <v>1300</v>
      </c>
      <c r="I598" s="0" t="n">
        <v>12.3</v>
      </c>
      <c r="J598" s="16" t="s">
        <v>232</v>
      </c>
      <c r="K598" s="0" t="str">
        <f aca="false">IFERROR(IF(VLOOKUP($C598,薬効分類マスタ!$A$2:$E$180,5,FALSE())=0,"",VLOOKUP($C598,薬効分類マスタ!$A$2:$E$180,5,FALSE())),"")</f>
        <v/>
      </c>
      <c r="L598" s="17"/>
      <c r="M598" s="0" t="str">
        <f aca="false">IF($K598="","",IF($L598&lt;&gt;"",$L598,VLOOKUP($C598,薬効分類マスタ!$A$2:$F$180,6,FALSE())))</f>
        <v/>
      </c>
      <c r="N598" s="0" t="str">
        <f aca="false">ASC(G598)</f>
        <v>ﾈｵﾄﾞﾊﾟｽﾄﾝ配合錠L100</v>
      </c>
      <c r="O598" s="0" t="str">
        <f aca="false">ASC(E598)</f>
        <v>ﾚﾎﾞﾄﾞﾊﾟ･ｶﾙﾋﾞﾄﾞﾊﾟ水和物</v>
      </c>
      <c r="P598" s="16" t="n">
        <f aca="false">N(P597)+IF($C598=検索!$B$49,1,0)</f>
        <v>0</v>
      </c>
    </row>
    <row r="599" customFormat="false" ht="15" hidden="false" customHeight="false" outlineLevel="0" collapsed="false">
      <c r="A599" s="16" t="s">
        <v>221</v>
      </c>
      <c r="B599" s="0" t="s">
        <v>1657</v>
      </c>
      <c r="C599" s="0" t="n">
        <v>116</v>
      </c>
      <c r="D599" s="0" t="str">
        <f aca="false">IFERROR(VLOOKUP($C599,薬効分類マスタ!$A$2:$B$180,2,FALSE()),"未登録")</f>
        <v>抗パーキンソン剤</v>
      </c>
      <c r="E599" s="16" t="s">
        <v>1655</v>
      </c>
      <c r="F599" s="16" t="s">
        <v>1027</v>
      </c>
      <c r="G599" s="16" t="s">
        <v>1658</v>
      </c>
      <c r="H599" s="16" t="s">
        <v>1659</v>
      </c>
      <c r="I599" s="0" t="n">
        <v>8.3</v>
      </c>
      <c r="J599" s="16" t="s">
        <v>232</v>
      </c>
      <c r="K599" s="0" t="str">
        <f aca="false">IFERROR(IF(VLOOKUP($C599,薬効分類マスタ!$A$2:$E$180,5,FALSE())=0,"",VLOOKUP($C599,薬効分類マスタ!$A$2:$E$180,5,FALSE())),"")</f>
        <v/>
      </c>
      <c r="L599" s="17"/>
      <c r="M599" s="0" t="str">
        <f aca="false">IF($K599="","",IF($L599&lt;&gt;"",$L599,VLOOKUP($C599,薬効分類マスタ!$A$2:$F$180,6,FALSE())))</f>
        <v/>
      </c>
      <c r="N599" s="0" t="str">
        <f aca="false">ASC(G599)</f>
        <v>ﾒﾈｼｯﾄ配合錠100</v>
      </c>
      <c r="O599" s="0" t="str">
        <f aca="false">ASC(E599)</f>
        <v>ﾚﾎﾞﾄﾞﾊﾟ･ｶﾙﾋﾞﾄﾞﾊﾟ水和物</v>
      </c>
      <c r="P599" s="16" t="n">
        <f aca="false">N(P598)+IF($C599=検索!$B$49,1,0)</f>
        <v>0</v>
      </c>
    </row>
    <row r="600" customFormat="false" ht="15" hidden="false" customHeight="false" outlineLevel="0" collapsed="false">
      <c r="A600" s="16" t="s">
        <v>221</v>
      </c>
      <c r="B600" s="0" t="s">
        <v>1660</v>
      </c>
      <c r="C600" s="0" t="n">
        <v>116</v>
      </c>
      <c r="D600" s="0" t="str">
        <f aca="false">IFERROR(VLOOKUP($C600,薬効分類マスタ!$A$2:$B$180,2,FALSE()),"未登録")</f>
        <v>抗パーキンソン剤</v>
      </c>
      <c r="E600" s="16" t="s">
        <v>1655</v>
      </c>
      <c r="F600" s="16" t="s">
        <v>1027</v>
      </c>
      <c r="G600" s="16" t="s">
        <v>1661</v>
      </c>
      <c r="H600" s="16" t="s">
        <v>238</v>
      </c>
      <c r="I600" s="0" t="n">
        <v>11.3</v>
      </c>
      <c r="J600" s="16" t="s">
        <v>239</v>
      </c>
      <c r="K600" s="0" t="str">
        <f aca="false">IFERROR(IF(VLOOKUP($C600,薬効分類マスタ!$A$2:$E$180,5,FALSE())=0,"",VLOOKUP($C600,薬効分類マスタ!$A$2:$E$180,5,FALSE())),"")</f>
        <v/>
      </c>
      <c r="L600" s="17"/>
      <c r="M600" s="0" t="str">
        <f aca="false">IF($K600="","",IF($L600&lt;&gt;"",$L600,VLOOKUP($C600,薬効分類マスタ!$A$2:$F$180,6,FALSE())))</f>
        <v/>
      </c>
      <c r="N600" s="0" t="str">
        <f aca="false">ASC(G600)</f>
        <v>ｶﾙｺｰﾊﾟ配合錠L100</v>
      </c>
      <c r="O600" s="0" t="str">
        <f aca="false">ASC(E600)</f>
        <v>ﾚﾎﾞﾄﾞﾊﾟ･ｶﾙﾋﾞﾄﾞﾊﾟ水和物</v>
      </c>
      <c r="P600" s="16" t="n">
        <f aca="false">N(P599)+IF($C600=検索!$B$49,1,0)</f>
        <v>0</v>
      </c>
    </row>
    <row r="601" customFormat="false" ht="15" hidden="false" customHeight="false" outlineLevel="0" collapsed="false">
      <c r="A601" s="16" t="s">
        <v>221</v>
      </c>
      <c r="B601" s="0" t="s">
        <v>1662</v>
      </c>
      <c r="C601" s="0" t="n">
        <v>116</v>
      </c>
      <c r="D601" s="0" t="str">
        <f aca="false">IFERROR(VLOOKUP($C601,薬効分類マスタ!$A$2:$B$180,2,FALSE()),"未登録")</f>
        <v>抗パーキンソン剤</v>
      </c>
      <c r="E601" s="16" t="s">
        <v>1655</v>
      </c>
      <c r="F601" s="16" t="s">
        <v>1027</v>
      </c>
      <c r="G601" s="16" t="s">
        <v>1663</v>
      </c>
      <c r="H601" s="16" t="s">
        <v>831</v>
      </c>
      <c r="I601" s="0" t="n">
        <v>7.9</v>
      </c>
      <c r="J601" s="16" t="s">
        <v>239</v>
      </c>
      <c r="K601" s="0" t="str">
        <f aca="false">IFERROR(IF(VLOOKUP($C601,薬効分類マスタ!$A$2:$E$180,5,FALSE())=0,"",VLOOKUP($C601,薬効分類マスタ!$A$2:$E$180,5,FALSE())),"")</f>
        <v/>
      </c>
      <c r="L601" s="17"/>
      <c r="M601" s="0" t="str">
        <f aca="false">IF($K601="","",IF($L601&lt;&gt;"",$L601,VLOOKUP($C601,薬効分類マスタ!$A$2:$F$180,6,FALSE())))</f>
        <v/>
      </c>
      <c r="N601" s="0" t="str">
        <f aca="false">ASC(G601)</f>
        <v>ﾄﾞﾊﾟｺｰﾙ配合錠L100</v>
      </c>
      <c r="O601" s="0" t="str">
        <f aca="false">ASC(E601)</f>
        <v>ﾚﾎﾞﾄﾞﾊﾟ･ｶﾙﾋﾞﾄﾞﾊﾟ水和物</v>
      </c>
      <c r="P601" s="16" t="n">
        <f aca="false">N(P600)+IF($C601=検索!$B$49,1,0)</f>
        <v>0</v>
      </c>
    </row>
    <row r="602" customFormat="false" ht="15" hidden="false" customHeight="false" outlineLevel="0" collapsed="false">
      <c r="A602" s="16" t="s">
        <v>221</v>
      </c>
      <c r="B602" s="0" t="s">
        <v>1664</v>
      </c>
      <c r="C602" s="0" t="n">
        <v>116</v>
      </c>
      <c r="D602" s="0" t="str">
        <f aca="false">IFERROR(VLOOKUP($C602,薬効分類マスタ!$A$2:$B$180,2,FALSE()),"未登録")</f>
        <v>抗パーキンソン剤</v>
      </c>
      <c r="E602" s="16" t="s">
        <v>1655</v>
      </c>
      <c r="F602" s="16" t="s">
        <v>1027</v>
      </c>
      <c r="G602" s="16" t="s">
        <v>1665</v>
      </c>
      <c r="H602" s="16" t="s">
        <v>1300</v>
      </c>
      <c r="I602" s="0" t="n">
        <v>36.5</v>
      </c>
      <c r="J602" s="16" t="s">
        <v>232</v>
      </c>
      <c r="K602" s="0" t="str">
        <f aca="false">IFERROR(IF(VLOOKUP($C602,薬効分類マスタ!$A$2:$E$180,5,FALSE())=0,"",VLOOKUP($C602,薬効分類マスタ!$A$2:$E$180,5,FALSE())),"")</f>
        <v/>
      </c>
      <c r="L602" s="17"/>
      <c r="M602" s="0" t="str">
        <f aca="false">IF($K602="","",IF($L602&lt;&gt;"",$L602,VLOOKUP($C602,薬効分類マスタ!$A$2:$F$180,6,FALSE())))</f>
        <v/>
      </c>
      <c r="N602" s="0" t="str">
        <f aca="false">ASC(G602)</f>
        <v>ﾈｵﾄﾞﾊﾟｽﾄﾝ配合錠L250</v>
      </c>
      <c r="O602" s="0" t="str">
        <f aca="false">ASC(E602)</f>
        <v>ﾚﾎﾞﾄﾞﾊﾟ･ｶﾙﾋﾞﾄﾞﾊﾟ水和物</v>
      </c>
      <c r="P602" s="16" t="n">
        <f aca="false">N(P601)+IF($C602=検索!$B$49,1,0)</f>
        <v>0</v>
      </c>
    </row>
    <row r="603" customFormat="false" ht="15" hidden="false" customHeight="false" outlineLevel="0" collapsed="false">
      <c r="A603" s="16" t="s">
        <v>221</v>
      </c>
      <c r="B603" s="0" t="s">
        <v>1666</v>
      </c>
      <c r="C603" s="0" t="n">
        <v>116</v>
      </c>
      <c r="D603" s="0" t="str">
        <f aca="false">IFERROR(VLOOKUP($C603,薬効分類マスタ!$A$2:$B$180,2,FALSE()),"未登録")</f>
        <v>抗パーキンソン剤</v>
      </c>
      <c r="E603" s="16" t="s">
        <v>1655</v>
      </c>
      <c r="F603" s="16" t="s">
        <v>1027</v>
      </c>
      <c r="G603" s="16" t="s">
        <v>1667</v>
      </c>
      <c r="H603" s="16" t="s">
        <v>1659</v>
      </c>
      <c r="I603" s="0" t="n">
        <v>24.1</v>
      </c>
      <c r="J603" s="16" t="s">
        <v>232</v>
      </c>
      <c r="K603" s="0" t="str">
        <f aca="false">IFERROR(IF(VLOOKUP($C603,薬効分類マスタ!$A$2:$E$180,5,FALSE())=0,"",VLOOKUP($C603,薬効分類マスタ!$A$2:$E$180,5,FALSE())),"")</f>
        <v/>
      </c>
      <c r="L603" s="17"/>
      <c r="M603" s="0" t="str">
        <f aca="false">IF($K603="","",IF($L603&lt;&gt;"",$L603,VLOOKUP($C603,薬効分類マスタ!$A$2:$F$180,6,FALSE())))</f>
        <v/>
      </c>
      <c r="N603" s="0" t="str">
        <f aca="false">ASC(G603)</f>
        <v>ﾒﾈｼｯﾄ配合錠250</v>
      </c>
      <c r="O603" s="0" t="str">
        <f aca="false">ASC(E603)</f>
        <v>ﾚﾎﾞﾄﾞﾊﾟ･ｶﾙﾋﾞﾄﾞﾊﾟ水和物</v>
      </c>
      <c r="P603" s="16" t="n">
        <f aca="false">N(P602)+IF($C603=検索!$B$49,1,0)</f>
        <v>0</v>
      </c>
    </row>
    <row r="604" customFormat="false" ht="15" hidden="false" customHeight="false" outlineLevel="0" collapsed="false">
      <c r="A604" s="16" t="s">
        <v>221</v>
      </c>
      <c r="B604" s="0" t="s">
        <v>1668</v>
      </c>
      <c r="C604" s="0" t="n">
        <v>116</v>
      </c>
      <c r="D604" s="0" t="str">
        <f aca="false">IFERROR(VLOOKUP($C604,薬効分類マスタ!$A$2:$B$180,2,FALSE()),"未登録")</f>
        <v>抗パーキンソン剤</v>
      </c>
      <c r="E604" s="16" t="s">
        <v>1655</v>
      </c>
      <c r="F604" s="16" t="s">
        <v>1027</v>
      </c>
      <c r="G604" s="16" t="s">
        <v>1669</v>
      </c>
      <c r="H604" s="16" t="s">
        <v>238</v>
      </c>
      <c r="I604" s="0" t="n">
        <v>30</v>
      </c>
      <c r="J604" s="16" t="s">
        <v>239</v>
      </c>
      <c r="K604" s="0" t="str">
        <f aca="false">IFERROR(IF(VLOOKUP($C604,薬効分類マスタ!$A$2:$E$180,5,FALSE())=0,"",VLOOKUP($C604,薬効分類マスタ!$A$2:$E$180,5,FALSE())),"")</f>
        <v/>
      </c>
      <c r="L604" s="17"/>
      <c r="M604" s="0" t="str">
        <f aca="false">IF($K604="","",IF($L604&lt;&gt;"",$L604,VLOOKUP($C604,薬効分類マスタ!$A$2:$F$180,6,FALSE())))</f>
        <v/>
      </c>
      <c r="N604" s="0" t="str">
        <f aca="false">ASC(G604)</f>
        <v>ｶﾙｺｰﾊﾟ配合錠L250</v>
      </c>
      <c r="O604" s="0" t="str">
        <f aca="false">ASC(E604)</f>
        <v>ﾚﾎﾞﾄﾞﾊﾟ･ｶﾙﾋﾞﾄﾞﾊﾟ水和物</v>
      </c>
      <c r="P604" s="16" t="n">
        <f aca="false">N(P603)+IF($C604=検索!$B$49,1,0)</f>
        <v>0</v>
      </c>
    </row>
    <row r="605" customFormat="false" ht="15" hidden="false" customHeight="false" outlineLevel="0" collapsed="false">
      <c r="A605" s="16" t="s">
        <v>221</v>
      </c>
      <c r="B605" s="0" t="s">
        <v>1670</v>
      </c>
      <c r="C605" s="0" t="n">
        <v>116</v>
      </c>
      <c r="D605" s="0" t="str">
        <f aca="false">IFERROR(VLOOKUP($C605,薬効分類マスタ!$A$2:$B$180,2,FALSE()),"未登録")</f>
        <v>抗パーキンソン剤</v>
      </c>
      <c r="E605" s="16" t="s">
        <v>1655</v>
      </c>
      <c r="F605" s="16" t="s">
        <v>1027</v>
      </c>
      <c r="G605" s="16" t="s">
        <v>1671</v>
      </c>
      <c r="H605" s="16" t="s">
        <v>831</v>
      </c>
      <c r="I605" s="0" t="n">
        <v>29.8</v>
      </c>
      <c r="J605" s="16" t="s">
        <v>239</v>
      </c>
      <c r="K605" s="0" t="str">
        <f aca="false">IFERROR(IF(VLOOKUP($C605,薬効分類マスタ!$A$2:$E$180,5,FALSE())=0,"",VLOOKUP($C605,薬効分類マスタ!$A$2:$E$180,5,FALSE())),"")</f>
        <v/>
      </c>
      <c r="L605" s="17"/>
      <c r="M605" s="0" t="str">
        <f aca="false">IF($K605="","",IF($L605&lt;&gt;"",$L605,VLOOKUP($C605,薬効分類マスタ!$A$2:$F$180,6,FALSE())))</f>
        <v/>
      </c>
      <c r="N605" s="0" t="str">
        <f aca="false">ASC(G605)</f>
        <v>ﾄﾞﾊﾟｺｰﾙ配合錠L250</v>
      </c>
      <c r="O605" s="0" t="str">
        <f aca="false">ASC(E605)</f>
        <v>ﾚﾎﾞﾄﾞﾊﾟ･ｶﾙﾋﾞﾄﾞﾊﾟ水和物</v>
      </c>
      <c r="P605" s="16" t="n">
        <f aca="false">N(P604)+IF($C605=検索!$B$49,1,0)</f>
        <v>0</v>
      </c>
    </row>
    <row r="606" customFormat="false" ht="15" hidden="false" customHeight="false" outlineLevel="0" collapsed="false">
      <c r="A606" s="16" t="s">
        <v>221</v>
      </c>
      <c r="B606" s="0" t="s">
        <v>1672</v>
      </c>
      <c r="C606" s="0" t="n">
        <v>116</v>
      </c>
      <c r="D606" s="0" t="str">
        <f aca="false">IFERROR(VLOOKUP($C606,薬効分類マスタ!$A$2:$B$180,2,FALSE()),"未登録")</f>
        <v>抗パーキンソン剤</v>
      </c>
      <c r="E606" s="16" t="s">
        <v>1655</v>
      </c>
      <c r="F606" s="16" t="s">
        <v>1027</v>
      </c>
      <c r="G606" s="16" t="s">
        <v>1673</v>
      </c>
      <c r="H606" s="16" t="s">
        <v>831</v>
      </c>
      <c r="I606" s="0" t="n">
        <v>6.3</v>
      </c>
      <c r="J606" s="16" t="s">
        <v>239</v>
      </c>
      <c r="K606" s="0" t="str">
        <f aca="false">IFERROR(IF(VLOOKUP($C606,薬効分類マスタ!$A$2:$E$180,5,FALSE())=0,"",VLOOKUP($C606,薬効分類マスタ!$A$2:$E$180,5,FALSE())),"")</f>
        <v/>
      </c>
      <c r="L606" s="17"/>
      <c r="M606" s="0" t="str">
        <f aca="false">IF($K606="","",IF($L606&lt;&gt;"",$L606,VLOOKUP($C606,薬効分類マスタ!$A$2:$F$180,6,FALSE())))</f>
        <v/>
      </c>
      <c r="N606" s="0" t="str">
        <f aca="false">ASC(G606)</f>
        <v>ﾄﾞﾊﾟｺｰﾙ配合錠L50</v>
      </c>
      <c r="O606" s="0" t="str">
        <f aca="false">ASC(E606)</f>
        <v>ﾚﾎﾞﾄﾞﾊﾟ･ｶﾙﾋﾞﾄﾞﾊﾟ水和物</v>
      </c>
      <c r="P606" s="16" t="n">
        <f aca="false">N(P605)+IF($C606=検索!$B$49,1,0)</f>
        <v>0</v>
      </c>
    </row>
    <row r="607" customFormat="false" ht="15" hidden="false" customHeight="false" outlineLevel="0" collapsed="false">
      <c r="A607" s="16" t="s">
        <v>221</v>
      </c>
      <c r="B607" s="0" t="s">
        <v>1674</v>
      </c>
      <c r="C607" s="0" t="n">
        <v>116</v>
      </c>
      <c r="D607" s="0" t="str">
        <f aca="false">IFERROR(VLOOKUP($C607,薬効分類マスタ!$A$2:$B$180,2,FALSE()),"未登録")</f>
        <v>抗パーキンソン剤</v>
      </c>
      <c r="E607" s="16" t="s">
        <v>1655</v>
      </c>
      <c r="F607" s="16" t="s">
        <v>1675</v>
      </c>
      <c r="G607" s="16" t="s">
        <v>1676</v>
      </c>
      <c r="H607" s="16" t="s">
        <v>1677</v>
      </c>
      <c r="I607" s="0" t="n">
        <v>15282.2</v>
      </c>
      <c r="J607" s="16" t="s">
        <v>232</v>
      </c>
      <c r="K607" s="0" t="str">
        <f aca="false">IFERROR(IF(VLOOKUP($C607,薬効分類マスタ!$A$2:$E$180,5,FALSE())=0,"",VLOOKUP($C607,薬効分類マスタ!$A$2:$E$180,5,FALSE())),"")</f>
        <v/>
      </c>
      <c r="L607" s="17"/>
      <c r="M607" s="0" t="str">
        <f aca="false">IF($K607="","",IF($L607&lt;&gt;"",$L607,VLOOKUP($C607,薬効分類マスタ!$A$2:$F$180,6,FALSE())))</f>
        <v/>
      </c>
      <c r="N607" s="0" t="str">
        <f aca="false">ASC(G607)</f>
        <v>ﾃﾞｭｵﾄﾞｰﾊﾟ配合経腸用液</v>
      </c>
      <c r="O607" s="0" t="str">
        <f aca="false">ASC(E607)</f>
        <v>ﾚﾎﾞﾄﾞﾊﾟ･ｶﾙﾋﾞﾄﾞﾊﾟ水和物</v>
      </c>
      <c r="P607" s="16" t="n">
        <f aca="false">N(P606)+IF($C607=検索!$B$49,1,0)</f>
        <v>0</v>
      </c>
    </row>
    <row r="608" customFormat="false" ht="15" hidden="false" customHeight="false" outlineLevel="0" collapsed="false">
      <c r="A608" s="16" t="s">
        <v>221</v>
      </c>
      <c r="B608" s="0" t="s">
        <v>1678</v>
      </c>
      <c r="C608" s="0" t="n">
        <v>116</v>
      </c>
      <c r="D608" s="0" t="str">
        <f aca="false">IFERROR(VLOOKUP($C608,薬効分類マスタ!$A$2:$B$180,2,FALSE()),"未登録")</f>
        <v>抗パーキンソン剤</v>
      </c>
      <c r="E608" s="16" t="s">
        <v>1679</v>
      </c>
      <c r="F608" s="16" t="s">
        <v>1027</v>
      </c>
      <c r="G608" s="16" t="s">
        <v>1680</v>
      </c>
      <c r="H608" s="16" t="s">
        <v>1554</v>
      </c>
      <c r="I608" s="0" t="n">
        <v>60.3</v>
      </c>
      <c r="J608" s="16" t="s">
        <v>232</v>
      </c>
      <c r="K608" s="0" t="str">
        <f aca="false">IFERROR(IF(VLOOKUP($C608,薬効分類マスタ!$A$2:$E$180,5,FALSE())=0,"",VLOOKUP($C608,薬効分類マスタ!$A$2:$E$180,5,FALSE())),"")</f>
        <v/>
      </c>
      <c r="L608" s="17"/>
      <c r="M608" s="0" t="str">
        <f aca="false">IF($K608="","",IF($L608&lt;&gt;"",$L608,VLOOKUP($C608,薬効分類マスタ!$A$2:$F$180,6,FALSE())))</f>
        <v/>
      </c>
      <c r="N608" s="0" t="str">
        <f aca="false">ASC(G608)</f>
        <v>ｽﾀﾚﾎﾞ配合錠L50</v>
      </c>
      <c r="O608" s="0" t="str">
        <f aca="false">ASC(E608)</f>
        <v>ﾚﾎﾞﾄﾞﾊﾟ･ｶﾙﾋﾞﾄﾞﾊﾟ水和物･ｴﾝﾀｶﾎﾟﾝ</v>
      </c>
      <c r="P608" s="16" t="n">
        <f aca="false">N(P607)+IF($C608=検索!$B$49,1,0)</f>
        <v>0</v>
      </c>
    </row>
    <row r="609" customFormat="false" ht="15" hidden="false" customHeight="false" outlineLevel="0" collapsed="false">
      <c r="A609" s="16" t="s">
        <v>221</v>
      </c>
      <c r="B609" s="0" t="s">
        <v>1681</v>
      </c>
      <c r="C609" s="0" t="n">
        <v>116</v>
      </c>
      <c r="D609" s="0" t="str">
        <f aca="false">IFERROR(VLOOKUP($C609,薬効分類マスタ!$A$2:$B$180,2,FALSE()),"未登録")</f>
        <v>抗パーキンソン剤</v>
      </c>
      <c r="E609" s="16" t="s">
        <v>1679</v>
      </c>
      <c r="F609" s="16" t="s">
        <v>1027</v>
      </c>
      <c r="G609" s="16" t="s">
        <v>1682</v>
      </c>
      <c r="H609" s="16" t="s">
        <v>1554</v>
      </c>
      <c r="I609" s="0" t="n">
        <v>60.3</v>
      </c>
      <c r="J609" s="16" t="s">
        <v>232</v>
      </c>
      <c r="K609" s="0" t="str">
        <f aca="false">IFERROR(IF(VLOOKUP($C609,薬効分類マスタ!$A$2:$E$180,5,FALSE())=0,"",VLOOKUP($C609,薬効分類マスタ!$A$2:$E$180,5,FALSE())),"")</f>
        <v/>
      </c>
      <c r="L609" s="17"/>
      <c r="M609" s="0" t="str">
        <f aca="false">IF($K609="","",IF($L609&lt;&gt;"",$L609,VLOOKUP($C609,薬効分類マスタ!$A$2:$F$180,6,FALSE())))</f>
        <v/>
      </c>
      <c r="N609" s="0" t="str">
        <f aca="false">ASC(G609)</f>
        <v>ｽﾀﾚﾎﾞ配合錠L100</v>
      </c>
      <c r="O609" s="0" t="str">
        <f aca="false">ASC(E609)</f>
        <v>ﾚﾎﾞﾄﾞﾊﾟ･ｶﾙﾋﾞﾄﾞﾊﾟ水和物･ｴﾝﾀｶﾎﾟﾝ</v>
      </c>
      <c r="P609" s="16" t="n">
        <f aca="false">N(P608)+IF($C609=検索!$B$49,1,0)</f>
        <v>0</v>
      </c>
    </row>
    <row r="610" customFormat="false" ht="15" hidden="false" customHeight="false" outlineLevel="0" collapsed="false">
      <c r="A610" s="16" t="s">
        <v>221</v>
      </c>
      <c r="B610" s="0" t="s">
        <v>1683</v>
      </c>
      <c r="C610" s="0" t="n">
        <v>117</v>
      </c>
      <c r="D610" s="0" t="str">
        <f aca="false">IFERROR(VLOOKUP($C610,薬効分類マスタ!$A$2:$B$180,2,FALSE()),"未登録")</f>
        <v>精神神経用剤</v>
      </c>
      <c r="E610" s="16" t="s">
        <v>1684</v>
      </c>
      <c r="F610" s="16" t="s">
        <v>1685</v>
      </c>
      <c r="G610" s="16" t="s">
        <v>1686</v>
      </c>
      <c r="I610" s="0" t="n">
        <v>10</v>
      </c>
      <c r="K610" s="0" t="str">
        <f aca="false">IFERROR(IF(VLOOKUP($C610,薬効分類マスタ!$A$2:$E$180,5,FALSE())=0,"",VLOOKUP($C610,薬効分類マスタ!$A$2:$E$180,5,FALSE())),"")</f>
        <v/>
      </c>
      <c r="L610" s="17"/>
      <c r="M610" s="0" t="str">
        <f aca="false">IF($K610="","",IF($L610&lt;&gt;"",$L610,VLOOKUP($C610,薬効分類マスタ!$A$2:$F$180,6,FALSE())))</f>
        <v/>
      </c>
      <c r="N610" s="0" t="str">
        <f aca="false">ASC(G610)</f>
        <v>ｸﾛﾙﾌﾟﾛﾏｼﾞﾝ塩酸塩錠</v>
      </c>
      <c r="O610" s="0" t="str">
        <f aca="false">ASC(E610)</f>
        <v>ｸﾛﾙﾌﾟﾛﾏｼﾞﾝ塩酸塩</v>
      </c>
      <c r="P610" s="16" t="n">
        <f aca="false">N(P609)+IF($C610=検索!$B$49,1,0)</f>
        <v>0</v>
      </c>
    </row>
    <row r="611" customFormat="false" ht="15" hidden="false" customHeight="false" outlineLevel="0" collapsed="false">
      <c r="A611" s="16" t="s">
        <v>221</v>
      </c>
      <c r="B611" s="0" t="s">
        <v>1687</v>
      </c>
      <c r="C611" s="0" t="n">
        <v>117</v>
      </c>
      <c r="D611" s="0" t="str">
        <f aca="false">IFERROR(VLOOKUP($C611,薬効分類マスタ!$A$2:$B$180,2,FALSE()),"未登録")</f>
        <v>精神神経用剤</v>
      </c>
      <c r="E611" s="16" t="s">
        <v>1684</v>
      </c>
      <c r="F611" s="16" t="s">
        <v>622</v>
      </c>
      <c r="G611" s="16" t="s">
        <v>1686</v>
      </c>
      <c r="I611" s="0" t="n">
        <v>10</v>
      </c>
      <c r="K611" s="0" t="str">
        <f aca="false">IFERROR(IF(VLOOKUP($C611,薬効分類マスタ!$A$2:$E$180,5,FALSE())=0,"",VLOOKUP($C611,薬効分類マスタ!$A$2:$E$180,5,FALSE())),"")</f>
        <v/>
      </c>
      <c r="L611" s="17"/>
      <c r="M611" s="0" t="str">
        <f aca="false">IF($K611="","",IF($L611&lt;&gt;"",$L611,VLOOKUP($C611,薬効分類マスタ!$A$2:$F$180,6,FALSE())))</f>
        <v/>
      </c>
      <c r="N611" s="0" t="str">
        <f aca="false">ASC(G611)</f>
        <v>ｸﾛﾙﾌﾟﾛﾏｼﾞﾝ塩酸塩錠</v>
      </c>
      <c r="O611" s="0" t="str">
        <f aca="false">ASC(E611)</f>
        <v>ｸﾛﾙﾌﾟﾛﾏｼﾞﾝ塩酸塩</v>
      </c>
      <c r="P611" s="16" t="n">
        <f aca="false">N(P610)+IF($C611=検索!$B$49,1,0)</f>
        <v>0</v>
      </c>
    </row>
    <row r="612" customFormat="false" ht="15" hidden="false" customHeight="false" outlineLevel="0" collapsed="false">
      <c r="A612" s="16" t="s">
        <v>221</v>
      </c>
      <c r="B612" s="0" t="s">
        <v>1688</v>
      </c>
      <c r="C612" s="0" t="n">
        <v>117</v>
      </c>
      <c r="D612" s="0" t="str">
        <f aca="false">IFERROR(VLOOKUP($C612,薬効分類マスタ!$A$2:$B$180,2,FALSE()),"未登録")</f>
        <v>精神神経用剤</v>
      </c>
      <c r="E612" s="16" t="s">
        <v>1684</v>
      </c>
      <c r="F612" s="16" t="s">
        <v>411</v>
      </c>
      <c r="G612" s="16" t="s">
        <v>1686</v>
      </c>
      <c r="I612" s="0" t="n">
        <v>10</v>
      </c>
      <c r="K612" s="0" t="str">
        <f aca="false">IFERROR(IF(VLOOKUP($C612,薬効分類マスタ!$A$2:$E$180,5,FALSE())=0,"",VLOOKUP($C612,薬効分類マスタ!$A$2:$E$180,5,FALSE())),"")</f>
        <v/>
      </c>
      <c r="L612" s="17"/>
      <c r="M612" s="0" t="str">
        <f aca="false">IF($K612="","",IF($L612&lt;&gt;"",$L612,VLOOKUP($C612,薬効分類マスタ!$A$2:$F$180,6,FALSE())))</f>
        <v/>
      </c>
      <c r="N612" s="0" t="str">
        <f aca="false">ASC(G612)</f>
        <v>ｸﾛﾙﾌﾟﾛﾏｼﾞﾝ塩酸塩錠</v>
      </c>
      <c r="O612" s="0" t="str">
        <f aca="false">ASC(E612)</f>
        <v>ｸﾛﾙﾌﾟﾛﾏｼﾞﾝ塩酸塩</v>
      </c>
      <c r="P612" s="16" t="n">
        <f aca="false">N(P611)+IF($C612=検索!$B$49,1,0)</f>
        <v>0</v>
      </c>
    </row>
    <row r="613" customFormat="false" ht="15" hidden="false" customHeight="false" outlineLevel="0" collapsed="false">
      <c r="A613" s="16" t="s">
        <v>221</v>
      </c>
      <c r="B613" s="0" t="s">
        <v>1689</v>
      </c>
      <c r="C613" s="0" t="n">
        <v>117</v>
      </c>
      <c r="D613" s="0" t="str">
        <f aca="false">IFERROR(VLOOKUP($C613,薬効分類マスタ!$A$2:$B$180,2,FALSE()),"未登録")</f>
        <v>精神神経用剤</v>
      </c>
      <c r="E613" s="16" t="s">
        <v>1684</v>
      </c>
      <c r="F613" s="16" t="s">
        <v>627</v>
      </c>
      <c r="G613" s="16" t="s">
        <v>1686</v>
      </c>
      <c r="I613" s="0" t="n">
        <v>10</v>
      </c>
      <c r="K613" s="0" t="str">
        <f aca="false">IFERROR(IF(VLOOKUP($C613,薬効分類マスタ!$A$2:$E$180,5,FALSE())=0,"",VLOOKUP($C613,薬効分類マスタ!$A$2:$E$180,5,FALSE())),"")</f>
        <v/>
      </c>
      <c r="L613" s="17"/>
      <c r="M613" s="0" t="str">
        <f aca="false">IF($K613="","",IF($L613&lt;&gt;"",$L613,VLOOKUP($C613,薬効分類マスタ!$A$2:$F$180,6,FALSE())))</f>
        <v/>
      </c>
      <c r="N613" s="0" t="str">
        <f aca="false">ASC(G613)</f>
        <v>ｸﾛﾙﾌﾟﾛﾏｼﾞﾝ塩酸塩錠</v>
      </c>
      <c r="O613" s="0" t="str">
        <f aca="false">ASC(E613)</f>
        <v>ｸﾛﾙﾌﾟﾛﾏｼﾞﾝ塩酸塩</v>
      </c>
      <c r="P613" s="16" t="n">
        <f aca="false">N(P612)+IF($C613=検索!$B$49,1,0)</f>
        <v>0</v>
      </c>
    </row>
    <row r="614" customFormat="false" ht="15" hidden="false" customHeight="false" outlineLevel="0" collapsed="false">
      <c r="A614" s="16" t="s">
        <v>221</v>
      </c>
      <c r="B614" s="0" t="s">
        <v>1690</v>
      </c>
      <c r="C614" s="0" t="n">
        <v>117</v>
      </c>
      <c r="D614" s="0" t="str">
        <f aca="false">IFERROR(VLOOKUP($C614,薬効分類マスタ!$A$2:$B$180,2,FALSE()),"未登録")</f>
        <v>精神神経用剤</v>
      </c>
      <c r="E614" s="16" t="s">
        <v>1691</v>
      </c>
      <c r="F614" s="16" t="s">
        <v>307</v>
      </c>
      <c r="G614" s="16" t="s">
        <v>1692</v>
      </c>
      <c r="H614" s="16" t="s">
        <v>238</v>
      </c>
      <c r="I614" s="0" t="n">
        <v>9.8</v>
      </c>
      <c r="K614" s="0" t="str">
        <f aca="false">IFERROR(IF(VLOOKUP($C614,薬効分類マスタ!$A$2:$E$180,5,FALSE())=0,"",VLOOKUP($C614,薬効分類マスタ!$A$2:$E$180,5,FALSE())),"")</f>
        <v/>
      </c>
      <c r="L614" s="17"/>
      <c r="M614" s="0" t="str">
        <f aca="false">IF($K614="","",IF($L614&lt;&gt;"",$L614,VLOOKUP($C614,薬効分類マスタ!$A$2:$F$180,6,FALSE())))</f>
        <v/>
      </c>
      <c r="N614" s="0" t="str">
        <f aca="false">ASC(G614)</f>
        <v>ｳｲﾝﾀﾐﾝ細粒(10%)</v>
      </c>
      <c r="O614" s="0" t="str">
        <f aca="false">ASC(E614)</f>
        <v>ｸﾛﾙﾌﾟﾛﾏｼﾞﾝﾌｪﾉｰﾙﾌﾀﾘﾝ酸塩</v>
      </c>
      <c r="P614" s="16" t="n">
        <f aca="false">N(P613)+IF($C614=検索!$B$49,1,0)</f>
        <v>0</v>
      </c>
    </row>
    <row r="615" customFormat="false" ht="15" hidden="false" customHeight="false" outlineLevel="0" collapsed="false">
      <c r="A615" s="16" t="s">
        <v>221</v>
      </c>
      <c r="B615" s="0" t="s">
        <v>1693</v>
      </c>
      <c r="C615" s="0" t="n">
        <v>117</v>
      </c>
      <c r="D615" s="0" t="str">
        <f aca="false">IFERROR(VLOOKUP($C615,薬効分類マスタ!$A$2:$B$180,2,FALSE()),"未登録")</f>
        <v>精神神経用剤</v>
      </c>
      <c r="E615" s="16" t="s">
        <v>1694</v>
      </c>
      <c r="F615" s="16" t="s">
        <v>229</v>
      </c>
      <c r="G615" s="16" t="s">
        <v>1695</v>
      </c>
      <c r="H615" s="16" t="s">
        <v>473</v>
      </c>
      <c r="I615" s="0" t="n">
        <v>6.9</v>
      </c>
      <c r="K615" s="0" t="str">
        <f aca="false">IFERROR(IF(VLOOKUP($C615,薬効分類マスタ!$A$2:$E$180,5,FALSE())=0,"",VLOOKUP($C615,薬効分類マスタ!$A$2:$E$180,5,FALSE())),"")</f>
        <v/>
      </c>
      <c r="L615" s="17"/>
      <c r="M615" s="0" t="str">
        <f aca="false">IF($K615="","",IF($L615&lt;&gt;"",$L615,VLOOKUP($C615,薬効分類マスタ!$A$2:$F$180,6,FALSE())))</f>
        <v/>
      </c>
      <c r="N615" s="0" t="str">
        <f aca="false">ASC(G615)</f>
        <v>ﾋﾟｰｾﾞｯﾄｼｰ散1%</v>
      </c>
      <c r="O615" s="0" t="str">
        <f aca="false">ASC(E615)</f>
        <v>ﾍﾟﾙﾌｪﾅｼﾞﾝﾌｪﾝｼﾞｿﾞ酸塩</v>
      </c>
      <c r="P615" s="16" t="n">
        <f aca="false">N(P614)+IF($C615=検索!$B$49,1,0)</f>
        <v>0</v>
      </c>
    </row>
    <row r="616" customFormat="false" ht="15" hidden="false" customHeight="false" outlineLevel="0" collapsed="false">
      <c r="A616" s="16" t="s">
        <v>221</v>
      </c>
      <c r="B616" s="0" t="s">
        <v>1696</v>
      </c>
      <c r="C616" s="0" t="n">
        <v>117</v>
      </c>
      <c r="D616" s="0" t="str">
        <f aca="false">IFERROR(VLOOKUP($C616,薬効分類マスタ!$A$2:$B$180,2,FALSE()),"未登録")</f>
        <v>精神神経用剤</v>
      </c>
      <c r="E616" s="16" t="s">
        <v>1697</v>
      </c>
      <c r="F616" s="16" t="s">
        <v>307</v>
      </c>
      <c r="G616" s="16" t="s">
        <v>1698</v>
      </c>
      <c r="H616" s="16" t="s">
        <v>557</v>
      </c>
      <c r="I616" s="0" t="n">
        <v>36.5</v>
      </c>
      <c r="K616" s="0" t="str">
        <f aca="false">IFERROR(IF(VLOOKUP($C616,薬効分類マスタ!$A$2:$E$180,5,FALSE())=0,"",VLOOKUP($C616,薬効分類マスタ!$A$2:$E$180,5,FALSE())),"")</f>
        <v/>
      </c>
      <c r="L616" s="17"/>
      <c r="M616" s="0" t="str">
        <f aca="false">IF($K616="","",IF($L616&lt;&gt;"",$L616,VLOOKUP($C616,薬効分類マスタ!$A$2:$F$180,6,FALSE())))</f>
        <v/>
      </c>
      <c r="N616" s="0" t="str">
        <f aca="false">ASC(G616)</f>
        <v>ﾆｭｰﾚﾌﾟﾁﾙ細粒10%</v>
      </c>
      <c r="O616" s="0" t="str">
        <f aca="false">ASC(E616)</f>
        <v>ﾌﾟﾛﾍﾟﾘｼｱｼﾞﾝ</v>
      </c>
      <c r="P616" s="16" t="n">
        <f aca="false">N(P615)+IF($C616=検索!$B$49,1,0)</f>
        <v>0</v>
      </c>
    </row>
    <row r="617" customFormat="false" ht="15" hidden="false" customHeight="false" outlineLevel="0" collapsed="false">
      <c r="A617" s="16" t="s">
        <v>221</v>
      </c>
      <c r="B617" s="0" t="s">
        <v>1699</v>
      </c>
      <c r="C617" s="0" t="n">
        <v>117</v>
      </c>
      <c r="D617" s="0" t="str">
        <f aca="false">IFERROR(VLOOKUP($C617,薬効分類マスタ!$A$2:$B$180,2,FALSE()),"未登録")</f>
        <v>精神神経用剤</v>
      </c>
      <c r="E617" s="16" t="s">
        <v>1697</v>
      </c>
      <c r="F617" s="16" t="s">
        <v>257</v>
      </c>
      <c r="G617" s="16" t="s">
        <v>1700</v>
      </c>
      <c r="H617" s="16" t="s">
        <v>557</v>
      </c>
      <c r="I617" s="0" t="n">
        <v>6.3</v>
      </c>
      <c r="K617" s="0" t="str">
        <f aca="false">IFERROR(IF(VLOOKUP($C617,薬効分類マスタ!$A$2:$E$180,5,FALSE())=0,"",VLOOKUP($C617,薬効分類マスタ!$A$2:$E$180,5,FALSE())),"")</f>
        <v/>
      </c>
      <c r="L617" s="17"/>
      <c r="M617" s="0" t="str">
        <f aca="false">IF($K617="","",IF($L617&lt;&gt;"",$L617,VLOOKUP($C617,薬効分類マスタ!$A$2:$F$180,6,FALSE())))</f>
        <v/>
      </c>
      <c r="N617" s="0" t="str">
        <f aca="false">ASC(G617)</f>
        <v>ﾆｭｰﾚﾌﾟﾁﾙ錠5mg</v>
      </c>
      <c r="O617" s="0" t="str">
        <f aca="false">ASC(E617)</f>
        <v>ﾌﾟﾛﾍﾟﾘｼｱｼﾞﾝ</v>
      </c>
      <c r="P617" s="16" t="n">
        <f aca="false">N(P616)+IF($C617=検索!$B$49,1,0)</f>
        <v>0</v>
      </c>
    </row>
    <row r="618" customFormat="false" ht="15" hidden="false" customHeight="false" outlineLevel="0" collapsed="false">
      <c r="A618" s="16" t="s">
        <v>221</v>
      </c>
      <c r="B618" s="0" t="s">
        <v>1701</v>
      </c>
      <c r="C618" s="0" t="n">
        <v>117</v>
      </c>
      <c r="D618" s="0" t="str">
        <f aca="false">IFERROR(VLOOKUP($C618,薬効分類マスタ!$A$2:$B$180,2,FALSE()),"未登録")</f>
        <v>精神神経用剤</v>
      </c>
      <c r="E618" s="16" t="s">
        <v>1697</v>
      </c>
      <c r="F618" s="16" t="s">
        <v>262</v>
      </c>
      <c r="G618" s="16" t="s">
        <v>1702</v>
      </c>
      <c r="H618" s="16" t="s">
        <v>557</v>
      </c>
      <c r="I618" s="0" t="n">
        <v>6.7</v>
      </c>
      <c r="K618" s="0" t="str">
        <f aca="false">IFERROR(IF(VLOOKUP($C618,薬効分類マスタ!$A$2:$E$180,5,FALSE())=0,"",VLOOKUP($C618,薬効分類マスタ!$A$2:$E$180,5,FALSE())),"")</f>
        <v/>
      </c>
      <c r="L618" s="17"/>
      <c r="M618" s="0" t="str">
        <f aca="false">IF($K618="","",IF($L618&lt;&gt;"",$L618,VLOOKUP($C618,薬効分類マスタ!$A$2:$F$180,6,FALSE())))</f>
        <v/>
      </c>
      <c r="N618" s="0" t="str">
        <f aca="false">ASC(G618)</f>
        <v>ﾆｭｰﾚﾌﾟﾁﾙ錠10mg</v>
      </c>
      <c r="O618" s="0" t="str">
        <f aca="false">ASC(E618)</f>
        <v>ﾌﾟﾛﾍﾟﾘｼｱｼﾞﾝ</v>
      </c>
      <c r="P618" s="16" t="n">
        <f aca="false">N(P617)+IF($C618=検索!$B$49,1,0)</f>
        <v>0</v>
      </c>
    </row>
    <row r="619" customFormat="false" ht="15" hidden="false" customHeight="false" outlineLevel="0" collapsed="false">
      <c r="A619" s="16" t="s">
        <v>221</v>
      </c>
      <c r="B619" s="0" t="s">
        <v>1703</v>
      </c>
      <c r="C619" s="0" t="n">
        <v>117</v>
      </c>
      <c r="D619" s="0" t="str">
        <f aca="false">IFERROR(VLOOKUP($C619,薬効分類マスタ!$A$2:$B$180,2,FALSE()),"未登録")</f>
        <v>精神神経用剤</v>
      </c>
      <c r="E619" s="16" t="s">
        <v>1697</v>
      </c>
      <c r="F619" s="16" t="s">
        <v>622</v>
      </c>
      <c r="G619" s="16" t="s">
        <v>1704</v>
      </c>
      <c r="H619" s="16" t="s">
        <v>557</v>
      </c>
      <c r="I619" s="0" t="n">
        <v>9.2</v>
      </c>
      <c r="K619" s="0" t="str">
        <f aca="false">IFERROR(IF(VLOOKUP($C619,薬効分類マスタ!$A$2:$E$180,5,FALSE())=0,"",VLOOKUP($C619,薬効分類マスタ!$A$2:$E$180,5,FALSE())),"")</f>
        <v/>
      </c>
      <c r="L619" s="17"/>
      <c r="M619" s="0" t="str">
        <f aca="false">IF($K619="","",IF($L619&lt;&gt;"",$L619,VLOOKUP($C619,薬効分類マスタ!$A$2:$F$180,6,FALSE())))</f>
        <v/>
      </c>
      <c r="N619" s="0" t="str">
        <f aca="false">ASC(G619)</f>
        <v>ﾆｭｰﾚﾌﾟﾁﾙ錠25mg</v>
      </c>
      <c r="O619" s="0" t="str">
        <f aca="false">ASC(E619)</f>
        <v>ﾌﾟﾛﾍﾟﾘｼｱｼﾞﾝ</v>
      </c>
      <c r="P619" s="16" t="n">
        <f aca="false">N(P618)+IF($C619=検索!$B$49,1,0)</f>
        <v>0</v>
      </c>
    </row>
    <row r="620" customFormat="false" ht="15" hidden="false" customHeight="false" outlineLevel="0" collapsed="false">
      <c r="A620" s="16" t="s">
        <v>221</v>
      </c>
      <c r="B620" s="0" t="s">
        <v>1705</v>
      </c>
      <c r="C620" s="0" t="n">
        <v>117</v>
      </c>
      <c r="D620" s="0" t="str">
        <f aca="false">IFERROR(VLOOKUP($C620,薬効分類マスタ!$A$2:$B$180,2,FALSE()),"未登録")</f>
        <v>精神神経用剤</v>
      </c>
      <c r="E620" s="16" t="s">
        <v>1697</v>
      </c>
      <c r="F620" s="16" t="s">
        <v>1706</v>
      </c>
      <c r="G620" s="16" t="s">
        <v>1707</v>
      </c>
      <c r="H620" s="16" t="s">
        <v>557</v>
      </c>
      <c r="I620" s="0" t="n">
        <v>17.4</v>
      </c>
      <c r="K620" s="0" t="str">
        <f aca="false">IFERROR(IF(VLOOKUP($C620,薬効分類マスタ!$A$2:$E$180,5,FALSE())=0,"",VLOOKUP($C620,薬効分類マスタ!$A$2:$E$180,5,FALSE())),"")</f>
        <v/>
      </c>
      <c r="L620" s="17"/>
      <c r="M620" s="0" t="str">
        <f aca="false">IF($K620="","",IF($L620&lt;&gt;"",$L620,VLOOKUP($C620,薬効分類マスタ!$A$2:$F$180,6,FALSE())))</f>
        <v/>
      </c>
      <c r="N620" s="0" t="str">
        <f aca="false">ASC(G620)</f>
        <v>ﾆｭｰﾚﾌﾟﾁﾙ内服液1%</v>
      </c>
      <c r="O620" s="0" t="str">
        <f aca="false">ASC(E620)</f>
        <v>ﾌﾟﾛﾍﾟﾘｼｱｼﾞﾝ</v>
      </c>
      <c r="P620" s="16" t="n">
        <f aca="false">N(P619)+IF($C620=検索!$B$49,1,0)</f>
        <v>0</v>
      </c>
    </row>
    <row r="621" customFormat="false" ht="15" hidden="false" customHeight="false" outlineLevel="0" collapsed="false">
      <c r="A621" s="16" t="s">
        <v>221</v>
      </c>
      <c r="B621" s="0" t="s">
        <v>1708</v>
      </c>
      <c r="C621" s="0" t="n">
        <v>117</v>
      </c>
      <c r="D621" s="0" t="str">
        <f aca="false">IFERROR(VLOOKUP($C621,薬効分類マスタ!$A$2:$B$180,2,FALSE()),"未登録")</f>
        <v>精神神経用剤</v>
      </c>
      <c r="E621" s="16" t="s">
        <v>1709</v>
      </c>
      <c r="F621" s="16" t="s">
        <v>241</v>
      </c>
      <c r="G621" s="16" t="s">
        <v>1710</v>
      </c>
      <c r="I621" s="0" t="n">
        <v>10.8</v>
      </c>
      <c r="K621" s="0" t="str">
        <f aca="false">IFERROR(IF(VLOOKUP($C621,薬効分類マスタ!$A$2:$E$180,5,FALSE())=0,"",VLOOKUP($C621,薬効分類マスタ!$A$2:$E$180,5,FALSE())),"")</f>
        <v/>
      </c>
      <c r="L621" s="17"/>
      <c r="M621" s="0" t="str">
        <f aca="false">IF($K621="","",IF($L621&lt;&gt;"",$L621,VLOOKUP($C621,薬効分類マスタ!$A$2:$F$180,6,FALSE())))</f>
        <v/>
      </c>
      <c r="N621" s="0" t="str">
        <f aca="false">ASC(G621)</f>
        <v>ﾍﾟﾙﾌｪﾅｼﾞﾝ錠</v>
      </c>
      <c r="O621" s="0" t="str">
        <f aca="false">ASC(E621)</f>
        <v>ﾍﾟﾙﾌｪﾅｼﾞﾝ</v>
      </c>
      <c r="P621" s="16" t="n">
        <f aca="false">N(P620)+IF($C621=検索!$B$49,1,0)</f>
        <v>0</v>
      </c>
    </row>
    <row r="622" customFormat="false" ht="15" hidden="false" customHeight="false" outlineLevel="0" collapsed="false">
      <c r="A622" s="16" t="s">
        <v>221</v>
      </c>
      <c r="B622" s="0" t="s">
        <v>1711</v>
      </c>
      <c r="C622" s="0" t="n">
        <v>117</v>
      </c>
      <c r="D622" s="0" t="str">
        <f aca="false">IFERROR(VLOOKUP($C622,薬効分類マスタ!$A$2:$B$180,2,FALSE()),"未登録")</f>
        <v>精神神経用剤</v>
      </c>
      <c r="E622" s="16" t="s">
        <v>1709</v>
      </c>
      <c r="F622" s="16" t="s">
        <v>935</v>
      </c>
      <c r="G622" s="16" t="s">
        <v>1710</v>
      </c>
      <c r="I622" s="0" t="n">
        <v>10.8</v>
      </c>
      <c r="K622" s="0" t="str">
        <f aca="false">IFERROR(IF(VLOOKUP($C622,薬効分類マスタ!$A$2:$E$180,5,FALSE())=0,"",VLOOKUP($C622,薬効分類マスタ!$A$2:$E$180,5,FALSE())),"")</f>
        <v/>
      </c>
      <c r="L622" s="17"/>
      <c r="M622" s="0" t="str">
        <f aca="false">IF($K622="","",IF($L622&lt;&gt;"",$L622,VLOOKUP($C622,薬効分類マスタ!$A$2:$F$180,6,FALSE())))</f>
        <v/>
      </c>
      <c r="N622" s="0" t="str">
        <f aca="false">ASC(G622)</f>
        <v>ﾍﾟﾙﾌｪﾅｼﾞﾝ錠</v>
      </c>
      <c r="O622" s="0" t="str">
        <f aca="false">ASC(E622)</f>
        <v>ﾍﾟﾙﾌｪﾅｼﾞﾝ</v>
      </c>
      <c r="P622" s="16" t="n">
        <f aca="false">N(P621)+IF($C622=検索!$B$49,1,0)</f>
        <v>0</v>
      </c>
    </row>
    <row r="623" customFormat="false" ht="15" hidden="false" customHeight="false" outlineLevel="0" collapsed="false">
      <c r="A623" s="16" t="s">
        <v>221</v>
      </c>
      <c r="B623" s="0" t="s">
        <v>1712</v>
      </c>
      <c r="C623" s="0" t="n">
        <v>117</v>
      </c>
      <c r="D623" s="0" t="str">
        <f aca="false">IFERROR(VLOOKUP($C623,薬効分類マスタ!$A$2:$B$180,2,FALSE()),"未登録")</f>
        <v>精神神経用剤</v>
      </c>
      <c r="E623" s="16" t="s">
        <v>1709</v>
      </c>
      <c r="F623" s="16" t="s">
        <v>1543</v>
      </c>
      <c r="G623" s="16" t="s">
        <v>1710</v>
      </c>
      <c r="I623" s="0" t="n">
        <v>10.8</v>
      </c>
      <c r="K623" s="0" t="str">
        <f aca="false">IFERROR(IF(VLOOKUP($C623,薬効分類マスタ!$A$2:$E$180,5,FALSE())=0,"",VLOOKUP($C623,薬効分類マスタ!$A$2:$E$180,5,FALSE())),"")</f>
        <v/>
      </c>
      <c r="L623" s="17"/>
      <c r="M623" s="0" t="str">
        <f aca="false">IF($K623="","",IF($L623&lt;&gt;"",$L623,VLOOKUP($C623,薬効分類マスタ!$A$2:$F$180,6,FALSE())))</f>
        <v/>
      </c>
      <c r="N623" s="0" t="str">
        <f aca="false">ASC(G623)</f>
        <v>ﾍﾟﾙﾌｪﾅｼﾞﾝ錠</v>
      </c>
      <c r="O623" s="0" t="str">
        <f aca="false">ASC(E623)</f>
        <v>ﾍﾟﾙﾌｪﾅｼﾞﾝ</v>
      </c>
      <c r="P623" s="16" t="n">
        <f aca="false">N(P622)+IF($C623=検索!$B$49,1,0)</f>
        <v>0</v>
      </c>
    </row>
    <row r="624" customFormat="false" ht="15" hidden="false" customHeight="false" outlineLevel="0" collapsed="false">
      <c r="A624" s="16" t="s">
        <v>221</v>
      </c>
      <c r="B624" s="0" t="s">
        <v>1713</v>
      </c>
      <c r="C624" s="0" t="n">
        <v>117</v>
      </c>
      <c r="D624" s="0" t="str">
        <f aca="false">IFERROR(VLOOKUP($C624,薬効分類マスタ!$A$2:$B$180,2,FALSE()),"未登録")</f>
        <v>精神神経用剤</v>
      </c>
      <c r="E624" s="16" t="s">
        <v>1709</v>
      </c>
      <c r="F624" s="16" t="s">
        <v>229</v>
      </c>
      <c r="G624" s="16" t="s">
        <v>1714</v>
      </c>
      <c r="H624" s="16" t="s">
        <v>238</v>
      </c>
      <c r="I624" s="0" t="n">
        <v>7.5</v>
      </c>
      <c r="K624" s="0" t="str">
        <f aca="false">IFERROR(IF(VLOOKUP($C624,薬効分類マスタ!$A$2:$E$180,5,FALSE())=0,"",VLOOKUP($C624,薬効分類マスタ!$A$2:$E$180,5,FALSE())),"")</f>
        <v/>
      </c>
      <c r="L624" s="17"/>
      <c r="M624" s="0" t="str">
        <f aca="false">IF($K624="","",IF($L624&lt;&gt;"",$L624,VLOOKUP($C624,薬効分類マスタ!$A$2:$F$180,6,FALSE())))</f>
        <v/>
      </c>
      <c r="N624" s="0" t="str">
        <f aca="false">ASC(G624)</f>
        <v>ﾄﾘﾗﾎﾝ散1%</v>
      </c>
      <c r="O624" s="0" t="str">
        <f aca="false">ASC(E624)</f>
        <v>ﾍﾟﾙﾌｪﾅｼﾞﾝ</v>
      </c>
      <c r="P624" s="16" t="n">
        <f aca="false">N(P623)+IF($C624=検索!$B$49,1,0)</f>
        <v>0</v>
      </c>
    </row>
    <row r="625" customFormat="false" ht="15" hidden="false" customHeight="false" outlineLevel="0" collapsed="false">
      <c r="A625" s="16" t="s">
        <v>221</v>
      </c>
      <c r="B625" s="0" t="s">
        <v>1715</v>
      </c>
      <c r="C625" s="0" t="n">
        <v>117</v>
      </c>
      <c r="D625" s="0" t="str">
        <f aca="false">IFERROR(VLOOKUP($C625,薬効分類マスタ!$A$2:$B$180,2,FALSE()),"未登録")</f>
        <v>精神神経用剤</v>
      </c>
      <c r="E625" s="16" t="s">
        <v>1716</v>
      </c>
      <c r="F625" s="16" t="s">
        <v>1717</v>
      </c>
      <c r="G625" s="16" t="s">
        <v>1718</v>
      </c>
      <c r="H625" s="16" t="s">
        <v>473</v>
      </c>
      <c r="I625" s="0" t="n">
        <v>8.6</v>
      </c>
      <c r="K625" s="0" t="str">
        <f aca="false">IFERROR(IF(VLOOKUP($C625,薬効分類マスタ!$A$2:$E$180,5,FALSE())=0,"",VLOOKUP($C625,薬効分類マスタ!$A$2:$E$180,5,FALSE())),"")</f>
        <v/>
      </c>
      <c r="L625" s="17"/>
      <c r="M625" s="0" t="str">
        <f aca="false">IF($K625="","",IF($L625&lt;&gt;"",$L625,VLOOKUP($C625,薬効分類マスタ!$A$2:$F$180,6,FALSE())))</f>
        <v/>
      </c>
      <c r="N625" s="0" t="str">
        <f aca="false">ASC(G625)</f>
        <v>ﾌﾙﾒｼﾞﾝ散0.2%</v>
      </c>
      <c r="O625" s="0" t="str">
        <f aca="false">ASC(E625)</f>
        <v>ﾌﾙﾌｪﾅｼﾞﾝﾏﾚｲﾝ酸塩</v>
      </c>
      <c r="P625" s="16" t="n">
        <f aca="false">N(P624)+IF($C625=検索!$B$49,1,0)</f>
        <v>0</v>
      </c>
    </row>
    <row r="626" customFormat="false" ht="15" hidden="false" customHeight="false" outlineLevel="0" collapsed="false">
      <c r="A626" s="16" t="s">
        <v>221</v>
      </c>
      <c r="B626" s="0" t="s">
        <v>1719</v>
      </c>
      <c r="C626" s="0" t="n">
        <v>117</v>
      </c>
      <c r="D626" s="0" t="str">
        <f aca="false">IFERROR(VLOOKUP($C626,薬効分類マスタ!$A$2:$B$180,2,FALSE()),"未登録")</f>
        <v>精神神経用剤</v>
      </c>
      <c r="E626" s="16" t="s">
        <v>1716</v>
      </c>
      <c r="F626" s="16" t="s">
        <v>274</v>
      </c>
      <c r="G626" s="16" t="s">
        <v>1720</v>
      </c>
      <c r="H626" s="16" t="s">
        <v>473</v>
      </c>
      <c r="I626" s="0" t="n">
        <v>6.3</v>
      </c>
      <c r="K626" s="0" t="str">
        <f aca="false">IFERROR(IF(VLOOKUP($C626,薬効分類マスタ!$A$2:$E$180,5,FALSE())=0,"",VLOOKUP($C626,薬効分類マスタ!$A$2:$E$180,5,FALSE())),"")</f>
        <v/>
      </c>
      <c r="L626" s="17"/>
      <c r="M626" s="0" t="str">
        <f aca="false">IF($K626="","",IF($L626&lt;&gt;"",$L626,VLOOKUP($C626,薬効分類マスタ!$A$2:$F$180,6,FALSE())))</f>
        <v/>
      </c>
      <c r="N626" s="0" t="str">
        <f aca="false">ASC(G626)</f>
        <v>ﾌﾙﾒｼﾞﾝ糖衣錠(0.25)</v>
      </c>
      <c r="O626" s="0" t="str">
        <f aca="false">ASC(E626)</f>
        <v>ﾌﾙﾌｪﾅｼﾞﾝﾏﾚｲﾝ酸塩</v>
      </c>
      <c r="P626" s="16" t="n">
        <f aca="false">N(P625)+IF($C626=検索!$B$49,1,0)</f>
        <v>0</v>
      </c>
    </row>
    <row r="627" customFormat="false" ht="15" hidden="false" customHeight="false" outlineLevel="0" collapsed="false">
      <c r="A627" s="16" t="s">
        <v>221</v>
      </c>
      <c r="B627" s="0" t="s">
        <v>1721</v>
      </c>
      <c r="C627" s="0" t="n">
        <v>117</v>
      </c>
      <c r="D627" s="0" t="str">
        <f aca="false">IFERROR(VLOOKUP($C627,薬効分類マスタ!$A$2:$B$180,2,FALSE()),"未登録")</f>
        <v>精神神経用剤</v>
      </c>
      <c r="E627" s="16" t="s">
        <v>1716</v>
      </c>
      <c r="F627" s="16" t="s">
        <v>381</v>
      </c>
      <c r="G627" s="16" t="s">
        <v>1722</v>
      </c>
      <c r="H627" s="16" t="s">
        <v>473</v>
      </c>
      <c r="I627" s="0" t="n">
        <v>6.3</v>
      </c>
      <c r="K627" s="0" t="str">
        <f aca="false">IFERROR(IF(VLOOKUP($C627,薬効分類マスタ!$A$2:$E$180,5,FALSE())=0,"",VLOOKUP($C627,薬効分類マスタ!$A$2:$E$180,5,FALSE())),"")</f>
        <v/>
      </c>
      <c r="L627" s="17"/>
      <c r="M627" s="0" t="str">
        <f aca="false">IF($K627="","",IF($L627&lt;&gt;"",$L627,VLOOKUP($C627,薬効分類マスタ!$A$2:$F$180,6,FALSE())))</f>
        <v/>
      </c>
      <c r="N627" s="0" t="str">
        <f aca="false">ASC(G627)</f>
        <v>ﾌﾙﾒｼﾞﾝ糖衣錠(0.5)</v>
      </c>
      <c r="O627" s="0" t="str">
        <f aca="false">ASC(E627)</f>
        <v>ﾌﾙﾌｪﾅｼﾞﾝﾏﾚｲﾝ酸塩</v>
      </c>
      <c r="P627" s="16" t="n">
        <f aca="false">N(P626)+IF($C627=検索!$B$49,1,0)</f>
        <v>0</v>
      </c>
    </row>
    <row r="628" customFormat="false" ht="15" hidden="false" customHeight="false" outlineLevel="0" collapsed="false">
      <c r="A628" s="16" t="s">
        <v>221</v>
      </c>
      <c r="B628" s="0" t="s">
        <v>1723</v>
      </c>
      <c r="C628" s="0" t="n">
        <v>117</v>
      </c>
      <c r="D628" s="0" t="str">
        <f aca="false">IFERROR(VLOOKUP($C628,薬効分類マスタ!$A$2:$B$180,2,FALSE()),"未登録")</f>
        <v>精神神経用剤</v>
      </c>
      <c r="E628" s="16" t="s">
        <v>1716</v>
      </c>
      <c r="F628" s="16" t="s">
        <v>234</v>
      </c>
      <c r="G628" s="16" t="s">
        <v>1724</v>
      </c>
      <c r="H628" s="16" t="s">
        <v>473</v>
      </c>
      <c r="I628" s="0" t="n">
        <v>6.3</v>
      </c>
      <c r="K628" s="0" t="str">
        <f aca="false">IFERROR(IF(VLOOKUP($C628,薬効分類マスタ!$A$2:$E$180,5,FALSE())=0,"",VLOOKUP($C628,薬効分類マスタ!$A$2:$E$180,5,FALSE())),"")</f>
        <v/>
      </c>
      <c r="L628" s="17"/>
      <c r="M628" s="0" t="str">
        <f aca="false">IF($K628="","",IF($L628&lt;&gt;"",$L628,VLOOKUP($C628,薬効分類マスタ!$A$2:$F$180,6,FALSE())))</f>
        <v/>
      </c>
      <c r="N628" s="0" t="str">
        <f aca="false">ASC(G628)</f>
        <v>ﾌﾙﾒｼﾞﾝ糖衣錠(1)</v>
      </c>
      <c r="O628" s="0" t="str">
        <f aca="false">ASC(E628)</f>
        <v>ﾌﾙﾌｪﾅｼﾞﾝﾏﾚｲﾝ酸塩</v>
      </c>
      <c r="P628" s="16" t="n">
        <f aca="false">N(P627)+IF($C628=検索!$B$49,1,0)</f>
        <v>0</v>
      </c>
    </row>
    <row r="629" customFormat="false" ht="15" hidden="false" customHeight="false" outlineLevel="0" collapsed="false">
      <c r="A629" s="16" t="s">
        <v>221</v>
      </c>
      <c r="B629" s="0" t="s">
        <v>1725</v>
      </c>
      <c r="C629" s="0" t="n">
        <v>117</v>
      </c>
      <c r="D629" s="0" t="str">
        <f aca="false">IFERROR(VLOOKUP($C629,薬効分類マスタ!$A$2:$B$180,2,FALSE()),"未登録")</f>
        <v>精神神経用剤</v>
      </c>
      <c r="E629" s="16" t="s">
        <v>1726</v>
      </c>
      <c r="F629" s="16" t="s">
        <v>257</v>
      </c>
      <c r="G629" s="16" t="s">
        <v>1727</v>
      </c>
      <c r="I629" s="0" t="n">
        <v>10.8</v>
      </c>
      <c r="K629" s="0" t="str">
        <f aca="false">IFERROR(IF(VLOOKUP($C629,薬効分類マスタ!$A$2:$E$180,5,FALSE())=0,"",VLOOKUP($C629,薬効分類マスタ!$A$2:$E$180,5,FALSE())),"")</f>
        <v/>
      </c>
      <c r="L629" s="17"/>
      <c r="M629" s="0" t="str">
        <f aca="false">IF($K629="","",IF($L629&lt;&gt;"",$L629,VLOOKUP($C629,薬効分類マスタ!$A$2:$F$180,6,FALSE())))</f>
        <v/>
      </c>
      <c r="N629" s="0" t="str">
        <f aca="false">ASC(G629)</f>
        <v>ﾌﾟﾛｸﾛﾙﾍﾟﾗｼﾞﾝﾏﾚｲﾝ酸塩錠</v>
      </c>
      <c r="O629" s="0" t="str">
        <f aca="false">ASC(E629)</f>
        <v>ﾌﾟﾛｸﾛﾙﾍﾟﾗｼﾞﾝﾏﾚｲﾝ酸塩</v>
      </c>
      <c r="P629" s="16" t="n">
        <f aca="false">N(P628)+IF($C629=検索!$B$49,1,0)</f>
        <v>0</v>
      </c>
    </row>
    <row r="630" customFormat="false" ht="15" hidden="false" customHeight="false" outlineLevel="0" collapsed="false">
      <c r="A630" s="16" t="s">
        <v>221</v>
      </c>
      <c r="B630" s="0" t="s">
        <v>1728</v>
      </c>
      <c r="C630" s="0" t="n">
        <v>117</v>
      </c>
      <c r="D630" s="0" t="str">
        <f aca="false">IFERROR(VLOOKUP($C630,薬効分類マスタ!$A$2:$B$180,2,FALSE()),"未登録")</f>
        <v>精神神経用剤</v>
      </c>
      <c r="E630" s="16" t="s">
        <v>1729</v>
      </c>
      <c r="F630" s="16" t="s">
        <v>241</v>
      </c>
      <c r="G630" s="16" t="s">
        <v>1730</v>
      </c>
      <c r="I630" s="0" t="n">
        <v>10.8</v>
      </c>
      <c r="K630" s="0" t="str">
        <f aca="false">IFERROR(IF(VLOOKUP($C630,薬効分類マスタ!$A$2:$E$180,5,FALSE())=0,"",VLOOKUP($C630,薬効分類マスタ!$A$2:$E$180,5,FALSE())),"")</f>
        <v/>
      </c>
      <c r="L630" s="17"/>
      <c r="M630" s="0" t="str">
        <f aca="false">IF($K630="","",IF($L630&lt;&gt;"",$L630,VLOOKUP($C630,薬効分類マスタ!$A$2:$F$180,6,FALSE())))</f>
        <v/>
      </c>
      <c r="N630" s="0" t="str">
        <f aca="false">ASC(G630)</f>
        <v>ﾍﾟﾙﾌｪﾅｼﾞﾝﾏﾚｲﾝ酸塩錠</v>
      </c>
      <c r="O630" s="0" t="str">
        <f aca="false">ASC(E630)</f>
        <v>ﾍﾟﾙﾌｪﾅｼﾞﾝﾏﾚｲﾝ酸塩</v>
      </c>
      <c r="P630" s="16" t="n">
        <f aca="false">N(P629)+IF($C630=検索!$B$49,1,0)</f>
        <v>0</v>
      </c>
    </row>
    <row r="631" customFormat="false" ht="15" hidden="false" customHeight="false" outlineLevel="0" collapsed="false">
      <c r="A631" s="16" t="s">
        <v>221</v>
      </c>
      <c r="B631" s="0" t="s">
        <v>1731</v>
      </c>
      <c r="C631" s="0" t="n">
        <v>117</v>
      </c>
      <c r="D631" s="0" t="str">
        <f aca="false">IFERROR(VLOOKUP($C631,薬効分類マスタ!$A$2:$B$180,2,FALSE()),"未登録")</f>
        <v>精神神経用剤</v>
      </c>
      <c r="E631" s="16" t="s">
        <v>1729</v>
      </c>
      <c r="F631" s="16" t="s">
        <v>935</v>
      </c>
      <c r="G631" s="16" t="s">
        <v>1730</v>
      </c>
      <c r="I631" s="0" t="n">
        <v>10.8</v>
      </c>
      <c r="K631" s="0" t="str">
        <f aca="false">IFERROR(IF(VLOOKUP($C631,薬効分類マスタ!$A$2:$E$180,5,FALSE())=0,"",VLOOKUP($C631,薬効分類マスタ!$A$2:$E$180,5,FALSE())),"")</f>
        <v/>
      </c>
      <c r="L631" s="17"/>
      <c r="M631" s="0" t="str">
        <f aca="false">IF($K631="","",IF($L631&lt;&gt;"",$L631,VLOOKUP($C631,薬効分類マスタ!$A$2:$F$180,6,FALSE())))</f>
        <v/>
      </c>
      <c r="N631" s="0" t="str">
        <f aca="false">ASC(G631)</f>
        <v>ﾍﾟﾙﾌｪﾅｼﾞﾝﾏﾚｲﾝ酸塩錠</v>
      </c>
      <c r="O631" s="0" t="str">
        <f aca="false">ASC(E631)</f>
        <v>ﾍﾟﾙﾌｪﾅｼﾞﾝﾏﾚｲﾝ酸塩</v>
      </c>
      <c r="P631" s="16" t="n">
        <f aca="false">N(P630)+IF($C631=検索!$B$49,1,0)</f>
        <v>0</v>
      </c>
    </row>
    <row r="632" customFormat="false" ht="15" hidden="false" customHeight="false" outlineLevel="0" collapsed="false">
      <c r="A632" s="16" t="s">
        <v>221</v>
      </c>
      <c r="B632" s="0" t="s">
        <v>1732</v>
      </c>
      <c r="C632" s="0" t="n">
        <v>117</v>
      </c>
      <c r="D632" s="0" t="str">
        <f aca="false">IFERROR(VLOOKUP($C632,薬効分類マスタ!$A$2:$B$180,2,FALSE()),"未登録")</f>
        <v>精神神経用剤</v>
      </c>
      <c r="E632" s="16" t="s">
        <v>1729</v>
      </c>
      <c r="F632" s="16" t="s">
        <v>1543</v>
      </c>
      <c r="G632" s="16" t="s">
        <v>1730</v>
      </c>
      <c r="I632" s="0" t="n">
        <v>10.8</v>
      </c>
      <c r="K632" s="0" t="str">
        <f aca="false">IFERROR(IF(VLOOKUP($C632,薬効分類マスタ!$A$2:$E$180,5,FALSE())=0,"",VLOOKUP($C632,薬効分類マスタ!$A$2:$E$180,5,FALSE())),"")</f>
        <v/>
      </c>
      <c r="L632" s="17"/>
      <c r="M632" s="0" t="str">
        <f aca="false">IF($K632="","",IF($L632&lt;&gt;"",$L632,VLOOKUP($C632,薬効分類マスタ!$A$2:$F$180,6,FALSE())))</f>
        <v/>
      </c>
      <c r="N632" s="0" t="str">
        <f aca="false">ASC(G632)</f>
        <v>ﾍﾟﾙﾌｪﾅｼﾞﾝﾏﾚｲﾝ酸塩錠</v>
      </c>
      <c r="O632" s="0" t="str">
        <f aca="false">ASC(E632)</f>
        <v>ﾍﾟﾙﾌｪﾅｼﾞﾝﾏﾚｲﾝ酸塩</v>
      </c>
      <c r="P632" s="16" t="n">
        <f aca="false">N(P631)+IF($C632=検索!$B$49,1,0)</f>
        <v>0</v>
      </c>
    </row>
    <row r="633" customFormat="false" ht="15" hidden="false" customHeight="false" outlineLevel="0" collapsed="false">
      <c r="A633" s="16" t="s">
        <v>221</v>
      </c>
      <c r="B633" s="0" t="s">
        <v>1733</v>
      </c>
      <c r="C633" s="0" t="n">
        <v>117</v>
      </c>
      <c r="D633" s="0" t="str">
        <f aca="false">IFERROR(VLOOKUP($C633,薬効分類マスタ!$A$2:$B$180,2,FALSE()),"未登録")</f>
        <v>精神神経用剤</v>
      </c>
      <c r="E633" s="16" t="s">
        <v>1734</v>
      </c>
      <c r="F633" s="16" t="s">
        <v>307</v>
      </c>
      <c r="G633" s="16" t="s">
        <v>1735</v>
      </c>
      <c r="H633" s="16" t="s">
        <v>473</v>
      </c>
      <c r="I633" s="0" t="n">
        <v>14.3</v>
      </c>
      <c r="K633" s="0" t="str">
        <f aca="false">IFERROR(IF(VLOOKUP($C633,薬効分類マスタ!$A$2:$E$180,5,FALSE())=0,"",VLOOKUP($C633,薬効分類マスタ!$A$2:$E$180,5,FALSE())),"")</f>
        <v/>
      </c>
      <c r="L633" s="17"/>
      <c r="M633" s="0" t="str">
        <f aca="false">IF($K633="","",IF($L633&lt;&gt;"",$L633,VLOOKUP($C633,薬効分類マスタ!$A$2:$F$180,6,FALSE())))</f>
        <v/>
      </c>
      <c r="N633" s="0" t="str">
        <f aca="false">ASC(G633)</f>
        <v>ﾚﾎﾞﾄﾐﾝ散10%</v>
      </c>
      <c r="O633" s="0" t="str">
        <f aca="false">ASC(E633)</f>
        <v>ﾚﾎﾞﾒﾌﾟﾛﾏｼﾞﾝﾏﾚｲﾝ酸塩</v>
      </c>
      <c r="P633" s="16" t="n">
        <f aca="false">N(P632)+IF($C633=検索!$B$49,1,0)</f>
        <v>0</v>
      </c>
    </row>
    <row r="634" customFormat="false" ht="15" hidden="false" customHeight="false" outlineLevel="0" collapsed="false">
      <c r="A634" s="16" t="s">
        <v>221</v>
      </c>
      <c r="B634" s="0" t="s">
        <v>1736</v>
      </c>
      <c r="C634" s="0" t="n">
        <v>117</v>
      </c>
      <c r="D634" s="0" t="str">
        <f aca="false">IFERROR(VLOOKUP($C634,薬効分類マスタ!$A$2:$B$180,2,FALSE()),"未登録")</f>
        <v>精神神経用剤</v>
      </c>
      <c r="E634" s="16" t="s">
        <v>1734</v>
      </c>
      <c r="F634" s="16" t="s">
        <v>648</v>
      </c>
      <c r="G634" s="16" t="s">
        <v>1737</v>
      </c>
      <c r="H634" s="16" t="s">
        <v>473</v>
      </c>
      <c r="I634" s="0" t="n">
        <v>95.3</v>
      </c>
      <c r="K634" s="0" t="str">
        <f aca="false">IFERROR(IF(VLOOKUP($C634,薬効分類マスタ!$A$2:$E$180,5,FALSE())=0,"",VLOOKUP($C634,薬効分類マスタ!$A$2:$E$180,5,FALSE())),"")</f>
        <v/>
      </c>
      <c r="L634" s="17"/>
      <c r="M634" s="0" t="str">
        <f aca="false">IF($K634="","",IF($L634&lt;&gt;"",$L634,VLOOKUP($C634,薬効分類マスタ!$A$2:$F$180,6,FALSE())))</f>
        <v/>
      </c>
      <c r="N634" s="0" t="str">
        <f aca="false">ASC(G634)</f>
        <v>ﾚﾎﾞﾄﾐﾝ散50%</v>
      </c>
      <c r="O634" s="0" t="str">
        <f aca="false">ASC(E634)</f>
        <v>ﾚﾎﾞﾒﾌﾟﾛﾏｼﾞﾝﾏﾚｲﾝ酸塩</v>
      </c>
      <c r="P634" s="16" t="n">
        <f aca="false">N(P633)+IF($C634=検索!$B$49,1,0)</f>
        <v>0</v>
      </c>
    </row>
    <row r="635" customFormat="false" ht="15" hidden="false" customHeight="false" outlineLevel="0" collapsed="false">
      <c r="A635" s="16" t="s">
        <v>221</v>
      </c>
      <c r="B635" s="0" t="s">
        <v>1738</v>
      </c>
      <c r="C635" s="0" t="n">
        <v>117</v>
      </c>
      <c r="D635" s="0" t="str">
        <f aca="false">IFERROR(VLOOKUP($C635,薬効分類マスタ!$A$2:$B$180,2,FALSE()),"未登録")</f>
        <v>精神神経用剤</v>
      </c>
      <c r="E635" s="16" t="s">
        <v>1734</v>
      </c>
      <c r="F635" s="16" t="s">
        <v>648</v>
      </c>
      <c r="G635" s="16" t="s">
        <v>1739</v>
      </c>
      <c r="H635" s="16" t="s">
        <v>238</v>
      </c>
      <c r="I635" s="0" t="n">
        <v>46.7</v>
      </c>
      <c r="K635" s="0" t="str">
        <f aca="false">IFERROR(IF(VLOOKUP($C635,薬効分類マスタ!$A$2:$E$180,5,FALSE())=0,"",VLOOKUP($C635,薬効分類マスタ!$A$2:$E$180,5,FALSE())),"")</f>
        <v/>
      </c>
      <c r="L635" s="17"/>
      <c r="M635" s="0" t="str">
        <f aca="false">IF($K635="","",IF($L635&lt;&gt;"",$L635,VLOOKUP($C635,薬効分類マスタ!$A$2:$F$180,6,FALSE())))</f>
        <v/>
      </c>
      <c r="N635" s="0" t="str">
        <f aca="false">ASC(G635)</f>
        <v>ﾋﾙﾅﾐﾝ散50%</v>
      </c>
      <c r="O635" s="0" t="str">
        <f aca="false">ASC(E635)</f>
        <v>ﾚﾎﾞﾒﾌﾟﾛﾏｼﾞﾝﾏﾚｲﾝ酸塩</v>
      </c>
      <c r="P635" s="16" t="n">
        <f aca="false">N(P634)+IF($C635=検索!$B$49,1,0)</f>
        <v>0</v>
      </c>
    </row>
    <row r="636" customFormat="false" ht="15" hidden="false" customHeight="false" outlineLevel="0" collapsed="false">
      <c r="A636" s="16" t="s">
        <v>221</v>
      </c>
      <c r="B636" s="0" t="s">
        <v>1740</v>
      </c>
      <c r="C636" s="0" t="n">
        <v>117</v>
      </c>
      <c r="D636" s="0" t="str">
        <f aca="false">IFERROR(VLOOKUP($C636,薬効分類マスタ!$A$2:$B$180,2,FALSE()),"未登録")</f>
        <v>精神神経用剤</v>
      </c>
      <c r="E636" s="16" t="s">
        <v>1734</v>
      </c>
      <c r="F636" s="16" t="s">
        <v>307</v>
      </c>
      <c r="G636" s="16" t="s">
        <v>1741</v>
      </c>
      <c r="H636" s="16" t="s">
        <v>238</v>
      </c>
      <c r="I636" s="0" t="n">
        <v>14.3</v>
      </c>
      <c r="K636" s="0" t="str">
        <f aca="false">IFERROR(IF(VLOOKUP($C636,薬効分類マスタ!$A$2:$E$180,5,FALSE())=0,"",VLOOKUP($C636,薬効分類マスタ!$A$2:$E$180,5,FALSE())),"")</f>
        <v/>
      </c>
      <c r="L636" s="17"/>
      <c r="M636" s="0" t="str">
        <f aca="false">IF($K636="","",IF($L636&lt;&gt;"",$L636,VLOOKUP($C636,薬効分類マスタ!$A$2:$F$180,6,FALSE())))</f>
        <v/>
      </c>
      <c r="N636" s="0" t="str">
        <f aca="false">ASC(G636)</f>
        <v>ﾋﾙﾅﾐﾝ細粒10%</v>
      </c>
      <c r="O636" s="0" t="str">
        <f aca="false">ASC(E636)</f>
        <v>ﾚﾎﾞﾒﾌﾟﾛﾏｼﾞﾝﾏﾚｲﾝ酸塩</v>
      </c>
      <c r="P636" s="16" t="n">
        <f aca="false">N(P635)+IF($C636=検索!$B$49,1,0)</f>
        <v>0</v>
      </c>
    </row>
    <row r="637" customFormat="false" ht="15" hidden="false" customHeight="false" outlineLevel="0" collapsed="false">
      <c r="A637" s="16" t="s">
        <v>221</v>
      </c>
      <c r="B637" s="0" t="s">
        <v>1742</v>
      </c>
      <c r="C637" s="0" t="n">
        <v>117</v>
      </c>
      <c r="D637" s="0" t="str">
        <f aca="false">IFERROR(VLOOKUP($C637,薬効分類マスタ!$A$2:$B$180,2,FALSE()),"未登録")</f>
        <v>精神神経用剤</v>
      </c>
      <c r="E637" s="16" t="s">
        <v>1734</v>
      </c>
      <c r="F637" s="16" t="s">
        <v>307</v>
      </c>
      <c r="G637" s="16" t="s">
        <v>1743</v>
      </c>
      <c r="H637" s="16" t="s">
        <v>473</v>
      </c>
      <c r="I637" s="0" t="n">
        <v>14.3</v>
      </c>
      <c r="K637" s="0" t="str">
        <f aca="false">IFERROR(IF(VLOOKUP($C637,薬効分類マスタ!$A$2:$E$180,5,FALSE())=0,"",VLOOKUP($C637,薬効分類マスタ!$A$2:$E$180,5,FALSE())),"")</f>
        <v/>
      </c>
      <c r="L637" s="17"/>
      <c r="M637" s="0" t="str">
        <f aca="false">IF($K637="","",IF($L637&lt;&gt;"",$L637,VLOOKUP($C637,薬効分類マスタ!$A$2:$F$180,6,FALSE())))</f>
        <v/>
      </c>
      <c r="N637" s="0" t="str">
        <f aca="false">ASC(G637)</f>
        <v>ﾚﾎﾞﾄﾐﾝ顆粒10%</v>
      </c>
      <c r="O637" s="0" t="str">
        <f aca="false">ASC(E637)</f>
        <v>ﾚﾎﾞﾒﾌﾟﾛﾏｼﾞﾝﾏﾚｲﾝ酸塩</v>
      </c>
      <c r="P637" s="16" t="n">
        <f aca="false">N(P636)+IF($C637=検索!$B$49,1,0)</f>
        <v>0</v>
      </c>
    </row>
    <row r="638" customFormat="false" ht="15" hidden="false" customHeight="false" outlineLevel="0" collapsed="false">
      <c r="A638" s="16" t="s">
        <v>221</v>
      </c>
      <c r="B638" s="0" t="s">
        <v>1744</v>
      </c>
      <c r="C638" s="0" t="n">
        <v>117</v>
      </c>
      <c r="D638" s="0" t="str">
        <f aca="false">IFERROR(VLOOKUP($C638,薬効分類マスタ!$A$2:$B$180,2,FALSE()),"未登録")</f>
        <v>精神神経用剤</v>
      </c>
      <c r="E638" s="16" t="s">
        <v>1734</v>
      </c>
      <c r="F638" s="16" t="s">
        <v>257</v>
      </c>
      <c r="G638" s="16" t="s">
        <v>1745</v>
      </c>
      <c r="H638" s="16" t="s">
        <v>238</v>
      </c>
      <c r="I638" s="0" t="n">
        <v>6.3</v>
      </c>
      <c r="K638" s="0" t="str">
        <f aca="false">IFERROR(IF(VLOOKUP($C638,薬効分類マスタ!$A$2:$E$180,5,FALSE())=0,"",VLOOKUP($C638,薬効分類マスタ!$A$2:$E$180,5,FALSE())),"")</f>
        <v/>
      </c>
      <c r="L638" s="17"/>
      <c r="M638" s="0" t="str">
        <f aca="false">IF($K638="","",IF($L638&lt;&gt;"",$L638,VLOOKUP($C638,薬効分類マスタ!$A$2:$F$180,6,FALSE())))</f>
        <v/>
      </c>
      <c r="N638" s="0" t="str">
        <f aca="false">ASC(G638)</f>
        <v>ﾋﾙﾅﾐﾝ錠(5mg)</v>
      </c>
      <c r="O638" s="0" t="str">
        <f aca="false">ASC(E638)</f>
        <v>ﾚﾎﾞﾒﾌﾟﾛﾏｼﾞﾝﾏﾚｲﾝ酸塩</v>
      </c>
      <c r="P638" s="16" t="n">
        <f aca="false">N(P637)+IF($C638=検索!$B$49,1,0)</f>
        <v>0</v>
      </c>
    </row>
    <row r="639" customFormat="false" ht="15" hidden="false" customHeight="false" outlineLevel="0" collapsed="false">
      <c r="A639" s="16" t="s">
        <v>221</v>
      </c>
      <c r="B639" s="0" t="s">
        <v>1746</v>
      </c>
      <c r="C639" s="0" t="n">
        <v>117</v>
      </c>
      <c r="D639" s="0" t="str">
        <f aca="false">IFERROR(VLOOKUP($C639,薬効分類マスタ!$A$2:$B$180,2,FALSE()),"未登録")</f>
        <v>精神神経用剤</v>
      </c>
      <c r="E639" s="16" t="s">
        <v>1734</v>
      </c>
      <c r="F639" s="16" t="s">
        <v>257</v>
      </c>
      <c r="G639" s="16" t="s">
        <v>1747</v>
      </c>
      <c r="H639" s="16" t="s">
        <v>473</v>
      </c>
      <c r="I639" s="0" t="n">
        <v>6.3</v>
      </c>
      <c r="K639" s="0" t="str">
        <f aca="false">IFERROR(IF(VLOOKUP($C639,薬効分類マスタ!$A$2:$E$180,5,FALSE())=0,"",VLOOKUP($C639,薬効分類マスタ!$A$2:$E$180,5,FALSE())),"")</f>
        <v/>
      </c>
      <c r="L639" s="17"/>
      <c r="M639" s="0" t="str">
        <f aca="false">IF($K639="","",IF($L639&lt;&gt;"",$L639,VLOOKUP($C639,薬効分類マスタ!$A$2:$F$180,6,FALSE())))</f>
        <v/>
      </c>
      <c r="N639" s="0" t="str">
        <f aca="false">ASC(G639)</f>
        <v>ﾚﾎﾞﾄﾐﾝ錠5mg</v>
      </c>
      <c r="O639" s="0" t="str">
        <f aca="false">ASC(E639)</f>
        <v>ﾚﾎﾞﾒﾌﾟﾛﾏｼﾞﾝﾏﾚｲﾝ酸塩</v>
      </c>
      <c r="P639" s="16" t="n">
        <f aca="false">N(P638)+IF($C639=検索!$B$49,1,0)</f>
        <v>0</v>
      </c>
    </row>
    <row r="640" customFormat="false" ht="15" hidden="false" customHeight="false" outlineLevel="0" collapsed="false">
      <c r="A640" s="16" t="s">
        <v>221</v>
      </c>
      <c r="B640" s="0" t="s">
        <v>1748</v>
      </c>
      <c r="C640" s="0" t="n">
        <v>117</v>
      </c>
      <c r="D640" s="0" t="str">
        <f aca="false">IFERROR(VLOOKUP($C640,薬効分類マスタ!$A$2:$B$180,2,FALSE()),"未登録")</f>
        <v>精神神経用剤</v>
      </c>
      <c r="E640" s="16" t="s">
        <v>1734</v>
      </c>
      <c r="F640" s="16" t="s">
        <v>622</v>
      </c>
      <c r="G640" s="16" t="s">
        <v>1749</v>
      </c>
      <c r="H640" s="16" t="s">
        <v>473</v>
      </c>
      <c r="I640" s="0" t="n">
        <v>8.6</v>
      </c>
      <c r="J640" s="16" t="s">
        <v>232</v>
      </c>
      <c r="K640" s="0" t="str">
        <f aca="false">IFERROR(IF(VLOOKUP($C640,薬効分類マスタ!$A$2:$E$180,5,FALSE())=0,"",VLOOKUP($C640,薬効分類マスタ!$A$2:$E$180,5,FALSE())),"")</f>
        <v/>
      </c>
      <c r="L640" s="17"/>
      <c r="M640" s="0" t="str">
        <f aca="false">IF($K640="","",IF($L640&lt;&gt;"",$L640,VLOOKUP($C640,薬効分類マスタ!$A$2:$F$180,6,FALSE())))</f>
        <v/>
      </c>
      <c r="N640" s="0" t="str">
        <f aca="false">ASC(G640)</f>
        <v>ﾚﾎﾞﾄﾐﾝ錠25mg</v>
      </c>
      <c r="O640" s="0" t="str">
        <f aca="false">ASC(E640)</f>
        <v>ﾚﾎﾞﾒﾌﾟﾛﾏｼﾞﾝﾏﾚｲﾝ酸塩</v>
      </c>
      <c r="P640" s="16" t="n">
        <f aca="false">N(P639)+IF($C640=検索!$B$49,1,0)</f>
        <v>0</v>
      </c>
    </row>
    <row r="641" customFormat="false" ht="15" hidden="false" customHeight="false" outlineLevel="0" collapsed="false">
      <c r="A641" s="16" t="s">
        <v>221</v>
      </c>
      <c r="B641" s="0" t="s">
        <v>1750</v>
      </c>
      <c r="C641" s="0" t="n">
        <v>117</v>
      </c>
      <c r="D641" s="0" t="str">
        <f aca="false">IFERROR(VLOOKUP($C641,薬効分類マスタ!$A$2:$B$180,2,FALSE()),"未登録")</f>
        <v>精神神経用剤</v>
      </c>
      <c r="E641" s="16" t="s">
        <v>1734</v>
      </c>
      <c r="F641" s="16" t="s">
        <v>622</v>
      </c>
      <c r="G641" s="16" t="s">
        <v>1751</v>
      </c>
      <c r="H641" s="16" t="s">
        <v>238</v>
      </c>
      <c r="I641" s="0" t="n">
        <v>6.3</v>
      </c>
      <c r="K641" s="0" t="str">
        <f aca="false">IFERROR(IF(VLOOKUP($C641,薬効分類マスタ!$A$2:$E$180,5,FALSE())=0,"",VLOOKUP($C641,薬効分類マスタ!$A$2:$E$180,5,FALSE())),"")</f>
        <v/>
      </c>
      <c r="L641" s="17"/>
      <c r="M641" s="0" t="str">
        <f aca="false">IF($K641="","",IF($L641&lt;&gt;"",$L641,VLOOKUP($C641,薬効分類マスタ!$A$2:$F$180,6,FALSE())))</f>
        <v/>
      </c>
      <c r="N641" s="0" t="str">
        <f aca="false">ASC(G641)</f>
        <v>ﾋﾙﾅﾐﾝ錠(25mg)</v>
      </c>
      <c r="O641" s="0" t="str">
        <f aca="false">ASC(E641)</f>
        <v>ﾚﾎﾞﾒﾌﾟﾛﾏｼﾞﾝﾏﾚｲﾝ酸塩</v>
      </c>
      <c r="P641" s="16" t="n">
        <f aca="false">N(P640)+IF($C641=検索!$B$49,1,0)</f>
        <v>0</v>
      </c>
    </row>
    <row r="642" customFormat="false" ht="15" hidden="false" customHeight="false" outlineLevel="0" collapsed="false">
      <c r="A642" s="16" t="s">
        <v>221</v>
      </c>
      <c r="B642" s="0" t="s">
        <v>1752</v>
      </c>
      <c r="C642" s="0" t="n">
        <v>117</v>
      </c>
      <c r="D642" s="0" t="str">
        <f aca="false">IFERROR(VLOOKUP($C642,薬効分類マスタ!$A$2:$B$180,2,FALSE()),"未登録")</f>
        <v>精神神経用剤</v>
      </c>
      <c r="E642" s="16" t="s">
        <v>1734</v>
      </c>
      <c r="F642" s="16" t="s">
        <v>622</v>
      </c>
      <c r="G642" s="16" t="s">
        <v>1753</v>
      </c>
      <c r="H642" s="16" t="s">
        <v>347</v>
      </c>
      <c r="I642" s="0" t="n">
        <v>6.3</v>
      </c>
      <c r="J642" s="16" t="s">
        <v>239</v>
      </c>
      <c r="K642" s="0" t="str">
        <f aca="false">IFERROR(IF(VLOOKUP($C642,薬効分類マスタ!$A$2:$E$180,5,FALSE())=0,"",VLOOKUP($C642,薬効分類マスタ!$A$2:$E$180,5,FALSE())),"")</f>
        <v/>
      </c>
      <c r="L642" s="17"/>
      <c r="M642" s="0" t="str">
        <f aca="false">IF($K642="","",IF($L642&lt;&gt;"",$L642,VLOOKUP($C642,薬効分類マスタ!$A$2:$F$180,6,FALSE())))</f>
        <v/>
      </c>
      <c r="N642" s="0" t="str">
        <f aca="false">ASC(G642)</f>
        <v>ﾚﾎﾞﾒﾌﾟﾛﾏｼﾞﾝ錠25mg｢ﾂﾙﾊﾗ｣</v>
      </c>
      <c r="O642" s="0" t="str">
        <f aca="false">ASC(E642)</f>
        <v>ﾚﾎﾞﾒﾌﾟﾛﾏｼﾞﾝﾏﾚｲﾝ酸塩</v>
      </c>
      <c r="P642" s="16" t="n">
        <f aca="false">N(P641)+IF($C642=検索!$B$49,1,0)</f>
        <v>0</v>
      </c>
    </row>
    <row r="643" customFormat="false" ht="15" hidden="false" customHeight="false" outlineLevel="0" collapsed="false">
      <c r="A643" s="16" t="s">
        <v>221</v>
      </c>
      <c r="B643" s="0" t="s">
        <v>1754</v>
      </c>
      <c r="C643" s="0" t="n">
        <v>117</v>
      </c>
      <c r="D643" s="0" t="str">
        <f aca="false">IFERROR(VLOOKUP($C643,薬効分類マスタ!$A$2:$B$180,2,FALSE()),"未登録")</f>
        <v>精神神経用剤</v>
      </c>
      <c r="E643" s="16" t="s">
        <v>1734</v>
      </c>
      <c r="F643" s="16" t="s">
        <v>411</v>
      </c>
      <c r="G643" s="16" t="s">
        <v>1755</v>
      </c>
      <c r="H643" s="16" t="s">
        <v>238</v>
      </c>
      <c r="I643" s="0" t="n">
        <v>8.9</v>
      </c>
      <c r="K643" s="0" t="str">
        <f aca="false">IFERROR(IF(VLOOKUP($C643,薬効分類マスタ!$A$2:$E$180,5,FALSE())=0,"",VLOOKUP($C643,薬効分類マスタ!$A$2:$E$180,5,FALSE())),"")</f>
        <v/>
      </c>
      <c r="L643" s="17"/>
      <c r="M643" s="0" t="str">
        <f aca="false">IF($K643="","",IF($L643&lt;&gt;"",$L643,VLOOKUP($C643,薬効分類マスタ!$A$2:$F$180,6,FALSE())))</f>
        <v/>
      </c>
      <c r="N643" s="0" t="str">
        <f aca="false">ASC(G643)</f>
        <v>ﾋﾙﾅﾐﾝ錠(50mg)</v>
      </c>
      <c r="O643" s="0" t="str">
        <f aca="false">ASC(E643)</f>
        <v>ﾚﾎﾞﾒﾌﾟﾛﾏｼﾞﾝﾏﾚｲﾝ酸塩</v>
      </c>
      <c r="P643" s="16" t="n">
        <f aca="false">N(P642)+IF($C643=検索!$B$49,1,0)</f>
        <v>0</v>
      </c>
    </row>
    <row r="644" customFormat="false" ht="15" hidden="false" customHeight="false" outlineLevel="0" collapsed="false">
      <c r="A644" s="16" t="s">
        <v>221</v>
      </c>
      <c r="B644" s="0" t="s">
        <v>1756</v>
      </c>
      <c r="C644" s="0" t="n">
        <v>117</v>
      </c>
      <c r="D644" s="0" t="str">
        <f aca="false">IFERROR(VLOOKUP($C644,薬効分類マスタ!$A$2:$B$180,2,FALSE()),"未登録")</f>
        <v>精神神経用剤</v>
      </c>
      <c r="E644" s="16" t="s">
        <v>1734</v>
      </c>
      <c r="F644" s="16" t="s">
        <v>411</v>
      </c>
      <c r="G644" s="16" t="s">
        <v>1757</v>
      </c>
      <c r="H644" s="16" t="s">
        <v>473</v>
      </c>
      <c r="I644" s="0" t="n">
        <v>8.9</v>
      </c>
      <c r="K644" s="0" t="str">
        <f aca="false">IFERROR(IF(VLOOKUP($C644,薬効分類マスタ!$A$2:$E$180,5,FALSE())=0,"",VLOOKUP($C644,薬効分類マスタ!$A$2:$E$180,5,FALSE())),"")</f>
        <v/>
      </c>
      <c r="L644" s="17"/>
      <c r="M644" s="0" t="str">
        <f aca="false">IF($K644="","",IF($L644&lt;&gt;"",$L644,VLOOKUP($C644,薬効分類マスタ!$A$2:$F$180,6,FALSE())))</f>
        <v/>
      </c>
      <c r="N644" s="0" t="str">
        <f aca="false">ASC(G644)</f>
        <v>ﾚﾎﾞﾄﾐﾝ錠50mg</v>
      </c>
      <c r="O644" s="0" t="str">
        <f aca="false">ASC(E644)</f>
        <v>ﾚﾎﾞﾒﾌﾟﾛﾏｼﾞﾝﾏﾚｲﾝ酸塩</v>
      </c>
      <c r="P644" s="16" t="n">
        <f aca="false">N(P643)+IF($C644=検索!$B$49,1,0)</f>
        <v>0</v>
      </c>
    </row>
    <row r="645" customFormat="false" ht="15" hidden="false" customHeight="false" outlineLevel="0" collapsed="false">
      <c r="A645" s="16" t="s">
        <v>221</v>
      </c>
      <c r="B645" s="0" t="s">
        <v>1758</v>
      </c>
      <c r="C645" s="0" t="n">
        <v>117</v>
      </c>
      <c r="D645" s="0" t="str">
        <f aca="false">IFERROR(VLOOKUP($C645,薬効分類マスタ!$A$2:$B$180,2,FALSE()),"未登録")</f>
        <v>精神神経用剤</v>
      </c>
      <c r="E645" s="16" t="s">
        <v>1759</v>
      </c>
      <c r="F645" s="16" t="s">
        <v>262</v>
      </c>
      <c r="G645" s="16" t="s">
        <v>1760</v>
      </c>
      <c r="H645" s="16" t="s">
        <v>309</v>
      </c>
      <c r="I645" s="0" t="n">
        <v>10.2</v>
      </c>
      <c r="J645" s="16" t="s">
        <v>232</v>
      </c>
      <c r="K645" s="0" t="str">
        <f aca="false">IFERROR(IF(VLOOKUP($C645,薬効分類マスタ!$A$2:$E$180,5,FALSE())=0,"",VLOOKUP($C645,薬効分類マスタ!$A$2:$E$180,5,FALSE())),"")</f>
        <v/>
      </c>
      <c r="L645" s="17"/>
      <c r="M645" s="0" t="str">
        <f aca="false">IF($K645="","",IF($L645&lt;&gt;"",$L645,VLOOKUP($C645,薬効分類マスタ!$A$2:$F$180,6,FALSE())))</f>
        <v/>
      </c>
      <c r="N645" s="0" t="str">
        <f aca="false">ASC(G645)</f>
        <v>ｱﾅﾌﾗﾆｰﾙ錠10mg</v>
      </c>
      <c r="O645" s="0" t="str">
        <f aca="false">ASC(E645)</f>
        <v>ｸﾛﾐﾌﾟﾗﾐﾝ塩酸塩</v>
      </c>
      <c r="P645" s="16" t="n">
        <f aca="false">N(P644)+IF($C645=検索!$B$49,1,0)</f>
        <v>0</v>
      </c>
    </row>
    <row r="646" customFormat="false" ht="15" hidden="false" customHeight="false" outlineLevel="0" collapsed="false">
      <c r="A646" s="16" t="s">
        <v>221</v>
      </c>
      <c r="B646" s="0" t="s">
        <v>1761</v>
      </c>
      <c r="C646" s="0" t="n">
        <v>117</v>
      </c>
      <c r="D646" s="0" t="str">
        <f aca="false">IFERROR(VLOOKUP($C646,薬効分類マスタ!$A$2:$B$180,2,FALSE()),"未登録")</f>
        <v>精神神経用剤</v>
      </c>
      <c r="E646" s="16" t="s">
        <v>1759</v>
      </c>
      <c r="F646" s="16" t="s">
        <v>622</v>
      </c>
      <c r="G646" s="16" t="s">
        <v>1762</v>
      </c>
      <c r="H646" s="16" t="s">
        <v>309</v>
      </c>
      <c r="I646" s="0" t="n">
        <v>10.8</v>
      </c>
      <c r="J646" s="16" t="s">
        <v>232</v>
      </c>
      <c r="K646" s="0" t="str">
        <f aca="false">IFERROR(IF(VLOOKUP($C646,薬効分類マスタ!$A$2:$E$180,5,FALSE())=0,"",VLOOKUP($C646,薬効分類マスタ!$A$2:$E$180,5,FALSE())),"")</f>
        <v/>
      </c>
      <c r="L646" s="17"/>
      <c r="M646" s="0" t="str">
        <f aca="false">IF($K646="","",IF($L646&lt;&gt;"",$L646,VLOOKUP($C646,薬効分類マスタ!$A$2:$F$180,6,FALSE())))</f>
        <v/>
      </c>
      <c r="N646" s="0" t="str">
        <f aca="false">ASC(G646)</f>
        <v>ｱﾅﾌﾗﾆｰﾙ錠25mg</v>
      </c>
      <c r="O646" s="0" t="str">
        <f aca="false">ASC(E646)</f>
        <v>ｸﾛﾐﾌﾟﾗﾐﾝ塩酸塩</v>
      </c>
      <c r="P646" s="16" t="n">
        <f aca="false">N(P645)+IF($C646=検索!$B$49,1,0)</f>
        <v>0</v>
      </c>
    </row>
    <row r="647" customFormat="false" ht="15" hidden="false" customHeight="false" outlineLevel="0" collapsed="false">
      <c r="A647" s="16" t="s">
        <v>221</v>
      </c>
      <c r="B647" s="0" t="s">
        <v>1763</v>
      </c>
      <c r="C647" s="0" t="n">
        <v>117</v>
      </c>
      <c r="D647" s="0" t="str">
        <f aca="false">IFERROR(VLOOKUP($C647,薬効分類マスタ!$A$2:$B$180,2,FALSE()),"未登録")</f>
        <v>精神神経用剤</v>
      </c>
      <c r="E647" s="16" t="s">
        <v>1764</v>
      </c>
      <c r="F647" s="16" t="s">
        <v>307</v>
      </c>
      <c r="G647" s="16" t="s">
        <v>1765</v>
      </c>
      <c r="H647" s="16" t="s">
        <v>238</v>
      </c>
      <c r="I647" s="0" t="n">
        <v>40.2</v>
      </c>
      <c r="K647" s="0" t="str">
        <f aca="false">IFERROR(IF(VLOOKUP($C647,薬効分類マスタ!$A$2:$E$180,5,FALSE())=0,"",VLOOKUP($C647,薬効分類マスタ!$A$2:$E$180,5,FALSE())),"")</f>
        <v/>
      </c>
      <c r="L647" s="17"/>
      <c r="M647" s="0" t="str">
        <f aca="false">IF($K647="","",IF($L647&lt;&gt;"",$L647,VLOOKUP($C647,薬効分類マスタ!$A$2:$F$180,6,FALSE())))</f>
        <v/>
      </c>
      <c r="N647" s="0" t="str">
        <f aca="false">ASC(G647)</f>
        <v>ｽﾙﾓﾝﾁｰﾙ散10%</v>
      </c>
      <c r="O647" s="0" t="str">
        <f aca="false">ASC(E647)</f>
        <v>ﾄﾘﾐﾌﾟﾗﾐﾝﾏﾚｲﾝ酸塩</v>
      </c>
      <c r="P647" s="16" t="n">
        <f aca="false">N(P646)+IF($C647=検索!$B$49,1,0)</f>
        <v>0</v>
      </c>
    </row>
    <row r="648" customFormat="false" ht="15" hidden="false" customHeight="false" outlineLevel="0" collapsed="false">
      <c r="A648" s="16" t="s">
        <v>221</v>
      </c>
      <c r="B648" s="0" t="s">
        <v>1766</v>
      </c>
      <c r="C648" s="0" t="n">
        <v>117</v>
      </c>
      <c r="D648" s="0" t="str">
        <f aca="false">IFERROR(VLOOKUP($C648,薬効分類マスタ!$A$2:$B$180,2,FALSE()),"未登録")</f>
        <v>精神神経用剤</v>
      </c>
      <c r="E648" s="16" t="s">
        <v>1764</v>
      </c>
      <c r="F648" s="16" t="s">
        <v>262</v>
      </c>
      <c r="G648" s="16" t="s">
        <v>1767</v>
      </c>
      <c r="H648" s="16" t="s">
        <v>238</v>
      </c>
      <c r="I648" s="0" t="n">
        <v>6.3</v>
      </c>
      <c r="K648" s="0" t="str">
        <f aca="false">IFERROR(IF(VLOOKUP($C648,薬効分類マスタ!$A$2:$E$180,5,FALSE())=0,"",VLOOKUP($C648,薬効分類マスタ!$A$2:$E$180,5,FALSE())),"")</f>
        <v/>
      </c>
      <c r="L648" s="17"/>
      <c r="M648" s="0" t="str">
        <f aca="false">IF($K648="","",IF($L648&lt;&gt;"",$L648,VLOOKUP($C648,薬効分類マスタ!$A$2:$F$180,6,FALSE())))</f>
        <v/>
      </c>
      <c r="N648" s="0" t="str">
        <f aca="false">ASC(G648)</f>
        <v>ｽﾙﾓﾝﾁｰﾙ錠10mg</v>
      </c>
      <c r="O648" s="0" t="str">
        <f aca="false">ASC(E648)</f>
        <v>ﾄﾘﾐﾌﾟﾗﾐﾝﾏﾚｲﾝ酸塩</v>
      </c>
      <c r="P648" s="16" t="n">
        <f aca="false">N(P647)+IF($C648=検索!$B$49,1,0)</f>
        <v>0</v>
      </c>
    </row>
    <row r="649" customFormat="false" ht="15" hidden="false" customHeight="false" outlineLevel="0" collapsed="false">
      <c r="A649" s="16" t="s">
        <v>221</v>
      </c>
      <c r="B649" s="0" t="s">
        <v>1768</v>
      </c>
      <c r="C649" s="0" t="n">
        <v>117</v>
      </c>
      <c r="D649" s="0" t="str">
        <f aca="false">IFERROR(VLOOKUP($C649,薬効分類マスタ!$A$2:$B$180,2,FALSE()),"未登録")</f>
        <v>精神神経用剤</v>
      </c>
      <c r="E649" s="16" t="s">
        <v>1764</v>
      </c>
      <c r="F649" s="16" t="s">
        <v>622</v>
      </c>
      <c r="G649" s="16" t="s">
        <v>1769</v>
      </c>
      <c r="H649" s="16" t="s">
        <v>238</v>
      </c>
      <c r="I649" s="0" t="n">
        <v>10</v>
      </c>
      <c r="K649" s="0" t="str">
        <f aca="false">IFERROR(IF(VLOOKUP($C649,薬効分類マスタ!$A$2:$E$180,5,FALSE())=0,"",VLOOKUP($C649,薬効分類マスタ!$A$2:$E$180,5,FALSE())),"")</f>
        <v/>
      </c>
      <c r="L649" s="17"/>
      <c r="M649" s="0" t="str">
        <f aca="false">IF($K649="","",IF($L649&lt;&gt;"",$L649,VLOOKUP($C649,薬効分類マスタ!$A$2:$F$180,6,FALSE())))</f>
        <v/>
      </c>
      <c r="N649" s="0" t="str">
        <f aca="false">ASC(G649)</f>
        <v>ｽﾙﾓﾝﾁｰﾙ錠25mg</v>
      </c>
      <c r="O649" s="0" t="str">
        <f aca="false">ASC(E649)</f>
        <v>ﾄﾘﾐﾌﾟﾗﾐﾝﾏﾚｲﾝ酸塩</v>
      </c>
      <c r="P649" s="16" t="n">
        <f aca="false">N(P648)+IF($C649=検索!$B$49,1,0)</f>
        <v>0</v>
      </c>
    </row>
    <row r="650" customFormat="false" ht="15" hidden="false" customHeight="false" outlineLevel="0" collapsed="false">
      <c r="A650" s="16" t="s">
        <v>221</v>
      </c>
      <c r="B650" s="0" t="s">
        <v>1770</v>
      </c>
      <c r="C650" s="0" t="n">
        <v>117</v>
      </c>
      <c r="D650" s="0" t="str">
        <f aca="false">IFERROR(VLOOKUP($C650,薬効分類マスタ!$A$2:$B$180,2,FALSE()),"未登録")</f>
        <v>精神神経用剤</v>
      </c>
      <c r="E650" s="16" t="s">
        <v>1771</v>
      </c>
      <c r="F650" s="16" t="s">
        <v>262</v>
      </c>
      <c r="G650" s="16" t="s">
        <v>1772</v>
      </c>
      <c r="I650" s="0" t="n">
        <v>10.8</v>
      </c>
      <c r="K650" s="0" t="str">
        <f aca="false">IFERROR(IF(VLOOKUP($C650,薬効分類マスタ!$A$2:$E$180,5,FALSE())=0,"",VLOOKUP($C650,薬効分類マスタ!$A$2:$E$180,5,FALSE())),"")</f>
        <v/>
      </c>
      <c r="L650" s="17"/>
      <c r="M650" s="0" t="str">
        <f aca="false">IF($K650="","",IF($L650&lt;&gt;"",$L650,VLOOKUP($C650,薬効分類マスタ!$A$2:$F$180,6,FALSE())))</f>
        <v/>
      </c>
      <c r="N650" s="0" t="str">
        <f aca="false">ASC(G650)</f>
        <v>ｲﾐﾌﾟﾗﾐﾝ塩酸塩錠</v>
      </c>
      <c r="O650" s="0" t="str">
        <f aca="false">ASC(E650)</f>
        <v>ｲﾐﾌﾟﾗﾐﾝ塩酸塩</v>
      </c>
      <c r="P650" s="16" t="n">
        <f aca="false">N(P649)+IF($C650=検索!$B$49,1,0)</f>
        <v>0</v>
      </c>
    </row>
    <row r="651" customFormat="false" ht="15" hidden="false" customHeight="false" outlineLevel="0" collapsed="false">
      <c r="A651" s="16" t="s">
        <v>221</v>
      </c>
      <c r="B651" s="0" t="s">
        <v>1773</v>
      </c>
      <c r="C651" s="0" t="n">
        <v>117</v>
      </c>
      <c r="D651" s="0" t="str">
        <f aca="false">IFERROR(VLOOKUP($C651,薬効分類マスタ!$A$2:$B$180,2,FALSE()),"未登録")</f>
        <v>精神神経用剤</v>
      </c>
      <c r="E651" s="16" t="s">
        <v>1771</v>
      </c>
      <c r="F651" s="16" t="s">
        <v>622</v>
      </c>
      <c r="G651" s="16" t="s">
        <v>1772</v>
      </c>
      <c r="I651" s="0" t="n">
        <v>10.8</v>
      </c>
      <c r="K651" s="0" t="str">
        <f aca="false">IFERROR(IF(VLOOKUP($C651,薬効分類マスタ!$A$2:$E$180,5,FALSE())=0,"",VLOOKUP($C651,薬効分類マスタ!$A$2:$E$180,5,FALSE())),"")</f>
        <v/>
      </c>
      <c r="L651" s="17"/>
      <c r="M651" s="0" t="str">
        <f aca="false">IF($K651="","",IF($L651&lt;&gt;"",$L651,VLOOKUP($C651,薬効分類マスタ!$A$2:$F$180,6,FALSE())))</f>
        <v/>
      </c>
      <c r="N651" s="0" t="str">
        <f aca="false">ASC(G651)</f>
        <v>ｲﾐﾌﾟﾗﾐﾝ塩酸塩錠</v>
      </c>
      <c r="O651" s="0" t="str">
        <f aca="false">ASC(E651)</f>
        <v>ｲﾐﾌﾟﾗﾐﾝ塩酸塩</v>
      </c>
      <c r="P651" s="16" t="n">
        <f aca="false">N(P650)+IF($C651=検索!$B$49,1,0)</f>
        <v>0</v>
      </c>
    </row>
    <row r="652" customFormat="false" ht="15" hidden="false" customHeight="false" outlineLevel="0" collapsed="false">
      <c r="A652" s="16" t="s">
        <v>221</v>
      </c>
      <c r="B652" s="0" t="s">
        <v>1774</v>
      </c>
      <c r="C652" s="0" t="n">
        <v>117</v>
      </c>
      <c r="D652" s="0" t="str">
        <f aca="false">IFERROR(VLOOKUP($C652,薬効分類マスタ!$A$2:$B$180,2,FALSE()),"未登録")</f>
        <v>精神神経用剤</v>
      </c>
      <c r="E652" s="16" t="s">
        <v>1775</v>
      </c>
      <c r="F652" s="16" t="s">
        <v>307</v>
      </c>
      <c r="G652" s="16" t="s">
        <v>1776</v>
      </c>
      <c r="H652" s="16" t="s">
        <v>272</v>
      </c>
      <c r="I652" s="0" t="n">
        <v>24.3</v>
      </c>
      <c r="J652" s="16" t="s">
        <v>232</v>
      </c>
      <c r="K652" s="0" t="str">
        <f aca="false">IFERROR(IF(VLOOKUP($C652,薬効分類マスタ!$A$2:$E$180,5,FALSE())=0,"",VLOOKUP($C652,薬効分類マスタ!$A$2:$E$180,5,FALSE())),"")</f>
        <v/>
      </c>
      <c r="L652" s="17"/>
      <c r="M652" s="0" t="str">
        <f aca="false">IF($K652="","",IF($L652&lt;&gt;"",$L652,VLOOKUP($C652,薬効分類マスタ!$A$2:$F$180,6,FALSE())))</f>
        <v/>
      </c>
      <c r="N652" s="0" t="str">
        <f aca="false">ASC(G652)</f>
        <v>ｱﾓｷｻﾝ細粒10%</v>
      </c>
      <c r="O652" s="0" t="str">
        <f aca="false">ASC(E652)</f>
        <v>ｱﾓｷｻﾋﾟﾝ</v>
      </c>
      <c r="P652" s="16" t="n">
        <f aca="false">N(P651)+IF($C652=検索!$B$49,1,0)</f>
        <v>0</v>
      </c>
    </row>
    <row r="653" customFormat="false" ht="15" hidden="false" customHeight="false" outlineLevel="0" collapsed="false">
      <c r="A653" s="16" t="s">
        <v>221</v>
      </c>
      <c r="B653" s="0" t="s">
        <v>1777</v>
      </c>
      <c r="C653" s="0" t="n">
        <v>117</v>
      </c>
      <c r="D653" s="0" t="str">
        <f aca="false">IFERROR(VLOOKUP($C653,薬効分類マスタ!$A$2:$B$180,2,FALSE()),"未登録")</f>
        <v>精神神経用剤</v>
      </c>
      <c r="E653" s="16" t="s">
        <v>1775</v>
      </c>
      <c r="F653" s="16" t="s">
        <v>1778</v>
      </c>
      <c r="G653" s="16" t="s">
        <v>1779</v>
      </c>
      <c r="H653" s="16" t="s">
        <v>272</v>
      </c>
      <c r="I653" s="0" t="n">
        <v>6.3</v>
      </c>
      <c r="J653" s="16" t="s">
        <v>232</v>
      </c>
      <c r="K653" s="0" t="str">
        <f aca="false">IFERROR(IF(VLOOKUP($C653,薬効分類マスタ!$A$2:$E$180,5,FALSE())=0,"",VLOOKUP($C653,薬効分類マスタ!$A$2:$E$180,5,FALSE())),"")</f>
        <v/>
      </c>
      <c r="L653" s="17"/>
      <c r="M653" s="0" t="str">
        <f aca="false">IF($K653="","",IF($L653&lt;&gt;"",$L653,VLOOKUP($C653,薬効分類マスタ!$A$2:$F$180,6,FALSE())))</f>
        <v/>
      </c>
      <c r="N653" s="0" t="str">
        <f aca="false">ASC(G653)</f>
        <v>ｱﾓｷｻﾝｶﾌﾟｾﾙ10mg</v>
      </c>
      <c r="O653" s="0" t="str">
        <f aca="false">ASC(E653)</f>
        <v>ｱﾓｷｻﾋﾟﾝ</v>
      </c>
      <c r="P653" s="16" t="n">
        <f aca="false">N(P652)+IF($C653=検索!$B$49,1,0)</f>
        <v>0</v>
      </c>
    </row>
    <row r="654" customFormat="false" ht="15" hidden="false" customHeight="false" outlineLevel="0" collapsed="false">
      <c r="A654" s="16" t="s">
        <v>221</v>
      </c>
      <c r="B654" s="0" t="s">
        <v>1780</v>
      </c>
      <c r="C654" s="0" t="n">
        <v>117</v>
      </c>
      <c r="D654" s="0" t="str">
        <f aca="false">IFERROR(VLOOKUP($C654,薬効分類マスタ!$A$2:$B$180,2,FALSE()),"未登録")</f>
        <v>精神神経用剤</v>
      </c>
      <c r="E654" s="16" t="s">
        <v>1775</v>
      </c>
      <c r="F654" s="16" t="s">
        <v>1116</v>
      </c>
      <c r="G654" s="16" t="s">
        <v>1781</v>
      </c>
      <c r="H654" s="16" t="s">
        <v>272</v>
      </c>
      <c r="I654" s="0" t="n">
        <v>7.5</v>
      </c>
      <c r="J654" s="16" t="s">
        <v>232</v>
      </c>
      <c r="K654" s="0" t="str">
        <f aca="false">IFERROR(IF(VLOOKUP($C654,薬効分類マスタ!$A$2:$E$180,5,FALSE())=0,"",VLOOKUP($C654,薬効分類マスタ!$A$2:$E$180,5,FALSE())),"")</f>
        <v/>
      </c>
      <c r="L654" s="17"/>
      <c r="M654" s="0" t="str">
        <f aca="false">IF($K654="","",IF($L654&lt;&gt;"",$L654,VLOOKUP($C654,薬効分類マスタ!$A$2:$F$180,6,FALSE())))</f>
        <v/>
      </c>
      <c r="N654" s="0" t="str">
        <f aca="false">ASC(G654)</f>
        <v>ｱﾓｷｻﾝｶﾌﾟｾﾙ25mg</v>
      </c>
      <c r="O654" s="0" t="str">
        <f aca="false">ASC(E654)</f>
        <v>ｱﾓｷｻﾋﾟﾝ</v>
      </c>
      <c r="P654" s="16" t="n">
        <f aca="false">N(P653)+IF($C654=検索!$B$49,1,0)</f>
        <v>0</v>
      </c>
    </row>
    <row r="655" customFormat="false" ht="15" hidden="false" customHeight="false" outlineLevel="0" collapsed="false">
      <c r="A655" s="16" t="s">
        <v>221</v>
      </c>
      <c r="B655" s="0" t="s">
        <v>1782</v>
      </c>
      <c r="C655" s="0" t="n">
        <v>117</v>
      </c>
      <c r="D655" s="0" t="str">
        <f aca="false">IFERROR(VLOOKUP($C655,薬効分類マスタ!$A$2:$B$180,2,FALSE()),"未登録")</f>
        <v>精神神経用剤</v>
      </c>
      <c r="E655" s="16" t="s">
        <v>1775</v>
      </c>
      <c r="F655" s="16" t="s">
        <v>1783</v>
      </c>
      <c r="G655" s="16" t="s">
        <v>1784</v>
      </c>
      <c r="H655" s="16" t="s">
        <v>272</v>
      </c>
      <c r="I655" s="0" t="n">
        <v>11.1</v>
      </c>
      <c r="J655" s="16" t="s">
        <v>232</v>
      </c>
      <c r="K655" s="0" t="str">
        <f aca="false">IFERROR(IF(VLOOKUP($C655,薬効分類マスタ!$A$2:$E$180,5,FALSE())=0,"",VLOOKUP($C655,薬効分類マスタ!$A$2:$E$180,5,FALSE())),"")</f>
        <v/>
      </c>
      <c r="L655" s="17"/>
      <c r="M655" s="0" t="str">
        <f aca="false">IF($K655="","",IF($L655&lt;&gt;"",$L655,VLOOKUP($C655,薬効分類マスタ!$A$2:$F$180,6,FALSE())))</f>
        <v/>
      </c>
      <c r="N655" s="0" t="str">
        <f aca="false">ASC(G655)</f>
        <v>ｱﾓｷｻﾝｶﾌﾟｾﾙ50mg</v>
      </c>
      <c r="O655" s="0" t="str">
        <f aca="false">ASC(E655)</f>
        <v>ｱﾓｷｻﾋﾟﾝ</v>
      </c>
      <c r="P655" s="16" t="n">
        <f aca="false">N(P654)+IF($C655=検索!$B$49,1,0)</f>
        <v>0</v>
      </c>
    </row>
    <row r="656" customFormat="false" ht="15" hidden="false" customHeight="false" outlineLevel="0" collapsed="false">
      <c r="A656" s="16" t="s">
        <v>221</v>
      </c>
      <c r="B656" s="0" t="s">
        <v>1785</v>
      </c>
      <c r="C656" s="0" t="n">
        <v>117</v>
      </c>
      <c r="D656" s="0" t="str">
        <f aca="false">IFERROR(VLOOKUP($C656,薬効分類マスタ!$A$2:$B$180,2,FALSE()),"未登録")</f>
        <v>精神神経用剤</v>
      </c>
      <c r="E656" s="16" t="s">
        <v>1786</v>
      </c>
      <c r="F656" s="16" t="s">
        <v>262</v>
      </c>
      <c r="G656" s="16" t="s">
        <v>1787</v>
      </c>
      <c r="I656" s="0" t="n">
        <v>10.8</v>
      </c>
      <c r="K656" s="0" t="str">
        <f aca="false">IFERROR(IF(VLOOKUP($C656,薬効分類マスタ!$A$2:$E$180,5,FALSE())=0,"",VLOOKUP($C656,薬効分類マスタ!$A$2:$E$180,5,FALSE())),"")</f>
        <v/>
      </c>
      <c r="L656" s="17"/>
      <c r="M656" s="0" t="str">
        <f aca="false">IF($K656="","",IF($L656&lt;&gt;"",$L656,VLOOKUP($C656,薬効分類マスタ!$A$2:$F$180,6,FALSE())))</f>
        <v/>
      </c>
      <c r="N656" s="0" t="str">
        <f aca="false">ASC(G656)</f>
        <v>ｱﾐﾄﾘﾌﾟﾁﾘﾝ塩酸塩錠</v>
      </c>
      <c r="O656" s="0" t="str">
        <f aca="false">ASC(E656)</f>
        <v>ｱﾐﾄﾘﾌﾟﾁﾘﾝ塩酸塩</v>
      </c>
      <c r="P656" s="16" t="n">
        <f aca="false">N(P655)+IF($C656=検索!$B$49,1,0)</f>
        <v>0</v>
      </c>
    </row>
    <row r="657" customFormat="false" ht="15" hidden="false" customHeight="false" outlineLevel="0" collapsed="false">
      <c r="A657" s="16" t="s">
        <v>221</v>
      </c>
      <c r="B657" s="0" t="s">
        <v>1788</v>
      </c>
      <c r="C657" s="0" t="n">
        <v>117</v>
      </c>
      <c r="D657" s="0" t="str">
        <f aca="false">IFERROR(VLOOKUP($C657,薬効分類マスタ!$A$2:$B$180,2,FALSE()),"未登録")</f>
        <v>精神神経用剤</v>
      </c>
      <c r="E657" s="16" t="s">
        <v>1786</v>
      </c>
      <c r="F657" s="16" t="s">
        <v>622</v>
      </c>
      <c r="G657" s="16" t="s">
        <v>1787</v>
      </c>
      <c r="I657" s="0" t="n">
        <v>10.8</v>
      </c>
      <c r="K657" s="0" t="str">
        <f aca="false">IFERROR(IF(VLOOKUP($C657,薬効分類マスタ!$A$2:$E$180,5,FALSE())=0,"",VLOOKUP($C657,薬効分類マスタ!$A$2:$E$180,5,FALSE())),"")</f>
        <v/>
      </c>
      <c r="L657" s="17"/>
      <c r="M657" s="0" t="str">
        <f aca="false">IF($K657="","",IF($L657&lt;&gt;"",$L657,VLOOKUP($C657,薬効分類マスタ!$A$2:$F$180,6,FALSE())))</f>
        <v/>
      </c>
      <c r="N657" s="0" t="str">
        <f aca="false">ASC(G657)</f>
        <v>ｱﾐﾄﾘﾌﾟﾁﾘﾝ塩酸塩錠</v>
      </c>
      <c r="O657" s="0" t="str">
        <f aca="false">ASC(E657)</f>
        <v>ｱﾐﾄﾘﾌﾟﾁﾘﾝ塩酸塩</v>
      </c>
      <c r="P657" s="16" t="n">
        <f aca="false">N(P656)+IF($C657=検索!$B$49,1,0)</f>
        <v>0</v>
      </c>
    </row>
    <row r="658" customFormat="false" ht="15" hidden="false" customHeight="false" outlineLevel="0" collapsed="false">
      <c r="A658" s="16" t="s">
        <v>221</v>
      </c>
      <c r="B658" s="0" t="s">
        <v>1789</v>
      </c>
      <c r="C658" s="0" t="n">
        <v>117</v>
      </c>
      <c r="D658" s="0" t="str">
        <f aca="false">IFERROR(VLOOKUP($C658,薬効分類マスタ!$A$2:$B$180,2,FALSE()),"未登録")</f>
        <v>精神神経用剤</v>
      </c>
      <c r="E658" s="16" t="s">
        <v>1790</v>
      </c>
      <c r="F658" s="16" t="s">
        <v>262</v>
      </c>
      <c r="G658" s="16" t="s">
        <v>1791</v>
      </c>
      <c r="H658" s="16" t="s">
        <v>504</v>
      </c>
      <c r="I658" s="0" t="n">
        <v>10.8</v>
      </c>
      <c r="J658" s="16" t="s">
        <v>232</v>
      </c>
      <c r="K658" s="0" t="str">
        <f aca="false">IFERROR(IF(VLOOKUP($C658,薬効分類マスタ!$A$2:$E$180,5,FALSE())=0,"",VLOOKUP($C658,薬効分類マスタ!$A$2:$E$180,5,FALSE())),"")</f>
        <v/>
      </c>
      <c r="L658" s="17"/>
      <c r="M658" s="0" t="str">
        <f aca="false">IF($K658="","",IF($L658&lt;&gt;"",$L658,VLOOKUP($C658,薬効分類マスタ!$A$2:$F$180,6,FALSE())))</f>
        <v/>
      </c>
      <c r="N658" s="0" t="str">
        <f aca="false">ASC(G658)</f>
        <v>ﾉﾘﾄﾚﾝ錠10mg</v>
      </c>
      <c r="O658" s="0" t="str">
        <f aca="false">ASC(E658)</f>
        <v>ﾉﾙﾄﾘﾌﾟﾁﾘﾝ塩酸塩</v>
      </c>
      <c r="P658" s="16" t="n">
        <f aca="false">N(P657)+IF($C658=検索!$B$49,1,0)</f>
        <v>0</v>
      </c>
    </row>
    <row r="659" customFormat="false" ht="15" hidden="false" customHeight="false" outlineLevel="0" collapsed="false">
      <c r="A659" s="16" t="s">
        <v>221</v>
      </c>
      <c r="B659" s="0" t="s">
        <v>1792</v>
      </c>
      <c r="C659" s="0" t="n">
        <v>117</v>
      </c>
      <c r="D659" s="0" t="str">
        <f aca="false">IFERROR(VLOOKUP($C659,薬効分類マスタ!$A$2:$B$180,2,FALSE()),"未登録")</f>
        <v>精神神経用剤</v>
      </c>
      <c r="E659" s="16" t="s">
        <v>1790</v>
      </c>
      <c r="F659" s="16" t="s">
        <v>622</v>
      </c>
      <c r="G659" s="16" t="s">
        <v>1793</v>
      </c>
      <c r="H659" s="16" t="s">
        <v>504</v>
      </c>
      <c r="I659" s="0" t="n">
        <v>10.8</v>
      </c>
      <c r="J659" s="16" t="s">
        <v>232</v>
      </c>
      <c r="K659" s="0" t="str">
        <f aca="false">IFERROR(IF(VLOOKUP($C659,薬効分類マスタ!$A$2:$E$180,5,FALSE())=0,"",VLOOKUP($C659,薬効分類マスタ!$A$2:$E$180,5,FALSE())),"")</f>
        <v/>
      </c>
      <c r="L659" s="17"/>
      <c r="M659" s="0" t="str">
        <f aca="false">IF($K659="","",IF($L659&lt;&gt;"",$L659,VLOOKUP($C659,薬効分類マスタ!$A$2:$F$180,6,FALSE())))</f>
        <v/>
      </c>
      <c r="N659" s="0" t="str">
        <f aca="false">ASC(G659)</f>
        <v>ﾉﾘﾄﾚﾝ錠25mg</v>
      </c>
      <c r="O659" s="0" t="str">
        <f aca="false">ASC(E659)</f>
        <v>ﾉﾙﾄﾘﾌﾟﾁﾘﾝ塩酸塩</v>
      </c>
      <c r="P659" s="16" t="n">
        <f aca="false">N(P658)+IF($C659=検索!$B$49,1,0)</f>
        <v>0</v>
      </c>
    </row>
    <row r="660" customFormat="false" ht="15" hidden="false" customHeight="false" outlineLevel="0" collapsed="false">
      <c r="A660" s="16" t="s">
        <v>221</v>
      </c>
      <c r="B660" s="0" t="s">
        <v>1794</v>
      </c>
      <c r="C660" s="0" t="n">
        <v>117</v>
      </c>
      <c r="D660" s="0" t="str">
        <f aca="false">IFERROR(VLOOKUP($C660,薬効分類マスタ!$A$2:$B$180,2,FALSE()),"未登録")</f>
        <v>精神神経用剤</v>
      </c>
      <c r="E660" s="16" t="s">
        <v>1795</v>
      </c>
      <c r="F660" s="16" t="s">
        <v>262</v>
      </c>
      <c r="G660" s="16" t="s">
        <v>1796</v>
      </c>
      <c r="H660" s="16" t="s">
        <v>272</v>
      </c>
      <c r="I660" s="0" t="n">
        <v>6.3</v>
      </c>
      <c r="K660" s="0" t="str">
        <f aca="false">IFERROR(IF(VLOOKUP($C660,薬効分類マスタ!$A$2:$E$180,5,FALSE())=0,"",VLOOKUP($C660,薬効分類マスタ!$A$2:$E$180,5,FALSE())),"")</f>
        <v/>
      </c>
      <c r="L660" s="17"/>
      <c r="M660" s="0" t="str">
        <f aca="false">IF($K660="","",IF($L660&lt;&gt;"",$L660,VLOOKUP($C660,薬効分類マスタ!$A$2:$F$180,6,FALSE())))</f>
        <v/>
      </c>
      <c r="N660" s="0" t="str">
        <f aca="false">ASC(G660)</f>
        <v>ｱﾀﾗｯｸｽ錠10mg</v>
      </c>
      <c r="O660" s="0" t="str">
        <f aca="false">ASC(E660)</f>
        <v>ﾋﾄﾞﾛｷｼｼﾞﾝ塩酸塩</v>
      </c>
      <c r="P660" s="16" t="n">
        <f aca="false">N(P659)+IF($C660=検索!$B$49,1,0)</f>
        <v>0</v>
      </c>
    </row>
    <row r="661" customFormat="false" ht="15" hidden="false" customHeight="false" outlineLevel="0" collapsed="false">
      <c r="A661" s="16" t="s">
        <v>221</v>
      </c>
      <c r="B661" s="0" t="s">
        <v>1797</v>
      </c>
      <c r="C661" s="0" t="n">
        <v>117</v>
      </c>
      <c r="D661" s="0" t="str">
        <f aca="false">IFERROR(VLOOKUP($C661,薬効分類マスタ!$A$2:$B$180,2,FALSE()),"未登録")</f>
        <v>精神神経用剤</v>
      </c>
      <c r="E661" s="16" t="s">
        <v>1795</v>
      </c>
      <c r="F661" s="16" t="s">
        <v>622</v>
      </c>
      <c r="G661" s="16" t="s">
        <v>1798</v>
      </c>
      <c r="H661" s="16" t="s">
        <v>272</v>
      </c>
      <c r="I661" s="0" t="n">
        <v>6.3</v>
      </c>
      <c r="K661" s="0" t="str">
        <f aca="false">IFERROR(IF(VLOOKUP($C661,薬効分類マスタ!$A$2:$E$180,5,FALSE())=0,"",VLOOKUP($C661,薬効分類マスタ!$A$2:$E$180,5,FALSE())),"")</f>
        <v/>
      </c>
      <c r="L661" s="17"/>
      <c r="M661" s="0" t="str">
        <f aca="false">IF($K661="","",IF($L661&lt;&gt;"",$L661,VLOOKUP($C661,薬効分類マスタ!$A$2:$F$180,6,FALSE())))</f>
        <v/>
      </c>
      <c r="N661" s="0" t="str">
        <f aca="false">ASC(G661)</f>
        <v>ｱﾀﾗｯｸｽ錠25mg</v>
      </c>
      <c r="O661" s="0" t="str">
        <f aca="false">ASC(E661)</f>
        <v>ﾋﾄﾞﾛｷｼｼﾞﾝ塩酸塩</v>
      </c>
      <c r="P661" s="16" t="n">
        <f aca="false">N(P660)+IF($C661=検索!$B$49,1,0)</f>
        <v>0</v>
      </c>
    </row>
    <row r="662" customFormat="false" ht="15" hidden="false" customHeight="false" outlineLevel="0" collapsed="false">
      <c r="A662" s="16" t="s">
        <v>221</v>
      </c>
      <c r="B662" s="0" t="s">
        <v>1799</v>
      </c>
      <c r="C662" s="0" t="n">
        <v>117</v>
      </c>
      <c r="D662" s="0" t="str">
        <f aca="false">IFERROR(VLOOKUP($C662,薬効分類マスタ!$A$2:$B$180,2,FALSE()),"未登録")</f>
        <v>精神神経用剤</v>
      </c>
      <c r="E662" s="16" t="s">
        <v>1800</v>
      </c>
      <c r="F662" s="16" t="s">
        <v>411</v>
      </c>
      <c r="G662" s="16" t="s">
        <v>1801</v>
      </c>
      <c r="H662" s="16" t="s">
        <v>309</v>
      </c>
      <c r="I662" s="0" t="n">
        <v>10.3</v>
      </c>
      <c r="K662" s="0" t="str">
        <f aca="false">IFERROR(IF(VLOOKUP($C662,薬効分類マスタ!$A$2:$E$180,5,FALSE())=0,"",VLOOKUP($C662,薬効分類マスタ!$A$2:$E$180,5,FALSE())),"")</f>
        <v/>
      </c>
      <c r="L662" s="17"/>
      <c r="M662" s="0" t="str">
        <f aca="false">IF($K662="","",IF($L662&lt;&gt;"",$L662,VLOOKUP($C662,薬効分類マスタ!$A$2:$F$180,6,FALSE())))</f>
        <v/>
      </c>
      <c r="N662" s="0" t="str">
        <f aca="false">ASC(G662)</f>
        <v>ﾌﾟﾛﾋﾟﾀﾝ錠50mg</v>
      </c>
      <c r="O662" s="0" t="str">
        <f aca="false">ASC(E662)</f>
        <v>ﾋﾟﾊﾟﾝﾍﾟﾛﾝ塩酸塩</v>
      </c>
      <c r="P662" s="16" t="n">
        <f aca="false">N(P661)+IF($C662=検索!$B$49,1,0)</f>
        <v>0</v>
      </c>
    </row>
    <row r="663" customFormat="false" ht="15" hidden="false" customHeight="false" outlineLevel="0" collapsed="false">
      <c r="A663" s="16" t="s">
        <v>221</v>
      </c>
      <c r="B663" s="0" t="s">
        <v>1802</v>
      </c>
      <c r="C663" s="0" t="n">
        <v>117</v>
      </c>
      <c r="D663" s="0" t="str">
        <f aca="false">IFERROR(VLOOKUP($C663,薬効分類マスタ!$A$2:$B$180,2,FALSE()),"未登録")</f>
        <v>精神神経用剤</v>
      </c>
      <c r="E663" s="16" t="s">
        <v>1803</v>
      </c>
      <c r="F663" s="16" t="s">
        <v>262</v>
      </c>
      <c r="G663" s="16" t="s">
        <v>1804</v>
      </c>
      <c r="H663" s="16" t="s">
        <v>658</v>
      </c>
      <c r="I663" s="0" t="n">
        <v>6.3</v>
      </c>
      <c r="J663" s="16" t="s">
        <v>232</v>
      </c>
      <c r="K663" s="0" t="str">
        <f aca="false">IFERROR(IF(VLOOKUP($C663,薬効分類マスタ!$A$2:$E$180,5,FALSE())=0,"",VLOOKUP($C663,薬効分類マスタ!$A$2:$E$180,5,FALSE())),"")</f>
        <v/>
      </c>
      <c r="L663" s="17"/>
      <c r="M663" s="0" t="str">
        <f aca="false">IF($K663="","",IF($L663&lt;&gt;"",$L663,VLOOKUP($C663,薬効分類マスタ!$A$2:$F$180,6,FALSE())))</f>
        <v/>
      </c>
      <c r="N663" s="0" t="str">
        <f aca="false">ASC(G663)</f>
        <v>ﾙｼﾞｵﾐｰﾙ錠10mg</v>
      </c>
      <c r="O663" s="0" t="str">
        <f aca="false">ASC(E663)</f>
        <v>ﾏﾌﾟﾛﾁﾘﾝ塩酸塩</v>
      </c>
      <c r="P663" s="16" t="n">
        <f aca="false">N(P662)+IF($C663=検索!$B$49,1,0)</f>
        <v>0</v>
      </c>
    </row>
    <row r="664" customFormat="false" ht="15" hidden="false" customHeight="false" outlineLevel="0" collapsed="false">
      <c r="A664" s="16" t="s">
        <v>221</v>
      </c>
      <c r="B664" s="0" t="s">
        <v>1805</v>
      </c>
      <c r="C664" s="0" t="n">
        <v>117</v>
      </c>
      <c r="D664" s="0" t="str">
        <f aca="false">IFERROR(VLOOKUP($C664,薬効分類マスタ!$A$2:$B$180,2,FALSE()),"未登録")</f>
        <v>精神神経用剤</v>
      </c>
      <c r="E664" s="16" t="s">
        <v>1803</v>
      </c>
      <c r="F664" s="16" t="s">
        <v>262</v>
      </c>
      <c r="G664" s="16" t="s">
        <v>1806</v>
      </c>
      <c r="H664" s="16" t="s">
        <v>238</v>
      </c>
      <c r="I664" s="0" t="n">
        <v>6.3</v>
      </c>
      <c r="J664" s="16" t="s">
        <v>239</v>
      </c>
      <c r="K664" s="0" t="str">
        <f aca="false">IFERROR(IF(VLOOKUP($C664,薬効分類マスタ!$A$2:$E$180,5,FALSE())=0,"",VLOOKUP($C664,薬効分類マスタ!$A$2:$E$180,5,FALSE())),"")</f>
        <v/>
      </c>
      <c r="L664" s="17"/>
      <c r="M664" s="0" t="str">
        <f aca="false">IF($K664="","",IF($L664&lt;&gt;"",$L664,VLOOKUP($C664,薬効分類マスタ!$A$2:$F$180,6,FALSE())))</f>
        <v/>
      </c>
      <c r="N664" s="0" t="str">
        <f aca="false">ASC(G664)</f>
        <v>ﾏﾌﾟﾛﾁﾘﾝ塩酸塩錠10mg｢ｱﾒﾙ｣</v>
      </c>
      <c r="O664" s="0" t="str">
        <f aca="false">ASC(E664)</f>
        <v>ﾏﾌﾟﾛﾁﾘﾝ塩酸塩</v>
      </c>
      <c r="P664" s="16" t="n">
        <f aca="false">N(P663)+IF($C664=検索!$B$49,1,0)</f>
        <v>0</v>
      </c>
    </row>
    <row r="665" customFormat="false" ht="15" hidden="false" customHeight="false" outlineLevel="0" collapsed="false">
      <c r="A665" s="16" t="s">
        <v>221</v>
      </c>
      <c r="B665" s="0" t="s">
        <v>1807</v>
      </c>
      <c r="C665" s="0" t="n">
        <v>117</v>
      </c>
      <c r="D665" s="0" t="str">
        <f aca="false">IFERROR(VLOOKUP($C665,薬効分類マスタ!$A$2:$B$180,2,FALSE()),"未登録")</f>
        <v>精神神経用剤</v>
      </c>
      <c r="E665" s="16" t="s">
        <v>1803</v>
      </c>
      <c r="F665" s="16" t="s">
        <v>622</v>
      </c>
      <c r="G665" s="16" t="s">
        <v>1808</v>
      </c>
      <c r="H665" s="16" t="s">
        <v>658</v>
      </c>
      <c r="I665" s="0" t="n">
        <v>10.2</v>
      </c>
      <c r="J665" s="16" t="s">
        <v>232</v>
      </c>
      <c r="K665" s="0" t="str">
        <f aca="false">IFERROR(IF(VLOOKUP($C665,薬効分類マスタ!$A$2:$E$180,5,FALSE())=0,"",VLOOKUP($C665,薬効分類マスタ!$A$2:$E$180,5,FALSE())),"")</f>
        <v/>
      </c>
      <c r="L665" s="17"/>
      <c r="M665" s="0" t="str">
        <f aca="false">IF($K665="","",IF($L665&lt;&gt;"",$L665,VLOOKUP($C665,薬効分類マスタ!$A$2:$F$180,6,FALSE())))</f>
        <v/>
      </c>
      <c r="N665" s="0" t="str">
        <f aca="false">ASC(G665)</f>
        <v>ﾙｼﾞｵﾐｰﾙ錠25mg</v>
      </c>
      <c r="O665" s="0" t="str">
        <f aca="false">ASC(E665)</f>
        <v>ﾏﾌﾟﾛﾁﾘﾝ塩酸塩</v>
      </c>
      <c r="P665" s="16" t="n">
        <f aca="false">N(P664)+IF($C665=検索!$B$49,1,0)</f>
        <v>0</v>
      </c>
    </row>
    <row r="666" customFormat="false" ht="15" hidden="false" customHeight="false" outlineLevel="0" collapsed="false">
      <c r="A666" s="16" t="s">
        <v>221</v>
      </c>
      <c r="B666" s="0" t="s">
        <v>1809</v>
      </c>
      <c r="C666" s="0" t="n">
        <v>117</v>
      </c>
      <c r="D666" s="0" t="str">
        <f aca="false">IFERROR(VLOOKUP($C666,薬効分類マスタ!$A$2:$B$180,2,FALSE()),"未登録")</f>
        <v>精神神経用剤</v>
      </c>
      <c r="E666" s="16" t="s">
        <v>1803</v>
      </c>
      <c r="F666" s="16" t="s">
        <v>622</v>
      </c>
      <c r="G666" s="16" t="s">
        <v>1810</v>
      </c>
      <c r="H666" s="16" t="s">
        <v>238</v>
      </c>
      <c r="I666" s="0" t="n">
        <v>7.2</v>
      </c>
      <c r="J666" s="16" t="s">
        <v>239</v>
      </c>
      <c r="K666" s="0" t="str">
        <f aca="false">IFERROR(IF(VLOOKUP($C666,薬効分類マスタ!$A$2:$E$180,5,FALSE())=0,"",VLOOKUP($C666,薬効分類マスタ!$A$2:$E$180,5,FALSE())),"")</f>
        <v/>
      </c>
      <c r="L666" s="17"/>
      <c r="M666" s="0" t="str">
        <f aca="false">IF($K666="","",IF($L666&lt;&gt;"",$L666,VLOOKUP($C666,薬効分類マスタ!$A$2:$F$180,6,FALSE())))</f>
        <v/>
      </c>
      <c r="N666" s="0" t="str">
        <f aca="false">ASC(G666)</f>
        <v>ﾏﾌﾟﾛﾁﾘﾝ塩酸塩錠25mg｢ｱﾒﾙ｣</v>
      </c>
      <c r="O666" s="0" t="str">
        <f aca="false">ASC(E666)</f>
        <v>ﾏﾌﾟﾛﾁﾘﾝ塩酸塩</v>
      </c>
      <c r="P666" s="16" t="n">
        <f aca="false">N(P665)+IF($C666=検索!$B$49,1,0)</f>
        <v>0</v>
      </c>
    </row>
    <row r="667" customFormat="false" ht="15" hidden="false" customHeight="false" outlineLevel="0" collapsed="false">
      <c r="A667" s="16" t="s">
        <v>221</v>
      </c>
      <c r="B667" s="0" t="s">
        <v>1811</v>
      </c>
      <c r="C667" s="0" t="n">
        <v>117</v>
      </c>
      <c r="D667" s="0" t="str">
        <f aca="false">IFERROR(VLOOKUP($C667,薬効分類マスタ!$A$2:$B$180,2,FALSE()),"未登録")</f>
        <v>精神神経用剤</v>
      </c>
      <c r="E667" s="16" t="s">
        <v>1812</v>
      </c>
      <c r="F667" s="16" t="s">
        <v>262</v>
      </c>
      <c r="G667" s="16" t="s">
        <v>1813</v>
      </c>
      <c r="H667" s="16" t="s">
        <v>1133</v>
      </c>
      <c r="I667" s="0" t="n">
        <v>6.3</v>
      </c>
      <c r="K667" s="0" t="str">
        <f aca="false">IFERROR(IF(VLOOKUP($C667,薬効分類マスタ!$A$2:$E$180,5,FALSE())=0,"",VLOOKUP($C667,薬効分類マスタ!$A$2:$E$180,5,FALSE())),"")</f>
        <v/>
      </c>
      <c r="L667" s="17"/>
      <c r="M667" s="0" t="str">
        <f aca="false">IF($K667="","",IF($L667&lt;&gt;"",$L667,VLOOKUP($C667,薬効分類マスタ!$A$2:$F$180,6,FALSE())))</f>
        <v/>
      </c>
      <c r="N667" s="0" t="str">
        <f aca="false">ASC(G667)</f>
        <v>ﾘﾀﾘﾝ錠10mg</v>
      </c>
      <c r="O667" s="0" t="str">
        <f aca="false">ASC(E667)</f>
        <v>ﾒﾁﾙﾌｪﾆﾃﾞｰﾄ塩酸塩</v>
      </c>
      <c r="P667" s="16" t="n">
        <f aca="false">N(P666)+IF($C667=検索!$B$49,1,0)</f>
        <v>0</v>
      </c>
    </row>
    <row r="668" customFormat="false" ht="15" hidden="false" customHeight="false" outlineLevel="0" collapsed="false">
      <c r="A668" s="16" t="s">
        <v>221</v>
      </c>
      <c r="B668" s="0" t="s">
        <v>1814</v>
      </c>
      <c r="C668" s="0" t="n">
        <v>117</v>
      </c>
      <c r="D668" s="0" t="str">
        <f aca="false">IFERROR(VLOOKUP($C668,薬効分類マスタ!$A$2:$B$180,2,FALSE()),"未登録")</f>
        <v>精神神経用剤</v>
      </c>
      <c r="E668" s="16" t="s">
        <v>1812</v>
      </c>
      <c r="F668" s="16" t="s">
        <v>1815</v>
      </c>
      <c r="G668" s="16" t="s">
        <v>1816</v>
      </c>
      <c r="H668" s="16" t="s">
        <v>1356</v>
      </c>
      <c r="I668" s="0" t="n">
        <v>232</v>
      </c>
      <c r="J668" s="16" t="s">
        <v>232</v>
      </c>
      <c r="K668" s="0" t="str">
        <f aca="false">IFERROR(IF(VLOOKUP($C668,薬効分類マスタ!$A$2:$E$180,5,FALSE())=0,"",VLOOKUP($C668,薬効分類マスタ!$A$2:$E$180,5,FALSE())),"")</f>
        <v/>
      </c>
      <c r="L668" s="17"/>
      <c r="M668" s="0" t="str">
        <f aca="false">IF($K668="","",IF($L668&lt;&gt;"",$L668,VLOOKUP($C668,薬効分類マスタ!$A$2:$F$180,6,FALSE())))</f>
        <v/>
      </c>
      <c r="N668" s="0" t="str">
        <f aca="false">ASC(G668)</f>
        <v>ｺﾝｻｰﾀ錠18mg</v>
      </c>
      <c r="O668" s="0" t="str">
        <f aca="false">ASC(E668)</f>
        <v>ﾒﾁﾙﾌｪﾆﾃﾞｰﾄ塩酸塩</v>
      </c>
      <c r="P668" s="16" t="n">
        <f aca="false">N(P667)+IF($C668=検索!$B$49,1,0)</f>
        <v>0</v>
      </c>
    </row>
    <row r="669" customFormat="false" ht="15" hidden="false" customHeight="false" outlineLevel="0" collapsed="false">
      <c r="A669" s="16" t="s">
        <v>221</v>
      </c>
      <c r="B669" s="0" t="s">
        <v>1817</v>
      </c>
      <c r="C669" s="0" t="n">
        <v>117</v>
      </c>
      <c r="D669" s="0" t="str">
        <f aca="false">IFERROR(VLOOKUP($C669,薬効分類マスタ!$A$2:$B$180,2,FALSE()),"未登録")</f>
        <v>精神神経用剤</v>
      </c>
      <c r="E669" s="16" t="s">
        <v>1812</v>
      </c>
      <c r="F669" s="16" t="s">
        <v>1818</v>
      </c>
      <c r="G669" s="16" t="s">
        <v>1819</v>
      </c>
      <c r="H669" s="16" t="s">
        <v>1356</v>
      </c>
      <c r="I669" s="0" t="n">
        <v>257.7</v>
      </c>
      <c r="J669" s="16" t="s">
        <v>232</v>
      </c>
      <c r="K669" s="0" t="str">
        <f aca="false">IFERROR(IF(VLOOKUP($C669,薬効分類マスタ!$A$2:$E$180,5,FALSE())=0,"",VLOOKUP($C669,薬効分類マスタ!$A$2:$E$180,5,FALSE())),"")</f>
        <v/>
      </c>
      <c r="L669" s="17"/>
      <c r="M669" s="0" t="str">
        <f aca="false">IF($K669="","",IF($L669&lt;&gt;"",$L669,VLOOKUP($C669,薬効分類マスタ!$A$2:$F$180,6,FALSE())))</f>
        <v/>
      </c>
      <c r="N669" s="0" t="str">
        <f aca="false">ASC(G669)</f>
        <v>ｺﾝｻｰﾀ錠27mg</v>
      </c>
      <c r="O669" s="0" t="str">
        <f aca="false">ASC(E669)</f>
        <v>ﾒﾁﾙﾌｪﾆﾃﾞｰﾄ塩酸塩</v>
      </c>
      <c r="P669" s="16" t="n">
        <f aca="false">N(P668)+IF($C669=検索!$B$49,1,0)</f>
        <v>0</v>
      </c>
    </row>
    <row r="670" customFormat="false" ht="15" hidden="false" customHeight="false" outlineLevel="0" collapsed="false">
      <c r="A670" s="16" t="s">
        <v>221</v>
      </c>
      <c r="B670" s="0" t="s">
        <v>1820</v>
      </c>
      <c r="C670" s="0" t="n">
        <v>117</v>
      </c>
      <c r="D670" s="0" t="str">
        <f aca="false">IFERROR(VLOOKUP($C670,薬効分類マスタ!$A$2:$B$180,2,FALSE()),"未登録")</f>
        <v>精神神経用剤</v>
      </c>
      <c r="E670" s="16" t="s">
        <v>1812</v>
      </c>
      <c r="F670" s="16" t="s">
        <v>1821</v>
      </c>
      <c r="G670" s="16" t="s">
        <v>1822</v>
      </c>
      <c r="H670" s="16" t="s">
        <v>1356</v>
      </c>
      <c r="I670" s="0" t="n">
        <v>270.2</v>
      </c>
      <c r="J670" s="16" t="s">
        <v>232</v>
      </c>
      <c r="K670" s="0" t="str">
        <f aca="false">IFERROR(IF(VLOOKUP($C670,薬効分類マスタ!$A$2:$E$180,5,FALSE())=0,"",VLOOKUP($C670,薬効分類マスタ!$A$2:$E$180,5,FALSE())),"")</f>
        <v/>
      </c>
      <c r="L670" s="17"/>
      <c r="M670" s="0" t="str">
        <f aca="false">IF($K670="","",IF($L670&lt;&gt;"",$L670,VLOOKUP($C670,薬効分類マスタ!$A$2:$F$180,6,FALSE())))</f>
        <v/>
      </c>
      <c r="N670" s="0" t="str">
        <f aca="false">ASC(G670)</f>
        <v>ｺﾝｻｰﾀ錠36mg</v>
      </c>
      <c r="O670" s="0" t="str">
        <f aca="false">ASC(E670)</f>
        <v>ﾒﾁﾙﾌｪﾆﾃﾞｰﾄ塩酸塩</v>
      </c>
      <c r="P670" s="16" t="n">
        <f aca="false">N(P669)+IF($C670=検索!$B$49,1,0)</f>
        <v>0</v>
      </c>
    </row>
    <row r="671" customFormat="false" ht="15" hidden="false" customHeight="false" outlineLevel="0" collapsed="false">
      <c r="A671" s="16" t="s">
        <v>221</v>
      </c>
      <c r="B671" s="0" t="s">
        <v>1823</v>
      </c>
      <c r="C671" s="0" t="n">
        <v>117</v>
      </c>
      <c r="D671" s="0" t="str">
        <f aca="false">IFERROR(VLOOKUP($C671,薬効分類マスタ!$A$2:$B$180,2,FALSE()),"未登録")</f>
        <v>精神神経用剤</v>
      </c>
      <c r="E671" s="16" t="s">
        <v>1824</v>
      </c>
      <c r="F671" s="16" t="s">
        <v>307</v>
      </c>
      <c r="G671" s="16" t="s">
        <v>1825</v>
      </c>
      <c r="H671" s="16" t="s">
        <v>473</v>
      </c>
      <c r="I671" s="0" t="n">
        <v>66.4</v>
      </c>
      <c r="J671" s="16" t="s">
        <v>232</v>
      </c>
      <c r="K671" s="0" t="str">
        <f aca="false">IFERROR(IF(VLOOKUP($C671,薬効分類マスタ!$A$2:$E$180,5,FALSE())=0,"",VLOOKUP($C671,薬効分類マスタ!$A$2:$E$180,5,FALSE())),"")</f>
        <v/>
      </c>
      <c r="L671" s="17"/>
      <c r="M671" s="0" t="str">
        <f aca="false">IF($K671="","",IF($L671&lt;&gt;"",$L671,VLOOKUP($C671,薬効分類マスタ!$A$2:$F$180,6,FALSE())))</f>
        <v/>
      </c>
      <c r="N671" s="0" t="str">
        <f aca="false">ASC(G671)</f>
        <v>ﾘｰｾﾞ顆粒10%</v>
      </c>
      <c r="O671" s="0" t="str">
        <f aca="false">ASC(E671)</f>
        <v>ｸﾛﾁｱｾﾞﾊﾟﾑ</v>
      </c>
      <c r="P671" s="16" t="n">
        <f aca="false">N(P670)+IF($C671=検索!$B$49,1,0)</f>
        <v>0</v>
      </c>
    </row>
    <row r="672" customFormat="false" ht="15" hidden="false" customHeight="false" outlineLevel="0" collapsed="false">
      <c r="A672" s="16" t="s">
        <v>221</v>
      </c>
      <c r="B672" s="0" t="s">
        <v>1826</v>
      </c>
      <c r="C672" s="0" t="n">
        <v>117</v>
      </c>
      <c r="D672" s="0" t="str">
        <f aca="false">IFERROR(VLOOKUP($C672,薬効分類マスタ!$A$2:$B$180,2,FALSE()),"未登録")</f>
        <v>精神神経用剤</v>
      </c>
      <c r="E672" s="16" t="s">
        <v>1824</v>
      </c>
      <c r="F672" s="16" t="s">
        <v>257</v>
      </c>
      <c r="G672" s="16" t="s">
        <v>1827</v>
      </c>
      <c r="I672" s="0" t="n">
        <v>10.8</v>
      </c>
      <c r="J672" s="16" t="s">
        <v>239</v>
      </c>
      <c r="K672" s="0" t="str">
        <f aca="false">IFERROR(IF(VLOOKUP($C672,薬効分類マスタ!$A$2:$E$180,5,FALSE())=0,"",VLOOKUP($C672,薬効分類マスタ!$A$2:$E$180,5,FALSE())),"")</f>
        <v/>
      </c>
      <c r="L672" s="17"/>
      <c r="M672" s="0" t="str">
        <f aca="false">IF($K672="","",IF($L672&lt;&gt;"",$L672,VLOOKUP($C672,薬効分類マスタ!$A$2:$F$180,6,FALSE())))</f>
        <v/>
      </c>
      <c r="N672" s="0" t="str">
        <f aca="false">ASC(G672)</f>
        <v>ｸﾛﾁｱｾﾞﾊﾟﾑ5mg錠</v>
      </c>
      <c r="O672" s="0" t="str">
        <f aca="false">ASC(E672)</f>
        <v>ｸﾛﾁｱｾﾞﾊﾟﾑ</v>
      </c>
      <c r="P672" s="16" t="n">
        <f aca="false">N(P671)+IF($C672=検索!$B$49,1,0)</f>
        <v>0</v>
      </c>
    </row>
    <row r="673" customFormat="false" ht="15" hidden="false" customHeight="false" outlineLevel="0" collapsed="false">
      <c r="A673" s="16" t="s">
        <v>221</v>
      </c>
      <c r="B673" s="0" t="s">
        <v>1828</v>
      </c>
      <c r="C673" s="0" t="n">
        <v>117</v>
      </c>
      <c r="D673" s="0" t="str">
        <f aca="false">IFERROR(VLOOKUP($C673,薬効分類マスタ!$A$2:$B$180,2,FALSE()),"未登録")</f>
        <v>精神神経用剤</v>
      </c>
      <c r="E673" s="16" t="s">
        <v>1824</v>
      </c>
      <c r="F673" s="16" t="s">
        <v>257</v>
      </c>
      <c r="G673" s="16" t="s">
        <v>1829</v>
      </c>
      <c r="H673" s="16" t="s">
        <v>473</v>
      </c>
      <c r="I673" s="0" t="n">
        <v>10.8</v>
      </c>
      <c r="J673" s="16" t="s">
        <v>232</v>
      </c>
      <c r="K673" s="0" t="str">
        <f aca="false">IFERROR(IF(VLOOKUP($C673,薬効分類マスタ!$A$2:$E$180,5,FALSE())=0,"",VLOOKUP($C673,薬効分類マスタ!$A$2:$E$180,5,FALSE())),"")</f>
        <v/>
      </c>
      <c r="L673" s="17"/>
      <c r="M673" s="0" t="str">
        <f aca="false">IF($K673="","",IF($L673&lt;&gt;"",$L673,VLOOKUP($C673,薬効分類マスタ!$A$2:$F$180,6,FALSE())))</f>
        <v/>
      </c>
      <c r="N673" s="0" t="str">
        <f aca="false">ASC(G673)</f>
        <v>ﾘｰｾﾞ錠5mg</v>
      </c>
      <c r="O673" s="0" t="str">
        <f aca="false">ASC(E673)</f>
        <v>ｸﾛﾁｱｾﾞﾊﾟﾑ</v>
      </c>
      <c r="P673" s="16" t="n">
        <f aca="false">N(P672)+IF($C673=検索!$B$49,1,0)</f>
        <v>0</v>
      </c>
    </row>
    <row r="674" customFormat="false" ht="15" hidden="false" customHeight="false" outlineLevel="0" collapsed="false">
      <c r="A674" s="16" t="s">
        <v>221</v>
      </c>
      <c r="B674" s="0" t="s">
        <v>1830</v>
      </c>
      <c r="C674" s="0" t="n">
        <v>117</v>
      </c>
      <c r="D674" s="0" t="str">
        <f aca="false">IFERROR(VLOOKUP($C674,薬効分類マスタ!$A$2:$B$180,2,FALSE()),"未登録")</f>
        <v>精神神経用剤</v>
      </c>
      <c r="E674" s="16" t="s">
        <v>1824</v>
      </c>
      <c r="F674" s="16" t="s">
        <v>262</v>
      </c>
      <c r="G674" s="16" t="s">
        <v>1831</v>
      </c>
      <c r="I674" s="0" t="n">
        <v>10.8</v>
      </c>
      <c r="J674" s="16" t="s">
        <v>239</v>
      </c>
      <c r="K674" s="0" t="str">
        <f aca="false">IFERROR(IF(VLOOKUP($C674,薬効分類マスタ!$A$2:$E$180,5,FALSE())=0,"",VLOOKUP($C674,薬効分類マスタ!$A$2:$E$180,5,FALSE())),"")</f>
        <v/>
      </c>
      <c r="L674" s="17"/>
      <c r="M674" s="0" t="str">
        <f aca="false">IF($K674="","",IF($L674&lt;&gt;"",$L674,VLOOKUP($C674,薬効分類マスタ!$A$2:$F$180,6,FALSE())))</f>
        <v/>
      </c>
      <c r="N674" s="0" t="str">
        <f aca="false">ASC(G674)</f>
        <v>ｸﾛﾁｱｾﾞﾊﾟﾑ10mg錠</v>
      </c>
      <c r="O674" s="0" t="str">
        <f aca="false">ASC(E674)</f>
        <v>ｸﾛﾁｱｾﾞﾊﾟﾑ</v>
      </c>
      <c r="P674" s="16" t="n">
        <f aca="false">N(P673)+IF($C674=検索!$B$49,1,0)</f>
        <v>0</v>
      </c>
    </row>
    <row r="675" customFormat="false" ht="15" hidden="false" customHeight="false" outlineLevel="0" collapsed="false">
      <c r="A675" s="16" t="s">
        <v>221</v>
      </c>
      <c r="B675" s="0" t="s">
        <v>1832</v>
      </c>
      <c r="C675" s="0" t="n">
        <v>117</v>
      </c>
      <c r="D675" s="0" t="str">
        <f aca="false">IFERROR(VLOOKUP($C675,薬効分類マスタ!$A$2:$B$180,2,FALSE()),"未登録")</f>
        <v>精神神経用剤</v>
      </c>
      <c r="E675" s="16" t="s">
        <v>1824</v>
      </c>
      <c r="F675" s="16" t="s">
        <v>262</v>
      </c>
      <c r="G675" s="16" t="s">
        <v>1833</v>
      </c>
      <c r="H675" s="16" t="s">
        <v>473</v>
      </c>
      <c r="I675" s="0" t="n">
        <v>10.8</v>
      </c>
      <c r="J675" s="16" t="s">
        <v>232</v>
      </c>
      <c r="K675" s="0" t="str">
        <f aca="false">IFERROR(IF(VLOOKUP($C675,薬効分類マスタ!$A$2:$E$180,5,FALSE())=0,"",VLOOKUP($C675,薬効分類マスタ!$A$2:$E$180,5,FALSE())),"")</f>
        <v/>
      </c>
      <c r="L675" s="17"/>
      <c r="M675" s="0" t="str">
        <f aca="false">IF($K675="","",IF($L675&lt;&gt;"",$L675,VLOOKUP($C675,薬効分類マスタ!$A$2:$F$180,6,FALSE())))</f>
        <v/>
      </c>
      <c r="N675" s="0" t="str">
        <f aca="false">ASC(G675)</f>
        <v>ﾘｰｾﾞ錠10mg</v>
      </c>
      <c r="O675" s="0" t="str">
        <f aca="false">ASC(E675)</f>
        <v>ｸﾛﾁｱｾﾞﾊﾟﾑ</v>
      </c>
      <c r="P675" s="16" t="n">
        <f aca="false">N(P674)+IF($C675=検索!$B$49,1,0)</f>
        <v>0</v>
      </c>
    </row>
    <row r="676" customFormat="false" ht="15" hidden="false" customHeight="false" outlineLevel="0" collapsed="false">
      <c r="A676" s="16" t="s">
        <v>221</v>
      </c>
      <c r="B676" s="0" t="s">
        <v>1834</v>
      </c>
      <c r="C676" s="0" t="n">
        <v>117</v>
      </c>
      <c r="D676" s="0" t="str">
        <f aca="false">IFERROR(VLOOKUP($C676,薬効分類マスタ!$A$2:$B$180,2,FALSE()),"未登録")</f>
        <v>精神神経用剤</v>
      </c>
      <c r="E676" s="16" t="s">
        <v>1835</v>
      </c>
      <c r="F676" s="16" t="s">
        <v>274</v>
      </c>
      <c r="G676" s="16" t="s">
        <v>1836</v>
      </c>
      <c r="H676" s="16" t="s">
        <v>309</v>
      </c>
      <c r="I676" s="0" t="n">
        <v>8.9</v>
      </c>
      <c r="J676" s="16" t="s">
        <v>232</v>
      </c>
      <c r="K676" s="0" t="str">
        <f aca="false">IFERROR(IF(VLOOKUP($C676,薬効分類マスタ!$A$2:$E$180,5,FALSE())=0,"",VLOOKUP($C676,薬効分類マスタ!$A$2:$E$180,5,FALSE())),"")</f>
        <v/>
      </c>
      <c r="L676" s="17"/>
      <c r="M676" s="0" t="str">
        <f aca="false">IF($K676="","",IF($L676&lt;&gt;"",$L676,VLOOKUP($C676,薬効分類マスタ!$A$2:$F$180,6,FALSE())))</f>
        <v/>
      </c>
      <c r="N676" s="0" t="str">
        <f aca="false">ASC(G676)</f>
        <v>ｽﾋﾟﾛﾋﾟﾀﾝ錠0.25mg</v>
      </c>
      <c r="O676" s="0" t="str">
        <f aca="false">ASC(E676)</f>
        <v>ｽﾋﾟﾍﾟﾛﾝ</v>
      </c>
      <c r="P676" s="16" t="n">
        <f aca="false">N(P675)+IF($C676=検索!$B$49,1,0)</f>
        <v>0</v>
      </c>
    </row>
    <row r="677" customFormat="false" ht="15" hidden="false" customHeight="false" outlineLevel="0" collapsed="false">
      <c r="A677" s="16" t="s">
        <v>221</v>
      </c>
      <c r="B677" s="0" t="s">
        <v>1837</v>
      </c>
      <c r="C677" s="0" t="n">
        <v>117</v>
      </c>
      <c r="D677" s="0" t="str">
        <f aca="false">IFERROR(VLOOKUP($C677,薬効分類マスタ!$A$2:$B$180,2,FALSE()),"未登録")</f>
        <v>精神神経用剤</v>
      </c>
      <c r="E677" s="16" t="s">
        <v>1835</v>
      </c>
      <c r="F677" s="16" t="s">
        <v>234</v>
      </c>
      <c r="G677" s="16" t="s">
        <v>1838</v>
      </c>
      <c r="H677" s="16" t="s">
        <v>309</v>
      </c>
      <c r="I677" s="0" t="n">
        <v>13.7</v>
      </c>
      <c r="J677" s="16" t="s">
        <v>232</v>
      </c>
      <c r="K677" s="0" t="str">
        <f aca="false">IFERROR(IF(VLOOKUP($C677,薬効分類マスタ!$A$2:$E$180,5,FALSE())=0,"",VLOOKUP($C677,薬効分類マスタ!$A$2:$E$180,5,FALSE())),"")</f>
        <v/>
      </c>
      <c r="L677" s="17"/>
      <c r="M677" s="0" t="str">
        <f aca="false">IF($K677="","",IF($L677&lt;&gt;"",$L677,VLOOKUP($C677,薬効分類マスタ!$A$2:$F$180,6,FALSE())))</f>
        <v/>
      </c>
      <c r="N677" s="0" t="str">
        <f aca="false">ASC(G677)</f>
        <v>ｽﾋﾟﾛﾋﾟﾀﾝ錠1mg</v>
      </c>
      <c r="O677" s="0" t="str">
        <f aca="false">ASC(E677)</f>
        <v>ｽﾋﾟﾍﾟﾛﾝ</v>
      </c>
      <c r="P677" s="16" t="n">
        <f aca="false">N(P676)+IF($C677=検索!$B$49,1,0)</f>
        <v>0</v>
      </c>
    </row>
    <row r="678" customFormat="false" ht="15" hidden="false" customHeight="false" outlineLevel="0" collapsed="false">
      <c r="A678" s="16" t="s">
        <v>221</v>
      </c>
      <c r="B678" s="0" t="s">
        <v>1839</v>
      </c>
      <c r="C678" s="0" t="n">
        <v>117</v>
      </c>
      <c r="D678" s="0" t="str">
        <f aca="false">IFERROR(VLOOKUP($C678,薬効分類マスタ!$A$2:$B$180,2,FALSE()),"未登録")</f>
        <v>精神神経用剤</v>
      </c>
      <c r="E678" s="16" t="s">
        <v>1840</v>
      </c>
      <c r="F678" s="16" t="s">
        <v>627</v>
      </c>
      <c r="G678" s="16" t="s">
        <v>1841</v>
      </c>
      <c r="I678" s="0" t="n">
        <v>10.8</v>
      </c>
      <c r="J678" s="16" t="s">
        <v>239</v>
      </c>
      <c r="K678" s="0" t="str">
        <f aca="false">IFERROR(IF(VLOOKUP($C678,薬効分類マスタ!$A$2:$E$180,5,FALSE())=0,"",VLOOKUP($C678,薬効分類マスタ!$A$2:$E$180,5,FALSE())),"")</f>
        <v/>
      </c>
      <c r="L678" s="17"/>
      <c r="M678" s="0" t="str">
        <f aca="false">IF($K678="","",IF($L678&lt;&gt;"",$L678,VLOOKUP($C678,薬効分類マスタ!$A$2:$F$180,6,FALSE())))</f>
        <v/>
      </c>
      <c r="N678" s="0" t="str">
        <f aca="false">ASC(G678)</f>
        <v>ｽﾙﾋﾟﾘﾄﾞ100mg錠</v>
      </c>
      <c r="O678" s="0" t="str">
        <f aca="false">ASC(E678)</f>
        <v>ｽﾙﾋﾟﾘﾄﾞ</v>
      </c>
      <c r="P678" s="16" t="n">
        <f aca="false">N(P677)+IF($C678=検索!$B$49,1,0)</f>
        <v>0</v>
      </c>
    </row>
    <row r="679" customFormat="false" ht="15" hidden="false" customHeight="false" outlineLevel="0" collapsed="false">
      <c r="A679" s="16" t="s">
        <v>221</v>
      </c>
      <c r="B679" s="0" t="s">
        <v>1842</v>
      </c>
      <c r="C679" s="0" t="n">
        <v>117</v>
      </c>
      <c r="D679" s="0" t="str">
        <f aca="false">IFERROR(VLOOKUP($C679,薬効分類マスタ!$A$2:$B$180,2,FALSE()),"未登録")</f>
        <v>精神神経用剤</v>
      </c>
      <c r="E679" s="16" t="s">
        <v>1840</v>
      </c>
      <c r="F679" s="16" t="s">
        <v>627</v>
      </c>
      <c r="G679" s="16" t="s">
        <v>1843</v>
      </c>
      <c r="H679" s="16" t="s">
        <v>536</v>
      </c>
      <c r="I679" s="0" t="n">
        <v>10.8</v>
      </c>
      <c r="J679" s="16" t="s">
        <v>232</v>
      </c>
      <c r="K679" s="0" t="str">
        <f aca="false">IFERROR(IF(VLOOKUP($C679,薬効分類マスタ!$A$2:$E$180,5,FALSE())=0,"",VLOOKUP($C679,薬効分類マスタ!$A$2:$E$180,5,FALSE())),"")</f>
        <v/>
      </c>
      <c r="L679" s="17"/>
      <c r="M679" s="0" t="str">
        <f aca="false">IF($K679="","",IF($L679&lt;&gt;"",$L679,VLOOKUP($C679,薬効分類マスタ!$A$2:$F$180,6,FALSE())))</f>
        <v/>
      </c>
      <c r="N679" s="0" t="str">
        <f aca="false">ASC(G679)</f>
        <v>ﾄﾞｸﾞﾏﾁｰﾙ錠100mg</v>
      </c>
      <c r="O679" s="0" t="str">
        <f aca="false">ASC(E679)</f>
        <v>ｽﾙﾋﾟﾘﾄﾞ</v>
      </c>
      <c r="P679" s="16" t="n">
        <f aca="false">N(P678)+IF($C679=検索!$B$49,1,0)</f>
        <v>0</v>
      </c>
    </row>
    <row r="680" customFormat="false" ht="15" hidden="false" customHeight="false" outlineLevel="0" collapsed="false">
      <c r="A680" s="16" t="s">
        <v>221</v>
      </c>
      <c r="B680" s="0" t="s">
        <v>1844</v>
      </c>
      <c r="C680" s="0" t="n">
        <v>117</v>
      </c>
      <c r="D680" s="0" t="str">
        <f aca="false">IFERROR(VLOOKUP($C680,薬効分類マスタ!$A$2:$B$180,2,FALSE()),"未登録")</f>
        <v>精神神経用剤</v>
      </c>
      <c r="E680" s="16" t="s">
        <v>1840</v>
      </c>
      <c r="F680" s="16" t="s">
        <v>613</v>
      </c>
      <c r="G680" s="16" t="s">
        <v>1845</v>
      </c>
      <c r="I680" s="0" t="n">
        <v>10.8</v>
      </c>
      <c r="J680" s="16" t="s">
        <v>239</v>
      </c>
      <c r="K680" s="0" t="str">
        <f aca="false">IFERROR(IF(VLOOKUP($C680,薬効分類マスタ!$A$2:$E$180,5,FALSE())=0,"",VLOOKUP($C680,薬効分類マスタ!$A$2:$E$180,5,FALSE())),"")</f>
        <v/>
      </c>
      <c r="L680" s="17"/>
      <c r="M680" s="0" t="str">
        <f aca="false">IF($K680="","",IF($L680&lt;&gt;"",$L680,VLOOKUP($C680,薬効分類マスタ!$A$2:$F$180,6,FALSE())))</f>
        <v/>
      </c>
      <c r="N680" s="0" t="str">
        <f aca="false">ASC(G680)</f>
        <v>ｽﾙﾋﾟﾘﾄﾞ200mg錠</v>
      </c>
      <c r="O680" s="0" t="str">
        <f aca="false">ASC(E680)</f>
        <v>ｽﾙﾋﾟﾘﾄﾞ</v>
      </c>
      <c r="P680" s="16" t="n">
        <f aca="false">N(P679)+IF($C680=検索!$B$49,1,0)</f>
        <v>0</v>
      </c>
    </row>
    <row r="681" customFormat="false" ht="15" hidden="false" customHeight="false" outlineLevel="0" collapsed="false">
      <c r="A681" s="16" t="s">
        <v>221</v>
      </c>
      <c r="B681" s="0" t="s">
        <v>1846</v>
      </c>
      <c r="C681" s="0" t="n">
        <v>117</v>
      </c>
      <c r="D681" s="0" t="str">
        <f aca="false">IFERROR(VLOOKUP($C681,薬効分類マスタ!$A$2:$B$180,2,FALSE()),"未登録")</f>
        <v>精神神経用剤</v>
      </c>
      <c r="E681" s="16" t="s">
        <v>1840</v>
      </c>
      <c r="F681" s="16" t="s">
        <v>613</v>
      </c>
      <c r="G681" s="16" t="s">
        <v>1847</v>
      </c>
      <c r="H681" s="16" t="s">
        <v>536</v>
      </c>
      <c r="I681" s="0" t="n">
        <v>10.8</v>
      </c>
      <c r="J681" s="16" t="s">
        <v>232</v>
      </c>
      <c r="K681" s="0" t="str">
        <f aca="false">IFERROR(IF(VLOOKUP($C681,薬効分類マスタ!$A$2:$E$180,5,FALSE())=0,"",VLOOKUP($C681,薬効分類マスタ!$A$2:$E$180,5,FALSE())),"")</f>
        <v/>
      </c>
      <c r="L681" s="17"/>
      <c r="M681" s="0" t="str">
        <f aca="false">IF($K681="","",IF($L681&lt;&gt;"",$L681,VLOOKUP($C681,薬効分類マスタ!$A$2:$F$180,6,FALSE())))</f>
        <v/>
      </c>
      <c r="N681" s="0" t="str">
        <f aca="false">ASC(G681)</f>
        <v>ﾄﾞｸﾞﾏﾁｰﾙ錠200mg</v>
      </c>
      <c r="O681" s="0" t="str">
        <f aca="false">ASC(E681)</f>
        <v>ｽﾙﾋﾟﾘﾄﾞ</v>
      </c>
      <c r="P681" s="16" t="n">
        <f aca="false">N(P680)+IF($C681=検索!$B$49,1,0)</f>
        <v>0</v>
      </c>
    </row>
    <row r="682" customFormat="false" ht="15" hidden="false" customHeight="false" outlineLevel="0" collapsed="false">
      <c r="A682" s="16" t="s">
        <v>221</v>
      </c>
      <c r="B682" s="0" t="s">
        <v>1848</v>
      </c>
      <c r="C682" s="0" t="n">
        <v>117</v>
      </c>
      <c r="D682" s="0" t="str">
        <f aca="false">IFERROR(VLOOKUP($C682,薬効分類マスタ!$A$2:$B$180,2,FALSE()),"未登録")</f>
        <v>精神神経用剤</v>
      </c>
      <c r="E682" s="16" t="s">
        <v>1849</v>
      </c>
      <c r="F682" s="16" t="s">
        <v>627</v>
      </c>
      <c r="G682" s="16" t="s">
        <v>1850</v>
      </c>
      <c r="I682" s="0" t="n">
        <v>10.8</v>
      </c>
      <c r="K682" s="0" t="str">
        <f aca="false">IFERROR(IF(VLOOKUP($C682,薬効分類マスタ!$A$2:$E$180,5,FALSE())=0,"",VLOOKUP($C682,薬効分類マスタ!$A$2:$E$180,5,FALSE())),"")</f>
        <v/>
      </c>
      <c r="L682" s="17"/>
      <c r="M682" s="0" t="str">
        <f aca="false">IF($K682="","",IF($L682&lt;&gt;"",$L682,VLOOKUP($C682,薬効分類マスタ!$A$2:$F$180,6,FALSE())))</f>
        <v/>
      </c>
      <c r="N682" s="0" t="str">
        <f aca="false">ASC(G682)</f>
        <v>炭酸ﾘﾁｳﾑ100mg錠</v>
      </c>
      <c r="O682" s="0" t="str">
        <f aca="false">ASC(E682)</f>
        <v>炭酸ﾘﾁｳﾑ</v>
      </c>
      <c r="P682" s="16" t="n">
        <f aca="false">N(P681)+IF($C682=検索!$B$49,1,0)</f>
        <v>0</v>
      </c>
    </row>
    <row r="683" customFormat="false" ht="15" hidden="false" customHeight="false" outlineLevel="0" collapsed="false">
      <c r="A683" s="16" t="s">
        <v>221</v>
      </c>
      <c r="B683" s="0" t="s">
        <v>1851</v>
      </c>
      <c r="C683" s="0" t="n">
        <v>117</v>
      </c>
      <c r="D683" s="0" t="str">
        <f aca="false">IFERROR(VLOOKUP($C683,薬効分類マスタ!$A$2:$B$180,2,FALSE()),"未登録")</f>
        <v>精神神経用剤</v>
      </c>
      <c r="E683" s="16" t="s">
        <v>1849</v>
      </c>
      <c r="F683" s="16" t="s">
        <v>627</v>
      </c>
      <c r="G683" s="16" t="s">
        <v>1852</v>
      </c>
      <c r="H683" s="16" t="s">
        <v>1197</v>
      </c>
      <c r="I683" s="0" t="n">
        <v>10.8</v>
      </c>
      <c r="J683" s="16" t="s">
        <v>232</v>
      </c>
      <c r="K683" s="0" t="str">
        <f aca="false">IFERROR(IF(VLOOKUP($C683,薬効分類マスタ!$A$2:$E$180,5,FALSE())=0,"",VLOOKUP($C683,薬効分類マスタ!$A$2:$E$180,5,FALSE())),"")</f>
        <v/>
      </c>
      <c r="L683" s="17"/>
      <c r="M683" s="0" t="str">
        <f aca="false">IF($K683="","",IF($L683&lt;&gt;"",$L683,VLOOKUP($C683,薬効分類マスタ!$A$2:$F$180,6,FALSE())))</f>
        <v/>
      </c>
      <c r="N683" s="0" t="str">
        <f aca="false">ASC(G683)</f>
        <v>ﾘｰﾏｽ錠100</v>
      </c>
      <c r="O683" s="0" t="str">
        <f aca="false">ASC(E683)</f>
        <v>炭酸ﾘﾁｳﾑ</v>
      </c>
      <c r="P683" s="16" t="n">
        <f aca="false">N(P682)+IF($C683=検索!$B$49,1,0)</f>
        <v>0</v>
      </c>
    </row>
    <row r="684" customFormat="false" ht="15" hidden="false" customHeight="false" outlineLevel="0" collapsed="false">
      <c r="A684" s="16" t="s">
        <v>221</v>
      </c>
      <c r="B684" s="0" t="s">
        <v>1853</v>
      </c>
      <c r="C684" s="0" t="n">
        <v>117</v>
      </c>
      <c r="D684" s="0" t="str">
        <f aca="false">IFERROR(VLOOKUP($C684,薬効分類マスタ!$A$2:$B$180,2,FALSE()),"未登録")</f>
        <v>精神神経用剤</v>
      </c>
      <c r="E684" s="16" t="s">
        <v>1849</v>
      </c>
      <c r="F684" s="16" t="s">
        <v>627</v>
      </c>
      <c r="G684" s="16" t="s">
        <v>1854</v>
      </c>
      <c r="H684" s="16" t="s">
        <v>1855</v>
      </c>
      <c r="I684" s="0" t="n">
        <v>10.8</v>
      </c>
      <c r="K684" s="0" t="str">
        <f aca="false">IFERROR(IF(VLOOKUP($C684,薬効分類マスタ!$A$2:$E$180,5,FALSE())=0,"",VLOOKUP($C684,薬効分類マスタ!$A$2:$E$180,5,FALSE())),"")</f>
        <v/>
      </c>
      <c r="L684" s="17"/>
      <c r="M684" s="0" t="str">
        <f aca="false">IF($K684="","",IF($L684&lt;&gt;"",$L684,VLOOKUP($C684,薬効分類マスタ!$A$2:$F$180,6,FALSE())))</f>
        <v/>
      </c>
      <c r="N684" s="0" t="str">
        <f aca="false">ASC(G684)</f>
        <v>炭酸ﾘﾁｳﾑ錠100mg｢大正｣</v>
      </c>
      <c r="O684" s="0" t="str">
        <f aca="false">ASC(E684)</f>
        <v>炭酸ﾘﾁｳﾑ</v>
      </c>
      <c r="P684" s="16" t="n">
        <f aca="false">N(P683)+IF($C684=検索!$B$49,1,0)</f>
        <v>0</v>
      </c>
    </row>
    <row r="685" customFormat="false" ht="15" hidden="false" customHeight="false" outlineLevel="0" collapsed="false">
      <c r="A685" s="16" t="s">
        <v>221</v>
      </c>
      <c r="B685" s="0" t="s">
        <v>1856</v>
      </c>
      <c r="C685" s="0" t="n">
        <v>117</v>
      </c>
      <c r="D685" s="0" t="str">
        <f aca="false">IFERROR(VLOOKUP($C685,薬効分類マスタ!$A$2:$B$180,2,FALSE()),"未登録")</f>
        <v>精神神経用剤</v>
      </c>
      <c r="E685" s="16" t="s">
        <v>1849</v>
      </c>
      <c r="F685" s="16" t="s">
        <v>613</v>
      </c>
      <c r="G685" s="16" t="s">
        <v>1857</v>
      </c>
      <c r="I685" s="0" t="n">
        <v>10.8</v>
      </c>
      <c r="K685" s="0" t="str">
        <f aca="false">IFERROR(IF(VLOOKUP($C685,薬効分類マスタ!$A$2:$E$180,5,FALSE())=0,"",VLOOKUP($C685,薬効分類マスタ!$A$2:$E$180,5,FALSE())),"")</f>
        <v/>
      </c>
      <c r="L685" s="17"/>
      <c r="M685" s="0" t="str">
        <f aca="false">IF($K685="","",IF($L685&lt;&gt;"",$L685,VLOOKUP($C685,薬効分類マスタ!$A$2:$F$180,6,FALSE())))</f>
        <v/>
      </c>
      <c r="N685" s="0" t="str">
        <f aca="false">ASC(G685)</f>
        <v>炭酸ﾘﾁｳﾑ200mg錠</v>
      </c>
      <c r="O685" s="0" t="str">
        <f aca="false">ASC(E685)</f>
        <v>炭酸ﾘﾁｳﾑ</v>
      </c>
      <c r="P685" s="16" t="n">
        <f aca="false">N(P684)+IF($C685=検索!$B$49,1,0)</f>
        <v>0</v>
      </c>
    </row>
    <row r="686" customFormat="false" ht="15" hidden="false" customHeight="false" outlineLevel="0" collapsed="false">
      <c r="A686" s="16" t="s">
        <v>221</v>
      </c>
      <c r="B686" s="0" t="s">
        <v>1858</v>
      </c>
      <c r="C686" s="0" t="n">
        <v>117</v>
      </c>
      <c r="D686" s="0" t="str">
        <f aca="false">IFERROR(VLOOKUP($C686,薬効分類マスタ!$A$2:$B$180,2,FALSE()),"未登録")</f>
        <v>精神神経用剤</v>
      </c>
      <c r="E686" s="16" t="s">
        <v>1849</v>
      </c>
      <c r="F686" s="16" t="s">
        <v>613</v>
      </c>
      <c r="G686" s="16" t="s">
        <v>1859</v>
      </c>
      <c r="H686" s="16" t="s">
        <v>1197</v>
      </c>
      <c r="I686" s="0" t="n">
        <v>11.6</v>
      </c>
      <c r="J686" s="16" t="s">
        <v>232</v>
      </c>
      <c r="K686" s="0" t="str">
        <f aca="false">IFERROR(IF(VLOOKUP($C686,薬効分類マスタ!$A$2:$E$180,5,FALSE())=0,"",VLOOKUP($C686,薬効分類マスタ!$A$2:$E$180,5,FALSE())),"")</f>
        <v/>
      </c>
      <c r="L686" s="17"/>
      <c r="M686" s="0" t="str">
        <f aca="false">IF($K686="","",IF($L686&lt;&gt;"",$L686,VLOOKUP($C686,薬効分類マスタ!$A$2:$F$180,6,FALSE())))</f>
        <v/>
      </c>
      <c r="N686" s="0" t="str">
        <f aca="false">ASC(G686)</f>
        <v>ﾘｰﾏｽ錠200</v>
      </c>
      <c r="O686" s="0" t="str">
        <f aca="false">ASC(E686)</f>
        <v>炭酸ﾘﾁｳﾑ</v>
      </c>
      <c r="P686" s="16" t="n">
        <f aca="false">N(P685)+IF($C686=検索!$B$49,1,0)</f>
        <v>0</v>
      </c>
    </row>
    <row r="687" customFormat="false" ht="15" hidden="false" customHeight="false" outlineLevel="0" collapsed="false">
      <c r="A687" s="16" t="s">
        <v>221</v>
      </c>
      <c r="B687" s="0" t="s">
        <v>1860</v>
      </c>
      <c r="C687" s="0" t="n">
        <v>117</v>
      </c>
      <c r="D687" s="0" t="str">
        <f aca="false">IFERROR(VLOOKUP($C687,薬効分類マスタ!$A$2:$B$180,2,FALSE()),"未登録")</f>
        <v>精神神経用剤</v>
      </c>
      <c r="E687" s="16" t="s">
        <v>1849</v>
      </c>
      <c r="F687" s="16" t="s">
        <v>613</v>
      </c>
      <c r="G687" s="16" t="s">
        <v>1861</v>
      </c>
      <c r="H687" s="16" t="s">
        <v>1855</v>
      </c>
      <c r="I687" s="0" t="n">
        <v>12.6</v>
      </c>
      <c r="K687" s="0" t="str">
        <f aca="false">IFERROR(IF(VLOOKUP($C687,薬効分類マスタ!$A$2:$E$180,5,FALSE())=0,"",VLOOKUP($C687,薬効分類マスタ!$A$2:$E$180,5,FALSE())),"")</f>
        <v/>
      </c>
      <c r="L687" s="17"/>
      <c r="M687" s="0" t="str">
        <f aca="false">IF($K687="","",IF($L687&lt;&gt;"",$L687,VLOOKUP($C687,薬効分類マスタ!$A$2:$F$180,6,FALSE())))</f>
        <v/>
      </c>
      <c r="N687" s="0" t="str">
        <f aca="false">ASC(G687)</f>
        <v>炭酸ﾘﾁｳﾑ錠200mg｢大正｣</v>
      </c>
      <c r="O687" s="0" t="str">
        <f aca="false">ASC(E687)</f>
        <v>炭酸ﾘﾁｳﾑ</v>
      </c>
      <c r="P687" s="16" t="n">
        <f aca="false">N(P686)+IF($C687=検索!$B$49,1,0)</f>
        <v>0</v>
      </c>
    </row>
    <row r="688" customFormat="false" ht="15" hidden="false" customHeight="false" outlineLevel="0" collapsed="false">
      <c r="A688" s="16" t="s">
        <v>221</v>
      </c>
      <c r="B688" s="0" t="s">
        <v>1862</v>
      </c>
      <c r="C688" s="0" t="n">
        <v>117</v>
      </c>
      <c r="D688" s="0" t="str">
        <f aca="false">IFERROR(VLOOKUP($C688,薬効分類マスタ!$A$2:$B$180,2,FALSE()),"未登録")</f>
        <v>精神神経用剤</v>
      </c>
      <c r="E688" s="16" t="s">
        <v>1863</v>
      </c>
      <c r="F688" s="16" t="s">
        <v>307</v>
      </c>
      <c r="G688" s="16" t="s">
        <v>1864</v>
      </c>
      <c r="H688" s="16" t="s">
        <v>272</v>
      </c>
      <c r="I688" s="0" t="n">
        <v>14.6</v>
      </c>
      <c r="K688" s="0" t="str">
        <f aca="false">IFERROR(IF(VLOOKUP($C688,薬効分類マスタ!$A$2:$E$180,5,FALSE())=0,"",VLOOKUP($C688,薬効分類マスタ!$A$2:$E$180,5,FALSE())),"")</f>
        <v/>
      </c>
      <c r="L688" s="17"/>
      <c r="M688" s="0" t="str">
        <f aca="false">IF($K688="","",IF($L688&lt;&gt;"",$L688,VLOOKUP($C688,薬効分類マスタ!$A$2:$F$180,6,FALSE())))</f>
        <v/>
      </c>
      <c r="N688" s="0" t="str">
        <f aca="false">ASC(G688)</f>
        <v>ｱﾀﾗｯｸｽ-P散10%</v>
      </c>
      <c r="O688" s="0" t="str">
        <f aca="false">ASC(E688)</f>
        <v>ﾋﾄﾞﾛｷｼｼﾞﾝﾊﾟﾓ酸塩</v>
      </c>
      <c r="P688" s="16" t="n">
        <f aca="false">N(P687)+IF($C688=検索!$B$49,1,0)</f>
        <v>0</v>
      </c>
    </row>
    <row r="689" customFormat="false" ht="15" hidden="false" customHeight="false" outlineLevel="0" collapsed="false">
      <c r="A689" s="16" t="s">
        <v>221</v>
      </c>
      <c r="B689" s="0" t="s">
        <v>1865</v>
      </c>
      <c r="C689" s="0" t="n">
        <v>117</v>
      </c>
      <c r="D689" s="0" t="str">
        <f aca="false">IFERROR(VLOOKUP($C689,薬効分類マスタ!$A$2:$B$180,2,FALSE()),"未登録")</f>
        <v>精神神経用剤</v>
      </c>
      <c r="E689" s="16" t="s">
        <v>1863</v>
      </c>
      <c r="F689" s="16" t="s">
        <v>622</v>
      </c>
      <c r="G689" s="16" t="s">
        <v>1866</v>
      </c>
      <c r="H689" s="16" t="s">
        <v>606</v>
      </c>
      <c r="I689" s="0" t="n">
        <v>6.1</v>
      </c>
      <c r="J689" s="16" t="s">
        <v>239</v>
      </c>
      <c r="K689" s="0" t="str">
        <f aca="false">IFERROR(IF(VLOOKUP($C689,薬効分類マスタ!$A$2:$E$180,5,FALSE())=0,"",VLOOKUP($C689,薬効分類マスタ!$A$2:$E$180,5,FALSE())),"")</f>
        <v/>
      </c>
      <c r="L689" s="17"/>
      <c r="M689" s="0" t="str">
        <f aca="false">IF($K689="","",IF($L689&lt;&gt;"",$L689,VLOOKUP($C689,薬効分類マスタ!$A$2:$F$180,6,FALSE())))</f>
        <v/>
      </c>
      <c r="N689" s="0" t="str">
        <f aca="false">ASC(G689)</f>
        <v>ﾋﾄﾞﾛｷｼｼﾞﾝﾊﾟﾓ酸塩錠25mg｢日新｣</v>
      </c>
      <c r="O689" s="0" t="str">
        <f aca="false">ASC(E689)</f>
        <v>ﾋﾄﾞﾛｷｼｼﾞﾝﾊﾟﾓ酸塩</v>
      </c>
      <c r="P689" s="16" t="n">
        <f aca="false">N(P688)+IF($C689=検索!$B$49,1,0)</f>
        <v>0</v>
      </c>
    </row>
    <row r="690" customFormat="false" ht="15" hidden="false" customHeight="false" outlineLevel="0" collapsed="false">
      <c r="A690" s="16" t="s">
        <v>221</v>
      </c>
      <c r="B690" s="0" t="s">
        <v>1867</v>
      </c>
      <c r="C690" s="0" t="n">
        <v>117</v>
      </c>
      <c r="D690" s="0" t="str">
        <f aca="false">IFERROR(VLOOKUP($C690,薬効分類マスタ!$A$2:$B$180,2,FALSE()),"未登録")</f>
        <v>精神神経用剤</v>
      </c>
      <c r="E690" s="16" t="s">
        <v>1863</v>
      </c>
      <c r="F690" s="16" t="s">
        <v>1116</v>
      </c>
      <c r="G690" s="16" t="s">
        <v>1868</v>
      </c>
      <c r="H690" s="16" t="s">
        <v>272</v>
      </c>
      <c r="I690" s="0" t="n">
        <v>6.3</v>
      </c>
      <c r="J690" s="16" t="s">
        <v>232</v>
      </c>
      <c r="K690" s="0" t="str">
        <f aca="false">IFERROR(IF(VLOOKUP($C690,薬効分類マスタ!$A$2:$E$180,5,FALSE())=0,"",VLOOKUP($C690,薬効分類マスタ!$A$2:$E$180,5,FALSE())),"")</f>
        <v/>
      </c>
      <c r="L690" s="17"/>
      <c r="M690" s="0" t="str">
        <f aca="false">IF($K690="","",IF($L690&lt;&gt;"",$L690,VLOOKUP($C690,薬効分類マスタ!$A$2:$F$180,6,FALSE())))</f>
        <v/>
      </c>
      <c r="N690" s="0" t="str">
        <f aca="false">ASC(G690)</f>
        <v>ｱﾀﾗｯｸｽ-Pｶﾌﾟｾﾙ25mg</v>
      </c>
      <c r="O690" s="0" t="str">
        <f aca="false">ASC(E690)</f>
        <v>ﾋﾄﾞﾛｷｼｼﾞﾝﾊﾟﾓ酸塩</v>
      </c>
      <c r="P690" s="16" t="n">
        <f aca="false">N(P689)+IF($C690=検索!$B$49,1,0)</f>
        <v>0</v>
      </c>
    </row>
    <row r="691" customFormat="false" ht="15" hidden="false" customHeight="false" outlineLevel="0" collapsed="false">
      <c r="A691" s="16" t="s">
        <v>221</v>
      </c>
      <c r="B691" s="0" t="s">
        <v>1869</v>
      </c>
      <c r="C691" s="0" t="n">
        <v>117</v>
      </c>
      <c r="D691" s="0" t="str">
        <f aca="false">IFERROR(VLOOKUP($C691,薬効分類マスタ!$A$2:$B$180,2,FALSE()),"未登録")</f>
        <v>精神神経用剤</v>
      </c>
      <c r="E691" s="16" t="s">
        <v>1863</v>
      </c>
      <c r="F691" s="16" t="s">
        <v>1783</v>
      </c>
      <c r="G691" s="16" t="s">
        <v>1870</v>
      </c>
      <c r="H691" s="16" t="s">
        <v>272</v>
      </c>
      <c r="I691" s="0" t="n">
        <v>6.3</v>
      </c>
      <c r="K691" s="0" t="str">
        <f aca="false">IFERROR(IF(VLOOKUP($C691,薬効分類マスタ!$A$2:$E$180,5,FALSE())=0,"",VLOOKUP($C691,薬効分類マスタ!$A$2:$E$180,5,FALSE())),"")</f>
        <v/>
      </c>
      <c r="L691" s="17"/>
      <c r="M691" s="0" t="str">
        <f aca="false">IF($K691="","",IF($L691&lt;&gt;"",$L691,VLOOKUP($C691,薬効分類マスタ!$A$2:$F$180,6,FALSE())))</f>
        <v/>
      </c>
      <c r="N691" s="0" t="str">
        <f aca="false">ASC(G691)</f>
        <v>ｱﾀﾗｯｸｽ-Pｶﾌﾟｾﾙ50mg</v>
      </c>
      <c r="O691" s="0" t="str">
        <f aca="false">ASC(E691)</f>
        <v>ﾋﾄﾞﾛｷｼｼﾞﾝﾊﾟﾓ酸塩</v>
      </c>
      <c r="P691" s="16" t="n">
        <f aca="false">N(P690)+IF($C691=検索!$B$49,1,0)</f>
        <v>0</v>
      </c>
    </row>
    <row r="692" customFormat="false" ht="15" hidden="false" customHeight="false" outlineLevel="0" collapsed="false">
      <c r="A692" s="16" t="s">
        <v>221</v>
      </c>
      <c r="B692" s="0" t="s">
        <v>1871</v>
      </c>
      <c r="C692" s="0" t="n">
        <v>117</v>
      </c>
      <c r="D692" s="0" t="str">
        <f aca="false">IFERROR(VLOOKUP($C692,薬効分類マスタ!$A$2:$B$180,2,FALSE()),"未登録")</f>
        <v>精神神経用剤</v>
      </c>
      <c r="E692" s="16" t="s">
        <v>1863</v>
      </c>
      <c r="F692" s="16" t="s">
        <v>1872</v>
      </c>
      <c r="G692" s="16" t="s">
        <v>1873</v>
      </c>
      <c r="H692" s="16" t="s">
        <v>272</v>
      </c>
      <c r="I692" s="0" t="n">
        <v>1.8</v>
      </c>
      <c r="K692" s="0" t="str">
        <f aca="false">IFERROR(IF(VLOOKUP($C692,薬効分類マスタ!$A$2:$E$180,5,FALSE())=0,"",VLOOKUP($C692,薬効分類マスタ!$A$2:$E$180,5,FALSE())),"")</f>
        <v/>
      </c>
      <c r="L692" s="17"/>
      <c r="M692" s="0" t="str">
        <f aca="false">IF($K692="","",IF($L692&lt;&gt;"",$L692,VLOOKUP($C692,薬効分類マスタ!$A$2:$F$180,6,FALSE())))</f>
        <v/>
      </c>
      <c r="N692" s="0" t="str">
        <f aca="false">ASC(G692)</f>
        <v>ｱﾀﾗｯｸｽ-Pｼﾛｯﾌﾟ0.5%</v>
      </c>
      <c r="O692" s="0" t="str">
        <f aca="false">ASC(E692)</f>
        <v>ﾋﾄﾞﾛｷｼｼﾞﾝﾊﾟﾓ酸塩</v>
      </c>
      <c r="P692" s="16" t="n">
        <f aca="false">N(P691)+IF($C692=検索!$B$49,1,0)</f>
        <v>0</v>
      </c>
    </row>
    <row r="693" customFormat="false" ht="15" hidden="false" customHeight="false" outlineLevel="0" collapsed="false">
      <c r="A693" s="16" t="s">
        <v>221</v>
      </c>
      <c r="B693" s="0" t="s">
        <v>1874</v>
      </c>
      <c r="C693" s="0" t="n">
        <v>117</v>
      </c>
      <c r="D693" s="0" t="str">
        <f aca="false">IFERROR(VLOOKUP($C693,薬効分類マスタ!$A$2:$B$180,2,FALSE()),"未登録")</f>
        <v>精神神経用剤</v>
      </c>
      <c r="E693" s="16" t="s">
        <v>1863</v>
      </c>
      <c r="F693" s="16" t="s">
        <v>1875</v>
      </c>
      <c r="G693" s="16" t="s">
        <v>1876</v>
      </c>
      <c r="H693" s="16" t="s">
        <v>272</v>
      </c>
      <c r="I693" s="0" t="n">
        <v>6.9</v>
      </c>
      <c r="K693" s="0" t="str">
        <f aca="false">IFERROR(IF(VLOOKUP($C693,薬効分類マスタ!$A$2:$E$180,5,FALSE())=0,"",VLOOKUP($C693,薬効分類マスタ!$A$2:$E$180,5,FALSE())),"")</f>
        <v/>
      </c>
      <c r="L693" s="17"/>
      <c r="M693" s="0" t="str">
        <f aca="false">IF($K693="","",IF($L693&lt;&gt;"",$L693,VLOOKUP($C693,薬効分類マスタ!$A$2:$F$180,6,FALSE())))</f>
        <v/>
      </c>
      <c r="N693" s="0" t="str">
        <f aca="false">ASC(G693)</f>
        <v>ｱﾀﾗｯｸｽ-Pﾄﾞﾗｲｼﾛｯﾌﾟ2.5%</v>
      </c>
      <c r="O693" s="0" t="str">
        <f aca="false">ASC(E693)</f>
        <v>ﾋﾄﾞﾛｷｼｼﾞﾝﾊﾟﾓ酸塩</v>
      </c>
      <c r="P693" s="16" t="n">
        <f aca="false">N(P692)+IF($C693=検索!$B$49,1,0)</f>
        <v>0</v>
      </c>
    </row>
    <row r="694" customFormat="false" ht="15" hidden="false" customHeight="false" outlineLevel="0" collapsed="false">
      <c r="A694" s="16" t="s">
        <v>221</v>
      </c>
      <c r="B694" s="0" t="s">
        <v>1877</v>
      </c>
      <c r="C694" s="0" t="n">
        <v>117</v>
      </c>
      <c r="D694" s="0" t="str">
        <f aca="false">IFERROR(VLOOKUP($C694,薬効分類マスタ!$A$2:$B$180,2,FALSE()),"未登録")</f>
        <v>精神神経用剤</v>
      </c>
      <c r="E694" s="16" t="s">
        <v>1878</v>
      </c>
      <c r="F694" s="16" t="s">
        <v>229</v>
      </c>
      <c r="G694" s="16" t="s">
        <v>1879</v>
      </c>
      <c r="I694" s="0" t="n">
        <v>8</v>
      </c>
      <c r="J694" s="16" t="s">
        <v>239</v>
      </c>
      <c r="K694" s="0" t="str">
        <f aca="false">IFERROR(IF(VLOOKUP($C694,薬効分類マスタ!$A$2:$E$180,5,FALSE())=0,"",VLOOKUP($C694,薬効分類マスタ!$A$2:$E$180,5,FALSE())),"")</f>
        <v/>
      </c>
      <c r="L694" s="17"/>
      <c r="M694" s="0" t="str">
        <f aca="false">IF($K694="","",IF($L694&lt;&gt;"",$L694,VLOOKUP($C694,薬効分類マスタ!$A$2:$F$180,6,FALSE())))</f>
        <v/>
      </c>
      <c r="N694" s="0" t="str">
        <f aca="false">ASC(G694)</f>
        <v>ﾊﾛﾍﾟﾘﾄﾞｰﾙ1%細粒</v>
      </c>
      <c r="O694" s="0" t="str">
        <f aca="false">ASC(E694)</f>
        <v>ﾊﾛﾍﾟﾘﾄﾞｰﾙ</v>
      </c>
      <c r="P694" s="16" t="n">
        <f aca="false">N(P693)+IF($C694=検索!$B$49,1,0)</f>
        <v>0</v>
      </c>
    </row>
    <row r="695" customFormat="false" ht="15" hidden="false" customHeight="false" outlineLevel="0" collapsed="false">
      <c r="A695" s="16" t="s">
        <v>221</v>
      </c>
      <c r="B695" s="0" t="s">
        <v>1880</v>
      </c>
      <c r="C695" s="0" t="n">
        <v>117</v>
      </c>
      <c r="D695" s="0" t="str">
        <f aca="false">IFERROR(VLOOKUP($C695,薬効分類マスタ!$A$2:$B$180,2,FALSE()),"未登録")</f>
        <v>精神神経用剤</v>
      </c>
      <c r="E695" s="16" t="s">
        <v>1878</v>
      </c>
      <c r="F695" s="16" t="s">
        <v>229</v>
      </c>
      <c r="G695" s="16" t="s">
        <v>1881</v>
      </c>
      <c r="H695" s="16" t="s">
        <v>504</v>
      </c>
      <c r="I695" s="0" t="n">
        <v>27.2</v>
      </c>
      <c r="J695" s="16" t="s">
        <v>232</v>
      </c>
      <c r="K695" s="0" t="str">
        <f aca="false">IFERROR(IF(VLOOKUP($C695,薬効分類マスタ!$A$2:$E$180,5,FALSE())=0,"",VLOOKUP($C695,薬効分類マスタ!$A$2:$E$180,5,FALSE())),"")</f>
        <v/>
      </c>
      <c r="L695" s="17"/>
      <c r="M695" s="0" t="str">
        <f aca="false">IF($K695="","",IF($L695&lt;&gt;"",$L695,VLOOKUP($C695,薬効分類マスタ!$A$2:$F$180,6,FALSE())))</f>
        <v/>
      </c>
      <c r="N695" s="0" t="str">
        <f aca="false">ASC(G695)</f>
        <v>ｾﾚﾈｰｽ細粒1%</v>
      </c>
      <c r="O695" s="0" t="str">
        <f aca="false">ASC(E695)</f>
        <v>ﾊﾛﾍﾟﾘﾄﾞｰﾙ</v>
      </c>
      <c r="P695" s="16" t="n">
        <f aca="false">N(P694)+IF($C695=検索!$B$49,1,0)</f>
        <v>0</v>
      </c>
    </row>
    <row r="696" customFormat="false" ht="15" hidden="false" customHeight="false" outlineLevel="0" collapsed="false">
      <c r="A696" s="16" t="s">
        <v>221</v>
      </c>
      <c r="B696" s="0" t="s">
        <v>1882</v>
      </c>
      <c r="C696" s="0" t="n">
        <v>117</v>
      </c>
      <c r="D696" s="0" t="str">
        <f aca="false">IFERROR(VLOOKUP($C696,薬効分類マスタ!$A$2:$B$180,2,FALSE()),"未登録")</f>
        <v>精神神経用剤</v>
      </c>
      <c r="E696" s="16" t="s">
        <v>1878</v>
      </c>
      <c r="F696" s="16" t="s">
        <v>229</v>
      </c>
      <c r="G696" s="16" t="s">
        <v>1883</v>
      </c>
      <c r="H696" s="16" t="s">
        <v>473</v>
      </c>
      <c r="I696" s="0" t="n">
        <v>8.7</v>
      </c>
      <c r="J696" s="16" t="s">
        <v>239</v>
      </c>
      <c r="K696" s="0" t="str">
        <f aca="false">IFERROR(IF(VLOOKUP($C696,薬効分類マスタ!$A$2:$E$180,5,FALSE())=0,"",VLOOKUP($C696,薬効分類マスタ!$A$2:$E$180,5,FALSE())),"")</f>
        <v/>
      </c>
      <c r="L696" s="17"/>
      <c r="M696" s="0" t="str">
        <f aca="false">IF($K696="","",IF($L696&lt;&gt;"",$L696,VLOOKUP($C696,薬効分類マスタ!$A$2:$F$180,6,FALSE())))</f>
        <v/>
      </c>
      <c r="N696" s="0" t="str">
        <f aca="false">ASC(G696)</f>
        <v>ﾊﾛﾍﾟﾘﾄﾞｰﾙ細粒1%｢ﾖｼﾄﾐ｣</v>
      </c>
      <c r="O696" s="0" t="str">
        <f aca="false">ASC(E696)</f>
        <v>ﾊﾛﾍﾟﾘﾄﾞｰﾙ</v>
      </c>
      <c r="P696" s="16" t="n">
        <f aca="false">N(P695)+IF($C696=検索!$B$49,1,0)</f>
        <v>0</v>
      </c>
    </row>
    <row r="697" customFormat="false" ht="15" hidden="false" customHeight="false" outlineLevel="0" collapsed="false">
      <c r="A697" s="16" t="s">
        <v>221</v>
      </c>
      <c r="B697" s="0" t="s">
        <v>1884</v>
      </c>
      <c r="C697" s="0" t="n">
        <v>117</v>
      </c>
      <c r="D697" s="0" t="str">
        <f aca="false">IFERROR(VLOOKUP($C697,薬効分類マスタ!$A$2:$B$180,2,FALSE()),"未登録")</f>
        <v>精神神経用剤</v>
      </c>
      <c r="E697" s="16" t="s">
        <v>1878</v>
      </c>
      <c r="F697" s="16" t="s">
        <v>229</v>
      </c>
      <c r="G697" s="16" t="s">
        <v>1885</v>
      </c>
      <c r="H697" s="16" t="s">
        <v>557</v>
      </c>
      <c r="I697" s="0" t="n">
        <v>14.9</v>
      </c>
      <c r="J697" s="16" t="s">
        <v>239</v>
      </c>
      <c r="K697" s="0" t="str">
        <f aca="false">IFERROR(IF(VLOOKUP($C697,薬効分類マスタ!$A$2:$E$180,5,FALSE())=0,"",VLOOKUP($C697,薬効分類マスタ!$A$2:$E$180,5,FALSE())),"")</f>
        <v/>
      </c>
      <c r="L697" s="17"/>
      <c r="M697" s="0" t="str">
        <f aca="false">IF($K697="","",IF($L697&lt;&gt;"",$L697,VLOOKUP($C697,薬効分類マスタ!$A$2:$F$180,6,FALSE())))</f>
        <v/>
      </c>
      <c r="N697" s="0" t="str">
        <f aca="false">ASC(G697)</f>
        <v>ﾊﾛﾍﾟﾘﾄﾞｰﾙ細粒1%｢ﾀｶﾀ｣</v>
      </c>
      <c r="O697" s="0" t="str">
        <f aca="false">ASC(E697)</f>
        <v>ﾊﾛﾍﾟﾘﾄﾞｰﾙ</v>
      </c>
      <c r="P697" s="16" t="n">
        <f aca="false">N(P696)+IF($C697=検索!$B$49,1,0)</f>
        <v>0</v>
      </c>
    </row>
    <row r="698" customFormat="false" ht="15" hidden="false" customHeight="false" outlineLevel="0" collapsed="false">
      <c r="A698" s="16" t="s">
        <v>221</v>
      </c>
      <c r="B698" s="0" t="s">
        <v>1886</v>
      </c>
      <c r="C698" s="0" t="n">
        <v>117</v>
      </c>
      <c r="D698" s="0" t="str">
        <f aca="false">IFERROR(VLOOKUP($C698,薬効分類マスタ!$A$2:$B$180,2,FALSE()),"未登録")</f>
        <v>精神神経用剤</v>
      </c>
      <c r="E698" s="16" t="s">
        <v>1878</v>
      </c>
      <c r="F698" s="16" t="s">
        <v>1887</v>
      </c>
      <c r="G698" s="16" t="s">
        <v>1888</v>
      </c>
      <c r="I698" s="0" t="n">
        <v>10.8</v>
      </c>
      <c r="J698" s="16" t="s">
        <v>239</v>
      </c>
      <c r="K698" s="0" t="str">
        <f aca="false">IFERROR(IF(VLOOKUP($C698,薬効分類マスタ!$A$2:$E$180,5,FALSE())=0,"",VLOOKUP($C698,薬効分類マスタ!$A$2:$E$180,5,FALSE())),"")</f>
        <v/>
      </c>
      <c r="L698" s="17"/>
      <c r="M698" s="0" t="str">
        <f aca="false">IF($K698="","",IF($L698&lt;&gt;"",$L698,VLOOKUP($C698,薬効分類マスタ!$A$2:$F$180,6,FALSE())))</f>
        <v/>
      </c>
      <c r="N698" s="0" t="str">
        <f aca="false">ASC(G698)</f>
        <v>ﾊﾛﾍﾟﾘﾄﾞｰﾙ0.75mg錠</v>
      </c>
      <c r="O698" s="0" t="str">
        <f aca="false">ASC(E698)</f>
        <v>ﾊﾛﾍﾟﾘﾄﾞｰﾙ</v>
      </c>
      <c r="P698" s="16" t="n">
        <f aca="false">N(P697)+IF($C698=検索!$B$49,1,0)</f>
        <v>0</v>
      </c>
    </row>
    <row r="699" customFormat="false" ht="15" hidden="false" customHeight="false" outlineLevel="0" collapsed="false">
      <c r="A699" s="16" t="s">
        <v>221</v>
      </c>
      <c r="B699" s="0" t="s">
        <v>1889</v>
      </c>
      <c r="C699" s="0" t="n">
        <v>117</v>
      </c>
      <c r="D699" s="0" t="str">
        <f aca="false">IFERROR(VLOOKUP($C699,薬効分類マスタ!$A$2:$B$180,2,FALSE()),"未登録")</f>
        <v>精神神経用剤</v>
      </c>
      <c r="E699" s="16" t="s">
        <v>1878</v>
      </c>
      <c r="F699" s="16" t="s">
        <v>1887</v>
      </c>
      <c r="G699" s="16" t="s">
        <v>1890</v>
      </c>
      <c r="H699" s="16" t="s">
        <v>504</v>
      </c>
      <c r="I699" s="0" t="n">
        <v>10.8</v>
      </c>
      <c r="K699" s="0" t="str">
        <f aca="false">IFERROR(IF(VLOOKUP($C699,薬効分類マスタ!$A$2:$E$180,5,FALSE())=0,"",VLOOKUP($C699,薬効分類マスタ!$A$2:$E$180,5,FALSE())),"")</f>
        <v/>
      </c>
      <c r="L699" s="17"/>
      <c r="M699" s="0" t="str">
        <f aca="false">IF($K699="","",IF($L699&lt;&gt;"",$L699,VLOOKUP($C699,薬効分類マスタ!$A$2:$F$180,6,FALSE())))</f>
        <v/>
      </c>
      <c r="N699" s="0" t="str">
        <f aca="false">ASC(G699)</f>
        <v>ｾﾚﾈｰｽ錠0.75mg</v>
      </c>
      <c r="O699" s="0" t="str">
        <f aca="false">ASC(E699)</f>
        <v>ﾊﾛﾍﾟﾘﾄﾞｰﾙ</v>
      </c>
      <c r="P699" s="16" t="n">
        <f aca="false">N(P698)+IF($C699=検索!$B$49,1,0)</f>
        <v>0</v>
      </c>
    </row>
    <row r="700" customFormat="false" ht="15" hidden="false" customHeight="false" outlineLevel="0" collapsed="false">
      <c r="A700" s="16" t="s">
        <v>221</v>
      </c>
      <c r="B700" s="0" t="s">
        <v>1891</v>
      </c>
      <c r="C700" s="0" t="n">
        <v>117</v>
      </c>
      <c r="D700" s="0" t="str">
        <f aca="false">IFERROR(VLOOKUP($C700,薬効分類マスタ!$A$2:$B$180,2,FALSE()),"未登録")</f>
        <v>精神神経用剤</v>
      </c>
      <c r="E700" s="16" t="s">
        <v>1878</v>
      </c>
      <c r="F700" s="16" t="s">
        <v>234</v>
      </c>
      <c r="G700" s="16" t="s">
        <v>1892</v>
      </c>
      <c r="I700" s="0" t="n">
        <v>10.8</v>
      </c>
      <c r="J700" s="16" t="s">
        <v>239</v>
      </c>
      <c r="K700" s="0" t="str">
        <f aca="false">IFERROR(IF(VLOOKUP($C700,薬効分類マスタ!$A$2:$E$180,5,FALSE())=0,"",VLOOKUP($C700,薬効分類マスタ!$A$2:$E$180,5,FALSE())),"")</f>
        <v/>
      </c>
      <c r="L700" s="17"/>
      <c r="M700" s="0" t="str">
        <f aca="false">IF($K700="","",IF($L700&lt;&gt;"",$L700,VLOOKUP($C700,薬効分類マスタ!$A$2:$F$180,6,FALSE())))</f>
        <v/>
      </c>
      <c r="N700" s="0" t="str">
        <f aca="false">ASC(G700)</f>
        <v>ﾊﾛﾍﾟﾘﾄﾞｰﾙ1mg錠</v>
      </c>
      <c r="O700" s="0" t="str">
        <f aca="false">ASC(E700)</f>
        <v>ﾊﾛﾍﾟﾘﾄﾞｰﾙ</v>
      </c>
      <c r="P700" s="16" t="n">
        <f aca="false">N(P699)+IF($C700=検索!$B$49,1,0)</f>
        <v>0</v>
      </c>
    </row>
    <row r="701" customFormat="false" ht="15" hidden="false" customHeight="false" outlineLevel="0" collapsed="false">
      <c r="A701" s="16" t="s">
        <v>221</v>
      </c>
      <c r="B701" s="0" t="s">
        <v>1893</v>
      </c>
      <c r="C701" s="0" t="n">
        <v>117</v>
      </c>
      <c r="D701" s="0" t="str">
        <f aca="false">IFERROR(VLOOKUP($C701,薬効分類マスタ!$A$2:$B$180,2,FALSE()),"未登録")</f>
        <v>精神神経用剤</v>
      </c>
      <c r="E701" s="16" t="s">
        <v>1878</v>
      </c>
      <c r="F701" s="16" t="s">
        <v>234</v>
      </c>
      <c r="G701" s="16" t="s">
        <v>1894</v>
      </c>
      <c r="H701" s="16" t="s">
        <v>504</v>
      </c>
      <c r="I701" s="0" t="n">
        <v>10.8</v>
      </c>
      <c r="K701" s="0" t="str">
        <f aca="false">IFERROR(IF(VLOOKUP($C701,薬効分類マスタ!$A$2:$E$180,5,FALSE())=0,"",VLOOKUP($C701,薬効分類マスタ!$A$2:$E$180,5,FALSE())),"")</f>
        <v/>
      </c>
      <c r="L701" s="17"/>
      <c r="M701" s="0" t="str">
        <f aca="false">IF($K701="","",IF($L701&lt;&gt;"",$L701,VLOOKUP($C701,薬効分類マスタ!$A$2:$F$180,6,FALSE())))</f>
        <v/>
      </c>
      <c r="N701" s="0" t="str">
        <f aca="false">ASC(G701)</f>
        <v>ｾﾚﾈｰｽ錠1mg</v>
      </c>
      <c r="O701" s="0" t="str">
        <f aca="false">ASC(E701)</f>
        <v>ﾊﾛﾍﾟﾘﾄﾞｰﾙ</v>
      </c>
      <c r="P701" s="16" t="n">
        <f aca="false">N(P700)+IF($C701=検索!$B$49,1,0)</f>
        <v>0</v>
      </c>
    </row>
    <row r="702" customFormat="false" ht="15" hidden="false" customHeight="false" outlineLevel="0" collapsed="false">
      <c r="A702" s="16" t="s">
        <v>221</v>
      </c>
      <c r="B702" s="0" t="s">
        <v>1895</v>
      </c>
      <c r="C702" s="0" t="n">
        <v>117</v>
      </c>
      <c r="D702" s="0" t="str">
        <f aca="false">IFERROR(VLOOKUP($C702,薬効分類マスタ!$A$2:$B$180,2,FALSE()),"未登録")</f>
        <v>精神神経用剤</v>
      </c>
      <c r="E702" s="16" t="s">
        <v>1878</v>
      </c>
      <c r="F702" s="16" t="s">
        <v>1505</v>
      </c>
      <c r="G702" s="16" t="s">
        <v>1896</v>
      </c>
      <c r="I702" s="0" t="n">
        <v>10.8</v>
      </c>
      <c r="J702" s="16" t="s">
        <v>239</v>
      </c>
      <c r="K702" s="0" t="str">
        <f aca="false">IFERROR(IF(VLOOKUP($C702,薬効分類マスタ!$A$2:$E$180,5,FALSE())=0,"",VLOOKUP($C702,薬効分類マスタ!$A$2:$E$180,5,FALSE())),"")</f>
        <v/>
      </c>
      <c r="L702" s="17"/>
      <c r="M702" s="0" t="str">
        <f aca="false">IF($K702="","",IF($L702&lt;&gt;"",$L702,VLOOKUP($C702,薬効分類マスタ!$A$2:$F$180,6,FALSE())))</f>
        <v/>
      </c>
      <c r="N702" s="0" t="str">
        <f aca="false">ASC(G702)</f>
        <v>ﾊﾛﾍﾟﾘﾄﾞｰﾙ1.5mg錠</v>
      </c>
      <c r="O702" s="0" t="str">
        <f aca="false">ASC(E702)</f>
        <v>ﾊﾛﾍﾟﾘﾄﾞｰﾙ</v>
      </c>
      <c r="P702" s="16" t="n">
        <f aca="false">N(P701)+IF($C702=検索!$B$49,1,0)</f>
        <v>0</v>
      </c>
    </row>
    <row r="703" customFormat="false" ht="15" hidden="false" customHeight="false" outlineLevel="0" collapsed="false">
      <c r="A703" s="16" t="s">
        <v>221</v>
      </c>
      <c r="B703" s="0" t="s">
        <v>1897</v>
      </c>
      <c r="C703" s="0" t="n">
        <v>117</v>
      </c>
      <c r="D703" s="0" t="str">
        <f aca="false">IFERROR(VLOOKUP($C703,薬効分類マスタ!$A$2:$B$180,2,FALSE()),"未登録")</f>
        <v>精神神経用剤</v>
      </c>
      <c r="E703" s="16" t="s">
        <v>1878</v>
      </c>
      <c r="F703" s="16" t="s">
        <v>1505</v>
      </c>
      <c r="G703" s="16" t="s">
        <v>1898</v>
      </c>
      <c r="H703" s="16" t="s">
        <v>504</v>
      </c>
      <c r="I703" s="0" t="n">
        <v>10.8</v>
      </c>
      <c r="K703" s="0" t="str">
        <f aca="false">IFERROR(IF(VLOOKUP($C703,薬効分類マスタ!$A$2:$E$180,5,FALSE())=0,"",VLOOKUP($C703,薬効分類マスタ!$A$2:$E$180,5,FALSE())),"")</f>
        <v/>
      </c>
      <c r="L703" s="17"/>
      <c r="M703" s="0" t="str">
        <f aca="false">IF($K703="","",IF($L703&lt;&gt;"",$L703,VLOOKUP($C703,薬効分類マスタ!$A$2:$F$180,6,FALSE())))</f>
        <v/>
      </c>
      <c r="N703" s="0" t="str">
        <f aca="false">ASC(G703)</f>
        <v>ｾﾚﾈｰｽ錠1.5mg</v>
      </c>
      <c r="O703" s="0" t="str">
        <f aca="false">ASC(E703)</f>
        <v>ﾊﾛﾍﾟﾘﾄﾞｰﾙ</v>
      </c>
      <c r="P703" s="16" t="n">
        <f aca="false">N(P702)+IF($C703=検索!$B$49,1,0)</f>
        <v>0</v>
      </c>
    </row>
    <row r="704" customFormat="false" ht="15" hidden="false" customHeight="false" outlineLevel="0" collapsed="false">
      <c r="A704" s="16" t="s">
        <v>221</v>
      </c>
      <c r="B704" s="0" t="s">
        <v>1899</v>
      </c>
      <c r="C704" s="0" t="n">
        <v>117</v>
      </c>
      <c r="D704" s="0" t="str">
        <f aca="false">IFERROR(VLOOKUP($C704,薬効分類マスタ!$A$2:$B$180,2,FALSE()),"未登録")</f>
        <v>精神神経用剤</v>
      </c>
      <c r="E704" s="16" t="s">
        <v>1878</v>
      </c>
      <c r="F704" s="16" t="s">
        <v>241</v>
      </c>
      <c r="G704" s="16" t="s">
        <v>1900</v>
      </c>
      <c r="I704" s="0" t="n">
        <v>10.8</v>
      </c>
      <c r="J704" s="16" t="s">
        <v>239</v>
      </c>
      <c r="K704" s="0" t="str">
        <f aca="false">IFERROR(IF(VLOOKUP($C704,薬効分類マスタ!$A$2:$E$180,5,FALSE())=0,"",VLOOKUP($C704,薬効分類マスタ!$A$2:$E$180,5,FALSE())),"")</f>
        <v/>
      </c>
      <c r="L704" s="17"/>
      <c r="M704" s="0" t="str">
        <f aca="false">IF($K704="","",IF($L704&lt;&gt;"",$L704,VLOOKUP($C704,薬効分類マスタ!$A$2:$F$180,6,FALSE())))</f>
        <v/>
      </c>
      <c r="N704" s="0" t="str">
        <f aca="false">ASC(G704)</f>
        <v>ﾊﾛﾍﾟﾘﾄﾞｰﾙ2mg錠</v>
      </c>
      <c r="O704" s="0" t="str">
        <f aca="false">ASC(E704)</f>
        <v>ﾊﾛﾍﾟﾘﾄﾞｰﾙ</v>
      </c>
      <c r="P704" s="16" t="n">
        <f aca="false">N(P703)+IF($C704=検索!$B$49,1,0)</f>
        <v>0</v>
      </c>
    </row>
    <row r="705" customFormat="false" ht="15" hidden="false" customHeight="false" outlineLevel="0" collapsed="false">
      <c r="A705" s="16" t="s">
        <v>221</v>
      </c>
      <c r="B705" s="0" t="s">
        <v>1901</v>
      </c>
      <c r="C705" s="0" t="n">
        <v>117</v>
      </c>
      <c r="D705" s="0" t="str">
        <f aca="false">IFERROR(VLOOKUP($C705,薬効分類マスタ!$A$2:$B$180,2,FALSE()),"未登録")</f>
        <v>精神神経用剤</v>
      </c>
      <c r="E705" s="16" t="s">
        <v>1878</v>
      </c>
      <c r="F705" s="16" t="s">
        <v>364</v>
      </c>
      <c r="G705" s="16" t="s">
        <v>1902</v>
      </c>
      <c r="I705" s="0" t="n">
        <v>10.8</v>
      </c>
      <c r="J705" s="16" t="s">
        <v>239</v>
      </c>
      <c r="K705" s="0" t="str">
        <f aca="false">IFERROR(IF(VLOOKUP($C705,薬効分類マスタ!$A$2:$E$180,5,FALSE())=0,"",VLOOKUP($C705,薬効分類マスタ!$A$2:$E$180,5,FALSE())),"")</f>
        <v/>
      </c>
      <c r="L705" s="17"/>
      <c r="M705" s="0" t="str">
        <f aca="false">IF($K705="","",IF($L705&lt;&gt;"",$L705,VLOOKUP($C705,薬効分類マスタ!$A$2:$F$180,6,FALSE())))</f>
        <v/>
      </c>
      <c r="N705" s="0" t="str">
        <f aca="false">ASC(G705)</f>
        <v>ﾊﾛﾍﾟﾘﾄﾞｰﾙ3mg錠</v>
      </c>
      <c r="O705" s="0" t="str">
        <f aca="false">ASC(E705)</f>
        <v>ﾊﾛﾍﾟﾘﾄﾞｰﾙ</v>
      </c>
      <c r="P705" s="16" t="n">
        <f aca="false">N(P704)+IF($C705=検索!$B$49,1,0)</f>
        <v>0</v>
      </c>
    </row>
    <row r="706" customFormat="false" ht="15" hidden="false" customHeight="false" outlineLevel="0" collapsed="false">
      <c r="A706" s="16" t="s">
        <v>221</v>
      </c>
      <c r="B706" s="0" t="s">
        <v>1903</v>
      </c>
      <c r="C706" s="0" t="n">
        <v>117</v>
      </c>
      <c r="D706" s="0" t="str">
        <f aca="false">IFERROR(VLOOKUP($C706,薬効分類マスタ!$A$2:$B$180,2,FALSE()),"未登録")</f>
        <v>精神神経用剤</v>
      </c>
      <c r="E706" s="16" t="s">
        <v>1878</v>
      </c>
      <c r="F706" s="16" t="s">
        <v>364</v>
      </c>
      <c r="G706" s="16" t="s">
        <v>1904</v>
      </c>
      <c r="H706" s="16" t="s">
        <v>504</v>
      </c>
      <c r="I706" s="0" t="n">
        <v>10.8</v>
      </c>
      <c r="K706" s="0" t="str">
        <f aca="false">IFERROR(IF(VLOOKUP($C706,薬効分類マスタ!$A$2:$E$180,5,FALSE())=0,"",VLOOKUP($C706,薬効分類マスタ!$A$2:$E$180,5,FALSE())),"")</f>
        <v/>
      </c>
      <c r="L706" s="17"/>
      <c r="M706" s="0" t="str">
        <f aca="false">IF($K706="","",IF($L706&lt;&gt;"",$L706,VLOOKUP($C706,薬効分類マスタ!$A$2:$F$180,6,FALSE())))</f>
        <v/>
      </c>
      <c r="N706" s="0" t="str">
        <f aca="false">ASC(G706)</f>
        <v>ｾﾚﾈｰｽ錠3mg</v>
      </c>
      <c r="O706" s="0" t="str">
        <f aca="false">ASC(E706)</f>
        <v>ﾊﾛﾍﾟﾘﾄﾞｰﾙ</v>
      </c>
      <c r="P706" s="16" t="n">
        <f aca="false">N(P705)+IF($C706=検索!$B$49,1,0)</f>
        <v>0</v>
      </c>
    </row>
    <row r="707" customFormat="false" ht="15" hidden="false" customHeight="false" outlineLevel="0" collapsed="false">
      <c r="A707" s="16" t="s">
        <v>221</v>
      </c>
      <c r="B707" s="0" t="s">
        <v>1905</v>
      </c>
      <c r="C707" s="0" t="n">
        <v>117</v>
      </c>
      <c r="D707" s="0" t="str">
        <f aca="false">IFERROR(VLOOKUP($C707,薬効分類マスタ!$A$2:$B$180,2,FALSE()),"未登録")</f>
        <v>精神神経用剤</v>
      </c>
      <c r="E707" s="16" t="s">
        <v>1878</v>
      </c>
      <c r="F707" s="16" t="s">
        <v>451</v>
      </c>
      <c r="G707" s="16" t="s">
        <v>1906</v>
      </c>
      <c r="H707" s="16" t="s">
        <v>504</v>
      </c>
      <c r="I707" s="0" t="n">
        <v>13.9</v>
      </c>
      <c r="K707" s="0" t="str">
        <f aca="false">IFERROR(IF(VLOOKUP($C707,薬効分類マスタ!$A$2:$E$180,5,FALSE())=0,"",VLOOKUP($C707,薬効分類マスタ!$A$2:$E$180,5,FALSE())),"")</f>
        <v/>
      </c>
      <c r="L707" s="17"/>
      <c r="M707" s="0" t="str">
        <f aca="false">IF($K707="","",IF($L707&lt;&gt;"",$L707,VLOOKUP($C707,薬効分類マスタ!$A$2:$F$180,6,FALSE())))</f>
        <v/>
      </c>
      <c r="N707" s="0" t="str">
        <f aca="false">ASC(G707)</f>
        <v>ｾﾚﾈｰｽ内服液0.2%</v>
      </c>
      <c r="O707" s="0" t="str">
        <f aca="false">ASC(E707)</f>
        <v>ﾊﾛﾍﾟﾘﾄﾞｰﾙ</v>
      </c>
      <c r="P707" s="16" t="n">
        <f aca="false">N(P706)+IF($C707=検索!$B$49,1,0)</f>
        <v>0</v>
      </c>
    </row>
    <row r="708" customFormat="false" ht="15" hidden="false" customHeight="false" outlineLevel="0" collapsed="false">
      <c r="A708" s="16" t="s">
        <v>221</v>
      </c>
      <c r="B708" s="0" t="s">
        <v>1907</v>
      </c>
      <c r="C708" s="0" t="n">
        <v>117</v>
      </c>
      <c r="D708" s="0" t="str">
        <f aca="false">IFERROR(VLOOKUP($C708,薬効分類マスタ!$A$2:$B$180,2,FALSE()),"未登録")</f>
        <v>精神神経用剤</v>
      </c>
      <c r="E708" s="16" t="s">
        <v>1908</v>
      </c>
      <c r="F708" s="16" t="s">
        <v>262</v>
      </c>
      <c r="G708" s="16" t="s">
        <v>1909</v>
      </c>
      <c r="H708" s="16" t="s">
        <v>1090</v>
      </c>
      <c r="I708" s="0" t="n">
        <v>6.5</v>
      </c>
      <c r="J708" s="16" t="s">
        <v>239</v>
      </c>
      <c r="K708" s="0" t="str">
        <f aca="false">IFERROR(IF(VLOOKUP($C708,薬効分類マスタ!$A$2:$E$180,5,FALSE())=0,"",VLOOKUP($C708,薬効分類マスタ!$A$2:$E$180,5,FALSE())),"")</f>
        <v/>
      </c>
      <c r="L708" s="17"/>
      <c r="M708" s="0" t="str">
        <f aca="false">IF($K708="","",IF($L708&lt;&gt;"",$L708,VLOOKUP($C708,薬効分類マスタ!$A$2:$F$180,6,FALSE())))</f>
        <v/>
      </c>
      <c r="N708" s="0" t="str">
        <f aca="false">ASC(G708)</f>
        <v>ﾍﾞﾀﾅﾐﾝ錠10mg</v>
      </c>
      <c r="O708" s="0" t="str">
        <f aca="false">ASC(E708)</f>
        <v>ﾍﾟﾓﾘﾝ</v>
      </c>
      <c r="P708" s="16" t="n">
        <f aca="false">N(P707)+IF($C708=検索!$B$49,1,0)</f>
        <v>0</v>
      </c>
    </row>
    <row r="709" customFormat="false" ht="15" hidden="false" customHeight="false" outlineLevel="0" collapsed="false">
      <c r="A709" s="16" t="s">
        <v>221</v>
      </c>
      <c r="B709" s="0" t="s">
        <v>1910</v>
      </c>
      <c r="C709" s="0" t="n">
        <v>117</v>
      </c>
      <c r="D709" s="0" t="str">
        <f aca="false">IFERROR(VLOOKUP($C709,薬効分類マスタ!$A$2:$B$180,2,FALSE()),"未登録")</f>
        <v>精神神経用剤</v>
      </c>
      <c r="E709" s="16" t="s">
        <v>1908</v>
      </c>
      <c r="F709" s="16" t="s">
        <v>622</v>
      </c>
      <c r="G709" s="16" t="s">
        <v>1911</v>
      </c>
      <c r="H709" s="16" t="s">
        <v>1090</v>
      </c>
      <c r="I709" s="0" t="n">
        <v>13</v>
      </c>
      <c r="J709" s="16" t="s">
        <v>239</v>
      </c>
      <c r="K709" s="0" t="str">
        <f aca="false">IFERROR(IF(VLOOKUP($C709,薬効分類マスタ!$A$2:$E$180,5,FALSE())=0,"",VLOOKUP($C709,薬効分類マスタ!$A$2:$E$180,5,FALSE())),"")</f>
        <v/>
      </c>
      <c r="L709" s="17"/>
      <c r="M709" s="0" t="str">
        <f aca="false">IF($K709="","",IF($L709&lt;&gt;"",$L709,VLOOKUP($C709,薬効分類マスタ!$A$2:$F$180,6,FALSE())))</f>
        <v/>
      </c>
      <c r="N709" s="0" t="str">
        <f aca="false">ASC(G709)</f>
        <v>ﾍﾞﾀﾅﾐﾝ錠25mg</v>
      </c>
      <c r="O709" s="0" t="str">
        <f aca="false">ASC(E709)</f>
        <v>ﾍﾟﾓﾘﾝ</v>
      </c>
      <c r="P709" s="16" t="n">
        <f aca="false">N(P708)+IF($C709=検索!$B$49,1,0)</f>
        <v>0</v>
      </c>
    </row>
    <row r="710" customFormat="false" ht="15" hidden="false" customHeight="false" outlineLevel="0" collapsed="false">
      <c r="A710" s="16" t="s">
        <v>221</v>
      </c>
      <c r="B710" s="0" t="s">
        <v>1912</v>
      </c>
      <c r="C710" s="0" t="n">
        <v>117</v>
      </c>
      <c r="D710" s="0" t="str">
        <f aca="false">IFERROR(VLOOKUP($C710,薬効分類マスタ!$A$2:$B$180,2,FALSE()),"未登録")</f>
        <v>精神神経用剤</v>
      </c>
      <c r="E710" s="16" t="s">
        <v>1908</v>
      </c>
      <c r="F710" s="16" t="s">
        <v>411</v>
      </c>
      <c r="G710" s="16" t="s">
        <v>1913</v>
      </c>
      <c r="H710" s="16" t="s">
        <v>1090</v>
      </c>
      <c r="I710" s="0" t="n">
        <v>29</v>
      </c>
      <c r="J710" s="16" t="s">
        <v>239</v>
      </c>
      <c r="K710" s="0" t="str">
        <f aca="false">IFERROR(IF(VLOOKUP($C710,薬効分類マスタ!$A$2:$E$180,5,FALSE())=0,"",VLOOKUP($C710,薬効分類マスタ!$A$2:$E$180,5,FALSE())),"")</f>
        <v/>
      </c>
      <c r="L710" s="17"/>
      <c r="M710" s="0" t="str">
        <f aca="false">IF($K710="","",IF($L710&lt;&gt;"",$L710,VLOOKUP($C710,薬効分類マスタ!$A$2:$F$180,6,FALSE())))</f>
        <v/>
      </c>
      <c r="N710" s="0" t="str">
        <f aca="false">ASC(G710)</f>
        <v>ﾍﾞﾀﾅﾐﾝ錠50mg</v>
      </c>
      <c r="O710" s="0" t="str">
        <f aca="false">ASC(E710)</f>
        <v>ﾍﾟﾓﾘﾝ</v>
      </c>
      <c r="P710" s="16" t="n">
        <f aca="false">N(P709)+IF($C710=検索!$B$49,1,0)</f>
        <v>0</v>
      </c>
    </row>
    <row r="711" customFormat="false" ht="15" hidden="false" customHeight="false" outlineLevel="0" collapsed="false">
      <c r="A711" s="16" t="s">
        <v>221</v>
      </c>
      <c r="B711" s="0" t="s">
        <v>1914</v>
      </c>
      <c r="C711" s="0" t="n">
        <v>117</v>
      </c>
      <c r="D711" s="0" t="str">
        <f aca="false">IFERROR(VLOOKUP($C711,薬効分類マスタ!$A$2:$B$180,2,FALSE()),"未登録")</f>
        <v>精神神経用剤</v>
      </c>
      <c r="E711" s="16" t="s">
        <v>1915</v>
      </c>
      <c r="F711" s="16" t="s">
        <v>307</v>
      </c>
      <c r="G711" s="16" t="s">
        <v>1916</v>
      </c>
      <c r="H711" s="16" t="s">
        <v>1143</v>
      </c>
      <c r="I711" s="0" t="n">
        <v>39.9</v>
      </c>
      <c r="J711" s="16" t="s">
        <v>232</v>
      </c>
      <c r="K711" s="0" t="str">
        <f aca="false">IFERROR(IF(VLOOKUP($C711,薬効分類マスタ!$A$2:$E$180,5,FALSE())=0,"",VLOOKUP($C711,薬効分類マスタ!$A$2:$E$180,5,FALSE())),"")</f>
        <v/>
      </c>
      <c r="L711" s="17"/>
      <c r="M711" s="0" t="str">
        <f aca="false">IF($K711="","",IF($L711&lt;&gt;"",$L711,VLOOKUP($C711,薬効分類マスタ!$A$2:$F$180,6,FALSE())))</f>
        <v/>
      </c>
      <c r="N711" s="0" t="str">
        <f aca="false">ASC(G711)</f>
        <v>ﾛﾄﾞﾋﾟﾝ細粒10%</v>
      </c>
      <c r="O711" s="0" t="str">
        <f aca="false">ASC(E711)</f>
        <v>ｿﾞﾃﾋﾟﾝ</v>
      </c>
      <c r="P711" s="16" t="n">
        <f aca="false">N(P710)+IF($C711=検索!$B$49,1,0)</f>
        <v>0</v>
      </c>
    </row>
    <row r="712" customFormat="false" ht="15" hidden="false" customHeight="false" outlineLevel="0" collapsed="false">
      <c r="A712" s="16" t="s">
        <v>221</v>
      </c>
      <c r="B712" s="0" t="s">
        <v>1917</v>
      </c>
      <c r="C712" s="0" t="n">
        <v>117</v>
      </c>
      <c r="D712" s="0" t="str">
        <f aca="false">IFERROR(VLOOKUP($C712,薬効分類マスタ!$A$2:$B$180,2,FALSE()),"未登録")</f>
        <v>精神神経用剤</v>
      </c>
      <c r="E712" s="16" t="s">
        <v>1915</v>
      </c>
      <c r="F712" s="16" t="s">
        <v>307</v>
      </c>
      <c r="G712" s="16" t="s">
        <v>1918</v>
      </c>
      <c r="H712" s="16" t="s">
        <v>557</v>
      </c>
      <c r="I712" s="0" t="n">
        <v>42.8</v>
      </c>
      <c r="J712" s="16" t="s">
        <v>239</v>
      </c>
      <c r="K712" s="0" t="str">
        <f aca="false">IFERROR(IF(VLOOKUP($C712,薬効分類マスタ!$A$2:$E$180,5,FALSE())=0,"",VLOOKUP($C712,薬効分類マスタ!$A$2:$E$180,5,FALSE())),"")</f>
        <v/>
      </c>
      <c r="L712" s="17"/>
      <c r="M712" s="0" t="str">
        <f aca="false">IF($K712="","",IF($L712&lt;&gt;"",$L712,VLOOKUP($C712,薬効分類マスタ!$A$2:$F$180,6,FALSE())))</f>
        <v/>
      </c>
      <c r="N712" s="0" t="str">
        <f aca="false">ASC(G712)</f>
        <v>ｿﾞﾃﾋﾟﾝ細粒10%｢ﾀｶﾀ｣</v>
      </c>
      <c r="O712" s="0" t="str">
        <f aca="false">ASC(E712)</f>
        <v>ｿﾞﾃﾋﾟﾝ</v>
      </c>
      <c r="P712" s="16" t="n">
        <f aca="false">N(P711)+IF($C712=検索!$B$49,1,0)</f>
        <v>0</v>
      </c>
    </row>
    <row r="713" customFormat="false" ht="15" hidden="false" customHeight="false" outlineLevel="0" collapsed="false">
      <c r="A713" s="16" t="s">
        <v>221</v>
      </c>
      <c r="B713" s="0" t="s">
        <v>1919</v>
      </c>
      <c r="C713" s="0" t="n">
        <v>117</v>
      </c>
      <c r="D713" s="0" t="str">
        <f aca="false">IFERROR(VLOOKUP($C713,薬効分類マスタ!$A$2:$B$180,2,FALSE()),"未登録")</f>
        <v>精神神経用剤</v>
      </c>
      <c r="E713" s="16" t="s">
        <v>1915</v>
      </c>
      <c r="F713" s="16" t="s">
        <v>648</v>
      </c>
      <c r="G713" s="16" t="s">
        <v>1920</v>
      </c>
      <c r="H713" s="16" t="s">
        <v>1143</v>
      </c>
      <c r="I713" s="0" t="n">
        <v>201.1</v>
      </c>
      <c r="J713" s="16" t="s">
        <v>232</v>
      </c>
      <c r="K713" s="0" t="str">
        <f aca="false">IFERROR(IF(VLOOKUP($C713,薬効分類マスタ!$A$2:$E$180,5,FALSE())=0,"",VLOOKUP($C713,薬効分類マスタ!$A$2:$E$180,5,FALSE())),"")</f>
        <v/>
      </c>
      <c r="L713" s="17"/>
      <c r="M713" s="0" t="str">
        <f aca="false">IF($K713="","",IF($L713&lt;&gt;"",$L713,VLOOKUP($C713,薬効分類マスタ!$A$2:$F$180,6,FALSE())))</f>
        <v/>
      </c>
      <c r="N713" s="0" t="str">
        <f aca="false">ASC(G713)</f>
        <v>ﾛﾄﾞﾋﾟﾝ細粒50%</v>
      </c>
      <c r="O713" s="0" t="str">
        <f aca="false">ASC(E713)</f>
        <v>ｿﾞﾃﾋﾟﾝ</v>
      </c>
      <c r="P713" s="16" t="n">
        <f aca="false">N(P712)+IF($C713=検索!$B$49,1,0)</f>
        <v>0</v>
      </c>
    </row>
    <row r="714" customFormat="false" ht="15" hidden="false" customHeight="false" outlineLevel="0" collapsed="false">
      <c r="A714" s="16" t="s">
        <v>221</v>
      </c>
      <c r="B714" s="0" t="s">
        <v>1921</v>
      </c>
      <c r="C714" s="0" t="n">
        <v>117</v>
      </c>
      <c r="D714" s="0" t="str">
        <f aca="false">IFERROR(VLOOKUP($C714,薬効分類マスタ!$A$2:$B$180,2,FALSE()),"未登録")</f>
        <v>精神神経用剤</v>
      </c>
      <c r="E714" s="16" t="s">
        <v>1915</v>
      </c>
      <c r="F714" s="16" t="s">
        <v>622</v>
      </c>
      <c r="G714" s="16" t="s">
        <v>1922</v>
      </c>
      <c r="H714" s="16" t="s">
        <v>1143</v>
      </c>
      <c r="I714" s="0" t="n">
        <v>9.6</v>
      </c>
      <c r="J714" s="16" t="s">
        <v>232</v>
      </c>
      <c r="K714" s="0" t="str">
        <f aca="false">IFERROR(IF(VLOOKUP($C714,薬効分類マスタ!$A$2:$E$180,5,FALSE())=0,"",VLOOKUP($C714,薬効分類マスタ!$A$2:$E$180,5,FALSE())),"")</f>
        <v/>
      </c>
      <c r="L714" s="17"/>
      <c r="M714" s="0" t="str">
        <f aca="false">IF($K714="","",IF($L714&lt;&gt;"",$L714,VLOOKUP($C714,薬効分類マスタ!$A$2:$F$180,6,FALSE())))</f>
        <v/>
      </c>
      <c r="N714" s="0" t="str">
        <f aca="false">ASC(G714)</f>
        <v>ﾛﾄﾞﾋﾟﾝ錠25mg</v>
      </c>
      <c r="O714" s="0" t="str">
        <f aca="false">ASC(E714)</f>
        <v>ｿﾞﾃﾋﾟﾝ</v>
      </c>
      <c r="P714" s="16" t="n">
        <f aca="false">N(P713)+IF($C714=検索!$B$49,1,0)</f>
        <v>0</v>
      </c>
    </row>
    <row r="715" customFormat="false" ht="15" hidden="false" customHeight="false" outlineLevel="0" collapsed="false">
      <c r="A715" s="16" t="s">
        <v>221</v>
      </c>
      <c r="B715" s="0" t="s">
        <v>1923</v>
      </c>
      <c r="C715" s="0" t="n">
        <v>117</v>
      </c>
      <c r="D715" s="0" t="str">
        <f aca="false">IFERROR(VLOOKUP($C715,薬効分類マスタ!$A$2:$B$180,2,FALSE()),"未登録")</f>
        <v>精神神経用剤</v>
      </c>
      <c r="E715" s="16" t="s">
        <v>1915</v>
      </c>
      <c r="F715" s="16" t="s">
        <v>622</v>
      </c>
      <c r="G715" s="16" t="s">
        <v>1924</v>
      </c>
      <c r="H715" s="16" t="s">
        <v>557</v>
      </c>
      <c r="I715" s="0" t="n">
        <v>7.5</v>
      </c>
      <c r="J715" s="16" t="s">
        <v>239</v>
      </c>
      <c r="K715" s="0" t="str">
        <f aca="false">IFERROR(IF(VLOOKUP($C715,薬効分類マスタ!$A$2:$E$180,5,FALSE())=0,"",VLOOKUP($C715,薬効分類マスタ!$A$2:$E$180,5,FALSE())),"")</f>
        <v/>
      </c>
      <c r="L715" s="17"/>
      <c r="M715" s="0" t="str">
        <f aca="false">IF($K715="","",IF($L715&lt;&gt;"",$L715,VLOOKUP($C715,薬効分類マスタ!$A$2:$F$180,6,FALSE())))</f>
        <v/>
      </c>
      <c r="N715" s="0" t="str">
        <f aca="false">ASC(G715)</f>
        <v>ｿﾞﾃﾋﾟﾝ錠25mg｢ﾀｶﾀ｣</v>
      </c>
      <c r="O715" s="0" t="str">
        <f aca="false">ASC(E715)</f>
        <v>ｿﾞﾃﾋﾟﾝ</v>
      </c>
      <c r="P715" s="16" t="n">
        <f aca="false">N(P714)+IF($C715=検索!$B$49,1,0)</f>
        <v>0</v>
      </c>
    </row>
    <row r="716" customFormat="false" ht="15" hidden="false" customHeight="false" outlineLevel="0" collapsed="false">
      <c r="A716" s="16" t="s">
        <v>221</v>
      </c>
      <c r="B716" s="0" t="s">
        <v>1925</v>
      </c>
      <c r="C716" s="0" t="n">
        <v>117</v>
      </c>
      <c r="D716" s="0" t="str">
        <f aca="false">IFERROR(VLOOKUP($C716,薬効分類マスタ!$A$2:$B$180,2,FALSE()),"未登録")</f>
        <v>精神神経用剤</v>
      </c>
      <c r="E716" s="16" t="s">
        <v>1915</v>
      </c>
      <c r="F716" s="16" t="s">
        <v>411</v>
      </c>
      <c r="G716" s="16" t="s">
        <v>1926</v>
      </c>
      <c r="H716" s="16" t="s">
        <v>1143</v>
      </c>
      <c r="I716" s="0" t="n">
        <v>17.9</v>
      </c>
      <c r="J716" s="16" t="s">
        <v>232</v>
      </c>
      <c r="K716" s="0" t="str">
        <f aca="false">IFERROR(IF(VLOOKUP($C716,薬効分類マスタ!$A$2:$E$180,5,FALSE())=0,"",VLOOKUP($C716,薬効分類マスタ!$A$2:$E$180,5,FALSE())),"")</f>
        <v/>
      </c>
      <c r="L716" s="17"/>
      <c r="M716" s="0" t="str">
        <f aca="false">IF($K716="","",IF($L716&lt;&gt;"",$L716,VLOOKUP($C716,薬効分類マスタ!$A$2:$F$180,6,FALSE())))</f>
        <v/>
      </c>
      <c r="N716" s="0" t="str">
        <f aca="false">ASC(G716)</f>
        <v>ﾛﾄﾞﾋﾟﾝ錠50mg</v>
      </c>
      <c r="O716" s="0" t="str">
        <f aca="false">ASC(E716)</f>
        <v>ｿﾞﾃﾋﾟﾝ</v>
      </c>
      <c r="P716" s="16" t="n">
        <f aca="false">N(P715)+IF($C716=検索!$B$49,1,0)</f>
        <v>0</v>
      </c>
    </row>
    <row r="717" customFormat="false" ht="15" hidden="false" customHeight="false" outlineLevel="0" collapsed="false">
      <c r="A717" s="16" t="s">
        <v>221</v>
      </c>
      <c r="B717" s="0" t="s">
        <v>1927</v>
      </c>
      <c r="C717" s="0" t="n">
        <v>117</v>
      </c>
      <c r="D717" s="0" t="str">
        <f aca="false">IFERROR(VLOOKUP($C717,薬効分類マスタ!$A$2:$B$180,2,FALSE()),"未登録")</f>
        <v>精神神経用剤</v>
      </c>
      <c r="E717" s="16" t="s">
        <v>1915</v>
      </c>
      <c r="F717" s="16" t="s">
        <v>411</v>
      </c>
      <c r="G717" s="16" t="s">
        <v>1928</v>
      </c>
      <c r="H717" s="16" t="s">
        <v>557</v>
      </c>
      <c r="I717" s="0" t="n">
        <v>23.1</v>
      </c>
      <c r="J717" s="16" t="s">
        <v>239</v>
      </c>
      <c r="K717" s="0" t="str">
        <f aca="false">IFERROR(IF(VLOOKUP($C717,薬効分類マスタ!$A$2:$E$180,5,FALSE())=0,"",VLOOKUP($C717,薬効分類マスタ!$A$2:$E$180,5,FALSE())),"")</f>
        <v/>
      </c>
      <c r="L717" s="17"/>
      <c r="M717" s="0" t="str">
        <f aca="false">IF($K717="","",IF($L717&lt;&gt;"",$L717,VLOOKUP($C717,薬効分類マスタ!$A$2:$F$180,6,FALSE())))</f>
        <v/>
      </c>
      <c r="N717" s="0" t="str">
        <f aca="false">ASC(G717)</f>
        <v>ｿﾞﾃﾋﾟﾝ錠50mg｢ﾀｶﾀ｣</v>
      </c>
      <c r="O717" s="0" t="str">
        <f aca="false">ASC(E717)</f>
        <v>ｿﾞﾃﾋﾟﾝ</v>
      </c>
      <c r="P717" s="16" t="n">
        <f aca="false">N(P716)+IF($C717=検索!$B$49,1,0)</f>
        <v>0</v>
      </c>
    </row>
    <row r="718" customFormat="false" ht="15" hidden="false" customHeight="false" outlineLevel="0" collapsed="false">
      <c r="A718" s="16" t="s">
        <v>221</v>
      </c>
      <c r="B718" s="0" t="s">
        <v>1929</v>
      </c>
      <c r="C718" s="0" t="n">
        <v>117</v>
      </c>
      <c r="D718" s="0" t="str">
        <f aca="false">IFERROR(VLOOKUP($C718,薬効分類マスタ!$A$2:$B$180,2,FALSE()),"未登録")</f>
        <v>精神神経用剤</v>
      </c>
      <c r="E718" s="16" t="s">
        <v>1915</v>
      </c>
      <c r="F718" s="16" t="s">
        <v>627</v>
      </c>
      <c r="G718" s="16" t="s">
        <v>1930</v>
      </c>
      <c r="H718" s="16" t="s">
        <v>1143</v>
      </c>
      <c r="I718" s="0" t="n">
        <v>66.3</v>
      </c>
      <c r="J718" s="16" t="s">
        <v>232</v>
      </c>
      <c r="K718" s="0" t="str">
        <f aca="false">IFERROR(IF(VLOOKUP($C718,薬効分類マスタ!$A$2:$E$180,5,FALSE())=0,"",VLOOKUP($C718,薬効分類マスタ!$A$2:$E$180,5,FALSE())),"")</f>
        <v/>
      </c>
      <c r="L718" s="17"/>
      <c r="M718" s="0" t="str">
        <f aca="false">IF($K718="","",IF($L718&lt;&gt;"",$L718,VLOOKUP($C718,薬効分類マスタ!$A$2:$F$180,6,FALSE())))</f>
        <v/>
      </c>
      <c r="N718" s="0" t="str">
        <f aca="false">ASC(G718)</f>
        <v>ﾛﾄﾞﾋﾟﾝ錠100mg</v>
      </c>
      <c r="O718" s="0" t="str">
        <f aca="false">ASC(E718)</f>
        <v>ｿﾞﾃﾋﾟﾝ</v>
      </c>
      <c r="P718" s="16" t="n">
        <f aca="false">N(P717)+IF($C718=検索!$B$49,1,0)</f>
        <v>0</v>
      </c>
    </row>
    <row r="719" customFormat="false" ht="15" hidden="false" customHeight="false" outlineLevel="0" collapsed="false">
      <c r="A719" s="16" t="s">
        <v>221</v>
      </c>
      <c r="B719" s="0" t="s">
        <v>1931</v>
      </c>
      <c r="C719" s="0" t="n">
        <v>117</v>
      </c>
      <c r="D719" s="0" t="str">
        <f aca="false">IFERROR(VLOOKUP($C719,薬効分類マスタ!$A$2:$B$180,2,FALSE()),"未登録")</f>
        <v>精神神経用剤</v>
      </c>
      <c r="E719" s="16" t="s">
        <v>1915</v>
      </c>
      <c r="F719" s="16" t="s">
        <v>627</v>
      </c>
      <c r="G719" s="16" t="s">
        <v>1932</v>
      </c>
      <c r="H719" s="16" t="s">
        <v>557</v>
      </c>
      <c r="I719" s="0" t="n">
        <v>66.3</v>
      </c>
      <c r="J719" s="16" t="s">
        <v>239</v>
      </c>
      <c r="K719" s="0" t="str">
        <f aca="false">IFERROR(IF(VLOOKUP($C719,薬効分類マスタ!$A$2:$E$180,5,FALSE())=0,"",VLOOKUP($C719,薬効分類マスタ!$A$2:$E$180,5,FALSE())),"")</f>
        <v/>
      </c>
      <c r="L719" s="17"/>
      <c r="M719" s="0" t="str">
        <f aca="false">IF($K719="","",IF($L719&lt;&gt;"",$L719,VLOOKUP($C719,薬効分類マスタ!$A$2:$F$180,6,FALSE())))</f>
        <v/>
      </c>
      <c r="N719" s="0" t="str">
        <f aca="false">ASC(G719)</f>
        <v>ｿﾞﾃﾋﾟﾝ錠100mg｢ﾀｶﾀ｣</v>
      </c>
      <c r="O719" s="0" t="str">
        <f aca="false">ASC(E719)</f>
        <v>ｿﾞﾃﾋﾟﾝ</v>
      </c>
      <c r="P719" s="16" t="n">
        <f aca="false">N(P718)+IF($C719=検索!$B$49,1,0)</f>
        <v>0</v>
      </c>
    </row>
    <row r="720" customFormat="false" ht="15" hidden="false" customHeight="false" outlineLevel="0" collapsed="false">
      <c r="A720" s="16" t="s">
        <v>221</v>
      </c>
      <c r="B720" s="0" t="s">
        <v>1933</v>
      </c>
      <c r="C720" s="0" t="n">
        <v>117</v>
      </c>
      <c r="D720" s="0" t="str">
        <f aca="false">IFERROR(VLOOKUP($C720,薬効分類マスタ!$A$2:$B$180,2,FALSE()),"未登録")</f>
        <v>精神神経用剤</v>
      </c>
      <c r="E720" s="16" t="s">
        <v>1934</v>
      </c>
      <c r="F720" s="16" t="s">
        <v>229</v>
      </c>
      <c r="G720" s="16" t="s">
        <v>1935</v>
      </c>
      <c r="H720" s="16" t="s">
        <v>473</v>
      </c>
      <c r="I720" s="0" t="n">
        <v>29.5</v>
      </c>
      <c r="J720" s="16" t="s">
        <v>232</v>
      </c>
      <c r="K720" s="0" t="str">
        <f aca="false">IFERROR(IF(VLOOKUP($C720,薬効分類マスタ!$A$2:$E$180,5,FALSE())=0,"",VLOOKUP($C720,薬効分類マスタ!$A$2:$E$180,5,FALSE())),"")</f>
        <v/>
      </c>
      <c r="L720" s="17"/>
      <c r="M720" s="0" t="str">
        <f aca="false">IF($K720="","",IF($L720&lt;&gt;"",$L720,VLOOKUP($C720,薬効分類マスタ!$A$2:$F$180,6,FALSE())))</f>
        <v/>
      </c>
      <c r="N720" s="0" t="str">
        <f aca="false">ASC(G720)</f>
        <v>ﾃﾞﾊﾟｽ細粒1%</v>
      </c>
      <c r="O720" s="0" t="str">
        <f aca="false">ASC(E720)</f>
        <v>ｴﾁｿﾞﾗﾑ</v>
      </c>
      <c r="P720" s="16" t="n">
        <f aca="false">N(P719)+IF($C720=検索!$B$49,1,0)</f>
        <v>0</v>
      </c>
    </row>
    <row r="721" customFormat="false" ht="15" hidden="false" customHeight="false" outlineLevel="0" collapsed="false">
      <c r="A721" s="16" t="s">
        <v>221</v>
      </c>
      <c r="B721" s="0" t="s">
        <v>1936</v>
      </c>
      <c r="C721" s="0" t="n">
        <v>117</v>
      </c>
      <c r="D721" s="0" t="str">
        <f aca="false">IFERROR(VLOOKUP($C721,薬効分類マスタ!$A$2:$B$180,2,FALSE()),"未登録")</f>
        <v>精神神経用剤</v>
      </c>
      <c r="E721" s="16" t="s">
        <v>1934</v>
      </c>
      <c r="F721" s="16" t="s">
        <v>381</v>
      </c>
      <c r="G721" s="16" t="s">
        <v>1937</v>
      </c>
      <c r="I721" s="0" t="n">
        <v>10.8</v>
      </c>
      <c r="J721" s="16" t="s">
        <v>239</v>
      </c>
      <c r="K721" s="0" t="str">
        <f aca="false">IFERROR(IF(VLOOKUP($C721,薬効分類マスタ!$A$2:$E$180,5,FALSE())=0,"",VLOOKUP($C721,薬効分類マスタ!$A$2:$E$180,5,FALSE())),"")</f>
        <v/>
      </c>
      <c r="L721" s="17"/>
      <c r="M721" s="0" t="str">
        <f aca="false">IF($K721="","",IF($L721&lt;&gt;"",$L721,VLOOKUP($C721,薬効分類マスタ!$A$2:$F$180,6,FALSE())))</f>
        <v/>
      </c>
      <c r="N721" s="0" t="str">
        <f aca="false">ASC(G721)</f>
        <v>ｴﾁｿﾞﾗﾑ0.5mg錠</v>
      </c>
      <c r="O721" s="0" t="str">
        <f aca="false">ASC(E721)</f>
        <v>ｴﾁｿﾞﾗﾑ</v>
      </c>
      <c r="P721" s="16" t="n">
        <f aca="false">N(P720)+IF($C721=検索!$B$49,1,0)</f>
        <v>0</v>
      </c>
    </row>
    <row r="722" customFormat="false" ht="15" hidden="false" customHeight="false" outlineLevel="0" collapsed="false">
      <c r="A722" s="16" t="s">
        <v>221</v>
      </c>
      <c r="B722" s="0" t="s">
        <v>1938</v>
      </c>
      <c r="C722" s="0" t="n">
        <v>117</v>
      </c>
      <c r="D722" s="0" t="str">
        <f aca="false">IFERROR(VLOOKUP($C722,薬効分類マスタ!$A$2:$B$180,2,FALSE()),"未登録")</f>
        <v>精神神経用剤</v>
      </c>
      <c r="E722" s="16" t="s">
        <v>1934</v>
      </c>
      <c r="F722" s="16" t="s">
        <v>381</v>
      </c>
      <c r="G722" s="16" t="s">
        <v>1939</v>
      </c>
      <c r="H722" s="16" t="s">
        <v>473</v>
      </c>
      <c r="I722" s="0" t="n">
        <v>10.8</v>
      </c>
      <c r="J722" s="16" t="s">
        <v>232</v>
      </c>
      <c r="K722" s="0" t="str">
        <f aca="false">IFERROR(IF(VLOOKUP($C722,薬効分類マスタ!$A$2:$E$180,5,FALSE())=0,"",VLOOKUP($C722,薬効分類マスタ!$A$2:$E$180,5,FALSE())),"")</f>
        <v/>
      </c>
      <c r="L722" s="17"/>
      <c r="M722" s="0" t="str">
        <f aca="false">IF($K722="","",IF($L722&lt;&gt;"",$L722,VLOOKUP($C722,薬効分類マスタ!$A$2:$F$180,6,FALSE())))</f>
        <v/>
      </c>
      <c r="N722" s="0" t="str">
        <f aca="false">ASC(G722)</f>
        <v>ﾃﾞﾊﾟｽ錠0.5mg</v>
      </c>
      <c r="O722" s="0" t="str">
        <f aca="false">ASC(E722)</f>
        <v>ｴﾁｿﾞﾗﾑ</v>
      </c>
      <c r="P722" s="16" t="n">
        <f aca="false">N(P721)+IF($C722=検索!$B$49,1,0)</f>
        <v>0</v>
      </c>
    </row>
    <row r="723" customFormat="false" ht="15" hidden="false" customHeight="false" outlineLevel="0" collapsed="false">
      <c r="A723" s="16" t="s">
        <v>221</v>
      </c>
      <c r="B723" s="0" t="s">
        <v>1940</v>
      </c>
      <c r="C723" s="0" t="n">
        <v>117</v>
      </c>
      <c r="D723" s="0" t="str">
        <f aca="false">IFERROR(VLOOKUP($C723,薬効分類マスタ!$A$2:$B$180,2,FALSE()),"未登録")</f>
        <v>精神神経用剤</v>
      </c>
      <c r="E723" s="16" t="s">
        <v>1934</v>
      </c>
      <c r="F723" s="16" t="s">
        <v>234</v>
      </c>
      <c r="G723" s="16" t="s">
        <v>1941</v>
      </c>
      <c r="I723" s="0" t="n">
        <v>10.8</v>
      </c>
      <c r="J723" s="16" t="s">
        <v>239</v>
      </c>
      <c r="K723" s="0" t="str">
        <f aca="false">IFERROR(IF(VLOOKUP($C723,薬効分類マスタ!$A$2:$E$180,5,FALSE())=0,"",VLOOKUP($C723,薬効分類マスタ!$A$2:$E$180,5,FALSE())),"")</f>
        <v/>
      </c>
      <c r="L723" s="17"/>
      <c r="M723" s="0" t="str">
        <f aca="false">IF($K723="","",IF($L723&lt;&gt;"",$L723,VLOOKUP($C723,薬効分類マスタ!$A$2:$F$180,6,FALSE())))</f>
        <v/>
      </c>
      <c r="N723" s="0" t="str">
        <f aca="false">ASC(G723)</f>
        <v>ｴﾁｿﾞﾗﾑ1mg錠</v>
      </c>
      <c r="O723" s="0" t="str">
        <f aca="false">ASC(E723)</f>
        <v>ｴﾁｿﾞﾗﾑ</v>
      </c>
      <c r="P723" s="16" t="n">
        <f aca="false">N(P722)+IF($C723=検索!$B$49,1,0)</f>
        <v>0</v>
      </c>
    </row>
    <row r="724" customFormat="false" ht="15" hidden="false" customHeight="false" outlineLevel="0" collapsed="false">
      <c r="A724" s="16" t="s">
        <v>221</v>
      </c>
      <c r="B724" s="0" t="s">
        <v>1942</v>
      </c>
      <c r="C724" s="0" t="n">
        <v>117</v>
      </c>
      <c r="D724" s="0" t="str">
        <f aca="false">IFERROR(VLOOKUP($C724,薬効分類マスタ!$A$2:$B$180,2,FALSE()),"未登録")</f>
        <v>精神神経用剤</v>
      </c>
      <c r="E724" s="16" t="s">
        <v>1934</v>
      </c>
      <c r="F724" s="16" t="s">
        <v>234</v>
      </c>
      <c r="G724" s="16" t="s">
        <v>1943</v>
      </c>
      <c r="H724" s="16" t="s">
        <v>473</v>
      </c>
      <c r="I724" s="0" t="n">
        <v>10.8</v>
      </c>
      <c r="J724" s="16" t="s">
        <v>232</v>
      </c>
      <c r="K724" s="0" t="str">
        <f aca="false">IFERROR(IF(VLOOKUP($C724,薬効分類マスタ!$A$2:$E$180,5,FALSE())=0,"",VLOOKUP($C724,薬効分類マスタ!$A$2:$E$180,5,FALSE())),"")</f>
        <v/>
      </c>
      <c r="L724" s="17"/>
      <c r="M724" s="0" t="str">
        <f aca="false">IF($K724="","",IF($L724&lt;&gt;"",$L724,VLOOKUP($C724,薬効分類マスタ!$A$2:$F$180,6,FALSE())))</f>
        <v/>
      </c>
      <c r="N724" s="0" t="str">
        <f aca="false">ASC(G724)</f>
        <v>ﾃﾞﾊﾟｽ錠1mg</v>
      </c>
      <c r="O724" s="0" t="str">
        <f aca="false">ASC(E724)</f>
        <v>ｴﾁｿﾞﾗﾑ</v>
      </c>
      <c r="P724" s="16" t="n">
        <f aca="false">N(P723)+IF($C724=検索!$B$49,1,0)</f>
        <v>0</v>
      </c>
    </row>
    <row r="725" customFormat="false" ht="15" hidden="false" customHeight="false" outlineLevel="0" collapsed="false">
      <c r="A725" s="16" t="s">
        <v>221</v>
      </c>
      <c r="B725" s="0" t="s">
        <v>1944</v>
      </c>
      <c r="C725" s="0" t="n">
        <v>117</v>
      </c>
      <c r="D725" s="0" t="str">
        <f aca="false">IFERROR(VLOOKUP($C725,薬効分類マスタ!$A$2:$B$180,2,FALSE()),"未登録")</f>
        <v>精神神経用剤</v>
      </c>
      <c r="E725" s="16" t="s">
        <v>1934</v>
      </c>
      <c r="F725" s="16" t="s">
        <v>234</v>
      </c>
      <c r="G725" s="16" t="s">
        <v>1945</v>
      </c>
      <c r="H725" s="16" t="s">
        <v>1256</v>
      </c>
      <c r="I725" s="0" t="n">
        <v>10.4</v>
      </c>
      <c r="J725" s="16" t="s">
        <v>239</v>
      </c>
      <c r="K725" s="0" t="str">
        <f aca="false">IFERROR(IF(VLOOKUP($C725,薬効分類マスタ!$A$2:$E$180,5,FALSE())=0,"",VLOOKUP($C725,薬効分類マスタ!$A$2:$E$180,5,FALSE())),"")</f>
        <v/>
      </c>
      <c r="L725" s="17"/>
      <c r="M725" s="0" t="str">
        <f aca="false">IF($K725="","",IF($L725&lt;&gt;"",$L725,VLOOKUP($C725,薬効分類マスタ!$A$2:$F$180,6,FALSE())))</f>
        <v/>
      </c>
      <c r="N725" s="0" t="str">
        <f aca="false">ASC(G725)</f>
        <v>ｴﾁｿﾞﾗﾑ錠1mg｢ｸﾆﾋﾛ｣</v>
      </c>
      <c r="O725" s="0" t="str">
        <f aca="false">ASC(E725)</f>
        <v>ｴﾁｿﾞﾗﾑ</v>
      </c>
      <c r="P725" s="16" t="n">
        <f aca="false">N(P724)+IF($C725=検索!$B$49,1,0)</f>
        <v>0</v>
      </c>
    </row>
    <row r="726" customFormat="false" ht="15" hidden="false" customHeight="false" outlineLevel="0" collapsed="false">
      <c r="A726" s="16" t="s">
        <v>221</v>
      </c>
      <c r="B726" s="0" t="s">
        <v>1946</v>
      </c>
      <c r="C726" s="0" t="n">
        <v>117</v>
      </c>
      <c r="D726" s="0" t="str">
        <f aca="false">IFERROR(VLOOKUP($C726,薬効分類マスタ!$A$2:$B$180,2,FALSE()),"未登録")</f>
        <v>精神神経用剤</v>
      </c>
      <c r="E726" s="16" t="s">
        <v>1934</v>
      </c>
      <c r="F726" s="16" t="s">
        <v>274</v>
      </c>
      <c r="G726" s="16" t="s">
        <v>1947</v>
      </c>
      <c r="I726" s="0" t="n">
        <v>10.8</v>
      </c>
      <c r="J726" s="16" t="s">
        <v>239</v>
      </c>
      <c r="K726" s="0" t="str">
        <f aca="false">IFERROR(IF(VLOOKUP($C726,薬効分類マスタ!$A$2:$E$180,5,FALSE())=0,"",VLOOKUP($C726,薬効分類マスタ!$A$2:$E$180,5,FALSE())),"")</f>
        <v/>
      </c>
      <c r="L726" s="17"/>
      <c r="M726" s="0" t="str">
        <f aca="false">IF($K726="","",IF($L726&lt;&gt;"",$L726,VLOOKUP($C726,薬効分類マスタ!$A$2:$F$180,6,FALSE())))</f>
        <v/>
      </c>
      <c r="N726" s="0" t="str">
        <f aca="false">ASC(G726)</f>
        <v>ｴﾁｿﾞﾗﾑ0.25mg錠</v>
      </c>
      <c r="O726" s="0" t="str">
        <f aca="false">ASC(E726)</f>
        <v>ｴﾁｿﾞﾗﾑ</v>
      </c>
      <c r="P726" s="16" t="n">
        <f aca="false">N(P725)+IF($C726=検索!$B$49,1,0)</f>
        <v>0</v>
      </c>
    </row>
    <row r="727" customFormat="false" ht="15" hidden="false" customHeight="false" outlineLevel="0" collapsed="false">
      <c r="A727" s="16" t="s">
        <v>221</v>
      </c>
      <c r="B727" s="0" t="s">
        <v>1948</v>
      </c>
      <c r="C727" s="0" t="n">
        <v>117</v>
      </c>
      <c r="D727" s="0" t="str">
        <f aca="false">IFERROR(VLOOKUP($C727,薬効分類マスタ!$A$2:$B$180,2,FALSE()),"未登録")</f>
        <v>精神神経用剤</v>
      </c>
      <c r="E727" s="16" t="s">
        <v>1934</v>
      </c>
      <c r="F727" s="16" t="s">
        <v>274</v>
      </c>
      <c r="G727" s="16" t="s">
        <v>1949</v>
      </c>
      <c r="H727" s="16" t="s">
        <v>473</v>
      </c>
      <c r="I727" s="0" t="n">
        <v>10.8</v>
      </c>
      <c r="J727" s="16" t="s">
        <v>232</v>
      </c>
      <c r="K727" s="0" t="str">
        <f aca="false">IFERROR(IF(VLOOKUP($C727,薬効分類マスタ!$A$2:$E$180,5,FALSE())=0,"",VLOOKUP($C727,薬効分類マスタ!$A$2:$E$180,5,FALSE())),"")</f>
        <v/>
      </c>
      <c r="L727" s="17"/>
      <c r="M727" s="0" t="str">
        <f aca="false">IF($K727="","",IF($L727&lt;&gt;"",$L727,VLOOKUP($C727,薬効分類マスタ!$A$2:$F$180,6,FALSE())))</f>
        <v/>
      </c>
      <c r="N727" s="0" t="str">
        <f aca="false">ASC(G727)</f>
        <v>ﾃﾞﾊﾟｽ錠0.25mg</v>
      </c>
      <c r="O727" s="0" t="str">
        <f aca="false">ASC(E727)</f>
        <v>ｴﾁｿﾞﾗﾑ</v>
      </c>
      <c r="P727" s="16" t="n">
        <f aca="false">N(P726)+IF($C727=検索!$B$49,1,0)</f>
        <v>0</v>
      </c>
    </row>
    <row r="728" customFormat="false" ht="15" hidden="false" customHeight="false" outlineLevel="0" collapsed="false">
      <c r="A728" s="16" t="s">
        <v>221</v>
      </c>
      <c r="B728" s="0" t="s">
        <v>1950</v>
      </c>
      <c r="C728" s="0" t="n">
        <v>117</v>
      </c>
      <c r="D728" s="0" t="str">
        <f aca="false">IFERROR(VLOOKUP($C728,薬効分類マスタ!$A$2:$B$180,2,FALSE()),"未登録")</f>
        <v>精神神経用剤</v>
      </c>
      <c r="E728" s="16" t="s">
        <v>1951</v>
      </c>
      <c r="F728" s="16" t="s">
        <v>229</v>
      </c>
      <c r="G728" s="16" t="s">
        <v>1952</v>
      </c>
      <c r="H728" s="16" t="s">
        <v>238</v>
      </c>
      <c r="I728" s="0" t="n">
        <v>25.8</v>
      </c>
      <c r="J728" s="16" t="s">
        <v>239</v>
      </c>
      <c r="K728" s="0" t="str">
        <f aca="false">IFERROR(IF(VLOOKUP($C728,薬効分類マスタ!$A$2:$E$180,5,FALSE())=0,"",VLOOKUP($C728,薬効分類マスタ!$A$2:$E$180,5,FALSE())),"")</f>
        <v/>
      </c>
      <c r="L728" s="17"/>
      <c r="M728" s="0" t="str">
        <f aca="false">IF($K728="","",IF($L728&lt;&gt;"",$L728,VLOOKUP($C728,薬効分類マスタ!$A$2:$F$180,6,FALSE())))</f>
        <v/>
      </c>
      <c r="N728" s="0" t="str">
        <f aca="false">ASC(G728)</f>
        <v>ﾌﾞﾛﾑﾍﾟﾘﾄﾞｰﾙ細粒1%｢ｱﾒﾙ｣</v>
      </c>
      <c r="O728" s="0" t="str">
        <f aca="false">ASC(E728)</f>
        <v>ﾌﾞﾛﾑﾍﾟﾘﾄﾞｰﾙ</v>
      </c>
      <c r="P728" s="16" t="n">
        <f aca="false">N(P727)+IF($C728=検索!$B$49,1,0)</f>
        <v>0</v>
      </c>
    </row>
    <row r="729" customFormat="false" ht="15" hidden="false" customHeight="false" outlineLevel="0" collapsed="false">
      <c r="A729" s="16" t="s">
        <v>221</v>
      </c>
      <c r="B729" s="0" t="s">
        <v>1953</v>
      </c>
      <c r="C729" s="0" t="n">
        <v>117</v>
      </c>
      <c r="D729" s="0" t="str">
        <f aca="false">IFERROR(VLOOKUP($C729,薬効分類マスタ!$A$2:$B$180,2,FALSE()),"未登録")</f>
        <v>精神神経用剤</v>
      </c>
      <c r="E729" s="16" t="s">
        <v>1951</v>
      </c>
      <c r="F729" s="16" t="s">
        <v>229</v>
      </c>
      <c r="G729" s="16" t="s">
        <v>1954</v>
      </c>
      <c r="H729" s="16" t="s">
        <v>385</v>
      </c>
      <c r="I729" s="0" t="n">
        <v>25.8</v>
      </c>
      <c r="J729" s="16" t="s">
        <v>239</v>
      </c>
      <c r="K729" s="0" t="str">
        <f aca="false">IFERROR(IF(VLOOKUP($C729,薬効分類マスタ!$A$2:$E$180,5,FALSE())=0,"",VLOOKUP($C729,薬効分類マスタ!$A$2:$E$180,5,FALSE())),"")</f>
        <v/>
      </c>
      <c r="L729" s="17"/>
      <c r="M729" s="0" t="str">
        <f aca="false">IF($K729="","",IF($L729&lt;&gt;"",$L729,VLOOKUP($C729,薬効分類マスタ!$A$2:$F$180,6,FALSE())))</f>
        <v/>
      </c>
      <c r="N729" s="0" t="str">
        <f aca="false">ASC(G729)</f>
        <v>ﾌﾞﾛﾑﾍﾟﾘﾄﾞｰﾙ細粒1%｢ｻﾜｲ｣</v>
      </c>
      <c r="O729" s="0" t="str">
        <f aca="false">ASC(E729)</f>
        <v>ﾌﾞﾛﾑﾍﾟﾘﾄﾞｰﾙ</v>
      </c>
      <c r="P729" s="16" t="n">
        <f aca="false">N(P728)+IF($C729=検索!$B$49,1,0)</f>
        <v>0</v>
      </c>
    </row>
    <row r="730" customFormat="false" ht="15" hidden="false" customHeight="false" outlineLevel="0" collapsed="false">
      <c r="A730" s="16" t="s">
        <v>221</v>
      </c>
      <c r="B730" s="0" t="s">
        <v>1955</v>
      </c>
      <c r="C730" s="0" t="n">
        <v>117</v>
      </c>
      <c r="D730" s="0" t="str">
        <f aca="false">IFERROR(VLOOKUP($C730,薬効分類マスタ!$A$2:$B$180,2,FALSE()),"未登録")</f>
        <v>精神神経用剤</v>
      </c>
      <c r="E730" s="16" t="s">
        <v>1951</v>
      </c>
      <c r="F730" s="16" t="s">
        <v>234</v>
      </c>
      <c r="G730" s="16" t="s">
        <v>1956</v>
      </c>
      <c r="I730" s="0" t="n">
        <v>6.1</v>
      </c>
      <c r="J730" s="16" t="s">
        <v>239</v>
      </c>
      <c r="K730" s="0" t="str">
        <f aca="false">IFERROR(IF(VLOOKUP($C730,薬効分類マスタ!$A$2:$E$180,5,FALSE())=0,"",VLOOKUP($C730,薬効分類マスタ!$A$2:$E$180,5,FALSE())),"")</f>
        <v/>
      </c>
      <c r="L730" s="17"/>
      <c r="M730" s="0" t="str">
        <f aca="false">IF($K730="","",IF($L730&lt;&gt;"",$L730,VLOOKUP($C730,薬効分類マスタ!$A$2:$F$180,6,FALSE())))</f>
        <v/>
      </c>
      <c r="N730" s="0" t="str">
        <f aca="false">ASC(G730)</f>
        <v>ﾌﾞﾛﾑﾍﾟﾘﾄﾞｰﾙ1mg錠</v>
      </c>
      <c r="O730" s="0" t="str">
        <f aca="false">ASC(E730)</f>
        <v>ﾌﾞﾛﾑﾍﾟﾘﾄﾞｰﾙ</v>
      </c>
      <c r="P730" s="16" t="n">
        <f aca="false">N(P729)+IF($C730=検索!$B$49,1,0)</f>
        <v>0</v>
      </c>
    </row>
    <row r="731" customFormat="false" ht="15" hidden="false" customHeight="false" outlineLevel="0" collapsed="false">
      <c r="A731" s="16" t="s">
        <v>221</v>
      </c>
      <c r="B731" s="0" t="s">
        <v>1957</v>
      </c>
      <c r="C731" s="0" t="n">
        <v>117</v>
      </c>
      <c r="D731" s="0" t="str">
        <f aca="false">IFERROR(VLOOKUP($C731,薬効分類マスタ!$A$2:$B$180,2,FALSE()),"未登録")</f>
        <v>精神神経用剤</v>
      </c>
      <c r="E731" s="16" t="s">
        <v>1951</v>
      </c>
      <c r="F731" s="16" t="s">
        <v>364</v>
      </c>
      <c r="G731" s="16" t="s">
        <v>1958</v>
      </c>
      <c r="I731" s="0" t="n">
        <v>6.3</v>
      </c>
      <c r="J731" s="16" t="s">
        <v>239</v>
      </c>
      <c r="K731" s="0" t="str">
        <f aca="false">IFERROR(IF(VLOOKUP($C731,薬効分類マスタ!$A$2:$E$180,5,FALSE())=0,"",VLOOKUP($C731,薬効分類マスタ!$A$2:$E$180,5,FALSE())),"")</f>
        <v/>
      </c>
      <c r="L731" s="17"/>
      <c r="M731" s="0" t="str">
        <f aca="false">IF($K731="","",IF($L731&lt;&gt;"",$L731,VLOOKUP($C731,薬効分類マスタ!$A$2:$F$180,6,FALSE())))</f>
        <v/>
      </c>
      <c r="N731" s="0" t="str">
        <f aca="false">ASC(G731)</f>
        <v>ﾌﾞﾛﾑﾍﾟﾘﾄﾞｰﾙ3mg錠</v>
      </c>
      <c r="O731" s="0" t="str">
        <f aca="false">ASC(E731)</f>
        <v>ﾌﾞﾛﾑﾍﾟﾘﾄﾞｰﾙ</v>
      </c>
      <c r="P731" s="16" t="n">
        <f aca="false">N(P730)+IF($C731=検索!$B$49,1,0)</f>
        <v>0</v>
      </c>
    </row>
    <row r="732" customFormat="false" ht="15" hidden="false" customHeight="false" outlineLevel="0" collapsed="false">
      <c r="A732" s="16" t="s">
        <v>221</v>
      </c>
      <c r="B732" s="0" t="s">
        <v>1959</v>
      </c>
      <c r="C732" s="0" t="n">
        <v>117</v>
      </c>
      <c r="D732" s="0" t="str">
        <f aca="false">IFERROR(VLOOKUP($C732,薬効分類マスタ!$A$2:$B$180,2,FALSE()),"未登録")</f>
        <v>精神神経用剤</v>
      </c>
      <c r="E732" s="16" t="s">
        <v>1951</v>
      </c>
      <c r="F732" s="16" t="s">
        <v>1960</v>
      </c>
      <c r="G732" s="16" t="s">
        <v>1961</v>
      </c>
      <c r="H732" s="16" t="s">
        <v>238</v>
      </c>
      <c r="I732" s="0" t="n">
        <v>12.5</v>
      </c>
      <c r="J732" s="16" t="s">
        <v>239</v>
      </c>
      <c r="K732" s="0" t="str">
        <f aca="false">IFERROR(IF(VLOOKUP($C732,薬効分類マスタ!$A$2:$E$180,5,FALSE())=0,"",VLOOKUP($C732,薬効分類マスタ!$A$2:$E$180,5,FALSE())),"")</f>
        <v/>
      </c>
      <c r="L732" s="17"/>
      <c r="M732" s="0" t="str">
        <f aca="false">IF($K732="","",IF($L732&lt;&gt;"",$L732,VLOOKUP($C732,薬効分類マスタ!$A$2:$F$180,6,FALSE())))</f>
        <v/>
      </c>
      <c r="N732" s="0" t="str">
        <f aca="false">ASC(G732)</f>
        <v>ﾌﾞﾛﾑﾍﾟﾘﾄﾞｰﾙ錠6mg｢ｱﾒﾙ｣</v>
      </c>
      <c r="O732" s="0" t="str">
        <f aca="false">ASC(E732)</f>
        <v>ﾌﾞﾛﾑﾍﾟﾘﾄﾞｰﾙ</v>
      </c>
      <c r="P732" s="16" t="n">
        <f aca="false">N(P731)+IF($C732=検索!$B$49,1,0)</f>
        <v>0</v>
      </c>
    </row>
    <row r="733" customFormat="false" ht="15" hidden="false" customHeight="false" outlineLevel="0" collapsed="false">
      <c r="A733" s="16" t="s">
        <v>221</v>
      </c>
      <c r="B733" s="0" t="s">
        <v>1962</v>
      </c>
      <c r="C733" s="0" t="n">
        <v>117</v>
      </c>
      <c r="D733" s="0" t="str">
        <f aca="false">IFERROR(VLOOKUP($C733,薬効分類マスタ!$A$2:$B$180,2,FALSE()),"未登録")</f>
        <v>精神神経用剤</v>
      </c>
      <c r="E733" s="16" t="s">
        <v>1951</v>
      </c>
      <c r="F733" s="16" t="s">
        <v>1960</v>
      </c>
      <c r="G733" s="16" t="s">
        <v>1963</v>
      </c>
      <c r="H733" s="16" t="s">
        <v>385</v>
      </c>
      <c r="I733" s="0" t="n">
        <v>12.5</v>
      </c>
      <c r="J733" s="16" t="s">
        <v>239</v>
      </c>
      <c r="K733" s="0" t="str">
        <f aca="false">IFERROR(IF(VLOOKUP($C733,薬効分類マスタ!$A$2:$E$180,5,FALSE())=0,"",VLOOKUP($C733,薬効分類マスタ!$A$2:$E$180,5,FALSE())),"")</f>
        <v/>
      </c>
      <c r="L733" s="17"/>
      <c r="M733" s="0" t="str">
        <f aca="false">IF($K733="","",IF($L733&lt;&gt;"",$L733,VLOOKUP($C733,薬効分類マスタ!$A$2:$F$180,6,FALSE())))</f>
        <v/>
      </c>
      <c r="N733" s="0" t="str">
        <f aca="false">ASC(G733)</f>
        <v>ﾌﾞﾛﾑﾍﾟﾘﾄﾞｰﾙ錠6mg｢ｻﾜｲ｣</v>
      </c>
      <c r="O733" s="0" t="str">
        <f aca="false">ASC(E733)</f>
        <v>ﾌﾞﾛﾑﾍﾟﾘﾄﾞｰﾙ</v>
      </c>
      <c r="P733" s="16" t="n">
        <f aca="false">N(P732)+IF($C733=検索!$B$49,1,0)</f>
        <v>0</v>
      </c>
    </row>
    <row r="734" customFormat="false" ht="15" hidden="false" customHeight="false" outlineLevel="0" collapsed="false">
      <c r="A734" s="16" t="s">
        <v>221</v>
      </c>
      <c r="B734" s="0" t="s">
        <v>1964</v>
      </c>
      <c r="C734" s="0" t="n">
        <v>117</v>
      </c>
      <c r="D734" s="0" t="str">
        <f aca="false">IFERROR(VLOOKUP($C734,薬効分類マスタ!$A$2:$B$180,2,FALSE()),"未登録")</f>
        <v>精神神経用剤</v>
      </c>
      <c r="E734" s="16" t="s">
        <v>1965</v>
      </c>
      <c r="F734" s="16" t="s">
        <v>307</v>
      </c>
      <c r="G734" s="16" t="s">
        <v>1966</v>
      </c>
      <c r="H734" s="16" t="s">
        <v>473</v>
      </c>
      <c r="I734" s="0" t="n">
        <v>45.1</v>
      </c>
      <c r="J734" s="16" t="s">
        <v>232</v>
      </c>
      <c r="K734" s="0" t="str">
        <f aca="false">IFERROR(IF(VLOOKUP($C734,薬効分類マスタ!$A$2:$E$180,5,FALSE())=0,"",VLOOKUP($C734,薬効分類マスタ!$A$2:$E$180,5,FALSE())),"")</f>
        <v/>
      </c>
      <c r="L734" s="17"/>
      <c r="M734" s="0" t="str">
        <f aca="false">IF($K734="","",IF($L734&lt;&gt;"",$L734,VLOOKUP($C734,薬効分類マスタ!$A$2:$F$180,6,FALSE())))</f>
        <v/>
      </c>
      <c r="N734" s="0" t="str">
        <f aca="false">ASC(G734)</f>
        <v>ｸﾛﾌｪｸﾄﾝ顆粒10%</v>
      </c>
      <c r="O734" s="0" t="str">
        <f aca="false">ASC(E734)</f>
        <v>ｸﾛｶﾌﾟﾗﾐﾝ塩酸塩水和物</v>
      </c>
      <c r="P734" s="16" t="n">
        <f aca="false">N(P733)+IF($C734=検索!$B$49,1,0)</f>
        <v>0</v>
      </c>
    </row>
    <row r="735" customFormat="false" ht="15" hidden="false" customHeight="false" outlineLevel="0" collapsed="false">
      <c r="A735" s="16" t="s">
        <v>221</v>
      </c>
      <c r="B735" s="0" t="s">
        <v>1967</v>
      </c>
      <c r="C735" s="0" t="n">
        <v>117</v>
      </c>
      <c r="D735" s="0" t="str">
        <f aca="false">IFERROR(VLOOKUP($C735,薬効分類マスタ!$A$2:$B$180,2,FALSE()),"未登録")</f>
        <v>精神神経用剤</v>
      </c>
      <c r="E735" s="16" t="s">
        <v>1965</v>
      </c>
      <c r="F735" s="16" t="s">
        <v>262</v>
      </c>
      <c r="G735" s="16" t="s">
        <v>1968</v>
      </c>
      <c r="H735" s="16" t="s">
        <v>473</v>
      </c>
      <c r="I735" s="0" t="n">
        <v>6.3</v>
      </c>
      <c r="J735" s="16" t="s">
        <v>232</v>
      </c>
      <c r="K735" s="0" t="str">
        <f aca="false">IFERROR(IF(VLOOKUP($C735,薬効分類マスタ!$A$2:$E$180,5,FALSE())=0,"",VLOOKUP($C735,薬効分類マスタ!$A$2:$E$180,5,FALSE())),"")</f>
        <v/>
      </c>
      <c r="L735" s="17"/>
      <c r="M735" s="0" t="str">
        <f aca="false">IF($K735="","",IF($L735&lt;&gt;"",$L735,VLOOKUP($C735,薬効分類マスタ!$A$2:$F$180,6,FALSE())))</f>
        <v/>
      </c>
      <c r="N735" s="0" t="str">
        <f aca="false">ASC(G735)</f>
        <v>ｸﾛﾌｪｸﾄﾝ錠10mg</v>
      </c>
      <c r="O735" s="0" t="str">
        <f aca="false">ASC(E735)</f>
        <v>ｸﾛｶﾌﾟﾗﾐﾝ塩酸塩水和物</v>
      </c>
      <c r="P735" s="16" t="n">
        <f aca="false">N(P734)+IF($C735=検索!$B$49,1,0)</f>
        <v>0</v>
      </c>
    </row>
    <row r="736" customFormat="false" ht="15" hidden="false" customHeight="false" outlineLevel="0" collapsed="false">
      <c r="A736" s="16" t="s">
        <v>221</v>
      </c>
      <c r="B736" s="0" t="s">
        <v>1969</v>
      </c>
      <c r="C736" s="0" t="n">
        <v>117</v>
      </c>
      <c r="D736" s="0" t="str">
        <f aca="false">IFERROR(VLOOKUP($C736,薬効分類マスタ!$A$2:$B$180,2,FALSE()),"未登録")</f>
        <v>精神神経用剤</v>
      </c>
      <c r="E736" s="16" t="s">
        <v>1965</v>
      </c>
      <c r="F736" s="16" t="s">
        <v>622</v>
      </c>
      <c r="G736" s="16" t="s">
        <v>1970</v>
      </c>
      <c r="H736" s="16" t="s">
        <v>473</v>
      </c>
      <c r="I736" s="0" t="n">
        <v>14.5</v>
      </c>
      <c r="J736" s="16" t="s">
        <v>232</v>
      </c>
      <c r="K736" s="0" t="str">
        <f aca="false">IFERROR(IF(VLOOKUP($C736,薬効分類マスタ!$A$2:$E$180,5,FALSE())=0,"",VLOOKUP($C736,薬効分類マスタ!$A$2:$E$180,5,FALSE())),"")</f>
        <v/>
      </c>
      <c r="L736" s="17"/>
      <c r="M736" s="0" t="str">
        <f aca="false">IF($K736="","",IF($L736&lt;&gt;"",$L736,VLOOKUP($C736,薬効分類マスタ!$A$2:$F$180,6,FALSE())))</f>
        <v/>
      </c>
      <c r="N736" s="0" t="str">
        <f aca="false">ASC(G736)</f>
        <v>ｸﾛﾌｪｸﾄﾝ錠25mg</v>
      </c>
      <c r="O736" s="0" t="str">
        <f aca="false">ASC(E736)</f>
        <v>ｸﾛｶﾌﾟﾗﾐﾝ塩酸塩水和物</v>
      </c>
      <c r="P736" s="16" t="n">
        <f aca="false">N(P735)+IF($C736=検索!$B$49,1,0)</f>
        <v>0</v>
      </c>
    </row>
    <row r="737" customFormat="false" ht="15" hidden="false" customHeight="false" outlineLevel="0" collapsed="false">
      <c r="A737" s="16" t="s">
        <v>221</v>
      </c>
      <c r="B737" s="0" t="s">
        <v>1971</v>
      </c>
      <c r="C737" s="0" t="n">
        <v>117</v>
      </c>
      <c r="D737" s="0" t="str">
        <f aca="false">IFERROR(VLOOKUP($C737,薬効分類マスタ!$A$2:$B$180,2,FALSE()),"未登録")</f>
        <v>精神神経用剤</v>
      </c>
      <c r="E737" s="16" t="s">
        <v>1965</v>
      </c>
      <c r="F737" s="16" t="s">
        <v>411</v>
      </c>
      <c r="G737" s="16" t="s">
        <v>1972</v>
      </c>
      <c r="H737" s="16" t="s">
        <v>473</v>
      </c>
      <c r="I737" s="0" t="n">
        <v>32.3</v>
      </c>
      <c r="J737" s="16" t="s">
        <v>232</v>
      </c>
      <c r="K737" s="0" t="str">
        <f aca="false">IFERROR(IF(VLOOKUP($C737,薬効分類マスタ!$A$2:$E$180,5,FALSE())=0,"",VLOOKUP($C737,薬効分類マスタ!$A$2:$E$180,5,FALSE())),"")</f>
        <v/>
      </c>
      <c r="L737" s="17"/>
      <c r="M737" s="0" t="str">
        <f aca="false">IF($K737="","",IF($L737&lt;&gt;"",$L737,VLOOKUP($C737,薬効分類マスタ!$A$2:$F$180,6,FALSE())))</f>
        <v/>
      </c>
      <c r="N737" s="0" t="str">
        <f aca="false">ASC(G737)</f>
        <v>ｸﾛﾌｪｸﾄﾝ錠50mg</v>
      </c>
      <c r="O737" s="0" t="str">
        <f aca="false">ASC(E737)</f>
        <v>ｸﾛｶﾌﾟﾗﾐﾝ塩酸塩水和物</v>
      </c>
      <c r="P737" s="16" t="n">
        <f aca="false">N(P736)+IF($C737=検索!$B$49,1,0)</f>
        <v>0</v>
      </c>
    </row>
    <row r="738" customFormat="false" ht="15" hidden="false" customHeight="false" outlineLevel="0" collapsed="false">
      <c r="A738" s="16" t="s">
        <v>221</v>
      </c>
      <c r="B738" s="0" t="s">
        <v>1973</v>
      </c>
      <c r="C738" s="0" t="n">
        <v>117</v>
      </c>
      <c r="D738" s="0" t="str">
        <f aca="false">IFERROR(VLOOKUP($C738,薬効分類マスタ!$A$2:$B$180,2,FALSE()),"未登録")</f>
        <v>精神神経用剤</v>
      </c>
      <c r="E738" s="16" t="s">
        <v>1974</v>
      </c>
      <c r="F738" s="16" t="s">
        <v>648</v>
      </c>
      <c r="G738" s="16" t="s">
        <v>1975</v>
      </c>
      <c r="H738" s="16" t="s">
        <v>238</v>
      </c>
      <c r="I738" s="0" t="n">
        <v>44.1</v>
      </c>
      <c r="J738" s="16" t="s">
        <v>232</v>
      </c>
      <c r="K738" s="0" t="str">
        <f aca="false">IFERROR(IF(VLOOKUP($C738,薬効分類マスタ!$A$2:$E$180,5,FALSE())=0,"",VLOOKUP($C738,薬効分類マスタ!$A$2:$E$180,5,FALSE())),"")</f>
        <v/>
      </c>
      <c r="L738" s="17"/>
      <c r="M738" s="0" t="str">
        <f aca="false">IF($K738="","",IF($L738&lt;&gt;"",$L738,VLOOKUP($C738,薬効分類マスタ!$A$2:$F$180,6,FALSE())))</f>
        <v/>
      </c>
      <c r="N738" s="0" t="str">
        <f aca="false">ASC(G738)</f>
        <v>ﾊﾞﾙﾈﾁｰﾙ細粒50%</v>
      </c>
      <c r="O738" s="0" t="str">
        <f aca="false">ASC(E738)</f>
        <v>ｽﾙﾄﾌﾟﾘﾄﾞ塩酸塩</v>
      </c>
      <c r="P738" s="16" t="n">
        <f aca="false">N(P737)+IF($C738=検索!$B$49,1,0)</f>
        <v>0</v>
      </c>
    </row>
    <row r="739" customFormat="false" ht="15" hidden="false" customHeight="false" outlineLevel="0" collapsed="false">
      <c r="A739" s="16" t="s">
        <v>221</v>
      </c>
      <c r="B739" s="0" t="s">
        <v>1976</v>
      </c>
      <c r="C739" s="0" t="n">
        <v>117</v>
      </c>
      <c r="D739" s="0" t="str">
        <f aca="false">IFERROR(VLOOKUP($C739,薬効分類マスタ!$A$2:$B$180,2,FALSE()),"未登録")</f>
        <v>精神神経用剤</v>
      </c>
      <c r="E739" s="16" t="s">
        <v>1974</v>
      </c>
      <c r="F739" s="16" t="s">
        <v>411</v>
      </c>
      <c r="G739" s="16" t="s">
        <v>1977</v>
      </c>
      <c r="H739" s="16" t="s">
        <v>238</v>
      </c>
      <c r="I739" s="0" t="n">
        <v>17.1</v>
      </c>
      <c r="J739" s="16" t="s">
        <v>232</v>
      </c>
      <c r="K739" s="0" t="str">
        <f aca="false">IFERROR(IF(VLOOKUP($C739,薬効分類マスタ!$A$2:$E$180,5,FALSE())=0,"",VLOOKUP($C739,薬効分類マスタ!$A$2:$E$180,5,FALSE())),"")</f>
        <v/>
      </c>
      <c r="L739" s="17"/>
      <c r="M739" s="0" t="str">
        <f aca="false">IF($K739="","",IF($L739&lt;&gt;"",$L739,VLOOKUP($C739,薬効分類マスタ!$A$2:$F$180,6,FALSE())))</f>
        <v/>
      </c>
      <c r="N739" s="0" t="str">
        <f aca="false">ASC(G739)</f>
        <v>ﾊﾞﾙﾈﾁｰﾙ錠50</v>
      </c>
      <c r="O739" s="0" t="str">
        <f aca="false">ASC(E739)</f>
        <v>ｽﾙﾄﾌﾟﾘﾄﾞ塩酸塩</v>
      </c>
      <c r="P739" s="16" t="n">
        <f aca="false">N(P738)+IF($C739=検索!$B$49,1,0)</f>
        <v>0</v>
      </c>
    </row>
    <row r="740" customFormat="false" ht="15" hidden="false" customHeight="false" outlineLevel="0" collapsed="false">
      <c r="A740" s="16" t="s">
        <v>221</v>
      </c>
      <c r="B740" s="0" t="s">
        <v>1978</v>
      </c>
      <c r="C740" s="0" t="n">
        <v>117</v>
      </c>
      <c r="D740" s="0" t="str">
        <f aca="false">IFERROR(VLOOKUP($C740,薬効分類マスタ!$A$2:$B$180,2,FALSE()),"未登録")</f>
        <v>精神神経用剤</v>
      </c>
      <c r="E740" s="16" t="s">
        <v>1974</v>
      </c>
      <c r="F740" s="16" t="s">
        <v>627</v>
      </c>
      <c r="G740" s="16" t="s">
        <v>1979</v>
      </c>
      <c r="H740" s="16" t="s">
        <v>238</v>
      </c>
      <c r="I740" s="0" t="n">
        <v>24.8</v>
      </c>
      <c r="J740" s="16" t="s">
        <v>232</v>
      </c>
      <c r="K740" s="0" t="str">
        <f aca="false">IFERROR(IF(VLOOKUP($C740,薬効分類マスタ!$A$2:$E$180,5,FALSE())=0,"",VLOOKUP($C740,薬効分類マスタ!$A$2:$E$180,5,FALSE())),"")</f>
        <v/>
      </c>
      <c r="L740" s="17"/>
      <c r="M740" s="0" t="str">
        <f aca="false">IF($K740="","",IF($L740&lt;&gt;"",$L740,VLOOKUP($C740,薬効分類マスタ!$A$2:$F$180,6,FALSE())))</f>
        <v/>
      </c>
      <c r="N740" s="0" t="str">
        <f aca="false">ASC(G740)</f>
        <v>ﾊﾞﾙﾈﾁｰﾙ錠100</v>
      </c>
      <c r="O740" s="0" t="str">
        <f aca="false">ASC(E740)</f>
        <v>ｽﾙﾄﾌﾟﾘﾄﾞ塩酸塩</v>
      </c>
      <c r="P740" s="16" t="n">
        <f aca="false">N(P739)+IF($C740=検索!$B$49,1,0)</f>
        <v>0</v>
      </c>
    </row>
    <row r="741" customFormat="false" ht="15" hidden="false" customHeight="false" outlineLevel="0" collapsed="false">
      <c r="A741" s="16" t="s">
        <v>221</v>
      </c>
      <c r="B741" s="0" t="s">
        <v>1980</v>
      </c>
      <c r="C741" s="0" t="n">
        <v>117</v>
      </c>
      <c r="D741" s="0" t="str">
        <f aca="false">IFERROR(VLOOKUP($C741,薬効分類マスタ!$A$2:$B$180,2,FALSE()),"未登録")</f>
        <v>精神神経用剤</v>
      </c>
      <c r="E741" s="16" t="s">
        <v>1974</v>
      </c>
      <c r="F741" s="16" t="s">
        <v>613</v>
      </c>
      <c r="G741" s="16" t="s">
        <v>1981</v>
      </c>
      <c r="H741" s="16" t="s">
        <v>238</v>
      </c>
      <c r="I741" s="0" t="n">
        <v>23.6</v>
      </c>
      <c r="J741" s="16" t="s">
        <v>232</v>
      </c>
      <c r="K741" s="0" t="str">
        <f aca="false">IFERROR(IF(VLOOKUP($C741,薬効分類マスタ!$A$2:$E$180,5,FALSE())=0,"",VLOOKUP($C741,薬効分類マスタ!$A$2:$E$180,5,FALSE())),"")</f>
        <v/>
      </c>
      <c r="L741" s="17"/>
      <c r="M741" s="0" t="str">
        <f aca="false">IF($K741="","",IF($L741&lt;&gt;"",$L741,VLOOKUP($C741,薬効分類マスタ!$A$2:$F$180,6,FALSE())))</f>
        <v/>
      </c>
      <c r="N741" s="0" t="str">
        <f aca="false">ASC(G741)</f>
        <v>ﾊﾞﾙﾈﾁｰﾙ錠200</v>
      </c>
      <c r="O741" s="0" t="str">
        <f aca="false">ASC(E741)</f>
        <v>ｽﾙﾄﾌﾟﾘﾄﾞ塩酸塩</v>
      </c>
      <c r="P741" s="16" t="n">
        <f aca="false">N(P740)+IF($C741=検索!$B$49,1,0)</f>
        <v>0</v>
      </c>
    </row>
    <row r="742" customFormat="false" ht="15" hidden="false" customHeight="false" outlineLevel="0" collapsed="false">
      <c r="A742" s="16" t="s">
        <v>221</v>
      </c>
      <c r="B742" s="0" t="s">
        <v>1982</v>
      </c>
      <c r="C742" s="0" t="n">
        <v>117</v>
      </c>
      <c r="D742" s="0" t="str">
        <f aca="false">IFERROR(VLOOKUP($C742,薬効分類マスタ!$A$2:$B$180,2,FALSE()),"未登録")</f>
        <v>精神神経用剤</v>
      </c>
      <c r="E742" s="16" t="s">
        <v>1983</v>
      </c>
      <c r="F742" s="16" t="s">
        <v>262</v>
      </c>
      <c r="G742" s="16" t="s">
        <v>1984</v>
      </c>
      <c r="H742" s="16" t="s">
        <v>1659</v>
      </c>
      <c r="I742" s="0" t="n">
        <v>7.8</v>
      </c>
      <c r="J742" s="16" t="s">
        <v>232</v>
      </c>
      <c r="K742" s="0" t="str">
        <f aca="false">IFERROR(IF(VLOOKUP($C742,薬効分類マスタ!$A$2:$E$180,5,FALSE())=0,"",VLOOKUP($C742,薬効分類マスタ!$A$2:$E$180,5,FALSE())),"")</f>
        <v/>
      </c>
      <c r="L742" s="17"/>
      <c r="M742" s="0" t="str">
        <f aca="false">IF($K742="","",IF($L742&lt;&gt;"",$L742,VLOOKUP($C742,薬効分類マスタ!$A$2:$F$180,6,FALSE())))</f>
        <v/>
      </c>
      <c r="N742" s="0" t="str">
        <f aca="false">ASC(G742)</f>
        <v>ﾃﾄﾗﾐﾄﾞ錠10mg</v>
      </c>
      <c r="O742" s="0" t="str">
        <f aca="false">ASC(E742)</f>
        <v>ﾐｱﾝｾﾘﾝ塩酸塩</v>
      </c>
      <c r="P742" s="16" t="n">
        <f aca="false">N(P741)+IF($C742=検索!$B$49,1,0)</f>
        <v>0</v>
      </c>
    </row>
    <row r="743" customFormat="false" ht="15" hidden="false" customHeight="false" outlineLevel="0" collapsed="false">
      <c r="A743" s="16" t="s">
        <v>221</v>
      </c>
      <c r="B743" s="0" t="s">
        <v>1985</v>
      </c>
      <c r="C743" s="0" t="n">
        <v>117</v>
      </c>
      <c r="D743" s="0" t="str">
        <f aca="false">IFERROR(VLOOKUP($C743,薬効分類マスタ!$A$2:$B$180,2,FALSE()),"未登録")</f>
        <v>精神神経用剤</v>
      </c>
      <c r="E743" s="16" t="s">
        <v>1983</v>
      </c>
      <c r="F743" s="16" t="s">
        <v>465</v>
      </c>
      <c r="G743" s="16" t="s">
        <v>1986</v>
      </c>
      <c r="H743" s="16" t="s">
        <v>1659</v>
      </c>
      <c r="I743" s="0" t="n">
        <v>21.3</v>
      </c>
      <c r="J743" s="16" t="s">
        <v>232</v>
      </c>
      <c r="K743" s="0" t="str">
        <f aca="false">IFERROR(IF(VLOOKUP($C743,薬効分類マスタ!$A$2:$E$180,5,FALSE())=0,"",VLOOKUP($C743,薬効分類マスタ!$A$2:$E$180,5,FALSE())),"")</f>
        <v/>
      </c>
      <c r="L743" s="17"/>
      <c r="M743" s="0" t="str">
        <f aca="false">IF($K743="","",IF($L743&lt;&gt;"",$L743,VLOOKUP($C743,薬効分類マスタ!$A$2:$F$180,6,FALSE())))</f>
        <v/>
      </c>
      <c r="N743" s="0" t="str">
        <f aca="false">ASC(G743)</f>
        <v>ﾃﾄﾗﾐﾄﾞ錠30mg</v>
      </c>
      <c r="O743" s="0" t="str">
        <f aca="false">ASC(E743)</f>
        <v>ﾐｱﾝｾﾘﾝ塩酸塩</v>
      </c>
      <c r="P743" s="16" t="n">
        <f aca="false">N(P742)+IF($C743=検索!$B$49,1,0)</f>
        <v>0</v>
      </c>
    </row>
    <row r="744" customFormat="false" ht="15" hidden="false" customHeight="false" outlineLevel="0" collapsed="false">
      <c r="A744" s="16" t="s">
        <v>221</v>
      </c>
      <c r="B744" s="0" t="s">
        <v>1987</v>
      </c>
      <c r="C744" s="0" t="n">
        <v>117</v>
      </c>
      <c r="D744" s="0" t="str">
        <f aca="false">IFERROR(VLOOKUP($C744,薬効分類マスタ!$A$2:$B$180,2,FALSE()),"未登録")</f>
        <v>精神神経用剤</v>
      </c>
      <c r="E744" s="16" t="s">
        <v>1988</v>
      </c>
      <c r="F744" s="16" t="s">
        <v>234</v>
      </c>
      <c r="G744" s="16" t="s">
        <v>1989</v>
      </c>
      <c r="H744" s="16" t="s">
        <v>415</v>
      </c>
      <c r="I744" s="0" t="n">
        <v>7</v>
      </c>
      <c r="J744" s="16" t="s">
        <v>232</v>
      </c>
      <c r="K744" s="0" t="str">
        <f aca="false">IFERROR(IF(VLOOKUP($C744,薬効分類マスタ!$A$2:$E$180,5,FALSE())=0,"",VLOOKUP($C744,薬効分類マスタ!$A$2:$E$180,5,FALSE())),"")</f>
        <v/>
      </c>
      <c r="L744" s="17"/>
      <c r="M744" s="0" t="str">
        <f aca="false">IF($K744="","",IF($L744&lt;&gt;"",$L744,VLOOKUP($C744,薬効分類マスタ!$A$2:$F$180,6,FALSE())))</f>
        <v/>
      </c>
      <c r="N744" s="0" t="str">
        <f aca="false">ASC(G744)</f>
        <v>ﾃｼﾌﾟｰﾙ錠1mg</v>
      </c>
      <c r="O744" s="0" t="str">
        <f aca="false">ASC(E744)</f>
        <v>ｾﾁﾌﾟﾁﾘﾝﾏﾚｲﾝ酸塩</v>
      </c>
      <c r="P744" s="16" t="n">
        <f aca="false">N(P743)+IF($C744=検索!$B$49,1,0)</f>
        <v>0</v>
      </c>
    </row>
    <row r="745" customFormat="false" ht="15" hidden="false" customHeight="false" outlineLevel="0" collapsed="false">
      <c r="A745" s="16" t="s">
        <v>221</v>
      </c>
      <c r="B745" s="0" t="s">
        <v>1990</v>
      </c>
      <c r="C745" s="0" t="n">
        <v>117</v>
      </c>
      <c r="D745" s="0" t="str">
        <f aca="false">IFERROR(VLOOKUP($C745,薬効分類マスタ!$A$2:$B$180,2,FALSE()),"未登録")</f>
        <v>精神神経用剤</v>
      </c>
      <c r="E745" s="16" t="s">
        <v>1988</v>
      </c>
      <c r="F745" s="16" t="s">
        <v>234</v>
      </c>
      <c r="G745" s="16" t="s">
        <v>1991</v>
      </c>
      <c r="H745" s="16" t="s">
        <v>385</v>
      </c>
      <c r="I745" s="0" t="n">
        <v>6.3</v>
      </c>
      <c r="J745" s="16" t="s">
        <v>239</v>
      </c>
      <c r="K745" s="0" t="str">
        <f aca="false">IFERROR(IF(VLOOKUP($C745,薬効分類マスタ!$A$2:$E$180,5,FALSE())=0,"",VLOOKUP($C745,薬効分類マスタ!$A$2:$E$180,5,FALSE())),"")</f>
        <v/>
      </c>
      <c r="L745" s="17"/>
      <c r="M745" s="0" t="str">
        <f aca="false">IF($K745="","",IF($L745&lt;&gt;"",$L745,VLOOKUP($C745,薬効分類マスタ!$A$2:$F$180,6,FALSE())))</f>
        <v/>
      </c>
      <c r="N745" s="0" t="str">
        <f aca="false">ASC(G745)</f>
        <v>ｾﾁﾌﾟﾁﾘﾝﾏﾚｲﾝ酸塩錠1mg｢ｻﾜｲ｣</v>
      </c>
      <c r="O745" s="0" t="str">
        <f aca="false">ASC(E745)</f>
        <v>ｾﾁﾌﾟﾁﾘﾝﾏﾚｲﾝ酸塩</v>
      </c>
      <c r="P745" s="16" t="n">
        <f aca="false">N(P744)+IF($C745=検索!$B$49,1,0)</f>
        <v>0</v>
      </c>
    </row>
    <row r="746" customFormat="false" ht="15" hidden="false" customHeight="false" outlineLevel="0" collapsed="false">
      <c r="A746" s="16" t="s">
        <v>221</v>
      </c>
      <c r="B746" s="0" t="s">
        <v>1992</v>
      </c>
      <c r="C746" s="0" t="n">
        <v>117</v>
      </c>
      <c r="D746" s="0" t="str">
        <f aca="false">IFERROR(VLOOKUP($C746,薬効分類マスタ!$A$2:$B$180,2,FALSE()),"未登録")</f>
        <v>精神神経用剤</v>
      </c>
      <c r="E746" s="16" t="s">
        <v>1993</v>
      </c>
      <c r="F746" s="16" t="s">
        <v>307</v>
      </c>
      <c r="G746" s="16" t="s">
        <v>1994</v>
      </c>
      <c r="H746" s="16" t="s">
        <v>473</v>
      </c>
      <c r="I746" s="0" t="n">
        <v>100.8</v>
      </c>
      <c r="J746" s="16" t="s">
        <v>232</v>
      </c>
      <c r="K746" s="0" t="str">
        <f aca="false">IFERROR(IF(VLOOKUP($C746,薬効分類マスタ!$A$2:$E$180,5,FALSE())=0,"",VLOOKUP($C746,薬効分類マスタ!$A$2:$E$180,5,FALSE())),"")</f>
        <v/>
      </c>
      <c r="L746" s="17"/>
      <c r="M746" s="0" t="str">
        <f aca="false">IF($K746="","",IF($L746&lt;&gt;"",$L746,VLOOKUP($C746,薬効分類マスタ!$A$2:$F$180,6,FALSE())))</f>
        <v/>
      </c>
      <c r="N746" s="0" t="str">
        <f aca="false">ASC(G746)</f>
        <v>ｸﾚﾐﾝ顆粒10%</v>
      </c>
      <c r="O746" s="0" t="str">
        <f aca="false">ASC(E746)</f>
        <v>ﾓｻﾌﾟﾗﾐﾝ塩酸塩</v>
      </c>
      <c r="P746" s="16" t="n">
        <f aca="false">N(P745)+IF($C746=検索!$B$49,1,0)</f>
        <v>0</v>
      </c>
    </row>
    <row r="747" customFormat="false" ht="15" hidden="false" customHeight="false" outlineLevel="0" collapsed="false">
      <c r="A747" s="16" t="s">
        <v>221</v>
      </c>
      <c r="B747" s="0" t="s">
        <v>1995</v>
      </c>
      <c r="C747" s="0" t="n">
        <v>117</v>
      </c>
      <c r="D747" s="0" t="str">
        <f aca="false">IFERROR(VLOOKUP($C747,薬効分類マスタ!$A$2:$B$180,2,FALSE()),"未登録")</f>
        <v>精神神経用剤</v>
      </c>
      <c r="E747" s="16" t="s">
        <v>1993</v>
      </c>
      <c r="F747" s="16" t="s">
        <v>262</v>
      </c>
      <c r="G747" s="16" t="s">
        <v>1996</v>
      </c>
      <c r="H747" s="16" t="s">
        <v>473</v>
      </c>
      <c r="I747" s="0" t="n">
        <v>9.7</v>
      </c>
      <c r="J747" s="16" t="s">
        <v>232</v>
      </c>
      <c r="K747" s="0" t="str">
        <f aca="false">IFERROR(IF(VLOOKUP($C747,薬効分類マスタ!$A$2:$E$180,5,FALSE())=0,"",VLOOKUP($C747,薬効分類マスタ!$A$2:$E$180,5,FALSE())),"")</f>
        <v/>
      </c>
      <c r="L747" s="17"/>
      <c r="M747" s="0" t="str">
        <f aca="false">IF($K747="","",IF($L747&lt;&gt;"",$L747,VLOOKUP($C747,薬効分類マスタ!$A$2:$F$180,6,FALSE())))</f>
        <v/>
      </c>
      <c r="N747" s="0" t="str">
        <f aca="false">ASC(G747)</f>
        <v>ｸﾚﾐﾝ錠10mg</v>
      </c>
      <c r="O747" s="0" t="str">
        <f aca="false">ASC(E747)</f>
        <v>ﾓｻﾌﾟﾗﾐﾝ塩酸塩</v>
      </c>
      <c r="P747" s="16" t="n">
        <f aca="false">N(P746)+IF($C747=検索!$B$49,1,0)</f>
        <v>0</v>
      </c>
    </row>
    <row r="748" customFormat="false" ht="15" hidden="false" customHeight="false" outlineLevel="0" collapsed="false">
      <c r="A748" s="16" t="s">
        <v>221</v>
      </c>
      <c r="B748" s="0" t="s">
        <v>1997</v>
      </c>
      <c r="C748" s="0" t="n">
        <v>117</v>
      </c>
      <c r="D748" s="0" t="str">
        <f aca="false">IFERROR(VLOOKUP($C748,薬効分類マスタ!$A$2:$B$180,2,FALSE()),"未登録")</f>
        <v>精神神経用剤</v>
      </c>
      <c r="E748" s="16" t="s">
        <v>1993</v>
      </c>
      <c r="F748" s="16" t="s">
        <v>622</v>
      </c>
      <c r="G748" s="16" t="s">
        <v>1998</v>
      </c>
      <c r="H748" s="16" t="s">
        <v>473</v>
      </c>
      <c r="I748" s="0" t="n">
        <v>23.2</v>
      </c>
      <c r="J748" s="16" t="s">
        <v>232</v>
      </c>
      <c r="K748" s="0" t="str">
        <f aca="false">IFERROR(IF(VLOOKUP($C748,薬効分類マスタ!$A$2:$E$180,5,FALSE())=0,"",VLOOKUP($C748,薬効分類マスタ!$A$2:$E$180,5,FALSE())),"")</f>
        <v/>
      </c>
      <c r="L748" s="17"/>
      <c r="M748" s="0" t="str">
        <f aca="false">IF($K748="","",IF($L748&lt;&gt;"",$L748,VLOOKUP($C748,薬効分類マスタ!$A$2:$F$180,6,FALSE())))</f>
        <v/>
      </c>
      <c r="N748" s="0" t="str">
        <f aca="false">ASC(G748)</f>
        <v>ｸﾚﾐﾝ錠25mg</v>
      </c>
      <c r="O748" s="0" t="str">
        <f aca="false">ASC(E748)</f>
        <v>ﾓｻﾌﾟﾗﾐﾝ塩酸塩</v>
      </c>
      <c r="P748" s="16" t="n">
        <f aca="false">N(P747)+IF($C748=検索!$B$49,1,0)</f>
        <v>0</v>
      </c>
    </row>
    <row r="749" customFormat="false" ht="15" hidden="false" customHeight="false" outlineLevel="0" collapsed="false">
      <c r="A749" s="16" t="s">
        <v>221</v>
      </c>
      <c r="B749" s="0" t="s">
        <v>1999</v>
      </c>
      <c r="C749" s="0" t="n">
        <v>117</v>
      </c>
      <c r="D749" s="0" t="str">
        <f aca="false">IFERROR(VLOOKUP($C749,薬効分類マスタ!$A$2:$B$180,2,FALSE()),"未登録")</f>
        <v>精神神経用剤</v>
      </c>
      <c r="E749" s="16" t="s">
        <v>1993</v>
      </c>
      <c r="F749" s="16" t="s">
        <v>411</v>
      </c>
      <c r="G749" s="16" t="s">
        <v>2000</v>
      </c>
      <c r="H749" s="16" t="s">
        <v>473</v>
      </c>
      <c r="I749" s="0" t="n">
        <v>48.7</v>
      </c>
      <c r="J749" s="16" t="s">
        <v>232</v>
      </c>
      <c r="K749" s="0" t="str">
        <f aca="false">IFERROR(IF(VLOOKUP($C749,薬効分類マスタ!$A$2:$E$180,5,FALSE())=0,"",VLOOKUP($C749,薬効分類マスタ!$A$2:$E$180,5,FALSE())),"")</f>
        <v/>
      </c>
      <c r="L749" s="17"/>
      <c r="M749" s="0" t="str">
        <f aca="false">IF($K749="","",IF($L749&lt;&gt;"",$L749,VLOOKUP($C749,薬効分類マスタ!$A$2:$F$180,6,FALSE())))</f>
        <v/>
      </c>
      <c r="N749" s="0" t="str">
        <f aca="false">ASC(G749)</f>
        <v>ｸﾚﾐﾝ錠50mg</v>
      </c>
      <c r="O749" s="0" t="str">
        <f aca="false">ASC(E749)</f>
        <v>ﾓｻﾌﾟﾗﾐﾝ塩酸塩</v>
      </c>
      <c r="P749" s="16" t="n">
        <f aca="false">N(P748)+IF($C749=検索!$B$49,1,0)</f>
        <v>0</v>
      </c>
    </row>
    <row r="750" customFormat="false" ht="15" hidden="false" customHeight="false" outlineLevel="0" collapsed="false">
      <c r="A750" s="16" t="s">
        <v>221</v>
      </c>
      <c r="B750" s="0" t="s">
        <v>2001</v>
      </c>
      <c r="C750" s="0" t="n">
        <v>117</v>
      </c>
      <c r="D750" s="0" t="str">
        <f aca="false">IFERROR(VLOOKUP($C750,薬効分類マスタ!$A$2:$B$180,2,FALSE()),"未登録")</f>
        <v>精神神経用剤</v>
      </c>
      <c r="E750" s="16" t="s">
        <v>2002</v>
      </c>
      <c r="F750" s="16" t="s">
        <v>364</v>
      </c>
      <c r="G750" s="16" t="s">
        <v>2003</v>
      </c>
      <c r="H750" s="16" t="s">
        <v>1143</v>
      </c>
      <c r="I750" s="0" t="n">
        <v>11.8</v>
      </c>
      <c r="J750" s="16" t="s">
        <v>232</v>
      </c>
      <c r="K750" s="0" t="str">
        <f aca="false">IFERROR(IF(VLOOKUP($C750,薬効分類マスタ!$A$2:$E$180,5,FALSE())=0,"",VLOOKUP($C750,薬効分類マスタ!$A$2:$E$180,5,FALSE())),"")</f>
        <v/>
      </c>
      <c r="L750" s="17"/>
      <c r="M750" s="0" t="str">
        <f aca="false">IF($K750="","",IF($L750&lt;&gt;"",$L750,VLOOKUP($C750,薬効分類マスタ!$A$2:$F$180,6,FALSE())))</f>
        <v/>
      </c>
      <c r="N750" s="0" t="str">
        <f aca="false">ASC(G750)</f>
        <v>ｴﾐﾚｰｽ錠3mg</v>
      </c>
      <c r="O750" s="0" t="str">
        <f aca="false">ASC(E750)</f>
        <v>ﾈﾓﾅﾌﾟﾘﾄﾞ</v>
      </c>
      <c r="P750" s="16" t="n">
        <f aca="false">N(P749)+IF($C750=検索!$B$49,1,0)</f>
        <v>0</v>
      </c>
    </row>
    <row r="751" customFormat="false" ht="15" hidden="false" customHeight="false" outlineLevel="0" collapsed="false">
      <c r="A751" s="16" t="s">
        <v>221</v>
      </c>
      <c r="B751" s="0" t="s">
        <v>2004</v>
      </c>
      <c r="C751" s="0" t="n">
        <v>117</v>
      </c>
      <c r="D751" s="0" t="str">
        <f aca="false">IFERROR(VLOOKUP($C751,薬効分類マスタ!$A$2:$B$180,2,FALSE()),"未登録")</f>
        <v>精神神経用剤</v>
      </c>
      <c r="E751" s="16" t="s">
        <v>2002</v>
      </c>
      <c r="F751" s="16" t="s">
        <v>262</v>
      </c>
      <c r="G751" s="16" t="s">
        <v>2005</v>
      </c>
      <c r="H751" s="16" t="s">
        <v>1143</v>
      </c>
      <c r="I751" s="0" t="n">
        <v>38.3</v>
      </c>
      <c r="J751" s="16" t="s">
        <v>232</v>
      </c>
      <c r="K751" s="0" t="str">
        <f aca="false">IFERROR(IF(VLOOKUP($C751,薬効分類マスタ!$A$2:$E$180,5,FALSE())=0,"",VLOOKUP($C751,薬効分類マスタ!$A$2:$E$180,5,FALSE())),"")</f>
        <v/>
      </c>
      <c r="L751" s="17"/>
      <c r="M751" s="0" t="str">
        <f aca="false">IF($K751="","",IF($L751&lt;&gt;"",$L751,VLOOKUP($C751,薬効分類マスタ!$A$2:$F$180,6,FALSE())))</f>
        <v/>
      </c>
      <c r="N751" s="0" t="str">
        <f aca="false">ASC(G751)</f>
        <v>ｴﾐﾚｰｽ錠10mg</v>
      </c>
      <c r="O751" s="0" t="str">
        <f aca="false">ASC(E751)</f>
        <v>ﾈﾓﾅﾌﾟﾘﾄﾞ</v>
      </c>
      <c r="P751" s="16" t="n">
        <f aca="false">N(P750)+IF($C751=検索!$B$49,1,0)</f>
        <v>0</v>
      </c>
    </row>
    <row r="752" customFormat="false" ht="15" hidden="false" customHeight="false" outlineLevel="0" collapsed="false">
      <c r="A752" s="16" t="s">
        <v>221</v>
      </c>
      <c r="B752" s="0" t="s">
        <v>2006</v>
      </c>
      <c r="C752" s="0" t="n">
        <v>117</v>
      </c>
      <c r="D752" s="0" t="str">
        <f aca="false">IFERROR(VLOOKUP($C752,薬効分類マスタ!$A$2:$B$180,2,FALSE()),"未登録")</f>
        <v>精神神経用剤</v>
      </c>
      <c r="E752" s="16" t="s">
        <v>2007</v>
      </c>
      <c r="F752" s="16" t="s">
        <v>622</v>
      </c>
      <c r="G752" s="16" t="s">
        <v>2008</v>
      </c>
      <c r="H752" s="16" t="s">
        <v>1659</v>
      </c>
      <c r="I752" s="0" t="n">
        <v>6.3</v>
      </c>
      <c r="J752" s="16" t="s">
        <v>232</v>
      </c>
      <c r="K752" s="0" t="str">
        <f aca="false">IFERROR(IF(VLOOKUP($C752,薬効分類マスタ!$A$2:$E$180,5,FALSE())=0,"",VLOOKUP($C752,薬効分類マスタ!$A$2:$E$180,5,FALSE())),"")</f>
        <v/>
      </c>
      <c r="L752" s="17"/>
      <c r="M752" s="0" t="str">
        <f aca="false">IF($K752="","",IF($L752&lt;&gt;"",$L752,VLOOKUP($C752,薬効分類マスタ!$A$2:$F$180,6,FALSE())))</f>
        <v/>
      </c>
      <c r="N752" s="0" t="str">
        <f aca="false">ASC(G752)</f>
        <v>ﾚｽﾘﾝ錠25</v>
      </c>
      <c r="O752" s="0" t="str">
        <f aca="false">ASC(E752)</f>
        <v>ﾄﾗｿﾞﾄﾞﾝ塩酸塩</v>
      </c>
      <c r="P752" s="16" t="n">
        <f aca="false">N(P751)+IF($C752=検索!$B$49,1,0)</f>
        <v>0</v>
      </c>
    </row>
    <row r="753" customFormat="false" ht="15" hidden="false" customHeight="false" outlineLevel="0" collapsed="false">
      <c r="A753" s="16" t="s">
        <v>221</v>
      </c>
      <c r="B753" s="0" t="s">
        <v>2009</v>
      </c>
      <c r="C753" s="0" t="n">
        <v>117</v>
      </c>
      <c r="D753" s="0" t="str">
        <f aca="false">IFERROR(VLOOKUP($C753,薬効分類マスタ!$A$2:$B$180,2,FALSE()),"未登録")</f>
        <v>精神神経用剤</v>
      </c>
      <c r="E753" s="16" t="s">
        <v>2007</v>
      </c>
      <c r="F753" s="16" t="s">
        <v>622</v>
      </c>
      <c r="G753" s="16" t="s">
        <v>2010</v>
      </c>
      <c r="H753" s="16" t="s">
        <v>238</v>
      </c>
      <c r="I753" s="0" t="n">
        <v>6.3</v>
      </c>
      <c r="J753" s="16" t="s">
        <v>239</v>
      </c>
      <c r="K753" s="0" t="str">
        <f aca="false">IFERROR(IF(VLOOKUP($C753,薬効分類マスタ!$A$2:$E$180,5,FALSE())=0,"",VLOOKUP($C753,薬効分類マスタ!$A$2:$E$180,5,FALSE())),"")</f>
        <v/>
      </c>
      <c r="L753" s="17"/>
      <c r="M753" s="0" t="str">
        <f aca="false">IF($K753="","",IF($L753&lt;&gt;"",$L753,VLOOKUP($C753,薬効分類マスタ!$A$2:$F$180,6,FALSE())))</f>
        <v/>
      </c>
      <c r="N753" s="0" t="str">
        <f aca="false">ASC(G753)</f>
        <v>ﾄﾗｿﾞﾄﾞﾝ塩酸塩錠25mg｢ｱﾒﾙ｣</v>
      </c>
      <c r="O753" s="0" t="str">
        <f aca="false">ASC(E753)</f>
        <v>ﾄﾗｿﾞﾄﾞﾝ塩酸塩</v>
      </c>
      <c r="P753" s="16" t="n">
        <f aca="false">N(P752)+IF($C753=検索!$B$49,1,0)</f>
        <v>0</v>
      </c>
    </row>
    <row r="754" customFormat="false" ht="15" hidden="false" customHeight="false" outlineLevel="0" collapsed="false">
      <c r="A754" s="16" t="s">
        <v>221</v>
      </c>
      <c r="B754" s="0" t="s">
        <v>2011</v>
      </c>
      <c r="C754" s="0" t="n">
        <v>117</v>
      </c>
      <c r="D754" s="0" t="str">
        <f aca="false">IFERROR(VLOOKUP($C754,薬効分類マスタ!$A$2:$B$180,2,FALSE()),"未登録")</f>
        <v>精神神経用剤</v>
      </c>
      <c r="E754" s="16" t="s">
        <v>2007</v>
      </c>
      <c r="F754" s="16" t="s">
        <v>411</v>
      </c>
      <c r="G754" s="16" t="s">
        <v>2012</v>
      </c>
      <c r="H754" s="16" t="s">
        <v>1659</v>
      </c>
      <c r="I754" s="0" t="n">
        <v>10.4</v>
      </c>
      <c r="J754" s="16" t="s">
        <v>232</v>
      </c>
      <c r="K754" s="0" t="str">
        <f aca="false">IFERROR(IF(VLOOKUP($C754,薬効分類マスタ!$A$2:$E$180,5,FALSE())=0,"",VLOOKUP($C754,薬効分類マスタ!$A$2:$E$180,5,FALSE())),"")</f>
        <v/>
      </c>
      <c r="L754" s="17"/>
      <c r="M754" s="0" t="str">
        <f aca="false">IF($K754="","",IF($L754&lt;&gt;"",$L754,VLOOKUP($C754,薬効分類マスタ!$A$2:$F$180,6,FALSE())))</f>
        <v/>
      </c>
      <c r="N754" s="0" t="str">
        <f aca="false">ASC(G754)</f>
        <v>ﾚｽﾘﾝ錠50</v>
      </c>
      <c r="O754" s="0" t="str">
        <f aca="false">ASC(E754)</f>
        <v>ﾄﾗｿﾞﾄﾞﾝ塩酸塩</v>
      </c>
      <c r="P754" s="16" t="n">
        <f aca="false">N(P753)+IF($C754=検索!$B$49,1,0)</f>
        <v>0</v>
      </c>
    </row>
    <row r="755" customFormat="false" ht="15" hidden="false" customHeight="false" outlineLevel="0" collapsed="false">
      <c r="A755" s="16" t="s">
        <v>221</v>
      </c>
      <c r="B755" s="0" t="s">
        <v>2013</v>
      </c>
      <c r="C755" s="0" t="n">
        <v>117</v>
      </c>
      <c r="D755" s="0" t="str">
        <f aca="false">IFERROR(VLOOKUP($C755,薬効分類マスタ!$A$2:$B$180,2,FALSE()),"未登録")</f>
        <v>精神神経用剤</v>
      </c>
      <c r="E755" s="16" t="s">
        <v>2007</v>
      </c>
      <c r="F755" s="16" t="s">
        <v>411</v>
      </c>
      <c r="G755" s="16" t="s">
        <v>2014</v>
      </c>
      <c r="H755" s="16" t="s">
        <v>238</v>
      </c>
      <c r="I755" s="0" t="n">
        <v>6.3</v>
      </c>
      <c r="J755" s="16" t="s">
        <v>239</v>
      </c>
      <c r="K755" s="0" t="str">
        <f aca="false">IFERROR(IF(VLOOKUP($C755,薬効分類マスタ!$A$2:$E$180,5,FALSE())=0,"",VLOOKUP($C755,薬効分類マスタ!$A$2:$E$180,5,FALSE())),"")</f>
        <v/>
      </c>
      <c r="L755" s="17"/>
      <c r="M755" s="0" t="str">
        <f aca="false">IF($K755="","",IF($L755&lt;&gt;"",$L755,VLOOKUP($C755,薬効分類マスタ!$A$2:$F$180,6,FALSE())))</f>
        <v/>
      </c>
      <c r="N755" s="0" t="str">
        <f aca="false">ASC(G755)</f>
        <v>ﾄﾗｿﾞﾄﾞﾝ塩酸塩錠50mg｢ｱﾒﾙ｣</v>
      </c>
      <c r="O755" s="0" t="str">
        <f aca="false">ASC(E755)</f>
        <v>ﾄﾗｿﾞﾄﾞﾝ塩酸塩</v>
      </c>
      <c r="P755" s="16" t="n">
        <f aca="false">N(P754)+IF($C755=検索!$B$49,1,0)</f>
        <v>0</v>
      </c>
    </row>
    <row r="756" customFormat="false" ht="15" hidden="false" customHeight="false" outlineLevel="0" collapsed="false">
      <c r="A756" s="16" t="s">
        <v>221</v>
      </c>
      <c r="B756" s="0" t="s">
        <v>2015</v>
      </c>
      <c r="C756" s="0" t="n">
        <v>117</v>
      </c>
      <c r="D756" s="0" t="str">
        <f aca="false">IFERROR(VLOOKUP($C756,薬効分類マスタ!$A$2:$B$180,2,FALSE()),"未登録")</f>
        <v>精神神経用剤</v>
      </c>
      <c r="E756" s="16" t="s">
        <v>2016</v>
      </c>
      <c r="F756" s="16" t="s">
        <v>229</v>
      </c>
      <c r="G756" s="16" t="s">
        <v>2017</v>
      </c>
      <c r="I756" s="0" t="n">
        <v>45.6</v>
      </c>
      <c r="J756" s="16" t="s">
        <v>239</v>
      </c>
      <c r="K756" s="0" t="str">
        <f aca="false">IFERROR(IF(VLOOKUP($C756,薬効分類マスタ!$A$2:$E$180,5,FALSE())=0,"",VLOOKUP($C756,薬効分類マスタ!$A$2:$E$180,5,FALSE())),"")</f>
        <v/>
      </c>
      <c r="L756" s="17"/>
      <c r="M756" s="0" t="str">
        <f aca="false">IF($K756="","",IF($L756&lt;&gt;"",$L756,VLOOKUP($C756,薬効分類マスタ!$A$2:$F$180,6,FALSE())))</f>
        <v/>
      </c>
      <c r="N756" s="0" t="str">
        <f aca="false">ASC(G756)</f>
        <v>ﾘｽﾍﾟﾘﾄﾞﾝ1%細粒</v>
      </c>
      <c r="O756" s="0" t="str">
        <f aca="false">ASC(E756)</f>
        <v>ﾘｽﾍﾟﾘﾄﾞﾝ</v>
      </c>
      <c r="P756" s="16" t="n">
        <f aca="false">N(P755)+IF($C756=検索!$B$49,1,0)</f>
        <v>0</v>
      </c>
    </row>
    <row r="757" customFormat="false" ht="15" hidden="false" customHeight="false" outlineLevel="0" collapsed="false">
      <c r="A757" s="16" t="s">
        <v>221</v>
      </c>
      <c r="B757" s="0" t="s">
        <v>2018</v>
      </c>
      <c r="C757" s="0" t="n">
        <v>117</v>
      </c>
      <c r="D757" s="0" t="str">
        <f aca="false">IFERROR(VLOOKUP($C757,薬効分類マスタ!$A$2:$B$180,2,FALSE()),"未登録")</f>
        <v>精神神経用剤</v>
      </c>
      <c r="E757" s="16" t="s">
        <v>2016</v>
      </c>
      <c r="F757" s="16" t="s">
        <v>229</v>
      </c>
      <c r="G757" s="16" t="s">
        <v>2019</v>
      </c>
      <c r="H757" s="16" t="s">
        <v>1356</v>
      </c>
      <c r="I757" s="0" t="n">
        <v>62.5</v>
      </c>
      <c r="J757" s="16" t="s">
        <v>232</v>
      </c>
      <c r="K757" s="0" t="str">
        <f aca="false">IFERROR(IF(VLOOKUP($C757,薬効分類マスタ!$A$2:$E$180,5,FALSE())=0,"",VLOOKUP($C757,薬効分類マスタ!$A$2:$E$180,5,FALSE())),"")</f>
        <v/>
      </c>
      <c r="L757" s="17"/>
      <c r="M757" s="0" t="str">
        <f aca="false">IF($K757="","",IF($L757&lt;&gt;"",$L757,VLOOKUP($C757,薬効分類マスタ!$A$2:$F$180,6,FALSE())))</f>
        <v/>
      </c>
      <c r="N757" s="0" t="str">
        <f aca="false">ASC(G757)</f>
        <v>ﾘｽﾊﾟﾀﾞｰﾙ細粒1%</v>
      </c>
      <c r="O757" s="0" t="str">
        <f aca="false">ASC(E757)</f>
        <v>ﾘｽﾍﾟﾘﾄﾞﾝ</v>
      </c>
      <c r="P757" s="16" t="n">
        <f aca="false">N(P756)+IF($C757=検索!$B$49,1,0)</f>
        <v>0</v>
      </c>
    </row>
    <row r="758" customFormat="false" ht="15" hidden="false" customHeight="false" outlineLevel="0" collapsed="false">
      <c r="A758" s="16" t="s">
        <v>221</v>
      </c>
      <c r="B758" s="0" t="s">
        <v>2020</v>
      </c>
      <c r="C758" s="0" t="n">
        <v>117</v>
      </c>
      <c r="D758" s="0" t="str">
        <f aca="false">IFERROR(VLOOKUP($C758,薬効分類マスタ!$A$2:$B$180,2,FALSE()),"未登録")</f>
        <v>精神神経用剤</v>
      </c>
      <c r="E758" s="16" t="s">
        <v>2016</v>
      </c>
      <c r="F758" s="16" t="s">
        <v>229</v>
      </c>
      <c r="G758" s="16" t="s">
        <v>2021</v>
      </c>
      <c r="H758" s="16" t="s">
        <v>1165</v>
      </c>
      <c r="I758" s="0" t="n">
        <v>50.4</v>
      </c>
      <c r="J758" s="16" t="s">
        <v>239</v>
      </c>
      <c r="K758" s="0" t="str">
        <f aca="false">IFERROR(IF(VLOOKUP($C758,薬効分類マスタ!$A$2:$E$180,5,FALSE())=0,"",VLOOKUP($C758,薬効分類マスタ!$A$2:$E$180,5,FALSE())),"")</f>
        <v/>
      </c>
      <c r="L758" s="17"/>
      <c r="M758" s="0" t="str">
        <f aca="false">IF($K758="","",IF($L758&lt;&gt;"",$L758,VLOOKUP($C758,薬効分類マスタ!$A$2:$F$180,6,FALSE())))</f>
        <v/>
      </c>
      <c r="N758" s="0" t="str">
        <f aca="false">ASC(G758)</f>
        <v>ﾘｽﾍﾟﾘﾄﾞﾝ細粒1%｢NP｣</v>
      </c>
      <c r="O758" s="0" t="str">
        <f aca="false">ASC(E758)</f>
        <v>ﾘｽﾍﾟﾘﾄﾞﾝ</v>
      </c>
      <c r="P758" s="16" t="n">
        <f aca="false">N(P757)+IF($C758=検索!$B$49,1,0)</f>
        <v>0</v>
      </c>
    </row>
    <row r="759" customFormat="false" ht="15" hidden="false" customHeight="false" outlineLevel="0" collapsed="false">
      <c r="A759" s="16" t="s">
        <v>221</v>
      </c>
      <c r="B759" s="0" t="s">
        <v>2022</v>
      </c>
      <c r="C759" s="0" t="n">
        <v>117</v>
      </c>
      <c r="D759" s="0" t="str">
        <f aca="false">IFERROR(VLOOKUP($C759,薬効分類マスタ!$A$2:$B$180,2,FALSE()),"未登録")</f>
        <v>精神神経用剤</v>
      </c>
      <c r="E759" s="16" t="s">
        <v>2016</v>
      </c>
      <c r="F759" s="16" t="s">
        <v>229</v>
      </c>
      <c r="G759" s="16" t="s">
        <v>2023</v>
      </c>
      <c r="H759" s="16" t="s">
        <v>385</v>
      </c>
      <c r="I759" s="0" t="n">
        <v>50.4</v>
      </c>
      <c r="J759" s="16" t="s">
        <v>239</v>
      </c>
      <c r="K759" s="0" t="str">
        <f aca="false">IFERROR(IF(VLOOKUP($C759,薬効分類マスタ!$A$2:$E$180,5,FALSE())=0,"",VLOOKUP($C759,薬効分類マスタ!$A$2:$E$180,5,FALSE())),"")</f>
        <v/>
      </c>
      <c r="L759" s="17"/>
      <c r="M759" s="0" t="str">
        <f aca="false">IF($K759="","",IF($L759&lt;&gt;"",$L759,VLOOKUP($C759,薬効分類マスタ!$A$2:$F$180,6,FALSE())))</f>
        <v/>
      </c>
      <c r="N759" s="0" t="str">
        <f aca="false">ASC(G759)</f>
        <v>ﾘｽﾍﾟﾘﾄﾞﾝ細粒1%｢ｻﾜｲ｣</v>
      </c>
      <c r="O759" s="0" t="str">
        <f aca="false">ASC(E759)</f>
        <v>ﾘｽﾍﾟﾘﾄﾞﾝ</v>
      </c>
      <c r="P759" s="16" t="n">
        <f aca="false">N(P758)+IF($C759=検索!$B$49,1,0)</f>
        <v>0</v>
      </c>
    </row>
    <row r="760" customFormat="false" ht="15" hidden="false" customHeight="false" outlineLevel="0" collapsed="false">
      <c r="A760" s="16" t="s">
        <v>221</v>
      </c>
      <c r="B760" s="0" t="s">
        <v>2024</v>
      </c>
      <c r="C760" s="0" t="n">
        <v>117</v>
      </c>
      <c r="D760" s="0" t="str">
        <f aca="false">IFERROR(VLOOKUP($C760,薬効分類マスタ!$A$2:$B$180,2,FALSE()),"未登録")</f>
        <v>精神神経用剤</v>
      </c>
      <c r="E760" s="16" t="s">
        <v>2016</v>
      </c>
      <c r="F760" s="16" t="s">
        <v>229</v>
      </c>
      <c r="G760" s="16" t="s">
        <v>2025</v>
      </c>
      <c r="H760" s="16" t="s">
        <v>1574</v>
      </c>
      <c r="I760" s="0" t="n">
        <v>50.4</v>
      </c>
      <c r="J760" s="16" t="s">
        <v>239</v>
      </c>
      <c r="K760" s="0" t="str">
        <f aca="false">IFERROR(IF(VLOOKUP($C760,薬効分類マスタ!$A$2:$E$180,5,FALSE())=0,"",VLOOKUP($C760,薬効分類マスタ!$A$2:$E$180,5,FALSE())),"")</f>
        <v/>
      </c>
      <c r="L760" s="17"/>
      <c r="M760" s="0" t="str">
        <f aca="false">IF($K760="","",IF($L760&lt;&gt;"",$L760,VLOOKUP($C760,薬効分類マスタ!$A$2:$F$180,6,FALSE())))</f>
        <v/>
      </c>
      <c r="N760" s="0" t="str">
        <f aca="false">ASC(G760)</f>
        <v>ﾘｽﾍﾟﾘﾄﾞﾝ細粒1%｢ﾖｼﾄﾐ｣</v>
      </c>
      <c r="O760" s="0" t="str">
        <f aca="false">ASC(E760)</f>
        <v>ﾘｽﾍﾟﾘﾄﾞﾝ</v>
      </c>
      <c r="P760" s="16" t="n">
        <f aca="false">N(P759)+IF($C760=検索!$B$49,1,0)</f>
        <v>0</v>
      </c>
    </row>
    <row r="761" customFormat="false" ht="15" hidden="false" customHeight="false" outlineLevel="0" collapsed="false">
      <c r="A761" s="16" t="s">
        <v>221</v>
      </c>
      <c r="B761" s="0" t="s">
        <v>2026</v>
      </c>
      <c r="C761" s="0" t="n">
        <v>117</v>
      </c>
      <c r="D761" s="0" t="str">
        <f aca="false">IFERROR(VLOOKUP($C761,薬効分類マスタ!$A$2:$B$180,2,FALSE()),"未登録")</f>
        <v>精神神経用剤</v>
      </c>
      <c r="E761" s="16" t="s">
        <v>2016</v>
      </c>
      <c r="F761" s="16" t="s">
        <v>229</v>
      </c>
      <c r="G761" s="16" t="s">
        <v>2027</v>
      </c>
      <c r="H761" s="16" t="s">
        <v>1574</v>
      </c>
      <c r="I761" s="0" t="n">
        <v>50.4</v>
      </c>
      <c r="J761" s="16" t="s">
        <v>239</v>
      </c>
      <c r="K761" s="0" t="str">
        <f aca="false">IFERROR(IF(VLOOKUP($C761,薬効分類マスタ!$A$2:$E$180,5,FALSE())=0,"",VLOOKUP($C761,薬効分類マスタ!$A$2:$E$180,5,FALSE())),"")</f>
        <v/>
      </c>
      <c r="L761" s="17"/>
      <c r="M761" s="0" t="str">
        <f aca="false">IF($K761="","",IF($L761&lt;&gt;"",$L761,VLOOKUP($C761,薬効分類マスタ!$A$2:$F$180,6,FALSE())))</f>
        <v/>
      </c>
      <c r="N761" s="0" t="str">
        <f aca="false">ASC(G761)</f>
        <v>ﾘｽﾍﾟﾘﾄﾞﾝ細粒1%｢ﾆﾌﾟﾛ｣</v>
      </c>
      <c r="O761" s="0" t="str">
        <f aca="false">ASC(E761)</f>
        <v>ﾘｽﾍﾟﾘﾄﾞﾝ</v>
      </c>
      <c r="P761" s="16" t="n">
        <f aca="false">N(P760)+IF($C761=検索!$B$49,1,0)</f>
        <v>0</v>
      </c>
    </row>
    <row r="762" customFormat="false" ht="15" hidden="false" customHeight="false" outlineLevel="0" collapsed="false">
      <c r="A762" s="16" t="s">
        <v>221</v>
      </c>
      <c r="B762" s="0" t="s">
        <v>2028</v>
      </c>
      <c r="C762" s="0" t="n">
        <v>117</v>
      </c>
      <c r="D762" s="0" t="str">
        <f aca="false">IFERROR(VLOOKUP($C762,薬効分類マスタ!$A$2:$B$180,2,FALSE()),"未登録")</f>
        <v>精神神経用剤</v>
      </c>
      <c r="E762" s="16" t="s">
        <v>2016</v>
      </c>
      <c r="F762" s="16" t="s">
        <v>234</v>
      </c>
      <c r="G762" s="16" t="s">
        <v>2029</v>
      </c>
      <c r="I762" s="0" t="n">
        <v>10.8</v>
      </c>
      <c r="J762" s="16" t="s">
        <v>239</v>
      </c>
      <c r="K762" s="0" t="str">
        <f aca="false">IFERROR(IF(VLOOKUP($C762,薬効分類マスタ!$A$2:$E$180,5,FALSE())=0,"",VLOOKUP($C762,薬効分類マスタ!$A$2:$E$180,5,FALSE())),"")</f>
        <v/>
      </c>
      <c r="L762" s="17"/>
      <c r="M762" s="0" t="str">
        <f aca="false">IF($K762="","",IF($L762&lt;&gt;"",$L762,VLOOKUP($C762,薬効分類マスタ!$A$2:$F$180,6,FALSE())))</f>
        <v/>
      </c>
      <c r="N762" s="0" t="str">
        <f aca="false">ASC(G762)</f>
        <v>ﾘｽﾍﾟﾘﾄﾞﾝ1mg錠</v>
      </c>
      <c r="O762" s="0" t="str">
        <f aca="false">ASC(E762)</f>
        <v>ﾘｽﾍﾟﾘﾄﾞﾝ</v>
      </c>
      <c r="P762" s="16" t="n">
        <f aca="false">N(P761)+IF($C762=検索!$B$49,1,0)</f>
        <v>0</v>
      </c>
    </row>
    <row r="763" customFormat="false" ht="15" hidden="false" customHeight="false" outlineLevel="0" collapsed="false">
      <c r="A763" s="16" t="s">
        <v>221</v>
      </c>
      <c r="B763" s="0" t="s">
        <v>2030</v>
      </c>
      <c r="C763" s="0" t="n">
        <v>117</v>
      </c>
      <c r="D763" s="0" t="str">
        <f aca="false">IFERROR(VLOOKUP($C763,薬効分類マスタ!$A$2:$B$180,2,FALSE()),"未登録")</f>
        <v>精神神経用剤</v>
      </c>
      <c r="E763" s="16" t="s">
        <v>2016</v>
      </c>
      <c r="F763" s="16" t="s">
        <v>234</v>
      </c>
      <c r="G763" s="16" t="s">
        <v>2031</v>
      </c>
      <c r="H763" s="16" t="s">
        <v>1356</v>
      </c>
      <c r="I763" s="0" t="n">
        <v>10.8</v>
      </c>
      <c r="J763" s="16" t="s">
        <v>232</v>
      </c>
      <c r="K763" s="0" t="str">
        <f aca="false">IFERROR(IF(VLOOKUP($C763,薬効分類マスタ!$A$2:$E$180,5,FALSE())=0,"",VLOOKUP($C763,薬効分類マスタ!$A$2:$E$180,5,FALSE())),"")</f>
        <v/>
      </c>
      <c r="L763" s="17"/>
      <c r="M763" s="0" t="str">
        <f aca="false">IF($K763="","",IF($L763&lt;&gt;"",$L763,VLOOKUP($C763,薬効分類マスタ!$A$2:$F$180,6,FALSE())))</f>
        <v/>
      </c>
      <c r="N763" s="0" t="str">
        <f aca="false">ASC(G763)</f>
        <v>ﾘｽﾊﾟﾀﾞｰﾙ錠1mg</v>
      </c>
      <c r="O763" s="0" t="str">
        <f aca="false">ASC(E763)</f>
        <v>ﾘｽﾍﾟﾘﾄﾞﾝ</v>
      </c>
      <c r="P763" s="16" t="n">
        <f aca="false">N(P762)+IF($C763=検索!$B$49,1,0)</f>
        <v>0</v>
      </c>
    </row>
    <row r="764" customFormat="false" ht="15" hidden="false" customHeight="false" outlineLevel="0" collapsed="false">
      <c r="A764" s="16" t="s">
        <v>221</v>
      </c>
      <c r="B764" s="0" t="s">
        <v>2032</v>
      </c>
      <c r="C764" s="0" t="n">
        <v>117</v>
      </c>
      <c r="D764" s="0" t="str">
        <f aca="false">IFERROR(VLOOKUP($C764,薬効分類マスタ!$A$2:$B$180,2,FALSE()),"未登録")</f>
        <v>精神神経用剤</v>
      </c>
      <c r="E764" s="16" t="s">
        <v>2016</v>
      </c>
      <c r="F764" s="16" t="s">
        <v>241</v>
      </c>
      <c r="G764" s="16" t="s">
        <v>2033</v>
      </c>
      <c r="I764" s="0" t="n">
        <v>10.8</v>
      </c>
      <c r="J764" s="16" t="s">
        <v>239</v>
      </c>
      <c r="K764" s="0" t="str">
        <f aca="false">IFERROR(IF(VLOOKUP($C764,薬効分類マスタ!$A$2:$E$180,5,FALSE())=0,"",VLOOKUP($C764,薬効分類マスタ!$A$2:$E$180,5,FALSE())),"")</f>
        <v/>
      </c>
      <c r="L764" s="17"/>
      <c r="M764" s="0" t="str">
        <f aca="false">IF($K764="","",IF($L764&lt;&gt;"",$L764,VLOOKUP($C764,薬効分類マスタ!$A$2:$F$180,6,FALSE())))</f>
        <v/>
      </c>
      <c r="N764" s="0" t="str">
        <f aca="false">ASC(G764)</f>
        <v>ﾘｽﾍﾟﾘﾄﾞﾝ2mg錠</v>
      </c>
      <c r="O764" s="0" t="str">
        <f aca="false">ASC(E764)</f>
        <v>ﾘｽﾍﾟﾘﾄﾞﾝ</v>
      </c>
      <c r="P764" s="16" t="n">
        <f aca="false">N(P763)+IF($C764=検索!$B$49,1,0)</f>
        <v>0</v>
      </c>
    </row>
    <row r="765" customFormat="false" ht="15" hidden="false" customHeight="false" outlineLevel="0" collapsed="false">
      <c r="A765" s="16" t="s">
        <v>221</v>
      </c>
      <c r="B765" s="0" t="s">
        <v>2034</v>
      </c>
      <c r="C765" s="0" t="n">
        <v>117</v>
      </c>
      <c r="D765" s="0" t="str">
        <f aca="false">IFERROR(VLOOKUP($C765,薬効分類マスタ!$A$2:$B$180,2,FALSE()),"未登録")</f>
        <v>精神神経用剤</v>
      </c>
      <c r="E765" s="16" t="s">
        <v>2016</v>
      </c>
      <c r="F765" s="16" t="s">
        <v>241</v>
      </c>
      <c r="G765" s="16" t="s">
        <v>2035</v>
      </c>
      <c r="H765" s="16" t="s">
        <v>1356</v>
      </c>
      <c r="I765" s="0" t="n">
        <v>16</v>
      </c>
      <c r="J765" s="16" t="s">
        <v>232</v>
      </c>
      <c r="K765" s="0" t="str">
        <f aca="false">IFERROR(IF(VLOOKUP($C765,薬効分類マスタ!$A$2:$E$180,5,FALSE())=0,"",VLOOKUP($C765,薬効分類マスタ!$A$2:$E$180,5,FALSE())),"")</f>
        <v/>
      </c>
      <c r="L765" s="17"/>
      <c r="M765" s="0" t="str">
        <f aca="false">IF($K765="","",IF($L765&lt;&gt;"",$L765,VLOOKUP($C765,薬効分類マスタ!$A$2:$F$180,6,FALSE())))</f>
        <v/>
      </c>
      <c r="N765" s="0" t="str">
        <f aca="false">ASC(G765)</f>
        <v>ﾘｽﾊﾟﾀﾞｰﾙ錠2mg</v>
      </c>
      <c r="O765" s="0" t="str">
        <f aca="false">ASC(E765)</f>
        <v>ﾘｽﾍﾟﾘﾄﾞﾝ</v>
      </c>
      <c r="P765" s="16" t="n">
        <f aca="false">N(P764)+IF($C765=検索!$B$49,1,0)</f>
        <v>0</v>
      </c>
    </row>
    <row r="766" customFormat="false" ht="15" hidden="false" customHeight="false" outlineLevel="0" collapsed="false">
      <c r="A766" s="16" t="s">
        <v>221</v>
      </c>
      <c r="B766" s="0" t="s">
        <v>2036</v>
      </c>
      <c r="C766" s="0" t="n">
        <v>117</v>
      </c>
      <c r="D766" s="0" t="str">
        <f aca="false">IFERROR(VLOOKUP($C766,薬効分類マスタ!$A$2:$B$180,2,FALSE()),"未登録")</f>
        <v>精神神経用剤</v>
      </c>
      <c r="E766" s="16" t="s">
        <v>2016</v>
      </c>
      <c r="F766" s="16" t="s">
        <v>364</v>
      </c>
      <c r="G766" s="16" t="s">
        <v>2037</v>
      </c>
      <c r="I766" s="0" t="n">
        <v>10.8</v>
      </c>
      <c r="J766" s="16" t="s">
        <v>239</v>
      </c>
      <c r="K766" s="0" t="str">
        <f aca="false">IFERROR(IF(VLOOKUP($C766,薬効分類マスタ!$A$2:$E$180,5,FALSE())=0,"",VLOOKUP($C766,薬効分類マスタ!$A$2:$E$180,5,FALSE())),"")</f>
        <v/>
      </c>
      <c r="L766" s="17"/>
      <c r="M766" s="0" t="str">
        <f aca="false">IF($K766="","",IF($L766&lt;&gt;"",$L766,VLOOKUP($C766,薬効分類マスタ!$A$2:$F$180,6,FALSE())))</f>
        <v/>
      </c>
      <c r="N766" s="0" t="str">
        <f aca="false">ASC(G766)</f>
        <v>ﾘｽﾍﾟﾘﾄﾞﾝ3mg錠</v>
      </c>
      <c r="O766" s="0" t="str">
        <f aca="false">ASC(E766)</f>
        <v>ﾘｽﾍﾟﾘﾄﾞﾝ</v>
      </c>
      <c r="P766" s="16" t="n">
        <f aca="false">N(P765)+IF($C766=検索!$B$49,1,0)</f>
        <v>0</v>
      </c>
    </row>
    <row r="767" customFormat="false" ht="15" hidden="false" customHeight="false" outlineLevel="0" collapsed="false">
      <c r="A767" s="16" t="s">
        <v>221</v>
      </c>
      <c r="B767" s="0" t="s">
        <v>2038</v>
      </c>
      <c r="C767" s="0" t="n">
        <v>117</v>
      </c>
      <c r="D767" s="0" t="str">
        <f aca="false">IFERROR(VLOOKUP($C767,薬効分類マスタ!$A$2:$B$180,2,FALSE()),"未登録")</f>
        <v>精神神経用剤</v>
      </c>
      <c r="E767" s="16" t="s">
        <v>2016</v>
      </c>
      <c r="F767" s="16" t="s">
        <v>364</v>
      </c>
      <c r="G767" s="16" t="s">
        <v>2039</v>
      </c>
      <c r="H767" s="16" t="s">
        <v>1356</v>
      </c>
      <c r="I767" s="0" t="n">
        <v>19.3</v>
      </c>
      <c r="J767" s="16" t="s">
        <v>232</v>
      </c>
      <c r="K767" s="0" t="str">
        <f aca="false">IFERROR(IF(VLOOKUP($C767,薬効分類マスタ!$A$2:$E$180,5,FALSE())=0,"",VLOOKUP($C767,薬効分類マスタ!$A$2:$E$180,5,FALSE())),"")</f>
        <v/>
      </c>
      <c r="L767" s="17"/>
      <c r="M767" s="0" t="str">
        <f aca="false">IF($K767="","",IF($L767&lt;&gt;"",$L767,VLOOKUP($C767,薬効分類マスタ!$A$2:$F$180,6,FALSE())))</f>
        <v/>
      </c>
      <c r="N767" s="0" t="str">
        <f aca="false">ASC(G767)</f>
        <v>ﾘｽﾊﾟﾀﾞｰﾙ錠3mg</v>
      </c>
      <c r="O767" s="0" t="str">
        <f aca="false">ASC(E767)</f>
        <v>ﾘｽﾍﾟﾘﾄﾞﾝ</v>
      </c>
      <c r="P767" s="16" t="n">
        <f aca="false">N(P766)+IF($C767=検索!$B$49,1,0)</f>
        <v>0</v>
      </c>
    </row>
    <row r="768" customFormat="false" ht="15" hidden="false" customHeight="false" outlineLevel="0" collapsed="false">
      <c r="A768" s="16" t="s">
        <v>221</v>
      </c>
      <c r="B768" s="0" t="s">
        <v>2040</v>
      </c>
      <c r="C768" s="0" t="n">
        <v>117</v>
      </c>
      <c r="D768" s="0" t="str">
        <f aca="false">IFERROR(VLOOKUP($C768,薬効分類マスタ!$A$2:$B$180,2,FALSE()),"未登録")</f>
        <v>精神神経用剤</v>
      </c>
      <c r="E768" s="16" t="s">
        <v>2016</v>
      </c>
      <c r="F768" s="16" t="s">
        <v>364</v>
      </c>
      <c r="G768" s="16" t="s">
        <v>2041</v>
      </c>
      <c r="H768" s="16" t="s">
        <v>1165</v>
      </c>
      <c r="I768" s="0" t="n">
        <v>15.1</v>
      </c>
      <c r="J768" s="16" t="s">
        <v>239</v>
      </c>
      <c r="K768" s="0" t="str">
        <f aca="false">IFERROR(IF(VLOOKUP($C768,薬効分類マスタ!$A$2:$E$180,5,FALSE())=0,"",VLOOKUP($C768,薬効分類マスタ!$A$2:$E$180,5,FALSE())),"")</f>
        <v/>
      </c>
      <c r="L768" s="17"/>
      <c r="M768" s="0" t="str">
        <f aca="false">IF($K768="","",IF($L768&lt;&gt;"",$L768,VLOOKUP($C768,薬効分類マスタ!$A$2:$F$180,6,FALSE())))</f>
        <v/>
      </c>
      <c r="N768" s="0" t="str">
        <f aca="false">ASC(G768)</f>
        <v>ﾘｽﾍﾟﾘﾄﾞﾝ錠3mg｢NP｣</v>
      </c>
      <c r="O768" s="0" t="str">
        <f aca="false">ASC(E768)</f>
        <v>ﾘｽﾍﾟﾘﾄﾞﾝ</v>
      </c>
      <c r="P768" s="16" t="n">
        <f aca="false">N(P767)+IF($C768=検索!$B$49,1,0)</f>
        <v>0</v>
      </c>
    </row>
    <row r="769" customFormat="false" ht="15" hidden="false" customHeight="false" outlineLevel="0" collapsed="false">
      <c r="A769" s="16" t="s">
        <v>221</v>
      </c>
      <c r="B769" s="0" t="s">
        <v>2042</v>
      </c>
      <c r="C769" s="0" t="n">
        <v>117</v>
      </c>
      <c r="D769" s="0" t="str">
        <f aca="false">IFERROR(VLOOKUP($C769,薬効分類マスタ!$A$2:$B$180,2,FALSE()),"未登録")</f>
        <v>精神神経用剤</v>
      </c>
      <c r="E769" s="16" t="s">
        <v>2016</v>
      </c>
      <c r="F769" s="16" t="s">
        <v>364</v>
      </c>
      <c r="G769" s="16" t="s">
        <v>2043</v>
      </c>
      <c r="H769" s="16" t="s">
        <v>385</v>
      </c>
      <c r="I769" s="0" t="n">
        <v>15.1</v>
      </c>
      <c r="J769" s="16" t="s">
        <v>239</v>
      </c>
      <c r="K769" s="0" t="str">
        <f aca="false">IFERROR(IF(VLOOKUP($C769,薬効分類マスタ!$A$2:$E$180,5,FALSE())=0,"",VLOOKUP($C769,薬効分類マスタ!$A$2:$E$180,5,FALSE())),"")</f>
        <v/>
      </c>
      <c r="L769" s="17"/>
      <c r="M769" s="0" t="str">
        <f aca="false">IF($K769="","",IF($L769&lt;&gt;"",$L769,VLOOKUP($C769,薬効分類マスタ!$A$2:$F$180,6,FALSE())))</f>
        <v/>
      </c>
      <c r="N769" s="0" t="str">
        <f aca="false">ASC(G769)</f>
        <v>ﾘｽﾍﾟﾘﾄﾞﾝ錠3mg｢ｻﾜｲ｣</v>
      </c>
      <c r="O769" s="0" t="str">
        <f aca="false">ASC(E769)</f>
        <v>ﾘｽﾍﾟﾘﾄﾞﾝ</v>
      </c>
      <c r="P769" s="16" t="n">
        <f aca="false">N(P768)+IF($C769=検索!$B$49,1,0)</f>
        <v>0</v>
      </c>
    </row>
    <row r="770" customFormat="false" ht="15" hidden="false" customHeight="false" outlineLevel="0" collapsed="false">
      <c r="A770" s="16" t="s">
        <v>221</v>
      </c>
      <c r="B770" s="0" t="s">
        <v>2044</v>
      </c>
      <c r="C770" s="0" t="n">
        <v>117</v>
      </c>
      <c r="D770" s="0" t="str">
        <f aca="false">IFERROR(VLOOKUP($C770,薬効分類マスタ!$A$2:$B$180,2,FALSE()),"未登録")</f>
        <v>精神神経用剤</v>
      </c>
      <c r="E770" s="16" t="s">
        <v>2016</v>
      </c>
      <c r="F770" s="16" t="s">
        <v>364</v>
      </c>
      <c r="G770" s="16" t="s">
        <v>2045</v>
      </c>
      <c r="H770" s="16" t="s">
        <v>1574</v>
      </c>
      <c r="I770" s="0" t="n">
        <v>15.1</v>
      </c>
      <c r="J770" s="16" t="s">
        <v>239</v>
      </c>
      <c r="K770" s="0" t="str">
        <f aca="false">IFERROR(IF(VLOOKUP($C770,薬効分類マスタ!$A$2:$E$180,5,FALSE())=0,"",VLOOKUP($C770,薬効分類マスタ!$A$2:$E$180,5,FALSE())),"")</f>
        <v/>
      </c>
      <c r="L770" s="17"/>
      <c r="M770" s="0" t="str">
        <f aca="false">IF($K770="","",IF($L770&lt;&gt;"",$L770,VLOOKUP($C770,薬効分類マスタ!$A$2:$F$180,6,FALSE())))</f>
        <v/>
      </c>
      <c r="N770" s="0" t="str">
        <f aca="false">ASC(G770)</f>
        <v>ﾘｽﾍﾟﾘﾄﾞﾝ錠3mg｢ﾖｼﾄﾐ｣</v>
      </c>
      <c r="O770" s="0" t="str">
        <f aca="false">ASC(E770)</f>
        <v>ﾘｽﾍﾟﾘﾄﾞﾝ</v>
      </c>
      <c r="P770" s="16" t="n">
        <f aca="false">N(P769)+IF($C770=検索!$B$49,1,0)</f>
        <v>0</v>
      </c>
    </row>
    <row r="771" customFormat="false" ht="15" hidden="false" customHeight="false" outlineLevel="0" collapsed="false">
      <c r="A771" s="16" t="s">
        <v>221</v>
      </c>
      <c r="B771" s="0" t="s">
        <v>2046</v>
      </c>
      <c r="C771" s="0" t="n">
        <v>117</v>
      </c>
      <c r="D771" s="0" t="str">
        <f aca="false">IFERROR(VLOOKUP($C771,薬効分類マスタ!$A$2:$B$180,2,FALSE()),"未登録")</f>
        <v>精神神経用剤</v>
      </c>
      <c r="E771" s="16" t="s">
        <v>2016</v>
      </c>
      <c r="F771" s="16" t="s">
        <v>364</v>
      </c>
      <c r="G771" s="16" t="s">
        <v>2047</v>
      </c>
      <c r="H771" s="16" t="s">
        <v>533</v>
      </c>
      <c r="I771" s="0" t="n">
        <v>15.1</v>
      </c>
      <c r="J771" s="16" t="s">
        <v>239</v>
      </c>
      <c r="K771" s="0" t="str">
        <f aca="false">IFERROR(IF(VLOOKUP($C771,薬効分類マスタ!$A$2:$E$180,5,FALSE())=0,"",VLOOKUP($C771,薬効分類マスタ!$A$2:$E$180,5,FALSE())),"")</f>
        <v/>
      </c>
      <c r="L771" s="17"/>
      <c r="M771" s="0" t="str">
        <f aca="false">IF($K771="","",IF($L771&lt;&gt;"",$L771,VLOOKUP($C771,薬効分類マスタ!$A$2:$F$180,6,FALSE())))</f>
        <v/>
      </c>
      <c r="N771" s="0" t="str">
        <f aca="false">ASC(G771)</f>
        <v>ﾘｽﾍﾟﾘﾄﾞﾝ錠3mg｢ﾄｰﾜ｣</v>
      </c>
      <c r="O771" s="0" t="str">
        <f aca="false">ASC(E771)</f>
        <v>ﾘｽﾍﾟﾘﾄﾞﾝ</v>
      </c>
      <c r="P771" s="16" t="n">
        <f aca="false">N(P770)+IF($C771=検索!$B$49,1,0)</f>
        <v>0</v>
      </c>
    </row>
    <row r="772" customFormat="false" ht="15" hidden="false" customHeight="false" outlineLevel="0" collapsed="false">
      <c r="A772" s="16" t="s">
        <v>221</v>
      </c>
      <c r="B772" s="0" t="s">
        <v>2048</v>
      </c>
      <c r="C772" s="0" t="n">
        <v>117</v>
      </c>
      <c r="D772" s="0" t="str">
        <f aca="false">IFERROR(VLOOKUP($C772,薬効分類マスタ!$A$2:$B$180,2,FALSE()),"未登録")</f>
        <v>精神神経用剤</v>
      </c>
      <c r="E772" s="16" t="s">
        <v>2016</v>
      </c>
      <c r="F772" s="16" t="s">
        <v>364</v>
      </c>
      <c r="G772" s="16" t="s">
        <v>2049</v>
      </c>
      <c r="H772" s="16" t="s">
        <v>1574</v>
      </c>
      <c r="I772" s="0" t="n">
        <v>15.1</v>
      </c>
      <c r="J772" s="16" t="s">
        <v>239</v>
      </c>
      <c r="K772" s="0" t="str">
        <f aca="false">IFERROR(IF(VLOOKUP($C772,薬効分類マスタ!$A$2:$E$180,5,FALSE())=0,"",VLOOKUP($C772,薬効分類マスタ!$A$2:$E$180,5,FALSE())),"")</f>
        <v/>
      </c>
      <c r="L772" s="17"/>
      <c r="M772" s="0" t="str">
        <f aca="false">IF($K772="","",IF($L772&lt;&gt;"",$L772,VLOOKUP($C772,薬効分類マスタ!$A$2:$F$180,6,FALSE())))</f>
        <v/>
      </c>
      <c r="N772" s="0" t="str">
        <f aca="false">ASC(G772)</f>
        <v>ﾘｽﾍﾟﾘﾄﾞﾝ錠3mg｢ﾆﾌﾟﾛ｣</v>
      </c>
      <c r="O772" s="0" t="str">
        <f aca="false">ASC(E772)</f>
        <v>ﾘｽﾍﾟﾘﾄﾞﾝ</v>
      </c>
      <c r="P772" s="16" t="n">
        <f aca="false">N(P771)+IF($C772=検索!$B$49,1,0)</f>
        <v>0</v>
      </c>
    </row>
    <row r="773" customFormat="false" ht="15" hidden="false" customHeight="false" outlineLevel="0" collapsed="false">
      <c r="A773" s="16" t="s">
        <v>221</v>
      </c>
      <c r="B773" s="0" t="s">
        <v>2050</v>
      </c>
      <c r="C773" s="0" t="n">
        <v>117</v>
      </c>
      <c r="D773" s="0" t="str">
        <f aca="false">IFERROR(VLOOKUP($C773,薬効分類マスタ!$A$2:$B$180,2,FALSE()),"未登録")</f>
        <v>精神神経用剤</v>
      </c>
      <c r="E773" s="16" t="s">
        <v>2016</v>
      </c>
      <c r="F773" s="16" t="s">
        <v>381</v>
      </c>
      <c r="G773" s="16" t="s">
        <v>2051</v>
      </c>
      <c r="I773" s="0" t="n">
        <v>10.8</v>
      </c>
      <c r="J773" s="16" t="s">
        <v>239</v>
      </c>
      <c r="K773" s="0" t="str">
        <f aca="false">IFERROR(IF(VLOOKUP($C773,薬効分類マスタ!$A$2:$E$180,5,FALSE())=0,"",VLOOKUP($C773,薬効分類マスタ!$A$2:$E$180,5,FALSE())),"")</f>
        <v/>
      </c>
      <c r="L773" s="17"/>
      <c r="M773" s="0" t="str">
        <f aca="false">IF($K773="","",IF($L773&lt;&gt;"",$L773,VLOOKUP($C773,薬効分類マスタ!$A$2:$F$180,6,FALSE())))</f>
        <v/>
      </c>
      <c r="N773" s="0" t="str">
        <f aca="false">ASC(G773)</f>
        <v>ﾘｽﾍﾟﾘﾄﾞﾝ0.5mg錠</v>
      </c>
      <c r="O773" s="0" t="str">
        <f aca="false">ASC(E773)</f>
        <v>ﾘｽﾍﾟﾘﾄﾞﾝ</v>
      </c>
      <c r="P773" s="16" t="n">
        <f aca="false">N(P772)+IF($C773=検索!$B$49,1,0)</f>
        <v>0</v>
      </c>
    </row>
    <row r="774" customFormat="false" ht="15" hidden="false" customHeight="false" outlineLevel="0" collapsed="false">
      <c r="A774" s="16" t="s">
        <v>221</v>
      </c>
      <c r="B774" s="0" t="s">
        <v>2052</v>
      </c>
      <c r="C774" s="0" t="n">
        <v>117</v>
      </c>
      <c r="D774" s="0" t="str">
        <f aca="false">IFERROR(VLOOKUP($C774,薬効分類マスタ!$A$2:$B$180,2,FALSE()),"未登録")</f>
        <v>精神神経用剤</v>
      </c>
      <c r="E774" s="16" t="s">
        <v>2016</v>
      </c>
      <c r="F774" s="16" t="s">
        <v>234</v>
      </c>
      <c r="G774" s="16" t="s">
        <v>2053</v>
      </c>
      <c r="I774" s="0" t="n">
        <v>10.8</v>
      </c>
      <c r="J774" s="16" t="s">
        <v>239</v>
      </c>
      <c r="K774" s="0" t="str">
        <f aca="false">IFERROR(IF(VLOOKUP($C774,薬効分類マスタ!$A$2:$E$180,5,FALSE())=0,"",VLOOKUP($C774,薬効分類マスタ!$A$2:$E$180,5,FALSE())),"")</f>
        <v/>
      </c>
      <c r="L774" s="17"/>
      <c r="M774" s="0" t="str">
        <f aca="false">IF($K774="","",IF($L774&lt;&gt;"",$L774,VLOOKUP($C774,薬効分類マスタ!$A$2:$F$180,6,FALSE())))</f>
        <v/>
      </c>
      <c r="N774" s="0" t="str">
        <f aca="false">ASC(G774)</f>
        <v>ﾘｽﾍﾟﾘﾄﾞﾝ1mg口腔内崩壊錠</v>
      </c>
      <c r="O774" s="0" t="str">
        <f aca="false">ASC(E774)</f>
        <v>ﾘｽﾍﾟﾘﾄﾞﾝ</v>
      </c>
      <c r="P774" s="16" t="n">
        <f aca="false">N(P773)+IF($C774=検索!$B$49,1,0)</f>
        <v>0</v>
      </c>
    </row>
    <row r="775" customFormat="false" ht="15" hidden="false" customHeight="false" outlineLevel="0" collapsed="false">
      <c r="A775" s="16" t="s">
        <v>221</v>
      </c>
      <c r="B775" s="0" t="s">
        <v>2054</v>
      </c>
      <c r="C775" s="0" t="n">
        <v>117</v>
      </c>
      <c r="D775" s="0" t="str">
        <f aca="false">IFERROR(VLOOKUP($C775,薬効分類マスタ!$A$2:$B$180,2,FALSE()),"未登録")</f>
        <v>精神神経用剤</v>
      </c>
      <c r="E775" s="16" t="s">
        <v>2016</v>
      </c>
      <c r="F775" s="16" t="s">
        <v>234</v>
      </c>
      <c r="G775" s="16" t="s">
        <v>2055</v>
      </c>
      <c r="H775" s="16" t="s">
        <v>1356</v>
      </c>
      <c r="I775" s="0" t="n">
        <v>10.8</v>
      </c>
      <c r="J775" s="16" t="s">
        <v>232</v>
      </c>
      <c r="K775" s="0" t="str">
        <f aca="false">IFERROR(IF(VLOOKUP($C775,薬効分類マスタ!$A$2:$E$180,5,FALSE())=0,"",VLOOKUP($C775,薬効分類マスタ!$A$2:$E$180,5,FALSE())),"")</f>
        <v/>
      </c>
      <c r="L775" s="17"/>
      <c r="M775" s="0" t="str">
        <f aca="false">IF($K775="","",IF($L775&lt;&gt;"",$L775,VLOOKUP($C775,薬効分類マスタ!$A$2:$F$180,6,FALSE())))</f>
        <v/>
      </c>
      <c r="N775" s="0" t="str">
        <f aca="false">ASC(G775)</f>
        <v>ﾘｽﾊﾟﾀﾞｰﾙOD錠1mg</v>
      </c>
      <c r="O775" s="0" t="str">
        <f aca="false">ASC(E775)</f>
        <v>ﾘｽﾍﾟﾘﾄﾞﾝ</v>
      </c>
      <c r="P775" s="16" t="n">
        <f aca="false">N(P774)+IF($C775=検索!$B$49,1,0)</f>
        <v>0</v>
      </c>
    </row>
    <row r="776" customFormat="false" ht="15" hidden="false" customHeight="false" outlineLevel="0" collapsed="false">
      <c r="A776" s="16" t="s">
        <v>221</v>
      </c>
      <c r="B776" s="0" t="s">
        <v>2056</v>
      </c>
      <c r="C776" s="0" t="n">
        <v>117</v>
      </c>
      <c r="D776" s="0" t="str">
        <f aca="false">IFERROR(VLOOKUP($C776,薬効分類マスタ!$A$2:$B$180,2,FALSE()),"未登録")</f>
        <v>精神神経用剤</v>
      </c>
      <c r="E776" s="16" t="s">
        <v>2016</v>
      </c>
      <c r="F776" s="16" t="s">
        <v>241</v>
      </c>
      <c r="G776" s="16" t="s">
        <v>2057</v>
      </c>
      <c r="I776" s="0" t="n">
        <v>10.8</v>
      </c>
      <c r="J776" s="16" t="s">
        <v>239</v>
      </c>
      <c r="K776" s="0" t="str">
        <f aca="false">IFERROR(IF(VLOOKUP($C776,薬効分類マスタ!$A$2:$E$180,5,FALSE())=0,"",VLOOKUP($C776,薬効分類マスタ!$A$2:$E$180,5,FALSE())),"")</f>
        <v/>
      </c>
      <c r="L776" s="17"/>
      <c r="M776" s="0" t="str">
        <f aca="false">IF($K776="","",IF($L776&lt;&gt;"",$L776,VLOOKUP($C776,薬効分類マスタ!$A$2:$F$180,6,FALSE())))</f>
        <v/>
      </c>
      <c r="N776" s="0" t="str">
        <f aca="false">ASC(G776)</f>
        <v>ﾘｽﾍﾟﾘﾄﾞﾝ2mg口腔内崩壊錠</v>
      </c>
      <c r="O776" s="0" t="str">
        <f aca="false">ASC(E776)</f>
        <v>ﾘｽﾍﾟﾘﾄﾞﾝ</v>
      </c>
      <c r="P776" s="16" t="n">
        <f aca="false">N(P775)+IF($C776=検索!$B$49,1,0)</f>
        <v>0</v>
      </c>
    </row>
    <row r="777" customFormat="false" ht="15" hidden="false" customHeight="false" outlineLevel="0" collapsed="false">
      <c r="A777" s="16" t="s">
        <v>221</v>
      </c>
      <c r="B777" s="0" t="s">
        <v>2058</v>
      </c>
      <c r="C777" s="0" t="n">
        <v>117</v>
      </c>
      <c r="D777" s="0" t="str">
        <f aca="false">IFERROR(VLOOKUP($C777,薬効分類マスタ!$A$2:$B$180,2,FALSE()),"未登録")</f>
        <v>精神神経用剤</v>
      </c>
      <c r="E777" s="16" t="s">
        <v>2016</v>
      </c>
      <c r="F777" s="16" t="s">
        <v>241</v>
      </c>
      <c r="G777" s="16" t="s">
        <v>2059</v>
      </c>
      <c r="H777" s="16" t="s">
        <v>1356</v>
      </c>
      <c r="I777" s="0" t="n">
        <v>16</v>
      </c>
      <c r="J777" s="16" t="s">
        <v>232</v>
      </c>
      <c r="K777" s="0" t="str">
        <f aca="false">IFERROR(IF(VLOOKUP($C777,薬効分類マスタ!$A$2:$E$180,5,FALSE())=0,"",VLOOKUP($C777,薬効分類マスタ!$A$2:$E$180,5,FALSE())),"")</f>
        <v/>
      </c>
      <c r="L777" s="17"/>
      <c r="M777" s="0" t="str">
        <f aca="false">IF($K777="","",IF($L777&lt;&gt;"",$L777,VLOOKUP($C777,薬効分類マスタ!$A$2:$F$180,6,FALSE())))</f>
        <v/>
      </c>
      <c r="N777" s="0" t="str">
        <f aca="false">ASC(G777)</f>
        <v>ﾘｽﾊﾟﾀﾞｰﾙOD錠2mg</v>
      </c>
      <c r="O777" s="0" t="str">
        <f aca="false">ASC(E777)</f>
        <v>ﾘｽﾍﾟﾘﾄﾞﾝ</v>
      </c>
      <c r="P777" s="16" t="n">
        <f aca="false">N(P776)+IF($C777=検索!$B$49,1,0)</f>
        <v>0</v>
      </c>
    </row>
    <row r="778" customFormat="false" ht="15" hidden="false" customHeight="false" outlineLevel="0" collapsed="false">
      <c r="A778" s="16" t="s">
        <v>221</v>
      </c>
      <c r="B778" s="0" t="s">
        <v>2060</v>
      </c>
      <c r="C778" s="0" t="n">
        <v>117</v>
      </c>
      <c r="D778" s="0" t="str">
        <f aca="false">IFERROR(VLOOKUP($C778,薬効分類マスタ!$A$2:$B$180,2,FALSE()),"未登録")</f>
        <v>精神神経用剤</v>
      </c>
      <c r="E778" s="16" t="s">
        <v>2016</v>
      </c>
      <c r="F778" s="16" t="s">
        <v>381</v>
      </c>
      <c r="G778" s="16" t="s">
        <v>2061</v>
      </c>
      <c r="I778" s="0" t="n">
        <v>10.8</v>
      </c>
      <c r="J778" s="16" t="s">
        <v>239</v>
      </c>
      <c r="K778" s="0" t="str">
        <f aca="false">IFERROR(IF(VLOOKUP($C778,薬効分類マスタ!$A$2:$E$180,5,FALSE())=0,"",VLOOKUP($C778,薬効分類マスタ!$A$2:$E$180,5,FALSE())),"")</f>
        <v/>
      </c>
      <c r="L778" s="17"/>
      <c r="M778" s="0" t="str">
        <f aca="false">IF($K778="","",IF($L778&lt;&gt;"",$L778,VLOOKUP($C778,薬効分類マスタ!$A$2:$F$180,6,FALSE())))</f>
        <v/>
      </c>
      <c r="N778" s="0" t="str">
        <f aca="false">ASC(G778)</f>
        <v>ﾘｽﾍﾟﾘﾄﾞﾝ0.5mg口腔内崩壊錠</v>
      </c>
      <c r="O778" s="0" t="str">
        <f aca="false">ASC(E778)</f>
        <v>ﾘｽﾍﾟﾘﾄﾞﾝ</v>
      </c>
      <c r="P778" s="16" t="n">
        <f aca="false">N(P777)+IF($C778=検索!$B$49,1,0)</f>
        <v>0</v>
      </c>
    </row>
    <row r="779" customFormat="false" ht="15" hidden="false" customHeight="false" outlineLevel="0" collapsed="false">
      <c r="A779" s="16" t="s">
        <v>221</v>
      </c>
      <c r="B779" s="0" t="s">
        <v>2062</v>
      </c>
      <c r="C779" s="0" t="n">
        <v>117</v>
      </c>
      <c r="D779" s="0" t="str">
        <f aca="false">IFERROR(VLOOKUP($C779,薬効分類マスタ!$A$2:$B$180,2,FALSE()),"未登録")</f>
        <v>精神神経用剤</v>
      </c>
      <c r="E779" s="16" t="s">
        <v>2016</v>
      </c>
      <c r="F779" s="16" t="s">
        <v>381</v>
      </c>
      <c r="G779" s="16" t="s">
        <v>2063</v>
      </c>
      <c r="H779" s="16" t="s">
        <v>1356</v>
      </c>
      <c r="I779" s="0" t="n">
        <v>10.8</v>
      </c>
      <c r="J779" s="16" t="s">
        <v>232</v>
      </c>
      <c r="K779" s="0" t="str">
        <f aca="false">IFERROR(IF(VLOOKUP($C779,薬効分類マスタ!$A$2:$E$180,5,FALSE())=0,"",VLOOKUP($C779,薬効分類マスタ!$A$2:$E$180,5,FALSE())),"")</f>
        <v/>
      </c>
      <c r="L779" s="17"/>
      <c r="M779" s="0" t="str">
        <f aca="false">IF($K779="","",IF($L779&lt;&gt;"",$L779,VLOOKUP($C779,薬効分類マスタ!$A$2:$F$180,6,FALSE())))</f>
        <v/>
      </c>
      <c r="N779" s="0" t="str">
        <f aca="false">ASC(G779)</f>
        <v>ﾘｽﾊﾟﾀﾞｰﾙOD錠0.5mg</v>
      </c>
      <c r="O779" s="0" t="str">
        <f aca="false">ASC(E779)</f>
        <v>ﾘｽﾍﾟﾘﾄﾞﾝ</v>
      </c>
      <c r="P779" s="16" t="n">
        <f aca="false">N(P778)+IF($C779=検索!$B$49,1,0)</f>
        <v>0</v>
      </c>
    </row>
    <row r="780" customFormat="false" ht="15" hidden="false" customHeight="false" outlineLevel="0" collapsed="false">
      <c r="A780" s="16" t="s">
        <v>221</v>
      </c>
      <c r="B780" s="0" t="s">
        <v>2064</v>
      </c>
      <c r="C780" s="0" t="n">
        <v>117</v>
      </c>
      <c r="D780" s="0" t="str">
        <f aca="false">IFERROR(VLOOKUP($C780,薬効分類マスタ!$A$2:$B$180,2,FALSE()),"未登録")</f>
        <v>精神神経用剤</v>
      </c>
      <c r="E780" s="16" t="s">
        <v>2016</v>
      </c>
      <c r="F780" s="16" t="s">
        <v>364</v>
      </c>
      <c r="G780" s="16" t="s">
        <v>2065</v>
      </c>
      <c r="I780" s="0" t="n">
        <v>10.8</v>
      </c>
      <c r="J780" s="16" t="s">
        <v>239</v>
      </c>
      <c r="K780" s="0" t="str">
        <f aca="false">IFERROR(IF(VLOOKUP($C780,薬効分類マスタ!$A$2:$E$180,5,FALSE())=0,"",VLOOKUP($C780,薬効分類マスタ!$A$2:$E$180,5,FALSE())),"")</f>
        <v/>
      </c>
      <c r="L780" s="17"/>
      <c r="M780" s="0" t="str">
        <f aca="false">IF($K780="","",IF($L780&lt;&gt;"",$L780,VLOOKUP($C780,薬効分類マスタ!$A$2:$F$180,6,FALSE())))</f>
        <v/>
      </c>
      <c r="N780" s="0" t="str">
        <f aca="false">ASC(G780)</f>
        <v>ﾘｽﾍﾟﾘﾄﾞﾝ3mg口腔内崩壊錠</v>
      </c>
      <c r="O780" s="0" t="str">
        <f aca="false">ASC(E780)</f>
        <v>ﾘｽﾍﾟﾘﾄﾞﾝ</v>
      </c>
      <c r="P780" s="16" t="n">
        <f aca="false">N(P779)+IF($C780=検索!$B$49,1,0)</f>
        <v>0</v>
      </c>
    </row>
    <row r="781" customFormat="false" ht="15" hidden="false" customHeight="false" outlineLevel="0" collapsed="false">
      <c r="A781" s="16" t="s">
        <v>221</v>
      </c>
      <c r="B781" s="0" t="s">
        <v>2066</v>
      </c>
      <c r="C781" s="0" t="n">
        <v>117</v>
      </c>
      <c r="D781" s="0" t="str">
        <f aca="false">IFERROR(VLOOKUP($C781,薬効分類マスタ!$A$2:$B$180,2,FALSE()),"未登録")</f>
        <v>精神神経用剤</v>
      </c>
      <c r="E781" s="16" t="s">
        <v>2016</v>
      </c>
      <c r="F781" s="16" t="s">
        <v>364</v>
      </c>
      <c r="G781" s="16" t="s">
        <v>2067</v>
      </c>
      <c r="H781" s="16" t="s">
        <v>385</v>
      </c>
      <c r="I781" s="0" t="n">
        <v>15.1</v>
      </c>
      <c r="J781" s="16" t="s">
        <v>239</v>
      </c>
      <c r="K781" s="0" t="str">
        <f aca="false">IFERROR(IF(VLOOKUP($C781,薬効分類マスタ!$A$2:$E$180,5,FALSE())=0,"",VLOOKUP($C781,薬効分類マスタ!$A$2:$E$180,5,FALSE())),"")</f>
        <v/>
      </c>
      <c r="L781" s="17"/>
      <c r="M781" s="0" t="str">
        <f aca="false">IF($K781="","",IF($L781&lt;&gt;"",$L781,VLOOKUP($C781,薬効分類マスタ!$A$2:$F$180,6,FALSE())))</f>
        <v/>
      </c>
      <c r="N781" s="0" t="str">
        <f aca="false">ASC(G781)</f>
        <v>ﾘｽﾍﾟﾘﾄﾞﾝOD錠3mg｢ｻﾜｲ｣</v>
      </c>
      <c r="O781" s="0" t="str">
        <f aca="false">ASC(E781)</f>
        <v>ﾘｽﾍﾟﾘﾄﾞﾝ</v>
      </c>
      <c r="P781" s="16" t="n">
        <f aca="false">N(P780)+IF($C781=検索!$B$49,1,0)</f>
        <v>0</v>
      </c>
    </row>
    <row r="782" customFormat="false" ht="15" hidden="false" customHeight="false" outlineLevel="0" collapsed="false">
      <c r="A782" s="16" t="s">
        <v>221</v>
      </c>
      <c r="B782" s="0" t="s">
        <v>2068</v>
      </c>
      <c r="C782" s="0" t="n">
        <v>117</v>
      </c>
      <c r="D782" s="0" t="str">
        <f aca="false">IFERROR(VLOOKUP($C782,薬効分類マスタ!$A$2:$B$180,2,FALSE()),"未登録")</f>
        <v>精神神経用剤</v>
      </c>
      <c r="E782" s="16" t="s">
        <v>2016</v>
      </c>
      <c r="F782" s="16" t="s">
        <v>364</v>
      </c>
      <c r="G782" s="16" t="s">
        <v>2069</v>
      </c>
      <c r="H782" s="16" t="s">
        <v>533</v>
      </c>
      <c r="I782" s="0" t="n">
        <v>15.1</v>
      </c>
      <c r="J782" s="16" t="s">
        <v>239</v>
      </c>
      <c r="K782" s="0" t="str">
        <f aca="false">IFERROR(IF(VLOOKUP($C782,薬効分類マスタ!$A$2:$E$180,5,FALSE())=0,"",VLOOKUP($C782,薬効分類マスタ!$A$2:$E$180,5,FALSE())),"")</f>
        <v/>
      </c>
      <c r="L782" s="17"/>
      <c r="M782" s="0" t="str">
        <f aca="false">IF($K782="","",IF($L782&lt;&gt;"",$L782,VLOOKUP($C782,薬効分類マスタ!$A$2:$F$180,6,FALSE())))</f>
        <v/>
      </c>
      <c r="N782" s="0" t="str">
        <f aca="false">ASC(G782)</f>
        <v>ﾘｽﾍﾟﾘﾄﾞﾝOD錠3mg｢ﾄｰﾜ｣</v>
      </c>
      <c r="O782" s="0" t="str">
        <f aca="false">ASC(E782)</f>
        <v>ﾘｽﾍﾟﾘﾄﾞﾝ</v>
      </c>
      <c r="P782" s="16" t="n">
        <f aca="false">N(P781)+IF($C782=検索!$B$49,1,0)</f>
        <v>0</v>
      </c>
    </row>
    <row r="783" customFormat="false" ht="15" hidden="false" customHeight="false" outlineLevel="0" collapsed="false">
      <c r="A783" s="16" t="s">
        <v>221</v>
      </c>
      <c r="B783" s="0" t="s">
        <v>2070</v>
      </c>
      <c r="C783" s="0" t="n">
        <v>117</v>
      </c>
      <c r="D783" s="0" t="str">
        <f aca="false">IFERROR(VLOOKUP($C783,薬効分類マスタ!$A$2:$B$180,2,FALSE()),"未登録")</f>
        <v>精神神経用剤</v>
      </c>
      <c r="E783" s="16" t="s">
        <v>2016</v>
      </c>
      <c r="F783" s="16" t="s">
        <v>2071</v>
      </c>
      <c r="G783" s="16" t="s">
        <v>2072</v>
      </c>
      <c r="H783" s="16" t="s">
        <v>1356</v>
      </c>
      <c r="I783" s="0" t="n">
        <v>25</v>
      </c>
      <c r="J783" s="16" t="s">
        <v>232</v>
      </c>
      <c r="K783" s="0" t="str">
        <f aca="false">IFERROR(IF(VLOOKUP($C783,薬効分類マスタ!$A$2:$E$180,5,FALSE())=0,"",VLOOKUP($C783,薬効分類マスタ!$A$2:$E$180,5,FALSE())),"")</f>
        <v/>
      </c>
      <c r="L783" s="17"/>
      <c r="M783" s="0" t="str">
        <f aca="false">IF($K783="","",IF($L783&lt;&gt;"",$L783,VLOOKUP($C783,薬効分類マスタ!$A$2:$F$180,6,FALSE())))</f>
        <v/>
      </c>
      <c r="N783" s="0" t="str">
        <f aca="false">ASC(G783)</f>
        <v>ﾘｽﾊﾟﾀﾞｰﾙ内用液1mg/mL</v>
      </c>
      <c r="O783" s="0" t="str">
        <f aca="false">ASC(E783)</f>
        <v>ﾘｽﾍﾟﾘﾄﾞﾝ</v>
      </c>
      <c r="P783" s="16" t="n">
        <f aca="false">N(P782)+IF($C783=検索!$B$49,1,0)</f>
        <v>0</v>
      </c>
    </row>
    <row r="784" customFormat="false" ht="15" hidden="false" customHeight="false" outlineLevel="0" collapsed="false">
      <c r="A784" s="16" t="s">
        <v>221</v>
      </c>
      <c r="B784" s="0" t="s">
        <v>2073</v>
      </c>
      <c r="C784" s="0" t="n">
        <v>117</v>
      </c>
      <c r="D784" s="0" t="str">
        <f aca="false">IFERROR(VLOOKUP($C784,薬効分類マスタ!$A$2:$B$180,2,FALSE()),"未登録")</f>
        <v>精神神経用剤</v>
      </c>
      <c r="E784" s="16" t="s">
        <v>2016</v>
      </c>
      <c r="F784" s="16" t="s">
        <v>2071</v>
      </c>
      <c r="G784" s="16" t="s">
        <v>2074</v>
      </c>
      <c r="H784" s="16" t="s">
        <v>238</v>
      </c>
      <c r="I784" s="0" t="n">
        <v>25.4</v>
      </c>
      <c r="J784" s="16" t="s">
        <v>239</v>
      </c>
      <c r="K784" s="0" t="str">
        <f aca="false">IFERROR(IF(VLOOKUP($C784,薬効分類マスタ!$A$2:$E$180,5,FALSE())=0,"",VLOOKUP($C784,薬効分類マスタ!$A$2:$E$180,5,FALSE())),"")</f>
        <v/>
      </c>
      <c r="L784" s="17"/>
      <c r="M784" s="0" t="str">
        <f aca="false">IF($K784="","",IF($L784&lt;&gt;"",$L784,VLOOKUP($C784,薬効分類マスタ!$A$2:$F$180,6,FALSE())))</f>
        <v/>
      </c>
      <c r="N784" s="0" t="str">
        <f aca="false">ASC(G784)</f>
        <v>ﾘｽﾍﾟﾘﾄﾞﾝ内用液1mg/mL｢ｱﾒﾙ｣</v>
      </c>
      <c r="O784" s="0" t="str">
        <f aca="false">ASC(E784)</f>
        <v>ﾘｽﾍﾟﾘﾄﾞﾝ</v>
      </c>
      <c r="P784" s="16" t="n">
        <f aca="false">N(P783)+IF($C784=検索!$B$49,1,0)</f>
        <v>0</v>
      </c>
    </row>
    <row r="785" customFormat="false" ht="15" hidden="false" customHeight="false" outlineLevel="0" collapsed="false">
      <c r="A785" s="16" t="s">
        <v>221</v>
      </c>
      <c r="B785" s="0" t="s">
        <v>2075</v>
      </c>
      <c r="C785" s="0" t="n">
        <v>117</v>
      </c>
      <c r="D785" s="0" t="str">
        <f aca="false">IFERROR(VLOOKUP($C785,薬効分類マスタ!$A$2:$B$180,2,FALSE()),"未登録")</f>
        <v>精神神経用剤</v>
      </c>
      <c r="E785" s="16" t="s">
        <v>2016</v>
      </c>
      <c r="F785" s="16" t="s">
        <v>2071</v>
      </c>
      <c r="G785" s="16" t="s">
        <v>2076</v>
      </c>
      <c r="H785" s="16" t="s">
        <v>1139</v>
      </c>
      <c r="I785" s="0" t="n">
        <v>25.4</v>
      </c>
      <c r="J785" s="16" t="s">
        <v>239</v>
      </c>
      <c r="K785" s="0" t="str">
        <f aca="false">IFERROR(IF(VLOOKUP($C785,薬効分類マスタ!$A$2:$E$180,5,FALSE())=0,"",VLOOKUP($C785,薬効分類マスタ!$A$2:$E$180,5,FALSE())),"")</f>
        <v/>
      </c>
      <c r="L785" s="17"/>
      <c r="M785" s="0" t="str">
        <f aca="false">IF($K785="","",IF($L785&lt;&gt;"",$L785,VLOOKUP($C785,薬効分類マスタ!$A$2:$F$180,6,FALSE())))</f>
        <v/>
      </c>
      <c r="N785" s="0" t="str">
        <f aca="false">ASC(G785)</f>
        <v>ﾘｽﾍﾟﾘﾄﾞﾝ内用液1mg/mL｢ﾖｼﾄﾐ｣</v>
      </c>
      <c r="O785" s="0" t="str">
        <f aca="false">ASC(E785)</f>
        <v>ﾘｽﾍﾟﾘﾄﾞﾝ</v>
      </c>
      <c r="P785" s="16" t="n">
        <f aca="false">N(P784)+IF($C785=検索!$B$49,1,0)</f>
        <v>0</v>
      </c>
    </row>
    <row r="786" customFormat="false" ht="15" hidden="false" customHeight="false" outlineLevel="0" collapsed="false">
      <c r="A786" s="16" t="s">
        <v>221</v>
      </c>
      <c r="B786" s="0" t="s">
        <v>2077</v>
      </c>
      <c r="C786" s="0" t="n">
        <v>117</v>
      </c>
      <c r="D786" s="0" t="str">
        <f aca="false">IFERROR(VLOOKUP($C786,薬効分類マスタ!$A$2:$B$180,2,FALSE()),"未登録")</f>
        <v>精神神経用剤</v>
      </c>
      <c r="E786" s="16" t="s">
        <v>2016</v>
      </c>
      <c r="F786" s="16" t="s">
        <v>2071</v>
      </c>
      <c r="G786" s="16" t="s">
        <v>2078</v>
      </c>
      <c r="H786" s="16" t="s">
        <v>557</v>
      </c>
      <c r="I786" s="0" t="n">
        <v>20.4</v>
      </c>
      <c r="J786" s="16" t="s">
        <v>239</v>
      </c>
      <c r="K786" s="0" t="str">
        <f aca="false">IFERROR(IF(VLOOKUP($C786,薬効分類マスタ!$A$2:$E$180,5,FALSE())=0,"",VLOOKUP($C786,薬効分類マスタ!$A$2:$E$180,5,FALSE())),"")</f>
        <v/>
      </c>
      <c r="L786" s="17"/>
      <c r="M786" s="0" t="str">
        <f aca="false">IF($K786="","",IF($L786&lt;&gt;"",$L786,VLOOKUP($C786,薬効分類マスタ!$A$2:$F$180,6,FALSE())))</f>
        <v/>
      </c>
      <c r="N786" s="0" t="str">
        <f aca="false">ASC(G786)</f>
        <v>ﾘｽﾍﾟﾘﾄﾞﾝ内用液1mg/mL｢ﾀｶﾀ｣</v>
      </c>
      <c r="O786" s="0" t="str">
        <f aca="false">ASC(E786)</f>
        <v>ﾘｽﾍﾟﾘﾄﾞﾝ</v>
      </c>
      <c r="P786" s="16" t="n">
        <f aca="false">N(P785)+IF($C786=検索!$B$49,1,0)</f>
        <v>0</v>
      </c>
    </row>
    <row r="787" customFormat="false" ht="15" hidden="false" customHeight="false" outlineLevel="0" collapsed="false">
      <c r="A787" s="16" t="s">
        <v>221</v>
      </c>
      <c r="B787" s="0" t="s">
        <v>2079</v>
      </c>
      <c r="C787" s="0" t="n">
        <v>117</v>
      </c>
      <c r="D787" s="0" t="str">
        <f aca="false">IFERROR(VLOOKUP($C787,薬効分類マスタ!$A$2:$B$180,2,FALSE()),"未登録")</f>
        <v>精神神経用剤</v>
      </c>
      <c r="E787" s="16" t="s">
        <v>2016</v>
      </c>
      <c r="F787" s="16" t="s">
        <v>2071</v>
      </c>
      <c r="G787" s="16" t="s">
        <v>2080</v>
      </c>
      <c r="H787" s="16" t="s">
        <v>533</v>
      </c>
      <c r="I787" s="0" t="n">
        <v>25.4</v>
      </c>
      <c r="J787" s="16" t="s">
        <v>239</v>
      </c>
      <c r="K787" s="0" t="str">
        <f aca="false">IFERROR(IF(VLOOKUP($C787,薬効分類マスタ!$A$2:$E$180,5,FALSE())=0,"",VLOOKUP($C787,薬効分類マスタ!$A$2:$E$180,5,FALSE())),"")</f>
        <v/>
      </c>
      <c r="L787" s="17"/>
      <c r="M787" s="0" t="str">
        <f aca="false">IF($K787="","",IF($L787&lt;&gt;"",$L787,VLOOKUP($C787,薬効分類マスタ!$A$2:$F$180,6,FALSE())))</f>
        <v/>
      </c>
      <c r="N787" s="0" t="str">
        <f aca="false">ASC(G787)</f>
        <v>ﾘｽﾍﾟﾘﾄﾞﾝ内用液1mg/mL｢ﾄｰﾜ｣</v>
      </c>
      <c r="O787" s="0" t="str">
        <f aca="false">ASC(E787)</f>
        <v>ﾘｽﾍﾟﾘﾄﾞﾝ</v>
      </c>
      <c r="P787" s="16" t="n">
        <f aca="false">N(P786)+IF($C787=検索!$B$49,1,0)</f>
        <v>0</v>
      </c>
    </row>
    <row r="788" customFormat="false" ht="15" hidden="false" customHeight="false" outlineLevel="0" collapsed="false">
      <c r="A788" s="16" t="s">
        <v>221</v>
      </c>
      <c r="B788" s="0" t="s">
        <v>2081</v>
      </c>
      <c r="C788" s="0" t="n">
        <v>117</v>
      </c>
      <c r="D788" s="0" t="str">
        <f aca="false">IFERROR(VLOOKUP($C788,薬効分類マスタ!$A$2:$B$180,2,FALSE()),"未登録")</f>
        <v>精神神経用剤</v>
      </c>
      <c r="E788" s="16" t="s">
        <v>2016</v>
      </c>
      <c r="F788" s="16" t="s">
        <v>2071</v>
      </c>
      <c r="G788" s="16" t="s">
        <v>2082</v>
      </c>
      <c r="H788" s="16" t="s">
        <v>1139</v>
      </c>
      <c r="I788" s="0" t="n">
        <v>25.4</v>
      </c>
      <c r="J788" s="16" t="s">
        <v>239</v>
      </c>
      <c r="K788" s="0" t="str">
        <f aca="false">IFERROR(IF(VLOOKUP($C788,薬効分類マスタ!$A$2:$E$180,5,FALSE())=0,"",VLOOKUP($C788,薬効分類マスタ!$A$2:$E$180,5,FALSE())),"")</f>
        <v/>
      </c>
      <c r="L788" s="17"/>
      <c r="M788" s="0" t="str">
        <f aca="false">IF($K788="","",IF($L788&lt;&gt;"",$L788,VLOOKUP($C788,薬効分類マスタ!$A$2:$F$180,6,FALSE())))</f>
        <v/>
      </c>
      <c r="N788" s="0" t="str">
        <f aca="false">ASC(G788)</f>
        <v>ﾘｽﾍﾟﾘﾄﾞﾝ内用液1mg/mL｢杏林｣</v>
      </c>
      <c r="O788" s="0" t="str">
        <f aca="false">ASC(E788)</f>
        <v>ﾘｽﾍﾟﾘﾄﾞﾝ</v>
      </c>
      <c r="P788" s="16" t="n">
        <f aca="false">N(P787)+IF($C788=検索!$B$49,1,0)</f>
        <v>0</v>
      </c>
    </row>
    <row r="789" customFormat="false" ht="15" hidden="false" customHeight="false" outlineLevel="0" collapsed="false">
      <c r="A789" s="16" t="s">
        <v>221</v>
      </c>
      <c r="B789" s="0" t="s">
        <v>2083</v>
      </c>
      <c r="C789" s="0" t="n">
        <v>117</v>
      </c>
      <c r="D789" s="0" t="str">
        <f aca="false">IFERROR(VLOOKUP($C789,薬効分類マスタ!$A$2:$B$180,2,FALSE()),"未登録")</f>
        <v>精神神経用剤</v>
      </c>
      <c r="E789" s="16" t="s">
        <v>2016</v>
      </c>
      <c r="F789" s="16" t="s">
        <v>2084</v>
      </c>
      <c r="G789" s="16" t="s">
        <v>2085</v>
      </c>
      <c r="H789" s="16" t="s">
        <v>238</v>
      </c>
      <c r="I789" s="0" t="n">
        <v>13.1</v>
      </c>
      <c r="J789" s="16" t="s">
        <v>239</v>
      </c>
      <c r="K789" s="0" t="str">
        <f aca="false">IFERROR(IF(VLOOKUP($C789,薬効分類マスタ!$A$2:$E$180,5,FALSE())=0,"",VLOOKUP($C789,薬効分類マスタ!$A$2:$E$180,5,FALSE())),"")</f>
        <v/>
      </c>
      <c r="L789" s="17"/>
      <c r="M789" s="0" t="str">
        <f aca="false">IF($K789="","",IF($L789&lt;&gt;"",$L789,VLOOKUP($C789,薬効分類マスタ!$A$2:$F$180,6,FALSE())))</f>
        <v/>
      </c>
      <c r="N789" s="0" t="str">
        <f aca="false">ASC(G789)</f>
        <v>ﾘｽﾍﾟﾘﾄﾞﾝ内用液分包0.5mg｢ｱﾒﾙ｣</v>
      </c>
      <c r="O789" s="0" t="str">
        <f aca="false">ASC(E789)</f>
        <v>ﾘｽﾍﾟﾘﾄﾞﾝ</v>
      </c>
      <c r="P789" s="16" t="n">
        <f aca="false">N(P788)+IF($C789=検索!$B$49,1,0)</f>
        <v>0</v>
      </c>
    </row>
    <row r="790" customFormat="false" ht="15" hidden="false" customHeight="false" outlineLevel="0" collapsed="false">
      <c r="A790" s="16" t="s">
        <v>221</v>
      </c>
      <c r="B790" s="0" t="s">
        <v>2086</v>
      </c>
      <c r="C790" s="0" t="n">
        <v>117</v>
      </c>
      <c r="D790" s="0" t="str">
        <f aca="false">IFERROR(VLOOKUP($C790,薬効分類マスタ!$A$2:$B$180,2,FALSE()),"未登録")</f>
        <v>精神神経用剤</v>
      </c>
      <c r="E790" s="16" t="s">
        <v>2016</v>
      </c>
      <c r="F790" s="16" t="s">
        <v>2087</v>
      </c>
      <c r="G790" s="16" t="s">
        <v>2088</v>
      </c>
      <c r="H790" s="16" t="s">
        <v>238</v>
      </c>
      <c r="I790" s="0" t="n">
        <v>25.5</v>
      </c>
      <c r="J790" s="16" t="s">
        <v>239</v>
      </c>
      <c r="K790" s="0" t="str">
        <f aca="false">IFERROR(IF(VLOOKUP($C790,薬効分類マスタ!$A$2:$E$180,5,FALSE())=0,"",VLOOKUP($C790,薬効分類マスタ!$A$2:$E$180,5,FALSE())),"")</f>
        <v/>
      </c>
      <c r="L790" s="17"/>
      <c r="M790" s="0" t="str">
        <f aca="false">IF($K790="","",IF($L790&lt;&gt;"",$L790,VLOOKUP($C790,薬効分類マスタ!$A$2:$F$180,6,FALSE())))</f>
        <v/>
      </c>
      <c r="N790" s="0" t="str">
        <f aca="false">ASC(G790)</f>
        <v>ﾘｽﾍﾟﾘﾄﾞﾝ内用液分包1mg｢ｱﾒﾙ｣</v>
      </c>
      <c r="O790" s="0" t="str">
        <f aca="false">ASC(E790)</f>
        <v>ﾘｽﾍﾟﾘﾄﾞﾝ</v>
      </c>
      <c r="P790" s="16" t="n">
        <f aca="false">N(P789)+IF($C790=検索!$B$49,1,0)</f>
        <v>0</v>
      </c>
    </row>
    <row r="791" customFormat="false" ht="15" hidden="false" customHeight="false" outlineLevel="0" collapsed="false">
      <c r="A791" s="16" t="s">
        <v>221</v>
      </c>
      <c r="B791" s="0" t="s">
        <v>2089</v>
      </c>
      <c r="C791" s="0" t="n">
        <v>117</v>
      </c>
      <c r="D791" s="0" t="str">
        <f aca="false">IFERROR(VLOOKUP($C791,薬効分類マスタ!$A$2:$B$180,2,FALSE()),"未登録")</f>
        <v>精神神経用剤</v>
      </c>
      <c r="E791" s="16" t="s">
        <v>2016</v>
      </c>
      <c r="F791" s="16" t="s">
        <v>2090</v>
      </c>
      <c r="G791" s="16" t="s">
        <v>2091</v>
      </c>
      <c r="H791" s="16" t="s">
        <v>238</v>
      </c>
      <c r="I791" s="0" t="n">
        <v>31.9</v>
      </c>
      <c r="J791" s="16" t="s">
        <v>239</v>
      </c>
      <c r="K791" s="0" t="str">
        <f aca="false">IFERROR(IF(VLOOKUP($C791,薬効分類マスタ!$A$2:$E$180,5,FALSE())=0,"",VLOOKUP($C791,薬効分類マスタ!$A$2:$E$180,5,FALSE())),"")</f>
        <v/>
      </c>
      <c r="L791" s="17"/>
      <c r="M791" s="0" t="str">
        <f aca="false">IF($K791="","",IF($L791&lt;&gt;"",$L791,VLOOKUP($C791,薬効分類マスタ!$A$2:$F$180,6,FALSE())))</f>
        <v/>
      </c>
      <c r="N791" s="0" t="str">
        <f aca="false">ASC(G791)</f>
        <v>ﾘｽﾍﾟﾘﾄﾞﾝ内用液分包2mg｢ｱﾒﾙ｣</v>
      </c>
      <c r="O791" s="0" t="str">
        <f aca="false">ASC(E791)</f>
        <v>ﾘｽﾍﾟﾘﾄﾞﾝ</v>
      </c>
      <c r="P791" s="16" t="n">
        <f aca="false">N(P790)+IF($C791=検索!$B$49,1,0)</f>
        <v>0</v>
      </c>
    </row>
    <row r="792" customFormat="false" ht="15" hidden="false" customHeight="false" outlineLevel="0" collapsed="false">
      <c r="A792" s="16" t="s">
        <v>221</v>
      </c>
      <c r="B792" s="0" t="s">
        <v>2092</v>
      </c>
      <c r="C792" s="0" t="n">
        <v>117</v>
      </c>
      <c r="D792" s="0" t="str">
        <f aca="false">IFERROR(VLOOKUP($C792,薬効分類マスタ!$A$2:$B$180,2,FALSE()),"未登録")</f>
        <v>精神神経用剤</v>
      </c>
      <c r="E792" s="16" t="s">
        <v>2016</v>
      </c>
      <c r="F792" s="16" t="s">
        <v>2093</v>
      </c>
      <c r="G792" s="16" t="s">
        <v>2094</v>
      </c>
      <c r="H792" s="16" t="s">
        <v>238</v>
      </c>
      <c r="I792" s="0" t="n">
        <v>46.1</v>
      </c>
      <c r="J792" s="16" t="s">
        <v>239</v>
      </c>
      <c r="K792" s="0" t="str">
        <f aca="false">IFERROR(IF(VLOOKUP($C792,薬効分類マスタ!$A$2:$E$180,5,FALSE())=0,"",VLOOKUP($C792,薬効分類マスタ!$A$2:$E$180,5,FALSE())),"")</f>
        <v/>
      </c>
      <c r="L792" s="17"/>
      <c r="M792" s="0" t="str">
        <f aca="false">IF($K792="","",IF($L792&lt;&gt;"",$L792,VLOOKUP($C792,薬効分類マスタ!$A$2:$F$180,6,FALSE())))</f>
        <v/>
      </c>
      <c r="N792" s="0" t="str">
        <f aca="false">ASC(G792)</f>
        <v>ﾘｽﾍﾟﾘﾄﾞﾝ内用液分包3mg｢ｱﾒﾙ｣</v>
      </c>
      <c r="O792" s="0" t="str">
        <f aca="false">ASC(E792)</f>
        <v>ﾘｽﾍﾟﾘﾄﾞﾝ</v>
      </c>
      <c r="P792" s="16" t="n">
        <f aca="false">N(P791)+IF($C792=検索!$B$49,1,0)</f>
        <v>0</v>
      </c>
    </row>
    <row r="793" customFormat="false" ht="15" hidden="false" customHeight="false" outlineLevel="0" collapsed="false">
      <c r="A793" s="16" t="s">
        <v>221</v>
      </c>
      <c r="B793" s="0" t="s">
        <v>2095</v>
      </c>
      <c r="C793" s="0" t="n">
        <v>117</v>
      </c>
      <c r="D793" s="0" t="str">
        <f aca="false">IFERROR(VLOOKUP($C793,薬効分類マスタ!$A$2:$B$180,2,FALSE()),"未登録")</f>
        <v>精神神経用剤</v>
      </c>
      <c r="E793" s="16" t="s">
        <v>2096</v>
      </c>
      <c r="F793" s="16" t="s">
        <v>622</v>
      </c>
      <c r="G793" s="16" t="s">
        <v>2097</v>
      </c>
      <c r="I793" s="0" t="n">
        <v>10.8</v>
      </c>
      <c r="J793" s="16" t="s">
        <v>239</v>
      </c>
      <c r="K793" s="0" t="str">
        <f aca="false">IFERROR(IF(VLOOKUP($C793,薬効分類マスタ!$A$2:$E$180,5,FALSE())=0,"",VLOOKUP($C793,薬効分類マスタ!$A$2:$E$180,5,FALSE())),"")</f>
        <v/>
      </c>
      <c r="L793" s="17"/>
      <c r="M793" s="0" t="str">
        <f aca="false">IF($K793="","",IF($L793&lt;&gt;"",$L793,VLOOKUP($C793,薬効分類マスタ!$A$2:$F$180,6,FALSE())))</f>
        <v/>
      </c>
      <c r="N793" s="0" t="str">
        <f aca="false">ASC(G793)</f>
        <v>ﾌﾙﾎﾞｷｻﾐﾝﾏﾚｲﾝ酸塩25mg錠</v>
      </c>
      <c r="O793" s="0" t="str">
        <f aca="false">ASC(E793)</f>
        <v>ﾌﾙﾎﾞｷｻﾐﾝﾏﾚｲﾝ酸塩</v>
      </c>
      <c r="P793" s="16" t="n">
        <f aca="false">N(P792)+IF($C793=検索!$B$49,1,0)</f>
        <v>0</v>
      </c>
    </row>
    <row r="794" customFormat="false" ht="15" hidden="false" customHeight="false" outlineLevel="0" collapsed="false">
      <c r="A794" s="16" t="s">
        <v>221</v>
      </c>
      <c r="B794" s="0" t="s">
        <v>2098</v>
      </c>
      <c r="C794" s="0" t="n">
        <v>117</v>
      </c>
      <c r="D794" s="0" t="str">
        <f aca="false">IFERROR(VLOOKUP($C794,薬効分類マスタ!$A$2:$B$180,2,FALSE()),"未登録")</f>
        <v>精神神経用剤</v>
      </c>
      <c r="E794" s="16" t="s">
        <v>2096</v>
      </c>
      <c r="F794" s="16" t="s">
        <v>622</v>
      </c>
      <c r="G794" s="16" t="s">
        <v>2099</v>
      </c>
      <c r="H794" s="16" t="s">
        <v>428</v>
      </c>
      <c r="I794" s="0" t="n">
        <v>15.4</v>
      </c>
      <c r="J794" s="16" t="s">
        <v>232</v>
      </c>
      <c r="K794" s="0" t="str">
        <f aca="false">IFERROR(IF(VLOOKUP($C794,薬効分類マスタ!$A$2:$E$180,5,FALSE())=0,"",VLOOKUP($C794,薬効分類マスタ!$A$2:$E$180,5,FALSE())),"")</f>
        <v/>
      </c>
      <c r="L794" s="17"/>
      <c r="M794" s="0" t="str">
        <f aca="false">IF($K794="","",IF($L794&lt;&gt;"",$L794,VLOOKUP($C794,薬効分類マスタ!$A$2:$F$180,6,FALSE())))</f>
        <v/>
      </c>
      <c r="N794" s="0" t="str">
        <f aca="false">ASC(G794)</f>
        <v>ﾃﾞﾌﾟﾛﾒｰﾙ錠25</v>
      </c>
      <c r="O794" s="0" t="str">
        <f aca="false">ASC(E794)</f>
        <v>ﾌﾙﾎﾞｷｻﾐﾝﾏﾚｲﾝ酸塩</v>
      </c>
      <c r="P794" s="16" t="n">
        <f aca="false">N(P793)+IF($C794=検索!$B$49,1,0)</f>
        <v>0</v>
      </c>
    </row>
    <row r="795" customFormat="false" ht="15" hidden="false" customHeight="false" outlineLevel="0" collapsed="false">
      <c r="A795" s="16" t="s">
        <v>221</v>
      </c>
      <c r="B795" s="0" t="s">
        <v>2100</v>
      </c>
      <c r="C795" s="0" t="n">
        <v>117</v>
      </c>
      <c r="D795" s="0" t="str">
        <f aca="false">IFERROR(VLOOKUP($C795,薬効分類マスタ!$A$2:$B$180,2,FALSE()),"未登録")</f>
        <v>精神神経用剤</v>
      </c>
      <c r="E795" s="16" t="s">
        <v>2096</v>
      </c>
      <c r="F795" s="16" t="s">
        <v>622</v>
      </c>
      <c r="G795" s="16" t="s">
        <v>2101</v>
      </c>
      <c r="H795" s="16" t="s">
        <v>1677</v>
      </c>
      <c r="I795" s="0" t="n">
        <v>11.4</v>
      </c>
      <c r="J795" s="16" t="s">
        <v>232</v>
      </c>
      <c r="K795" s="0" t="str">
        <f aca="false">IFERROR(IF(VLOOKUP($C795,薬効分類マスタ!$A$2:$E$180,5,FALSE())=0,"",VLOOKUP($C795,薬効分類マスタ!$A$2:$E$180,5,FALSE())),"")</f>
        <v/>
      </c>
      <c r="L795" s="17"/>
      <c r="M795" s="0" t="str">
        <f aca="false">IF($K795="","",IF($L795&lt;&gt;"",$L795,VLOOKUP($C795,薬効分類マスタ!$A$2:$F$180,6,FALSE())))</f>
        <v/>
      </c>
      <c r="N795" s="0" t="str">
        <f aca="false">ASC(G795)</f>
        <v>ﾙﾎﾞｯｸｽ錠25</v>
      </c>
      <c r="O795" s="0" t="str">
        <f aca="false">ASC(E795)</f>
        <v>ﾌﾙﾎﾞｷｻﾐﾝﾏﾚｲﾝ酸塩</v>
      </c>
      <c r="P795" s="16" t="n">
        <f aca="false">N(P794)+IF($C795=検索!$B$49,1,0)</f>
        <v>0</v>
      </c>
    </row>
    <row r="796" customFormat="false" ht="15" hidden="false" customHeight="false" outlineLevel="0" collapsed="false">
      <c r="A796" s="16" t="s">
        <v>221</v>
      </c>
      <c r="B796" s="0" t="s">
        <v>2102</v>
      </c>
      <c r="C796" s="0" t="n">
        <v>117</v>
      </c>
      <c r="D796" s="0" t="str">
        <f aca="false">IFERROR(VLOOKUP($C796,薬効分類マスタ!$A$2:$B$180,2,FALSE()),"未登録")</f>
        <v>精神神経用剤</v>
      </c>
      <c r="E796" s="16" t="s">
        <v>2096</v>
      </c>
      <c r="F796" s="16" t="s">
        <v>411</v>
      </c>
      <c r="G796" s="16" t="s">
        <v>2103</v>
      </c>
      <c r="I796" s="0" t="n">
        <v>10.9</v>
      </c>
      <c r="J796" s="16" t="s">
        <v>239</v>
      </c>
      <c r="K796" s="0" t="str">
        <f aca="false">IFERROR(IF(VLOOKUP($C796,薬効分類マスタ!$A$2:$E$180,5,FALSE())=0,"",VLOOKUP($C796,薬効分類マスタ!$A$2:$E$180,5,FALSE())),"")</f>
        <v/>
      </c>
      <c r="L796" s="17"/>
      <c r="M796" s="0" t="str">
        <f aca="false">IF($K796="","",IF($L796&lt;&gt;"",$L796,VLOOKUP($C796,薬効分類マスタ!$A$2:$F$180,6,FALSE())))</f>
        <v/>
      </c>
      <c r="N796" s="0" t="str">
        <f aca="false">ASC(G796)</f>
        <v>ﾌﾙﾎﾞｷｻﾐﾝﾏﾚｲﾝ酸塩50mg錠</v>
      </c>
      <c r="O796" s="0" t="str">
        <f aca="false">ASC(E796)</f>
        <v>ﾌﾙﾎﾞｷｻﾐﾝﾏﾚｲﾝ酸塩</v>
      </c>
      <c r="P796" s="16" t="n">
        <f aca="false">N(P795)+IF($C796=検索!$B$49,1,0)</f>
        <v>0</v>
      </c>
    </row>
    <row r="797" customFormat="false" ht="15" hidden="false" customHeight="false" outlineLevel="0" collapsed="false">
      <c r="A797" s="16" t="s">
        <v>221</v>
      </c>
      <c r="B797" s="0" t="s">
        <v>2104</v>
      </c>
      <c r="C797" s="0" t="n">
        <v>117</v>
      </c>
      <c r="D797" s="0" t="str">
        <f aca="false">IFERROR(VLOOKUP($C797,薬効分類マスタ!$A$2:$B$180,2,FALSE()),"未登録")</f>
        <v>精神神経用剤</v>
      </c>
      <c r="E797" s="16" t="s">
        <v>2096</v>
      </c>
      <c r="F797" s="16" t="s">
        <v>411</v>
      </c>
      <c r="G797" s="16" t="s">
        <v>2105</v>
      </c>
      <c r="H797" s="16" t="s">
        <v>428</v>
      </c>
      <c r="I797" s="0" t="n">
        <v>22.7</v>
      </c>
      <c r="J797" s="16" t="s">
        <v>232</v>
      </c>
      <c r="K797" s="0" t="str">
        <f aca="false">IFERROR(IF(VLOOKUP($C797,薬効分類マスタ!$A$2:$E$180,5,FALSE())=0,"",VLOOKUP($C797,薬効分類マスタ!$A$2:$E$180,5,FALSE())),"")</f>
        <v/>
      </c>
      <c r="L797" s="17"/>
      <c r="M797" s="0" t="str">
        <f aca="false">IF($K797="","",IF($L797&lt;&gt;"",$L797,VLOOKUP($C797,薬効分類マスタ!$A$2:$F$180,6,FALSE())))</f>
        <v/>
      </c>
      <c r="N797" s="0" t="str">
        <f aca="false">ASC(G797)</f>
        <v>ﾃﾞﾌﾟﾛﾒｰﾙ錠50</v>
      </c>
      <c r="O797" s="0" t="str">
        <f aca="false">ASC(E797)</f>
        <v>ﾌﾙﾎﾞｷｻﾐﾝﾏﾚｲﾝ酸塩</v>
      </c>
      <c r="P797" s="16" t="n">
        <f aca="false">N(P796)+IF($C797=検索!$B$49,1,0)</f>
        <v>0</v>
      </c>
    </row>
    <row r="798" customFormat="false" ht="15" hidden="false" customHeight="false" outlineLevel="0" collapsed="false">
      <c r="A798" s="16" t="s">
        <v>221</v>
      </c>
      <c r="B798" s="0" t="s">
        <v>2106</v>
      </c>
      <c r="C798" s="0" t="n">
        <v>117</v>
      </c>
      <c r="D798" s="0" t="str">
        <f aca="false">IFERROR(VLOOKUP($C798,薬効分類マスタ!$A$2:$B$180,2,FALSE()),"未登録")</f>
        <v>精神神経用剤</v>
      </c>
      <c r="E798" s="16" t="s">
        <v>2096</v>
      </c>
      <c r="F798" s="16" t="s">
        <v>411</v>
      </c>
      <c r="G798" s="16" t="s">
        <v>2107</v>
      </c>
      <c r="H798" s="16" t="s">
        <v>1677</v>
      </c>
      <c r="I798" s="0" t="n">
        <v>17.1</v>
      </c>
      <c r="J798" s="16" t="s">
        <v>232</v>
      </c>
      <c r="K798" s="0" t="str">
        <f aca="false">IFERROR(IF(VLOOKUP($C798,薬効分類マスタ!$A$2:$E$180,5,FALSE())=0,"",VLOOKUP($C798,薬効分類マスタ!$A$2:$E$180,5,FALSE())),"")</f>
        <v/>
      </c>
      <c r="L798" s="17"/>
      <c r="M798" s="0" t="str">
        <f aca="false">IF($K798="","",IF($L798&lt;&gt;"",$L798,VLOOKUP($C798,薬効分類マスタ!$A$2:$F$180,6,FALSE())))</f>
        <v/>
      </c>
      <c r="N798" s="0" t="str">
        <f aca="false">ASC(G798)</f>
        <v>ﾙﾎﾞｯｸｽ錠50</v>
      </c>
      <c r="O798" s="0" t="str">
        <f aca="false">ASC(E798)</f>
        <v>ﾌﾙﾎﾞｷｻﾐﾝﾏﾚｲﾝ酸塩</v>
      </c>
      <c r="P798" s="16" t="n">
        <f aca="false">N(P797)+IF($C798=検索!$B$49,1,0)</f>
        <v>0</v>
      </c>
    </row>
    <row r="799" customFormat="false" ht="15" hidden="false" customHeight="false" outlineLevel="0" collapsed="false">
      <c r="A799" s="16" t="s">
        <v>221</v>
      </c>
      <c r="B799" s="0" t="s">
        <v>2108</v>
      </c>
      <c r="C799" s="0" t="n">
        <v>117</v>
      </c>
      <c r="D799" s="0" t="str">
        <f aca="false">IFERROR(VLOOKUP($C799,薬効分類マスタ!$A$2:$B$180,2,FALSE()),"未登録")</f>
        <v>精神神経用剤</v>
      </c>
      <c r="E799" s="16" t="s">
        <v>2096</v>
      </c>
      <c r="F799" s="16" t="s">
        <v>411</v>
      </c>
      <c r="G799" s="16" t="s">
        <v>2109</v>
      </c>
      <c r="H799" s="16" t="s">
        <v>1165</v>
      </c>
      <c r="I799" s="0" t="n">
        <v>12.3</v>
      </c>
      <c r="J799" s="16" t="s">
        <v>239</v>
      </c>
      <c r="K799" s="0" t="str">
        <f aca="false">IFERROR(IF(VLOOKUP($C799,薬効分類マスタ!$A$2:$E$180,5,FALSE())=0,"",VLOOKUP($C799,薬効分類マスタ!$A$2:$E$180,5,FALSE())),"")</f>
        <v/>
      </c>
      <c r="L799" s="17"/>
      <c r="M799" s="0" t="str">
        <f aca="false">IF($K799="","",IF($L799&lt;&gt;"",$L799,VLOOKUP($C799,薬効分類マスタ!$A$2:$F$180,6,FALSE())))</f>
        <v/>
      </c>
      <c r="N799" s="0" t="str">
        <f aca="false">ASC(G799)</f>
        <v>ﾌﾙﾎﾞｷｻﾐﾝﾏﾚｲﾝ酸塩錠50mg｢NP｣</v>
      </c>
      <c r="O799" s="0" t="str">
        <f aca="false">ASC(E799)</f>
        <v>ﾌﾙﾎﾞｷｻﾐﾝﾏﾚｲﾝ酸塩</v>
      </c>
      <c r="P799" s="16" t="n">
        <f aca="false">N(P798)+IF($C799=検索!$B$49,1,0)</f>
        <v>0</v>
      </c>
    </row>
    <row r="800" customFormat="false" ht="15" hidden="false" customHeight="false" outlineLevel="0" collapsed="false">
      <c r="A800" s="16" t="s">
        <v>221</v>
      </c>
      <c r="B800" s="0" t="s">
        <v>2110</v>
      </c>
      <c r="C800" s="0" t="n">
        <v>117</v>
      </c>
      <c r="D800" s="0" t="str">
        <f aca="false">IFERROR(VLOOKUP($C800,薬効分類マスタ!$A$2:$B$180,2,FALSE()),"未登録")</f>
        <v>精神神経用剤</v>
      </c>
      <c r="E800" s="16" t="s">
        <v>2096</v>
      </c>
      <c r="F800" s="16" t="s">
        <v>411</v>
      </c>
      <c r="G800" s="16" t="s">
        <v>2111</v>
      </c>
      <c r="H800" s="16" t="s">
        <v>385</v>
      </c>
      <c r="I800" s="0" t="n">
        <v>12.3</v>
      </c>
      <c r="J800" s="16" t="s">
        <v>239</v>
      </c>
      <c r="K800" s="0" t="str">
        <f aca="false">IFERROR(IF(VLOOKUP($C800,薬効分類マスタ!$A$2:$E$180,5,FALSE())=0,"",VLOOKUP($C800,薬効分類マスタ!$A$2:$E$180,5,FALSE())),"")</f>
        <v/>
      </c>
      <c r="L800" s="17"/>
      <c r="M800" s="0" t="str">
        <f aca="false">IF($K800="","",IF($L800&lt;&gt;"",$L800,VLOOKUP($C800,薬効分類マスタ!$A$2:$F$180,6,FALSE())))</f>
        <v/>
      </c>
      <c r="N800" s="0" t="str">
        <f aca="false">ASC(G800)</f>
        <v>ﾌﾙﾎﾞｷｻﾐﾝﾏﾚｲﾝ酸塩錠50mg｢ｻﾜｲ｣</v>
      </c>
      <c r="O800" s="0" t="str">
        <f aca="false">ASC(E800)</f>
        <v>ﾌﾙﾎﾞｷｻﾐﾝﾏﾚｲﾝ酸塩</v>
      </c>
      <c r="P800" s="16" t="n">
        <f aca="false">N(P799)+IF($C800=検索!$B$49,1,0)</f>
        <v>0</v>
      </c>
    </row>
    <row r="801" customFormat="false" ht="15" hidden="false" customHeight="false" outlineLevel="0" collapsed="false">
      <c r="A801" s="16" t="s">
        <v>221</v>
      </c>
      <c r="B801" s="0" t="s">
        <v>2112</v>
      </c>
      <c r="C801" s="0" t="n">
        <v>117</v>
      </c>
      <c r="D801" s="0" t="str">
        <f aca="false">IFERROR(VLOOKUP($C801,薬効分類マスタ!$A$2:$B$180,2,FALSE()),"未登録")</f>
        <v>精神神経用剤</v>
      </c>
      <c r="E801" s="16" t="s">
        <v>2096</v>
      </c>
      <c r="F801" s="16" t="s">
        <v>411</v>
      </c>
      <c r="G801" s="16" t="s">
        <v>2113</v>
      </c>
      <c r="H801" s="16" t="s">
        <v>557</v>
      </c>
      <c r="I801" s="0" t="n">
        <v>12.3</v>
      </c>
      <c r="J801" s="16" t="s">
        <v>239</v>
      </c>
      <c r="K801" s="0" t="str">
        <f aca="false">IFERROR(IF(VLOOKUP($C801,薬効分類マスタ!$A$2:$E$180,5,FALSE())=0,"",VLOOKUP($C801,薬効分類マスタ!$A$2:$E$180,5,FALSE())),"")</f>
        <v/>
      </c>
      <c r="L801" s="17"/>
      <c r="M801" s="0" t="str">
        <f aca="false">IF($K801="","",IF($L801&lt;&gt;"",$L801,VLOOKUP($C801,薬効分類マスタ!$A$2:$F$180,6,FALSE())))</f>
        <v/>
      </c>
      <c r="N801" s="0" t="str">
        <f aca="false">ASC(G801)</f>
        <v>ﾌﾙﾎﾞｷｻﾐﾝﾏﾚｲﾝ酸塩錠50mg｢ﾀｶﾀ｣</v>
      </c>
      <c r="O801" s="0" t="str">
        <f aca="false">ASC(E801)</f>
        <v>ﾌﾙﾎﾞｷｻﾐﾝﾏﾚｲﾝ酸塩</v>
      </c>
      <c r="P801" s="16" t="n">
        <f aca="false">N(P800)+IF($C801=検索!$B$49,1,0)</f>
        <v>0</v>
      </c>
    </row>
    <row r="802" customFormat="false" ht="15" hidden="false" customHeight="false" outlineLevel="0" collapsed="false">
      <c r="A802" s="16" t="s">
        <v>221</v>
      </c>
      <c r="B802" s="0" t="s">
        <v>2114</v>
      </c>
      <c r="C802" s="0" t="n">
        <v>117</v>
      </c>
      <c r="D802" s="0" t="str">
        <f aca="false">IFERROR(VLOOKUP($C802,薬効分類マスタ!$A$2:$B$180,2,FALSE()),"未登録")</f>
        <v>精神神経用剤</v>
      </c>
      <c r="E802" s="16" t="s">
        <v>2096</v>
      </c>
      <c r="F802" s="16" t="s">
        <v>411</v>
      </c>
      <c r="G802" s="16" t="s">
        <v>2115</v>
      </c>
      <c r="H802" s="16" t="s">
        <v>533</v>
      </c>
      <c r="I802" s="0" t="n">
        <v>12.3</v>
      </c>
      <c r="J802" s="16" t="s">
        <v>239</v>
      </c>
      <c r="K802" s="0" t="str">
        <f aca="false">IFERROR(IF(VLOOKUP($C802,薬効分類マスタ!$A$2:$E$180,5,FALSE())=0,"",VLOOKUP($C802,薬効分類マスタ!$A$2:$E$180,5,FALSE())),"")</f>
        <v/>
      </c>
      <c r="L802" s="17"/>
      <c r="M802" s="0" t="str">
        <f aca="false">IF($K802="","",IF($L802&lt;&gt;"",$L802,VLOOKUP($C802,薬効分類マスタ!$A$2:$F$180,6,FALSE())))</f>
        <v/>
      </c>
      <c r="N802" s="0" t="str">
        <f aca="false">ASC(G802)</f>
        <v>ﾌﾙﾎﾞｷｻﾐﾝﾏﾚｲﾝ酸塩錠50mg｢ﾄｰﾜ｣</v>
      </c>
      <c r="O802" s="0" t="str">
        <f aca="false">ASC(E802)</f>
        <v>ﾌﾙﾎﾞｷｻﾐﾝﾏﾚｲﾝ酸塩</v>
      </c>
      <c r="P802" s="16" t="n">
        <f aca="false">N(P801)+IF($C802=検索!$B$49,1,0)</f>
        <v>0</v>
      </c>
    </row>
    <row r="803" customFormat="false" ht="15" hidden="false" customHeight="false" outlineLevel="0" collapsed="false">
      <c r="A803" s="16" t="s">
        <v>221</v>
      </c>
      <c r="B803" s="0" t="s">
        <v>2116</v>
      </c>
      <c r="C803" s="0" t="n">
        <v>117</v>
      </c>
      <c r="D803" s="0" t="str">
        <f aca="false">IFERROR(VLOOKUP($C803,薬効分類マスタ!$A$2:$B$180,2,FALSE()),"未登録")</f>
        <v>精神神経用剤</v>
      </c>
      <c r="E803" s="16" t="s">
        <v>2096</v>
      </c>
      <c r="F803" s="16" t="s">
        <v>2117</v>
      </c>
      <c r="G803" s="16" t="s">
        <v>2118</v>
      </c>
      <c r="I803" s="0" t="n">
        <v>15.5</v>
      </c>
      <c r="J803" s="16" t="s">
        <v>239</v>
      </c>
      <c r="K803" s="0" t="str">
        <f aca="false">IFERROR(IF(VLOOKUP($C803,薬効分類マスタ!$A$2:$E$180,5,FALSE())=0,"",VLOOKUP($C803,薬効分類マスタ!$A$2:$E$180,5,FALSE())),"")</f>
        <v/>
      </c>
      <c r="L803" s="17"/>
      <c r="M803" s="0" t="str">
        <f aca="false">IF($K803="","",IF($L803&lt;&gt;"",$L803,VLOOKUP($C803,薬効分類マスタ!$A$2:$F$180,6,FALSE())))</f>
        <v/>
      </c>
      <c r="N803" s="0" t="str">
        <f aca="false">ASC(G803)</f>
        <v>ﾌﾙﾎﾞｷｻﾐﾝﾏﾚｲﾝ酸塩75mg錠</v>
      </c>
      <c r="O803" s="0" t="str">
        <f aca="false">ASC(E803)</f>
        <v>ﾌﾙﾎﾞｷｻﾐﾝﾏﾚｲﾝ酸塩</v>
      </c>
      <c r="P803" s="16" t="n">
        <f aca="false">N(P802)+IF($C803=検索!$B$49,1,0)</f>
        <v>0</v>
      </c>
    </row>
    <row r="804" customFormat="false" ht="15" hidden="false" customHeight="false" outlineLevel="0" collapsed="false">
      <c r="A804" s="16" t="s">
        <v>221</v>
      </c>
      <c r="B804" s="0" t="s">
        <v>2119</v>
      </c>
      <c r="C804" s="0" t="n">
        <v>117</v>
      </c>
      <c r="D804" s="0" t="str">
        <f aca="false">IFERROR(VLOOKUP($C804,薬効分類マスタ!$A$2:$B$180,2,FALSE()),"未登録")</f>
        <v>精神神経用剤</v>
      </c>
      <c r="E804" s="16" t="s">
        <v>2096</v>
      </c>
      <c r="F804" s="16" t="s">
        <v>2117</v>
      </c>
      <c r="G804" s="16" t="s">
        <v>2120</v>
      </c>
      <c r="H804" s="16" t="s">
        <v>428</v>
      </c>
      <c r="I804" s="0" t="n">
        <v>32.8</v>
      </c>
      <c r="J804" s="16" t="s">
        <v>232</v>
      </c>
      <c r="K804" s="0" t="str">
        <f aca="false">IFERROR(IF(VLOOKUP($C804,薬効分類マスタ!$A$2:$E$180,5,FALSE())=0,"",VLOOKUP($C804,薬効分類マスタ!$A$2:$E$180,5,FALSE())),"")</f>
        <v/>
      </c>
      <c r="L804" s="17"/>
      <c r="M804" s="0" t="str">
        <f aca="false">IF($K804="","",IF($L804&lt;&gt;"",$L804,VLOOKUP($C804,薬効分類マスタ!$A$2:$F$180,6,FALSE())))</f>
        <v/>
      </c>
      <c r="N804" s="0" t="str">
        <f aca="false">ASC(G804)</f>
        <v>ﾃﾞﾌﾟﾛﾒｰﾙ錠75</v>
      </c>
      <c r="O804" s="0" t="str">
        <f aca="false">ASC(E804)</f>
        <v>ﾌﾙﾎﾞｷｻﾐﾝﾏﾚｲﾝ酸塩</v>
      </c>
      <c r="P804" s="16" t="n">
        <f aca="false">N(P803)+IF($C804=検索!$B$49,1,0)</f>
        <v>0</v>
      </c>
    </row>
    <row r="805" customFormat="false" ht="15" hidden="false" customHeight="false" outlineLevel="0" collapsed="false">
      <c r="A805" s="16" t="s">
        <v>221</v>
      </c>
      <c r="B805" s="0" t="s">
        <v>2121</v>
      </c>
      <c r="C805" s="0" t="n">
        <v>117</v>
      </c>
      <c r="D805" s="0" t="str">
        <f aca="false">IFERROR(VLOOKUP($C805,薬効分類マスタ!$A$2:$B$180,2,FALSE()),"未登録")</f>
        <v>精神神経用剤</v>
      </c>
      <c r="E805" s="16" t="s">
        <v>2096</v>
      </c>
      <c r="F805" s="16" t="s">
        <v>2117</v>
      </c>
      <c r="G805" s="16" t="s">
        <v>2122</v>
      </c>
      <c r="H805" s="16" t="s">
        <v>1677</v>
      </c>
      <c r="I805" s="0" t="n">
        <v>18.5</v>
      </c>
      <c r="J805" s="16" t="s">
        <v>232</v>
      </c>
      <c r="K805" s="0" t="str">
        <f aca="false">IFERROR(IF(VLOOKUP($C805,薬効分類マスタ!$A$2:$E$180,5,FALSE())=0,"",VLOOKUP($C805,薬効分類マスタ!$A$2:$E$180,5,FALSE())),"")</f>
        <v/>
      </c>
      <c r="L805" s="17"/>
      <c r="M805" s="0" t="str">
        <f aca="false">IF($K805="","",IF($L805&lt;&gt;"",$L805,VLOOKUP($C805,薬効分類マスタ!$A$2:$F$180,6,FALSE())))</f>
        <v/>
      </c>
      <c r="N805" s="0" t="str">
        <f aca="false">ASC(G805)</f>
        <v>ﾙﾎﾞｯｸｽ錠75</v>
      </c>
      <c r="O805" s="0" t="str">
        <f aca="false">ASC(E805)</f>
        <v>ﾌﾙﾎﾞｷｻﾐﾝﾏﾚｲﾝ酸塩</v>
      </c>
      <c r="P805" s="16" t="n">
        <f aca="false">N(P804)+IF($C805=検索!$B$49,1,0)</f>
        <v>0</v>
      </c>
    </row>
    <row r="806" customFormat="false" ht="15" hidden="false" customHeight="false" outlineLevel="0" collapsed="false">
      <c r="A806" s="16" t="s">
        <v>221</v>
      </c>
      <c r="B806" s="0" t="s">
        <v>2123</v>
      </c>
      <c r="C806" s="0" t="n">
        <v>117</v>
      </c>
      <c r="D806" s="0" t="str">
        <f aca="false">IFERROR(VLOOKUP($C806,薬効分類マスタ!$A$2:$B$180,2,FALSE()),"未登録")</f>
        <v>精神神経用剤</v>
      </c>
      <c r="E806" s="16" t="s">
        <v>2096</v>
      </c>
      <c r="F806" s="16" t="s">
        <v>2117</v>
      </c>
      <c r="G806" s="16" t="s">
        <v>2124</v>
      </c>
      <c r="H806" s="16" t="s">
        <v>385</v>
      </c>
      <c r="I806" s="0" t="n">
        <v>17.5</v>
      </c>
      <c r="J806" s="16" t="s">
        <v>239</v>
      </c>
      <c r="K806" s="0" t="str">
        <f aca="false">IFERROR(IF(VLOOKUP($C806,薬効分類マスタ!$A$2:$E$180,5,FALSE())=0,"",VLOOKUP($C806,薬効分類マスタ!$A$2:$E$180,5,FALSE())),"")</f>
        <v/>
      </c>
      <c r="L806" s="17"/>
      <c r="M806" s="0" t="str">
        <f aca="false">IF($K806="","",IF($L806&lt;&gt;"",$L806,VLOOKUP($C806,薬効分類マスタ!$A$2:$F$180,6,FALSE())))</f>
        <v/>
      </c>
      <c r="N806" s="0" t="str">
        <f aca="false">ASC(G806)</f>
        <v>ﾌﾙﾎﾞｷｻﾐﾝﾏﾚｲﾝ酸塩錠75mg｢ｻﾜｲ｣</v>
      </c>
      <c r="O806" s="0" t="str">
        <f aca="false">ASC(E806)</f>
        <v>ﾌﾙﾎﾞｷｻﾐﾝﾏﾚｲﾝ酸塩</v>
      </c>
      <c r="P806" s="16" t="n">
        <f aca="false">N(P805)+IF($C806=検索!$B$49,1,0)</f>
        <v>0</v>
      </c>
    </row>
    <row r="807" customFormat="false" ht="15" hidden="false" customHeight="false" outlineLevel="0" collapsed="false">
      <c r="A807" s="16" t="s">
        <v>221</v>
      </c>
      <c r="B807" s="0" t="s">
        <v>2125</v>
      </c>
      <c r="C807" s="0" t="n">
        <v>117</v>
      </c>
      <c r="D807" s="0" t="str">
        <f aca="false">IFERROR(VLOOKUP($C807,薬効分類マスタ!$A$2:$B$180,2,FALSE()),"未登録")</f>
        <v>精神神経用剤</v>
      </c>
      <c r="E807" s="16" t="s">
        <v>2096</v>
      </c>
      <c r="F807" s="16" t="s">
        <v>2117</v>
      </c>
      <c r="G807" s="16" t="s">
        <v>2126</v>
      </c>
      <c r="H807" s="16" t="s">
        <v>536</v>
      </c>
      <c r="I807" s="0" t="n">
        <v>17.5</v>
      </c>
      <c r="J807" s="16" t="s">
        <v>239</v>
      </c>
      <c r="K807" s="0" t="str">
        <f aca="false">IFERROR(IF(VLOOKUP($C807,薬効分類マスタ!$A$2:$E$180,5,FALSE())=0,"",VLOOKUP($C807,薬効分類マスタ!$A$2:$E$180,5,FALSE())),"")</f>
        <v/>
      </c>
      <c r="L807" s="17"/>
      <c r="M807" s="0" t="str">
        <f aca="false">IF($K807="","",IF($L807&lt;&gt;"",$L807,VLOOKUP($C807,薬効分類マスタ!$A$2:$F$180,6,FALSE())))</f>
        <v/>
      </c>
      <c r="N807" s="0" t="str">
        <f aca="false">ASC(G807)</f>
        <v>ﾌﾙﾎﾞｷｻﾐﾝﾏﾚｲﾝ酸塩錠75mg｢日医工｣</v>
      </c>
      <c r="O807" s="0" t="str">
        <f aca="false">ASC(E807)</f>
        <v>ﾌﾙﾎﾞｷｻﾐﾝﾏﾚｲﾝ酸塩</v>
      </c>
      <c r="P807" s="16" t="n">
        <f aca="false">N(P806)+IF($C807=検索!$B$49,1,0)</f>
        <v>0</v>
      </c>
    </row>
    <row r="808" customFormat="false" ht="15" hidden="false" customHeight="false" outlineLevel="0" collapsed="false">
      <c r="A808" s="16" t="s">
        <v>221</v>
      </c>
      <c r="B808" s="0" t="s">
        <v>2127</v>
      </c>
      <c r="C808" s="0" t="n">
        <v>117</v>
      </c>
      <c r="D808" s="0" t="str">
        <f aca="false">IFERROR(VLOOKUP($C808,薬効分類マスタ!$A$2:$B$180,2,FALSE()),"未登録")</f>
        <v>精神神経用剤</v>
      </c>
      <c r="E808" s="16" t="s">
        <v>2096</v>
      </c>
      <c r="F808" s="16" t="s">
        <v>2117</v>
      </c>
      <c r="G808" s="16" t="s">
        <v>2128</v>
      </c>
      <c r="H808" s="16" t="s">
        <v>533</v>
      </c>
      <c r="I808" s="0" t="n">
        <v>17.5</v>
      </c>
      <c r="J808" s="16" t="s">
        <v>239</v>
      </c>
      <c r="K808" s="0" t="str">
        <f aca="false">IFERROR(IF(VLOOKUP($C808,薬効分類マスタ!$A$2:$E$180,5,FALSE())=0,"",VLOOKUP($C808,薬効分類マスタ!$A$2:$E$180,5,FALSE())),"")</f>
        <v/>
      </c>
      <c r="L808" s="17"/>
      <c r="M808" s="0" t="str">
        <f aca="false">IF($K808="","",IF($L808&lt;&gt;"",$L808,VLOOKUP($C808,薬効分類マスタ!$A$2:$F$180,6,FALSE())))</f>
        <v/>
      </c>
      <c r="N808" s="0" t="str">
        <f aca="false">ASC(G808)</f>
        <v>ﾌﾙﾎﾞｷｻﾐﾝﾏﾚｲﾝ酸塩錠75mg｢ﾄｰﾜ｣</v>
      </c>
      <c r="O808" s="0" t="str">
        <f aca="false">ASC(E808)</f>
        <v>ﾌﾙﾎﾞｷｻﾐﾝﾏﾚｲﾝ酸塩</v>
      </c>
      <c r="P808" s="16" t="n">
        <f aca="false">N(P807)+IF($C808=検索!$B$49,1,0)</f>
        <v>0</v>
      </c>
    </row>
    <row r="809" customFormat="false" ht="15" hidden="false" customHeight="false" outlineLevel="0" collapsed="false">
      <c r="A809" s="16" t="s">
        <v>221</v>
      </c>
      <c r="B809" s="0" t="s">
        <v>2129</v>
      </c>
      <c r="C809" s="0" t="n">
        <v>117</v>
      </c>
      <c r="D809" s="0" t="str">
        <f aca="false">IFERROR(VLOOKUP($C809,薬効分類マスタ!$A$2:$B$180,2,FALSE()),"未登録")</f>
        <v>精神神経用剤</v>
      </c>
      <c r="E809" s="16" t="s">
        <v>2130</v>
      </c>
      <c r="F809" s="16" t="s">
        <v>439</v>
      </c>
      <c r="G809" s="16" t="s">
        <v>2131</v>
      </c>
      <c r="I809" s="0" t="n">
        <v>7</v>
      </c>
      <c r="J809" s="16" t="s">
        <v>239</v>
      </c>
      <c r="K809" s="0" t="str">
        <f aca="false">IFERROR(IF(VLOOKUP($C809,薬効分類マスタ!$A$2:$E$180,5,FALSE())=0,"",VLOOKUP($C809,薬効分類マスタ!$A$2:$E$180,5,FALSE())),"")</f>
        <v/>
      </c>
      <c r="L809" s="17"/>
      <c r="M809" s="0" t="str">
        <f aca="false">IF($K809="","",IF($L809&lt;&gt;"",$L809,VLOOKUP($C809,薬効分類マスタ!$A$2:$F$180,6,FALSE())))</f>
        <v/>
      </c>
      <c r="N809" s="0" t="str">
        <f aca="false">ASC(G809)</f>
        <v>ﾐﾙﾅｼﾌﾟﾗﾝ塩酸塩15mg錠</v>
      </c>
      <c r="O809" s="0" t="str">
        <f aca="false">ASC(E809)</f>
        <v>ﾐﾙﾅｼﾌﾟﾗﾝ塩酸塩</v>
      </c>
      <c r="P809" s="16" t="n">
        <f aca="false">N(P808)+IF($C809=検索!$B$49,1,0)</f>
        <v>0</v>
      </c>
    </row>
    <row r="810" customFormat="false" ht="15" hidden="false" customHeight="false" outlineLevel="0" collapsed="false">
      <c r="A810" s="16" t="s">
        <v>221</v>
      </c>
      <c r="B810" s="0" t="s">
        <v>2132</v>
      </c>
      <c r="C810" s="0" t="n">
        <v>117</v>
      </c>
      <c r="D810" s="0" t="str">
        <f aca="false">IFERROR(VLOOKUP($C810,薬効分類マスタ!$A$2:$B$180,2,FALSE()),"未登録")</f>
        <v>精神神経用剤</v>
      </c>
      <c r="E810" s="16" t="s">
        <v>2130</v>
      </c>
      <c r="F810" s="16" t="s">
        <v>439</v>
      </c>
      <c r="G810" s="16" t="s">
        <v>2133</v>
      </c>
      <c r="H810" s="16" t="s">
        <v>2134</v>
      </c>
      <c r="I810" s="0" t="n">
        <v>7.4</v>
      </c>
      <c r="J810" s="16" t="s">
        <v>232</v>
      </c>
      <c r="K810" s="0" t="str">
        <f aca="false">IFERROR(IF(VLOOKUP($C810,薬効分類マスタ!$A$2:$E$180,5,FALSE())=0,"",VLOOKUP($C810,薬効分類マスタ!$A$2:$E$180,5,FALSE())),"")</f>
        <v/>
      </c>
      <c r="L810" s="17"/>
      <c r="M810" s="0" t="str">
        <f aca="false">IF($K810="","",IF($L810&lt;&gt;"",$L810,VLOOKUP($C810,薬効分類マスタ!$A$2:$F$180,6,FALSE())))</f>
        <v/>
      </c>
      <c r="N810" s="0" t="str">
        <f aca="false">ASC(G810)</f>
        <v>ﾄﾚﾄﾞﾐﾝ錠15mg</v>
      </c>
      <c r="O810" s="0" t="str">
        <f aca="false">ASC(E810)</f>
        <v>ﾐﾙﾅｼﾌﾟﾗﾝ塩酸塩</v>
      </c>
      <c r="P810" s="16" t="n">
        <f aca="false">N(P809)+IF($C810=検索!$B$49,1,0)</f>
        <v>0</v>
      </c>
    </row>
    <row r="811" customFormat="false" ht="15" hidden="false" customHeight="false" outlineLevel="0" collapsed="false">
      <c r="A811" s="16" t="s">
        <v>221</v>
      </c>
      <c r="B811" s="0" t="s">
        <v>2135</v>
      </c>
      <c r="C811" s="0" t="n">
        <v>117</v>
      </c>
      <c r="D811" s="0" t="str">
        <f aca="false">IFERROR(VLOOKUP($C811,薬効分類マスタ!$A$2:$B$180,2,FALSE()),"未登録")</f>
        <v>精神神経用剤</v>
      </c>
      <c r="E811" s="16" t="s">
        <v>2130</v>
      </c>
      <c r="F811" s="16" t="s">
        <v>622</v>
      </c>
      <c r="G811" s="16" t="s">
        <v>2136</v>
      </c>
      <c r="H811" s="16" t="s">
        <v>1165</v>
      </c>
      <c r="I811" s="0" t="n">
        <v>6.4</v>
      </c>
      <c r="J811" s="16" t="s">
        <v>239</v>
      </c>
      <c r="K811" s="0" t="str">
        <f aca="false">IFERROR(IF(VLOOKUP($C811,薬効分類マスタ!$A$2:$E$180,5,FALSE())=0,"",VLOOKUP($C811,薬効分類マスタ!$A$2:$E$180,5,FALSE())),"")</f>
        <v/>
      </c>
      <c r="L811" s="17"/>
      <c r="M811" s="0" t="str">
        <f aca="false">IF($K811="","",IF($L811&lt;&gt;"",$L811,VLOOKUP($C811,薬効分類マスタ!$A$2:$F$180,6,FALSE())))</f>
        <v/>
      </c>
      <c r="N811" s="0" t="str">
        <f aca="false">ASC(G811)</f>
        <v>ﾐﾙﾅｼﾌﾟﾗﾝ塩酸塩錠25mg｢NP｣</v>
      </c>
      <c r="O811" s="0" t="str">
        <f aca="false">ASC(E811)</f>
        <v>ﾐﾙﾅｼﾌﾟﾗﾝ塩酸塩</v>
      </c>
      <c r="P811" s="16" t="n">
        <f aca="false">N(P810)+IF($C811=検索!$B$49,1,0)</f>
        <v>0</v>
      </c>
    </row>
    <row r="812" customFormat="false" ht="15" hidden="false" customHeight="false" outlineLevel="0" collapsed="false">
      <c r="A812" s="16" t="s">
        <v>221</v>
      </c>
      <c r="B812" s="0" t="s">
        <v>2137</v>
      </c>
      <c r="C812" s="0" t="n">
        <v>117</v>
      </c>
      <c r="D812" s="0" t="str">
        <f aca="false">IFERROR(VLOOKUP($C812,薬効分類マスタ!$A$2:$B$180,2,FALSE()),"未登録")</f>
        <v>精神神経用剤</v>
      </c>
      <c r="E812" s="16" t="s">
        <v>2130</v>
      </c>
      <c r="F812" s="16" t="s">
        <v>622</v>
      </c>
      <c r="G812" s="16" t="s">
        <v>2138</v>
      </c>
      <c r="H812" s="16" t="s">
        <v>238</v>
      </c>
      <c r="I812" s="0" t="n">
        <v>8.9</v>
      </c>
      <c r="J812" s="16" t="s">
        <v>239</v>
      </c>
      <c r="K812" s="0" t="str">
        <f aca="false">IFERROR(IF(VLOOKUP($C812,薬効分類マスタ!$A$2:$E$180,5,FALSE())=0,"",VLOOKUP($C812,薬効分類マスタ!$A$2:$E$180,5,FALSE())),"")</f>
        <v/>
      </c>
      <c r="L812" s="17"/>
      <c r="M812" s="0" t="str">
        <f aca="false">IF($K812="","",IF($L812&lt;&gt;"",$L812,VLOOKUP($C812,薬効分類マスタ!$A$2:$F$180,6,FALSE())))</f>
        <v/>
      </c>
      <c r="N812" s="0" t="str">
        <f aca="false">ASC(G812)</f>
        <v>ﾐﾙﾅｼﾌﾟﾗﾝ塩酸塩錠25mg｢ｱﾒﾙ｣</v>
      </c>
      <c r="O812" s="0" t="str">
        <f aca="false">ASC(E812)</f>
        <v>ﾐﾙﾅｼﾌﾟﾗﾝ塩酸塩</v>
      </c>
      <c r="P812" s="16" t="n">
        <f aca="false">N(P811)+IF($C812=検索!$B$49,1,0)</f>
        <v>0</v>
      </c>
    </row>
    <row r="813" customFormat="false" ht="15" hidden="false" customHeight="false" outlineLevel="0" collapsed="false">
      <c r="A813" s="16" t="s">
        <v>221</v>
      </c>
      <c r="B813" s="0" t="s">
        <v>2139</v>
      </c>
      <c r="C813" s="0" t="n">
        <v>117</v>
      </c>
      <c r="D813" s="0" t="str">
        <f aca="false">IFERROR(VLOOKUP($C813,薬効分類マスタ!$A$2:$B$180,2,FALSE()),"未登録")</f>
        <v>精神神経用剤</v>
      </c>
      <c r="E813" s="16" t="s">
        <v>2130</v>
      </c>
      <c r="F813" s="16" t="s">
        <v>622</v>
      </c>
      <c r="G813" s="16" t="s">
        <v>2140</v>
      </c>
      <c r="H813" s="16" t="s">
        <v>2134</v>
      </c>
      <c r="I813" s="0" t="n">
        <v>10.1</v>
      </c>
      <c r="J813" s="16" t="s">
        <v>232</v>
      </c>
      <c r="K813" s="0" t="str">
        <f aca="false">IFERROR(IF(VLOOKUP($C813,薬効分類マスタ!$A$2:$E$180,5,FALSE())=0,"",VLOOKUP($C813,薬効分類マスタ!$A$2:$E$180,5,FALSE())),"")</f>
        <v/>
      </c>
      <c r="L813" s="17"/>
      <c r="M813" s="0" t="str">
        <f aca="false">IF($K813="","",IF($L813&lt;&gt;"",$L813,VLOOKUP($C813,薬効分類マスタ!$A$2:$F$180,6,FALSE())))</f>
        <v/>
      </c>
      <c r="N813" s="0" t="str">
        <f aca="false">ASC(G813)</f>
        <v>ﾄﾚﾄﾞﾐﾝ錠25mg</v>
      </c>
      <c r="O813" s="0" t="str">
        <f aca="false">ASC(E813)</f>
        <v>ﾐﾙﾅｼﾌﾟﾗﾝ塩酸塩</v>
      </c>
      <c r="P813" s="16" t="n">
        <f aca="false">N(P812)+IF($C813=検索!$B$49,1,0)</f>
        <v>0</v>
      </c>
    </row>
    <row r="814" customFormat="false" ht="15" hidden="false" customHeight="false" outlineLevel="0" collapsed="false">
      <c r="A814" s="16" t="s">
        <v>221</v>
      </c>
      <c r="B814" s="0" t="s">
        <v>2141</v>
      </c>
      <c r="C814" s="0" t="n">
        <v>117</v>
      </c>
      <c r="D814" s="0" t="str">
        <f aca="false">IFERROR(VLOOKUP($C814,薬効分類マスタ!$A$2:$B$180,2,FALSE()),"未登録")</f>
        <v>精神神経用剤</v>
      </c>
      <c r="E814" s="16" t="s">
        <v>2130</v>
      </c>
      <c r="F814" s="16" t="s">
        <v>1685</v>
      </c>
      <c r="G814" s="16" t="s">
        <v>2142</v>
      </c>
      <c r="H814" s="16" t="s">
        <v>2134</v>
      </c>
      <c r="I814" s="0" t="n">
        <v>6.3</v>
      </c>
      <c r="J814" s="16" t="s">
        <v>232</v>
      </c>
      <c r="K814" s="0" t="str">
        <f aca="false">IFERROR(IF(VLOOKUP($C814,薬効分類マスタ!$A$2:$E$180,5,FALSE())=0,"",VLOOKUP($C814,薬効分類マスタ!$A$2:$E$180,5,FALSE())),"")</f>
        <v/>
      </c>
      <c r="L814" s="17"/>
      <c r="M814" s="0" t="str">
        <f aca="false">IF($K814="","",IF($L814&lt;&gt;"",$L814,VLOOKUP($C814,薬効分類マスタ!$A$2:$F$180,6,FALSE())))</f>
        <v/>
      </c>
      <c r="N814" s="0" t="str">
        <f aca="false">ASC(G814)</f>
        <v>ﾄﾚﾄﾞﾐﾝ錠12.5mg</v>
      </c>
      <c r="O814" s="0" t="str">
        <f aca="false">ASC(E814)</f>
        <v>ﾐﾙﾅｼﾌﾟﾗﾝ塩酸塩</v>
      </c>
      <c r="P814" s="16" t="n">
        <f aca="false">N(P813)+IF($C814=検索!$B$49,1,0)</f>
        <v>0</v>
      </c>
    </row>
    <row r="815" customFormat="false" ht="15" hidden="false" customHeight="false" outlineLevel="0" collapsed="false">
      <c r="A815" s="16" t="s">
        <v>221</v>
      </c>
      <c r="B815" s="0" t="s">
        <v>2143</v>
      </c>
      <c r="C815" s="0" t="n">
        <v>117</v>
      </c>
      <c r="D815" s="0" t="str">
        <f aca="false">IFERROR(VLOOKUP($C815,薬効分類マスタ!$A$2:$B$180,2,FALSE()),"未登録")</f>
        <v>精神神経用剤</v>
      </c>
      <c r="E815" s="16" t="s">
        <v>2130</v>
      </c>
      <c r="F815" s="16" t="s">
        <v>1685</v>
      </c>
      <c r="G815" s="16" t="s">
        <v>2144</v>
      </c>
      <c r="H815" s="16" t="s">
        <v>238</v>
      </c>
      <c r="I815" s="0" t="n">
        <v>6.3</v>
      </c>
      <c r="J815" s="16" t="s">
        <v>239</v>
      </c>
      <c r="K815" s="0" t="str">
        <f aca="false">IFERROR(IF(VLOOKUP($C815,薬効分類マスタ!$A$2:$E$180,5,FALSE())=0,"",VLOOKUP($C815,薬効分類マスタ!$A$2:$E$180,5,FALSE())),"")</f>
        <v/>
      </c>
      <c r="L815" s="17"/>
      <c r="M815" s="0" t="str">
        <f aca="false">IF($K815="","",IF($L815&lt;&gt;"",$L815,VLOOKUP($C815,薬効分類マスタ!$A$2:$F$180,6,FALSE())))</f>
        <v/>
      </c>
      <c r="N815" s="0" t="str">
        <f aca="false">ASC(G815)</f>
        <v>ﾐﾙﾅｼﾌﾟﾗﾝ塩酸塩錠12.5mg｢ｱﾒﾙ｣</v>
      </c>
      <c r="O815" s="0" t="str">
        <f aca="false">ASC(E815)</f>
        <v>ﾐﾙﾅｼﾌﾟﾗﾝ塩酸塩</v>
      </c>
      <c r="P815" s="16" t="n">
        <f aca="false">N(P814)+IF($C815=検索!$B$49,1,0)</f>
        <v>0</v>
      </c>
    </row>
    <row r="816" customFormat="false" ht="15" hidden="false" customHeight="false" outlineLevel="0" collapsed="false">
      <c r="A816" s="16" t="s">
        <v>221</v>
      </c>
      <c r="B816" s="0" t="s">
        <v>2145</v>
      </c>
      <c r="C816" s="0" t="n">
        <v>117</v>
      </c>
      <c r="D816" s="0" t="str">
        <f aca="false">IFERROR(VLOOKUP($C816,薬効分類マスタ!$A$2:$B$180,2,FALSE()),"未登録")</f>
        <v>精神神経用剤</v>
      </c>
      <c r="E816" s="16" t="s">
        <v>2130</v>
      </c>
      <c r="F816" s="16" t="s">
        <v>411</v>
      </c>
      <c r="G816" s="16" t="s">
        <v>2146</v>
      </c>
      <c r="H816" s="16" t="s">
        <v>2134</v>
      </c>
      <c r="I816" s="0" t="n">
        <v>17.3</v>
      </c>
      <c r="J816" s="16" t="s">
        <v>232</v>
      </c>
      <c r="K816" s="0" t="str">
        <f aca="false">IFERROR(IF(VLOOKUP($C816,薬効分類マスタ!$A$2:$E$180,5,FALSE())=0,"",VLOOKUP($C816,薬効分類マスタ!$A$2:$E$180,5,FALSE())),"")</f>
        <v/>
      </c>
      <c r="L816" s="17"/>
      <c r="M816" s="0" t="str">
        <f aca="false">IF($K816="","",IF($L816&lt;&gt;"",$L816,VLOOKUP($C816,薬効分類マスタ!$A$2:$F$180,6,FALSE())))</f>
        <v/>
      </c>
      <c r="N816" s="0" t="str">
        <f aca="false">ASC(G816)</f>
        <v>ﾄﾚﾄﾞﾐﾝ錠50mg</v>
      </c>
      <c r="O816" s="0" t="str">
        <f aca="false">ASC(E816)</f>
        <v>ﾐﾙﾅｼﾌﾟﾗﾝ塩酸塩</v>
      </c>
      <c r="P816" s="16" t="n">
        <f aca="false">N(P815)+IF($C816=検索!$B$49,1,0)</f>
        <v>0</v>
      </c>
    </row>
    <row r="817" customFormat="false" ht="15" hidden="false" customHeight="false" outlineLevel="0" collapsed="false">
      <c r="A817" s="16" t="s">
        <v>221</v>
      </c>
      <c r="B817" s="0" t="s">
        <v>2147</v>
      </c>
      <c r="C817" s="0" t="n">
        <v>117</v>
      </c>
      <c r="D817" s="0" t="str">
        <f aca="false">IFERROR(VLOOKUP($C817,薬効分類マスタ!$A$2:$B$180,2,FALSE()),"未登録")</f>
        <v>精神神経用剤</v>
      </c>
      <c r="E817" s="16" t="s">
        <v>2130</v>
      </c>
      <c r="F817" s="16" t="s">
        <v>411</v>
      </c>
      <c r="G817" s="16" t="s">
        <v>2148</v>
      </c>
      <c r="H817" s="16" t="s">
        <v>238</v>
      </c>
      <c r="I817" s="0" t="n">
        <v>15.5</v>
      </c>
      <c r="J817" s="16" t="s">
        <v>239</v>
      </c>
      <c r="K817" s="0" t="str">
        <f aca="false">IFERROR(IF(VLOOKUP($C817,薬効分類マスタ!$A$2:$E$180,5,FALSE())=0,"",VLOOKUP($C817,薬効分類マスタ!$A$2:$E$180,5,FALSE())),"")</f>
        <v/>
      </c>
      <c r="L817" s="17"/>
      <c r="M817" s="0" t="str">
        <f aca="false">IF($K817="","",IF($L817&lt;&gt;"",$L817,VLOOKUP($C817,薬効分類マスタ!$A$2:$F$180,6,FALSE())))</f>
        <v/>
      </c>
      <c r="N817" s="0" t="str">
        <f aca="false">ASC(G817)</f>
        <v>ﾐﾙﾅｼﾌﾟﾗﾝ塩酸塩錠50mg｢ｱﾒﾙ｣</v>
      </c>
      <c r="O817" s="0" t="str">
        <f aca="false">ASC(E817)</f>
        <v>ﾐﾙﾅｼﾌﾟﾗﾝ塩酸塩</v>
      </c>
      <c r="P817" s="16" t="n">
        <f aca="false">N(P816)+IF($C817=検索!$B$49,1,0)</f>
        <v>0</v>
      </c>
    </row>
    <row r="818" customFormat="false" ht="15" hidden="false" customHeight="false" outlineLevel="0" collapsed="false">
      <c r="A818" s="16" t="s">
        <v>221</v>
      </c>
      <c r="B818" s="0" t="s">
        <v>2149</v>
      </c>
      <c r="C818" s="0" t="n">
        <v>117</v>
      </c>
      <c r="D818" s="0" t="str">
        <f aca="false">IFERROR(VLOOKUP($C818,薬効分類マスタ!$A$2:$B$180,2,FALSE()),"未登録")</f>
        <v>精神神経用剤</v>
      </c>
      <c r="E818" s="16" t="s">
        <v>2150</v>
      </c>
      <c r="F818" s="16" t="s">
        <v>262</v>
      </c>
      <c r="G818" s="16" t="s">
        <v>2151</v>
      </c>
      <c r="I818" s="0" t="n">
        <v>10.8</v>
      </c>
      <c r="J818" s="16" t="s">
        <v>239</v>
      </c>
      <c r="K818" s="0" t="str">
        <f aca="false">IFERROR(IF(VLOOKUP($C818,薬効分類マスタ!$A$2:$E$180,5,FALSE())=0,"",VLOOKUP($C818,薬効分類マスタ!$A$2:$E$180,5,FALSE())),"")</f>
        <v/>
      </c>
      <c r="L818" s="17"/>
      <c r="M818" s="0" t="str">
        <f aca="false">IF($K818="","",IF($L818&lt;&gt;"",$L818,VLOOKUP($C818,薬効分類マスタ!$A$2:$F$180,6,FALSE())))</f>
        <v/>
      </c>
      <c r="N818" s="0" t="str">
        <f aca="false">ASC(G818)</f>
        <v>ﾊﾟﾛｷｾﾁﾝ塩酸塩10mg錠</v>
      </c>
      <c r="O818" s="0" t="str">
        <f aca="false">ASC(E818)</f>
        <v>ﾊﾟﾛｷｾﾁﾝ塩酸塩水和物</v>
      </c>
      <c r="P818" s="16" t="n">
        <f aca="false">N(P817)+IF($C818=検索!$B$49,1,0)</f>
        <v>0</v>
      </c>
    </row>
    <row r="819" customFormat="false" ht="15" hidden="false" customHeight="false" outlineLevel="0" collapsed="false">
      <c r="A819" s="16" t="s">
        <v>221</v>
      </c>
      <c r="B819" s="0" t="s">
        <v>2152</v>
      </c>
      <c r="C819" s="0" t="n">
        <v>117</v>
      </c>
      <c r="D819" s="0" t="str">
        <f aca="false">IFERROR(VLOOKUP($C819,薬効分類マスタ!$A$2:$B$180,2,FALSE()),"未登録")</f>
        <v>精神神経用剤</v>
      </c>
      <c r="E819" s="16" t="s">
        <v>2150</v>
      </c>
      <c r="F819" s="16" t="s">
        <v>262</v>
      </c>
      <c r="G819" s="16" t="s">
        <v>2153</v>
      </c>
      <c r="H819" s="16" t="s">
        <v>304</v>
      </c>
      <c r="I819" s="0" t="n">
        <v>12.7</v>
      </c>
      <c r="J819" s="16" t="s">
        <v>239</v>
      </c>
      <c r="K819" s="0" t="str">
        <f aca="false">IFERROR(IF(VLOOKUP($C819,薬効分類マスタ!$A$2:$E$180,5,FALSE())=0,"",VLOOKUP($C819,薬効分類マスタ!$A$2:$E$180,5,FALSE())),"")</f>
        <v/>
      </c>
      <c r="L819" s="17"/>
      <c r="M819" s="0" t="str">
        <f aca="false">IF($K819="","",IF($L819&lt;&gt;"",$L819,VLOOKUP($C819,薬効分類マスタ!$A$2:$F$180,6,FALSE())))</f>
        <v/>
      </c>
      <c r="N819" s="0" t="str">
        <f aca="false">ASC(G819)</f>
        <v>ﾊﾟﾛｷｾﾁﾝ錠10mg｢AA｣</v>
      </c>
      <c r="O819" s="0" t="str">
        <f aca="false">ASC(E819)</f>
        <v>ﾊﾟﾛｷｾﾁﾝ塩酸塩水和物</v>
      </c>
      <c r="P819" s="16" t="n">
        <f aca="false">N(P818)+IF($C819=検索!$B$49,1,0)</f>
        <v>0</v>
      </c>
    </row>
    <row r="820" customFormat="false" ht="15" hidden="false" customHeight="false" outlineLevel="0" collapsed="false">
      <c r="A820" s="16" t="s">
        <v>221</v>
      </c>
      <c r="B820" s="0" t="s">
        <v>2154</v>
      </c>
      <c r="C820" s="0" t="n">
        <v>117</v>
      </c>
      <c r="D820" s="0" t="str">
        <f aca="false">IFERROR(VLOOKUP($C820,薬効分類マスタ!$A$2:$B$180,2,FALSE()),"未登録")</f>
        <v>精神神経用剤</v>
      </c>
      <c r="E820" s="16" t="s">
        <v>2150</v>
      </c>
      <c r="F820" s="16" t="s">
        <v>262</v>
      </c>
      <c r="G820" s="16" t="s">
        <v>2155</v>
      </c>
      <c r="H820" s="16" t="s">
        <v>1464</v>
      </c>
      <c r="I820" s="0" t="n">
        <v>12.7</v>
      </c>
      <c r="J820" s="16" t="s">
        <v>239</v>
      </c>
      <c r="K820" s="0" t="str">
        <f aca="false">IFERROR(IF(VLOOKUP($C820,薬効分類マスタ!$A$2:$E$180,5,FALSE())=0,"",VLOOKUP($C820,薬効分類マスタ!$A$2:$E$180,5,FALSE())),"")</f>
        <v/>
      </c>
      <c r="L820" s="17"/>
      <c r="M820" s="0" t="str">
        <f aca="false">IF($K820="","",IF($L820&lt;&gt;"",$L820,VLOOKUP($C820,薬効分類マスタ!$A$2:$F$180,6,FALSE())))</f>
        <v/>
      </c>
      <c r="N820" s="0" t="str">
        <f aca="false">ASC(G820)</f>
        <v>ﾊﾟﾛｷｾﾁﾝ錠10mg｢DSEP｣</v>
      </c>
      <c r="O820" s="0" t="str">
        <f aca="false">ASC(E820)</f>
        <v>ﾊﾟﾛｷｾﾁﾝ塩酸塩水和物</v>
      </c>
      <c r="P820" s="16" t="n">
        <f aca="false">N(P819)+IF($C820=検索!$B$49,1,0)</f>
        <v>0</v>
      </c>
    </row>
    <row r="821" customFormat="false" ht="15" hidden="false" customHeight="false" outlineLevel="0" collapsed="false">
      <c r="A821" s="16" t="s">
        <v>221</v>
      </c>
      <c r="B821" s="0" t="s">
        <v>2156</v>
      </c>
      <c r="C821" s="0" t="n">
        <v>117</v>
      </c>
      <c r="D821" s="0" t="str">
        <f aca="false">IFERROR(VLOOKUP($C821,薬効分類マスタ!$A$2:$B$180,2,FALSE()),"未登録")</f>
        <v>精神神経用剤</v>
      </c>
      <c r="E821" s="16" t="s">
        <v>2150</v>
      </c>
      <c r="F821" s="16" t="s">
        <v>262</v>
      </c>
      <c r="G821" s="16" t="s">
        <v>2157</v>
      </c>
      <c r="H821" s="16" t="s">
        <v>1067</v>
      </c>
      <c r="I821" s="0" t="n">
        <v>12.7</v>
      </c>
      <c r="J821" s="16" t="s">
        <v>239</v>
      </c>
      <c r="K821" s="0" t="str">
        <f aca="false">IFERROR(IF(VLOOKUP($C821,薬効分類マスタ!$A$2:$E$180,5,FALSE())=0,"",VLOOKUP($C821,薬効分類マスタ!$A$2:$E$180,5,FALSE())),"")</f>
        <v/>
      </c>
      <c r="L821" s="17"/>
      <c r="M821" s="0" t="str">
        <f aca="false">IF($K821="","",IF($L821&lt;&gt;"",$L821,VLOOKUP($C821,薬効分類マスタ!$A$2:$F$180,6,FALSE())))</f>
        <v/>
      </c>
      <c r="N821" s="0" t="str">
        <f aca="false">ASC(G821)</f>
        <v>ﾊﾟﾛｷｾﾁﾝ錠10mg｢TCK｣</v>
      </c>
      <c r="O821" s="0" t="str">
        <f aca="false">ASC(E821)</f>
        <v>ﾊﾟﾛｷｾﾁﾝ塩酸塩水和物</v>
      </c>
      <c r="P821" s="16" t="n">
        <f aca="false">N(P820)+IF($C821=検索!$B$49,1,0)</f>
        <v>0</v>
      </c>
    </row>
    <row r="822" customFormat="false" ht="15" hidden="false" customHeight="false" outlineLevel="0" collapsed="false">
      <c r="A822" s="16" t="s">
        <v>221</v>
      </c>
      <c r="B822" s="0" t="s">
        <v>2158</v>
      </c>
      <c r="C822" s="0" t="n">
        <v>117</v>
      </c>
      <c r="D822" s="0" t="str">
        <f aca="false">IFERROR(VLOOKUP($C822,薬効分類マスタ!$A$2:$B$180,2,FALSE()),"未登録")</f>
        <v>精神神経用剤</v>
      </c>
      <c r="E822" s="16" t="s">
        <v>2150</v>
      </c>
      <c r="F822" s="16" t="s">
        <v>262</v>
      </c>
      <c r="G822" s="16" t="s">
        <v>2159</v>
      </c>
      <c r="H822" s="16" t="s">
        <v>1300</v>
      </c>
      <c r="I822" s="0" t="n">
        <v>12.7</v>
      </c>
      <c r="J822" s="16" t="s">
        <v>239</v>
      </c>
      <c r="K822" s="0" t="str">
        <f aca="false">IFERROR(IF(VLOOKUP($C822,薬効分類マスタ!$A$2:$E$180,5,FALSE())=0,"",VLOOKUP($C822,薬効分類マスタ!$A$2:$E$180,5,FALSE())),"")</f>
        <v/>
      </c>
      <c r="L822" s="17"/>
      <c r="M822" s="0" t="str">
        <f aca="false">IF($K822="","",IF($L822&lt;&gt;"",$L822,VLOOKUP($C822,薬効分類マスタ!$A$2:$F$180,6,FALSE())))</f>
        <v/>
      </c>
      <c r="N822" s="0" t="str">
        <f aca="false">ASC(G822)</f>
        <v>ﾊﾟﾛｷｾﾁﾝ錠10mg｢ｵｰﾊﾗ｣</v>
      </c>
      <c r="O822" s="0" t="str">
        <f aca="false">ASC(E822)</f>
        <v>ﾊﾟﾛｷｾﾁﾝ塩酸塩水和物</v>
      </c>
      <c r="P822" s="16" t="n">
        <f aca="false">N(P821)+IF($C822=検索!$B$49,1,0)</f>
        <v>0</v>
      </c>
    </row>
    <row r="823" customFormat="false" ht="15" hidden="false" customHeight="false" outlineLevel="0" collapsed="false">
      <c r="A823" s="16" t="s">
        <v>221</v>
      </c>
      <c r="B823" s="0" t="s">
        <v>2160</v>
      </c>
      <c r="C823" s="0" t="n">
        <v>117</v>
      </c>
      <c r="D823" s="0" t="str">
        <f aca="false">IFERROR(VLOOKUP($C823,薬効分類マスタ!$A$2:$B$180,2,FALSE()),"未登録")</f>
        <v>精神神経用剤</v>
      </c>
      <c r="E823" s="16" t="s">
        <v>2150</v>
      </c>
      <c r="F823" s="16" t="s">
        <v>262</v>
      </c>
      <c r="G823" s="16" t="s">
        <v>2161</v>
      </c>
      <c r="H823" s="16" t="s">
        <v>831</v>
      </c>
      <c r="I823" s="0" t="n">
        <v>12.7</v>
      </c>
      <c r="J823" s="16" t="s">
        <v>239</v>
      </c>
      <c r="K823" s="0" t="str">
        <f aca="false">IFERROR(IF(VLOOKUP($C823,薬効分類マスタ!$A$2:$E$180,5,FALSE())=0,"",VLOOKUP($C823,薬効分類マスタ!$A$2:$E$180,5,FALSE())),"")</f>
        <v/>
      </c>
      <c r="L823" s="17"/>
      <c r="M823" s="0" t="str">
        <f aca="false">IF($K823="","",IF($L823&lt;&gt;"",$L823,VLOOKUP($C823,薬効分類マスタ!$A$2:$F$180,6,FALSE())))</f>
        <v/>
      </c>
      <c r="N823" s="0" t="str">
        <f aca="false">ASC(G823)</f>
        <v>ﾊﾟﾛｷｾﾁﾝ錠10mg｢科研｣</v>
      </c>
      <c r="O823" s="0" t="str">
        <f aca="false">ASC(E823)</f>
        <v>ﾊﾟﾛｷｾﾁﾝ塩酸塩水和物</v>
      </c>
      <c r="P823" s="16" t="n">
        <f aca="false">N(P822)+IF($C823=検索!$B$49,1,0)</f>
        <v>0</v>
      </c>
    </row>
    <row r="824" customFormat="false" ht="15" hidden="false" customHeight="false" outlineLevel="0" collapsed="false">
      <c r="A824" s="16" t="s">
        <v>221</v>
      </c>
      <c r="B824" s="0" t="s">
        <v>2162</v>
      </c>
      <c r="C824" s="0" t="n">
        <v>117</v>
      </c>
      <c r="D824" s="0" t="str">
        <f aca="false">IFERROR(VLOOKUP($C824,薬効分類マスタ!$A$2:$B$180,2,FALSE()),"未登録")</f>
        <v>精神神経用剤</v>
      </c>
      <c r="E824" s="16" t="s">
        <v>2150</v>
      </c>
      <c r="F824" s="16" t="s">
        <v>262</v>
      </c>
      <c r="G824" s="16" t="s">
        <v>2163</v>
      </c>
      <c r="H824" s="16" t="s">
        <v>530</v>
      </c>
      <c r="I824" s="0" t="n">
        <v>26.1</v>
      </c>
      <c r="J824" s="16" t="s">
        <v>239</v>
      </c>
      <c r="K824" s="0" t="str">
        <f aca="false">IFERROR(IF(VLOOKUP($C824,薬効分類マスタ!$A$2:$E$180,5,FALSE())=0,"",VLOOKUP($C824,薬効分類マスタ!$A$2:$E$180,5,FALSE())),"")</f>
        <v/>
      </c>
      <c r="L824" s="17"/>
      <c r="M824" s="0" t="str">
        <f aca="false">IF($K824="","",IF($L824&lt;&gt;"",$L824,VLOOKUP($C824,薬効分類マスタ!$A$2:$F$180,6,FALSE())))</f>
        <v/>
      </c>
      <c r="N824" s="0" t="str">
        <f aca="false">ASC(G824)</f>
        <v>ﾊﾟﾛｷｾﾁﾝ錠10mg｢ｹﾐﾌｧ｣</v>
      </c>
      <c r="O824" s="0" t="str">
        <f aca="false">ASC(E824)</f>
        <v>ﾊﾟﾛｷｾﾁﾝ塩酸塩水和物</v>
      </c>
      <c r="P824" s="16" t="n">
        <f aca="false">N(P823)+IF($C824=検索!$B$49,1,0)</f>
        <v>0</v>
      </c>
    </row>
    <row r="825" customFormat="false" ht="15" hidden="false" customHeight="false" outlineLevel="0" collapsed="false">
      <c r="A825" s="16" t="s">
        <v>221</v>
      </c>
      <c r="B825" s="0" t="s">
        <v>2164</v>
      </c>
      <c r="C825" s="0" t="n">
        <v>117</v>
      </c>
      <c r="D825" s="0" t="str">
        <f aca="false">IFERROR(VLOOKUP($C825,薬効分類マスタ!$A$2:$B$180,2,FALSE()),"未登録")</f>
        <v>精神神経用剤</v>
      </c>
      <c r="E825" s="16" t="s">
        <v>2150</v>
      </c>
      <c r="F825" s="16" t="s">
        <v>262</v>
      </c>
      <c r="G825" s="16" t="s">
        <v>2165</v>
      </c>
      <c r="H825" s="16" t="s">
        <v>385</v>
      </c>
      <c r="I825" s="0" t="n">
        <v>12.7</v>
      </c>
      <c r="J825" s="16" t="s">
        <v>239</v>
      </c>
      <c r="K825" s="0" t="str">
        <f aca="false">IFERROR(IF(VLOOKUP($C825,薬効分類マスタ!$A$2:$E$180,5,FALSE())=0,"",VLOOKUP($C825,薬効分類マスタ!$A$2:$E$180,5,FALSE())),"")</f>
        <v/>
      </c>
      <c r="L825" s="17"/>
      <c r="M825" s="0" t="str">
        <f aca="false">IF($K825="","",IF($L825&lt;&gt;"",$L825,VLOOKUP($C825,薬効分類マスタ!$A$2:$F$180,6,FALSE())))</f>
        <v/>
      </c>
      <c r="N825" s="0" t="str">
        <f aca="false">ASC(G825)</f>
        <v>ﾊﾟﾛｷｾﾁﾝ錠10mg｢ｻﾜｲ｣</v>
      </c>
      <c r="O825" s="0" t="str">
        <f aca="false">ASC(E825)</f>
        <v>ﾊﾟﾛｷｾﾁﾝ塩酸塩水和物</v>
      </c>
      <c r="P825" s="16" t="n">
        <f aca="false">N(P824)+IF($C825=検索!$B$49,1,0)</f>
        <v>0</v>
      </c>
    </row>
    <row r="826" customFormat="false" ht="15" hidden="false" customHeight="false" outlineLevel="0" collapsed="false">
      <c r="A826" s="16" t="s">
        <v>221</v>
      </c>
      <c r="B826" s="0" t="s">
        <v>2166</v>
      </c>
      <c r="C826" s="0" t="n">
        <v>117</v>
      </c>
      <c r="D826" s="0" t="str">
        <f aca="false">IFERROR(VLOOKUP($C826,薬効分類マスタ!$A$2:$B$180,2,FALSE()),"未登録")</f>
        <v>精神神経用剤</v>
      </c>
      <c r="E826" s="16" t="s">
        <v>2150</v>
      </c>
      <c r="F826" s="16" t="s">
        <v>262</v>
      </c>
      <c r="G826" s="16" t="s">
        <v>2167</v>
      </c>
      <c r="H826" s="16" t="s">
        <v>557</v>
      </c>
      <c r="I826" s="0" t="n">
        <v>12.7</v>
      </c>
      <c r="J826" s="16" t="s">
        <v>239</v>
      </c>
      <c r="K826" s="0" t="str">
        <f aca="false">IFERROR(IF(VLOOKUP($C826,薬効分類マスタ!$A$2:$E$180,5,FALSE())=0,"",VLOOKUP($C826,薬効分類マスタ!$A$2:$E$180,5,FALSE())),"")</f>
        <v/>
      </c>
      <c r="L826" s="17"/>
      <c r="M826" s="0" t="str">
        <f aca="false">IF($K826="","",IF($L826&lt;&gt;"",$L826,VLOOKUP($C826,薬効分類マスタ!$A$2:$F$180,6,FALSE())))</f>
        <v/>
      </c>
      <c r="N826" s="0" t="str">
        <f aca="false">ASC(G826)</f>
        <v>ﾊﾟﾛｷｾﾁﾝ錠10mg｢ﾀｶﾀ｣</v>
      </c>
      <c r="O826" s="0" t="str">
        <f aca="false">ASC(E826)</f>
        <v>ﾊﾟﾛｷｾﾁﾝ塩酸塩水和物</v>
      </c>
      <c r="P826" s="16" t="n">
        <f aca="false">N(P825)+IF($C826=検索!$B$49,1,0)</f>
        <v>0</v>
      </c>
    </row>
    <row r="827" customFormat="false" ht="15" hidden="false" customHeight="false" outlineLevel="0" collapsed="false">
      <c r="A827" s="16" t="s">
        <v>221</v>
      </c>
      <c r="B827" s="0" t="s">
        <v>2168</v>
      </c>
      <c r="C827" s="0" t="n">
        <v>117</v>
      </c>
      <c r="D827" s="0" t="str">
        <f aca="false">IFERROR(VLOOKUP($C827,薬効分類マスタ!$A$2:$B$180,2,FALSE()),"未登録")</f>
        <v>精神神経用剤</v>
      </c>
      <c r="E827" s="16" t="s">
        <v>2150</v>
      </c>
      <c r="F827" s="16" t="s">
        <v>262</v>
      </c>
      <c r="G827" s="16" t="s">
        <v>2169</v>
      </c>
      <c r="H827" s="16" t="s">
        <v>533</v>
      </c>
      <c r="I827" s="0" t="n">
        <v>12.7</v>
      </c>
      <c r="J827" s="16" t="s">
        <v>239</v>
      </c>
      <c r="K827" s="0" t="str">
        <f aca="false">IFERROR(IF(VLOOKUP($C827,薬効分類マスタ!$A$2:$E$180,5,FALSE())=0,"",VLOOKUP($C827,薬効分類マスタ!$A$2:$E$180,5,FALSE())),"")</f>
        <v/>
      </c>
      <c r="L827" s="17"/>
      <c r="M827" s="0" t="str">
        <f aca="false">IF($K827="","",IF($L827&lt;&gt;"",$L827,VLOOKUP($C827,薬効分類マスタ!$A$2:$F$180,6,FALSE())))</f>
        <v/>
      </c>
      <c r="N827" s="0" t="str">
        <f aca="false">ASC(G827)</f>
        <v>ﾊﾟﾛｷｾﾁﾝ錠10mg｢ﾄｰﾜ｣</v>
      </c>
      <c r="O827" s="0" t="str">
        <f aca="false">ASC(E827)</f>
        <v>ﾊﾟﾛｷｾﾁﾝ塩酸塩水和物</v>
      </c>
      <c r="P827" s="16" t="n">
        <f aca="false">N(P826)+IF($C827=検索!$B$49,1,0)</f>
        <v>0</v>
      </c>
    </row>
    <row r="828" customFormat="false" ht="15" hidden="false" customHeight="false" outlineLevel="0" collapsed="false">
      <c r="A828" s="16" t="s">
        <v>221</v>
      </c>
      <c r="B828" s="0" t="s">
        <v>2170</v>
      </c>
      <c r="C828" s="0" t="n">
        <v>117</v>
      </c>
      <c r="D828" s="0" t="str">
        <f aca="false">IFERROR(VLOOKUP($C828,薬効分類マスタ!$A$2:$B$180,2,FALSE()),"未登録")</f>
        <v>精神神経用剤</v>
      </c>
      <c r="E828" s="16" t="s">
        <v>2150</v>
      </c>
      <c r="F828" s="16" t="s">
        <v>262</v>
      </c>
      <c r="G828" s="16" t="s">
        <v>2171</v>
      </c>
      <c r="H828" s="16" t="s">
        <v>428</v>
      </c>
      <c r="I828" s="0" t="n">
        <v>12.7</v>
      </c>
      <c r="J828" s="16" t="s">
        <v>239</v>
      </c>
      <c r="K828" s="0" t="str">
        <f aca="false">IFERROR(IF(VLOOKUP($C828,薬効分類マスタ!$A$2:$E$180,5,FALSE())=0,"",VLOOKUP($C828,薬効分類マスタ!$A$2:$E$180,5,FALSE())),"")</f>
        <v/>
      </c>
      <c r="L828" s="17"/>
      <c r="M828" s="0" t="str">
        <f aca="false">IF($K828="","",IF($L828&lt;&gt;"",$L828,VLOOKUP($C828,薬効分類マスタ!$A$2:$F$180,6,FALSE())))</f>
        <v/>
      </c>
      <c r="N828" s="0" t="str">
        <f aca="false">ASC(G828)</f>
        <v>ﾊﾟﾛｷｾﾁﾝ錠10mg｢明治｣</v>
      </c>
      <c r="O828" s="0" t="str">
        <f aca="false">ASC(E828)</f>
        <v>ﾊﾟﾛｷｾﾁﾝ塩酸塩水和物</v>
      </c>
      <c r="P828" s="16" t="n">
        <f aca="false">N(P827)+IF($C828=検索!$B$49,1,0)</f>
        <v>0</v>
      </c>
    </row>
    <row r="829" customFormat="false" ht="15" hidden="false" customHeight="false" outlineLevel="0" collapsed="false">
      <c r="A829" s="16" t="s">
        <v>221</v>
      </c>
      <c r="B829" s="0" t="s">
        <v>2172</v>
      </c>
      <c r="C829" s="0" t="n">
        <v>117</v>
      </c>
      <c r="D829" s="0" t="str">
        <f aca="false">IFERROR(VLOOKUP($C829,薬効分類マスタ!$A$2:$B$180,2,FALSE()),"未登録")</f>
        <v>精神神経用剤</v>
      </c>
      <c r="E829" s="16" t="s">
        <v>2150</v>
      </c>
      <c r="F829" s="16" t="s">
        <v>262</v>
      </c>
      <c r="G829" s="16" t="s">
        <v>2173</v>
      </c>
      <c r="H829" s="16" t="s">
        <v>950</v>
      </c>
      <c r="I829" s="0" t="n">
        <v>12.7</v>
      </c>
      <c r="J829" s="16" t="s">
        <v>239</v>
      </c>
      <c r="K829" s="0" t="str">
        <f aca="false">IFERROR(IF(VLOOKUP($C829,薬効分類マスタ!$A$2:$E$180,5,FALSE())=0,"",VLOOKUP($C829,薬効分類マスタ!$A$2:$E$180,5,FALSE())),"")</f>
        <v/>
      </c>
      <c r="L829" s="17"/>
      <c r="M829" s="0" t="str">
        <f aca="false">IF($K829="","",IF($L829&lt;&gt;"",$L829,VLOOKUP($C829,薬効分類マスタ!$A$2:$F$180,6,FALSE())))</f>
        <v/>
      </c>
      <c r="N829" s="0" t="str">
        <f aca="false">ASC(G829)</f>
        <v>ﾊﾟﾛｷｾﾁﾝ錠10mg｢VTRS｣</v>
      </c>
      <c r="O829" s="0" t="str">
        <f aca="false">ASC(E829)</f>
        <v>ﾊﾟﾛｷｾﾁﾝ塩酸塩水和物</v>
      </c>
      <c r="P829" s="16" t="n">
        <f aca="false">N(P828)+IF($C829=検索!$B$49,1,0)</f>
        <v>0</v>
      </c>
    </row>
    <row r="830" customFormat="false" ht="15" hidden="false" customHeight="false" outlineLevel="0" collapsed="false">
      <c r="A830" s="16" t="s">
        <v>221</v>
      </c>
      <c r="B830" s="0" t="s">
        <v>2174</v>
      </c>
      <c r="C830" s="0" t="n">
        <v>117</v>
      </c>
      <c r="D830" s="0" t="str">
        <f aca="false">IFERROR(VLOOKUP($C830,薬効分類マスタ!$A$2:$B$180,2,FALSE()),"未登録")</f>
        <v>精神神経用剤</v>
      </c>
      <c r="E830" s="16" t="s">
        <v>2150</v>
      </c>
      <c r="F830" s="16" t="s">
        <v>262</v>
      </c>
      <c r="G830" s="16" t="s">
        <v>2175</v>
      </c>
      <c r="H830" s="16" t="s">
        <v>1165</v>
      </c>
      <c r="I830" s="0" t="n">
        <v>12.7</v>
      </c>
      <c r="J830" s="16" t="s">
        <v>239</v>
      </c>
      <c r="K830" s="0" t="str">
        <f aca="false">IFERROR(IF(VLOOKUP($C830,薬効分類マスタ!$A$2:$E$180,5,FALSE())=0,"",VLOOKUP($C830,薬効分類マスタ!$A$2:$E$180,5,FALSE())),"")</f>
        <v/>
      </c>
      <c r="L830" s="17"/>
      <c r="M830" s="0" t="str">
        <f aca="false">IF($K830="","",IF($L830&lt;&gt;"",$L830,VLOOKUP($C830,薬効分類マスタ!$A$2:$F$180,6,FALSE())))</f>
        <v/>
      </c>
      <c r="N830" s="0" t="str">
        <f aca="false">ASC(G830)</f>
        <v>ﾊﾟﾛｷｾﾁﾝ錠10mg｢ﾆﾌﾟﾛ｣</v>
      </c>
      <c r="O830" s="0" t="str">
        <f aca="false">ASC(E830)</f>
        <v>ﾊﾟﾛｷｾﾁﾝ塩酸塩水和物</v>
      </c>
      <c r="P830" s="16" t="n">
        <f aca="false">N(P829)+IF($C830=検索!$B$49,1,0)</f>
        <v>0</v>
      </c>
    </row>
    <row r="831" customFormat="false" ht="15" hidden="false" customHeight="false" outlineLevel="0" collapsed="false">
      <c r="A831" s="16" t="s">
        <v>221</v>
      </c>
      <c r="B831" s="0" t="s">
        <v>2176</v>
      </c>
      <c r="C831" s="0" t="n">
        <v>117</v>
      </c>
      <c r="D831" s="0" t="str">
        <f aca="false">IFERROR(VLOOKUP($C831,薬効分類マスタ!$A$2:$B$180,2,FALSE()),"未登録")</f>
        <v>精神神経用剤</v>
      </c>
      <c r="E831" s="16" t="s">
        <v>2150</v>
      </c>
      <c r="F831" s="16" t="s">
        <v>262</v>
      </c>
      <c r="G831" s="16" t="s">
        <v>2177</v>
      </c>
      <c r="H831" s="16" t="s">
        <v>542</v>
      </c>
      <c r="I831" s="0" t="n">
        <v>12.7</v>
      </c>
      <c r="J831" s="16" t="s">
        <v>239</v>
      </c>
      <c r="K831" s="0" t="str">
        <f aca="false">IFERROR(IF(VLOOKUP($C831,薬効分類マスタ!$A$2:$E$180,5,FALSE())=0,"",VLOOKUP($C831,薬効分類マスタ!$A$2:$E$180,5,FALSE())),"")</f>
        <v/>
      </c>
      <c r="L831" s="17"/>
      <c r="M831" s="0" t="str">
        <f aca="false">IF($K831="","",IF($L831&lt;&gt;"",$L831,VLOOKUP($C831,薬効分類マスタ!$A$2:$F$180,6,FALSE())))</f>
        <v/>
      </c>
      <c r="N831" s="0" t="str">
        <f aca="false">ASC(G831)</f>
        <v>ﾊﾟﾛｷｾﾁﾝ錠10mg｢NIG｣</v>
      </c>
      <c r="O831" s="0" t="str">
        <f aca="false">ASC(E831)</f>
        <v>ﾊﾟﾛｷｾﾁﾝ塩酸塩水和物</v>
      </c>
      <c r="P831" s="16" t="n">
        <f aca="false">N(P830)+IF($C831=検索!$B$49,1,0)</f>
        <v>0</v>
      </c>
    </row>
    <row r="832" customFormat="false" ht="15" hidden="false" customHeight="false" outlineLevel="0" collapsed="false">
      <c r="A832" s="16" t="s">
        <v>221</v>
      </c>
      <c r="B832" s="0" t="s">
        <v>2178</v>
      </c>
      <c r="C832" s="0" t="n">
        <v>117</v>
      </c>
      <c r="D832" s="0" t="str">
        <f aca="false">IFERROR(VLOOKUP($C832,薬効分類マスタ!$A$2:$B$180,2,FALSE()),"未登録")</f>
        <v>精神神経用剤</v>
      </c>
      <c r="E832" s="16" t="s">
        <v>2150</v>
      </c>
      <c r="F832" s="16" t="s">
        <v>445</v>
      </c>
      <c r="G832" s="16" t="s">
        <v>2179</v>
      </c>
      <c r="I832" s="0" t="n">
        <v>17</v>
      </c>
      <c r="J832" s="16" t="s">
        <v>239</v>
      </c>
      <c r="K832" s="0" t="str">
        <f aca="false">IFERROR(IF(VLOOKUP($C832,薬効分類マスタ!$A$2:$E$180,5,FALSE())=0,"",VLOOKUP($C832,薬効分類マスタ!$A$2:$E$180,5,FALSE())),"")</f>
        <v/>
      </c>
      <c r="L832" s="17"/>
      <c r="M832" s="0" t="str">
        <f aca="false">IF($K832="","",IF($L832&lt;&gt;"",$L832,VLOOKUP($C832,薬効分類マスタ!$A$2:$F$180,6,FALSE())))</f>
        <v/>
      </c>
      <c r="N832" s="0" t="str">
        <f aca="false">ASC(G832)</f>
        <v>ﾊﾟﾛｷｾﾁﾝ塩酸塩20mg錠</v>
      </c>
      <c r="O832" s="0" t="str">
        <f aca="false">ASC(E832)</f>
        <v>ﾊﾟﾛｷｾﾁﾝ塩酸塩水和物</v>
      </c>
      <c r="P832" s="16" t="n">
        <f aca="false">N(P831)+IF($C832=検索!$B$49,1,0)</f>
        <v>0</v>
      </c>
    </row>
    <row r="833" customFormat="false" ht="15" hidden="false" customHeight="false" outlineLevel="0" collapsed="false">
      <c r="A833" s="16" t="s">
        <v>221</v>
      </c>
      <c r="B833" s="0" t="s">
        <v>2180</v>
      </c>
      <c r="C833" s="0" t="n">
        <v>117</v>
      </c>
      <c r="D833" s="0" t="str">
        <f aca="false">IFERROR(VLOOKUP($C833,薬効分類マスタ!$A$2:$B$180,2,FALSE()),"未登録")</f>
        <v>精神神経用剤</v>
      </c>
      <c r="E833" s="16" t="s">
        <v>2150</v>
      </c>
      <c r="F833" s="16" t="s">
        <v>445</v>
      </c>
      <c r="G833" s="16" t="s">
        <v>2181</v>
      </c>
      <c r="H833" s="16" t="s">
        <v>304</v>
      </c>
      <c r="I833" s="0" t="n">
        <v>23</v>
      </c>
      <c r="J833" s="16" t="s">
        <v>239</v>
      </c>
      <c r="K833" s="0" t="str">
        <f aca="false">IFERROR(IF(VLOOKUP($C833,薬効分類マスタ!$A$2:$E$180,5,FALSE())=0,"",VLOOKUP($C833,薬効分類マスタ!$A$2:$E$180,5,FALSE())),"")</f>
        <v/>
      </c>
      <c r="L833" s="17"/>
      <c r="M833" s="0" t="str">
        <f aca="false">IF($K833="","",IF($L833&lt;&gt;"",$L833,VLOOKUP($C833,薬効分類マスタ!$A$2:$F$180,6,FALSE())))</f>
        <v/>
      </c>
      <c r="N833" s="0" t="str">
        <f aca="false">ASC(G833)</f>
        <v>ﾊﾟﾛｷｾﾁﾝ錠20mg｢AA｣</v>
      </c>
      <c r="O833" s="0" t="str">
        <f aca="false">ASC(E833)</f>
        <v>ﾊﾟﾛｷｾﾁﾝ塩酸塩水和物</v>
      </c>
      <c r="P833" s="16" t="n">
        <f aca="false">N(P832)+IF($C833=検索!$B$49,1,0)</f>
        <v>0</v>
      </c>
    </row>
    <row r="834" customFormat="false" ht="15" hidden="false" customHeight="false" outlineLevel="0" collapsed="false">
      <c r="A834" s="16" t="s">
        <v>221</v>
      </c>
      <c r="B834" s="0" t="s">
        <v>2182</v>
      </c>
      <c r="C834" s="0" t="n">
        <v>117</v>
      </c>
      <c r="D834" s="0" t="str">
        <f aca="false">IFERROR(VLOOKUP($C834,薬効分類マスタ!$A$2:$B$180,2,FALSE()),"未登録")</f>
        <v>精神神経用剤</v>
      </c>
      <c r="E834" s="16" t="s">
        <v>2150</v>
      </c>
      <c r="F834" s="16" t="s">
        <v>445</v>
      </c>
      <c r="G834" s="16" t="s">
        <v>2183</v>
      </c>
      <c r="H834" s="16" t="s">
        <v>1464</v>
      </c>
      <c r="I834" s="0" t="n">
        <v>23</v>
      </c>
      <c r="J834" s="16" t="s">
        <v>239</v>
      </c>
      <c r="K834" s="0" t="str">
        <f aca="false">IFERROR(IF(VLOOKUP($C834,薬効分類マスタ!$A$2:$E$180,5,FALSE())=0,"",VLOOKUP($C834,薬効分類マスタ!$A$2:$E$180,5,FALSE())),"")</f>
        <v/>
      </c>
      <c r="L834" s="17"/>
      <c r="M834" s="0" t="str">
        <f aca="false">IF($K834="","",IF($L834&lt;&gt;"",$L834,VLOOKUP($C834,薬効分類マスタ!$A$2:$F$180,6,FALSE())))</f>
        <v/>
      </c>
      <c r="N834" s="0" t="str">
        <f aca="false">ASC(G834)</f>
        <v>ﾊﾟﾛｷｾﾁﾝ錠20mg｢DSEP｣</v>
      </c>
      <c r="O834" s="0" t="str">
        <f aca="false">ASC(E834)</f>
        <v>ﾊﾟﾛｷｾﾁﾝ塩酸塩水和物</v>
      </c>
      <c r="P834" s="16" t="n">
        <f aca="false">N(P833)+IF($C834=検索!$B$49,1,0)</f>
        <v>0</v>
      </c>
    </row>
    <row r="835" customFormat="false" ht="15" hidden="false" customHeight="false" outlineLevel="0" collapsed="false">
      <c r="A835" s="16" t="s">
        <v>221</v>
      </c>
      <c r="B835" s="0" t="s">
        <v>2184</v>
      </c>
      <c r="C835" s="0" t="n">
        <v>117</v>
      </c>
      <c r="D835" s="0" t="str">
        <f aca="false">IFERROR(VLOOKUP($C835,薬効分類マスタ!$A$2:$B$180,2,FALSE()),"未登録")</f>
        <v>精神神経用剤</v>
      </c>
      <c r="E835" s="16" t="s">
        <v>2150</v>
      </c>
      <c r="F835" s="16" t="s">
        <v>445</v>
      </c>
      <c r="G835" s="16" t="s">
        <v>2185</v>
      </c>
      <c r="H835" s="16" t="s">
        <v>527</v>
      </c>
      <c r="I835" s="0" t="n">
        <v>23</v>
      </c>
      <c r="J835" s="16" t="s">
        <v>239</v>
      </c>
      <c r="K835" s="0" t="str">
        <f aca="false">IFERROR(IF(VLOOKUP($C835,薬効分類マスタ!$A$2:$E$180,5,FALSE())=0,"",VLOOKUP($C835,薬効分類マスタ!$A$2:$E$180,5,FALSE())),"")</f>
        <v/>
      </c>
      <c r="L835" s="17"/>
      <c r="M835" s="0" t="str">
        <f aca="false">IF($K835="","",IF($L835&lt;&gt;"",$L835,VLOOKUP($C835,薬効分類マスタ!$A$2:$F$180,6,FALSE())))</f>
        <v/>
      </c>
      <c r="N835" s="0" t="str">
        <f aca="false">ASC(G835)</f>
        <v>ﾊﾟﾛｷｾﾁﾝ錠20mg｢JG｣</v>
      </c>
      <c r="O835" s="0" t="str">
        <f aca="false">ASC(E835)</f>
        <v>ﾊﾟﾛｷｾﾁﾝ塩酸塩水和物</v>
      </c>
      <c r="P835" s="16" t="n">
        <f aca="false">N(P834)+IF($C835=検索!$B$49,1,0)</f>
        <v>0</v>
      </c>
    </row>
    <row r="836" customFormat="false" ht="15" hidden="false" customHeight="false" outlineLevel="0" collapsed="false">
      <c r="A836" s="16" t="s">
        <v>221</v>
      </c>
      <c r="B836" s="0" t="s">
        <v>2186</v>
      </c>
      <c r="C836" s="0" t="n">
        <v>117</v>
      </c>
      <c r="D836" s="0" t="str">
        <f aca="false">IFERROR(VLOOKUP($C836,薬効分類マスタ!$A$2:$B$180,2,FALSE()),"未登録")</f>
        <v>精神神経用剤</v>
      </c>
      <c r="E836" s="16" t="s">
        <v>2150</v>
      </c>
      <c r="F836" s="16" t="s">
        <v>445</v>
      </c>
      <c r="G836" s="16" t="s">
        <v>2187</v>
      </c>
      <c r="H836" s="16" t="s">
        <v>1067</v>
      </c>
      <c r="I836" s="0" t="n">
        <v>23</v>
      </c>
      <c r="J836" s="16" t="s">
        <v>239</v>
      </c>
      <c r="K836" s="0" t="str">
        <f aca="false">IFERROR(IF(VLOOKUP($C836,薬効分類マスタ!$A$2:$E$180,5,FALSE())=0,"",VLOOKUP($C836,薬効分類マスタ!$A$2:$E$180,5,FALSE())),"")</f>
        <v/>
      </c>
      <c r="L836" s="17"/>
      <c r="M836" s="0" t="str">
        <f aca="false">IF($K836="","",IF($L836&lt;&gt;"",$L836,VLOOKUP($C836,薬効分類マスタ!$A$2:$F$180,6,FALSE())))</f>
        <v/>
      </c>
      <c r="N836" s="0" t="str">
        <f aca="false">ASC(G836)</f>
        <v>ﾊﾟﾛｷｾﾁﾝ錠20mg｢TCK｣</v>
      </c>
      <c r="O836" s="0" t="str">
        <f aca="false">ASC(E836)</f>
        <v>ﾊﾟﾛｷｾﾁﾝ塩酸塩水和物</v>
      </c>
      <c r="P836" s="16" t="n">
        <f aca="false">N(P835)+IF($C836=検索!$B$49,1,0)</f>
        <v>0</v>
      </c>
    </row>
    <row r="837" customFormat="false" ht="15" hidden="false" customHeight="false" outlineLevel="0" collapsed="false">
      <c r="A837" s="16" t="s">
        <v>221</v>
      </c>
      <c r="B837" s="0" t="s">
        <v>2188</v>
      </c>
      <c r="C837" s="0" t="n">
        <v>117</v>
      </c>
      <c r="D837" s="0" t="str">
        <f aca="false">IFERROR(VLOOKUP($C837,薬効分類マスタ!$A$2:$B$180,2,FALSE()),"未登録")</f>
        <v>精神神経用剤</v>
      </c>
      <c r="E837" s="16" t="s">
        <v>2150</v>
      </c>
      <c r="F837" s="16" t="s">
        <v>445</v>
      </c>
      <c r="G837" s="16" t="s">
        <v>2189</v>
      </c>
      <c r="H837" s="16" t="s">
        <v>1300</v>
      </c>
      <c r="I837" s="0" t="n">
        <v>23</v>
      </c>
      <c r="J837" s="16" t="s">
        <v>239</v>
      </c>
      <c r="K837" s="0" t="str">
        <f aca="false">IFERROR(IF(VLOOKUP($C837,薬効分類マスタ!$A$2:$E$180,5,FALSE())=0,"",VLOOKUP($C837,薬効分類マスタ!$A$2:$E$180,5,FALSE())),"")</f>
        <v/>
      </c>
      <c r="L837" s="17"/>
      <c r="M837" s="0" t="str">
        <f aca="false">IF($K837="","",IF($L837&lt;&gt;"",$L837,VLOOKUP($C837,薬効分類マスタ!$A$2:$F$180,6,FALSE())))</f>
        <v/>
      </c>
      <c r="N837" s="0" t="str">
        <f aca="false">ASC(G837)</f>
        <v>ﾊﾟﾛｷｾﾁﾝ錠20mg｢ｵｰﾊﾗ｣</v>
      </c>
      <c r="O837" s="0" t="str">
        <f aca="false">ASC(E837)</f>
        <v>ﾊﾟﾛｷｾﾁﾝ塩酸塩水和物</v>
      </c>
      <c r="P837" s="16" t="n">
        <f aca="false">N(P836)+IF($C837=検索!$B$49,1,0)</f>
        <v>0</v>
      </c>
    </row>
    <row r="838" customFormat="false" ht="15" hidden="false" customHeight="false" outlineLevel="0" collapsed="false">
      <c r="A838" s="16" t="s">
        <v>221</v>
      </c>
      <c r="B838" s="0" t="s">
        <v>2190</v>
      </c>
      <c r="C838" s="0" t="n">
        <v>117</v>
      </c>
      <c r="D838" s="0" t="str">
        <f aca="false">IFERROR(VLOOKUP($C838,薬効分類マスタ!$A$2:$B$180,2,FALSE()),"未登録")</f>
        <v>精神神経用剤</v>
      </c>
      <c r="E838" s="16" t="s">
        <v>2150</v>
      </c>
      <c r="F838" s="16" t="s">
        <v>445</v>
      </c>
      <c r="G838" s="16" t="s">
        <v>2191</v>
      </c>
      <c r="H838" s="16" t="s">
        <v>831</v>
      </c>
      <c r="I838" s="0" t="n">
        <v>23</v>
      </c>
      <c r="J838" s="16" t="s">
        <v>239</v>
      </c>
      <c r="K838" s="0" t="str">
        <f aca="false">IFERROR(IF(VLOOKUP($C838,薬効分類マスタ!$A$2:$E$180,5,FALSE())=0,"",VLOOKUP($C838,薬効分類マスタ!$A$2:$E$180,5,FALSE())),"")</f>
        <v/>
      </c>
      <c r="L838" s="17"/>
      <c r="M838" s="0" t="str">
        <f aca="false">IF($K838="","",IF($L838&lt;&gt;"",$L838,VLOOKUP($C838,薬効分類マスタ!$A$2:$F$180,6,FALSE())))</f>
        <v/>
      </c>
      <c r="N838" s="0" t="str">
        <f aca="false">ASC(G838)</f>
        <v>ﾊﾟﾛｷｾﾁﾝ錠20mg｢科研｣</v>
      </c>
      <c r="O838" s="0" t="str">
        <f aca="false">ASC(E838)</f>
        <v>ﾊﾟﾛｷｾﾁﾝ塩酸塩水和物</v>
      </c>
      <c r="P838" s="16" t="n">
        <f aca="false">N(P837)+IF($C838=検索!$B$49,1,0)</f>
        <v>0</v>
      </c>
    </row>
    <row r="839" customFormat="false" ht="15" hidden="false" customHeight="false" outlineLevel="0" collapsed="false">
      <c r="A839" s="16" t="s">
        <v>221</v>
      </c>
      <c r="B839" s="0" t="s">
        <v>2192</v>
      </c>
      <c r="C839" s="0" t="n">
        <v>117</v>
      </c>
      <c r="D839" s="0" t="str">
        <f aca="false">IFERROR(VLOOKUP($C839,薬効分類マスタ!$A$2:$B$180,2,FALSE()),"未登録")</f>
        <v>精神神経用剤</v>
      </c>
      <c r="E839" s="16" t="s">
        <v>2150</v>
      </c>
      <c r="F839" s="16" t="s">
        <v>445</v>
      </c>
      <c r="G839" s="16" t="s">
        <v>2193</v>
      </c>
      <c r="H839" s="16" t="s">
        <v>530</v>
      </c>
      <c r="I839" s="0" t="n">
        <v>46.6</v>
      </c>
      <c r="J839" s="16" t="s">
        <v>239</v>
      </c>
      <c r="K839" s="0" t="str">
        <f aca="false">IFERROR(IF(VLOOKUP($C839,薬効分類マスタ!$A$2:$E$180,5,FALSE())=0,"",VLOOKUP($C839,薬効分類マスタ!$A$2:$E$180,5,FALSE())),"")</f>
        <v/>
      </c>
      <c r="L839" s="17"/>
      <c r="M839" s="0" t="str">
        <f aca="false">IF($K839="","",IF($L839&lt;&gt;"",$L839,VLOOKUP($C839,薬効分類マスタ!$A$2:$F$180,6,FALSE())))</f>
        <v/>
      </c>
      <c r="N839" s="0" t="str">
        <f aca="false">ASC(G839)</f>
        <v>ﾊﾟﾛｷｾﾁﾝ錠20mg｢ｹﾐﾌｧ｣</v>
      </c>
      <c r="O839" s="0" t="str">
        <f aca="false">ASC(E839)</f>
        <v>ﾊﾟﾛｷｾﾁﾝ塩酸塩水和物</v>
      </c>
      <c r="P839" s="16" t="n">
        <f aca="false">N(P838)+IF($C839=検索!$B$49,1,0)</f>
        <v>0</v>
      </c>
    </row>
    <row r="840" customFormat="false" ht="15" hidden="false" customHeight="false" outlineLevel="0" collapsed="false">
      <c r="A840" s="16" t="s">
        <v>221</v>
      </c>
      <c r="B840" s="0" t="s">
        <v>2194</v>
      </c>
      <c r="C840" s="0" t="n">
        <v>117</v>
      </c>
      <c r="D840" s="0" t="str">
        <f aca="false">IFERROR(VLOOKUP($C840,薬効分類マスタ!$A$2:$B$180,2,FALSE()),"未登録")</f>
        <v>精神神経用剤</v>
      </c>
      <c r="E840" s="16" t="s">
        <v>2150</v>
      </c>
      <c r="F840" s="16" t="s">
        <v>445</v>
      </c>
      <c r="G840" s="16" t="s">
        <v>2195</v>
      </c>
      <c r="H840" s="16" t="s">
        <v>385</v>
      </c>
      <c r="I840" s="0" t="n">
        <v>23</v>
      </c>
      <c r="J840" s="16" t="s">
        <v>239</v>
      </c>
      <c r="K840" s="0" t="str">
        <f aca="false">IFERROR(IF(VLOOKUP($C840,薬効分類マスタ!$A$2:$E$180,5,FALSE())=0,"",VLOOKUP($C840,薬効分類マスタ!$A$2:$E$180,5,FALSE())),"")</f>
        <v/>
      </c>
      <c r="L840" s="17"/>
      <c r="M840" s="0" t="str">
        <f aca="false">IF($K840="","",IF($L840&lt;&gt;"",$L840,VLOOKUP($C840,薬効分類マスタ!$A$2:$F$180,6,FALSE())))</f>
        <v/>
      </c>
      <c r="N840" s="0" t="str">
        <f aca="false">ASC(G840)</f>
        <v>ﾊﾟﾛｷｾﾁﾝ錠20mg｢ｻﾜｲ｣</v>
      </c>
      <c r="O840" s="0" t="str">
        <f aca="false">ASC(E840)</f>
        <v>ﾊﾟﾛｷｾﾁﾝ塩酸塩水和物</v>
      </c>
      <c r="P840" s="16" t="n">
        <f aca="false">N(P839)+IF($C840=検索!$B$49,1,0)</f>
        <v>0</v>
      </c>
    </row>
    <row r="841" customFormat="false" ht="15" hidden="false" customHeight="false" outlineLevel="0" collapsed="false">
      <c r="A841" s="16" t="s">
        <v>221</v>
      </c>
      <c r="B841" s="0" t="s">
        <v>2196</v>
      </c>
      <c r="C841" s="0" t="n">
        <v>117</v>
      </c>
      <c r="D841" s="0" t="str">
        <f aca="false">IFERROR(VLOOKUP($C841,薬効分類マスタ!$A$2:$B$180,2,FALSE()),"未登録")</f>
        <v>精神神経用剤</v>
      </c>
      <c r="E841" s="16" t="s">
        <v>2150</v>
      </c>
      <c r="F841" s="16" t="s">
        <v>445</v>
      </c>
      <c r="G841" s="16" t="s">
        <v>2197</v>
      </c>
      <c r="H841" s="16" t="s">
        <v>557</v>
      </c>
      <c r="I841" s="0" t="n">
        <v>23</v>
      </c>
      <c r="J841" s="16" t="s">
        <v>239</v>
      </c>
      <c r="K841" s="0" t="str">
        <f aca="false">IFERROR(IF(VLOOKUP($C841,薬効分類マスタ!$A$2:$E$180,5,FALSE())=0,"",VLOOKUP($C841,薬効分類マスタ!$A$2:$E$180,5,FALSE())),"")</f>
        <v/>
      </c>
      <c r="L841" s="17"/>
      <c r="M841" s="0" t="str">
        <f aca="false">IF($K841="","",IF($L841&lt;&gt;"",$L841,VLOOKUP($C841,薬効分類マスタ!$A$2:$F$180,6,FALSE())))</f>
        <v/>
      </c>
      <c r="N841" s="0" t="str">
        <f aca="false">ASC(G841)</f>
        <v>ﾊﾟﾛｷｾﾁﾝ錠20mg｢ﾀｶﾀ｣</v>
      </c>
      <c r="O841" s="0" t="str">
        <f aca="false">ASC(E841)</f>
        <v>ﾊﾟﾛｷｾﾁﾝ塩酸塩水和物</v>
      </c>
      <c r="P841" s="16" t="n">
        <f aca="false">N(P840)+IF($C841=検索!$B$49,1,0)</f>
        <v>0</v>
      </c>
    </row>
    <row r="842" customFormat="false" ht="15" hidden="false" customHeight="false" outlineLevel="0" collapsed="false">
      <c r="A842" s="16" t="s">
        <v>221</v>
      </c>
      <c r="B842" s="0" t="s">
        <v>2198</v>
      </c>
      <c r="C842" s="0" t="n">
        <v>117</v>
      </c>
      <c r="D842" s="0" t="str">
        <f aca="false">IFERROR(VLOOKUP($C842,薬効分類マスタ!$A$2:$B$180,2,FALSE()),"未登録")</f>
        <v>精神神経用剤</v>
      </c>
      <c r="E842" s="16" t="s">
        <v>2150</v>
      </c>
      <c r="F842" s="16" t="s">
        <v>445</v>
      </c>
      <c r="G842" s="16" t="s">
        <v>2199</v>
      </c>
      <c r="H842" s="16" t="s">
        <v>533</v>
      </c>
      <c r="I842" s="0" t="n">
        <v>23</v>
      </c>
      <c r="J842" s="16" t="s">
        <v>239</v>
      </c>
      <c r="K842" s="0" t="str">
        <f aca="false">IFERROR(IF(VLOOKUP($C842,薬効分類マスタ!$A$2:$E$180,5,FALSE())=0,"",VLOOKUP($C842,薬効分類マスタ!$A$2:$E$180,5,FALSE())),"")</f>
        <v/>
      </c>
      <c r="L842" s="17"/>
      <c r="M842" s="0" t="str">
        <f aca="false">IF($K842="","",IF($L842&lt;&gt;"",$L842,VLOOKUP($C842,薬効分類マスタ!$A$2:$F$180,6,FALSE())))</f>
        <v/>
      </c>
      <c r="N842" s="0" t="str">
        <f aca="false">ASC(G842)</f>
        <v>ﾊﾟﾛｷｾﾁﾝ錠20mg｢ﾄｰﾜ｣</v>
      </c>
      <c r="O842" s="0" t="str">
        <f aca="false">ASC(E842)</f>
        <v>ﾊﾟﾛｷｾﾁﾝ塩酸塩水和物</v>
      </c>
      <c r="P842" s="16" t="n">
        <f aca="false">N(P841)+IF($C842=検索!$B$49,1,0)</f>
        <v>0</v>
      </c>
    </row>
    <row r="843" customFormat="false" ht="15" hidden="false" customHeight="false" outlineLevel="0" collapsed="false">
      <c r="A843" s="16" t="s">
        <v>221</v>
      </c>
      <c r="B843" s="0" t="s">
        <v>2200</v>
      </c>
      <c r="C843" s="0" t="n">
        <v>117</v>
      </c>
      <c r="D843" s="0" t="str">
        <f aca="false">IFERROR(VLOOKUP($C843,薬効分類マスタ!$A$2:$B$180,2,FALSE()),"未登録")</f>
        <v>精神神経用剤</v>
      </c>
      <c r="E843" s="16" t="s">
        <v>2150</v>
      </c>
      <c r="F843" s="16" t="s">
        <v>445</v>
      </c>
      <c r="G843" s="16" t="s">
        <v>2201</v>
      </c>
      <c r="H843" s="16" t="s">
        <v>428</v>
      </c>
      <c r="I843" s="0" t="n">
        <v>23</v>
      </c>
      <c r="J843" s="16" t="s">
        <v>239</v>
      </c>
      <c r="K843" s="0" t="str">
        <f aca="false">IFERROR(IF(VLOOKUP($C843,薬効分類マスタ!$A$2:$E$180,5,FALSE())=0,"",VLOOKUP($C843,薬効分類マスタ!$A$2:$E$180,5,FALSE())),"")</f>
        <v/>
      </c>
      <c r="L843" s="17"/>
      <c r="M843" s="0" t="str">
        <f aca="false">IF($K843="","",IF($L843&lt;&gt;"",$L843,VLOOKUP($C843,薬効分類マスタ!$A$2:$F$180,6,FALSE())))</f>
        <v/>
      </c>
      <c r="N843" s="0" t="str">
        <f aca="false">ASC(G843)</f>
        <v>ﾊﾟﾛｷｾﾁﾝ錠20mg｢明治｣</v>
      </c>
      <c r="O843" s="0" t="str">
        <f aca="false">ASC(E843)</f>
        <v>ﾊﾟﾛｷｾﾁﾝ塩酸塩水和物</v>
      </c>
      <c r="P843" s="16" t="n">
        <f aca="false">N(P842)+IF($C843=検索!$B$49,1,0)</f>
        <v>0</v>
      </c>
    </row>
    <row r="844" customFormat="false" ht="15" hidden="false" customHeight="false" outlineLevel="0" collapsed="false">
      <c r="A844" s="16" t="s">
        <v>221</v>
      </c>
      <c r="B844" s="0" t="s">
        <v>2202</v>
      </c>
      <c r="C844" s="0" t="n">
        <v>117</v>
      </c>
      <c r="D844" s="0" t="str">
        <f aca="false">IFERROR(VLOOKUP($C844,薬効分類マスタ!$A$2:$B$180,2,FALSE()),"未登録")</f>
        <v>精神神経用剤</v>
      </c>
      <c r="E844" s="16" t="s">
        <v>2150</v>
      </c>
      <c r="F844" s="16" t="s">
        <v>445</v>
      </c>
      <c r="G844" s="16" t="s">
        <v>2203</v>
      </c>
      <c r="H844" s="16" t="s">
        <v>950</v>
      </c>
      <c r="I844" s="0" t="n">
        <v>23</v>
      </c>
      <c r="J844" s="16" t="s">
        <v>239</v>
      </c>
      <c r="K844" s="0" t="str">
        <f aca="false">IFERROR(IF(VLOOKUP($C844,薬効分類マスタ!$A$2:$E$180,5,FALSE())=0,"",VLOOKUP($C844,薬効分類マスタ!$A$2:$E$180,5,FALSE())),"")</f>
        <v/>
      </c>
      <c r="L844" s="17"/>
      <c r="M844" s="0" t="str">
        <f aca="false">IF($K844="","",IF($L844&lt;&gt;"",$L844,VLOOKUP($C844,薬効分類マスタ!$A$2:$F$180,6,FALSE())))</f>
        <v/>
      </c>
      <c r="N844" s="0" t="str">
        <f aca="false">ASC(G844)</f>
        <v>ﾊﾟﾛｷｾﾁﾝ錠20mg｢VTRS｣</v>
      </c>
      <c r="O844" s="0" t="str">
        <f aca="false">ASC(E844)</f>
        <v>ﾊﾟﾛｷｾﾁﾝ塩酸塩水和物</v>
      </c>
      <c r="P844" s="16" t="n">
        <f aca="false">N(P843)+IF($C844=検索!$B$49,1,0)</f>
        <v>0</v>
      </c>
    </row>
    <row r="845" customFormat="false" ht="15" hidden="false" customHeight="false" outlineLevel="0" collapsed="false">
      <c r="A845" s="16" t="s">
        <v>221</v>
      </c>
      <c r="B845" s="0" t="s">
        <v>2204</v>
      </c>
      <c r="C845" s="0" t="n">
        <v>117</v>
      </c>
      <c r="D845" s="0" t="str">
        <f aca="false">IFERROR(VLOOKUP($C845,薬効分類マスタ!$A$2:$B$180,2,FALSE()),"未登録")</f>
        <v>精神神経用剤</v>
      </c>
      <c r="E845" s="16" t="s">
        <v>2150</v>
      </c>
      <c r="F845" s="16" t="s">
        <v>445</v>
      </c>
      <c r="G845" s="16" t="s">
        <v>2205</v>
      </c>
      <c r="H845" s="16" t="s">
        <v>1165</v>
      </c>
      <c r="I845" s="0" t="n">
        <v>23</v>
      </c>
      <c r="J845" s="16" t="s">
        <v>239</v>
      </c>
      <c r="K845" s="0" t="str">
        <f aca="false">IFERROR(IF(VLOOKUP($C845,薬効分類マスタ!$A$2:$E$180,5,FALSE())=0,"",VLOOKUP($C845,薬効分類マスタ!$A$2:$E$180,5,FALSE())),"")</f>
        <v/>
      </c>
      <c r="L845" s="17"/>
      <c r="M845" s="0" t="str">
        <f aca="false">IF($K845="","",IF($L845&lt;&gt;"",$L845,VLOOKUP($C845,薬効分類マスタ!$A$2:$F$180,6,FALSE())))</f>
        <v/>
      </c>
      <c r="N845" s="0" t="str">
        <f aca="false">ASC(G845)</f>
        <v>ﾊﾟﾛｷｾﾁﾝ錠20mg｢ﾆﾌﾟﾛ｣</v>
      </c>
      <c r="O845" s="0" t="str">
        <f aca="false">ASC(E845)</f>
        <v>ﾊﾟﾛｷｾﾁﾝ塩酸塩水和物</v>
      </c>
      <c r="P845" s="16" t="n">
        <f aca="false">N(P844)+IF($C845=検索!$B$49,1,0)</f>
        <v>0</v>
      </c>
    </row>
    <row r="846" customFormat="false" ht="15" hidden="false" customHeight="false" outlineLevel="0" collapsed="false">
      <c r="A846" s="16" t="s">
        <v>221</v>
      </c>
      <c r="B846" s="0" t="s">
        <v>2206</v>
      </c>
      <c r="C846" s="0" t="n">
        <v>117</v>
      </c>
      <c r="D846" s="0" t="str">
        <f aca="false">IFERROR(VLOOKUP($C846,薬効分類マスタ!$A$2:$B$180,2,FALSE()),"未登録")</f>
        <v>精神神経用剤</v>
      </c>
      <c r="E846" s="16" t="s">
        <v>2150</v>
      </c>
      <c r="F846" s="16" t="s">
        <v>445</v>
      </c>
      <c r="G846" s="16" t="s">
        <v>2207</v>
      </c>
      <c r="H846" s="16" t="s">
        <v>542</v>
      </c>
      <c r="I846" s="0" t="n">
        <v>23</v>
      </c>
      <c r="J846" s="16" t="s">
        <v>239</v>
      </c>
      <c r="K846" s="0" t="str">
        <f aca="false">IFERROR(IF(VLOOKUP($C846,薬効分類マスタ!$A$2:$E$180,5,FALSE())=0,"",VLOOKUP($C846,薬効分類マスタ!$A$2:$E$180,5,FALSE())),"")</f>
        <v/>
      </c>
      <c r="L846" s="17"/>
      <c r="M846" s="0" t="str">
        <f aca="false">IF($K846="","",IF($L846&lt;&gt;"",$L846,VLOOKUP($C846,薬効分類マスタ!$A$2:$F$180,6,FALSE())))</f>
        <v/>
      </c>
      <c r="N846" s="0" t="str">
        <f aca="false">ASC(G846)</f>
        <v>ﾊﾟﾛｷｾﾁﾝ錠20mg｢NIG｣</v>
      </c>
      <c r="O846" s="0" t="str">
        <f aca="false">ASC(E846)</f>
        <v>ﾊﾟﾛｷｾﾁﾝ塩酸塩水和物</v>
      </c>
      <c r="P846" s="16" t="n">
        <f aca="false">N(P845)+IF($C846=検索!$B$49,1,0)</f>
        <v>0</v>
      </c>
    </row>
    <row r="847" customFormat="false" ht="15" hidden="false" customHeight="false" outlineLevel="0" collapsed="false">
      <c r="A847" s="16" t="s">
        <v>221</v>
      </c>
      <c r="B847" s="0" t="s">
        <v>2208</v>
      </c>
      <c r="C847" s="0" t="n">
        <v>117</v>
      </c>
      <c r="D847" s="0" t="str">
        <f aca="false">IFERROR(VLOOKUP($C847,薬効分類マスタ!$A$2:$B$180,2,FALSE()),"未登録")</f>
        <v>精神神経用剤</v>
      </c>
      <c r="E847" s="16" t="s">
        <v>2150</v>
      </c>
      <c r="F847" s="16" t="s">
        <v>257</v>
      </c>
      <c r="G847" s="16" t="s">
        <v>2209</v>
      </c>
      <c r="I847" s="0" t="n">
        <v>10.8</v>
      </c>
      <c r="J847" s="16" t="s">
        <v>239</v>
      </c>
      <c r="K847" s="0" t="str">
        <f aca="false">IFERROR(IF(VLOOKUP($C847,薬効分類マスタ!$A$2:$E$180,5,FALSE())=0,"",VLOOKUP($C847,薬効分類マスタ!$A$2:$E$180,5,FALSE())),"")</f>
        <v/>
      </c>
      <c r="L847" s="17"/>
      <c r="M847" s="0" t="str">
        <f aca="false">IF($K847="","",IF($L847&lt;&gt;"",$L847,VLOOKUP($C847,薬効分類マスタ!$A$2:$F$180,6,FALSE())))</f>
        <v/>
      </c>
      <c r="N847" s="0" t="str">
        <f aca="false">ASC(G847)</f>
        <v>ﾊﾟﾛｷｾﾁﾝ塩酸塩5mg錠</v>
      </c>
      <c r="O847" s="0" t="str">
        <f aca="false">ASC(E847)</f>
        <v>ﾊﾟﾛｷｾﾁﾝ塩酸塩水和物</v>
      </c>
      <c r="P847" s="16" t="n">
        <f aca="false">N(P846)+IF($C847=検索!$B$49,1,0)</f>
        <v>0</v>
      </c>
    </row>
    <row r="848" customFormat="false" ht="15" hidden="false" customHeight="false" outlineLevel="0" collapsed="false">
      <c r="A848" s="16" t="s">
        <v>221</v>
      </c>
      <c r="B848" s="0" t="s">
        <v>2210</v>
      </c>
      <c r="C848" s="0" t="n">
        <v>117</v>
      </c>
      <c r="D848" s="0" t="str">
        <f aca="false">IFERROR(VLOOKUP($C848,薬効分類マスタ!$A$2:$B$180,2,FALSE()),"未登録")</f>
        <v>精神神経用剤</v>
      </c>
      <c r="E848" s="16" t="s">
        <v>2150</v>
      </c>
      <c r="F848" s="16" t="s">
        <v>257</v>
      </c>
      <c r="G848" s="16" t="s">
        <v>2211</v>
      </c>
      <c r="H848" s="16" t="s">
        <v>530</v>
      </c>
      <c r="I848" s="0" t="n">
        <v>16.8</v>
      </c>
      <c r="J848" s="16" t="s">
        <v>239</v>
      </c>
      <c r="K848" s="0" t="str">
        <f aca="false">IFERROR(IF(VLOOKUP($C848,薬効分類マスタ!$A$2:$E$180,5,FALSE())=0,"",VLOOKUP($C848,薬効分類マスタ!$A$2:$E$180,5,FALSE())),"")</f>
        <v/>
      </c>
      <c r="L848" s="17"/>
      <c r="M848" s="0" t="str">
        <f aca="false">IF($K848="","",IF($L848&lt;&gt;"",$L848,VLOOKUP($C848,薬効分類マスタ!$A$2:$F$180,6,FALSE())))</f>
        <v/>
      </c>
      <c r="N848" s="0" t="str">
        <f aca="false">ASC(G848)</f>
        <v>ﾊﾟﾛｷｾﾁﾝ錠5mg｢ｹﾐﾌｧ｣</v>
      </c>
      <c r="O848" s="0" t="str">
        <f aca="false">ASC(E848)</f>
        <v>ﾊﾟﾛｷｾﾁﾝ塩酸塩水和物</v>
      </c>
      <c r="P848" s="16" t="n">
        <f aca="false">N(P847)+IF($C848=検索!$B$49,1,0)</f>
        <v>0</v>
      </c>
    </row>
    <row r="849" customFormat="false" ht="15" hidden="false" customHeight="false" outlineLevel="0" collapsed="false">
      <c r="A849" s="16" t="s">
        <v>221</v>
      </c>
      <c r="B849" s="0" t="s">
        <v>2212</v>
      </c>
      <c r="C849" s="0" t="n">
        <v>117</v>
      </c>
      <c r="D849" s="0" t="str">
        <f aca="false">IFERROR(VLOOKUP($C849,薬効分類マスタ!$A$2:$B$180,2,FALSE()),"未登録")</f>
        <v>精神神経用剤</v>
      </c>
      <c r="E849" s="16" t="s">
        <v>2150</v>
      </c>
      <c r="F849" s="16" t="s">
        <v>257</v>
      </c>
      <c r="G849" s="16" t="s">
        <v>2213</v>
      </c>
      <c r="H849" s="16" t="s">
        <v>1165</v>
      </c>
      <c r="I849" s="0" t="n">
        <v>16.8</v>
      </c>
      <c r="J849" s="16" t="s">
        <v>239</v>
      </c>
      <c r="K849" s="0" t="str">
        <f aca="false">IFERROR(IF(VLOOKUP($C849,薬効分類マスタ!$A$2:$E$180,5,FALSE())=0,"",VLOOKUP($C849,薬効分類マスタ!$A$2:$E$180,5,FALSE())),"")</f>
        <v/>
      </c>
      <c r="L849" s="17"/>
      <c r="M849" s="0" t="str">
        <f aca="false">IF($K849="","",IF($L849&lt;&gt;"",$L849,VLOOKUP($C849,薬効分類マスタ!$A$2:$F$180,6,FALSE())))</f>
        <v/>
      </c>
      <c r="N849" s="0" t="str">
        <f aca="false">ASC(G849)</f>
        <v>ﾊﾟﾛｷｾﾁﾝ錠5mg｢ﾆﾌﾟﾛ｣</v>
      </c>
      <c r="O849" s="0" t="str">
        <f aca="false">ASC(E849)</f>
        <v>ﾊﾟﾛｷｾﾁﾝ塩酸塩水和物</v>
      </c>
      <c r="P849" s="16" t="n">
        <f aca="false">N(P848)+IF($C849=検索!$B$49,1,0)</f>
        <v>0</v>
      </c>
    </row>
    <row r="850" customFormat="false" ht="15" hidden="false" customHeight="false" outlineLevel="0" collapsed="false">
      <c r="A850" s="16" t="s">
        <v>221</v>
      </c>
      <c r="B850" s="0" t="s">
        <v>2214</v>
      </c>
      <c r="C850" s="0" t="n">
        <v>117</v>
      </c>
      <c r="D850" s="0" t="str">
        <f aca="false">IFERROR(VLOOKUP($C850,薬効分類マスタ!$A$2:$B$180,2,FALSE()),"未登録")</f>
        <v>精神神経用剤</v>
      </c>
      <c r="E850" s="16" t="s">
        <v>2150</v>
      </c>
      <c r="F850" s="16" t="s">
        <v>262</v>
      </c>
      <c r="G850" s="16" t="s">
        <v>2215</v>
      </c>
      <c r="H850" s="16" t="s">
        <v>533</v>
      </c>
      <c r="I850" s="0" t="n">
        <v>12.7</v>
      </c>
      <c r="J850" s="16" t="s">
        <v>239</v>
      </c>
      <c r="K850" s="0" t="str">
        <f aca="false">IFERROR(IF(VLOOKUP($C850,薬効分類マスタ!$A$2:$E$180,5,FALSE())=0,"",VLOOKUP($C850,薬効分類マスタ!$A$2:$E$180,5,FALSE())),"")</f>
        <v/>
      </c>
      <c r="L850" s="17"/>
      <c r="M850" s="0" t="str">
        <f aca="false">IF($K850="","",IF($L850&lt;&gt;"",$L850,VLOOKUP($C850,薬効分類マスタ!$A$2:$F$180,6,FALSE())))</f>
        <v/>
      </c>
      <c r="N850" s="0" t="str">
        <f aca="false">ASC(G850)</f>
        <v>ﾊﾟﾛｷｾﾁﾝOD錠10mg｢ﾄｰﾜ｣</v>
      </c>
      <c r="O850" s="0" t="str">
        <f aca="false">ASC(E850)</f>
        <v>ﾊﾟﾛｷｾﾁﾝ塩酸塩水和物</v>
      </c>
      <c r="P850" s="16" t="n">
        <f aca="false">N(P849)+IF($C850=検索!$B$49,1,0)</f>
        <v>0</v>
      </c>
    </row>
    <row r="851" customFormat="false" ht="15" hidden="false" customHeight="false" outlineLevel="0" collapsed="false">
      <c r="A851" s="16" t="s">
        <v>221</v>
      </c>
      <c r="B851" s="0" t="s">
        <v>2216</v>
      </c>
      <c r="C851" s="0" t="n">
        <v>117</v>
      </c>
      <c r="D851" s="0" t="str">
        <f aca="false">IFERROR(VLOOKUP($C851,薬効分類マスタ!$A$2:$B$180,2,FALSE()),"未登録")</f>
        <v>精神神経用剤</v>
      </c>
      <c r="E851" s="16" t="s">
        <v>2150</v>
      </c>
      <c r="F851" s="16" t="s">
        <v>445</v>
      </c>
      <c r="G851" s="16" t="s">
        <v>2217</v>
      </c>
      <c r="H851" s="16" t="s">
        <v>533</v>
      </c>
      <c r="I851" s="0" t="n">
        <v>23</v>
      </c>
      <c r="J851" s="16" t="s">
        <v>239</v>
      </c>
      <c r="K851" s="0" t="str">
        <f aca="false">IFERROR(IF(VLOOKUP($C851,薬効分類マスタ!$A$2:$E$180,5,FALSE())=0,"",VLOOKUP($C851,薬効分類マスタ!$A$2:$E$180,5,FALSE())),"")</f>
        <v/>
      </c>
      <c r="L851" s="17"/>
      <c r="M851" s="0" t="str">
        <f aca="false">IF($K851="","",IF($L851&lt;&gt;"",$L851,VLOOKUP($C851,薬効分類マスタ!$A$2:$F$180,6,FALSE())))</f>
        <v/>
      </c>
      <c r="N851" s="0" t="str">
        <f aca="false">ASC(G851)</f>
        <v>ﾊﾟﾛｷｾﾁﾝOD錠20mg｢ﾄｰﾜ｣</v>
      </c>
      <c r="O851" s="0" t="str">
        <f aca="false">ASC(E851)</f>
        <v>ﾊﾟﾛｷｾﾁﾝ塩酸塩水和物</v>
      </c>
      <c r="P851" s="16" t="n">
        <f aca="false">N(P850)+IF($C851=検索!$B$49,1,0)</f>
        <v>0</v>
      </c>
    </row>
    <row r="852" customFormat="false" ht="15" hidden="false" customHeight="false" outlineLevel="0" collapsed="false">
      <c r="A852" s="16" t="s">
        <v>221</v>
      </c>
      <c r="B852" s="0" t="s">
        <v>2218</v>
      </c>
      <c r="C852" s="0" t="n">
        <v>117</v>
      </c>
      <c r="D852" s="0" t="str">
        <f aca="false">IFERROR(VLOOKUP($C852,薬効分類マスタ!$A$2:$B$180,2,FALSE()),"未登録")</f>
        <v>精神神経用剤</v>
      </c>
      <c r="E852" s="16" t="s">
        <v>2150</v>
      </c>
      <c r="F852" s="16" t="s">
        <v>257</v>
      </c>
      <c r="G852" s="16" t="s">
        <v>2219</v>
      </c>
      <c r="H852" s="16" t="s">
        <v>533</v>
      </c>
      <c r="I852" s="0" t="n">
        <v>10.8</v>
      </c>
      <c r="J852" s="16" t="s">
        <v>239</v>
      </c>
      <c r="K852" s="0" t="str">
        <f aca="false">IFERROR(IF(VLOOKUP($C852,薬効分類マスタ!$A$2:$E$180,5,FALSE())=0,"",VLOOKUP($C852,薬効分類マスタ!$A$2:$E$180,5,FALSE())),"")</f>
        <v/>
      </c>
      <c r="L852" s="17"/>
      <c r="M852" s="0" t="str">
        <f aca="false">IF($K852="","",IF($L852&lt;&gt;"",$L852,VLOOKUP($C852,薬効分類マスタ!$A$2:$F$180,6,FALSE())))</f>
        <v/>
      </c>
      <c r="N852" s="0" t="str">
        <f aca="false">ASC(G852)</f>
        <v>ﾊﾟﾛｷｾﾁﾝOD錠5mg｢ﾄｰﾜ｣</v>
      </c>
      <c r="O852" s="0" t="str">
        <f aca="false">ASC(E852)</f>
        <v>ﾊﾟﾛｷｾﾁﾝ塩酸塩水和物</v>
      </c>
      <c r="P852" s="16" t="n">
        <f aca="false">N(P851)+IF($C852=検索!$B$49,1,0)</f>
        <v>0</v>
      </c>
    </row>
    <row r="853" customFormat="false" ht="15" hidden="false" customHeight="false" outlineLevel="0" collapsed="false">
      <c r="A853" s="16" t="s">
        <v>221</v>
      </c>
      <c r="B853" s="0" t="s">
        <v>2220</v>
      </c>
      <c r="C853" s="0" t="n">
        <v>117</v>
      </c>
      <c r="D853" s="0" t="str">
        <f aca="false">IFERROR(VLOOKUP($C853,薬効分類マスタ!$A$2:$B$180,2,FALSE()),"未登録")</f>
        <v>精神神経用剤</v>
      </c>
      <c r="E853" s="16" t="s">
        <v>2150</v>
      </c>
      <c r="F853" s="16" t="s">
        <v>1685</v>
      </c>
      <c r="G853" s="16" t="s">
        <v>2221</v>
      </c>
      <c r="H853" s="16" t="s">
        <v>794</v>
      </c>
      <c r="I853" s="0" t="n">
        <v>25.1</v>
      </c>
      <c r="J853" s="16" t="s">
        <v>232</v>
      </c>
      <c r="K853" s="0" t="str">
        <f aca="false">IFERROR(IF(VLOOKUP($C853,薬効分類マスタ!$A$2:$E$180,5,FALSE())=0,"",VLOOKUP($C853,薬効分類マスタ!$A$2:$E$180,5,FALSE())),"")</f>
        <v/>
      </c>
      <c r="L853" s="17"/>
      <c r="M853" s="0" t="str">
        <f aca="false">IF($K853="","",IF($L853&lt;&gt;"",$L853,VLOOKUP($C853,薬効分類マスタ!$A$2:$F$180,6,FALSE())))</f>
        <v/>
      </c>
      <c r="N853" s="0" t="str">
        <f aca="false">ASC(G853)</f>
        <v>ﾊﾟｷｼﾙCR錠12.5mg</v>
      </c>
      <c r="O853" s="0" t="str">
        <f aca="false">ASC(E853)</f>
        <v>ﾊﾟﾛｷｾﾁﾝ塩酸塩水和物</v>
      </c>
      <c r="P853" s="16" t="n">
        <f aca="false">N(P852)+IF($C853=検索!$B$49,1,0)</f>
        <v>0</v>
      </c>
    </row>
    <row r="854" customFormat="false" ht="15" hidden="false" customHeight="false" outlineLevel="0" collapsed="false">
      <c r="A854" s="16" t="s">
        <v>221</v>
      </c>
      <c r="B854" s="0" t="s">
        <v>2222</v>
      </c>
      <c r="C854" s="0" t="n">
        <v>117</v>
      </c>
      <c r="D854" s="0" t="str">
        <f aca="false">IFERROR(VLOOKUP($C854,薬効分類マスタ!$A$2:$B$180,2,FALSE()),"未登録")</f>
        <v>精神神経用剤</v>
      </c>
      <c r="E854" s="16" t="s">
        <v>2150</v>
      </c>
      <c r="F854" s="16" t="s">
        <v>622</v>
      </c>
      <c r="G854" s="16" t="s">
        <v>2223</v>
      </c>
      <c r="H854" s="16" t="s">
        <v>794</v>
      </c>
      <c r="I854" s="0" t="n">
        <v>42.6</v>
      </c>
      <c r="J854" s="16" t="s">
        <v>232</v>
      </c>
      <c r="K854" s="0" t="str">
        <f aca="false">IFERROR(IF(VLOOKUP($C854,薬効分類マスタ!$A$2:$E$180,5,FALSE())=0,"",VLOOKUP($C854,薬効分類マスタ!$A$2:$E$180,5,FALSE())),"")</f>
        <v/>
      </c>
      <c r="L854" s="17"/>
      <c r="M854" s="0" t="str">
        <f aca="false">IF($K854="","",IF($L854&lt;&gt;"",$L854,VLOOKUP($C854,薬効分類マスタ!$A$2:$F$180,6,FALSE())))</f>
        <v/>
      </c>
      <c r="N854" s="0" t="str">
        <f aca="false">ASC(G854)</f>
        <v>ﾊﾟｷｼﾙCR錠25mg</v>
      </c>
      <c r="O854" s="0" t="str">
        <f aca="false">ASC(E854)</f>
        <v>ﾊﾟﾛｷｾﾁﾝ塩酸塩水和物</v>
      </c>
      <c r="P854" s="16" t="n">
        <f aca="false">N(P853)+IF($C854=検索!$B$49,1,0)</f>
        <v>0</v>
      </c>
    </row>
    <row r="855" customFormat="false" ht="15" hidden="false" customHeight="false" outlineLevel="0" collapsed="false">
      <c r="A855" s="16" t="s">
        <v>221</v>
      </c>
      <c r="B855" s="0" t="s">
        <v>2224</v>
      </c>
      <c r="C855" s="0" t="n">
        <v>117</v>
      </c>
      <c r="D855" s="0" t="str">
        <f aca="false">IFERROR(VLOOKUP($C855,薬効分類マスタ!$A$2:$B$180,2,FALSE()),"未登録")</f>
        <v>精神神経用剤</v>
      </c>
      <c r="E855" s="16" t="s">
        <v>2150</v>
      </c>
      <c r="F855" s="16" t="s">
        <v>2225</v>
      </c>
      <c r="G855" s="16" t="s">
        <v>2226</v>
      </c>
      <c r="H855" s="16" t="s">
        <v>794</v>
      </c>
      <c r="I855" s="0" t="n">
        <v>12.8</v>
      </c>
      <c r="J855" s="16" t="s">
        <v>232</v>
      </c>
      <c r="K855" s="0" t="str">
        <f aca="false">IFERROR(IF(VLOOKUP($C855,薬効分類マスタ!$A$2:$E$180,5,FALSE())=0,"",VLOOKUP($C855,薬効分類マスタ!$A$2:$E$180,5,FALSE())),"")</f>
        <v/>
      </c>
      <c r="L855" s="17"/>
      <c r="M855" s="0" t="str">
        <f aca="false">IF($K855="","",IF($L855&lt;&gt;"",$L855,VLOOKUP($C855,薬効分類マスタ!$A$2:$F$180,6,FALSE())))</f>
        <v/>
      </c>
      <c r="N855" s="0" t="str">
        <f aca="false">ASC(G855)</f>
        <v>ﾊﾟｷｼﾙCR錠6.25mg</v>
      </c>
      <c r="O855" s="0" t="str">
        <f aca="false">ASC(E855)</f>
        <v>ﾊﾟﾛｷｾﾁﾝ塩酸塩水和物</v>
      </c>
      <c r="P855" s="16" t="n">
        <f aca="false">N(P854)+IF($C855=検索!$B$49,1,0)</f>
        <v>0</v>
      </c>
    </row>
    <row r="856" customFormat="false" ht="15" hidden="false" customHeight="false" outlineLevel="0" collapsed="false">
      <c r="A856" s="16" t="s">
        <v>221</v>
      </c>
      <c r="B856" s="0" t="s">
        <v>2227</v>
      </c>
      <c r="C856" s="0" t="n">
        <v>117</v>
      </c>
      <c r="D856" s="0" t="str">
        <f aca="false">IFERROR(VLOOKUP($C856,薬効分類マスタ!$A$2:$B$180,2,FALSE()),"未登録")</f>
        <v>精神神経用剤</v>
      </c>
      <c r="E856" s="16" t="s">
        <v>2228</v>
      </c>
      <c r="F856" s="16" t="s">
        <v>648</v>
      </c>
      <c r="G856" s="16" t="s">
        <v>2229</v>
      </c>
      <c r="H856" s="16" t="s">
        <v>1143</v>
      </c>
      <c r="I856" s="0" t="n">
        <v>185.4</v>
      </c>
      <c r="J856" s="16" t="s">
        <v>232</v>
      </c>
      <c r="K856" s="0" t="str">
        <f aca="false">IFERROR(IF(VLOOKUP($C856,薬効分類マスタ!$A$2:$E$180,5,FALSE())=0,"",VLOOKUP($C856,薬効分類マスタ!$A$2:$E$180,5,FALSE())),"")</f>
        <v/>
      </c>
      <c r="L856" s="17"/>
      <c r="M856" s="0" t="str">
        <f aca="false">IF($K856="","",IF($L856&lt;&gt;"",$L856,VLOOKUP($C856,薬効分類マスタ!$A$2:$F$180,6,FALSE())))</f>
        <v/>
      </c>
      <c r="N856" s="0" t="str">
        <f aca="false">ASC(G856)</f>
        <v>ｾﾛｸｴﾙ細粒50%</v>
      </c>
      <c r="O856" s="0" t="str">
        <f aca="false">ASC(E856)</f>
        <v>ｸｴﾁｱﾋﾟﾝﾌﾏﾙ酸塩</v>
      </c>
      <c r="P856" s="16" t="n">
        <f aca="false">N(P855)+IF($C856=検索!$B$49,1,0)</f>
        <v>0</v>
      </c>
    </row>
    <row r="857" customFormat="false" ht="15" hidden="false" customHeight="false" outlineLevel="0" collapsed="false">
      <c r="A857" s="16" t="s">
        <v>221</v>
      </c>
      <c r="B857" s="0" t="s">
        <v>2230</v>
      </c>
      <c r="C857" s="0" t="n">
        <v>117</v>
      </c>
      <c r="D857" s="0" t="str">
        <f aca="false">IFERROR(VLOOKUP($C857,薬効分類マスタ!$A$2:$B$180,2,FALSE()),"未登録")</f>
        <v>精神神経用剤</v>
      </c>
      <c r="E857" s="16" t="s">
        <v>2228</v>
      </c>
      <c r="F857" s="16" t="s">
        <v>648</v>
      </c>
      <c r="G857" s="16" t="s">
        <v>2231</v>
      </c>
      <c r="H857" s="16" t="s">
        <v>238</v>
      </c>
      <c r="I857" s="0" t="n">
        <v>123.1</v>
      </c>
      <c r="J857" s="16" t="s">
        <v>239</v>
      </c>
      <c r="K857" s="0" t="str">
        <f aca="false">IFERROR(IF(VLOOKUP($C857,薬効分類マスタ!$A$2:$E$180,5,FALSE())=0,"",VLOOKUP($C857,薬効分類マスタ!$A$2:$E$180,5,FALSE())),"")</f>
        <v/>
      </c>
      <c r="L857" s="17"/>
      <c r="M857" s="0" t="str">
        <f aca="false">IF($K857="","",IF($L857&lt;&gt;"",$L857,VLOOKUP($C857,薬効分類マスタ!$A$2:$F$180,6,FALSE())))</f>
        <v/>
      </c>
      <c r="N857" s="0" t="str">
        <f aca="false">ASC(G857)</f>
        <v>ｸｴﾁｱﾋﾟﾝ細粒50%｢ｱﾒﾙ｣</v>
      </c>
      <c r="O857" s="0" t="str">
        <f aca="false">ASC(E857)</f>
        <v>ｸｴﾁｱﾋﾟﾝﾌﾏﾙ酸塩</v>
      </c>
      <c r="P857" s="16" t="n">
        <f aca="false">N(P856)+IF($C857=検索!$B$49,1,0)</f>
        <v>0</v>
      </c>
    </row>
    <row r="858" customFormat="false" ht="15" hidden="false" customHeight="false" outlineLevel="0" collapsed="false">
      <c r="A858" s="16" t="s">
        <v>221</v>
      </c>
      <c r="B858" s="0" t="s">
        <v>2232</v>
      </c>
      <c r="C858" s="0" t="n">
        <v>117</v>
      </c>
      <c r="D858" s="0" t="str">
        <f aca="false">IFERROR(VLOOKUP($C858,薬効分類マスタ!$A$2:$B$180,2,FALSE()),"未登録")</f>
        <v>精神神経用剤</v>
      </c>
      <c r="E858" s="16" t="s">
        <v>2228</v>
      </c>
      <c r="F858" s="16" t="s">
        <v>648</v>
      </c>
      <c r="G858" s="16" t="s">
        <v>2233</v>
      </c>
      <c r="H858" s="16" t="s">
        <v>533</v>
      </c>
      <c r="I858" s="0" t="n">
        <v>123.1</v>
      </c>
      <c r="J858" s="16" t="s">
        <v>239</v>
      </c>
      <c r="K858" s="0" t="str">
        <f aca="false">IFERROR(IF(VLOOKUP($C858,薬効分類マスタ!$A$2:$E$180,5,FALSE())=0,"",VLOOKUP($C858,薬効分類マスタ!$A$2:$E$180,5,FALSE())),"")</f>
        <v/>
      </c>
      <c r="L858" s="17"/>
      <c r="M858" s="0" t="str">
        <f aca="false">IF($K858="","",IF($L858&lt;&gt;"",$L858,VLOOKUP($C858,薬効分類マスタ!$A$2:$F$180,6,FALSE())))</f>
        <v/>
      </c>
      <c r="N858" s="0" t="str">
        <f aca="false">ASC(G858)</f>
        <v>ｸｴﾁｱﾋﾟﾝ細粒50%｢ﾄｰﾜ｣</v>
      </c>
      <c r="O858" s="0" t="str">
        <f aca="false">ASC(E858)</f>
        <v>ｸｴﾁｱﾋﾟﾝﾌﾏﾙ酸塩</v>
      </c>
      <c r="P858" s="16" t="n">
        <f aca="false">N(P857)+IF($C858=検索!$B$49,1,0)</f>
        <v>0</v>
      </c>
    </row>
    <row r="859" customFormat="false" ht="15" hidden="false" customHeight="false" outlineLevel="0" collapsed="false">
      <c r="A859" s="16" t="s">
        <v>221</v>
      </c>
      <c r="B859" s="0" t="s">
        <v>2234</v>
      </c>
      <c r="C859" s="0" t="n">
        <v>117</v>
      </c>
      <c r="D859" s="0" t="str">
        <f aca="false">IFERROR(VLOOKUP($C859,薬効分類マスタ!$A$2:$B$180,2,FALSE()),"未登録")</f>
        <v>精神神経用剤</v>
      </c>
      <c r="E859" s="16" t="s">
        <v>2228</v>
      </c>
      <c r="F859" s="16" t="s">
        <v>648</v>
      </c>
      <c r="G859" s="16" t="s">
        <v>2235</v>
      </c>
      <c r="H859" s="16" t="s">
        <v>557</v>
      </c>
      <c r="I859" s="0" t="n">
        <v>123.1</v>
      </c>
      <c r="J859" s="16" t="s">
        <v>239</v>
      </c>
      <c r="K859" s="0" t="str">
        <f aca="false">IFERROR(IF(VLOOKUP($C859,薬効分類マスタ!$A$2:$E$180,5,FALSE())=0,"",VLOOKUP($C859,薬効分類マスタ!$A$2:$E$180,5,FALSE())),"")</f>
        <v/>
      </c>
      <c r="L859" s="17"/>
      <c r="M859" s="0" t="str">
        <f aca="false">IF($K859="","",IF($L859&lt;&gt;"",$L859,VLOOKUP($C859,薬効分類マスタ!$A$2:$F$180,6,FALSE())))</f>
        <v/>
      </c>
      <c r="N859" s="0" t="str">
        <f aca="false">ASC(G859)</f>
        <v>ｸｴﾁｱﾋﾟﾝ細粒50%｢ﾀｶﾀ｣</v>
      </c>
      <c r="O859" s="0" t="str">
        <f aca="false">ASC(E859)</f>
        <v>ｸｴﾁｱﾋﾟﾝﾌﾏﾙ酸塩</v>
      </c>
      <c r="P859" s="16" t="n">
        <f aca="false">N(P858)+IF($C859=検索!$B$49,1,0)</f>
        <v>0</v>
      </c>
    </row>
    <row r="860" customFormat="false" ht="15" hidden="false" customHeight="false" outlineLevel="0" collapsed="false">
      <c r="A860" s="16" t="s">
        <v>221</v>
      </c>
      <c r="B860" s="0" t="s">
        <v>2236</v>
      </c>
      <c r="C860" s="0" t="n">
        <v>117</v>
      </c>
      <c r="D860" s="0" t="str">
        <f aca="false">IFERROR(VLOOKUP($C860,薬効分類マスタ!$A$2:$B$180,2,FALSE()),"未登録")</f>
        <v>精神神経用剤</v>
      </c>
      <c r="E860" s="16" t="s">
        <v>2228</v>
      </c>
      <c r="F860" s="16" t="s">
        <v>307</v>
      </c>
      <c r="G860" s="16" t="s">
        <v>2237</v>
      </c>
      <c r="H860" s="16" t="s">
        <v>238</v>
      </c>
      <c r="I860" s="0" t="n">
        <v>22.8</v>
      </c>
      <c r="J860" s="16" t="s">
        <v>239</v>
      </c>
      <c r="K860" s="0" t="str">
        <f aca="false">IFERROR(IF(VLOOKUP($C860,薬効分類マスタ!$A$2:$E$180,5,FALSE())=0,"",VLOOKUP($C860,薬効分類マスタ!$A$2:$E$180,5,FALSE())),"")</f>
        <v/>
      </c>
      <c r="L860" s="17"/>
      <c r="M860" s="0" t="str">
        <f aca="false">IF($K860="","",IF($L860&lt;&gt;"",$L860,VLOOKUP($C860,薬効分類マスタ!$A$2:$F$180,6,FALSE())))</f>
        <v/>
      </c>
      <c r="N860" s="0" t="str">
        <f aca="false">ASC(G860)</f>
        <v>ｸｴﾁｱﾋﾟﾝ細粒10%｢ｱﾒﾙ｣</v>
      </c>
      <c r="O860" s="0" t="str">
        <f aca="false">ASC(E860)</f>
        <v>ｸｴﾁｱﾋﾟﾝﾌﾏﾙ酸塩</v>
      </c>
      <c r="P860" s="16" t="n">
        <f aca="false">N(P859)+IF($C860=検索!$B$49,1,0)</f>
        <v>0</v>
      </c>
    </row>
    <row r="861" customFormat="false" ht="15" hidden="false" customHeight="false" outlineLevel="0" collapsed="false">
      <c r="A861" s="16" t="s">
        <v>221</v>
      </c>
      <c r="B861" s="0" t="s">
        <v>2238</v>
      </c>
      <c r="C861" s="0" t="n">
        <v>117</v>
      </c>
      <c r="D861" s="0" t="str">
        <f aca="false">IFERROR(VLOOKUP($C861,薬効分類マスタ!$A$2:$B$180,2,FALSE()),"未登録")</f>
        <v>精神神経用剤</v>
      </c>
      <c r="E861" s="16" t="s">
        <v>2228</v>
      </c>
      <c r="F861" s="16" t="s">
        <v>622</v>
      </c>
      <c r="G861" s="16" t="s">
        <v>2239</v>
      </c>
      <c r="I861" s="0" t="n">
        <v>10.8</v>
      </c>
      <c r="J861" s="16" t="s">
        <v>239</v>
      </c>
      <c r="K861" s="0" t="str">
        <f aca="false">IFERROR(IF(VLOOKUP($C861,薬効分類マスタ!$A$2:$E$180,5,FALSE())=0,"",VLOOKUP($C861,薬効分類マスタ!$A$2:$E$180,5,FALSE())),"")</f>
        <v/>
      </c>
      <c r="L861" s="17"/>
      <c r="M861" s="0" t="str">
        <f aca="false">IF($K861="","",IF($L861&lt;&gt;"",$L861,VLOOKUP($C861,薬効分類マスタ!$A$2:$F$180,6,FALSE())))</f>
        <v/>
      </c>
      <c r="N861" s="0" t="str">
        <f aca="false">ASC(G861)</f>
        <v>ｸｴﾁｱﾋﾟﾝﾌﾏﾙ酸塩25mg錠</v>
      </c>
      <c r="O861" s="0" t="str">
        <f aca="false">ASC(E861)</f>
        <v>ｸｴﾁｱﾋﾟﾝﾌﾏﾙ酸塩</v>
      </c>
      <c r="P861" s="16" t="n">
        <f aca="false">N(P860)+IF($C861=検索!$B$49,1,0)</f>
        <v>0</v>
      </c>
    </row>
    <row r="862" customFormat="false" ht="15" hidden="false" customHeight="false" outlineLevel="0" collapsed="false">
      <c r="A862" s="16" t="s">
        <v>221</v>
      </c>
      <c r="B862" s="0" t="s">
        <v>2240</v>
      </c>
      <c r="C862" s="0" t="n">
        <v>117</v>
      </c>
      <c r="D862" s="0" t="str">
        <f aca="false">IFERROR(VLOOKUP($C862,薬効分類マスタ!$A$2:$B$180,2,FALSE()),"未登録")</f>
        <v>精神神経用剤</v>
      </c>
      <c r="E862" s="16" t="s">
        <v>2228</v>
      </c>
      <c r="F862" s="16" t="s">
        <v>622</v>
      </c>
      <c r="G862" s="16" t="s">
        <v>2241</v>
      </c>
      <c r="H862" s="16" t="s">
        <v>1143</v>
      </c>
      <c r="I862" s="0" t="n">
        <v>13.7</v>
      </c>
      <c r="J862" s="16" t="s">
        <v>232</v>
      </c>
      <c r="K862" s="0" t="str">
        <f aca="false">IFERROR(IF(VLOOKUP($C862,薬効分類マスタ!$A$2:$E$180,5,FALSE())=0,"",VLOOKUP($C862,薬効分類マスタ!$A$2:$E$180,5,FALSE())),"")</f>
        <v/>
      </c>
      <c r="L862" s="17"/>
      <c r="M862" s="0" t="str">
        <f aca="false">IF($K862="","",IF($L862&lt;&gt;"",$L862,VLOOKUP($C862,薬効分類マスタ!$A$2:$F$180,6,FALSE())))</f>
        <v/>
      </c>
      <c r="N862" s="0" t="str">
        <f aca="false">ASC(G862)</f>
        <v>ｾﾛｸｴﾙ25mg錠</v>
      </c>
      <c r="O862" s="0" t="str">
        <f aca="false">ASC(E862)</f>
        <v>ｸｴﾁｱﾋﾟﾝﾌﾏﾙ酸塩</v>
      </c>
      <c r="P862" s="16" t="n">
        <f aca="false">N(P861)+IF($C862=検索!$B$49,1,0)</f>
        <v>0</v>
      </c>
    </row>
    <row r="863" customFormat="false" ht="15" hidden="false" customHeight="false" outlineLevel="0" collapsed="false">
      <c r="A863" s="16" t="s">
        <v>221</v>
      </c>
      <c r="B863" s="0" t="s">
        <v>2242</v>
      </c>
      <c r="C863" s="0" t="n">
        <v>117</v>
      </c>
      <c r="D863" s="0" t="str">
        <f aca="false">IFERROR(VLOOKUP($C863,薬効分類マスタ!$A$2:$B$180,2,FALSE()),"未登録")</f>
        <v>精神神経用剤</v>
      </c>
      <c r="E863" s="16" t="s">
        <v>2228</v>
      </c>
      <c r="F863" s="16" t="s">
        <v>627</v>
      </c>
      <c r="G863" s="16" t="s">
        <v>2243</v>
      </c>
      <c r="H863" s="16" t="s">
        <v>1143</v>
      </c>
      <c r="I863" s="0" t="n">
        <v>26.2</v>
      </c>
      <c r="J863" s="16" t="s">
        <v>232</v>
      </c>
      <c r="K863" s="0" t="str">
        <f aca="false">IFERROR(IF(VLOOKUP($C863,薬効分類マスタ!$A$2:$E$180,5,FALSE())=0,"",VLOOKUP($C863,薬効分類マスタ!$A$2:$E$180,5,FALSE())),"")</f>
        <v/>
      </c>
      <c r="L863" s="17"/>
      <c r="M863" s="0" t="str">
        <f aca="false">IF($K863="","",IF($L863&lt;&gt;"",$L863,VLOOKUP($C863,薬効分類マスタ!$A$2:$F$180,6,FALSE())))</f>
        <v/>
      </c>
      <c r="N863" s="0" t="str">
        <f aca="false">ASC(G863)</f>
        <v>ｾﾛｸｴﾙ100mg錠</v>
      </c>
      <c r="O863" s="0" t="str">
        <f aca="false">ASC(E863)</f>
        <v>ｸｴﾁｱﾋﾟﾝﾌﾏﾙ酸塩</v>
      </c>
      <c r="P863" s="16" t="n">
        <f aca="false">N(P862)+IF($C863=検索!$B$49,1,0)</f>
        <v>0</v>
      </c>
    </row>
    <row r="864" customFormat="false" ht="15" hidden="false" customHeight="false" outlineLevel="0" collapsed="false">
      <c r="A864" s="16" t="s">
        <v>221</v>
      </c>
      <c r="B864" s="0" t="s">
        <v>2244</v>
      </c>
      <c r="C864" s="0" t="n">
        <v>117</v>
      </c>
      <c r="D864" s="0" t="str">
        <f aca="false">IFERROR(VLOOKUP($C864,薬効分類マスタ!$A$2:$B$180,2,FALSE()),"未登録")</f>
        <v>精神神経用剤</v>
      </c>
      <c r="E864" s="16" t="s">
        <v>2228</v>
      </c>
      <c r="F864" s="16" t="s">
        <v>627</v>
      </c>
      <c r="G864" s="16" t="s">
        <v>2245</v>
      </c>
      <c r="H864" s="16" t="s">
        <v>1464</v>
      </c>
      <c r="I864" s="0" t="n">
        <v>19.8</v>
      </c>
      <c r="J864" s="16" t="s">
        <v>239</v>
      </c>
      <c r="K864" s="0" t="str">
        <f aca="false">IFERROR(IF(VLOOKUP($C864,薬効分類マスタ!$A$2:$E$180,5,FALSE())=0,"",VLOOKUP($C864,薬効分類マスタ!$A$2:$E$180,5,FALSE())),"")</f>
        <v/>
      </c>
      <c r="L864" s="17"/>
      <c r="M864" s="0" t="str">
        <f aca="false">IF($K864="","",IF($L864&lt;&gt;"",$L864,VLOOKUP($C864,薬効分類マスタ!$A$2:$F$180,6,FALSE())))</f>
        <v/>
      </c>
      <c r="N864" s="0" t="str">
        <f aca="false">ASC(G864)</f>
        <v>ｸｴﾁｱﾋﾟﾝ錠100mg｢DSEP｣</v>
      </c>
      <c r="O864" s="0" t="str">
        <f aca="false">ASC(E864)</f>
        <v>ｸｴﾁｱﾋﾟﾝﾌﾏﾙ酸塩</v>
      </c>
      <c r="P864" s="16" t="n">
        <f aca="false">N(P863)+IF($C864=検索!$B$49,1,0)</f>
        <v>0</v>
      </c>
    </row>
    <row r="865" customFormat="false" ht="15" hidden="false" customHeight="false" outlineLevel="0" collapsed="false">
      <c r="A865" s="16" t="s">
        <v>221</v>
      </c>
      <c r="B865" s="0" t="s">
        <v>2246</v>
      </c>
      <c r="C865" s="0" t="n">
        <v>117</v>
      </c>
      <c r="D865" s="0" t="str">
        <f aca="false">IFERROR(VLOOKUP($C865,薬効分類マスタ!$A$2:$B$180,2,FALSE()),"未登録")</f>
        <v>精神神経用剤</v>
      </c>
      <c r="E865" s="16" t="s">
        <v>2228</v>
      </c>
      <c r="F865" s="16" t="s">
        <v>627</v>
      </c>
      <c r="G865" s="16" t="s">
        <v>2247</v>
      </c>
      <c r="H865" s="16" t="s">
        <v>527</v>
      </c>
      <c r="I865" s="0" t="n">
        <v>19.8</v>
      </c>
      <c r="J865" s="16" t="s">
        <v>239</v>
      </c>
      <c r="K865" s="0" t="str">
        <f aca="false">IFERROR(IF(VLOOKUP($C865,薬効分類マスタ!$A$2:$E$180,5,FALSE())=0,"",VLOOKUP($C865,薬効分類マスタ!$A$2:$E$180,5,FALSE())),"")</f>
        <v/>
      </c>
      <c r="L865" s="17"/>
      <c r="M865" s="0" t="str">
        <f aca="false">IF($K865="","",IF($L865&lt;&gt;"",$L865,VLOOKUP($C865,薬効分類マスタ!$A$2:$F$180,6,FALSE())))</f>
        <v/>
      </c>
      <c r="N865" s="0" t="str">
        <f aca="false">ASC(G865)</f>
        <v>ｸｴﾁｱﾋﾟﾝ錠100mg｢JG｣</v>
      </c>
      <c r="O865" s="0" t="str">
        <f aca="false">ASC(E865)</f>
        <v>ｸｴﾁｱﾋﾟﾝﾌﾏﾙ酸塩</v>
      </c>
      <c r="P865" s="16" t="n">
        <f aca="false">N(P864)+IF($C865=検索!$B$49,1,0)</f>
        <v>0</v>
      </c>
    </row>
    <row r="866" customFormat="false" ht="15" hidden="false" customHeight="false" outlineLevel="0" collapsed="false">
      <c r="A866" s="16" t="s">
        <v>221</v>
      </c>
      <c r="B866" s="0" t="s">
        <v>2248</v>
      </c>
      <c r="C866" s="0" t="n">
        <v>117</v>
      </c>
      <c r="D866" s="0" t="str">
        <f aca="false">IFERROR(VLOOKUP($C866,薬効分類マスタ!$A$2:$B$180,2,FALSE()),"未登録")</f>
        <v>精神神経用剤</v>
      </c>
      <c r="E866" s="16" t="s">
        <v>2228</v>
      </c>
      <c r="F866" s="16" t="s">
        <v>627</v>
      </c>
      <c r="G866" s="16" t="s">
        <v>2249</v>
      </c>
      <c r="H866" s="16" t="s">
        <v>238</v>
      </c>
      <c r="I866" s="0" t="n">
        <v>14.8</v>
      </c>
      <c r="J866" s="16" t="s">
        <v>239</v>
      </c>
      <c r="K866" s="0" t="str">
        <f aca="false">IFERROR(IF(VLOOKUP($C866,薬効分類マスタ!$A$2:$E$180,5,FALSE())=0,"",VLOOKUP($C866,薬効分類マスタ!$A$2:$E$180,5,FALSE())),"")</f>
        <v/>
      </c>
      <c r="L866" s="17"/>
      <c r="M866" s="0" t="str">
        <f aca="false">IF($K866="","",IF($L866&lt;&gt;"",$L866,VLOOKUP($C866,薬効分類マスタ!$A$2:$F$180,6,FALSE())))</f>
        <v/>
      </c>
      <c r="N866" s="0" t="str">
        <f aca="false">ASC(G866)</f>
        <v>ｸｴﾁｱﾋﾟﾝ錠100mg｢ｱﾒﾙ｣</v>
      </c>
      <c r="O866" s="0" t="str">
        <f aca="false">ASC(E866)</f>
        <v>ｸｴﾁｱﾋﾟﾝﾌﾏﾙ酸塩</v>
      </c>
      <c r="P866" s="16" t="n">
        <f aca="false">N(P865)+IF($C866=検索!$B$49,1,0)</f>
        <v>0</v>
      </c>
    </row>
    <row r="867" customFormat="false" ht="15" hidden="false" customHeight="false" outlineLevel="0" collapsed="false">
      <c r="A867" s="16" t="s">
        <v>221</v>
      </c>
      <c r="B867" s="0" t="s">
        <v>2250</v>
      </c>
      <c r="C867" s="0" t="n">
        <v>117</v>
      </c>
      <c r="D867" s="0" t="str">
        <f aca="false">IFERROR(VLOOKUP($C867,薬効分類マスタ!$A$2:$B$180,2,FALSE()),"未登録")</f>
        <v>精神神経用剤</v>
      </c>
      <c r="E867" s="16" t="s">
        <v>2228</v>
      </c>
      <c r="F867" s="16" t="s">
        <v>627</v>
      </c>
      <c r="G867" s="16" t="s">
        <v>2251</v>
      </c>
      <c r="H867" s="16" t="s">
        <v>533</v>
      </c>
      <c r="I867" s="0" t="n">
        <v>14.8</v>
      </c>
      <c r="J867" s="16" t="s">
        <v>239</v>
      </c>
      <c r="K867" s="0" t="str">
        <f aca="false">IFERROR(IF(VLOOKUP($C867,薬効分類マスタ!$A$2:$E$180,5,FALSE())=0,"",VLOOKUP($C867,薬効分類マスタ!$A$2:$E$180,5,FALSE())),"")</f>
        <v/>
      </c>
      <c r="L867" s="17"/>
      <c r="M867" s="0" t="str">
        <f aca="false">IF($K867="","",IF($L867&lt;&gt;"",$L867,VLOOKUP($C867,薬効分類マスタ!$A$2:$F$180,6,FALSE())))</f>
        <v/>
      </c>
      <c r="N867" s="0" t="str">
        <f aca="false">ASC(G867)</f>
        <v>ｸｴﾁｱﾋﾟﾝ錠100mg｢ﾄｰﾜ｣</v>
      </c>
      <c r="O867" s="0" t="str">
        <f aca="false">ASC(E867)</f>
        <v>ｸｴﾁｱﾋﾟﾝﾌﾏﾙ酸塩</v>
      </c>
      <c r="P867" s="16" t="n">
        <f aca="false">N(P866)+IF($C867=検索!$B$49,1,0)</f>
        <v>0</v>
      </c>
    </row>
    <row r="868" customFormat="false" ht="15" hidden="false" customHeight="false" outlineLevel="0" collapsed="false">
      <c r="A868" s="16" t="s">
        <v>221</v>
      </c>
      <c r="B868" s="0" t="s">
        <v>2252</v>
      </c>
      <c r="C868" s="0" t="n">
        <v>117</v>
      </c>
      <c r="D868" s="0" t="str">
        <f aca="false">IFERROR(VLOOKUP($C868,薬効分類マスタ!$A$2:$B$180,2,FALSE()),"未登録")</f>
        <v>精神神経用剤</v>
      </c>
      <c r="E868" s="16" t="s">
        <v>2228</v>
      </c>
      <c r="F868" s="16" t="s">
        <v>627</v>
      </c>
      <c r="G868" s="16" t="s">
        <v>2253</v>
      </c>
      <c r="H868" s="16" t="s">
        <v>606</v>
      </c>
      <c r="I868" s="0" t="n">
        <v>19.8</v>
      </c>
      <c r="J868" s="16" t="s">
        <v>239</v>
      </c>
      <c r="K868" s="0" t="str">
        <f aca="false">IFERROR(IF(VLOOKUP($C868,薬効分類マスタ!$A$2:$E$180,5,FALSE())=0,"",VLOOKUP($C868,薬効分類マスタ!$A$2:$E$180,5,FALSE())),"")</f>
        <v/>
      </c>
      <c r="L868" s="17"/>
      <c r="M868" s="0" t="str">
        <f aca="false">IF($K868="","",IF($L868&lt;&gt;"",$L868,VLOOKUP($C868,薬効分類マスタ!$A$2:$F$180,6,FALSE())))</f>
        <v/>
      </c>
      <c r="N868" s="0" t="str">
        <f aca="false">ASC(G868)</f>
        <v>ｸｴﾁｱﾋﾟﾝ錠100mg｢日新｣</v>
      </c>
      <c r="O868" s="0" t="str">
        <f aca="false">ASC(E868)</f>
        <v>ｸｴﾁｱﾋﾟﾝﾌﾏﾙ酸塩</v>
      </c>
      <c r="P868" s="16" t="n">
        <f aca="false">N(P867)+IF($C868=検索!$B$49,1,0)</f>
        <v>0</v>
      </c>
    </row>
    <row r="869" customFormat="false" ht="15" hidden="false" customHeight="false" outlineLevel="0" collapsed="false">
      <c r="A869" s="16" t="s">
        <v>221</v>
      </c>
      <c r="B869" s="0" t="s">
        <v>2254</v>
      </c>
      <c r="C869" s="0" t="n">
        <v>117</v>
      </c>
      <c r="D869" s="0" t="str">
        <f aca="false">IFERROR(VLOOKUP($C869,薬効分類マスタ!$A$2:$B$180,2,FALSE()),"未登録")</f>
        <v>精神神経用剤</v>
      </c>
      <c r="E869" s="16" t="s">
        <v>2228</v>
      </c>
      <c r="F869" s="16" t="s">
        <v>627</v>
      </c>
      <c r="G869" s="16" t="s">
        <v>2255</v>
      </c>
      <c r="H869" s="16" t="s">
        <v>428</v>
      </c>
      <c r="I869" s="0" t="n">
        <v>19.8</v>
      </c>
      <c r="J869" s="16" t="s">
        <v>239</v>
      </c>
      <c r="K869" s="0" t="str">
        <f aca="false">IFERROR(IF(VLOOKUP($C869,薬効分類マスタ!$A$2:$E$180,5,FALSE())=0,"",VLOOKUP($C869,薬効分類マスタ!$A$2:$E$180,5,FALSE())),"")</f>
        <v/>
      </c>
      <c r="L869" s="17"/>
      <c r="M869" s="0" t="str">
        <f aca="false">IF($K869="","",IF($L869&lt;&gt;"",$L869,VLOOKUP($C869,薬効分類マスタ!$A$2:$F$180,6,FALSE())))</f>
        <v/>
      </c>
      <c r="N869" s="0" t="str">
        <f aca="false">ASC(G869)</f>
        <v>ｸｴﾁｱﾋﾟﾝ錠100mg｢明治｣</v>
      </c>
      <c r="O869" s="0" t="str">
        <f aca="false">ASC(E869)</f>
        <v>ｸｴﾁｱﾋﾟﾝﾌﾏﾙ酸塩</v>
      </c>
      <c r="P869" s="16" t="n">
        <f aca="false">N(P868)+IF($C869=検索!$B$49,1,0)</f>
        <v>0</v>
      </c>
    </row>
    <row r="870" customFormat="false" ht="15" hidden="false" customHeight="false" outlineLevel="0" collapsed="false">
      <c r="A870" s="16" t="s">
        <v>221</v>
      </c>
      <c r="B870" s="0" t="s">
        <v>2256</v>
      </c>
      <c r="C870" s="0" t="n">
        <v>117</v>
      </c>
      <c r="D870" s="0" t="str">
        <f aca="false">IFERROR(VLOOKUP($C870,薬効分類マスタ!$A$2:$B$180,2,FALSE()),"未登録")</f>
        <v>精神神経用剤</v>
      </c>
      <c r="E870" s="16" t="s">
        <v>2228</v>
      </c>
      <c r="F870" s="16" t="s">
        <v>627</v>
      </c>
      <c r="G870" s="16" t="s">
        <v>2257</v>
      </c>
      <c r="H870" s="16" t="s">
        <v>557</v>
      </c>
      <c r="I870" s="0" t="n">
        <v>19.8</v>
      </c>
      <c r="J870" s="16" t="s">
        <v>239</v>
      </c>
      <c r="K870" s="0" t="str">
        <f aca="false">IFERROR(IF(VLOOKUP($C870,薬効分類マスタ!$A$2:$E$180,5,FALSE())=0,"",VLOOKUP($C870,薬効分類マスタ!$A$2:$E$180,5,FALSE())),"")</f>
        <v/>
      </c>
      <c r="L870" s="17"/>
      <c r="M870" s="0" t="str">
        <f aca="false">IF($K870="","",IF($L870&lt;&gt;"",$L870,VLOOKUP($C870,薬効分類マスタ!$A$2:$F$180,6,FALSE())))</f>
        <v/>
      </c>
      <c r="N870" s="0" t="str">
        <f aca="false">ASC(G870)</f>
        <v>ｸｴﾁｱﾋﾟﾝ錠100mg｢ﾀｶﾀ｣</v>
      </c>
      <c r="O870" s="0" t="str">
        <f aca="false">ASC(E870)</f>
        <v>ｸｴﾁｱﾋﾟﾝﾌﾏﾙ酸塩</v>
      </c>
      <c r="P870" s="16" t="n">
        <f aca="false">N(P869)+IF($C870=検索!$B$49,1,0)</f>
        <v>0</v>
      </c>
    </row>
    <row r="871" customFormat="false" ht="15" hidden="false" customHeight="false" outlineLevel="0" collapsed="false">
      <c r="A871" s="16" t="s">
        <v>221</v>
      </c>
      <c r="B871" s="0" t="s">
        <v>2258</v>
      </c>
      <c r="C871" s="0" t="n">
        <v>117</v>
      </c>
      <c r="D871" s="0" t="str">
        <f aca="false">IFERROR(VLOOKUP($C871,薬効分類マスタ!$A$2:$B$180,2,FALSE()),"未登録")</f>
        <v>精神神経用剤</v>
      </c>
      <c r="E871" s="16" t="s">
        <v>2228</v>
      </c>
      <c r="F871" s="16" t="s">
        <v>627</v>
      </c>
      <c r="G871" s="16" t="s">
        <v>2259</v>
      </c>
      <c r="H871" s="16" t="s">
        <v>950</v>
      </c>
      <c r="I871" s="0" t="n">
        <v>14.8</v>
      </c>
      <c r="J871" s="16" t="s">
        <v>239</v>
      </c>
      <c r="K871" s="0" t="str">
        <f aca="false">IFERROR(IF(VLOOKUP($C871,薬効分類マスタ!$A$2:$E$180,5,FALSE())=0,"",VLOOKUP($C871,薬効分類マスタ!$A$2:$E$180,5,FALSE())),"")</f>
        <v/>
      </c>
      <c r="L871" s="17"/>
      <c r="M871" s="0" t="str">
        <f aca="false">IF($K871="","",IF($L871&lt;&gt;"",$L871,VLOOKUP($C871,薬効分類マスタ!$A$2:$F$180,6,FALSE())))</f>
        <v/>
      </c>
      <c r="N871" s="0" t="str">
        <f aca="false">ASC(G871)</f>
        <v>ｸｴﾁｱﾋﾟﾝ錠100mg｢VTRS｣</v>
      </c>
      <c r="O871" s="0" t="str">
        <f aca="false">ASC(E871)</f>
        <v>ｸｴﾁｱﾋﾟﾝﾌﾏﾙ酸塩</v>
      </c>
      <c r="P871" s="16" t="n">
        <f aca="false">N(P870)+IF($C871=検索!$B$49,1,0)</f>
        <v>0</v>
      </c>
    </row>
    <row r="872" customFormat="false" ht="15" hidden="false" customHeight="false" outlineLevel="0" collapsed="false">
      <c r="A872" s="16" t="s">
        <v>221</v>
      </c>
      <c r="B872" s="0" t="s">
        <v>2260</v>
      </c>
      <c r="C872" s="0" t="n">
        <v>117</v>
      </c>
      <c r="D872" s="0" t="str">
        <f aca="false">IFERROR(VLOOKUP($C872,薬効分類マスタ!$A$2:$B$180,2,FALSE()),"未登録")</f>
        <v>精神神経用剤</v>
      </c>
      <c r="E872" s="16" t="s">
        <v>2228</v>
      </c>
      <c r="F872" s="16" t="s">
        <v>627</v>
      </c>
      <c r="G872" s="16" t="s">
        <v>2261</v>
      </c>
      <c r="H872" s="16" t="s">
        <v>1165</v>
      </c>
      <c r="I872" s="0" t="n">
        <v>19.8</v>
      </c>
      <c r="J872" s="16" t="s">
        <v>239</v>
      </c>
      <c r="K872" s="0" t="str">
        <f aca="false">IFERROR(IF(VLOOKUP($C872,薬効分類マスタ!$A$2:$E$180,5,FALSE())=0,"",VLOOKUP($C872,薬効分類マスタ!$A$2:$E$180,5,FALSE())),"")</f>
        <v/>
      </c>
      <c r="L872" s="17"/>
      <c r="M872" s="0" t="str">
        <f aca="false">IF($K872="","",IF($L872&lt;&gt;"",$L872,VLOOKUP($C872,薬効分類マスタ!$A$2:$F$180,6,FALSE())))</f>
        <v/>
      </c>
      <c r="N872" s="0" t="str">
        <f aca="false">ASC(G872)</f>
        <v>ｸｴﾁｱﾋﾟﾝ錠100mg｢ﾆﾌﾟﾛ｣</v>
      </c>
      <c r="O872" s="0" t="str">
        <f aca="false">ASC(E872)</f>
        <v>ｸｴﾁｱﾋﾟﾝﾌﾏﾙ酸塩</v>
      </c>
      <c r="P872" s="16" t="n">
        <f aca="false">N(P871)+IF($C872=検索!$B$49,1,0)</f>
        <v>0</v>
      </c>
    </row>
    <row r="873" customFormat="false" ht="15" hidden="false" customHeight="false" outlineLevel="0" collapsed="false">
      <c r="A873" s="16" t="s">
        <v>221</v>
      </c>
      <c r="B873" s="0" t="s">
        <v>2262</v>
      </c>
      <c r="C873" s="0" t="n">
        <v>117</v>
      </c>
      <c r="D873" s="0" t="str">
        <f aca="false">IFERROR(VLOOKUP($C873,薬効分類マスタ!$A$2:$B$180,2,FALSE()),"未登録")</f>
        <v>精神神経用剤</v>
      </c>
      <c r="E873" s="16" t="s">
        <v>2228</v>
      </c>
      <c r="F873" s="16" t="s">
        <v>613</v>
      </c>
      <c r="G873" s="16" t="s">
        <v>2263</v>
      </c>
      <c r="H873" s="16" t="s">
        <v>1143</v>
      </c>
      <c r="I873" s="0" t="n">
        <v>48.1</v>
      </c>
      <c r="J873" s="16" t="s">
        <v>232</v>
      </c>
      <c r="K873" s="0" t="str">
        <f aca="false">IFERROR(IF(VLOOKUP($C873,薬効分類マスタ!$A$2:$E$180,5,FALSE())=0,"",VLOOKUP($C873,薬効分類マスタ!$A$2:$E$180,5,FALSE())),"")</f>
        <v/>
      </c>
      <c r="L873" s="17"/>
      <c r="M873" s="0" t="str">
        <f aca="false">IF($K873="","",IF($L873&lt;&gt;"",$L873,VLOOKUP($C873,薬効分類マスタ!$A$2:$F$180,6,FALSE())))</f>
        <v/>
      </c>
      <c r="N873" s="0" t="str">
        <f aca="false">ASC(G873)</f>
        <v>ｾﾛｸｴﾙ200mg錠</v>
      </c>
      <c r="O873" s="0" t="str">
        <f aca="false">ASC(E873)</f>
        <v>ｸｴﾁｱﾋﾟﾝﾌﾏﾙ酸塩</v>
      </c>
      <c r="P873" s="16" t="n">
        <f aca="false">N(P872)+IF($C873=検索!$B$49,1,0)</f>
        <v>0</v>
      </c>
    </row>
    <row r="874" customFormat="false" ht="15" hidden="false" customHeight="false" outlineLevel="0" collapsed="false">
      <c r="A874" s="16" t="s">
        <v>221</v>
      </c>
      <c r="B874" s="0" t="s">
        <v>2264</v>
      </c>
      <c r="C874" s="0" t="n">
        <v>117</v>
      </c>
      <c r="D874" s="0" t="str">
        <f aca="false">IFERROR(VLOOKUP($C874,薬効分類マスタ!$A$2:$B$180,2,FALSE()),"未登録")</f>
        <v>精神神経用剤</v>
      </c>
      <c r="E874" s="16" t="s">
        <v>2228</v>
      </c>
      <c r="F874" s="16" t="s">
        <v>613</v>
      </c>
      <c r="G874" s="16" t="s">
        <v>2265</v>
      </c>
      <c r="H874" s="16" t="s">
        <v>1464</v>
      </c>
      <c r="I874" s="0" t="n">
        <v>37</v>
      </c>
      <c r="J874" s="16" t="s">
        <v>239</v>
      </c>
      <c r="K874" s="0" t="str">
        <f aca="false">IFERROR(IF(VLOOKUP($C874,薬効分類マスタ!$A$2:$E$180,5,FALSE())=0,"",VLOOKUP($C874,薬効分類マスタ!$A$2:$E$180,5,FALSE())),"")</f>
        <v/>
      </c>
      <c r="L874" s="17"/>
      <c r="M874" s="0" t="str">
        <f aca="false">IF($K874="","",IF($L874&lt;&gt;"",$L874,VLOOKUP($C874,薬効分類マスタ!$A$2:$F$180,6,FALSE())))</f>
        <v/>
      </c>
      <c r="N874" s="0" t="str">
        <f aca="false">ASC(G874)</f>
        <v>ｸｴﾁｱﾋﾟﾝ錠200mg｢DSEP｣</v>
      </c>
      <c r="O874" s="0" t="str">
        <f aca="false">ASC(E874)</f>
        <v>ｸｴﾁｱﾋﾟﾝﾌﾏﾙ酸塩</v>
      </c>
      <c r="P874" s="16" t="n">
        <f aca="false">N(P873)+IF($C874=検索!$B$49,1,0)</f>
        <v>0</v>
      </c>
    </row>
    <row r="875" customFormat="false" ht="15" hidden="false" customHeight="false" outlineLevel="0" collapsed="false">
      <c r="A875" s="16" t="s">
        <v>221</v>
      </c>
      <c r="B875" s="0" t="s">
        <v>2266</v>
      </c>
      <c r="C875" s="0" t="n">
        <v>117</v>
      </c>
      <c r="D875" s="0" t="str">
        <f aca="false">IFERROR(VLOOKUP($C875,薬効分類マスタ!$A$2:$B$180,2,FALSE()),"未登録")</f>
        <v>精神神経用剤</v>
      </c>
      <c r="E875" s="16" t="s">
        <v>2228</v>
      </c>
      <c r="F875" s="16" t="s">
        <v>613</v>
      </c>
      <c r="G875" s="16" t="s">
        <v>2267</v>
      </c>
      <c r="H875" s="16" t="s">
        <v>527</v>
      </c>
      <c r="I875" s="0" t="n">
        <v>37</v>
      </c>
      <c r="J875" s="16" t="s">
        <v>239</v>
      </c>
      <c r="K875" s="0" t="str">
        <f aca="false">IFERROR(IF(VLOOKUP($C875,薬効分類マスタ!$A$2:$E$180,5,FALSE())=0,"",VLOOKUP($C875,薬効分類マスタ!$A$2:$E$180,5,FALSE())),"")</f>
        <v/>
      </c>
      <c r="L875" s="17"/>
      <c r="M875" s="0" t="str">
        <f aca="false">IF($K875="","",IF($L875&lt;&gt;"",$L875,VLOOKUP($C875,薬効分類マスタ!$A$2:$F$180,6,FALSE())))</f>
        <v/>
      </c>
      <c r="N875" s="0" t="str">
        <f aca="false">ASC(G875)</f>
        <v>ｸｴﾁｱﾋﾟﾝ錠200mg｢JG｣</v>
      </c>
      <c r="O875" s="0" t="str">
        <f aca="false">ASC(E875)</f>
        <v>ｸｴﾁｱﾋﾟﾝﾌﾏﾙ酸塩</v>
      </c>
      <c r="P875" s="16" t="n">
        <f aca="false">N(P874)+IF($C875=検索!$B$49,1,0)</f>
        <v>0</v>
      </c>
    </row>
    <row r="876" customFormat="false" ht="15" hidden="false" customHeight="false" outlineLevel="0" collapsed="false">
      <c r="A876" s="16" t="s">
        <v>221</v>
      </c>
      <c r="B876" s="0" t="s">
        <v>2268</v>
      </c>
      <c r="C876" s="0" t="n">
        <v>117</v>
      </c>
      <c r="D876" s="0" t="str">
        <f aca="false">IFERROR(VLOOKUP($C876,薬効分類マスタ!$A$2:$B$180,2,FALSE()),"未登録")</f>
        <v>精神神経用剤</v>
      </c>
      <c r="E876" s="16" t="s">
        <v>2228</v>
      </c>
      <c r="F876" s="16" t="s">
        <v>613</v>
      </c>
      <c r="G876" s="16" t="s">
        <v>2269</v>
      </c>
      <c r="H876" s="16" t="s">
        <v>238</v>
      </c>
      <c r="I876" s="0" t="n">
        <v>25.6</v>
      </c>
      <c r="J876" s="16" t="s">
        <v>239</v>
      </c>
      <c r="K876" s="0" t="str">
        <f aca="false">IFERROR(IF(VLOOKUP($C876,薬効分類マスタ!$A$2:$E$180,5,FALSE())=0,"",VLOOKUP($C876,薬効分類マスタ!$A$2:$E$180,5,FALSE())),"")</f>
        <v/>
      </c>
      <c r="L876" s="17"/>
      <c r="M876" s="0" t="str">
        <f aca="false">IF($K876="","",IF($L876&lt;&gt;"",$L876,VLOOKUP($C876,薬効分類マスタ!$A$2:$F$180,6,FALSE())))</f>
        <v/>
      </c>
      <c r="N876" s="0" t="str">
        <f aca="false">ASC(G876)</f>
        <v>ｸｴﾁｱﾋﾟﾝ錠200mg｢ｱﾒﾙ｣</v>
      </c>
      <c r="O876" s="0" t="str">
        <f aca="false">ASC(E876)</f>
        <v>ｸｴﾁｱﾋﾟﾝﾌﾏﾙ酸塩</v>
      </c>
      <c r="P876" s="16" t="n">
        <f aca="false">N(P875)+IF($C876=検索!$B$49,1,0)</f>
        <v>0</v>
      </c>
    </row>
    <row r="877" customFormat="false" ht="15" hidden="false" customHeight="false" outlineLevel="0" collapsed="false">
      <c r="A877" s="16" t="s">
        <v>221</v>
      </c>
      <c r="B877" s="0" t="s">
        <v>2270</v>
      </c>
      <c r="C877" s="0" t="n">
        <v>117</v>
      </c>
      <c r="D877" s="0" t="str">
        <f aca="false">IFERROR(VLOOKUP($C877,薬効分類マスタ!$A$2:$B$180,2,FALSE()),"未登録")</f>
        <v>精神神経用剤</v>
      </c>
      <c r="E877" s="16" t="s">
        <v>2228</v>
      </c>
      <c r="F877" s="16" t="s">
        <v>613</v>
      </c>
      <c r="G877" s="16" t="s">
        <v>2271</v>
      </c>
      <c r="H877" s="16" t="s">
        <v>533</v>
      </c>
      <c r="I877" s="0" t="n">
        <v>37</v>
      </c>
      <c r="J877" s="16" t="s">
        <v>239</v>
      </c>
      <c r="K877" s="0" t="str">
        <f aca="false">IFERROR(IF(VLOOKUP($C877,薬効分類マスタ!$A$2:$E$180,5,FALSE())=0,"",VLOOKUP($C877,薬効分類マスタ!$A$2:$E$180,5,FALSE())),"")</f>
        <v/>
      </c>
      <c r="L877" s="17"/>
      <c r="M877" s="0" t="str">
        <f aca="false">IF($K877="","",IF($L877&lt;&gt;"",$L877,VLOOKUP($C877,薬効分類マスタ!$A$2:$F$180,6,FALSE())))</f>
        <v/>
      </c>
      <c r="N877" s="0" t="str">
        <f aca="false">ASC(G877)</f>
        <v>ｸｴﾁｱﾋﾟﾝ錠200mg｢ﾄｰﾜ｣</v>
      </c>
      <c r="O877" s="0" t="str">
        <f aca="false">ASC(E877)</f>
        <v>ｸｴﾁｱﾋﾟﾝﾌﾏﾙ酸塩</v>
      </c>
      <c r="P877" s="16" t="n">
        <f aca="false">N(P876)+IF($C877=検索!$B$49,1,0)</f>
        <v>0</v>
      </c>
    </row>
    <row r="878" customFormat="false" ht="15" hidden="false" customHeight="false" outlineLevel="0" collapsed="false">
      <c r="A878" s="16" t="s">
        <v>221</v>
      </c>
      <c r="B878" s="0" t="s">
        <v>2272</v>
      </c>
      <c r="C878" s="0" t="n">
        <v>117</v>
      </c>
      <c r="D878" s="0" t="str">
        <f aca="false">IFERROR(VLOOKUP($C878,薬効分類マスタ!$A$2:$B$180,2,FALSE()),"未登録")</f>
        <v>精神神経用剤</v>
      </c>
      <c r="E878" s="16" t="s">
        <v>2228</v>
      </c>
      <c r="F878" s="16" t="s">
        <v>613</v>
      </c>
      <c r="G878" s="16" t="s">
        <v>2273</v>
      </c>
      <c r="H878" s="16" t="s">
        <v>606</v>
      </c>
      <c r="I878" s="0" t="n">
        <v>37</v>
      </c>
      <c r="J878" s="16" t="s">
        <v>239</v>
      </c>
      <c r="K878" s="0" t="str">
        <f aca="false">IFERROR(IF(VLOOKUP($C878,薬効分類マスタ!$A$2:$E$180,5,FALSE())=0,"",VLOOKUP($C878,薬効分類マスタ!$A$2:$E$180,5,FALSE())),"")</f>
        <v/>
      </c>
      <c r="L878" s="17"/>
      <c r="M878" s="0" t="str">
        <f aca="false">IF($K878="","",IF($L878&lt;&gt;"",$L878,VLOOKUP($C878,薬効分類マスタ!$A$2:$F$180,6,FALSE())))</f>
        <v/>
      </c>
      <c r="N878" s="0" t="str">
        <f aca="false">ASC(G878)</f>
        <v>ｸｴﾁｱﾋﾟﾝ錠200mg｢日新｣</v>
      </c>
      <c r="O878" s="0" t="str">
        <f aca="false">ASC(E878)</f>
        <v>ｸｴﾁｱﾋﾟﾝﾌﾏﾙ酸塩</v>
      </c>
      <c r="P878" s="16" t="n">
        <f aca="false">N(P877)+IF($C878=検索!$B$49,1,0)</f>
        <v>0</v>
      </c>
    </row>
    <row r="879" customFormat="false" ht="15" hidden="false" customHeight="false" outlineLevel="0" collapsed="false">
      <c r="A879" s="16" t="s">
        <v>221</v>
      </c>
      <c r="B879" s="0" t="s">
        <v>2274</v>
      </c>
      <c r="C879" s="0" t="n">
        <v>117</v>
      </c>
      <c r="D879" s="0" t="str">
        <f aca="false">IFERROR(VLOOKUP($C879,薬効分類マスタ!$A$2:$B$180,2,FALSE()),"未登録")</f>
        <v>精神神経用剤</v>
      </c>
      <c r="E879" s="16" t="s">
        <v>2228</v>
      </c>
      <c r="F879" s="16" t="s">
        <v>613</v>
      </c>
      <c r="G879" s="16" t="s">
        <v>2275</v>
      </c>
      <c r="H879" s="16" t="s">
        <v>428</v>
      </c>
      <c r="I879" s="0" t="n">
        <v>37</v>
      </c>
      <c r="J879" s="16" t="s">
        <v>239</v>
      </c>
      <c r="K879" s="0" t="str">
        <f aca="false">IFERROR(IF(VLOOKUP($C879,薬効分類マスタ!$A$2:$E$180,5,FALSE())=0,"",VLOOKUP($C879,薬効分類マスタ!$A$2:$E$180,5,FALSE())),"")</f>
        <v/>
      </c>
      <c r="L879" s="17"/>
      <c r="M879" s="0" t="str">
        <f aca="false">IF($K879="","",IF($L879&lt;&gt;"",$L879,VLOOKUP($C879,薬効分類マスタ!$A$2:$F$180,6,FALSE())))</f>
        <v/>
      </c>
      <c r="N879" s="0" t="str">
        <f aca="false">ASC(G879)</f>
        <v>ｸｴﾁｱﾋﾟﾝ錠200mg｢明治｣</v>
      </c>
      <c r="O879" s="0" t="str">
        <f aca="false">ASC(E879)</f>
        <v>ｸｴﾁｱﾋﾟﾝﾌﾏﾙ酸塩</v>
      </c>
      <c r="P879" s="16" t="n">
        <f aca="false">N(P878)+IF($C879=検索!$B$49,1,0)</f>
        <v>0</v>
      </c>
    </row>
    <row r="880" customFormat="false" ht="15" hidden="false" customHeight="false" outlineLevel="0" collapsed="false">
      <c r="A880" s="16" t="s">
        <v>221</v>
      </c>
      <c r="B880" s="0" t="s">
        <v>2276</v>
      </c>
      <c r="C880" s="0" t="n">
        <v>117</v>
      </c>
      <c r="D880" s="0" t="str">
        <f aca="false">IFERROR(VLOOKUP($C880,薬効分類マスタ!$A$2:$B$180,2,FALSE()),"未登録")</f>
        <v>精神神経用剤</v>
      </c>
      <c r="E880" s="16" t="s">
        <v>2228</v>
      </c>
      <c r="F880" s="16" t="s">
        <v>613</v>
      </c>
      <c r="G880" s="16" t="s">
        <v>2277</v>
      </c>
      <c r="H880" s="16" t="s">
        <v>557</v>
      </c>
      <c r="I880" s="0" t="n">
        <v>37</v>
      </c>
      <c r="J880" s="16" t="s">
        <v>239</v>
      </c>
      <c r="K880" s="0" t="str">
        <f aca="false">IFERROR(IF(VLOOKUP($C880,薬効分類マスタ!$A$2:$E$180,5,FALSE())=0,"",VLOOKUP($C880,薬効分類マスタ!$A$2:$E$180,5,FALSE())),"")</f>
        <v/>
      </c>
      <c r="L880" s="17"/>
      <c r="M880" s="0" t="str">
        <f aca="false">IF($K880="","",IF($L880&lt;&gt;"",$L880,VLOOKUP($C880,薬効分類マスタ!$A$2:$F$180,6,FALSE())))</f>
        <v/>
      </c>
      <c r="N880" s="0" t="str">
        <f aca="false">ASC(G880)</f>
        <v>ｸｴﾁｱﾋﾟﾝ錠200mg｢ﾀｶﾀ｣</v>
      </c>
      <c r="O880" s="0" t="str">
        <f aca="false">ASC(E880)</f>
        <v>ｸｴﾁｱﾋﾟﾝﾌﾏﾙ酸塩</v>
      </c>
      <c r="P880" s="16" t="n">
        <f aca="false">N(P879)+IF($C880=検索!$B$49,1,0)</f>
        <v>0</v>
      </c>
    </row>
    <row r="881" customFormat="false" ht="15" hidden="false" customHeight="false" outlineLevel="0" collapsed="false">
      <c r="A881" s="16" t="s">
        <v>221</v>
      </c>
      <c r="B881" s="0" t="s">
        <v>2278</v>
      </c>
      <c r="C881" s="0" t="n">
        <v>117</v>
      </c>
      <c r="D881" s="0" t="str">
        <f aca="false">IFERROR(VLOOKUP($C881,薬効分類マスタ!$A$2:$B$180,2,FALSE()),"未登録")</f>
        <v>精神神経用剤</v>
      </c>
      <c r="E881" s="16" t="s">
        <v>2228</v>
      </c>
      <c r="F881" s="16" t="s">
        <v>613</v>
      </c>
      <c r="G881" s="16" t="s">
        <v>2279</v>
      </c>
      <c r="H881" s="16" t="s">
        <v>950</v>
      </c>
      <c r="I881" s="0" t="n">
        <v>25.6</v>
      </c>
      <c r="J881" s="16" t="s">
        <v>239</v>
      </c>
      <c r="K881" s="0" t="str">
        <f aca="false">IFERROR(IF(VLOOKUP($C881,薬効分類マスタ!$A$2:$E$180,5,FALSE())=0,"",VLOOKUP($C881,薬効分類マスタ!$A$2:$E$180,5,FALSE())),"")</f>
        <v/>
      </c>
      <c r="L881" s="17"/>
      <c r="M881" s="0" t="str">
        <f aca="false">IF($K881="","",IF($L881&lt;&gt;"",$L881,VLOOKUP($C881,薬効分類マスタ!$A$2:$F$180,6,FALSE())))</f>
        <v/>
      </c>
      <c r="N881" s="0" t="str">
        <f aca="false">ASC(G881)</f>
        <v>ｸｴﾁｱﾋﾟﾝ錠200mg｢VTRS｣</v>
      </c>
      <c r="O881" s="0" t="str">
        <f aca="false">ASC(E881)</f>
        <v>ｸｴﾁｱﾋﾟﾝﾌﾏﾙ酸塩</v>
      </c>
      <c r="P881" s="16" t="n">
        <f aca="false">N(P880)+IF($C881=検索!$B$49,1,0)</f>
        <v>0</v>
      </c>
    </row>
    <row r="882" customFormat="false" ht="15" hidden="false" customHeight="false" outlineLevel="0" collapsed="false">
      <c r="A882" s="16" t="s">
        <v>221</v>
      </c>
      <c r="B882" s="0" t="s">
        <v>2280</v>
      </c>
      <c r="C882" s="0" t="n">
        <v>117</v>
      </c>
      <c r="D882" s="0" t="str">
        <f aca="false">IFERROR(VLOOKUP($C882,薬効分類マスタ!$A$2:$B$180,2,FALSE()),"未登録")</f>
        <v>精神神経用剤</v>
      </c>
      <c r="E882" s="16" t="s">
        <v>2228</v>
      </c>
      <c r="F882" s="16" t="s">
        <v>613</v>
      </c>
      <c r="G882" s="16" t="s">
        <v>2281</v>
      </c>
      <c r="H882" s="16" t="s">
        <v>1165</v>
      </c>
      <c r="I882" s="0" t="n">
        <v>37</v>
      </c>
      <c r="J882" s="16" t="s">
        <v>239</v>
      </c>
      <c r="K882" s="0" t="str">
        <f aca="false">IFERROR(IF(VLOOKUP($C882,薬効分類マスタ!$A$2:$E$180,5,FALSE())=0,"",VLOOKUP($C882,薬効分類マスタ!$A$2:$E$180,5,FALSE())),"")</f>
        <v/>
      </c>
      <c r="L882" s="17"/>
      <c r="M882" s="0" t="str">
        <f aca="false">IF($K882="","",IF($L882&lt;&gt;"",$L882,VLOOKUP($C882,薬効分類マスタ!$A$2:$F$180,6,FALSE())))</f>
        <v/>
      </c>
      <c r="N882" s="0" t="str">
        <f aca="false">ASC(G882)</f>
        <v>ｸｴﾁｱﾋﾟﾝ錠200mg｢ﾆﾌﾟﾛ｣</v>
      </c>
      <c r="O882" s="0" t="str">
        <f aca="false">ASC(E882)</f>
        <v>ｸｴﾁｱﾋﾟﾝﾌﾏﾙ酸塩</v>
      </c>
      <c r="P882" s="16" t="n">
        <f aca="false">N(P881)+IF($C882=検索!$B$49,1,0)</f>
        <v>0</v>
      </c>
    </row>
    <row r="883" customFormat="false" ht="15" hidden="false" customHeight="false" outlineLevel="0" collapsed="false">
      <c r="A883" s="16" t="s">
        <v>221</v>
      </c>
      <c r="B883" s="0" t="s">
        <v>2282</v>
      </c>
      <c r="C883" s="0" t="n">
        <v>117</v>
      </c>
      <c r="D883" s="0" t="str">
        <f aca="false">IFERROR(VLOOKUP($C883,薬効分類マスタ!$A$2:$B$180,2,FALSE()),"未登録")</f>
        <v>精神神経用剤</v>
      </c>
      <c r="E883" s="16" t="s">
        <v>2228</v>
      </c>
      <c r="F883" s="16" t="s">
        <v>1685</v>
      </c>
      <c r="G883" s="16" t="s">
        <v>2283</v>
      </c>
      <c r="I883" s="0" t="n">
        <v>10.8</v>
      </c>
      <c r="J883" s="16" t="s">
        <v>239</v>
      </c>
      <c r="K883" s="0" t="str">
        <f aca="false">IFERROR(IF(VLOOKUP($C883,薬効分類マスタ!$A$2:$E$180,5,FALSE())=0,"",VLOOKUP($C883,薬効分類マスタ!$A$2:$E$180,5,FALSE())),"")</f>
        <v/>
      </c>
      <c r="L883" s="17"/>
      <c r="M883" s="0" t="str">
        <f aca="false">IF($K883="","",IF($L883&lt;&gt;"",$L883,VLOOKUP($C883,薬効分類マスタ!$A$2:$F$180,6,FALSE())))</f>
        <v/>
      </c>
      <c r="N883" s="0" t="str">
        <f aca="false">ASC(G883)</f>
        <v>ｸｴﾁｱﾋﾟﾝﾌﾏﾙ酸塩12.5mg錠</v>
      </c>
      <c r="O883" s="0" t="str">
        <f aca="false">ASC(E883)</f>
        <v>ｸｴﾁｱﾋﾟﾝﾌﾏﾙ酸塩</v>
      </c>
      <c r="P883" s="16" t="n">
        <f aca="false">N(P882)+IF($C883=検索!$B$49,1,0)</f>
        <v>0</v>
      </c>
    </row>
    <row r="884" customFormat="false" ht="15" hidden="false" customHeight="false" outlineLevel="0" collapsed="false">
      <c r="A884" s="16" t="s">
        <v>221</v>
      </c>
      <c r="B884" s="0" t="s">
        <v>2284</v>
      </c>
      <c r="C884" s="0" t="n">
        <v>117</v>
      </c>
      <c r="D884" s="0" t="str">
        <f aca="false">IFERROR(VLOOKUP($C884,薬効分類マスタ!$A$2:$B$180,2,FALSE()),"未登録")</f>
        <v>精神神経用剤</v>
      </c>
      <c r="E884" s="16" t="s">
        <v>2228</v>
      </c>
      <c r="F884" s="16" t="s">
        <v>411</v>
      </c>
      <c r="G884" s="16" t="s">
        <v>2285</v>
      </c>
      <c r="I884" s="0" t="n">
        <v>10.8</v>
      </c>
      <c r="J884" s="16" t="s">
        <v>239</v>
      </c>
      <c r="K884" s="0" t="str">
        <f aca="false">IFERROR(IF(VLOOKUP($C884,薬効分類マスタ!$A$2:$E$180,5,FALSE())=0,"",VLOOKUP($C884,薬効分類マスタ!$A$2:$E$180,5,FALSE())),"")</f>
        <v/>
      </c>
      <c r="L884" s="17"/>
      <c r="M884" s="0" t="str">
        <f aca="false">IF($K884="","",IF($L884&lt;&gt;"",$L884,VLOOKUP($C884,薬効分類マスタ!$A$2:$F$180,6,FALSE())))</f>
        <v/>
      </c>
      <c r="N884" s="0" t="str">
        <f aca="false">ASC(G884)</f>
        <v>ｸｴﾁｱﾋﾟﾝﾌﾏﾙ酸塩50mg錠</v>
      </c>
      <c r="O884" s="0" t="str">
        <f aca="false">ASC(E884)</f>
        <v>ｸｴﾁｱﾋﾟﾝﾌﾏﾙ酸塩</v>
      </c>
      <c r="P884" s="16" t="n">
        <f aca="false">N(P883)+IF($C884=検索!$B$49,1,0)</f>
        <v>0</v>
      </c>
    </row>
    <row r="885" customFormat="false" ht="15" hidden="false" customHeight="false" outlineLevel="0" collapsed="false">
      <c r="A885" s="16" t="s">
        <v>221</v>
      </c>
      <c r="B885" s="0" t="s">
        <v>2286</v>
      </c>
      <c r="C885" s="0" t="n">
        <v>117</v>
      </c>
      <c r="D885" s="0" t="str">
        <f aca="false">IFERROR(VLOOKUP($C885,薬効分類マスタ!$A$2:$B$180,2,FALSE()),"未登録")</f>
        <v>精神神経用剤</v>
      </c>
      <c r="E885" s="16" t="s">
        <v>2228</v>
      </c>
      <c r="F885" s="16" t="s">
        <v>411</v>
      </c>
      <c r="G885" s="16" t="s">
        <v>2287</v>
      </c>
      <c r="H885" s="16" t="s">
        <v>238</v>
      </c>
      <c r="I885" s="0" t="n">
        <v>41.9</v>
      </c>
      <c r="J885" s="16" t="s">
        <v>232</v>
      </c>
      <c r="K885" s="0" t="str">
        <f aca="false">IFERROR(IF(VLOOKUP($C885,薬効分類マスタ!$A$2:$E$180,5,FALSE())=0,"",VLOOKUP($C885,薬効分類マスタ!$A$2:$E$180,5,FALSE())),"")</f>
        <v/>
      </c>
      <c r="L885" s="17"/>
      <c r="M885" s="0" t="str">
        <f aca="false">IF($K885="","",IF($L885&lt;&gt;"",$L885,VLOOKUP($C885,薬効分類マスタ!$A$2:$F$180,6,FALSE())))</f>
        <v/>
      </c>
      <c r="N885" s="0" t="str">
        <f aca="false">ASC(G885)</f>
        <v>ﾋﾞﾌﾟﾚｯｿ徐放錠50mg</v>
      </c>
      <c r="O885" s="0" t="str">
        <f aca="false">ASC(E885)</f>
        <v>ｸｴﾁｱﾋﾟﾝﾌﾏﾙ酸塩</v>
      </c>
      <c r="P885" s="16" t="n">
        <f aca="false">N(P884)+IF($C885=検索!$B$49,1,0)</f>
        <v>0</v>
      </c>
    </row>
    <row r="886" customFormat="false" ht="15" hidden="false" customHeight="false" outlineLevel="0" collapsed="false">
      <c r="A886" s="16" t="s">
        <v>221</v>
      </c>
      <c r="B886" s="0" t="s">
        <v>2288</v>
      </c>
      <c r="C886" s="0" t="n">
        <v>117</v>
      </c>
      <c r="D886" s="0" t="str">
        <f aca="false">IFERROR(VLOOKUP($C886,薬効分類マスタ!$A$2:$B$180,2,FALSE()),"未登録")</f>
        <v>精神神経用剤</v>
      </c>
      <c r="E886" s="16" t="s">
        <v>2228</v>
      </c>
      <c r="F886" s="16" t="s">
        <v>1338</v>
      </c>
      <c r="G886" s="16" t="s">
        <v>2289</v>
      </c>
      <c r="H886" s="16" t="s">
        <v>238</v>
      </c>
      <c r="I886" s="0" t="n">
        <v>113.2</v>
      </c>
      <c r="J886" s="16" t="s">
        <v>232</v>
      </c>
      <c r="K886" s="0" t="str">
        <f aca="false">IFERROR(IF(VLOOKUP($C886,薬効分類マスタ!$A$2:$E$180,5,FALSE())=0,"",VLOOKUP($C886,薬効分類マスタ!$A$2:$E$180,5,FALSE())),"")</f>
        <v/>
      </c>
      <c r="L886" s="17"/>
      <c r="M886" s="0" t="str">
        <f aca="false">IF($K886="","",IF($L886&lt;&gt;"",$L886,VLOOKUP($C886,薬効分類マスタ!$A$2:$F$180,6,FALSE())))</f>
        <v/>
      </c>
      <c r="N886" s="0" t="str">
        <f aca="false">ASC(G886)</f>
        <v>ﾋﾞﾌﾟﾚｯｿ徐放錠150mg</v>
      </c>
      <c r="O886" s="0" t="str">
        <f aca="false">ASC(E886)</f>
        <v>ｸｴﾁｱﾋﾟﾝﾌﾏﾙ酸塩</v>
      </c>
      <c r="P886" s="16" t="n">
        <f aca="false">N(P885)+IF($C886=検索!$B$49,1,0)</f>
        <v>0</v>
      </c>
    </row>
    <row r="887" customFormat="false" ht="15" hidden="false" customHeight="false" outlineLevel="0" collapsed="false">
      <c r="A887" s="16" t="s">
        <v>221</v>
      </c>
      <c r="B887" s="0" t="s">
        <v>2290</v>
      </c>
      <c r="C887" s="0" t="n">
        <v>117</v>
      </c>
      <c r="D887" s="0" t="str">
        <f aca="false">IFERROR(VLOOKUP($C887,薬効分類マスタ!$A$2:$B$180,2,FALSE()),"未登録")</f>
        <v>精神神経用剤</v>
      </c>
      <c r="E887" s="16" t="s">
        <v>2291</v>
      </c>
      <c r="F887" s="16" t="s">
        <v>935</v>
      </c>
      <c r="G887" s="16" t="s">
        <v>2292</v>
      </c>
      <c r="H887" s="16" t="s">
        <v>504</v>
      </c>
      <c r="I887" s="0" t="n">
        <v>8.3</v>
      </c>
      <c r="J887" s="16" t="s">
        <v>232</v>
      </c>
      <c r="K887" s="0" t="str">
        <f aca="false">IFERROR(IF(VLOOKUP($C887,薬効分類マスタ!$A$2:$E$180,5,FALSE())=0,"",VLOOKUP($C887,薬効分類マスタ!$A$2:$E$180,5,FALSE())),"")</f>
        <v/>
      </c>
      <c r="L887" s="17"/>
      <c r="M887" s="0" t="str">
        <f aca="false">IF($K887="","",IF($L887&lt;&gt;"",$L887,VLOOKUP($C887,薬効分類マスタ!$A$2:$F$180,6,FALSE())))</f>
        <v/>
      </c>
      <c r="N887" s="0" t="str">
        <f aca="false">ASC(G887)</f>
        <v>ﾙｰﾗﾝ錠4mg</v>
      </c>
      <c r="O887" s="0" t="str">
        <f aca="false">ASC(E887)</f>
        <v>ﾍﾟﾛｽﾋﾟﾛﾝ塩酸塩水和物</v>
      </c>
      <c r="P887" s="16" t="n">
        <f aca="false">N(P886)+IF($C887=検索!$B$49,1,0)</f>
        <v>0</v>
      </c>
    </row>
    <row r="888" customFormat="false" ht="15" hidden="false" customHeight="false" outlineLevel="0" collapsed="false">
      <c r="A888" s="16" t="s">
        <v>221</v>
      </c>
      <c r="B888" s="0" t="s">
        <v>2293</v>
      </c>
      <c r="C888" s="0" t="n">
        <v>117</v>
      </c>
      <c r="D888" s="0" t="str">
        <f aca="false">IFERROR(VLOOKUP($C888,薬効分類マスタ!$A$2:$B$180,2,FALSE()),"未登録")</f>
        <v>精神神経用剤</v>
      </c>
      <c r="E888" s="16" t="s">
        <v>2291</v>
      </c>
      <c r="F888" s="16" t="s">
        <v>935</v>
      </c>
      <c r="G888" s="16" t="s">
        <v>2294</v>
      </c>
      <c r="H888" s="16" t="s">
        <v>238</v>
      </c>
      <c r="I888" s="0" t="n">
        <v>6.3</v>
      </c>
      <c r="J888" s="16" t="s">
        <v>239</v>
      </c>
      <c r="K888" s="0" t="str">
        <f aca="false">IFERROR(IF(VLOOKUP($C888,薬効分類マスタ!$A$2:$E$180,5,FALSE())=0,"",VLOOKUP($C888,薬効分類マスタ!$A$2:$E$180,5,FALSE())),"")</f>
        <v/>
      </c>
      <c r="L888" s="17"/>
      <c r="M888" s="0" t="str">
        <f aca="false">IF($K888="","",IF($L888&lt;&gt;"",$L888,VLOOKUP($C888,薬効分類マスタ!$A$2:$F$180,6,FALSE())))</f>
        <v/>
      </c>
      <c r="N888" s="0" t="str">
        <f aca="false">ASC(G888)</f>
        <v>ﾍﾟﾛｽﾋﾟﾛﾝ塩酸塩錠4mg｢ｱﾒﾙ｣</v>
      </c>
      <c r="O888" s="0" t="str">
        <f aca="false">ASC(E888)</f>
        <v>ﾍﾟﾛｽﾋﾟﾛﾝ塩酸塩水和物</v>
      </c>
      <c r="P888" s="16" t="n">
        <f aca="false">N(P887)+IF($C888=検索!$B$49,1,0)</f>
        <v>0</v>
      </c>
    </row>
    <row r="889" customFormat="false" ht="15" hidden="false" customHeight="false" outlineLevel="0" collapsed="false">
      <c r="A889" s="16" t="s">
        <v>221</v>
      </c>
      <c r="B889" s="0" t="s">
        <v>2295</v>
      </c>
      <c r="C889" s="0" t="n">
        <v>117</v>
      </c>
      <c r="D889" s="0" t="str">
        <f aca="false">IFERROR(VLOOKUP($C889,薬効分類マスタ!$A$2:$B$180,2,FALSE()),"未登録")</f>
        <v>精神神経用剤</v>
      </c>
      <c r="E889" s="16" t="s">
        <v>2291</v>
      </c>
      <c r="F889" s="16" t="s">
        <v>1543</v>
      </c>
      <c r="G889" s="16" t="s">
        <v>2296</v>
      </c>
      <c r="H889" s="16" t="s">
        <v>504</v>
      </c>
      <c r="I889" s="0" t="n">
        <v>16.5</v>
      </c>
      <c r="J889" s="16" t="s">
        <v>232</v>
      </c>
      <c r="K889" s="0" t="str">
        <f aca="false">IFERROR(IF(VLOOKUP($C889,薬効分類マスタ!$A$2:$E$180,5,FALSE())=0,"",VLOOKUP($C889,薬効分類マスタ!$A$2:$E$180,5,FALSE())),"")</f>
        <v/>
      </c>
      <c r="L889" s="17"/>
      <c r="M889" s="0" t="str">
        <f aca="false">IF($K889="","",IF($L889&lt;&gt;"",$L889,VLOOKUP($C889,薬効分類マスタ!$A$2:$F$180,6,FALSE())))</f>
        <v/>
      </c>
      <c r="N889" s="0" t="str">
        <f aca="false">ASC(G889)</f>
        <v>ﾙｰﾗﾝ錠8mg</v>
      </c>
      <c r="O889" s="0" t="str">
        <f aca="false">ASC(E889)</f>
        <v>ﾍﾟﾛｽﾋﾟﾛﾝ塩酸塩水和物</v>
      </c>
      <c r="P889" s="16" t="n">
        <f aca="false">N(P888)+IF($C889=検索!$B$49,1,0)</f>
        <v>0</v>
      </c>
    </row>
    <row r="890" customFormat="false" ht="15" hidden="false" customHeight="false" outlineLevel="0" collapsed="false">
      <c r="A890" s="16" t="s">
        <v>221</v>
      </c>
      <c r="B890" s="0" t="s">
        <v>2297</v>
      </c>
      <c r="C890" s="0" t="n">
        <v>117</v>
      </c>
      <c r="D890" s="0" t="str">
        <f aca="false">IFERROR(VLOOKUP($C890,薬効分類マスタ!$A$2:$B$180,2,FALSE()),"未登録")</f>
        <v>精神神経用剤</v>
      </c>
      <c r="E890" s="16" t="s">
        <v>2291</v>
      </c>
      <c r="F890" s="16" t="s">
        <v>1543</v>
      </c>
      <c r="G890" s="16" t="s">
        <v>2298</v>
      </c>
      <c r="H890" s="16" t="s">
        <v>238</v>
      </c>
      <c r="I890" s="0" t="n">
        <v>9.2</v>
      </c>
      <c r="J890" s="16" t="s">
        <v>239</v>
      </c>
      <c r="K890" s="0" t="str">
        <f aca="false">IFERROR(IF(VLOOKUP($C890,薬効分類マスタ!$A$2:$E$180,5,FALSE())=0,"",VLOOKUP($C890,薬効分類マスタ!$A$2:$E$180,5,FALSE())),"")</f>
        <v/>
      </c>
      <c r="L890" s="17"/>
      <c r="M890" s="0" t="str">
        <f aca="false">IF($K890="","",IF($L890&lt;&gt;"",$L890,VLOOKUP($C890,薬効分類マスタ!$A$2:$F$180,6,FALSE())))</f>
        <v/>
      </c>
      <c r="N890" s="0" t="str">
        <f aca="false">ASC(G890)</f>
        <v>ﾍﾟﾛｽﾋﾟﾛﾝ塩酸塩錠8mg｢ｱﾒﾙ｣</v>
      </c>
      <c r="O890" s="0" t="str">
        <f aca="false">ASC(E890)</f>
        <v>ﾍﾟﾛｽﾋﾟﾛﾝ塩酸塩水和物</v>
      </c>
      <c r="P890" s="16" t="n">
        <f aca="false">N(P889)+IF($C890=検索!$B$49,1,0)</f>
        <v>0</v>
      </c>
    </row>
    <row r="891" customFormat="false" ht="15" hidden="false" customHeight="false" outlineLevel="0" collapsed="false">
      <c r="A891" s="16" t="s">
        <v>221</v>
      </c>
      <c r="B891" s="0" t="s">
        <v>2299</v>
      </c>
      <c r="C891" s="0" t="n">
        <v>117</v>
      </c>
      <c r="D891" s="0" t="str">
        <f aca="false">IFERROR(VLOOKUP($C891,薬効分類マスタ!$A$2:$B$180,2,FALSE()),"未登録")</f>
        <v>精神神経用剤</v>
      </c>
      <c r="E891" s="16" t="s">
        <v>2291</v>
      </c>
      <c r="F891" s="16" t="s">
        <v>2300</v>
      </c>
      <c r="G891" s="16" t="s">
        <v>2301</v>
      </c>
      <c r="H891" s="16" t="s">
        <v>504</v>
      </c>
      <c r="I891" s="0" t="n">
        <v>28.8</v>
      </c>
      <c r="J891" s="16" t="s">
        <v>232</v>
      </c>
      <c r="K891" s="0" t="str">
        <f aca="false">IFERROR(IF(VLOOKUP($C891,薬効分類マスタ!$A$2:$E$180,5,FALSE())=0,"",VLOOKUP($C891,薬効分類マスタ!$A$2:$E$180,5,FALSE())),"")</f>
        <v/>
      </c>
      <c r="L891" s="17"/>
      <c r="M891" s="0" t="str">
        <f aca="false">IF($K891="","",IF($L891&lt;&gt;"",$L891,VLOOKUP($C891,薬効分類マスタ!$A$2:$F$180,6,FALSE())))</f>
        <v/>
      </c>
      <c r="N891" s="0" t="str">
        <f aca="false">ASC(G891)</f>
        <v>ﾙｰﾗﾝ錠16mg</v>
      </c>
      <c r="O891" s="0" t="str">
        <f aca="false">ASC(E891)</f>
        <v>ﾍﾟﾛｽﾋﾟﾛﾝ塩酸塩水和物</v>
      </c>
      <c r="P891" s="16" t="n">
        <f aca="false">N(P890)+IF($C891=検索!$B$49,1,0)</f>
        <v>0</v>
      </c>
    </row>
    <row r="892" customFormat="false" ht="15" hidden="false" customHeight="false" outlineLevel="0" collapsed="false">
      <c r="A892" s="16" t="s">
        <v>221</v>
      </c>
      <c r="B892" s="0" t="s">
        <v>2302</v>
      </c>
      <c r="C892" s="0" t="n">
        <v>117</v>
      </c>
      <c r="D892" s="0" t="str">
        <f aca="false">IFERROR(VLOOKUP($C892,薬効分類マスタ!$A$2:$B$180,2,FALSE()),"未登録")</f>
        <v>精神神経用剤</v>
      </c>
      <c r="E892" s="16" t="s">
        <v>2291</v>
      </c>
      <c r="F892" s="16" t="s">
        <v>2300</v>
      </c>
      <c r="G892" s="16" t="s">
        <v>2303</v>
      </c>
      <c r="H892" s="16" t="s">
        <v>238</v>
      </c>
      <c r="I892" s="0" t="n">
        <v>14.4</v>
      </c>
      <c r="J892" s="16" t="s">
        <v>239</v>
      </c>
      <c r="K892" s="0" t="str">
        <f aca="false">IFERROR(IF(VLOOKUP($C892,薬効分類マスタ!$A$2:$E$180,5,FALSE())=0,"",VLOOKUP($C892,薬効分類マスタ!$A$2:$E$180,5,FALSE())),"")</f>
        <v/>
      </c>
      <c r="L892" s="17"/>
      <c r="M892" s="0" t="str">
        <f aca="false">IF($K892="","",IF($L892&lt;&gt;"",$L892,VLOOKUP($C892,薬効分類マスタ!$A$2:$F$180,6,FALSE())))</f>
        <v/>
      </c>
      <c r="N892" s="0" t="str">
        <f aca="false">ASC(G892)</f>
        <v>ﾍﾟﾛｽﾋﾟﾛﾝ塩酸塩錠16mg｢ｱﾒﾙ｣</v>
      </c>
      <c r="O892" s="0" t="str">
        <f aca="false">ASC(E892)</f>
        <v>ﾍﾟﾛｽﾋﾟﾛﾝ塩酸塩水和物</v>
      </c>
      <c r="P892" s="16" t="n">
        <f aca="false">N(P891)+IF($C892=検索!$B$49,1,0)</f>
        <v>0</v>
      </c>
    </row>
    <row r="893" customFormat="false" ht="15" hidden="false" customHeight="false" outlineLevel="0" collapsed="false">
      <c r="A893" s="16" t="s">
        <v>221</v>
      </c>
      <c r="B893" s="0" t="s">
        <v>2304</v>
      </c>
      <c r="C893" s="0" t="n">
        <v>117</v>
      </c>
      <c r="D893" s="0" t="str">
        <f aca="false">IFERROR(VLOOKUP($C893,薬効分類マスタ!$A$2:$B$180,2,FALSE()),"未登録")</f>
        <v>精神神経用剤</v>
      </c>
      <c r="E893" s="16" t="s">
        <v>2305</v>
      </c>
      <c r="F893" s="16" t="s">
        <v>229</v>
      </c>
      <c r="G893" s="16" t="s">
        <v>2306</v>
      </c>
      <c r="I893" s="0" t="n">
        <v>35.3</v>
      </c>
      <c r="J893" s="16" t="s">
        <v>239</v>
      </c>
      <c r="K893" s="0" t="str">
        <f aca="false">IFERROR(IF(VLOOKUP($C893,薬効分類マスタ!$A$2:$E$180,5,FALSE())=0,"",VLOOKUP($C893,薬効分類マスタ!$A$2:$E$180,5,FALSE())),"")</f>
        <v/>
      </c>
      <c r="L893" s="17"/>
      <c r="M893" s="0" t="str">
        <f aca="false">IF($K893="","",IF($L893&lt;&gt;"",$L893,VLOOKUP($C893,薬効分類マスタ!$A$2:$F$180,6,FALSE())))</f>
        <v/>
      </c>
      <c r="N893" s="0" t="str">
        <f aca="false">ASC(G893)</f>
        <v>ｵﾗﾝｻﾞﾋﾟﾝ1%細粒</v>
      </c>
      <c r="O893" s="0" t="str">
        <f aca="false">ASC(E893)</f>
        <v>ｵﾗﾝｻﾞﾋﾟﾝ</v>
      </c>
      <c r="P893" s="16" t="n">
        <f aca="false">N(P892)+IF($C893=検索!$B$49,1,0)</f>
        <v>0</v>
      </c>
    </row>
    <row r="894" customFormat="false" ht="15" hidden="false" customHeight="false" outlineLevel="0" collapsed="false">
      <c r="A894" s="16" t="s">
        <v>221</v>
      </c>
      <c r="B894" s="0" t="s">
        <v>2307</v>
      </c>
      <c r="C894" s="0" t="n">
        <v>117</v>
      </c>
      <c r="D894" s="0" t="str">
        <f aca="false">IFERROR(VLOOKUP($C894,薬効分類マスタ!$A$2:$B$180,2,FALSE()),"未登録")</f>
        <v>精神神経用剤</v>
      </c>
      <c r="E894" s="16" t="s">
        <v>2305</v>
      </c>
      <c r="F894" s="16" t="s">
        <v>229</v>
      </c>
      <c r="G894" s="16" t="s">
        <v>2308</v>
      </c>
      <c r="H894" s="16" t="s">
        <v>2309</v>
      </c>
      <c r="I894" s="0" t="n">
        <v>118.4</v>
      </c>
      <c r="J894" s="16" t="s">
        <v>232</v>
      </c>
      <c r="K894" s="0" t="str">
        <f aca="false">IFERROR(IF(VLOOKUP($C894,薬効分類マスタ!$A$2:$E$180,5,FALSE())=0,"",VLOOKUP($C894,薬効分類マスタ!$A$2:$E$180,5,FALSE())),"")</f>
        <v/>
      </c>
      <c r="L894" s="17"/>
      <c r="M894" s="0" t="str">
        <f aca="false">IF($K894="","",IF($L894&lt;&gt;"",$L894,VLOOKUP($C894,薬効分類マスタ!$A$2:$F$180,6,FALSE())))</f>
        <v/>
      </c>
      <c r="N894" s="0" t="str">
        <f aca="false">ASC(G894)</f>
        <v>ｼﾞﾌﾟﾚｷｻ細粒1%</v>
      </c>
      <c r="O894" s="0" t="str">
        <f aca="false">ASC(E894)</f>
        <v>ｵﾗﾝｻﾞﾋﾟﾝ</v>
      </c>
      <c r="P894" s="16" t="n">
        <f aca="false">N(P893)+IF($C894=検索!$B$49,1,0)</f>
        <v>0</v>
      </c>
    </row>
    <row r="895" customFormat="false" ht="15" hidden="false" customHeight="false" outlineLevel="0" collapsed="false">
      <c r="A895" s="16" t="s">
        <v>221</v>
      </c>
      <c r="B895" s="0" t="s">
        <v>2310</v>
      </c>
      <c r="C895" s="0" t="n">
        <v>117</v>
      </c>
      <c r="D895" s="0" t="str">
        <f aca="false">IFERROR(VLOOKUP($C895,薬効分類マスタ!$A$2:$B$180,2,FALSE()),"未登録")</f>
        <v>精神神経用剤</v>
      </c>
      <c r="E895" s="16" t="s">
        <v>2305</v>
      </c>
      <c r="F895" s="16" t="s">
        <v>229</v>
      </c>
      <c r="G895" s="16" t="s">
        <v>2311</v>
      </c>
      <c r="H895" s="16" t="s">
        <v>1464</v>
      </c>
      <c r="I895" s="0" t="n">
        <v>36.5</v>
      </c>
      <c r="J895" s="16" t="s">
        <v>239</v>
      </c>
      <c r="K895" s="0" t="str">
        <f aca="false">IFERROR(IF(VLOOKUP($C895,薬効分類マスタ!$A$2:$E$180,5,FALSE())=0,"",VLOOKUP($C895,薬効分類マスタ!$A$2:$E$180,5,FALSE())),"")</f>
        <v/>
      </c>
      <c r="L895" s="17"/>
      <c r="M895" s="0" t="str">
        <f aca="false">IF($K895="","",IF($L895&lt;&gt;"",$L895,VLOOKUP($C895,薬効分類マスタ!$A$2:$F$180,6,FALSE())))</f>
        <v/>
      </c>
      <c r="N895" s="0" t="str">
        <f aca="false">ASC(G895)</f>
        <v>ｵﾗﾝｻﾞﾋﾟﾝ細粒1%｢DSEP｣</v>
      </c>
      <c r="O895" s="0" t="str">
        <f aca="false">ASC(E895)</f>
        <v>ｵﾗﾝｻﾞﾋﾟﾝ</v>
      </c>
      <c r="P895" s="16" t="n">
        <f aca="false">N(P894)+IF($C895=検索!$B$49,1,0)</f>
        <v>0</v>
      </c>
    </row>
    <row r="896" customFormat="false" ht="15" hidden="false" customHeight="false" outlineLevel="0" collapsed="false">
      <c r="A896" s="16" t="s">
        <v>221</v>
      </c>
      <c r="B896" s="0" t="s">
        <v>2312</v>
      </c>
      <c r="C896" s="0" t="n">
        <v>117</v>
      </c>
      <c r="D896" s="0" t="str">
        <f aca="false">IFERROR(VLOOKUP($C896,薬効分類マスタ!$A$2:$B$180,2,FALSE()),"未登録")</f>
        <v>精神神経用剤</v>
      </c>
      <c r="E896" s="16" t="s">
        <v>2305</v>
      </c>
      <c r="F896" s="16" t="s">
        <v>229</v>
      </c>
      <c r="G896" s="16" t="s">
        <v>2313</v>
      </c>
      <c r="H896" s="16" t="s">
        <v>385</v>
      </c>
      <c r="I896" s="0" t="n">
        <v>36.5</v>
      </c>
      <c r="J896" s="16" t="s">
        <v>239</v>
      </c>
      <c r="K896" s="0" t="str">
        <f aca="false">IFERROR(IF(VLOOKUP($C896,薬効分類マスタ!$A$2:$E$180,5,FALSE())=0,"",VLOOKUP($C896,薬効分類マスタ!$A$2:$E$180,5,FALSE())),"")</f>
        <v/>
      </c>
      <c r="L896" s="17"/>
      <c r="M896" s="0" t="str">
        <f aca="false">IF($K896="","",IF($L896&lt;&gt;"",$L896,VLOOKUP($C896,薬効分類マスタ!$A$2:$F$180,6,FALSE())))</f>
        <v/>
      </c>
      <c r="N896" s="0" t="str">
        <f aca="false">ASC(G896)</f>
        <v>ｵﾗﾝｻﾞﾋﾟﾝ細粒1%｢ｻﾜｲ｣</v>
      </c>
      <c r="O896" s="0" t="str">
        <f aca="false">ASC(E896)</f>
        <v>ｵﾗﾝｻﾞﾋﾟﾝ</v>
      </c>
      <c r="P896" s="16" t="n">
        <f aca="false">N(P895)+IF($C896=検索!$B$49,1,0)</f>
        <v>0</v>
      </c>
    </row>
    <row r="897" customFormat="false" ht="15" hidden="false" customHeight="false" outlineLevel="0" collapsed="false">
      <c r="A897" s="16" t="s">
        <v>221</v>
      </c>
      <c r="B897" s="0" t="s">
        <v>2314</v>
      </c>
      <c r="C897" s="0" t="n">
        <v>117</v>
      </c>
      <c r="D897" s="0" t="str">
        <f aca="false">IFERROR(VLOOKUP($C897,薬効分類マスタ!$A$2:$B$180,2,FALSE()),"未登録")</f>
        <v>精神神経用剤</v>
      </c>
      <c r="E897" s="16" t="s">
        <v>2305</v>
      </c>
      <c r="F897" s="16" t="s">
        <v>229</v>
      </c>
      <c r="G897" s="16" t="s">
        <v>2315</v>
      </c>
      <c r="H897" s="16" t="s">
        <v>533</v>
      </c>
      <c r="I897" s="0" t="n">
        <v>60.3</v>
      </c>
      <c r="J897" s="16" t="s">
        <v>239</v>
      </c>
      <c r="K897" s="0" t="str">
        <f aca="false">IFERROR(IF(VLOOKUP($C897,薬効分類マスタ!$A$2:$E$180,5,FALSE())=0,"",VLOOKUP($C897,薬効分類マスタ!$A$2:$E$180,5,FALSE())),"")</f>
        <v/>
      </c>
      <c r="L897" s="17"/>
      <c r="M897" s="0" t="str">
        <f aca="false">IF($K897="","",IF($L897&lt;&gt;"",$L897,VLOOKUP($C897,薬効分類マスタ!$A$2:$F$180,6,FALSE())))</f>
        <v/>
      </c>
      <c r="N897" s="0" t="str">
        <f aca="false">ASC(G897)</f>
        <v>ｵﾗﾝｻﾞﾋﾟﾝ細粒1%｢ﾄｰﾜ｣</v>
      </c>
      <c r="O897" s="0" t="str">
        <f aca="false">ASC(E897)</f>
        <v>ｵﾗﾝｻﾞﾋﾟﾝ</v>
      </c>
      <c r="P897" s="16" t="n">
        <f aca="false">N(P896)+IF($C897=検索!$B$49,1,0)</f>
        <v>0</v>
      </c>
    </row>
    <row r="898" customFormat="false" ht="15" hidden="false" customHeight="false" outlineLevel="0" collapsed="false">
      <c r="A898" s="16" t="s">
        <v>221</v>
      </c>
      <c r="B898" s="0" t="s">
        <v>2316</v>
      </c>
      <c r="C898" s="0" t="n">
        <v>117</v>
      </c>
      <c r="D898" s="0" t="str">
        <f aca="false">IFERROR(VLOOKUP($C898,薬効分類マスタ!$A$2:$B$180,2,FALSE()),"未登録")</f>
        <v>精神神経用剤</v>
      </c>
      <c r="E898" s="16" t="s">
        <v>2305</v>
      </c>
      <c r="F898" s="16" t="s">
        <v>229</v>
      </c>
      <c r="G898" s="16" t="s">
        <v>2317</v>
      </c>
      <c r="H898" s="16" t="s">
        <v>536</v>
      </c>
      <c r="I898" s="0" t="n">
        <v>36.5</v>
      </c>
      <c r="J898" s="16" t="s">
        <v>239</v>
      </c>
      <c r="K898" s="0" t="str">
        <f aca="false">IFERROR(IF(VLOOKUP($C898,薬効分類マスタ!$A$2:$E$180,5,FALSE())=0,"",VLOOKUP($C898,薬効分類マスタ!$A$2:$E$180,5,FALSE())),"")</f>
        <v/>
      </c>
      <c r="L898" s="17"/>
      <c r="M898" s="0" t="str">
        <f aca="false">IF($K898="","",IF($L898&lt;&gt;"",$L898,VLOOKUP($C898,薬効分類マスタ!$A$2:$F$180,6,FALSE())))</f>
        <v/>
      </c>
      <c r="N898" s="0" t="str">
        <f aca="false">ASC(G898)</f>
        <v>ｵﾗﾝｻﾞﾋﾟﾝ細粒1%｢日医工｣</v>
      </c>
      <c r="O898" s="0" t="str">
        <f aca="false">ASC(E898)</f>
        <v>ｵﾗﾝｻﾞﾋﾟﾝ</v>
      </c>
      <c r="P898" s="16" t="n">
        <f aca="false">N(P897)+IF($C898=検索!$B$49,1,0)</f>
        <v>0</v>
      </c>
    </row>
    <row r="899" customFormat="false" ht="15" hidden="false" customHeight="false" outlineLevel="0" collapsed="false">
      <c r="A899" s="16" t="s">
        <v>221</v>
      </c>
      <c r="B899" s="0" t="s">
        <v>2318</v>
      </c>
      <c r="C899" s="0" t="n">
        <v>117</v>
      </c>
      <c r="D899" s="0" t="str">
        <f aca="false">IFERROR(VLOOKUP($C899,薬効分類マスタ!$A$2:$B$180,2,FALSE()),"未登録")</f>
        <v>精神神経用剤</v>
      </c>
      <c r="E899" s="16" t="s">
        <v>2305</v>
      </c>
      <c r="F899" s="16" t="s">
        <v>229</v>
      </c>
      <c r="G899" s="16" t="s">
        <v>2319</v>
      </c>
      <c r="H899" s="16" t="s">
        <v>1165</v>
      </c>
      <c r="I899" s="0" t="n">
        <v>36.5</v>
      </c>
      <c r="J899" s="16" t="s">
        <v>239</v>
      </c>
      <c r="K899" s="0" t="str">
        <f aca="false">IFERROR(IF(VLOOKUP($C899,薬効分類マスタ!$A$2:$E$180,5,FALSE())=0,"",VLOOKUP($C899,薬効分類マスタ!$A$2:$E$180,5,FALSE())),"")</f>
        <v/>
      </c>
      <c r="L899" s="17"/>
      <c r="M899" s="0" t="str">
        <f aca="false">IF($K899="","",IF($L899&lt;&gt;"",$L899,VLOOKUP($C899,薬効分類マスタ!$A$2:$F$180,6,FALSE())))</f>
        <v/>
      </c>
      <c r="N899" s="0" t="str">
        <f aca="false">ASC(G899)</f>
        <v>ｵﾗﾝｻﾞﾋﾟﾝ細粒1%｢ﾆﾌﾟﾛ｣</v>
      </c>
      <c r="O899" s="0" t="str">
        <f aca="false">ASC(E899)</f>
        <v>ｵﾗﾝｻﾞﾋﾟﾝ</v>
      </c>
      <c r="P899" s="16" t="n">
        <f aca="false">N(P898)+IF($C899=検索!$B$49,1,0)</f>
        <v>0</v>
      </c>
    </row>
    <row r="900" customFormat="false" ht="15" hidden="false" customHeight="false" outlineLevel="0" collapsed="false">
      <c r="A900" s="16" t="s">
        <v>221</v>
      </c>
      <c r="B900" s="0" t="s">
        <v>2320</v>
      </c>
      <c r="C900" s="0" t="n">
        <v>117</v>
      </c>
      <c r="D900" s="0" t="str">
        <f aca="false">IFERROR(VLOOKUP($C900,薬効分類マスタ!$A$2:$B$180,2,FALSE()),"未登録")</f>
        <v>精神神経用剤</v>
      </c>
      <c r="E900" s="16" t="s">
        <v>2305</v>
      </c>
      <c r="F900" s="16" t="s">
        <v>229</v>
      </c>
      <c r="G900" s="16" t="s">
        <v>2321</v>
      </c>
      <c r="H900" s="16" t="s">
        <v>601</v>
      </c>
      <c r="I900" s="0" t="n">
        <v>36.5</v>
      </c>
      <c r="J900" s="16" t="s">
        <v>239</v>
      </c>
      <c r="K900" s="0" t="str">
        <f aca="false">IFERROR(IF(VLOOKUP($C900,薬効分類マスタ!$A$2:$E$180,5,FALSE())=0,"",VLOOKUP($C900,薬効分類マスタ!$A$2:$E$180,5,FALSE())),"")</f>
        <v/>
      </c>
      <c r="L900" s="17"/>
      <c r="M900" s="0" t="str">
        <f aca="false">IF($K900="","",IF($L900&lt;&gt;"",$L900,VLOOKUP($C900,薬効分類マスタ!$A$2:$F$180,6,FALSE())))</f>
        <v/>
      </c>
      <c r="N900" s="0" t="str">
        <f aca="false">ASC(G900)</f>
        <v>ｵﾗﾝｻﾞﾋﾟﾝ細粒1%｢杏林｣</v>
      </c>
      <c r="O900" s="0" t="str">
        <f aca="false">ASC(E900)</f>
        <v>ｵﾗﾝｻﾞﾋﾟﾝ</v>
      </c>
      <c r="P900" s="16" t="n">
        <f aca="false">N(P899)+IF($C900=検索!$B$49,1,0)</f>
        <v>0</v>
      </c>
    </row>
    <row r="901" customFormat="false" ht="15" hidden="false" customHeight="false" outlineLevel="0" collapsed="false">
      <c r="A901" s="16" t="s">
        <v>221</v>
      </c>
      <c r="B901" s="0" t="s">
        <v>2322</v>
      </c>
      <c r="C901" s="0" t="n">
        <v>117</v>
      </c>
      <c r="D901" s="0" t="str">
        <f aca="false">IFERROR(VLOOKUP($C901,薬効分類マスタ!$A$2:$B$180,2,FALSE()),"未登録")</f>
        <v>精神神経用剤</v>
      </c>
      <c r="E901" s="16" t="s">
        <v>2305</v>
      </c>
      <c r="F901" s="16" t="s">
        <v>229</v>
      </c>
      <c r="G901" s="16" t="s">
        <v>2323</v>
      </c>
      <c r="H901" s="16" t="s">
        <v>557</v>
      </c>
      <c r="I901" s="0" t="n">
        <v>36.5</v>
      </c>
      <c r="J901" s="16" t="s">
        <v>239</v>
      </c>
      <c r="K901" s="0" t="str">
        <f aca="false">IFERROR(IF(VLOOKUP($C901,薬効分類マスタ!$A$2:$E$180,5,FALSE())=0,"",VLOOKUP($C901,薬効分類マスタ!$A$2:$E$180,5,FALSE())),"")</f>
        <v/>
      </c>
      <c r="L901" s="17"/>
      <c r="M901" s="0" t="str">
        <f aca="false">IF($K901="","",IF($L901&lt;&gt;"",$L901,VLOOKUP($C901,薬効分類マスタ!$A$2:$F$180,6,FALSE())))</f>
        <v/>
      </c>
      <c r="N901" s="0" t="str">
        <f aca="false">ASC(G901)</f>
        <v>ｵﾗﾝｻﾞﾋﾟﾝ細粒1%｢ﾀｶﾀ｣</v>
      </c>
      <c r="O901" s="0" t="str">
        <f aca="false">ASC(E901)</f>
        <v>ｵﾗﾝｻﾞﾋﾟﾝ</v>
      </c>
      <c r="P901" s="16" t="n">
        <f aca="false">N(P900)+IF($C901=検索!$B$49,1,0)</f>
        <v>0</v>
      </c>
    </row>
    <row r="902" customFormat="false" ht="15" hidden="false" customHeight="false" outlineLevel="0" collapsed="false">
      <c r="A902" s="16" t="s">
        <v>221</v>
      </c>
      <c r="B902" s="0" t="s">
        <v>2324</v>
      </c>
      <c r="C902" s="0" t="n">
        <v>117</v>
      </c>
      <c r="D902" s="0" t="str">
        <f aca="false">IFERROR(VLOOKUP($C902,薬効分類マスタ!$A$2:$B$180,2,FALSE()),"未登録")</f>
        <v>精神神経用剤</v>
      </c>
      <c r="E902" s="16" t="s">
        <v>2305</v>
      </c>
      <c r="F902" s="16" t="s">
        <v>229</v>
      </c>
      <c r="G902" s="16" t="s">
        <v>2325</v>
      </c>
      <c r="H902" s="16" t="s">
        <v>606</v>
      </c>
      <c r="I902" s="0" t="n">
        <v>36.5</v>
      </c>
      <c r="J902" s="16" t="s">
        <v>239</v>
      </c>
      <c r="K902" s="0" t="str">
        <f aca="false">IFERROR(IF(VLOOKUP($C902,薬効分類マスタ!$A$2:$E$180,5,FALSE())=0,"",VLOOKUP($C902,薬効分類マスタ!$A$2:$E$180,5,FALSE())),"")</f>
        <v/>
      </c>
      <c r="L902" s="17"/>
      <c r="M902" s="0" t="str">
        <f aca="false">IF($K902="","",IF($L902&lt;&gt;"",$L902,VLOOKUP($C902,薬効分類マスタ!$A$2:$F$180,6,FALSE())))</f>
        <v/>
      </c>
      <c r="N902" s="0" t="str">
        <f aca="false">ASC(G902)</f>
        <v>ｵﾗﾝｻﾞﾋﾟﾝ細粒1%｢日新｣</v>
      </c>
      <c r="O902" s="0" t="str">
        <f aca="false">ASC(E902)</f>
        <v>ｵﾗﾝｻﾞﾋﾟﾝ</v>
      </c>
      <c r="P902" s="16" t="n">
        <f aca="false">N(P901)+IF($C902=検索!$B$49,1,0)</f>
        <v>0</v>
      </c>
    </row>
    <row r="903" customFormat="false" ht="15" hidden="false" customHeight="false" outlineLevel="0" collapsed="false">
      <c r="A903" s="16" t="s">
        <v>221</v>
      </c>
      <c r="B903" s="0" t="s">
        <v>2326</v>
      </c>
      <c r="C903" s="0" t="n">
        <v>117</v>
      </c>
      <c r="D903" s="0" t="str">
        <f aca="false">IFERROR(VLOOKUP($C903,薬効分類マスタ!$A$2:$B$180,2,FALSE()),"未登録")</f>
        <v>精神神経用剤</v>
      </c>
      <c r="E903" s="16" t="s">
        <v>2305</v>
      </c>
      <c r="F903" s="16" t="s">
        <v>1418</v>
      </c>
      <c r="G903" s="16" t="s">
        <v>2327</v>
      </c>
      <c r="I903" s="0" t="n">
        <v>7.1</v>
      </c>
      <c r="J903" s="16" t="s">
        <v>239</v>
      </c>
      <c r="K903" s="0" t="str">
        <f aca="false">IFERROR(IF(VLOOKUP($C903,薬効分類マスタ!$A$2:$E$180,5,FALSE())=0,"",VLOOKUP($C903,薬効分類マスタ!$A$2:$E$180,5,FALSE())),"")</f>
        <v/>
      </c>
      <c r="L903" s="17"/>
      <c r="M903" s="0" t="str">
        <f aca="false">IF($K903="","",IF($L903&lt;&gt;"",$L903,VLOOKUP($C903,薬効分類マスタ!$A$2:$F$180,6,FALSE())))</f>
        <v/>
      </c>
      <c r="N903" s="0" t="str">
        <f aca="false">ASC(G903)</f>
        <v>ｵﾗﾝｻﾞﾋﾟﾝ2.5mg錠</v>
      </c>
      <c r="O903" s="0" t="str">
        <f aca="false">ASC(E903)</f>
        <v>ｵﾗﾝｻﾞﾋﾟﾝ</v>
      </c>
      <c r="P903" s="16" t="n">
        <f aca="false">N(P902)+IF($C903=検索!$B$49,1,0)</f>
        <v>0</v>
      </c>
    </row>
    <row r="904" customFormat="false" ht="15" hidden="false" customHeight="false" outlineLevel="0" collapsed="false">
      <c r="A904" s="16" t="s">
        <v>221</v>
      </c>
      <c r="B904" s="0" t="s">
        <v>2328</v>
      </c>
      <c r="C904" s="0" t="n">
        <v>117</v>
      </c>
      <c r="D904" s="0" t="str">
        <f aca="false">IFERROR(VLOOKUP($C904,薬効分類マスタ!$A$2:$B$180,2,FALSE()),"未登録")</f>
        <v>精神神経用剤</v>
      </c>
      <c r="E904" s="16" t="s">
        <v>2305</v>
      </c>
      <c r="F904" s="16" t="s">
        <v>1418</v>
      </c>
      <c r="G904" s="16" t="s">
        <v>2329</v>
      </c>
      <c r="H904" s="16" t="s">
        <v>2309</v>
      </c>
      <c r="I904" s="0" t="n">
        <v>27.9</v>
      </c>
      <c r="J904" s="16" t="s">
        <v>232</v>
      </c>
      <c r="K904" s="0" t="str">
        <f aca="false">IFERROR(IF(VLOOKUP($C904,薬効分類マスタ!$A$2:$E$180,5,FALSE())=0,"",VLOOKUP($C904,薬効分類マスタ!$A$2:$E$180,5,FALSE())),"")</f>
        <v/>
      </c>
      <c r="L904" s="17"/>
      <c r="M904" s="0" t="str">
        <f aca="false">IF($K904="","",IF($L904&lt;&gt;"",$L904,VLOOKUP($C904,薬効分類マスタ!$A$2:$F$180,6,FALSE())))</f>
        <v/>
      </c>
      <c r="N904" s="0" t="str">
        <f aca="false">ASC(G904)</f>
        <v>ｼﾞﾌﾟﾚｷｻ錠2.5mg</v>
      </c>
      <c r="O904" s="0" t="str">
        <f aca="false">ASC(E904)</f>
        <v>ｵﾗﾝｻﾞﾋﾟﾝ</v>
      </c>
      <c r="P904" s="16" t="n">
        <f aca="false">N(P903)+IF($C904=検索!$B$49,1,0)</f>
        <v>0</v>
      </c>
    </row>
    <row r="905" customFormat="false" ht="15" hidden="false" customHeight="false" outlineLevel="0" collapsed="false">
      <c r="A905" s="16" t="s">
        <v>221</v>
      </c>
      <c r="B905" s="0" t="s">
        <v>2330</v>
      </c>
      <c r="C905" s="0" t="n">
        <v>117</v>
      </c>
      <c r="D905" s="0" t="str">
        <f aca="false">IFERROR(VLOOKUP($C905,薬効分類マスタ!$A$2:$B$180,2,FALSE()),"未登録")</f>
        <v>精神神経用剤</v>
      </c>
      <c r="E905" s="16" t="s">
        <v>2305</v>
      </c>
      <c r="F905" s="16" t="s">
        <v>1418</v>
      </c>
      <c r="G905" s="16" t="s">
        <v>2331</v>
      </c>
      <c r="H905" s="16" t="s">
        <v>428</v>
      </c>
      <c r="I905" s="0" t="n">
        <v>12.8</v>
      </c>
      <c r="J905" s="16" t="s">
        <v>239</v>
      </c>
      <c r="K905" s="0" t="str">
        <f aca="false">IFERROR(IF(VLOOKUP($C905,薬効分類マスタ!$A$2:$E$180,5,FALSE())=0,"",VLOOKUP($C905,薬効分類マスタ!$A$2:$E$180,5,FALSE())),"")</f>
        <v/>
      </c>
      <c r="L905" s="17"/>
      <c r="M905" s="0" t="str">
        <f aca="false">IF($K905="","",IF($L905&lt;&gt;"",$L905,VLOOKUP($C905,薬効分類マスタ!$A$2:$F$180,6,FALSE())))</f>
        <v/>
      </c>
      <c r="N905" s="0" t="str">
        <f aca="false">ASC(G905)</f>
        <v>ｵﾗﾝｻﾞﾋﾟﾝ錠2.5mg｢明治｣</v>
      </c>
      <c r="O905" s="0" t="str">
        <f aca="false">ASC(E905)</f>
        <v>ｵﾗﾝｻﾞﾋﾟﾝ</v>
      </c>
      <c r="P905" s="16" t="n">
        <f aca="false">N(P904)+IF($C905=検索!$B$49,1,0)</f>
        <v>0</v>
      </c>
    </row>
    <row r="906" customFormat="false" ht="15" hidden="false" customHeight="false" outlineLevel="0" collapsed="false">
      <c r="A906" s="16" t="s">
        <v>221</v>
      </c>
      <c r="B906" s="0" t="s">
        <v>2332</v>
      </c>
      <c r="C906" s="0" t="n">
        <v>117</v>
      </c>
      <c r="D906" s="0" t="str">
        <f aca="false">IFERROR(VLOOKUP($C906,薬効分類マスタ!$A$2:$B$180,2,FALSE()),"未登録")</f>
        <v>精神神経用剤</v>
      </c>
      <c r="E906" s="16" t="s">
        <v>2305</v>
      </c>
      <c r="F906" s="16" t="s">
        <v>257</v>
      </c>
      <c r="G906" s="16" t="s">
        <v>2333</v>
      </c>
      <c r="I906" s="0" t="n">
        <v>14.3</v>
      </c>
      <c r="J906" s="16" t="s">
        <v>239</v>
      </c>
      <c r="K906" s="0" t="str">
        <f aca="false">IFERROR(IF(VLOOKUP($C906,薬効分類マスタ!$A$2:$E$180,5,FALSE())=0,"",VLOOKUP($C906,薬効分類マスタ!$A$2:$E$180,5,FALSE())),"")</f>
        <v/>
      </c>
      <c r="L906" s="17"/>
      <c r="M906" s="0" t="str">
        <f aca="false">IF($K906="","",IF($L906&lt;&gt;"",$L906,VLOOKUP($C906,薬効分類マスタ!$A$2:$F$180,6,FALSE())))</f>
        <v/>
      </c>
      <c r="N906" s="0" t="str">
        <f aca="false">ASC(G906)</f>
        <v>ｵﾗﾝｻﾞﾋﾟﾝ5mg錠</v>
      </c>
      <c r="O906" s="0" t="str">
        <f aca="false">ASC(E906)</f>
        <v>ｵﾗﾝｻﾞﾋﾟﾝ</v>
      </c>
      <c r="P906" s="16" t="n">
        <f aca="false">N(P905)+IF($C906=検索!$B$49,1,0)</f>
        <v>0</v>
      </c>
    </row>
    <row r="907" customFormat="false" ht="15" hidden="false" customHeight="false" outlineLevel="0" collapsed="false">
      <c r="A907" s="16" t="s">
        <v>221</v>
      </c>
      <c r="B907" s="0" t="s">
        <v>2334</v>
      </c>
      <c r="C907" s="0" t="n">
        <v>117</v>
      </c>
      <c r="D907" s="0" t="str">
        <f aca="false">IFERROR(VLOOKUP($C907,薬効分類マスタ!$A$2:$B$180,2,FALSE()),"未登録")</f>
        <v>精神神経用剤</v>
      </c>
      <c r="E907" s="16" t="s">
        <v>2305</v>
      </c>
      <c r="F907" s="16" t="s">
        <v>257</v>
      </c>
      <c r="G907" s="16" t="s">
        <v>2335</v>
      </c>
      <c r="H907" s="16" t="s">
        <v>2309</v>
      </c>
      <c r="I907" s="0" t="n">
        <v>52.1</v>
      </c>
      <c r="J907" s="16" t="s">
        <v>232</v>
      </c>
      <c r="K907" s="0" t="str">
        <f aca="false">IFERROR(IF(VLOOKUP($C907,薬効分類マスタ!$A$2:$E$180,5,FALSE())=0,"",VLOOKUP($C907,薬効分類マスタ!$A$2:$E$180,5,FALSE())),"")</f>
        <v/>
      </c>
      <c r="L907" s="17"/>
      <c r="M907" s="0" t="str">
        <f aca="false">IF($K907="","",IF($L907&lt;&gt;"",$L907,VLOOKUP($C907,薬効分類マスタ!$A$2:$F$180,6,FALSE())))</f>
        <v/>
      </c>
      <c r="N907" s="0" t="str">
        <f aca="false">ASC(G907)</f>
        <v>ｼﾞﾌﾟﾚｷｻ錠5mg</v>
      </c>
      <c r="O907" s="0" t="str">
        <f aca="false">ASC(E907)</f>
        <v>ｵﾗﾝｻﾞﾋﾟﾝ</v>
      </c>
      <c r="P907" s="16" t="n">
        <f aca="false">N(P906)+IF($C907=検索!$B$49,1,0)</f>
        <v>0</v>
      </c>
    </row>
    <row r="908" customFormat="false" ht="15" hidden="false" customHeight="false" outlineLevel="0" collapsed="false">
      <c r="A908" s="16" t="s">
        <v>221</v>
      </c>
      <c r="B908" s="0" t="s">
        <v>2336</v>
      </c>
      <c r="C908" s="0" t="n">
        <v>117</v>
      </c>
      <c r="D908" s="0" t="str">
        <f aca="false">IFERROR(VLOOKUP($C908,薬効分類マスタ!$A$2:$B$180,2,FALSE()),"未登録")</f>
        <v>精神神経用剤</v>
      </c>
      <c r="E908" s="16" t="s">
        <v>2305</v>
      </c>
      <c r="F908" s="16" t="s">
        <v>257</v>
      </c>
      <c r="G908" s="16" t="s">
        <v>2337</v>
      </c>
      <c r="H908" s="16" t="s">
        <v>574</v>
      </c>
      <c r="I908" s="0" t="n">
        <v>16</v>
      </c>
      <c r="J908" s="16" t="s">
        <v>239</v>
      </c>
      <c r="K908" s="0" t="str">
        <f aca="false">IFERROR(IF(VLOOKUP($C908,薬効分類マスタ!$A$2:$E$180,5,FALSE())=0,"",VLOOKUP($C908,薬効分類マスタ!$A$2:$E$180,5,FALSE())),"")</f>
        <v/>
      </c>
      <c r="L908" s="17"/>
      <c r="M908" s="0" t="str">
        <f aca="false">IF($K908="","",IF($L908&lt;&gt;"",$L908,VLOOKUP($C908,薬効分類マスタ!$A$2:$F$180,6,FALSE())))</f>
        <v/>
      </c>
      <c r="N908" s="0" t="str">
        <f aca="false">ASC(G908)</f>
        <v>ｵﾗﾝｻﾞﾋﾟﾝ錠5mg｢YD｣</v>
      </c>
      <c r="O908" s="0" t="str">
        <f aca="false">ASC(E908)</f>
        <v>ｵﾗﾝｻﾞﾋﾟﾝ</v>
      </c>
      <c r="P908" s="16" t="n">
        <f aca="false">N(P907)+IF($C908=検索!$B$49,1,0)</f>
        <v>0</v>
      </c>
    </row>
    <row r="909" customFormat="false" ht="15" hidden="false" customHeight="false" outlineLevel="0" collapsed="false">
      <c r="A909" s="16" t="s">
        <v>221</v>
      </c>
      <c r="B909" s="0" t="s">
        <v>2338</v>
      </c>
      <c r="C909" s="0" t="n">
        <v>117</v>
      </c>
      <c r="D909" s="0" t="str">
        <f aca="false">IFERROR(VLOOKUP($C909,薬効分類マスタ!$A$2:$B$180,2,FALSE()),"未登録")</f>
        <v>精神神経用剤</v>
      </c>
      <c r="E909" s="16" t="s">
        <v>2305</v>
      </c>
      <c r="F909" s="16" t="s">
        <v>257</v>
      </c>
      <c r="G909" s="16" t="s">
        <v>2339</v>
      </c>
      <c r="H909" s="16" t="s">
        <v>385</v>
      </c>
      <c r="I909" s="0" t="n">
        <v>16</v>
      </c>
      <c r="J909" s="16" t="s">
        <v>239</v>
      </c>
      <c r="K909" s="0" t="str">
        <f aca="false">IFERROR(IF(VLOOKUP($C909,薬効分類マスタ!$A$2:$E$180,5,FALSE())=0,"",VLOOKUP($C909,薬効分類マスタ!$A$2:$E$180,5,FALSE())),"")</f>
        <v/>
      </c>
      <c r="L909" s="17"/>
      <c r="M909" s="0" t="str">
        <f aca="false">IF($K909="","",IF($L909&lt;&gt;"",$L909,VLOOKUP($C909,薬効分類マスタ!$A$2:$F$180,6,FALSE())))</f>
        <v/>
      </c>
      <c r="N909" s="0" t="str">
        <f aca="false">ASC(G909)</f>
        <v>ｵﾗﾝｻﾞﾋﾟﾝ錠5mg｢ｻﾜｲ｣</v>
      </c>
      <c r="O909" s="0" t="str">
        <f aca="false">ASC(E909)</f>
        <v>ｵﾗﾝｻﾞﾋﾟﾝ</v>
      </c>
      <c r="P909" s="16" t="n">
        <f aca="false">N(P908)+IF($C909=検索!$B$49,1,0)</f>
        <v>0</v>
      </c>
    </row>
    <row r="910" customFormat="false" ht="15" hidden="false" customHeight="false" outlineLevel="0" collapsed="false">
      <c r="A910" s="16" t="s">
        <v>221</v>
      </c>
      <c r="B910" s="0" t="s">
        <v>2340</v>
      </c>
      <c r="C910" s="0" t="n">
        <v>117</v>
      </c>
      <c r="D910" s="0" t="str">
        <f aca="false">IFERROR(VLOOKUP($C910,薬効分類マスタ!$A$2:$B$180,2,FALSE()),"未登録")</f>
        <v>精神神経用剤</v>
      </c>
      <c r="E910" s="16" t="s">
        <v>2305</v>
      </c>
      <c r="F910" s="16" t="s">
        <v>257</v>
      </c>
      <c r="G910" s="16" t="s">
        <v>2341</v>
      </c>
      <c r="H910" s="16" t="s">
        <v>533</v>
      </c>
      <c r="I910" s="0" t="n">
        <v>16</v>
      </c>
      <c r="J910" s="16" t="s">
        <v>239</v>
      </c>
      <c r="K910" s="0" t="str">
        <f aca="false">IFERROR(IF(VLOOKUP($C910,薬効分類マスタ!$A$2:$E$180,5,FALSE())=0,"",VLOOKUP($C910,薬効分類マスタ!$A$2:$E$180,5,FALSE())),"")</f>
        <v/>
      </c>
      <c r="L910" s="17"/>
      <c r="M910" s="0" t="str">
        <f aca="false">IF($K910="","",IF($L910&lt;&gt;"",$L910,VLOOKUP($C910,薬効分類マスタ!$A$2:$F$180,6,FALSE())))</f>
        <v/>
      </c>
      <c r="N910" s="0" t="str">
        <f aca="false">ASC(G910)</f>
        <v>ｵﾗﾝｻﾞﾋﾟﾝ錠5mg｢ﾄｰﾜ｣</v>
      </c>
      <c r="O910" s="0" t="str">
        <f aca="false">ASC(E910)</f>
        <v>ｵﾗﾝｻﾞﾋﾟﾝ</v>
      </c>
      <c r="P910" s="16" t="n">
        <f aca="false">N(P909)+IF($C910=検索!$B$49,1,0)</f>
        <v>0</v>
      </c>
    </row>
    <row r="911" customFormat="false" ht="15" hidden="false" customHeight="false" outlineLevel="0" collapsed="false">
      <c r="A911" s="16" t="s">
        <v>221</v>
      </c>
      <c r="B911" s="0" t="s">
        <v>2342</v>
      </c>
      <c r="C911" s="0" t="n">
        <v>117</v>
      </c>
      <c r="D911" s="0" t="str">
        <f aca="false">IFERROR(VLOOKUP($C911,薬効分類マスタ!$A$2:$B$180,2,FALSE()),"未登録")</f>
        <v>精神神経用剤</v>
      </c>
      <c r="E911" s="16" t="s">
        <v>2305</v>
      </c>
      <c r="F911" s="16" t="s">
        <v>257</v>
      </c>
      <c r="G911" s="16" t="s">
        <v>2343</v>
      </c>
      <c r="H911" s="16" t="s">
        <v>606</v>
      </c>
      <c r="I911" s="0" t="n">
        <v>16</v>
      </c>
      <c r="J911" s="16" t="s">
        <v>239</v>
      </c>
      <c r="K911" s="0" t="str">
        <f aca="false">IFERROR(IF(VLOOKUP($C911,薬効分類マスタ!$A$2:$E$180,5,FALSE())=0,"",VLOOKUP($C911,薬効分類マスタ!$A$2:$E$180,5,FALSE())),"")</f>
        <v/>
      </c>
      <c r="L911" s="17"/>
      <c r="M911" s="0" t="str">
        <f aca="false">IF($K911="","",IF($L911&lt;&gt;"",$L911,VLOOKUP($C911,薬効分類マスタ!$A$2:$F$180,6,FALSE())))</f>
        <v/>
      </c>
      <c r="N911" s="0" t="str">
        <f aca="false">ASC(G911)</f>
        <v>ｵﾗﾝｻﾞﾋﾟﾝ錠5mg｢日新｣</v>
      </c>
      <c r="O911" s="0" t="str">
        <f aca="false">ASC(E911)</f>
        <v>ｵﾗﾝｻﾞﾋﾟﾝ</v>
      </c>
      <c r="P911" s="16" t="n">
        <f aca="false">N(P910)+IF($C911=検索!$B$49,1,0)</f>
        <v>0</v>
      </c>
    </row>
    <row r="912" customFormat="false" ht="15" hidden="false" customHeight="false" outlineLevel="0" collapsed="false">
      <c r="A912" s="16" t="s">
        <v>221</v>
      </c>
      <c r="B912" s="0" t="s">
        <v>2344</v>
      </c>
      <c r="C912" s="0" t="n">
        <v>117</v>
      </c>
      <c r="D912" s="0" t="str">
        <f aca="false">IFERROR(VLOOKUP($C912,薬効分類マスタ!$A$2:$B$180,2,FALSE()),"未登録")</f>
        <v>精神神経用剤</v>
      </c>
      <c r="E912" s="16" t="s">
        <v>2305</v>
      </c>
      <c r="F912" s="16" t="s">
        <v>262</v>
      </c>
      <c r="G912" s="16" t="s">
        <v>2345</v>
      </c>
      <c r="I912" s="0" t="n">
        <v>27.1</v>
      </c>
      <c r="J912" s="16" t="s">
        <v>239</v>
      </c>
      <c r="K912" s="0" t="str">
        <f aca="false">IFERROR(IF(VLOOKUP($C912,薬効分類マスタ!$A$2:$E$180,5,FALSE())=0,"",VLOOKUP($C912,薬効分類マスタ!$A$2:$E$180,5,FALSE())),"")</f>
        <v/>
      </c>
      <c r="L912" s="17"/>
      <c r="M912" s="0" t="str">
        <f aca="false">IF($K912="","",IF($L912&lt;&gt;"",$L912,VLOOKUP($C912,薬効分類マスタ!$A$2:$F$180,6,FALSE())))</f>
        <v/>
      </c>
      <c r="N912" s="0" t="str">
        <f aca="false">ASC(G912)</f>
        <v>ｵﾗﾝｻﾞﾋﾟﾝ10mg錠</v>
      </c>
      <c r="O912" s="0" t="str">
        <f aca="false">ASC(E912)</f>
        <v>ｵﾗﾝｻﾞﾋﾟﾝ</v>
      </c>
      <c r="P912" s="16" t="n">
        <f aca="false">N(P911)+IF($C912=検索!$B$49,1,0)</f>
        <v>0</v>
      </c>
    </row>
    <row r="913" customFormat="false" ht="15" hidden="false" customHeight="false" outlineLevel="0" collapsed="false">
      <c r="A913" s="16" t="s">
        <v>221</v>
      </c>
      <c r="B913" s="0" t="s">
        <v>2346</v>
      </c>
      <c r="C913" s="0" t="n">
        <v>117</v>
      </c>
      <c r="D913" s="0" t="str">
        <f aca="false">IFERROR(VLOOKUP($C913,薬効分類マスタ!$A$2:$B$180,2,FALSE()),"未登録")</f>
        <v>精神神経用剤</v>
      </c>
      <c r="E913" s="16" t="s">
        <v>2305</v>
      </c>
      <c r="F913" s="16" t="s">
        <v>262</v>
      </c>
      <c r="G913" s="16" t="s">
        <v>2347</v>
      </c>
      <c r="H913" s="16" t="s">
        <v>2309</v>
      </c>
      <c r="I913" s="0" t="n">
        <v>104.5</v>
      </c>
      <c r="J913" s="16" t="s">
        <v>232</v>
      </c>
      <c r="K913" s="0" t="str">
        <f aca="false">IFERROR(IF(VLOOKUP($C913,薬効分類マスタ!$A$2:$E$180,5,FALSE())=0,"",VLOOKUP($C913,薬効分類マスタ!$A$2:$E$180,5,FALSE())),"")</f>
        <v/>
      </c>
      <c r="L913" s="17"/>
      <c r="M913" s="0" t="str">
        <f aca="false">IF($K913="","",IF($L913&lt;&gt;"",$L913,VLOOKUP($C913,薬効分類マスタ!$A$2:$F$180,6,FALSE())))</f>
        <v/>
      </c>
      <c r="N913" s="0" t="str">
        <f aca="false">ASC(G913)</f>
        <v>ｼﾞﾌﾟﾚｷｻ錠10mg</v>
      </c>
      <c r="O913" s="0" t="str">
        <f aca="false">ASC(E913)</f>
        <v>ｵﾗﾝｻﾞﾋﾟﾝ</v>
      </c>
      <c r="P913" s="16" t="n">
        <f aca="false">N(P912)+IF($C913=検索!$B$49,1,0)</f>
        <v>0</v>
      </c>
    </row>
    <row r="914" customFormat="false" ht="15" hidden="false" customHeight="false" outlineLevel="0" collapsed="false">
      <c r="A914" s="16" t="s">
        <v>221</v>
      </c>
      <c r="B914" s="0" t="s">
        <v>2348</v>
      </c>
      <c r="C914" s="0" t="n">
        <v>117</v>
      </c>
      <c r="D914" s="0" t="str">
        <f aca="false">IFERROR(VLOOKUP($C914,薬効分類マスタ!$A$2:$B$180,2,FALSE()),"未登録")</f>
        <v>精神神経用剤</v>
      </c>
      <c r="E914" s="16" t="s">
        <v>2305</v>
      </c>
      <c r="F914" s="16" t="s">
        <v>262</v>
      </c>
      <c r="G914" s="16" t="s">
        <v>2349</v>
      </c>
      <c r="H914" s="16" t="s">
        <v>428</v>
      </c>
      <c r="I914" s="0" t="n">
        <v>47</v>
      </c>
      <c r="J914" s="16" t="s">
        <v>239</v>
      </c>
      <c r="K914" s="0" t="str">
        <f aca="false">IFERROR(IF(VLOOKUP($C914,薬効分類マスタ!$A$2:$E$180,5,FALSE())=0,"",VLOOKUP($C914,薬効分類マスタ!$A$2:$E$180,5,FALSE())),"")</f>
        <v/>
      </c>
      <c r="L914" s="17"/>
      <c r="M914" s="0" t="str">
        <f aca="false">IF($K914="","",IF($L914&lt;&gt;"",$L914,VLOOKUP($C914,薬効分類マスタ!$A$2:$F$180,6,FALSE())))</f>
        <v/>
      </c>
      <c r="N914" s="0" t="str">
        <f aca="false">ASC(G914)</f>
        <v>ｵﾗﾝｻﾞﾋﾟﾝ錠10mg｢明治｣</v>
      </c>
      <c r="O914" s="0" t="str">
        <f aca="false">ASC(E914)</f>
        <v>ｵﾗﾝｻﾞﾋﾟﾝ</v>
      </c>
      <c r="P914" s="16" t="n">
        <f aca="false">N(P913)+IF($C914=検索!$B$49,1,0)</f>
        <v>0</v>
      </c>
    </row>
    <row r="915" customFormat="false" ht="15" hidden="false" customHeight="false" outlineLevel="0" collapsed="false">
      <c r="A915" s="16" t="s">
        <v>221</v>
      </c>
      <c r="B915" s="0" t="s">
        <v>2350</v>
      </c>
      <c r="C915" s="0" t="n">
        <v>117</v>
      </c>
      <c r="D915" s="0" t="str">
        <f aca="false">IFERROR(VLOOKUP($C915,薬効分類マスタ!$A$2:$B$180,2,FALSE()),"未登録")</f>
        <v>精神神経用剤</v>
      </c>
      <c r="E915" s="16" t="s">
        <v>2305</v>
      </c>
      <c r="F915" s="16" t="s">
        <v>257</v>
      </c>
      <c r="G915" s="16" t="s">
        <v>2351</v>
      </c>
      <c r="I915" s="0" t="n">
        <v>14.3</v>
      </c>
      <c r="J915" s="16" t="s">
        <v>239</v>
      </c>
      <c r="K915" s="0" t="str">
        <f aca="false">IFERROR(IF(VLOOKUP($C915,薬効分類マスタ!$A$2:$E$180,5,FALSE())=0,"",VLOOKUP($C915,薬効分類マスタ!$A$2:$E$180,5,FALSE())),"")</f>
        <v/>
      </c>
      <c r="L915" s="17"/>
      <c r="M915" s="0" t="str">
        <f aca="false">IF($K915="","",IF($L915&lt;&gt;"",$L915,VLOOKUP($C915,薬効分類マスタ!$A$2:$F$180,6,FALSE())))</f>
        <v/>
      </c>
      <c r="N915" s="0" t="str">
        <f aca="false">ASC(G915)</f>
        <v>ｵﾗﾝｻﾞﾋﾟﾝ5mg口腔内崩壊錠</v>
      </c>
      <c r="O915" s="0" t="str">
        <f aca="false">ASC(E915)</f>
        <v>ｵﾗﾝｻﾞﾋﾟﾝ</v>
      </c>
      <c r="P915" s="16" t="n">
        <f aca="false">N(P914)+IF($C915=検索!$B$49,1,0)</f>
        <v>0</v>
      </c>
    </row>
    <row r="916" customFormat="false" ht="15" hidden="false" customHeight="false" outlineLevel="0" collapsed="false">
      <c r="A916" s="16" t="s">
        <v>221</v>
      </c>
      <c r="B916" s="0" t="s">
        <v>2352</v>
      </c>
      <c r="C916" s="0" t="n">
        <v>117</v>
      </c>
      <c r="D916" s="0" t="str">
        <f aca="false">IFERROR(VLOOKUP($C916,薬効分類マスタ!$A$2:$B$180,2,FALSE()),"未登録")</f>
        <v>精神神経用剤</v>
      </c>
      <c r="E916" s="16" t="s">
        <v>2305</v>
      </c>
      <c r="F916" s="16" t="s">
        <v>257</v>
      </c>
      <c r="G916" s="16" t="s">
        <v>2353</v>
      </c>
      <c r="H916" s="16" t="s">
        <v>2309</v>
      </c>
      <c r="I916" s="0" t="n">
        <v>52.1</v>
      </c>
      <c r="J916" s="16" t="s">
        <v>232</v>
      </c>
      <c r="K916" s="0" t="str">
        <f aca="false">IFERROR(IF(VLOOKUP($C916,薬効分類マスタ!$A$2:$E$180,5,FALSE())=0,"",VLOOKUP($C916,薬効分類マスタ!$A$2:$E$180,5,FALSE())),"")</f>
        <v/>
      </c>
      <c r="L916" s="17"/>
      <c r="M916" s="0" t="str">
        <f aca="false">IF($K916="","",IF($L916&lt;&gt;"",$L916,VLOOKUP($C916,薬効分類マスタ!$A$2:$F$180,6,FALSE())))</f>
        <v/>
      </c>
      <c r="N916" s="0" t="str">
        <f aca="false">ASC(G916)</f>
        <v>ｼﾞﾌﾟﾚｷｻｻﾞｲﾃﾞｨｽ錠5mg</v>
      </c>
      <c r="O916" s="0" t="str">
        <f aca="false">ASC(E916)</f>
        <v>ｵﾗﾝｻﾞﾋﾟﾝ</v>
      </c>
      <c r="P916" s="16" t="n">
        <f aca="false">N(P915)+IF($C916=検索!$B$49,1,0)</f>
        <v>0</v>
      </c>
    </row>
    <row r="917" customFormat="false" ht="15" hidden="false" customHeight="false" outlineLevel="0" collapsed="false">
      <c r="A917" s="16" t="s">
        <v>221</v>
      </c>
      <c r="B917" s="0" t="s">
        <v>2354</v>
      </c>
      <c r="C917" s="0" t="n">
        <v>117</v>
      </c>
      <c r="D917" s="0" t="str">
        <f aca="false">IFERROR(VLOOKUP($C917,薬効分類マスタ!$A$2:$B$180,2,FALSE()),"未登録")</f>
        <v>精神神経用剤</v>
      </c>
      <c r="E917" s="16" t="s">
        <v>2305</v>
      </c>
      <c r="F917" s="16" t="s">
        <v>257</v>
      </c>
      <c r="G917" s="16" t="s">
        <v>2355</v>
      </c>
      <c r="H917" s="16" t="s">
        <v>527</v>
      </c>
      <c r="I917" s="0" t="n">
        <v>16</v>
      </c>
      <c r="J917" s="16" t="s">
        <v>239</v>
      </c>
      <c r="K917" s="0" t="str">
        <f aca="false">IFERROR(IF(VLOOKUP($C917,薬効分類マスタ!$A$2:$E$180,5,FALSE())=0,"",VLOOKUP($C917,薬効分類マスタ!$A$2:$E$180,5,FALSE())),"")</f>
        <v/>
      </c>
      <c r="L917" s="17"/>
      <c r="M917" s="0" t="str">
        <f aca="false">IF($K917="","",IF($L917&lt;&gt;"",$L917,VLOOKUP($C917,薬効分類マスタ!$A$2:$F$180,6,FALSE())))</f>
        <v/>
      </c>
      <c r="N917" s="0" t="str">
        <f aca="false">ASC(G917)</f>
        <v>ｵﾗﾝｻﾞﾋﾟﾝOD錠5mg｢JG｣</v>
      </c>
      <c r="O917" s="0" t="str">
        <f aca="false">ASC(E917)</f>
        <v>ｵﾗﾝｻﾞﾋﾟﾝ</v>
      </c>
      <c r="P917" s="16" t="n">
        <f aca="false">N(P916)+IF($C917=検索!$B$49,1,0)</f>
        <v>0</v>
      </c>
    </row>
    <row r="918" customFormat="false" ht="15" hidden="false" customHeight="false" outlineLevel="0" collapsed="false">
      <c r="A918" s="16" t="s">
        <v>221</v>
      </c>
      <c r="B918" s="0" t="s">
        <v>2356</v>
      </c>
      <c r="C918" s="0" t="n">
        <v>117</v>
      </c>
      <c r="D918" s="0" t="str">
        <f aca="false">IFERROR(VLOOKUP($C918,薬効分類マスタ!$A$2:$B$180,2,FALSE()),"未登録")</f>
        <v>精神神経用剤</v>
      </c>
      <c r="E918" s="16" t="s">
        <v>2305</v>
      </c>
      <c r="F918" s="16" t="s">
        <v>257</v>
      </c>
      <c r="G918" s="16" t="s">
        <v>2357</v>
      </c>
      <c r="H918" s="16" t="s">
        <v>557</v>
      </c>
      <c r="I918" s="0" t="n">
        <v>16</v>
      </c>
      <c r="J918" s="16" t="s">
        <v>239</v>
      </c>
      <c r="K918" s="0" t="str">
        <f aca="false">IFERROR(IF(VLOOKUP($C918,薬効分類マスタ!$A$2:$E$180,5,FALSE())=0,"",VLOOKUP($C918,薬効分類マスタ!$A$2:$E$180,5,FALSE())),"")</f>
        <v/>
      </c>
      <c r="L918" s="17"/>
      <c r="M918" s="0" t="str">
        <f aca="false">IF($K918="","",IF($L918&lt;&gt;"",$L918,VLOOKUP($C918,薬効分類マスタ!$A$2:$F$180,6,FALSE())))</f>
        <v/>
      </c>
      <c r="N918" s="0" t="str">
        <f aca="false">ASC(G918)</f>
        <v>ｵﾗﾝｻﾞﾋﾟﾝOD錠5mg｢ﾀｶﾀ｣</v>
      </c>
      <c r="O918" s="0" t="str">
        <f aca="false">ASC(E918)</f>
        <v>ｵﾗﾝｻﾞﾋﾟﾝ</v>
      </c>
      <c r="P918" s="16" t="n">
        <f aca="false">N(P917)+IF($C918=検索!$B$49,1,0)</f>
        <v>0</v>
      </c>
    </row>
    <row r="919" customFormat="false" ht="15" hidden="false" customHeight="false" outlineLevel="0" collapsed="false">
      <c r="A919" s="16" t="s">
        <v>221</v>
      </c>
      <c r="B919" s="0" t="s">
        <v>2358</v>
      </c>
      <c r="C919" s="0" t="n">
        <v>117</v>
      </c>
      <c r="D919" s="0" t="str">
        <f aca="false">IFERROR(VLOOKUP($C919,薬効分類マスタ!$A$2:$B$180,2,FALSE()),"未登録")</f>
        <v>精神神経用剤</v>
      </c>
      <c r="E919" s="16" t="s">
        <v>2305</v>
      </c>
      <c r="F919" s="16" t="s">
        <v>257</v>
      </c>
      <c r="G919" s="16" t="s">
        <v>2359</v>
      </c>
      <c r="H919" s="16" t="s">
        <v>533</v>
      </c>
      <c r="I919" s="0" t="n">
        <v>16</v>
      </c>
      <c r="J919" s="16" t="s">
        <v>239</v>
      </c>
      <c r="K919" s="0" t="str">
        <f aca="false">IFERROR(IF(VLOOKUP($C919,薬効分類マスタ!$A$2:$E$180,5,FALSE())=0,"",VLOOKUP($C919,薬効分類マスタ!$A$2:$E$180,5,FALSE())),"")</f>
        <v/>
      </c>
      <c r="L919" s="17"/>
      <c r="M919" s="0" t="str">
        <f aca="false">IF($K919="","",IF($L919&lt;&gt;"",$L919,VLOOKUP($C919,薬効分類マスタ!$A$2:$F$180,6,FALSE())))</f>
        <v/>
      </c>
      <c r="N919" s="0" t="str">
        <f aca="false">ASC(G919)</f>
        <v>ｵﾗﾝｻﾞﾋﾟﾝOD錠5mg｢ﾄｰﾜ｣</v>
      </c>
      <c r="O919" s="0" t="str">
        <f aca="false">ASC(E919)</f>
        <v>ｵﾗﾝｻﾞﾋﾟﾝ</v>
      </c>
      <c r="P919" s="16" t="n">
        <f aca="false">N(P918)+IF($C919=検索!$B$49,1,0)</f>
        <v>0</v>
      </c>
    </row>
    <row r="920" customFormat="false" ht="15" hidden="false" customHeight="false" outlineLevel="0" collapsed="false">
      <c r="A920" s="16" t="s">
        <v>221</v>
      </c>
      <c r="B920" s="0" t="s">
        <v>2360</v>
      </c>
      <c r="C920" s="0" t="n">
        <v>117</v>
      </c>
      <c r="D920" s="0" t="str">
        <f aca="false">IFERROR(VLOOKUP($C920,薬効分類マスタ!$A$2:$B$180,2,FALSE()),"未登録")</f>
        <v>精神神経用剤</v>
      </c>
      <c r="E920" s="16" t="s">
        <v>2305</v>
      </c>
      <c r="F920" s="16" t="s">
        <v>262</v>
      </c>
      <c r="G920" s="16" t="s">
        <v>2361</v>
      </c>
      <c r="I920" s="0" t="n">
        <v>27.1</v>
      </c>
      <c r="J920" s="16" t="s">
        <v>239</v>
      </c>
      <c r="K920" s="0" t="str">
        <f aca="false">IFERROR(IF(VLOOKUP($C920,薬効分類マスタ!$A$2:$E$180,5,FALSE())=0,"",VLOOKUP($C920,薬効分類マスタ!$A$2:$E$180,5,FALSE())),"")</f>
        <v/>
      </c>
      <c r="L920" s="17"/>
      <c r="M920" s="0" t="str">
        <f aca="false">IF($K920="","",IF($L920&lt;&gt;"",$L920,VLOOKUP($C920,薬効分類マスタ!$A$2:$F$180,6,FALSE())))</f>
        <v/>
      </c>
      <c r="N920" s="0" t="str">
        <f aca="false">ASC(G920)</f>
        <v>ｵﾗﾝｻﾞﾋﾟﾝ10mg口腔内崩壊錠</v>
      </c>
      <c r="O920" s="0" t="str">
        <f aca="false">ASC(E920)</f>
        <v>ｵﾗﾝｻﾞﾋﾟﾝ</v>
      </c>
      <c r="P920" s="16" t="n">
        <f aca="false">N(P919)+IF($C920=検索!$B$49,1,0)</f>
        <v>0</v>
      </c>
    </row>
    <row r="921" customFormat="false" ht="15" hidden="false" customHeight="false" outlineLevel="0" collapsed="false">
      <c r="A921" s="16" t="s">
        <v>221</v>
      </c>
      <c r="B921" s="0" t="s">
        <v>2362</v>
      </c>
      <c r="C921" s="0" t="n">
        <v>117</v>
      </c>
      <c r="D921" s="0" t="str">
        <f aca="false">IFERROR(VLOOKUP($C921,薬効分類マスタ!$A$2:$B$180,2,FALSE()),"未登録")</f>
        <v>精神神経用剤</v>
      </c>
      <c r="E921" s="16" t="s">
        <v>2305</v>
      </c>
      <c r="F921" s="16" t="s">
        <v>262</v>
      </c>
      <c r="G921" s="16" t="s">
        <v>2363</v>
      </c>
      <c r="H921" s="16" t="s">
        <v>2309</v>
      </c>
      <c r="I921" s="0" t="n">
        <v>104.5</v>
      </c>
      <c r="J921" s="16" t="s">
        <v>232</v>
      </c>
      <c r="K921" s="0" t="str">
        <f aca="false">IFERROR(IF(VLOOKUP($C921,薬効分類マスタ!$A$2:$E$180,5,FALSE())=0,"",VLOOKUP($C921,薬効分類マスタ!$A$2:$E$180,5,FALSE())),"")</f>
        <v/>
      </c>
      <c r="L921" s="17"/>
      <c r="M921" s="0" t="str">
        <f aca="false">IF($K921="","",IF($L921&lt;&gt;"",$L921,VLOOKUP($C921,薬効分類マスタ!$A$2:$F$180,6,FALSE())))</f>
        <v/>
      </c>
      <c r="N921" s="0" t="str">
        <f aca="false">ASC(G921)</f>
        <v>ｼﾞﾌﾟﾚｷｻｻﾞｲﾃﾞｨｽ錠10mg</v>
      </c>
      <c r="O921" s="0" t="str">
        <f aca="false">ASC(E921)</f>
        <v>ｵﾗﾝｻﾞﾋﾟﾝ</v>
      </c>
      <c r="P921" s="16" t="n">
        <f aca="false">N(P920)+IF($C921=検索!$B$49,1,0)</f>
        <v>0</v>
      </c>
    </row>
    <row r="922" customFormat="false" ht="15" hidden="false" customHeight="false" outlineLevel="0" collapsed="false">
      <c r="A922" s="16" t="s">
        <v>221</v>
      </c>
      <c r="B922" s="0" t="s">
        <v>2364</v>
      </c>
      <c r="C922" s="0" t="n">
        <v>117</v>
      </c>
      <c r="D922" s="0" t="str">
        <f aca="false">IFERROR(VLOOKUP($C922,薬効分類マスタ!$A$2:$B$180,2,FALSE()),"未登録")</f>
        <v>精神神経用剤</v>
      </c>
      <c r="E922" s="16" t="s">
        <v>2305</v>
      </c>
      <c r="F922" s="16" t="s">
        <v>1418</v>
      </c>
      <c r="G922" s="16" t="s">
        <v>2365</v>
      </c>
      <c r="I922" s="0" t="n">
        <v>7.1</v>
      </c>
      <c r="J922" s="16" t="s">
        <v>239</v>
      </c>
      <c r="K922" s="0" t="str">
        <f aca="false">IFERROR(IF(VLOOKUP($C922,薬効分類マスタ!$A$2:$E$180,5,FALSE())=0,"",VLOOKUP($C922,薬効分類マスタ!$A$2:$E$180,5,FALSE())),"")</f>
        <v/>
      </c>
      <c r="L922" s="17"/>
      <c r="M922" s="0" t="str">
        <f aca="false">IF($K922="","",IF($L922&lt;&gt;"",$L922,VLOOKUP($C922,薬効分類マスタ!$A$2:$F$180,6,FALSE())))</f>
        <v/>
      </c>
      <c r="N922" s="0" t="str">
        <f aca="false">ASC(G922)</f>
        <v>ｵﾗﾝｻﾞﾋﾟﾝ2.5mg口腔内崩壊錠</v>
      </c>
      <c r="O922" s="0" t="str">
        <f aca="false">ASC(E922)</f>
        <v>ｵﾗﾝｻﾞﾋﾟﾝ</v>
      </c>
      <c r="P922" s="16" t="n">
        <f aca="false">N(P921)+IF($C922=検索!$B$49,1,0)</f>
        <v>0</v>
      </c>
    </row>
    <row r="923" customFormat="false" ht="15" hidden="false" customHeight="false" outlineLevel="0" collapsed="false">
      <c r="A923" s="16" t="s">
        <v>221</v>
      </c>
      <c r="B923" s="0" t="s">
        <v>2366</v>
      </c>
      <c r="C923" s="0" t="n">
        <v>117</v>
      </c>
      <c r="D923" s="0" t="str">
        <f aca="false">IFERROR(VLOOKUP($C923,薬効分類マスタ!$A$2:$B$180,2,FALSE()),"未登録")</f>
        <v>精神神経用剤</v>
      </c>
      <c r="E923" s="16" t="s">
        <v>2305</v>
      </c>
      <c r="F923" s="16" t="s">
        <v>1418</v>
      </c>
      <c r="G923" s="16" t="s">
        <v>2367</v>
      </c>
      <c r="H923" s="16" t="s">
        <v>2309</v>
      </c>
      <c r="I923" s="0" t="n">
        <v>27.9</v>
      </c>
      <c r="J923" s="16" t="s">
        <v>232</v>
      </c>
      <c r="K923" s="0" t="str">
        <f aca="false">IFERROR(IF(VLOOKUP($C923,薬効分類マスタ!$A$2:$E$180,5,FALSE())=0,"",VLOOKUP($C923,薬効分類マスタ!$A$2:$E$180,5,FALSE())),"")</f>
        <v/>
      </c>
      <c r="L923" s="17"/>
      <c r="M923" s="0" t="str">
        <f aca="false">IF($K923="","",IF($L923&lt;&gt;"",$L923,VLOOKUP($C923,薬効分類マスタ!$A$2:$F$180,6,FALSE())))</f>
        <v/>
      </c>
      <c r="N923" s="0" t="str">
        <f aca="false">ASC(G923)</f>
        <v>ｼﾞﾌﾟﾚｷｻｻﾞｲﾃﾞｨｽ錠2.5mg</v>
      </c>
      <c r="O923" s="0" t="str">
        <f aca="false">ASC(E923)</f>
        <v>ｵﾗﾝｻﾞﾋﾟﾝ</v>
      </c>
      <c r="P923" s="16" t="n">
        <f aca="false">N(P922)+IF($C923=検索!$B$49,1,0)</f>
        <v>0</v>
      </c>
    </row>
    <row r="924" customFormat="false" ht="15" hidden="false" customHeight="false" outlineLevel="0" collapsed="false">
      <c r="A924" s="16" t="s">
        <v>221</v>
      </c>
      <c r="B924" s="0" t="s">
        <v>2368</v>
      </c>
      <c r="C924" s="0" t="n">
        <v>117</v>
      </c>
      <c r="D924" s="0" t="str">
        <f aca="false">IFERROR(VLOOKUP($C924,薬効分類マスタ!$A$2:$B$180,2,FALSE()),"未登録")</f>
        <v>精神神経用剤</v>
      </c>
      <c r="E924" s="16" t="s">
        <v>2305</v>
      </c>
      <c r="F924" s="16" t="s">
        <v>1418</v>
      </c>
      <c r="G924" s="16" t="s">
        <v>2369</v>
      </c>
      <c r="H924" s="16" t="s">
        <v>428</v>
      </c>
      <c r="I924" s="0" t="n">
        <v>12.8</v>
      </c>
      <c r="J924" s="16" t="s">
        <v>239</v>
      </c>
      <c r="K924" s="0" t="str">
        <f aca="false">IFERROR(IF(VLOOKUP($C924,薬効分類マスタ!$A$2:$E$180,5,FALSE())=0,"",VLOOKUP($C924,薬効分類マスタ!$A$2:$E$180,5,FALSE())),"")</f>
        <v/>
      </c>
      <c r="L924" s="17"/>
      <c r="M924" s="0" t="str">
        <f aca="false">IF($K924="","",IF($L924&lt;&gt;"",$L924,VLOOKUP($C924,薬効分類マスタ!$A$2:$F$180,6,FALSE())))</f>
        <v/>
      </c>
      <c r="N924" s="0" t="str">
        <f aca="false">ASC(G924)</f>
        <v>ｵﾗﾝｻﾞﾋﾟﾝOD錠2.5mg｢明治｣</v>
      </c>
      <c r="O924" s="0" t="str">
        <f aca="false">ASC(E924)</f>
        <v>ｵﾗﾝｻﾞﾋﾟﾝ</v>
      </c>
      <c r="P924" s="16" t="n">
        <f aca="false">N(P923)+IF($C924=検索!$B$49,1,0)</f>
        <v>0</v>
      </c>
    </row>
    <row r="925" customFormat="false" ht="15" hidden="false" customHeight="false" outlineLevel="0" collapsed="false">
      <c r="A925" s="16" t="s">
        <v>221</v>
      </c>
      <c r="B925" s="0" t="s">
        <v>2370</v>
      </c>
      <c r="C925" s="0" t="n">
        <v>117</v>
      </c>
      <c r="D925" s="0" t="str">
        <f aca="false">IFERROR(VLOOKUP($C925,薬効分類マスタ!$A$2:$B$180,2,FALSE()),"未登録")</f>
        <v>精神神経用剤</v>
      </c>
      <c r="E925" s="16" t="s">
        <v>2305</v>
      </c>
      <c r="F925" s="16" t="s">
        <v>2371</v>
      </c>
      <c r="G925" s="16" t="s">
        <v>2372</v>
      </c>
      <c r="H925" s="16" t="s">
        <v>238</v>
      </c>
      <c r="I925" s="0" t="n">
        <v>6.3</v>
      </c>
      <c r="J925" s="16" t="s">
        <v>239</v>
      </c>
      <c r="K925" s="0" t="str">
        <f aca="false">IFERROR(IF(VLOOKUP($C925,薬効分類マスタ!$A$2:$E$180,5,FALSE())=0,"",VLOOKUP($C925,薬効分類マスタ!$A$2:$E$180,5,FALSE())),"")</f>
        <v/>
      </c>
      <c r="L925" s="17"/>
      <c r="M925" s="0" t="str">
        <f aca="false">IF($K925="","",IF($L925&lt;&gt;"",$L925,VLOOKUP($C925,薬効分類マスタ!$A$2:$F$180,6,FALSE())))</f>
        <v/>
      </c>
      <c r="N925" s="0" t="str">
        <f aca="false">ASC(G925)</f>
        <v>ｵﾗﾝｻﾞﾋﾟﾝ錠1.25mg｢ｱﾒﾙ｣</v>
      </c>
      <c r="O925" s="0" t="str">
        <f aca="false">ASC(E925)</f>
        <v>ｵﾗﾝｻﾞﾋﾟﾝ</v>
      </c>
      <c r="P925" s="16" t="n">
        <f aca="false">N(P924)+IF($C925=検索!$B$49,1,0)</f>
        <v>0</v>
      </c>
    </row>
    <row r="926" customFormat="false" ht="15" hidden="false" customHeight="false" outlineLevel="0" collapsed="false">
      <c r="A926" s="16" t="s">
        <v>221</v>
      </c>
      <c r="B926" s="0" t="s">
        <v>2373</v>
      </c>
      <c r="C926" s="0" t="n">
        <v>117</v>
      </c>
      <c r="D926" s="0" t="str">
        <f aca="false">IFERROR(VLOOKUP($C926,薬効分類マスタ!$A$2:$B$180,2,FALSE()),"未登録")</f>
        <v>精神神経用剤</v>
      </c>
      <c r="E926" s="16" t="s">
        <v>2305</v>
      </c>
      <c r="F926" s="16" t="s">
        <v>445</v>
      </c>
      <c r="G926" s="16" t="s">
        <v>2374</v>
      </c>
      <c r="H926" s="16" t="s">
        <v>238</v>
      </c>
      <c r="I926" s="0" t="n">
        <v>38.8</v>
      </c>
      <c r="J926" s="16" t="s">
        <v>239</v>
      </c>
      <c r="K926" s="0" t="str">
        <f aca="false">IFERROR(IF(VLOOKUP($C926,薬効分類マスタ!$A$2:$E$180,5,FALSE())=0,"",VLOOKUP($C926,薬効分類マスタ!$A$2:$E$180,5,FALSE())),"")</f>
        <v/>
      </c>
      <c r="L926" s="17"/>
      <c r="M926" s="0" t="str">
        <f aca="false">IF($K926="","",IF($L926&lt;&gt;"",$L926,VLOOKUP($C926,薬効分類マスタ!$A$2:$F$180,6,FALSE())))</f>
        <v/>
      </c>
      <c r="N926" s="0" t="str">
        <f aca="false">ASC(G926)</f>
        <v>ｵﾗﾝｻﾞﾋﾟﾝ錠20mg｢ｱﾒﾙ｣</v>
      </c>
      <c r="O926" s="0" t="str">
        <f aca="false">ASC(E926)</f>
        <v>ｵﾗﾝｻﾞﾋﾟﾝ</v>
      </c>
      <c r="P926" s="16" t="n">
        <f aca="false">N(P925)+IF($C926=検索!$B$49,1,0)</f>
        <v>0</v>
      </c>
    </row>
    <row r="927" customFormat="false" ht="15" hidden="false" customHeight="false" outlineLevel="0" collapsed="false">
      <c r="A927" s="16" t="s">
        <v>221</v>
      </c>
      <c r="B927" s="0" t="s">
        <v>2375</v>
      </c>
      <c r="C927" s="0" t="n">
        <v>117</v>
      </c>
      <c r="D927" s="0" t="str">
        <f aca="false">IFERROR(VLOOKUP($C927,薬効分類マスタ!$A$2:$B$180,2,FALSE()),"未登録")</f>
        <v>精神神経用剤</v>
      </c>
      <c r="E927" s="16" t="s">
        <v>2305</v>
      </c>
      <c r="F927" s="16" t="s">
        <v>2371</v>
      </c>
      <c r="G927" s="16" t="s">
        <v>2376</v>
      </c>
      <c r="H927" s="16" t="s">
        <v>238</v>
      </c>
      <c r="I927" s="0" t="n">
        <v>6.3</v>
      </c>
      <c r="J927" s="16" t="s">
        <v>239</v>
      </c>
      <c r="K927" s="0" t="str">
        <f aca="false">IFERROR(IF(VLOOKUP($C927,薬効分類マスタ!$A$2:$E$180,5,FALSE())=0,"",VLOOKUP($C927,薬効分類マスタ!$A$2:$E$180,5,FALSE())),"")</f>
        <v/>
      </c>
      <c r="L927" s="17"/>
      <c r="M927" s="0" t="str">
        <f aca="false">IF($K927="","",IF($L927&lt;&gt;"",$L927,VLOOKUP($C927,薬効分類マスタ!$A$2:$F$180,6,FALSE())))</f>
        <v/>
      </c>
      <c r="N927" s="0" t="str">
        <f aca="false">ASC(G927)</f>
        <v>ｵﾗﾝｻﾞﾋﾟﾝOD錠1.25mg｢ｱﾒﾙ｣</v>
      </c>
      <c r="O927" s="0" t="str">
        <f aca="false">ASC(E927)</f>
        <v>ｵﾗﾝｻﾞﾋﾟﾝ</v>
      </c>
      <c r="P927" s="16" t="n">
        <f aca="false">N(P926)+IF($C927=検索!$B$49,1,0)</f>
        <v>0</v>
      </c>
    </row>
    <row r="928" customFormat="false" ht="15" hidden="false" customHeight="false" outlineLevel="0" collapsed="false">
      <c r="A928" s="16" t="s">
        <v>221</v>
      </c>
      <c r="B928" s="0" t="s">
        <v>2377</v>
      </c>
      <c r="C928" s="0" t="n">
        <v>117</v>
      </c>
      <c r="D928" s="0" t="str">
        <f aca="false">IFERROR(VLOOKUP($C928,薬効分類マスタ!$A$2:$B$180,2,FALSE()),"未登録")</f>
        <v>精神神経用剤</v>
      </c>
      <c r="E928" s="16" t="s">
        <v>2378</v>
      </c>
      <c r="F928" s="16" t="s">
        <v>229</v>
      </c>
      <c r="G928" s="16" t="s">
        <v>2379</v>
      </c>
      <c r="I928" s="0" t="n">
        <v>16.9</v>
      </c>
      <c r="J928" s="16" t="s">
        <v>239</v>
      </c>
      <c r="K928" s="0" t="str">
        <f aca="false">IFERROR(IF(VLOOKUP($C928,薬効分類マスタ!$A$2:$E$180,5,FALSE())=0,"",VLOOKUP($C928,薬効分類マスタ!$A$2:$E$180,5,FALSE())),"")</f>
        <v/>
      </c>
      <c r="L928" s="17"/>
      <c r="M928" s="0" t="str">
        <f aca="false">IF($K928="","",IF($L928&lt;&gt;"",$L928,VLOOKUP($C928,薬効分類マスタ!$A$2:$F$180,6,FALSE())))</f>
        <v/>
      </c>
      <c r="N928" s="0" t="str">
        <f aca="false">ASC(G928)</f>
        <v>ｱﾘﾋﾟﾌﾟﾗｿﾞｰﾙ1%散</v>
      </c>
      <c r="O928" s="0" t="str">
        <f aca="false">ASC(E928)</f>
        <v>ｱﾘﾋﾟﾌﾟﾗｿﾞｰﾙ</v>
      </c>
      <c r="P928" s="16" t="n">
        <f aca="false">N(P927)+IF($C928=検索!$B$49,1,0)</f>
        <v>0</v>
      </c>
    </row>
    <row r="929" customFormat="false" ht="15" hidden="false" customHeight="false" outlineLevel="0" collapsed="false">
      <c r="A929" s="16" t="s">
        <v>221</v>
      </c>
      <c r="B929" s="0" t="s">
        <v>2380</v>
      </c>
      <c r="C929" s="0" t="n">
        <v>117</v>
      </c>
      <c r="D929" s="0" t="str">
        <f aca="false">IFERROR(VLOOKUP($C929,薬効分類マスタ!$A$2:$B$180,2,FALSE()),"未登録")</f>
        <v>精神神経用剤</v>
      </c>
      <c r="E929" s="16" t="s">
        <v>2378</v>
      </c>
      <c r="F929" s="16" t="s">
        <v>229</v>
      </c>
      <c r="G929" s="16" t="s">
        <v>2381</v>
      </c>
      <c r="H929" s="16" t="s">
        <v>2382</v>
      </c>
      <c r="I929" s="0" t="n">
        <v>46.4</v>
      </c>
      <c r="J929" s="16" t="s">
        <v>232</v>
      </c>
      <c r="K929" s="0" t="str">
        <f aca="false">IFERROR(IF(VLOOKUP($C929,薬効分類マスタ!$A$2:$E$180,5,FALSE())=0,"",VLOOKUP($C929,薬効分類マスタ!$A$2:$E$180,5,FALSE())),"")</f>
        <v/>
      </c>
      <c r="L929" s="17"/>
      <c r="M929" s="0" t="str">
        <f aca="false">IF($K929="","",IF($L929&lt;&gt;"",$L929,VLOOKUP($C929,薬効分類マスタ!$A$2:$F$180,6,FALSE())))</f>
        <v/>
      </c>
      <c r="N929" s="0" t="str">
        <f aca="false">ASC(G929)</f>
        <v>ｴﾋﾞﾘﾌｧｲ散1%</v>
      </c>
      <c r="O929" s="0" t="str">
        <f aca="false">ASC(E929)</f>
        <v>ｱﾘﾋﾟﾌﾟﾗｿﾞｰﾙ</v>
      </c>
      <c r="P929" s="16" t="n">
        <f aca="false">N(P928)+IF($C929=検索!$B$49,1,0)</f>
        <v>0</v>
      </c>
    </row>
    <row r="930" customFormat="false" ht="15" hidden="false" customHeight="false" outlineLevel="0" collapsed="false">
      <c r="A930" s="16" t="s">
        <v>221</v>
      </c>
      <c r="B930" s="0" t="s">
        <v>2383</v>
      </c>
      <c r="C930" s="0" t="n">
        <v>117</v>
      </c>
      <c r="D930" s="0" t="str">
        <f aca="false">IFERROR(VLOOKUP($C930,薬効分類マスタ!$A$2:$B$180,2,FALSE()),"未登録")</f>
        <v>精神神経用剤</v>
      </c>
      <c r="E930" s="16" t="s">
        <v>2378</v>
      </c>
      <c r="F930" s="16" t="s">
        <v>229</v>
      </c>
      <c r="G930" s="16" t="s">
        <v>2384</v>
      </c>
      <c r="H930" s="16" t="s">
        <v>533</v>
      </c>
      <c r="I930" s="0" t="n">
        <v>23.6</v>
      </c>
      <c r="J930" s="16" t="s">
        <v>239</v>
      </c>
      <c r="K930" s="0" t="str">
        <f aca="false">IFERROR(IF(VLOOKUP($C930,薬効分類マスタ!$A$2:$E$180,5,FALSE())=0,"",VLOOKUP($C930,薬効分類マスタ!$A$2:$E$180,5,FALSE())),"")</f>
        <v/>
      </c>
      <c r="L930" s="17"/>
      <c r="M930" s="0" t="str">
        <f aca="false">IF($K930="","",IF($L930&lt;&gt;"",$L930,VLOOKUP($C930,薬効分類マスタ!$A$2:$F$180,6,FALSE())))</f>
        <v/>
      </c>
      <c r="N930" s="0" t="str">
        <f aca="false">ASC(G930)</f>
        <v>ｱﾘﾋﾟﾌﾟﾗｿﾞｰﾙ散1%｢ﾄｰﾜ｣</v>
      </c>
      <c r="O930" s="0" t="str">
        <f aca="false">ASC(E930)</f>
        <v>ｱﾘﾋﾟﾌﾟﾗｿﾞｰﾙ</v>
      </c>
      <c r="P930" s="16" t="n">
        <f aca="false">N(P929)+IF($C930=検索!$B$49,1,0)</f>
        <v>0</v>
      </c>
    </row>
    <row r="931" customFormat="false" ht="15" hidden="false" customHeight="false" outlineLevel="0" collapsed="false">
      <c r="A931" s="16" t="s">
        <v>221</v>
      </c>
      <c r="B931" s="0" t="s">
        <v>2385</v>
      </c>
      <c r="C931" s="0" t="n">
        <v>117</v>
      </c>
      <c r="D931" s="0" t="str">
        <f aca="false">IFERROR(VLOOKUP($C931,薬効分類マスタ!$A$2:$B$180,2,FALSE()),"未登録")</f>
        <v>精神神経用剤</v>
      </c>
      <c r="E931" s="16" t="s">
        <v>2378</v>
      </c>
      <c r="F931" s="16" t="s">
        <v>229</v>
      </c>
      <c r="G931" s="16" t="s">
        <v>2386</v>
      </c>
      <c r="I931" s="0" t="n">
        <v>13.4</v>
      </c>
      <c r="J931" s="16" t="s">
        <v>239</v>
      </c>
      <c r="K931" s="0" t="str">
        <f aca="false">IFERROR(IF(VLOOKUP($C931,薬効分類マスタ!$A$2:$E$180,5,FALSE())=0,"",VLOOKUP($C931,薬効分類マスタ!$A$2:$E$180,5,FALSE())),"")</f>
        <v/>
      </c>
      <c r="L931" s="17"/>
      <c r="M931" s="0" t="str">
        <f aca="false">IF($K931="","",IF($L931&lt;&gt;"",$L931,VLOOKUP($C931,薬効分類マスタ!$A$2:$F$180,6,FALSE())))</f>
        <v/>
      </c>
      <c r="N931" s="0" t="str">
        <f aca="false">ASC(G931)</f>
        <v>ｱﾘﾋﾟﾌﾟﾗｿﾞｰﾙ1%細粒</v>
      </c>
      <c r="O931" s="0" t="str">
        <f aca="false">ASC(E931)</f>
        <v>ｱﾘﾋﾟﾌﾟﾗｿﾞｰﾙ</v>
      </c>
      <c r="P931" s="16" t="n">
        <f aca="false">N(P930)+IF($C931=検索!$B$49,1,0)</f>
        <v>0</v>
      </c>
    </row>
    <row r="932" customFormat="false" ht="15" hidden="false" customHeight="false" outlineLevel="0" collapsed="false">
      <c r="A932" s="16" t="s">
        <v>221</v>
      </c>
      <c r="B932" s="0" t="s">
        <v>2387</v>
      </c>
      <c r="C932" s="0" t="n">
        <v>117</v>
      </c>
      <c r="D932" s="0" t="str">
        <f aca="false">IFERROR(VLOOKUP($C932,薬効分類マスタ!$A$2:$B$180,2,FALSE()),"未登録")</f>
        <v>精神神経用剤</v>
      </c>
      <c r="E932" s="16" t="s">
        <v>2378</v>
      </c>
      <c r="F932" s="16" t="s">
        <v>364</v>
      </c>
      <c r="G932" s="16" t="s">
        <v>2388</v>
      </c>
      <c r="I932" s="0" t="n">
        <v>6.3</v>
      </c>
      <c r="J932" s="16" t="s">
        <v>239</v>
      </c>
      <c r="K932" s="0" t="str">
        <f aca="false">IFERROR(IF(VLOOKUP($C932,薬効分類マスタ!$A$2:$E$180,5,FALSE())=0,"",VLOOKUP($C932,薬効分類マスタ!$A$2:$E$180,5,FALSE())),"")</f>
        <v/>
      </c>
      <c r="L932" s="17"/>
      <c r="M932" s="0" t="str">
        <f aca="false">IF($K932="","",IF($L932&lt;&gt;"",$L932,VLOOKUP($C932,薬効分類マスタ!$A$2:$F$180,6,FALSE())))</f>
        <v/>
      </c>
      <c r="N932" s="0" t="str">
        <f aca="false">ASC(G932)</f>
        <v>ｱﾘﾋﾟﾌﾟﾗｿﾞｰﾙ3mg錠</v>
      </c>
      <c r="O932" s="0" t="str">
        <f aca="false">ASC(E932)</f>
        <v>ｱﾘﾋﾟﾌﾟﾗｿﾞｰﾙ</v>
      </c>
      <c r="P932" s="16" t="n">
        <f aca="false">N(P931)+IF($C932=検索!$B$49,1,0)</f>
        <v>0</v>
      </c>
    </row>
    <row r="933" customFormat="false" ht="15" hidden="false" customHeight="false" outlineLevel="0" collapsed="false">
      <c r="A933" s="16" t="s">
        <v>221</v>
      </c>
      <c r="B933" s="0" t="s">
        <v>2389</v>
      </c>
      <c r="C933" s="0" t="n">
        <v>117</v>
      </c>
      <c r="D933" s="0" t="str">
        <f aca="false">IFERROR(VLOOKUP($C933,薬効分類マスタ!$A$2:$B$180,2,FALSE()),"未登録")</f>
        <v>精神神経用剤</v>
      </c>
      <c r="E933" s="16" t="s">
        <v>2378</v>
      </c>
      <c r="F933" s="16" t="s">
        <v>364</v>
      </c>
      <c r="G933" s="16" t="s">
        <v>2390</v>
      </c>
      <c r="H933" s="16" t="s">
        <v>2382</v>
      </c>
      <c r="I933" s="0" t="n">
        <v>16.3</v>
      </c>
      <c r="J933" s="16" t="s">
        <v>232</v>
      </c>
      <c r="K933" s="0" t="str">
        <f aca="false">IFERROR(IF(VLOOKUP($C933,薬効分類マスタ!$A$2:$E$180,5,FALSE())=0,"",VLOOKUP($C933,薬効分類マスタ!$A$2:$E$180,5,FALSE())),"")</f>
        <v/>
      </c>
      <c r="L933" s="17"/>
      <c r="M933" s="0" t="str">
        <f aca="false">IF($K933="","",IF($L933&lt;&gt;"",$L933,VLOOKUP($C933,薬効分類マスタ!$A$2:$F$180,6,FALSE())))</f>
        <v/>
      </c>
      <c r="N933" s="0" t="str">
        <f aca="false">ASC(G933)</f>
        <v>ｴﾋﾞﾘﾌｧｲ錠3mg</v>
      </c>
      <c r="O933" s="0" t="str">
        <f aca="false">ASC(E933)</f>
        <v>ｱﾘﾋﾟﾌﾟﾗｿﾞｰﾙ</v>
      </c>
      <c r="P933" s="16" t="n">
        <f aca="false">N(P932)+IF($C933=検索!$B$49,1,0)</f>
        <v>0</v>
      </c>
    </row>
    <row r="934" customFormat="false" ht="15" hidden="false" customHeight="false" outlineLevel="0" collapsed="false">
      <c r="A934" s="16" t="s">
        <v>221</v>
      </c>
      <c r="B934" s="0" t="s">
        <v>2391</v>
      </c>
      <c r="C934" s="0" t="n">
        <v>117</v>
      </c>
      <c r="D934" s="0" t="str">
        <f aca="false">IFERROR(VLOOKUP($C934,薬効分類マスタ!$A$2:$B$180,2,FALSE()),"未登録")</f>
        <v>精神神経用剤</v>
      </c>
      <c r="E934" s="16" t="s">
        <v>2378</v>
      </c>
      <c r="F934" s="16" t="s">
        <v>364</v>
      </c>
      <c r="G934" s="16" t="s">
        <v>2392</v>
      </c>
      <c r="H934" s="16" t="s">
        <v>536</v>
      </c>
      <c r="I934" s="0" t="n">
        <v>9.7</v>
      </c>
      <c r="J934" s="16" t="s">
        <v>239</v>
      </c>
      <c r="K934" s="0" t="str">
        <f aca="false">IFERROR(IF(VLOOKUP($C934,薬効分類マスタ!$A$2:$E$180,5,FALSE())=0,"",VLOOKUP($C934,薬効分類マスタ!$A$2:$E$180,5,FALSE())),"")</f>
        <v/>
      </c>
      <c r="L934" s="17"/>
      <c r="M934" s="0" t="str">
        <f aca="false">IF($K934="","",IF($L934&lt;&gt;"",$L934,VLOOKUP($C934,薬効分類マスタ!$A$2:$F$180,6,FALSE())))</f>
        <v/>
      </c>
      <c r="N934" s="0" t="str">
        <f aca="false">ASC(G934)</f>
        <v>ｱﾘﾋﾟﾌﾟﾗｿﾞｰﾙ錠3mg｢日医工｣</v>
      </c>
      <c r="O934" s="0" t="str">
        <f aca="false">ASC(E934)</f>
        <v>ｱﾘﾋﾟﾌﾟﾗｿﾞｰﾙ</v>
      </c>
      <c r="P934" s="16" t="n">
        <f aca="false">N(P933)+IF($C934=検索!$B$49,1,0)</f>
        <v>0</v>
      </c>
    </row>
    <row r="935" customFormat="false" ht="15" hidden="false" customHeight="false" outlineLevel="0" collapsed="false">
      <c r="A935" s="16" t="s">
        <v>221</v>
      </c>
      <c r="B935" s="0" t="s">
        <v>2393</v>
      </c>
      <c r="C935" s="0" t="n">
        <v>117</v>
      </c>
      <c r="D935" s="0" t="str">
        <f aca="false">IFERROR(VLOOKUP($C935,薬効分類マスタ!$A$2:$B$180,2,FALSE()),"未登録")</f>
        <v>精神神経用剤</v>
      </c>
      <c r="E935" s="16" t="s">
        <v>2378</v>
      </c>
      <c r="F935" s="16" t="s">
        <v>1960</v>
      </c>
      <c r="G935" s="16" t="s">
        <v>2394</v>
      </c>
      <c r="I935" s="0" t="n">
        <v>10.8</v>
      </c>
      <c r="J935" s="16" t="s">
        <v>239</v>
      </c>
      <c r="K935" s="0" t="str">
        <f aca="false">IFERROR(IF(VLOOKUP($C935,薬効分類マスタ!$A$2:$E$180,5,FALSE())=0,"",VLOOKUP($C935,薬効分類マスタ!$A$2:$E$180,5,FALSE())),"")</f>
        <v/>
      </c>
      <c r="L935" s="17"/>
      <c r="M935" s="0" t="str">
        <f aca="false">IF($K935="","",IF($L935&lt;&gt;"",$L935,VLOOKUP($C935,薬効分類マスタ!$A$2:$F$180,6,FALSE())))</f>
        <v/>
      </c>
      <c r="N935" s="0" t="str">
        <f aca="false">ASC(G935)</f>
        <v>ｱﾘﾋﾟﾌﾟﾗｿﾞｰﾙ6mg錠</v>
      </c>
      <c r="O935" s="0" t="str">
        <f aca="false">ASC(E935)</f>
        <v>ｱﾘﾋﾟﾌﾟﾗｿﾞｰﾙ</v>
      </c>
      <c r="P935" s="16" t="n">
        <f aca="false">N(P934)+IF($C935=検索!$B$49,1,0)</f>
        <v>0</v>
      </c>
    </row>
    <row r="936" customFormat="false" ht="15" hidden="false" customHeight="false" outlineLevel="0" collapsed="false">
      <c r="A936" s="16" t="s">
        <v>221</v>
      </c>
      <c r="B936" s="0" t="s">
        <v>2395</v>
      </c>
      <c r="C936" s="0" t="n">
        <v>117</v>
      </c>
      <c r="D936" s="0" t="str">
        <f aca="false">IFERROR(VLOOKUP($C936,薬効分類マスタ!$A$2:$B$180,2,FALSE()),"未登録")</f>
        <v>精神神経用剤</v>
      </c>
      <c r="E936" s="16" t="s">
        <v>2378</v>
      </c>
      <c r="F936" s="16" t="s">
        <v>1960</v>
      </c>
      <c r="G936" s="16" t="s">
        <v>2396</v>
      </c>
      <c r="H936" s="16" t="s">
        <v>2382</v>
      </c>
      <c r="I936" s="0" t="n">
        <v>32</v>
      </c>
      <c r="J936" s="16" t="s">
        <v>232</v>
      </c>
      <c r="K936" s="0" t="str">
        <f aca="false">IFERROR(IF(VLOOKUP($C936,薬効分類マスタ!$A$2:$E$180,5,FALSE())=0,"",VLOOKUP($C936,薬効分類マスタ!$A$2:$E$180,5,FALSE())),"")</f>
        <v/>
      </c>
      <c r="L936" s="17"/>
      <c r="M936" s="0" t="str">
        <f aca="false">IF($K936="","",IF($L936&lt;&gt;"",$L936,VLOOKUP($C936,薬効分類マスタ!$A$2:$F$180,6,FALSE())))</f>
        <v/>
      </c>
      <c r="N936" s="0" t="str">
        <f aca="false">ASC(G936)</f>
        <v>ｴﾋﾞﾘﾌｧｲ錠6mg</v>
      </c>
      <c r="O936" s="0" t="str">
        <f aca="false">ASC(E936)</f>
        <v>ｱﾘﾋﾟﾌﾟﾗｿﾞｰﾙ</v>
      </c>
      <c r="P936" s="16" t="n">
        <f aca="false">N(P935)+IF($C936=検索!$B$49,1,0)</f>
        <v>0</v>
      </c>
    </row>
    <row r="937" customFormat="false" ht="15" hidden="false" customHeight="false" outlineLevel="0" collapsed="false">
      <c r="A937" s="16" t="s">
        <v>221</v>
      </c>
      <c r="B937" s="0" t="s">
        <v>2397</v>
      </c>
      <c r="C937" s="0" t="n">
        <v>117</v>
      </c>
      <c r="D937" s="0" t="str">
        <f aca="false">IFERROR(VLOOKUP($C937,薬効分類マスタ!$A$2:$B$180,2,FALSE()),"未登録")</f>
        <v>精神神経用剤</v>
      </c>
      <c r="E937" s="16" t="s">
        <v>2378</v>
      </c>
      <c r="F937" s="16" t="s">
        <v>1960</v>
      </c>
      <c r="G937" s="16" t="s">
        <v>2398</v>
      </c>
      <c r="H937" s="16" t="s">
        <v>385</v>
      </c>
      <c r="I937" s="0" t="n">
        <v>14.4</v>
      </c>
      <c r="J937" s="16" t="s">
        <v>239</v>
      </c>
      <c r="K937" s="0" t="str">
        <f aca="false">IFERROR(IF(VLOOKUP($C937,薬効分類マスタ!$A$2:$E$180,5,FALSE())=0,"",VLOOKUP($C937,薬効分類マスタ!$A$2:$E$180,5,FALSE())),"")</f>
        <v/>
      </c>
      <c r="L937" s="17"/>
      <c r="M937" s="0" t="str">
        <f aca="false">IF($K937="","",IF($L937&lt;&gt;"",$L937,VLOOKUP($C937,薬効分類マスタ!$A$2:$F$180,6,FALSE())))</f>
        <v/>
      </c>
      <c r="N937" s="0" t="str">
        <f aca="false">ASC(G937)</f>
        <v>ｱﾘﾋﾟﾌﾟﾗｿﾞｰﾙ錠6mg｢ｻﾜｲ｣</v>
      </c>
      <c r="O937" s="0" t="str">
        <f aca="false">ASC(E937)</f>
        <v>ｱﾘﾋﾟﾌﾟﾗｿﾞｰﾙ</v>
      </c>
      <c r="P937" s="16" t="n">
        <f aca="false">N(P936)+IF($C937=検索!$B$49,1,0)</f>
        <v>0</v>
      </c>
    </row>
    <row r="938" customFormat="false" ht="15" hidden="false" customHeight="false" outlineLevel="0" collapsed="false">
      <c r="A938" s="16" t="s">
        <v>221</v>
      </c>
      <c r="B938" s="0" t="s">
        <v>2399</v>
      </c>
      <c r="C938" s="0" t="n">
        <v>117</v>
      </c>
      <c r="D938" s="0" t="str">
        <f aca="false">IFERROR(VLOOKUP($C938,薬効分類マスタ!$A$2:$B$180,2,FALSE()),"未登録")</f>
        <v>精神神経用剤</v>
      </c>
      <c r="E938" s="16" t="s">
        <v>2378</v>
      </c>
      <c r="F938" s="16" t="s">
        <v>2400</v>
      </c>
      <c r="G938" s="16" t="s">
        <v>2401</v>
      </c>
      <c r="I938" s="0" t="n">
        <v>20.9</v>
      </c>
      <c r="J938" s="16" t="s">
        <v>239</v>
      </c>
      <c r="K938" s="0" t="str">
        <f aca="false">IFERROR(IF(VLOOKUP($C938,薬効分類マスタ!$A$2:$E$180,5,FALSE())=0,"",VLOOKUP($C938,薬効分類マスタ!$A$2:$E$180,5,FALSE())),"")</f>
        <v/>
      </c>
      <c r="L938" s="17"/>
      <c r="M938" s="0" t="str">
        <f aca="false">IF($K938="","",IF($L938&lt;&gt;"",$L938,VLOOKUP($C938,薬効分類マスタ!$A$2:$F$180,6,FALSE())))</f>
        <v/>
      </c>
      <c r="N938" s="0" t="str">
        <f aca="false">ASC(G938)</f>
        <v>ｱﾘﾋﾟﾌﾟﾗｿﾞｰﾙ12mg錠</v>
      </c>
      <c r="O938" s="0" t="str">
        <f aca="false">ASC(E938)</f>
        <v>ｱﾘﾋﾟﾌﾟﾗｿﾞｰﾙ</v>
      </c>
      <c r="P938" s="16" t="n">
        <f aca="false">N(P937)+IF($C938=検索!$B$49,1,0)</f>
        <v>0</v>
      </c>
    </row>
    <row r="939" customFormat="false" ht="15" hidden="false" customHeight="false" outlineLevel="0" collapsed="false">
      <c r="A939" s="16" t="s">
        <v>221</v>
      </c>
      <c r="B939" s="0" t="s">
        <v>2402</v>
      </c>
      <c r="C939" s="0" t="n">
        <v>117</v>
      </c>
      <c r="D939" s="0" t="str">
        <f aca="false">IFERROR(VLOOKUP($C939,薬効分類マスタ!$A$2:$B$180,2,FALSE()),"未登録")</f>
        <v>精神神経用剤</v>
      </c>
      <c r="E939" s="16" t="s">
        <v>2378</v>
      </c>
      <c r="F939" s="16" t="s">
        <v>2400</v>
      </c>
      <c r="G939" s="16" t="s">
        <v>2403</v>
      </c>
      <c r="H939" s="16" t="s">
        <v>2382</v>
      </c>
      <c r="I939" s="0" t="n">
        <v>60.1</v>
      </c>
      <c r="J939" s="16" t="s">
        <v>232</v>
      </c>
      <c r="K939" s="0" t="str">
        <f aca="false">IFERROR(IF(VLOOKUP($C939,薬効分類マスタ!$A$2:$E$180,5,FALSE())=0,"",VLOOKUP($C939,薬効分類マスタ!$A$2:$E$180,5,FALSE())),"")</f>
        <v/>
      </c>
      <c r="L939" s="17"/>
      <c r="M939" s="0" t="str">
        <f aca="false">IF($K939="","",IF($L939&lt;&gt;"",$L939,VLOOKUP($C939,薬効分類マスタ!$A$2:$F$180,6,FALSE())))</f>
        <v/>
      </c>
      <c r="N939" s="0" t="str">
        <f aca="false">ASC(G939)</f>
        <v>ｴﾋﾞﾘﾌｧｲ錠12mg</v>
      </c>
      <c r="O939" s="0" t="str">
        <f aca="false">ASC(E939)</f>
        <v>ｱﾘﾋﾟﾌﾟﾗｿﾞｰﾙ</v>
      </c>
      <c r="P939" s="16" t="n">
        <f aca="false">N(P938)+IF($C939=検索!$B$49,1,0)</f>
        <v>0</v>
      </c>
    </row>
    <row r="940" customFormat="false" ht="15" hidden="false" customHeight="false" outlineLevel="0" collapsed="false">
      <c r="A940" s="16" t="s">
        <v>221</v>
      </c>
      <c r="B940" s="0" t="s">
        <v>2404</v>
      </c>
      <c r="C940" s="0" t="n">
        <v>117</v>
      </c>
      <c r="D940" s="0" t="str">
        <f aca="false">IFERROR(VLOOKUP($C940,薬効分類マスタ!$A$2:$B$180,2,FALSE()),"未登録")</f>
        <v>精神神経用剤</v>
      </c>
      <c r="E940" s="16" t="s">
        <v>2378</v>
      </c>
      <c r="F940" s="16" t="s">
        <v>2400</v>
      </c>
      <c r="G940" s="16" t="s">
        <v>2405</v>
      </c>
      <c r="H940" s="16" t="s">
        <v>385</v>
      </c>
      <c r="I940" s="0" t="n">
        <v>26.6</v>
      </c>
      <c r="J940" s="16" t="s">
        <v>239</v>
      </c>
      <c r="K940" s="0" t="str">
        <f aca="false">IFERROR(IF(VLOOKUP($C940,薬効分類マスタ!$A$2:$E$180,5,FALSE())=0,"",VLOOKUP($C940,薬効分類マスタ!$A$2:$E$180,5,FALSE())),"")</f>
        <v/>
      </c>
      <c r="L940" s="17"/>
      <c r="M940" s="0" t="str">
        <f aca="false">IF($K940="","",IF($L940&lt;&gt;"",$L940,VLOOKUP($C940,薬効分類マスタ!$A$2:$F$180,6,FALSE())))</f>
        <v/>
      </c>
      <c r="N940" s="0" t="str">
        <f aca="false">ASC(G940)</f>
        <v>ｱﾘﾋﾟﾌﾟﾗｿﾞｰﾙ錠12mg｢ｻﾜｲ｣</v>
      </c>
      <c r="O940" s="0" t="str">
        <f aca="false">ASC(E940)</f>
        <v>ｱﾘﾋﾟﾌﾟﾗｿﾞｰﾙ</v>
      </c>
      <c r="P940" s="16" t="n">
        <f aca="false">N(P939)+IF($C940=検索!$B$49,1,0)</f>
        <v>0</v>
      </c>
    </row>
    <row r="941" customFormat="false" ht="15" hidden="false" customHeight="false" outlineLevel="0" collapsed="false">
      <c r="A941" s="16" t="s">
        <v>221</v>
      </c>
      <c r="B941" s="0" t="s">
        <v>2406</v>
      </c>
      <c r="C941" s="0" t="n">
        <v>117</v>
      </c>
      <c r="D941" s="0" t="str">
        <f aca="false">IFERROR(VLOOKUP($C941,薬効分類マスタ!$A$2:$B$180,2,FALSE()),"未登録")</f>
        <v>精神神経用剤</v>
      </c>
      <c r="E941" s="16" t="s">
        <v>2378</v>
      </c>
      <c r="F941" s="16" t="s">
        <v>364</v>
      </c>
      <c r="G941" s="16" t="s">
        <v>2407</v>
      </c>
      <c r="I941" s="0" t="n">
        <v>6.3</v>
      </c>
      <c r="J941" s="16" t="s">
        <v>239</v>
      </c>
      <c r="K941" s="0" t="str">
        <f aca="false">IFERROR(IF(VLOOKUP($C941,薬効分類マスタ!$A$2:$E$180,5,FALSE())=0,"",VLOOKUP($C941,薬効分類マスタ!$A$2:$E$180,5,FALSE())),"")</f>
        <v/>
      </c>
      <c r="L941" s="17"/>
      <c r="M941" s="0" t="str">
        <f aca="false">IF($K941="","",IF($L941&lt;&gt;"",$L941,VLOOKUP($C941,薬効分類マスタ!$A$2:$F$180,6,FALSE())))</f>
        <v/>
      </c>
      <c r="N941" s="0" t="str">
        <f aca="false">ASC(G941)</f>
        <v>ｱﾘﾋﾟﾌﾟﾗｿﾞｰﾙ3mg口腔内崩壊錠</v>
      </c>
      <c r="O941" s="0" t="str">
        <f aca="false">ASC(E941)</f>
        <v>ｱﾘﾋﾟﾌﾟﾗｿﾞｰﾙ</v>
      </c>
      <c r="P941" s="16" t="n">
        <f aca="false">N(P940)+IF($C941=検索!$B$49,1,0)</f>
        <v>0</v>
      </c>
    </row>
    <row r="942" customFormat="false" ht="15" hidden="false" customHeight="false" outlineLevel="0" collapsed="false">
      <c r="A942" s="16" t="s">
        <v>221</v>
      </c>
      <c r="B942" s="0" t="s">
        <v>2408</v>
      </c>
      <c r="C942" s="0" t="n">
        <v>117</v>
      </c>
      <c r="D942" s="0" t="str">
        <f aca="false">IFERROR(VLOOKUP($C942,薬効分類マスタ!$A$2:$B$180,2,FALSE()),"未登録")</f>
        <v>精神神経用剤</v>
      </c>
      <c r="E942" s="16" t="s">
        <v>2378</v>
      </c>
      <c r="F942" s="16" t="s">
        <v>364</v>
      </c>
      <c r="G942" s="16" t="s">
        <v>2409</v>
      </c>
      <c r="H942" s="16" t="s">
        <v>2382</v>
      </c>
      <c r="I942" s="0" t="n">
        <v>16.3</v>
      </c>
      <c r="J942" s="16" t="s">
        <v>232</v>
      </c>
      <c r="K942" s="0" t="str">
        <f aca="false">IFERROR(IF(VLOOKUP($C942,薬効分類マスタ!$A$2:$E$180,5,FALSE())=0,"",VLOOKUP($C942,薬効分類マスタ!$A$2:$E$180,5,FALSE())),"")</f>
        <v/>
      </c>
      <c r="L942" s="17"/>
      <c r="M942" s="0" t="str">
        <f aca="false">IF($K942="","",IF($L942&lt;&gt;"",$L942,VLOOKUP($C942,薬効分類マスタ!$A$2:$F$180,6,FALSE())))</f>
        <v/>
      </c>
      <c r="N942" s="0" t="str">
        <f aca="false">ASC(G942)</f>
        <v>ｴﾋﾞﾘﾌｧｲOD錠3mg</v>
      </c>
      <c r="O942" s="0" t="str">
        <f aca="false">ASC(E942)</f>
        <v>ｱﾘﾋﾟﾌﾟﾗｿﾞｰﾙ</v>
      </c>
      <c r="P942" s="16" t="n">
        <f aca="false">N(P941)+IF($C942=検索!$B$49,1,0)</f>
        <v>0</v>
      </c>
    </row>
    <row r="943" customFormat="false" ht="15" hidden="false" customHeight="false" outlineLevel="0" collapsed="false">
      <c r="A943" s="16" t="s">
        <v>221</v>
      </c>
      <c r="B943" s="0" t="s">
        <v>2410</v>
      </c>
      <c r="C943" s="0" t="n">
        <v>117</v>
      </c>
      <c r="D943" s="0" t="str">
        <f aca="false">IFERROR(VLOOKUP($C943,薬効分類マスタ!$A$2:$B$180,2,FALSE()),"未登録")</f>
        <v>精神神経用剤</v>
      </c>
      <c r="E943" s="16" t="s">
        <v>2378</v>
      </c>
      <c r="F943" s="16" t="s">
        <v>364</v>
      </c>
      <c r="G943" s="16" t="s">
        <v>2411</v>
      </c>
      <c r="H943" s="16" t="s">
        <v>527</v>
      </c>
      <c r="I943" s="0" t="n">
        <v>9.7</v>
      </c>
      <c r="J943" s="16" t="s">
        <v>239</v>
      </c>
      <c r="K943" s="0" t="str">
        <f aca="false">IFERROR(IF(VLOOKUP($C943,薬効分類マスタ!$A$2:$E$180,5,FALSE())=0,"",VLOOKUP($C943,薬効分類マスタ!$A$2:$E$180,5,FALSE())),"")</f>
        <v/>
      </c>
      <c r="L943" s="17"/>
      <c r="M943" s="0" t="str">
        <f aca="false">IF($K943="","",IF($L943&lt;&gt;"",$L943,VLOOKUP($C943,薬効分類マスタ!$A$2:$F$180,6,FALSE())))</f>
        <v/>
      </c>
      <c r="N943" s="0" t="str">
        <f aca="false">ASC(G943)</f>
        <v>ｱﾘﾋﾟﾌﾟﾗｿﾞｰﾙOD錠3mg｢JG｣</v>
      </c>
      <c r="O943" s="0" t="str">
        <f aca="false">ASC(E943)</f>
        <v>ｱﾘﾋﾟﾌﾟﾗｿﾞｰﾙ</v>
      </c>
      <c r="P943" s="16" t="n">
        <f aca="false">N(P942)+IF($C943=検索!$B$49,1,0)</f>
        <v>0</v>
      </c>
    </row>
    <row r="944" customFormat="false" ht="15" hidden="false" customHeight="false" outlineLevel="0" collapsed="false">
      <c r="A944" s="16" t="s">
        <v>221</v>
      </c>
      <c r="B944" s="0" t="s">
        <v>2412</v>
      </c>
      <c r="C944" s="0" t="n">
        <v>117</v>
      </c>
      <c r="D944" s="0" t="str">
        <f aca="false">IFERROR(VLOOKUP($C944,薬効分類マスタ!$A$2:$B$180,2,FALSE()),"未登録")</f>
        <v>精神神経用剤</v>
      </c>
      <c r="E944" s="16" t="s">
        <v>2378</v>
      </c>
      <c r="F944" s="16" t="s">
        <v>364</v>
      </c>
      <c r="G944" s="16" t="s">
        <v>2413</v>
      </c>
      <c r="H944" s="16" t="s">
        <v>536</v>
      </c>
      <c r="I944" s="0" t="n">
        <v>9.7</v>
      </c>
      <c r="J944" s="16" t="s">
        <v>239</v>
      </c>
      <c r="K944" s="0" t="str">
        <f aca="false">IFERROR(IF(VLOOKUP($C944,薬効分類マスタ!$A$2:$E$180,5,FALSE())=0,"",VLOOKUP($C944,薬効分類マスタ!$A$2:$E$180,5,FALSE())),"")</f>
        <v/>
      </c>
      <c r="L944" s="17"/>
      <c r="M944" s="0" t="str">
        <f aca="false">IF($K944="","",IF($L944&lt;&gt;"",$L944,VLOOKUP($C944,薬効分類マスタ!$A$2:$F$180,6,FALSE())))</f>
        <v/>
      </c>
      <c r="N944" s="0" t="str">
        <f aca="false">ASC(G944)</f>
        <v>ｱﾘﾋﾟﾌﾟﾗｿﾞｰﾙOD錠3mg｢日医工｣</v>
      </c>
      <c r="O944" s="0" t="str">
        <f aca="false">ASC(E944)</f>
        <v>ｱﾘﾋﾟﾌﾟﾗｿﾞｰﾙ</v>
      </c>
      <c r="P944" s="16" t="n">
        <f aca="false">N(P943)+IF($C944=検索!$B$49,1,0)</f>
        <v>0</v>
      </c>
    </row>
    <row r="945" customFormat="false" ht="15" hidden="false" customHeight="false" outlineLevel="0" collapsed="false">
      <c r="A945" s="16" t="s">
        <v>221</v>
      </c>
      <c r="B945" s="0" t="s">
        <v>2414</v>
      </c>
      <c r="C945" s="0" t="n">
        <v>117</v>
      </c>
      <c r="D945" s="0" t="str">
        <f aca="false">IFERROR(VLOOKUP($C945,薬効分類マスタ!$A$2:$B$180,2,FALSE()),"未登録")</f>
        <v>精神神経用剤</v>
      </c>
      <c r="E945" s="16" t="s">
        <v>2378</v>
      </c>
      <c r="F945" s="16" t="s">
        <v>1960</v>
      </c>
      <c r="G945" s="16" t="s">
        <v>2415</v>
      </c>
      <c r="I945" s="0" t="n">
        <v>10.8</v>
      </c>
      <c r="J945" s="16" t="s">
        <v>239</v>
      </c>
      <c r="K945" s="0" t="str">
        <f aca="false">IFERROR(IF(VLOOKUP($C945,薬効分類マスタ!$A$2:$E$180,5,FALSE())=0,"",VLOOKUP($C945,薬効分類マスタ!$A$2:$E$180,5,FALSE())),"")</f>
        <v/>
      </c>
      <c r="L945" s="17"/>
      <c r="M945" s="0" t="str">
        <f aca="false">IF($K945="","",IF($L945&lt;&gt;"",$L945,VLOOKUP($C945,薬効分類マスタ!$A$2:$F$180,6,FALSE())))</f>
        <v/>
      </c>
      <c r="N945" s="0" t="str">
        <f aca="false">ASC(G945)</f>
        <v>ｱﾘﾋﾟﾌﾟﾗｿﾞｰﾙ6mg口腔内崩壊錠</v>
      </c>
      <c r="O945" s="0" t="str">
        <f aca="false">ASC(E945)</f>
        <v>ｱﾘﾋﾟﾌﾟﾗｿﾞｰﾙ</v>
      </c>
      <c r="P945" s="16" t="n">
        <f aca="false">N(P944)+IF($C945=検索!$B$49,1,0)</f>
        <v>0</v>
      </c>
    </row>
    <row r="946" customFormat="false" ht="15" hidden="false" customHeight="false" outlineLevel="0" collapsed="false">
      <c r="A946" s="16" t="s">
        <v>221</v>
      </c>
      <c r="B946" s="0" t="s">
        <v>2416</v>
      </c>
      <c r="C946" s="0" t="n">
        <v>117</v>
      </c>
      <c r="D946" s="0" t="str">
        <f aca="false">IFERROR(VLOOKUP($C946,薬効分類マスタ!$A$2:$B$180,2,FALSE()),"未登録")</f>
        <v>精神神経用剤</v>
      </c>
      <c r="E946" s="16" t="s">
        <v>2378</v>
      </c>
      <c r="F946" s="16" t="s">
        <v>1960</v>
      </c>
      <c r="G946" s="16" t="s">
        <v>2417</v>
      </c>
      <c r="H946" s="16" t="s">
        <v>2382</v>
      </c>
      <c r="I946" s="0" t="n">
        <v>32</v>
      </c>
      <c r="J946" s="16" t="s">
        <v>232</v>
      </c>
      <c r="K946" s="0" t="str">
        <f aca="false">IFERROR(IF(VLOOKUP($C946,薬効分類マスタ!$A$2:$E$180,5,FALSE())=0,"",VLOOKUP($C946,薬効分類マスタ!$A$2:$E$180,5,FALSE())),"")</f>
        <v/>
      </c>
      <c r="L946" s="17"/>
      <c r="M946" s="0" t="str">
        <f aca="false">IF($K946="","",IF($L946&lt;&gt;"",$L946,VLOOKUP($C946,薬効分類マスタ!$A$2:$F$180,6,FALSE())))</f>
        <v/>
      </c>
      <c r="N946" s="0" t="str">
        <f aca="false">ASC(G946)</f>
        <v>ｴﾋﾞﾘﾌｧｲOD錠6mg</v>
      </c>
      <c r="O946" s="0" t="str">
        <f aca="false">ASC(E946)</f>
        <v>ｱﾘﾋﾟﾌﾟﾗｿﾞｰﾙ</v>
      </c>
      <c r="P946" s="16" t="n">
        <f aca="false">N(P945)+IF($C946=検索!$B$49,1,0)</f>
        <v>0</v>
      </c>
    </row>
    <row r="947" customFormat="false" ht="15" hidden="false" customHeight="false" outlineLevel="0" collapsed="false">
      <c r="A947" s="16" t="s">
        <v>221</v>
      </c>
      <c r="B947" s="0" t="s">
        <v>2418</v>
      </c>
      <c r="C947" s="0" t="n">
        <v>117</v>
      </c>
      <c r="D947" s="0" t="str">
        <f aca="false">IFERROR(VLOOKUP($C947,薬効分類マスタ!$A$2:$B$180,2,FALSE()),"未登録")</f>
        <v>精神神経用剤</v>
      </c>
      <c r="E947" s="16" t="s">
        <v>2378</v>
      </c>
      <c r="F947" s="16" t="s">
        <v>1960</v>
      </c>
      <c r="G947" s="16" t="s">
        <v>2419</v>
      </c>
      <c r="H947" s="16" t="s">
        <v>527</v>
      </c>
      <c r="I947" s="0" t="n">
        <v>21.5</v>
      </c>
      <c r="J947" s="16" t="s">
        <v>239</v>
      </c>
      <c r="K947" s="0" t="str">
        <f aca="false">IFERROR(IF(VLOOKUP($C947,薬効分類マスタ!$A$2:$E$180,5,FALSE())=0,"",VLOOKUP($C947,薬効分類マスタ!$A$2:$E$180,5,FALSE())),"")</f>
        <v/>
      </c>
      <c r="L947" s="17"/>
      <c r="M947" s="0" t="str">
        <f aca="false">IF($K947="","",IF($L947&lt;&gt;"",$L947,VLOOKUP($C947,薬効分類マスタ!$A$2:$F$180,6,FALSE())))</f>
        <v/>
      </c>
      <c r="N947" s="0" t="str">
        <f aca="false">ASC(G947)</f>
        <v>ｱﾘﾋﾟﾌﾟﾗｿﾞｰﾙOD錠6mg｢JG｣</v>
      </c>
      <c r="O947" s="0" t="str">
        <f aca="false">ASC(E947)</f>
        <v>ｱﾘﾋﾟﾌﾟﾗｿﾞｰﾙ</v>
      </c>
      <c r="P947" s="16" t="n">
        <f aca="false">N(P946)+IF($C947=検索!$B$49,1,0)</f>
        <v>0</v>
      </c>
    </row>
    <row r="948" customFormat="false" ht="15" hidden="false" customHeight="false" outlineLevel="0" collapsed="false">
      <c r="A948" s="16" t="s">
        <v>221</v>
      </c>
      <c r="B948" s="0" t="s">
        <v>2420</v>
      </c>
      <c r="C948" s="0" t="n">
        <v>117</v>
      </c>
      <c r="D948" s="0" t="str">
        <f aca="false">IFERROR(VLOOKUP($C948,薬効分類マスタ!$A$2:$B$180,2,FALSE()),"未登録")</f>
        <v>精神神経用剤</v>
      </c>
      <c r="E948" s="16" t="s">
        <v>2378</v>
      </c>
      <c r="F948" s="16" t="s">
        <v>1960</v>
      </c>
      <c r="G948" s="16" t="s">
        <v>2421</v>
      </c>
      <c r="H948" s="16" t="s">
        <v>536</v>
      </c>
      <c r="I948" s="0" t="n">
        <v>14.4</v>
      </c>
      <c r="J948" s="16" t="s">
        <v>239</v>
      </c>
      <c r="K948" s="0" t="str">
        <f aca="false">IFERROR(IF(VLOOKUP($C948,薬効分類マスタ!$A$2:$E$180,5,FALSE())=0,"",VLOOKUP($C948,薬効分類マスタ!$A$2:$E$180,5,FALSE())),"")</f>
        <v/>
      </c>
      <c r="L948" s="17"/>
      <c r="M948" s="0" t="str">
        <f aca="false">IF($K948="","",IF($L948&lt;&gt;"",$L948,VLOOKUP($C948,薬効分類マスタ!$A$2:$F$180,6,FALSE())))</f>
        <v/>
      </c>
      <c r="N948" s="0" t="str">
        <f aca="false">ASC(G948)</f>
        <v>ｱﾘﾋﾟﾌﾟﾗｿﾞｰﾙOD錠6mg｢日医工｣</v>
      </c>
      <c r="O948" s="0" t="str">
        <f aca="false">ASC(E948)</f>
        <v>ｱﾘﾋﾟﾌﾟﾗｿﾞｰﾙ</v>
      </c>
      <c r="P948" s="16" t="n">
        <f aca="false">N(P947)+IF($C948=検索!$B$49,1,0)</f>
        <v>0</v>
      </c>
    </row>
    <row r="949" customFormat="false" ht="15" hidden="false" customHeight="false" outlineLevel="0" collapsed="false">
      <c r="A949" s="16" t="s">
        <v>221</v>
      </c>
      <c r="B949" s="0" t="s">
        <v>2422</v>
      </c>
      <c r="C949" s="0" t="n">
        <v>117</v>
      </c>
      <c r="D949" s="0" t="str">
        <f aca="false">IFERROR(VLOOKUP($C949,薬効分類マスタ!$A$2:$B$180,2,FALSE()),"未登録")</f>
        <v>精神神経用剤</v>
      </c>
      <c r="E949" s="16" t="s">
        <v>2378</v>
      </c>
      <c r="F949" s="16" t="s">
        <v>2400</v>
      </c>
      <c r="G949" s="16" t="s">
        <v>2423</v>
      </c>
      <c r="I949" s="0" t="n">
        <v>20.9</v>
      </c>
      <c r="J949" s="16" t="s">
        <v>239</v>
      </c>
      <c r="K949" s="0" t="str">
        <f aca="false">IFERROR(IF(VLOOKUP($C949,薬効分類マスタ!$A$2:$E$180,5,FALSE())=0,"",VLOOKUP($C949,薬効分類マスタ!$A$2:$E$180,5,FALSE())),"")</f>
        <v/>
      </c>
      <c r="L949" s="17"/>
      <c r="M949" s="0" t="str">
        <f aca="false">IF($K949="","",IF($L949&lt;&gt;"",$L949,VLOOKUP($C949,薬効分類マスタ!$A$2:$F$180,6,FALSE())))</f>
        <v/>
      </c>
      <c r="N949" s="0" t="str">
        <f aca="false">ASC(G949)</f>
        <v>ｱﾘﾋﾟﾌﾟﾗｿﾞｰﾙ12mg口腔内崩壊錠</v>
      </c>
      <c r="O949" s="0" t="str">
        <f aca="false">ASC(E949)</f>
        <v>ｱﾘﾋﾟﾌﾟﾗｿﾞｰﾙ</v>
      </c>
      <c r="P949" s="16" t="n">
        <f aca="false">N(P948)+IF($C949=検索!$B$49,1,0)</f>
        <v>0</v>
      </c>
    </row>
    <row r="950" customFormat="false" ht="15" hidden="false" customHeight="false" outlineLevel="0" collapsed="false">
      <c r="A950" s="16" t="s">
        <v>221</v>
      </c>
      <c r="B950" s="0" t="s">
        <v>2424</v>
      </c>
      <c r="C950" s="0" t="n">
        <v>117</v>
      </c>
      <c r="D950" s="0" t="str">
        <f aca="false">IFERROR(VLOOKUP($C950,薬効分類マスタ!$A$2:$B$180,2,FALSE()),"未登録")</f>
        <v>精神神経用剤</v>
      </c>
      <c r="E950" s="16" t="s">
        <v>2378</v>
      </c>
      <c r="F950" s="16" t="s">
        <v>2400</v>
      </c>
      <c r="G950" s="16" t="s">
        <v>2425</v>
      </c>
      <c r="H950" s="16" t="s">
        <v>2382</v>
      </c>
      <c r="I950" s="0" t="n">
        <v>60.1</v>
      </c>
      <c r="J950" s="16" t="s">
        <v>232</v>
      </c>
      <c r="K950" s="0" t="str">
        <f aca="false">IFERROR(IF(VLOOKUP($C950,薬効分類マスタ!$A$2:$E$180,5,FALSE())=0,"",VLOOKUP($C950,薬効分類マスタ!$A$2:$E$180,5,FALSE())),"")</f>
        <v/>
      </c>
      <c r="L950" s="17"/>
      <c r="M950" s="0" t="str">
        <f aca="false">IF($K950="","",IF($L950&lt;&gt;"",$L950,VLOOKUP($C950,薬効分類マスタ!$A$2:$F$180,6,FALSE())))</f>
        <v/>
      </c>
      <c r="N950" s="0" t="str">
        <f aca="false">ASC(G950)</f>
        <v>ｴﾋﾞﾘﾌｧｲOD錠12mg</v>
      </c>
      <c r="O950" s="0" t="str">
        <f aca="false">ASC(E950)</f>
        <v>ｱﾘﾋﾟﾌﾟﾗｿﾞｰﾙ</v>
      </c>
      <c r="P950" s="16" t="n">
        <f aca="false">N(P949)+IF($C950=検索!$B$49,1,0)</f>
        <v>0</v>
      </c>
    </row>
    <row r="951" customFormat="false" ht="15" hidden="false" customHeight="false" outlineLevel="0" collapsed="false">
      <c r="A951" s="16" t="s">
        <v>221</v>
      </c>
      <c r="B951" s="0" t="s">
        <v>2426</v>
      </c>
      <c r="C951" s="0" t="n">
        <v>117</v>
      </c>
      <c r="D951" s="0" t="str">
        <f aca="false">IFERROR(VLOOKUP($C951,薬効分類マスタ!$A$2:$B$180,2,FALSE()),"未登録")</f>
        <v>精神神経用剤</v>
      </c>
      <c r="E951" s="16" t="s">
        <v>2378</v>
      </c>
      <c r="F951" s="16" t="s">
        <v>2400</v>
      </c>
      <c r="G951" s="16" t="s">
        <v>2427</v>
      </c>
      <c r="H951" s="16" t="s">
        <v>527</v>
      </c>
      <c r="I951" s="0" t="n">
        <v>43.2</v>
      </c>
      <c r="J951" s="16" t="s">
        <v>239</v>
      </c>
      <c r="K951" s="0" t="str">
        <f aca="false">IFERROR(IF(VLOOKUP($C951,薬効分類マスタ!$A$2:$E$180,5,FALSE())=0,"",VLOOKUP($C951,薬効分類マスタ!$A$2:$E$180,5,FALSE())),"")</f>
        <v/>
      </c>
      <c r="L951" s="17"/>
      <c r="M951" s="0" t="str">
        <f aca="false">IF($K951="","",IF($L951&lt;&gt;"",$L951,VLOOKUP($C951,薬効分類マスタ!$A$2:$F$180,6,FALSE())))</f>
        <v/>
      </c>
      <c r="N951" s="0" t="str">
        <f aca="false">ASC(G951)</f>
        <v>ｱﾘﾋﾟﾌﾟﾗｿﾞｰﾙOD錠12mg｢JG｣</v>
      </c>
      <c r="O951" s="0" t="str">
        <f aca="false">ASC(E951)</f>
        <v>ｱﾘﾋﾟﾌﾟﾗｿﾞｰﾙ</v>
      </c>
      <c r="P951" s="16" t="n">
        <f aca="false">N(P950)+IF($C951=検索!$B$49,1,0)</f>
        <v>0</v>
      </c>
    </row>
    <row r="952" customFormat="false" ht="15" hidden="false" customHeight="false" outlineLevel="0" collapsed="false">
      <c r="A952" s="16" t="s">
        <v>221</v>
      </c>
      <c r="B952" s="0" t="s">
        <v>2428</v>
      </c>
      <c r="C952" s="0" t="n">
        <v>117</v>
      </c>
      <c r="D952" s="0" t="str">
        <f aca="false">IFERROR(VLOOKUP($C952,薬効分類マスタ!$A$2:$B$180,2,FALSE()),"未登録")</f>
        <v>精神神経用剤</v>
      </c>
      <c r="E952" s="16" t="s">
        <v>2378</v>
      </c>
      <c r="F952" s="16" t="s">
        <v>2400</v>
      </c>
      <c r="G952" s="16" t="s">
        <v>2429</v>
      </c>
      <c r="H952" s="16" t="s">
        <v>536</v>
      </c>
      <c r="I952" s="0" t="n">
        <v>26.6</v>
      </c>
      <c r="J952" s="16" t="s">
        <v>239</v>
      </c>
      <c r="K952" s="0" t="str">
        <f aca="false">IFERROR(IF(VLOOKUP($C952,薬効分類マスタ!$A$2:$E$180,5,FALSE())=0,"",VLOOKUP($C952,薬効分類マスタ!$A$2:$E$180,5,FALSE())),"")</f>
        <v/>
      </c>
      <c r="L952" s="17"/>
      <c r="M952" s="0" t="str">
        <f aca="false">IF($K952="","",IF($L952&lt;&gt;"",$L952,VLOOKUP($C952,薬効分類マスタ!$A$2:$F$180,6,FALSE())))</f>
        <v/>
      </c>
      <c r="N952" s="0" t="str">
        <f aca="false">ASC(G952)</f>
        <v>ｱﾘﾋﾟﾌﾟﾗｿﾞｰﾙOD錠12mg｢日医工｣</v>
      </c>
      <c r="O952" s="0" t="str">
        <f aca="false">ASC(E952)</f>
        <v>ｱﾘﾋﾟﾌﾟﾗｿﾞｰﾙ</v>
      </c>
      <c r="P952" s="16" t="n">
        <f aca="false">N(P951)+IF($C952=検索!$B$49,1,0)</f>
        <v>0</v>
      </c>
    </row>
    <row r="953" customFormat="false" ht="15" hidden="false" customHeight="false" outlineLevel="0" collapsed="false">
      <c r="A953" s="16" t="s">
        <v>221</v>
      </c>
      <c r="B953" s="0" t="s">
        <v>2430</v>
      </c>
      <c r="C953" s="0" t="n">
        <v>117</v>
      </c>
      <c r="D953" s="0" t="str">
        <f aca="false">IFERROR(VLOOKUP($C953,薬効分類マスタ!$A$2:$B$180,2,FALSE()),"未登録")</f>
        <v>精神神経用剤</v>
      </c>
      <c r="E953" s="16" t="s">
        <v>2378</v>
      </c>
      <c r="F953" s="16" t="s">
        <v>2431</v>
      </c>
      <c r="G953" s="16" t="s">
        <v>2432</v>
      </c>
      <c r="I953" s="0" t="n">
        <v>44.3</v>
      </c>
      <c r="J953" s="16" t="s">
        <v>239</v>
      </c>
      <c r="K953" s="0" t="str">
        <f aca="false">IFERROR(IF(VLOOKUP($C953,薬効分類マスタ!$A$2:$E$180,5,FALSE())=0,"",VLOOKUP($C953,薬効分類マスタ!$A$2:$E$180,5,FALSE())),"")</f>
        <v/>
      </c>
      <c r="L953" s="17"/>
      <c r="M953" s="0" t="str">
        <f aca="false">IF($K953="","",IF($L953&lt;&gt;"",$L953,VLOOKUP($C953,薬効分類マスタ!$A$2:$F$180,6,FALSE())))</f>
        <v/>
      </c>
      <c r="N953" s="0" t="str">
        <f aca="false">ASC(G953)</f>
        <v>ｱﾘﾋﾟﾌﾟﾗｿﾞｰﾙ24mg口腔内崩壊錠</v>
      </c>
      <c r="O953" s="0" t="str">
        <f aca="false">ASC(E953)</f>
        <v>ｱﾘﾋﾟﾌﾟﾗｿﾞｰﾙ</v>
      </c>
      <c r="P953" s="16" t="n">
        <f aca="false">N(P952)+IF($C953=検索!$B$49,1,0)</f>
        <v>0</v>
      </c>
    </row>
    <row r="954" customFormat="false" ht="15" hidden="false" customHeight="false" outlineLevel="0" collapsed="false">
      <c r="A954" s="16" t="s">
        <v>221</v>
      </c>
      <c r="B954" s="0" t="s">
        <v>2433</v>
      </c>
      <c r="C954" s="0" t="n">
        <v>117</v>
      </c>
      <c r="D954" s="0" t="str">
        <f aca="false">IFERROR(VLOOKUP($C954,薬効分類マスタ!$A$2:$B$180,2,FALSE()),"未登録")</f>
        <v>精神神経用剤</v>
      </c>
      <c r="E954" s="16" t="s">
        <v>2378</v>
      </c>
      <c r="F954" s="16" t="s">
        <v>2431</v>
      </c>
      <c r="G954" s="16" t="s">
        <v>2434</v>
      </c>
      <c r="H954" s="16" t="s">
        <v>2382</v>
      </c>
      <c r="I954" s="0" t="n">
        <v>115.7</v>
      </c>
      <c r="J954" s="16" t="s">
        <v>232</v>
      </c>
      <c r="K954" s="0" t="str">
        <f aca="false">IFERROR(IF(VLOOKUP($C954,薬効分類マスタ!$A$2:$E$180,5,FALSE())=0,"",VLOOKUP($C954,薬効分類マスタ!$A$2:$E$180,5,FALSE())),"")</f>
        <v/>
      </c>
      <c r="L954" s="17"/>
      <c r="M954" s="0" t="str">
        <f aca="false">IF($K954="","",IF($L954&lt;&gt;"",$L954,VLOOKUP($C954,薬効分類マスタ!$A$2:$F$180,6,FALSE())))</f>
        <v/>
      </c>
      <c r="N954" s="0" t="str">
        <f aca="false">ASC(G954)</f>
        <v>ｴﾋﾞﾘﾌｧｲOD錠24mg</v>
      </c>
      <c r="O954" s="0" t="str">
        <f aca="false">ASC(E954)</f>
        <v>ｱﾘﾋﾟﾌﾟﾗｿﾞｰﾙ</v>
      </c>
      <c r="P954" s="16" t="n">
        <f aca="false">N(P953)+IF($C954=検索!$B$49,1,0)</f>
        <v>0</v>
      </c>
    </row>
    <row r="955" customFormat="false" ht="15" hidden="false" customHeight="false" outlineLevel="0" collapsed="false">
      <c r="A955" s="16" t="s">
        <v>221</v>
      </c>
      <c r="B955" s="0" t="s">
        <v>2435</v>
      </c>
      <c r="C955" s="0" t="n">
        <v>117</v>
      </c>
      <c r="D955" s="0" t="str">
        <f aca="false">IFERROR(VLOOKUP($C955,薬効分類マスタ!$A$2:$B$180,2,FALSE()),"未登録")</f>
        <v>精神神経用剤</v>
      </c>
      <c r="E955" s="16" t="s">
        <v>2378</v>
      </c>
      <c r="F955" s="16" t="s">
        <v>2431</v>
      </c>
      <c r="G955" s="16" t="s">
        <v>2436</v>
      </c>
      <c r="H955" s="16" t="s">
        <v>536</v>
      </c>
      <c r="I955" s="0" t="n">
        <v>63.5</v>
      </c>
      <c r="J955" s="16" t="s">
        <v>239</v>
      </c>
      <c r="K955" s="0" t="str">
        <f aca="false">IFERROR(IF(VLOOKUP($C955,薬効分類マスタ!$A$2:$E$180,5,FALSE())=0,"",VLOOKUP($C955,薬効分類マスタ!$A$2:$E$180,5,FALSE())),"")</f>
        <v/>
      </c>
      <c r="L955" s="17"/>
      <c r="M955" s="0" t="str">
        <f aca="false">IF($K955="","",IF($L955&lt;&gt;"",$L955,VLOOKUP($C955,薬効分類マスタ!$A$2:$F$180,6,FALSE())))</f>
        <v/>
      </c>
      <c r="N955" s="0" t="str">
        <f aca="false">ASC(G955)</f>
        <v>ｱﾘﾋﾟﾌﾟﾗｿﾞｰﾙOD錠24mg｢日医工｣</v>
      </c>
      <c r="O955" s="0" t="str">
        <f aca="false">ASC(E955)</f>
        <v>ｱﾘﾋﾟﾌﾟﾗｿﾞｰﾙ</v>
      </c>
      <c r="P955" s="16" t="n">
        <f aca="false">N(P954)+IF($C955=検索!$B$49,1,0)</f>
        <v>0</v>
      </c>
    </row>
    <row r="956" customFormat="false" ht="15" hidden="false" customHeight="false" outlineLevel="0" collapsed="false">
      <c r="A956" s="16" t="s">
        <v>221</v>
      </c>
      <c r="B956" s="0" t="s">
        <v>2437</v>
      </c>
      <c r="C956" s="0" t="n">
        <v>117</v>
      </c>
      <c r="D956" s="0" t="str">
        <f aca="false">IFERROR(VLOOKUP($C956,薬効分類マスタ!$A$2:$B$180,2,FALSE()),"未登録")</f>
        <v>精神神経用剤</v>
      </c>
      <c r="E956" s="16" t="s">
        <v>2378</v>
      </c>
      <c r="F956" s="16" t="s">
        <v>234</v>
      </c>
      <c r="G956" s="16" t="s">
        <v>2438</v>
      </c>
      <c r="H956" s="16" t="s">
        <v>2382</v>
      </c>
      <c r="I956" s="0" t="n">
        <v>9.5</v>
      </c>
      <c r="J956" s="16" t="s">
        <v>232</v>
      </c>
      <c r="K956" s="0" t="str">
        <f aca="false">IFERROR(IF(VLOOKUP($C956,薬効分類マスタ!$A$2:$E$180,5,FALSE())=0,"",VLOOKUP($C956,薬効分類マスタ!$A$2:$E$180,5,FALSE())),"")</f>
        <v/>
      </c>
      <c r="L956" s="17"/>
      <c r="M956" s="0" t="str">
        <f aca="false">IF($K956="","",IF($L956&lt;&gt;"",$L956,VLOOKUP($C956,薬効分類マスタ!$A$2:$F$180,6,FALSE())))</f>
        <v/>
      </c>
      <c r="N956" s="0" t="str">
        <f aca="false">ASC(G956)</f>
        <v>ｴﾋﾞﾘﾌｧｲ錠1mg</v>
      </c>
      <c r="O956" s="0" t="str">
        <f aca="false">ASC(E956)</f>
        <v>ｱﾘﾋﾟﾌﾟﾗｿﾞｰﾙ</v>
      </c>
      <c r="P956" s="16" t="n">
        <f aca="false">N(P955)+IF($C956=検索!$B$49,1,0)</f>
        <v>0</v>
      </c>
    </row>
    <row r="957" customFormat="false" ht="15" hidden="false" customHeight="false" outlineLevel="0" collapsed="false">
      <c r="A957" s="16" t="s">
        <v>221</v>
      </c>
      <c r="B957" s="0" t="s">
        <v>2439</v>
      </c>
      <c r="C957" s="0" t="n">
        <v>117</v>
      </c>
      <c r="D957" s="0" t="str">
        <f aca="false">IFERROR(VLOOKUP($C957,薬効分類マスタ!$A$2:$B$180,2,FALSE()),"未登録")</f>
        <v>精神神経用剤</v>
      </c>
      <c r="E957" s="16" t="s">
        <v>2378</v>
      </c>
      <c r="F957" s="16" t="s">
        <v>234</v>
      </c>
      <c r="G957" s="16" t="s">
        <v>2440</v>
      </c>
      <c r="H957" s="16" t="s">
        <v>385</v>
      </c>
      <c r="I957" s="0" t="n">
        <v>6.3</v>
      </c>
      <c r="J957" s="16" t="s">
        <v>239</v>
      </c>
      <c r="K957" s="0" t="str">
        <f aca="false">IFERROR(IF(VLOOKUP($C957,薬効分類マスタ!$A$2:$E$180,5,FALSE())=0,"",VLOOKUP($C957,薬効分類マスタ!$A$2:$E$180,5,FALSE())),"")</f>
        <v/>
      </c>
      <c r="L957" s="17"/>
      <c r="M957" s="0" t="str">
        <f aca="false">IF($K957="","",IF($L957&lt;&gt;"",$L957,VLOOKUP($C957,薬効分類マスタ!$A$2:$F$180,6,FALSE())))</f>
        <v/>
      </c>
      <c r="N957" s="0" t="str">
        <f aca="false">ASC(G957)</f>
        <v>ｱﾘﾋﾟﾌﾟﾗｿﾞｰﾙ錠1mg｢ｻﾜｲ｣</v>
      </c>
      <c r="O957" s="0" t="str">
        <f aca="false">ASC(E957)</f>
        <v>ｱﾘﾋﾟﾌﾟﾗｿﾞｰﾙ</v>
      </c>
      <c r="P957" s="16" t="n">
        <f aca="false">N(P956)+IF($C957=検索!$B$49,1,0)</f>
        <v>0</v>
      </c>
    </row>
    <row r="958" customFormat="false" ht="15" hidden="false" customHeight="false" outlineLevel="0" collapsed="false">
      <c r="A958" s="16" t="s">
        <v>221</v>
      </c>
      <c r="B958" s="0" t="s">
        <v>2441</v>
      </c>
      <c r="C958" s="0" t="n">
        <v>117</v>
      </c>
      <c r="D958" s="0" t="str">
        <f aca="false">IFERROR(VLOOKUP($C958,薬効分類マスタ!$A$2:$B$180,2,FALSE()),"未登録")</f>
        <v>精神神経用剤</v>
      </c>
      <c r="E958" s="16" t="s">
        <v>2378</v>
      </c>
      <c r="F958" s="16" t="s">
        <v>234</v>
      </c>
      <c r="G958" s="16" t="s">
        <v>2442</v>
      </c>
      <c r="H958" s="16" t="s">
        <v>533</v>
      </c>
      <c r="I958" s="0" t="n">
        <v>6.3</v>
      </c>
      <c r="J958" s="16" t="s">
        <v>239</v>
      </c>
      <c r="K958" s="0" t="str">
        <f aca="false">IFERROR(IF(VLOOKUP($C958,薬効分類マスタ!$A$2:$E$180,5,FALSE())=0,"",VLOOKUP($C958,薬効分類マスタ!$A$2:$E$180,5,FALSE())),"")</f>
        <v/>
      </c>
      <c r="L958" s="17"/>
      <c r="M958" s="0" t="str">
        <f aca="false">IF($K958="","",IF($L958&lt;&gt;"",$L958,VLOOKUP($C958,薬効分類マスタ!$A$2:$F$180,6,FALSE())))</f>
        <v/>
      </c>
      <c r="N958" s="0" t="str">
        <f aca="false">ASC(G958)</f>
        <v>ｱﾘﾋﾟﾌﾟﾗｿﾞｰﾙ錠1mg｢ﾄｰﾜ｣</v>
      </c>
      <c r="O958" s="0" t="str">
        <f aca="false">ASC(E958)</f>
        <v>ｱﾘﾋﾟﾌﾟﾗｿﾞｰﾙ</v>
      </c>
      <c r="P958" s="16" t="n">
        <f aca="false">N(P957)+IF($C958=検索!$B$49,1,0)</f>
        <v>0</v>
      </c>
    </row>
    <row r="959" customFormat="false" ht="15" hidden="false" customHeight="false" outlineLevel="0" collapsed="false">
      <c r="A959" s="16" t="s">
        <v>221</v>
      </c>
      <c r="B959" s="0" t="s">
        <v>2443</v>
      </c>
      <c r="C959" s="0" t="n">
        <v>117</v>
      </c>
      <c r="D959" s="0" t="str">
        <f aca="false">IFERROR(VLOOKUP($C959,薬効分類マスタ!$A$2:$B$180,2,FALSE()),"未登録")</f>
        <v>精神神経用剤</v>
      </c>
      <c r="E959" s="16" t="s">
        <v>2378</v>
      </c>
      <c r="F959" s="16" t="s">
        <v>2431</v>
      </c>
      <c r="G959" s="16" t="s">
        <v>2444</v>
      </c>
      <c r="I959" s="0" t="n">
        <v>44.3</v>
      </c>
      <c r="J959" s="16" t="s">
        <v>239</v>
      </c>
      <c r="K959" s="0" t="str">
        <f aca="false">IFERROR(IF(VLOOKUP($C959,薬効分類マスタ!$A$2:$E$180,5,FALSE())=0,"",VLOOKUP($C959,薬効分類マスタ!$A$2:$E$180,5,FALSE())),"")</f>
        <v/>
      </c>
      <c r="L959" s="17"/>
      <c r="M959" s="0" t="str">
        <f aca="false">IF($K959="","",IF($L959&lt;&gt;"",$L959,VLOOKUP($C959,薬効分類マスタ!$A$2:$F$180,6,FALSE())))</f>
        <v/>
      </c>
      <c r="N959" s="0" t="str">
        <f aca="false">ASC(G959)</f>
        <v>ｱﾘﾋﾟﾌﾟﾗｿﾞｰﾙ24mg錠</v>
      </c>
      <c r="O959" s="0" t="str">
        <f aca="false">ASC(E959)</f>
        <v>ｱﾘﾋﾟﾌﾟﾗｿﾞｰﾙ</v>
      </c>
      <c r="P959" s="16" t="n">
        <f aca="false">N(P958)+IF($C959=検索!$B$49,1,0)</f>
        <v>0</v>
      </c>
    </row>
    <row r="960" customFormat="false" ht="15" hidden="false" customHeight="false" outlineLevel="0" collapsed="false">
      <c r="A960" s="16" t="s">
        <v>221</v>
      </c>
      <c r="B960" s="0" t="s">
        <v>2445</v>
      </c>
      <c r="C960" s="0" t="n">
        <v>117</v>
      </c>
      <c r="D960" s="0" t="str">
        <f aca="false">IFERROR(VLOOKUP($C960,薬効分類マスタ!$A$2:$B$180,2,FALSE()),"未登録")</f>
        <v>精神神経用剤</v>
      </c>
      <c r="E960" s="16" t="s">
        <v>2378</v>
      </c>
      <c r="F960" s="16" t="s">
        <v>2431</v>
      </c>
      <c r="G960" s="16" t="s">
        <v>2446</v>
      </c>
      <c r="H960" s="16" t="s">
        <v>238</v>
      </c>
      <c r="I960" s="0" t="n">
        <v>63.5</v>
      </c>
      <c r="J960" s="16" t="s">
        <v>239</v>
      </c>
      <c r="K960" s="0" t="str">
        <f aca="false">IFERROR(IF(VLOOKUP($C960,薬効分類マスタ!$A$2:$E$180,5,FALSE())=0,"",VLOOKUP($C960,薬効分類マスタ!$A$2:$E$180,5,FALSE())),"")</f>
        <v/>
      </c>
      <c r="L960" s="17"/>
      <c r="M960" s="0" t="str">
        <f aca="false">IF($K960="","",IF($L960&lt;&gt;"",$L960,VLOOKUP($C960,薬効分類マスタ!$A$2:$F$180,6,FALSE())))</f>
        <v/>
      </c>
      <c r="N960" s="0" t="str">
        <f aca="false">ASC(G960)</f>
        <v>ｱﾘﾋﾟﾌﾟﾗｿﾞｰﾙ錠24mg｢ｱﾒﾙ｣</v>
      </c>
      <c r="O960" s="0" t="str">
        <f aca="false">ASC(E960)</f>
        <v>ｱﾘﾋﾟﾌﾟﾗｿﾞｰﾙ</v>
      </c>
      <c r="P960" s="16" t="n">
        <f aca="false">N(P959)+IF($C960=検索!$B$49,1,0)</f>
        <v>0</v>
      </c>
    </row>
    <row r="961" customFormat="false" ht="15" hidden="false" customHeight="false" outlineLevel="0" collapsed="false">
      <c r="A961" s="16" t="s">
        <v>221</v>
      </c>
      <c r="B961" s="0" t="s">
        <v>2447</v>
      </c>
      <c r="C961" s="0" t="n">
        <v>117</v>
      </c>
      <c r="D961" s="0" t="str">
        <f aca="false">IFERROR(VLOOKUP($C961,薬効分類マスタ!$A$2:$B$180,2,FALSE()),"未登録")</f>
        <v>精神神経用剤</v>
      </c>
      <c r="E961" s="16" t="s">
        <v>2378</v>
      </c>
      <c r="F961" s="16" t="s">
        <v>2071</v>
      </c>
      <c r="G961" s="16" t="s">
        <v>2448</v>
      </c>
      <c r="H961" s="16" t="s">
        <v>2382</v>
      </c>
      <c r="I961" s="0" t="n">
        <v>27</v>
      </c>
      <c r="J961" s="16" t="s">
        <v>232</v>
      </c>
      <c r="K961" s="0" t="str">
        <f aca="false">IFERROR(IF(VLOOKUP($C961,薬効分類マスタ!$A$2:$E$180,5,FALSE())=0,"",VLOOKUP($C961,薬効分類マスタ!$A$2:$E$180,5,FALSE())),"")</f>
        <v/>
      </c>
      <c r="L961" s="17"/>
      <c r="M961" s="0" t="str">
        <f aca="false">IF($K961="","",IF($L961&lt;&gt;"",$L961,VLOOKUP($C961,薬効分類マスタ!$A$2:$F$180,6,FALSE())))</f>
        <v/>
      </c>
      <c r="N961" s="0" t="str">
        <f aca="false">ASC(G961)</f>
        <v>ｴﾋﾞﾘﾌｧｲ内用液0.1%</v>
      </c>
      <c r="O961" s="0" t="str">
        <f aca="false">ASC(E961)</f>
        <v>ｱﾘﾋﾟﾌﾟﾗｿﾞｰﾙ</v>
      </c>
      <c r="P961" s="16" t="n">
        <f aca="false">N(P960)+IF($C961=検索!$B$49,1,0)</f>
        <v>0</v>
      </c>
    </row>
    <row r="962" customFormat="false" ht="15" hidden="false" customHeight="false" outlineLevel="0" collapsed="false">
      <c r="A962" s="16" t="s">
        <v>221</v>
      </c>
      <c r="B962" s="0" t="s">
        <v>2449</v>
      </c>
      <c r="C962" s="0" t="n">
        <v>117</v>
      </c>
      <c r="D962" s="0" t="str">
        <f aca="false">IFERROR(VLOOKUP($C962,薬効分類マスタ!$A$2:$B$180,2,FALSE()),"未登録")</f>
        <v>精神神経用剤</v>
      </c>
      <c r="E962" s="16" t="s">
        <v>2378</v>
      </c>
      <c r="F962" s="16" t="s">
        <v>2093</v>
      </c>
      <c r="G962" s="16" t="s">
        <v>2450</v>
      </c>
      <c r="H962" s="16" t="s">
        <v>1165</v>
      </c>
      <c r="I962" s="0" t="n">
        <v>28.8</v>
      </c>
      <c r="J962" s="16" t="s">
        <v>239</v>
      </c>
      <c r="K962" s="0" t="str">
        <f aca="false">IFERROR(IF(VLOOKUP($C962,薬効分類マスタ!$A$2:$E$180,5,FALSE())=0,"",VLOOKUP($C962,薬効分類マスタ!$A$2:$E$180,5,FALSE())),"")</f>
        <v/>
      </c>
      <c r="L962" s="17"/>
      <c r="M962" s="0" t="str">
        <f aca="false">IF($K962="","",IF($L962&lt;&gt;"",$L962,VLOOKUP($C962,薬効分類マスタ!$A$2:$F$180,6,FALSE())))</f>
        <v/>
      </c>
      <c r="N962" s="0" t="str">
        <f aca="false">ASC(G962)</f>
        <v>ｱﾘﾋﾟﾌﾟﾗｿﾞｰﾙ内用液分包3mg｢ﾆﾌﾟﾛ｣</v>
      </c>
      <c r="O962" s="0" t="str">
        <f aca="false">ASC(E962)</f>
        <v>ｱﾘﾋﾟﾌﾟﾗｿﾞｰﾙ</v>
      </c>
      <c r="P962" s="16" t="n">
        <f aca="false">N(P961)+IF($C962=検索!$B$49,1,0)</f>
        <v>0</v>
      </c>
    </row>
    <row r="963" customFormat="false" ht="15" hidden="false" customHeight="false" outlineLevel="0" collapsed="false">
      <c r="A963" s="16" t="s">
        <v>221</v>
      </c>
      <c r="B963" s="0" t="s">
        <v>2451</v>
      </c>
      <c r="C963" s="0" t="n">
        <v>117</v>
      </c>
      <c r="D963" s="0" t="str">
        <f aca="false">IFERROR(VLOOKUP($C963,薬効分類マスタ!$A$2:$B$180,2,FALSE()),"未登録")</f>
        <v>精神神経用剤</v>
      </c>
      <c r="E963" s="16" t="s">
        <v>2378</v>
      </c>
      <c r="F963" s="16" t="s">
        <v>2093</v>
      </c>
      <c r="G963" s="16" t="s">
        <v>2452</v>
      </c>
      <c r="H963" s="16" t="s">
        <v>385</v>
      </c>
      <c r="I963" s="0" t="n">
        <v>48.3</v>
      </c>
      <c r="J963" s="16" t="s">
        <v>239</v>
      </c>
      <c r="K963" s="0" t="str">
        <f aca="false">IFERROR(IF(VLOOKUP($C963,薬効分類マスタ!$A$2:$E$180,5,FALSE())=0,"",VLOOKUP($C963,薬効分類マスタ!$A$2:$E$180,5,FALSE())),"")</f>
        <v/>
      </c>
      <c r="L963" s="17"/>
      <c r="M963" s="0" t="str">
        <f aca="false">IF($K963="","",IF($L963&lt;&gt;"",$L963,VLOOKUP($C963,薬効分類マスタ!$A$2:$F$180,6,FALSE())))</f>
        <v/>
      </c>
      <c r="N963" s="0" t="str">
        <f aca="false">ASC(G963)</f>
        <v>ｱﾘﾋﾟﾌﾟﾗｿﾞｰﾙ内用液3mg分包｢ｻﾜｲ｣</v>
      </c>
      <c r="O963" s="0" t="str">
        <f aca="false">ASC(E963)</f>
        <v>ｱﾘﾋﾟﾌﾟﾗｿﾞｰﾙ</v>
      </c>
      <c r="P963" s="16" t="n">
        <f aca="false">N(P962)+IF($C963=検索!$B$49,1,0)</f>
        <v>0</v>
      </c>
    </row>
    <row r="964" customFormat="false" ht="15" hidden="false" customHeight="false" outlineLevel="0" collapsed="false">
      <c r="A964" s="16" t="s">
        <v>221</v>
      </c>
      <c r="B964" s="0" t="s">
        <v>2453</v>
      </c>
      <c r="C964" s="0" t="n">
        <v>117</v>
      </c>
      <c r="D964" s="0" t="str">
        <f aca="false">IFERROR(VLOOKUP($C964,薬効分類マスタ!$A$2:$B$180,2,FALSE()),"未登録")</f>
        <v>精神神経用剤</v>
      </c>
      <c r="E964" s="16" t="s">
        <v>2378</v>
      </c>
      <c r="F964" s="16" t="s">
        <v>2093</v>
      </c>
      <c r="G964" s="16" t="s">
        <v>2454</v>
      </c>
      <c r="H964" s="16" t="s">
        <v>557</v>
      </c>
      <c r="I964" s="0" t="n">
        <v>28.8</v>
      </c>
      <c r="J964" s="16" t="s">
        <v>239</v>
      </c>
      <c r="K964" s="0" t="str">
        <f aca="false">IFERROR(IF(VLOOKUP($C964,薬効分類マスタ!$A$2:$E$180,5,FALSE())=0,"",VLOOKUP($C964,薬効分類マスタ!$A$2:$E$180,5,FALSE())),"")</f>
        <v/>
      </c>
      <c r="L964" s="17"/>
      <c r="M964" s="0" t="str">
        <f aca="false">IF($K964="","",IF($L964&lt;&gt;"",$L964,VLOOKUP($C964,薬効分類マスタ!$A$2:$F$180,6,FALSE())))</f>
        <v/>
      </c>
      <c r="N964" s="0" t="str">
        <f aca="false">ASC(G964)</f>
        <v>ｱﾘﾋﾟﾌﾟﾗｿﾞｰﾙ内用液3mg分包｢ﾀｶﾀ｣</v>
      </c>
      <c r="O964" s="0" t="str">
        <f aca="false">ASC(E964)</f>
        <v>ｱﾘﾋﾟﾌﾟﾗｿﾞｰﾙ</v>
      </c>
      <c r="P964" s="16" t="n">
        <f aca="false">N(P963)+IF($C964=検索!$B$49,1,0)</f>
        <v>0</v>
      </c>
    </row>
    <row r="965" customFormat="false" ht="15" hidden="false" customHeight="false" outlineLevel="0" collapsed="false">
      <c r="A965" s="16" t="s">
        <v>221</v>
      </c>
      <c r="B965" s="0" t="s">
        <v>2455</v>
      </c>
      <c r="C965" s="0" t="n">
        <v>117</v>
      </c>
      <c r="D965" s="0" t="str">
        <f aca="false">IFERROR(VLOOKUP($C965,薬効分類マスタ!$A$2:$B$180,2,FALSE()),"未登録")</f>
        <v>精神神経用剤</v>
      </c>
      <c r="E965" s="16" t="s">
        <v>2378</v>
      </c>
      <c r="F965" s="16" t="s">
        <v>2093</v>
      </c>
      <c r="G965" s="16" t="s">
        <v>2456</v>
      </c>
      <c r="H965" s="16" t="s">
        <v>533</v>
      </c>
      <c r="I965" s="0" t="n">
        <v>28.8</v>
      </c>
      <c r="J965" s="16" t="s">
        <v>239</v>
      </c>
      <c r="K965" s="0" t="str">
        <f aca="false">IFERROR(IF(VLOOKUP($C965,薬効分類マスタ!$A$2:$E$180,5,FALSE())=0,"",VLOOKUP($C965,薬効分類マスタ!$A$2:$E$180,5,FALSE())),"")</f>
        <v/>
      </c>
      <c r="L965" s="17"/>
      <c r="M965" s="0" t="str">
        <f aca="false">IF($K965="","",IF($L965&lt;&gt;"",$L965,VLOOKUP($C965,薬効分類マスタ!$A$2:$F$180,6,FALSE())))</f>
        <v/>
      </c>
      <c r="N965" s="0" t="str">
        <f aca="false">ASC(G965)</f>
        <v>ｱﾘﾋﾟﾌﾟﾗｿﾞｰﾙ内用液3mg分包｢ﾄｰﾜ｣</v>
      </c>
      <c r="O965" s="0" t="str">
        <f aca="false">ASC(E965)</f>
        <v>ｱﾘﾋﾟﾌﾟﾗｿﾞｰﾙ</v>
      </c>
      <c r="P965" s="16" t="n">
        <f aca="false">N(P964)+IF($C965=検索!$B$49,1,0)</f>
        <v>0</v>
      </c>
    </row>
    <row r="966" customFormat="false" ht="15" hidden="false" customHeight="false" outlineLevel="0" collapsed="false">
      <c r="A966" s="16" t="s">
        <v>221</v>
      </c>
      <c r="B966" s="0" t="s">
        <v>2457</v>
      </c>
      <c r="C966" s="0" t="n">
        <v>117</v>
      </c>
      <c r="D966" s="0" t="str">
        <f aca="false">IFERROR(VLOOKUP($C966,薬効分類マスタ!$A$2:$B$180,2,FALSE()),"未登録")</f>
        <v>精神神経用剤</v>
      </c>
      <c r="E966" s="16" t="s">
        <v>2378</v>
      </c>
      <c r="F966" s="16" t="s">
        <v>2458</v>
      </c>
      <c r="G966" s="16" t="s">
        <v>2459</v>
      </c>
      <c r="H966" s="16" t="s">
        <v>1165</v>
      </c>
      <c r="I966" s="0" t="n">
        <v>61.3</v>
      </c>
      <c r="J966" s="16" t="s">
        <v>239</v>
      </c>
      <c r="K966" s="0" t="str">
        <f aca="false">IFERROR(IF(VLOOKUP($C966,薬効分類マスタ!$A$2:$E$180,5,FALSE())=0,"",VLOOKUP($C966,薬効分類マスタ!$A$2:$E$180,5,FALSE())),"")</f>
        <v/>
      </c>
      <c r="L966" s="17"/>
      <c r="M966" s="0" t="str">
        <f aca="false">IF($K966="","",IF($L966&lt;&gt;"",$L966,VLOOKUP($C966,薬効分類マスタ!$A$2:$F$180,6,FALSE())))</f>
        <v/>
      </c>
      <c r="N966" s="0" t="str">
        <f aca="false">ASC(G966)</f>
        <v>ｱﾘﾋﾟﾌﾟﾗｿﾞｰﾙ内用液分包6mg｢ﾆﾌﾟﾛ｣</v>
      </c>
      <c r="O966" s="0" t="str">
        <f aca="false">ASC(E966)</f>
        <v>ｱﾘﾋﾟﾌﾟﾗｿﾞｰﾙ</v>
      </c>
      <c r="P966" s="16" t="n">
        <f aca="false">N(P965)+IF($C966=検索!$B$49,1,0)</f>
        <v>0</v>
      </c>
    </row>
    <row r="967" customFormat="false" ht="15" hidden="false" customHeight="false" outlineLevel="0" collapsed="false">
      <c r="A967" s="16" t="s">
        <v>221</v>
      </c>
      <c r="B967" s="0" t="s">
        <v>2460</v>
      </c>
      <c r="C967" s="0" t="n">
        <v>117</v>
      </c>
      <c r="D967" s="0" t="str">
        <f aca="false">IFERROR(VLOOKUP($C967,薬効分類マスタ!$A$2:$B$180,2,FALSE()),"未登録")</f>
        <v>精神神経用剤</v>
      </c>
      <c r="E967" s="16" t="s">
        <v>2378</v>
      </c>
      <c r="F967" s="16" t="s">
        <v>2458</v>
      </c>
      <c r="G967" s="16" t="s">
        <v>2461</v>
      </c>
      <c r="H967" s="16" t="s">
        <v>385</v>
      </c>
      <c r="I967" s="0" t="n">
        <v>88.8</v>
      </c>
      <c r="J967" s="16" t="s">
        <v>239</v>
      </c>
      <c r="K967" s="0" t="str">
        <f aca="false">IFERROR(IF(VLOOKUP($C967,薬効分類マスタ!$A$2:$E$180,5,FALSE())=0,"",VLOOKUP($C967,薬効分類マスタ!$A$2:$E$180,5,FALSE())),"")</f>
        <v/>
      </c>
      <c r="L967" s="17"/>
      <c r="M967" s="0" t="str">
        <f aca="false">IF($K967="","",IF($L967&lt;&gt;"",$L967,VLOOKUP($C967,薬効分類マスタ!$A$2:$F$180,6,FALSE())))</f>
        <v/>
      </c>
      <c r="N967" s="0" t="str">
        <f aca="false">ASC(G967)</f>
        <v>ｱﾘﾋﾟﾌﾟﾗｿﾞｰﾙ内用液6mg分包｢ｻﾜｲ｣</v>
      </c>
      <c r="O967" s="0" t="str">
        <f aca="false">ASC(E967)</f>
        <v>ｱﾘﾋﾟﾌﾟﾗｿﾞｰﾙ</v>
      </c>
      <c r="P967" s="16" t="n">
        <f aca="false">N(P966)+IF($C967=検索!$B$49,1,0)</f>
        <v>0</v>
      </c>
    </row>
    <row r="968" customFormat="false" ht="15" hidden="false" customHeight="false" outlineLevel="0" collapsed="false">
      <c r="A968" s="16" t="s">
        <v>221</v>
      </c>
      <c r="B968" s="0" t="s">
        <v>2462</v>
      </c>
      <c r="C968" s="0" t="n">
        <v>117</v>
      </c>
      <c r="D968" s="0" t="str">
        <f aca="false">IFERROR(VLOOKUP($C968,薬効分類マスタ!$A$2:$B$180,2,FALSE()),"未登録")</f>
        <v>精神神経用剤</v>
      </c>
      <c r="E968" s="16" t="s">
        <v>2378</v>
      </c>
      <c r="F968" s="16" t="s">
        <v>2458</v>
      </c>
      <c r="G968" s="16" t="s">
        <v>2463</v>
      </c>
      <c r="H968" s="16" t="s">
        <v>557</v>
      </c>
      <c r="I968" s="0" t="n">
        <v>61.3</v>
      </c>
      <c r="J968" s="16" t="s">
        <v>239</v>
      </c>
      <c r="K968" s="0" t="str">
        <f aca="false">IFERROR(IF(VLOOKUP($C968,薬効分類マスタ!$A$2:$E$180,5,FALSE())=0,"",VLOOKUP($C968,薬効分類マスタ!$A$2:$E$180,5,FALSE())),"")</f>
        <v/>
      </c>
      <c r="L968" s="17"/>
      <c r="M968" s="0" t="str">
        <f aca="false">IF($K968="","",IF($L968&lt;&gt;"",$L968,VLOOKUP($C968,薬効分類マスタ!$A$2:$F$180,6,FALSE())))</f>
        <v/>
      </c>
      <c r="N968" s="0" t="str">
        <f aca="false">ASC(G968)</f>
        <v>ｱﾘﾋﾟﾌﾟﾗｿﾞｰﾙ内用液6mg分包｢ﾀｶﾀ｣</v>
      </c>
      <c r="O968" s="0" t="str">
        <f aca="false">ASC(E968)</f>
        <v>ｱﾘﾋﾟﾌﾟﾗｿﾞｰﾙ</v>
      </c>
      <c r="P968" s="16" t="n">
        <f aca="false">N(P967)+IF($C968=検索!$B$49,1,0)</f>
        <v>0</v>
      </c>
    </row>
    <row r="969" customFormat="false" ht="15" hidden="false" customHeight="false" outlineLevel="0" collapsed="false">
      <c r="A969" s="16" t="s">
        <v>221</v>
      </c>
      <c r="B969" s="0" t="s">
        <v>2464</v>
      </c>
      <c r="C969" s="0" t="n">
        <v>117</v>
      </c>
      <c r="D969" s="0" t="str">
        <f aca="false">IFERROR(VLOOKUP($C969,薬効分類マスタ!$A$2:$B$180,2,FALSE()),"未登録")</f>
        <v>精神神経用剤</v>
      </c>
      <c r="E969" s="16" t="s">
        <v>2378</v>
      </c>
      <c r="F969" s="16" t="s">
        <v>2458</v>
      </c>
      <c r="G969" s="16" t="s">
        <v>2465</v>
      </c>
      <c r="H969" s="16" t="s">
        <v>533</v>
      </c>
      <c r="I969" s="0" t="n">
        <v>61.3</v>
      </c>
      <c r="J969" s="16" t="s">
        <v>239</v>
      </c>
      <c r="K969" s="0" t="str">
        <f aca="false">IFERROR(IF(VLOOKUP($C969,薬効分類マスタ!$A$2:$E$180,5,FALSE())=0,"",VLOOKUP($C969,薬効分類マスタ!$A$2:$E$180,5,FALSE())),"")</f>
        <v/>
      </c>
      <c r="L969" s="17"/>
      <c r="M969" s="0" t="str">
        <f aca="false">IF($K969="","",IF($L969&lt;&gt;"",$L969,VLOOKUP($C969,薬効分類マスタ!$A$2:$F$180,6,FALSE())))</f>
        <v/>
      </c>
      <c r="N969" s="0" t="str">
        <f aca="false">ASC(G969)</f>
        <v>ｱﾘﾋﾟﾌﾟﾗｿﾞｰﾙ内用液6mg分包｢ﾄｰﾜ｣</v>
      </c>
      <c r="O969" s="0" t="str">
        <f aca="false">ASC(E969)</f>
        <v>ｱﾘﾋﾟﾌﾟﾗｿﾞｰﾙ</v>
      </c>
      <c r="P969" s="16" t="n">
        <f aca="false">N(P968)+IF($C969=検索!$B$49,1,0)</f>
        <v>0</v>
      </c>
    </row>
    <row r="970" customFormat="false" ht="15" hidden="false" customHeight="false" outlineLevel="0" collapsed="false">
      <c r="A970" s="16" t="s">
        <v>221</v>
      </c>
      <c r="B970" s="0" t="s">
        <v>2466</v>
      </c>
      <c r="C970" s="0" t="n">
        <v>117</v>
      </c>
      <c r="D970" s="0" t="str">
        <f aca="false">IFERROR(VLOOKUP($C970,薬効分類マスタ!$A$2:$B$180,2,FALSE()),"未登録")</f>
        <v>精神神経用剤</v>
      </c>
      <c r="E970" s="16" t="s">
        <v>2378</v>
      </c>
      <c r="F970" s="16" t="s">
        <v>2467</v>
      </c>
      <c r="G970" s="16" t="s">
        <v>2468</v>
      </c>
      <c r="H970" s="16" t="s">
        <v>1165</v>
      </c>
      <c r="I970" s="0" t="n">
        <v>141</v>
      </c>
      <c r="J970" s="16" t="s">
        <v>239</v>
      </c>
      <c r="K970" s="0" t="str">
        <f aca="false">IFERROR(IF(VLOOKUP($C970,薬効分類マスタ!$A$2:$E$180,5,FALSE())=0,"",VLOOKUP($C970,薬効分類マスタ!$A$2:$E$180,5,FALSE())),"")</f>
        <v/>
      </c>
      <c r="L970" s="17"/>
      <c r="M970" s="0" t="str">
        <f aca="false">IF($K970="","",IF($L970&lt;&gt;"",$L970,VLOOKUP($C970,薬効分類マスタ!$A$2:$F$180,6,FALSE())))</f>
        <v/>
      </c>
      <c r="N970" s="0" t="str">
        <f aca="false">ASC(G970)</f>
        <v>ｱﾘﾋﾟﾌﾟﾗｿﾞｰﾙ内用液分包12mg｢ﾆﾌﾟﾛ｣</v>
      </c>
      <c r="O970" s="0" t="str">
        <f aca="false">ASC(E970)</f>
        <v>ｱﾘﾋﾟﾌﾟﾗｿﾞｰﾙ</v>
      </c>
      <c r="P970" s="16" t="n">
        <f aca="false">N(P969)+IF($C970=検索!$B$49,1,0)</f>
        <v>0</v>
      </c>
    </row>
    <row r="971" customFormat="false" ht="15" hidden="false" customHeight="false" outlineLevel="0" collapsed="false">
      <c r="A971" s="16" t="s">
        <v>221</v>
      </c>
      <c r="B971" s="0" t="s">
        <v>2469</v>
      </c>
      <c r="C971" s="0" t="n">
        <v>117</v>
      </c>
      <c r="D971" s="0" t="str">
        <f aca="false">IFERROR(VLOOKUP($C971,薬効分類マスタ!$A$2:$B$180,2,FALSE()),"未登録")</f>
        <v>精神神経用剤</v>
      </c>
      <c r="E971" s="16" t="s">
        <v>2378</v>
      </c>
      <c r="F971" s="16" t="s">
        <v>2467</v>
      </c>
      <c r="G971" s="16" t="s">
        <v>2470</v>
      </c>
      <c r="H971" s="16" t="s">
        <v>385</v>
      </c>
      <c r="I971" s="0" t="n">
        <v>161.3</v>
      </c>
      <c r="J971" s="16" t="s">
        <v>239</v>
      </c>
      <c r="K971" s="0" t="str">
        <f aca="false">IFERROR(IF(VLOOKUP($C971,薬効分類マスタ!$A$2:$E$180,5,FALSE())=0,"",VLOOKUP($C971,薬効分類マスタ!$A$2:$E$180,5,FALSE())),"")</f>
        <v/>
      </c>
      <c r="L971" s="17"/>
      <c r="M971" s="0" t="str">
        <f aca="false">IF($K971="","",IF($L971&lt;&gt;"",$L971,VLOOKUP($C971,薬効分類マスタ!$A$2:$F$180,6,FALSE())))</f>
        <v/>
      </c>
      <c r="N971" s="0" t="str">
        <f aca="false">ASC(G971)</f>
        <v>ｱﾘﾋﾟﾌﾟﾗｿﾞｰﾙ内用液12mg分包｢ｻﾜｲ｣</v>
      </c>
      <c r="O971" s="0" t="str">
        <f aca="false">ASC(E971)</f>
        <v>ｱﾘﾋﾟﾌﾟﾗｿﾞｰﾙ</v>
      </c>
      <c r="P971" s="16" t="n">
        <f aca="false">N(P970)+IF($C971=検索!$B$49,1,0)</f>
        <v>0</v>
      </c>
    </row>
    <row r="972" customFormat="false" ht="15" hidden="false" customHeight="false" outlineLevel="0" collapsed="false">
      <c r="A972" s="16" t="s">
        <v>221</v>
      </c>
      <c r="B972" s="0" t="s">
        <v>2471</v>
      </c>
      <c r="C972" s="0" t="n">
        <v>117</v>
      </c>
      <c r="D972" s="0" t="str">
        <f aca="false">IFERROR(VLOOKUP($C972,薬効分類マスタ!$A$2:$B$180,2,FALSE()),"未登録")</f>
        <v>精神神経用剤</v>
      </c>
      <c r="E972" s="16" t="s">
        <v>2378</v>
      </c>
      <c r="F972" s="16" t="s">
        <v>2467</v>
      </c>
      <c r="G972" s="16" t="s">
        <v>2472</v>
      </c>
      <c r="H972" s="16" t="s">
        <v>557</v>
      </c>
      <c r="I972" s="0" t="n">
        <v>133.1</v>
      </c>
      <c r="J972" s="16" t="s">
        <v>239</v>
      </c>
      <c r="K972" s="0" t="str">
        <f aca="false">IFERROR(IF(VLOOKUP($C972,薬効分類マスタ!$A$2:$E$180,5,FALSE())=0,"",VLOOKUP($C972,薬効分類マスタ!$A$2:$E$180,5,FALSE())),"")</f>
        <v/>
      </c>
      <c r="L972" s="17"/>
      <c r="M972" s="0" t="str">
        <f aca="false">IF($K972="","",IF($L972&lt;&gt;"",$L972,VLOOKUP($C972,薬効分類マスタ!$A$2:$F$180,6,FALSE())))</f>
        <v/>
      </c>
      <c r="N972" s="0" t="str">
        <f aca="false">ASC(G972)</f>
        <v>ｱﾘﾋﾟﾌﾟﾗｿﾞｰﾙ内用液12mg分包｢ﾀｶﾀ｣</v>
      </c>
      <c r="O972" s="0" t="str">
        <f aca="false">ASC(E972)</f>
        <v>ｱﾘﾋﾟﾌﾟﾗｿﾞｰﾙ</v>
      </c>
      <c r="P972" s="16" t="n">
        <f aca="false">N(P971)+IF($C972=検索!$B$49,1,0)</f>
        <v>0</v>
      </c>
    </row>
    <row r="973" customFormat="false" ht="15" hidden="false" customHeight="false" outlineLevel="0" collapsed="false">
      <c r="A973" s="16" t="s">
        <v>221</v>
      </c>
      <c r="B973" s="0" t="s">
        <v>2473</v>
      </c>
      <c r="C973" s="0" t="n">
        <v>117</v>
      </c>
      <c r="D973" s="0" t="str">
        <f aca="false">IFERROR(VLOOKUP($C973,薬効分類マスタ!$A$2:$B$180,2,FALSE()),"未登録")</f>
        <v>精神神経用剤</v>
      </c>
      <c r="E973" s="16" t="s">
        <v>2378</v>
      </c>
      <c r="F973" s="16" t="s">
        <v>2467</v>
      </c>
      <c r="G973" s="16" t="s">
        <v>2474</v>
      </c>
      <c r="H973" s="16" t="s">
        <v>533</v>
      </c>
      <c r="I973" s="0" t="n">
        <v>141</v>
      </c>
      <c r="J973" s="16" t="s">
        <v>239</v>
      </c>
      <c r="K973" s="0" t="str">
        <f aca="false">IFERROR(IF(VLOOKUP($C973,薬効分類マスタ!$A$2:$E$180,5,FALSE())=0,"",VLOOKUP($C973,薬効分類マスタ!$A$2:$E$180,5,FALSE())),"")</f>
        <v/>
      </c>
      <c r="L973" s="17"/>
      <c r="M973" s="0" t="str">
        <f aca="false">IF($K973="","",IF($L973&lt;&gt;"",$L973,VLOOKUP($C973,薬効分類マスタ!$A$2:$F$180,6,FALSE())))</f>
        <v/>
      </c>
      <c r="N973" s="0" t="str">
        <f aca="false">ASC(G973)</f>
        <v>ｱﾘﾋﾟﾌﾟﾗｿﾞｰﾙ内用液12mg分包｢ﾄｰﾜ｣</v>
      </c>
      <c r="O973" s="0" t="str">
        <f aca="false">ASC(E973)</f>
        <v>ｱﾘﾋﾟﾌﾟﾗｿﾞｰﾙ</v>
      </c>
      <c r="P973" s="16" t="n">
        <f aca="false">N(P972)+IF($C973=検索!$B$49,1,0)</f>
        <v>0</v>
      </c>
    </row>
    <row r="974" customFormat="false" ht="15" hidden="false" customHeight="false" outlineLevel="0" collapsed="false">
      <c r="A974" s="16" t="s">
        <v>221</v>
      </c>
      <c r="B974" s="0" t="s">
        <v>2475</v>
      </c>
      <c r="C974" s="0" t="n">
        <v>117</v>
      </c>
      <c r="D974" s="0" t="str">
        <f aca="false">IFERROR(VLOOKUP($C974,薬効分類マスタ!$A$2:$B$180,2,FALSE()),"未登録")</f>
        <v>精神神経用剤</v>
      </c>
      <c r="E974" s="16" t="s">
        <v>2378</v>
      </c>
      <c r="F974" s="16" t="s">
        <v>2087</v>
      </c>
      <c r="G974" s="16" t="s">
        <v>2476</v>
      </c>
      <c r="H974" s="16" t="s">
        <v>385</v>
      </c>
      <c r="I974" s="0" t="n">
        <v>18.6</v>
      </c>
      <c r="J974" s="16" t="s">
        <v>239</v>
      </c>
      <c r="K974" s="0" t="str">
        <f aca="false">IFERROR(IF(VLOOKUP($C974,薬効分類マスタ!$A$2:$E$180,5,FALSE())=0,"",VLOOKUP($C974,薬効分類マスタ!$A$2:$E$180,5,FALSE())),"")</f>
        <v/>
      </c>
      <c r="L974" s="17"/>
      <c r="M974" s="0" t="str">
        <f aca="false">IF($K974="","",IF($L974&lt;&gt;"",$L974,VLOOKUP($C974,薬効分類マスタ!$A$2:$F$180,6,FALSE())))</f>
        <v/>
      </c>
      <c r="N974" s="0" t="str">
        <f aca="false">ASC(G974)</f>
        <v>ｱﾘﾋﾟﾌﾟﾗｿﾞｰﾙ内用液1mg分包｢ｻﾜｲ｣</v>
      </c>
      <c r="O974" s="0" t="str">
        <f aca="false">ASC(E974)</f>
        <v>ｱﾘﾋﾟﾌﾟﾗｿﾞｰﾙ</v>
      </c>
      <c r="P974" s="16" t="n">
        <f aca="false">N(P973)+IF($C974=検索!$B$49,1,0)</f>
        <v>0</v>
      </c>
    </row>
    <row r="975" customFormat="false" ht="15" hidden="false" customHeight="false" outlineLevel="0" collapsed="false">
      <c r="A975" s="16" t="s">
        <v>221</v>
      </c>
      <c r="B975" s="0" t="s">
        <v>2477</v>
      </c>
      <c r="C975" s="0" t="n">
        <v>117</v>
      </c>
      <c r="D975" s="0" t="str">
        <f aca="false">IFERROR(VLOOKUP($C975,薬効分類マスタ!$A$2:$B$180,2,FALSE()),"未登録")</f>
        <v>精神神経用剤</v>
      </c>
      <c r="E975" s="16" t="s">
        <v>2378</v>
      </c>
      <c r="F975" s="16" t="s">
        <v>2087</v>
      </c>
      <c r="G975" s="16" t="s">
        <v>2478</v>
      </c>
      <c r="H975" s="16" t="s">
        <v>533</v>
      </c>
      <c r="I975" s="0" t="n">
        <v>18.6</v>
      </c>
      <c r="J975" s="16" t="s">
        <v>239</v>
      </c>
      <c r="K975" s="0" t="str">
        <f aca="false">IFERROR(IF(VLOOKUP($C975,薬効分類マスタ!$A$2:$E$180,5,FALSE())=0,"",VLOOKUP($C975,薬効分類マスタ!$A$2:$E$180,5,FALSE())),"")</f>
        <v/>
      </c>
      <c r="L975" s="17"/>
      <c r="M975" s="0" t="str">
        <f aca="false">IF($K975="","",IF($L975&lt;&gt;"",$L975,VLOOKUP($C975,薬効分類マスタ!$A$2:$F$180,6,FALSE())))</f>
        <v/>
      </c>
      <c r="N975" s="0" t="str">
        <f aca="false">ASC(G975)</f>
        <v>ｱﾘﾋﾟﾌﾟﾗｿﾞｰﾙ内用液1mg分包｢ﾄｰﾜ｣</v>
      </c>
      <c r="O975" s="0" t="str">
        <f aca="false">ASC(E975)</f>
        <v>ｱﾘﾋﾟﾌﾟﾗｿﾞｰﾙ</v>
      </c>
      <c r="P975" s="16" t="n">
        <f aca="false">N(P974)+IF($C975=検索!$B$49,1,0)</f>
        <v>0</v>
      </c>
    </row>
    <row r="976" customFormat="false" ht="15" hidden="false" customHeight="false" outlineLevel="0" collapsed="false">
      <c r="A976" s="16" t="s">
        <v>221</v>
      </c>
      <c r="B976" s="0" t="s">
        <v>2479</v>
      </c>
      <c r="C976" s="0" t="n">
        <v>117</v>
      </c>
      <c r="D976" s="0" t="str">
        <f aca="false">IFERROR(VLOOKUP($C976,薬効分類マスタ!$A$2:$B$180,2,FALSE()),"未登録")</f>
        <v>精神神経用剤</v>
      </c>
      <c r="E976" s="16" t="s">
        <v>2480</v>
      </c>
      <c r="F976" s="16" t="s">
        <v>622</v>
      </c>
      <c r="G976" s="16" t="s">
        <v>2481</v>
      </c>
      <c r="I976" s="0" t="n">
        <v>9.5</v>
      </c>
      <c r="J976" s="16" t="s">
        <v>239</v>
      </c>
      <c r="K976" s="0" t="str">
        <f aca="false">IFERROR(IF(VLOOKUP($C976,薬効分類マスタ!$A$2:$E$180,5,FALSE())=0,"",VLOOKUP($C976,薬効分類マスタ!$A$2:$E$180,5,FALSE())),"")</f>
        <v/>
      </c>
      <c r="L976" s="17"/>
      <c r="M976" s="0" t="str">
        <f aca="false">IF($K976="","",IF($L976&lt;&gt;"",$L976,VLOOKUP($C976,薬効分類マスタ!$A$2:$F$180,6,FALSE())))</f>
        <v/>
      </c>
      <c r="N976" s="0" t="str">
        <f aca="false">ASC(G976)</f>
        <v>ｾﾙﾄﾗﾘﾝ塩酸塩25mg錠</v>
      </c>
      <c r="O976" s="0" t="str">
        <f aca="false">ASC(E976)</f>
        <v>ｾﾙﾄﾗﾘﾝ塩酸塩</v>
      </c>
      <c r="P976" s="16" t="n">
        <f aca="false">N(P975)+IF($C976=検索!$B$49,1,0)</f>
        <v>0</v>
      </c>
    </row>
    <row r="977" customFormat="false" ht="15" hidden="false" customHeight="false" outlineLevel="0" collapsed="false">
      <c r="A977" s="16" t="s">
        <v>221</v>
      </c>
      <c r="B977" s="0" t="s">
        <v>2482</v>
      </c>
      <c r="C977" s="0" t="n">
        <v>117</v>
      </c>
      <c r="D977" s="0" t="str">
        <f aca="false">IFERROR(VLOOKUP($C977,薬効分類マスタ!$A$2:$B$180,2,FALSE()),"未登録")</f>
        <v>精神神経用剤</v>
      </c>
      <c r="E977" s="16" t="s">
        <v>2480</v>
      </c>
      <c r="F977" s="16" t="s">
        <v>622</v>
      </c>
      <c r="G977" s="16" t="s">
        <v>2483</v>
      </c>
      <c r="H977" s="16" t="s">
        <v>325</v>
      </c>
      <c r="I977" s="0" t="n">
        <v>23.8</v>
      </c>
      <c r="J977" s="16" t="s">
        <v>232</v>
      </c>
      <c r="K977" s="0" t="str">
        <f aca="false">IFERROR(IF(VLOOKUP($C977,薬効分類マスタ!$A$2:$E$180,5,FALSE())=0,"",VLOOKUP($C977,薬効分類マスタ!$A$2:$E$180,5,FALSE())),"")</f>
        <v/>
      </c>
      <c r="L977" s="17"/>
      <c r="M977" s="0" t="str">
        <f aca="false">IF($K977="","",IF($L977&lt;&gt;"",$L977,VLOOKUP($C977,薬効分類マスタ!$A$2:$F$180,6,FALSE())))</f>
        <v/>
      </c>
      <c r="N977" s="0" t="str">
        <f aca="false">ASC(G977)</f>
        <v>ｼﾞｪｲｿﾞﾛﾌﾄ錠25mg</v>
      </c>
      <c r="O977" s="0" t="str">
        <f aca="false">ASC(E977)</f>
        <v>ｾﾙﾄﾗﾘﾝ塩酸塩</v>
      </c>
      <c r="P977" s="16" t="n">
        <f aca="false">N(P976)+IF($C977=検索!$B$49,1,0)</f>
        <v>0</v>
      </c>
    </row>
    <row r="978" customFormat="false" ht="15" hidden="false" customHeight="false" outlineLevel="0" collapsed="false">
      <c r="A978" s="16" t="s">
        <v>221</v>
      </c>
      <c r="B978" s="0" t="s">
        <v>2484</v>
      </c>
      <c r="C978" s="0" t="n">
        <v>117</v>
      </c>
      <c r="D978" s="0" t="str">
        <f aca="false">IFERROR(VLOOKUP($C978,薬効分類マスタ!$A$2:$B$180,2,FALSE()),"未登録")</f>
        <v>精神神経用剤</v>
      </c>
      <c r="E978" s="16" t="s">
        <v>2480</v>
      </c>
      <c r="F978" s="16" t="s">
        <v>411</v>
      </c>
      <c r="G978" s="16" t="s">
        <v>2485</v>
      </c>
      <c r="I978" s="0" t="n">
        <v>12.2</v>
      </c>
      <c r="J978" s="16" t="s">
        <v>239</v>
      </c>
      <c r="K978" s="0" t="str">
        <f aca="false">IFERROR(IF(VLOOKUP($C978,薬効分類マスタ!$A$2:$E$180,5,FALSE())=0,"",VLOOKUP($C978,薬効分類マスタ!$A$2:$E$180,5,FALSE())),"")</f>
        <v/>
      </c>
      <c r="L978" s="17"/>
      <c r="M978" s="0" t="str">
        <f aca="false">IF($K978="","",IF($L978&lt;&gt;"",$L978,VLOOKUP($C978,薬効分類マスタ!$A$2:$F$180,6,FALSE())))</f>
        <v/>
      </c>
      <c r="N978" s="0" t="str">
        <f aca="false">ASC(G978)</f>
        <v>ｾﾙﾄﾗﾘﾝ塩酸塩50mg錠</v>
      </c>
      <c r="O978" s="0" t="str">
        <f aca="false">ASC(E978)</f>
        <v>ｾﾙﾄﾗﾘﾝ塩酸塩</v>
      </c>
      <c r="P978" s="16" t="n">
        <f aca="false">N(P977)+IF($C978=検索!$B$49,1,0)</f>
        <v>0</v>
      </c>
    </row>
    <row r="979" customFormat="false" ht="15" hidden="false" customHeight="false" outlineLevel="0" collapsed="false">
      <c r="A979" s="16" t="s">
        <v>221</v>
      </c>
      <c r="B979" s="0" t="s">
        <v>2486</v>
      </c>
      <c r="C979" s="0" t="n">
        <v>117</v>
      </c>
      <c r="D979" s="0" t="str">
        <f aca="false">IFERROR(VLOOKUP($C979,薬効分類マスタ!$A$2:$B$180,2,FALSE()),"未登録")</f>
        <v>精神神経用剤</v>
      </c>
      <c r="E979" s="16" t="s">
        <v>2480</v>
      </c>
      <c r="F979" s="16" t="s">
        <v>411</v>
      </c>
      <c r="G979" s="16" t="s">
        <v>2487</v>
      </c>
      <c r="H979" s="16" t="s">
        <v>325</v>
      </c>
      <c r="I979" s="0" t="n">
        <v>42.3</v>
      </c>
      <c r="J979" s="16" t="s">
        <v>232</v>
      </c>
      <c r="K979" s="0" t="str">
        <f aca="false">IFERROR(IF(VLOOKUP($C979,薬効分類マスタ!$A$2:$E$180,5,FALSE())=0,"",VLOOKUP($C979,薬効分類マスタ!$A$2:$E$180,5,FALSE())),"")</f>
        <v/>
      </c>
      <c r="L979" s="17"/>
      <c r="M979" s="0" t="str">
        <f aca="false">IF($K979="","",IF($L979&lt;&gt;"",$L979,VLOOKUP($C979,薬効分類マスタ!$A$2:$F$180,6,FALSE())))</f>
        <v/>
      </c>
      <c r="N979" s="0" t="str">
        <f aca="false">ASC(G979)</f>
        <v>ｼﾞｪｲｿﾞﾛﾌﾄ錠50mg</v>
      </c>
      <c r="O979" s="0" t="str">
        <f aca="false">ASC(E979)</f>
        <v>ｾﾙﾄﾗﾘﾝ塩酸塩</v>
      </c>
      <c r="P979" s="16" t="n">
        <f aca="false">N(P978)+IF($C979=検索!$B$49,1,0)</f>
        <v>0</v>
      </c>
    </row>
    <row r="980" customFormat="false" ht="15" hidden="false" customHeight="false" outlineLevel="0" collapsed="false">
      <c r="A980" s="16" t="s">
        <v>221</v>
      </c>
      <c r="B980" s="0" t="s">
        <v>2488</v>
      </c>
      <c r="C980" s="0" t="n">
        <v>117</v>
      </c>
      <c r="D980" s="0" t="str">
        <f aca="false">IFERROR(VLOOKUP($C980,薬効分類マスタ!$A$2:$B$180,2,FALSE()),"未登録")</f>
        <v>精神神経用剤</v>
      </c>
      <c r="E980" s="16" t="s">
        <v>2480</v>
      </c>
      <c r="F980" s="16" t="s">
        <v>411</v>
      </c>
      <c r="G980" s="16" t="s">
        <v>2489</v>
      </c>
      <c r="H980" s="16" t="s">
        <v>533</v>
      </c>
      <c r="I980" s="0" t="n">
        <v>23.6</v>
      </c>
      <c r="J980" s="16" t="s">
        <v>239</v>
      </c>
      <c r="K980" s="0" t="str">
        <f aca="false">IFERROR(IF(VLOOKUP($C980,薬効分類マスタ!$A$2:$E$180,5,FALSE())=0,"",VLOOKUP($C980,薬効分類マスタ!$A$2:$E$180,5,FALSE())),"")</f>
        <v/>
      </c>
      <c r="L980" s="17"/>
      <c r="M980" s="0" t="str">
        <f aca="false">IF($K980="","",IF($L980&lt;&gt;"",$L980,VLOOKUP($C980,薬効分類マスタ!$A$2:$F$180,6,FALSE())))</f>
        <v/>
      </c>
      <c r="N980" s="0" t="str">
        <f aca="false">ASC(G980)</f>
        <v>ｾﾙﾄﾗﾘﾝ錠50mg｢ﾄｰﾜ｣</v>
      </c>
      <c r="O980" s="0" t="str">
        <f aca="false">ASC(E980)</f>
        <v>ｾﾙﾄﾗﾘﾝ塩酸塩</v>
      </c>
      <c r="P980" s="16" t="n">
        <f aca="false">N(P979)+IF($C980=検索!$B$49,1,0)</f>
        <v>0</v>
      </c>
    </row>
    <row r="981" customFormat="false" ht="15" hidden="false" customHeight="false" outlineLevel="0" collapsed="false">
      <c r="A981" s="16" t="s">
        <v>221</v>
      </c>
      <c r="B981" s="0" t="s">
        <v>2490</v>
      </c>
      <c r="C981" s="0" t="n">
        <v>117</v>
      </c>
      <c r="D981" s="0" t="str">
        <f aca="false">IFERROR(VLOOKUP($C981,薬効分類マスタ!$A$2:$B$180,2,FALSE()),"未登録")</f>
        <v>精神神経用剤</v>
      </c>
      <c r="E981" s="16" t="s">
        <v>2480</v>
      </c>
      <c r="F981" s="16" t="s">
        <v>411</v>
      </c>
      <c r="G981" s="16" t="s">
        <v>2491</v>
      </c>
      <c r="H981" s="16" t="s">
        <v>428</v>
      </c>
      <c r="I981" s="0" t="n">
        <v>19.7</v>
      </c>
      <c r="J981" s="16" t="s">
        <v>239</v>
      </c>
      <c r="K981" s="0" t="str">
        <f aca="false">IFERROR(IF(VLOOKUP($C981,薬効分類マスタ!$A$2:$E$180,5,FALSE())=0,"",VLOOKUP($C981,薬効分類マスタ!$A$2:$E$180,5,FALSE())),"")</f>
        <v/>
      </c>
      <c r="L981" s="17"/>
      <c r="M981" s="0" t="str">
        <f aca="false">IF($K981="","",IF($L981&lt;&gt;"",$L981,VLOOKUP($C981,薬効分類マスタ!$A$2:$F$180,6,FALSE())))</f>
        <v/>
      </c>
      <c r="N981" s="0" t="str">
        <f aca="false">ASC(G981)</f>
        <v>ｾﾙﾄﾗﾘﾝ錠50mg｢明治｣</v>
      </c>
      <c r="O981" s="0" t="str">
        <f aca="false">ASC(E981)</f>
        <v>ｾﾙﾄﾗﾘﾝ塩酸塩</v>
      </c>
      <c r="P981" s="16" t="n">
        <f aca="false">N(P980)+IF($C981=検索!$B$49,1,0)</f>
        <v>0</v>
      </c>
    </row>
    <row r="982" customFormat="false" ht="15" hidden="false" customHeight="false" outlineLevel="0" collapsed="false">
      <c r="A982" s="16" t="s">
        <v>221</v>
      </c>
      <c r="B982" s="0" t="s">
        <v>2492</v>
      </c>
      <c r="C982" s="0" t="n">
        <v>117</v>
      </c>
      <c r="D982" s="0" t="str">
        <f aca="false">IFERROR(VLOOKUP($C982,薬効分類マスタ!$A$2:$B$180,2,FALSE()),"未登録")</f>
        <v>精神神経用剤</v>
      </c>
      <c r="E982" s="16" t="s">
        <v>2480</v>
      </c>
      <c r="F982" s="16" t="s">
        <v>627</v>
      </c>
      <c r="G982" s="16" t="s">
        <v>2493</v>
      </c>
      <c r="I982" s="0" t="n">
        <v>19.9</v>
      </c>
      <c r="J982" s="16" t="s">
        <v>239</v>
      </c>
      <c r="K982" s="0" t="str">
        <f aca="false">IFERROR(IF(VLOOKUP($C982,薬効分類マスタ!$A$2:$E$180,5,FALSE())=0,"",VLOOKUP($C982,薬効分類マスタ!$A$2:$E$180,5,FALSE())),"")</f>
        <v/>
      </c>
      <c r="L982" s="17"/>
      <c r="M982" s="0" t="str">
        <f aca="false">IF($K982="","",IF($L982&lt;&gt;"",$L982,VLOOKUP($C982,薬効分類マスタ!$A$2:$F$180,6,FALSE())))</f>
        <v/>
      </c>
      <c r="N982" s="0" t="str">
        <f aca="false">ASC(G982)</f>
        <v>ｾﾙﾄﾗﾘﾝ塩酸塩100mg錠</v>
      </c>
      <c r="O982" s="0" t="str">
        <f aca="false">ASC(E982)</f>
        <v>ｾﾙﾄﾗﾘﾝ塩酸塩</v>
      </c>
      <c r="P982" s="16" t="n">
        <f aca="false">N(P981)+IF($C982=検索!$B$49,1,0)</f>
        <v>0</v>
      </c>
    </row>
    <row r="983" customFormat="false" ht="15" hidden="false" customHeight="false" outlineLevel="0" collapsed="false">
      <c r="A983" s="16" t="s">
        <v>221</v>
      </c>
      <c r="B983" s="0" t="s">
        <v>2494</v>
      </c>
      <c r="C983" s="0" t="n">
        <v>117</v>
      </c>
      <c r="D983" s="0" t="str">
        <f aca="false">IFERROR(VLOOKUP($C983,薬効分類マスタ!$A$2:$B$180,2,FALSE()),"未登録")</f>
        <v>精神神経用剤</v>
      </c>
      <c r="E983" s="16" t="s">
        <v>2480</v>
      </c>
      <c r="F983" s="16" t="s">
        <v>627</v>
      </c>
      <c r="G983" s="16" t="s">
        <v>2495</v>
      </c>
      <c r="H983" s="16" t="s">
        <v>325</v>
      </c>
      <c r="I983" s="0" t="n">
        <v>67.4</v>
      </c>
      <c r="J983" s="16" t="s">
        <v>232</v>
      </c>
      <c r="K983" s="0" t="str">
        <f aca="false">IFERROR(IF(VLOOKUP($C983,薬効分類マスタ!$A$2:$E$180,5,FALSE())=0,"",VLOOKUP($C983,薬効分類マスタ!$A$2:$E$180,5,FALSE())),"")</f>
        <v/>
      </c>
      <c r="L983" s="17"/>
      <c r="M983" s="0" t="str">
        <f aca="false">IF($K983="","",IF($L983&lt;&gt;"",$L983,VLOOKUP($C983,薬効分類マスタ!$A$2:$F$180,6,FALSE())))</f>
        <v/>
      </c>
      <c r="N983" s="0" t="str">
        <f aca="false">ASC(G983)</f>
        <v>ｼﾞｪｲｿﾞﾛﾌﾄ錠100mg</v>
      </c>
      <c r="O983" s="0" t="str">
        <f aca="false">ASC(E983)</f>
        <v>ｾﾙﾄﾗﾘﾝ塩酸塩</v>
      </c>
      <c r="P983" s="16" t="n">
        <f aca="false">N(P982)+IF($C983=検索!$B$49,1,0)</f>
        <v>0</v>
      </c>
    </row>
    <row r="984" customFormat="false" ht="15" hidden="false" customHeight="false" outlineLevel="0" collapsed="false">
      <c r="A984" s="16" t="s">
        <v>221</v>
      </c>
      <c r="B984" s="0" t="s">
        <v>2496</v>
      </c>
      <c r="C984" s="0" t="n">
        <v>117</v>
      </c>
      <c r="D984" s="0" t="str">
        <f aca="false">IFERROR(VLOOKUP($C984,薬効分類マスタ!$A$2:$B$180,2,FALSE()),"未登録")</f>
        <v>精神神経用剤</v>
      </c>
      <c r="E984" s="16" t="s">
        <v>2480</v>
      </c>
      <c r="F984" s="16" t="s">
        <v>627</v>
      </c>
      <c r="G984" s="16" t="s">
        <v>2497</v>
      </c>
      <c r="H984" s="16" t="s">
        <v>428</v>
      </c>
      <c r="I984" s="0" t="n">
        <v>30.1</v>
      </c>
      <c r="J984" s="16" t="s">
        <v>239</v>
      </c>
      <c r="K984" s="0" t="str">
        <f aca="false">IFERROR(IF(VLOOKUP($C984,薬効分類マスタ!$A$2:$E$180,5,FALSE())=0,"",VLOOKUP($C984,薬効分類マスタ!$A$2:$E$180,5,FALSE())),"")</f>
        <v/>
      </c>
      <c r="L984" s="17"/>
      <c r="M984" s="0" t="str">
        <f aca="false">IF($K984="","",IF($L984&lt;&gt;"",$L984,VLOOKUP($C984,薬効分類マスタ!$A$2:$F$180,6,FALSE())))</f>
        <v/>
      </c>
      <c r="N984" s="0" t="str">
        <f aca="false">ASC(G984)</f>
        <v>ｾﾙﾄﾗﾘﾝ錠100mg｢明治｣</v>
      </c>
      <c r="O984" s="0" t="str">
        <f aca="false">ASC(E984)</f>
        <v>ｾﾙﾄﾗﾘﾝ塩酸塩</v>
      </c>
      <c r="P984" s="16" t="n">
        <f aca="false">N(P983)+IF($C984=検索!$B$49,1,0)</f>
        <v>0</v>
      </c>
    </row>
    <row r="985" customFormat="false" ht="15" hidden="false" customHeight="false" outlineLevel="0" collapsed="false">
      <c r="A985" s="16" t="s">
        <v>221</v>
      </c>
      <c r="B985" s="0" t="s">
        <v>2498</v>
      </c>
      <c r="C985" s="0" t="n">
        <v>117</v>
      </c>
      <c r="D985" s="0" t="str">
        <f aca="false">IFERROR(VLOOKUP($C985,薬効分類マスタ!$A$2:$B$180,2,FALSE()),"未登録")</f>
        <v>精神神経用剤</v>
      </c>
      <c r="E985" s="16" t="s">
        <v>2480</v>
      </c>
      <c r="F985" s="16" t="s">
        <v>627</v>
      </c>
      <c r="G985" s="16" t="s">
        <v>2499</v>
      </c>
      <c r="H985" s="16" t="s">
        <v>527</v>
      </c>
      <c r="I985" s="0" t="n">
        <v>30.1</v>
      </c>
      <c r="J985" s="16" t="s">
        <v>239</v>
      </c>
      <c r="K985" s="0" t="str">
        <f aca="false">IFERROR(IF(VLOOKUP($C985,薬効分類マスタ!$A$2:$E$180,5,FALSE())=0,"",VLOOKUP($C985,薬効分類マスタ!$A$2:$E$180,5,FALSE())),"")</f>
        <v/>
      </c>
      <c r="L985" s="17"/>
      <c r="M985" s="0" t="str">
        <f aca="false">IF($K985="","",IF($L985&lt;&gt;"",$L985,VLOOKUP($C985,薬効分類マスタ!$A$2:$F$180,6,FALSE())))</f>
        <v/>
      </c>
      <c r="N985" s="0" t="str">
        <f aca="false">ASC(G985)</f>
        <v>ｾﾙﾄﾗﾘﾝ錠100mg｢JG｣</v>
      </c>
      <c r="O985" s="0" t="str">
        <f aca="false">ASC(E985)</f>
        <v>ｾﾙﾄﾗﾘﾝ塩酸塩</v>
      </c>
      <c r="P985" s="16" t="n">
        <f aca="false">N(P984)+IF($C985=検索!$B$49,1,0)</f>
        <v>0</v>
      </c>
    </row>
    <row r="986" customFormat="false" ht="15" hidden="false" customHeight="false" outlineLevel="0" collapsed="false">
      <c r="A986" s="16" t="s">
        <v>221</v>
      </c>
      <c r="B986" s="0" t="s">
        <v>2500</v>
      </c>
      <c r="C986" s="0" t="n">
        <v>117</v>
      </c>
      <c r="D986" s="0" t="str">
        <f aca="false">IFERROR(VLOOKUP($C986,薬効分類マスタ!$A$2:$B$180,2,FALSE()),"未登録")</f>
        <v>精神神経用剤</v>
      </c>
      <c r="E986" s="16" t="s">
        <v>2480</v>
      </c>
      <c r="F986" s="16" t="s">
        <v>627</v>
      </c>
      <c r="G986" s="16" t="s">
        <v>2501</v>
      </c>
      <c r="H986" s="16" t="s">
        <v>1067</v>
      </c>
      <c r="I986" s="0" t="n">
        <v>37.6</v>
      </c>
      <c r="J986" s="16" t="s">
        <v>239</v>
      </c>
      <c r="K986" s="0" t="str">
        <f aca="false">IFERROR(IF(VLOOKUP($C986,薬効分類マスタ!$A$2:$E$180,5,FALSE())=0,"",VLOOKUP($C986,薬効分類マスタ!$A$2:$E$180,5,FALSE())),"")</f>
        <v/>
      </c>
      <c r="L986" s="17"/>
      <c r="M986" s="0" t="str">
        <f aca="false">IF($K986="","",IF($L986&lt;&gt;"",$L986,VLOOKUP($C986,薬効分類マスタ!$A$2:$F$180,6,FALSE())))</f>
        <v/>
      </c>
      <c r="N986" s="0" t="str">
        <f aca="false">ASC(G986)</f>
        <v>ｾﾙﾄﾗﾘﾝ錠100mg｢TCK｣</v>
      </c>
      <c r="O986" s="0" t="str">
        <f aca="false">ASC(E986)</f>
        <v>ｾﾙﾄﾗﾘﾝ塩酸塩</v>
      </c>
      <c r="P986" s="16" t="n">
        <f aca="false">N(P985)+IF($C986=検索!$B$49,1,0)</f>
        <v>0</v>
      </c>
    </row>
    <row r="987" customFormat="false" ht="15" hidden="false" customHeight="false" outlineLevel="0" collapsed="false">
      <c r="A987" s="16" t="s">
        <v>221</v>
      </c>
      <c r="B987" s="0" t="s">
        <v>2502</v>
      </c>
      <c r="C987" s="0" t="n">
        <v>117</v>
      </c>
      <c r="D987" s="0" t="str">
        <f aca="false">IFERROR(VLOOKUP($C987,薬効分類マスタ!$A$2:$B$180,2,FALSE()),"未登録")</f>
        <v>精神神経用剤</v>
      </c>
      <c r="E987" s="16" t="s">
        <v>2480</v>
      </c>
      <c r="F987" s="16" t="s">
        <v>627</v>
      </c>
      <c r="G987" s="16" t="s">
        <v>2503</v>
      </c>
      <c r="H987" s="16" t="s">
        <v>601</v>
      </c>
      <c r="I987" s="0" t="n">
        <v>37.6</v>
      </c>
      <c r="J987" s="16" t="s">
        <v>239</v>
      </c>
      <c r="K987" s="0" t="str">
        <f aca="false">IFERROR(IF(VLOOKUP($C987,薬効分類マスタ!$A$2:$E$180,5,FALSE())=0,"",VLOOKUP($C987,薬効分類マスタ!$A$2:$E$180,5,FALSE())),"")</f>
        <v/>
      </c>
      <c r="L987" s="17"/>
      <c r="M987" s="0" t="str">
        <f aca="false">IF($K987="","",IF($L987&lt;&gt;"",$L987,VLOOKUP($C987,薬効分類マスタ!$A$2:$F$180,6,FALSE())))</f>
        <v/>
      </c>
      <c r="N987" s="0" t="str">
        <f aca="false">ASC(G987)</f>
        <v>ｾﾙﾄﾗﾘﾝ錠100mg｢杏林｣</v>
      </c>
      <c r="O987" s="0" t="str">
        <f aca="false">ASC(E987)</f>
        <v>ｾﾙﾄﾗﾘﾝ塩酸塩</v>
      </c>
      <c r="P987" s="16" t="n">
        <f aca="false">N(P986)+IF($C987=検索!$B$49,1,0)</f>
        <v>0</v>
      </c>
    </row>
    <row r="988" customFormat="false" ht="15" hidden="false" customHeight="false" outlineLevel="0" collapsed="false">
      <c r="A988" s="16" t="s">
        <v>221</v>
      </c>
      <c r="B988" s="0" t="s">
        <v>2504</v>
      </c>
      <c r="C988" s="0" t="n">
        <v>117</v>
      </c>
      <c r="D988" s="0" t="str">
        <f aca="false">IFERROR(VLOOKUP($C988,薬効分類マスタ!$A$2:$B$180,2,FALSE()),"未登録")</f>
        <v>精神神経用剤</v>
      </c>
      <c r="E988" s="16" t="s">
        <v>2480</v>
      </c>
      <c r="F988" s="16" t="s">
        <v>627</v>
      </c>
      <c r="G988" s="16" t="s">
        <v>2505</v>
      </c>
      <c r="H988" s="16" t="s">
        <v>533</v>
      </c>
      <c r="I988" s="0" t="n">
        <v>37.6</v>
      </c>
      <c r="J988" s="16" t="s">
        <v>239</v>
      </c>
      <c r="K988" s="0" t="str">
        <f aca="false">IFERROR(IF(VLOOKUP($C988,薬効分類マスタ!$A$2:$E$180,5,FALSE())=0,"",VLOOKUP($C988,薬効分類マスタ!$A$2:$E$180,5,FALSE())),"")</f>
        <v/>
      </c>
      <c r="L988" s="17"/>
      <c r="M988" s="0" t="str">
        <f aca="false">IF($K988="","",IF($L988&lt;&gt;"",$L988,VLOOKUP($C988,薬効分類マスタ!$A$2:$F$180,6,FALSE())))</f>
        <v/>
      </c>
      <c r="N988" s="0" t="str">
        <f aca="false">ASC(G988)</f>
        <v>ｾﾙﾄﾗﾘﾝ錠100mg｢ﾄｰﾜ｣</v>
      </c>
      <c r="O988" s="0" t="str">
        <f aca="false">ASC(E988)</f>
        <v>ｾﾙﾄﾗﾘﾝ塩酸塩</v>
      </c>
      <c r="P988" s="16" t="n">
        <f aca="false">N(P987)+IF($C988=検索!$B$49,1,0)</f>
        <v>0</v>
      </c>
    </row>
    <row r="989" customFormat="false" ht="15" hidden="false" customHeight="false" outlineLevel="0" collapsed="false">
      <c r="A989" s="16" t="s">
        <v>221</v>
      </c>
      <c r="B989" s="0" t="s">
        <v>2506</v>
      </c>
      <c r="C989" s="0" t="n">
        <v>117</v>
      </c>
      <c r="D989" s="0" t="str">
        <f aca="false">IFERROR(VLOOKUP($C989,薬効分類マスタ!$A$2:$B$180,2,FALSE()),"未登録")</f>
        <v>精神神経用剤</v>
      </c>
      <c r="E989" s="16" t="s">
        <v>2480</v>
      </c>
      <c r="F989" s="16" t="s">
        <v>622</v>
      </c>
      <c r="G989" s="16" t="s">
        <v>2507</v>
      </c>
      <c r="I989" s="0" t="n">
        <v>9.5</v>
      </c>
      <c r="J989" s="16" t="s">
        <v>239</v>
      </c>
      <c r="K989" s="0" t="str">
        <f aca="false">IFERROR(IF(VLOOKUP($C989,薬効分類マスタ!$A$2:$E$180,5,FALSE())=0,"",VLOOKUP($C989,薬効分類マスタ!$A$2:$E$180,5,FALSE())),"")</f>
        <v/>
      </c>
      <c r="L989" s="17"/>
      <c r="M989" s="0" t="str">
        <f aca="false">IF($K989="","",IF($L989&lt;&gt;"",$L989,VLOOKUP($C989,薬効分類マスタ!$A$2:$F$180,6,FALSE())))</f>
        <v/>
      </c>
      <c r="N989" s="0" t="str">
        <f aca="false">ASC(G989)</f>
        <v>ｾﾙﾄﾗﾘﾝ塩酸塩25mg口腔内崩壊錠</v>
      </c>
      <c r="O989" s="0" t="str">
        <f aca="false">ASC(E989)</f>
        <v>ｾﾙﾄﾗﾘﾝ塩酸塩</v>
      </c>
      <c r="P989" s="16" t="n">
        <f aca="false">N(P988)+IF($C989=検索!$B$49,1,0)</f>
        <v>0</v>
      </c>
    </row>
    <row r="990" customFormat="false" ht="15" hidden="false" customHeight="false" outlineLevel="0" collapsed="false">
      <c r="A990" s="16" t="s">
        <v>221</v>
      </c>
      <c r="B990" s="0" t="s">
        <v>2508</v>
      </c>
      <c r="C990" s="0" t="n">
        <v>117</v>
      </c>
      <c r="D990" s="0" t="str">
        <f aca="false">IFERROR(VLOOKUP($C990,薬効分類マスタ!$A$2:$B$180,2,FALSE()),"未登録")</f>
        <v>精神神経用剤</v>
      </c>
      <c r="E990" s="16" t="s">
        <v>2480</v>
      </c>
      <c r="F990" s="16" t="s">
        <v>622</v>
      </c>
      <c r="G990" s="16" t="s">
        <v>2509</v>
      </c>
      <c r="H990" s="16" t="s">
        <v>325</v>
      </c>
      <c r="I990" s="0" t="n">
        <v>23.8</v>
      </c>
      <c r="J990" s="16" t="s">
        <v>232</v>
      </c>
      <c r="K990" s="0" t="str">
        <f aca="false">IFERROR(IF(VLOOKUP($C990,薬効分類マスタ!$A$2:$E$180,5,FALSE())=0,"",VLOOKUP($C990,薬効分類マスタ!$A$2:$E$180,5,FALSE())),"")</f>
        <v/>
      </c>
      <c r="L990" s="17"/>
      <c r="M990" s="0" t="str">
        <f aca="false">IF($K990="","",IF($L990&lt;&gt;"",$L990,VLOOKUP($C990,薬効分類マスタ!$A$2:$F$180,6,FALSE())))</f>
        <v/>
      </c>
      <c r="N990" s="0" t="str">
        <f aca="false">ASC(G990)</f>
        <v>ｼﾞｪｲｿﾞﾛﾌﾄOD錠25mg</v>
      </c>
      <c r="O990" s="0" t="str">
        <f aca="false">ASC(E990)</f>
        <v>ｾﾙﾄﾗﾘﾝ塩酸塩</v>
      </c>
      <c r="P990" s="16" t="n">
        <f aca="false">N(P989)+IF($C990=検索!$B$49,1,0)</f>
        <v>0</v>
      </c>
    </row>
    <row r="991" customFormat="false" ht="15" hidden="false" customHeight="false" outlineLevel="0" collapsed="false">
      <c r="A991" s="16" t="s">
        <v>221</v>
      </c>
      <c r="B991" s="0" t="s">
        <v>2510</v>
      </c>
      <c r="C991" s="0" t="n">
        <v>117</v>
      </c>
      <c r="D991" s="0" t="str">
        <f aca="false">IFERROR(VLOOKUP($C991,薬効分類マスタ!$A$2:$B$180,2,FALSE()),"未登録")</f>
        <v>精神神経用剤</v>
      </c>
      <c r="E991" s="16" t="s">
        <v>2480</v>
      </c>
      <c r="F991" s="16" t="s">
        <v>411</v>
      </c>
      <c r="G991" s="16" t="s">
        <v>2511</v>
      </c>
      <c r="I991" s="0" t="n">
        <v>12.2</v>
      </c>
      <c r="J991" s="16" t="s">
        <v>239</v>
      </c>
      <c r="K991" s="0" t="str">
        <f aca="false">IFERROR(IF(VLOOKUP($C991,薬効分類マスタ!$A$2:$E$180,5,FALSE())=0,"",VLOOKUP($C991,薬効分類マスタ!$A$2:$E$180,5,FALSE())),"")</f>
        <v/>
      </c>
      <c r="L991" s="17"/>
      <c r="M991" s="0" t="str">
        <f aca="false">IF($K991="","",IF($L991&lt;&gt;"",$L991,VLOOKUP($C991,薬効分類マスタ!$A$2:$F$180,6,FALSE())))</f>
        <v/>
      </c>
      <c r="N991" s="0" t="str">
        <f aca="false">ASC(G991)</f>
        <v>ｾﾙﾄﾗﾘﾝ塩酸塩50mg口腔内崩壊錠</v>
      </c>
      <c r="O991" s="0" t="str">
        <f aca="false">ASC(E991)</f>
        <v>ｾﾙﾄﾗﾘﾝ塩酸塩</v>
      </c>
      <c r="P991" s="16" t="n">
        <f aca="false">N(P990)+IF($C991=検索!$B$49,1,0)</f>
        <v>0</v>
      </c>
    </row>
    <row r="992" customFormat="false" ht="15" hidden="false" customHeight="false" outlineLevel="0" collapsed="false">
      <c r="A992" s="16" t="s">
        <v>221</v>
      </c>
      <c r="B992" s="0" t="s">
        <v>2512</v>
      </c>
      <c r="C992" s="0" t="n">
        <v>117</v>
      </c>
      <c r="D992" s="0" t="str">
        <f aca="false">IFERROR(VLOOKUP($C992,薬効分類マスタ!$A$2:$B$180,2,FALSE()),"未登録")</f>
        <v>精神神経用剤</v>
      </c>
      <c r="E992" s="16" t="s">
        <v>2480</v>
      </c>
      <c r="F992" s="16" t="s">
        <v>411</v>
      </c>
      <c r="G992" s="16" t="s">
        <v>2513</v>
      </c>
      <c r="H992" s="16" t="s">
        <v>325</v>
      </c>
      <c r="I992" s="0" t="n">
        <v>42.3</v>
      </c>
      <c r="J992" s="16" t="s">
        <v>232</v>
      </c>
      <c r="K992" s="0" t="str">
        <f aca="false">IFERROR(IF(VLOOKUP($C992,薬効分類マスタ!$A$2:$E$180,5,FALSE())=0,"",VLOOKUP($C992,薬効分類マスタ!$A$2:$E$180,5,FALSE())),"")</f>
        <v/>
      </c>
      <c r="L992" s="17"/>
      <c r="M992" s="0" t="str">
        <f aca="false">IF($K992="","",IF($L992&lt;&gt;"",$L992,VLOOKUP($C992,薬効分類マスタ!$A$2:$F$180,6,FALSE())))</f>
        <v/>
      </c>
      <c r="N992" s="0" t="str">
        <f aca="false">ASC(G992)</f>
        <v>ｼﾞｪｲｿﾞﾛﾌﾄOD錠50mg</v>
      </c>
      <c r="O992" s="0" t="str">
        <f aca="false">ASC(E992)</f>
        <v>ｾﾙﾄﾗﾘﾝ塩酸塩</v>
      </c>
      <c r="P992" s="16" t="n">
        <f aca="false">N(P991)+IF($C992=検索!$B$49,1,0)</f>
        <v>0</v>
      </c>
    </row>
    <row r="993" customFormat="false" ht="15" hidden="false" customHeight="false" outlineLevel="0" collapsed="false">
      <c r="A993" s="16" t="s">
        <v>221</v>
      </c>
      <c r="B993" s="0" t="s">
        <v>2514</v>
      </c>
      <c r="C993" s="0" t="n">
        <v>117</v>
      </c>
      <c r="D993" s="0" t="str">
        <f aca="false">IFERROR(VLOOKUP($C993,薬効分類マスタ!$A$2:$B$180,2,FALSE()),"未登録")</f>
        <v>精神神経用剤</v>
      </c>
      <c r="E993" s="16" t="s">
        <v>2480</v>
      </c>
      <c r="F993" s="16" t="s">
        <v>411</v>
      </c>
      <c r="G993" s="16" t="s">
        <v>2515</v>
      </c>
      <c r="H993" s="16" t="s">
        <v>533</v>
      </c>
      <c r="I993" s="0" t="n">
        <v>23.6</v>
      </c>
      <c r="J993" s="16" t="s">
        <v>239</v>
      </c>
      <c r="K993" s="0" t="str">
        <f aca="false">IFERROR(IF(VLOOKUP($C993,薬効分類マスタ!$A$2:$E$180,5,FALSE())=0,"",VLOOKUP($C993,薬効分類マスタ!$A$2:$E$180,5,FALSE())),"")</f>
        <v/>
      </c>
      <c r="L993" s="17"/>
      <c r="M993" s="0" t="str">
        <f aca="false">IF($K993="","",IF($L993&lt;&gt;"",$L993,VLOOKUP($C993,薬効分類マスタ!$A$2:$F$180,6,FALSE())))</f>
        <v/>
      </c>
      <c r="N993" s="0" t="str">
        <f aca="false">ASC(G993)</f>
        <v>ｾﾙﾄﾗﾘﾝOD錠50mg｢ﾄｰﾜ｣</v>
      </c>
      <c r="O993" s="0" t="str">
        <f aca="false">ASC(E993)</f>
        <v>ｾﾙﾄﾗﾘﾝ塩酸塩</v>
      </c>
      <c r="P993" s="16" t="n">
        <f aca="false">N(P992)+IF($C993=検索!$B$49,1,0)</f>
        <v>0</v>
      </c>
    </row>
    <row r="994" customFormat="false" ht="15" hidden="false" customHeight="false" outlineLevel="0" collapsed="false">
      <c r="A994" s="16" t="s">
        <v>221</v>
      </c>
      <c r="B994" s="0" t="s">
        <v>2516</v>
      </c>
      <c r="C994" s="0" t="n">
        <v>117</v>
      </c>
      <c r="D994" s="0" t="str">
        <f aca="false">IFERROR(VLOOKUP($C994,薬効分類マスタ!$A$2:$B$180,2,FALSE()),"未登録")</f>
        <v>精神神経用剤</v>
      </c>
      <c r="E994" s="16" t="s">
        <v>2480</v>
      </c>
      <c r="F994" s="16" t="s">
        <v>627</v>
      </c>
      <c r="G994" s="16" t="s">
        <v>2517</v>
      </c>
      <c r="H994" s="16" t="s">
        <v>325</v>
      </c>
      <c r="I994" s="0" t="n">
        <v>67.4</v>
      </c>
      <c r="J994" s="16" t="s">
        <v>232</v>
      </c>
      <c r="K994" s="0" t="str">
        <f aca="false">IFERROR(IF(VLOOKUP($C994,薬効分類マスタ!$A$2:$E$180,5,FALSE())=0,"",VLOOKUP($C994,薬効分類マスタ!$A$2:$E$180,5,FALSE())),"")</f>
        <v/>
      </c>
      <c r="L994" s="17"/>
      <c r="M994" s="0" t="str">
        <f aca="false">IF($K994="","",IF($L994&lt;&gt;"",$L994,VLOOKUP($C994,薬効分類マスタ!$A$2:$F$180,6,FALSE())))</f>
        <v/>
      </c>
      <c r="N994" s="0" t="str">
        <f aca="false">ASC(G994)</f>
        <v>ｼﾞｪｲｿﾞﾛﾌﾄOD錠100mg</v>
      </c>
      <c r="O994" s="0" t="str">
        <f aca="false">ASC(E994)</f>
        <v>ｾﾙﾄﾗﾘﾝ塩酸塩</v>
      </c>
      <c r="P994" s="16" t="n">
        <f aca="false">N(P993)+IF($C994=検索!$B$49,1,0)</f>
        <v>0</v>
      </c>
    </row>
    <row r="995" customFormat="false" ht="15" hidden="false" customHeight="false" outlineLevel="0" collapsed="false">
      <c r="A995" s="16" t="s">
        <v>221</v>
      </c>
      <c r="B995" s="0" t="s">
        <v>2518</v>
      </c>
      <c r="C995" s="0" t="n">
        <v>117</v>
      </c>
      <c r="D995" s="0" t="str">
        <f aca="false">IFERROR(VLOOKUP($C995,薬効分類マスタ!$A$2:$B$180,2,FALSE()),"未登録")</f>
        <v>精神神経用剤</v>
      </c>
      <c r="E995" s="16" t="s">
        <v>2480</v>
      </c>
      <c r="F995" s="16" t="s">
        <v>627</v>
      </c>
      <c r="G995" s="16" t="s">
        <v>2519</v>
      </c>
      <c r="H995" s="16" t="s">
        <v>533</v>
      </c>
      <c r="I995" s="0" t="n">
        <v>37.6</v>
      </c>
      <c r="J995" s="16" t="s">
        <v>239</v>
      </c>
      <c r="K995" s="0" t="str">
        <f aca="false">IFERROR(IF(VLOOKUP($C995,薬効分類マスタ!$A$2:$E$180,5,FALSE())=0,"",VLOOKUP($C995,薬効分類マスタ!$A$2:$E$180,5,FALSE())),"")</f>
        <v/>
      </c>
      <c r="L995" s="17"/>
      <c r="M995" s="0" t="str">
        <f aca="false">IF($K995="","",IF($L995&lt;&gt;"",$L995,VLOOKUP($C995,薬効分類マスタ!$A$2:$F$180,6,FALSE())))</f>
        <v/>
      </c>
      <c r="N995" s="0" t="str">
        <f aca="false">ASC(G995)</f>
        <v>ｾﾙﾄﾗﾘﾝOD錠100mg｢ﾄｰﾜ｣</v>
      </c>
      <c r="O995" s="0" t="str">
        <f aca="false">ASC(E995)</f>
        <v>ｾﾙﾄﾗﾘﾝ塩酸塩</v>
      </c>
      <c r="P995" s="16" t="n">
        <f aca="false">N(P994)+IF($C995=検索!$B$49,1,0)</f>
        <v>0</v>
      </c>
    </row>
    <row r="996" customFormat="false" ht="15" hidden="false" customHeight="false" outlineLevel="0" collapsed="false">
      <c r="A996" s="16" t="s">
        <v>221</v>
      </c>
      <c r="B996" s="0" t="s">
        <v>2520</v>
      </c>
      <c r="C996" s="0" t="n">
        <v>117</v>
      </c>
      <c r="D996" s="0" t="str">
        <f aca="false">IFERROR(VLOOKUP($C996,薬効分類マスタ!$A$2:$B$180,2,FALSE()),"未登録")</f>
        <v>精神神経用剤</v>
      </c>
      <c r="E996" s="16" t="s">
        <v>2521</v>
      </c>
      <c r="F996" s="16" t="s">
        <v>627</v>
      </c>
      <c r="G996" s="16" t="s">
        <v>2522</v>
      </c>
      <c r="H996" s="16" t="s">
        <v>309</v>
      </c>
      <c r="I996" s="0" t="n">
        <v>290.9</v>
      </c>
      <c r="J996" s="16" t="s">
        <v>232</v>
      </c>
      <c r="K996" s="0" t="str">
        <f aca="false">IFERROR(IF(VLOOKUP($C996,薬効分類マスタ!$A$2:$E$180,5,FALSE())=0,"",VLOOKUP($C996,薬効分類マスタ!$A$2:$E$180,5,FALSE())),"")</f>
        <v/>
      </c>
      <c r="L996" s="17"/>
      <c r="M996" s="0" t="str">
        <f aca="false">IF($K996="","",IF($L996&lt;&gt;"",$L996,VLOOKUP($C996,薬効分類マスタ!$A$2:$F$180,6,FALSE())))</f>
        <v/>
      </c>
      <c r="N996" s="0" t="str">
        <f aca="false">ASC(G996)</f>
        <v>ﾓﾃﾞｨｵﾀﾞｰﾙ錠100mg</v>
      </c>
      <c r="O996" s="0" t="str">
        <f aca="false">ASC(E996)</f>
        <v>ﾓﾀﾞﾌｨﾆﾙ</v>
      </c>
      <c r="P996" s="16" t="n">
        <f aca="false">N(P995)+IF($C996=検索!$B$49,1,0)</f>
        <v>0</v>
      </c>
    </row>
    <row r="997" customFormat="false" ht="15" hidden="false" customHeight="false" outlineLevel="0" collapsed="false">
      <c r="A997" s="16" t="s">
        <v>221</v>
      </c>
      <c r="B997" s="0" t="s">
        <v>2523</v>
      </c>
      <c r="C997" s="0" t="n">
        <v>117</v>
      </c>
      <c r="D997" s="0" t="str">
        <f aca="false">IFERROR(VLOOKUP($C997,薬効分類マスタ!$A$2:$B$180,2,FALSE()),"未登録")</f>
        <v>精神神経用剤</v>
      </c>
      <c r="E997" s="16" t="s">
        <v>2524</v>
      </c>
      <c r="F997" s="16" t="s">
        <v>2525</v>
      </c>
      <c r="G997" s="16" t="s">
        <v>2526</v>
      </c>
      <c r="I997" s="0" t="n">
        <v>85.2</v>
      </c>
      <c r="J997" s="16" t="s">
        <v>239</v>
      </c>
      <c r="K997" s="0" t="str">
        <f aca="false">IFERROR(IF(VLOOKUP($C997,薬効分類マスタ!$A$2:$E$180,5,FALSE())=0,"",VLOOKUP($C997,薬効分類マスタ!$A$2:$E$180,5,FALSE())),"")</f>
        <v/>
      </c>
      <c r="L997" s="17"/>
      <c r="M997" s="0" t="str">
        <f aca="false">IF($K997="","",IF($L997&lt;&gt;"",$L997,VLOOKUP($C997,薬効分類マスタ!$A$2:$F$180,6,FALSE())))</f>
        <v/>
      </c>
      <c r="N997" s="0" t="str">
        <f aca="false">ASC(G997)</f>
        <v>ﾌﾞﾛﾅﾝｾﾘﾝ2%散</v>
      </c>
      <c r="O997" s="0" t="str">
        <f aca="false">ASC(E997)</f>
        <v>ﾌﾞﾛﾅﾝｾﾘﾝ</v>
      </c>
      <c r="P997" s="16" t="n">
        <f aca="false">N(P996)+IF($C997=検索!$B$49,1,0)</f>
        <v>0</v>
      </c>
    </row>
    <row r="998" customFormat="false" ht="15" hidden="false" customHeight="false" outlineLevel="0" collapsed="false">
      <c r="A998" s="16" t="s">
        <v>221</v>
      </c>
      <c r="B998" s="0" t="s">
        <v>2527</v>
      </c>
      <c r="C998" s="0" t="n">
        <v>117</v>
      </c>
      <c r="D998" s="0" t="str">
        <f aca="false">IFERROR(VLOOKUP($C998,薬効分類マスタ!$A$2:$B$180,2,FALSE()),"未登録")</f>
        <v>精神神経用剤</v>
      </c>
      <c r="E998" s="16" t="s">
        <v>2524</v>
      </c>
      <c r="F998" s="16" t="s">
        <v>2525</v>
      </c>
      <c r="G998" s="16" t="s">
        <v>2528</v>
      </c>
      <c r="H998" s="16" t="s">
        <v>504</v>
      </c>
      <c r="I998" s="0" t="n">
        <v>226.1</v>
      </c>
      <c r="J998" s="16" t="s">
        <v>232</v>
      </c>
      <c r="K998" s="0" t="str">
        <f aca="false">IFERROR(IF(VLOOKUP($C998,薬効分類マスタ!$A$2:$E$180,5,FALSE())=0,"",VLOOKUP($C998,薬効分類マスタ!$A$2:$E$180,5,FALSE())),"")</f>
        <v/>
      </c>
      <c r="L998" s="17"/>
      <c r="M998" s="0" t="str">
        <f aca="false">IF($K998="","",IF($L998&lt;&gt;"",$L998,VLOOKUP($C998,薬効分類マスタ!$A$2:$F$180,6,FALSE())))</f>
        <v/>
      </c>
      <c r="N998" s="0" t="str">
        <f aca="false">ASC(G998)</f>
        <v>ﾛﾅｾﾝ散2%</v>
      </c>
      <c r="O998" s="0" t="str">
        <f aca="false">ASC(E998)</f>
        <v>ﾌﾞﾛﾅﾝｾﾘﾝ</v>
      </c>
      <c r="P998" s="16" t="n">
        <f aca="false">N(P997)+IF($C998=検索!$B$49,1,0)</f>
        <v>0</v>
      </c>
    </row>
    <row r="999" customFormat="false" ht="15" hidden="false" customHeight="false" outlineLevel="0" collapsed="false">
      <c r="A999" s="16" t="s">
        <v>221</v>
      </c>
      <c r="B999" s="0" t="s">
        <v>2529</v>
      </c>
      <c r="C999" s="0" t="n">
        <v>117</v>
      </c>
      <c r="D999" s="0" t="str">
        <f aca="false">IFERROR(VLOOKUP($C999,薬効分類マスタ!$A$2:$B$180,2,FALSE()),"未登録")</f>
        <v>精神神経用剤</v>
      </c>
      <c r="E999" s="16" t="s">
        <v>2524</v>
      </c>
      <c r="F999" s="16" t="s">
        <v>2525</v>
      </c>
      <c r="G999" s="16" t="s">
        <v>2530</v>
      </c>
      <c r="H999" s="16" t="s">
        <v>238</v>
      </c>
      <c r="I999" s="0" t="n">
        <v>120.3</v>
      </c>
      <c r="J999" s="16" t="s">
        <v>239</v>
      </c>
      <c r="K999" s="0" t="str">
        <f aca="false">IFERROR(IF(VLOOKUP($C999,薬効分類マスタ!$A$2:$E$180,5,FALSE())=0,"",VLOOKUP($C999,薬効分類マスタ!$A$2:$E$180,5,FALSE())),"")</f>
        <v/>
      </c>
      <c r="L999" s="17"/>
      <c r="M999" s="0" t="str">
        <f aca="false">IF($K999="","",IF($L999&lt;&gt;"",$L999,VLOOKUP($C999,薬効分類マスタ!$A$2:$F$180,6,FALSE())))</f>
        <v/>
      </c>
      <c r="N999" s="0" t="str">
        <f aca="false">ASC(G999)</f>
        <v>ﾌﾞﾛﾅﾝｾﾘﾝ散2%｢ｱﾒﾙ｣</v>
      </c>
      <c r="O999" s="0" t="str">
        <f aca="false">ASC(E999)</f>
        <v>ﾌﾞﾛﾅﾝｾﾘﾝ</v>
      </c>
      <c r="P999" s="16" t="n">
        <f aca="false">N(P998)+IF($C999=検索!$B$49,1,0)</f>
        <v>0</v>
      </c>
    </row>
    <row r="1000" customFormat="false" ht="15" hidden="false" customHeight="false" outlineLevel="0" collapsed="false">
      <c r="A1000" s="16" t="s">
        <v>221</v>
      </c>
      <c r="B1000" s="0" t="s">
        <v>2531</v>
      </c>
      <c r="C1000" s="0" t="n">
        <v>117</v>
      </c>
      <c r="D1000" s="0" t="str">
        <f aca="false">IFERROR(VLOOKUP($C1000,薬効分類マスタ!$A$2:$B$180,2,FALSE()),"未登録")</f>
        <v>精神神経用剤</v>
      </c>
      <c r="E1000" s="16" t="s">
        <v>2524</v>
      </c>
      <c r="F1000" s="16" t="s">
        <v>241</v>
      </c>
      <c r="G1000" s="16" t="s">
        <v>2532</v>
      </c>
      <c r="I1000" s="0" t="n">
        <v>7.6</v>
      </c>
      <c r="J1000" s="16" t="s">
        <v>239</v>
      </c>
      <c r="K1000" s="0" t="str">
        <f aca="false">IFERROR(IF(VLOOKUP($C1000,薬効分類マスタ!$A$2:$E$180,5,FALSE())=0,"",VLOOKUP($C1000,薬効分類マスタ!$A$2:$E$180,5,FALSE())),"")</f>
        <v/>
      </c>
      <c r="L1000" s="17"/>
      <c r="M1000" s="0" t="str">
        <f aca="false">IF($K1000="","",IF($L1000&lt;&gt;"",$L1000,VLOOKUP($C1000,薬効分類マスタ!$A$2:$F$180,6,FALSE())))</f>
        <v/>
      </c>
      <c r="N1000" s="0" t="str">
        <f aca="false">ASC(G1000)</f>
        <v>ﾌﾞﾛﾅﾝｾﾘﾝ2mg錠</v>
      </c>
      <c r="O1000" s="0" t="str">
        <f aca="false">ASC(E1000)</f>
        <v>ﾌﾞﾛﾅﾝｾﾘﾝ</v>
      </c>
      <c r="P1000" s="16" t="n">
        <f aca="false">N(P999)+IF($C1000=検索!$B$49,1,0)</f>
        <v>0</v>
      </c>
    </row>
    <row r="1001" customFormat="false" ht="15" hidden="false" customHeight="false" outlineLevel="0" collapsed="false">
      <c r="A1001" s="16" t="s">
        <v>221</v>
      </c>
      <c r="B1001" s="0" t="s">
        <v>2533</v>
      </c>
      <c r="C1001" s="0" t="n">
        <v>117</v>
      </c>
      <c r="D1001" s="0" t="str">
        <f aca="false">IFERROR(VLOOKUP($C1001,薬効分類マスタ!$A$2:$B$180,2,FALSE()),"未登録")</f>
        <v>精神神経用剤</v>
      </c>
      <c r="E1001" s="16" t="s">
        <v>2524</v>
      </c>
      <c r="F1001" s="16" t="s">
        <v>241</v>
      </c>
      <c r="G1001" s="16" t="s">
        <v>2534</v>
      </c>
      <c r="H1001" s="16" t="s">
        <v>504</v>
      </c>
      <c r="I1001" s="0" t="n">
        <v>19.5</v>
      </c>
      <c r="J1001" s="16" t="s">
        <v>232</v>
      </c>
      <c r="K1001" s="0" t="str">
        <f aca="false">IFERROR(IF(VLOOKUP($C1001,薬効分類マスタ!$A$2:$E$180,5,FALSE())=0,"",VLOOKUP($C1001,薬効分類マスタ!$A$2:$E$180,5,FALSE())),"")</f>
        <v/>
      </c>
      <c r="L1001" s="17"/>
      <c r="M1001" s="0" t="str">
        <f aca="false">IF($K1001="","",IF($L1001&lt;&gt;"",$L1001,VLOOKUP($C1001,薬効分類マスタ!$A$2:$F$180,6,FALSE())))</f>
        <v/>
      </c>
      <c r="N1001" s="0" t="str">
        <f aca="false">ASC(G1001)</f>
        <v>ﾛﾅｾﾝ錠2mg</v>
      </c>
      <c r="O1001" s="0" t="str">
        <f aca="false">ASC(E1001)</f>
        <v>ﾌﾞﾛﾅﾝｾﾘﾝ</v>
      </c>
      <c r="P1001" s="16" t="n">
        <f aca="false">N(P1000)+IF($C1001=検索!$B$49,1,0)</f>
        <v>0</v>
      </c>
    </row>
    <row r="1002" customFormat="false" ht="15" hidden="false" customHeight="false" outlineLevel="0" collapsed="false">
      <c r="A1002" s="16" t="s">
        <v>221</v>
      </c>
      <c r="B1002" s="0" t="s">
        <v>2535</v>
      </c>
      <c r="C1002" s="0" t="n">
        <v>117</v>
      </c>
      <c r="D1002" s="0" t="str">
        <f aca="false">IFERROR(VLOOKUP($C1002,薬効分類マスタ!$A$2:$B$180,2,FALSE()),"未登録")</f>
        <v>精神神経用剤</v>
      </c>
      <c r="E1002" s="16" t="s">
        <v>2524</v>
      </c>
      <c r="F1002" s="16" t="s">
        <v>241</v>
      </c>
      <c r="G1002" s="16" t="s">
        <v>2536</v>
      </c>
      <c r="H1002" s="16" t="s">
        <v>574</v>
      </c>
      <c r="I1002" s="0" t="n">
        <v>11.3</v>
      </c>
      <c r="J1002" s="16" t="s">
        <v>239</v>
      </c>
      <c r="K1002" s="0" t="str">
        <f aca="false">IFERROR(IF(VLOOKUP($C1002,薬効分類マスタ!$A$2:$E$180,5,FALSE())=0,"",VLOOKUP($C1002,薬効分類マスタ!$A$2:$E$180,5,FALSE())),"")</f>
        <v/>
      </c>
      <c r="L1002" s="17"/>
      <c r="M1002" s="0" t="str">
        <f aca="false">IF($K1002="","",IF($L1002&lt;&gt;"",$L1002,VLOOKUP($C1002,薬効分類マスタ!$A$2:$F$180,6,FALSE())))</f>
        <v/>
      </c>
      <c r="N1002" s="0" t="str">
        <f aca="false">ASC(G1002)</f>
        <v>ﾌﾞﾛﾅﾝｾﾘﾝ錠2mg｢YD｣</v>
      </c>
      <c r="O1002" s="0" t="str">
        <f aca="false">ASC(E1002)</f>
        <v>ﾌﾞﾛﾅﾝｾﾘﾝ</v>
      </c>
      <c r="P1002" s="16" t="n">
        <f aca="false">N(P1001)+IF($C1002=検索!$B$49,1,0)</f>
        <v>0</v>
      </c>
    </row>
    <row r="1003" customFormat="false" ht="15" hidden="false" customHeight="false" outlineLevel="0" collapsed="false">
      <c r="A1003" s="16" t="s">
        <v>221</v>
      </c>
      <c r="B1003" s="0" t="s">
        <v>2537</v>
      </c>
      <c r="C1003" s="0" t="n">
        <v>117</v>
      </c>
      <c r="D1003" s="0" t="str">
        <f aca="false">IFERROR(VLOOKUP($C1003,薬効分類マスタ!$A$2:$B$180,2,FALSE()),"未登録")</f>
        <v>精神神経用剤</v>
      </c>
      <c r="E1003" s="16" t="s">
        <v>2524</v>
      </c>
      <c r="F1003" s="16" t="s">
        <v>935</v>
      </c>
      <c r="G1003" s="16" t="s">
        <v>2538</v>
      </c>
      <c r="I1003" s="0" t="n">
        <v>15.1</v>
      </c>
      <c r="J1003" s="16" t="s">
        <v>239</v>
      </c>
      <c r="K1003" s="0" t="str">
        <f aca="false">IFERROR(IF(VLOOKUP($C1003,薬効分類マスタ!$A$2:$E$180,5,FALSE())=0,"",VLOOKUP($C1003,薬効分類マスタ!$A$2:$E$180,5,FALSE())),"")</f>
        <v/>
      </c>
      <c r="L1003" s="17"/>
      <c r="M1003" s="0" t="str">
        <f aca="false">IF($K1003="","",IF($L1003&lt;&gt;"",$L1003,VLOOKUP($C1003,薬効分類マスタ!$A$2:$F$180,6,FALSE())))</f>
        <v/>
      </c>
      <c r="N1003" s="0" t="str">
        <f aca="false">ASC(G1003)</f>
        <v>ﾌﾞﾛﾅﾝｾﾘﾝ4mg錠</v>
      </c>
      <c r="O1003" s="0" t="str">
        <f aca="false">ASC(E1003)</f>
        <v>ﾌﾞﾛﾅﾝｾﾘﾝ</v>
      </c>
      <c r="P1003" s="16" t="n">
        <f aca="false">N(P1002)+IF($C1003=検索!$B$49,1,0)</f>
        <v>0</v>
      </c>
    </row>
    <row r="1004" customFormat="false" ht="15" hidden="false" customHeight="false" outlineLevel="0" collapsed="false">
      <c r="A1004" s="16" t="s">
        <v>221</v>
      </c>
      <c r="B1004" s="0" t="s">
        <v>2539</v>
      </c>
      <c r="C1004" s="0" t="n">
        <v>117</v>
      </c>
      <c r="D1004" s="0" t="str">
        <f aca="false">IFERROR(VLOOKUP($C1004,薬効分類マスタ!$A$2:$B$180,2,FALSE()),"未登録")</f>
        <v>精神神経用剤</v>
      </c>
      <c r="E1004" s="16" t="s">
        <v>2524</v>
      </c>
      <c r="F1004" s="16" t="s">
        <v>935</v>
      </c>
      <c r="G1004" s="16" t="s">
        <v>2540</v>
      </c>
      <c r="H1004" s="16" t="s">
        <v>504</v>
      </c>
      <c r="I1004" s="0" t="n">
        <v>37.8</v>
      </c>
      <c r="J1004" s="16" t="s">
        <v>232</v>
      </c>
      <c r="K1004" s="0" t="str">
        <f aca="false">IFERROR(IF(VLOOKUP($C1004,薬効分類マスタ!$A$2:$E$180,5,FALSE())=0,"",VLOOKUP($C1004,薬効分類マスタ!$A$2:$E$180,5,FALSE())),"")</f>
        <v/>
      </c>
      <c r="L1004" s="17"/>
      <c r="M1004" s="0" t="str">
        <f aca="false">IF($K1004="","",IF($L1004&lt;&gt;"",$L1004,VLOOKUP($C1004,薬効分類マスタ!$A$2:$F$180,6,FALSE())))</f>
        <v/>
      </c>
      <c r="N1004" s="0" t="str">
        <f aca="false">ASC(G1004)</f>
        <v>ﾛﾅｾﾝ錠4mg</v>
      </c>
      <c r="O1004" s="0" t="str">
        <f aca="false">ASC(E1004)</f>
        <v>ﾌﾞﾛﾅﾝｾﾘﾝ</v>
      </c>
      <c r="P1004" s="16" t="n">
        <f aca="false">N(P1003)+IF($C1004=検索!$B$49,1,0)</f>
        <v>0</v>
      </c>
    </row>
    <row r="1005" customFormat="false" ht="15" hidden="false" customHeight="false" outlineLevel="0" collapsed="false">
      <c r="A1005" s="16" t="s">
        <v>221</v>
      </c>
      <c r="B1005" s="0" t="s">
        <v>2541</v>
      </c>
      <c r="C1005" s="0" t="n">
        <v>117</v>
      </c>
      <c r="D1005" s="0" t="str">
        <f aca="false">IFERROR(VLOOKUP($C1005,薬効分類マスタ!$A$2:$B$180,2,FALSE()),"未登録")</f>
        <v>精神神経用剤</v>
      </c>
      <c r="E1005" s="16" t="s">
        <v>2524</v>
      </c>
      <c r="F1005" s="16" t="s">
        <v>1543</v>
      </c>
      <c r="G1005" s="16" t="s">
        <v>2542</v>
      </c>
      <c r="I1005" s="0" t="n">
        <v>18.8</v>
      </c>
      <c r="J1005" s="16" t="s">
        <v>239</v>
      </c>
      <c r="K1005" s="0" t="str">
        <f aca="false">IFERROR(IF(VLOOKUP($C1005,薬効分類マスタ!$A$2:$E$180,5,FALSE())=0,"",VLOOKUP($C1005,薬効分類マスタ!$A$2:$E$180,5,FALSE())),"")</f>
        <v/>
      </c>
      <c r="L1005" s="17"/>
      <c r="M1005" s="0" t="str">
        <f aca="false">IF($K1005="","",IF($L1005&lt;&gt;"",$L1005,VLOOKUP($C1005,薬効分類マスタ!$A$2:$F$180,6,FALSE())))</f>
        <v/>
      </c>
      <c r="N1005" s="0" t="str">
        <f aca="false">ASC(G1005)</f>
        <v>ﾌﾞﾛﾅﾝｾﾘﾝ8mg錠</v>
      </c>
      <c r="O1005" s="0" t="str">
        <f aca="false">ASC(E1005)</f>
        <v>ﾌﾞﾛﾅﾝｾﾘﾝ</v>
      </c>
      <c r="P1005" s="16" t="n">
        <f aca="false">N(P1004)+IF($C1005=検索!$B$49,1,0)</f>
        <v>0</v>
      </c>
    </row>
    <row r="1006" customFormat="false" ht="15" hidden="false" customHeight="false" outlineLevel="0" collapsed="false">
      <c r="A1006" s="16" t="s">
        <v>221</v>
      </c>
      <c r="B1006" s="0" t="s">
        <v>2543</v>
      </c>
      <c r="C1006" s="0" t="n">
        <v>117</v>
      </c>
      <c r="D1006" s="0" t="str">
        <f aca="false">IFERROR(VLOOKUP($C1006,薬効分類マスタ!$A$2:$B$180,2,FALSE()),"未登録")</f>
        <v>精神神経用剤</v>
      </c>
      <c r="E1006" s="16" t="s">
        <v>2524</v>
      </c>
      <c r="F1006" s="16" t="s">
        <v>1543</v>
      </c>
      <c r="G1006" s="16" t="s">
        <v>2544</v>
      </c>
      <c r="H1006" s="16" t="s">
        <v>504</v>
      </c>
      <c r="I1006" s="0" t="n">
        <v>65.9</v>
      </c>
      <c r="J1006" s="16" t="s">
        <v>232</v>
      </c>
      <c r="K1006" s="0" t="str">
        <f aca="false">IFERROR(IF(VLOOKUP($C1006,薬効分類マスタ!$A$2:$E$180,5,FALSE())=0,"",VLOOKUP($C1006,薬効分類マスタ!$A$2:$E$180,5,FALSE())),"")</f>
        <v/>
      </c>
      <c r="L1006" s="17"/>
      <c r="M1006" s="0" t="str">
        <f aca="false">IF($K1006="","",IF($L1006&lt;&gt;"",$L1006,VLOOKUP($C1006,薬効分類マスタ!$A$2:$F$180,6,FALSE())))</f>
        <v/>
      </c>
      <c r="N1006" s="0" t="str">
        <f aca="false">ASC(G1006)</f>
        <v>ﾛﾅｾﾝ錠8mg</v>
      </c>
      <c r="O1006" s="0" t="str">
        <f aca="false">ASC(E1006)</f>
        <v>ﾌﾞﾛﾅﾝｾﾘﾝ</v>
      </c>
      <c r="P1006" s="16" t="n">
        <f aca="false">N(P1005)+IF($C1006=検索!$B$49,1,0)</f>
        <v>0</v>
      </c>
    </row>
    <row r="1007" customFormat="false" ht="15" hidden="false" customHeight="false" outlineLevel="0" collapsed="false">
      <c r="A1007" s="16" t="s">
        <v>221</v>
      </c>
      <c r="B1007" s="0" t="s">
        <v>2545</v>
      </c>
      <c r="C1007" s="0" t="n">
        <v>117</v>
      </c>
      <c r="D1007" s="0" t="str">
        <f aca="false">IFERROR(VLOOKUP($C1007,薬効分類マスタ!$A$2:$B$180,2,FALSE()),"未登録")</f>
        <v>精神神経用剤</v>
      </c>
      <c r="E1007" s="16" t="s">
        <v>2524</v>
      </c>
      <c r="F1007" s="16" t="s">
        <v>1543</v>
      </c>
      <c r="G1007" s="16" t="s">
        <v>2546</v>
      </c>
      <c r="H1007" s="16" t="s">
        <v>1464</v>
      </c>
      <c r="I1007" s="0" t="n">
        <v>26.1</v>
      </c>
      <c r="J1007" s="16" t="s">
        <v>239</v>
      </c>
      <c r="K1007" s="0" t="str">
        <f aca="false">IFERROR(IF(VLOOKUP($C1007,薬効分類マスタ!$A$2:$E$180,5,FALSE())=0,"",VLOOKUP($C1007,薬効分類マスタ!$A$2:$E$180,5,FALSE())),"")</f>
        <v/>
      </c>
      <c r="L1007" s="17"/>
      <c r="M1007" s="0" t="str">
        <f aca="false">IF($K1007="","",IF($L1007&lt;&gt;"",$L1007,VLOOKUP($C1007,薬効分類マスタ!$A$2:$F$180,6,FALSE())))</f>
        <v/>
      </c>
      <c r="N1007" s="0" t="str">
        <f aca="false">ASC(G1007)</f>
        <v>ﾌﾞﾛﾅﾝｾﾘﾝ錠8mg｢DSEP｣</v>
      </c>
      <c r="O1007" s="0" t="str">
        <f aca="false">ASC(E1007)</f>
        <v>ﾌﾞﾛﾅﾝｾﾘﾝ</v>
      </c>
      <c r="P1007" s="16" t="n">
        <f aca="false">N(P1006)+IF($C1007=検索!$B$49,1,0)</f>
        <v>0</v>
      </c>
    </row>
    <row r="1008" customFormat="false" ht="15" hidden="false" customHeight="false" outlineLevel="0" collapsed="false">
      <c r="A1008" s="16" t="s">
        <v>221</v>
      </c>
      <c r="B1008" s="0" t="s">
        <v>2547</v>
      </c>
      <c r="C1008" s="0" t="n">
        <v>117</v>
      </c>
      <c r="D1008" s="0" t="str">
        <f aca="false">IFERROR(VLOOKUP($C1008,薬効分類マスタ!$A$2:$B$180,2,FALSE()),"未登録")</f>
        <v>精神神経用剤</v>
      </c>
      <c r="E1008" s="16" t="s">
        <v>2524</v>
      </c>
      <c r="F1008" s="16" t="s">
        <v>1543</v>
      </c>
      <c r="G1008" s="16" t="s">
        <v>2548</v>
      </c>
      <c r="H1008" s="16" t="s">
        <v>1567</v>
      </c>
      <c r="I1008" s="0" t="n">
        <v>26.1</v>
      </c>
      <c r="J1008" s="16" t="s">
        <v>239</v>
      </c>
      <c r="K1008" s="0" t="str">
        <f aca="false">IFERROR(IF(VLOOKUP($C1008,薬効分類マスタ!$A$2:$E$180,5,FALSE())=0,"",VLOOKUP($C1008,薬効分類マスタ!$A$2:$E$180,5,FALSE())),"")</f>
        <v/>
      </c>
      <c r="L1008" s="17"/>
      <c r="M1008" s="0" t="str">
        <f aca="false">IF($K1008="","",IF($L1008&lt;&gt;"",$L1008,VLOOKUP($C1008,薬効分類マスタ!$A$2:$F$180,6,FALSE())))</f>
        <v/>
      </c>
      <c r="N1008" s="0" t="str">
        <f aca="false">ASC(G1008)</f>
        <v>ﾌﾞﾛﾅﾝｾﾘﾝ錠8mg｢DSPB｣</v>
      </c>
      <c r="O1008" s="0" t="str">
        <f aca="false">ASC(E1008)</f>
        <v>ﾌﾞﾛﾅﾝｾﾘﾝ</v>
      </c>
      <c r="P1008" s="16" t="n">
        <f aca="false">N(P1007)+IF($C1008=検索!$B$49,1,0)</f>
        <v>0</v>
      </c>
    </row>
    <row r="1009" customFormat="false" ht="15" hidden="false" customHeight="false" outlineLevel="0" collapsed="false">
      <c r="A1009" s="16" t="s">
        <v>221</v>
      </c>
      <c r="B1009" s="0" t="s">
        <v>2549</v>
      </c>
      <c r="C1009" s="0" t="n">
        <v>117</v>
      </c>
      <c r="D1009" s="0" t="str">
        <f aca="false">IFERROR(VLOOKUP($C1009,薬効分類マスタ!$A$2:$B$180,2,FALSE()),"未登録")</f>
        <v>精神神経用剤</v>
      </c>
      <c r="E1009" s="16" t="s">
        <v>2524</v>
      </c>
      <c r="F1009" s="16" t="s">
        <v>1543</v>
      </c>
      <c r="G1009" s="16" t="s">
        <v>2550</v>
      </c>
      <c r="H1009" s="16" t="s">
        <v>574</v>
      </c>
      <c r="I1009" s="0" t="n">
        <v>26.1</v>
      </c>
      <c r="J1009" s="16" t="s">
        <v>239</v>
      </c>
      <c r="K1009" s="0" t="str">
        <f aca="false">IFERROR(IF(VLOOKUP($C1009,薬効分類マスタ!$A$2:$E$180,5,FALSE())=0,"",VLOOKUP($C1009,薬効分類マスタ!$A$2:$E$180,5,FALSE())),"")</f>
        <v/>
      </c>
      <c r="L1009" s="17"/>
      <c r="M1009" s="0" t="str">
        <f aca="false">IF($K1009="","",IF($L1009&lt;&gt;"",$L1009,VLOOKUP($C1009,薬効分類マスタ!$A$2:$F$180,6,FALSE())))</f>
        <v/>
      </c>
      <c r="N1009" s="0" t="str">
        <f aca="false">ASC(G1009)</f>
        <v>ﾌﾞﾛﾅﾝｾﾘﾝ錠8mg｢YD｣</v>
      </c>
      <c r="O1009" s="0" t="str">
        <f aca="false">ASC(E1009)</f>
        <v>ﾌﾞﾛﾅﾝｾﾘﾝ</v>
      </c>
      <c r="P1009" s="16" t="n">
        <f aca="false">N(P1008)+IF($C1009=検索!$B$49,1,0)</f>
        <v>0</v>
      </c>
    </row>
    <row r="1010" customFormat="false" ht="15" hidden="false" customHeight="false" outlineLevel="0" collapsed="false">
      <c r="A1010" s="16" t="s">
        <v>221</v>
      </c>
      <c r="B1010" s="0" t="s">
        <v>2551</v>
      </c>
      <c r="C1010" s="0" t="n">
        <v>117</v>
      </c>
      <c r="D1010" s="0" t="str">
        <f aca="false">IFERROR(VLOOKUP($C1010,薬効分類マスタ!$A$2:$B$180,2,FALSE()),"未登録")</f>
        <v>精神神経用剤</v>
      </c>
      <c r="E1010" s="16" t="s">
        <v>2524</v>
      </c>
      <c r="F1010" s="16" t="s">
        <v>1543</v>
      </c>
      <c r="G1010" s="16" t="s">
        <v>2552</v>
      </c>
      <c r="H1010" s="16" t="s">
        <v>238</v>
      </c>
      <c r="I1010" s="0" t="n">
        <v>26.1</v>
      </c>
      <c r="J1010" s="16" t="s">
        <v>239</v>
      </c>
      <c r="K1010" s="0" t="str">
        <f aca="false">IFERROR(IF(VLOOKUP($C1010,薬効分類マスタ!$A$2:$E$180,5,FALSE())=0,"",VLOOKUP($C1010,薬効分類マスタ!$A$2:$E$180,5,FALSE())),"")</f>
        <v/>
      </c>
      <c r="L1010" s="17"/>
      <c r="M1010" s="0" t="str">
        <f aca="false">IF($K1010="","",IF($L1010&lt;&gt;"",$L1010,VLOOKUP($C1010,薬効分類マスタ!$A$2:$F$180,6,FALSE())))</f>
        <v/>
      </c>
      <c r="N1010" s="0" t="str">
        <f aca="false">ASC(G1010)</f>
        <v>ﾌﾞﾛﾅﾝｾﾘﾝ錠8mg｢ｱﾒﾙ｣</v>
      </c>
      <c r="O1010" s="0" t="str">
        <f aca="false">ASC(E1010)</f>
        <v>ﾌﾞﾛﾅﾝｾﾘﾝ</v>
      </c>
      <c r="P1010" s="16" t="n">
        <f aca="false">N(P1009)+IF($C1010=検索!$B$49,1,0)</f>
        <v>0</v>
      </c>
    </row>
    <row r="1011" customFormat="false" ht="15" hidden="false" customHeight="false" outlineLevel="0" collapsed="false">
      <c r="A1011" s="16" t="s">
        <v>221</v>
      </c>
      <c r="B1011" s="0" t="s">
        <v>2553</v>
      </c>
      <c r="C1011" s="0" t="n">
        <v>117</v>
      </c>
      <c r="D1011" s="0" t="str">
        <f aca="false">IFERROR(VLOOKUP($C1011,薬効分類マスタ!$A$2:$B$180,2,FALSE()),"未登録")</f>
        <v>精神神経用剤</v>
      </c>
      <c r="E1011" s="16" t="s">
        <v>2524</v>
      </c>
      <c r="F1011" s="16" t="s">
        <v>1543</v>
      </c>
      <c r="G1011" s="16" t="s">
        <v>2554</v>
      </c>
      <c r="H1011" s="16" t="s">
        <v>385</v>
      </c>
      <c r="I1011" s="0" t="n">
        <v>26.1</v>
      </c>
      <c r="J1011" s="16" t="s">
        <v>239</v>
      </c>
      <c r="K1011" s="0" t="str">
        <f aca="false">IFERROR(IF(VLOOKUP($C1011,薬効分類マスタ!$A$2:$E$180,5,FALSE())=0,"",VLOOKUP($C1011,薬効分類マスタ!$A$2:$E$180,5,FALSE())),"")</f>
        <v/>
      </c>
      <c r="L1011" s="17"/>
      <c r="M1011" s="0" t="str">
        <f aca="false">IF($K1011="","",IF($L1011&lt;&gt;"",$L1011,VLOOKUP($C1011,薬効分類マスタ!$A$2:$F$180,6,FALSE())))</f>
        <v/>
      </c>
      <c r="N1011" s="0" t="str">
        <f aca="false">ASC(G1011)</f>
        <v>ﾌﾞﾛﾅﾝｾﾘﾝ錠8mg｢ｻﾜｲ｣</v>
      </c>
      <c r="O1011" s="0" t="str">
        <f aca="false">ASC(E1011)</f>
        <v>ﾌﾞﾛﾅﾝｾﾘﾝ</v>
      </c>
      <c r="P1011" s="16" t="n">
        <f aca="false">N(P1010)+IF($C1011=検索!$B$49,1,0)</f>
        <v>0</v>
      </c>
    </row>
    <row r="1012" customFormat="false" ht="15" hidden="false" customHeight="false" outlineLevel="0" collapsed="false">
      <c r="A1012" s="16" t="s">
        <v>221</v>
      </c>
      <c r="B1012" s="0" t="s">
        <v>2555</v>
      </c>
      <c r="C1012" s="0" t="n">
        <v>117</v>
      </c>
      <c r="D1012" s="0" t="str">
        <f aca="false">IFERROR(VLOOKUP($C1012,薬効分類マスタ!$A$2:$B$180,2,FALSE()),"未登録")</f>
        <v>精神神経用剤</v>
      </c>
      <c r="E1012" s="16" t="s">
        <v>2524</v>
      </c>
      <c r="F1012" s="16" t="s">
        <v>1543</v>
      </c>
      <c r="G1012" s="16" t="s">
        <v>2556</v>
      </c>
      <c r="H1012" s="16" t="s">
        <v>533</v>
      </c>
      <c r="I1012" s="0" t="n">
        <v>26.1</v>
      </c>
      <c r="J1012" s="16" t="s">
        <v>239</v>
      </c>
      <c r="K1012" s="0" t="str">
        <f aca="false">IFERROR(IF(VLOOKUP($C1012,薬効分類マスタ!$A$2:$E$180,5,FALSE())=0,"",VLOOKUP($C1012,薬効分類マスタ!$A$2:$E$180,5,FALSE())),"")</f>
        <v/>
      </c>
      <c r="L1012" s="17"/>
      <c r="M1012" s="0" t="str">
        <f aca="false">IF($K1012="","",IF($L1012&lt;&gt;"",$L1012,VLOOKUP($C1012,薬効分類マスタ!$A$2:$F$180,6,FALSE())))</f>
        <v/>
      </c>
      <c r="N1012" s="0" t="str">
        <f aca="false">ASC(G1012)</f>
        <v>ﾌﾞﾛﾅﾝｾﾘﾝ錠8mg｢ﾄｰﾜ｣</v>
      </c>
      <c r="O1012" s="0" t="str">
        <f aca="false">ASC(E1012)</f>
        <v>ﾌﾞﾛﾅﾝｾﾘﾝ</v>
      </c>
      <c r="P1012" s="16" t="n">
        <f aca="false">N(P1011)+IF($C1012=検索!$B$49,1,0)</f>
        <v>0</v>
      </c>
    </row>
    <row r="1013" customFormat="false" ht="15" hidden="false" customHeight="false" outlineLevel="0" collapsed="false">
      <c r="A1013" s="16" t="s">
        <v>221</v>
      </c>
      <c r="B1013" s="0" t="s">
        <v>2557</v>
      </c>
      <c r="C1013" s="0" t="n">
        <v>117</v>
      </c>
      <c r="D1013" s="0" t="str">
        <f aca="false">IFERROR(VLOOKUP($C1013,薬効分類マスタ!$A$2:$B$180,2,FALSE()),"未登録")</f>
        <v>精神神経用剤</v>
      </c>
      <c r="E1013" s="16" t="s">
        <v>2524</v>
      </c>
      <c r="F1013" s="16" t="s">
        <v>1543</v>
      </c>
      <c r="G1013" s="16" t="s">
        <v>2558</v>
      </c>
      <c r="H1013" s="16" t="s">
        <v>1165</v>
      </c>
      <c r="I1013" s="0" t="n">
        <v>26.1</v>
      </c>
      <c r="J1013" s="16" t="s">
        <v>239</v>
      </c>
      <c r="K1013" s="0" t="str">
        <f aca="false">IFERROR(IF(VLOOKUP($C1013,薬効分類マスタ!$A$2:$E$180,5,FALSE())=0,"",VLOOKUP($C1013,薬効分類マスタ!$A$2:$E$180,5,FALSE())),"")</f>
        <v/>
      </c>
      <c r="L1013" s="17"/>
      <c r="M1013" s="0" t="str">
        <f aca="false">IF($K1013="","",IF($L1013&lt;&gt;"",$L1013,VLOOKUP($C1013,薬効分類マスタ!$A$2:$F$180,6,FALSE())))</f>
        <v/>
      </c>
      <c r="N1013" s="0" t="str">
        <f aca="false">ASC(G1013)</f>
        <v>ﾌﾞﾛﾅﾝｾﾘﾝ錠8mg｢ﾆﾌﾟﾛ｣</v>
      </c>
      <c r="O1013" s="0" t="str">
        <f aca="false">ASC(E1013)</f>
        <v>ﾌﾞﾛﾅﾝｾﾘﾝ</v>
      </c>
      <c r="P1013" s="16" t="n">
        <f aca="false">N(P1012)+IF($C1013=検索!$B$49,1,0)</f>
        <v>0</v>
      </c>
    </row>
    <row r="1014" customFormat="false" ht="15" hidden="false" customHeight="false" outlineLevel="0" collapsed="false">
      <c r="A1014" s="16" t="s">
        <v>221</v>
      </c>
      <c r="B1014" s="0" t="s">
        <v>2559</v>
      </c>
      <c r="C1014" s="0" t="n">
        <v>117</v>
      </c>
      <c r="D1014" s="0" t="str">
        <f aca="false">IFERROR(VLOOKUP($C1014,薬効分類マスタ!$A$2:$B$180,2,FALSE()),"未登録")</f>
        <v>精神神経用剤</v>
      </c>
      <c r="E1014" s="16" t="s">
        <v>2560</v>
      </c>
      <c r="F1014" s="16" t="s">
        <v>622</v>
      </c>
      <c r="G1014" s="16" t="s">
        <v>2561</v>
      </c>
      <c r="H1014" s="16" t="s">
        <v>1133</v>
      </c>
      <c r="I1014" s="0" t="n">
        <v>63.1</v>
      </c>
      <c r="J1014" s="16" t="s">
        <v>232</v>
      </c>
      <c r="K1014" s="0" t="str">
        <f aca="false">IFERROR(IF(VLOOKUP($C1014,薬効分類マスタ!$A$2:$E$180,5,FALSE())=0,"",VLOOKUP($C1014,薬効分類マスタ!$A$2:$E$180,5,FALSE())),"")</f>
        <v/>
      </c>
      <c r="L1014" s="17"/>
      <c r="M1014" s="0" t="str">
        <f aca="false">IF($K1014="","",IF($L1014&lt;&gt;"",$L1014,VLOOKUP($C1014,薬効分類マスタ!$A$2:$F$180,6,FALSE())))</f>
        <v/>
      </c>
      <c r="N1014" s="0" t="str">
        <f aca="false">ASC(G1014)</f>
        <v>ｸﾛｻﾞﾘﾙ錠25mg</v>
      </c>
      <c r="O1014" s="0" t="str">
        <f aca="false">ASC(E1014)</f>
        <v>ｸﾛｻﾞﾋﾟﾝ</v>
      </c>
      <c r="P1014" s="16" t="n">
        <f aca="false">N(P1013)+IF($C1014=検索!$B$49,1,0)</f>
        <v>0</v>
      </c>
    </row>
    <row r="1015" customFormat="false" ht="15" hidden="false" customHeight="false" outlineLevel="0" collapsed="false">
      <c r="A1015" s="16" t="s">
        <v>221</v>
      </c>
      <c r="B1015" s="0" t="s">
        <v>2562</v>
      </c>
      <c r="C1015" s="0" t="n">
        <v>117</v>
      </c>
      <c r="D1015" s="0" t="str">
        <f aca="false">IFERROR(VLOOKUP($C1015,薬効分類マスタ!$A$2:$B$180,2,FALSE()),"未登録")</f>
        <v>精神神経用剤</v>
      </c>
      <c r="E1015" s="16" t="s">
        <v>2560</v>
      </c>
      <c r="F1015" s="16" t="s">
        <v>627</v>
      </c>
      <c r="G1015" s="16" t="s">
        <v>2563</v>
      </c>
      <c r="H1015" s="16" t="s">
        <v>1133</v>
      </c>
      <c r="I1015" s="0" t="n">
        <v>221.1</v>
      </c>
      <c r="J1015" s="16" t="s">
        <v>232</v>
      </c>
      <c r="K1015" s="0" t="str">
        <f aca="false">IFERROR(IF(VLOOKUP($C1015,薬効分類マスタ!$A$2:$E$180,5,FALSE())=0,"",VLOOKUP($C1015,薬効分類マスタ!$A$2:$E$180,5,FALSE())),"")</f>
        <v/>
      </c>
      <c r="L1015" s="17"/>
      <c r="M1015" s="0" t="str">
        <f aca="false">IF($K1015="","",IF($L1015&lt;&gt;"",$L1015,VLOOKUP($C1015,薬効分類マスタ!$A$2:$F$180,6,FALSE())))</f>
        <v/>
      </c>
      <c r="N1015" s="0" t="str">
        <f aca="false">ASC(G1015)</f>
        <v>ｸﾛｻﾞﾘﾙ錠100mg</v>
      </c>
      <c r="O1015" s="0" t="str">
        <f aca="false">ASC(E1015)</f>
        <v>ｸﾛｻﾞﾋﾟﾝ</v>
      </c>
      <c r="P1015" s="16" t="n">
        <f aca="false">N(P1014)+IF($C1015=検索!$B$49,1,0)</f>
        <v>0</v>
      </c>
    </row>
    <row r="1016" customFormat="false" ht="15" hidden="false" customHeight="false" outlineLevel="0" collapsed="false">
      <c r="A1016" s="16" t="s">
        <v>221</v>
      </c>
      <c r="B1016" s="0" t="s">
        <v>2564</v>
      </c>
      <c r="C1016" s="0" t="n">
        <v>117</v>
      </c>
      <c r="D1016" s="0" t="str">
        <f aca="false">IFERROR(VLOOKUP($C1016,薬効分類マスタ!$A$2:$B$180,2,FALSE()),"未登録")</f>
        <v>精神神経用剤</v>
      </c>
      <c r="E1016" s="16" t="s">
        <v>2565</v>
      </c>
      <c r="F1016" s="16" t="s">
        <v>257</v>
      </c>
      <c r="G1016" s="16" t="s">
        <v>2566</v>
      </c>
      <c r="H1016" s="16" t="s">
        <v>1464</v>
      </c>
      <c r="I1016" s="0" t="n">
        <v>38.3</v>
      </c>
      <c r="J1016" s="16" t="s">
        <v>239</v>
      </c>
      <c r="K1016" s="0" t="str">
        <f aca="false">IFERROR(IF(VLOOKUP($C1016,薬効分類マスタ!$A$2:$E$180,5,FALSE())=0,"",VLOOKUP($C1016,薬効分類マスタ!$A$2:$E$180,5,FALSE())),"")</f>
        <v/>
      </c>
      <c r="L1016" s="17"/>
      <c r="M1016" s="0" t="str">
        <f aca="false">IF($K1016="","",IF($L1016&lt;&gt;"",$L1016,VLOOKUP($C1016,薬効分類マスタ!$A$2:$F$180,6,FALSE())))</f>
        <v/>
      </c>
      <c r="N1016" s="0" t="str">
        <f aca="false">ASC(G1016)</f>
        <v>ｱﾄﾓｷｾﾁﾝ錠5mg｢DSEP｣</v>
      </c>
      <c r="O1016" s="0" t="str">
        <f aca="false">ASC(E1016)</f>
        <v>ｱﾄﾓｷｾﾁﾝ塩酸塩</v>
      </c>
      <c r="P1016" s="16" t="n">
        <f aca="false">N(P1015)+IF($C1016=検索!$B$49,1,0)</f>
        <v>0</v>
      </c>
    </row>
    <row r="1017" customFormat="false" ht="15" hidden="false" customHeight="false" outlineLevel="0" collapsed="false">
      <c r="A1017" s="16" t="s">
        <v>221</v>
      </c>
      <c r="B1017" s="0" t="s">
        <v>2567</v>
      </c>
      <c r="C1017" s="0" t="n">
        <v>117</v>
      </c>
      <c r="D1017" s="0" t="str">
        <f aca="false">IFERROR(VLOOKUP($C1017,薬効分類マスタ!$A$2:$B$180,2,FALSE()),"未登録")</f>
        <v>精神神経用剤</v>
      </c>
      <c r="E1017" s="16" t="s">
        <v>2565</v>
      </c>
      <c r="F1017" s="16" t="s">
        <v>257</v>
      </c>
      <c r="G1017" s="16" t="s">
        <v>2568</v>
      </c>
      <c r="H1017" s="16" t="s">
        <v>557</v>
      </c>
      <c r="I1017" s="0" t="n">
        <v>38.3</v>
      </c>
      <c r="J1017" s="16" t="s">
        <v>239</v>
      </c>
      <c r="K1017" s="0" t="str">
        <f aca="false">IFERROR(IF(VLOOKUP($C1017,薬効分類マスタ!$A$2:$E$180,5,FALSE())=0,"",VLOOKUP($C1017,薬効分類マスタ!$A$2:$E$180,5,FALSE())),"")</f>
        <v/>
      </c>
      <c r="L1017" s="17"/>
      <c r="M1017" s="0" t="str">
        <f aca="false">IF($K1017="","",IF($L1017&lt;&gt;"",$L1017,VLOOKUP($C1017,薬効分類マスタ!$A$2:$F$180,6,FALSE())))</f>
        <v/>
      </c>
      <c r="N1017" s="0" t="str">
        <f aca="false">ASC(G1017)</f>
        <v>ｱﾄﾓｷｾﾁﾝ錠5mg｢ﾀｶﾀ｣</v>
      </c>
      <c r="O1017" s="0" t="str">
        <f aca="false">ASC(E1017)</f>
        <v>ｱﾄﾓｷｾﾁﾝ塩酸塩</v>
      </c>
      <c r="P1017" s="16" t="n">
        <f aca="false">N(P1016)+IF($C1017=検索!$B$49,1,0)</f>
        <v>0</v>
      </c>
    </row>
    <row r="1018" customFormat="false" ht="15" hidden="false" customHeight="false" outlineLevel="0" collapsed="false">
      <c r="A1018" s="16" t="s">
        <v>221</v>
      </c>
      <c r="B1018" s="0" t="s">
        <v>2569</v>
      </c>
      <c r="C1018" s="0" t="n">
        <v>117</v>
      </c>
      <c r="D1018" s="0" t="str">
        <f aca="false">IFERROR(VLOOKUP($C1018,薬効分類マスタ!$A$2:$B$180,2,FALSE()),"未登録")</f>
        <v>精神神経用剤</v>
      </c>
      <c r="E1018" s="16" t="s">
        <v>2565</v>
      </c>
      <c r="F1018" s="16" t="s">
        <v>257</v>
      </c>
      <c r="G1018" s="16" t="s">
        <v>2570</v>
      </c>
      <c r="H1018" s="16" t="s">
        <v>533</v>
      </c>
      <c r="I1018" s="0" t="n">
        <v>38.3</v>
      </c>
      <c r="J1018" s="16" t="s">
        <v>239</v>
      </c>
      <c r="K1018" s="0" t="str">
        <f aca="false">IFERROR(IF(VLOOKUP($C1018,薬効分類マスタ!$A$2:$E$180,5,FALSE())=0,"",VLOOKUP($C1018,薬効分類マスタ!$A$2:$E$180,5,FALSE())),"")</f>
        <v/>
      </c>
      <c r="L1018" s="17"/>
      <c r="M1018" s="0" t="str">
        <f aca="false">IF($K1018="","",IF($L1018&lt;&gt;"",$L1018,VLOOKUP($C1018,薬効分類マスタ!$A$2:$F$180,6,FALSE())))</f>
        <v/>
      </c>
      <c r="N1018" s="0" t="str">
        <f aca="false">ASC(G1018)</f>
        <v>ｱﾄﾓｷｾﾁﾝ錠5mg｢ﾄｰﾜ｣</v>
      </c>
      <c r="O1018" s="0" t="str">
        <f aca="false">ASC(E1018)</f>
        <v>ｱﾄﾓｷｾﾁﾝ塩酸塩</v>
      </c>
      <c r="P1018" s="16" t="n">
        <f aca="false">N(P1017)+IF($C1018=検索!$B$49,1,0)</f>
        <v>0</v>
      </c>
    </row>
    <row r="1019" customFormat="false" ht="15" hidden="false" customHeight="false" outlineLevel="0" collapsed="false">
      <c r="A1019" s="16" t="s">
        <v>221</v>
      </c>
      <c r="B1019" s="0" t="s">
        <v>2571</v>
      </c>
      <c r="C1019" s="0" t="n">
        <v>117</v>
      </c>
      <c r="D1019" s="0" t="str">
        <f aca="false">IFERROR(VLOOKUP($C1019,薬効分類マスタ!$A$2:$B$180,2,FALSE()),"未登録")</f>
        <v>精神神経用剤</v>
      </c>
      <c r="E1019" s="16" t="s">
        <v>2565</v>
      </c>
      <c r="F1019" s="16" t="s">
        <v>257</v>
      </c>
      <c r="G1019" s="16" t="s">
        <v>2572</v>
      </c>
      <c r="H1019" s="16" t="s">
        <v>1165</v>
      </c>
      <c r="I1019" s="0" t="n">
        <v>38.3</v>
      </c>
      <c r="J1019" s="16" t="s">
        <v>239</v>
      </c>
      <c r="K1019" s="0" t="str">
        <f aca="false">IFERROR(IF(VLOOKUP($C1019,薬効分類マスタ!$A$2:$E$180,5,FALSE())=0,"",VLOOKUP($C1019,薬効分類マスタ!$A$2:$E$180,5,FALSE())),"")</f>
        <v/>
      </c>
      <c r="L1019" s="17"/>
      <c r="M1019" s="0" t="str">
        <f aca="false">IF($K1019="","",IF($L1019&lt;&gt;"",$L1019,VLOOKUP($C1019,薬効分類マスタ!$A$2:$F$180,6,FALSE())))</f>
        <v/>
      </c>
      <c r="N1019" s="0" t="str">
        <f aca="false">ASC(G1019)</f>
        <v>ｱﾄﾓｷｾﾁﾝ錠5mg｢ﾆﾌﾟﾛ｣</v>
      </c>
      <c r="O1019" s="0" t="str">
        <f aca="false">ASC(E1019)</f>
        <v>ｱﾄﾓｷｾﾁﾝ塩酸塩</v>
      </c>
      <c r="P1019" s="16" t="n">
        <f aca="false">N(P1018)+IF($C1019=検索!$B$49,1,0)</f>
        <v>0</v>
      </c>
    </row>
    <row r="1020" customFormat="false" ht="15" hidden="false" customHeight="false" outlineLevel="0" collapsed="false">
      <c r="A1020" s="16" t="s">
        <v>221</v>
      </c>
      <c r="B1020" s="0" t="s">
        <v>2573</v>
      </c>
      <c r="C1020" s="0" t="n">
        <v>117</v>
      </c>
      <c r="D1020" s="0" t="str">
        <f aca="false">IFERROR(VLOOKUP($C1020,薬効分類マスタ!$A$2:$B$180,2,FALSE()),"未登録")</f>
        <v>精神神経用剤</v>
      </c>
      <c r="E1020" s="16" t="s">
        <v>2565</v>
      </c>
      <c r="F1020" s="16" t="s">
        <v>257</v>
      </c>
      <c r="G1020" s="16" t="s">
        <v>2574</v>
      </c>
      <c r="H1020" s="16" t="s">
        <v>527</v>
      </c>
      <c r="I1020" s="0" t="n">
        <v>38.3</v>
      </c>
      <c r="J1020" s="16" t="s">
        <v>239</v>
      </c>
      <c r="K1020" s="0" t="str">
        <f aca="false">IFERROR(IF(VLOOKUP($C1020,薬効分類マスタ!$A$2:$E$180,5,FALSE())=0,"",VLOOKUP($C1020,薬効分類マスタ!$A$2:$E$180,5,FALSE())),"")</f>
        <v/>
      </c>
      <c r="L1020" s="17"/>
      <c r="M1020" s="0" t="str">
        <f aca="false">IF($K1020="","",IF($L1020&lt;&gt;"",$L1020,VLOOKUP($C1020,薬効分類マスタ!$A$2:$F$180,6,FALSE())))</f>
        <v/>
      </c>
      <c r="N1020" s="0" t="str">
        <f aca="false">ASC(G1020)</f>
        <v>ｱﾄﾓｷｾﾁﾝ錠5mg｢JG｣</v>
      </c>
      <c r="O1020" s="0" t="str">
        <f aca="false">ASC(E1020)</f>
        <v>ｱﾄﾓｷｾﾁﾝ塩酸塩</v>
      </c>
      <c r="P1020" s="16" t="n">
        <f aca="false">N(P1019)+IF($C1020=検索!$B$49,1,0)</f>
        <v>0</v>
      </c>
    </row>
    <row r="1021" customFormat="false" ht="15" hidden="false" customHeight="false" outlineLevel="0" collapsed="false">
      <c r="A1021" s="16" t="s">
        <v>221</v>
      </c>
      <c r="B1021" s="0" t="s">
        <v>2575</v>
      </c>
      <c r="C1021" s="0" t="n">
        <v>117</v>
      </c>
      <c r="D1021" s="0" t="str">
        <f aca="false">IFERROR(VLOOKUP($C1021,薬効分類マスタ!$A$2:$B$180,2,FALSE()),"未登録")</f>
        <v>精神神経用剤</v>
      </c>
      <c r="E1021" s="16" t="s">
        <v>2565</v>
      </c>
      <c r="F1021" s="16" t="s">
        <v>262</v>
      </c>
      <c r="G1021" s="16" t="s">
        <v>2576</v>
      </c>
      <c r="H1021" s="16" t="s">
        <v>1464</v>
      </c>
      <c r="I1021" s="0" t="n">
        <v>43.5</v>
      </c>
      <c r="J1021" s="16" t="s">
        <v>239</v>
      </c>
      <c r="K1021" s="0" t="str">
        <f aca="false">IFERROR(IF(VLOOKUP($C1021,薬効分類マスタ!$A$2:$E$180,5,FALSE())=0,"",VLOOKUP($C1021,薬効分類マスタ!$A$2:$E$180,5,FALSE())),"")</f>
        <v/>
      </c>
      <c r="L1021" s="17"/>
      <c r="M1021" s="0" t="str">
        <f aca="false">IF($K1021="","",IF($L1021&lt;&gt;"",$L1021,VLOOKUP($C1021,薬効分類マスタ!$A$2:$F$180,6,FALSE())))</f>
        <v/>
      </c>
      <c r="N1021" s="0" t="str">
        <f aca="false">ASC(G1021)</f>
        <v>ｱﾄﾓｷｾﾁﾝ錠10mg｢DSEP｣</v>
      </c>
      <c r="O1021" s="0" t="str">
        <f aca="false">ASC(E1021)</f>
        <v>ｱﾄﾓｷｾﾁﾝ塩酸塩</v>
      </c>
      <c r="P1021" s="16" t="n">
        <f aca="false">N(P1020)+IF($C1021=検索!$B$49,1,0)</f>
        <v>0</v>
      </c>
    </row>
    <row r="1022" customFormat="false" ht="15" hidden="false" customHeight="false" outlineLevel="0" collapsed="false">
      <c r="A1022" s="16" t="s">
        <v>221</v>
      </c>
      <c r="B1022" s="0" t="s">
        <v>2577</v>
      </c>
      <c r="C1022" s="0" t="n">
        <v>117</v>
      </c>
      <c r="D1022" s="0" t="str">
        <f aca="false">IFERROR(VLOOKUP($C1022,薬効分類マスタ!$A$2:$B$180,2,FALSE()),"未登録")</f>
        <v>精神神経用剤</v>
      </c>
      <c r="E1022" s="16" t="s">
        <v>2565</v>
      </c>
      <c r="F1022" s="16" t="s">
        <v>262</v>
      </c>
      <c r="G1022" s="16" t="s">
        <v>2578</v>
      </c>
      <c r="H1022" s="16" t="s">
        <v>557</v>
      </c>
      <c r="I1022" s="0" t="n">
        <v>43.5</v>
      </c>
      <c r="J1022" s="16" t="s">
        <v>239</v>
      </c>
      <c r="K1022" s="0" t="str">
        <f aca="false">IFERROR(IF(VLOOKUP($C1022,薬効分類マスタ!$A$2:$E$180,5,FALSE())=0,"",VLOOKUP($C1022,薬効分類マスタ!$A$2:$E$180,5,FALSE())),"")</f>
        <v/>
      </c>
      <c r="L1022" s="17"/>
      <c r="M1022" s="0" t="str">
        <f aca="false">IF($K1022="","",IF($L1022&lt;&gt;"",$L1022,VLOOKUP($C1022,薬効分類マスタ!$A$2:$F$180,6,FALSE())))</f>
        <v/>
      </c>
      <c r="N1022" s="0" t="str">
        <f aca="false">ASC(G1022)</f>
        <v>ｱﾄﾓｷｾﾁﾝ錠10mg｢ﾀｶﾀ｣</v>
      </c>
      <c r="O1022" s="0" t="str">
        <f aca="false">ASC(E1022)</f>
        <v>ｱﾄﾓｷｾﾁﾝ塩酸塩</v>
      </c>
      <c r="P1022" s="16" t="n">
        <f aca="false">N(P1021)+IF($C1022=検索!$B$49,1,0)</f>
        <v>0</v>
      </c>
    </row>
    <row r="1023" customFormat="false" ht="15" hidden="false" customHeight="false" outlineLevel="0" collapsed="false">
      <c r="A1023" s="16" t="s">
        <v>221</v>
      </c>
      <c r="B1023" s="0" t="s">
        <v>2579</v>
      </c>
      <c r="C1023" s="0" t="n">
        <v>117</v>
      </c>
      <c r="D1023" s="0" t="str">
        <f aca="false">IFERROR(VLOOKUP($C1023,薬効分類マスタ!$A$2:$B$180,2,FALSE()),"未登録")</f>
        <v>精神神経用剤</v>
      </c>
      <c r="E1023" s="16" t="s">
        <v>2565</v>
      </c>
      <c r="F1023" s="16" t="s">
        <v>262</v>
      </c>
      <c r="G1023" s="16" t="s">
        <v>2580</v>
      </c>
      <c r="H1023" s="16" t="s">
        <v>533</v>
      </c>
      <c r="I1023" s="0" t="n">
        <v>43.5</v>
      </c>
      <c r="J1023" s="16" t="s">
        <v>239</v>
      </c>
      <c r="K1023" s="0" t="str">
        <f aca="false">IFERROR(IF(VLOOKUP($C1023,薬効分類マスタ!$A$2:$E$180,5,FALSE())=0,"",VLOOKUP($C1023,薬効分類マスタ!$A$2:$E$180,5,FALSE())),"")</f>
        <v/>
      </c>
      <c r="L1023" s="17"/>
      <c r="M1023" s="0" t="str">
        <f aca="false">IF($K1023="","",IF($L1023&lt;&gt;"",$L1023,VLOOKUP($C1023,薬効分類マスタ!$A$2:$F$180,6,FALSE())))</f>
        <v/>
      </c>
      <c r="N1023" s="0" t="str">
        <f aca="false">ASC(G1023)</f>
        <v>ｱﾄﾓｷｾﾁﾝ錠10mg｢ﾄｰﾜ｣</v>
      </c>
      <c r="O1023" s="0" t="str">
        <f aca="false">ASC(E1023)</f>
        <v>ｱﾄﾓｷｾﾁﾝ塩酸塩</v>
      </c>
      <c r="P1023" s="16" t="n">
        <f aca="false">N(P1022)+IF($C1023=検索!$B$49,1,0)</f>
        <v>0</v>
      </c>
    </row>
    <row r="1024" customFormat="false" ht="15" hidden="false" customHeight="false" outlineLevel="0" collapsed="false">
      <c r="A1024" s="16" t="s">
        <v>221</v>
      </c>
      <c r="B1024" s="0" t="s">
        <v>2581</v>
      </c>
      <c r="C1024" s="0" t="n">
        <v>117</v>
      </c>
      <c r="D1024" s="0" t="str">
        <f aca="false">IFERROR(VLOOKUP($C1024,薬効分類マスタ!$A$2:$B$180,2,FALSE()),"未登録")</f>
        <v>精神神経用剤</v>
      </c>
      <c r="E1024" s="16" t="s">
        <v>2565</v>
      </c>
      <c r="F1024" s="16" t="s">
        <v>262</v>
      </c>
      <c r="G1024" s="16" t="s">
        <v>2582</v>
      </c>
      <c r="H1024" s="16" t="s">
        <v>1165</v>
      </c>
      <c r="I1024" s="0" t="n">
        <v>43.5</v>
      </c>
      <c r="J1024" s="16" t="s">
        <v>239</v>
      </c>
      <c r="K1024" s="0" t="str">
        <f aca="false">IFERROR(IF(VLOOKUP($C1024,薬効分類マスタ!$A$2:$E$180,5,FALSE())=0,"",VLOOKUP($C1024,薬効分類マスタ!$A$2:$E$180,5,FALSE())),"")</f>
        <v/>
      </c>
      <c r="L1024" s="17"/>
      <c r="M1024" s="0" t="str">
        <f aca="false">IF($K1024="","",IF($L1024&lt;&gt;"",$L1024,VLOOKUP($C1024,薬効分類マスタ!$A$2:$F$180,6,FALSE())))</f>
        <v/>
      </c>
      <c r="N1024" s="0" t="str">
        <f aca="false">ASC(G1024)</f>
        <v>ｱﾄﾓｷｾﾁﾝ錠10mg｢ﾆﾌﾟﾛ｣</v>
      </c>
      <c r="O1024" s="0" t="str">
        <f aca="false">ASC(E1024)</f>
        <v>ｱﾄﾓｷｾﾁﾝ塩酸塩</v>
      </c>
      <c r="P1024" s="16" t="n">
        <f aca="false">N(P1023)+IF($C1024=検索!$B$49,1,0)</f>
        <v>0</v>
      </c>
    </row>
    <row r="1025" customFormat="false" ht="15" hidden="false" customHeight="false" outlineLevel="0" collapsed="false">
      <c r="A1025" s="16" t="s">
        <v>221</v>
      </c>
      <c r="B1025" s="0" t="s">
        <v>2583</v>
      </c>
      <c r="C1025" s="0" t="n">
        <v>117</v>
      </c>
      <c r="D1025" s="0" t="str">
        <f aca="false">IFERROR(VLOOKUP($C1025,薬効分類マスタ!$A$2:$B$180,2,FALSE()),"未登録")</f>
        <v>精神神経用剤</v>
      </c>
      <c r="E1025" s="16" t="s">
        <v>2565</v>
      </c>
      <c r="F1025" s="16" t="s">
        <v>262</v>
      </c>
      <c r="G1025" s="16" t="s">
        <v>2584</v>
      </c>
      <c r="H1025" s="16" t="s">
        <v>527</v>
      </c>
      <c r="I1025" s="0" t="n">
        <v>61.5</v>
      </c>
      <c r="J1025" s="16" t="s">
        <v>239</v>
      </c>
      <c r="K1025" s="0" t="str">
        <f aca="false">IFERROR(IF(VLOOKUP($C1025,薬効分類マスタ!$A$2:$E$180,5,FALSE())=0,"",VLOOKUP($C1025,薬効分類マスタ!$A$2:$E$180,5,FALSE())),"")</f>
        <v/>
      </c>
      <c r="L1025" s="17"/>
      <c r="M1025" s="0" t="str">
        <f aca="false">IF($K1025="","",IF($L1025&lt;&gt;"",$L1025,VLOOKUP($C1025,薬効分類マスタ!$A$2:$F$180,6,FALSE())))</f>
        <v/>
      </c>
      <c r="N1025" s="0" t="str">
        <f aca="false">ASC(G1025)</f>
        <v>ｱﾄﾓｷｾﾁﾝ錠10mg｢JG｣</v>
      </c>
      <c r="O1025" s="0" t="str">
        <f aca="false">ASC(E1025)</f>
        <v>ｱﾄﾓｷｾﾁﾝ塩酸塩</v>
      </c>
      <c r="P1025" s="16" t="n">
        <f aca="false">N(P1024)+IF($C1025=検索!$B$49,1,0)</f>
        <v>0</v>
      </c>
    </row>
    <row r="1026" customFormat="false" ht="15" hidden="false" customHeight="false" outlineLevel="0" collapsed="false">
      <c r="A1026" s="16" t="s">
        <v>221</v>
      </c>
      <c r="B1026" s="0" t="s">
        <v>2585</v>
      </c>
      <c r="C1026" s="0" t="n">
        <v>117</v>
      </c>
      <c r="D1026" s="0" t="str">
        <f aca="false">IFERROR(VLOOKUP($C1026,薬効分類マスタ!$A$2:$B$180,2,FALSE()),"未登録")</f>
        <v>精神神経用剤</v>
      </c>
      <c r="E1026" s="16" t="s">
        <v>2565</v>
      </c>
      <c r="F1026" s="16" t="s">
        <v>622</v>
      </c>
      <c r="G1026" s="16" t="s">
        <v>2586</v>
      </c>
      <c r="H1026" s="16" t="s">
        <v>1464</v>
      </c>
      <c r="I1026" s="0" t="n">
        <v>53.6</v>
      </c>
      <c r="J1026" s="16" t="s">
        <v>239</v>
      </c>
      <c r="K1026" s="0" t="str">
        <f aca="false">IFERROR(IF(VLOOKUP($C1026,薬効分類マスタ!$A$2:$E$180,5,FALSE())=0,"",VLOOKUP($C1026,薬効分類マスタ!$A$2:$E$180,5,FALSE())),"")</f>
        <v/>
      </c>
      <c r="L1026" s="17"/>
      <c r="M1026" s="0" t="str">
        <f aca="false">IF($K1026="","",IF($L1026&lt;&gt;"",$L1026,VLOOKUP($C1026,薬効分類マスタ!$A$2:$F$180,6,FALSE())))</f>
        <v/>
      </c>
      <c r="N1026" s="0" t="str">
        <f aca="false">ASC(G1026)</f>
        <v>ｱﾄﾓｷｾﾁﾝ錠25mg｢DSEP｣</v>
      </c>
      <c r="O1026" s="0" t="str">
        <f aca="false">ASC(E1026)</f>
        <v>ｱﾄﾓｷｾﾁﾝ塩酸塩</v>
      </c>
      <c r="P1026" s="16" t="n">
        <f aca="false">N(P1025)+IF($C1026=検索!$B$49,1,0)</f>
        <v>0</v>
      </c>
    </row>
    <row r="1027" customFormat="false" ht="15" hidden="false" customHeight="false" outlineLevel="0" collapsed="false">
      <c r="A1027" s="16" t="s">
        <v>221</v>
      </c>
      <c r="B1027" s="0" t="s">
        <v>2587</v>
      </c>
      <c r="C1027" s="0" t="n">
        <v>117</v>
      </c>
      <c r="D1027" s="0" t="str">
        <f aca="false">IFERROR(VLOOKUP($C1027,薬効分類マスタ!$A$2:$B$180,2,FALSE()),"未登録")</f>
        <v>精神神経用剤</v>
      </c>
      <c r="E1027" s="16" t="s">
        <v>2565</v>
      </c>
      <c r="F1027" s="16" t="s">
        <v>622</v>
      </c>
      <c r="G1027" s="16" t="s">
        <v>2588</v>
      </c>
      <c r="H1027" s="16" t="s">
        <v>557</v>
      </c>
      <c r="I1027" s="0" t="n">
        <v>53.6</v>
      </c>
      <c r="J1027" s="16" t="s">
        <v>239</v>
      </c>
      <c r="K1027" s="0" t="str">
        <f aca="false">IFERROR(IF(VLOOKUP($C1027,薬効分類マスタ!$A$2:$E$180,5,FALSE())=0,"",VLOOKUP($C1027,薬効分類マスタ!$A$2:$E$180,5,FALSE())),"")</f>
        <v/>
      </c>
      <c r="L1027" s="17"/>
      <c r="M1027" s="0" t="str">
        <f aca="false">IF($K1027="","",IF($L1027&lt;&gt;"",$L1027,VLOOKUP($C1027,薬効分類マスタ!$A$2:$F$180,6,FALSE())))</f>
        <v/>
      </c>
      <c r="N1027" s="0" t="str">
        <f aca="false">ASC(G1027)</f>
        <v>ｱﾄﾓｷｾﾁﾝ錠25mg｢ﾀｶﾀ｣</v>
      </c>
      <c r="O1027" s="0" t="str">
        <f aca="false">ASC(E1027)</f>
        <v>ｱﾄﾓｷｾﾁﾝ塩酸塩</v>
      </c>
      <c r="P1027" s="16" t="n">
        <f aca="false">N(P1026)+IF($C1027=検索!$B$49,1,0)</f>
        <v>0</v>
      </c>
    </row>
    <row r="1028" customFormat="false" ht="15" hidden="false" customHeight="false" outlineLevel="0" collapsed="false">
      <c r="A1028" s="16" t="s">
        <v>221</v>
      </c>
      <c r="B1028" s="0" t="s">
        <v>2589</v>
      </c>
      <c r="C1028" s="0" t="n">
        <v>117</v>
      </c>
      <c r="D1028" s="0" t="str">
        <f aca="false">IFERROR(VLOOKUP($C1028,薬効分類マスタ!$A$2:$B$180,2,FALSE()),"未登録")</f>
        <v>精神神経用剤</v>
      </c>
      <c r="E1028" s="16" t="s">
        <v>2565</v>
      </c>
      <c r="F1028" s="16" t="s">
        <v>622</v>
      </c>
      <c r="G1028" s="16" t="s">
        <v>2590</v>
      </c>
      <c r="H1028" s="16" t="s">
        <v>533</v>
      </c>
      <c r="I1028" s="0" t="n">
        <v>53.6</v>
      </c>
      <c r="J1028" s="16" t="s">
        <v>239</v>
      </c>
      <c r="K1028" s="0" t="str">
        <f aca="false">IFERROR(IF(VLOOKUP($C1028,薬効分類マスタ!$A$2:$E$180,5,FALSE())=0,"",VLOOKUP($C1028,薬効分類マスタ!$A$2:$E$180,5,FALSE())),"")</f>
        <v/>
      </c>
      <c r="L1028" s="17"/>
      <c r="M1028" s="0" t="str">
        <f aca="false">IF($K1028="","",IF($L1028&lt;&gt;"",$L1028,VLOOKUP($C1028,薬効分類マスタ!$A$2:$F$180,6,FALSE())))</f>
        <v/>
      </c>
      <c r="N1028" s="0" t="str">
        <f aca="false">ASC(G1028)</f>
        <v>ｱﾄﾓｷｾﾁﾝ錠25mg｢ﾄｰﾜ｣</v>
      </c>
      <c r="O1028" s="0" t="str">
        <f aca="false">ASC(E1028)</f>
        <v>ｱﾄﾓｷｾﾁﾝ塩酸塩</v>
      </c>
      <c r="P1028" s="16" t="n">
        <f aca="false">N(P1027)+IF($C1028=検索!$B$49,1,0)</f>
        <v>0</v>
      </c>
    </row>
    <row r="1029" customFormat="false" ht="15" hidden="false" customHeight="false" outlineLevel="0" collapsed="false">
      <c r="A1029" s="16" t="s">
        <v>221</v>
      </c>
      <c r="B1029" s="0" t="s">
        <v>2591</v>
      </c>
      <c r="C1029" s="0" t="n">
        <v>117</v>
      </c>
      <c r="D1029" s="0" t="str">
        <f aca="false">IFERROR(VLOOKUP($C1029,薬効分類マスタ!$A$2:$B$180,2,FALSE()),"未登録")</f>
        <v>精神神経用剤</v>
      </c>
      <c r="E1029" s="16" t="s">
        <v>2565</v>
      </c>
      <c r="F1029" s="16" t="s">
        <v>622</v>
      </c>
      <c r="G1029" s="16" t="s">
        <v>2592</v>
      </c>
      <c r="H1029" s="16" t="s">
        <v>1165</v>
      </c>
      <c r="I1029" s="0" t="n">
        <v>53.6</v>
      </c>
      <c r="J1029" s="16" t="s">
        <v>239</v>
      </c>
      <c r="K1029" s="0" t="str">
        <f aca="false">IFERROR(IF(VLOOKUP($C1029,薬効分類マスタ!$A$2:$E$180,5,FALSE())=0,"",VLOOKUP($C1029,薬効分類マスタ!$A$2:$E$180,5,FALSE())),"")</f>
        <v/>
      </c>
      <c r="L1029" s="17"/>
      <c r="M1029" s="0" t="str">
        <f aca="false">IF($K1029="","",IF($L1029&lt;&gt;"",$L1029,VLOOKUP($C1029,薬効分類マスタ!$A$2:$F$180,6,FALSE())))</f>
        <v/>
      </c>
      <c r="N1029" s="0" t="str">
        <f aca="false">ASC(G1029)</f>
        <v>ｱﾄﾓｷｾﾁﾝ錠25mg｢ﾆﾌﾟﾛ｣</v>
      </c>
      <c r="O1029" s="0" t="str">
        <f aca="false">ASC(E1029)</f>
        <v>ｱﾄﾓｷｾﾁﾝ塩酸塩</v>
      </c>
      <c r="P1029" s="16" t="n">
        <f aca="false">N(P1028)+IF($C1029=検索!$B$49,1,0)</f>
        <v>0</v>
      </c>
    </row>
    <row r="1030" customFormat="false" ht="15" hidden="false" customHeight="false" outlineLevel="0" collapsed="false">
      <c r="A1030" s="16" t="s">
        <v>221</v>
      </c>
      <c r="B1030" s="0" t="s">
        <v>2593</v>
      </c>
      <c r="C1030" s="0" t="n">
        <v>117</v>
      </c>
      <c r="D1030" s="0" t="str">
        <f aca="false">IFERROR(VLOOKUP($C1030,薬効分類マスタ!$A$2:$B$180,2,FALSE()),"未登録")</f>
        <v>精神神経用剤</v>
      </c>
      <c r="E1030" s="16" t="s">
        <v>2565</v>
      </c>
      <c r="F1030" s="16" t="s">
        <v>622</v>
      </c>
      <c r="G1030" s="16" t="s">
        <v>2594</v>
      </c>
      <c r="H1030" s="16" t="s">
        <v>527</v>
      </c>
      <c r="I1030" s="0" t="n">
        <v>82</v>
      </c>
      <c r="J1030" s="16" t="s">
        <v>239</v>
      </c>
      <c r="K1030" s="0" t="str">
        <f aca="false">IFERROR(IF(VLOOKUP($C1030,薬効分類マスタ!$A$2:$E$180,5,FALSE())=0,"",VLOOKUP($C1030,薬効分類マスタ!$A$2:$E$180,5,FALSE())),"")</f>
        <v/>
      </c>
      <c r="L1030" s="17"/>
      <c r="M1030" s="0" t="str">
        <f aca="false">IF($K1030="","",IF($L1030&lt;&gt;"",$L1030,VLOOKUP($C1030,薬効分類マスタ!$A$2:$F$180,6,FALSE())))</f>
        <v/>
      </c>
      <c r="N1030" s="0" t="str">
        <f aca="false">ASC(G1030)</f>
        <v>ｱﾄﾓｷｾﾁﾝ錠25mg｢JG｣</v>
      </c>
      <c r="O1030" s="0" t="str">
        <f aca="false">ASC(E1030)</f>
        <v>ｱﾄﾓｷｾﾁﾝ塩酸塩</v>
      </c>
      <c r="P1030" s="16" t="n">
        <f aca="false">N(P1029)+IF($C1030=検索!$B$49,1,0)</f>
        <v>0</v>
      </c>
    </row>
    <row r="1031" customFormat="false" ht="15" hidden="false" customHeight="false" outlineLevel="0" collapsed="false">
      <c r="A1031" s="16" t="s">
        <v>221</v>
      </c>
      <c r="B1031" s="0" t="s">
        <v>2595</v>
      </c>
      <c r="C1031" s="0" t="n">
        <v>117</v>
      </c>
      <c r="D1031" s="0" t="str">
        <f aca="false">IFERROR(VLOOKUP($C1031,薬効分類マスタ!$A$2:$B$180,2,FALSE()),"未登録")</f>
        <v>精神神経用剤</v>
      </c>
      <c r="E1031" s="16" t="s">
        <v>2565</v>
      </c>
      <c r="F1031" s="16" t="s">
        <v>1172</v>
      </c>
      <c r="G1031" s="16" t="s">
        <v>2596</v>
      </c>
      <c r="H1031" s="16" t="s">
        <v>1464</v>
      </c>
      <c r="I1031" s="0" t="n">
        <v>55.1</v>
      </c>
      <c r="J1031" s="16" t="s">
        <v>239</v>
      </c>
      <c r="K1031" s="0" t="str">
        <f aca="false">IFERROR(IF(VLOOKUP($C1031,薬効分類マスタ!$A$2:$E$180,5,FALSE())=0,"",VLOOKUP($C1031,薬効分類マスタ!$A$2:$E$180,5,FALSE())),"")</f>
        <v/>
      </c>
      <c r="L1031" s="17"/>
      <c r="M1031" s="0" t="str">
        <f aca="false">IF($K1031="","",IF($L1031&lt;&gt;"",$L1031,VLOOKUP($C1031,薬効分類マスタ!$A$2:$F$180,6,FALSE())))</f>
        <v/>
      </c>
      <c r="N1031" s="0" t="str">
        <f aca="false">ASC(G1031)</f>
        <v>ｱﾄﾓｷｾﾁﾝ錠40mg｢DSEP｣</v>
      </c>
      <c r="O1031" s="0" t="str">
        <f aca="false">ASC(E1031)</f>
        <v>ｱﾄﾓｷｾﾁﾝ塩酸塩</v>
      </c>
      <c r="P1031" s="16" t="n">
        <f aca="false">N(P1030)+IF($C1031=検索!$B$49,1,0)</f>
        <v>0</v>
      </c>
    </row>
    <row r="1032" customFormat="false" ht="15" hidden="false" customHeight="false" outlineLevel="0" collapsed="false">
      <c r="A1032" s="16" t="s">
        <v>221</v>
      </c>
      <c r="B1032" s="0" t="s">
        <v>2597</v>
      </c>
      <c r="C1032" s="0" t="n">
        <v>117</v>
      </c>
      <c r="D1032" s="0" t="str">
        <f aca="false">IFERROR(VLOOKUP($C1032,薬効分類マスタ!$A$2:$B$180,2,FALSE()),"未登録")</f>
        <v>精神神経用剤</v>
      </c>
      <c r="E1032" s="16" t="s">
        <v>2565</v>
      </c>
      <c r="F1032" s="16" t="s">
        <v>1172</v>
      </c>
      <c r="G1032" s="16" t="s">
        <v>2598</v>
      </c>
      <c r="H1032" s="16" t="s">
        <v>557</v>
      </c>
      <c r="I1032" s="0" t="n">
        <v>55.1</v>
      </c>
      <c r="J1032" s="16" t="s">
        <v>239</v>
      </c>
      <c r="K1032" s="0" t="str">
        <f aca="false">IFERROR(IF(VLOOKUP($C1032,薬効分類マスタ!$A$2:$E$180,5,FALSE())=0,"",VLOOKUP($C1032,薬効分類マスタ!$A$2:$E$180,5,FALSE())),"")</f>
        <v/>
      </c>
      <c r="L1032" s="17"/>
      <c r="M1032" s="0" t="str">
        <f aca="false">IF($K1032="","",IF($L1032&lt;&gt;"",$L1032,VLOOKUP($C1032,薬効分類マスタ!$A$2:$F$180,6,FALSE())))</f>
        <v/>
      </c>
      <c r="N1032" s="0" t="str">
        <f aca="false">ASC(G1032)</f>
        <v>ｱﾄﾓｷｾﾁﾝ錠40mg｢ﾀｶﾀ｣</v>
      </c>
      <c r="O1032" s="0" t="str">
        <f aca="false">ASC(E1032)</f>
        <v>ｱﾄﾓｷｾﾁﾝ塩酸塩</v>
      </c>
      <c r="P1032" s="16" t="n">
        <f aca="false">N(P1031)+IF($C1032=検索!$B$49,1,0)</f>
        <v>0</v>
      </c>
    </row>
    <row r="1033" customFormat="false" ht="15" hidden="false" customHeight="false" outlineLevel="0" collapsed="false">
      <c r="A1033" s="16" t="s">
        <v>221</v>
      </c>
      <c r="B1033" s="0" t="s">
        <v>2599</v>
      </c>
      <c r="C1033" s="0" t="n">
        <v>117</v>
      </c>
      <c r="D1033" s="0" t="str">
        <f aca="false">IFERROR(VLOOKUP($C1033,薬効分類マスタ!$A$2:$B$180,2,FALSE()),"未登録")</f>
        <v>精神神経用剤</v>
      </c>
      <c r="E1033" s="16" t="s">
        <v>2565</v>
      </c>
      <c r="F1033" s="16" t="s">
        <v>1172</v>
      </c>
      <c r="G1033" s="16" t="s">
        <v>2600</v>
      </c>
      <c r="H1033" s="16" t="s">
        <v>533</v>
      </c>
      <c r="I1033" s="0" t="n">
        <v>55.1</v>
      </c>
      <c r="J1033" s="16" t="s">
        <v>239</v>
      </c>
      <c r="K1033" s="0" t="str">
        <f aca="false">IFERROR(IF(VLOOKUP($C1033,薬効分類マスタ!$A$2:$E$180,5,FALSE())=0,"",VLOOKUP($C1033,薬効分類マスタ!$A$2:$E$180,5,FALSE())),"")</f>
        <v/>
      </c>
      <c r="L1033" s="17"/>
      <c r="M1033" s="0" t="str">
        <f aca="false">IF($K1033="","",IF($L1033&lt;&gt;"",$L1033,VLOOKUP($C1033,薬効分類マスタ!$A$2:$F$180,6,FALSE())))</f>
        <v/>
      </c>
      <c r="N1033" s="0" t="str">
        <f aca="false">ASC(G1033)</f>
        <v>ｱﾄﾓｷｾﾁﾝ錠40mg｢ﾄｰﾜ｣</v>
      </c>
      <c r="O1033" s="0" t="str">
        <f aca="false">ASC(E1033)</f>
        <v>ｱﾄﾓｷｾﾁﾝ塩酸塩</v>
      </c>
      <c r="P1033" s="16" t="n">
        <f aca="false">N(P1032)+IF($C1033=検索!$B$49,1,0)</f>
        <v>0</v>
      </c>
    </row>
    <row r="1034" customFormat="false" ht="15" hidden="false" customHeight="false" outlineLevel="0" collapsed="false">
      <c r="A1034" s="16" t="s">
        <v>221</v>
      </c>
      <c r="B1034" s="0" t="s">
        <v>2601</v>
      </c>
      <c r="C1034" s="0" t="n">
        <v>117</v>
      </c>
      <c r="D1034" s="0" t="str">
        <f aca="false">IFERROR(VLOOKUP($C1034,薬効分類マスタ!$A$2:$B$180,2,FALSE()),"未登録")</f>
        <v>精神神経用剤</v>
      </c>
      <c r="E1034" s="16" t="s">
        <v>2565</v>
      </c>
      <c r="F1034" s="16" t="s">
        <v>1172</v>
      </c>
      <c r="G1034" s="16" t="s">
        <v>2602</v>
      </c>
      <c r="H1034" s="16" t="s">
        <v>1165</v>
      </c>
      <c r="I1034" s="0" t="n">
        <v>55.1</v>
      </c>
      <c r="J1034" s="16" t="s">
        <v>239</v>
      </c>
      <c r="K1034" s="0" t="str">
        <f aca="false">IFERROR(IF(VLOOKUP($C1034,薬効分類マスタ!$A$2:$E$180,5,FALSE())=0,"",VLOOKUP($C1034,薬効分類マスタ!$A$2:$E$180,5,FALSE())),"")</f>
        <v/>
      </c>
      <c r="L1034" s="17"/>
      <c r="M1034" s="0" t="str">
        <f aca="false">IF($K1034="","",IF($L1034&lt;&gt;"",$L1034,VLOOKUP($C1034,薬効分類マスタ!$A$2:$F$180,6,FALSE())))</f>
        <v/>
      </c>
      <c r="N1034" s="0" t="str">
        <f aca="false">ASC(G1034)</f>
        <v>ｱﾄﾓｷｾﾁﾝ錠40mg｢ﾆﾌﾟﾛ｣</v>
      </c>
      <c r="O1034" s="0" t="str">
        <f aca="false">ASC(E1034)</f>
        <v>ｱﾄﾓｷｾﾁﾝ塩酸塩</v>
      </c>
      <c r="P1034" s="16" t="n">
        <f aca="false">N(P1033)+IF($C1034=検索!$B$49,1,0)</f>
        <v>0</v>
      </c>
    </row>
    <row r="1035" customFormat="false" ht="15" hidden="false" customHeight="false" outlineLevel="0" collapsed="false">
      <c r="A1035" s="16" t="s">
        <v>221</v>
      </c>
      <c r="B1035" s="0" t="s">
        <v>2603</v>
      </c>
      <c r="C1035" s="0" t="n">
        <v>117</v>
      </c>
      <c r="D1035" s="0" t="str">
        <f aca="false">IFERROR(VLOOKUP($C1035,薬効分類マスタ!$A$2:$B$180,2,FALSE()),"未登録")</f>
        <v>精神神経用剤</v>
      </c>
      <c r="E1035" s="16" t="s">
        <v>2565</v>
      </c>
      <c r="F1035" s="16" t="s">
        <v>1172</v>
      </c>
      <c r="G1035" s="16" t="s">
        <v>2604</v>
      </c>
      <c r="H1035" s="16" t="s">
        <v>527</v>
      </c>
      <c r="I1035" s="0" t="n">
        <v>84.9</v>
      </c>
      <c r="J1035" s="16" t="s">
        <v>239</v>
      </c>
      <c r="K1035" s="0" t="str">
        <f aca="false">IFERROR(IF(VLOOKUP($C1035,薬効分類マスタ!$A$2:$E$180,5,FALSE())=0,"",VLOOKUP($C1035,薬効分類マスタ!$A$2:$E$180,5,FALSE())),"")</f>
        <v/>
      </c>
      <c r="L1035" s="17"/>
      <c r="M1035" s="0" t="str">
        <f aca="false">IF($K1035="","",IF($L1035&lt;&gt;"",$L1035,VLOOKUP($C1035,薬効分類マスタ!$A$2:$F$180,6,FALSE())))</f>
        <v/>
      </c>
      <c r="N1035" s="0" t="str">
        <f aca="false">ASC(G1035)</f>
        <v>ｱﾄﾓｷｾﾁﾝ錠40mg｢JG｣</v>
      </c>
      <c r="O1035" s="0" t="str">
        <f aca="false">ASC(E1035)</f>
        <v>ｱﾄﾓｷｾﾁﾝ塩酸塩</v>
      </c>
      <c r="P1035" s="16" t="n">
        <f aca="false">N(P1034)+IF($C1035=検索!$B$49,1,0)</f>
        <v>0</v>
      </c>
    </row>
    <row r="1036" customFormat="false" ht="15" hidden="false" customHeight="false" outlineLevel="0" collapsed="false">
      <c r="A1036" s="16" t="s">
        <v>221</v>
      </c>
      <c r="B1036" s="0" t="s">
        <v>2605</v>
      </c>
      <c r="C1036" s="0" t="n">
        <v>117</v>
      </c>
      <c r="D1036" s="0" t="str">
        <f aca="false">IFERROR(VLOOKUP($C1036,薬効分類マスタ!$A$2:$B$180,2,FALSE()),"未登録")</f>
        <v>精神神経用剤</v>
      </c>
      <c r="E1036" s="16" t="s">
        <v>2565</v>
      </c>
      <c r="F1036" s="16" t="s">
        <v>2606</v>
      </c>
      <c r="G1036" s="16" t="s">
        <v>2607</v>
      </c>
      <c r="H1036" s="16" t="s">
        <v>2608</v>
      </c>
      <c r="I1036" s="0" t="n">
        <v>61.7</v>
      </c>
      <c r="J1036" s="16" t="s">
        <v>232</v>
      </c>
      <c r="K1036" s="0" t="str">
        <f aca="false">IFERROR(IF(VLOOKUP($C1036,薬効分類マスタ!$A$2:$E$180,5,FALSE())=0,"",VLOOKUP($C1036,薬効分類マスタ!$A$2:$E$180,5,FALSE())),"")</f>
        <v/>
      </c>
      <c r="L1036" s="17"/>
      <c r="M1036" s="0" t="str">
        <f aca="false">IF($K1036="","",IF($L1036&lt;&gt;"",$L1036,VLOOKUP($C1036,薬効分類マスタ!$A$2:$F$180,6,FALSE())))</f>
        <v/>
      </c>
      <c r="N1036" s="0" t="str">
        <f aca="false">ASC(G1036)</f>
        <v>ｽﾄﾗﾃﾗｶﾌﾟｾﾙ5mg</v>
      </c>
      <c r="O1036" s="0" t="str">
        <f aca="false">ASC(E1036)</f>
        <v>ｱﾄﾓｷｾﾁﾝ塩酸塩</v>
      </c>
      <c r="P1036" s="16" t="n">
        <f aca="false">N(P1035)+IF($C1036=検索!$B$49,1,0)</f>
        <v>0</v>
      </c>
    </row>
    <row r="1037" customFormat="false" ht="15" hidden="false" customHeight="false" outlineLevel="0" collapsed="false">
      <c r="A1037" s="16" t="s">
        <v>221</v>
      </c>
      <c r="B1037" s="0" t="s">
        <v>2609</v>
      </c>
      <c r="C1037" s="0" t="n">
        <v>117</v>
      </c>
      <c r="D1037" s="0" t="str">
        <f aca="false">IFERROR(VLOOKUP($C1037,薬効分類マスタ!$A$2:$B$180,2,FALSE()),"未登録")</f>
        <v>精神神経用剤</v>
      </c>
      <c r="E1037" s="16" t="s">
        <v>2565</v>
      </c>
      <c r="F1037" s="16" t="s">
        <v>2606</v>
      </c>
      <c r="G1037" s="16" t="s">
        <v>2610</v>
      </c>
      <c r="H1037" s="16" t="s">
        <v>385</v>
      </c>
      <c r="I1037" s="0" t="n">
        <v>38.3</v>
      </c>
      <c r="J1037" s="16" t="s">
        <v>239</v>
      </c>
      <c r="K1037" s="0" t="str">
        <f aca="false">IFERROR(IF(VLOOKUP($C1037,薬効分類マスタ!$A$2:$E$180,5,FALSE())=0,"",VLOOKUP($C1037,薬効分類マスタ!$A$2:$E$180,5,FALSE())),"")</f>
        <v/>
      </c>
      <c r="L1037" s="17"/>
      <c r="M1037" s="0" t="str">
        <f aca="false">IF($K1037="","",IF($L1037&lt;&gt;"",$L1037,VLOOKUP($C1037,薬効分類マスタ!$A$2:$F$180,6,FALSE())))</f>
        <v/>
      </c>
      <c r="N1037" s="0" t="str">
        <f aca="false">ASC(G1037)</f>
        <v>ｱﾄﾓｷｾﾁﾝｶﾌﾟｾﾙ5mg｢ｻﾜｲ｣</v>
      </c>
      <c r="O1037" s="0" t="str">
        <f aca="false">ASC(E1037)</f>
        <v>ｱﾄﾓｷｾﾁﾝ塩酸塩</v>
      </c>
      <c r="P1037" s="16" t="n">
        <f aca="false">N(P1036)+IF($C1037=検索!$B$49,1,0)</f>
        <v>0</v>
      </c>
    </row>
    <row r="1038" customFormat="false" ht="15" hidden="false" customHeight="false" outlineLevel="0" collapsed="false">
      <c r="A1038" s="16" t="s">
        <v>221</v>
      </c>
      <c r="B1038" s="0" t="s">
        <v>2611</v>
      </c>
      <c r="C1038" s="0" t="n">
        <v>117</v>
      </c>
      <c r="D1038" s="0" t="str">
        <f aca="false">IFERROR(VLOOKUP($C1038,薬効分類マスタ!$A$2:$B$180,2,FALSE()),"未登録")</f>
        <v>精神神経用剤</v>
      </c>
      <c r="E1038" s="16" t="s">
        <v>2565</v>
      </c>
      <c r="F1038" s="16" t="s">
        <v>2606</v>
      </c>
      <c r="G1038" s="16" t="s">
        <v>2612</v>
      </c>
      <c r="H1038" s="16" t="s">
        <v>536</v>
      </c>
      <c r="I1038" s="0" t="n">
        <v>38.3</v>
      </c>
      <c r="J1038" s="16" t="s">
        <v>239</v>
      </c>
      <c r="K1038" s="0" t="str">
        <f aca="false">IFERROR(IF(VLOOKUP($C1038,薬効分類マスタ!$A$2:$E$180,5,FALSE())=0,"",VLOOKUP($C1038,薬効分類マスタ!$A$2:$E$180,5,FALSE())),"")</f>
        <v/>
      </c>
      <c r="L1038" s="17"/>
      <c r="M1038" s="0" t="str">
        <f aca="false">IF($K1038="","",IF($L1038&lt;&gt;"",$L1038,VLOOKUP($C1038,薬効分類マスタ!$A$2:$F$180,6,FALSE())))</f>
        <v/>
      </c>
      <c r="N1038" s="0" t="str">
        <f aca="false">ASC(G1038)</f>
        <v>ｱﾄﾓｷｾﾁﾝｶﾌﾟｾﾙ5mg｢日医工｣</v>
      </c>
      <c r="O1038" s="0" t="str">
        <f aca="false">ASC(E1038)</f>
        <v>ｱﾄﾓｷｾﾁﾝ塩酸塩</v>
      </c>
      <c r="P1038" s="16" t="n">
        <f aca="false">N(P1037)+IF($C1038=検索!$B$49,1,0)</f>
        <v>0</v>
      </c>
    </row>
    <row r="1039" customFormat="false" ht="15" hidden="false" customHeight="false" outlineLevel="0" collapsed="false">
      <c r="A1039" s="16" t="s">
        <v>221</v>
      </c>
      <c r="B1039" s="0" t="s">
        <v>2613</v>
      </c>
      <c r="C1039" s="0" t="n">
        <v>117</v>
      </c>
      <c r="D1039" s="0" t="str">
        <f aca="false">IFERROR(VLOOKUP($C1039,薬効分類マスタ!$A$2:$B$180,2,FALSE()),"未登録")</f>
        <v>精神神経用剤</v>
      </c>
      <c r="E1039" s="16" t="s">
        <v>2565</v>
      </c>
      <c r="F1039" s="16" t="s">
        <v>2606</v>
      </c>
      <c r="G1039" s="16" t="s">
        <v>2614</v>
      </c>
      <c r="H1039" s="16" t="s">
        <v>238</v>
      </c>
      <c r="I1039" s="0" t="n">
        <v>38.3</v>
      </c>
      <c r="J1039" s="16" t="s">
        <v>239</v>
      </c>
      <c r="K1039" s="0" t="str">
        <f aca="false">IFERROR(IF(VLOOKUP($C1039,薬効分類マスタ!$A$2:$E$180,5,FALSE())=0,"",VLOOKUP($C1039,薬効分類マスタ!$A$2:$E$180,5,FALSE())),"")</f>
        <v/>
      </c>
      <c r="L1039" s="17"/>
      <c r="M1039" s="0" t="str">
        <f aca="false">IF($K1039="","",IF($L1039&lt;&gt;"",$L1039,VLOOKUP($C1039,薬効分類マスタ!$A$2:$F$180,6,FALSE())))</f>
        <v/>
      </c>
      <c r="N1039" s="0" t="str">
        <f aca="false">ASC(G1039)</f>
        <v>ｱﾄﾓｷｾﾁﾝｶﾌﾟｾﾙ5mg｢ｱﾒﾙ｣</v>
      </c>
      <c r="O1039" s="0" t="str">
        <f aca="false">ASC(E1039)</f>
        <v>ｱﾄﾓｷｾﾁﾝ塩酸塩</v>
      </c>
      <c r="P1039" s="16" t="n">
        <f aca="false">N(P1038)+IF($C1039=検索!$B$49,1,0)</f>
        <v>0</v>
      </c>
    </row>
    <row r="1040" customFormat="false" ht="15" hidden="false" customHeight="false" outlineLevel="0" collapsed="false">
      <c r="A1040" s="16" t="s">
        <v>221</v>
      </c>
      <c r="B1040" s="0" t="s">
        <v>2615</v>
      </c>
      <c r="C1040" s="0" t="n">
        <v>117</v>
      </c>
      <c r="D1040" s="0" t="str">
        <f aca="false">IFERROR(VLOOKUP($C1040,薬効分類マスタ!$A$2:$B$180,2,FALSE()),"未登録")</f>
        <v>精神神経用剤</v>
      </c>
      <c r="E1040" s="16" t="s">
        <v>2565</v>
      </c>
      <c r="F1040" s="16" t="s">
        <v>2606</v>
      </c>
      <c r="G1040" s="16" t="s">
        <v>2616</v>
      </c>
      <c r="H1040" s="16" t="s">
        <v>950</v>
      </c>
      <c r="I1040" s="0" t="n">
        <v>38.3</v>
      </c>
      <c r="J1040" s="16" t="s">
        <v>239</v>
      </c>
      <c r="K1040" s="0" t="str">
        <f aca="false">IFERROR(IF(VLOOKUP($C1040,薬効分類マスタ!$A$2:$E$180,5,FALSE())=0,"",VLOOKUP($C1040,薬効分類マスタ!$A$2:$E$180,5,FALSE())),"")</f>
        <v/>
      </c>
      <c r="L1040" s="17"/>
      <c r="M1040" s="0" t="str">
        <f aca="false">IF($K1040="","",IF($L1040&lt;&gt;"",$L1040,VLOOKUP($C1040,薬効分類マスタ!$A$2:$F$180,6,FALSE())))</f>
        <v/>
      </c>
      <c r="N1040" s="0" t="str">
        <f aca="false">ASC(G1040)</f>
        <v>ｱﾄﾓｷｾﾁﾝｶﾌﾟｾﾙ5mg｢VTRS｣</v>
      </c>
      <c r="O1040" s="0" t="str">
        <f aca="false">ASC(E1040)</f>
        <v>ｱﾄﾓｷｾﾁﾝ塩酸塩</v>
      </c>
      <c r="P1040" s="16" t="n">
        <f aca="false">N(P1039)+IF($C1040=検索!$B$49,1,0)</f>
        <v>0</v>
      </c>
    </row>
    <row r="1041" customFormat="false" ht="15" hidden="false" customHeight="false" outlineLevel="0" collapsed="false">
      <c r="A1041" s="16" t="s">
        <v>221</v>
      </c>
      <c r="B1041" s="0" t="s">
        <v>2617</v>
      </c>
      <c r="C1041" s="0" t="n">
        <v>117</v>
      </c>
      <c r="D1041" s="0" t="str">
        <f aca="false">IFERROR(VLOOKUP($C1041,薬効分類マスタ!$A$2:$B$180,2,FALSE()),"未登録")</f>
        <v>精神神経用剤</v>
      </c>
      <c r="E1041" s="16" t="s">
        <v>2565</v>
      </c>
      <c r="F1041" s="16" t="s">
        <v>1778</v>
      </c>
      <c r="G1041" s="16" t="s">
        <v>2618</v>
      </c>
      <c r="H1041" s="16" t="s">
        <v>2608</v>
      </c>
      <c r="I1041" s="0" t="n">
        <v>93</v>
      </c>
      <c r="J1041" s="16" t="s">
        <v>232</v>
      </c>
      <c r="K1041" s="0" t="str">
        <f aca="false">IFERROR(IF(VLOOKUP($C1041,薬効分類マスタ!$A$2:$E$180,5,FALSE())=0,"",VLOOKUP($C1041,薬効分類マスタ!$A$2:$E$180,5,FALSE())),"")</f>
        <v/>
      </c>
      <c r="L1041" s="17"/>
      <c r="M1041" s="0" t="str">
        <f aca="false">IF($K1041="","",IF($L1041&lt;&gt;"",$L1041,VLOOKUP($C1041,薬効分類マスタ!$A$2:$F$180,6,FALSE())))</f>
        <v/>
      </c>
      <c r="N1041" s="0" t="str">
        <f aca="false">ASC(G1041)</f>
        <v>ｽﾄﾗﾃﾗｶﾌﾟｾﾙ10mg</v>
      </c>
      <c r="O1041" s="0" t="str">
        <f aca="false">ASC(E1041)</f>
        <v>ｱﾄﾓｷｾﾁﾝ塩酸塩</v>
      </c>
      <c r="P1041" s="16" t="n">
        <f aca="false">N(P1040)+IF($C1041=検索!$B$49,1,0)</f>
        <v>0</v>
      </c>
    </row>
    <row r="1042" customFormat="false" ht="15" hidden="false" customHeight="false" outlineLevel="0" collapsed="false">
      <c r="A1042" s="16" t="s">
        <v>221</v>
      </c>
      <c r="B1042" s="0" t="s">
        <v>2619</v>
      </c>
      <c r="C1042" s="0" t="n">
        <v>117</v>
      </c>
      <c r="D1042" s="0" t="str">
        <f aca="false">IFERROR(VLOOKUP($C1042,薬効分類マスタ!$A$2:$B$180,2,FALSE()),"未登録")</f>
        <v>精神神経用剤</v>
      </c>
      <c r="E1042" s="16" t="s">
        <v>2565</v>
      </c>
      <c r="F1042" s="16" t="s">
        <v>1778</v>
      </c>
      <c r="G1042" s="16" t="s">
        <v>2620</v>
      </c>
      <c r="H1042" s="16" t="s">
        <v>385</v>
      </c>
      <c r="I1042" s="0" t="n">
        <v>43.5</v>
      </c>
      <c r="J1042" s="16" t="s">
        <v>239</v>
      </c>
      <c r="K1042" s="0" t="str">
        <f aca="false">IFERROR(IF(VLOOKUP($C1042,薬効分類マスタ!$A$2:$E$180,5,FALSE())=0,"",VLOOKUP($C1042,薬効分類マスタ!$A$2:$E$180,5,FALSE())),"")</f>
        <v/>
      </c>
      <c r="L1042" s="17"/>
      <c r="M1042" s="0" t="str">
        <f aca="false">IF($K1042="","",IF($L1042&lt;&gt;"",$L1042,VLOOKUP($C1042,薬効分類マスタ!$A$2:$F$180,6,FALSE())))</f>
        <v/>
      </c>
      <c r="N1042" s="0" t="str">
        <f aca="false">ASC(G1042)</f>
        <v>ｱﾄﾓｷｾﾁﾝｶﾌﾟｾﾙ10mg｢ｻﾜｲ｣</v>
      </c>
      <c r="O1042" s="0" t="str">
        <f aca="false">ASC(E1042)</f>
        <v>ｱﾄﾓｷｾﾁﾝ塩酸塩</v>
      </c>
      <c r="P1042" s="16" t="n">
        <f aca="false">N(P1041)+IF($C1042=検索!$B$49,1,0)</f>
        <v>0</v>
      </c>
    </row>
    <row r="1043" customFormat="false" ht="15" hidden="false" customHeight="false" outlineLevel="0" collapsed="false">
      <c r="A1043" s="16" t="s">
        <v>221</v>
      </c>
      <c r="B1043" s="0" t="s">
        <v>2621</v>
      </c>
      <c r="C1043" s="0" t="n">
        <v>117</v>
      </c>
      <c r="D1043" s="0" t="str">
        <f aca="false">IFERROR(VLOOKUP($C1043,薬効分類マスタ!$A$2:$B$180,2,FALSE()),"未登録")</f>
        <v>精神神経用剤</v>
      </c>
      <c r="E1043" s="16" t="s">
        <v>2565</v>
      </c>
      <c r="F1043" s="16" t="s">
        <v>1778</v>
      </c>
      <c r="G1043" s="16" t="s">
        <v>2622</v>
      </c>
      <c r="H1043" s="16" t="s">
        <v>536</v>
      </c>
      <c r="I1043" s="0" t="n">
        <v>43.5</v>
      </c>
      <c r="J1043" s="16" t="s">
        <v>239</v>
      </c>
      <c r="K1043" s="0" t="str">
        <f aca="false">IFERROR(IF(VLOOKUP($C1043,薬効分類マスタ!$A$2:$E$180,5,FALSE())=0,"",VLOOKUP($C1043,薬効分類マスタ!$A$2:$E$180,5,FALSE())),"")</f>
        <v/>
      </c>
      <c r="L1043" s="17"/>
      <c r="M1043" s="0" t="str">
        <f aca="false">IF($K1043="","",IF($L1043&lt;&gt;"",$L1043,VLOOKUP($C1043,薬効分類マスタ!$A$2:$F$180,6,FALSE())))</f>
        <v/>
      </c>
      <c r="N1043" s="0" t="str">
        <f aca="false">ASC(G1043)</f>
        <v>ｱﾄﾓｷｾﾁﾝｶﾌﾟｾﾙ10mg｢日医工｣</v>
      </c>
      <c r="O1043" s="0" t="str">
        <f aca="false">ASC(E1043)</f>
        <v>ｱﾄﾓｷｾﾁﾝ塩酸塩</v>
      </c>
      <c r="P1043" s="16" t="n">
        <f aca="false">N(P1042)+IF($C1043=検索!$B$49,1,0)</f>
        <v>0</v>
      </c>
    </row>
    <row r="1044" customFormat="false" ht="15" hidden="false" customHeight="false" outlineLevel="0" collapsed="false">
      <c r="A1044" s="16" t="s">
        <v>221</v>
      </c>
      <c r="B1044" s="0" t="s">
        <v>2623</v>
      </c>
      <c r="C1044" s="0" t="n">
        <v>117</v>
      </c>
      <c r="D1044" s="0" t="str">
        <f aca="false">IFERROR(VLOOKUP($C1044,薬効分類マスタ!$A$2:$B$180,2,FALSE()),"未登録")</f>
        <v>精神神経用剤</v>
      </c>
      <c r="E1044" s="16" t="s">
        <v>2565</v>
      </c>
      <c r="F1044" s="16" t="s">
        <v>1778</v>
      </c>
      <c r="G1044" s="16" t="s">
        <v>2624</v>
      </c>
      <c r="H1044" s="16" t="s">
        <v>238</v>
      </c>
      <c r="I1044" s="0" t="n">
        <v>43.5</v>
      </c>
      <c r="J1044" s="16" t="s">
        <v>239</v>
      </c>
      <c r="K1044" s="0" t="str">
        <f aca="false">IFERROR(IF(VLOOKUP($C1044,薬効分類マスタ!$A$2:$E$180,5,FALSE())=0,"",VLOOKUP($C1044,薬効分類マスタ!$A$2:$E$180,5,FALSE())),"")</f>
        <v/>
      </c>
      <c r="L1044" s="17"/>
      <c r="M1044" s="0" t="str">
        <f aca="false">IF($K1044="","",IF($L1044&lt;&gt;"",$L1044,VLOOKUP($C1044,薬効分類マスタ!$A$2:$F$180,6,FALSE())))</f>
        <v/>
      </c>
      <c r="N1044" s="0" t="str">
        <f aca="false">ASC(G1044)</f>
        <v>ｱﾄﾓｷｾﾁﾝｶﾌﾟｾﾙ10mg｢ｱﾒﾙ｣</v>
      </c>
      <c r="O1044" s="0" t="str">
        <f aca="false">ASC(E1044)</f>
        <v>ｱﾄﾓｷｾﾁﾝ塩酸塩</v>
      </c>
      <c r="P1044" s="16" t="n">
        <f aca="false">N(P1043)+IF($C1044=検索!$B$49,1,0)</f>
        <v>0</v>
      </c>
    </row>
    <row r="1045" customFormat="false" ht="15" hidden="false" customHeight="false" outlineLevel="0" collapsed="false">
      <c r="A1045" s="16" t="s">
        <v>221</v>
      </c>
      <c r="B1045" s="0" t="s">
        <v>2625</v>
      </c>
      <c r="C1045" s="0" t="n">
        <v>117</v>
      </c>
      <c r="D1045" s="0" t="str">
        <f aca="false">IFERROR(VLOOKUP($C1045,薬効分類マスタ!$A$2:$B$180,2,FALSE()),"未登録")</f>
        <v>精神神経用剤</v>
      </c>
      <c r="E1045" s="16" t="s">
        <v>2565</v>
      </c>
      <c r="F1045" s="16" t="s">
        <v>1778</v>
      </c>
      <c r="G1045" s="16" t="s">
        <v>2626</v>
      </c>
      <c r="H1045" s="16" t="s">
        <v>950</v>
      </c>
      <c r="I1045" s="0" t="n">
        <v>43.5</v>
      </c>
      <c r="J1045" s="16" t="s">
        <v>239</v>
      </c>
      <c r="K1045" s="0" t="str">
        <f aca="false">IFERROR(IF(VLOOKUP($C1045,薬効分類マスタ!$A$2:$E$180,5,FALSE())=0,"",VLOOKUP($C1045,薬効分類マスタ!$A$2:$E$180,5,FALSE())),"")</f>
        <v/>
      </c>
      <c r="L1045" s="17"/>
      <c r="M1045" s="0" t="str">
        <f aca="false">IF($K1045="","",IF($L1045&lt;&gt;"",$L1045,VLOOKUP($C1045,薬効分類マスタ!$A$2:$F$180,6,FALSE())))</f>
        <v/>
      </c>
      <c r="N1045" s="0" t="str">
        <f aca="false">ASC(G1045)</f>
        <v>ｱﾄﾓｷｾﾁﾝｶﾌﾟｾﾙ10mg｢VTRS｣</v>
      </c>
      <c r="O1045" s="0" t="str">
        <f aca="false">ASC(E1045)</f>
        <v>ｱﾄﾓｷｾﾁﾝ塩酸塩</v>
      </c>
      <c r="P1045" s="16" t="n">
        <f aca="false">N(P1044)+IF($C1045=検索!$B$49,1,0)</f>
        <v>0</v>
      </c>
    </row>
    <row r="1046" customFormat="false" ht="15" hidden="false" customHeight="false" outlineLevel="0" collapsed="false">
      <c r="A1046" s="16" t="s">
        <v>221</v>
      </c>
      <c r="B1046" s="0" t="s">
        <v>2627</v>
      </c>
      <c r="C1046" s="0" t="n">
        <v>117</v>
      </c>
      <c r="D1046" s="0" t="str">
        <f aca="false">IFERROR(VLOOKUP($C1046,薬効分類マスタ!$A$2:$B$180,2,FALSE()),"未登録")</f>
        <v>精神神経用剤</v>
      </c>
      <c r="E1046" s="16" t="s">
        <v>2565</v>
      </c>
      <c r="F1046" s="16" t="s">
        <v>1116</v>
      </c>
      <c r="G1046" s="16" t="s">
        <v>2628</v>
      </c>
      <c r="H1046" s="16" t="s">
        <v>2608</v>
      </c>
      <c r="I1046" s="0" t="n">
        <v>125.1</v>
      </c>
      <c r="J1046" s="16" t="s">
        <v>232</v>
      </c>
      <c r="K1046" s="0" t="str">
        <f aca="false">IFERROR(IF(VLOOKUP($C1046,薬効分類マスタ!$A$2:$E$180,5,FALSE())=0,"",VLOOKUP($C1046,薬効分類マスタ!$A$2:$E$180,5,FALSE())),"")</f>
        <v/>
      </c>
      <c r="L1046" s="17"/>
      <c r="M1046" s="0" t="str">
        <f aca="false">IF($K1046="","",IF($L1046&lt;&gt;"",$L1046,VLOOKUP($C1046,薬効分類マスタ!$A$2:$F$180,6,FALSE())))</f>
        <v/>
      </c>
      <c r="N1046" s="0" t="str">
        <f aca="false">ASC(G1046)</f>
        <v>ｽﾄﾗﾃﾗｶﾌﾟｾﾙ25mg</v>
      </c>
      <c r="O1046" s="0" t="str">
        <f aca="false">ASC(E1046)</f>
        <v>ｱﾄﾓｷｾﾁﾝ塩酸塩</v>
      </c>
      <c r="P1046" s="16" t="n">
        <f aca="false">N(P1045)+IF($C1046=検索!$B$49,1,0)</f>
        <v>0</v>
      </c>
    </row>
    <row r="1047" customFormat="false" ht="15" hidden="false" customHeight="false" outlineLevel="0" collapsed="false">
      <c r="A1047" s="16" t="s">
        <v>221</v>
      </c>
      <c r="B1047" s="0" t="s">
        <v>2629</v>
      </c>
      <c r="C1047" s="0" t="n">
        <v>117</v>
      </c>
      <c r="D1047" s="0" t="str">
        <f aca="false">IFERROR(VLOOKUP($C1047,薬効分類マスタ!$A$2:$B$180,2,FALSE()),"未登録")</f>
        <v>精神神経用剤</v>
      </c>
      <c r="E1047" s="16" t="s">
        <v>2565</v>
      </c>
      <c r="F1047" s="16" t="s">
        <v>1116</v>
      </c>
      <c r="G1047" s="16" t="s">
        <v>2630</v>
      </c>
      <c r="H1047" s="16" t="s">
        <v>385</v>
      </c>
      <c r="I1047" s="0" t="n">
        <v>53.6</v>
      </c>
      <c r="J1047" s="16" t="s">
        <v>239</v>
      </c>
      <c r="K1047" s="0" t="str">
        <f aca="false">IFERROR(IF(VLOOKUP($C1047,薬効分類マスタ!$A$2:$E$180,5,FALSE())=0,"",VLOOKUP($C1047,薬効分類マスタ!$A$2:$E$180,5,FALSE())),"")</f>
        <v/>
      </c>
      <c r="L1047" s="17"/>
      <c r="M1047" s="0" t="str">
        <f aca="false">IF($K1047="","",IF($L1047&lt;&gt;"",$L1047,VLOOKUP($C1047,薬効分類マスタ!$A$2:$F$180,6,FALSE())))</f>
        <v/>
      </c>
      <c r="N1047" s="0" t="str">
        <f aca="false">ASC(G1047)</f>
        <v>ｱﾄﾓｷｾﾁﾝｶﾌﾟｾﾙ25mg｢ｻﾜｲ｣</v>
      </c>
      <c r="O1047" s="0" t="str">
        <f aca="false">ASC(E1047)</f>
        <v>ｱﾄﾓｷｾﾁﾝ塩酸塩</v>
      </c>
      <c r="P1047" s="16" t="n">
        <f aca="false">N(P1046)+IF($C1047=検索!$B$49,1,0)</f>
        <v>0</v>
      </c>
    </row>
    <row r="1048" customFormat="false" ht="15" hidden="false" customHeight="false" outlineLevel="0" collapsed="false">
      <c r="A1048" s="16" t="s">
        <v>221</v>
      </c>
      <c r="B1048" s="0" t="s">
        <v>2631</v>
      </c>
      <c r="C1048" s="0" t="n">
        <v>117</v>
      </c>
      <c r="D1048" s="0" t="str">
        <f aca="false">IFERROR(VLOOKUP($C1048,薬効分類マスタ!$A$2:$B$180,2,FALSE()),"未登録")</f>
        <v>精神神経用剤</v>
      </c>
      <c r="E1048" s="16" t="s">
        <v>2565</v>
      </c>
      <c r="F1048" s="16" t="s">
        <v>1116</v>
      </c>
      <c r="G1048" s="16" t="s">
        <v>2632</v>
      </c>
      <c r="H1048" s="16" t="s">
        <v>536</v>
      </c>
      <c r="I1048" s="0" t="n">
        <v>53.6</v>
      </c>
      <c r="J1048" s="16" t="s">
        <v>239</v>
      </c>
      <c r="K1048" s="0" t="str">
        <f aca="false">IFERROR(IF(VLOOKUP($C1048,薬効分類マスタ!$A$2:$E$180,5,FALSE())=0,"",VLOOKUP($C1048,薬効分類マスタ!$A$2:$E$180,5,FALSE())),"")</f>
        <v/>
      </c>
      <c r="L1048" s="17"/>
      <c r="M1048" s="0" t="str">
        <f aca="false">IF($K1048="","",IF($L1048&lt;&gt;"",$L1048,VLOOKUP($C1048,薬効分類マスタ!$A$2:$F$180,6,FALSE())))</f>
        <v/>
      </c>
      <c r="N1048" s="0" t="str">
        <f aca="false">ASC(G1048)</f>
        <v>ｱﾄﾓｷｾﾁﾝｶﾌﾟｾﾙ25mg｢日医工｣</v>
      </c>
      <c r="O1048" s="0" t="str">
        <f aca="false">ASC(E1048)</f>
        <v>ｱﾄﾓｷｾﾁﾝ塩酸塩</v>
      </c>
      <c r="P1048" s="16" t="n">
        <f aca="false">N(P1047)+IF($C1048=検索!$B$49,1,0)</f>
        <v>0</v>
      </c>
    </row>
    <row r="1049" customFormat="false" ht="15" hidden="false" customHeight="false" outlineLevel="0" collapsed="false">
      <c r="A1049" s="16" t="s">
        <v>221</v>
      </c>
      <c r="B1049" s="0" t="s">
        <v>2633</v>
      </c>
      <c r="C1049" s="0" t="n">
        <v>117</v>
      </c>
      <c r="D1049" s="0" t="str">
        <f aca="false">IFERROR(VLOOKUP($C1049,薬効分類マスタ!$A$2:$B$180,2,FALSE()),"未登録")</f>
        <v>精神神経用剤</v>
      </c>
      <c r="E1049" s="16" t="s">
        <v>2565</v>
      </c>
      <c r="F1049" s="16" t="s">
        <v>1116</v>
      </c>
      <c r="G1049" s="16" t="s">
        <v>2634</v>
      </c>
      <c r="H1049" s="16" t="s">
        <v>238</v>
      </c>
      <c r="I1049" s="0" t="n">
        <v>53.6</v>
      </c>
      <c r="J1049" s="16" t="s">
        <v>239</v>
      </c>
      <c r="K1049" s="0" t="str">
        <f aca="false">IFERROR(IF(VLOOKUP($C1049,薬効分類マスタ!$A$2:$E$180,5,FALSE())=0,"",VLOOKUP($C1049,薬効分類マスタ!$A$2:$E$180,5,FALSE())),"")</f>
        <v/>
      </c>
      <c r="L1049" s="17"/>
      <c r="M1049" s="0" t="str">
        <f aca="false">IF($K1049="","",IF($L1049&lt;&gt;"",$L1049,VLOOKUP($C1049,薬効分類マスタ!$A$2:$F$180,6,FALSE())))</f>
        <v/>
      </c>
      <c r="N1049" s="0" t="str">
        <f aca="false">ASC(G1049)</f>
        <v>ｱﾄﾓｷｾﾁﾝｶﾌﾟｾﾙ25mg｢ｱﾒﾙ｣</v>
      </c>
      <c r="O1049" s="0" t="str">
        <f aca="false">ASC(E1049)</f>
        <v>ｱﾄﾓｷｾﾁﾝ塩酸塩</v>
      </c>
      <c r="P1049" s="16" t="n">
        <f aca="false">N(P1048)+IF($C1049=検索!$B$49,1,0)</f>
        <v>0</v>
      </c>
    </row>
    <row r="1050" customFormat="false" ht="15" hidden="false" customHeight="false" outlineLevel="0" collapsed="false">
      <c r="A1050" s="16" t="s">
        <v>221</v>
      </c>
      <c r="B1050" s="0" t="s">
        <v>2635</v>
      </c>
      <c r="C1050" s="0" t="n">
        <v>117</v>
      </c>
      <c r="D1050" s="0" t="str">
        <f aca="false">IFERROR(VLOOKUP($C1050,薬効分類マスタ!$A$2:$B$180,2,FALSE()),"未登録")</f>
        <v>精神神経用剤</v>
      </c>
      <c r="E1050" s="16" t="s">
        <v>2565</v>
      </c>
      <c r="F1050" s="16" t="s">
        <v>1116</v>
      </c>
      <c r="G1050" s="16" t="s">
        <v>2636</v>
      </c>
      <c r="H1050" s="16" t="s">
        <v>950</v>
      </c>
      <c r="I1050" s="0" t="n">
        <v>53.6</v>
      </c>
      <c r="J1050" s="16" t="s">
        <v>239</v>
      </c>
      <c r="K1050" s="0" t="str">
        <f aca="false">IFERROR(IF(VLOOKUP($C1050,薬効分類マスタ!$A$2:$E$180,5,FALSE())=0,"",VLOOKUP($C1050,薬効分類マスタ!$A$2:$E$180,5,FALSE())),"")</f>
        <v/>
      </c>
      <c r="L1050" s="17"/>
      <c r="M1050" s="0" t="str">
        <f aca="false">IF($K1050="","",IF($L1050&lt;&gt;"",$L1050,VLOOKUP($C1050,薬効分類マスタ!$A$2:$F$180,6,FALSE())))</f>
        <v/>
      </c>
      <c r="N1050" s="0" t="str">
        <f aca="false">ASC(G1050)</f>
        <v>ｱﾄﾓｷｾﾁﾝｶﾌﾟｾﾙ25mg｢VTRS｣</v>
      </c>
      <c r="O1050" s="0" t="str">
        <f aca="false">ASC(E1050)</f>
        <v>ｱﾄﾓｷｾﾁﾝ塩酸塩</v>
      </c>
      <c r="P1050" s="16" t="n">
        <f aca="false">N(P1049)+IF($C1050=検索!$B$49,1,0)</f>
        <v>0</v>
      </c>
    </row>
    <row r="1051" customFormat="false" ht="15" hidden="false" customHeight="false" outlineLevel="0" collapsed="false">
      <c r="A1051" s="16" t="s">
        <v>221</v>
      </c>
      <c r="B1051" s="0" t="s">
        <v>2637</v>
      </c>
      <c r="C1051" s="0" t="n">
        <v>117</v>
      </c>
      <c r="D1051" s="0" t="str">
        <f aca="false">IFERROR(VLOOKUP($C1051,薬効分類マスタ!$A$2:$B$180,2,FALSE()),"未登録")</f>
        <v>精神神経用剤</v>
      </c>
      <c r="E1051" s="16" t="s">
        <v>2565</v>
      </c>
      <c r="F1051" s="16" t="s">
        <v>2638</v>
      </c>
      <c r="G1051" s="16" t="s">
        <v>2639</v>
      </c>
      <c r="H1051" s="16" t="s">
        <v>2608</v>
      </c>
      <c r="I1051" s="0" t="n">
        <v>140.3</v>
      </c>
      <c r="J1051" s="16" t="s">
        <v>232</v>
      </c>
      <c r="K1051" s="0" t="str">
        <f aca="false">IFERROR(IF(VLOOKUP($C1051,薬効分類マスタ!$A$2:$E$180,5,FALSE())=0,"",VLOOKUP($C1051,薬効分類マスタ!$A$2:$E$180,5,FALSE())),"")</f>
        <v/>
      </c>
      <c r="L1051" s="17"/>
      <c r="M1051" s="0" t="str">
        <f aca="false">IF($K1051="","",IF($L1051&lt;&gt;"",$L1051,VLOOKUP($C1051,薬効分類マスタ!$A$2:$F$180,6,FALSE())))</f>
        <v/>
      </c>
      <c r="N1051" s="0" t="str">
        <f aca="false">ASC(G1051)</f>
        <v>ｽﾄﾗﾃﾗｶﾌﾟｾﾙ40mg</v>
      </c>
      <c r="O1051" s="0" t="str">
        <f aca="false">ASC(E1051)</f>
        <v>ｱﾄﾓｷｾﾁﾝ塩酸塩</v>
      </c>
      <c r="P1051" s="16" t="n">
        <f aca="false">N(P1050)+IF($C1051=検索!$B$49,1,0)</f>
        <v>0</v>
      </c>
    </row>
    <row r="1052" customFormat="false" ht="15" hidden="false" customHeight="false" outlineLevel="0" collapsed="false">
      <c r="A1052" s="16" t="s">
        <v>221</v>
      </c>
      <c r="B1052" s="0" t="s">
        <v>2640</v>
      </c>
      <c r="C1052" s="0" t="n">
        <v>117</v>
      </c>
      <c r="D1052" s="0" t="str">
        <f aca="false">IFERROR(VLOOKUP($C1052,薬効分類マスタ!$A$2:$B$180,2,FALSE()),"未登録")</f>
        <v>精神神経用剤</v>
      </c>
      <c r="E1052" s="16" t="s">
        <v>2565</v>
      </c>
      <c r="F1052" s="16" t="s">
        <v>2638</v>
      </c>
      <c r="G1052" s="16" t="s">
        <v>2641</v>
      </c>
      <c r="H1052" s="16" t="s">
        <v>385</v>
      </c>
      <c r="I1052" s="0" t="n">
        <v>55.1</v>
      </c>
      <c r="J1052" s="16" t="s">
        <v>239</v>
      </c>
      <c r="K1052" s="0" t="str">
        <f aca="false">IFERROR(IF(VLOOKUP($C1052,薬効分類マスタ!$A$2:$E$180,5,FALSE())=0,"",VLOOKUP($C1052,薬効分類マスタ!$A$2:$E$180,5,FALSE())),"")</f>
        <v/>
      </c>
      <c r="L1052" s="17"/>
      <c r="M1052" s="0" t="str">
        <f aca="false">IF($K1052="","",IF($L1052&lt;&gt;"",$L1052,VLOOKUP($C1052,薬効分類マスタ!$A$2:$F$180,6,FALSE())))</f>
        <v/>
      </c>
      <c r="N1052" s="0" t="str">
        <f aca="false">ASC(G1052)</f>
        <v>ｱﾄﾓｷｾﾁﾝｶﾌﾟｾﾙ40mg｢ｻﾜｲ｣</v>
      </c>
      <c r="O1052" s="0" t="str">
        <f aca="false">ASC(E1052)</f>
        <v>ｱﾄﾓｷｾﾁﾝ塩酸塩</v>
      </c>
      <c r="P1052" s="16" t="n">
        <f aca="false">N(P1051)+IF($C1052=検索!$B$49,1,0)</f>
        <v>0</v>
      </c>
    </row>
    <row r="1053" customFormat="false" ht="15" hidden="false" customHeight="false" outlineLevel="0" collapsed="false">
      <c r="A1053" s="16" t="s">
        <v>221</v>
      </c>
      <c r="B1053" s="0" t="s">
        <v>2642</v>
      </c>
      <c r="C1053" s="0" t="n">
        <v>117</v>
      </c>
      <c r="D1053" s="0" t="str">
        <f aca="false">IFERROR(VLOOKUP($C1053,薬効分類マスタ!$A$2:$B$180,2,FALSE()),"未登録")</f>
        <v>精神神経用剤</v>
      </c>
      <c r="E1053" s="16" t="s">
        <v>2565</v>
      </c>
      <c r="F1053" s="16" t="s">
        <v>2638</v>
      </c>
      <c r="G1053" s="16" t="s">
        <v>2643</v>
      </c>
      <c r="H1053" s="16" t="s">
        <v>536</v>
      </c>
      <c r="I1053" s="0" t="n">
        <v>55.1</v>
      </c>
      <c r="J1053" s="16" t="s">
        <v>239</v>
      </c>
      <c r="K1053" s="0" t="str">
        <f aca="false">IFERROR(IF(VLOOKUP($C1053,薬効分類マスタ!$A$2:$E$180,5,FALSE())=0,"",VLOOKUP($C1053,薬効分類マスタ!$A$2:$E$180,5,FALSE())),"")</f>
        <v/>
      </c>
      <c r="L1053" s="17"/>
      <c r="M1053" s="0" t="str">
        <f aca="false">IF($K1053="","",IF($L1053&lt;&gt;"",$L1053,VLOOKUP($C1053,薬効分類マスタ!$A$2:$F$180,6,FALSE())))</f>
        <v/>
      </c>
      <c r="N1053" s="0" t="str">
        <f aca="false">ASC(G1053)</f>
        <v>ｱﾄﾓｷｾﾁﾝｶﾌﾟｾﾙ40mg｢日医工｣</v>
      </c>
      <c r="O1053" s="0" t="str">
        <f aca="false">ASC(E1053)</f>
        <v>ｱﾄﾓｷｾﾁﾝ塩酸塩</v>
      </c>
      <c r="P1053" s="16" t="n">
        <f aca="false">N(P1052)+IF($C1053=検索!$B$49,1,0)</f>
        <v>0</v>
      </c>
    </row>
    <row r="1054" customFormat="false" ht="15" hidden="false" customHeight="false" outlineLevel="0" collapsed="false">
      <c r="A1054" s="16" t="s">
        <v>221</v>
      </c>
      <c r="B1054" s="0" t="s">
        <v>2644</v>
      </c>
      <c r="C1054" s="0" t="n">
        <v>117</v>
      </c>
      <c r="D1054" s="0" t="str">
        <f aca="false">IFERROR(VLOOKUP($C1054,薬効分類マスタ!$A$2:$B$180,2,FALSE()),"未登録")</f>
        <v>精神神経用剤</v>
      </c>
      <c r="E1054" s="16" t="s">
        <v>2565</v>
      </c>
      <c r="F1054" s="16" t="s">
        <v>2638</v>
      </c>
      <c r="G1054" s="16" t="s">
        <v>2645</v>
      </c>
      <c r="H1054" s="16" t="s">
        <v>238</v>
      </c>
      <c r="I1054" s="0" t="n">
        <v>55.1</v>
      </c>
      <c r="J1054" s="16" t="s">
        <v>239</v>
      </c>
      <c r="K1054" s="0" t="str">
        <f aca="false">IFERROR(IF(VLOOKUP($C1054,薬効分類マスタ!$A$2:$E$180,5,FALSE())=0,"",VLOOKUP($C1054,薬効分類マスタ!$A$2:$E$180,5,FALSE())),"")</f>
        <v/>
      </c>
      <c r="L1054" s="17"/>
      <c r="M1054" s="0" t="str">
        <f aca="false">IF($K1054="","",IF($L1054&lt;&gt;"",$L1054,VLOOKUP($C1054,薬効分類マスタ!$A$2:$F$180,6,FALSE())))</f>
        <v/>
      </c>
      <c r="N1054" s="0" t="str">
        <f aca="false">ASC(G1054)</f>
        <v>ｱﾄﾓｷｾﾁﾝｶﾌﾟｾﾙ40mg｢ｱﾒﾙ｣</v>
      </c>
      <c r="O1054" s="0" t="str">
        <f aca="false">ASC(E1054)</f>
        <v>ｱﾄﾓｷｾﾁﾝ塩酸塩</v>
      </c>
      <c r="P1054" s="16" t="n">
        <f aca="false">N(P1053)+IF($C1054=検索!$B$49,1,0)</f>
        <v>0</v>
      </c>
    </row>
    <row r="1055" customFormat="false" ht="15" hidden="false" customHeight="false" outlineLevel="0" collapsed="false">
      <c r="A1055" s="16" t="s">
        <v>221</v>
      </c>
      <c r="B1055" s="0" t="s">
        <v>2646</v>
      </c>
      <c r="C1055" s="0" t="n">
        <v>117</v>
      </c>
      <c r="D1055" s="0" t="str">
        <f aca="false">IFERROR(VLOOKUP($C1055,薬効分類マスタ!$A$2:$B$180,2,FALSE()),"未登録")</f>
        <v>精神神経用剤</v>
      </c>
      <c r="E1055" s="16" t="s">
        <v>2565</v>
      </c>
      <c r="F1055" s="16" t="s">
        <v>2638</v>
      </c>
      <c r="G1055" s="16" t="s">
        <v>2647</v>
      </c>
      <c r="H1055" s="16" t="s">
        <v>950</v>
      </c>
      <c r="I1055" s="0" t="n">
        <v>55.1</v>
      </c>
      <c r="J1055" s="16" t="s">
        <v>239</v>
      </c>
      <c r="K1055" s="0" t="str">
        <f aca="false">IFERROR(IF(VLOOKUP($C1055,薬効分類マスタ!$A$2:$E$180,5,FALSE())=0,"",VLOOKUP($C1055,薬効分類マスタ!$A$2:$E$180,5,FALSE())),"")</f>
        <v/>
      </c>
      <c r="L1055" s="17"/>
      <c r="M1055" s="0" t="str">
        <f aca="false">IF($K1055="","",IF($L1055&lt;&gt;"",$L1055,VLOOKUP($C1055,薬効分類マスタ!$A$2:$F$180,6,FALSE())))</f>
        <v/>
      </c>
      <c r="N1055" s="0" t="str">
        <f aca="false">ASC(G1055)</f>
        <v>ｱﾄﾓｷｾﾁﾝｶﾌﾟｾﾙ40mg｢VTRS｣</v>
      </c>
      <c r="O1055" s="0" t="str">
        <f aca="false">ASC(E1055)</f>
        <v>ｱﾄﾓｷｾﾁﾝ塩酸塩</v>
      </c>
      <c r="P1055" s="16" t="n">
        <f aca="false">N(P1054)+IF($C1055=検索!$B$49,1,0)</f>
        <v>0</v>
      </c>
    </row>
    <row r="1056" customFormat="false" ht="15" hidden="false" customHeight="false" outlineLevel="0" collapsed="false">
      <c r="A1056" s="16" t="s">
        <v>221</v>
      </c>
      <c r="B1056" s="0" t="s">
        <v>2648</v>
      </c>
      <c r="C1056" s="0" t="n">
        <v>117</v>
      </c>
      <c r="D1056" s="0" t="str">
        <f aca="false">IFERROR(VLOOKUP($C1056,薬効分類マスタ!$A$2:$B$180,2,FALSE()),"未登録")</f>
        <v>精神神経用剤</v>
      </c>
      <c r="E1056" s="16" t="s">
        <v>2565</v>
      </c>
      <c r="F1056" s="16" t="s">
        <v>468</v>
      </c>
      <c r="G1056" s="16" t="s">
        <v>2649</v>
      </c>
      <c r="H1056" s="16" t="s">
        <v>2608</v>
      </c>
      <c r="I1056" s="0" t="n">
        <v>46.6</v>
      </c>
      <c r="J1056" s="16" t="s">
        <v>232</v>
      </c>
      <c r="K1056" s="0" t="str">
        <f aca="false">IFERROR(IF(VLOOKUP($C1056,薬効分類マスタ!$A$2:$E$180,5,FALSE())=0,"",VLOOKUP($C1056,薬効分類マスタ!$A$2:$E$180,5,FALSE())),"")</f>
        <v/>
      </c>
      <c r="L1056" s="17"/>
      <c r="M1056" s="0" t="str">
        <f aca="false">IF($K1056="","",IF($L1056&lt;&gt;"",$L1056,VLOOKUP($C1056,薬効分類マスタ!$A$2:$F$180,6,FALSE())))</f>
        <v/>
      </c>
      <c r="N1056" s="0" t="str">
        <f aca="false">ASC(G1056)</f>
        <v>ｽﾄﾗﾃﾗ内用液0.4%</v>
      </c>
      <c r="O1056" s="0" t="str">
        <f aca="false">ASC(E1056)</f>
        <v>ｱﾄﾓｷｾﾁﾝ塩酸塩</v>
      </c>
      <c r="P1056" s="16" t="n">
        <f aca="false">N(P1055)+IF($C1056=検索!$B$49,1,0)</f>
        <v>0</v>
      </c>
    </row>
    <row r="1057" customFormat="false" ht="15" hidden="false" customHeight="false" outlineLevel="0" collapsed="false">
      <c r="A1057" s="16" t="s">
        <v>221</v>
      </c>
      <c r="B1057" s="0" t="s">
        <v>2650</v>
      </c>
      <c r="C1057" s="0" t="n">
        <v>117</v>
      </c>
      <c r="D1057" s="0" t="str">
        <f aca="false">IFERROR(VLOOKUP($C1057,薬効分類マスタ!$A$2:$B$180,2,FALSE()),"未登録")</f>
        <v>精神神経用剤</v>
      </c>
      <c r="E1057" s="16" t="s">
        <v>2565</v>
      </c>
      <c r="F1057" s="16" t="s">
        <v>468</v>
      </c>
      <c r="G1057" s="16" t="s">
        <v>2651</v>
      </c>
      <c r="H1057" s="16" t="s">
        <v>533</v>
      </c>
      <c r="I1057" s="0" t="n">
        <v>37.2</v>
      </c>
      <c r="J1057" s="16" t="s">
        <v>239</v>
      </c>
      <c r="K1057" s="0" t="str">
        <f aca="false">IFERROR(IF(VLOOKUP($C1057,薬効分類マスタ!$A$2:$E$180,5,FALSE())=0,"",VLOOKUP($C1057,薬効分類マスタ!$A$2:$E$180,5,FALSE())),"")</f>
        <v/>
      </c>
      <c r="L1057" s="17"/>
      <c r="M1057" s="0" t="str">
        <f aca="false">IF($K1057="","",IF($L1057&lt;&gt;"",$L1057,VLOOKUP($C1057,薬効分類マスタ!$A$2:$F$180,6,FALSE())))</f>
        <v/>
      </c>
      <c r="N1057" s="0" t="str">
        <f aca="false">ASC(G1057)</f>
        <v>ｱﾄﾓｷｾﾁﾝ内用液0.4%｢ﾄｰﾜ｣</v>
      </c>
      <c r="O1057" s="0" t="str">
        <f aca="false">ASC(E1057)</f>
        <v>ｱﾄﾓｷｾﾁﾝ塩酸塩</v>
      </c>
      <c r="P1057" s="16" t="n">
        <f aca="false">N(P1056)+IF($C1057=検索!$B$49,1,0)</f>
        <v>0</v>
      </c>
    </row>
    <row r="1058" customFormat="false" ht="15" hidden="false" customHeight="false" outlineLevel="0" collapsed="false">
      <c r="A1058" s="16" t="s">
        <v>221</v>
      </c>
      <c r="B1058" s="0" t="s">
        <v>2652</v>
      </c>
      <c r="C1058" s="0" t="n">
        <v>117</v>
      </c>
      <c r="D1058" s="0" t="str">
        <f aca="false">IFERROR(VLOOKUP($C1058,薬効分類マスタ!$A$2:$B$180,2,FALSE()),"未登録")</f>
        <v>精神神経用剤</v>
      </c>
      <c r="E1058" s="16" t="s">
        <v>2565</v>
      </c>
      <c r="F1058" s="16" t="s">
        <v>468</v>
      </c>
      <c r="G1058" s="16" t="s">
        <v>2653</v>
      </c>
      <c r="H1058" s="16" t="s">
        <v>1165</v>
      </c>
      <c r="I1058" s="0" t="n">
        <v>37.2</v>
      </c>
      <c r="J1058" s="16" t="s">
        <v>239</v>
      </c>
      <c r="K1058" s="0" t="str">
        <f aca="false">IFERROR(IF(VLOOKUP($C1058,薬効分類マスタ!$A$2:$E$180,5,FALSE())=0,"",VLOOKUP($C1058,薬効分類マスタ!$A$2:$E$180,5,FALSE())),"")</f>
        <v/>
      </c>
      <c r="L1058" s="17"/>
      <c r="M1058" s="0" t="str">
        <f aca="false">IF($K1058="","",IF($L1058&lt;&gt;"",$L1058,VLOOKUP($C1058,薬効分類マスタ!$A$2:$F$180,6,FALSE())))</f>
        <v/>
      </c>
      <c r="N1058" s="0" t="str">
        <f aca="false">ASC(G1058)</f>
        <v>ｱﾄﾓｷｾﾁﾝ内用液0.4%｢ﾆﾌﾟﾛ｣</v>
      </c>
      <c r="O1058" s="0" t="str">
        <f aca="false">ASC(E1058)</f>
        <v>ｱﾄﾓｷｾﾁﾝ塩酸塩</v>
      </c>
      <c r="P1058" s="16" t="n">
        <f aca="false">N(P1057)+IF($C1058=検索!$B$49,1,0)</f>
        <v>0</v>
      </c>
    </row>
    <row r="1059" customFormat="false" ht="15" hidden="false" customHeight="false" outlineLevel="0" collapsed="false">
      <c r="A1059" s="16" t="s">
        <v>221</v>
      </c>
      <c r="B1059" s="0" t="s">
        <v>2654</v>
      </c>
      <c r="C1059" s="0" t="n">
        <v>117</v>
      </c>
      <c r="D1059" s="0" t="str">
        <f aca="false">IFERROR(VLOOKUP($C1059,薬効分類マスタ!$A$2:$B$180,2,FALSE()),"未登録")</f>
        <v>精神神経用剤</v>
      </c>
      <c r="E1059" s="16" t="s">
        <v>2565</v>
      </c>
      <c r="F1059" s="16" t="s">
        <v>468</v>
      </c>
      <c r="G1059" s="16" t="s">
        <v>2655</v>
      </c>
      <c r="H1059" s="16" t="s">
        <v>527</v>
      </c>
      <c r="I1059" s="0" t="n">
        <v>37.2</v>
      </c>
      <c r="J1059" s="16" t="s">
        <v>239</v>
      </c>
      <c r="K1059" s="0" t="str">
        <f aca="false">IFERROR(IF(VLOOKUP($C1059,薬効分類マスタ!$A$2:$E$180,5,FALSE())=0,"",VLOOKUP($C1059,薬効分類マスタ!$A$2:$E$180,5,FALSE())),"")</f>
        <v/>
      </c>
      <c r="L1059" s="17"/>
      <c r="M1059" s="0" t="str">
        <f aca="false">IF($K1059="","",IF($L1059&lt;&gt;"",$L1059,VLOOKUP($C1059,薬効分類マスタ!$A$2:$F$180,6,FALSE())))</f>
        <v/>
      </c>
      <c r="N1059" s="0" t="str">
        <f aca="false">ASC(G1059)</f>
        <v>ｱﾄﾓｷｾﾁﾝ内用液0.4%｢JG｣</v>
      </c>
      <c r="O1059" s="0" t="str">
        <f aca="false">ASC(E1059)</f>
        <v>ｱﾄﾓｷｾﾁﾝ塩酸塩</v>
      </c>
      <c r="P1059" s="16" t="n">
        <f aca="false">N(P1058)+IF($C1059=検索!$B$49,1,0)</f>
        <v>0</v>
      </c>
    </row>
    <row r="1060" customFormat="false" ht="15" hidden="false" customHeight="false" outlineLevel="0" collapsed="false">
      <c r="A1060" s="16" t="s">
        <v>221</v>
      </c>
      <c r="B1060" s="0" t="s">
        <v>2656</v>
      </c>
      <c r="C1060" s="0" t="n">
        <v>117</v>
      </c>
      <c r="D1060" s="0" t="str">
        <f aca="false">IFERROR(VLOOKUP($C1060,薬効分類マスタ!$A$2:$B$180,2,FALSE()),"未登録")</f>
        <v>精神神経用剤</v>
      </c>
      <c r="E1060" s="16" t="s">
        <v>2657</v>
      </c>
      <c r="F1060" s="16" t="s">
        <v>439</v>
      </c>
      <c r="G1060" s="16" t="s">
        <v>2658</v>
      </c>
      <c r="I1060" s="0" t="n">
        <v>7.8</v>
      </c>
      <c r="J1060" s="16" t="s">
        <v>239</v>
      </c>
      <c r="K1060" s="0" t="str">
        <f aca="false">IFERROR(IF(VLOOKUP($C1060,薬効分類マスタ!$A$2:$E$180,5,FALSE())=0,"",VLOOKUP($C1060,薬効分類マスタ!$A$2:$E$180,5,FALSE())),"")</f>
        <v/>
      </c>
      <c r="L1060" s="17"/>
      <c r="M1060" s="0" t="str">
        <f aca="false">IF($K1060="","",IF($L1060&lt;&gt;"",$L1060,VLOOKUP($C1060,薬効分類マスタ!$A$2:$F$180,6,FALSE())))</f>
        <v/>
      </c>
      <c r="N1060" s="0" t="str">
        <f aca="false">ASC(G1060)</f>
        <v>ﾐﾙﾀｻﾞﾋﾟﾝ15mg錠</v>
      </c>
      <c r="O1060" s="0" t="str">
        <f aca="false">ASC(E1060)</f>
        <v>ﾐﾙﾀｻﾞﾋﾟﾝ</v>
      </c>
      <c r="P1060" s="16" t="n">
        <f aca="false">N(P1059)+IF($C1060=検索!$B$49,1,0)</f>
        <v>0</v>
      </c>
    </row>
    <row r="1061" customFormat="false" ht="15" hidden="false" customHeight="false" outlineLevel="0" collapsed="false">
      <c r="A1061" s="16" t="s">
        <v>221</v>
      </c>
      <c r="B1061" s="0" t="s">
        <v>2659</v>
      </c>
      <c r="C1061" s="0" t="n">
        <v>117</v>
      </c>
      <c r="D1061" s="0" t="str">
        <f aca="false">IFERROR(VLOOKUP($C1061,薬効分類マスタ!$A$2:$B$180,2,FALSE()),"未登録")</f>
        <v>精神神経用剤</v>
      </c>
      <c r="E1061" s="16" t="s">
        <v>2657</v>
      </c>
      <c r="F1061" s="16" t="s">
        <v>439</v>
      </c>
      <c r="G1061" s="16" t="s">
        <v>2660</v>
      </c>
      <c r="H1061" s="16" t="s">
        <v>428</v>
      </c>
      <c r="I1061" s="0" t="n">
        <v>33.4</v>
      </c>
      <c r="J1061" s="16" t="s">
        <v>232</v>
      </c>
      <c r="K1061" s="0" t="str">
        <f aca="false">IFERROR(IF(VLOOKUP($C1061,薬効分類マスタ!$A$2:$E$180,5,FALSE())=0,"",VLOOKUP($C1061,薬効分類マスタ!$A$2:$E$180,5,FALSE())),"")</f>
        <v/>
      </c>
      <c r="L1061" s="17"/>
      <c r="M1061" s="0" t="str">
        <f aca="false">IF($K1061="","",IF($L1061&lt;&gt;"",$L1061,VLOOKUP($C1061,薬効分類マスタ!$A$2:$F$180,6,FALSE())))</f>
        <v/>
      </c>
      <c r="N1061" s="0" t="str">
        <f aca="false">ASC(G1061)</f>
        <v>ﾘﾌﾚｯｸｽ錠15mg</v>
      </c>
      <c r="O1061" s="0" t="str">
        <f aca="false">ASC(E1061)</f>
        <v>ﾐﾙﾀｻﾞﾋﾟﾝ</v>
      </c>
      <c r="P1061" s="16" t="n">
        <f aca="false">N(P1060)+IF($C1061=検索!$B$49,1,0)</f>
        <v>0</v>
      </c>
    </row>
    <row r="1062" customFormat="false" ht="15" hidden="false" customHeight="false" outlineLevel="0" collapsed="false">
      <c r="A1062" s="16" t="s">
        <v>221</v>
      </c>
      <c r="B1062" s="0" t="s">
        <v>2661</v>
      </c>
      <c r="C1062" s="0" t="n">
        <v>117</v>
      </c>
      <c r="D1062" s="0" t="str">
        <f aca="false">IFERROR(VLOOKUP($C1062,薬効分類マスタ!$A$2:$B$180,2,FALSE()),"未登録")</f>
        <v>精神神経用剤</v>
      </c>
      <c r="E1062" s="16" t="s">
        <v>2657</v>
      </c>
      <c r="F1062" s="16" t="s">
        <v>439</v>
      </c>
      <c r="G1062" s="16" t="s">
        <v>2662</v>
      </c>
      <c r="H1062" s="16" t="s">
        <v>1659</v>
      </c>
      <c r="I1062" s="0" t="n">
        <v>33.4</v>
      </c>
      <c r="J1062" s="16" t="s">
        <v>232</v>
      </c>
      <c r="K1062" s="0" t="str">
        <f aca="false">IFERROR(IF(VLOOKUP($C1062,薬効分類マスタ!$A$2:$E$180,5,FALSE())=0,"",VLOOKUP($C1062,薬効分類マスタ!$A$2:$E$180,5,FALSE())),"")</f>
        <v/>
      </c>
      <c r="L1062" s="17"/>
      <c r="M1062" s="0" t="str">
        <f aca="false">IF($K1062="","",IF($L1062&lt;&gt;"",$L1062,VLOOKUP($C1062,薬効分類マスタ!$A$2:$F$180,6,FALSE())))</f>
        <v/>
      </c>
      <c r="N1062" s="0" t="str">
        <f aca="false">ASC(G1062)</f>
        <v>ﾚﾒﾛﾝ錠15mg</v>
      </c>
      <c r="O1062" s="0" t="str">
        <f aca="false">ASC(E1062)</f>
        <v>ﾐﾙﾀｻﾞﾋﾟﾝ</v>
      </c>
      <c r="P1062" s="16" t="n">
        <f aca="false">N(P1061)+IF($C1062=検索!$B$49,1,0)</f>
        <v>0</v>
      </c>
    </row>
    <row r="1063" customFormat="false" ht="15" hidden="false" customHeight="false" outlineLevel="0" collapsed="false">
      <c r="A1063" s="16" t="s">
        <v>221</v>
      </c>
      <c r="B1063" s="0" t="s">
        <v>2663</v>
      </c>
      <c r="C1063" s="0" t="n">
        <v>117</v>
      </c>
      <c r="D1063" s="0" t="str">
        <f aca="false">IFERROR(VLOOKUP($C1063,薬効分類マスタ!$A$2:$B$180,2,FALSE()),"未登録")</f>
        <v>精神神経用剤</v>
      </c>
      <c r="E1063" s="16" t="s">
        <v>2657</v>
      </c>
      <c r="F1063" s="16" t="s">
        <v>439</v>
      </c>
      <c r="G1063" s="16" t="s">
        <v>2664</v>
      </c>
      <c r="H1063" s="16" t="s">
        <v>536</v>
      </c>
      <c r="I1063" s="0" t="n">
        <v>13.2</v>
      </c>
      <c r="J1063" s="16" t="s">
        <v>239</v>
      </c>
      <c r="K1063" s="0" t="str">
        <f aca="false">IFERROR(IF(VLOOKUP($C1063,薬効分類マスタ!$A$2:$E$180,5,FALSE())=0,"",VLOOKUP($C1063,薬効分類マスタ!$A$2:$E$180,5,FALSE())),"")</f>
        <v/>
      </c>
      <c r="L1063" s="17"/>
      <c r="M1063" s="0" t="str">
        <f aca="false">IF($K1063="","",IF($L1063&lt;&gt;"",$L1063,VLOOKUP($C1063,薬効分類マスタ!$A$2:$F$180,6,FALSE())))</f>
        <v/>
      </c>
      <c r="N1063" s="0" t="str">
        <f aca="false">ASC(G1063)</f>
        <v>ﾐﾙﾀｻﾞﾋﾟﾝ錠15mg｢EE｣</v>
      </c>
      <c r="O1063" s="0" t="str">
        <f aca="false">ASC(E1063)</f>
        <v>ﾐﾙﾀｻﾞﾋﾟﾝ</v>
      </c>
      <c r="P1063" s="16" t="n">
        <f aca="false">N(P1062)+IF($C1063=検索!$B$49,1,0)</f>
        <v>0</v>
      </c>
    </row>
    <row r="1064" customFormat="false" ht="15" hidden="false" customHeight="false" outlineLevel="0" collapsed="false">
      <c r="A1064" s="16" t="s">
        <v>221</v>
      </c>
      <c r="B1064" s="0" t="s">
        <v>2665</v>
      </c>
      <c r="C1064" s="0" t="n">
        <v>117</v>
      </c>
      <c r="D1064" s="0" t="str">
        <f aca="false">IFERROR(VLOOKUP($C1064,薬効分類マスタ!$A$2:$B$180,2,FALSE()),"未登録")</f>
        <v>精神神経用剤</v>
      </c>
      <c r="E1064" s="16" t="s">
        <v>2657</v>
      </c>
      <c r="F1064" s="16" t="s">
        <v>439</v>
      </c>
      <c r="G1064" s="16" t="s">
        <v>2666</v>
      </c>
      <c r="H1064" s="16" t="s">
        <v>1064</v>
      </c>
      <c r="I1064" s="0" t="n">
        <v>23.9</v>
      </c>
      <c r="J1064" s="16" t="s">
        <v>239</v>
      </c>
      <c r="K1064" s="0" t="str">
        <f aca="false">IFERROR(IF(VLOOKUP($C1064,薬効分類マスタ!$A$2:$E$180,5,FALSE())=0,"",VLOOKUP($C1064,薬効分類マスタ!$A$2:$E$180,5,FALSE())),"")</f>
        <v/>
      </c>
      <c r="L1064" s="17"/>
      <c r="M1064" s="0" t="str">
        <f aca="false">IF($K1064="","",IF($L1064&lt;&gt;"",$L1064,VLOOKUP($C1064,薬効分類マスタ!$A$2:$F$180,6,FALSE())))</f>
        <v/>
      </c>
      <c r="N1064" s="0" t="str">
        <f aca="false">ASC(G1064)</f>
        <v>ﾐﾙﾀｻﾞﾋﾟﾝ錠15mg｢JG｣</v>
      </c>
      <c r="O1064" s="0" t="str">
        <f aca="false">ASC(E1064)</f>
        <v>ﾐﾙﾀｻﾞﾋﾟﾝ</v>
      </c>
      <c r="P1064" s="16" t="n">
        <f aca="false">N(P1063)+IF($C1064=検索!$B$49,1,0)</f>
        <v>0</v>
      </c>
    </row>
    <row r="1065" customFormat="false" ht="15" hidden="false" customHeight="false" outlineLevel="0" collapsed="false">
      <c r="A1065" s="16" t="s">
        <v>221</v>
      </c>
      <c r="B1065" s="0" t="s">
        <v>2667</v>
      </c>
      <c r="C1065" s="0" t="n">
        <v>117</v>
      </c>
      <c r="D1065" s="0" t="str">
        <f aca="false">IFERROR(VLOOKUP($C1065,薬効分類マスタ!$A$2:$B$180,2,FALSE()),"未登録")</f>
        <v>精神神経用剤</v>
      </c>
      <c r="E1065" s="16" t="s">
        <v>2657</v>
      </c>
      <c r="F1065" s="16" t="s">
        <v>439</v>
      </c>
      <c r="G1065" s="16" t="s">
        <v>2668</v>
      </c>
      <c r="H1065" s="16" t="s">
        <v>1067</v>
      </c>
      <c r="I1065" s="0" t="n">
        <v>13.2</v>
      </c>
      <c r="J1065" s="16" t="s">
        <v>239</v>
      </c>
      <c r="K1065" s="0" t="str">
        <f aca="false">IFERROR(IF(VLOOKUP($C1065,薬効分類マスタ!$A$2:$E$180,5,FALSE())=0,"",VLOOKUP($C1065,薬効分類マスタ!$A$2:$E$180,5,FALSE())),"")</f>
        <v/>
      </c>
      <c r="L1065" s="17"/>
      <c r="M1065" s="0" t="str">
        <f aca="false">IF($K1065="","",IF($L1065&lt;&gt;"",$L1065,VLOOKUP($C1065,薬効分類マスタ!$A$2:$F$180,6,FALSE())))</f>
        <v/>
      </c>
      <c r="N1065" s="0" t="str">
        <f aca="false">ASC(G1065)</f>
        <v>ﾐﾙﾀｻﾞﾋﾟﾝ錠15mg｢TCK｣</v>
      </c>
      <c r="O1065" s="0" t="str">
        <f aca="false">ASC(E1065)</f>
        <v>ﾐﾙﾀｻﾞﾋﾟﾝ</v>
      </c>
      <c r="P1065" s="16" t="n">
        <f aca="false">N(P1064)+IF($C1065=検索!$B$49,1,0)</f>
        <v>0</v>
      </c>
    </row>
    <row r="1066" customFormat="false" ht="15" hidden="false" customHeight="false" outlineLevel="0" collapsed="false">
      <c r="A1066" s="16" t="s">
        <v>221</v>
      </c>
      <c r="B1066" s="0" t="s">
        <v>2669</v>
      </c>
      <c r="C1066" s="0" t="n">
        <v>117</v>
      </c>
      <c r="D1066" s="0" t="str">
        <f aca="false">IFERROR(VLOOKUP($C1066,薬効分類マスタ!$A$2:$B$180,2,FALSE()),"未登録")</f>
        <v>精神神経用剤</v>
      </c>
      <c r="E1066" s="16" t="s">
        <v>2657</v>
      </c>
      <c r="F1066" s="16" t="s">
        <v>439</v>
      </c>
      <c r="G1066" s="16" t="s">
        <v>2670</v>
      </c>
      <c r="H1066" s="16" t="s">
        <v>574</v>
      </c>
      <c r="I1066" s="0" t="n">
        <v>13.2</v>
      </c>
      <c r="J1066" s="16" t="s">
        <v>239</v>
      </c>
      <c r="K1066" s="0" t="str">
        <f aca="false">IFERROR(IF(VLOOKUP($C1066,薬効分類マスタ!$A$2:$E$180,5,FALSE())=0,"",VLOOKUP($C1066,薬効分類マスタ!$A$2:$E$180,5,FALSE())),"")</f>
        <v/>
      </c>
      <c r="L1066" s="17"/>
      <c r="M1066" s="0" t="str">
        <f aca="false">IF($K1066="","",IF($L1066&lt;&gt;"",$L1066,VLOOKUP($C1066,薬効分類マスタ!$A$2:$F$180,6,FALSE())))</f>
        <v/>
      </c>
      <c r="N1066" s="0" t="str">
        <f aca="false">ASC(G1066)</f>
        <v>ﾐﾙﾀｻﾞﾋﾟﾝ錠15mg｢YD｣</v>
      </c>
      <c r="O1066" s="0" t="str">
        <f aca="false">ASC(E1066)</f>
        <v>ﾐﾙﾀｻﾞﾋﾟﾝ</v>
      </c>
      <c r="P1066" s="16" t="n">
        <f aca="false">N(P1065)+IF($C1066=検索!$B$49,1,0)</f>
        <v>0</v>
      </c>
    </row>
    <row r="1067" customFormat="false" ht="15" hidden="false" customHeight="false" outlineLevel="0" collapsed="false">
      <c r="A1067" s="16" t="s">
        <v>221</v>
      </c>
      <c r="B1067" s="0" t="s">
        <v>2671</v>
      </c>
      <c r="C1067" s="0" t="n">
        <v>117</v>
      </c>
      <c r="D1067" s="0" t="str">
        <f aca="false">IFERROR(VLOOKUP($C1067,薬効分類マスタ!$A$2:$B$180,2,FALSE()),"未登録")</f>
        <v>精神神経用剤</v>
      </c>
      <c r="E1067" s="16" t="s">
        <v>2657</v>
      </c>
      <c r="F1067" s="16" t="s">
        <v>439</v>
      </c>
      <c r="G1067" s="16" t="s">
        <v>2672</v>
      </c>
      <c r="H1067" s="16" t="s">
        <v>530</v>
      </c>
      <c r="I1067" s="0" t="n">
        <v>13.2</v>
      </c>
      <c r="J1067" s="16" t="s">
        <v>239</v>
      </c>
      <c r="K1067" s="0" t="str">
        <f aca="false">IFERROR(IF(VLOOKUP($C1067,薬効分類マスタ!$A$2:$E$180,5,FALSE())=0,"",VLOOKUP($C1067,薬効分類マスタ!$A$2:$E$180,5,FALSE())),"")</f>
        <v/>
      </c>
      <c r="L1067" s="17"/>
      <c r="M1067" s="0" t="str">
        <f aca="false">IF($K1067="","",IF($L1067&lt;&gt;"",$L1067,VLOOKUP($C1067,薬効分類マスタ!$A$2:$F$180,6,FALSE())))</f>
        <v/>
      </c>
      <c r="N1067" s="0" t="str">
        <f aca="false">ASC(G1067)</f>
        <v>ﾐﾙﾀｻﾞﾋﾟﾝ錠15mg｢ｹﾐﾌｧ｣</v>
      </c>
      <c r="O1067" s="0" t="str">
        <f aca="false">ASC(E1067)</f>
        <v>ﾐﾙﾀｻﾞﾋﾟﾝ</v>
      </c>
      <c r="P1067" s="16" t="n">
        <f aca="false">N(P1066)+IF($C1067=検索!$B$49,1,0)</f>
        <v>0</v>
      </c>
    </row>
    <row r="1068" customFormat="false" ht="15" hidden="false" customHeight="false" outlineLevel="0" collapsed="false">
      <c r="A1068" s="16" t="s">
        <v>221</v>
      </c>
      <c r="B1068" s="0" t="s">
        <v>2673</v>
      </c>
      <c r="C1068" s="0" t="n">
        <v>117</v>
      </c>
      <c r="D1068" s="0" t="str">
        <f aca="false">IFERROR(VLOOKUP($C1068,薬効分類マスタ!$A$2:$B$180,2,FALSE()),"未登録")</f>
        <v>精神神経用剤</v>
      </c>
      <c r="E1068" s="16" t="s">
        <v>2657</v>
      </c>
      <c r="F1068" s="16" t="s">
        <v>439</v>
      </c>
      <c r="G1068" s="16" t="s">
        <v>2674</v>
      </c>
      <c r="H1068" s="16" t="s">
        <v>385</v>
      </c>
      <c r="I1068" s="0" t="n">
        <v>13.2</v>
      </c>
      <c r="J1068" s="16" t="s">
        <v>239</v>
      </c>
      <c r="K1068" s="0" t="str">
        <f aca="false">IFERROR(IF(VLOOKUP($C1068,薬効分類マスタ!$A$2:$E$180,5,FALSE())=0,"",VLOOKUP($C1068,薬効分類マスタ!$A$2:$E$180,5,FALSE())),"")</f>
        <v/>
      </c>
      <c r="L1068" s="17"/>
      <c r="M1068" s="0" t="str">
        <f aca="false">IF($K1068="","",IF($L1068&lt;&gt;"",$L1068,VLOOKUP($C1068,薬効分類マスタ!$A$2:$F$180,6,FALSE())))</f>
        <v/>
      </c>
      <c r="N1068" s="0" t="str">
        <f aca="false">ASC(G1068)</f>
        <v>ﾐﾙﾀｻﾞﾋﾟﾝ錠15mg｢ｻﾜｲ｣</v>
      </c>
      <c r="O1068" s="0" t="str">
        <f aca="false">ASC(E1068)</f>
        <v>ﾐﾙﾀｻﾞﾋﾟﾝ</v>
      </c>
      <c r="P1068" s="16" t="n">
        <f aca="false">N(P1067)+IF($C1068=検索!$B$49,1,0)</f>
        <v>0</v>
      </c>
    </row>
    <row r="1069" customFormat="false" ht="15" hidden="false" customHeight="false" outlineLevel="0" collapsed="false">
      <c r="A1069" s="16" t="s">
        <v>221</v>
      </c>
      <c r="B1069" s="0" t="s">
        <v>2675</v>
      </c>
      <c r="C1069" s="0" t="n">
        <v>117</v>
      </c>
      <c r="D1069" s="0" t="str">
        <f aca="false">IFERROR(VLOOKUP($C1069,薬効分類マスタ!$A$2:$B$180,2,FALSE()),"未登録")</f>
        <v>精神神経用剤</v>
      </c>
      <c r="E1069" s="16" t="s">
        <v>2657</v>
      </c>
      <c r="F1069" s="16" t="s">
        <v>439</v>
      </c>
      <c r="G1069" s="16" t="s">
        <v>2676</v>
      </c>
      <c r="H1069" s="16" t="s">
        <v>533</v>
      </c>
      <c r="I1069" s="0" t="n">
        <v>13.2</v>
      </c>
      <c r="J1069" s="16" t="s">
        <v>239</v>
      </c>
      <c r="K1069" s="0" t="str">
        <f aca="false">IFERROR(IF(VLOOKUP($C1069,薬効分類マスタ!$A$2:$E$180,5,FALSE())=0,"",VLOOKUP($C1069,薬効分類マスタ!$A$2:$E$180,5,FALSE())),"")</f>
        <v/>
      </c>
      <c r="L1069" s="17"/>
      <c r="M1069" s="0" t="str">
        <f aca="false">IF($K1069="","",IF($L1069&lt;&gt;"",$L1069,VLOOKUP($C1069,薬効分類マスタ!$A$2:$F$180,6,FALSE())))</f>
        <v/>
      </c>
      <c r="N1069" s="0" t="str">
        <f aca="false">ASC(G1069)</f>
        <v>ﾐﾙﾀｻﾞﾋﾟﾝ錠15mg｢ﾄｰﾜ｣</v>
      </c>
      <c r="O1069" s="0" t="str">
        <f aca="false">ASC(E1069)</f>
        <v>ﾐﾙﾀｻﾞﾋﾟﾝ</v>
      </c>
      <c r="P1069" s="16" t="n">
        <f aca="false">N(P1068)+IF($C1069=検索!$B$49,1,0)</f>
        <v>0</v>
      </c>
    </row>
    <row r="1070" customFormat="false" ht="15" hidden="false" customHeight="false" outlineLevel="0" collapsed="false">
      <c r="A1070" s="16" t="s">
        <v>221</v>
      </c>
      <c r="B1070" s="0" t="s">
        <v>2677</v>
      </c>
      <c r="C1070" s="0" t="n">
        <v>117</v>
      </c>
      <c r="D1070" s="0" t="str">
        <f aca="false">IFERROR(VLOOKUP($C1070,薬効分類マスタ!$A$2:$B$180,2,FALSE()),"未登録")</f>
        <v>精神神経用剤</v>
      </c>
      <c r="E1070" s="16" t="s">
        <v>2657</v>
      </c>
      <c r="F1070" s="16" t="s">
        <v>439</v>
      </c>
      <c r="G1070" s="16" t="s">
        <v>2678</v>
      </c>
      <c r="H1070" s="16" t="s">
        <v>606</v>
      </c>
      <c r="I1070" s="0" t="n">
        <v>13.2</v>
      </c>
      <c r="J1070" s="16" t="s">
        <v>239</v>
      </c>
      <c r="K1070" s="0" t="str">
        <f aca="false">IFERROR(IF(VLOOKUP($C1070,薬効分類マスタ!$A$2:$E$180,5,FALSE())=0,"",VLOOKUP($C1070,薬効分類マスタ!$A$2:$E$180,5,FALSE())),"")</f>
        <v/>
      </c>
      <c r="L1070" s="17"/>
      <c r="M1070" s="0" t="str">
        <f aca="false">IF($K1070="","",IF($L1070&lt;&gt;"",$L1070,VLOOKUP($C1070,薬効分類マスタ!$A$2:$F$180,6,FALSE())))</f>
        <v/>
      </c>
      <c r="N1070" s="0" t="str">
        <f aca="false">ASC(G1070)</f>
        <v>ﾐﾙﾀｻﾞﾋﾟﾝ錠15mg｢日新｣</v>
      </c>
      <c r="O1070" s="0" t="str">
        <f aca="false">ASC(E1070)</f>
        <v>ﾐﾙﾀｻﾞﾋﾟﾝ</v>
      </c>
      <c r="P1070" s="16" t="n">
        <f aca="false">N(P1069)+IF($C1070=検索!$B$49,1,0)</f>
        <v>0</v>
      </c>
    </row>
    <row r="1071" customFormat="false" ht="15" hidden="false" customHeight="false" outlineLevel="0" collapsed="false">
      <c r="A1071" s="16" t="s">
        <v>221</v>
      </c>
      <c r="B1071" s="0" t="s">
        <v>2679</v>
      </c>
      <c r="C1071" s="0" t="n">
        <v>117</v>
      </c>
      <c r="D1071" s="0" t="str">
        <f aca="false">IFERROR(VLOOKUP($C1071,薬効分類マスタ!$A$2:$B$180,2,FALSE()),"未登録")</f>
        <v>精神神経用剤</v>
      </c>
      <c r="E1071" s="16" t="s">
        <v>2657</v>
      </c>
      <c r="F1071" s="16" t="s">
        <v>439</v>
      </c>
      <c r="G1071" s="16" t="s">
        <v>2680</v>
      </c>
      <c r="H1071" s="16" t="s">
        <v>1165</v>
      </c>
      <c r="I1071" s="0" t="n">
        <v>13.2</v>
      </c>
      <c r="J1071" s="16" t="s">
        <v>239</v>
      </c>
      <c r="K1071" s="0" t="str">
        <f aca="false">IFERROR(IF(VLOOKUP($C1071,薬効分類マスタ!$A$2:$E$180,5,FALSE())=0,"",VLOOKUP($C1071,薬効分類マスタ!$A$2:$E$180,5,FALSE())),"")</f>
        <v/>
      </c>
      <c r="L1071" s="17"/>
      <c r="M1071" s="0" t="str">
        <f aca="false">IF($K1071="","",IF($L1071&lt;&gt;"",$L1071,VLOOKUP($C1071,薬効分類マスタ!$A$2:$F$180,6,FALSE())))</f>
        <v/>
      </c>
      <c r="N1071" s="0" t="str">
        <f aca="false">ASC(G1071)</f>
        <v>ﾐﾙﾀｻﾞﾋﾟﾝ錠15mg｢ﾆﾌﾟﾛ｣</v>
      </c>
      <c r="O1071" s="0" t="str">
        <f aca="false">ASC(E1071)</f>
        <v>ﾐﾙﾀｻﾞﾋﾟﾝ</v>
      </c>
      <c r="P1071" s="16" t="n">
        <f aca="false">N(P1070)+IF($C1071=検索!$B$49,1,0)</f>
        <v>0</v>
      </c>
    </row>
    <row r="1072" customFormat="false" ht="15" hidden="false" customHeight="false" outlineLevel="0" collapsed="false">
      <c r="A1072" s="16" t="s">
        <v>221</v>
      </c>
      <c r="B1072" s="0" t="s">
        <v>2681</v>
      </c>
      <c r="C1072" s="0" t="n">
        <v>117</v>
      </c>
      <c r="D1072" s="0" t="str">
        <f aca="false">IFERROR(VLOOKUP($C1072,薬効分類マスタ!$A$2:$B$180,2,FALSE()),"未登録")</f>
        <v>精神神経用剤</v>
      </c>
      <c r="E1072" s="16" t="s">
        <v>2657</v>
      </c>
      <c r="F1072" s="16" t="s">
        <v>439</v>
      </c>
      <c r="G1072" s="16" t="s">
        <v>2682</v>
      </c>
      <c r="H1072" s="16" t="s">
        <v>848</v>
      </c>
      <c r="I1072" s="0" t="n">
        <v>13.2</v>
      </c>
      <c r="J1072" s="16" t="s">
        <v>239</v>
      </c>
      <c r="K1072" s="0" t="str">
        <f aca="false">IFERROR(IF(VLOOKUP($C1072,薬効分類マスタ!$A$2:$E$180,5,FALSE())=0,"",VLOOKUP($C1072,薬効分類マスタ!$A$2:$E$180,5,FALSE())),"")</f>
        <v/>
      </c>
      <c r="L1072" s="17"/>
      <c r="M1072" s="0" t="str">
        <f aca="false">IF($K1072="","",IF($L1072&lt;&gt;"",$L1072,VLOOKUP($C1072,薬効分類マスタ!$A$2:$F$180,6,FALSE())))</f>
        <v/>
      </c>
      <c r="N1072" s="0" t="str">
        <f aca="false">ASC(G1072)</f>
        <v>ﾐﾙﾀｻﾞﾋﾟﾝ錠15mg｢ﾌｪﾙｾﾞﾝ｣</v>
      </c>
      <c r="O1072" s="0" t="str">
        <f aca="false">ASC(E1072)</f>
        <v>ﾐﾙﾀｻﾞﾋﾟﾝ</v>
      </c>
      <c r="P1072" s="16" t="n">
        <f aca="false">N(P1071)+IF($C1072=検索!$B$49,1,0)</f>
        <v>0</v>
      </c>
    </row>
    <row r="1073" customFormat="false" ht="15" hidden="false" customHeight="false" outlineLevel="0" collapsed="false">
      <c r="A1073" s="16" t="s">
        <v>221</v>
      </c>
      <c r="B1073" s="0" t="s">
        <v>2683</v>
      </c>
      <c r="C1073" s="0" t="n">
        <v>117</v>
      </c>
      <c r="D1073" s="0" t="str">
        <f aca="false">IFERROR(VLOOKUP($C1073,薬効分類マスタ!$A$2:$B$180,2,FALSE()),"未登録")</f>
        <v>精神神経用剤</v>
      </c>
      <c r="E1073" s="16" t="s">
        <v>2657</v>
      </c>
      <c r="F1073" s="16" t="s">
        <v>439</v>
      </c>
      <c r="G1073" s="16" t="s">
        <v>2684</v>
      </c>
      <c r="H1073" s="16" t="s">
        <v>2685</v>
      </c>
      <c r="I1073" s="0" t="n">
        <v>13.2</v>
      </c>
      <c r="J1073" s="16" t="s">
        <v>239</v>
      </c>
      <c r="K1073" s="0" t="str">
        <f aca="false">IFERROR(IF(VLOOKUP($C1073,薬効分類マスタ!$A$2:$E$180,5,FALSE())=0,"",VLOOKUP($C1073,薬効分類マスタ!$A$2:$E$180,5,FALSE())),"")</f>
        <v/>
      </c>
      <c r="L1073" s="17"/>
      <c r="M1073" s="0" t="str">
        <f aca="false">IF($K1073="","",IF($L1073&lt;&gt;"",$L1073,VLOOKUP($C1073,薬効分類マスタ!$A$2:$F$180,6,FALSE())))</f>
        <v/>
      </c>
      <c r="N1073" s="0" t="str">
        <f aca="false">ASC(G1073)</f>
        <v>ﾐﾙﾀｻﾞﾋﾟﾝ錠15mg｢明治｣</v>
      </c>
      <c r="O1073" s="0" t="str">
        <f aca="false">ASC(E1073)</f>
        <v>ﾐﾙﾀｻﾞﾋﾟﾝ</v>
      </c>
      <c r="P1073" s="16" t="n">
        <f aca="false">N(P1072)+IF($C1073=検索!$B$49,1,0)</f>
        <v>0</v>
      </c>
    </row>
    <row r="1074" customFormat="false" ht="15" hidden="false" customHeight="false" outlineLevel="0" collapsed="false">
      <c r="A1074" s="16" t="s">
        <v>221</v>
      </c>
      <c r="B1074" s="0" t="s">
        <v>2686</v>
      </c>
      <c r="C1074" s="0" t="n">
        <v>117</v>
      </c>
      <c r="D1074" s="0" t="str">
        <f aca="false">IFERROR(VLOOKUP($C1074,薬効分類マスタ!$A$2:$B$180,2,FALSE()),"未登録")</f>
        <v>精神神経用剤</v>
      </c>
      <c r="E1074" s="16" t="s">
        <v>2657</v>
      </c>
      <c r="F1074" s="16" t="s">
        <v>439</v>
      </c>
      <c r="G1074" s="16" t="s">
        <v>2687</v>
      </c>
      <c r="H1074" s="16" t="s">
        <v>831</v>
      </c>
      <c r="I1074" s="0" t="n">
        <v>13.2</v>
      </c>
      <c r="J1074" s="16" t="s">
        <v>239</v>
      </c>
      <c r="K1074" s="0" t="str">
        <f aca="false">IFERROR(IF(VLOOKUP($C1074,薬効分類マスタ!$A$2:$E$180,5,FALSE())=0,"",VLOOKUP($C1074,薬効分類マスタ!$A$2:$E$180,5,FALSE())),"")</f>
        <v/>
      </c>
      <c r="L1074" s="17"/>
      <c r="M1074" s="0" t="str">
        <f aca="false">IF($K1074="","",IF($L1074&lt;&gt;"",$L1074,VLOOKUP($C1074,薬効分類マスタ!$A$2:$F$180,6,FALSE())))</f>
        <v/>
      </c>
      <c r="N1074" s="0" t="str">
        <f aca="false">ASC(G1074)</f>
        <v>ﾐﾙﾀｻﾞﾋﾟﾝ錠15mg｢VTRS｣</v>
      </c>
      <c r="O1074" s="0" t="str">
        <f aca="false">ASC(E1074)</f>
        <v>ﾐﾙﾀｻﾞﾋﾟﾝ</v>
      </c>
      <c r="P1074" s="16" t="n">
        <f aca="false">N(P1073)+IF($C1074=検索!$B$49,1,0)</f>
        <v>0</v>
      </c>
    </row>
    <row r="1075" customFormat="false" ht="15" hidden="false" customHeight="false" outlineLevel="0" collapsed="false">
      <c r="A1075" s="16" t="s">
        <v>221</v>
      </c>
      <c r="B1075" s="0" t="s">
        <v>2688</v>
      </c>
      <c r="C1075" s="0" t="n">
        <v>117</v>
      </c>
      <c r="D1075" s="0" t="str">
        <f aca="false">IFERROR(VLOOKUP($C1075,薬効分類マスタ!$A$2:$B$180,2,FALSE()),"未登録")</f>
        <v>精神神経用剤</v>
      </c>
      <c r="E1075" s="16" t="s">
        <v>2657</v>
      </c>
      <c r="F1075" s="16" t="s">
        <v>439</v>
      </c>
      <c r="G1075" s="16" t="s">
        <v>2689</v>
      </c>
      <c r="H1075" s="16" t="s">
        <v>568</v>
      </c>
      <c r="I1075" s="0" t="n">
        <v>23.9</v>
      </c>
      <c r="J1075" s="16" t="s">
        <v>239</v>
      </c>
      <c r="K1075" s="0" t="str">
        <f aca="false">IFERROR(IF(VLOOKUP($C1075,薬効分類マスタ!$A$2:$E$180,5,FALSE())=0,"",VLOOKUP($C1075,薬効分類マスタ!$A$2:$E$180,5,FALSE())),"")</f>
        <v/>
      </c>
      <c r="L1075" s="17"/>
      <c r="M1075" s="0" t="str">
        <f aca="false">IF($K1075="","",IF($L1075&lt;&gt;"",$L1075,VLOOKUP($C1075,薬効分類マスタ!$A$2:$F$180,6,FALSE())))</f>
        <v/>
      </c>
      <c r="N1075" s="0" t="str">
        <f aca="false">ASC(G1075)</f>
        <v>ﾐﾙﾀｻﾞﾋﾟﾝ錠15mg｢KMP｣</v>
      </c>
      <c r="O1075" s="0" t="str">
        <f aca="false">ASC(E1075)</f>
        <v>ﾐﾙﾀｻﾞﾋﾟﾝ</v>
      </c>
      <c r="P1075" s="16" t="n">
        <f aca="false">N(P1074)+IF($C1075=検索!$B$49,1,0)</f>
        <v>0</v>
      </c>
    </row>
    <row r="1076" customFormat="false" ht="15" hidden="false" customHeight="false" outlineLevel="0" collapsed="false">
      <c r="A1076" s="16" t="s">
        <v>221</v>
      </c>
      <c r="B1076" s="0" t="s">
        <v>2690</v>
      </c>
      <c r="C1076" s="0" t="n">
        <v>117</v>
      </c>
      <c r="D1076" s="0" t="str">
        <f aca="false">IFERROR(VLOOKUP($C1076,薬効分類マスタ!$A$2:$B$180,2,FALSE()),"未登録")</f>
        <v>精神神経用剤</v>
      </c>
      <c r="E1076" s="16" t="s">
        <v>2657</v>
      </c>
      <c r="F1076" s="16" t="s">
        <v>465</v>
      </c>
      <c r="G1076" s="16" t="s">
        <v>2691</v>
      </c>
      <c r="I1076" s="0" t="n">
        <v>13.4</v>
      </c>
      <c r="J1076" s="16" t="s">
        <v>239</v>
      </c>
      <c r="K1076" s="0" t="str">
        <f aca="false">IFERROR(IF(VLOOKUP($C1076,薬効分類マスタ!$A$2:$E$180,5,FALSE())=0,"",VLOOKUP($C1076,薬効分類マスタ!$A$2:$E$180,5,FALSE())),"")</f>
        <v/>
      </c>
      <c r="L1076" s="17"/>
      <c r="M1076" s="0" t="str">
        <f aca="false">IF($K1076="","",IF($L1076&lt;&gt;"",$L1076,VLOOKUP($C1076,薬効分類マスタ!$A$2:$F$180,6,FALSE())))</f>
        <v/>
      </c>
      <c r="N1076" s="0" t="str">
        <f aca="false">ASC(G1076)</f>
        <v>ﾐﾙﾀｻﾞﾋﾟﾝ30mg錠</v>
      </c>
      <c r="O1076" s="0" t="str">
        <f aca="false">ASC(E1076)</f>
        <v>ﾐﾙﾀｻﾞﾋﾟﾝ</v>
      </c>
      <c r="P1076" s="16" t="n">
        <f aca="false">N(P1075)+IF($C1076=検索!$B$49,1,0)</f>
        <v>0</v>
      </c>
    </row>
    <row r="1077" customFormat="false" ht="15" hidden="false" customHeight="false" outlineLevel="0" collapsed="false">
      <c r="A1077" s="16" t="s">
        <v>221</v>
      </c>
      <c r="B1077" s="0" t="s">
        <v>2692</v>
      </c>
      <c r="C1077" s="0" t="n">
        <v>117</v>
      </c>
      <c r="D1077" s="0" t="str">
        <f aca="false">IFERROR(VLOOKUP($C1077,薬効分類マスタ!$A$2:$B$180,2,FALSE()),"未登録")</f>
        <v>精神神経用剤</v>
      </c>
      <c r="E1077" s="16" t="s">
        <v>2657</v>
      </c>
      <c r="F1077" s="16" t="s">
        <v>465</v>
      </c>
      <c r="G1077" s="16" t="s">
        <v>2693</v>
      </c>
      <c r="H1077" s="16" t="s">
        <v>428</v>
      </c>
      <c r="I1077" s="0" t="n">
        <v>57.3</v>
      </c>
      <c r="J1077" s="16" t="s">
        <v>232</v>
      </c>
      <c r="K1077" s="0" t="str">
        <f aca="false">IFERROR(IF(VLOOKUP($C1077,薬効分類マスタ!$A$2:$E$180,5,FALSE())=0,"",VLOOKUP($C1077,薬効分類マスタ!$A$2:$E$180,5,FALSE())),"")</f>
        <v/>
      </c>
      <c r="L1077" s="17"/>
      <c r="M1077" s="0" t="str">
        <f aca="false">IF($K1077="","",IF($L1077&lt;&gt;"",$L1077,VLOOKUP($C1077,薬効分類マスタ!$A$2:$F$180,6,FALSE())))</f>
        <v/>
      </c>
      <c r="N1077" s="0" t="str">
        <f aca="false">ASC(G1077)</f>
        <v>ﾘﾌﾚｯｸｽ錠30mg</v>
      </c>
      <c r="O1077" s="0" t="str">
        <f aca="false">ASC(E1077)</f>
        <v>ﾐﾙﾀｻﾞﾋﾟﾝ</v>
      </c>
      <c r="P1077" s="16" t="n">
        <f aca="false">N(P1076)+IF($C1077=検索!$B$49,1,0)</f>
        <v>0</v>
      </c>
    </row>
    <row r="1078" customFormat="false" ht="15" hidden="false" customHeight="false" outlineLevel="0" collapsed="false">
      <c r="A1078" s="16" t="s">
        <v>221</v>
      </c>
      <c r="B1078" s="0" t="s">
        <v>2694</v>
      </c>
      <c r="C1078" s="0" t="n">
        <v>117</v>
      </c>
      <c r="D1078" s="0" t="str">
        <f aca="false">IFERROR(VLOOKUP($C1078,薬効分類マスタ!$A$2:$B$180,2,FALSE()),"未登録")</f>
        <v>精神神経用剤</v>
      </c>
      <c r="E1078" s="16" t="s">
        <v>2657</v>
      </c>
      <c r="F1078" s="16" t="s">
        <v>465</v>
      </c>
      <c r="G1078" s="16" t="s">
        <v>2695</v>
      </c>
      <c r="H1078" s="16" t="s">
        <v>1659</v>
      </c>
      <c r="I1078" s="0" t="n">
        <v>57.3</v>
      </c>
      <c r="J1078" s="16" t="s">
        <v>232</v>
      </c>
      <c r="K1078" s="0" t="str">
        <f aca="false">IFERROR(IF(VLOOKUP($C1078,薬効分類マスタ!$A$2:$E$180,5,FALSE())=0,"",VLOOKUP($C1078,薬効分類マスタ!$A$2:$E$180,5,FALSE())),"")</f>
        <v/>
      </c>
      <c r="L1078" s="17"/>
      <c r="M1078" s="0" t="str">
        <f aca="false">IF($K1078="","",IF($L1078&lt;&gt;"",$L1078,VLOOKUP($C1078,薬効分類マスタ!$A$2:$F$180,6,FALSE())))</f>
        <v/>
      </c>
      <c r="N1078" s="0" t="str">
        <f aca="false">ASC(G1078)</f>
        <v>ﾚﾒﾛﾝ錠30mg</v>
      </c>
      <c r="O1078" s="0" t="str">
        <f aca="false">ASC(E1078)</f>
        <v>ﾐﾙﾀｻﾞﾋﾟﾝ</v>
      </c>
      <c r="P1078" s="16" t="n">
        <f aca="false">N(P1077)+IF($C1078=検索!$B$49,1,0)</f>
        <v>0</v>
      </c>
    </row>
    <row r="1079" customFormat="false" ht="15" hidden="false" customHeight="false" outlineLevel="0" collapsed="false">
      <c r="A1079" s="16" t="s">
        <v>221</v>
      </c>
      <c r="B1079" s="0" t="s">
        <v>2696</v>
      </c>
      <c r="C1079" s="0" t="n">
        <v>117</v>
      </c>
      <c r="D1079" s="0" t="str">
        <f aca="false">IFERROR(VLOOKUP($C1079,薬効分類マスタ!$A$2:$B$180,2,FALSE()),"未登録")</f>
        <v>精神神経用剤</v>
      </c>
      <c r="E1079" s="16" t="s">
        <v>2657</v>
      </c>
      <c r="F1079" s="16" t="s">
        <v>465</v>
      </c>
      <c r="G1079" s="16" t="s">
        <v>2697</v>
      </c>
      <c r="H1079" s="16" t="s">
        <v>536</v>
      </c>
      <c r="I1079" s="0" t="n">
        <v>23.2</v>
      </c>
      <c r="J1079" s="16" t="s">
        <v>239</v>
      </c>
      <c r="K1079" s="0" t="str">
        <f aca="false">IFERROR(IF(VLOOKUP($C1079,薬効分類マスタ!$A$2:$E$180,5,FALSE())=0,"",VLOOKUP($C1079,薬効分類マスタ!$A$2:$E$180,5,FALSE())),"")</f>
        <v/>
      </c>
      <c r="L1079" s="17"/>
      <c r="M1079" s="0" t="str">
        <f aca="false">IF($K1079="","",IF($L1079&lt;&gt;"",$L1079,VLOOKUP($C1079,薬効分類マスタ!$A$2:$F$180,6,FALSE())))</f>
        <v/>
      </c>
      <c r="N1079" s="0" t="str">
        <f aca="false">ASC(G1079)</f>
        <v>ﾐﾙﾀｻﾞﾋﾟﾝ錠30mg｢EE｣</v>
      </c>
      <c r="O1079" s="0" t="str">
        <f aca="false">ASC(E1079)</f>
        <v>ﾐﾙﾀｻﾞﾋﾟﾝ</v>
      </c>
      <c r="P1079" s="16" t="n">
        <f aca="false">N(P1078)+IF($C1079=検索!$B$49,1,0)</f>
        <v>0</v>
      </c>
    </row>
    <row r="1080" customFormat="false" ht="15" hidden="false" customHeight="false" outlineLevel="0" collapsed="false">
      <c r="A1080" s="16" t="s">
        <v>221</v>
      </c>
      <c r="B1080" s="0" t="s">
        <v>2698</v>
      </c>
      <c r="C1080" s="0" t="n">
        <v>117</v>
      </c>
      <c r="D1080" s="0" t="str">
        <f aca="false">IFERROR(VLOOKUP($C1080,薬効分類マスタ!$A$2:$B$180,2,FALSE()),"未登録")</f>
        <v>精神神経用剤</v>
      </c>
      <c r="E1080" s="16" t="s">
        <v>2657</v>
      </c>
      <c r="F1080" s="16" t="s">
        <v>465</v>
      </c>
      <c r="G1080" s="16" t="s">
        <v>2699</v>
      </c>
      <c r="H1080" s="16" t="s">
        <v>1064</v>
      </c>
      <c r="I1080" s="0" t="n">
        <v>36.1</v>
      </c>
      <c r="J1080" s="16" t="s">
        <v>239</v>
      </c>
      <c r="K1080" s="0" t="str">
        <f aca="false">IFERROR(IF(VLOOKUP($C1080,薬効分類マスタ!$A$2:$E$180,5,FALSE())=0,"",VLOOKUP($C1080,薬効分類マスタ!$A$2:$E$180,5,FALSE())),"")</f>
        <v/>
      </c>
      <c r="L1080" s="17"/>
      <c r="M1080" s="0" t="str">
        <f aca="false">IF($K1080="","",IF($L1080&lt;&gt;"",$L1080,VLOOKUP($C1080,薬効分類マスタ!$A$2:$F$180,6,FALSE())))</f>
        <v/>
      </c>
      <c r="N1080" s="0" t="str">
        <f aca="false">ASC(G1080)</f>
        <v>ﾐﾙﾀｻﾞﾋﾟﾝ錠30mg｢JG｣</v>
      </c>
      <c r="O1080" s="0" t="str">
        <f aca="false">ASC(E1080)</f>
        <v>ﾐﾙﾀｻﾞﾋﾟﾝ</v>
      </c>
      <c r="P1080" s="16" t="n">
        <f aca="false">N(P1079)+IF($C1080=検索!$B$49,1,0)</f>
        <v>0</v>
      </c>
    </row>
    <row r="1081" customFormat="false" ht="15" hidden="false" customHeight="false" outlineLevel="0" collapsed="false">
      <c r="A1081" s="16" t="s">
        <v>221</v>
      </c>
      <c r="B1081" s="0" t="s">
        <v>2700</v>
      </c>
      <c r="C1081" s="0" t="n">
        <v>117</v>
      </c>
      <c r="D1081" s="0" t="str">
        <f aca="false">IFERROR(VLOOKUP($C1081,薬効分類マスタ!$A$2:$B$180,2,FALSE()),"未登録")</f>
        <v>精神神経用剤</v>
      </c>
      <c r="E1081" s="16" t="s">
        <v>2657</v>
      </c>
      <c r="F1081" s="16" t="s">
        <v>465</v>
      </c>
      <c r="G1081" s="16" t="s">
        <v>2701</v>
      </c>
      <c r="H1081" s="16" t="s">
        <v>1067</v>
      </c>
      <c r="I1081" s="0" t="n">
        <v>36.1</v>
      </c>
      <c r="J1081" s="16" t="s">
        <v>239</v>
      </c>
      <c r="K1081" s="0" t="str">
        <f aca="false">IFERROR(IF(VLOOKUP($C1081,薬効分類マスタ!$A$2:$E$180,5,FALSE())=0,"",VLOOKUP($C1081,薬効分類マスタ!$A$2:$E$180,5,FALSE())),"")</f>
        <v/>
      </c>
      <c r="L1081" s="17"/>
      <c r="M1081" s="0" t="str">
        <f aca="false">IF($K1081="","",IF($L1081&lt;&gt;"",$L1081,VLOOKUP($C1081,薬効分類マスタ!$A$2:$F$180,6,FALSE())))</f>
        <v/>
      </c>
      <c r="N1081" s="0" t="str">
        <f aca="false">ASC(G1081)</f>
        <v>ﾐﾙﾀｻﾞﾋﾟﾝ錠30mg｢TCK｣</v>
      </c>
      <c r="O1081" s="0" t="str">
        <f aca="false">ASC(E1081)</f>
        <v>ﾐﾙﾀｻﾞﾋﾟﾝ</v>
      </c>
      <c r="P1081" s="16" t="n">
        <f aca="false">N(P1080)+IF($C1081=検索!$B$49,1,0)</f>
        <v>0</v>
      </c>
    </row>
    <row r="1082" customFormat="false" ht="15" hidden="false" customHeight="false" outlineLevel="0" collapsed="false">
      <c r="A1082" s="16" t="s">
        <v>221</v>
      </c>
      <c r="B1082" s="0" t="s">
        <v>2702</v>
      </c>
      <c r="C1082" s="0" t="n">
        <v>117</v>
      </c>
      <c r="D1082" s="0" t="str">
        <f aca="false">IFERROR(VLOOKUP($C1082,薬効分類マスタ!$A$2:$B$180,2,FALSE()),"未登録")</f>
        <v>精神神経用剤</v>
      </c>
      <c r="E1082" s="16" t="s">
        <v>2657</v>
      </c>
      <c r="F1082" s="16" t="s">
        <v>465</v>
      </c>
      <c r="G1082" s="16" t="s">
        <v>2703</v>
      </c>
      <c r="H1082" s="16" t="s">
        <v>574</v>
      </c>
      <c r="I1082" s="0" t="n">
        <v>23.2</v>
      </c>
      <c r="J1082" s="16" t="s">
        <v>239</v>
      </c>
      <c r="K1082" s="0" t="str">
        <f aca="false">IFERROR(IF(VLOOKUP($C1082,薬効分類マスタ!$A$2:$E$180,5,FALSE())=0,"",VLOOKUP($C1082,薬効分類マスタ!$A$2:$E$180,5,FALSE())),"")</f>
        <v/>
      </c>
      <c r="L1082" s="17"/>
      <c r="M1082" s="0" t="str">
        <f aca="false">IF($K1082="","",IF($L1082&lt;&gt;"",$L1082,VLOOKUP($C1082,薬効分類マスタ!$A$2:$F$180,6,FALSE())))</f>
        <v/>
      </c>
      <c r="N1082" s="0" t="str">
        <f aca="false">ASC(G1082)</f>
        <v>ﾐﾙﾀｻﾞﾋﾟﾝ錠30mg｢YD｣</v>
      </c>
      <c r="O1082" s="0" t="str">
        <f aca="false">ASC(E1082)</f>
        <v>ﾐﾙﾀｻﾞﾋﾟﾝ</v>
      </c>
      <c r="P1082" s="16" t="n">
        <f aca="false">N(P1081)+IF($C1082=検索!$B$49,1,0)</f>
        <v>0</v>
      </c>
    </row>
    <row r="1083" customFormat="false" ht="15" hidden="false" customHeight="false" outlineLevel="0" collapsed="false">
      <c r="A1083" s="16" t="s">
        <v>221</v>
      </c>
      <c r="B1083" s="0" t="s">
        <v>2704</v>
      </c>
      <c r="C1083" s="0" t="n">
        <v>117</v>
      </c>
      <c r="D1083" s="0" t="str">
        <f aca="false">IFERROR(VLOOKUP($C1083,薬効分類マスタ!$A$2:$B$180,2,FALSE()),"未登録")</f>
        <v>精神神経用剤</v>
      </c>
      <c r="E1083" s="16" t="s">
        <v>2657</v>
      </c>
      <c r="F1083" s="16" t="s">
        <v>465</v>
      </c>
      <c r="G1083" s="16" t="s">
        <v>2705</v>
      </c>
      <c r="H1083" s="16" t="s">
        <v>530</v>
      </c>
      <c r="I1083" s="0" t="n">
        <v>23.2</v>
      </c>
      <c r="J1083" s="16" t="s">
        <v>239</v>
      </c>
      <c r="K1083" s="0" t="str">
        <f aca="false">IFERROR(IF(VLOOKUP($C1083,薬効分類マスタ!$A$2:$E$180,5,FALSE())=0,"",VLOOKUP($C1083,薬効分類マスタ!$A$2:$E$180,5,FALSE())),"")</f>
        <v/>
      </c>
      <c r="L1083" s="17"/>
      <c r="M1083" s="0" t="str">
        <f aca="false">IF($K1083="","",IF($L1083&lt;&gt;"",$L1083,VLOOKUP($C1083,薬効分類マスタ!$A$2:$F$180,6,FALSE())))</f>
        <v/>
      </c>
      <c r="N1083" s="0" t="str">
        <f aca="false">ASC(G1083)</f>
        <v>ﾐﾙﾀｻﾞﾋﾟﾝ錠30mg｢ｹﾐﾌｧ｣</v>
      </c>
      <c r="O1083" s="0" t="str">
        <f aca="false">ASC(E1083)</f>
        <v>ﾐﾙﾀｻﾞﾋﾟﾝ</v>
      </c>
      <c r="P1083" s="16" t="n">
        <f aca="false">N(P1082)+IF($C1083=検索!$B$49,1,0)</f>
        <v>0</v>
      </c>
    </row>
    <row r="1084" customFormat="false" ht="15" hidden="false" customHeight="false" outlineLevel="0" collapsed="false">
      <c r="A1084" s="16" t="s">
        <v>221</v>
      </c>
      <c r="B1084" s="0" t="s">
        <v>2706</v>
      </c>
      <c r="C1084" s="0" t="n">
        <v>117</v>
      </c>
      <c r="D1084" s="0" t="str">
        <f aca="false">IFERROR(VLOOKUP($C1084,薬効分類マスタ!$A$2:$B$180,2,FALSE()),"未登録")</f>
        <v>精神神経用剤</v>
      </c>
      <c r="E1084" s="16" t="s">
        <v>2657</v>
      </c>
      <c r="F1084" s="16" t="s">
        <v>465</v>
      </c>
      <c r="G1084" s="16" t="s">
        <v>2707</v>
      </c>
      <c r="H1084" s="16" t="s">
        <v>385</v>
      </c>
      <c r="I1084" s="0" t="n">
        <v>23.2</v>
      </c>
      <c r="J1084" s="16" t="s">
        <v>239</v>
      </c>
      <c r="K1084" s="0" t="str">
        <f aca="false">IFERROR(IF(VLOOKUP($C1084,薬効分類マスタ!$A$2:$E$180,5,FALSE())=0,"",VLOOKUP($C1084,薬効分類マスタ!$A$2:$E$180,5,FALSE())),"")</f>
        <v/>
      </c>
      <c r="L1084" s="17"/>
      <c r="M1084" s="0" t="str">
        <f aca="false">IF($K1084="","",IF($L1084&lt;&gt;"",$L1084,VLOOKUP($C1084,薬効分類マスタ!$A$2:$F$180,6,FALSE())))</f>
        <v/>
      </c>
      <c r="N1084" s="0" t="str">
        <f aca="false">ASC(G1084)</f>
        <v>ﾐﾙﾀｻﾞﾋﾟﾝ錠30mg｢ｻﾜｲ｣</v>
      </c>
      <c r="O1084" s="0" t="str">
        <f aca="false">ASC(E1084)</f>
        <v>ﾐﾙﾀｻﾞﾋﾟﾝ</v>
      </c>
      <c r="P1084" s="16" t="n">
        <f aca="false">N(P1083)+IF($C1084=検索!$B$49,1,0)</f>
        <v>0</v>
      </c>
    </row>
    <row r="1085" customFormat="false" ht="15" hidden="false" customHeight="false" outlineLevel="0" collapsed="false">
      <c r="A1085" s="16" t="s">
        <v>221</v>
      </c>
      <c r="B1085" s="0" t="s">
        <v>2708</v>
      </c>
      <c r="C1085" s="0" t="n">
        <v>117</v>
      </c>
      <c r="D1085" s="0" t="str">
        <f aca="false">IFERROR(VLOOKUP($C1085,薬効分類マスタ!$A$2:$B$180,2,FALSE()),"未登録")</f>
        <v>精神神経用剤</v>
      </c>
      <c r="E1085" s="16" t="s">
        <v>2657</v>
      </c>
      <c r="F1085" s="16" t="s">
        <v>465</v>
      </c>
      <c r="G1085" s="16" t="s">
        <v>2709</v>
      </c>
      <c r="H1085" s="16" t="s">
        <v>533</v>
      </c>
      <c r="I1085" s="0" t="n">
        <v>23.2</v>
      </c>
      <c r="J1085" s="16" t="s">
        <v>239</v>
      </c>
      <c r="K1085" s="0" t="str">
        <f aca="false">IFERROR(IF(VLOOKUP($C1085,薬効分類マスタ!$A$2:$E$180,5,FALSE())=0,"",VLOOKUP($C1085,薬効分類マスタ!$A$2:$E$180,5,FALSE())),"")</f>
        <v/>
      </c>
      <c r="L1085" s="17"/>
      <c r="M1085" s="0" t="str">
        <f aca="false">IF($K1085="","",IF($L1085&lt;&gt;"",$L1085,VLOOKUP($C1085,薬効分類マスタ!$A$2:$F$180,6,FALSE())))</f>
        <v/>
      </c>
      <c r="N1085" s="0" t="str">
        <f aca="false">ASC(G1085)</f>
        <v>ﾐﾙﾀｻﾞﾋﾟﾝ錠30mg｢ﾄｰﾜ｣</v>
      </c>
      <c r="O1085" s="0" t="str">
        <f aca="false">ASC(E1085)</f>
        <v>ﾐﾙﾀｻﾞﾋﾟﾝ</v>
      </c>
      <c r="P1085" s="16" t="n">
        <f aca="false">N(P1084)+IF($C1085=検索!$B$49,1,0)</f>
        <v>0</v>
      </c>
    </row>
    <row r="1086" customFormat="false" ht="15" hidden="false" customHeight="false" outlineLevel="0" collapsed="false">
      <c r="A1086" s="16" t="s">
        <v>221</v>
      </c>
      <c r="B1086" s="0" t="s">
        <v>2710</v>
      </c>
      <c r="C1086" s="0" t="n">
        <v>117</v>
      </c>
      <c r="D1086" s="0" t="str">
        <f aca="false">IFERROR(VLOOKUP($C1086,薬効分類マスタ!$A$2:$B$180,2,FALSE()),"未登録")</f>
        <v>精神神経用剤</v>
      </c>
      <c r="E1086" s="16" t="s">
        <v>2657</v>
      </c>
      <c r="F1086" s="16" t="s">
        <v>465</v>
      </c>
      <c r="G1086" s="16" t="s">
        <v>2711</v>
      </c>
      <c r="H1086" s="16" t="s">
        <v>606</v>
      </c>
      <c r="I1086" s="0" t="n">
        <v>23.2</v>
      </c>
      <c r="J1086" s="16" t="s">
        <v>239</v>
      </c>
      <c r="K1086" s="0" t="str">
        <f aca="false">IFERROR(IF(VLOOKUP($C1086,薬効分類マスタ!$A$2:$E$180,5,FALSE())=0,"",VLOOKUP($C1086,薬効分類マスタ!$A$2:$E$180,5,FALSE())),"")</f>
        <v/>
      </c>
      <c r="L1086" s="17"/>
      <c r="M1086" s="0" t="str">
        <f aca="false">IF($K1086="","",IF($L1086&lt;&gt;"",$L1086,VLOOKUP($C1086,薬効分類マスタ!$A$2:$F$180,6,FALSE())))</f>
        <v/>
      </c>
      <c r="N1086" s="0" t="str">
        <f aca="false">ASC(G1086)</f>
        <v>ﾐﾙﾀｻﾞﾋﾟﾝ錠30mg｢日新｣</v>
      </c>
      <c r="O1086" s="0" t="str">
        <f aca="false">ASC(E1086)</f>
        <v>ﾐﾙﾀｻﾞﾋﾟﾝ</v>
      </c>
      <c r="P1086" s="16" t="n">
        <f aca="false">N(P1085)+IF($C1086=検索!$B$49,1,0)</f>
        <v>0</v>
      </c>
    </row>
    <row r="1087" customFormat="false" ht="15" hidden="false" customHeight="false" outlineLevel="0" collapsed="false">
      <c r="A1087" s="16" t="s">
        <v>221</v>
      </c>
      <c r="B1087" s="0" t="s">
        <v>2712</v>
      </c>
      <c r="C1087" s="0" t="n">
        <v>117</v>
      </c>
      <c r="D1087" s="0" t="str">
        <f aca="false">IFERROR(VLOOKUP($C1087,薬効分類マスタ!$A$2:$B$180,2,FALSE()),"未登録")</f>
        <v>精神神経用剤</v>
      </c>
      <c r="E1087" s="16" t="s">
        <v>2657</v>
      </c>
      <c r="F1087" s="16" t="s">
        <v>465</v>
      </c>
      <c r="G1087" s="16" t="s">
        <v>2713</v>
      </c>
      <c r="H1087" s="16" t="s">
        <v>1165</v>
      </c>
      <c r="I1087" s="0" t="n">
        <v>23.2</v>
      </c>
      <c r="J1087" s="16" t="s">
        <v>239</v>
      </c>
      <c r="K1087" s="0" t="str">
        <f aca="false">IFERROR(IF(VLOOKUP($C1087,薬効分類マスタ!$A$2:$E$180,5,FALSE())=0,"",VLOOKUP($C1087,薬効分類マスタ!$A$2:$E$180,5,FALSE())),"")</f>
        <v/>
      </c>
      <c r="L1087" s="17"/>
      <c r="M1087" s="0" t="str">
        <f aca="false">IF($K1087="","",IF($L1087&lt;&gt;"",$L1087,VLOOKUP($C1087,薬効分類マスタ!$A$2:$F$180,6,FALSE())))</f>
        <v/>
      </c>
      <c r="N1087" s="0" t="str">
        <f aca="false">ASC(G1087)</f>
        <v>ﾐﾙﾀｻﾞﾋﾟﾝ錠30mg｢ﾆﾌﾟﾛ｣</v>
      </c>
      <c r="O1087" s="0" t="str">
        <f aca="false">ASC(E1087)</f>
        <v>ﾐﾙﾀｻﾞﾋﾟﾝ</v>
      </c>
      <c r="P1087" s="16" t="n">
        <f aca="false">N(P1086)+IF($C1087=検索!$B$49,1,0)</f>
        <v>0</v>
      </c>
    </row>
    <row r="1088" customFormat="false" ht="15" hidden="false" customHeight="false" outlineLevel="0" collapsed="false">
      <c r="A1088" s="16" t="s">
        <v>221</v>
      </c>
      <c r="B1088" s="0" t="s">
        <v>2714</v>
      </c>
      <c r="C1088" s="0" t="n">
        <v>117</v>
      </c>
      <c r="D1088" s="0" t="str">
        <f aca="false">IFERROR(VLOOKUP($C1088,薬効分類マスタ!$A$2:$B$180,2,FALSE()),"未登録")</f>
        <v>精神神経用剤</v>
      </c>
      <c r="E1088" s="16" t="s">
        <v>2657</v>
      </c>
      <c r="F1088" s="16" t="s">
        <v>465</v>
      </c>
      <c r="G1088" s="16" t="s">
        <v>2715</v>
      </c>
      <c r="H1088" s="16" t="s">
        <v>848</v>
      </c>
      <c r="I1088" s="0" t="n">
        <v>23.2</v>
      </c>
      <c r="J1088" s="16" t="s">
        <v>239</v>
      </c>
      <c r="K1088" s="0" t="str">
        <f aca="false">IFERROR(IF(VLOOKUP($C1088,薬効分類マスタ!$A$2:$E$180,5,FALSE())=0,"",VLOOKUP($C1088,薬効分類マスタ!$A$2:$E$180,5,FALSE())),"")</f>
        <v/>
      </c>
      <c r="L1088" s="17"/>
      <c r="M1088" s="0" t="str">
        <f aca="false">IF($K1088="","",IF($L1088&lt;&gt;"",$L1088,VLOOKUP($C1088,薬効分類マスタ!$A$2:$F$180,6,FALSE())))</f>
        <v/>
      </c>
      <c r="N1088" s="0" t="str">
        <f aca="false">ASC(G1088)</f>
        <v>ﾐﾙﾀｻﾞﾋﾟﾝ錠30mg｢ﾌｪﾙｾﾞﾝ｣</v>
      </c>
      <c r="O1088" s="0" t="str">
        <f aca="false">ASC(E1088)</f>
        <v>ﾐﾙﾀｻﾞﾋﾟﾝ</v>
      </c>
      <c r="P1088" s="16" t="n">
        <f aca="false">N(P1087)+IF($C1088=検索!$B$49,1,0)</f>
        <v>0</v>
      </c>
    </row>
    <row r="1089" customFormat="false" ht="15" hidden="false" customHeight="false" outlineLevel="0" collapsed="false">
      <c r="A1089" s="16" t="s">
        <v>221</v>
      </c>
      <c r="B1089" s="0" t="s">
        <v>2716</v>
      </c>
      <c r="C1089" s="0" t="n">
        <v>117</v>
      </c>
      <c r="D1089" s="0" t="str">
        <f aca="false">IFERROR(VLOOKUP($C1089,薬効分類マスタ!$A$2:$B$180,2,FALSE()),"未登録")</f>
        <v>精神神経用剤</v>
      </c>
      <c r="E1089" s="16" t="s">
        <v>2657</v>
      </c>
      <c r="F1089" s="16" t="s">
        <v>465</v>
      </c>
      <c r="G1089" s="16" t="s">
        <v>2717</v>
      </c>
      <c r="H1089" s="16" t="s">
        <v>2685</v>
      </c>
      <c r="I1089" s="0" t="n">
        <v>23.2</v>
      </c>
      <c r="J1089" s="16" t="s">
        <v>239</v>
      </c>
      <c r="K1089" s="0" t="str">
        <f aca="false">IFERROR(IF(VLOOKUP($C1089,薬効分類マスタ!$A$2:$E$180,5,FALSE())=0,"",VLOOKUP($C1089,薬効分類マスタ!$A$2:$E$180,5,FALSE())),"")</f>
        <v/>
      </c>
      <c r="L1089" s="17"/>
      <c r="M1089" s="0" t="str">
        <f aca="false">IF($K1089="","",IF($L1089&lt;&gt;"",$L1089,VLOOKUP($C1089,薬効分類マスタ!$A$2:$F$180,6,FALSE())))</f>
        <v/>
      </c>
      <c r="N1089" s="0" t="str">
        <f aca="false">ASC(G1089)</f>
        <v>ﾐﾙﾀｻﾞﾋﾟﾝ錠30mg｢明治｣</v>
      </c>
      <c r="O1089" s="0" t="str">
        <f aca="false">ASC(E1089)</f>
        <v>ﾐﾙﾀｻﾞﾋﾟﾝ</v>
      </c>
      <c r="P1089" s="16" t="n">
        <f aca="false">N(P1088)+IF($C1089=検索!$B$49,1,0)</f>
        <v>0</v>
      </c>
    </row>
    <row r="1090" customFormat="false" ht="15" hidden="false" customHeight="false" outlineLevel="0" collapsed="false">
      <c r="A1090" s="16" t="s">
        <v>221</v>
      </c>
      <c r="B1090" s="0" t="s">
        <v>2718</v>
      </c>
      <c r="C1090" s="0" t="n">
        <v>117</v>
      </c>
      <c r="D1090" s="0" t="str">
        <f aca="false">IFERROR(VLOOKUP($C1090,薬効分類マスタ!$A$2:$B$180,2,FALSE()),"未登録")</f>
        <v>精神神経用剤</v>
      </c>
      <c r="E1090" s="16" t="s">
        <v>2657</v>
      </c>
      <c r="F1090" s="16" t="s">
        <v>465</v>
      </c>
      <c r="G1090" s="16" t="s">
        <v>2719</v>
      </c>
      <c r="H1090" s="16" t="s">
        <v>831</v>
      </c>
      <c r="I1090" s="0" t="n">
        <v>23.2</v>
      </c>
      <c r="J1090" s="16" t="s">
        <v>239</v>
      </c>
      <c r="K1090" s="0" t="str">
        <f aca="false">IFERROR(IF(VLOOKUP($C1090,薬効分類マスタ!$A$2:$E$180,5,FALSE())=0,"",VLOOKUP($C1090,薬効分類マスタ!$A$2:$E$180,5,FALSE())),"")</f>
        <v/>
      </c>
      <c r="L1090" s="17"/>
      <c r="M1090" s="0" t="str">
        <f aca="false">IF($K1090="","",IF($L1090&lt;&gt;"",$L1090,VLOOKUP($C1090,薬効分類マスタ!$A$2:$F$180,6,FALSE())))</f>
        <v/>
      </c>
      <c r="N1090" s="0" t="str">
        <f aca="false">ASC(G1090)</f>
        <v>ﾐﾙﾀｻﾞﾋﾟﾝ錠30mg｢VTRS｣</v>
      </c>
      <c r="O1090" s="0" t="str">
        <f aca="false">ASC(E1090)</f>
        <v>ﾐﾙﾀｻﾞﾋﾟﾝ</v>
      </c>
      <c r="P1090" s="16" t="n">
        <f aca="false">N(P1089)+IF($C1090=検索!$B$49,1,0)</f>
        <v>0</v>
      </c>
    </row>
    <row r="1091" customFormat="false" ht="15" hidden="false" customHeight="false" outlineLevel="0" collapsed="false">
      <c r="A1091" s="16" t="s">
        <v>221</v>
      </c>
      <c r="B1091" s="0" t="s">
        <v>2720</v>
      </c>
      <c r="C1091" s="0" t="n">
        <v>117</v>
      </c>
      <c r="D1091" s="0" t="str">
        <f aca="false">IFERROR(VLOOKUP($C1091,薬効分類マスタ!$A$2:$B$180,2,FALSE()),"未登録")</f>
        <v>精神神経用剤</v>
      </c>
      <c r="E1091" s="16" t="s">
        <v>2657</v>
      </c>
      <c r="F1091" s="16" t="s">
        <v>465</v>
      </c>
      <c r="G1091" s="16" t="s">
        <v>2721</v>
      </c>
      <c r="H1091" s="16" t="s">
        <v>568</v>
      </c>
      <c r="I1091" s="0" t="n">
        <v>36.1</v>
      </c>
      <c r="J1091" s="16" t="s">
        <v>239</v>
      </c>
      <c r="K1091" s="0" t="str">
        <f aca="false">IFERROR(IF(VLOOKUP($C1091,薬効分類マスタ!$A$2:$E$180,5,FALSE())=0,"",VLOOKUP($C1091,薬効分類マスタ!$A$2:$E$180,5,FALSE())),"")</f>
        <v/>
      </c>
      <c r="L1091" s="17"/>
      <c r="M1091" s="0" t="str">
        <f aca="false">IF($K1091="","",IF($L1091&lt;&gt;"",$L1091,VLOOKUP($C1091,薬効分類マスタ!$A$2:$F$180,6,FALSE())))</f>
        <v/>
      </c>
      <c r="N1091" s="0" t="str">
        <f aca="false">ASC(G1091)</f>
        <v>ﾐﾙﾀｻﾞﾋﾟﾝ錠30mg｢KMP｣</v>
      </c>
      <c r="O1091" s="0" t="str">
        <f aca="false">ASC(E1091)</f>
        <v>ﾐﾙﾀｻﾞﾋﾟﾝ</v>
      </c>
      <c r="P1091" s="16" t="n">
        <f aca="false">N(P1090)+IF($C1091=検索!$B$49,1,0)</f>
        <v>0</v>
      </c>
    </row>
    <row r="1092" customFormat="false" ht="15" hidden="false" customHeight="false" outlineLevel="0" collapsed="false">
      <c r="A1092" s="16" t="s">
        <v>221</v>
      </c>
      <c r="B1092" s="0" t="s">
        <v>2722</v>
      </c>
      <c r="C1092" s="0" t="n">
        <v>117</v>
      </c>
      <c r="D1092" s="0" t="str">
        <f aca="false">IFERROR(VLOOKUP($C1092,薬効分類マスタ!$A$2:$B$180,2,FALSE()),"未登録")</f>
        <v>精神神経用剤</v>
      </c>
      <c r="E1092" s="16" t="s">
        <v>2657</v>
      </c>
      <c r="F1092" s="16" t="s">
        <v>439</v>
      </c>
      <c r="G1092" s="16" t="s">
        <v>2723</v>
      </c>
      <c r="I1092" s="0" t="n">
        <v>13.2</v>
      </c>
      <c r="J1092" s="16" t="s">
        <v>239</v>
      </c>
      <c r="K1092" s="0" t="str">
        <f aca="false">IFERROR(IF(VLOOKUP($C1092,薬効分類マスタ!$A$2:$E$180,5,FALSE())=0,"",VLOOKUP($C1092,薬効分類マスタ!$A$2:$E$180,5,FALSE())),"")</f>
        <v/>
      </c>
      <c r="L1092" s="17"/>
      <c r="M1092" s="0" t="str">
        <f aca="false">IF($K1092="","",IF($L1092&lt;&gt;"",$L1092,VLOOKUP($C1092,薬効分類マスタ!$A$2:$F$180,6,FALSE())))</f>
        <v/>
      </c>
      <c r="N1092" s="0" t="str">
        <f aca="false">ASC(G1092)</f>
        <v>ﾐﾙﾀｻﾞﾋﾟﾝ15mg口腔内崩壊錠</v>
      </c>
      <c r="O1092" s="0" t="str">
        <f aca="false">ASC(E1092)</f>
        <v>ﾐﾙﾀｻﾞﾋﾟﾝ</v>
      </c>
      <c r="P1092" s="16" t="n">
        <f aca="false">N(P1091)+IF($C1092=検索!$B$49,1,0)</f>
        <v>0</v>
      </c>
    </row>
    <row r="1093" customFormat="false" ht="15" hidden="false" customHeight="false" outlineLevel="0" collapsed="false">
      <c r="A1093" s="16" t="s">
        <v>221</v>
      </c>
      <c r="B1093" s="0" t="s">
        <v>2724</v>
      </c>
      <c r="C1093" s="0" t="n">
        <v>117</v>
      </c>
      <c r="D1093" s="0" t="str">
        <f aca="false">IFERROR(VLOOKUP($C1093,薬効分類マスタ!$A$2:$B$180,2,FALSE()),"未登録")</f>
        <v>精神神経用剤</v>
      </c>
      <c r="E1093" s="16" t="s">
        <v>2657</v>
      </c>
      <c r="F1093" s="16" t="s">
        <v>439</v>
      </c>
      <c r="G1093" s="16" t="s">
        <v>2725</v>
      </c>
      <c r="H1093" s="16" t="s">
        <v>2726</v>
      </c>
      <c r="I1093" s="0" t="n">
        <v>23.9</v>
      </c>
      <c r="J1093" s="16" t="s">
        <v>239</v>
      </c>
      <c r="K1093" s="0" t="str">
        <f aca="false">IFERROR(IF(VLOOKUP($C1093,薬効分類マスタ!$A$2:$E$180,5,FALSE())=0,"",VLOOKUP($C1093,薬効分類マスタ!$A$2:$E$180,5,FALSE())),"")</f>
        <v/>
      </c>
      <c r="L1093" s="17"/>
      <c r="M1093" s="0" t="str">
        <f aca="false">IF($K1093="","",IF($L1093&lt;&gt;"",$L1093,VLOOKUP($C1093,薬効分類マスタ!$A$2:$F$180,6,FALSE())))</f>
        <v/>
      </c>
      <c r="N1093" s="0" t="str">
        <f aca="false">ASC(G1093)</f>
        <v>ﾐﾙﾀｻﾞﾋﾟﾝOD錠15mg｢DSEP｣</v>
      </c>
      <c r="O1093" s="0" t="str">
        <f aca="false">ASC(E1093)</f>
        <v>ﾐﾙﾀｻﾞﾋﾟﾝ</v>
      </c>
      <c r="P1093" s="16" t="n">
        <f aca="false">N(P1092)+IF($C1093=検索!$B$49,1,0)</f>
        <v>0</v>
      </c>
    </row>
    <row r="1094" customFormat="false" ht="15" hidden="false" customHeight="false" outlineLevel="0" collapsed="false">
      <c r="A1094" s="16" t="s">
        <v>221</v>
      </c>
      <c r="B1094" s="0" t="s">
        <v>2727</v>
      </c>
      <c r="C1094" s="0" t="n">
        <v>117</v>
      </c>
      <c r="D1094" s="0" t="str">
        <f aca="false">IFERROR(VLOOKUP($C1094,薬効分類マスタ!$A$2:$B$180,2,FALSE()),"未登録")</f>
        <v>精神神経用剤</v>
      </c>
      <c r="E1094" s="16" t="s">
        <v>2657</v>
      </c>
      <c r="F1094" s="16" t="s">
        <v>465</v>
      </c>
      <c r="G1094" s="16" t="s">
        <v>2728</v>
      </c>
      <c r="I1094" s="0" t="n">
        <v>23.2</v>
      </c>
      <c r="J1094" s="16" t="s">
        <v>239</v>
      </c>
      <c r="K1094" s="0" t="str">
        <f aca="false">IFERROR(IF(VLOOKUP($C1094,薬効分類マスタ!$A$2:$E$180,5,FALSE())=0,"",VLOOKUP($C1094,薬効分類マスタ!$A$2:$E$180,5,FALSE())),"")</f>
        <v/>
      </c>
      <c r="L1094" s="17"/>
      <c r="M1094" s="0" t="str">
        <f aca="false">IF($K1094="","",IF($L1094&lt;&gt;"",$L1094,VLOOKUP($C1094,薬効分類マスタ!$A$2:$F$180,6,FALSE())))</f>
        <v/>
      </c>
      <c r="N1094" s="0" t="str">
        <f aca="false">ASC(G1094)</f>
        <v>ﾐﾙﾀｻﾞﾋﾟﾝ30mg口腔内崩壊錠</v>
      </c>
      <c r="O1094" s="0" t="str">
        <f aca="false">ASC(E1094)</f>
        <v>ﾐﾙﾀｻﾞﾋﾟﾝ</v>
      </c>
      <c r="P1094" s="16" t="n">
        <f aca="false">N(P1093)+IF($C1094=検索!$B$49,1,0)</f>
        <v>0</v>
      </c>
    </row>
    <row r="1095" customFormat="false" ht="15" hidden="false" customHeight="false" outlineLevel="0" collapsed="false">
      <c r="A1095" s="16" t="s">
        <v>221</v>
      </c>
      <c r="B1095" s="0" t="s">
        <v>2729</v>
      </c>
      <c r="C1095" s="0" t="n">
        <v>117</v>
      </c>
      <c r="D1095" s="0" t="str">
        <f aca="false">IFERROR(VLOOKUP($C1095,薬効分類マスタ!$A$2:$B$180,2,FALSE()),"未登録")</f>
        <v>精神神経用剤</v>
      </c>
      <c r="E1095" s="16" t="s">
        <v>2657</v>
      </c>
      <c r="F1095" s="16" t="s">
        <v>465</v>
      </c>
      <c r="G1095" s="16" t="s">
        <v>2730</v>
      </c>
      <c r="H1095" s="16" t="s">
        <v>2726</v>
      </c>
      <c r="I1095" s="0" t="n">
        <v>36.1</v>
      </c>
      <c r="J1095" s="16" t="s">
        <v>239</v>
      </c>
      <c r="K1095" s="0" t="str">
        <f aca="false">IFERROR(IF(VLOOKUP($C1095,薬効分類マスタ!$A$2:$E$180,5,FALSE())=0,"",VLOOKUP($C1095,薬効分類マスタ!$A$2:$E$180,5,FALSE())),"")</f>
        <v/>
      </c>
      <c r="L1095" s="17"/>
      <c r="M1095" s="0" t="str">
        <f aca="false">IF($K1095="","",IF($L1095&lt;&gt;"",$L1095,VLOOKUP($C1095,薬効分類マスタ!$A$2:$F$180,6,FALSE())))</f>
        <v/>
      </c>
      <c r="N1095" s="0" t="str">
        <f aca="false">ASC(G1095)</f>
        <v>ﾐﾙﾀｻﾞﾋﾟﾝOD錠30mg｢DSEP｣</v>
      </c>
      <c r="O1095" s="0" t="str">
        <f aca="false">ASC(E1095)</f>
        <v>ﾐﾙﾀｻﾞﾋﾟﾝ</v>
      </c>
      <c r="P1095" s="16" t="n">
        <f aca="false">N(P1094)+IF($C1095=検索!$B$49,1,0)</f>
        <v>0</v>
      </c>
    </row>
    <row r="1096" customFormat="false" ht="15" hidden="false" customHeight="false" outlineLevel="0" collapsed="false">
      <c r="A1096" s="16" t="s">
        <v>221</v>
      </c>
      <c r="B1096" s="0" t="s">
        <v>2731</v>
      </c>
      <c r="C1096" s="0" t="n">
        <v>117</v>
      </c>
      <c r="D1096" s="0" t="str">
        <f aca="false">IFERROR(VLOOKUP($C1096,薬効分類マスタ!$A$2:$B$180,2,FALSE()),"未登録")</f>
        <v>精神神経用剤</v>
      </c>
      <c r="E1096" s="16" t="s">
        <v>2732</v>
      </c>
      <c r="F1096" s="16" t="s">
        <v>445</v>
      </c>
      <c r="G1096" s="16" t="s">
        <v>2733</v>
      </c>
      <c r="H1096" s="16" t="s">
        <v>2734</v>
      </c>
      <c r="I1096" s="0" t="n">
        <v>23</v>
      </c>
      <c r="J1096" s="16" t="s">
        <v>239</v>
      </c>
      <c r="K1096" s="0" t="str">
        <f aca="false">IFERROR(IF(VLOOKUP($C1096,薬効分類マスタ!$A$2:$E$180,5,FALSE())=0,"",VLOOKUP($C1096,薬効分類マスタ!$A$2:$E$180,5,FALSE())),"")</f>
        <v/>
      </c>
      <c r="L1096" s="17"/>
      <c r="M1096" s="0" t="str">
        <f aca="false">IF($K1096="","",IF($L1096&lt;&gt;"",$L1096,VLOOKUP($C1096,薬効分類マスタ!$A$2:$F$180,6,FALSE())))</f>
        <v/>
      </c>
      <c r="N1096" s="0" t="str">
        <f aca="false">ASC(G1096)</f>
        <v>ﾃﾞｭﾛｷｾﾁﾝ錠20mg｢ｹﾐﾌｧ｣</v>
      </c>
      <c r="O1096" s="0" t="str">
        <f aca="false">ASC(E1096)</f>
        <v>ﾃﾞｭﾛｷｾﾁﾝ塩酸塩</v>
      </c>
      <c r="P1096" s="16" t="n">
        <f aca="false">N(P1095)+IF($C1096=検索!$B$49,1,0)</f>
        <v>0</v>
      </c>
    </row>
    <row r="1097" customFormat="false" ht="15" hidden="false" customHeight="false" outlineLevel="0" collapsed="false">
      <c r="A1097" s="16" t="s">
        <v>221</v>
      </c>
      <c r="B1097" s="0" t="s">
        <v>2735</v>
      </c>
      <c r="C1097" s="0" t="n">
        <v>117</v>
      </c>
      <c r="D1097" s="0" t="str">
        <f aca="false">IFERROR(VLOOKUP($C1097,薬効分類マスタ!$A$2:$B$180,2,FALSE()),"未登録")</f>
        <v>精神神経用剤</v>
      </c>
      <c r="E1097" s="16" t="s">
        <v>2732</v>
      </c>
      <c r="F1097" s="16" t="s">
        <v>445</v>
      </c>
      <c r="G1097" s="16" t="s">
        <v>2736</v>
      </c>
      <c r="H1097" s="16" t="s">
        <v>533</v>
      </c>
      <c r="I1097" s="0" t="n">
        <v>23.5</v>
      </c>
      <c r="J1097" s="16" t="s">
        <v>239</v>
      </c>
      <c r="K1097" s="0" t="str">
        <f aca="false">IFERROR(IF(VLOOKUP($C1097,薬効分類マスタ!$A$2:$E$180,5,FALSE())=0,"",VLOOKUP($C1097,薬効分類マスタ!$A$2:$E$180,5,FALSE())),"")</f>
        <v/>
      </c>
      <c r="L1097" s="17"/>
      <c r="M1097" s="0" t="str">
        <f aca="false">IF($K1097="","",IF($L1097&lt;&gt;"",$L1097,VLOOKUP($C1097,薬効分類マスタ!$A$2:$F$180,6,FALSE())))</f>
        <v/>
      </c>
      <c r="N1097" s="0" t="str">
        <f aca="false">ASC(G1097)</f>
        <v>ﾃﾞｭﾛｷｾﾁﾝ錠20mg｢ﾄｰﾜ｣</v>
      </c>
      <c r="O1097" s="0" t="str">
        <f aca="false">ASC(E1097)</f>
        <v>ﾃﾞｭﾛｷｾﾁﾝ塩酸塩</v>
      </c>
      <c r="P1097" s="16" t="n">
        <f aca="false">N(P1096)+IF($C1097=検索!$B$49,1,0)</f>
        <v>0</v>
      </c>
    </row>
    <row r="1098" customFormat="false" ht="15" hidden="false" customHeight="false" outlineLevel="0" collapsed="false">
      <c r="A1098" s="16" t="s">
        <v>221</v>
      </c>
      <c r="B1098" s="0" t="s">
        <v>2737</v>
      </c>
      <c r="C1098" s="0" t="n">
        <v>117</v>
      </c>
      <c r="D1098" s="0" t="str">
        <f aca="false">IFERROR(VLOOKUP($C1098,薬効分類マスタ!$A$2:$B$180,2,FALSE()),"未登録")</f>
        <v>精神神経用剤</v>
      </c>
      <c r="E1098" s="16" t="s">
        <v>2732</v>
      </c>
      <c r="F1098" s="16" t="s">
        <v>465</v>
      </c>
      <c r="G1098" s="16" t="s">
        <v>2738</v>
      </c>
      <c r="H1098" s="16" t="s">
        <v>2734</v>
      </c>
      <c r="I1098" s="0" t="n">
        <v>30.5</v>
      </c>
      <c r="J1098" s="16" t="s">
        <v>239</v>
      </c>
      <c r="K1098" s="0" t="str">
        <f aca="false">IFERROR(IF(VLOOKUP($C1098,薬効分類マスタ!$A$2:$E$180,5,FALSE())=0,"",VLOOKUP($C1098,薬効分類マスタ!$A$2:$E$180,5,FALSE())),"")</f>
        <v/>
      </c>
      <c r="L1098" s="17"/>
      <c r="M1098" s="0" t="str">
        <f aca="false">IF($K1098="","",IF($L1098&lt;&gt;"",$L1098,VLOOKUP($C1098,薬効分類マスタ!$A$2:$F$180,6,FALSE())))</f>
        <v/>
      </c>
      <c r="N1098" s="0" t="str">
        <f aca="false">ASC(G1098)</f>
        <v>ﾃﾞｭﾛｷｾﾁﾝ錠30mg｢ｹﾐﾌｧ｣</v>
      </c>
      <c r="O1098" s="0" t="str">
        <f aca="false">ASC(E1098)</f>
        <v>ﾃﾞｭﾛｷｾﾁﾝ塩酸塩</v>
      </c>
      <c r="P1098" s="16" t="n">
        <f aca="false">N(P1097)+IF($C1098=検索!$B$49,1,0)</f>
        <v>0</v>
      </c>
    </row>
    <row r="1099" customFormat="false" ht="15" hidden="false" customHeight="false" outlineLevel="0" collapsed="false">
      <c r="A1099" s="16" t="s">
        <v>221</v>
      </c>
      <c r="B1099" s="0" t="s">
        <v>2739</v>
      </c>
      <c r="C1099" s="0" t="n">
        <v>117</v>
      </c>
      <c r="D1099" s="0" t="str">
        <f aca="false">IFERROR(VLOOKUP($C1099,薬効分類マスタ!$A$2:$B$180,2,FALSE()),"未登録")</f>
        <v>精神神経用剤</v>
      </c>
      <c r="E1099" s="16" t="s">
        <v>2732</v>
      </c>
      <c r="F1099" s="16" t="s">
        <v>465</v>
      </c>
      <c r="G1099" s="16" t="s">
        <v>2740</v>
      </c>
      <c r="H1099" s="16" t="s">
        <v>533</v>
      </c>
      <c r="I1099" s="0" t="n">
        <v>31.6</v>
      </c>
      <c r="J1099" s="16" t="s">
        <v>239</v>
      </c>
      <c r="K1099" s="0" t="str">
        <f aca="false">IFERROR(IF(VLOOKUP($C1099,薬効分類マスタ!$A$2:$E$180,5,FALSE())=0,"",VLOOKUP($C1099,薬効分類マスタ!$A$2:$E$180,5,FALSE())),"")</f>
        <v/>
      </c>
      <c r="L1099" s="17"/>
      <c r="M1099" s="0" t="str">
        <f aca="false">IF($K1099="","",IF($L1099&lt;&gt;"",$L1099,VLOOKUP($C1099,薬効分類マスタ!$A$2:$F$180,6,FALSE())))</f>
        <v/>
      </c>
      <c r="N1099" s="0" t="str">
        <f aca="false">ASC(G1099)</f>
        <v>ﾃﾞｭﾛｷｾﾁﾝ錠30mg｢ﾄｰﾜ｣</v>
      </c>
      <c r="O1099" s="0" t="str">
        <f aca="false">ASC(E1099)</f>
        <v>ﾃﾞｭﾛｷｾﾁﾝ塩酸塩</v>
      </c>
      <c r="P1099" s="16" t="n">
        <f aca="false">N(P1098)+IF($C1099=検索!$B$49,1,0)</f>
        <v>0</v>
      </c>
    </row>
    <row r="1100" customFormat="false" ht="15" hidden="false" customHeight="false" outlineLevel="0" collapsed="false">
      <c r="A1100" s="16" t="s">
        <v>221</v>
      </c>
      <c r="B1100" s="0" t="s">
        <v>2741</v>
      </c>
      <c r="C1100" s="0" t="n">
        <v>117</v>
      </c>
      <c r="D1100" s="0" t="str">
        <f aca="false">IFERROR(VLOOKUP($C1100,薬効分類マスタ!$A$2:$B$180,2,FALSE()),"未登録")</f>
        <v>精神神経用剤</v>
      </c>
      <c r="E1100" s="16" t="s">
        <v>2732</v>
      </c>
      <c r="F1100" s="16" t="s">
        <v>445</v>
      </c>
      <c r="G1100" s="16" t="s">
        <v>2742</v>
      </c>
      <c r="H1100" s="16" t="s">
        <v>1165</v>
      </c>
      <c r="I1100" s="0" t="n">
        <v>23</v>
      </c>
      <c r="J1100" s="16" t="s">
        <v>239</v>
      </c>
      <c r="K1100" s="0" t="str">
        <f aca="false">IFERROR(IF(VLOOKUP($C1100,薬効分類マスタ!$A$2:$E$180,5,FALSE())=0,"",VLOOKUP($C1100,薬効分類マスタ!$A$2:$E$180,5,FALSE())),"")</f>
        <v/>
      </c>
      <c r="L1100" s="17"/>
      <c r="M1100" s="0" t="str">
        <f aca="false">IF($K1100="","",IF($L1100&lt;&gt;"",$L1100,VLOOKUP($C1100,薬効分類マスタ!$A$2:$F$180,6,FALSE())))</f>
        <v/>
      </c>
      <c r="N1100" s="0" t="str">
        <f aca="false">ASC(G1100)</f>
        <v>ﾃﾞｭﾛｷｾﾁﾝOD錠20mg｢ﾆﾌﾟﾛ｣</v>
      </c>
      <c r="O1100" s="0" t="str">
        <f aca="false">ASC(E1100)</f>
        <v>ﾃﾞｭﾛｷｾﾁﾝ塩酸塩</v>
      </c>
      <c r="P1100" s="16" t="n">
        <f aca="false">N(P1099)+IF($C1100=検索!$B$49,1,0)</f>
        <v>0</v>
      </c>
    </row>
    <row r="1101" customFormat="false" ht="15" hidden="false" customHeight="false" outlineLevel="0" collapsed="false">
      <c r="A1101" s="16" t="s">
        <v>221</v>
      </c>
      <c r="B1101" s="0" t="s">
        <v>2743</v>
      </c>
      <c r="C1101" s="0" t="n">
        <v>117</v>
      </c>
      <c r="D1101" s="0" t="str">
        <f aca="false">IFERROR(VLOOKUP($C1101,薬効分類マスタ!$A$2:$B$180,2,FALSE()),"未登録")</f>
        <v>精神神経用剤</v>
      </c>
      <c r="E1101" s="16" t="s">
        <v>2732</v>
      </c>
      <c r="F1101" s="16" t="s">
        <v>445</v>
      </c>
      <c r="G1101" s="16" t="s">
        <v>2744</v>
      </c>
      <c r="H1101" s="16" t="s">
        <v>428</v>
      </c>
      <c r="I1101" s="0" t="n">
        <v>23</v>
      </c>
      <c r="J1101" s="16" t="s">
        <v>239</v>
      </c>
      <c r="K1101" s="0" t="str">
        <f aca="false">IFERROR(IF(VLOOKUP($C1101,薬効分類マスタ!$A$2:$E$180,5,FALSE())=0,"",VLOOKUP($C1101,薬効分類マスタ!$A$2:$E$180,5,FALSE())),"")</f>
        <v/>
      </c>
      <c r="L1101" s="17"/>
      <c r="M1101" s="0" t="str">
        <f aca="false">IF($K1101="","",IF($L1101&lt;&gt;"",$L1101,VLOOKUP($C1101,薬効分類マスタ!$A$2:$F$180,6,FALSE())))</f>
        <v/>
      </c>
      <c r="N1101" s="0" t="str">
        <f aca="false">ASC(G1101)</f>
        <v>ﾃﾞｭﾛｷｾﾁﾝOD錠20mg｢明治｣</v>
      </c>
      <c r="O1101" s="0" t="str">
        <f aca="false">ASC(E1101)</f>
        <v>ﾃﾞｭﾛｷｾﾁﾝ塩酸塩</v>
      </c>
      <c r="P1101" s="16" t="n">
        <f aca="false">N(P1100)+IF($C1101=検索!$B$49,1,0)</f>
        <v>0</v>
      </c>
    </row>
    <row r="1102" customFormat="false" ht="15" hidden="false" customHeight="false" outlineLevel="0" collapsed="false">
      <c r="A1102" s="16" t="s">
        <v>221</v>
      </c>
      <c r="B1102" s="0" t="s">
        <v>2745</v>
      </c>
      <c r="C1102" s="0" t="n">
        <v>117</v>
      </c>
      <c r="D1102" s="0" t="str">
        <f aca="false">IFERROR(VLOOKUP($C1102,薬効分類マスタ!$A$2:$B$180,2,FALSE()),"未登録")</f>
        <v>精神神経用剤</v>
      </c>
      <c r="E1102" s="16" t="s">
        <v>2732</v>
      </c>
      <c r="F1102" s="16" t="s">
        <v>465</v>
      </c>
      <c r="G1102" s="16" t="s">
        <v>2746</v>
      </c>
      <c r="H1102" s="16" t="s">
        <v>1165</v>
      </c>
      <c r="I1102" s="0" t="n">
        <v>30.5</v>
      </c>
      <c r="J1102" s="16" t="s">
        <v>239</v>
      </c>
      <c r="K1102" s="0" t="str">
        <f aca="false">IFERROR(IF(VLOOKUP($C1102,薬効分類マスタ!$A$2:$E$180,5,FALSE())=0,"",VLOOKUP($C1102,薬効分類マスタ!$A$2:$E$180,5,FALSE())),"")</f>
        <v/>
      </c>
      <c r="L1102" s="17"/>
      <c r="M1102" s="0" t="str">
        <f aca="false">IF($K1102="","",IF($L1102&lt;&gt;"",$L1102,VLOOKUP($C1102,薬効分類マスタ!$A$2:$F$180,6,FALSE())))</f>
        <v/>
      </c>
      <c r="N1102" s="0" t="str">
        <f aca="false">ASC(G1102)</f>
        <v>ﾃﾞｭﾛｷｾﾁﾝOD錠30mg｢ﾆﾌﾟﾛ｣</v>
      </c>
      <c r="O1102" s="0" t="str">
        <f aca="false">ASC(E1102)</f>
        <v>ﾃﾞｭﾛｷｾﾁﾝ塩酸塩</v>
      </c>
      <c r="P1102" s="16" t="n">
        <f aca="false">N(P1101)+IF($C1102=検索!$B$49,1,0)</f>
        <v>0</v>
      </c>
    </row>
    <row r="1103" customFormat="false" ht="15" hidden="false" customHeight="false" outlineLevel="0" collapsed="false">
      <c r="A1103" s="16" t="s">
        <v>221</v>
      </c>
      <c r="B1103" s="0" t="s">
        <v>2747</v>
      </c>
      <c r="C1103" s="0" t="n">
        <v>117</v>
      </c>
      <c r="D1103" s="0" t="str">
        <f aca="false">IFERROR(VLOOKUP($C1103,薬効分類マスタ!$A$2:$B$180,2,FALSE()),"未登録")</f>
        <v>精神神経用剤</v>
      </c>
      <c r="E1103" s="16" t="s">
        <v>2732</v>
      </c>
      <c r="F1103" s="16" t="s">
        <v>465</v>
      </c>
      <c r="G1103" s="16" t="s">
        <v>2748</v>
      </c>
      <c r="H1103" s="16" t="s">
        <v>428</v>
      </c>
      <c r="I1103" s="0" t="n">
        <v>30.5</v>
      </c>
      <c r="J1103" s="16" t="s">
        <v>239</v>
      </c>
      <c r="K1103" s="0" t="str">
        <f aca="false">IFERROR(IF(VLOOKUP($C1103,薬効分類マスタ!$A$2:$E$180,5,FALSE())=0,"",VLOOKUP($C1103,薬効分類マスタ!$A$2:$E$180,5,FALSE())),"")</f>
        <v/>
      </c>
      <c r="L1103" s="17"/>
      <c r="M1103" s="0" t="str">
        <f aca="false">IF($K1103="","",IF($L1103&lt;&gt;"",$L1103,VLOOKUP($C1103,薬効分類マスタ!$A$2:$F$180,6,FALSE())))</f>
        <v/>
      </c>
      <c r="N1103" s="0" t="str">
        <f aca="false">ASC(G1103)</f>
        <v>ﾃﾞｭﾛｷｾﾁﾝOD錠30mg｢明治｣</v>
      </c>
      <c r="O1103" s="0" t="str">
        <f aca="false">ASC(E1103)</f>
        <v>ﾃﾞｭﾛｷｾﾁﾝ塩酸塩</v>
      </c>
      <c r="P1103" s="16" t="n">
        <f aca="false">N(P1102)+IF($C1103=検索!$B$49,1,0)</f>
        <v>0</v>
      </c>
    </row>
    <row r="1104" customFormat="false" ht="15" hidden="false" customHeight="false" outlineLevel="0" collapsed="false">
      <c r="A1104" s="16" t="s">
        <v>221</v>
      </c>
      <c r="B1104" s="0" t="s">
        <v>2749</v>
      </c>
      <c r="C1104" s="0" t="n">
        <v>117</v>
      </c>
      <c r="D1104" s="0" t="str">
        <f aca="false">IFERROR(VLOOKUP($C1104,薬効分類マスタ!$A$2:$B$180,2,FALSE()),"未登録")</f>
        <v>精神神経用剤</v>
      </c>
      <c r="E1104" s="16" t="s">
        <v>2732</v>
      </c>
      <c r="F1104" s="16" t="s">
        <v>2750</v>
      </c>
      <c r="G1104" s="16" t="s">
        <v>2751</v>
      </c>
      <c r="I1104" s="0" t="n">
        <v>20.5</v>
      </c>
      <c r="J1104" s="16" t="s">
        <v>239</v>
      </c>
      <c r="K1104" s="0" t="str">
        <f aca="false">IFERROR(IF(VLOOKUP($C1104,薬効分類マスタ!$A$2:$E$180,5,FALSE())=0,"",VLOOKUP($C1104,薬効分類マスタ!$A$2:$E$180,5,FALSE())),"")</f>
        <v/>
      </c>
      <c r="L1104" s="17"/>
      <c r="M1104" s="0" t="str">
        <f aca="false">IF($K1104="","",IF($L1104&lt;&gt;"",$L1104,VLOOKUP($C1104,薬効分類マスタ!$A$2:$F$180,6,FALSE())))</f>
        <v/>
      </c>
      <c r="N1104" s="0" t="str">
        <f aca="false">ASC(G1104)</f>
        <v>ﾃﾞｭﾛｷｾﾁﾝ塩酸塩20mgｶﾌﾟｾﾙ</v>
      </c>
      <c r="O1104" s="0" t="str">
        <f aca="false">ASC(E1104)</f>
        <v>ﾃﾞｭﾛｷｾﾁﾝ塩酸塩</v>
      </c>
      <c r="P1104" s="16" t="n">
        <f aca="false">N(P1103)+IF($C1104=検索!$B$49,1,0)</f>
        <v>0</v>
      </c>
    </row>
    <row r="1105" customFormat="false" ht="15" hidden="false" customHeight="false" outlineLevel="0" collapsed="false">
      <c r="A1105" s="16" t="s">
        <v>221</v>
      </c>
      <c r="B1105" s="0" t="s">
        <v>2752</v>
      </c>
      <c r="C1105" s="0" t="n">
        <v>117</v>
      </c>
      <c r="D1105" s="0" t="str">
        <f aca="false">IFERROR(VLOOKUP($C1105,薬効分類マスタ!$A$2:$B$180,2,FALSE()),"未登録")</f>
        <v>精神神経用剤</v>
      </c>
      <c r="E1105" s="16" t="s">
        <v>2732</v>
      </c>
      <c r="F1105" s="16" t="s">
        <v>2750</v>
      </c>
      <c r="G1105" s="16" t="s">
        <v>2753</v>
      </c>
      <c r="H1105" s="16" t="s">
        <v>2754</v>
      </c>
      <c r="I1105" s="0" t="n">
        <v>62.3</v>
      </c>
      <c r="J1105" s="16" t="s">
        <v>232</v>
      </c>
      <c r="K1105" s="0" t="str">
        <f aca="false">IFERROR(IF(VLOOKUP($C1105,薬効分類マスタ!$A$2:$E$180,5,FALSE())=0,"",VLOOKUP($C1105,薬効分類マスタ!$A$2:$E$180,5,FALSE())),"")</f>
        <v/>
      </c>
      <c r="L1105" s="17"/>
      <c r="M1105" s="0" t="str">
        <f aca="false">IF($K1105="","",IF($L1105&lt;&gt;"",$L1105,VLOOKUP($C1105,薬効分類マスタ!$A$2:$F$180,6,FALSE())))</f>
        <v/>
      </c>
      <c r="N1105" s="0" t="str">
        <f aca="false">ASC(G1105)</f>
        <v>ｻｲﾝﾊﾞﾙﾀｶﾌﾟｾﾙ20mg</v>
      </c>
      <c r="O1105" s="0" t="str">
        <f aca="false">ASC(E1105)</f>
        <v>ﾃﾞｭﾛｷｾﾁﾝ塩酸塩</v>
      </c>
      <c r="P1105" s="16" t="n">
        <f aca="false">N(P1104)+IF($C1105=検索!$B$49,1,0)</f>
        <v>0</v>
      </c>
    </row>
    <row r="1106" customFormat="false" ht="15" hidden="false" customHeight="false" outlineLevel="0" collapsed="false">
      <c r="A1106" s="16" t="s">
        <v>221</v>
      </c>
      <c r="B1106" s="0" t="s">
        <v>2755</v>
      </c>
      <c r="C1106" s="0" t="n">
        <v>117</v>
      </c>
      <c r="D1106" s="0" t="str">
        <f aca="false">IFERROR(VLOOKUP($C1106,薬効分類マスタ!$A$2:$B$180,2,FALSE()),"未登録")</f>
        <v>精神神経用剤</v>
      </c>
      <c r="E1106" s="16" t="s">
        <v>2732</v>
      </c>
      <c r="F1106" s="16" t="s">
        <v>2750</v>
      </c>
      <c r="G1106" s="16" t="s">
        <v>2756</v>
      </c>
      <c r="H1106" s="16" t="s">
        <v>1464</v>
      </c>
      <c r="I1106" s="0" t="n">
        <v>23</v>
      </c>
      <c r="J1106" s="16" t="s">
        <v>239</v>
      </c>
      <c r="K1106" s="0" t="str">
        <f aca="false">IFERROR(IF(VLOOKUP($C1106,薬効分類マスタ!$A$2:$E$180,5,FALSE())=0,"",VLOOKUP($C1106,薬効分類マスタ!$A$2:$E$180,5,FALSE())),"")</f>
        <v/>
      </c>
      <c r="L1106" s="17"/>
      <c r="M1106" s="0" t="str">
        <f aca="false">IF($K1106="","",IF($L1106&lt;&gt;"",$L1106,VLOOKUP($C1106,薬効分類マスタ!$A$2:$F$180,6,FALSE())))</f>
        <v/>
      </c>
      <c r="N1106" s="0" t="str">
        <f aca="false">ASC(G1106)</f>
        <v>ﾃﾞｭﾛｷｾﾁﾝｶﾌﾟｾﾙ20mg｢DSEP｣</v>
      </c>
      <c r="O1106" s="0" t="str">
        <f aca="false">ASC(E1106)</f>
        <v>ﾃﾞｭﾛｷｾﾁﾝ塩酸塩</v>
      </c>
      <c r="P1106" s="16" t="n">
        <f aca="false">N(P1105)+IF($C1106=検索!$B$49,1,0)</f>
        <v>0</v>
      </c>
    </row>
    <row r="1107" customFormat="false" ht="15" hidden="false" customHeight="false" outlineLevel="0" collapsed="false">
      <c r="A1107" s="16" t="s">
        <v>221</v>
      </c>
      <c r="B1107" s="0" t="s">
        <v>2757</v>
      </c>
      <c r="C1107" s="0" t="n">
        <v>117</v>
      </c>
      <c r="D1107" s="0" t="str">
        <f aca="false">IFERROR(VLOOKUP($C1107,薬効分類マスタ!$A$2:$B$180,2,FALSE()),"未登録")</f>
        <v>精神神経用剤</v>
      </c>
      <c r="E1107" s="16" t="s">
        <v>2732</v>
      </c>
      <c r="F1107" s="16" t="s">
        <v>2750</v>
      </c>
      <c r="G1107" s="16" t="s">
        <v>2758</v>
      </c>
      <c r="H1107" s="16" t="s">
        <v>1064</v>
      </c>
      <c r="I1107" s="0" t="n">
        <v>23</v>
      </c>
      <c r="J1107" s="16" t="s">
        <v>239</v>
      </c>
      <c r="K1107" s="0" t="str">
        <f aca="false">IFERROR(IF(VLOOKUP($C1107,薬効分類マスタ!$A$2:$E$180,5,FALSE())=0,"",VLOOKUP($C1107,薬効分類マスタ!$A$2:$E$180,5,FALSE())),"")</f>
        <v/>
      </c>
      <c r="L1107" s="17"/>
      <c r="M1107" s="0" t="str">
        <f aca="false">IF($K1107="","",IF($L1107&lt;&gt;"",$L1107,VLOOKUP($C1107,薬効分類マスタ!$A$2:$F$180,6,FALSE())))</f>
        <v/>
      </c>
      <c r="N1107" s="0" t="str">
        <f aca="false">ASC(G1107)</f>
        <v>ﾃﾞｭﾛｷｾﾁﾝｶﾌﾟｾﾙ20mg｢JG｣</v>
      </c>
      <c r="O1107" s="0" t="str">
        <f aca="false">ASC(E1107)</f>
        <v>ﾃﾞｭﾛｷｾﾁﾝ塩酸塩</v>
      </c>
      <c r="P1107" s="16" t="n">
        <f aca="false">N(P1106)+IF($C1107=検索!$B$49,1,0)</f>
        <v>0</v>
      </c>
    </row>
    <row r="1108" customFormat="false" ht="15" hidden="false" customHeight="false" outlineLevel="0" collapsed="false">
      <c r="A1108" s="16" t="s">
        <v>221</v>
      </c>
      <c r="B1108" s="0" t="s">
        <v>2759</v>
      </c>
      <c r="C1108" s="0" t="n">
        <v>117</v>
      </c>
      <c r="D1108" s="0" t="str">
        <f aca="false">IFERROR(VLOOKUP($C1108,薬効分類マスタ!$A$2:$B$180,2,FALSE()),"未登録")</f>
        <v>精神神経用剤</v>
      </c>
      <c r="E1108" s="16" t="s">
        <v>2732</v>
      </c>
      <c r="F1108" s="16" t="s">
        <v>2750</v>
      </c>
      <c r="G1108" s="16" t="s">
        <v>2760</v>
      </c>
      <c r="H1108" s="16" t="s">
        <v>568</v>
      </c>
      <c r="I1108" s="0" t="n">
        <v>24.1</v>
      </c>
      <c r="J1108" s="16" t="s">
        <v>239</v>
      </c>
      <c r="K1108" s="0" t="str">
        <f aca="false">IFERROR(IF(VLOOKUP($C1108,薬効分類マスタ!$A$2:$E$180,5,FALSE())=0,"",VLOOKUP($C1108,薬効分類マスタ!$A$2:$E$180,5,FALSE())),"")</f>
        <v/>
      </c>
      <c r="L1108" s="17"/>
      <c r="M1108" s="0" t="str">
        <f aca="false">IF($K1108="","",IF($L1108&lt;&gt;"",$L1108,VLOOKUP($C1108,薬効分類マスタ!$A$2:$F$180,6,FALSE())))</f>
        <v/>
      </c>
      <c r="N1108" s="0" t="str">
        <f aca="false">ASC(G1108)</f>
        <v>ﾃﾞｭﾛｷｾﾁﾝｶﾌﾟｾﾙ20mg｢KMP｣</v>
      </c>
      <c r="O1108" s="0" t="str">
        <f aca="false">ASC(E1108)</f>
        <v>ﾃﾞｭﾛｷｾﾁﾝ塩酸塩</v>
      </c>
      <c r="P1108" s="16" t="n">
        <f aca="false">N(P1107)+IF($C1108=検索!$B$49,1,0)</f>
        <v>0</v>
      </c>
    </row>
    <row r="1109" customFormat="false" ht="15" hidden="false" customHeight="false" outlineLevel="0" collapsed="false">
      <c r="A1109" s="16" t="s">
        <v>221</v>
      </c>
      <c r="B1109" s="0" t="s">
        <v>2761</v>
      </c>
      <c r="C1109" s="0" t="n">
        <v>117</v>
      </c>
      <c r="D1109" s="0" t="str">
        <f aca="false">IFERROR(VLOOKUP($C1109,薬効分類マスタ!$A$2:$B$180,2,FALSE()),"未登録")</f>
        <v>精神神経用剤</v>
      </c>
      <c r="E1109" s="16" t="s">
        <v>2732</v>
      </c>
      <c r="F1109" s="16" t="s">
        <v>2750</v>
      </c>
      <c r="G1109" s="16" t="s">
        <v>2762</v>
      </c>
      <c r="H1109" s="16" t="s">
        <v>574</v>
      </c>
      <c r="I1109" s="0" t="n">
        <v>23</v>
      </c>
      <c r="J1109" s="16" t="s">
        <v>239</v>
      </c>
      <c r="K1109" s="0" t="str">
        <f aca="false">IFERROR(IF(VLOOKUP($C1109,薬効分類マスタ!$A$2:$E$180,5,FALSE())=0,"",VLOOKUP($C1109,薬効分類マスタ!$A$2:$E$180,5,FALSE())),"")</f>
        <v/>
      </c>
      <c r="L1109" s="17"/>
      <c r="M1109" s="0" t="str">
        <f aca="false">IF($K1109="","",IF($L1109&lt;&gt;"",$L1109,VLOOKUP($C1109,薬効分類マスタ!$A$2:$F$180,6,FALSE())))</f>
        <v/>
      </c>
      <c r="N1109" s="0" t="str">
        <f aca="false">ASC(G1109)</f>
        <v>ﾃﾞｭﾛｷｾﾁﾝｶﾌﾟｾﾙ20mg｢YD｣</v>
      </c>
      <c r="O1109" s="0" t="str">
        <f aca="false">ASC(E1109)</f>
        <v>ﾃﾞｭﾛｷｾﾁﾝ塩酸塩</v>
      </c>
      <c r="P1109" s="16" t="n">
        <f aca="false">N(P1108)+IF($C1109=検索!$B$49,1,0)</f>
        <v>0</v>
      </c>
    </row>
    <row r="1110" customFormat="false" ht="15" hidden="false" customHeight="false" outlineLevel="0" collapsed="false">
      <c r="A1110" s="16" t="s">
        <v>221</v>
      </c>
      <c r="B1110" s="0" t="s">
        <v>2763</v>
      </c>
      <c r="C1110" s="0" t="n">
        <v>117</v>
      </c>
      <c r="D1110" s="0" t="str">
        <f aca="false">IFERROR(VLOOKUP($C1110,薬効分類マスタ!$A$2:$B$180,2,FALSE()),"未登録")</f>
        <v>精神神経用剤</v>
      </c>
      <c r="E1110" s="16" t="s">
        <v>2732</v>
      </c>
      <c r="F1110" s="16" t="s">
        <v>2750</v>
      </c>
      <c r="G1110" s="16" t="s">
        <v>2764</v>
      </c>
      <c r="H1110" s="16" t="s">
        <v>238</v>
      </c>
      <c r="I1110" s="0" t="n">
        <v>23</v>
      </c>
      <c r="J1110" s="16" t="s">
        <v>239</v>
      </c>
      <c r="K1110" s="0" t="str">
        <f aca="false">IFERROR(IF(VLOOKUP($C1110,薬効分類マスタ!$A$2:$E$180,5,FALSE())=0,"",VLOOKUP($C1110,薬効分類マスタ!$A$2:$E$180,5,FALSE())),"")</f>
        <v/>
      </c>
      <c r="L1110" s="17"/>
      <c r="M1110" s="0" t="str">
        <f aca="false">IF($K1110="","",IF($L1110&lt;&gt;"",$L1110,VLOOKUP($C1110,薬効分類マスタ!$A$2:$F$180,6,FALSE())))</f>
        <v/>
      </c>
      <c r="N1110" s="0" t="str">
        <f aca="false">ASC(G1110)</f>
        <v>ﾃﾞｭﾛｷｾﾁﾝｶﾌﾟｾﾙ20mg｢ｱﾒﾙ｣</v>
      </c>
      <c r="O1110" s="0" t="str">
        <f aca="false">ASC(E1110)</f>
        <v>ﾃﾞｭﾛｷｾﾁﾝ塩酸塩</v>
      </c>
      <c r="P1110" s="16" t="n">
        <f aca="false">N(P1109)+IF($C1110=検索!$B$49,1,0)</f>
        <v>0</v>
      </c>
    </row>
    <row r="1111" customFormat="false" ht="15" hidden="false" customHeight="false" outlineLevel="0" collapsed="false">
      <c r="A1111" s="16" t="s">
        <v>221</v>
      </c>
      <c r="B1111" s="0" t="s">
        <v>2765</v>
      </c>
      <c r="C1111" s="0" t="n">
        <v>117</v>
      </c>
      <c r="D1111" s="0" t="str">
        <f aca="false">IFERROR(VLOOKUP($C1111,薬効分類マスタ!$A$2:$B$180,2,FALSE()),"未登録")</f>
        <v>精神神経用剤</v>
      </c>
      <c r="E1111" s="16" t="s">
        <v>2732</v>
      </c>
      <c r="F1111" s="16" t="s">
        <v>2750</v>
      </c>
      <c r="G1111" s="16" t="s">
        <v>2766</v>
      </c>
      <c r="H1111" s="16" t="s">
        <v>1300</v>
      </c>
      <c r="I1111" s="0" t="n">
        <v>23</v>
      </c>
      <c r="J1111" s="16" t="s">
        <v>239</v>
      </c>
      <c r="K1111" s="0" t="str">
        <f aca="false">IFERROR(IF(VLOOKUP($C1111,薬効分類マスタ!$A$2:$E$180,5,FALSE())=0,"",VLOOKUP($C1111,薬効分類マスタ!$A$2:$E$180,5,FALSE())),"")</f>
        <v/>
      </c>
      <c r="L1111" s="17"/>
      <c r="M1111" s="0" t="str">
        <f aca="false">IF($K1111="","",IF($L1111&lt;&gt;"",$L1111,VLOOKUP($C1111,薬効分類マスタ!$A$2:$F$180,6,FALSE())))</f>
        <v/>
      </c>
      <c r="N1111" s="0" t="str">
        <f aca="false">ASC(G1111)</f>
        <v>ﾃﾞｭﾛｷｾﾁﾝｶﾌﾟｾﾙ20mg｢ｵｰﾊﾗ｣</v>
      </c>
      <c r="O1111" s="0" t="str">
        <f aca="false">ASC(E1111)</f>
        <v>ﾃﾞｭﾛｷｾﾁﾝ塩酸塩</v>
      </c>
      <c r="P1111" s="16" t="n">
        <f aca="false">N(P1110)+IF($C1111=検索!$B$49,1,0)</f>
        <v>0</v>
      </c>
    </row>
    <row r="1112" customFormat="false" ht="15" hidden="false" customHeight="false" outlineLevel="0" collapsed="false">
      <c r="A1112" s="16" t="s">
        <v>221</v>
      </c>
      <c r="B1112" s="0" t="s">
        <v>2767</v>
      </c>
      <c r="C1112" s="0" t="n">
        <v>117</v>
      </c>
      <c r="D1112" s="0" t="str">
        <f aca="false">IFERROR(VLOOKUP($C1112,薬効分類マスタ!$A$2:$B$180,2,FALSE()),"未登録")</f>
        <v>精神神経用剤</v>
      </c>
      <c r="E1112" s="16" t="s">
        <v>2732</v>
      </c>
      <c r="F1112" s="16" t="s">
        <v>2750</v>
      </c>
      <c r="G1112" s="16" t="s">
        <v>2768</v>
      </c>
      <c r="H1112" s="16" t="s">
        <v>385</v>
      </c>
      <c r="I1112" s="0" t="n">
        <v>23</v>
      </c>
      <c r="J1112" s="16" t="s">
        <v>239</v>
      </c>
      <c r="K1112" s="0" t="str">
        <f aca="false">IFERROR(IF(VLOOKUP($C1112,薬効分類マスタ!$A$2:$E$180,5,FALSE())=0,"",VLOOKUP($C1112,薬効分類マスタ!$A$2:$E$180,5,FALSE())),"")</f>
        <v/>
      </c>
      <c r="L1112" s="17"/>
      <c r="M1112" s="0" t="str">
        <f aca="false">IF($K1112="","",IF($L1112&lt;&gt;"",$L1112,VLOOKUP($C1112,薬効分類マスタ!$A$2:$F$180,6,FALSE())))</f>
        <v/>
      </c>
      <c r="N1112" s="0" t="str">
        <f aca="false">ASC(G1112)</f>
        <v>ﾃﾞｭﾛｷｾﾁﾝｶﾌﾟｾﾙ20mg｢ｻﾜｲ｣</v>
      </c>
      <c r="O1112" s="0" t="str">
        <f aca="false">ASC(E1112)</f>
        <v>ﾃﾞｭﾛｷｾﾁﾝ塩酸塩</v>
      </c>
      <c r="P1112" s="16" t="n">
        <f aca="false">N(P1111)+IF($C1112=検索!$B$49,1,0)</f>
        <v>0</v>
      </c>
    </row>
    <row r="1113" customFormat="false" ht="15" hidden="false" customHeight="false" outlineLevel="0" collapsed="false">
      <c r="A1113" s="16" t="s">
        <v>221</v>
      </c>
      <c r="B1113" s="0" t="s">
        <v>2769</v>
      </c>
      <c r="C1113" s="0" t="n">
        <v>117</v>
      </c>
      <c r="D1113" s="0" t="str">
        <f aca="false">IFERROR(VLOOKUP($C1113,薬効分類マスタ!$A$2:$B$180,2,FALSE()),"未登録")</f>
        <v>精神神経用剤</v>
      </c>
      <c r="E1113" s="16" t="s">
        <v>2732</v>
      </c>
      <c r="F1113" s="16" t="s">
        <v>2750</v>
      </c>
      <c r="G1113" s="16" t="s">
        <v>2770</v>
      </c>
      <c r="H1113" s="16" t="s">
        <v>557</v>
      </c>
      <c r="I1113" s="0" t="n">
        <v>23</v>
      </c>
      <c r="J1113" s="16" t="s">
        <v>239</v>
      </c>
      <c r="K1113" s="0" t="str">
        <f aca="false">IFERROR(IF(VLOOKUP($C1113,薬効分類マスタ!$A$2:$E$180,5,FALSE())=0,"",VLOOKUP($C1113,薬効分類マスタ!$A$2:$E$180,5,FALSE())),"")</f>
        <v/>
      </c>
      <c r="L1113" s="17"/>
      <c r="M1113" s="0" t="str">
        <f aca="false">IF($K1113="","",IF($L1113&lt;&gt;"",$L1113,VLOOKUP($C1113,薬効分類マスタ!$A$2:$F$180,6,FALSE())))</f>
        <v/>
      </c>
      <c r="N1113" s="0" t="str">
        <f aca="false">ASC(G1113)</f>
        <v>ﾃﾞｭﾛｷｾﾁﾝｶﾌﾟｾﾙ20mg｢ﾀｶﾀ｣</v>
      </c>
      <c r="O1113" s="0" t="str">
        <f aca="false">ASC(E1113)</f>
        <v>ﾃﾞｭﾛｷｾﾁﾝ塩酸塩</v>
      </c>
      <c r="P1113" s="16" t="n">
        <f aca="false">N(P1112)+IF($C1113=検索!$B$49,1,0)</f>
        <v>0</v>
      </c>
    </row>
    <row r="1114" customFormat="false" ht="15" hidden="false" customHeight="false" outlineLevel="0" collapsed="false">
      <c r="A1114" s="16" t="s">
        <v>221</v>
      </c>
      <c r="B1114" s="0" t="s">
        <v>2771</v>
      </c>
      <c r="C1114" s="0" t="n">
        <v>117</v>
      </c>
      <c r="D1114" s="0" t="str">
        <f aca="false">IFERROR(VLOOKUP($C1114,薬効分類マスタ!$A$2:$B$180,2,FALSE()),"未登録")</f>
        <v>精神神経用剤</v>
      </c>
      <c r="E1114" s="16" t="s">
        <v>2732</v>
      </c>
      <c r="F1114" s="16" t="s">
        <v>2750</v>
      </c>
      <c r="G1114" s="16" t="s">
        <v>2772</v>
      </c>
      <c r="H1114" s="16" t="s">
        <v>533</v>
      </c>
      <c r="I1114" s="0" t="n">
        <v>23</v>
      </c>
      <c r="J1114" s="16" t="s">
        <v>239</v>
      </c>
      <c r="K1114" s="0" t="str">
        <f aca="false">IFERROR(IF(VLOOKUP($C1114,薬効分類マスタ!$A$2:$E$180,5,FALSE())=0,"",VLOOKUP($C1114,薬効分類マスタ!$A$2:$E$180,5,FALSE())),"")</f>
        <v/>
      </c>
      <c r="L1114" s="17"/>
      <c r="M1114" s="0" t="str">
        <f aca="false">IF($K1114="","",IF($L1114&lt;&gt;"",$L1114,VLOOKUP($C1114,薬効分類マスタ!$A$2:$F$180,6,FALSE())))</f>
        <v/>
      </c>
      <c r="N1114" s="0" t="str">
        <f aca="false">ASC(G1114)</f>
        <v>ﾃﾞｭﾛｷｾﾁﾝｶﾌﾟｾﾙ20mg｢ﾄｰﾜ｣</v>
      </c>
      <c r="O1114" s="0" t="str">
        <f aca="false">ASC(E1114)</f>
        <v>ﾃﾞｭﾛｷｾﾁﾝ塩酸塩</v>
      </c>
      <c r="P1114" s="16" t="n">
        <f aca="false">N(P1113)+IF($C1114=検索!$B$49,1,0)</f>
        <v>0</v>
      </c>
    </row>
    <row r="1115" customFormat="false" ht="15" hidden="false" customHeight="false" outlineLevel="0" collapsed="false">
      <c r="A1115" s="16" t="s">
        <v>221</v>
      </c>
      <c r="B1115" s="0" t="s">
        <v>2773</v>
      </c>
      <c r="C1115" s="0" t="n">
        <v>117</v>
      </c>
      <c r="D1115" s="0" t="str">
        <f aca="false">IFERROR(VLOOKUP($C1115,薬効分類マスタ!$A$2:$B$180,2,FALSE()),"未登録")</f>
        <v>精神神経用剤</v>
      </c>
      <c r="E1115" s="16" t="s">
        <v>2732</v>
      </c>
      <c r="F1115" s="16" t="s">
        <v>2750</v>
      </c>
      <c r="G1115" s="16" t="s">
        <v>2774</v>
      </c>
      <c r="H1115" s="16" t="s">
        <v>606</v>
      </c>
      <c r="I1115" s="0" t="n">
        <v>23</v>
      </c>
      <c r="J1115" s="16" t="s">
        <v>239</v>
      </c>
      <c r="K1115" s="0" t="str">
        <f aca="false">IFERROR(IF(VLOOKUP($C1115,薬効分類マスタ!$A$2:$E$180,5,FALSE())=0,"",VLOOKUP($C1115,薬効分類マスタ!$A$2:$E$180,5,FALSE())),"")</f>
        <v/>
      </c>
      <c r="L1115" s="17"/>
      <c r="M1115" s="0" t="str">
        <f aca="false">IF($K1115="","",IF($L1115&lt;&gt;"",$L1115,VLOOKUP($C1115,薬効分類マスタ!$A$2:$F$180,6,FALSE())))</f>
        <v/>
      </c>
      <c r="N1115" s="0" t="str">
        <f aca="false">ASC(G1115)</f>
        <v>ﾃﾞｭﾛｷｾﾁﾝｶﾌﾟｾﾙ20mg｢日新｣</v>
      </c>
      <c r="O1115" s="0" t="str">
        <f aca="false">ASC(E1115)</f>
        <v>ﾃﾞｭﾛｷｾﾁﾝ塩酸塩</v>
      </c>
      <c r="P1115" s="16" t="n">
        <f aca="false">N(P1114)+IF($C1115=検索!$B$49,1,0)</f>
        <v>0</v>
      </c>
    </row>
    <row r="1116" customFormat="false" ht="15" hidden="false" customHeight="false" outlineLevel="0" collapsed="false">
      <c r="A1116" s="16" t="s">
        <v>221</v>
      </c>
      <c r="B1116" s="0" t="s">
        <v>2775</v>
      </c>
      <c r="C1116" s="0" t="n">
        <v>117</v>
      </c>
      <c r="D1116" s="0" t="str">
        <f aca="false">IFERROR(VLOOKUP($C1116,薬効分類マスタ!$A$2:$B$180,2,FALSE()),"未登録")</f>
        <v>精神神経用剤</v>
      </c>
      <c r="E1116" s="16" t="s">
        <v>2732</v>
      </c>
      <c r="F1116" s="16" t="s">
        <v>2750</v>
      </c>
      <c r="G1116" s="16" t="s">
        <v>2776</v>
      </c>
      <c r="H1116" s="16" t="s">
        <v>1165</v>
      </c>
      <c r="I1116" s="0" t="n">
        <v>23</v>
      </c>
      <c r="J1116" s="16" t="s">
        <v>239</v>
      </c>
      <c r="K1116" s="0" t="str">
        <f aca="false">IFERROR(IF(VLOOKUP($C1116,薬効分類マスタ!$A$2:$E$180,5,FALSE())=0,"",VLOOKUP($C1116,薬効分類マスタ!$A$2:$E$180,5,FALSE())),"")</f>
        <v/>
      </c>
      <c r="L1116" s="17"/>
      <c r="M1116" s="0" t="str">
        <f aca="false">IF($K1116="","",IF($L1116&lt;&gt;"",$L1116,VLOOKUP($C1116,薬効分類マスタ!$A$2:$F$180,6,FALSE())))</f>
        <v/>
      </c>
      <c r="N1116" s="0" t="str">
        <f aca="false">ASC(G1116)</f>
        <v>ﾃﾞｭﾛｷｾﾁﾝｶﾌﾟｾﾙ20mg｢ﾆﾌﾟﾛ｣</v>
      </c>
      <c r="O1116" s="0" t="str">
        <f aca="false">ASC(E1116)</f>
        <v>ﾃﾞｭﾛｷｾﾁﾝ塩酸塩</v>
      </c>
      <c r="P1116" s="16" t="n">
        <f aca="false">N(P1115)+IF($C1116=検索!$B$49,1,0)</f>
        <v>0</v>
      </c>
    </row>
    <row r="1117" customFormat="false" ht="15" hidden="false" customHeight="false" outlineLevel="0" collapsed="false">
      <c r="A1117" s="16" t="s">
        <v>221</v>
      </c>
      <c r="B1117" s="0" t="s">
        <v>2777</v>
      </c>
      <c r="C1117" s="0" t="n">
        <v>117</v>
      </c>
      <c r="D1117" s="0" t="str">
        <f aca="false">IFERROR(VLOOKUP($C1117,薬効分類マスタ!$A$2:$B$180,2,FALSE()),"未登録")</f>
        <v>精神神経用剤</v>
      </c>
      <c r="E1117" s="16" t="s">
        <v>2732</v>
      </c>
      <c r="F1117" s="16" t="s">
        <v>2750</v>
      </c>
      <c r="G1117" s="16" t="s">
        <v>2778</v>
      </c>
      <c r="H1117" s="16" t="s">
        <v>831</v>
      </c>
      <c r="I1117" s="0" t="n">
        <v>23</v>
      </c>
      <c r="J1117" s="16" t="s">
        <v>239</v>
      </c>
      <c r="K1117" s="0" t="str">
        <f aca="false">IFERROR(IF(VLOOKUP($C1117,薬効分類マスタ!$A$2:$E$180,5,FALSE())=0,"",VLOOKUP($C1117,薬効分類マスタ!$A$2:$E$180,5,FALSE())),"")</f>
        <v/>
      </c>
      <c r="L1117" s="17"/>
      <c r="M1117" s="0" t="str">
        <f aca="false">IF($K1117="","",IF($L1117&lt;&gt;"",$L1117,VLOOKUP($C1117,薬効分類マスタ!$A$2:$F$180,6,FALSE())))</f>
        <v/>
      </c>
      <c r="N1117" s="0" t="str">
        <f aca="false">ASC(G1117)</f>
        <v>ﾃﾞｭﾛｷｾﾁﾝｶﾌﾟｾﾙ20mg｢ﾌｪﾙｾﾞﾝ｣</v>
      </c>
      <c r="O1117" s="0" t="str">
        <f aca="false">ASC(E1117)</f>
        <v>ﾃﾞｭﾛｷｾﾁﾝ塩酸塩</v>
      </c>
      <c r="P1117" s="16" t="n">
        <f aca="false">N(P1116)+IF($C1117=検索!$B$49,1,0)</f>
        <v>0</v>
      </c>
    </row>
    <row r="1118" customFormat="false" ht="15" hidden="false" customHeight="false" outlineLevel="0" collapsed="false">
      <c r="A1118" s="16" t="s">
        <v>221</v>
      </c>
      <c r="B1118" s="0" t="s">
        <v>2779</v>
      </c>
      <c r="C1118" s="0" t="n">
        <v>117</v>
      </c>
      <c r="D1118" s="0" t="str">
        <f aca="false">IFERROR(VLOOKUP($C1118,薬効分類マスタ!$A$2:$B$180,2,FALSE()),"未登録")</f>
        <v>精神神経用剤</v>
      </c>
      <c r="E1118" s="16" t="s">
        <v>2732</v>
      </c>
      <c r="F1118" s="16" t="s">
        <v>2750</v>
      </c>
      <c r="G1118" s="16" t="s">
        <v>2780</v>
      </c>
      <c r="H1118" s="16" t="s">
        <v>1286</v>
      </c>
      <c r="I1118" s="0" t="n">
        <v>23</v>
      </c>
      <c r="J1118" s="16" t="s">
        <v>239</v>
      </c>
      <c r="K1118" s="0" t="str">
        <f aca="false">IFERROR(IF(VLOOKUP($C1118,薬効分類マスタ!$A$2:$E$180,5,FALSE())=0,"",VLOOKUP($C1118,薬効分類マスタ!$A$2:$E$180,5,FALSE())),"")</f>
        <v/>
      </c>
      <c r="L1118" s="17"/>
      <c r="M1118" s="0" t="str">
        <f aca="false">IF($K1118="","",IF($L1118&lt;&gt;"",$L1118,VLOOKUP($C1118,薬効分類マスタ!$A$2:$F$180,6,FALSE())))</f>
        <v/>
      </c>
      <c r="N1118" s="0" t="str">
        <f aca="false">ASC(G1118)</f>
        <v>ﾃﾞｭﾛｷｾﾁﾝｶﾌﾟｾﾙ20mg｢三笠｣</v>
      </c>
      <c r="O1118" s="0" t="str">
        <f aca="false">ASC(E1118)</f>
        <v>ﾃﾞｭﾛｷｾﾁﾝ塩酸塩</v>
      </c>
      <c r="P1118" s="16" t="n">
        <f aca="false">N(P1117)+IF($C1118=検索!$B$49,1,0)</f>
        <v>0</v>
      </c>
    </row>
    <row r="1119" customFormat="false" ht="15" hidden="false" customHeight="false" outlineLevel="0" collapsed="false">
      <c r="A1119" s="16" t="s">
        <v>221</v>
      </c>
      <c r="B1119" s="0" t="s">
        <v>2781</v>
      </c>
      <c r="C1119" s="0" t="n">
        <v>117</v>
      </c>
      <c r="D1119" s="0" t="str">
        <f aca="false">IFERROR(VLOOKUP($C1119,薬効分類マスタ!$A$2:$B$180,2,FALSE()),"未登録")</f>
        <v>精神神経用剤</v>
      </c>
      <c r="E1119" s="16" t="s">
        <v>2732</v>
      </c>
      <c r="F1119" s="16" t="s">
        <v>2750</v>
      </c>
      <c r="G1119" s="16" t="s">
        <v>2782</v>
      </c>
      <c r="H1119" s="16" t="s">
        <v>428</v>
      </c>
      <c r="I1119" s="0" t="n">
        <v>23</v>
      </c>
      <c r="J1119" s="16" t="s">
        <v>239</v>
      </c>
      <c r="K1119" s="0" t="str">
        <f aca="false">IFERROR(IF(VLOOKUP($C1119,薬効分類マスタ!$A$2:$E$180,5,FALSE())=0,"",VLOOKUP($C1119,薬効分類マスタ!$A$2:$E$180,5,FALSE())),"")</f>
        <v/>
      </c>
      <c r="L1119" s="17"/>
      <c r="M1119" s="0" t="str">
        <f aca="false">IF($K1119="","",IF($L1119&lt;&gt;"",$L1119,VLOOKUP($C1119,薬効分類マスタ!$A$2:$F$180,6,FALSE())))</f>
        <v/>
      </c>
      <c r="N1119" s="0" t="str">
        <f aca="false">ASC(G1119)</f>
        <v>ﾃﾞｭﾛｷｾﾁﾝｶﾌﾟｾﾙ20mg｢明治｣</v>
      </c>
      <c r="O1119" s="0" t="str">
        <f aca="false">ASC(E1119)</f>
        <v>ﾃﾞｭﾛｷｾﾁﾝ塩酸塩</v>
      </c>
      <c r="P1119" s="16" t="n">
        <f aca="false">N(P1118)+IF($C1119=検索!$B$49,1,0)</f>
        <v>0</v>
      </c>
    </row>
    <row r="1120" customFormat="false" ht="15" hidden="false" customHeight="false" outlineLevel="0" collapsed="false">
      <c r="A1120" s="16" t="s">
        <v>221</v>
      </c>
      <c r="B1120" s="0" t="s">
        <v>2783</v>
      </c>
      <c r="C1120" s="0" t="n">
        <v>117</v>
      </c>
      <c r="D1120" s="0" t="str">
        <f aca="false">IFERROR(VLOOKUP($C1120,薬効分類マスタ!$A$2:$B$180,2,FALSE()),"未登録")</f>
        <v>精神神経用剤</v>
      </c>
      <c r="E1120" s="16" t="s">
        <v>2732</v>
      </c>
      <c r="F1120" s="16" t="s">
        <v>2750</v>
      </c>
      <c r="G1120" s="16" t="s">
        <v>2784</v>
      </c>
      <c r="H1120" s="16" t="s">
        <v>601</v>
      </c>
      <c r="I1120" s="0" t="n">
        <v>25.7</v>
      </c>
      <c r="J1120" s="16" t="s">
        <v>239</v>
      </c>
      <c r="K1120" s="0" t="str">
        <f aca="false">IFERROR(IF(VLOOKUP($C1120,薬効分類マスタ!$A$2:$E$180,5,FALSE())=0,"",VLOOKUP($C1120,薬効分類マスタ!$A$2:$E$180,5,FALSE())),"")</f>
        <v/>
      </c>
      <c r="L1120" s="17"/>
      <c r="M1120" s="0" t="str">
        <f aca="false">IF($K1120="","",IF($L1120&lt;&gt;"",$L1120,VLOOKUP($C1120,薬効分類マスタ!$A$2:$F$180,6,FALSE())))</f>
        <v/>
      </c>
      <c r="N1120" s="0" t="str">
        <f aca="false">ASC(G1120)</f>
        <v>ﾃﾞｭﾛｷｾﾁﾝｶﾌﾟｾﾙ20mg｢杏林｣</v>
      </c>
      <c r="O1120" s="0" t="str">
        <f aca="false">ASC(E1120)</f>
        <v>ﾃﾞｭﾛｷｾﾁﾝ塩酸塩</v>
      </c>
      <c r="P1120" s="16" t="n">
        <f aca="false">N(P1119)+IF($C1120=検索!$B$49,1,0)</f>
        <v>0</v>
      </c>
    </row>
    <row r="1121" customFormat="false" ht="15" hidden="false" customHeight="false" outlineLevel="0" collapsed="false">
      <c r="A1121" s="16" t="s">
        <v>221</v>
      </c>
      <c r="B1121" s="0" t="s">
        <v>2785</v>
      </c>
      <c r="C1121" s="0" t="n">
        <v>117</v>
      </c>
      <c r="D1121" s="0" t="str">
        <f aca="false">IFERROR(VLOOKUP($C1121,薬効分類マスタ!$A$2:$B$180,2,FALSE()),"未登録")</f>
        <v>精神神経用剤</v>
      </c>
      <c r="E1121" s="16" t="s">
        <v>2732</v>
      </c>
      <c r="F1121" s="16" t="s">
        <v>2786</v>
      </c>
      <c r="G1121" s="16" t="s">
        <v>2787</v>
      </c>
      <c r="I1121" s="0" t="n">
        <v>24.2</v>
      </c>
      <c r="J1121" s="16" t="s">
        <v>239</v>
      </c>
      <c r="K1121" s="0" t="str">
        <f aca="false">IFERROR(IF(VLOOKUP($C1121,薬効分類マスタ!$A$2:$E$180,5,FALSE())=0,"",VLOOKUP($C1121,薬効分類マスタ!$A$2:$E$180,5,FALSE())),"")</f>
        <v/>
      </c>
      <c r="L1121" s="17"/>
      <c r="M1121" s="0" t="str">
        <f aca="false">IF($K1121="","",IF($L1121&lt;&gt;"",$L1121,VLOOKUP($C1121,薬効分類マスタ!$A$2:$F$180,6,FALSE())))</f>
        <v/>
      </c>
      <c r="N1121" s="0" t="str">
        <f aca="false">ASC(G1121)</f>
        <v>ﾃﾞｭﾛｷｾﾁﾝ塩酸塩30mgｶﾌﾟｾﾙ</v>
      </c>
      <c r="O1121" s="0" t="str">
        <f aca="false">ASC(E1121)</f>
        <v>ﾃﾞｭﾛｷｾﾁﾝ塩酸塩</v>
      </c>
      <c r="P1121" s="16" t="n">
        <f aca="false">N(P1120)+IF($C1121=検索!$B$49,1,0)</f>
        <v>0</v>
      </c>
    </row>
    <row r="1122" customFormat="false" ht="15" hidden="false" customHeight="false" outlineLevel="0" collapsed="false">
      <c r="A1122" s="16" t="s">
        <v>221</v>
      </c>
      <c r="B1122" s="0" t="s">
        <v>2788</v>
      </c>
      <c r="C1122" s="0" t="n">
        <v>117</v>
      </c>
      <c r="D1122" s="0" t="str">
        <f aca="false">IFERROR(VLOOKUP($C1122,薬効分類マスタ!$A$2:$B$180,2,FALSE()),"未登録")</f>
        <v>精神神経用剤</v>
      </c>
      <c r="E1122" s="16" t="s">
        <v>2732</v>
      </c>
      <c r="F1122" s="16" t="s">
        <v>2786</v>
      </c>
      <c r="G1122" s="16" t="s">
        <v>2789</v>
      </c>
      <c r="H1122" s="16" t="s">
        <v>2754</v>
      </c>
      <c r="I1122" s="0" t="n">
        <v>77.1</v>
      </c>
      <c r="J1122" s="16" t="s">
        <v>232</v>
      </c>
      <c r="K1122" s="0" t="str">
        <f aca="false">IFERROR(IF(VLOOKUP($C1122,薬効分類マスタ!$A$2:$E$180,5,FALSE())=0,"",VLOOKUP($C1122,薬効分類マスタ!$A$2:$E$180,5,FALSE())),"")</f>
        <v/>
      </c>
      <c r="L1122" s="17"/>
      <c r="M1122" s="0" t="str">
        <f aca="false">IF($K1122="","",IF($L1122&lt;&gt;"",$L1122,VLOOKUP($C1122,薬効分類マスタ!$A$2:$F$180,6,FALSE())))</f>
        <v/>
      </c>
      <c r="N1122" s="0" t="str">
        <f aca="false">ASC(G1122)</f>
        <v>ｻｲﾝﾊﾞﾙﾀｶﾌﾟｾﾙ30mg</v>
      </c>
      <c r="O1122" s="0" t="str">
        <f aca="false">ASC(E1122)</f>
        <v>ﾃﾞｭﾛｷｾﾁﾝ塩酸塩</v>
      </c>
      <c r="P1122" s="16" t="n">
        <f aca="false">N(P1121)+IF($C1122=検索!$B$49,1,0)</f>
        <v>0</v>
      </c>
    </row>
    <row r="1123" customFormat="false" ht="15" hidden="false" customHeight="false" outlineLevel="0" collapsed="false">
      <c r="A1123" s="16" t="s">
        <v>221</v>
      </c>
      <c r="B1123" s="0" t="s">
        <v>2790</v>
      </c>
      <c r="C1123" s="0" t="n">
        <v>117</v>
      </c>
      <c r="D1123" s="0" t="str">
        <f aca="false">IFERROR(VLOOKUP($C1123,薬効分類マスタ!$A$2:$B$180,2,FALSE()),"未登録")</f>
        <v>精神神経用剤</v>
      </c>
      <c r="E1123" s="16" t="s">
        <v>2732</v>
      </c>
      <c r="F1123" s="16" t="s">
        <v>2786</v>
      </c>
      <c r="G1123" s="16" t="s">
        <v>2791</v>
      </c>
      <c r="H1123" s="16" t="s">
        <v>1464</v>
      </c>
      <c r="I1123" s="0" t="n">
        <v>30.5</v>
      </c>
      <c r="J1123" s="16" t="s">
        <v>239</v>
      </c>
      <c r="K1123" s="0" t="str">
        <f aca="false">IFERROR(IF(VLOOKUP($C1123,薬効分類マスタ!$A$2:$E$180,5,FALSE())=0,"",VLOOKUP($C1123,薬効分類マスタ!$A$2:$E$180,5,FALSE())),"")</f>
        <v/>
      </c>
      <c r="L1123" s="17"/>
      <c r="M1123" s="0" t="str">
        <f aca="false">IF($K1123="","",IF($L1123&lt;&gt;"",$L1123,VLOOKUP($C1123,薬効分類マスタ!$A$2:$F$180,6,FALSE())))</f>
        <v/>
      </c>
      <c r="N1123" s="0" t="str">
        <f aca="false">ASC(G1123)</f>
        <v>ﾃﾞｭﾛｷｾﾁﾝｶﾌﾟｾﾙ30mg｢DSEP｣</v>
      </c>
      <c r="O1123" s="0" t="str">
        <f aca="false">ASC(E1123)</f>
        <v>ﾃﾞｭﾛｷｾﾁﾝ塩酸塩</v>
      </c>
      <c r="P1123" s="16" t="n">
        <f aca="false">N(P1122)+IF($C1123=検索!$B$49,1,0)</f>
        <v>0</v>
      </c>
    </row>
    <row r="1124" customFormat="false" ht="15" hidden="false" customHeight="false" outlineLevel="0" collapsed="false">
      <c r="A1124" s="16" t="s">
        <v>221</v>
      </c>
      <c r="B1124" s="0" t="s">
        <v>2792</v>
      </c>
      <c r="C1124" s="0" t="n">
        <v>117</v>
      </c>
      <c r="D1124" s="0" t="str">
        <f aca="false">IFERROR(VLOOKUP($C1124,薬効分類マスタ!$A$2:$B$180,2,FALSE()),"未登録")</f>
        <v>精神神経用剤</v>
      </c>
      <c r="E1124" s="16" t="s">
        <v>2732</v>
      </c>
      <c r="F1124" s="16" t="s">
        <v>2786</v>
      </c>
      <c r="G1124" s="16" t="s">
        <v>2793</v>
      </c>
      <c r="H1124" s="16" t="s">
        <v>1064</v>
      </c>
      <c r="I1124" s="0" t="n">
        <v>30.5</v>
      </c>
      <c r="J1124" s="16" t="s">
        <v>239</v>
      </c>
      <c r="K1124" s="0" t="str">
        <f aca="false">IFERROR(IF(VLOOKUP($C1124,薬効分類マスタ!$A$2:$E$180,5,FALSE())=0,"",VLOOKUP($C1124,薬効分類マスタ!$A$2:$E$180,5,FALSE())),"")</f>
        <v/>
      </c>
      <c r="L1124" s="17"/>
      <c r="M1124" s="0" t="str">
        <f aca="false">IF($K1124="","",IF($L1124&lt;&gt;"",$L1124,VLOOKUP($C1124,薬効分類マスタ!$A$2:$F$180,6,FALSE())))</f>
        <v/>
      </c>
      <c r="N1124" s="0" t="str">
        <f aca="false">ASC(G1124)</f>
        <v>ﾃﾞｭﾛｷｾﾁﾝｶﾌﾟｾﾙ30mg｢JG｣</v>
      </c>
      <c r="O1124" s="0" t="str">
        <f aca="false">ASC(E1124)</f>
        <v>ﾃﾞｭﾛｷｾﾁﾝ塩酸塩</v>
      </c>
      <c r="P1124" s="16" t="n">
        <f aca="false">N(P1123)+IF($C1124=検索!$B$49,1,0)</f>
        <v>0</v>
      </c>
    </row>
    <row r="1125" customFormat="false" ht="15" hidden="false" customHeight="false" outlineLevel="0" collapsed="false">
      <c r="A1125" s="16" t="s">
        <v>221</v>
      </c>
      <c r="B1125" s="0" t="s">
        <v>2794</v>
      </c>
      <c r="C1125" s="0" t="n">
        <v>117</v>
      </c>
      <c r="D1125" s="0" t="str">
        <f aca="false">IFERROR(VLOOKUP($C1125,薬効分類マスタ!$A$2:$B$180,2,FALSE()),"未登録")</f>
        <v>精神神経用剤</v>
      </c>
      <c r="E1125" s="16" t="s">
        <v>2732</v>
      </c>
      <c r="F1125" s="16" t="s">
        <v>2786</v>
      </c>
      <c r="G1125" s="16" t="s">
        <v>2795</v>
      </c>
      <c r="H1125" s="16" t="s">
        <v>568</v>
      </c>
      <c r="I1125" s="0" t="n">
        <v>30.5</v>
      </c>
      <c r="J1125" s="16" t="s">
        <v>239</v>
      </c>
      <c r="K1125" s="0" t="str">
        <f aca="false">IFERROR(IF(VLOOKUP($C1125,薬効分類マスタ!$A$2:$E$180,5,FALSE())=0,"",VLOOKUP($C1125,薬効分類マスタ!$A$2:$E$180,5,FALSE())),"")</f>
        <v/>
      </c>
      <c r="L1125" s="17"/>
      <c r="M1125" s="0" t="str">
        <f aca="false">IF($K1125="","",IF($L1125&lt;&gt;"",$L1125,VLOOKUP($C1125,薬効分類マスタ!$A$2:$F$180,6,FALSE())))</f>
        <v/>
      </c>
      <c r="N1125" s="0" t="str">
        <f aca="false">ASC(G1125)</f>
        <v>ﾃﾞｭﾛｷｾﾁﾝｶﾌﾟｾﾙ30mg｢KMP｣</v>
      </c>
      <c r="O1125" s="0" t="str">
        <f aca="false">ASC(E1125)</f>
        <v>ﾃﾞｭﾛｷｾﾁﾝ塩酸塩</v>
      </c>
      <c r="P1125" s="16" t="n">
        <f aca="false">N(P1124)+IF($C1125=検索!$B$49,1,0)</f>
        <v>0</v>
      </c>
    </row>
    <row r="1126" customFormat="false" ht="15" hidden="false" customHeight="false" outlineLevel="0" collapsed="false">
      <c r="A1126" s="16" t="s">
        <v>221</v>
      </c>
      <c r="B1126" s="0" t="s">
        <v>2796</v>
      </c>
      <c r="C1126" s="0" t="n">
        <v>117</v>
      </c>
      <c r="D1126" s="0" t="str">
        <f aca="false">IFERROR(VLOOKUP($C1126,薬効分類マスタ!$A$2:$B$180,2,FALSE()),"未登録")</f>
        <v>精神神経用剤</v>
      </c>
      <c r="E1126" s="16" t="s">
        <v>2732</v>
      </c>
      <c r="F1126" s="16" t="s">
        <v>2786</v>
      </c>
      <c r="G1126" s="16" t="s">
        <v>2797</v>
      </c>
      <c r="H1126" s="16" t="s">
        <v>574</v>
      </c>
      <c r="I1126" s="0" t="n">
        <v>30.5</v>
      </c>
      <c r="J1126" s="16" t="s">
        <v>239</v>
      </c>
      <c r="K1126" s="0" t="str">
        <f aca="false">IFERROR(IF(VLOOKUP($C1126,薬効分類マスタ!$A$2:$E$180,5,FALSE())=0,"",VLOOKUP($C1126,薬効分類マスタ!$A$2:$E$180,5,FALSE())),"")</f>
        <v/>
      </c>
      <c r="L1126" s="17"/>
      <c r="M1126" s="0" t="str">
        <f aca="false">IF($K1126="","",IF($L1126&lt;&gt;"",$L1126,VLOOKUP($C1126,薬効分類マスタ!$A$2:$F$180,6,FALSE())))</f>
        <v/>
      </c>
      <c r="N1126" s="0" t="str">
        <f aca="false">ASC(G1126)</f>
        <v>ﾃﾞｭﾛｷｾﾁﾝｶﾌﾟｾﾙ30mg｢YD｣</v>
      </c>
      <c r="O1126" s="0" t="str">
        <f aca="false">ASC(E1126)</f>
        <v>ﾃﾞｭﾛｷｾﾁﾝ塩酸塩</v>
      </c>
      <c r="P1126" s="16" t="n">
        <f aca="false">N(P1125)+IF($C1126=検索!$B$49,1,0)</f>
        <v>0</v>
      </c>
    </row>
    <row r="1127" customFormat="false" ht="15" hidden="false" customHeight="false" outlineLevel="0" collapsed="false">
      <c r="A1127" s="16" t="s">
        <v>221</v>
      </c>
      <c r="B1127" s="0" t="s">
        <v>2798</v>
      </c>
      <c r="C1127" s="0" t="n">
        <v>117</v>
      </c>
      <c r="D1127" s="0" t="str">
        <f aca="false">IFERROR(VLOOKUP($C1127,薬効分類マスタ!$A$2:$B$180,2,FALSE()),"未登録")</f>
        <v>精神神経用剤</v>
      </c>
      <c r="E1127" s="16" t="s">
        <v>2732</v>
      </c>
      <c r="F1127" s="16" t="s">
        <v>2786</v>
      </c>
      <c r="G1127" s="16" t="s">
        <v>2799</v>
      </c>
      <c r="H1127" s="16" t="s">
        <v>238</v>
      </c>
      <c r="I1127" s="0" t="n">
        <v>30.5</v>
      </c>
      <c r="J1127" s="16" t="s">
        <v>239</v>
      </c>
      <c r="K1127" s="0" t="str">
        <f aca="false">IFERROR(IF(VLOOKUP($C1127,薬効分類マスタ!$A$2:$E$180,5,FALSE())=0,"",VLOOKUP($C1127,薬効分類マスタ!$A$2:$E$180,5,FALSE())),"")</f>
        <v/>
      </c>
      <c r="L1127" s="17"/>
      <c r="M1127" s="0" t="str">
        <f aca="false">IF($K1127="","",IF($L1127&lt;&gt;"",$L1127,VLOOKUP($C1127,薬効分類マスタ!$A$2:$F$180,6,FALSE())))</f>
        <v/>
      </c>
      <c r="N1127" s="0" t="str">
        <f aca="false">ASC(G1127)</f>
        <v>ﾃﾞｭﾛｷｾﾁﾝｶﾌﾟｾﾙ30mg｢ｱﾒﾙ｣</v>
      </c>
      <c r="O1127" s="0" t="str">
        <f aca="false">ASC(E1127)</f>
        <v>ﾃﾞｭﾛｷｾﾁﾝ塩酸塩</v>
      </c>
      <c r="P1127" s="16" t="n">
        <f aca="false">N(P1126)+IF($C1127=検索!$B$49,1,0)</f>
        <v>0</v>
      </c>
    </row>
    <row r="1128" customFormat="false" ht="15" hidden="false" customHeight="false" outlineLevel="0" collapsed="false">
      <c r="A1128" s="16" t="s">
        <v>221</v>
      </c>
      <c r="B1128" s="0" t="s">
        <v>2800</v>
      </c>
      <c r="C1128" s="0" t="n">
        <v>117</v>
      </c>
      <c r="D1128" s="0" t="str">
        <f aca="false">IFERROR(VLOOKUP($C1128,薬効分類マスタ!$A$2:$B$180,2,FALSE()),"未登録")</f>
        <v>精神神経用剤</v>
      </c>
      <c r="E1128" s="16" t="s">
        <v>2732</v>
      </c>
      <c r="F1128" s="16" t="s">
        <v>2786</v>
      </c>
      <c r="G1128" s="16" t="s">
        <v>2801</v>
      </c>
      <c r="H1128" s="16" t="s">
        <v>1300</v>
      </c>
      <c r="I1128" s="0" t="n">
        <v>30.5</v>
      </c>
      <c r="J1128" s="16" t="s">
        <v>239</v>
      </c>
      <c r="K1128" s="0" t="str">
        <f aca="false">IFERROR(IF(VLOOKUP($C1128,薬効分類マスタ!$A$2:$E$180,5,FALSE())=0,"",VLOOKUP($C1128,薬効分類マスタ!$A$2:$E$180,5,FALSE())),"")</f>
        <v/>
      </c>
      <c r="L1128" s="17"/>
      <c r="M1128" s="0" t="str">
        <f aca="false">IF($K1128="","",IF($L1128&lt;&gt;"",$L1128,VLOOKUP($C1128,薬効分類マスタ!$A$2:$F$180,6,FALSE())))</f>
        <v/>
      </c>
      <c r="N1128" s="0" t="str">
        <f aca="false">ASC(G1128)</f>
        <v>ﾃﾞｭﾛｷｾﾁﾝｶﾌﾟｾﾙ30mg｢ｵｰﾊﾗ｣</v>
      </c>
      <c r="O1128" s="0" t="str">
        <f aca="false">ASC(E1128)</f>
        <v>ﾃﾞｭﾛｷｾﾁﾝ塩酸塩</v>
      </c>
      <c r="P1128" s="16" t="n">
        <f aca="false">N(P1127)+IF($C1128=検索!$B$49,1,0)</f>
        <v>0</v>
      </c>
    </row>
    <row r="1129" customFormat="false" ht="15" hidden="false" customHeight="false" outlineLevel="0" collapsed="false">
      <c r="A1129" s="16" t="s">
        <v>221</v>
      </c>
      <c r="B1129" s="0" t="s">
        <v>2802</v>
      </c>
      <c r="C1129" s="0" t="n">
        <v>117</v>
      </c>
      <c r="D1129" s="0" t="str">
        <f aca="false">IFERROR(VLOOKUP($C1129,薬効分類マスタ!$A$2:$B$180,2,FALSE()),"未登録")</f>
        <v>精神神経用剤</v>
      </c>
      <c r="E1129" s="16" t="s">
        <v>2732</v>
      </c>
      <c r="F1129" s="16" t="s">
        <v>2786</v>
      </c>
      <c r="G1129" s="16" t="s">
        <v>2803</v>
      </c>
      <c r="H1129" s="16" t="s">
        <v>385</v>
      </c>
      <c r="I1129" s="0" t="n">
        <v>30.5</v>
      </c>
      <c r="J1129" s="16" t="s">
        <v>239</v>
      </c>
      <c r="K1129" s="0" t="str">
        <f aca="false">IFERROR(IF(VLOOKUP($C1129,薬効分類マスタ!$A$2:$E$180,5,FALSE())=0,"",VLOOKUP($C1129,薬効分類マスタ!$A$2:$E$180,5,FALSE())),"")</f>
        <v/>
      </c>
      <c r="L1129" s="17"/>
      <c r="M1129" s="0" t="str">
        <f aca="false">IF($K1129="","",IF($L1129&lt;&gt;"",$L1129,VLOOKUP($C1129,薬効分類マスタ!$A$2:$F$180,6,FALSE())))</f>
        <v/>
      </c>
      <c r="N1129" s="0" t="str">
        <f aca="false">ASC(G1129)</f>
        <v>ﾃﾞｭﾛｷｾﾁﾝｶﾌﾟｾﾙ30mg｢ｻﾜｲ｣</v>
      </c>
      <c r="O1129" s="0" t="str">
        <f aca="false">ASC(E1129)</f>
        <v>ﾃﾞｭﾛｷｾﾁﾝ塩酸塩</v>
      </c>
      <c r="P1129" s="16" t="n">
        <f aca="false">N(P1128)+IF($C1129=検索!$B$49,1,0)</f>
        <v>0</v>
      </c>
    </row>
    <row r="1130" customFormat="false" ht="15" hidden="false" customHeight="false" outlineLevel="0" collapsed="false">
      <c r="A1130" s="16" t="s">
        <v>221</v>
      </c>
      <c r="B1130" s="0" t="s">
        <v>2804</v>
      </c>
      <c r="C1130" s="0" t="n">
        <v>117</v>
      </c>
      <c r="D1130" s="0" t="str">
        <f aca="false">IFERROR(VLOOKUP($C1130,薬効分類マスタ!$A$2:$B$180,2,FALSE()),"未登録")</f>
        <v>精神神経用剤</v>
      </c>
      <c r="E1130" s="16" t="s">
        <v>2732</v>
      </c>
      <c r="F1130" s="16" t="s">
        <v>2786</v>
      </c>
      <c r="G1130" s="16" t="s">
        <v>2805</v>
      </c>
      <c r="H1130" s="16" t="s">
        <v>557</v>
      </c>
      <c r="I1130" s="0" t="n">
        <v>30.5</v>
      </c>
      <c r="J1130" s="16" t="s">
        <v>239</v>
      </c>
      <c r="K1130" s="0" t="str">
        <f aca="false">IFERROR(IF(VLOOKUP($C1130,薬効分類マスタ!$A$2:$E$180,5,FALSE())=0,"",VLOOKUP($C1130,薬効分類マスタ!$A$2:$E$180,5,FALSE())),"")</f>
        <v/>
      </c>
      <c r="L1130" s="17"/>
      <c r="M1130" s="0" t="str">
        <f aca="false">IF($K1130="","",IF($L1130&lt;&gt;"",$L1130,VLOOKUP($C1130,薬効分類マスタ!$A$2:$F$180,6,FALSE())))</f>
        <v/>
      </c>
      <c r="N1130" s="0" t="str">
        <f aca="false">ASC(G1130)</f>
        <v>ﾃﾞｭﾛｷｾﾁﾝｶﾌﾟｾﾙ30mg｢ﾀｶﾀ｣</v>
      </c>
      <c r="O1130" s="0" t="str">
        <f aca="false">ASC(E1130)</f>
        <v>ﾃﾞｭﾛｷｾﾁﾝ塩酸塩</v>
      </c>
      <c r="P1130" s="16" t="n">
        <f aca="false">N(P1129)+IF($C1130=検索!$B$49,1,0)</f>
        <v>0</v>
      </c>
    </row>
    <row r="1131" customFormat="false" ht="15" hidden="false" customHeight="false" outlineLevel="0" collapsed="false">
      <c r="A1131" s="16" t="s">
        <v>221</v>
      </c>
      <c r="B1131" s="0" t="s">
        <v>2806</v>
      </c>
      <c r="C1131" s="0" t="n">
        <v>117</v>
      </c>
      <c r="D1131" s="0" t="str">
        <f aca="false">IFERROR(VLOOKUP($C1131,薬効分類マスタ!$A$2:$B$180,2,FALSE()),"未登録")</f>
        <v>精神神経用剤</v>
      </c>
      <c r="E1131" s="16" t="s">
        <v>2732</v>
      </c>
      <c r="F1131" s="16" t="s">
        <v>2786</v>
      </c>
      <c r="G1131" s="16" t="s">
        <v>2807</v>
      </c>
      <c r="H1131" s="16" t="s">
        <v>533</v>
      </c>
      <c r="I1131" s="0" t="n">
        <v>30.5</v>
      </c>
      <c r="J1131" s="16" t="s">
        <v>239</v>
      </c>
      <c r="K1131" s="0" t="str">
        <f aca="false">IFERROR(IF(VLOOKUP($C1131,薬効分類マスタ!$A$2:$E$180,5,FALSE())=0,"",VLOOKUP($C1131,薬効分類マスタ!$A$2:$E$180,5,FALSE())),"")</f>
        <v/>
      </c>
      <c r="L1131" s="17"/>
      <c r="M1131" s="0" t="str">
        <f aca="false">IF($K1131="","",IF($L1131&lt;&gt;"",$L1131,VLOOKUP($C1131,薬効分類マスタ!$A$2:$F$180,6,FALSE())))</f>
        <v/>
      </c>
      <c r="N1131" s="0" t="str">
        <f aca="false">ASC(G1131)</f>
        <v>ﾃﾞｭﾛｷｾﾁﾝｶﾌﾟｾﾙ30mg｢ﾄｰﾜ｣</v>
      </c>
      <c r="O1131" s="0" t="str">
        <f aca="false">ASC(E1131)</f>
        <v>ﾃﾞｭﾛｷｾﾁﾝ塩酸塩</v>
      </c>
      <c r="P1131" s="16" t="n">
        <f aca="false">N(P1130)+IF($C1131=検索!$B$49,1,0)</f>
        <v>0</v>
      </c>
    </row>
    <row r="1132" customFormat="false" ht="15" hidden="false" customHeight="false" outlineLevel="0" collapsed="false">
      <c r="A1132" s="16" t="s">
        <v>221</v>
      </c>
      <c r="B1132" s="0" t="s">
        <v>2808</v>
      </c>
      <c r="C1132" s="0" t="n">
        <v>117</v>
      </c>
      <c r="D1132" s="0" t="str">
        <f aca="false">IFERROR(VLOOKUP($C1132,薬効分類マスタ!$A$2:$B$180,2,FALSE()),"未登録")</f>
        <v>精神神経用剤</v>
      </c>
      <c r="E1132" s="16" t="s">
        <v>2732</v>
      </c>
      <c r="F1132" s="16" t="s">
        <v>2786</v>
      </c>
      <c r="G1132" s="16" t="s">
        <v>2809</v>
      </c>
      <c r="H1132" s="16" t="s">
        <v>606</v>
      </c>
      <c r="I1132" s="0" t="n">
        <v>30.5</v>
      </c>
      <c r="J1132" s="16" t="s">
        <v>239</v>
      </c>
      <c r="K1132" s="0" t="str">
        <f aca="false">IFERROR(IF(VLOOKUP($C1132,薬効分類マスタ!$A$2:$E$180,5,FALSE())=0,"",VLOOKUP($C1132,薬効分類マスタ!$A$2:$E$180,5,FALSE())),"")</f>
        <v/>
      </c>
      <c r="L1132" s="17"/>
      <c r="M1132" s="0" t="str">
        <f aca="false">IF($K1132="","",IF($L1132&lt;&gt;"",$L1132,VLOOKUP($C1132,薬効分類マスタ!$A$2:$F$180,6,FALSE())))</f>
        <v/>
      </c>
      <c r="N1132" s="0" t="str">
        <f aca="false">ASC(G1132)</f>
        <v>ﾃﾞｭﾛｷｾﾁﾝｶﾌﾟｾﾙ30mg｢日新｣</v>
      </c>
      <c r="O1132" s="0" t="str">
        <f aca="false">ASC(E1132)</f>
        <v>ﾃﾞｭﾛｷｾﾁﾝ塩酸塩</v>
      </c>
      <c r="P1132" s="16" t="n">
        <f aca="false">N(P1131)+IF($C1132=検索!$B$49,1,0)</f>
        <v>0</v>
      </c>
    </row>
    <row r="1133" customFormat="false" ht="15" hidden="false" customHeight="false" outlineLevel="0" collapsed="false">
      <c r="A1133" s="16" t="s">
        <v>221</v>
      </c>
      <c r="B1133" s="0" t="s">
        <v>2810</v>
      </c>
      <c r="C1133" s="0" t="n">
        <v>117</v>
      </c>
      <c r="D1133" s="0" t="str">
        <f aca="false">IFERROR(VLOOKUP($C1133,薬効分類マスタ!$A$2:$B$180,2,FALSE()),"未登録")</f>
        <v>精神神経用剤</v>
      </c>
      <c r="E1133" s="16" t="s">
        <v>2732</v>
      </c>
      <c r="F1133" s="16" t="s">
        <v>2786</v>
      </c>
      <c r="G1133" s="16" t="s">
        <v>2811</v>
      </c>
      <c r="H1133" s="16" t="s">
        <v>1165</v>
      </c>
      <c r="I1133" s="0" t="n">
        <v>30.5</v>
      </c>
      <c r="J1133" s="16" t="s">
        <v>239</v>
      </c>
      <c r="K1133" s="0" t="str">
        <f aca="false">IFERROR(IF(VLOOKUP($C1133,薬効分類マスタ!$A$2:$E$180,5,FALSE())=0,"",VLOOKUP($C1133,薬効分類マスタ!$A$2:$E$180,5,FALSE())),"")</f>
        <v/>
      </c>
      <c r="L1133" s="17"/>
      <c r="M1133" s="0" t="str">
        <f aca="false">IF($K1133="","",IF($L1133&lt;&gt;"",$L1133,VLOOKUP($C1133,薬効分類マスタ!$A$2:$F$180,6,FALSE())))</f>
        <v/>
      </c>
      <c r="N1133" s="0" t="str">
        <f aca="false">ASC(G1133)</f>
        <v>ﾃﾞｭﾛｷｾﾁﾝｶﾌﾟｾﾙ30mg｢ﾆﾌﾟﾛ｣</v>
      </c>
      <c r="O1133" s="0" t="str">
        <f aca="false">ASC(E1133)</f>
        <v>ﾃﾞｭﾛｷｾﾁﾝ塩酸塩</v>
      </c>
      <c r="P1133" s="16" t="n">
        <f aca="false">N(P1132)+IF($C1133=検索!$B$49,1,0)</f>
        <v>0</v>
      </c>
    </row>
    <row r="1134" customFormat="false" ht="15" hidden="false" customHeight="false" outlineLevel="0" collapsed="false">
      <c r="A1134" s="16" t="s">
        <v>221</v>
      </c>
      <c r="B1134" s="0" t="s">
        <v>2812</v>
      </c>
      <c r="C1134" s="0" t="n">
        <v>117</v>
      </c>
      <c r="D1134" s="0" t="str">
        <f aca="false">IFERROR(VLOOKUP($C1134,薬効分類マスタ!$A$2:$B$180,2,FALSE()),"未登録")</f>
        <v>精神神経用剤</v>
      </c>
      <c r="E1134" s="16" t="s">
        <v>2732</v>
      </c>
      <c r="F1134" s="16" t="s">
        <v>2786</v>
      </c>
      <c r="G1134" s="16" t="s">
        <v>2813</v>
      </c>
      <c r="H1134" s="16" t="s">
        <v>831</v>
      </c>
      <c r="I1134" s="0" t="n">
        <v>30.5</v>
      </c>
      <c r="J1134" s="16" t="s">
        <v>239</v>
      </c>
      <c r="K1134" s="0" t="str">
        <f aca="false">IFERROR(IF(VLOOKUP($C1134,薬効分類マスタ!$A$2:$E$180,5,FALSE())=0,"",VLOOKUP($C1134,薬効分類マスタ!$A$2:$E$180,5,FALSE())),"")</f>
        <v/>
      </c>
      <c r="L1134" s="17"/>
      <c r="M1134" s="0" t="str">
        <f aca="false">IF($K1134="","",IF($L1134&lt;&gt;"",$L1134,VLOOKUP($C1134,薬効分類マスタ!$A$2:$F$180,6,FALSE())))</f>
        <v/>
      </c>
      <c r="N1134" s="0" t="str">
        <f aca="false">ASC(G1134)</f>
        <v>ﾃﾞｭﾛｷｾﾁﾝｶﾌﾟｾﾙ30mg｢ﾌｪﾙｾﾞﾝ｣</v>
      </c>
      <c r="O1134" s="0" t="str">
        <f aca="false">ASC(E1134)</f>
        <v>ﾃﾞｭﾛｷｾﾁﾝ塩酸塩</v>
      </c>
      <c r="P1134" s="16" t="n">
        <f aca="false">N(P1133)+IF($C1134=検索!$B$49,1,0)</f>
        <v>0</v>
      </c>
    </row>
    <row r="1135" customFormat="false" ht="15" hidden="false" customHeight="false" outlineLevel="0" collapsed="false">
      <c r="A1135" s="16" t="s">
        <v>221</v>
      </c>
      <c r="B1135" s="0" t="s">
        <v>2814</v>
      </c>
      <c r="C1135" s="0" t="n">
        <v>117</v>
      </c>
      <c r="D1135" s="0" t="str">
        <f aca="false">IFERROR(VLOOKUP($C1135,薬効分類マスタ!$A$2:$B$180,2,FALSE()),"未登録")</f>
        <v>精神神経用剤</v>
      </c>
      <c r="E1135" s="16" t="s">
        <v>2732</v>
      </c>
      <c r="F1135" s="16" t="s">
        <v>2786</v>
      </c>
      <c r="G1135" s="16" t="s">
        <v>2815</v>
      </c>
      <c r="H1135" s="16" t="s">
        <v>1286</v>
      </c>
      <c r="I1135" s="0" t="n">
        <v>30.5</v>
      </c>
      <c r="J1135" s="16" t="s">
        <v>239</v>
      </c>
      <c r="K1135" s="0" t="str">
        <f aca="false">IFERROR(IF(VLOOKUP($C1135,薬効分類マスタ!$A$2:$E$180,5,FALSE())=0,"",VLOOKUP($C1135,薬効分類マスタ!$A$2:$E$180,5,FALSE())),"")</f>
        <v/>
      </c>
      <c r="L1135" s="17"/>
      <c r="M1135" s="0" t="str">
        <f aca="false">IF($K1135="","",IF($L1135&lt;&gt;"",$L1135,VLOOKUP($C1135,薬効分類マスタ!$A$2:$F$180,6,FALSE())))</f>
        <v/>
      </c>
      <c r="N1135" s="0" t="str">
        <f aca="false">ASC(G1135)</f>
        <v>ﾃﾞｭﾛｷｾﾁﾝｶﾌﾟｾﾙ30mg｢三笠｣</v>
      </c>
      <c r="O1135" s="0" t="str">
        <f aca="false">ASC(E1135)</f>
        <v>ﾃﾞｭﾛｷｾﾁﾝ塩酸塩</v>
      </c>
      <c r="P1135" s="16" t="n">
        <f aca="false">N(P1134)+IF($C1135=検索!$B$49,1,0)</f>
        <v>0</v>
      </c>
    </row>
    <row r="1136" customFormat="false" ht="15" hidden="false" customHeight="false" outlineLevel="0" collapsed="false">
      <c r="A1136" s="16" t="s">
        <v>221</v>
      </c>
      <c r="B1136" s="0" t="s">
        <v>2816</v>
      </c>
      <c r="C1136" s="0" t="n">
        <v>117</v>
      </c>
      <c r="D1136" s="0" t="str">
        <f aca="false">IFERROR(VLOOKUP($C1136,薬効分類マスタ!$A$2:$B$180,2,FALSE()),"未登録")</f>
        <v>精神神経用剤</v>
      </c>
      <c r="E1136" s="16" t="s">
        <v>2732</v>
      </c>
      <c r="F1136" s="16" t="s">
        <v>2786</v>
      </c>
      <c r="G1136" s="16" t="s">
        <v>2817</v>
      </c>
      <c r="H1136" s="16" t="s">
        <v>428</v>
      </c>
      <c r="I1136" s="0" t="n">
        <v>30.5</v>
      </c>
      <c r="J1136" s="16" t="s">
        <v>239</v>
      </c>
      <c r="K1136" s="0" t="str">
        <f aca="false">IFERROR(IF(VLOOKUP($C1136,薬効分類マスタ!$A$2:$E$180,5,FALSE())=0,"",VLOOKUP($C1136,薬効分類マスタ!$A$2:$E$180,5,FALSE())),"")</f>
        <v/>
      </c>
      <c r="L1136" s="17"/>
      <c r="M1136" s="0" t="str">
        <f aca="false">IF($K1136="","",IF($L1136&lt;&gt;"",$L1136,VLOOKUP($C1136,薬効分類マスタ!$A$2:$F$180,6,FALSE())))</f>
        <v/>
      </c>
      <c r="N1136" s="0" t="str">
        <f aca="false">ASC(G1136)</f>
        <v>ﾃﾞｭﾛｷｾﾁﾝｶﾌﾟｾﾙ30mg｢明治｣</v>
      </c>
      <c r="O1136" s="0" t="str">
        <f aca="false">ASC(E1136)</f>
        <v>ﾃﾞｭﾛｷｾﾁﾝ塩酸塩</v>
      </c>
      <c r="P1136" s="16" t="n">
        <f aca="false">N(P1135)+IF($C1136=検索!$B$49,1,0)</f>
        <v>0</v>
      </c>
    </row>
    <row r="1137" customFormat="false" ht="15" hidden="false" customHeight="false" outlineLevel="0" collapsed="false">
      <c r="A1137" s="16" t="s">
        <v>221</v>
      </c>
      <c r="B1137" s="0" t="s">
        <v>2818</v>
      </c>
      <c r="C1137" s="0" t="n">
        <v>117</v>
      </c>
      <c r="D1137" s="0" t="str">
        <f aca="false">IFERROR(VLOOKUP($C1137,薬効分類マスタ!$A$2:$B$180,2,FALSE()),"未登録")</f>
        <v>精神神経用剤</v>
      </c>
      <c r="E1137" s="16" t="s">
        <v>2819</v>
      </c>
      <c r="F1137" s="16" t="s">
        <v>364</v>
      </c>
      <c r="G1137" s="16" t="s">
        <v>2820</v>
      </c>
      <c r="H1137" s="16" t="s">
        <v>1356</v>
      </c>
      <c r="I1137" s="0" t="n">
        <v>105.5</v>
      </c>
      <c r="J1137" s="16" t="s">
        <v>232</v>
      </c>
      <c r="K1137" s="0" t="str">
        <f aca="false">IFERROR(IF(VLOOKUP($C1137,薬効分類マスタ!$A$2:$E$180,5,FALSE())=0,"",VLOOKUP($C1137,薬効分類マスタ!$A$2:$E$180,5,FALSE())),"")</f>
        <v/>
      </c>
      <c r="L1137" s="17"/>
      <c r="M1137" s="0" t="str">
        <f aca="false">IF($K1137="","",IF($L1137&lt;&gt;"",$L1137,VLOOKUP($C1137,薬効分類マスタ!$A$2:$F$180,6,FALSE())))</f>
        <v/>
      </c>
      <c r="N1137" s="0" t="str">
        <f aca="false">ASC(G1137)</f>
        <v>ｲﾝｳﾞｪｶﾞ錠3mg</v>
      </c>
      <c r="O1137" s="0" t="str">
        <f aca="false">ASC(E1137)</f>
        <v>ﾊﾟﾘﾍﾟﾘﾄﾞﾝ</v>
      </c>
      <c r="P1137" s="16" t="n">
        <f aca="false">N(P1136)+IF($C1137=検索!$B$49,1,0)</f>
        <v>0</v>
      </c>
    </row>
    <row r="1138" customFormat="false" ht="15" hidden="false" customHeight="false" outlineLevel="0" collapsed="false">
      <c r="A1138" s="16" t="s">
        <v>221</v>
      </c>
      <c r="B1138" s="0" t="s">
        <v>2821</v>
      </c>
      <c r="C1138" s="0" t="n">
        <v>117</v>
      </c>
      <c r="D1138" s="0" t="str">
        <f aca="false">IFERROR(VLOOKUP($C1138,薬効分類マスタ!$A$2:$B$180,2,FALSE()),"未登録")</f>
        <v>精神神経用剤</v>
      </c>
      <c r="E1138" s="16" t="s">
        <v>2819</v>
      </c>
      <c r="F1138" s="16" t="s">
        <v>1960</v>
      </c>
      <c r="G1138" s="16" t="s">
        <v>2822</v>
      </c>
      <c r="H1138" s="16" t="s">
        <v>1356</v>
      </c>
      <c r="I1138" s="0" t="n">
        <v>196.7</v>
      </c>
      <c r="J1138" s="16" t="s">
        <v>232</v>
      </c>
      <c r="K1138" s="0" t="str">
        <f aca="false">IFERROR(IF(VLOOKUP($C1138,薬効分類マスタ!$A$2:$E$180,5,FALSE())=0,"",VLOOKUP($C1138,薬効分類マスタ!$A$2:$E$180,5,FALSE())),"")</f>
        <v/>
      </c>
      <c r="L1138" s="17"/>
      <c r="M1138" s="0" t="str">
        <f aca="false">IF($K1138="","",IF($L1138&lt;&gt;"",$L1138,VLOOKUP($C1138,薬効分類マスタ!$A$2:$F$180,6,FALSE())))</f>
        <v/>
      </c>
      <c r="N1138" s="0" t="str">
        <f aca="false">ASC(G1138)</f>
        <v>ｲﾝｳﾞｪｶﾞ錠6mg</v>
      </c>
      <c r="O1138" s="0" t="str">
        <f aca="false">ASC(E1138)</f>
        <v>ﾊﾟﾘﾍﾟﾘﾄﾞﾝ</v>
      </c>
      <c r="P1138" s="16" t="n">
        <f aca="false">N(P1137)+IF($C1138=検索!$B$49,1,0)</f>
        <v>0</v>
      </c>
    </row>
    <row r="1139" customFormat="false" ht="15" hidden="false" customHeight="false" outlineLevel="0" collapsed="false">
      <c r="A1139" s="16" t="s">
        <v>221</v>
      </c>
      <c r="B1139" s="0" t="s">
        <v>2823</v>
      </c>
      <c r="C1139" s="0" t="n">
        <v>117</v>
      </c>
      <c r="D1139" s="0" t="str">
        <f aca="false">IFERROR(VLOOKUP($C1139,薬効分類マスタ!$A$2:$B$180,2,FALSE()),"未登録")</f>
        <v>精神神経用剤</v>
      </c>
      <c r="E1139" s="16" t="s">
        <v>2819</v>
      </c>
      <c r="F1139" s="16" t="s">
        <v>2824</v>
      </c>
      <c r="G1139" s="16" t="s">
        <v>2825</v>
      </c>
      <c r="H1139" s="16" t="s">
        <v>1356</v>
      </c>
      <c r="I1139" s="0" t="n">
        <v>249</v>
      </c>
      <c r="J1139" s="16" t="s">
        <v>232</v>
      </c>
      <c r="K1139" s="0" t="str">
        <f aca="false">IFERROR(IF(VLOOKUP($C1139,薬効分類マスタ!$A$2:$E$180,5,FALSE())=0,"",VLOOKUP($C1139,薬効分類マスタ!$A$2:$E$180,5,FALSE())),"")</f>
        <v/>
      </c>
      <c r="L1139" s="17"/>
      <c r="M1139" s="0" t="str">
        <f aca="false">IF($K1139="","",IF($L1139&lt;&gt;"",$L1139,VLOOKUP($C1139,薬効分類マスタ!$A$2:$F$180,6,FALSE())))</f>
        <v/>
      </c>
      <c r="N1139" s="0" t="str">
        <f aca="false">ASC(G1139)</f>
        <v>ｲﾝｳﾞｪｶﾞ錠9mg</v>
      </c>
      <c r="O1139" s="0" t="str">
        <f aca="false">ASC(E1139)</f>
        <v>ﾊﾟﾘﾍﾟﾘﾄﾞﾝ</v>
      </c>
      <c r="P1139" s="16" t="n">
        <f aca="false">N(P1138)+IF($C1139=検索!$B$49,1,0)</f>
        <v>0</v>
      </c>
    </row>
    <row r="1140" customFormat="false" ht="15" hidden="false" customHeight="false" outlineLevel="0" collapsed="false">
      <c r="A1140" s="16" t="s">
        <v>221</v>
      </c>
      <c r="B1140" s="0" t="s">
        <v>2826</v>
      </c>
      <c r="C1140" s="0" t="n">
        <v>117</v>
      </c>
      <c r="D1140" s="0" t="str">
        <f aca="false">IFERROR(VLOOKUP($C1140,薬効分類マスタ!$A$2:$B$180,2,FALSE()),"未登録")</f>
        <v>精神神経用剤</v>
      </c>
      <c r="E1140" s="16" t="s">
        <v>2827</v>
      </c>
      <c r="F1140" s="16" t="s">
        <v>262</v>
      </c>
      <c r="G1140" s="16" t="s">
        <v>2828</v>
      </c>
      <c r="H1140" s="16" t="s">
        <v>415</v>
      </c>
      <c r="I1140" s="0" t="n">
        <v>78.5</v>
      </c>
      <c r="J1140" s="16" t="s">
        <v>232</v>
      </c>
      <c r="K1140" s="0" t="str">
        <f aca="false">IFERROR(IF(VLOOKUP($C1140,薬効分類マスタ!$A$2:$E$180,5,FALSE())=0,"",VLOOKUP($C1140,薬効分類マスタ!$A$2:$E$180,5,FALSE())),"")</f>
        <v/>
      </c>
      <c r="L1140" s="17"/>
      <c r="M1140" s="0" t="str">
        <f aca="false">IF($K1140="","",IF($L1140&lt;&gt;"",$L1140,VLOOKUP($C1140,薬効分類マスタ!$A$2:$F$180,6,FALSE())))</f>
        <v/>
      </c>
      <c r="N1140" s="0" t="str">
        <f aca="false">ASC(G1140)</f>
        <v>ﾚｸｻﾌﾟﾛ錠10mg</v>
      </c>
      <c r="O1140" s="0" t="str">
        <f aca="false">ASC(E1140)</f>
        <v>ｴｽｼﾀﾛﾌﾟﾗﾑｼｭｳ酸塩</v>
      </c>
      <c r="P1140" s="16" t="n">
        <f aca="false">N(P1139)+IF($C1140=検索!$B$49,1,0)</f>
        <v>0</v>
      </c>
    </row>
    <row r="1141" customFormat="false" ht="15" hidden="false" customHeight="false" outlineLevel="0" collapsed="false">
      <c r="A1141" s="16" t="s">
        <v>221</v>
      </c>
      <c r="B1141" s="0" t="s">
        <v>2829</v>
      </c>
      <c r="C1141" s="0" t="n">
        <v>117</v>
      </c>
      <c r="D1141" s="0" t="str">
        <f aca="false">IFERROR(VLOOKUP($C1141,薬効分類マスタ!$A$2:$B$180,2,FALSE()),"未登録")</f>
        <v>精神神経用剤</v>
      </c>
      <c r="E1141" s="16" t="s">
        <v>2827</v>
      </c>
      <c r="F1141" s="16" t="s">
        <v>262</v>
      </c>
      <c r="G1141" s="16" t="s">
        <v>2830</v>
      </c>
      <c r="H1141" s="16" t="s">
        <v>527</v>
      </c>
      <c r="I1141" s="0" t="n">
        <v>38</v>
      </c>
      <c r="J1141" s="16" t="s">
        <v>239</v>
      </c>
      <c r="K1141" s="0" t="str">
        <f aca="false">IFERROR(IF(VLOOKUP($C1141,薬効分類マスタ!$A$2:$E$180,5,FALSE())=0,"",VLOOKUP($C1141,薬効分類マスタ!$A$2:$E$180,5,FALSE())),"")</f>
        <v/>
      </c>
      <c r="L1141" s="17"/>
      <c r="M1141" s="0" t="str">
        <f aca="false">IF($K1141="","",IF($L1141&lt;&gt;"",$L1141,VLOOKUP($C1141,薬効分類マスタ!$A$2:$F$180,6,FALSE())))</f>
        <v/>
      </c>
      <c r="N1141" s="0" t="str">
        <f aca="false">ASC(G1141)</f>
        <v>ｴｽｼﾀﾛﾌﾟﾗﾑ錠10mg｢JG｣</v>
      </c>
      <c r="O1141" s="0" t="str">
        <f aca="false">ASC(E1141)</f>
        <v>ｴｽｼﾀﾛﾌﾟﾗﾑｼｭｳ酸塩</v>
      </c>
      <c r="P1141" s="16" t="n">
        <f aca="false">N(P1140)+IF($C1141=検索!$B$49,1,0)</f>
        <v>0</v>
      </c>
    </row>
    <row r="1142" customFormat="false" ht="15" hidden="false" customHeight="false" outlineLevel="0" collapsed="false">
      <c r="A1142" s="16" t="s">
        <v>221</v>
      </c>
      <c r="B1142" s="0" t="s">
        <v>2831</v>
      </c>
      <c r="C1142" s="0" t="n">
        <v>117</v>
      </c>
      <c r="D1142" s="0" t="str">
        <f aca="false">IFERROR(VLOOKUP($C1142,薬効分類マスタ!$A$2:$B$180,2,FALSE()),"未登録")</f>
        <v>精神神経用剤</v>
      </c>
      <c r="E1142" s="16" t="s">
        <v>2827</v>
      </c>
      <c r="F1142" s="16" t="s">
        <v>262</v>
      </c>
      <c r="G1142" s="16" t="s">
        <v>2832</v>
      </c>
      <c r="H1142" s="16" t="s">
        <v>950</v>
      </c>
      <c r="I1142" s="0" t="n">
        <v>44.1</v>
      </c>
      <c r="J1142" s="16" t="s">
        <v>239</v>
      </c>
      <c r="K1142" s="0" t="str">
        <f aca="false">IFERROR(IF(VLOOKUP($C1142,薬効分類マスタ!$A$2:$E$180,5,FALSE())=0,"",VLOOKUP($C1142,薬効分類マスタ!$A$2:$E$180,5,FALSE())),"")</f>
        <v/>
      </c>
      <c r="L1142" s="17"/>
      <c r="M1142" s="0" t="str">
        <f aca="false">IF($K1142="","",IF($L1142&lt;&gt;"",$L1142,VLOOKUP($C1142,薬効分類マスタ!$A$2:$F$180,6,FALSE())))</f>
        <v/>
      </c>
      <c r="N1142" s="0" t="str">
        <f aca="false">ASC(G1142)</f>
        <v>ｴｽｼﾀﾛﾌﾟﾗﾑ錠10mg｢VTRS｣</v>
      </c>
      <c r="O1142" s="0" t="str">
        <f aca="false">ASC(E1142)</f>
        <v>ｴｽｼﾀﾛﾌﾟﾗﾑｼｭｳ酸塩</v>
      </c>
      <c r="P1142" s="16" t="n">
        <f aca="false">N(P1141)+IF($C1142=検索!$B$49,1,0)</f>
        <v>0</v>
      </c>
    </row>
    <row r="1143" customFormat="false" ht="15" hidden="false" customHeight="false" outlineLevel="0" collapsed="false">
      <c r="A1143" s="16" t="s">
        <v>221</v>
      </c>
      <c r="B1143" s="0" t="s">
        <v>2833</v>
      </c>
      <c r="C1143" s="0" t="n">
        <v>117</v>
      </c>
      <c r="D1143" s="0" t="str">
        <f aca="false">IFERROR(VLOOKUP($C1143,薬効分類マスタ!$A$2:$B$180,2,FALSE()),"未登録")</f>
        <v>精神神経用剤</v>
      </c>
      <c r="E1143" s="16" t="s">
        <v>2827</v>
      </c>
      <c r="F1143" s="16" t="s">
        <v>262</v>
      </c>
      <c r="G1143" s="16" t="s">
        <v>2834</v>
      </c>
      <c r="H1143" s="16" t="s">
        <v>385</v>
      </c>
      <c r="I1143" s="0" t="n">
        <v>44.1</v>
      </c>
      <c r="J1143" s="16" t="s">
        <v>239</v>
      </c>
      <c r="K1143" s="0" t="str">
        <f aca="false">IFERROR(IF(VLOOKUP($C1143,薬効分類マスタ!$A$2:$E$180,5,FALSE())=0,"",VLOOKUP($C1143,薬効分類マスタ!$A$2:$E$180,5,FALSE())),"")</f>
        <v/>
      </c>
      <c r="L1143" s="17"/>
      <c r="M1143" s="0" t="str">
        <f aca="false">IF($K1143="","",IF($L1143&lt;&gt;"",$L1143,VLOOKUP($C1143,薬効分類マスタ!$A$2:$F$180,6,FALSE())))</f>
        <v/>
      </c>
      <c r="N1143" s="0" t="str">
        <f aca="false">ASC(G1143)</f>
        <v>ｴｽｼﾀﾛﾌﾟﾗﾑ錠10mg｢ｻﾜｲ｣</v>
      </c>
      <c r="O1143" s="0" t="str">
        <f aca="false">ASC(E1143)</f>
        <v>ｴｽｼﾀﾛﾌﾟﾗﾑｼｭｳ酸塩</v>
      </c>
      <c r="P1143" s="16" t="n">
        <f aca="false">N(P1142)+IF($C1143=検索!$B$49,1,0)</f>
        <v>0</v>
      </c>
    </row>
    <row r="1144" customFormat="false" ht="15" hidden="false" customHeight="false" outlineLevel="0" collapsed="false">
      <c r="A1144" s="16" t="s">
        <v>221</v>
      </c>
      <c r="B1144" s="0" t="s">
        <v>2835</v>
      </c>
      <c r="C1144" s="0" t="n">
        <v>117</v>
      </c>
      <c r="D1144" s="0" t="str">
        <f aca="false">IFERROR(VLOOKUP($C1144,薬効分類マスタ!$A$2:$B$180,2,FALSE()),"未登録")</f>
        <v>精神神経用剤</v>
      </c>
      <c r="E1144" s="16" t="s">
        <v>2827</v>
      </c>
      <c r="F1144" s="16" t="s">
        <v>262</v>
      </c>
      <c r="G1144" s="16" t="s">
        <v>2836</v>
      </c>
      <c r="H1144" s="16" t="s">
        <v>557</v>
      </c>
      <c r="I1144" s="0" t="n">
        <v>44.1</v>
      </c>
      <c r="J1144" s="16" t="s">
        <v>239</v>
      </c>
      <c r="K1144" s="0" t="str">
        <f aca="false">IFERROR(IF(VLOOKUP($C1144,薬効分類マスタ!$A$2:$E$180,5,FALSE())=0,"",VLOOKUP($C1144,薬効分類マスタ!$A$2:$E$180,5,FALSE())),"")</f>
        <v/>
      </c>
      <c r="L1144" s="17"/>
      <c r="M1144" s="0" t="str">
        <f aca="false">IF($K1144="","",IF($L1144&lt;&gt;"",$L1144,VLOOKUP($C1144,薬効分類マスタ!$A$2:$F$180,6,FALSE())))</f>
        <v/>
      </c>
      <c r="N1144" s="0" t="str">
        <f aca="false">ASC(G1144)</f>
        <v>ｴｽｼﾀﾛﾌﾟﾗﾑ錠10mg｢ﾀｶﾀ｣</v>
      </c>
      <c r="O1144" s="0" t="str">
        <f aca="false">ASC(E1144)</f>
        <v>ｴｽｼﾀﾛﾌﾟﾗﾑｼｭｳ酸塩</v>
      </c>
      <c r="P1144" s="16" t="n">
        <f aca="false">N(P1143)+IF($C1144=検索!$B$49,1,0)</f>
        <v>0</v>
      </c>
    </row>
    <row r="1145" customFormat="false" ht="15" hidden="false" customHeight="false" outlineLevel="0" collapsed="false">
      <c r="A1145" s="16" t="s">
        <v>221</v>
      </c>
      <c r="B1145" s="0" t="s">
        <v>2837</v>
      </c>
      <c r="C1145" s="0" t="n">
        <v>117</v>
      </c>
      <c r="D1145" s="0" t="str">
        <f aca="false">IFERROR(VLOOKUP($C1145,薬効分類マスタ!$A$2:$B$180,2,FALSE()),"未登録")</f>
        <v>精神神経用剤</v>
      </c>
      <c r="E1145" s="16" t="s">
        <v>2827</v>
      </c>
      <c r="F1145" s="16" t="s">
        <v>262</v>
      </c>
      <c r="G1145" s="16" t="s">
        <v>2838</v>
      </c>
      <c r="H1145" s="16" t="s">
        <v>533</v>
      </c>
      <c r="I1145" s="0" t="n">
        <v>44.1</v>
      </c>
      <c r="J1145" s="16" t="s">
        <v>239</v>
      </c>
      <c r="K1145" s="0" t="str">
        <f aca="false">IFERROR(IF(VLOOKUP($C1145,薬効分類マスタ!$A$2:$E$180,5,FALSE())=0,"",VLOOKUP($C1145,薬効分類マスタ!$A$2:$E$180,5,FALSE())),"")</f>
        <v/>
      </c>
      <c r="L1145" s="17"/>
      <c r="M1145" s="0" t="str">
        <f aca="false">IF($K1145="","",IF($L1145&lt;&gt;"",$L1145,VLOOKUP($C1145,薬効分類マスタ!$A$2:$F$180,6,FALSE())))</f>
        <v/>
      </c>
      <c r="N1145" s="0" t="str">
        <f aca="false">ASC(G1145)</f>
        <v>ｴｽｼﾀﾛﾌﾟﾗﾑ錠10mg｢ﾄｰﾜ｣</v>
      </c>
      <c r="O1145" s="0" t="str">
        <f aca="false">ASC(E1145)</f>
        <v>ｴｽｼﾀﾛﾌﾟﾗﾑｼｭｳ酸塩</v>
      </c>
      <c r="P1145" s="16" t="n">
        <f aca="false">N(P1144)+IF($C1145=検索!$B$49,1,0)</f>
        <v>0</v>
      </c>
    </row>
    <row r="1146" customFormat="false" ht="15" hidden="false" customHeight="false" outlineLevel="0" collapsed="false">
      <c r="A1146" s="16" t="s">
        <v>221</v>
      </c>
      <c r="B1146" s="0" t="s">
        <v>2839</v>
      </c>
      <c r="C1146" s="0" t="n">
        <v>117</v>
      </c>
      <c r="D1146" s="0" t="str">
        <f aca="false">IFERROR(VLOOKUP($C1146,薬効分類マスタ!$A$2:$B$180,2,FALSE()),"未登録")</f>
        <v>精神神経用剤</v>
      </c>
      <c r="E1146" s="16" t="s">
        <v>2827</v>
      </c>
      <c r="F1146" s="16" t="s">
        <v>262</v>
      </c>
      <c r="G1146" s="16" t="s">
        <v>2840</v>
      </c>
      <c r="H1146" s="16" t="s">
        <v>536</v>
      </c>
      <c r="I1146" s="0" t="n">
        <v>38</v>
      </c>
      <c r="J1146" s="16" t="s">
        <v>239</v>
      </c>
      <c r="K1146" s="0" t="str">
        <f aca="false">IFERROR(IF(VLOOKUP($C1146,薬効分類マスタ!$A$2:$E$180,5,FALSE())=0,"",VLOOKUP($C1146,薬効分類マスタ!$A$2:$E$180,5,FALSE())),"")</f>
        <v/>
      </c>
      <c r="L1146" s="17"/>
      <c r="M1146" s="0" t="str">
        <f aca="false">IF($K1146="","",IF($L1146&lt;&gt;"",$L1146,VLOOKUP($C1146,薬効分類マスタ!$A$2:$F$180,6,FALSE())))</f>
        <v/>
      </c>
      <c r="N1146" s="0" t="str">
        <f aca="false">ASC(G1146)</f>
        <v>ｴｽｼﾀﾛﾌﾟﾗﾑ錠10mg｢日医工｣</v>
      </c>
      <c r="O1146" s="0" t="str">
        <f aca="false">ASC(E1146)</f>
        <v>ｴｽｼﾀﾛﾌﾟﾗﾑｼｭｳ酸塩</v>
      </c>
      <c r="P1146" s="16" t="n">
        <f aca="false">N(P1145)+IF($C1146=検索!$B$49,1,0)</f>
        <v>0</v>
      </c>
    </row>
    <row r="1147" customFormat="false" ht="15" hidden="false" customHeight="false" outlineLevel="0" collapsed="false">
      <c r="A1147" s="16" t="s">
        <v>221</v>
      </c>
      <c r="B1147" s="0" t="s">
        <v>2841</v>
      </c>
      <c r="C1147" s="0" t="n">
        <v>117</v>
      </c>
      <c r="D1147" s="0" t="str">
        <f aca="false">IFERROR(VLOOKUP($C1147,薬効分類マスタ!$A$2:$B$180,2,FALSE()),"未登録")</f>
        <v>精神神経用剤</v>
      </c>
      <c r="E1147" s="16" t="s">
        <v>2827</v>
      </c>
      <c r="F1147" s="16" t="s">
        <v>262</v>
      </c>
      <c r="G1147" s="16" t="s">
        <v>2842</v>
      </c>
      <c r="H1147" s="16" t="s">
        <v>1165</v>
      </c>
      <c r="I1147" s="0" t="n">
        <v>44.1</v>
      </c>
      <c r="J1147" s="16" t="s">
        <v>239</v>
      </c>
      <c r="K1147" s="0" t="str">
        <f aca="false">IFERROR(IF(VLOOKUP($C1147,薬効分類マスタ!$A$2:$E$180,5,FALSE())=0,"",VLOOKUP($C1147,薬効分類マスタ!$A$2:$E$180,5,FALSE())),"")</f>
        <v/>
      </c>
      <c r="L1147" s="17"/>
      <c r="M1147" s="0" t="str">
        <f aca="false">IF($K1147="","",IF($L1147&lt;&gt;"",$L1147,VLOOKUP($C1147,薬効分類マスタ!$A$2:$F$180,6,FALSE())))</f>
        <v/>
      </c>
      <c r="N1147" s="0" t="str">
        <f aca="false">ASC(G1147)</f>
        <v>ｴｽｼﾀﾛﾌﾟﾗﾑ錠10mg｢ﾆﾌﾟﾛ｣</v>
      </c>
      <c r="O1147" s="0" t="str">
        <f aca="false">ASC(E1147)</f>
        <v>ｴｽｼﾀﾛﾌﾟﾗﾑｼｭｳ酸塩</v>
      </c>
      <c r="P1147" s="16" t="n">
        <f aca="false">N(P1146)+IF($C1147=検索!$B$49,1,0)</f>
        <v>0</v>
      </c>
    </row>
    <row r="1148" customFormat="false" ht="15" hidden="false" customHeight="false" outlineLevel="0" collapsed="false">
      <c r="A1148" s="16" t="s">
        <v>221</v>
      </c>
      <c r="B1148" s="0" t="s">
        <v>2843</v>
      </c>
      <c r="C1148" s="0" t="n">
        <v>117</v>
      </c>
      <c r="D1148" s="0" t="str">
        <f aca="false">IFERROR(VLOOKUP($C1148,薬効分類マスタ!$A$2:$B$180,2,FALSE()),"未登録")</f>
        <v>精神神経用剤</v>
      </c>
      <c r="E1148" s="16" t="s">
        <v>2827</v>
      </c>
      <c r="F1148" s="16" t="s">
        <v>262</v>
      </c>
      <c r="G1148" s="16" t="s">
        <v>2844</v>
      </c>
      <c r="H1148" s="16" t="s">
        <v>428</v>
      </c>
      <c r="I1148" s="0" t="n">
        <v>44.1</v>
      </c>
      <c r="J1148" s="16" t="s">
        <v>239</v>
      </c>
      <c r="K1148" s="0" t="str">
        <f aca="false">IFERROR(IF(VLOOKUP($C1148,薬効分類マスタ!$A$2:$E$180,5,FALSE())=0,"",VLOOKUP($C1148,薬効分類マスタ!$A$2:$E$180,5,FALSE())),"")</f>
        <v/>
      </c>
      <c r="L1148" s="17"/>
      <c r="M1148" s="0" t="str">
        <f aca="false">IF($K1148="","",IF($L1148&lt;&gt;"",$L1148,VLOOKUP($C1148,薬効分類マスタ!$A$2:$F$180,6,FALSE())))</f>
        <v/>
      </c>
      <c r="N1148" s="0" t="str">
        <f aca="false">ASC(G1148)</f>
        <v>ｴｽｼﾀﾛﾌﾟﾗﾑ錠10mg｢明治｣</v>
      </c>
      <c r="O1148" s="0" t="str">
        <f aca="false">ASC(E1148)</f>
        <v>ｴｽｼﾀﾛﾌﾟﾗﾑｼｭｳ酸塩</v>
      </c>
      <c r="P1148" s="16" t="n">
        <f aca="false">N(P1147)+IF($C1148=検索!$B$49,1,0)</f>
        <v>0</v>
      </c>
    </row>
    <row r="1149" customFormat="false" ht="15" hidden="false" customHeight="false" outlineLevel="0" collapsed="false">
      <c r="A1149" s="16" t="s">
        <v>221</v>
      </c>
      <c r="B1149" s="0" t="s">
        <v>2845</v>
      </c>
      <c r="C1149" s="0" t="n">
        <v>117</v>
      </c>
      <c r="D1149" s="0" t="str">
        <f aca="false">IFERROR(VLOOKUP($C1149,薬効分類マスタ!$A$2:$B$180,2,FALSE()),"未登録")</f>
        <v>精神神経用剤</v>
      </c>
      <c r="E1149" s="16" t="s">
        <v>2827</v>
      </c>
      <c r="F1149" s="16" t="s">
        <v>262</v>
      </c>
      <c r="G1149" s="16" t="s">
        <v>2846</v>
      </c>
      <c r="H1149" s="16" t="s">
        <v>1067</v>
      </c>
      <c r="I1149" s="0" t="n">
        <v>44.1</v>
      </c>
      <c r="J1149" s="16" t="s">
        <v>239</v>
      </c>
      <c r="K1149" s="0" t="str">
        <f aca="false">IFERROR(IF(VLOOKUP($C1149,薬効分類マスタ!$A$2:$E$180,5,FALSE())=0,"",VLOOKUP($C1149,薬効分類マスタ!$A$2:$E$180,5,FALSE())),"")</f>
        <v/>
      </c>
      <c r="L1149" s="17"/>
      <c r="M1149" s="0" t="str">
        <f aca="false">IF($K1149="","",IF($L1149&lt;&gt;"",$L1149,VLOOKUP($C1149,薬効分類マスタ!$A$2:$F$180,6,FALSE())))</f>
        <v/>
      </c>
      <c r="N1149" s="0" t="str">
        <f aca="false">ASC(G1149)</f>
        <v>ｴｽｼﾀﾛﾌﾟﾗﾑ錠10mg｢TCK｣</v>
      </c>
      <c r="O1149" s="0" t="str">
        <f aca="false">ASC(E1149)</f>
        <v>ｴｽｼﾀﾛﾌﾟﾗﾑｼｭｳ酸塩</v>
      </c>
      <c r="P1149" s="16" t="n">
        <f aca="false">N(P1148)+IF($C1149=検索!$B$49,1,0)</f>
        <v>0</v>
      </c>
    </row>
    <row r="1150" customFormat="false" ht="15" hidden="false" customHeight="false" outlineLevel="0" collapsed="false">
      <c r="A1150" s="16" t="s">
        <v>221</v>
      </c>
      <c r="B1150" s="0" t="s">
        <v>2847</v>
      </c>
      <c r="C1150" s="0" t="n">
        <v>117</v>
      </c>
      <c r="D1150" s="0" t="str">
        <f aca="false">IFERROR(VLOOKUP($C1150,薬効分類マスタ!$A$2:$B$180,2,FALSE()),"未登録")</f>
        <v>精神神経用剤</v>
      </c>
      <c r="E1150" s="16" t="s">
        <v>2827</v>
      </c>
      <c r="F1150" s="16" t="s">
        <v>445</v>
      </c>
      <c r="G1150" s="16" t="s">
        <v>2848</v>
      </c>
      <c r="H1150" s="16" t="s">
        <v>415</v>
      </c>
      <c r="I1150" s="0" t="n">
        <v>103.2</v>
      </c>
      <c r="J1150" s="16" t="s">
        <v>232</v>
      </c>
      <c r="K1150" s="0" t="str">
        <f aca="false">IFERROR(IF(VLOOKUP($C1150,薬効分類マスタ!$A$2:$E$180,5,FALSE())=0,"",VLOOKUP($C1150,薬効分類マスタ!$A$2:$E$180,5,FALSE())),"")</f>
        <v/>
      </c>
      <c r="L1150" s="17"/>
      <c r="M1150" s="0" t="str">
        <f aca="false">IF($K1150="","",IF($L1150&lt;&gt;"",$L1150,VLOOKUP($C1150,薬効分類マスタ!$A$2:$F$180,6,FALSE())))</f>
        <v/>
      </c>
      <c r="N1150" s="0" t="str">
        <f aca="false">ASC(G1150)</f>
        <v>ﾚｸｻﾌﾟﾛ錠20mg</v>
      </c>
      <c r="O1150" s="0" t="str">
        <f aca="false">ASC(E1150)</f>
        <v>ｴｽｼﾀﾛﾌﾟﾗﾑｼｭｳ酸塩</v>
      </c>
      <c r="P1150" s="16" t="n">
        <f aca="false">N(P1149)+IF($C1150=検索!$B$49,1,0)</f>
        <v>0</v>
      </c>
    </row>
    <row r="1151" customFormat="false" ht="15" hidden="false" customHeight="false" outlineLevel="0" collapsed="false">
      <c r="A1151" s="16" t="s">
        <v>221</v>
      </c>
      <c r="B1151" s="0" t="s">
        <v>2849</v>
      </c>
      <c r="C1151" s="0" t="n">
        <v>117</v>
      </c>
      <c r="D1151" s="0" t="str">
        <f aca="false">IFERROR(VLOOKUP($C1151,薬効分類マスタ!$A$2:$B$180,2,FALSE()),"未登録")</f>
        <v>精神神経用剤</v>
      </c>
      <c r="E1151" s="16" t="s">
        <v>2827</v>
      </c>
      <c r="F1151" s="16" t="s">
        <v>445</v>
      </c>
      <c r="G1151" s="16" t="s">
        <v>2850</v>
      </c>
      <c r="H1151" s="16" t="s">
        <v>527</v>
      </c>
      <c r="I1151" s="0" t="n">
        <v>65.6</v>
      </c>
      <c r="J1151" s="16" t="s">
        <v>239</v>
      </c>
      <c r="K1151" s="0" t="str">
        <f aca="false">IFERROR(IF(VLOOKUP($C1151,薬効分類マスタ!$A$2:$E$180,5,FALSE())=0,"",VLOOKUP($C1151,薬効分類マスタ!$A$2:$E$180,5,FALSE())),"")</f>
        <v/>
      </c>
      <c r="L1151" s="17"/>
      <c r="M1151" s="0" t="str">
        <f aca="false">IF($K1151="","",IF($L1151&lt;&gt;"",$L1151,VLOOKUP($C1151,薬効分類マスタ!$A$2:$F$180,6,FALSE())))</f>
        <v/>
      </c>
      <c r="N1151" s="0" t="str">
        <f aca="false">ASC(G1151)</f>
        <v>ｴｽｼﾀﾛﾌﾟﾗﾑ錠20mg｢JG｣</v>
      </c>
      <c r="O1151" s="0" t="str">
        <f aca="false">ASC(E1151)</f>
        <v>ｴｽｼﾀﾛﾌﾟﾗﾑｼｭｳ酸塩</v>
      </c>
      <c r="P1151" s="16" t="n">
        <f aca="false">N(P1150)+IF($C1151=検索!$B$49,1,0)</f>
        <v>0</v>
      </c>
    </row>
    <row r="1152" customFormat="false" ht="15" hidden="false" customHeight="false" outlineLevel="0" collapsed="false">
      <c r="A1152" s="16" t="s">
        <v>221</v>
      </c>
      <c r="B1152" s="0" t="s">
        <v>2851</v>
      </c>
      <c r="C1152" s="0" t="n">
        <v>117</v>
      </c>
      <c r="D1152" s="0" t="str">
        <f aca="false">IFERROR(VLOOKUP($C1152,薬効分類マスタ!$A$2:$B$180,2,FALSE()),"未登録")</f>
        <v>精神神経用剤</v>
      </c>
      <c r="E1152" s="16" t="s">
        <v>2827</v>
      </c>
      <c r="F1152" s="16" t="s">
        <v>445</v>
      </c>
      <c r="G1152" s="16" t="s">
        <v>2852</v>
      </c>
      <c r="H1152" s="16" t="s">
        <v>950</v>
      </c>
      <c r="I1152" s="0" t="n">
        <v>65.6</v>
      </c>
      <c r="J1152" s="16" t="s">
        <v>239</v>
      </c>
      <c r="K1152" s="0" t="str">
        <f aca="false">IFERROR(IF(VLOOKUP($C1152,薬効分類マスタ!$A$2:$E$180,5,FALSE())=0,"",VLOOKUP($C1152,薬効分類マスタ!$A$2:$E$180,5,FALSE())),"")</f>
        <v/>
      </c>
      <c r="L1152" s="17"/>
      <c r="M1152" s="0" t="str">
        <f aca="false">IF($K1152="","",IF($L1152&lt;&gt;"",$L1152,VLOOKUP($C1152,薬効分類マスタ!$A$2:$F$180,6,FALSE())))</f>
        <v/>
      </c>
      <c r="N1152" s="0" t="str">
        <f aca="false">ASC(G1152)</f>
        <v>ｴｽｼﾀﾛﾌﾟﾗﾑ錠20mg｢VTRS｣</v>
      </c>
      <c r="O1152" s="0" t="str">
        <f aca="false">ASC(E1152)</f>
        <v>ｴｽｼﾀﾛﾌﾟﾗﾑｼｭｳ酸塩</v>
      </c>
      <c r="P1152" s="16" t="n">
        <f aca="false">N(P1151)+IF($C1152=検索!$B$49,1,0)</f>
        <v>0</v>
      </c>
    </row>
    <row r="1153" customFormat="false" ht="15" hidden="false" customHeight="false" outlineLevel="0" collapsed="false">
      <c r="A1153" s="16" t="s">
        <v>221</v>
      </c>
      <c r="B1153" s="0" t="s">
        <v>2853</v>
      </c>
      <c r="C1153" s="0" t="n">
        <v>117</v>
      </c>
      <c r="D1153" s="0" t="str">
        <f aca="false">IFERROR(VLOOKUP($C1153,薬効分類マスタ!$A$2:$B$180,2,FALSE()),"未登録")</f>
        <v>精神神経用剤</v>
      </c>
      <c r="E1153" s="16" t="s">
        <v>2827</v>
      </c>
      <c r="F1153" s="16" t="s">
        <v>445</v>
      </c>
      <c r="G1153" s="16" t="s">
        <v>2854</v>
      </c>
      <c r="H1153" s="16" t="s">
        <v>385</v>
      </c>
      <c r="I1153" s="0" t="n">
        <v>65.6</v>
      </c>
      <c r="J1153" s="16" t="s">
        <v>239</v>
      </c>
      <c r="K1153" s="0" t="str">
        <f aca="false">IFERROR(IF(VLOOKUP($C1153,薬効分類マスタ!$A$2:$E$180,5,FALSE())=0,"",VLOOKUP($C1153,薬効分類マスタ!$A$2:$E$180,5,FALSE())),"")</f>
        <v/>
      </c>
      <c r="L1153" s="17"/>
      <c r="M1153" s="0" t="str">
        <f aca="false">IF($K1153="","",IF($L1153&lt;&gt;"",$L1153,VLOOKUP($C1153,薬効分類マスタ!$A$2:$F$180,6,FALSE())))</f>
        <v/>
      </c>
      <c r="N1153" s="0" t="str">
        <f aca="false">ASC(G1153)</f>
        <v>ｴｽｼﾀﾛﾌﾟﾗﾑ錠20mg｢ｻﾜｲ｣</v>
      </c>
      <c r="O1153" s="0" t="str">
        <f aca="false">ASC(E1153)</f>
        <v>ｴｽｼﾀﾛﾌﾟﾗﾑｼｭｳ酸塩</v>
      </c>
      <c r="P1153" s="16" t="n">
        <f aca="false">N(P1152)+IF($C1153=検索!$B$49,1,0)</f>
        <v>0</v>
      </c>
    </row>
    <row r="1154" customFormat="false" ht="15" hidden="false" customHeight="false" outlineLevel="0" collapsed="false">
      <c r="A1154" s="16" t="s">
        <v>221</v>
      </c>
      <c r="B1154" s="0" t="s">
        <v>2855</v>
      </c>
      <c r="C1154" s="0" t="n">
        <v>117</v>
      </c>
      <c r="D1154" s="0" t="str">
        <f aca="false">IFERROR(VLOOKUP($C1154,薬効分類マスタ!$A$2:$B$180,2,FALSE()),"未登録")</f>
        <v>精神神経用剤</v>
      </c>
      <c r="E1154" s="16" t="s">
        <v>2827</v>
      </c>
      <c r="F1154" s="16" t="s">
        <v>445</v>
      </c>
      <c r="G1154" s="16" t="s">
        <v>2856</v>
      </c>
      <c r="H1154" s="16" t="s">
        <v>557</v>
      </c>
      <c r="I1154" s="0" t="n">
        <v>65.6</v>
      </c>
      <c r="J1154" s="16" t="s">
        <v>239</v>
      </c>
      <c r="K1154" s="0" t="str">
        <f aca="false">IFERROR(IF(VLOOKUP($C1154,薬効分類マスタ!$A$2:$E$180,5,FALSE())=0,"",VLOOKUP($C1154,薬効分類マスタ!$A$2:$E$180,5,FALSE())),"")</f>
        <v/>
      </c>
      <c r="L1154" s="17"/>
      <c r="M1154" s="0" t="str">
        <f aca="false">IF($K1154="","",IF($L1154&lt;&gt;"",$L1154,VLOOKUP($C1154,薬効分類マスタ!$A$2:$F$180,6,FALSE())))</f>
        <v/>
      </c>
      <c r="N1154" s="0" t="str">
        <f aca="false">ASC(G1154)</f>
        <v>ｴｽｼﾀﾛﾌﾟﾗﾑ錠20mg｢ﾀｶﾀ｣</v>
      </c>
      <c r="O1154" s="0" t="str">
        <f aca="false">ASC(E1154)</f>
        <v>ｴｽｼﾀﾛﾌﾟﾗﾑｼｭｳ酸塩</v>
      </c>
      <c r="P1154" s="16" t="n">
        <f aca="false">N(P1153)+IF($C1154=検索!$B$49,1,0)</f>
        <v>0</v>
      </c>
    </row>
    <row r="1155" customFormat="false" ht="15" hidden="false" customHeight="false" outlineLevel="0" collapsed="false">
      <c r="A1155" s="16" t="s">
        <v>221</v>
      </c>
      <c r="B1155" s="0" t="s">
        <v>2857</v>
      </c>
      <c r="C1155" s="0" t="n">
        <v>117</v>
      </c>
      <c r="D1155" s="0" t="str">
        <f aca="false">IFERROR(VLOOKUP($C1155,薬効分類マスタ!$A$2:$B$180,2,FALSE()),"未登録")</f>
        <v>精神神経用剤</v>
      </c>
      <c r="E1155" s="16" t="s">
        <v>2827</v>
      </c>
      <c r="F1155" s="16" t="s">
        <v>445</v>
      </c>
      <c r="G1155" s="16" t="s">
        <v>2858</v>
      </c>
      <c r="H1155" s="16" t="s">
        <v>533</v>
      </c>
      <c r="I1155" s="0" t="n">
        <v>65.6</v>
      </c>
      <c r="J1155" s="16" t="s">
        <v>239</v>
      </c>
      <c r="K1155" s="0" t="str">
        <f aca="false">IFERROR(IF(VLOOKUP($C1155,薬効分類マスタ!$A$2:$E$180,5,FALSE())=0,"",VLOOKUP($C1155,薬効分類マスタ!$A$2:$E$180,5,FALSE())),"")</f>
        <v/>
      </c>
      <c r="L1155" s="17"/>
      <c r="M1155" s="0" t="str">
        <f aca="false">IF($K1155="","",IF($L1155&lt;&gt;"",$L1155,VLOOKUP($C1155,薬効分類マスタ!$A$2:$F$180,6,FALSE())))</f>
        <v/>
      </c>
      <c r="N1155" s="0" t="str">
        <f aca="false">ASC(G1155)</f>
        <v>ｴｽｼﾀﾛﾌﾟﾗﾑ錠20mg｢ﾄｰﾜ｣</v>
      </c>
      <c r="O1155" s="0" t="str">
        <f aca="false">ASC(E1155)</f>
        <v>ｴｽｼﾀﾛﾌﾟﾗﾑｼｭｳ酸塩</v>
      </c>
      <c r="P1155" s="16" t="n">
        <f aca="false">N(P1154)+IF($C1155=検索!$B$49,1,0)</f>
        <v>0</v>
      </c>
    </row>
    <row r="1156" customFormat="false" ht="15" hidden="false" customHeight="false" outlineLevel="0" collapsed="false">
      <c r="A1156" s="16" t="s">
        <v>221</v>
      </c>
      <c r="B1156" s="0" t="s">
        <v>2859</v>
      </c>
      <c r="C1156" s="0" t="n">
        <v>117</v>
      </c>
      <c r="D1156" s="0" t="str">
        <f aca="false">IFERROR(VLOOKUP($C1156,薬効分類マスタ!$A$2:$B$180,2,FALSE()),"未登録")</f>
        <v>精神神経用剤</v>
      </c>
      <c r="E1156" s="16" t="s">
        <v>2827</v>
      </c>
      <c r="F1156" s="16" t="s">
        <v>445</v>
      </c>
      <c r="G1156" s="16" t="s">
        <v>2860</v>
      </c>
      <c r="H1156" s="16" t="s">
        <v>536</v>
      </c>
      <c r="I1156" s="0" t="n">
        <v>65.6</v>
      </c>
      <c r="J1156" s="16" t="s">
        <v>239</v>
      </c>
      <c r="K1156" s="0" t="str">
        <f aca="false">IFERROR(IF(VLOOKUP($C1156,薬効分類マスタ!$A$2:$E$180,5,FALSE())=0,"",VLOOKUP($C1156,薬効分類マスタ!$A$2:$E$180,5,FALSE())),"")</f>
        <v/>
      </c>
      <c r="L1156" s="17"/>
      <c r="M1156" s="0" t="str">
        <f aca="false">IF($K1156="","",IF($L1156&lt;&gt;"",$L1156,VLOOKUP($C1156,薬効分類マスタ!$A$2:$F$180,6,FALSE())))</f>
        <v/>
      </c>
      <c r="N1156" s="0" t="str">
        <f aca="false">ASC(G1156)</f>
        <v>ｴｽｼﾀﾛﾌﾟﾗﾑ錠20mg｢日医工｣</v>
      </c>
      <c r="O1156" s="0" t="str">
        <f aca="false">ASC(E1156)</f>
        <v>ｴｽｼﾀﾛﾌﾟﾗﾑｼｭｳ酸塩</v>
      </c>
      <c r="P1156" s="16" t="n">
        <f aca="false">N(P1155)+IF($C1156=検索!$B$49,1,0)</f>
        <v>0</v>
      </c>
    </row>
    <row r="1157" customFormat="false" ht="15" hidden="false" customHeight="false" outlineLevel="0" collapsed="false">
      <c r="A1157" s="16" t="s">
        <v>221</v>
      </c>
      <c r="B1157" s="0" t="s">
        <v>2861</v>
      </c>
      <c r="C1157" s="0" t="n">
        <v>117</v>
      </c>
      <c r="D1157" s="0" t="str">
        <f aca="false">IFERROR(VLOOKUP($C1157,薬効分類マスタ!$A$2:$B$180,2,FALSE()),"未登録")</f>
        <v>精神神経用剤</v>
      </c>
      <c r="E1157" s="16" t="s">
        <v>2827</v>
      </c>
      <c r="F1157" s="16" t="s">
        <v>445</v>
      </c>
      <c r="G1157" s="16" t="s">
        <v>2862</v>
      </c>
      <c r="H1157" s="16" t="s">
        <v>1165</v>
      </c>
      <c r="I1157" s="0" t="n">
        <v>65.6</v>
      </c>
      <c r="J1157" s="16" t="s">
        <v>239</v>
      </c>
      <c r="K1157" s="0" t="str">
        <f aca="false">IFERROR(IF(VLOOKUP($C1157,薬効分類マスタ!$A$2:$E$180,5,FALSE())=0,"",VLOOKUP($C1157,薬効分類マスタ!$A$2:$E$180,5,FALSE())),"")</f>
        <v/>
      </c>
      <c r="L1157" s="17"/>
      <c r="M1157" s="0" t="str">
        <f aca="false">IF($K1157="","",IF($L1157&lt;&gt;"",$L1157,VLOOKUP($C1157,薬効分類マスタ!$A$2:$F$180,6,FALSE())))</f>
        <v/>
      </c>
      <c r="N1157" s="0" t="str">
        <f aca="false">ASC(G1157)</f>
        <v>ｴｽｼﾀﾛﾌﾟﾗﾑ錠20mg｢ﾆﾌﾟﾛ｣</v>
      </c>
      <c r="O1157" s="0" t="str">
        <f aca="false">ASC(E1157)</f>
        <v>ｴｽｼﾀﾛﾌﾟﾗﾑｼｭｳ酸塩</v>
      </c>
      <c r="P1157" s="16" t="n">
        <f aca="false">N(P1156)+IF($C1157=検索!$B$49,1,0)</f>
        <v>0</v>
      </c>
    </row>
    <row r="1158" customFormat="false" ht="15" hidden="false" customHeight="false" outlineLevel="0" collapsed="false">
      <c r="A1158" s="16" t="s">
        <v>221</v>
      </c>
      <c r="B1158" s="0" t="s">
        <v>2863</v>
      </c>
      <c r="C1158" s="0" t="n">
        <v>117</v>
      </c>
      <c r="D1158" s="0" t="str">
        <f aca="false">IFERROR(VLOOKUP($C1158,薬効分類マスタ!$A$2:$B$180,2,FALSE()),"未登録")</f>
        <v>精神神経用剤</v>
      </c>
      <c r="E1158" s="16" t="s">
        <v>2827</v>
      </c>
      <c r="F1158" s="16" t="s">
        <v>445</v>
      </c>
      <c r="G1158" s="16" t="s">
        <v>2864</v>
      </c>
      <c r="H1158" s="16" t="s">
        <v>428</v>
      </c>
      <c r="I1158" s="0" t="n">
        <v>65.6</v>
      </c>
      <c r="J1158" s="16" t="s">
        <v>239</v>
      </c>
      <c r="K1158" s="0" t="str">
        <f aca="false">IFERROR(IF(VLOOKUP($C1158,薬効分類マスタ!$A$2:$E$180,5,FALSE())=0,"",VLOOKUP($C1158,薬効分類マスタ!$A$2:$E$180,5,FALSE())),"")</f>
        <v/>
      </c>
      <c r="L1158" s="17"/>
      <c r="M1158" s="0" t="str">
        <f aca="false">IF($K1158="","",IF($L1158&lt;&gt;"",$L1158,VLOOKUP($C1158,薬効分類マスタ!$A$2:$F$180,6,FALSE())))</f>
        <v/>
      </c>
      <c r="N1158" s="0" t="str">
        <f aca="false">ASC(G1158)</f>
        <v>ｴｽｼﾀﾛﾌﾟﾗﾑ錠20mg｢明治｣</v>
      </c>
      <c r="O1158" s="0" t="str">
        <f aca="false">ASC(E1158)</f>
        <v>ｴｽｼﾀﾛﾌﾟﾗﾑｼｭｳ酸塩</v>
      </c>
      <c r="P1158" s="16" t="n">
        <f aca="false">N(P1157)+IF($C1158=検索!$B$49,1,0)</f>
        <v>0</v>
      </c>
    </row>
    <row r="1159" customFormat="false" ht="15" hidden="false" customHeight="false" outlineLevel="0" collapsed="false">
      <c r="A1159" s="16" t="s">
        <v>221</v>
      </c>
      <c r="B1159" s="0" t="s">
        <v>2865</v>
      </c>
      <c r="C1159" s="0" t="n">
        <v>117</v>
      </c>
      <c r="D1159" s="0" t="str">
        <f aca="false">IFERROR(VLOOKUP($C1159,薬効分類マスタ!$A$2:$B$180,2,FALSE()),"未登録")</f>
        <v>精神神経用剤</v>
      </c>
      <c r="E1159" s="16" t="s">
        <v>2827</v>
      </c>
      <c r="F1159" s="16" t="s">
        <v>445</v>
      </c>
      <c r="G1159" s="16" t="s">
        <v>2866</v>
      </c>
      <c r="H1159" s="16" t="s">
        <v>1067</v>
      </c>
      <c r="I1159" s="0" t="n">
        <v>65.6</v>
      </c>
      <c r="J1159" s="16" t="s">
        <v>239</v>
      </c>
      <c r="K1159" s="0" t="str">
        <f aca="false">IFERROR(IF(VLOOKUP($C1159,薬効分類マスタ!$A$2:$E$180,5,FALSE())=0,"",VLOOKUP($C1159,薬効分類マスタ!$A$2:$E$180,5,FALSE())),"")</f>
        <v/>
      </c>
      <c r="L1159" s="17"/>
      <c r="M1159" s="0" t="str">
        <f aca="false">IF($K1159="","",IF($L1159&lt;&gt;"",$L1159,VLOOKUP($C1159,薬効分類マスタ!$A$2:$F$180,6,FALSE())))</f>
        <v/>
      </c>
      <c r="N1159" s="0" t="str">
        <f aca="false">ASC(G1159)</f>
        <v>ｴｽｼﾀﾛﾌﾟﾗﾑ錠20mg｢TCK｣</v>
      </c>
      <c r="O1159" s="0" t="str">
        <f aca="false">ASC(E1159)</f>
        <v>ｴｽｼﾀﾛﾌﾟﾗﾑｼｭｳ酸塩</v>
      </c>
      <c r="P1159" s="16" t="n">
        <f aca="false">N(P1158)+IF($C1159=検索!$B$49,1,0)</f>
        <v>0</v>
      </c>
    </row>
    <row r="1160" customFormat="false" ht="15" hidden="false" customHeight="false" outlineLevel="0" collapsed="false">
      <c r="A1160" s="16" t="s">
        <v>221</v>
      </c>
      <c r="B1160" s="0" t="s">
        <v>2867</v>
      </c>
      <c r="C1160" s="0" t="n">
        <v>117</v>
      </c>
      <c r="D1160" s="0" t="str">
        <f aca="false">IFERROR(VLOOKUP($C1160,薬効分類マスタ!$A$2:$B$180,2,FALSE()),"未登録")</f>
        <v>精神神経用剤</v>
      </c>
      <c r="E1160" s="16" t="s">
        <v>2827</v>
      </c>
      <c r="F1160" s="16" t="s">
        <v>262</v>
      </c>
      <c r="G1160" s="16" t="s">
        <v>2868</v>
      </c>
      <c r="H1160" s="16" t="s">
        <v>1464</v>
      </c>
      <c r="I1160" s="0" t="n">
        <v>44.1</v>
      </c>
      <c r="J1160" s="16" t="s">
        <v>239</v>
      </c>
      <c r="K1160" s="0" t="str">
        <f aca="false">IFERROR(IF(VLOOKUP($C1160,薬効分類マスタ!$A$2:$E$180,5,FALSE())=0,"",VLOOKUP($C1160,薬効分類マスタ!$A$2:$E$180,5,FALSE())),"")</f>
        <v/>
      </c>
      <c r="L1160" s="17"/>
      <c r="M1160" s="0" t="str">
        <f aca="false">IF($K1160="","",IF($L1160&lt;&gt;"",$L1160,VLOOKUP($C1160,薬効分類マスタ!$A$2:$F$180,6,FALSE())))</f>
        <v/>
      </c>
      <c r="N1160" s="0" t="str">
        <f aca="false">ASC(G1160)</f>
        <v>ｴｽｼﾀﾛﾌﾟﾗﾑOD錠10mg｢DSEP｣</v>
      </c>
      <c r="O1160" s="0" t="str">
        <f aca="false">ASC(E1160)</f>
        <v>ｴｽｼﾀﾛﾌﾟﾗﾑｼｭｳ酸塩</v>
      </c>
      <c r="P1160" s="16" t="n">
        <f aca="false">N(P1159)+IF($C1160=検索!$B$49,1,0)</f>
        <v>0</v>
      </c>
    </row>
    <row r="1161" customFormat="false" ht="15" hidden="false" customHeight="false" outlineLevel="0" collapsed="false">
      <c r="A1161" s="16" t="s">
        <v>221</v>
      </c>
      <c r="B1161" s="0" t="s">
        <v>2869</v>
      </c>
      <c r="C1161" s="0" t="n">
        <v>117</v>
      </c>
      <c r="D1161" s="0" t="str">
        <f aca="false">IFERROR(VLOOKUP($C1161,薬効分類マスタ!$A$2:$B$180,2,FALSE()),"未登録")</f>
        <v>精神神経用剤</v>
      </c>
      <c r="E1161" s="16" t="s">
        <v>2827</v>
      </c>
      <c r="F1161" s="16" t="s">
        <v>262</v>
      </c>
      <c r="G1161" s="16" t="s">
        <v>2870</v>
      </c>
      <c r="H1161" s="16" t="s">
        <v>385</v>
      </c>
      <c r="I1161" s="0" t="n">
        <v>44.1</v>
      </c>
      <c r="J1161" s="16" t="s">
        <v>239</v>
      </c>
      <c r="K1161" s="0" t="str">
        <f aca="false">IFERROR(IF(VLOOKUP($C1161,薬効分類マスタ!$A$2:$E$180,5,FALSE())=0,"",VLOOKUP($C1161,薬効分類マスタ!$A$2:$E$180,5,FALSE())),"")</f>
        <v/>
      </c>
      <c r="L1161" s="17"/>
      <c r="M1161" s="0" t="str">
        <f aca="false">IF($K1161="","",IF($L1161&lt;&gt;"",$L1161,VLOOKUP($C1161,薬効分類マスタ!$A$2:$F$180,6,FALSE())))</f>
        <v/>
      </c>
      <c r="N1161" s="0" t="str">
        <f aca="false">ASC(G1161)</f>
        <v>ｴｽｼﾀﾛﾌﾟﾗﾑOD錠10mg｢ｻﾜｲ｣</v>
      </c>
      <c r="O1161" s="0" t="str">
        <f aca="false">ASC(E1161)</f>
        <v>ｴｽｼﾀﾛﾌﾟﾗﾑｼｭｳ酸塩</v>
      </c>
      <c r="P1161" s="16" t="n">
        <f aca="false">N(P1160)+IF($C1161=検索!$B$49,1,0)</f>
        <v>0</v>
      </c>
    </row>
    <row r="1162" customFormat="false" ht="15" hidden="false" customHeight="false" outlineLevel="0" collapsed="false">
      <c r="A1162" s="16" t="s">
        <v>221</v>
      </c>
      <c r="B1162" s="0" t="s">
        <v>2871</v>
      </c>
      <c r="C1162" s="0" t="n">
        <v>117</v>
      </c>
      <c r="D1162" s="0" t="str">
        <f aca="false">IFERROR(VLOOKUP($C1162,薬効分類マスタ!$A$2:$B$180,2,FALSE()),"未登録")</f>
        <v>精神神経用剤</v>
      </c>
      <c r="E1162" s="16" t="s">
        <v>2827</v>
      </c>
      <c r="F1162" s="16" t="s">
        <v>262</v>
      </c>
      <c r="G1162" s="16" t="s">
        <v>2872</v>
      </c>
      <c r="H1162" s="16" t="s">
        <v>533</v>
      </c>
      <c r="I1162" s="0" t="n">
        <v>44.1</v>
      </c>
      <c r="J1162" s="16" t="s">
        <v>239</v>
      </c>
      <c r="K1162" s="0" t="str">
        <f aca="false">IFERROR(IF(VLOOKUP($C1162,薬効分類マスタ!$A$2:$E$180,5,FALSE())=0,"",VLOOKUP($C1162,薬効分類マスタ!$A$2:$E$180,5,FALSE())),"")</f>
        <v/>
      </c>
      <c r="L1162" s="17"/>
      <c r="M1162" s="0" t="str">
        <f aca="false">IF($K1162="","",IF($L1162&lt;&gt;"",$L1162,VLOOKUP($C1162,薬効分類マスタ!$A$2:$F$180,6,FALSE())))</f>
        <v/>
      </c>
      <c r="N1162" s="0" t="str">
        <f aca="false">ASC(G1162)</f>
        <v>ｴｽｼﾀﾛﾌﾟﾗﾑOD錠10mg｢ﾄｰﾜ｣</v>
      </c>
      <c r="O1162" s="0" t="str">
        <f aca="false">ASC(E1162)</f>
        <v>ｴｽｼﾀﾛﾌﾟﾗﾑｼｭｳ酸塩</v>
      </c>
      <c r="P1162" s="16" t="n">
        <f aca="false">N(P1161)+IF($C1162=検索!$B$49,1,0)</f>
        <v>0</v>
      </c>
    </row>
    <row r="1163" customFormat="false" ht="15" hidden="false" customHeight="false" outlineLevel="0" collapsed="false">
      <c r="A1163" s="16" t="s">
        <v>221</v>
      </c>
      <c r="B1163" s="0" t="s">
        <v>2873</v>
      </c>
      <c r="C1163" s="0" t="n">
        <v>117</v>
      </c>
      <c r="D1163" s="0" t="str">
        <f aca="false">IFERROR(VLOOKUP($C1163,薬効分類マスタ!$A$2:$B$180,2,FALSE()),"未登録")</f>
        <v>精神神経用剤</v>
      </c>
      <c r="E1163" s="16" t="s">
        <v>2827</v>
      </c>
      <c r="F1163" s="16" t="s">
        <v>445</v>
      </c>
      <c r="G1163" s="16" t="s">
        <v>2874</v>
      </c>
      <c r="H1163" s="16" t="s">
        <v>1464</v>
      </c>
      <c r="I1163" s="0" t="n">
        <v>65.6</v>
      </c>
      <c r="J1163" s="16" t="s">
        <v>239</v>
      </c>
      <c r="K1163" s="0" t="str">
        <f aca="false">IFERROR(IF(VLOOKUP($C1163,薬効分類マスタ!$A$2:$E$180,5,FALSE())=0,"",VLOOKUP($C1163,薬効分類マスタ!$A$2:$E$180,5,FALSE())),"")</f>
        <v/>
      </c>
      <c r="L1163" s="17"/>
      <c r="M1163" s="0" t="str">
        <f aca="false">IF($K1163="","",IF($L1163&lt;&gt;"",$L1163,VLOOKUP($C1163,薬効分類マスタ!$A$2:$F$180,6,FALSE())))</f>
        <v/>
      </c>
      <c r="N1163" s="0" t="str">
        <f aca="false">ASC(G1163)</f>
        <v>ｴｽｼﾀﾛﾌﾟﾗﾑOD錠20mg｢DSEP｣</v>
      </c>
      <c r="O1163" s="0" t="str">
        <f aca="false">ASC(E1163)</f>
        <v>ｴｽｼﾀﾛﾌﾟﾗﾑｼｭｳ酸塩</v>
      </c>
      <c r="P1163" s="16" t="n">
        <f aca="false">N(P1162)+IF($C1163=検索!$B$49,1,0)</f>
        <v>0</v>
      </c>
    </row>
    <row r="1164" customFormat="false" ht="15" hidden="false" customHeight="false" outlineLevel="0" collapsed="false">
      <c r="A1164" s="16" t="s">
        <v>221</v>
      </c>
      <c r="B1164" s="0" t="s">
        <v>2875</v>
      </c>
      <c r="C1164" s="0" t="n">
        <v>117</v>
      </c>
      <c r="D1164" s="0" t="str">
        <f aca="false">IFERROR(VLOOKUP($C1164,薬効分類マスタ!$A$2:$B$180,2,FALSE()),"未登録")</f>
        <v>精神神経用剤</v>
      </c>
      <c r="E1164" s="16" t="s">
        <v>2827</v>
      </c>
      <c r="F1164" s="16" t="s">
        <v>445</v>
      </c>
      <c r="G1164" s="16" t="s">
        <v>2876</v>
      </c>
      <c r="H1164" s="16" t="s">
        <v>385</v>
      </c>
      <c r="I1164" s="0" t="n">
        <v>65.6</v>
      </c>
      <c r="J1164" s="16" t="s">
        <v>239</v>
      </c>
      <c r="K1164" s="0" t="str">
        <f aca="false">IFERROR(IF(VLOOKUP($C1164,薬効分類マスタ!$A$2:$E$180,5,FALSE())=0,"",VLOOKUP($C1164,薬効分類マスタ!$A$2:$E$180,5,FALSE())),"")</f>
        <v/>
      </c>
      <c r="L1164" s="17"/>
      <c r="M1164" s="0" t="str">
        <f aca="false">IF($K1164="","",IF($L1164&lt;&gt;"",$L1164,VLOOKUP($C1164,薬効分類マスタ!$A$2:$F$180,6,FALSE())))</f>
        <v/>
      </c>
      <c r="N1164" s="0" t="str">
        <f aca="false">ASC(G1164)</f>
        <v>ｴｽｼﾀﾛﾌﾟﾗﾑOD錠20mg｢ｻﾜｲ｣</v>
      </c>
      <c r="O1164" s="0" t="str">
        <f aca="false">ASC(E1164)</f>
        <v>ｴｽｼﾀﾛﾌﾟﾗﾑｼｭｳ酸塩</v>
      </c>
      <c r="P1164" s="16" t="n">
        <f aca="false">N(P1163)+IF($C1164=検索!$B$49,1,0)</f>
        <v>0</v>
      </c>
    </row>
    <row r="1165" customFormat="false" ht="15" hidden="false" customHeight="false" outlineLevel="0" collapsed="false">
      <c r="A1165" s="16" t="s">
        <v>221</v>
      </c>
      <c r="B1165" s="0" t="s">
        <v>2877</v>
      </c>
      <c r="C1165" s="0" t="n">
        <v>117</v>
      </c>
      <c r="D1165" s="0" t="str">
        <f aca="false">IFERROR(VLOOKUP($C1165,薬効分類マスタ!$A$2:$B$180,2,FALSE()),"未登録")</f>
        <v>精神神経用剤</v>
      </c>
      <c r="E1165" s="16" t="s">
        <v>2827</v>
      </c>
      <c r="F1165" s="16" t="s">
        <v>445</v>
      </c>
      <c r="G1165" s="16" t="s">
        <v>2878</v>
      </c>
      <c r="H1165" s="16" t="s">
        <v>533</v>
      </c>
      <c r="I1165" s="0" t="n">
        <v>65.6</v>
      </c>
      <c r="J1165" s="16" t="s">
        <v>239</v>
      </c>
      <c r="K1165" s="0" t="str">
        <f aca="false">IFERROR(IF(VLOOKUP($C1165,薬効分類マスタ!$A$2:$E$180,5,FALSE())=0,"",VLOOKUP($C1165,薬効分類マスタ!$A$2:$E$180,5,FALSE())),"")</f>
        <v/>
      </c>
      <c r="L1165" s="17"/>
      <c r="M1165" s="0" t="str">
        <f aca="false">IF($K1165="","",IF($L1165&lt;&gt;"",$L1165,VLOOKUP($C1165,薬効分類マスタ!$A$2:$F$180,6,FALSE())))</f>
        <v/>
      </c>
      <c r="N1165" s="0" t="str">
        <f aca="false">ASC(G1165)</f>
        <v>ｴｽｼﾀﾛﾌﾟﾗﾑOD錠20mg｢ﾄｰﾜ｣</v>
      </c>
      <c r="O1165" s="0" t="str">
        <f aca="false">ASC(E1165)</f>
        <v>ｴｽｼﾀﾛﾌﾟﾗﾑｼｭｳ酸塩</v>
      </c>
      <c r="P1165" s="16" t="n">
        <f aca="false">N(P1164)+IF($C1165=検索!$B$49,1,0)</f>
        <v>0</v>
      </c>
    </row>
    <row r="1166" customFormat="false" ht="15" hidden="false" customHeight="false" outlineLevel="0" collapsed="false">
      <c r="A1166" s="16" t="s">
        <v>221</v>
      </c>
      <c r="B1166" s="0" t="s">
        <v>2879</v>
      </c>
      <c r="C1166" s="0" t="n">
        <v>117</v>
      </c>
      <c r="D1166" s="0" t="str">
        <f aca="false">IFERROR(VLOOKUP($C1166,薬効分類マスタ!$A$2:$B$180,2,FALSE()),"未登録")</f>
        <v>精神神経用剤</v>
      </c>
      <c r="E1166" s="16" t="s">
        <v>2880</v>
      </c>
      <c r="F1166" s="16" t="s">
        <v>1135</v>
      </c>
      <c r="G1166" s="16" t="s">
        <v>2881</v>
      </c>
      <c r="H1166" s="16" t="s">
        <v>325</v>
      </c>
      <c r="I1166" s="0" t="n">
        <v>98</v>
      </c>
      <c r="J1166" s="16" t="s">
        <v>232</v>
      </c>
      <c r="K1166" s="0" t="str">
        <f aca="false">IFERROR(IF(VLOOKUP($C1166,薬効分類マスタ!$A$2:$E$180,5,FALSE())=0,"",VLOOKUP($C1166,薬効分類マスタ!$A$2:$E$180,5,FALSE())),"")</f>
        <v/>
      </c>
      <c r="L1166" s="17"/>
      <c r="M1166" s="0" t="str">
        <f aca="false">IF($K1166="","",IF($L1166&lt;&gt;"",$L1166,VLOOKUP($C1166,薬効分類マスタ!$A$2:$F$180,6,FALSE())))</f>
        <v/>
      </c>
      <c r="N1166" s="0" t="str">
        <f aca="false">ASC(G1166)</f>
        <v>ｲﾌｪｸｻｰSRｶﾌﾟｾﾙ37.5mg</v>
      </c>
      <c r="O1166" s="0" t="str">
        <f aca="false">ASC(E1166)</f>
        <v>ﾍﾞﾝﾗﾌｧｷｼﾝ塩酸塩</v>
      </c>
      <c r="P1166" s="16" t="n">
        <f aca="false">N(P1165)+IF($C1166=検索!$B$49,1,0)</f>
        <v>0</v>
      </c>
    </row>
    <row r="1167" customFormat="false" ht="15" hidden="false" customHeight="false" outlineLevel="0" collapsed="false">
      <c r="A1167" s="16" t="s">
        <v>221</v>
      </c>
      <c r="B1167" s="0" t="s">
        <v>2882</v>
      </c>
      <c r="C1167" s="0" t="n">
        <v>117</v>
      </c>
      <c r="D1167" s="0" t="str">
        <f aca="false">IFERROR(VLOOKUP($C1167,薬効分類マスタ!$A$2:$B$180,2,FALSE()),"未登録")</f>
        <v>精神神経用剤</v>
      </c>
      <c r="E1167" s="16" t="s">
        <v>2880</v>
      </c>
      <c r="F1167" s="16" t="s">
        <v>2883</v>
      </c>
      <c r="G1167" s="16" t="s">
        <v>2884</v>
      </c>
      <c r="H1167" s="16" t="s">
        <v>325</v>
      </c>
      <c r="I1167" s="0" t="n">
        <v>160.8</v>
      </c>
      <c r="J1167" s="16" t="s">
        <v>232</v>
      </c>
      <c r="K1167" s="0" t="str">
        <f aca="false">IFERROR(IF(VLOOKUP($C1167,薬効分類マスタ!$A$2:$E$180,5,FALSE())=0,"",VLOOKUP($C1167,薬効分類マスタ!$A$2:$E$180,5,FALSE())),"")</f>
        <v/>
      </c>
      <c r="L1167" s="17"/>
      <c r="M1167" s="0" t="str">
        <f aca="false">IF($K1167="","",IF($L1167&lt;&gt;"",$L1167,VLOOKUP($C1167,薬効分類マスタ!$A$2:$F$180,6,FALSE())))</f>
        <v/>
      </c>
      <c r="N1167" s="0" t="str">
        <f aca="false">ASC(G1167)</f>
        <v>ｲﾌｪｸｻｰSRｶﾌﾟｾﾙ75mg</v>
      </c>
      <c r="O1167" s="0" t="str">
        <f aca="false">ASC(E1167)</f>
        <v>ﾍﾞﾝﾗﾌｧｷｼﾝ塩酸塩</v>
      </c>
      <c r="P1167" s="16" t="n">
        <f aca="false">N(P1166)+IF($C1167=検索!$B$49,1,0)</f>
        <v>0</v>
      </c>
    </row>
    <row r="1168" customFormat="false" ht="15" hidden="false" customHeight="false" outlineLevel="0" collapsed="false">
      <c r="A1168" s="16" t="s">
        <v>221</v>
      </c>
      <c r="B1168" s="0" t="s">
        <v>2885</v>
      </c>
      <c r="C1168" s="0" t="n">
        <v>117</v>
      </c>
      <c r="D1168" s="0" t="str">
        <f aca="false">IFERROR(VLOOKUP($C1168,薬効分類マスタ!$A$2:$B$180,2,FALSE()),"未登録")</f>
        <v>精神神経用剤</v>
      </c>
      <c r="E1168" s="16" t="s">
        <v>2886</v>
      </c>
      <c r="F1168" s="16" t="s">
        <v>257</v>
      </c>
      <c r="G1168" s="16" t="s">
        <v>2887</v>
      </c>
      <c r="H1168" s="16" t="s">
        <v>428</v>
      </c>
      <c r="I1168" s="0" t="n">
        <v>174.4</v>
      </c>
      <c r="J1168" s="16" t="s">
        <v>232</v>
      </c>
      <c r="K1168" s="0" t="str">
        <f aca="false">IFERROR(IF(VLOOKUP($C1168,薬効分類マスタ!$A$2:$E$180,5,FALSE())=0,"",VLOOKUP($C1168,薬効分類マスタ!$A$2:$E$180,5,FALSE())),"")</f>
        <v/>
      </c>
      <c r="L1168" s="17"/>
      <c r="M1168" s="0" t="str">
        <f aca="false">IF($K1168="","",IF($L1168&lt;&gt;"",$L1168,VLOOKUP($C1168,薬効分類マスタ!$A$2:$F$180,6,FALSE())))</f>
        <v/>
      </c>
      <c r="N1168" s="0" t="str">
        <f aca="false">ASC(G1168)</f>
        <v>ｼｸﾚｽﾄ舌下錠5mg</v>
      </c>
      <c r="O1168" s="0" t="str">
        <f aca="false">ASC(E1168)</f>
        <v>ｱｾﾅﾋﾟﾝﾏﾚｲﾝ酸塩</v>
      </c>
      <c r="P1168" s="16" t="n">
        <f aca="false">N(P1167)+IF($C1168=検索!$B$49,1,0)</f>
        <v>0</v>
      </c>
    </row>
    <row r="1169" customFormat="false" ht="15" hidden="false" customHeight="false" outlineLevel="0" collapsed="false">
      <c r="A1169" s="16" t="s">
        <v>221</v>
      </c>
      <c r="B1169" s="0" t="s">
        <v>2888</v>
      </c>
      <c r="C1169" s="0" t="n">
        <v>117</v>
      </c>
      <c r="D1169" s="0" t="str">
        <f aca="false">IFERROR(VLOOKUP($C1169,薬効分類マスタ!$A$2:$B$180,2,FALSE()),"未登録")</f>
        <v>精神神経用剤</v>
      </c>
      <c r="E1169" s="16" t="s">
        <v>2886</v>
      </c>
      <c r="F1169" s="16" t="s">
        <v>262</v>
      </c>
      <c r="G1169" s="16" t="s">
        <v>2889</v>
      </c>
      <c r="H1169" s="16" t="s">
        <v>428</v>
      </c>
      <c r="I1169" s="0" t="n">
        <v>271.3</v>
      </c>
      <c r="J1169" s="16" t="s">
        <v>232</v>
      </c>
      <c r="K1169" s="0" t="str">
        <f aca="false">IFERROR(IF(VLOOKUP($C1169,薬効分類マスタ!$A$2:$E$180,5,FALSE())=0,"",VLOOKUP($C1169,薬効分類マスタ!$A$2:$E$180,5,FALSE())),"")</f>
        <v/>
      </c>
      <c r="L1169" s="17"/>
      <c r="M1169" s="0" t="str">
        <f aca="false">IF($K1169="","",IF($L1169&lt;&gt;"",$L1169,VLOOKUP($C1169,薬効分類マスタ!$A$2:$F$180,6,FALSE())))</f>
        <v/>
      </c>
      <c r="N1169" s="0" t="str">
        <f aca="false">ASC(G1169)</f>
        <v>ｼｸﾚｽﾄ舌下錠10mg</v>
      </c>
      <c r="O1169" s="0" t="str">
        <f aca="false">ASC(E1169)</f>
        <v>ｱｾﾅﾋﾟﾝﾏﾚｲﾝ酸塩</v>
      </c>
      <c r="P1169" s="16" t="n">
        <f aca="false">N(P1168)+IF($C1169=検索!$B$49,1,0)</f>
        <v>0</v>
      </c>
    </row>
    <row r="1170" customFormat="false" ht="15" hidden="false" customHeight="false" outlineLevel="0" collapsed="false">
      <c r="A1170" s="16" t="s">
        <v>221</v>
      </c>
      <c r="B1170" s="0" t="s">
        <v>2890</v>
      </c>
      <c r="C1170" s="0" t="n">
        <v>117</v>
      </c>
      <c r="D1170" s="0" t="str">
        <f aca="false">IFERROR(VLOOKUP($C1170,薬効分類マスタ!$A$2:$B$180,2,FALSE()),"未登録")</f>
        <v>精神神経用剤</v>
      </c>
      <c r="E1170" s="16" t="s">
        <v>2891</v>
      </c>
      <c r="F1170" s="16" t="s">
        <v>234</v>
      </c>
      <c r="G1170" s="16" t="s">
        <v>2892</v>
      </c>
      <c r="H1170" s="16" t="s">
        <v>1635</v>
      </c>
      <c r="I1170" s="0" t="n">
        <v>390.6</v>
      </c>
      <c r="J1170" s="16" t="s">
        <v>232</v>
      </c>
      <c r="K1170" s="0" t="str">
        <f aca="false">IFERROR(IF(VLOOKUP($C1170,薬効分類マスタ!$A$2:$E$180,5,FALSE())=0,"",VLOOKUP($C1170,薬効分類マスタ!$A$2:$E$180,5,FALSE())),"")</f>
        <v/>
      </c>
      <c r="L1170" s="17"/>
      <c r="M1170" s="0" t="str">
        <f aca="false">IF($K1170="","",IF($L1170&lt;&gt;"",$L1170,VLOOKUP($C1170,薬効分類マスタ!$A$2:$F$180,6,FALSE())))</f>
        <v/>
      </c>
      <c r="N1170" s="0" t="str">
        <f aca="false">ASC(G1170)</f>
        <v>ｲﾝﾁｭﾆﾌﾞ錠1mg</v>
      </c>
      <c r="O1170" s="0" t="str">
        <f aca="false">ASC(E1170)</f>
        <v>ｸﾞｱﾝﾌｧｼﾝ塩酸塩</v>
      </c>
      <c r="P1170" s="16" t="n">
        <f aca="false">N(P1169)+IF($C1170=検索!$B$49,1,0)</f>
        <v>0</v>
      </c>
    </row>
    <row r="1171" customFormat="false" ht="15" hidden="false" customHeight="false" outlineLevel="0" collapsed="false">
      <c r="A1171" s="16" t="s">
        <v>221</v>
      </c>
      <c r="B1171" s="0" t="s">
        <v>2893</v>
      </c>
      <c r="C1171" s="0" t="n">
        <v>117</v>
      </c>
      <c r="D1171" s="0" t="str">
        <f aca="false">IFERROR(VLOOKUP($C1171,薬効分類マスタ!$A$2:$B$180,2,FALSE()),"未登録")</f>
        <v>精神神経用剤</v>
      </c>
      <c r="E1171" s="16" t="s">
        <v>2891</v>
      </c>
      <c r="F1171" s="16" t="s">
        <v>364</v>
      </c>
      <c r="G1171" s="16" t="s">
        <v>2894</v>
      </c>
      <c r="H1171" s="16" t="s">
        <v>1635</v>
      </c>
      <c r="I1171" s="0" t="n">
        <v>516.3</v>
      </c>
      <c r="J1171" s="16" t="s">
        <v>232</v>
      </c>
      <c r="K1171" s="0" t="str">
        <f aca="false">IFERROR(IF(VLOOKUP($C1171,薬効分類マスタ!$A$2:$E$180,5,FALSE())=0,"",VLOOKUP($C1171,薬効分類マスタ!$A$2:$E$180,5,FALSE())),"")</f>
        <v/>
      </c>
      <c r="L1171" s="17"/>
      <c r="M1171" s="0" t="str">
        <f aca="false">IF($K1171="","",IF($L1171&lt;&gt;"",$L1171,VLOOKUP($C1171,薬効分類マスタ!$A$2:$F$180,6,FALSE())))</f>
        <v/>
      </c>
      <c r="N1171" s="0" t="str">
        <f aca="false">ASC(G1171)</f>
        <v>ｲﾝﾁｭﾆﾌﾞ錠3mg</v>
      </c>
      <c r="O1171" s="0" t="str">
        <f aca="false">ASC(E1171)</f>
        <v>ｸﾞｱﾝﾌｧｼﾝ塩酸塩</v>
      </c>
      <c r="P1171" s="16" t="n">
        <f aca="false">N(P1170)+IF($C1171=検索!$B$49,1,0)</f>
        <v>0</v>
      </c>
    </row>
    <row r="1172" customFormat="false" ht="15" hidden="false" customHeight="false" outlineLevel="0" collapsed="false">
      <c r="A1172" s="16" t="s">
        <v>221</v>
      </c>
      <c r="B1172" s="0" t="s">
        <v>2895</v>
      </c>
      <c r="C1172" s="0" t="n">
        <v>117</v>
      </c>
      <c r="D1172" s="0" t="str">
        <f aca="false">IFERROR(VLOOKUP($C1172,薬効分類マスタ!$A$2:$B$180,2,FALSE()),"未登録")</f>
        <v>精神神経用剤</v>
      </c>
      <c r="E1172" s="16" t="s">
        <v>2896</v>
      </c>
      <c r="F1172" s="16" t="s">
        <v>381</v>
      </c>
      <c r="G1172" s="16" t="s">
        <v>2897</v>
      </c>
      <c r="H1172" s="16" t="s">
        <v>2382</v>
      </c>
      <c r="I1172" s="0" t="n">
        <v>109.4</v>
      </c>
      <c r="J1172" s="16" t="s">
        <v>232</v>
      </c>
      <c r="K1172" s="0" t="str">
        <f aca="false">IFERROR(IF(VLOOKUP($C1172,薬効分類マスタ!$A$2:$E$180,5,FALSE())=0,"",VLOOKUP($C1172,薬効分類マスタ!$A$2:$E$180,5,FALSE())),"")</f>
        <v/>
      </c>
      <c r="L1172" s="17"/>
      <c r="M1172" s="0" t="str">
        <f aca="false">IF($K1172="","",IF($L1172&lt;&gt;"",$L1172,VLOOKUP($C1172,薬効分類マスタ!$A$2:$F$180,6,FALSE())))</f>
        <v/>
      </c>
      <c r="N1172" s="0" t="str">
        <f aca="false">ASC(G1172)</f>
        <v>ﾚｷｻﾙﾃｨOD錠0.5mg</v>
      </c>
      <c r="O1172" s="0" t="str">
        <f aca="false">ASC(E1172)</f>
        <v>ﾌﾞﾚｸｽﾋﾟﾌﾟﾗｿﾞｰﾙ</v>
      </c>
      <c r="P1172" s="16" t="n">
        <f aca="false">N(P1171)+IF($C1172=検索!$B$49,1,0)</f>
        <v>0</v>
      </c>
    </row>
    <row r="1173" customFormat="false" ht="15" hidden="false" customHeight="false" outlineLevel="0" collapsed="false">
      <c r="A1173" s="16" t="s">
        <v>221</v>
      </c>
      <c r="B1173" s="0" t="s">
        <v>2898</v>
      </c>
      <c r="C1173" s="0" t="n">
        <v>117</v>
      </c>
      <c r="D1173" s="0" t="str">
        <f aca="false">IFERROR(VLOOKUP($C1173,薬効分類マスタ!$A$2:$B$180,2,FALSE()),"未登録")</f>
        <v>精神神経用剤</v>
      </c>
      <c r="E1173" s="16" t="s">
        <v>2896</v>
      </c>
      <c r="F1173" s="16" t="s">
        <v>234</v>
      </c>
      <c r="G1173" s="16" t="s">
        <v>2899</v>
      </c>
      <c r="H1173" s="16" t="s">
        <v>2382</v>
      </c>
      <c r="I1173" s="0" t="n">
        <v>205.5</v>
      </c>
      <c r="J1173" s="16" t="s">
        <v>232</v>
      </c>
      <c r="K1173" s="0" t="str">
        <f aca="false">IFERROR(IF(VLOOKUP($C1173,薬効分類マスタ!$A$2:$E$180,5,FALSE())=0,"",VLOOKUP($C1173,薬効分類マスタ!$A$2:$E$180,5,FALSE())),"")</f>
        <v/>
      </c>
      <c r="L1173" s="17"/>
      <c r="M1173" s="0" t="str">
        <f aca="false">IF($K1173="","",IF($L1173&lt;&gt;"",$L1173,VLOOKUP($C1173,薬効分類マスタ!$A$2:$F$180,6,FALSE())))</f>
        <v/>
      </c>
      <c r="N1173" s="0" t="str">
        <f aca="false">ASC(G1173)</f>
        <v>ﾚｷｻﾙﾃｨOD錠1mg</v>
      </c>
      <c r="O1173" s="0" t="str">
        <f aca="false">ASC(E1173)</f>
        <v>ﾌﾞﾚｸｽﾋﾟﾌﾟﾗｿﾞｰﾙ</v>
      </c>
      <c r="P1173" s="16" t="n">
        <f aca="false">N(P1172)+IF($C1173=検索!$B$49,1,0)</f>
        <v>0</v>
      </c>
    </row>
    <row r="1174" customFormat="false" ht="15" hidden="false" customHeight="false" outlineLevel="0" collapsed="false">
      <c r="A1174" s="16" t="s">
        <v>221</v>
      </c>
      <c r="B1174" s="0" t="s">
        <v>2900</v>
      </c>
      <c r="C1174" s="0" t="n">
        <v>117</v>
      </c>
      <c r="D1174" s="0" t="str">
        <f aca="false">IFERROR(VLOOKUP($C1174,薬効分類マスタ!$A$2:$B$180,2,FALSE()),"未登録")</f>
        <v>精神神経用剤</v>
      </c>
      <c r="E1174" s="16" t="s">
        <v>2896</v>
      </c>
      <c r="F1174" s="16" t="s">
        <v>241</v>
      </c>
      <c r="G1174" s="16" t="s">
        <v>2901</v>
      </c>
      <c r="H1174" s="16" t="s">
        <v>2382</v>
      </c>
      <c r="I1174" s="0" t="n">
        <v>392.6</v>
      </c>
      <c r="J1174" s="16" t="s">
        <v>232</v>
      </c>
      <c r="K1174" s="0" t="str">
        <f aca="false">IFERROR(IF(VLOOKUP($C1174,薬効分類マスタ!$A$2:$E$180,5,FALSE())=0,"",VLOOKUP($C1174,薬効分類マスタ!$A$2:$E$180,5,FALSE())),"")</f>
        <v/>
      </c>
      <c r="L1174" s="17"/>
      <c r="M1174" s="0" t="str">
        <f aca="false">IF($K1174="","",IF($L1174&lt;&gt;"",$L1174,VLOOKUP($C1174,薬効分類マスタ!$A$2:$F$180,6,FALSE())))</f>
        <v/>
      </c>
      <c r="N1174" s="0" t="str">
        <f aca="false">ASC(G1174)</f>
        <v>ﾚｷｻﾙﾃｨOD錠2mg</v>
      </c>
      <c r="O1174" s="0" t="str">
        <f aca="false">ASC(E1174)</f>
        <v>ﾌﾞﾚｸｽﾋﾟﾌﾟﾗｿﾞｰﾙ</v>
      </c>
      <c r="P1174" s="16" t="n">
        <f aca="false">N(P1173)+IF($C1174=検索!$B$49,1,0)</f>
        <v>0</v>
      </c>
    </row>
    <row r="1175" customFormat="false" ht="15" hidden="false" customHeight="false" outlineLevel="0" collapsed="false">
      <c r="A1175" s="16" t="s">
        <v>221</v>
      </c>
      <c r="B1175" s="0" t="s">
        <v>2902</v>
      </c>
      <c r="C1175" s="0" t="n">
        <v>117</v>
      </c>
      <c r="D1175" s="0" t="str">
        <f aca="false">IFERROR(VLOOKUP($C1175,薬効分類マスタ!$A$2:$B$180,2,FALSE()),"未登録")</f>
        <v>精神神経用剤</v>
      </c>
      <c r="E1175" s="16" t="s">
        <v>2903</v>
      </c>
      <c r="F1175" s="16" t="s">
        <v>2750</v>
      </c>
      <c r="G1175" s="16" t="s">
        <v>2904</v>
      </c>
      <c r="H1175" s="16" t="s">
        <v>1635</v>
      </c>
      <c r="I1175" s="0" t="n">
        <v>660.5</v>
      </c>
      <c r="J1175" s="16" t="s">
        <v>232</v>
      </c>
      <c r="K1175" s="0" t="str">
        <f aca="false">IFERROR(IF(VLOOKUP($C1175,薬効分類マスタ!$A$2:$E$180,5,FALSE())=0,"",VLOOKUP($C1175,薬効分類マスタ!$A$2:$E$180,5,FALSE())),"")</f>
        <v/>
      </c>
      <c r="L1175" s="17"/>
      <c r="M1175" s="0" t="str">
        <f aca="false">IF($K1175="","",IF($L1175&lt;&gt;"",$L1175,VLOOKUP($C1175,薬効分類マスタ!$A$2:$F$180,6,FALSE())))</f>
        <v/>
      </c>
      <c r="N1175" s="0" t="str">
        <f aca="false">ASC(G1175)</f>
        <v>ﾋﾞﾊﾞﾝｾｶﾌﾟｾﾙ20mg</v>
      </c>
      <c r="O1175" s="0" t="str">
        <f aca="false">ASC(E1175)</f>
        <v>ﾘｽﾃﾞｷｻﾝﾌｪﾀﾐﾝﾒｼﾙ酸塩</v>
      </c>
      <c r="P1175" s="16" t="n">
        <f aca="false">N(P1174)+IF($C1175=検索!$B$49,1,0)</f>
        <v>0</v>
      </c>
    </row>
    <row r="1176" customFormat="false" ht="15" hidden="false" customHeight="false" outlineLevel="0" collapsed="false">
      <c r="A1176" s="16" t="s">
        <v>221</v>
      </c>
      <c r="B1176" s="0" t="s">
        <v>2905</v>
      </c>
      <c r="C1176" s="0" t="n">
        <v>117</v>
      </c>
      <c r="D1176" s="0" t="str">
        <f aca="false">IFERROR(VLOOKUP($C1176,薬効分類マスタ!$A$2:$B$180,2,FALSE()),"未登録")</f>
        <v>精神神経用剤</v>
      </c>
      <c r="E1176" s="16" t="s">
        <v>2903</v>
      </c>
      <c r="F1176" s="16" t="s">
        <v>2786</v>
      </c>
      <c r="G1176" s="16" t="s">
        <v>2906</v>
      </c>
      <c r="H1176" s="16" t="s">
        <v>1635</v>
      </c>
      <c r="I1176" s="0" t="n">
        <v>731.4</v>
      </c>
      <c r="J1176" s="16" t="s">
        <v>232</v>
      </c>
      <c r="K1176" s="0" t="str">
        <f aca="false">IFERROR(IF(VLOOKUP($C1176,薬効分類マスタ!$A$2:$E$180,5,FALSE())=0,"",VLOOKUP($C1176,薬効分類マスタ!$A$2:$E$180,5,FALSE())),"")</f>
        <v/>
      </c>
      <c r="L1176" s="17"/>
      <c r="M1176" s="0" t="str">
        <f aca="false">IF($K1176="","",IF($L1176&lt;&gt;"",$L1176,VLOOKUP($C1176,薬効分類マスタ!$A$2:$F$180,6,FALSE())))</f>
        <v/>
      </c>
      <c r="N1176" s="0" t="str">
        <f aca="false">ASC(G1176)</f>
        <v>ﾋﾞﾊﾞﾝｾｶﾌﾟｾﾙ30mg</v>
      </c>
      <c r="O1176" s="0" t="str">
        <f aca="false">ASC(E1176)</f>
        <v>ﾘｽﾃﾞｷｻﾝﾌｪﾀﾐﾝﾒｼﾙ酸塩</v>
      </c>
      <c r="P1176" s="16" t="n">
        <f aca="false">N(P1175)+IF($C1176=検索!$B$49,1,0)</f>
        <v>0</v>
      </c>
    </row>
    <row r="1177" customFormat="false" ht="15" hidden="false" customHeight="false" outlineLevel="0" collapsed="false">
      <c r="A1177" s="16" t="s">
        <v>221</v>
      </c>
      <c r="B1177" s="0" t="s">
        <v>2907</v>
      </c>
      <c r="C1177" s="0" t="n">
        <v>117</v>
      </c>
      <c r="D1177" s="0" t="str">
        <f aca="false">IFERROR(VLOOKUP($C1177,薬効分類マスタ!$A$2:$B$180,2,FALSE()),"未登録")</f>
        <v>精神神経用剤</v>
      </c>
      <c r="E1177" s="16" t="s">
        <v>2908</v>
      </c>
      <c r="F1177" s="16" t="s">
        <v>262</v>
      </c>
      <c r="G1177" s="16" t="s">
        <v>2909</v>
      </c>
      <c r="H1177" s="16" t="s">
        <v>1635</v>
      </c>
      <c r="I1177" s="0" t="n">
        <v>161.7</v>
      </c>
      <c r="J1177" s="16" t="s">
        <v>232</v>
      </c>
      <c r="K1177" s="0" t="str">
        <f aca="false">IFERROR(IF(VLOOKUP($C1177,薬効分類マスタ!$A$2:$E$180,5,FALSE())=0,"",VLOOKUP($C1177,薬効分類マスタ!$A$2:$E$180,5,FALSE())),"")</f>
        <v/>
      </c>
      <c r="L1177" s="17"/>
      <c r="M1177" s="0" t="str">
        <f aca="false">IF($K1177="","",IF($L1177&lt;&gt;"",$L1177,VLOOKUP($C1177,薬効分類マスタ!$A$2:$F$180,6,FALSE())))</f>
        <v/>
      </c>
      <c r="N1177" s="0" t="str">
        <f aca="false">ASC(G1177)</f>
        <v>ﾄﾘﾝﾃﾘｯｸｽ錠10mg</v>
      </c>
      <c r="O1177" s="0" t="str">
        <f aca="false">ASC(E1177)</f>
        <v>ﾎﾞﾙﾁｵｷｾﾁﾝ臭化水素酸塩</v>
      </c>
      <c r="P1177" s="16" t="n">
        <f aca="false">N(P1176)+IF($C1177=検索!$B$49,1,0)</f>
        <v>0</v>
      </c>
    </row>
    <row r="1178" customFormat="false" ht="15" hidden="false" customHeight="false" outlineLevel="0" collapsed="false">
      <c r="A1178" s="16" t="s">
        <v>221</v>
      </c>
      <c r="B1178" s="0" t="s">
        <v>2910</v>
      </c>
      <c r="C1178" s="0" t="n">
        <v>117</v>
      </c>
      <c r="D1178" s="0" t="str">
        <f aca="false">IFERROR(VLOOKUP($C1178,薬効分類マスタ!$A$2:$B$180,2,FALSE()),"未登録")</f>
        <v>精神神経用剤</v>
      </c>
      <c r="E1178" s="16" t="s">
        <v>2908</v>
      </c>
      <c r="F1178" s="16" t="s">
        <v>445</v>
      </c>
      <c r="G1178" s="16" t="s">
        <v>2911</v>
      </c>
      <c r="H1178" s="16" t="s">
        <v>1635</v>
      </c>
      <c r="I1178" s="0" t="n">
        <v>242.5</v>
      </c>
      <c r="J1178" s="16" t="s">
        <v>232</v>
      </c>
      <c r="K1178" s="0" t="str">
        <f aca="false">IFERROR(IF(VLOOKUP($C1178,薬効分類マスタ!$A$2:$E$180,5,FALSE())=0,"",VLOOKUP($C1178,薬効分類マスタ!$A$2:$E$180,5,FALSE())),"")</f>
        <v/>
      </c>
      <c r="L1178" s="17"/>
      <c r="M1178" s="0" t="str">
        <f aca="false">IF($K1178="","",IF($L1178&lt;&gt;"",$L1178,VLOOKUP($C1178,薬効分類マスタ!$A$2:$F$180,6,FALSE())))</f>
        <v/>
      </c>
      <c r="N1178" s="0" t="str">
        <f aca="false">ASC(G1178)</f>
        <v>ﾄﾘﾝﾃﾘｯｸｽ錠20mg</v>
      </c>
      <c r="O1178" s="0" t="str">
        <f aca="false">ASC(E1178)</f>
        <v>ﾎﾞﾙﾁｵｷｾﾁﾝ臭化水素酸塩</v>
      </c>
      <c r="P1178" s="16" t="n">
        <f aca="false">N(P1177)+IF($C1178=検索!$B$49,1,0)</f>
        <v>0</v>
      </c>
    </row>
    <row r="1179" customFormat="false" ht="15" hidden="false" customHeight="false" outlineLevel="0" collapsed="false">
      <c r="A1179" s="16" t="s">
        <v>221</v>
      </c>
      <c r="B1179" s="0" t="s">
        <v>2912</v>
      </c>
      <c r="C1179" s="0" t="n">
        <v>117</v>
      </c>
      <c r="D1179" s="0" t="str">
        <f aca="false">IFERROR(VLOOKUP($C1179,薬効分類マスタ!$A$2:$B$180,2,FALSE()),"未登録")</f>
        <v>精神神経用剤</v>
      </c>
      <c r="E1179" s="16" t="s">
        <v>2913</v>
      </c>
      <c r="F1179" s="16" t="s">
        <v>445</v>
      </c>
      <c r="G1179" s="16" t="s">
        <v>2914</v>
      </c>
      <c r="H1179" s="16" t="s">
        <v>504</v>
      </c>
      <c r="I1179" s="0" t="n">
        <v>154.6</v>
      </c>
      <c r="J1179" s="16" t="s">
        <v>232</v>
      </c>
      <c r="K1179" s="0" t="str">
        <f aca="false">IFERROR(IF(VLOOKUP($C1179,薬効分類マスタ!$A$2:$E$180,5,FALSE())=0,"",VLOOKUP($C1179,薬効分類マスタ!$A$2:$E$180,5,FALSE())),"")</f>
        <v/>
      </c>
      <c r="L1179" s="17"/>
      <c r="M1179" s="0" t="str">
        <f aca="false">IF($K1179="","",IF($L1179&lt;&gt;"",$L1179,VLOOKUP($C1179,薬効分類マスタ!$A$2:$F$180,6,FALSE())))</f>
        <v/>
      </c>
      <c r="N1179" s="0" t="str">
        <f aca="false">ASC(G1179)</f>
        <v>ﾗﾂｰﾀﾞ錠20mg</v>
      </c>
      <c r="O1179" s="0" t="str">
        <f aca="false">ASC(E1179)</f>
        <v>ﾙﾗｼﾄﾞﾝ塩酸塩</v>
      </c>
      <c r="P1179" s="16" t="n">
        <f aca="false">N(P1178)+IF($C1179=検索!$B$49,1,0)</f>
        <v>0</v>
      </c>
    </row>
    <row r="1180" customFormat="false" ht="15" hidden="false" customHeight="false" outlineLevel="0" collapsed="false">
      <c r="A1180" s="16" t="s">
        <v>221</v>
      </c>
      <c r="B1180" s="0" t="s">
        <v>2915</v>
      </c>
      <c r="C1180" s="0" t="n">
        <v>117</v>
      </c>
      <c r="D1180" s="0" t="str">
        <f aca="false">IFERROR(VLOOKUP($C1180,薬効分類マスタ!$A$2:$B$180,2,FALSE()),"未登録")</f>
        <v>精神神経用剤</v>
      </c>
      <c r="E1180" s="16" t="s">
        <v>2913</v>
      </c>
      <c r="F1180" s="16" t="s">
        <v>1172</v>
      </c>
      <c r="G1180" s="16" t="s">
        <v>2916</v>
      </c>
      <c r="H1180" s="16" t="s">
        <v>504</v>
      </c>
      <c r="I1180" s="0" t="n">
        <v>288.1</v>
      </c>
      <c r="J1180" s="16" t="s">
        <v>232</v>
      </c>
      <c r="K1180" s="0" t="str">
        <f aca="false">IFERROR(IF(VLOOKUP($C1180,薬効分類マスタ!$A$2:$E$180,5,FALSE())=0,"",VLOOKUP($C1180,薬効分類マスタ!$A$2:$E$180,5,FALSE())),"")</f>
        <v/>
      </c>
      <c r="L1180" s="17"/>
      <c r="M1180" s="0" t="str">
        <f aca="false">IF($K1180="","",IF($L1180&lt;&gt;"",$L1180,VLOOKUP($C1180,薬効分類マスタ!$A$2:$F$180,6,FALSE())))</f>
        <v/>
      </c>
      <c r="N1180" s="0" t="str">
        <f aca="false">ASC(G1180)</f>
        <v>ﾗﾂｰﾀﾞ錠40mg</v>
      </c>
      <c r="O1180" s="0" t="str">
        <f aca="false">ASC(E1180)</f>
        <v>ﾙﾗｼﾄﾞﾝ塩酸塩</v>
      </c>
      <c r="P1180" s="16" t="n">
        <f aca="false">N(P1179)+IF($C1180=検索!$B$49,1,0)</f>
        <v>0</v>
      </c>
    </row>
    <row r="1181" customFormat="false" ht="15" hidden="false" customHeight="false" outlineLevel="0" collapsed="false">
      <c r="A1181" s="16" t="s">
        <v>221</v>
      </c>
      <c r="B1181" s="0" t="s">
        <v>2917</v>
      </c>
      <c r="C1181" s="0" t="n">
        <v>117</v>
      </c>
      <c r="D1181" s="0" t="str">
        <f aca="false">IFERROR(VLOOKUP($C1181,薬効分類マスタ!$A$2:$B$180,2,FALSE()),"未登録")</f>
        <v>精神神経用剤</v>
      </c>
      <c r="E1181" s="16" t="s">
        <v>2913</v>
      </c>
      <c r="F1181" s="16" t="s">
        <v>1185</v>
      </c>
      <c r="G1181" s="16" t="s">
        <v>2918</v>
      </c>
      <c r="H1181" s="16" t="s">
        <v>504</v>
      </c>
      <c r="I1181" s="0" t="n">
        <v>408.8</v>
      </c>
      <c r="J1181" s="16" t="s">
        <v>232</v>
      </c>
      <c r="K1181" s="0" t="str">
        <f aca="false">IFERROR(IF(VLOOKUP($C1181,薬効分類マスタ!$A$2:$E$180,5,FALSE())=0,"",VLOOKUP($C1181,薬効分類マスタ!$A$2:$E$180,5,FALSE())),"")</f>
        <v/>
      </c>
      <c r="L1181" s="17"/>
      <c r="M1181" s="0" t="str">
        <f aca="false">IF($K1181="","",IF($L1181&lt;&gt;"",$L1181,VLOOKUP($C1181,薬効分類マスタ!$A$2:$F$180,6,FALSE())))</f>
        <v/>
      </c>
      <c r="N1181" s="0" t="str">
        <f aca="false">ASC(G1181)</f>
        <v>ﾗﾂｰﾀﾞ錠60mg</v>
      </c>
      <c r="O1181" s="0" t="str">
        <f aca="false">ASC(E1181)</f>
        <v>ﾙﾗｼﾄﾞﾝ塩酸塩</v>
      </c>
      <c r="P1181" s="16" t="n">
        <f aca="false">N(P1180)+IF($C1181=検索!$B$49,1,0)</f>
        <v>0</v>
      </c>
    </row>
    <row r="1182" customFormat="false" ht="15" hidden="false" customHeight="false" outlineLevel="0" collapsed="false">
      <c r="A1182" s="16" t="s">
        <v>221</v>
      </c>
      <c r="B1182" s="0" t="s">
        <v>2919</v>
      </c>
      <c r="C1182" s="0" t="n">
        <v>117</v>
      </c>
      <c r="D1182" s="0" t="str">
        <f aca="false">IFERROR(VLOOKUP($C1182,薬効分類マスタ!$A$2:$B$180,2,FALSE()),"未登録")</f>
        <v>精神神経用剤</v>
      </c>
      <c r="E1182" s="16" t="s">
        <v>2913</v>
      </c>
      <c r="F1182" s="16" t="s">
        <v>1205</v>
      </c>
      <c r="G1182" s="16" t="s">
        <v>2920</v>
      </c>
      <c r="H1182" s="16" t="s">
        <v>504</v>
      </c>
      <c r="I1182" s="0" t="n">
        <v>428.2</v>
      </c>
      <c r="J1182" s="16" t="s">
        <v>232</v>
      </c>
      <c r="K1182" s="0" t="str">
        <f aca="false">IFERROR(IF(VLOOKUP($C1182,薬効分類マスタ!$A$2:$E$180,5,FALSE())=0,"",VLOOKUP($C1182,薬効分類マスタ!$A$2:$E$180,5,FALSE())),"")</f>
        <v/>
      </c>
      <c r="L1182" s="17"/>
      <c r="M1182" s="0" t="str">
        <f aca="false">IF($K1182="","",IF($L1182&lt;&gt;"",$L1182,VLOOKUP($C1182,薬効分類マスタ!$A$2:$F$180,6,FALSE())))</f>
        <v/>
      </c>
      <c r="N1182" s="0" t="str">
        <f aca="false">ASC(G1182)</f>
        <v>ﾗﾂｰﾀﾞ錠80mg</v>
      </c>
      <c r="O1182" s="0" t="str">
        <f aca="false">ASC(E1182)</f>
        <v>ﾙﾗｼﾄﾞﾝ塩酸塩</v>
      </c>
      <c r="P1182" s="16" t="n">
        <f aca="false">N(P1181)+IF($C1182=検索!$B$49,1,0)</f>
        <v>0</v>
      </c>
    </row>
    <row r="1183" customFormat="false" ht="15" hidden="false" customHeight="false" outlineLevel="0" collapsed="false">
      <c r="A1183" s="16" t="s">
        <v>221</v>
      </c>
      <c r="B1183" s="0" t="s">
        <v>2921</v>
      </c>
      <c r="C1183" s="0" t="n">
        <v>117</v>
      </c>
      <c r="D1183" s="0" t="str">
        <f aca="false">IFERROR(VLOOKUP($C1183,薬効分類マスタ!$A$2:$B$180,2,FALSE()),"未登録")</f>
        <v>精神神経用剤</v>
      </c>
      <c r="E1183" s="16" t="s">
        <v>2922</v>
      </c>
      <c r="F1183" s="16" t="s">
        <v>2786</v>
      </c>
      <c r="G1183" s="16" t="s">
        <v>2923</v>
      </c>
      <c r="H1183" s="16" t="s">
        <v>2754</v>
      </c>
      <c r="I1183" s="0" t="n">
        <v>646.8</v>
      </c>
      <c r="J1183" s="16" t="s">
        <v>232</v>
      </c>
      <c r="K1183" s="0" t="str">
        <f aca="false">IFERROR(IF(VLOOKUP($C1183,薬効分類マスタ!$A$2:$E$180,5,FALSE())=0,"",VLOOKUP($C1183,薬効分類マスタ!$A$2:$E$180,5,FALSE())),"")</f>
        <v/>
      </c>
      <c r="L1183" s="17"/>
      <c r="M1183" s="0" t="str">
        <f aca="false">IF($K1183="","",IF($L1183&lt;&gt;"",$L1183,VLOOKUP($C1183,薬効分類マスタ!$A$2:$F$180,6,FALSE())))</f>
        <v/>
      </c>
      <c r="N1183" s="0" t="str">
        <f aca="false">ASC(G1183)</f>
        <v>ｻﾞｽﾞﾍﾞｲｶﾌﾟｾﾙ30mg</v>
      </c>
      <c r="O1183" s="0" t="str">
        <f aca="false">ASC(E1183)</f>
        <v>ｽﾞﾗﾉﾛﾝ</v>
      </c>
      <c r="P1183" s="16" t="n">
        <f aca="false">N(P1182)+IF($C1183=検索!$B$49,1,0)</f>
        <v>0</v>
      </c>
    </row>
    <row r="1184" customFormat="false" ht="15" hidden="false" customHeight="false" outlineLevel="0" collapsed="false">
      <c r="A1184" s="16" t="s">
        <v>221</v>
      </c>
      <c r="B1184" s="0" t="s">
        <v>2924</v>
      </c>
      <c r="C1184" s="0" t="n">
        <v>118</v>
      </c>
      <c r="D1184" s="0" t="str">
        <f aca="false">IFERROR(VLOOKUP($C1184,薬効分類マスタ!$A$2:$B$180,2,FALSE()),"未登録")</f>
        <v>総合感冒剤</v>
      </c>
      <c r="E1184" s="16" t="s">
        <v>2925</v>
      </c>
      <c r="F1184" s="16" t="s">
        <v>224</v>
      </c>
      <c r="G1184" s="16" t="s">
        <v>2926</v>
      </c>
      <c r="H1184" s="16" t="s">
        <v>2927</v>
      </c>
      <c r="I1184" s="0" t="n">
        <v>6.9</v>
      </c>
      <c r="K1184" s="0" t="str">
        <f aca="false">IFERROR(IF(VLOOKUP($C1184,薬効分類マスタ!$A$2:$E$180,5,FALSE())=0,"",VLOOKUP($C1184,薬効分類マスタ!$A$2:$E$180,5,FALSE())),"")</f>
        <v/>
      </c>
      <c r="L1184" s="17"/>
      <c r="M1184" s="0" t="str">
        <f aca="false">IF($K1184="","",IF($L1184&lt;&gt;"",$L1184,VLOOKUP($C1184,薬効分類マスタ!$A$2:$F$180,6,FALSE())))</f>
        <v/>
      </c>
      <c r="N1184" s="0" t="str">
        <f aca="false">ASC(G1184)</f>
        <v>小児用ﾍﾟﾚｯｸｽ配合顆粒</v>
      </c>
      <c r="O1184" s="0" t="str">
        <f aca="false">ASC(E1184)</f>
        <v>非ﾋﾟﾘﾝ系感冒剤</v>
      </c>
      <c r="P1184" s="16" t="n">
        <f aca="false">N(P1183)+IF($C1184=検索!$B$49,1,0)</f>
        <v>0</v>
      </c>
    </row>
    <row r="1185" customFormat="false" ht="15" hidden="false" customHeight="false" outlineLevel="0" collapsed="false">
      <c r="A1185" s="16" t="s">
        <v>221</v>
      </c>
      <c r="B1185" s="0" t="s">
        <v>2928</v>
      </c>
      <c r="C1185" s="0" t="n">
        <v>118</v>
      </c>
      <c r="D1185" s="0" t="str">
        <f aca="false">IFERROR(VLOOKUP($C1185,薬効分類マスタ!$A$2:$B$180,2,FALSE()),"未登録")</f>
        <v>総合感冒剤</v>
      </c>
      <c r="E1185" s="16" t="s">
        <v>2925</v>
      </c>
      <c r="F1185" s="16" t="s">
        <v>224</v>
      </c>
      <c r="G1185" s="16" t="s">
        <v>2929</v>
      </c>
      <c r="H1185" s="16" t="s">
        <v>2927</v>
      </c>
      <c r="I1185" s="0" t="n">
        <v>6.9</v>
      </c>
      <c r="K1185" s="0" t="str">
        <f aca="false">IFERROR(IF(VLOOKUP($C1185,薬効分類マスタ!$A$2:$E$180,5,FALSE())=0,"",VLOOKUP($C1185,薬効分類マスタ!$A$2:$E$180,5,FALSE())),"")</f>
        <v/>
      </c>
      <c r="L1185" s="17"/>
      <c r="M1185" s="0" t="str">
        <f aca="false">IF($K1185="","",IF($L1185&lt;&gt;"",$L1185,VLOOKUP($C1185,薬効分類マスタ!$A$2:$F$180,6,FALSE())))</f>
        <v/>
      </c>
      <c r="N1185" s="0" t="str">
        <f aca="false">ASC(G1185)</f>
        <v>ﾍﾟﾚｯｸｽ配合顆粒</v>
      </c>
      <c r="O1185" s="0" t="str">
        <f aca="false">ASC(E1185)</f>
        <v>非ﾋﾟﾘﾝ系感冒剤</v>
      </c>
      <c r="P1185" s="16" t="n">
        <f aca="false">N(P1184)+IF($C1185=検索!$B$49,1,0)</f>
        <v>0</v>
      </c>
    </row>
    <row r="1186" customFormat="false" ht="15" hidden="false" customHeight="false" outlineLevel="0" collapsed="false">
      <c r="A1186" s="16" t="s">
        <v>221</v>
      </c>
      <c r="B1186" s="0" t="s">
        <v>2930</v>
      </c>
      <c r="C1186" s="0" t="n">
        <v>118</v>
      </c>
      <c r="D1186" s="0" t="str">
        <f aca="false">IFERROR(VLOOKUP($C1186,薬効分類マスタ!$A$2:$B$180,2,FALSE()),"未登録")</f>
        <v>総合感冒剤</v>
      </c>
      <c r="E1186" s="16" t="s">
        <v>2925</v>
      </c>
      <c r="F1186" s="16" t="s">
        <v>224</v>
      </c>
      <c r="G1186" s="16" t="s">
        <v>2931</v>
      </c>
      <c r="H1186" s="16" t="s">
        <v>542</v>
      </c>
      <c r="I1186" s="0" t="n">
        <v>6.9</v>
      </c>
      <c r="J1186" s="16" t="s">
        <v>239</v>
      </c>
      <c r="K1186" s="0" t="str">
        <f aca="false">IFERROR(IF(VLOOKUP($C1186,薬効分類マスタ!$A$2:$E$180,5,FALSE())=0,"",VLOOKUP($C1186,薬効分類マスタ!$A$2:$E$180,5,FALSE())),"")</f>
        <v/>
      </c>
      <c r="L1186" s="17"/>
      <c r="M1186" s="0" t="str">
        <f aca="false">IF($K1186="","",IF($L1186&lt;&gt;"",$L1186,VLOOKUP($C1186,薬効分類マスタ!$A$2:$F$180,6,FALSE())))</f>
        <v/>
      </c>
      <c r="N1186" s="0" t="str">
        <f aca="false">ASC(G1186)</f>
        <v>ｻﾗｻﾞｯｸ配合顆粒</v>
      </c>
      <c r="O1186" s="0" t="str">
        <f aca="false">ASC(E1186)</f>
        <v>非ﾋﾟﾘﾝ系感冒剤</v>
      </c>
      <c r="P1186" s="16" t="n">
        <f aca="false">N(P1185)+IF($C1186=検索!$B$49,1,0)</f>
        <v>0</v>
      </c>
    </row>
    <row r="1187" customFormat="false" ht="15" hidden="false" customHeight="false" outlineLevel="0" collapsed="false">
      <c r="A1187" s="16" t="s">
        <v>221</v>
      </c>
      <c r="B1187" s="0" t="s">
        <v>2932</v>
      </c>
      <c r="C1187" s="0" t="n">
        <v>118</v>
      </c>
      <c r="D1187" s="0" t="str">
        <f aca="false">IFERROR(VLOOKUP($C1187,薬効分類マスタ!$A$2:$B$180,2,FALSE()),"未登録")</f>
        <v>総合感冒剤</v>
      </c>
      <c r="E1187" s="16" t="s">
        <v>2925</v>
      </c>
      <c r="F1187" s="16" t="s">
        <v>224</v>
      </c>
      <c r="G1187" s="16" t="s">
        <v>2933</v>
      </c>
      <c r="H1187" s="16" t="s">
        <v>1361</v>
      </c>
      <c r="I1187" s="0" t="n">
        <v>6.9</v>
      </c>
      <c r="J1187" s="16" t="s">
        <v>239</v>
      </c>
      <c r="K1187" s="0" t="str">
        <f aca="false">IFERROR(IF(VLOOKUP($C1187,薬効分類マスタ!$A$2:$E$180,5,FALSE())=0,"",VLOOKUP($C1187,薬効分類マスタ!$A$2:$E$180,5,FALSE())),"")</f>
        <v/>
      </c>
      <c r="L1187" s="17"/>
      <c r="M1187" s="0" t="str">
        <f aca="false">IF($K1187="","",IF($L1187&lt;&gt;"",$L1187,VLOOKUP($C1187,薬効分類マスタ!$A$2:$F$180,6,FALSE())))</f>
        <v/>
      </c>
      <c r="N1187" s="0" t="str">
        <f aca="false">ASC(G1187)</f>
        <v>ｾﾗﾋﾟﾅ配合顆粒</v>
      </c>
      <c r="O1187" s="0" t="str">
        <f aca="false">ASC(E1187)</f>
        <v>非ﾋﾟﾘﾝ系感冒剤</v>
      </c>
      <c r="P1187" s="16" t="n">
        <f aca="false">N(P1186)+IF($C1187=検索!$B$49,1,0)</f>
        <v>0</v>
      </c>
    </row>
    <row r="1188" customFormat="false" ht="15" hidden="false" customHeight="false" outlineLevel="0" collapsed="false">
      <c r="A1188" s="16" t="s">
        <v>221</v>
      </c>
      <c r="B1188" s="0" t="s">
        <v>2934</v>
      </c>
      <c r="C1188" s="0" t="n">
        <v>118</v>
      </c>
      <c r="D1188" s="0" t="str">
        <f aca="false">IFERROR(VLOOKUP($C1188,薬効分類マスタ!$A$2:$B$180,2,FALSE()),"未登録")</f>
        <v>総合感冒剤</v>
      </c>
      <c r="E1188" s="16" t="s">
        <v>2925</v>
      </c>
      <c r="F1188" s="16" t="s">
        <v>224</v>
      </c>
      <c r="G1188" s="16" t="s">
        <v>2935</v>
      </c>
      <c r="H1188" s="16" t="s">
        <v>533</v>
      </c>
      <c r="I1188" s="0" t="n">
        <v>6.9</v>
      </c>
      <c r="J1188" s="16" t="s">
        <v>239</v>
      </c>
      <c r="K1188" s="0" t="str">
        <f aca="false">IFERROR(IF(VLOOKUP($C1188,薬効分類マスタ!$A$2:$E$180,5,FALSE())=0,"",VLOOKUP($C1188,薬効分類マスタ!$A$2:$E$180,5,FALSE())),"")</f>
        <v/>
      </c>
      <c r="L1188" s="17"/>
      <c r="M1188" s="0" t="str">
        <f aca="false">IF($K1188="","",IF($L1188&lt;&gt;"",$L1188,VLOOKUP($C1188,薬効分類マスタ!$A$2:$F$180,6,FALSE())))</f>
        <v/>
      </c>
      <c r="N1188" s="0" t="str">
        <f aca="false">ASC(G1188)</f>
        <v>ﾄｰﾜﾁｰﾑ配合顆粒</v>
      </c>
      <c r="O1188" s="0" t="str">
        <f aca="false">ASC(E1188)</f>
        <v>非ﾋﾟﾘﾝ系感冒剤</v>
      </c>
      <c r="P1188" s="16" t="n">
        <f aca="false">N(P1187)+IF($C1188=検索!$B$49,1,0)</f>
        <v>0</v>
      </c>
    </row>
    <row r="1189" customFormat="false" ht="15" hidden="false" customHeight="false" outlineLevel="0" collapsed="false">
      <c r="A1189" s="16" t="s">
        <v>221</v>
      </c>
      <c r="B1189" s="0" t="s">
        <v>2936</v>
      </c>
      <c r="C1189" s="0" t="n">
        <v>118</v>
      </c>
      <c r="D1189" s="0" t="str">
        <f aca="false">IFERROR(VLOOKUP($C1189,薬効分類マスタ!$A$2:$B$180,2,FALSE()),"未登録")</f>
        <v>総合感冒剤</v>
      </c>
      <c r="E1189" s="16" t="s">
        <v>2925</v>
      </c>
      <c r="F1189" s="16" t="s">
        <v>224</v>
      </c>
      <c r="G1189" s="16" t="s">
        <v>2937</v>
      </c>
      <c r="H1189" s="16" t="s">
        <v>1350</v>
      </c>
      <c r="I1189" s="0" t="n">
        <v>6.9</v>
      </c>
      <c r="K1189" s="0" t="str">
        <f aca="false">IFERROR(IF(VLOOKUP($C1189,薬効分類マスタ!$A$2:$E$180,5,FALSE())=0,"",VLOOKUP($C1189,薬効分類マスタ!$A$2:$E$180,5,FALSE())),"")</f>
        <v/>
      </c>
      <c r="L1189" s="17"/>
      <c r="M1189" s="0" t="str">
        <f aca="false">IF($K1189="","",IF($L1189&lt;&gt;"",$L1189,VLOOKUP($C1189,薬効分類マスタ!$A$2:$F$180,6,FALSE())))</f>
        <v/>
      </c>
      <c r="N1189" s="0" t="str">
        <f aca="false">ASC(G1189)</f>
        <v>PL配合顆粒</v>
      </c>
      <c r="O1189" s="0" t="str">
        <f aca="false">ASC(E1189)</f>
        <v>非ﾋﾟﾘﾝ系感冒剤</v>
      </c>
      <c r="P1189" s="16" t="n">
        <f aca="false">N(P1188)+IF($C1189=検索!$B$49,1,0)</f>
        <v>0</v>
      </c>
    </row>
    <row r="1190" customFormat="false" ht="15" hidden="false" customHeight="false" outlineLevel="0" collapsed="false">
      <c r="A1190" s="16" t="s">
        <v>221</v>
      </c>
      <c r="B1190" s="0" t="s">
        <v>2938</v>
      </c>
      <c r="C1190" s="0" t="n">
        <v>118</v>
      </c>
      <c r="D1190" s="0" t="str">
        <f aca="false">IFERROR(VLOOKUP($C1190,薬効分類マスタ!$A$2:$B$180,2,FALSE()),"未登録")</f>
        <v>総合感冒剤</v>
      </c>
      <c r="E1190" s="16" t="s">
        <v>2925</v>
      </c>
      <c r="F1190" s="16" t="s">
        <v>224</v>
      </c>
      <c r="G1190" s="16" t="s">
        <v>2939</v>
      </c>
      <c r="H1190" s="16" t="s">
        <v>347</v>
      </c>
      <c r="I1190" s="0" t="n">
        <v>9.1</v>
      </c>
      <c r="J1190" s="16" t="s">
        <v>239</v>
      </c>
      <c r="K1190" s="0" t="str">
        <f aca="false">IFERROR(IF(VLOOKUP($C1190,薬効分類マスタ!$A$2:$E$180,5,FALSE())=0,"",VLOOKUP($C1190,薬効分類マスタ!$A$2:$E$180,5,FALSE())),"")</f>
        <v/>
      </c>
      <c r="L1190" s="17"/>
      <c r="M1190" s="0" t="str">
        <f aca="false">IF($K1190="","",IF($L1190&lt;&gt;"",$L1190,VLOOKUP($C1190,薬効分類マスタ!$A$2:$F$180,6,FALSE())))</f>
        <v/>
      </c>
      <c r="N1190" s="0" t="str">
        <f aca="false">ASC(G1190)</f>
        <v>ﾏﾘｷﾅ配合顆粒</v>
      </c>
      <c r="O1190" s="0" t="str">
        <f aca="false">ASC(E1190)</f>
        <v>非ﾋﾟﾘﾝ系感冒剤</v>
      </c>
      <c r="P1190" s="16" t="n">
        <f aca="false">N(P1189)+IF($C1190=検索!$B$49,1,0)</f>
        <v>0</v>
      </c>
    </row>
    <row r="1191" customFormat="false" ht="15" hidden="false" customHeight="false" outlineLevel="0" collapsed="false">
      <c r="A1191" s="16" t="s">
        <v>221</v>
      </c>
      <c r="B1191" s="0" t="s">
        <v>2940</v>
      </c>
      <c r="C1191" s="0" t="n">
        <v>118</v>
      </c>
      <c r="D1191" s="0" t="str">
        <f aca="false">IFERROR(VLOOKUP($C1191,薬効分類マスタ!$A$2:$B$180,2,FALSE()),"未登録")</f>
        <v>総合感冒剤</v>
      </c>
      <c r="E1191" s="16" t="s">
        <v>2925</v>
      </c>
      <c r="F1191" s="16" t="s">
        <v>224</v>
      </c>
      <c r="G1191" s="16" t="s">
        <v>2941</v>
      </c>
      <c r="H1191" s="16" t="s">
        <v>1350</v>
      </c>
      <c r="I1191" s="0" t="n">
        <v>6.9</v>
      </c>
      <c r="K1191" s="0" t="str">
        <f aca="false">IFERROR(IF(VLOOKUP($C1191,薬効分類マスタ!$A$2:$E$180,5,FALSE())=0,"",VLOOKUP($C1191,薬効分類マスタ!$A$2:$E$180,5,FALSE())),"")</f>
        <v/>
      </c>
      <c r="L1191" s="17"/>
      <c r="M1191" s="0" t="str">
        <f aca="false">IF($K1191="","",IF($L1191&lt;&gt;"",$L1191,VLOOKUP($C1191,薬効分類マスタ!$A$2:$F$180,6,FALSE())))</f>
        <v/>
      </c>
      <c r="N1191" s="0" t="str">
        <f aca="false">ASC(G1191)</f>
        <v>幼児用PL配合顆粒</v>
      </c>
      <c r="O1191" s="0" t="str">
        <f aca="false">ASC(E1191)</f>
        <v>非ﾋﾟﾘﾝ系感冒剤</v>
      </c>
      <c r="P1191" s="16" t="n">
        <f aca="false">N(P1190)+IF($C1191=検索!$B$49,1,0)</f>
        <v>0</v>
      </c>
    </row>
    <row r="1192" customFormat="false" ht="15" hidden="false" customHeight="false" outlineLevel="0" collapsed="false">
      <c r="A1192" s="16" t="s">
        <v>221</v>
      </c>
      <c r="B1192" s="0" t="s">
        <v>2942</v>
      </c>
      <c r="C1192" s="0" t="n">
        <v>118</v>
      </c>
      <c r="D1192" s="0" t="str">
        <f aca="false">IFERROR(VLOOKUP($C1192,薬効分類マスタ!$A$2:$B$180,2,FALSE()),"未登録")</f>
        <v>総合感冒剤</v>
      </c>
      <c r="E1192" s="16" t="s">
        <v>2925</v>
      </c>
      <c r="F1192" s="16" t="s">
        <v>1027</v>
      </c>
      <c r="G1192" s="16" t="s">
        <v>2943</v>
      </c>
      <c r="H1192" s="16" t="s">
        <v>1574</v>
      </c>
      <c r="I1192" s="0" t="n">
        <v>6.3</v>
      </c>
      <c r="J1192" s="16" t="s">
        <v>239</v>
      </c>
      <c r="K1192" s="0" t="str">
        <f aca="false">IFERROR(IF(VLOOKUP($C1192,薬効分類マスタ!$A$2:$E$180,5,FALSE())=0,"",VLOOKUP($C1192,薬効分類マスタ!$A$2:$E$180,5,FALSE())),"")</f>
        <v/>
      </c>
      <c r="L1192" s="17"/>
      <c r="M1192" s="0" t="str">
        <f aca="false">IF($K1192="","",IF($L1192&lt;&gt;"",$L1192,VLOOKUP($C1192,薬効分類マスタ!$A$2:$F$180,6,FALSE())))</f>
        <v/>
      </c>
      <c r="N1192" s="0" t="str">
        <f aca="false">ASC(G1192)</f>
        <v>ﾋﾟｰｴｲ配合錠</v>
      </c>
      <c r="O1192" s="0" t="str">
        <f aca="false">ASC(E1192)</f>
        <v>非ﾋﾟﾘﾝ系感冒剤</v>
      </c>
      <c r="P1192" s="16" t="n">
        <f aca="false">N(P1191)+IF($C1192=検索!$B$49,1,0)</f>
        <v>0</v>
      </c>
    </row>
    <row r="1193" customFormat="false" ht="15" hidden="false" customHeight="false" outlineLevel="0" collapsed="false">
      <c r="A1193" s="16" t="s">
        <v>221</v>
      </c>
      <c r="B1193" s="0" t="s">
        <v>2944</v>
      </c>
      <c r="C1193" s="0" t="n">
        <v>119</v>
      </c>
      <c r="D1193" s="0" t="str">
        <f aca="false">IFERROR(VLOOKUP($C1193,薬効分類マスタ!$A$2:$B$180,2,FALSE()),"未登録")</f>
        <v>その他の中枢神経系用薬</v>
      </c>
      <c r="E1193" s="16" t="s">
        <v>2945</v>
      </c>
      <c r="F1193" s="16" t="s">
        <v>307</v>
      </c>
      <c r="G1193" s="16" t="s">
        <v>2946</v>
      </c>
      <c r="H1193" s="16" t="s">
        <v>536</v>
      </c>
      <c r="I1193" s="0" t="n">
        <v>15.2</v>
      </c>
      <c r="J1193" s="16" t="s">
        <v>232</v>
      </c>
      <c r="K1193" s="0" t="str">
        <f aca="false">IFERROR(IF(VLOOKUP($C1193,薬効分類マスタ!$A$2:$E$180,5,FALSE())=0,"",VLOOKUP($C1193,薬効分類マスタ!$A$2:$E$180,5,FALSE())),"")</f>
        <v/>
      </c>
      <c r="L1193" s="17"/>
      <c r="M1193" s="0" t="str">
        <f aca="false">IF($K1193="","",IF($L1193&lt;&gt;"",$L1193,VLOOKUP($C1193,薬効分類マスタ!$A$2:$F$180,6,FALSE())))</f>
        <v/>
      </c>
      <c r="N1193" s="0" t="str">
        <f aca="false">ASC(G1193)</f>
        <v>ｸﾞﾗﾏﾘｰﾙ細粒10%</v>
      </c>
      <c r="O1193" s="0" t="str">
        <f aca="false">ASC(E1193)</f>
        <v>ﾁｱﾌﾟﾘﾄﾞ塩酸塩</v>
      </c>
      <c r="P1193" s="16" t="n">
        <f aca="false">N(P1192)+IF($C1193=検索!$B$49,1,0)</f>
        <v>0</v>
      </c>
    </row>
    <row r="1194" customFormat="false" ht="15" hidden="false" customHeight="false" outlineLevel="0" collapsed="false">
      <c r="A1194" s="16" t="s">
        <v>221</v>
      </c>
      <c r="B1194" s="0" t="s">
        <v>2947</v>
      </c>
      <c r="C1194" s="0" t="n">
        <v>119</v>
      </c>
      <c r="D1194" s="0" t="str">
        <f aca="false">IFERROR(VLOOKUP($C1194,薬効分類マスタ!$A$2:$B$180,2,FALSE()),"未登録")</f>
        <v>その他の中枢神経系用薬</v>
      </c>
      <c r="E1194" s="16" t="s">
        <v>2945</v>
      </c>
      <c r="F1194" s="16" t="s">
        <v>307</v>
      </c>
      <c r="G1194" s="16" t="s">
        <v>2948</v>
      </c>
      <c r="H1194" s="16" t="s">
        <v>385</v>
      </c>
      <c r="I1194" s="0" t="n">
        <v>10.1</v>
      </c>
      <c r="J1194" s="16" t="s">
        <v>239</v>
      </c>
      <c r="K1194" s="0" t="str">
        <f aca="false">IFERROR(IF(VLOOKUP($C1194,薬効分類マスタ!$A$2:$E$180,5,FALSE())=0,"",VLOOKUP($C1194,薬効分類マスタ!$A$2:$E$180,5,FALSE())),"")</f>
        <v/>
      </c>
      <c r="L1194" s="17"/>
      <c r="M1194" s="0" t="str">
        <f aca="false">IF($K1194="","",IF($L1194&lt;&gt;"",$L1194,VLOOKUP($C1194,薬効分類マスタ!$A$2:$F$180,6,FALSE())))</f>
        <v/>
      </c>
      <c r="N1194" s="0" t="str">
        <f aca="false">ASC(G1194)</f>
        <v>ﾁｱﾌﾟﾘﾄﾞ細粒10%｢ｻﾜｲ｣</v>
      </c>
      <c r="O1194" s="0" t="str">
        <f aca="false">ASC(E1194)</f>
        <v>ﾁｱﾌﾟﾘﾄﾞ塩酸塩</v>
      </c>
      <c r="P1194" s="16" t="n">
        <f aca="false">N(P1193)+IF($C1194=検索!$B$49,1,0)</f>
        <v>0</v>
      </c>
    </row>
    <row r="1195" customFormat="false" ht="15" hidden="false" customHeight="false" outlineLevel="0" collapsed="false">
      <c r="A1195" s="16" t="s">
        <v>221</v>
      </c>
      <c r="B1195" s="0" t="s">
        <v>2949</v>
      </c>
      <c r="C1195" s="0" t="n">
        <v>119</v>
      </c>
      <c r="D1195" s="0" t="str">
        <f aca="false">IFERROR(VLOOKUP($C1195,薬効分類マスタ!$A$2:$B$180,2,FALSE()),"未登録")</f>
        <v>その他の中枢神経系用薬</v>
      </c>
      <c r="E1195" s="16" t="s">
        <v>2945</v>
      </c>
      <c r="F1195" s="16" t="s">
        <v>622</v>
      </c>
      <c r="G1195" s="16" t="s">
        <v>2950</v>
      </c>
      <c r="I1195" s="0" t="n">
        <v>10.8</v>
      </c>
      <c r="J1195" s="16" t="s">
        <v>239</v>
      </c>
      <c r="K1195" s="0" t="str">
        <f aca="false">IFERROR(IF(VLOOKUP($C1195,薬効分類マスタ!$A$2:$E$180,5,FALSE())=0,"",VLOOKUP($C1195,薬効分類マスタ!$A$2:$E$180,5,FALSE())),"")</f>
        <v/>
      </c>
      <c r="L1195" s="17"/>
      <c r="M1195" s="0" t="str">
        <f aca="false">IF($K1195="","",IF($L1195&lt;&gt;"",$L1195,VLOOKUP($C1195,薬効分類マスタ!$A$2:$F$180,6,FALSE())))</f>
        <v/>
      </c>
      <c r="N1195" s="0" t="str">
        <f aca="false">ASC(G1195)</f>
        <v>ﾁｱﾌﾟﾘﾄﾞ塩酸塩25mg錠</v>
      </c>
      <c r="O1195" s="0" t="str">
        <f aca="false">ASC(E1195)</f>
        <v>ﾁｱﾌﾟﾘﾄﾞ塩酸塩</v>
      </c>
      <c r="P1195" s="16" t="n">
        <f aca="false">N(P1194)+IF($C1195=検索!$B$49,1,0)</f>
        <v>0</v>
      </c>
    </row>
    <row r="1196" customFormat="false" ht="15" hidden="false" customHeight="false" outlineLevel="0" collapsed="false">
      <c r="A1196" s="16" t="s">
        <v>221</v>
      </c>
      <c r="B1196" s="0" t="s">
        <v>2951</v>
      </c>
      <c r="C1196" s="0" t="n">
        <v>119</v>
      </c>
      <c r="D1196" s="0" t="str">
        <f aca="false">IFERROR(VLOOKUP($C1196,薬効分類マスタ!$A$2:$B$180,2,FALSE()),"未登録")</f>
        <v>その他の中枢神経系用薬</v>
      </c>
      <c r="E1196" s="16" t="s">
        <v>2945</v>
      </c>
      <c r="F1196" s="16" t="s">
        <v>622</v>
      </c>
      <c r="G1196" s="16" t="s">
        <v>2952</v>
      </c>
      <c r="H1196" s="16" t="s">
        <v>536</v>
      </c>
      <c r="I1196" s="0" t="n">
        <v>11.5</v>
      </c>
      <c r="J1196" s="16" t="s">
        <v>232</v>
      </c>
      <c r="K1196" s="0" t="str">
        <f aca="false">IFERROR(IF(VLOOKUP($C1196,薬効分類マスタ!$A$2:$E$180,5,FALSE())=0,"",VLOOKUP($C1196,薬効分類マスタ!$A$2:$E$180,5,FALSE())),"")</f>
        <v/>
      </c>
      <c r="L1196" s="17"/>
      <c r="M1196" s="0" t="str">
        <f aca="false">IF($K1196="","",IF($L1196&lt;&gt;"",$L1196,VLOOKUP($C1196,薬効分類マスタ!$A$2:$F$180,6,FALSE())))</f>
        <v/>
      </c>
      <c r="N1196" s="0" t="str">
        <f aca="false">ASC(G1196)</f>
        <v>ｸﾞﾗﾏﾘｰﾙ錠25mg</v>
      </c>
      <c r="O1196" s="0" t="str">
        <f aca="false">ASC(E1196)</f>
        <v>ﾁｱﾌﾟﾘﾄﾞ塩酸塩</v>
      </c>
      <c r="P1196" s="16" t="n">
        <f aca="false">N(P1195)+IF($C1196=検索!$B$49,1,0)</f>
        <v>0</v>
      </c>
    </row>
    <row r="1197" customFormat="false" ht="15" hidden="false" customHeight="false" outlineLevel="0" collapsed="false">
      <c r="A1197" s="16" t="s">
        <v>221</v>
      </c>
      <c r="B1197" s="0" t="s">
        <v>2953</v>
      </c>
      <c r="C1197" s="0" t="n">
        <v>119</v>
      </c>
      <c r="D1197" s="0" t="str">
        <f aca="false">IFERROR(VLOOKUP($C1197,薬効分類マスタ!$A$2:$B$180,2,FALSE()),"未登録")</f>
        <v>その他の中枢神経系用薬</v>
      </c>
      <c r="E1197" s="16" t="s">
        <v>2945</v>
      </c>
      <c r="F1197" s="16" t="s">
        <v>411</v>
      </c>
      <c r="G1197" s="16" t="s">
        <v>2954</v>
      </c>
      <c r="I1197" s="0" t="n">
        <v>10.8</v>
      </c>
      <c r="J1197" s="16" t="s">
        <v>239</v>
      </c>
      <c r="K1197" s="0" t="str">
        <f aca="false">IFERROR(IF(VLOOKUP($C1197,薬効分類マスタ!$A$2:$E$180,5,FALSE())=0,"",VLOOKUP($C1197,薬効分類マスタ!$A$2:$E$180,5,FALSE())),"")</f>
        <v/>
      </c>
      <c r="L1197" s="17"/>
      <c r="M1197" s="0" t="str">
        <f aca="false">IF($K1197="","",IF($L1197&lt;&gt;"",$L1197,VLOOKUP($C1197,薬効分類マスタ!$A$2:$F$180,6,FALSE())))</f>
        <v/>
      </c>
      <c r="N1197" s="0" t="str">
        <f aca="false">ASC(G1197)</f>
        <v>ﾁｱﾌﾟﾘﾄﾞ塩酸塩50mg錠</v>
      </c>
      <c r="O1197" s="0" t="str">
        <f aca="false">ASC(E1197)</f>
        <v>ﾁｱﾌﾟﾘﾄﾞ塩酸塩</v>
      </c>
      <c r="P1197" s="16" t="n">
        <f aca="false">N(P1196)+IF($C1197=検索!$B$49,1,0)</f>
        <v>0</v>
      </c>
    </row>
    <row r="1198" customFormat="false" ht="15" hidden="false" customHeight="false" outlineLevel="0" collapsed="false">
      <c r="A1198" s="16" t="s">
        <v>221</v>
      </c>
      <c r="B1198" s="0" t="s">
        <v>2955</v>
      </c>
      <c r="C1198" s="0" t="n">
        <v>119</v>
      </c>
      <c r="D1198" s="0" t="str">
        <f aca="false">IFERROR(VLOOKUP($C1198,薬効分類マスタ!$A$2:$B$180,2,FALSE()),"未登録")</f>
        <v>その他の中枢神経系用薬</v>
      </c>
      <c r="E1198" s="16" t="s">
        <v>2945</v>
      </c>
      <c r="F1198" s="16" t="s">
        <v>411</v>
      </c>
      <c r="G1198" s="16" t="s">
        <v>2956</v>
      </c>
      <c r="H1198" s="16" t="s">
        <v>536</v>
      </c>
      <c r="I1198" s="0" t="n">
        <v>14.9</v>
      </c>
      <c r="J1198" s="16" t="s">
        <v>232</v>
      </c>
      <c r="K1198" s="0" t="str">
        <f aca="false">IFERROR(IF(VLOOKUP($C1198,薬効分類マスタ!$A$2:$E$180,5,FALSE())=0,"",VLOOKUP($C1198,薬効分類マスタ!$A$2:$E$180,5,FALSE())),"")</f>
        <v/>
      </c>
      <c r="L1198" s="17"/>
      <c r="M1198" s="0" t="str">
        <f aca="false">IF($K1198="","",IF($L1198&lt;&gt;"",$L1198,VLOOKUP($C1198,薬効分類マスタ!$A$2:$F$180,6,FALSE())))</f>
        <v/>
      </c>
      <c r="N1198" s="0" t="str">
        <f aca="false">ASC(G1198)</f>
        <v>ｸﾞﾗﾏﾘｰﾙ錠50mg</v>
      </c>
      <c r="O1198" s="0" t="str">
        <f aca="false">ASC(E1198)</f>
        <v>ﾁｱﾌﾟﾘﾄﾞ塩酸塩</v>
      </c>
      <c r="P1198" s="16" t="n">
        <f aca="false">N(P1197)+IF($C1198=検索!$B$49,1,0)</f>
        <v>0</v>
      </c>
    </row>
    <row r="1199" customFormat="false" ht="15" hidden="false" customHeight="false" outlineLevel="0" collapsed="false">
      <c r="A1199" s="16" t="s">
        <v>221</v>
      </c>
      <c r="B1199" s="0" t="s">
        <v>2957</v>
      </c>
      <c r="C1199" s="0" t="n">
        <v>119</v>
      </c>
      <c r="D1199" s="0" t="str">
        <f aca="false">IFERROR(VLOOKUP($C1199,薬効分類マスタ!$A$2:$B$180,2,FALSE()),"未登録")</f>
        <v>その他の中枢神経系用薬</v>
      </c>
      <c r="E1199" s="16" t="s">
        <v>2958</v>
      </c>
      <c r="F1199" s="16" t="s">
        <v>381</v>
      </c>
      <c r="G1199" s="16" t="s">
        <v>2959</v>
      </c>
      <c r="H1199" s="16" t="s">
        <v>2960</v>
      </c>
      <c r="I1199" s="0" t="n">
        <v>156.5</v>
      </c>
      <c r="J1199" s="16" t="s">
        <v>232</v>
      </c>
      <c r="K1199" s="0" t="str">
        <f aca="false">IFERROR(IF(VLOOKUP($C1199,薬効分類マスタ!$A$2:$E$180,5,FALSE())=0,"",VLOOKUP($C1199,薬効分類マスタ!$A$2:$E$180,5,FALSE())),"")</f>
        <v/>
      </c>
      <c r="L1199" s="17"/>
      <c r="M1199" s="0" t="str">
        <f aca="false">IF($K1199="","",IF($L1199&lt;&gt;"",$L1199,VLOOKUP($C1199,薬効分類マスタ!$A$2:$F$180,6,FALSE())))</f>
        <v/>
      </c>
      <c r="N1199" s="0" t="str">
        <f aca="false">ASC(G1199)</f>
        <v>ｻﾉﾚｯｸｽ錠0.5mg</v>
      </c>
      <c r="O1199" s="0" t="str">
        <f aca="false">ASC(E1199)</f>
        <v>ﾏｼﾞﾝﾄﾞｰﾙ</v>
      </c>
      <c r="P1199" s="16" t="n">
        <f aca="false">N(P1198)+IF($C1199=検索!$B$49,1,0)</f>
        <v>0</v>
      </c>
    </row>
    <row r="1200" customFormat="false" ht="15" hidden="false" customHeight="false" outlineLevel="0" collapsed="false">
      <c r="A1200" s="16" t="s">
        <v>221</v>
      </c>
      <c r="B1200" s="0" t="s">
        <v>2961</v>
      </c>
      <c r="C1200" s="0" t="n">
        <v>119</v>
      </c>
      <c r="D1200" s="0" t="str">
        <f aca="false">IFERROR(VLOOKUP($C1200,薬効分類マスタ!$A$2:$B$180,2,FALSE()),"未登録")</f>
        <v>その他の中枢神経系用薬</v>
      </c>
      <c r="E1200" s="16" t="s">
        <v>2962</v>
      </c>
      <c r="F1200" s="16" t="s">
        <v>411</v>
      </c>
      <c r="G1200" s="16" t="s">
        <v>2963</v>
      </c>
      <c r="H1200" s="16" t="s">
        <v>494</v>
      </c>
      <c r="I1200" s="0" t="n">
        <v>886.6</v>
      </c>
      <c r="J1200" s="16" t="s">
        <v>232</v>
      </c>
      <c r="K1200" s="0" t="str">
        <f aca="false">IFERROR(IF(VLOOKUP($C1200,薬効分類マスタ!$A$2:$E$180,5,FALSE())=0,"",VLOOKUP($C1200,薬効分類マスタ!$A$2:$E$180,5,FALSE())),"")</f>
        <v/>
      </c>
      <c r="L1200" s="17"/>
      <c r="M1200" s="0" t="str">
        <f aca="false">IF($K1200="","",IF($L1200&lt;&gt;"",$L1200,VLOOKUP($C1200,薬効分類マスタ!$A$2:$F$180,6,FALSE())))</f>
        <v/>
      </c>
      <c r="N1200" s="0" t="str">
        <f aca="false">ASC(G1200)</f>
        <v>ﾘﾙﾃｯｸ錠50</v>
      </c>
      <c r="O1200" s="0" t="str">
        <f aca="false">ASC(E1200)</f>
        <v>ﾘﾙｿﾞｰﾙ</v>
      </c>
      <c r="P1200" s="16" t="n">
        <f aca="false">N(P1199)+IF($C1200=検索!$B$49,1,0)</f>
        <v>0</v>
      </c>
    </row>
    <row r="1201" customFormat="false" ht="15" hidden="false" customHeight="false" outlineLevel="0" collapsed="false">
      <c r="A1201" s="16" t="s">
        <v>221</v>
      </c>
      <c r="B1201" s="0" t="s">
        <v>2964</v>
      </c>
      <c r="C1201" s="0" t="n">
        <v>119</v>
      </c>
      <c r="D1201" s="0" t="str">
        <f aca="false">IFERROR(VLOOKUP($C1201,薬効分類マスタ!$A$2:$B$180,2,FALSE()),"未登録")</f>
        <v>その他の中枢神経系用薬</v>
      </c>
      <c r="E1201" s="16" t="s">
        <v>2962</v>
      </c>
      <c r="F1201" s="16" t="s">
        <v>411</v>
      </c>
      <c r="G1201" s="16" t="s">
        <v>2965</v>
      </c>
      <c r="H1201" s="16" t="s">
        <v>831</v>
      </c>
      <c r="I1201" s="0" t="n">
        <v>335.5</v>
      </c>
      <c r="J1201" s="16" t="s">
        <v>239</v>
      </c>
      <c r="K1201" s="0" t="str">
        <f aca="false">IFERROR(IF(VLOOKUP($C1201,薬効分類マスタ!$A$2:$E$180,5,FALSE())=0,"",VLOOKUP($C1201,薬効分類マスタ!$A$2:$E$180,5,FALSE())),"")</f>
        <v/>
      </c>
      <c r="L1201" s="17"/>
      <c r="M1201" s="0" t="str">
        <f aca="false">IF($K1201="","",IF($L1201&lt;&gt;"",$L1201,VLOOKUP($C1201,薬効分類マスタ!$A$2:$F$180,6,FALSE())))</f>
        <v/>
      </c>
      <c r="N1201" s="0" t="str">
        <f aca="false">ASC(G1201)</f>
        <v>ﾘﾙｿﾞｰﾙ錠50mg｢AA｣</v>
      </c>
      <c r="O1201" s="0" t="str">
        <f aca="false">ASC(E1201)</f>
        <v>ﾘﾙｿﾞｰﾙ</v>
      </c>
      <c r="P1201" s="16" t="n">
        <f aca="false">N(P1200)+IF($C1201=検索!$B$49,1,0)</f>
        <v>0</v>
      </c>
    </row>
    <row r="1202" customFormat="false" ht="15" hidden="false" customHeight="false" outlineLevel="0" collapsed="false">
      <c r="A1202" s="16" t="s">
        <v>221</v>
      </c>
      <c r="B1202" s="0" t="s">
        <v>2966</v>
      </c>
      <c r="C1202" s="0" t="n">
        <v>119</v>
      </c>
      <c r="D1202" s="0" t="str">
        <f aca="false">IFERROR(VLOOKUP($C1202,薬効分類マスタ!$A$2:$B$180,2,FALSE()),"未登録")</f>
        <v>その他の中枢神経系用薬</v>
      </c>
      <c r="E1202" s="16" t="s">
        <v>2962</v>
      </c>
      <c r="F1202" s="16" t="s">
        <v>411</v>
      </c>
      <c r="G1202" s="16" t="s">
        <v>2967</v>
      </c>
      <c r="H1202" s="16" t="s">
        <v>1165</v>
      </c>
      <c r="I1202" s="0" t="n">
        <v>335.5</v>
      </c>
      <c r="J1202" s="16" t="s">
        <v>239</v>
      </c>
      <c r="K1202" s="0" t="str">
        <f aca="false">IFERROR(IF(VLOOKUP($C1202,薬効分類マスタ!$A$2:$E$180,5,FALSE())=0,"",VLOOKUP($C1202,薬効分類マスタ!$A$2:$E$180,5,FALSE())),"")</f>
        <v/>
      </c>
      <c r="L1202" s="17"/>
      <c r="M1202" s="0" t="str">
        <f aca="false">IF($K1202="","",IF($L1202&lt;&gt;"",$L1202,VLOOKUP($C1202,薬効分類マスタ!$A$2:$F$180,6,FALSE())))</f>
        <v/>
      </c>
      <c r="N1202" s="0" t="str">
        <f aca="false">ASC(G1202)</f>
        <v>ﾘﾙｿﾞｰﾙ錠50mg｢ﾆﾌﾟﾛ｣</v>
      </c>
      <c r="O1202" s="0" t="str">
        <f aca="false">ASC(E1202)</f>
        <v>ﾘﾙｿﾞｰﾙ</v>
      </c>
      <c r="P1202" s="16" t="n">
        <f aca="false">N(P1201)+IF($C1202=検索!$B$49,1,0)</f>
        <v>0</v>
      </c>
    </row>
    <row r="1203" customFormat="false" ht="15" hidden="false" customHeight="false" outlineLevel="0" collapsed="false">
      <c r="A1203" s="16" t="s">
        <v>221</v>
      </c>
      <c r="B1203" s="0" t="s">
        <v>2968</v>
      </c>
      <c r="C1203" s="0" t="n">
        <v>119</v>
      </c>
      <c r="D1203" s="0" t="str">
        <f aca="false">IFERROR(VLOOKUP($C1203,薬効分類マスタ!$A$2:$B$180,2,FALSE()),"未登録")</f>
        <v>その他の中枢神経系用薬</v>
      </c>
      <c r="E1203" s="16" t="s">
        <v>2969</v>
      </c>
      <c r="F1203" s="16" t="s">
        <v>681</v>
      </c>
      <c r="G1203" s="16" t="s">
        <v>2970</v>
      </c>
      <c r="H1203" s="16" t="s">
        <v>283</v>
      </c>
      <c r="I1203" s="0" t="n">
        <v>64.2</v>
      </c>
      <c r="J1203" s="16" t="s">
        <v>232</v>
      </c>
      <c r="K1203" s="0" t="str">
        <f aca="false">IFERROR(IF(VLOOKUP($C1203,薬効分類マスタ!$A$2:$E$180,5,FALSE())=0,"",VLOOKUP($C1203,薬効分類マスタ!$A$2:$E$180,5,FALSE())),"")</f>
        <v/>
      </c>
      <c r="L1203" s="17"/>
      <c r="M1203" s="0" t="str">
        <f aca="false">IF($K1203="","",IF($L1203&lt;&gt;"",$L1203,VLOOKUP($C1203,薬効分類マスタ!$A$2:$F$180,6,FALSE())))</f>
        <v/>
      </c>
      <c r="N1203" s="0" t="str">
        <f aca="false">ASC(G1203)</f>
        <v>ｱﾘｾﾌﾟﾄ細粒0.5%</v>
      </c>
      <c r="O1203" s="0" t="str">
        <f aca="false">ASC(E1203)</f>
        <v>ﾄﾞﾈﾍﾟｼﾞﾙ塩酸塩</v>
      </c>
      <c r="P1203" s="16" t="n">
        <f aca="false">N(P1202)+IF($C1203=検索!$B$49,1,0)</f>
        <v>0</v>
      </c>
    </row>
    <row r="1204" customFormat="false" ht="15" hidden="false" customHeight="false" outlineLevel="0" collapsed="false">
      <c r="A1204" s="16" t="s">
        <v>221</v>
      </c>
      <c r="B1204" s="0" t="s">
        <v>2971</v>
      </c>
      <c r="C1204" s="0" t="n">
        <v>119</v>
      </c>
      <c r="D1204" s="0" t="str">
        <f aca="false">IFERROR(VLOOKUP($C1204,薬効分類マスタ!$A$2:$B$180,2,FALSE()),"未登録")</f>
        <v>その他の中枢神経系用薬</v>
      </c>
      <c r="E1204" s="16" t="s">
        <v>2969</v>
      </c>
      <c r="F1204" s="16" t="s">
        <v>681</v>
      </c>
      <c r="G1204" s="16" t="s">
        <v>2972</v>
      </c>
      <c r="H1204" s="16" t="s">
        <v>385</v>
      </c>
      <c r="I1204" s="0" t="n">
        <v>35.9</v>
      </c>
      <c r="J1204" s="16" t="s">
        <v>239</v>
      </c>
      <c r="K1204" s="0" t="str">
        <f aca="false">IFERROR(IF(VLOOKUP($C1204,薬効分類マスタ!$A$2:$E$180,5,FALSE())=0,"",VLOOKUP($C1204,薬効分類マスタ!$A$2:$E$180,5,FALSE())),"")</f>
        <v/>
      </c>
      <c r="L1204" s="17"/>
      <c r="M1204" s="0" t="str">
        <f aca="false">IF($K1204="","",IF($L1204&lt;&gt;"",$L1204,VLOOKUP($C1204,薬効分類マスタ!$A$2:$F$180,6,FALSE())))</f>
        <v/>
      </c>
      <c r="N1204" s="0" t="str">
        <f aca="false">ASC(G1204)</f>
        <v>ﾄﾞﾈﾍﾟｼﾞﾙ塩酸塩細粒0.5%｢ｻﾜｲ｣</v>
      </c>
      <c r="O1204" s="0" t="str">
        <f aca="false">ASC(E1204)</f>
        <v>ﾄﾞﾈﾍﾟｼﾞﾙ塩酸塩</v>
      </c>
      <c r="P1204" s="16" t="n">
        <f aca="false">N(P1203)+IF($C1204=検索!$B$49,1,0)</f>
        <v>0</v>
      </c>
    </row>
    <row r="1205" customFormat="false" ht="15" hidden="false" customHeight="false" outlineLevel="0" collapsed="false">
      <c r="A1205" s="16" t="s">
        <v>221</v>
      </c>
      <c r="B1205" s="0" t="s">
        <v>2973</v>
      </c>
      <c r="C1205" s="0" t="n">
        <v>119</v>
      </c>
      <c r="D1205" s="0" t="str">
        <f aca="false">IFERROR(VLOOKUP($C1205,薬効分類マスタ!$A$2:$B$180,2,FALSE()),"未登録")</f>
        <v>その他の中枢神経系用薬</v>
      </c>
      <c r="E1205" s="16" t="s">
        <v>2969</v>
      </c>
      <c r="F1205" s="16" t="s">
        <v>364</v>
      </c>
      <c r="G1205" s="16" t="s">
        <v>2974</v>
      </c>
      <c r="I1205" s="0" t="n">
        <v>10.8</v>
      </c>
      <c r="J1205" s="16" t="s">
        <v>239</v>
      </c>
      <c r="K1205" s="0" t="str">
        <f aca="false">IFERROR(IF(VLOOKUP($C1205,薬効分類マスタ!$A$2:$E$180,5,FALSE())=0,"",VLOOKUP($C1205,薬効分類マスタ!$A$2:$E$180,5,FALSE())),"")</f>
        <v/>
      </c>
      <c r="L1205" s="17"/>
      <c r="M1205" s="0" t="str">
        <f aca="false">IF($K1205="","",IF($L1205&lt;&gt;"",$L1205,VLOOKUP($C1205,薬効分類マスタ!$A$2:$F$180,6,FALSE())))</f>
        <v/>
      </c>
      <c r="N1205" s="0" t="str">
        <f aca="false">ASC(G1205)</f>
        <v>ﾄﾞﾈﾍﾟｼﾞﾙ塩酸塩3mg錠</v>
      </c>
      <c r="O1205" s="0" t="str">
        <f aca="false">ASC(E1205)</f>
        <v>ﾄﾞﾈﾍﾟｼﾞﾙ塩酸塩</v>
      </c>
      <c r="P1205" s="16" t="n">
        <f aca="false">N(P1204)+IF($C1205=検索!$B$49,1,0)</f>
        <v>0</v>
      </c>
    </row>
    <row r="1206" customFormat="false" ht="15" hidden="false" customHeight="false" outlineLevel="0" collapsed="false">
      <c r="A1206" s="16" t="s">
        <v>221</v>
      </c>
      <c r="B1206" s="0" t="s">
        <v>2975</v>
      </c>
      <c r="C1206" s="0" t="n">
        <v>119</v>
      </c>
      <c r="D1206" s="0" t="str">
        <f aca="false">IFERROR(VLOOKUP($C1206,薬効分類マスタ!$A$2:$B$180,2,FALSE()),"未登録")</f>
        <v>その他の中枢神経系用薬</v>
      </c>
      <c r="E1206" s="16" t="s">
        <v>2969</v>
      </c>
      <c r="F1206" s="16" t="s">
        <v>364</v>
      </c>
      <c r="G1206" s="16" t="s">
        <v>2976</v>
      </c>
      <c r="H1206" s="16" t="s">
        <v>283</v>
      </c>
      <c r="I1206" s="0" t="n">
        <v>36.7</v>
      </c>
      <c r="J1206" s="16" t="s">
        <v>232</v>
      </c>
      <c r="K1206" s="0" t="str">
        <f aca="false">IFERROR(IF(VLOOKUP($C1206,薬効分類マスタ!$A$2:$E$180,5,FALSE())=0,"",VLOOKUP($C1206,薬効分類マスタ!$A$2:$E$180,5,FALSE())),"")</f>
        <v/>
      </c>
      <c r="L1206" s="17"/>
      <c r="M1206" s="0" t="str">
        <f aca="false">IF($K1206="","",IF($L1206&lt;&gt;"",$L1206,VLOOKUP($C1206,薬効分類マスタ!$A$2:$F$180,6,FALSE())))</f>
        <v/>
      </c>
      <c r="N1206" s="0" t="str">
        <f aca="false">ASC(G1206)</f>
        <v>ｱﾘｾﾌﾟﾄ錠3mg</v>
      </c>
      <c r="O1206" s="0" t="str">
        <f aca="false">ASC(E1206)</f>
        <v>ﾄﾞﾈﾍﾟｼﾞﾙ塩酸塩</v>
      </c>
      <c r="P1206" s="16" t="n">
        <f aca="false">N(P1205)+IF($C1206=検索!$B$49,1,0)</f>
        <v>0</v>
      </c>
    </row>
    <row r="1207" customFormat="false" ht="15" hidden="false" customHeight="false" outlineLevel="0" collapsed="false">
      <c r="A1207" s="16" t="s">
        <v>221</v>
      </c>
      <c r="B1207" s="0" t="s">
        <v>2977</v>
      </c>
      <c r="C1207" s="0" t="n">
        <v>119</v>
      </c>
      <c r="D1207" s="0" t="str">
        <f aca="false">IFERROR(VLOOKUP($C1207,薬効分類マスタ!$A$2:$B$180,2,FALSE()),"未登録")</f>
        <v>その他の中枢神経系用薬</v>
      </c>
      <c r="E1207" s="16" t="s">
        <v>2969</v>
      </c>
      <c r="F1207" s="16" t="s">
        <v>364</v>
      </c>
      <c r="G1207" s="16" t="s">
        <v>2978</v>
      </c>
      <c r="H1207" s="16" t="s">
        <v>1464</v>
      </c>
      <c r="I1207" s="0" t="n">
        <v>25.2</v>
      </c>
      <c r="J1207" s="16" t="s">
        <v>239</v>
      </c>
      <c r="K1207" s="0" t="str">
        <f aca="false">IFERROR(IF(VLOOKUP($C1207,薬効分類マスタ!$A$2:$E$180,5,FALSE())=0,"",VLOOKUP($C1207,薬効分類マスタ!$A$2:$E$180,5,FALSE())),"")</f>
        <v/>
      </c>
      <c r="L1207" s="17"/>
      <c r="M1207" s="0" t="str">
        <f aca="false">IF($K1207="","",IF($L1207&lt;&gt;"",$L1207,VLOOKUP($C1207,薬効分類マスタ!$A$2:$F$180,6,FALSE())))</f>
        <v/>
      </c>
      <c r="N1207" s="0" t="str">
        <f aca="false">ASC(G1207)</f>
        <v>ﾄﾞﾈﾍﾟｼﾞﾙ塩酸塩錠3mg｢DSEP｣</v>
      </c>
      <c r="O1207" s="0" t="str">
        <f aca="false">ASC(E1207)</f>
        <v>ﾄﾞﾈﾍﾟｼﾞﾙ塩酸塩</v>
      </c>
      <c r="P1207" s="16" t="n">
        <f aca="false">N(P1206)+IF($C1207=検索!$B$49,1,0)</f>
        <v>0</v>
      </c>
    </row>
    <row r="1208" customFormat="false" ht="15" hidden="false" customHeight="false" outlineLevel="0" collapsed="false">
      <c r="A1208" s="16" t="s">
        <v>221</v>
      </c>
      <c r="B1208" s="0" t="s">
        <v>2979</v>
      </c>
      <c r="C1208" s="0" t="n">
        <v>119</v>
      </c>
      <c r="D1208" s="0" t="str">
        <f aca="false">IFERROR(VLOOKUP($C1208,薬効分類マスタ!$A$2:$B$180,2,FALSE()),"未登録")</f>
        <v>その他の中枢神経系用薬</v>
      </c>
      <c r="E1208" s="16" t="s">
        <v>2969</v>
      </c>
      <c r="F1208" s="16" t="s">
        <v>364</v>
      </c>
      <c r="G1208" s="16" t="s">
        <v>2980</v>
      </c>
      <c r="H1208" s="16" t="s">
        <v>568</v>
      </c>
      <c r="I1208" s="0" t="n">
        <v>25.2</v>
      </c>
      <c r="J1208" s="16" t="s">
        <v>239</v>
      </c>
      <c r="K1208" s="0" t="str">
        <f aca="false">IFERROR(IF(VLOOKUP($C1208,薬効分類マスタ!$A$2:$E$180,5,FALSE())=0,"",VLOOKUP($C1208,薬効分類マスタ!$A$2:$E$180,5,FALSE())),"")</f>
        <v/>
      </c>
      <c r="L1208" s="17"/>
      <c r="M1208" s="0" t="str">
        <f aca="false">IF($K1208="","",IF($L1208&lt;&gt;"",$L1208,VLOOKUP($C1208,薬効分類マスタ!$A$2:$F$180,6,FALSE())))</f>
        <v/>
      </c>
      <c r="N1208" s="0" t="str">
        <f aca="false">ASC(G1208)</f>
        <v>ﾄﾞﾈﾍﾟｼﾞﾙ塩酸塩錠3mg｢FFP｣</v>
      </c>
      <c r="O1208" s="0" t="str">
        <f aca="false">ASC(E1208)</f>
        <v>ﾄﾞﾈﾍﾟｼﾞﾙ塩酸塩</v>
      </c>
      <c r="P1208" s="16" t="n">
        <f aca="false">N(P1207)+IF($C1208=検索!$B$49,1,0)</f>
        <v>0</v>
      </c>
    </row>
    <row r="1209" customFormat="false" ht="15" hidden="false" customHeight="false" outlineLevel="0" collapsed="false">
      <c r="A1209" s="16" t="s">
        <v>221</v>
      </c>
      <c r="B1209" s="0" t="s">
        <v>2981</v>
      </c>
      <c r="C1209" s="0" t="n">
        <v>119</v>
      </c>
      <c r="D1209" s="0" t="str">
        <f aca="false">IFERROR(VLOOKUP($C1209,薬効分類マスタ!$A$2:$B$180,2,FALSE()),"未登録")</f>
        <v>その他の中枢神経系用薬</v>
      </c>
      <c r="E1209" s="16" t="s">
        <v>2969</v>
      </c>
      <c r="F1209" s="16" t="s">
        <v>364</v>
      </c>
      <c r="G1209" s="16" t="s">
        <v>2982</v>
      </c>
      <c r="H1209" s="16" t="s">
        <v>347</v>
      </c>
      <c r="I1209" s="0" t="n">
        <v>25.2</v>
      </c>
      <c r="J1209" s="16" t="s">
        <v>239</v>
      </c>
      <c r="K1209" s="0" t="str">
        <f aca="false">IFERROR(IF(VLOOKUP($C1209,薬効分類マスタ!$A$2:$E$180,5,FALSE())=0,"",VLOOKUP($C1209,薬効分類マスタ!$A$2:$E$180,5,FALSE())),"")</f>
        <v/>
      </c>
      <c r="L1209" s="17"/>
      <c r="M1209" s="0" t="str">
        <f aca="false">IF($K1209="","",IF($L1209&lt;&gt;"",$L1209,VLOOKUP($C1209,薬効分類マスタ!$A$2:$F$180,6,FALSE())))</f>
        <v/>
      </c>
      <c r="N1209" s="0" t="str">
        <f aca="false">ASC(G1209)</f>
        <v>ﾄﾞﾈﾍﾟｼﾞﾙ塩酸塩錠3mg｢TSU｣</v>
      </c>
      <c r="O1209" s="0" t="str">
        <f aca="false">ASC(E1209)</f>
        <v>ﾄﾞﾈﾍﾟｼﾞﾙ塩酸塩</v>
      </c>
      <c r="P1209" s="16" t="n">
        <f aca="false">N(P1208)+IF($C1209=検索!$B$49,1,0)</f>
        <v>0</v>
      </c>
    </row>
    <row r="1210" customFormat="false" ht="15" hidden="false" customHeight="false" outlineLevel="0" collapsed="false">
      <c r="A1210" s="16" t="s">
        <v>221</v>
      </c>
      <c r="B1210" s="0" t="s">
        <v>2983</v>
      </c>
      <c r="C1210" s="0" t="n">
        <v>119</v>
      </c>
      <c r="D1210" s="0" t="str">
        <f aca="false">IFERROR(VLOOKUP($C1210,薬効分類マスタ!$A$2:$B$180,2,FALSE()),"未登録")</f>
        <v>その他の中枢神経系用薬</v>
      </c>
      <c r="E1210" s="16" t="s">
        <v>2969</v>
      </c>
      <c r="F1210" s="16" t="s">
        <v>364</v>
      </c>
      <c r="G1210" s="16" t="s">
        <v>2984</v>
      </c>
      <c r="H1210" s="16" t="s">
        <v>1300</v>
      </c>
      <c r="I1210" s="0" t="n">
        <v>25.2</v>
      </c>
      <c r="J1210" s="16" t="s">
        <v>239</v>
      </c>
      <c r="K1210" s="0" t="str">
        <f aca="false">IFERROR(IF(VLOOKUP($C1210,薬効分類マスタ!$A$2:$E$180,5,FALSE())=0,"",VLOOKUP($C1210,薬効分類マスタ!$A$2:$E$180,5,FALSE())),"")</f>
        <v/>
      </c>
      <c r="L1210" s="17"/>
      <c r="M1210" s="0" t="str">
        <f aca="false">IF($K1210="","",IF($L1210&lt;&gt;"",$L1210,VLOOKUP($C1210,薬効分類マスタ!$A$2:$F$180,6,FALSE())))</f>
        <v/>
      </c>
      <c r="N1210" s="0" t="str">
        <f aca="false">ASC(G1210)</f>
        <v>ﾄﾞﾈﾍﾟｼﾞﾙ塩酸塩錠3mg｢ｵｰﾊﾗ｣</v>
      </c>
      <c r="O1210" s="0" t="str">
        <f aca="false">ASC(E1210)</f>
        <v>ﾄﾞﾈﾍﾟｼﾞﾙ塩酸塩</v>
      </c>
      <c r="P1210" s="16" t="n">
        <f aca="false">N(P1209)+IF($C1210=検索!$B$49,1,0)</f>
        <v>0</v>
      </c>
    </row>
    <row r="1211" customFormat="false" ht="15" hidden="false" customHeight="false" outlineLevel="0" collapsed="false">
      <c r="A1211" s="16" t="s">
        <v>221</v>
      </c>
      <c r="B1211" s="0" t="s">
        <v>2985</v>
      </c>
      <c r="C1211" s="0" t="n">
        <v>119</v>
      </c>
      <c r="D1211" s="0" t="str">
        <f aca="false">IFERROR(VLOOKUP($C1211,薬効分類マスタ!$A$2:$B$180,2,FALSE()),"未登録")</f>
        <v>その他の中枢神経系用薬</v>
      </c>
      <c r="E1211" s="16" t="s">
        <v>2969</v>
      </c>
      <c r="F1211" s="16" t="s">
        <v>364</v>
      </c>
      <c r="G1211" s="16" t="s">
        <v>2986</v>
      </c>
      <c r="H1211" s="16" t="s">
        <v>601</v>
      </c>
      <c r="I1211" s="0" t="n">
        <v>25.2</v>
      </c>
      <c r="J1211" s="16" t="s">
        <v>239</v>
      </c>
      <c r="K1211" s="0" t="str">
        <f aca="false">IFERROR(IF(VLOOKUP($C1211,薬効分類マスタ!$A$2:$E$180,5,FALSE())=0,"",VLOOKUP($C1211,薬効分類マスタ!$A$2:$E$180,5,FALSE())),"")</f>
        <v/>
      </c>
      <c r="L1211" s="17"/>
      <c r="M1211" s="0" t="str">
        <f aca="false">IF($K1211="","",IF($L1211&lt;&gt;"",$L1211,VLOOKUP($C1211,薬効分類マスタ!$A$2:$F$180,6,FALSE())))</f>
        <v/>
      </c>
      <c r="N1211" s="0" t="str">
        <f aca="false">ASC(G1211)</f>
        <v>ﾄﾞﾈﾍﾟｼﾞﾙ塩酸塩錠3mg｢杏林｣</v>
      </c>
      <c r="O1211" s="0" t="str">
        <f aca="false">ASC(E1211)</f>
        <v>ﾄﾞﾈﾍﾟｼﾞﾙ塩酸塩</v>
      </c>
      <c r="P1211" s="16" t="n">
        <f aca="false">N(P1210)+IF($C1211=検索!$B$49,1,0)</f>
        <v>0</v>
      </c>
    </row>
    <row r="1212" customFormat="false" ht="15" hidden="false" customHeight="false" outlineLevel="0" collapsed="false">
      <c r="A1212" s="16" t="s">
        <v>221</v>
      </c>
      <c r="B1212" s="0" t="s">
        <v>2987</v>
      </c>
      <c r="C1212" s="0" t="n">
        <v>119</v>
      </c>
      <c r="D1212" s="0" t="str">
        <f aca="false">IFERROR(VLOOKUP($C1212,薬効分類マスタ!$A$2:$B$180,2,FALSE()),"未登録")</f>
        <v>その他の中枢神経系用薬</v>
      </c>
      <c r="E1212" s="16" t="s">
        <v>2969</v>
      </c>
      <c r="F1212" s="16" t="s">
        <v>364</v>
      </c>
      <c r="G1212" s="16" t="s">
        <v>2988</v>
      </c>
      <c r="H1212" s="16" t="s">
        <v>385</v>
      </c>
      <c r="I1212" s="0" t="n">
        <v>25.2</v>
      </c>
      <c r="J1212" s="16" t="s">
        <v>239</v>
      </c>
      <c r="K1212" s="0" t="str">
        <f aca="false">IFERROR(IF(VLOOKUP($C1212,薬効分類マスタ!$A$2:$E$180,5,FALSE())=0,"",VLOOKUP($C1212,薬効分類マスタ!$A$2:$E$180,5,FALSE())),"")</f>
        <v/>
      </c>
      <c r="L1212" s="17"/>
      <c r="M1212" s="0" t="str">
        <f aca="false">IF($K1212="","",IF($L1212&lt;&gt;"",$L1212,VLOOKUP($C1212,薬効分類マスタ!$A$2:$F$180,6,FALSE())))</f>
        <v/>
      </c>
      <c r="N1212" s="0" t="str">
        <f aca="false">ASC(G1212)</f>
        <v>ﾄﾞﾈﾍﾟｼﾞﾙ塩酸塩錠3mg｢ｻﾜｲ｣</v>
      </c>
      <c r="O1212" s="0" t="str">
        <f aca="false">ASC(E1212)</f>
        <v>ﾄﾞﾈﾍﾟｼﾞﾙ塩酸塩</v>
      </c>
      <c r="P1212" s="16" t="n">
        <f aca="false">N(P1211)+IF($C1212=検索!$B$49,1,0)</f>
        <v>0</v>
      </c>
    </row>
    <row r="1213" customFormat="false" ht="15" hidden="false" customHeight="false" outlineLevel="0" collapsed="false">
      <c r="A1213" s="16" t="s">
        <v>221</v>
      </c>
      <c r="B1213" s="0" t="s">
        <v>2989</v>
      </c>
      <c r="C1213" s="0" t="n">
        <v>119</v>
      </c>
      <c r="D1213" s="0" t="str">
        <f aca="false">IFERROR(VLOOKUP($C1213,薬効分類マスタ!$A$2:$B$180,2,FALSE()),"未登録")</f>
        <v>その他の中枢神経系用薬</v>
      </c>
      <c r="E1213" s="16" t="s">
        <v>2969</v>
      </c>
      <c r="F1213" s="16" t="s">
        <v>364</v>
      </c>
      <c r="G1213" s="16" t="s">
        <v>2990</v>
      </c>
      <c r="H1213" s="16" t="s">
        <v>557</v>
      </c>
      <c r="I1213" s="0" t="n">
        <v>25.2</v>
      </c>
      <c r="J1213" s="16" t="s">
        <v>239</v>
      </c>
      <c r="K1213" s="0" t="str">
        <f aca="false">IFERROR(IF(VLOOKUP($C1213,薬効分類マスタ!$A$2:$E$180,5,FALSE())=0,"",VLOOKUP($C1213,薬効分類マスタ!$A$2:$E$180,5,FALSE())),"")</f>
        <v/>
      </c>
      <c r="L1213" s="17"/>
      <c r="M1213" s="0" t="str">
        <f aca="false">IF($K1213="","",IF($L1213&lt;&gt;"",$L1213,VLOOKUP($C1213,薬効分類マスタ!$A$2:$F$180,6,FALSE())))</f>
        <v/>
      </c>
      <c r="N1213" s="0" t="str">
        <f aca="false">ASC(G1213)</f>
        <v>ﾄﾞﾈﾍﾟｼﾞﾙ塩酸塩錠3mg｢ﾀｶﾀ｣</v>
      </c>
      <c r="O1213" s="0" t="str">
        <f aca="false">ASC(E1213)</f>
        <v>ﾄﾞﾈﾍﾟｼﾞﾙ塩酸塩</v>
      </c>
      <c r="P1213" s="16" t="n">
        <f aca="false">N(P1212)+IF($C1213=検索!$B$49,1,0)</f>
        <v>0</v>
      </c>
    </row>
    <row r="1214" customFormat="false" ht="15" hidden="false" customHeight="false" outlineLevel="0" collapsed="false">
      <c r="A1214" s="16" t="s">
        <v>221</v>
      </c>
      <c r="B1214" s="0" t="s">
        <v>2991</v>
      </c>
      <c r="C1214" s="0" t="n">
        <v>119</v>
      </c>
      <c r="D1214" s="0" t="str">
        <f aca="false">IFERROR(VLOOKUP($C1214,薬効分類マスタ!$A$2:$B$180,2,FALSE()),"未登録")</f>
        <v>その他の中枢神経系用薬</v>
      </c>
      <c r="E1214" s="16" t="s">
        <v>2969</v>
      </c>
      <c r="F1214" s="16" t="s">
        <v>364</v>
      </c>
      <c r="G1214" s="16" t="s">
        <v>2992</v>
      </c>
      <c r="H1214" s="16" t="s">
        <v>533</v>
      </c>
      <c r="I1214" s="0" t="n">
        <v>25.2</v>
      </c>
      <c r="J1214" s="16" t="s">
        <v>239</v>
      </c>
      <c r="K1214" s="0" t="str">
        <f aca="false">IFERROR(IF(VLOOKUP($C1214,薬効分類マスタ!$A$2:$E$180,5,FALSE())=0,"",VLOOKUP($C1214,薬効分類マスタ!$A$2:$E$180,5,FALSE())),"")</f>
        <v/>
      </c>
      <c r="L1214" s="17"/>
      <c r="M1214" s="0" t="str">
        <f aca="false">IF($K1214="","",IF($L1214&lt;&gt;"",$L1214,VLOOKUP($C1214,薬効分類マスタ!$A$2:$F$180,6,FALSE())))</f>
        <v/>
      </c>
      <c r="N1214" s="0" t="str">
        <f aca="false">ASC(G1214)</f>
        <v>ﾄﾞﾈﾍﾟｼﾞﾙ塩酸塩錠3mg｢ﾄｰﾜ｣</v>
      </c>
      <c r="O1214" s="0" t="str">
        <f aca="false">ASC(E1214)</f>
        <v>ﾄﾞﾈﾍﾟｼﾞﾙ塩酸塩</v>
      </c>
      <c r="P1214" s="16" t="n">
        <f aca="false">N(P1213)+IF($C1214=検索!$B$49,1,0)</f>
        <v>0</v>
      </c>
    </row>
    <row r="1215" customFormat="false" ht="15" hidden="false" customHeight="false" outlineLevel="0" collapsed="false">
      <c r="A1215" s="16" t="s">
        <v>221</v>
      </c>
      <c r="B1215" s="0" t="s">
        <v>2993</v>
      </c>
      <c r="C1215" s="0" t="n">
        <v>119</v>
      </c>
      <c r="D1215" s="0" t="str">
        <f aca="false">IFERROR(VLOOKUP($C1215,薬効分類マスタ!$A$2:$B$180,2,FALSE()),"未登録")</f>
        <v>その他の中枢神経系用薬</v>
      </c>
      <c r="E1215" s="16" t="s">
        <v>2969</v>
      </c>
      <c r="F1215" s="16" t="s">
        <v>364</v>
      </c>
      <c r="G1215" s="16" t="s">
        <v>2994</v>
      </c>
      <c r="H1215" s="16" t="s">
        <v>536</v>
      </c>
      <c r="I1215" s="0" t="n">
        <v>25.2</v>
      </c>
      <c r="J1215" s="16" t="s">
        <v>239</v>
      </c>
      <c r="K1215" s="0" t="str">
        <f aca="false">IFERROR(IF(VLOOKUP($C1215,薬効分類マスタ!$A$2:$E$180,5,FALSE())=0,"",VLOOKUP($C1215,薬効分類マスタ!$A$2:$E$180,5,FALSE())),"")</f>
        <v/>
      </c>
      <c r="L1215" s="17"/>
      <c r="M1215" s="0" t="str">
        <f aca="false">IF($K1215="","",IF($L1215&lt;&gt;"",$L1215,VLOOKUP($C1215,薬効分類マスタ!$A$2:$F$180,6,FALSE())))</f>
        <v/>
      </c>
      <c r="N1215" s="0" t="str">
        <f aca="false">ASC(G1215)</f>
        <v>ﾄﾞﾈﾍﾟｼﾞﾙ塩酸塩錠3mg｢日医工｣</v>
      </c>
      <c r="O1215" s="0" t="str">
        <f aca="false">ASC(E1215)</f>
        <v>ﾄﾞﾈﾍﾟｼﾞﾙ塩酸塩</v>
      </c>
      <c r="P1215" s="16" t="n">
        <f aca="false">N(P1214)+IF($C1215=検索!$B$49,1,0)</f>
        <v>0</v>
      </c>
    </row>
    <row r="1216" customFormat="false" ht="15" hidden="false" customHeight="false" outlineLevel="0" collapsed="false">
      <c r="A1216" s="16" t="s">
        <v>221</v>
      </c>
      <c r="B1216" s="0" t="s">
        <v>2995</v>
      </c>
      <c r="C1216" s="0" t="n">
        <v>119</v>
      </c>
      <c r="D1216" s="0" t="str">
        <f aca="false">IFERROR(VLOOKUP($C1216,薬効分類マスタ!$A$2:$B$180,2,FALSE()),"未登録")</f>
        <v>その他の中枢神経系用薬</v>
      </c>
      <c r="E1216" s="16" t="s">
        <v>2969</v>
      </c>
      <c r="F1216" s="16" t="s">
        <v>364</v>
      </c>
      <c r="G1216" s="16" t="s">
        <v>2996</v>
      </c>
      <c r="H1216" s="16" t="s">
        <v>606</v>
      </c>
      <c r="I1216" s="0" t="n">
        <v>25.2</v>
      </c>
      <c r="J1216" s="16" t="s">
        <v>239</v>
      </c>
      <c r="K1216" s="0" t="str">
        <f aca="false">IFERROR(IF(VLOOKUP($C1216,薬効分類マスタ!$A$2:$E$180,5,FALSE())=0,"",VLOOKUP($C1216,薬効分類マスタ!$A$2:$E$180,5,FALSE())),"")</f>
        <v/>
      </c>
      <c r="L1216" s="17"/>
      <c r="M1216" s="0" t="str">
        <f aca="false">IF($K1216="","",IF($L1216&lt;&gt;"",$L1216,VLOOKUP($C1216,薬効分類マスタ!$A$2:$F$180,6,FALSE())))</f>
        <v/>
      </c>
      <c r="N1216" s="0" t="str">
        <f aca="false">ASC(G1216)</f>
        <v>ﾄﾞﾈﾍﾟｼﾞﾙ塩酸塩錠3mg｢日新｣</v>
      </c>
      <c r="O1216" s="0" t="str">
        <f aca="false">ASC(E1216)</f>
        <v>ﾄﾞﾈﾍﾟｼﾞﾙ塩酸塩</v>
      </c>
      <c r="P1216" s="16" t="n">
        <f aca="false">N(P1215)+IF($C1216=検索!$B$49,1,0)</f>
        <v>0</v>
      </c>
    </row>
    <row r="1217" customFormat="false" ht="15" hidden="false" customHeight="false" outlineLevel="0" collapsed="false">
      <c r="A1217" s="16" t="s">
        <v>221</v>
      </c>
      <c r="B1217" s="0" t="s">
        <v>2997</v>
      </c>
      <c r="C1217" s="0" t="n">
        <v>119</v>
      </c>
      <c r="D1217" s="0" t="str">
        <f aca="false">IFERROR(VLOOKUP($C1217,薬効分類マスタ!$A$2:$B$180,2,FALSE()),"未登録")</f>
        <v>その他の中枢神経系用薬</v>
      </c>
      <c r="E1217" s="16" t="s">
        <v>2969</v>
      </c>
      <c r="F1217" s="16" t="s">
        <v>364</v>
      </c>
      <c r="G1217" s="16" t="s">
        <v>2998</v>
      </c>
      <c r="H1217" s="16" t="s">
        <v>428</v>
      </c>
      <c r="I1217" s="0" t="n">
        <v>25.2</v>
      </c>
      <c r="J1217" s="16" t="s">
        <v>239</v>
      </c>
      <c r="K1217" s="0" t="str">
        <f aca="false">IFERROR(IF(VLOOKUP($C1217,薬効分類マスタ!$A$2:$E$180,5,FALSE())=0,"",VLOOKUP($C1217,薬効分類マスタ!$A$2:$E$180,5,FALSE())),"")</f>
        <v/>
      </c>
      <c r="L1217" s="17"/>
      <c r="M1217" s="0" t="str">
        <f aca="false">IF($K1217="","",IF($L1217&lt;&gt;"",$L1217,VLOOKUP($C1217,薬効分類マスタ!$A$2:$F$180,6,FALSE())))</f>
        <v/>
      </c>
      <c r="N1217" s="0" t="str">
        <f aca="false">ASC(G1217)</f>
        <v>ﾄﾞﾈﾍﾟｼﾞﾙ塩酸塩錠3mg｢明治｣</v>
      </c>
      <c r="O1217" s="0" t="str">
        <f aca="false">ASC(E1217)</f>
        <v>ﾄﾞﾈﾍﾟｼﾞﾙ塩酸塩</v>
      </c>
      <c r="P1217" s="16" t="n">
        <f aca="false">N(P1216)+IF($C1217=検索!$B$49,1,0)</f>
        <v>0</v>
      </c>
    </row>
    <row r="1218" customFormat="false" ht="15" hidden="false" customHeight="false" outlineLevel="0" collapsed="false">
      <c r="A1218" s="16" t="s">
        <v>221</v>
      </c>
      <c r="B1218" s="0" t="s">
        <v>2999</v>
      </c>
      <c r="C1218" s="0" t="n">
        <v>119</v>
      </c>
      <c r="D1218" s="0" t="str">
        <f aca="false">IFERROR(VLOOKUP($C1218,薬効分類マスタ!$A$2:$B$180,2,FALSE()),"未登録")</f>
        <v>その他の中枢神経系用薬</v>
      </c>
      <c r="E1218" s="16" t="s">
        <v>2969</v>
      </c>
      <c r="F1218" s="16" t="s">
        <v>257</v>
      </c>
      <c r="G1218" s="16" t="s">
        <v>3000</v>
      </c>
      <c r="I1218" s="0" t="n">
        <v>20.5</v>
      </c>
      <c r="J1218" s="16" t="s">
        <v>239</v>
      </c>
      <c r="K1218" s="0" t="str">
        <f aca="false">IFERROR(IF(VLOOKUP($C1218,薬効分類マスタ!$A$2:$E$180,5,FALSE())=0,"",VLOOKUP($C1218,薬効分類マスタ!$A$2:$E$180,5,FALSE())),"")</f>
        <v/>
      </c>
      <c r="L1218" s="17"/>
      <c r="M1218" s="0" t="str">
        <f aca="false">IF($K1218="","",IF($L1218&lt;&gt;"",$L1218,VLOOKUP($C1218,薬効分類マスタ!$A$2:$F$180,6,FALSE())))</f>
        <v/>
      </c>
      <c r="N1218" s="0" t="str">
        <f aca="false">ASC(G1218)</f>
        <v>ﾄﾞﾈﾍﾟｼﾞﾙ塩酸塩5mg錠</v>
      </c>
      <c r="O1218" s="0" t="str">
        <f aca="false">ASC(E1218)</f>
        <v>ﾄﾞﾈﾍﾟｼﾞﾙ塩酸塩</v>
      </c>
      <c r="P1218" s="16" t="n">
        <f aca="false">N(P1217)+IF($C1218=検索!$B$49,1,0)</f>
        <v>0</v>
      </c>
    </row>
    <row r="1219" customFormat="false" ht="15" hidden="false" customHeight="false" outlineLevel="0" collapsed="false">
      <c r="A1219" s="16" t="s">
        <v>221</v>
      </c>
      <c r="B1219" s="0" t="s">
        <v>3001</v>
      </c>
      <c r="C1219" s="0" t="n">
        <v>119</v>
      </c>
      <c r="D1219" s="0" t="str">
        <f aca="false">IFERROR(VLOOKUP($C1219,薬効分類マスタ!$A$2:$B$180,2,FALSE()),"未登録")</f>
        <v>その他の中枢神経系用薬</v>
      </c>
      <c r="E1219" s="16" t="s">
        <v>2969</v>
      </c>
      <c r="F1219" s="16" t="s">
        <v>257</v>
      </c>
      <c r="G1219" s="16" t="s">
        <v>3002</v>
      </c>
      <c r="H1219" s="16" t="s">
        <v>283</v>
      </c>
      <c r="I1219" s="0" t="n">
        <v>53.1</v>
      </c>
      <c r="J1219" s="16" t="s">
        <v>232</v>
      </c>
      <c r="K1219" s="0" t="str">
        <f aca="false">IFERROR(IF(VLOOKUP($C1219,薬効分類マスタ!$A$2:$E$180,5,FALSE())=0,"",VLOOKUP($C1219,薬効分類マスタ!$A$2:$E$180,5,FALSE())),"")</f>
        <v/>
      </c>
      <c r="L1219" s="17"/>
      <c r="M1219" s="0" t="str">
        <f aca="false">IF($K1219="","",IF($L1219&lt;&gt;"",$L1219,VLOOKUP($C1219,薬効分類マスタ!$A$2:$F$180,6,FALSE())))</f>
        <v/>
      </c>
      <c r="N1219" s="0" t="str">
        <f aca="false">ASC(G1219)</f>
        <v>ｱﾘｾﾌﾟﾄ錠5mg</v>
      </c>
      <c r="O1219" s="0" t="str">
        <f aca="false">ASC(E1219)</f>
        <v>ﾄﾞﾈﾍﾟｼﾞﾙ塩酸塩</v>
      </c>
      <c r="P1219" s="16" t="n">
        <f aca="false">N(P1218)+IF($C1219=検索!$B$49,1,0)</f>
        <v>0</v>
      </c>
    </row>
    <row r="1220" customFormat="false" ht="15" hidden="false" customHeight="false" outlineLevel="0" collapsed="false">
      <c r="A1220" s="16" t="s">
        <v>221</v>
      </c>
      <c r="B1220" s="0" t="s">
        <v>3003</v>
      </c>
      <c r="C1220" s="0" t="n">
        <v>119</v>
      </c>
      <c r="D1220" s="0" t="str">
        <f aca="false">IFERROR(VLOOKUP($C1220,薬効分類マスタ!$A$2:$B$180,2,FALSE()),"未登録")</f>
        <v>その他の中枢神経系用薬</v>
      </c>
      <c r="E1220" s="16" t="s">
        <v>2969</v>
      </c>
      <c r="F1220" s="16" t="s">
        <v>257</v>
      </c>
      <c r="G1220" s="16" t="s">
        <v>3004</v>
      </c>
      <c r="H1220" s="16" t="s">
        <v>1464</v>
      </c>
      <c r="I1220" s="0" t="n">
        <v>37.8</v>
      </c>
      <c r="J1220" s="16" t="s">
        <v>239</v>
      </c>
      <c r="K1220" s="0" t="str">
        <f aca="false">IFERROR(IF(VLOOKUP($C1220,薬効分類マスタ!$A$2:$E$180,5,FALSE())=0,"",VLOOKUP($C1220,薬効分類マスタ!$A$2:$E$180,5,FALSE())),"")</f>
        <v/>
      </c>
      <c r="L1220" s="17"/>
      <c r="M1220" s="0" t="str">
        <f aca="false">IF($K1220="","",IF($L1220&lt;&gt;"",$L1220,VLOOKUP($C1220,薬効分類マスタ!$A$2:$F$180,6,FALSE())))</f>
        <v/>
      </c>
      <c r="N1220" s="0" t="str">
        <f aca="false">ASC(G1220)</f>
        <v>ﾄﾞﾈﾍﾟｼﾞﾙ塩酸塩錠5mg｢DSEP｣</v>
      </c>
      <c r="O1220" s="0" t="str">
        <f aca="false">ASC(E1220)</f>
        <v>ﾄﾞﾈﾍﾟｼﾞﾙ塩酸塩</v>
      </c>
      <c r="P1220" s="16" t="n">
        <f aca="false">N(P1219)+IF($C1220=検索!$B$49,1,0)</f>
        <v>0</v>
      </c>
    </row>
    <row r="1221" customFormat="false" ht="15" hidden="false" customHeight="false" outlineLevel="0" collapsed="false">
      <c r="A1221" s="16" t="s">
        <v>221</v>
      </c>
      <c r="B1221" s="0" t="s">
        <v>3005</v>
      </c>
      <c r="C1221" s="0" t="n">
        <v>119</v>
      </c>
      <c r="D1221" s="0" t="str">
        <f aca="false">IFERROR(VLOOKUP($C1221,薬効分類マスタ!$A$2:$B$180,2,FALSE()),"未登録")</f>
        <v>その他の中枢神経系用薬</v>
      </c>
      <c r="E1221" s="16" t="s">
        <v>2969</v>
      </c>
      <c r="F1221" s="16" t="s">
        <v>257</v>
      </c>
      <c r="G1221" s="16" t="s">
        <v>3006</v>
      </c>
      <c r="H1221" s="16" t="s">
        <v>568</v>
      </c>
      <c r="I1221" s="0" t="n">
        <v>37.8</v>
      </c>
      <c r="J1221" s="16" t="s">
        <v>239</v>
      </c>
      <c r="K1221" s="0" t="str">
        <f aca="false">IFERROR(IF(VLOOKUP($C1221,薬効分類マスタ!$A$2:$E$180,5,FALSE())=0,"",VLOOKUP($C1221,薬効分類マスタ!$A$2:$E$180,5,FALSE())),"")</f>
        <v/>
      </c>
      <c r="L1221" s="17"/>
      <c r="M1221" s="0" t="str">
        <f aca="false">IF($K1221="","",IF($L1221&lt;&gt;"",$L1221,VLOOKUP($C1221,薬効分類マスタ!$A$2:$F$180,6,FALSE())))</f>
        <v/>
      </c>
      <c r="N1221" s="0" t="str">
        <f aca="false">ASC(G1221)</f>
        <v>ﾄﾞﾈﾍﾟｼﾞﾙ塩酸塩錠5mg｢FFP｣</v>
      </c>
      <c r="O1221" s="0" t="str">
        <f aca="false">ASC(E1221)</f>
        <v>ﾄﾞﾈﾍﾟｼﾞﾙ塩酸塩</v>
      </c>
      <c r="P1221" s="16" t="n">
        <f aca="false">N(P1220)+IF($C1221=検索!$B$49,1,0)</f>
        <v>0</v>
      </c>
    </row>
    <row r="1222" customFormat="false" ht="15" hidden="false" customHeight="false" outlineLevel="0" collapsed="false">
      <c r="A1222" s="16" t="s">
        <v>221</v>
      </c>
      <c r="B1222" s="0" t="s">
        <v>3007</v>
      </c>
      <c r="C1222" s="0" t="n">
        <v>119</v>
      </c>
      <c r="D1222" s="0" t="str">
        <f aca="false">IFERROR(VLOOKUP($C1222,薬効分類マスタ!$A$2:$B$180,2,FALSE()),"未登録")</f>
        <v>その他の中枢神経系用薬</v>
      </c>
      <c r="E1222" s="16" t="s">
        <v>2969</v>
      </c>
      <c r="F1222" s="16" t="s">
        <v>257</v>
      </c>
      <c r="G1222" s="16" t="s">
        <v>3008</v>
      </c>
      <c r="H1222" s="16" t="s">
        <v>1300</v>
      </c>
      <c r="I1222" s="0" t="n">
        <v>37.8</v>
      </c>
      <c r="J1222" s="16" t="s">
        <v>239</v>
      </c>
      <c r="K1222" s="0" t="str">
        <f aca="false">IFERROR(IF(VLOOKUP($C1222,薬効分類マスタ!$A$2:$E$180,5,FALSE())=0,"",VLOOKUP($C1222,薬効分類マスタ!$A$2:$E$180,5,FALSE())),"")</f>
        <v/>
      </c>
      <c r="L1222" s="17"/>
      <c r="M1222" s="0" t="str">
        <f aca="false">IF($K1222="","",IF($L1222&lt;&gt;"",$L1222,VLOOKUP($C1222,薬効分類マスタ!$A$2:$F$180,6,FALSE())))</f>
        <v/>
      </c>
      <c r="N1222" s="0" t="str">
        <f aca="false">ASC(G1222)</f>
        <v>ﾄﾞﾈﾍﾟｼﾞﾙ塩酸塩錠5mg｢ｵｰﾊﾗ｣</v>
      </c>
      <c r="O1222" s="0" t="str">
        <f aca="false">ASC(E1222)</f>
        <v>ﾄﾞﾈﾍﾟｼﾞﾙ塩酸塩</v>
      </c>
      <c r="P1222" s="16" t="n">
        <f aca="false">N(P1221)+IF($C1222=検索!$B$49,1,0)</f>
        <v>0</v>
      </c>
    </row>
    <row r="1223" customFormat="false" ht="15" hidden="false" customHeight="false" outlineLevel="0" collapsed="false">
      <c r="A1223" s="16" t="s">
        <v>221</v>
      </c>
      <c r="B1223" s="0" t="s">
        <v>3009</v>
      </c>
      <c r="C1223" s="0" t="n">
        <v>119</v>
      </c>
      <c r="D1223" s="0" t="str">
        <f aca="false">IFERROR(VLOOKUP($C1223,薬効分類マスタ!$A$2:$B$180,2,FALSE()),"未登録")</f>
        <v>その他の中枢神経系用薬</v>
      </c>
      <c r="E1223" s="16" t="s">
        <v>2969</v>
      </c>
      <c r="F1223" s="16" t="s">
        <v>257</v>
      </c>
      <c r="G1223" s="16" t="s">
        <v>3010</v>
      </c>
      <c r="H1223" s="16" t="s">
        <v>601</v>
      </c>
      <c r="I1223" s="0" t="n">
        <v>37.8</v>
      </c>
      <c r="J1223" s="16" t="s">
        <v>239</v>
      </c>
      <c r="K1223" s="0" t="str">
        <f aca="false">IFERROR(IF(VLOOKUP($C1223,薬効分類マスタ!$A$2:$E$180,5,FALSE())=0,"",VLOOKUP($C1223,薬効分類マスタ!$A$2:$E$180,5,FALSE())),"")</f>
        <v/>
      </c>
      <c r="L1223" s="17"/>
      <c r="M1223" s="0" t="str">
        <f aca="false">IF($K1223="","",IF($L1223&lt;&gt;"",$L1223,VLOOKUP($C1223,薬効分類マスタ!$A$2:$F$180,6,FALSE())))</f>
        <v/>
      </c>
      <c r="N1223" s="0" t="str">
        <f aca="false">ASC(G1223)</f>
        <v>ﾄﾞﾈﾍﾟｼﾞﾙ塩酸塩錠5mg｢杏林｣</v>
      </c>
      <c r="O1223" s="0" t="str">
        <f aca="false">ASC(E1223)</f>
        <v>ﾄﾞﾈﾍﾟｼﾞﾙ塩酸塩</v>
      </c>
      <c r="P1223" s="16" t="n">
        <f aca="false">N(P1222)+IF($C1223=検索!$B$49,1,0)</f>
        <v>0</v>
      </c>
    </row>
    <row r="1224" customFormat="false" ht="15" hidden="false" customHeight="false" outlineLevel="0" collapsed="false">
      <c r="A1224" s="16" t="s">
        <v>221</v>
      </c>
      <c r="B1224" s="0" t="s">
        <v>3011</v>
      </c>
      <c r="C1224" s="0" t="n">
        <v>119</v>
      </c>
      <c r="D1224" s="0" t="str">
        <f aca="false">IFERROR(VLOOKUP($C1224,薬効分類マスタ!$A$2:$B$180,2,FALSE()),"未登録")</f>
        <v>その他の中枢神経系用薬</v>
      </c>
      <c r="E1224" s="16" t="s">
        <v>2969</v>
      </c>
      <c r="F1224" s="16" t="s">
        <v>257</v>
      </c>
      <c r="G1224" s="16" t="s">
        <v>3012</v>
      </c>
      <c r="H1224" s="16" t="s">
        <v>385</v>
      </c>
      <c r="I1224" s="0" t="n">
        <v>37.8</v>
      </c>
      <c r="J1224" s="16" t="s">
        <v>239</v>
      </c>
      <c r="K1224" s="0" t="str">
        <f aca="false">IFERROR(IF(VLOOKUP($C1224,薬効分類マスタ!$A$2:$E$180,5,FALSE())=0,"",VLOOKUP($C1224,薬効分類マスタ!$A$2:$E$180,5,FALSE())),"")</f>
        <v/>
      </c>
      <c r="L1224" s="17"/>
      <c r="M1224" s="0" t="str">
        <f aca="false">IF($K1224="","",IF($L1224&lt;&gt;"",$L1224,VLOOKUP($C1224,薬効分類マスタ!$A$2:$F$180,6,FALSE())))</f>
        <v/>
      </c>
      <c r="N1224" s="0" t="str">
        <f aca="false">ASC(G1224)</f>
        <v>ﾄﾞﾈﾍﾟｼﾞﾙ塩酸塩錠5mg｢ｻﾜｲ｣</v>
      </c>
      <c r="O1224" s="0" t="str">
        <f aca="false">ASC(E1224)</f>
        <v>ﾄﾞﾈﾍﾟｼﾞﾙ塩酸塩</v>
      </c>
      <c r="P1224" s="16" t="n">
        <f aca="false">N(P1223)+IF($C1224=検索!$B$49,1,0)</f>
        <v>0</v>
      </c>
    </row>
    <row r="1225" customFormat="false" ht="15" hidden="false" customHeight="false" outlineLevel="0" collapsed="false">
      <c r="A1225" s="16" t="s">
        <v>221</v>
      </c>
      <c r="B1225" s="0" t="s">
        <v>3013</v>
      </c>
      <c r="C1225" s="0" t="n">
        <v>119</v>
      </c>
      <c r="D1225" s="0" t="str">
        <f aca="false">IFERROR(VLOOKUP($C1225,薬効分類マスタ!$A$2:$B$180,2,FALSE()),"未登録")</f>
        <v>その他の中枢神経系用薬</v>
      </c>
      <c r="E1225" s="16" t="s">
        <v>2969</v>
      </c>
      <c r="F1225" s="16" t="s">
        <v>257</v>
      </c>
      <c r="G1225" s="16" t="s">
        <v>3014</v>
      </c>
      <c r="H1225" s="16" t="s">
        <v>557</v>
      </c>
      <c r="I1225" s="0" t="n">
        <v>37.8</v>
      </c>
      <c r="J1225" s="16" t="s">
        <v>239</v>
      </c>
      <c r="K1225" s="0" t="str">
        <f aca="false">IFERROR(IF(VLOOKUP($C1225,薬効分類マスタ!$A$2:$E$180,5,FALSE())=0,"",VLOOKUP($C1225,薬効分類マスタ!$A$2:$E$180,5,FALSE())),"")</f>
        <v/>
      </c>
      <c r="L1225" s="17"/>
      <c r="M1225" s="0" t="str">
        <f aca="false">IF($K1225="","",IF($L1225&lt;&gt;"",$L1225,VLOOKUP($C1225,薬効分類マスタ!$A$2:$F$180,6,FALSE())))</f>
        <v/>
      </c>
      <c r="N1225" s="0" t="str">
        <f aca="false">ASC(G1225)</f>
        <v>ﾄﾞﾈﾍﾟｼﾞﾙ塩酸塩錠5mg｢ﾀｶﾀ｣</v>
      </c>
      <c r="O1225" s="0" t="str">
        <f aca="false">ASC(E1225)</f>
        <v>ﾄﾞﾈﾍﾟｼﾞﾙ塩酸塩</v>
      </c>
      <c r="P1225" s="16" t="n">
        <f aca="false">N(P1224)+IF($C1225=検索!$B$49,1,0)</f>
        <v>0</v>
      </c>
    </row>
    <row r="1226" customFormat="false" ht="15" hidden="false" customHeight="false" outlineLevel="0" collapsed="false">
      <c r="A1226" s="16" t="s">
        <v>221</v>
      </c>
      <c r="B1226" s="0" t="s">
        <v>3015</v>
      </c>
      <c r="C1226" s="0" t="n">
        <v>119</v>
      </c>
      <c r="D1226" s="0" t="str">
        <f aca="false">IFERROR(VLOOKUP($C1226,薬効分類マスタ!$A$2:$B$180,2,FALSE()),"未登録")</f>
        <v>その他の中枢神経系用薬</v>
      </c>
      <c r="E1226" s="16" t="s">
        <v>2969</v>
      </c>
      <c r="F1226" s="16" t="s">
        <v>257</v>
      </c>
      <c r="G1226" s="16" t="s">
        <v>3016</v>
      </c>
      <c r="H1226" s="16" t="s">
        <v>533</v>
      </c>
      <c r="I1226" s="0" t="n">
        <v>37.8</v>
      </c>
      <c r="J1226" s="16" t="s">
        <v>239</v>
      </c>
      <c r="K1226" s="0" t="str">
        <f aca="false">IFERROR(IF(VLOOKUP($C1226,薬効分類マスタ!$A$2:$E$180,5,FALSE())=0,"",VLOOKUP($C1226,薬効分類マスタ!$A$2:$E$180,5,FALSE())),"")</f>
        <v/>
      </c>
      <c r="L1226" s="17"/>
      <c r="M1226" s="0" t="str">
        <f aca="false">IF($K1226="","",IF($L1226&lt;&gt;"",$L1226,VLOOKUP($C1226,薬効分類マスタ!$A$2:$F$180,6,FALSE())))</f>
        <v/>
      </c>
      <c r="N1226" s="0" t="str">
        <f aca="false">ASC(G1226)</f>
        <v>ﾄﾞﾈﾍﾟｼﾞﾙ塩酸塩錠5mg｢ﾄｰﾜ｣</v>
      </c>
      <c r="O1226" s="0" t="str">
        <f aca="false">ASC(E1226)</f>
        <v>ﾄﾞﾈﾍﾟｼﾞﾙ塩酸塩</v>
      </c>
      <c r="P1226" s="16" t="n">
        <f aca="false">N(P1225)+IF($C1226=検索!$B$49,1,0)</f>
        <v>0</v>
      </c>
    </row>
    <row r="1227" customFormat="false" ht="15" hidden="false" customHeight="false" outlineLevel="0" collapsed="false">
      <c r="A1227" s="16" t="s">
        <v>221</v>
      </c>
      <c r="B1227" s="0" t="s">
        <v>3017</v>
      </c>
      <c r="C1227" s="0" t="n">
        <v>119</v>
      </c>
      <c r="D1227" s="0" t="str">
        <f aca="false">IFERROR(VLOOKUP($C1227,薬効分類マスタ!$A$2:$B$180,2,FALSE()),"未登録")</f>
        <v>その他の中枢神経系用薬</v>
      </c>
      <c r="E1227" s="16" t="s">
        <v>2969</v>
      </c>
      <c r="F1227" s="16" t="s">
        <v>257</v>
      </c>
      <c r="G1227" s="16" t="s">
        <v>3018</v>
      </c>
      <c r="H1227" s="16" t="s">
        <v>606</v>
      </c>
      <c r="I1227" s="0" t="n">
        <v>37.8</v>
      </c>
      <c r="J1227" s="16" t="s">
        <v>239</v>
      </c>
      <c r="K1227" s="0" t="str">
        <f aca="false">IFERROR(IF(VLOOKUP($C1227,薬効分類マスタ!$A$2:$E$180,5,FALSE())=0,"",VLOOKUP($C1227,薬効分類マスタ!$A$2:$E$180,5,FALSE())),"")</f>
        <v/>
      </c>
      <c r="L1227" s="17"/>
      <c r="M1227" s="0" t="str">
        <f aca="false">IF($K1227="","",IF($L1227&lt;&gt;"",$L1227,VLOOKUP($C1227,薬効分類マスタ!$A$2:$F$180,6,FALSE())))</f>
        <v/>
      </c>
      <c r="N1227" s="0" t="str">
        <f aca="false">ASC(G1227)</f>
        <v>ﾄﾞﾈﾍﾟｼﾞﾙ塩酸塩錠5mg｢日新｣</v>
      </c>
      <c r="O1227" s="0" t="str">
        <f aca="false">ASC(E1227)</f>
        <v>ﾄﾞﾈﾍﾟｼﾞﾙ塩酸塩</v>
      </c>
      <c r="P1227" s="16" t="n">
        <f aca="false">N(P1226)+IF($C1227=検索!$B$49,1,0)</f>
        <v>0</v>
      </c>
    </row>
    <row r="1228" customFormat="false" ht="15" hidden="false" customHeight="false" outlineLevel="0" collapsed="false">
      <c r="A1228" s="16" t="s">
        <v>221</v>
      </c>
      <c r="B1228" s="0" t="s">
        <v>3019</v>
      </c>
      <c r="C1228" s="0" t="n">
        <v>119</v>
      </c>
      <c r="D1228" s="0" t="str">
        <f aca="false">IFERROR(VLOOKUP($C1228,薬効分類マスタ!$A$2:$B$180,2,FALSE()),"未登録")</f>
        <v>その他の中枢神経系用薬</v>
      </c>
      <c r="E1228" s="16" t="s">
        <v>2969</v>
      </c>
      <c r="F1228" s="16" t="s">
        <v>257</v>
      </c>
      <c r="G1228" s="16" t="s">
        <v>3020</v>
      </c>
      <c r="H1228" s="16" t="s">
        <v>428</v>
      </c>
      <c r="I1228" s="0" t="n">
        <v>37.8</v>
      </c>
      <c r="J1228" s="16" t="s">
        <v>239</v>
      </c>
      <c r="K1228" s="0" t="str">
        <f aca="false">IFERROR(IF(VLOOKUP($C1228,薬効分類マスタ!$A$2:$E$180,5,FALSE())=0,"",VLOOKUP($C1228,薬効分類マスタ!$A$2:$E$180,5,FALSE())),"")</f>
        <v/>
      </c>
      <c r="L1228" s="17"/>
      <c r="M1228" s="0" t="str">
        <f aca="false">IF($K1228="","",IF($L1228&lt;&gt;"",$L1228,VLOOKUP($C1228,薬効分類マスタ!$A$2:$F$180,6,FALSE())))</f>
        <v/>
      </c>
      <c r="N1228" s="0" t="str">
        <f aca="false">ASC(G1228)</f>
        <v>ﾄﾞﾈﾍﾟｼﾞﾙ塩酸塩錠5mg｢明治｣</v>
      </c>
      <c r="O1228" s="0" t="str">
        <f aca="false">ASC(E1228)</f>
        <v>ﾄﾞﾈﾍﾟｼﾞﾙ塩酸塩</v>
      </c>
      <c r="P1228" s="16" t="n">
        <f aca="false">N(P1227)+IF($C1228=検索!$B$49,1,0)</f>
        <v>0</v>
      </c>
    </row>
    <row r="1229" customFormat="false" ht="15" hidden="false" customHeight="false" outlineLevel="0" collapsed="false">
      <c r="A1229" s="16" t="s">
        <v>221</v>
      </c>
      <c r="B1229" s="0" t="s">
        <v>3021</v>
      </c>
      <c r="C1229" s="0" t="n">
        <v>119</v>
      </c>
      <c r="D1229" s="0" t="str">
        <f aca="false">IFERROR(VLOOKUP($C1229,薬効分類マスタ!$A$2:$B$180,2,FALSE()),"未登録")</f>
        <v>その他の中枢神経系用薬</v>
      </c>
      <c r="E1229" s="16" t="s">
        <v>2969</v>
      </c>
      <c r="F1229" s="16" t="s">
        <v>364</v>
      </c>
      <c r="G1229" s="16" t="s">
        <v>3022</v>
      </c>
      <c r="I1229" s="0" t="n">
        <v>10.8</v>
      </c>
      <c r="J1229" s="16" t="s">
        <v>239</v>
      </c>
      <c r="K1229" s="0" t="str">
        <f aca="false">IFERROR(IF(VLOOKUP($C1229,薬効分類マスタ!$A$2:$E$180,5,FALSE())=0,"",VLOOKUP($C1229,薬効分類マスタ!$A$2:$E$180,5,FALSE())),"")</f>
        <v/>
      </c>
      <c r="L1229" s="17"/>
      <c r="M1229" s="0" t="str">
        <f aca="false">IF($K1229="","",IF($L1229&lt;&gt;"",$L1229,VLOOKUP($C1229,薬効分類マスタ!$A$2:$F$180,6,FALSE())))</f>
        <v/>
      </c>
      <c r="N1229" s="0" t="str">
        <f aca="false">ASC(G1229)</f>
        <v>ﾄﾞﾈﾍﾟｼﾞﾙ塩酸塩3mg口腔内崩壊錠</v>
      </c>
      <c r="O1229" s="0" t="str">
        <f aca="false">ASC(E1229)</f>
        <v>ﾄﾞﾈﾍﾟｼﾞﾙ塩酸塩</v>
      </c>
      <c r="P1229" s="16" t="n">
        <f aca="false">N(P1228)+IF($C1229=検索!$B$49,1,0)</f>
        <v>0</v>
      </c>
    </row>
    <row r="1230" customFormat="false" ht="15" hidden="false" customHeight="false" outlineLevel="0" collapsed="false">
      <c r="A1230" s="16" t="s">
        <v>221</v>
      </c>
      <c r="B1230" s="0" t="s">
        <v>3023</v>
      </c>
      <c r="C1230" s="0" t="n">
        <v>119</v>
      </c>
      <c r="D1230" s="0" t="str">
        <f aca="false">IFERROR(VLOOKUP($C1230,薬効分類マスタ!$A$2:$B$180,2,FALSE()),"未登録")</f>
        <v>その他の中枢神経系用薬</v>
      </c>
      <c r="E1230" s="16" t="s">
        <v>2969</v>
      </c>
      <c r="F1230" s="16" t="s">
        <v>364</v>
      </c>
      <c r="G1230" s="16" t="s">
        <v>3024</v>
      </c>
      <c r="H1230" s="16" t="s">
        <v>283</v>
      </c>
      <c r="I1230" s="0" t="n">
        <v>36.7</v>
      </c>
      <c r="J1230" s="16" t="s">
        <v>232</v>
      </c>
      <c r="K1230" s="0" t="str">
        <f aca="false">IFERROR(IF(VLOOKUP($C1230,薬効分類マスタ!$A$2:$E$180,5,FALSE())=0,"",VLOOKUP($C1230,薬効分類マスタ!$A$2:$E$180,5,FALSE())),"")</f>
        <v/>
      </c>
      <c r="L1230" s="17"/>
      <c r="M1230" s="0" t="str">
        <f aca="false">IF($K1230="","",IF($L1230&lt;&gt;"",$L1230,VLOOKUP($C1230,薬効分類マスタ!$A$2:$F$180,6,FALSE())))</f>
        <v/>
      </c>
      <c r="N1230" s="0" t="str">
        <f aca="false">ASC(G1230)</f>
        <v>ｱﾘｾﾌﾟﾄD錠3mg</v>
      </c>
      <c r="O1230" s="0" t="str">
        <f aca="false">ASC(E1230)</f>
        <v>ﾄﾞﾈﾍﾟｼﾞﾙ塩酸塩</v>
      </c>
      <c r="P1230" s="16" t="n">
        <f aca="false">N(P1229)+IF($C1230=検索!$B$49,1,0)</f>
        <v>0</v>
      </c>
    </row>
    <row r="1231" customFormat="false" ht="15" hidden="false" customHeight="false" outlineLevel="0" collapsed="false">
      <c r="A1231" s="16" t="s">
        <v>221</v>
      </c>
      <c r="B1231" s="0" t="s">
        <v>3025</v>
      </c>
      <c r="C1231" s="0" t="n">
        <v>119</v>
      </c>
      <c r="D1231" s="0" t="str">
        <f aca="false">IFERROR(VLOOKUP($C1231,薬効分類マスタ!$A$2:$B$180,2,FALSE()),"未登録")</f>
        <v>その他の中枢神経系用薬</v>
      </c>
      <c r="E1231" s="16" t="s">
        <v>2969</v>
      </c>
      <c r="F1231" s="16" t="s">
        <v>364</v>
      </c>
      <c r="G1231" s="16" t="s">
        <v>3026</v>
      </c>
      <c r="H1231" s="16" t="s">
        <v>568</v>
      </c>
      <c r="I1231" s="0" t="n">
        <v>25.2</v>
      </c>
      <c r="J1231" s="16" t="s">
        <v>239</v>
      </c>
      <c r="K1231" s="0" t="str">
        <f aca="false">IFERROR(IF(VLOOKUP($C1231,薬効分類マスタ!$A$2:$E$180,5,FALSE())=0,"",VLOOKUP($C1231,薬効分類マスタ!$A$2:$E$180,5,FALSE())),"")</f>
        <v/>
      </c>
      <c r="L1231" s="17"/>
      <c r="M1231" s="0" t="str">
        <f aca="false">IF($K1231="","",IF($L1231&lt;&gt;"",$L1231,VLOOKUP($C1231,薬効分類マスタ!$A$2:$F$180,6,FALSE())))</f>
        <v/>
      </c>
      <c r="N1231" s="0" t="str">
        <f aca="false">ASC(G1231)</f>
        <v>ﾄﾞﾈﾍﾟｼﾞﾙ塩酸塩OD錠3mg｢FFP｣</v>
      </c>
      <c r="O1231" s="0" t="str">
        <f aca="false">ASC(E1231)</f>
        <v>ﾄﾞﾈﾍﾟｼﾞﾙ塩酸塩</v>
      </c>
      <c r="P1231" s="16" t="n">
        <f aca="false">N(P1230)+IF($C1231=検索!$B$49,1,0)</f>
        <v>0</v>
      </c>
    </row>
    <row r="1232" customFormat="false" ht="15" hidden="false" customHeight="false" outlineLevel="0" collapsed="false">
      <c r="A1232" s="16" t="s">
        <v>221</v>
      </c>
      <c r="B1232" s="0" t="s">
        <v>3027</v>
      </c>
      <c r="C1232" s="0" t="n">
        <v>119</v>
      </c>
      <c r="D1232" s="0" t="str">
        <f aca="false">IFERROR(VLOOKUP($C1232,薬効分類マスタ!$A$2:$B$180,2,FALSE()),"未登録")</f>
        <v>その他の中枢神経系用薬</v>
      </c>
      <c r="E1232" s="16" t="s">
        <v>2969</v>
      </c>
      <c r="F1232" s="16" t="s">
        <v>364</v>
      </c>
      <c r="G1232" s="16" t="s">
        <v>3028</v>
      </c>
      <c r="H1232" s="16" t="s">
        <v>1165</v>
      </c>
      <c r="I1232" s="0" t="n">
        <v>11.8</v>
      </c>
      <c r="J1232" s="16" t="s">
        <v>239</v>
      </c>
      <c r="K1232" s="0" t="str">
        <f aca="false">IFERROR(IF(VLOOKUP($C1232,薬効分類マスタ!$A$2:$E$180,5,FALSE())=0,"",VLOOKUP($C1232,薬効分類マスタ!$A$2:$E$180,5,FALSE())),"")</f>
        <v/>
      </c>
      <c r="L1232" s="17"/>
      <c r="M1232" s="0" t="str">
        <f aca="false">IF($K1232="","",IF($L1232&lt;&gt;"",$L1232,VLOOKUP($C1232,薬効分類マスタ!$A$2:$F$180,6,FALSE())))</f>
        <v/>
      </c>
      <c r="N1232" s="0" t="str">
        <f aca="false">ASC(G1232)</f>
        <v>ﾄﾞﾈﾍﾟｼﾞﾙ塩酸塩OD錠3mg｢NP｣</v>
      </c>
      <c r="O1232" s="0" t="str">
        <f aca="false">ASC(E1232)</f>
        <v>ﾄﾞﾈﾍﾟｼﾞﾙ塩酸塩</v>
      </c>
      <c r="P1232" s="16" t="n">
        <f aca="false">N(P1231)+IF($C1232=検索!$B$49,1,0)</f>
        <v>0</v>
      </c>
    </row>
    <row r="1233" customFormat="false" ht="15" hidden="false" customHeight="false" outlineLevel="0" collapsed="false">
      <c r="A1233" s="16" t="s">
        <v>221</v>
      </c>
      <c r="B1233" s="0" t="s">
        <v>3029</v>
      </c>
      <c r="C1233" s="0" t="n">
        <v>119</v>
      </c>
      <c r="D1233" s="0" t="str">
        <f aca="false">IFERROR(VLOOKUP($C1233,薬効分類マスタ!$A$2:$B$180,2,FALSE()),"未登録")</f>
        <v>その他の中枢神経系用薬</v>
      </c>
      <c r="E1233" s="16" t="s">
        <v>2969</v>
      </c>
      <c r="F1233" s="16" t="s">
        <v>364</v>
      </c>
      <c r="G1233" s="16" t="s">
        <v>3030</v>
      </c>
      <c r="H1233" s="16" t="s">
        <v>1067</v>
      </c>
      <c r="I1233" s="0" t="n">
        <v>25.2</v>
      </c>
      <c r="J1233" s="16" t="s">
        <v>239</v>
      </c>
      <c r="K1233" s="0" t="str">
        <f aca="false">IFERROR(IF(VLOOKUP($C1233,薬効分類マスタ!$A$2:$E$180,5,FALSE())=0,"",VLOOKUP($C1233,薬効分類マスタ!$A$2:$E$180,5,FALSE())),"")</f>
        <v/>
      </c>
      <c r="L1233" s="17"/>
      <c r="M1233" s="0" t="str">
        <f aca="false">IF($K1233="","",IF($L1233&lt;&gt;"",$L1233,VLOOKUP($C1233,薬効分類マスタ!$A$2:$F$180,6,FALSE())))</f>
        <v/>
      </c>
      <c r="N1233" s="0" t="str">
        <f aca="false">ASC(G1233)</f>
        <v>ﾄﾞﾈﾍﾟｼﾞﾙ塩酸塩OD錠3mg｢TCK｣</v>
      </c>
      <c r="O1233" s="0" t="str">
        <f aca="false">ASC(E1233)</f>
        <v>ﾄﾞﾈﾍﾟｼﾞﾙ塩酸塩</v>
      </c>
      <c r="P1233" s="16" t="n">
        <f aca="false">N(P1232)+IF($C1233=検索!$B$49,1,0)</f>
        <v>0</v>
      </c>
    </row>
    <row r="1234" customFormat="false" ht="15" hidden="false" customHeight="false" outlineLevel="0" collapsed="false">
      <c r="A1234" s="16" t="s">
        <v>221</v>
      </c>
      <c r="B1234" s="0" t="s">
        <v>3031</v>
      </c>
      <c r="C1234" s="0" t="n">
        <v>119</v>
      </c>
      <c r="D1234" s="0" t="str">
        <f aca="false">IFERROR(VLOOKUP($C1234,薬効分類マスタ!$A$2:$B$180,2,FALSE()),"未登録")</f>
        <v>その他の中枢神経系用薬</v>
      </c>
      <c r="E1234" s="16" t="s">
        <v>2969</v>
      </c>
      <c r="F1234" s="16" t="s">
        <v>364</v>
      </c>
      <c r="G1234" s="16" t="s">
        <v>3032</v>
      </c>
      <c r="H1234" s="16" t="s">
        <v>574</v>
      </c>
      <c r="I1234" s="0" t="n">
        <v>25.2</v>
      </c>
      <c r="J1234" s="16" t="s">
        <v>239</v>
      </c>
      <c r="K1234" s="0" t="str">
        <f aca="false">IFERROR(IF(VLOOKUP($C1234,薬効分類マスタ!$A$2:$E$180,5,FALSE())=0,"",VLOOKUP($C1234,薬効分類マスタ!$A$2:$E$180,5,FALSE())),"")</f>
        <v/>
      </c>
      <c r="L1234" s="17"/>
      <c r="M1234" s="0" t="str">
        <f aca="false">IF($K1234="","",IF($L1234&lt;&gt;"",$L1234,VLOOKUP($C1234,薬効分類マスタ!$A$2:$F$180,6,FALSE())))</f>
        <v/>
      </c>
      <c r="N1234" s="0" t="str">
        <f aca="false">ASC(G1234)</f>
        <v>ﾄﾞﾈﾍﾟｼﾞﾙ塩酸塩OD錠3mg｢YD｣</v>
      </c>
      <c r="O1234" s="0" t="str">
        <f aca="false">ASC(E1234)</f>
        <v>ﾄﾞﾈﾍﾟｼﾞﾙ塩酸塩</v>
      </c>
      <c r="P1234" s="16" t="n">
        <f aca="false">N(P1233)+IF($C1234=検索!$B$49,1,0)</f>
        <v>0</v>
      </c>
    </row>
    <row r="1235" customFormat="false" ht="15" hidden="false" customHeight="false" outlineLevel="0" collapsed="false">
      <c r="A1235" s="16" t="s">
        <v>221</v>
      </c>
      <c r="B1235" s="0" t="s">
        <v>3033</v>
      </c>
      <c r="C1235" s="0" t="n">
        <v>119</v>
      </c>
      <c r="D1235" s="0" t="str">
        <f aca="false">IFERROR(VLOOKUP($C1235,薬効分類マスタ!$A$2:$B$180,2,FALSE()),"未登録")</f>
        <v>その他の中枢神経系用薬</v>
      </c>
      <c r="E1235" s="16" t="s">
        <v>2969</v>
      </c>
      <c r="F1235" s="16" t="s">
        <v>364</v>
      </c>
      <c r="G1235" s="16" t="s">
        <v>3034</v>
      </c>
      <c r="H1235" s="16" t="s">
        <v>1574</v>
      </c>
      <c r="I1235" s="0" t="n">
        <v>25.2</v>
      </c>
      <c r="J1235" s="16" t="s">
        <v>239</v>
      </c>
      <c r="K1235" s="0" t="str">
        <f aca="false">IFERROR(IF(VLOOKUP($C1235,薬効分類マスタ!$A$2:$E$180,5,FALSE())=0,"",VLOOKUP($C1235,薬効分類マスタ!$A$2:$E$180,5,FALSE())),"")</f>
        <v/>
      </c>
      <c r="L1235" s="17"/>
      <c r="M1235" s="0" t="str">
        <f aca="false">IF($K1235="","",IF($L1235&lt;&gt;"",$L1235,VLOOKUP($C1235,薬効分類マスタ!$A$2:$F$180,6,FALSE())))</f>
        <v/>
      </c>
      <c r="N1235" s="0" t="str">
        <f aca="false">ASC(G1235)</f>
        <v>ﾄﾞﾈﾍﾟｼﾞﾙ塩酸塩OD錠3mg｢ZE｣</v>
      </c>
      <c r="O1235" s="0" t="str">
        <f aca="false">ASC(E1235)</f>
        <v>ﾄﾞﾈﾍﾟｼﾞﾙ塩酸塩</v>
      </c>
      <c r="P1235" s="16" t="n">
        <f aca="false">N(P1234)+IF($C1235=検索!$B$49,1,0)</f>
        <v>0</v>
      </c>
    </row>
    <row r="1236" customFormat="false" ht="15" hidden="false" customHeight="false" outlineLevel="0" collapsed="false">
      <c r="A1236" s="16" t="s">
        <v>221</v>
      </c>
      <c r="B1236" s="0" t="s">
        <v>3035</v>
      </c>
      <c r="C1236" s="0" t="n">
        <v>119</v>
      </c>
      <c r="D1236" s="0" t="str">
        <f aca="false">IFERROR(VLOOKUP($C1236,薬効分類マスタ!$A$2:$B$180,2,FALSE()),"未登録")</f>
        <v>その他の中枢神経系用薬</v>
      </c>
      <c r="E1236" s="16" t="s">
        <v>2969</v>
      </c>
      <c r="F1236" s="16" t="s">
        <v>364</v>
      </c>
      <c r="G1236" s="16" t="s">
        <v>3036</v>
      </c>
      <c r="H1236" s="16" t="s">
        <v>238</v>
      </c>
      <c r="I1236" s="0" t="n">
        <v>25.2</v>
      </c>
      <c r="J1236" s="16" t="s">
        <v>239</v>
      </c>
      <c r="K1236" s="0" t="str">
        <f aca="false">IFERROR(IF(VLOOKUP($C1236,薬効分類マスタ!$A$2:$E$180,5,FALSE())=0,"",VLOOKUP($C1236,薬効分類マスタ!$A$2:$E$180,5,FALSE())),"")</f>
        <v/>
      </c>
      <c r="L1236" s="17"/>
      <c r="M1236" s="0" t="str">
        <f aca="false">IF($K1236="","",IF($L1236&lt;&gt;"",$L1236,VLOOKUP($C1236,薬効分類マスタ!$A$2:$F$180,6,FALSE())))</f>
        <v/>
      </c>
      <c r="N1236" s="0" t="str">
        <f aca="false">ASC(G1236)</f>
        <v>ﾄﾞﾈﾍﾟｼﾞﾙ塩酸塩OD錠3mg｢ｱﾒﾙ｣</v>
      </c>
      <c r="O1236" s="0" t="str">
        <f aca="false">ASC(E1236)</f>
        <v>ﾄﾞﾈﾍﾟｼﾞﾙ塩酸塩</v>
      </c>
      <c r="P1236" s="16" t="n">
        <f aca="false">N(P1235)+IF($C1236=検索!$B$49,1,0)</f>
        <v>0</v>
      </c>
    </row>
    <row r="1237" customFormat="false" ht="15" hidden="false" customHeight="false" outlineLevel="0" collapsed="false">
      <c r="A1237" s="16" t="s">
        <v>221</v>
      </c>
      <c r="B1237" s="0" t="s">
        <v>3037</v>
      </c>
      <c r="C1237" s="0" t="n">
        <v>119</v>
      </c>
      <c r="D1237" s="0" t="str">
        <f aca="false">IFERROR(VLOOKUP($C1237,薬効分類マスタ!$A$2:$B$180,2,FALSE()),"未登録")</f>
        <v>その他の中枢神経系用薬</v>
      </c>
      <c r="E1237" s="16" t="s">
        <v>2969</v>
      </c>
      <c r="F1237" s="16" t="s">
        <v>364</v>
      </c>
      <c r="G1237" s="16" t="s">
        <v>3038</v>
      </c>
      <c r="H1237" s="16" t="s">
        <v>601</v>
      </c>
      <c r="I1237" s="0" t="n">
        <v>25.2</v>
      </c>
      <c r="J1237" s="16" t="s">
        <v>239</v>
      </c>
      <c r="K1237" s="0" t="str">
        <f aca="false">IFERROR(IF(VLOOKUP($C1237,薬効分類マスタ!$A$2:$E$180,5,FALSE())=0,"",VLOOKUP($C1237,薬効分類マスタ!$A$2:$E$180,5,FALSE())),"")</f>
        <v/>
      </c>
      <c r="L1237" s="17"/>
      <c r="M1237" s="0" t="str">
        <f aca="false">IF($K1237="","",IF($L1237&lt;&gt;"",$L1237,VLOOKUP($C1237,薬効分類マスタ!$A$2:$F$180,6,FALSE())))</f>
        <v/>
      </c>
      <c r="N1237" s="0" t="str">
        <f aca="false">ASC(G1237)</f>
        <v>ﾄﾞﾈﾍﾟｼﾞﾙ塩酸塩OD錠3mg｢杏林｣</v>
      </c>
      <c r="O1237" s="0" t="str">
        <f aca="false">ASC(E1237)</f>
        <v>ﾄﾞﾈﾍﾟｼﾞﾙ塩酸塩</v>
      </c>
      <c r="P1237" s="16" t="n">
        <f aca="false">N(P1236)+IF($C1237=検索!$B$49,1,0)</f>
        <v>0</v>
      </c>
    </row>
    <row r="1238" customFormat="false" ht="15" hidden="false" customHeight="false" outlineLevel="0" collapsed="false">
      <c r="A1238" s="16" t="s">
        <v>221</v>
      </c>
      <c r="B1238" s="0" t="s">
        <v>3039</v>
      </c>
      <c r="C1238" s="0" t="n">
        <v>119</v>
      </c>
      <c r="D1238" s="0" t="str">
        <f aca="false">IFERROR(VLOOKUP($C1238,薬効分類マスタ!$A$2:$B$180,2,FALSE()),"未登録")</f>
        <v>その他の中枢神経系用薬</v>
      </c>
      <c r="E1238" s="16" t="s">
        <v>2969</v>
      </c>
      <c r="F1238" s="16" t="s">
        <v>364</v>
      </c>
      <c r="G1238" s="16" t="s">
        <v>3040</v>
      </c>
      <c r="H1238" s="16" t="s">
        <v>530</v>
      </c>
      <c r="I1238" s="0" t="n">
        <v>25.2</v>
      </c>
      <c r="J1238" s="16" t="s">
        <v>239</v>
      </c>
      <c r="K1238" s="0" t="str">
        <f aca="false">IFERROR(IF(VLOOKUP($C1238,薬効分類マスタ!$A$2:$E$180,5,FALSE())=0,"",VLOOKUP($C1238,薬効分類マスタ!$A$2:$E$180,5,FALSE())),"")</f>
        <v/>
      </c>
      <c r="L1238" s="17"/>
      <c r="M1238" s="0" t="str">
        <f aca="false">IF($K1238="","",IF($L1238&lt;&gt;"",$L1238,VLOOKUP($C1238,薬効分類マスタ!$A$2:$F$180,6,FALSE())))</f>
        <v/>
      </c>
      <c r="N1238" s="0" t="str">
        <f aca="false">ASC(G1238)</f>
        <v>ﾄﾞﾈﾍﾟｼﾞﾙ塩酸塩OD錠3mg｢ｹﾐﾌｧ｣</v>
      </c>
      <c r="O1238" s="0" t="str">
        <f aca="false">ASC(E1238)</f>
        <v>ﾄﾞﾈﾍﾟｼﾞﾙ塩酸塩</v>
      </c>
      <c r="P1238" s="16" t="n">
        <f aca="false">N(P1237)+IF($C1238=検索!$B$49,1,0)</f>
        <v>0</v>
      </c>
    </row>
    <row r="1239" customFormat="false" ht="15" hidden="false" customHeight="false" outlineLevel="0" collapsed="false">
      <c r="A1239" s="16" t="s">
        <v>221</v>
      </c>
      <c r="B1239" s="0" t="s">
        <v>3041</v>
      </c>
      <c r="C1239" s="0" t="n">
        <v>119</v>
      </c>
      <c r="D1239" s="0" t="str">
        <f aca="false">IFERROR(VLOOKUP($C1239,薬効分類マスタ!$A$2:$B$180,2,FALSE()),"未登録")</f>
        <v>その他の中枢神経系用薬</v>
      </c>
      <c r="E1239" s="16" t="s">
        <v>2969</v>
      </c>
      <c r="F1239" s="16" t="s">
        <v>364</v>
      </c>
      <c r="G1239" s="16" t="s">
        <v>3042</v>
      </c>
      <c r="H1239" s="16" t="s">
        <v>385</v>
      </c>
      <c r="I1239" s="0" t="n">
        <v>25.2</v>
      </c>
      <c r="J1239" s="16" t="s">
        <v>239</v>
      </c>
      <c r="K1239" s="0" t="str">
        <f aca="false">IFERROR(IF(VLOOKUP($C1239,薬効分類マスタ!$A$2:$E$180,5,FALSE())=0,"",VLOOKUP($C1239,薬効分類マスタ!$A$2:$E$180,5,FALSE())),"")</f>
        <v/>
      </c>
      <c r="L1239" s="17"/>
      <c r="M1239" s="0" t="str">
        <f aca="false">IF($K1239="","",IF($L1239&lt;&gt;"",$L1239,VLOOKUP($C1239,薬効分類マスタ!$A$2:$F$180,6,FALSE())))</f>
        <v/>
      </c>
      <c r="N1239" s="0" t="str">
        <f aca="false">ASC(G1239)</f>
        <v>ﾄﾞﾈﾍﾟｼﾞﾙ塩酸塩OD錠3mg｢ｻﾜｲ｣</v>
      </c>
      <c r="O1239" s="0" t="str">
        <f aca="false">ASC(E1239)</f>
        <v>ﾄﾞﾈﾍﾟｼﾞﾙ塩酸塩</v>
      </c>
      <c r="P1239" s="16" t="n">
        <f aca="false">N(P1238)+IF($C1239=検索!$B$49,1,0)</f>
        <v>0</v>
      </c>
    </row>
    <row r="1240" customFormat="false" ht="15" hidden="false" customHeight="false" outlineLevel="0" collapsed="false">
      <c r="A1240" s="16" t="s">
        <v>221</v>
      </c>
      <c r="B1240" s="0" t="s">
        <v>3043</v>
      </c>
      <c r="C1240" s="0" t="n">
        <v>119</v>
      </c>
      <c r="D1240" s="0" t="str">
        <f aca="false">IFERROR(VLOOKUP($C1240,薬効分類マスタ!$A$2:$B$180,2,FALSE()),"未登録")</f>
        <v>その他の中枢神経系用薬</v>
      </c>
      <c r="E1240" s="16" t="s">
        <v>2969</v>
      </c>
      <c r="F1240" s="16" t="s">
        <v>364</v>
      </c>
      <c r="G1240" s="16" t="s">
        <v>3044</v>
      </c>
      <c r="H1240" s="16" t="s">
        <v>557</v>
      </c>
      <c r="I1240" s="0" t="n">
        <v>25.2</v>
      </c>
      <c r="J1240" s="16" t="s">
        <v>239</v>
      </c>
      <c r="K1240" s="0" t="str">
        <f aca="false">IFERROR(IF(VLOOKUP($C1240,薬効分類マスタ!$A$2:$E$180,5,FALSE())=0,"",VLOOKUP($C1240,薬効分類マスタ!$A$2:$E$180,5,FALSE())),"")</f>
        <v/>
      </c>
      <c r="L1240" s="17"/>
      <c r="M1240" s="0" t="str">
        <f aca="false">IF($K1240="","",IF($L1240&lt;&gt;"",$L1240,VLOOKUP($C1240,薬効分類マスタ!$A$2:$F$180,6,FALSE())))</f>
        <v/>
      </c>
      <c r="N1240" s="0" t="str">
        <f aca="false">ASC(G1240)</f>
        <v>ﾄﾞﾈﾍﾟｼﾞﾙ塩酸塩OD錠3mg｢ﾀｶﾀ｣</v>
      </c>
      <c r="O1240" s="0" t="str">
        <f aca="false">ASC(E1240)</f>
        <v>ﾄﾞﾈﾍﾟｼﾞﾙ塩酸塩</v>
      </c>
      <c r="P1240" s="16" t="n">
        <f aca="false">N(P1239)+IF($C1240=検索!$B$49,1,0)</f>
        <v>0</v>
      </c>
    </row>
    <row r="1241" customFormat="false" ht="15" hidden="false" customHeight="false" outlineLevel="0" collapsed="false">
      <c r="A1241" s="16" t="s">
        <v>221</v>
      </c>
      <c r="B1241" s="0" t="s">
        <v>3045</v>
      </c>
      <c r="C1241" s="0" t="n">
        <v>119</v>
      </c>
      <c r="D1241" s="0" t="str">
        <f aca="false">IFERROR(VLOOKUP($C1241,薬効分類マスタ!$A$2:$B$180,2,FALSE()),"未登録")</f>
        <v>その他の中枢神経系用薬</v>
      </c>
      <c r="E1241" s="16" t="s">
        <v>2969</v>
      </c>
      <c r="F1241" s="16" t="s">
        <v>364</v>
      </c>
      <c r="G1241" s="16" t="s">
        <v>3046</v>
      </c>
      <c r="H1241" s="16" t="s">
        <v>533</v>
      </c>
      <c r="I1241" s="0" t="n">
        <v>25.2</v>
      </c>
      <c r="J1241" s="16" t="s">
        <v>239</v>
      </c>
      <c r="K1241" s="0" t="str">
        <f aca="false">IFERROR(IF(VLOOKUP($C1241,薬効分類マスタ!$A$2:$E$180,5,FALSE())=0,"",VLOOKUP($C1241,薬効分類マスタ!$A$2:$E$180,5,FALSE())),"")</f>
        <v/>
      </c>
      <c r="L1241" s="17"/>
      <c r="M1241" s="0" t="str">
        <f aca="false">IF($K1241="","",IF($L1241&lt;&gt;"",$L1241,VLOOKUP($C1241,薬効分類マスタ!$A$2:$F$180,6,FALSE())))</f>
        <v/>
      </c>
      <c r="N1241" s="0" t="str">
        <f aca="false">ASC(G1241)</f>
        <v>ﾄﾞﾈﾍﾟｼﾞﾙ塩酸塩OD錠3mg｢ﾄｰﾜ｣</v>
      </c>
      <c r="O1241" s="0" t="str">
        <f aca="false">ASC(E1241)</f>
        <v>ﾄﾞﾈﾍﾟｼﾞﾙ塩酸塩</v>
      </c>
      <c r="P1241" s="16" t="n">
        <f aca="false">N(P1240)+IF($C1241=検索!$B$49,1,0)</f>
        <v>0</v>
      </c>
    </row>
    <row r="1242" customFormat="false" ht="15" hidden="false" customHeight="false" outlineLevel="0" collapsed="false">
      <c r="A1242" s="16" t="s">
        <v>221</v>
      </c>
      <c r="B1242" s="0" t="s">
        <v>3047</v>
      </c>
      <c r="C1242" s="0" t="n">
        <v>119</v>
      </c>
      <c r="D1242" s="0" t="str">
        <f aca="false">IFERROR(VLOOKUP($C1242,薬効分類マスタ!$A$2:$B$180,2,FALSE()),"未登録")</f>
        <v>その他の中枢神経系用薬</v>
      </c>
      <c r="E1242" s="16" t="s">
        <v>2969</v>
      </c>
      <c r="F1242" s="16" t="s">
        <v>364</v>
      </c>
      <c r="G1242" s="16" t="s">
        <v>3048</v>
      </c>
      <c r="H1242" s="16" t="s">
        <v>536</v>
      </c>
      <c r="I1242" s="0" t="n">
        <v>25.2</v>
      </c>
      <c r="J1242" s="16" t="s">
        <v>239</v>
      </c>
      <c r="K1242" s="0" t="str">
        <f aca="false">IFERROR(IF(VLOOKUP($C1242,薬効分類マスタ!$A$2:$E$180,5,FALSE())=0,"",VLOOKUP($C1242,薬効分類マスタ!$A$2:$E$180,5,FALSE())),"")</f>
        <v/>
      </c>
      <c r="L1242" s="17"/>
      <c r="M1242" s="0" t="str">
        <f aca="false">IF($K1242="","",IF($L1242&lt;&gt;"",$L1242,VLOOKUP($C1242,薬効分類マスタ!$A$2:$F$180,6,FALSE())))</f>
        <v/>
      </c>
      <c r="N1242" s="0" t="str">
        <f aca="false">ASC(G1242)</f>
        <v>ﾄﾞﾈﾍﾟｼﾞﾙ塩酸塩OD錠3mg｢日医工｣</v>
      </c>
      <c r="O1242" s="0" t="str">
        <f aca="false">ASC(E1242)</f>
        <v>ﾄﾞﾈﾍﾟｼﾞﾙ塩酸塩</v>
      </c>
      <c r="P1242" s="16" t="n">
        <f aca="false">N(P1241)+IF($C1242=検索!$B$49,1,0)</f>
        <v>0</v>
      </c>
    </row>
    <row r="1243" customFormat="false" ht="15" hidden="false" customHeight="false" outlineLevel="0" collapsed="false">
      <c r="A1243" s="16" t="s">
        <v>221</v>
      </c>
      <c r="B1243" s="0" t="s">
        <v>3049</v>
      </c>
      <c r="C1243" s="0" t="n">
        <v>119</v>
      </c>
      <c r="D1243" s="0" t="str">
        <f aca="false">IFERROR(VLOOKUP($C1243,薬効分類マスタ!$A$2:$B$180,2,FALSE()),"未登録")</f>
        <v>その他の中枢神経系用薬</v>
      </c>
      <c r="E1243" s="16" t="s">
        <v>2969</v>
      </c>
      <c r="F1243" s="16" t="s">
        <v>364</v>
      </c>
      <c r="G1243" s="16" t="s">
        <v>3050</v>
      </c>
      <c r="H1243" s="16" t="s">
        <v>606</v>
      </c>
      <c r="I1243" s="0" t="n">
        <v>25.2</v>
      </c>
      <c r="J1243" s="16" t="s">
        <v>239</v>
      </c>
      <c r="K1243" s="0" t="str">
        <f aca="false">IFERROR(IF(VLOOKUP($C1243,薬効分類マスタ!$A$2:$E$180,5,FALSE())=0,"",VLOOKUP($C1243,薬効分類マスタ!$A$2:$E$180,5,FALSE())),"")</f>
        <v/>
      </c>
      <c r="L1243" s="17"/>
      <c r="M1243" s="0" t="str">
        <f aca="false">IF($K1243="","",IF($L1243&lt;&gt;"",$L1243,VLOOKUP($C1243,薬効分類マスタ!$A$2:$F$180,6,FALSE())))</f>
        <v/>
      </c>
      <c r="N1243" s="0" t="str">
        <f aca="false">ASC(G1243)</f>
        <v>ﾄﾞﾈﾍﾟｼﾞﾙ塩酸塩OD錠3mg｢日新｣</v>
      </c>
      <c r="O1243" s="0" t="str">
        <f aca="false">ASC(E1243)</f>
        <v>ﾄﾞﾈﾍﾟｼﾞﾙ塩酸塩</v>
      </c>
      <c r="P1243" s="16" t="n">
        <f aca="false">N(P1242)+IF($C1243=検索!$B$49,1,0)</f>
        <v>0</v>
      </c>
    </row>
    <row r="1244" customFormat="false" ht="15" hidden="false" customHeight="false" outlineLevel="0" collapsed="false">
      <c r="A1244" s="16" t="s">
        <v>221</v>
      </c>
      <c r="B1244" s="0" t="s">
        <v>3051</v>
      </c>
      <c r="C1244" s="0" t="n">
        <v>119</v>
      </c>
      <c r="D1244" s="0" t="str">
        <f aca="false">IFERROR(VLOOKUP($C1244,薬効分類マスタ!$A$2:$B$180,2,FALSE()),"未登録")</f>
        <v>その他の中枢神経系用薬</v>
      </c>
      <c r="E1244" s="16" t="s">
        <v>2969</v>
      </c>
      <c r="F1244" s="16" t="s">
        <v>364</v>
      </c>
      <c r="G1244" s="16" t="s">
        <v>3052</v>
      </c>
      <c r="H1244" s="16" t="s">
        <v>428</v>
      </c>
      <c r="I1244" s="0" t="n">
        <v>25.2</v>
      </c>
      <c r="J1244" s="16" t="s">
        <v>239</v>
      </c>
      <c r="K1244" s="0" t="str">
        <f aca="false">IFERROR(IF(VLOOKUP($C1244,薬効分類マスタ!$A$2:$E$180,5,FALSE())=0,"",VLOOKUP($C1244,薬効分類マスタ!$A$2:$E$180,5,FALSE())),"")</f>
        <v/>
      </c>
      <c r="L1244" s="17"/>
      <c r="M1244" s="0" t="str">
        <f aca="false">IF($K1244="","",IF($L1244&lt;&gt;"",$L1244,VLOOKUP($C1244,薬効分類マスタ!$A$2:$F$180,6,FALSE())))</f>
        <v/>
      </c>
      <c r="N1244" s="0" t="str">
        <f aca="false">ASC(G1244)</f>
        <v>ﾄﾞﾈﾍﾟｼﾞﾙ塩酸塩OD錠3mg｢明治｣</v>
      </c>
      <c r="O1244" s="0" t="str">
        <f aca="false">ASC(E1244)</f>
        <v>ﾄﾞﾈﾍﾟｼﾞﾙ塩酸塩</v>
      </c>
      <c r="P1244" s="16" t="n">
        <f aca="false">N(P1243)+IF($C1244=検索!$B$49,1,0)</f>
        <v>0</v>
      </c>
    </row>
    <row r="1245" customFormat="false" ht="15" hidden="false" customHeight="false" outlineLevel="0" collapsed="false">
      <c r="A1245" s="16" t="s">
        <v>221</v>
      </c>
      <c r="B1245" s="0" t="s">
        <v>3053</v>
      </c>
      <c r="C1245" s="0" t="n">
        <v>119</v>
      </c>
      <c r="D1245" s="0" t="str">
        <f aca="false">IFERROR(VLOOKUP($C1245,薬効分類マスタ!$A$2:$B$180,2,FALSE()),"未登録")</f>
        <v>その他の中枢神経系用薬</v>
      </c>
      <c r="E1245" s="16" t="s">
        <v>2969</v>
      </c>
      <c r="F1245" s="16" t="s">
        <v>364</v>
      </c>
      <c r="G1245" s="16" t="s">
        <v>3054</v>
      </c>
      <c r="H1245" s="16" t="s">
        <v>1464</v>
      </c>
      <c r="I1245" s="0" t="n">
        <v>25.2</v>
      </c>
      <c r="J1245" s="16" t="s">
        <v>239</v>
      </c>
      <c r="K1245" s="0" t="str">
        <f aca="false">IFERROR(IF(VLOOKUP($C1245,薬効分類マスタ!$A$2:$E$180,5,FALSE())=0,"",VLOOKUP($C1245,薬効分類マスタ!$A$2:$E$180,5,FALSE())),"")</f>
        <v/>
      </c>
      <c r="L1245" s="17"/>
      <c r="M1245" s="0" t="str">
        <f aca="false">IF($K1245="","",IF($L1245&lt;&gt;"",$L1245,VLOOKUP($C1245,薬効分類マスタ!$A$2:$F$180,6,FALSE())))</f>
        <v/>
      </c>
      <c r="N1245" s="0" t="str">
        <f aca="false">ASC(G1245)</f>
        <v>ﾄﾞﾈﾍﾟｼﾞﾙ塩酸塩OD錠3mg｢DSEP｣</v>
      </c>
      <c r="O1245" s="0" t="str">
        <f aca="false">ASC(E1245)</f>
        <v>ﾄﾞﾈﾍﾟｼﾞﾙ塩酸塩</v>
      </c>
      <c r="P1245" s="16" t="n">
        <f aca="false">N(P1244)+IF($C1245=検索!$B$49,1,0)</f>
        <v>0</v>
      </c>
    </row>
    <row r="1246" customFormat="false" ht="15" hidden="false" customHeight="false" outlineLevel="0" collapsed="false">
      <c r="A1246" s="16" t="s">
        <v>221</v>
      </c>
      <c r="B1246" s="0" t="s">
        <v>3055</v>
      </c>
      <c r="C1246" s="0" t="n">
        <v>119</v>
      </c>
      <c r="D1246" s="0" t="str">
        <f aca="false">IFERROR(VLOOKUP($C1246,薬効分類マスタ!$A$2:$B$180,2,FALSE()),"未登録")</f>
        <v>その他の中枢神経系用薬</v>
      </c>
      <c r="E1246" s="16" t="s">
        <v>2969</v>
      </c>
      <c r="F1246" s="16" t="s">
        <v>364</v>
      </c>
      <c r="G1246" s="16" t="s">
        <v>3056</v>
      </c>
      <c r="H1246" s="16" t="s">
        <v>1300</v>
      </c>
      <c r="I1246" s="0" t="n">
        <v>25.2</v>
      </c>
      <c r="J1246" s="16" t="s">
        <v>239</v>
      </c>
      <c r="K1246" s="0" t="str">
        <f aca="false">IFERROR(IF(VLOOKUP($C1246,薬効分類マスタ!$A$2:$E$180,5,FALSE())=0,"",VLOOKUP($C1246,薬効分類マスタ!$A$2:$E$180,5,FALSE())),"")</f>
        <v/>
      </c>
      <c r="L1246" s="17"/>
      <c r="M1246" s="0" t="str">
        <f aca="false">IF($K1246="","",IF($L1246&lt;&gt;"",$L1246,VLOOKUP($C1246,薬効分類マスタ!$A$2:$F$180,6,FALSE())))</f>
        <v/>
      </c>
      <c r="N1246" s="0" t="str">
        <f aca="false">ASC(G1246)</f>
        <v>ﾄﾞﾈﾍﾟｼﾞﾙ塩酸塩OD錠3mg｢ｵｰﾊﾗ｣</v>
      </c>
      <c r="O1246" s="0" t="str">
        <f aca="false">ASC(E1246)</f>
        <v>ﾄﾞﾈﾍﾟｼﾞﾙ塩酸塩</v>
      </c>
      <c r="P1246" s="16" t="n">
        <f aca="false">N(P1245)+IF($C1246=検索!$B$49,1,0)</f>
        <v>0</v>
      </c>
    </row>
    <row r="1247" customFormat="false" ht="15" hidden="false" customHeight="false" outlineLevel="0" collapsed="false">
      <c r="A1247" s="16" t="s">
        <v>221</v>
      </c>
      <c r="B1247" s="0" t="s">
        <v>3057</v>
      </c>
      <c r="C1247" s="0" t="n">
        <v>119</v>
      </c>
      <c r="D1247" s="0" t="str">
        <f aca="false">IFERROR(VLOOKUP($C1247,薬効分類マスタ!$A$2:$B$180,2,FALSE()),"未登録")</f>
        <v>その他の中枢神経系用薬</v>
      </c>
      <c r="E1247" s="16" t="s">
        <v>2969</v>
      </c>
      <c r="F1247" s="16" t="s">
        <v>364</v>
      </c>
      <c r="G1247" s="16" t="s">
        <v>3058</v>
      </c>
      <c r="H1247" s="16" t="s">
        <v>354</v>
      </c>
      <c r="I1247" s="0" t="n">
        <v>11.8</v>
      </c>
      <c r="J1247" s="16" t="s">
        <v>239</v>
      </c>
      <c r="K1247" s="0" t="str">
        <f aca="false">IFERROR(IF(VLOOKUP($C1247,薬効分類マスタ!$A$2:$E$180,5,FALSE())=0,"",VLOOKUP($C1247,薬効分類マスタ!$A$2:$E$180,5,FALSE())),"")</f>
        <v/>
      </c>
      <c r="L1247" s="17"/>
      <c r="M1247" s="0" t="str">
        <f aca="false">IF($K1247="","",IF($L1247&lt;&gt;"",$L1247,VLOOKUP($C1247,薬効分類マスタ!$A$2:$F$180,6,FALSE())))</f>
        <v/>
      </c>
      <c r="N1247" s="0" t="str">
        <f aca="false">ASC(G1247)</f>
        <v>ﾄﾞﾈﾍﾟｼﾞﾙ塩酸塩OD錠3mg｢ｻﾝﾄﾞ｣</v>
      </c>
      <c r="O1247" s="0" t="str">
        <f aca="false">ASC(E1247)</f>
        <v>ﾄﾞﾈﾍﾟｼﾞﾙ塩酸塩</v>
      </c>
      <c r="P1247" s="16" t="n">
        <f aca="false">N(P1246)+IF($C1247=検索!$B$49,1,0)</f>
        <v>0</v>
      </c>
    </row>
    <row r="1248" customFormat="false" ht="15" hidden="false" customHeight="false" outlineLevel="0" collapsed="false">
      <c r="A1248" s="16" t="s">
        <v>221</v>
      </c>
      <c r="B1248" s="0" t="s">
        <v>3059</v>
      </c>
      <c r="C1248" s="0" t="n">
        <v>119</v>
      </c>
      <c r="D1248" s="0" t="str">
        <f aca="false">IFERROR(VLOOKUP($C1248,薬効分類マスタ!$A$2:$B$180,2,FALSE()),"未登録")</f>
        <v>その他の中枢神経系用薬</v>
      </c>
      <c r="E1248" s="16" t="s">
        <v>2969</v>
      </c>
      <c r="F1248" s="16" t="s">
        <v>364</v>
      </c>
      <c r="G1248" s="16" t="s">
        <v>3060</v>
      </c>
      <c r="H1248" s="16" t="s">
        <v>1309</v>
      </c>
      <c r="I1248" s="0" t="n">
        <v>25.2</v>
      </c>
      <c r="J1248" s="16" t="s">
        <v>239</v>
      </c>
      <c r="K1248" s="0" t="str">
        <f aca="false">IFERROR(IF(VLOOKUP($C1248,薬効分類マスタ!$A$2:$E$180,5,FALSE())=0,"",VLOOKUP($C1248,薬効分類マスタ!$A$2:$E$180,5,FALSE())),"")</f>
        <v/>
      </c>
      <c r="L1248" s="17"/>
      <c r="M1248" s="0" t="str">
        <f aca="false">IF($K1248="","",IF($L1248&lt;&gt;"",$L1248,VLOOKUP($C1248,薬効分類マスタ!$A$2:$F$180,6,FALSE())))</f>
        <v/>
      </c>
      <c r="N1248" s="0" t="str">
        <f aca="false">ASC(G1248)</f>
        <v>ﾄﾞﾈﾍﾟｼﾞﾙ塩酸塩OD錠3mg｢ﾃﾊﾞ｣</v>
      </c>
      <c r="O1248" s="0" t="str">
        <f aca="false">ASC(E1248)</f>
        <v>ﾄﾞﾈﾍﾟｼﾞﾙ塩酸塩</v>
      </c>
      <c r="P1248" s="16" t="n">
        <f aca="false">N(P1247)+IF($C1248=検索!$B$49,1,0)</f>
        <v>0</v>
      </c>
    </row>
    <row r="1249" customFormat="false" ht="15" hidden="false" customHeight="false" outlineLevel="0" collapsed="false">
      <c r="A1249" s="16" t="s">
        <v>221</v>
      </c>
      <c r="B1249" s="0" t="s">
        <v>3061</v>
      </c>
      <c r="C1249" s="0" t="n">
        <v>119</v>
      </c>
      <c r="D1249" s="0" t="str">
        <f aca="false">IFERROR(VLOOKUP($C1249,薬効分類マスタ!$A$2:$B$180,2,FALSE()),"未登録")</f>
        <v>その他の中枢神経系用薬</v>
      </c>
      <c r="E1249" s="16" t="s">
        <v>2969</v>
      </c>
      <c r="F1249" s="16" t="s">
        <v>364</v>
      </c>
      <c r="G1249" s="16" t="s">
        <v>3062</v>
      </c>
      <c r="H1249" s="16" t="s">
        <v>1165</v>
      </c>
      <c r="I1249" s="0" t="n">
        <v>25.2</v>
      </c>
      <c r="J1249" s="16" t="s">
        <v>239</v>
      </c>
      <c r="K1249" s="0" t="str">
        <f aca="false">IFERROR(IF(VLOOKUP($C1249,薬効分類マスタ!$A$2:$E$180,5,FALSE())=0,"",VLOOKUP($C1249,薬効分類マスタ!$A$2:$E$180,5,FALSE())),"")</f>
        <v/>
      </c>
      <c r="L1249" s="17"/>
      <c r="M1249" s="0" t="str">
        <f aca="false">IF($K1249="","",IF($L1249&lt;&gt;"",$L1249,VLOOKUP($C1249,薬効分類マスタ!$A$2:$F$180,6,FALSE())))</f>
        <v/>
      </c>
      <c r="N1249" s="0" t="str">
        <f aca="false">ASC(G1249)</f>
        <v>ﾄﾞﾈﾍﾟｼﾞﾙ塩酸塩OD錠3mg｢ﾆﾌﾟﾛ｣</v>
      </c>
      <c r="O1249" s="0" t="str">
        <f aca="false">ASC(E1249)</f>
        <v>ﾄﾞﾈﾍﾟｼﾞﾙ塩酸塩</v>
      </c>
      <c r="P1249" s="16" t="n">
        <f aca="false">N(P1248)+IF($C1249=検索!$B$49,1,0)</f>
        <v>0</v>
      </c>
    </row>
    <row r="1250" customFormat="false" ht="15" hidden="false" customHeight="false" outlineLevel="0" collapsed="false">
      <c r="A1250" s="16" t="s">
        <v>221</v>
      </c>
      <c r="B1250" s="0" t="s">
        <v>3063</v>
      </c>
      <c r="C1250" s="0" t="n">
        <v>119</v>
      </c>
      <c r="D1250" s="0" t="str">
        <f aca="false">IFERROR(VLOOKUP($C1250,薬効分類マスタ!$A$2:$B$180,2,FALSE()),"未登録")</f>
        <v>その他の中枢神経系用薬</v>
      </c>
      <c r="E1250" s="16" t="s">
        <v>2969</v>
      </c>
      <c r="F1250" s="16" t="s">
        <v>257</v>
      </c>
      <c r="G1250" s="16" t="s">
        <v>3064</v>
      </c>
      <c r="I1250" s="0" t="n">
        <v>20.5</v>
      </c>
      <c r="J1250" s="16" t="s">
        <v>239</v>
      </c>
      <c r="K1250" s="0" t="str">
        <f aca="false">IFERROR(IF(VLOOKUP($C1250,薬効分類マスタ!$A$2:$E$180,5,FALSE())=0,"",VLOOKUP($C1250,薬効分類マスタ!$A$2:$E$180,5,FALSE())),"")</f>
        <v/>
      </c>
      <c r="L1250" s="17"/>
      <c r="M1250" s="0" t="str">
        <f aca="false">IF($K1250="","",IF($L1250&lt;&gt;"",$L1250,VLOOKUP($C1250,薬効分類マスタ!$A$2:$F$180,6,FALSE())))</f>
        <v/>
      </c>
      <c r="N1250" s="0" t="str">
        <f aca="false">ASC(G1250)</f>
        <v>ﾄﾞﾈﾍﾟｼﾞﾙ塩酸塩5mg口腔内崩壊錠</v>
      </c>
      <c r="O1250" s="0" t="str">
        <f aca="false">ASC(E1250)</f>
        <v>ﾄﾞﾈﾍﾟｼﾞﾙ塩酸塩</v>
      </c>
      <c r="P1250" s="16" t="n">
        <f aca="false">N(P1249)+IF($C1250=検索!$B$49,1,0)</f>
        <v>0</v>
      </c>
    </row>
    <row r="1251" customFormat="false" ht="15" hidden="false" customHeight="false" outlineLevel="0" collapsed="false">
      <c r="A1251" s="16" t="s">
        <v>221</v>
      </c>
      <c r="B1251" s="0" t="s">
        <v>3065</v>
      </c>
      <c r="C1251" s="0" t="n">
        <v>119</v>
      </c>
      <c r="D1251" s="0" t="str">
        <f aca="false">IFERROR(VLOOKUP($C1251,薬効分類マスタ!$A$2:$B$180,2,FALSE()),"未登録")</f>
        <v>その他の中枢神経系用薬</v>
      </c>
      <c r="E1251" s="16" t="s">
        <v>2969</v>
      </c>
      <c r="F1251" s="16" t="s">
        <v>257</v>
      </c>
      <c r="G1251" s="16" t="s">
        <v>3066</v>
      </c>
      <c r="H1251" s="16" t="s">
        <v>283</v>
      </c>
      <c r="I1251" s="0" t="n">
        <v>53.1</v>
      </c>
      <c r="J1251" s="16" t="s">
        <v>232</v>
      </c>
      <c r="K1251" s="0" t="str">
        <f aca="false">IFERROR(IF(VLOOKUP($C1251,薬効分類マスタ!$A$2:$E$180,5,FALSE())=0,"",VLOOKUP($C1251,薬効分類マスタ!$A$2:$E$180,5,FALSE())),"")</f>
        <v/>
      </c>
      <c r="L1251" s="17"/>
      <c r="M1251" s="0" t="str">
        <f aca="false">IF($K1251="","",IF($L1251&lt;&gt;"",$L1251,VLOOKUP($C1251,薬効分類マスタ!$A$2:$F$180,6,FALSE())))</f>
        <v/>
      </c>
      <c r="N1251" s="0" t="str">
        <f aca="false">ASC(G1251)</f>
        <v>ｱﾘｾﾌﾟﾄD錠5mg</v>
      </c>
      <c r="O1251" s="0" t="str">
        <f aca="false">ASC(E1251)</f>
        <v>ﾄﾞﾈﾍﾟｼﾞﾙ塩酸塩</v>
      </c>
      <c r="P1251" s="16" t="n">
        <f aca="false">N(P1250)+IF($C1251=検索!$B$49,1,0)</f>
        <v>0</v>
      </c>
    </row>
    <row r="1252" customFormat="false" ht="15" hidden="false" customHeight="false" outlineLevel="0" collapsed="false">
      <c r="A1252" s="16" t="s">
        <v>221</v>
      </c>
      <c r="B1252" s="0" t="s">
        <v>3067</v>
      </c>
      <c r="C1252" s="0" t="n">
        <v>119</v>
      </c>
      <c r="D1252" s="0" t="str">
        <f aca="false">IFERROR(VLOOKUP($C1252,薬効分類マスタ!$A$2:$B$180,2,FALSE()),"未登録")</f>
        <v>その他の中枢神経系用薬</v>
      </c>
      <c r="E1252" s="16" t="s">
        <v>2969</v>
      </c>
      <c r="F1252" s="16" t="s">
        <v>257</v>
      </c>
      <c r="G1252" s="16" t="s">
        <v>3068</v>
      </c>
      <c r="H1252" s="16" t="s">
        <v>568</v>
      </c>
      <c r="I1252" s="0" t="n">
        <v>37.8</v>
      </c>
      <c r="J1252" s="16" t="s">
        <v>239</v>
      </c>
      <c r="K1252" s="0" t="str">
        <f aca="false">IFERROR(IF(VLOOKUP($C1252,薬効分類マスタ!$A$2:$E$180,5,FALSE())=0,"",VLOOKUP($C1252,薬効分類マスタ!$A$2:$E$180,5,FALSE())),"")</f>
        <v/>
      </c>
      <c r="L1252" s="17"/>
      <c r="M1252" s="0" t="str">
        <f aca="false">IF($K1252="","",IF($L1252&lt;&gt;"",$L1252,VLOOKUP($C1252,薬効分類マスタ!$A$2:$F$180,6,FALSE())))</f>
        <v/>
      </c>
      <c r="N1252" s="0" t="str">
        <f aca="false">ASC(G1252)</f>
        <v>ﾄﾞﾈﾍﾟｼﾞﾙ塩酸塩OD錠5mg｢FFP｣</v>
      </c>
      <c r="O1252" s="0" t="str">
        <f aca="false">ASC(E1252)</f>
        <v>ﾄﾞﾈﾍﾟｼﾞﾙ塩酸塩</v>
      </c>
      <c r="P1252" s="16" t="n">
        <f aca="false">N(P1251)+IF($C1252=検索!$B$49,1,0)</f>
        <v>0</v>
      </c>
    </row>
    <row r="1253" customFormat="false" ht="15" hidden="false" customHeight="false" outlineLevel="0" collapsed="false">
      <c r="A1253" s="16" t="s">
        <v>221</v>
      </c>
      <c r="B1253" s="0" t="s">
        <v>3069</v>
      </c>
      <c r="C1253" s="0" t="n">
        <v>119</v>
      </c>
      <c r="D1253" s="0" t="str">
        <f aca="false">IFERROR(VLOOKUP($C1253,薬効分類マスタ!$A$2:$B$180,2,FALSE()),"未登録")</f>
        <v>その他の中枢神経系用薬</v>
      </c>
      <c r="E1253" s="16" t="s">
        <v>2969</v>
      </c>
      <c r="F1253" s="16" t="s">
        <v>257</v>
      </c>
      <c r="G1253" s="16" t="s">
        <v>3070</v>
      </c>
      <c r="H1253" s="16" t="s">
        <v>1067</v>
      </c>
      <c r="I1253" s="0" t="n">
        <v>37.8</v>
      </c>
      <c r="J1253" s="16" t="s">
        <v>239</v>
      </c>
      <c r="K1253" s="0" t="str">
        <f aca="false">IFERROR(IF(VLOOKUP($C1253,薬効分類マスタ!$A$2:$E$180,5,FALSE())=0,"",VLOOKUP($C1253,薬効分類マスタ!$A$2:$E$180,5,FALSE())),"")</f>
        <v/>
      </c>
      <c r="L1253" s="17"/>
      <c r="M1253" s="0" t="str">
        <f aca="false">IF($K1253="","",IF($L1253&lt;&gt;"",$L1253,VLOOKUP($C1253,薬効分類マスタ!$A$2:$F$180,6,FALSE())))</f>
        <v/>
      </c>
      <c r="N1253" s="0" t="str">
        <f aca="false">ASC(G1253)</f>
        <v>ﾄﾞﾈﾍﾟｼﾞﾙ塩酸塩OD錠5mg｢TCK｣</v>
      </c>
      <c r="O1253" s="0" t="str">
        <f aca="false">ASC(E1253)</f>
        <v>ﾄﾞﾈﾍﾟｼﾞﾙ塩酸塩</v>
      </c>
      <c r="P1253" s="16" t="n">
        <f aca="false">N(P1252)+IF($C1253=検索!$B$49,1,0)</f>
        <v>0</v>
      </c>
    </row>
    <row r="1254" customFormat="false" ht="15" hidden="false" customHeight="false" outlineLevel="0" collapsed="false">
      <c r="A1254" s="16" t="s">
        <v>221</v>
      </c>
      <c r="B1254" s="0" t="s">
        <v>3071</v>
      </c>
      <c r="C1254" s="0" t="n">
        <v>119</v>
      </c>
      <c r="D1254" s="0" t="str">
        <f aca="false">IFERROR(VLOOKUP($C1254,薬効分類マスタ!$A$2:$B$180,2,FALSE()),"未登録")</f>
        <v>その他の中枢神経系用薬</v>
      </c>
      <c r="E1254" s="16" t="s">
        <v>2969</v>
      </c>
      <c r="F1254" s="16" t="s">
        <v>257</v>
      </c>
      <c r="G1254" s="16" t="s">
        <v>3072</v>
      </c>
      <c r="H1254" s="16" t="s">
        <v>574</v>
      </c>
      <c r="I1254" s="0" t="n">
        <v>37.8</v>
      </c>
      <c r="J1254" s="16" t="s">
        <v>239</v>
      </c>
      <c r="K1254" s="0" t="str">
        <f aca="false">IFERROR(IF(VLOOKUP($C1254,薬効分類マスタ!$A$2:$E$180,5,FALSE())=0,"",VLOOKUP($C1254,薬効分類マスタ!$A$2:$E$180,5,FALSE())),"")</f>
        <v/>
      </c>
      <c r="L1254" s="17"/>
      <c r="M1254" s="0" t="str">
        <f aca="false">IF($K1254="","",IF($L1254&lt;&gt;"",$L1254,VLOOKUP($C1254,薬効分類マスタ!$A$2:$F$180,6,FALSE())))</f>
        <v/>
      </c>
      <c r="N1254" s="0" t="str">
        <f aca="false">ASC(G1254)</f>
        <v>ﾄﾞﾈﾍﾟｼﾞﾙ塩酸塩OD錠5mg｢YD｣</v>
      </c>
      <c r="O1254" s="0" t="str">
        <f aca="false">ASC(E1254)</f>
        <v>ﾄﾞﾈﾍﾟｼﾞﾙ塩酸塩</v>
      </c>
      <c r="P1254" s="16" t="n">
        <f aca="false">N(P1253)+IF($C1254=検索!$B$49,1,0)</f>
        <v>0</v>
      </c>
    </row>
    <row r="1255" customFormat="false" ht="15" hidden="false" customHeight="false" outlineLevel="0" collapsed="false">
      <c r="A1255" s="16" t="s">
        <v>221</v>
      </c>
      <c r="B1255" s="0" t="s">
        <v>3073</v>
      </c>
      <c r="C1255" s="0" t="n">
        <v>119</v>
      </c>
      <c r="D1255" s="0" t="str">
        <f aca="false">IFERROR(VLOOKUP($C1255,薬効分類マスタ!$A$2:$B$180,2,FALSE()),"未登録")</f>
        <v>その他の中枢神経系用薬</v>
      </c>
      <c r="E1255" s="16" t="s">
        <v>2969</v>
      </c>
      <c r="F1255" s="16" t="s">
        <v>257</v>
      </c>
      <c r="G1255" s="16" t="s">
        <v>3074</v>
      </c>
      <c r="H1255" s="16" t="s">
        <v>1574</v>
      </c>
      <c r="I1255" s="0" t="n">
        <v>37.8</v>
      </c>
      <c r="J1255" s="16" t="s">
        <v>239</v>
      </c>
      <c r="K1255" s="0" t="str">
        <f aca="false">IFERROR(IF(VLOOKUP($C1255,薬効分類マスタ!$A$2:$E$180,5,FALSE())=0,"",VLOOKUP($C1255,薬効分類マスタ!$A$2:$E$180,5,FALSE())),"")</f>
        <v/>
      </c>
      <c r="L1255" s="17"/>
      <c r="M1255" s="0" t="str">
        <f aca="false">IF($K1255="","",IF($L1255&lt;&gt;"",$L1255,VLOOKUP($C1255,薬効分類マスタ!$A$2:$F$180,6,FALSE())))</f>
        <v/>
      </c>
      <c r="N1255" s="0" t="str">
        <f aca="false">ASC(G1255)</f>
        <v>ﾄﾞﾈﾍﾟｼﾞﾙ塩酸塩OD錠5mg｢ZE｣</v>
      </c>
      <c r="O1255" s="0" t="str">
        <f aca="false">ASC(E1255)</f>
        <v>ﾄﾞﾈﾍﾟｼﾞﾙ塩酸塩</v>
      </c>
      <c r="P1255" s="16" t="n">
        <f aca="false">N(P1254)+IF($C1255=検索!$B$49,1,0)</f>
        <v>0</v>
      </c>
    </row>
    <row r="1256" customFormat="false" ht="15" hidden="false" customHeight="false" outlineLevel="0" collapsed="false">
      <c r="A1256" s="16" t="s">
        <v>221</v>
      </c>
      <c r="B1256" s="0" t="s">
        <v>3075</v>
      </c>
      <c r="C1256" s="0" t="n">
        <v>119</v>
      </c>
      <c r="D1256" s="0" t="str">
        <f aca="false">IFERROR(VLOOKUP($C1256,薬効分類マスタ!$A$2:$B$180,2,FALSE()),"未登録")</f>
        <v>その他の中枢神経系用薬</v>
      </c>
      <c r="E1256" s="16" t="s">
        <v>2969</v>
      </c>
      <c r="F1256" s="16" t="s">
        <v>257</v>
      </c>
      <c r="G1256" s="16" t="s">
        <v>3076</v>
      </c>
      <c r="H1256" s="16" t="s">
        <v>601</v>
      </c>
      <c r="I1256" s="0" t="n">
        <v>37.8</v>
      </c>
      <c r="J1256" s="16" t="s">
        <v>239</v>
      </c>
      <c r="K1256" s="0" t="str">
        <f aca="false">IFERROR(IF(VLOOKUP($C1256,薬効分類マスタ!$A$2:$E$180,5,FALSE())=0,"",VLOOKUP($C1256,薬効分類マスタ!$A$2:$E$180,5,FALSE())),"")</f>
        <v/>
      </c>
      <c r="L1256" s="17"/>
      <c r="M1256" s="0" t="str">
        <f aca="false">IF($K1256="","",IF($L1256&lt;&gt;"",$L1256,VLOOKUP($C1256,薬効分類マスタ!$A$2:$F$180,6,FALSE())))</f>
        <v/>
      </c>
      <c r="N1256" s="0" t="str">
        <f aca="false">ASC(G1256)</f>
        <v>ﾄﾞﾈﾍﾟｼﾞﾙ塩酸塩OD錠5mg｢杏林｣</v>
      </c>
      <c r="O1256" s="0" t="str">
        <f aca="false">ASC(E1256)</f>
        <v>ﾄﾞﾈﾍﾟｼﾞﾙ塩酸塩</v>
      </c>
      <c r="P1256" s="16" t="n">
        <f aca="false">N(P1255)+IF($C1256=検索!$B$49,1,0)</f>
        <v>0</v>
      </c>
    </row>
    <row r="1257" customFormat="false" ht="15" hidden="false" customHeight="false" outlineLevel="0" collapsed="false">
      <c r="A1257" s="16" t="s">
        <v>221</v>
      </c>
      <c r="B1257" s="0" t="s">
        <v>3077</v>
      </c>
      <c r="C1257" s="0" t="n">
        <v>119</v>
      </c>
      <c r="D1257" s="0" t="str">
        <f aca="false">IFERROR(VLOOKUP($C1257,薬効分類マスタ!$A$2:$B$180,2,FALSE()),"未登録")</f>
        <v>その他の中枢神経系用薬</v>
      </c>
      <c r="E1257" s="16" t="s">
        <v>2969</v>
      </c>
      <c r="F1257" s="16" t="s">
        <v>257</v>
      </c>
      <c r="G1257" s="16" t="s">
        <v>3078</v>
      </c>
      <c r="H1257" s="16" t="s">
        <v>530</v>
      </c>
      <c r="I1257" s="0" t="n">
        <v>37.8</v>
      </c>
      <c r="J1257" s="16" t="s">
        <v>239</v>
      </c>
      <c r="K1257" s="0" t="str">
        <f aca="false">IFERROR(IF(VLOOKUP($C1257,薬効分類マスタ!$A$2:$E$180,5,FALSE())=0,"",VLOOKUP($C1257,薬効分類マスタ!$A$2:$E$180,5,FALSE())),"")</f>
        <v/>
      </c>
      <c r="L1257" s="17"/>
      <c r="M1257" s="0" t="str">
        <f aca="false">IF($K1257="","",IF($L1257&lt;&gt;"",$L1257,VLOOKUP($C1257,薬効分類マスタ!$A$2:$F$180,6,FALSE())))</f>
        <v/>
      </c>
      <c r="N1257" s="0" t="str">
        <f aca="false">ASC(G1257)</f>
        <v>ﾄﾞﾈﾍﾟｼﾞﾙ塩酸塩OD錠5mg｢ｹﾐﾌｧ｣</v>
      </c>
      <c r="O1257" s="0" t="str">
        <f aca="false">ASC(E1257)</f>
        <v>ﾄﾞﾈﾍﾟｼﾞﾙ塩酸塩</v>
      </c>
      <c r="P1257" s="16" t="n">
        <f aca="false">N(P1256)+IF($C1257=検索!$B$49,1,0)</f>
        <v>0</v>
      </c>
    </row>
    <row r="1258" customFormat="false" ht="15" hidden="false" customHeight="false" outlineLevel="0" collapsed="false">
      <c r="A1258" s="16" t="s">
        <v>221</v>
      </c>
      <c r="B1258" s="0" t="s">
        <v>3079</v>
      </c>
      <c r="C1258" s="0" t="n">
        <v>119</v>
      </c>
      <c r="D1258" s="0" t="str">
        <f aca="false">IFERROR(VLOOKUP($C1258,薬効分類マスタ!$A$2:$B$180,2,FALSE()),"未登録")</f>
        <v>その他の中枢神経系用薬</v>
      </c>
      <c r="E1258" s="16" t="s">
        <v>2969</v>
      </c>
      <c r="F1258" s="16" t="s">
        <v>257</v>
      </c>
      <c r="G1258" s="16" t="s">
        <v>3080</v>
      </c>
      <c r="H1258" s="16" t="s">
        <v>385</v>
      </c>
      <c r="I1258" s="0" t="n">
        <v>37.8</v>
      </c>
      <c r="J1258" s="16" t="s">
        <v>239</v>
      </c>
      <c r="K1258" s="0" t="str">
        <f aca="false">IFERROR(IF(VLOOKUP($C1258,薬効分類マスタ!$A$2:$E$180,5,FALSE())=0,"",VLOOKUP($C1258,薬効分類マスタ!$A$2:$E$180,5,FALSE())),"")</f>
        <v/>
      </c>
      <c r="L1258" s="17"/>
      <c r="M1258" s="0" t="str">
        <f aca="false">IF($K1258="","",IF($L1258&lt;&gt;"",$L1258,VLOOKUP($C1258,薬効分類マスタ!$A$2:$F$180,6,FALSE())))</f>
        <v/>
      </c>
      <c r="N1258" s="0" t="str">
        <f aca="false">ASC(G1258)</f>
        <v>ﾄﾞﾈﾍﾟｼﾞﾙ塩酸塩OD錠5mg｢ｻﾜｲ｣</v>
      </c>
      <c r="O1258" s="0" t="str">
        <f aca="false">ASC(E1258)</f>
        <v>ﾄﾞﾈﾍﾟｼﾞﾙ塩酸塩</v>
      </c>
      <c r="P1258" s="16" t="n">
        <f aca="false">N(P1257)+IF($C1258=検索!$B$49,1,0)</f>
        <v>0</v>
      </c>
    </row>
    <row r="1259" customFormat="false" ht="15" hidden="false" customHeight="false" outlineLevel="0" collapsed="false">
      <c r="A1259" s="16" t="s">
        <v>221</v>
      </c>
      <c r="B1259" s="0" t="s">
        <v>3081</v>
      </c>
      <c r="C1259" s="0" t="n">
        <v>119</v>
      </c>
      <c r="D1259" s="0" t="str">
        <f aca="false">IFERROR(VLOOKUP($C1259,薬効分類マスタ!$A$2:$B$180,2,FALSE()),"未登録")</f>
        <v>その他の中枢神経系用薬</v>
      </c>
      <c r="E1259" s="16" t="s">
        <v>2969</v>
      </c>
      <c r="F1259" s="16" t="s">
        <v>257</v>
      </c>
      <c r="G1259" s="16" t="s">
        <v>3082</v>
      </c>
      <c r="H1259" s="16" t="s">
        <v>557</v>
      </c>
      <c r="I1259" s="0" t="n">
        <v>37.8</v>
      </c>
      <c r="J1259" s="16" t="s">
        <v>239</v>
      </c>
      <c r="K1259" s="0" t="str">
        <f aca="false">IFERROR(IF(VLOOKUP($C1259,薬効分類マスタ!$A$2:$E$180,5,FALSE())=0,"",VLOOKUP($C1259,薬効分類マスタ!$A$2:$E$180,5,FALSE())),"")</f>
        <v/>
      </c>
      <c r="L1259" s="17"/>
      <c r="M1259" s="0" t="str">
        <f aca="false">IF($K1259="","",IF($L1259&lt;&gt;"",$L1259,VLOOKUP($C1259,薬効分類マスタ!$A$2:$F$180,6,FALSE())))</f>
        <v/>
      </c>
      <c r="N1259" s="0" t="str">
        <f aca="false">ASC(G1259)</f>
        <v>ﾄﾞﾈﾍﾟｼﾞﾙ塩酸塩OD錠5mg｢ﾀｶﾀ｣</v>
      </c>
      <c r="O1259" s="0" t="str">
        <f aca="false">ASC(E1259)</f>
        <v>ﾄﾞﾈﾍﾟｼﾞﾙ塩酸塩</v>
      </c>
      <c r="P1259" s="16" t="n">
        <f aca="false">N(P1258)+IF($C1259=検索!$B$49,1,0)</f>
        <v>0</v>
      </c>
    </row>
    <row r="1260" customFormat="false" ht="15" hidden="false" customHeight="false" outlineLevel="0" collapsed="false">
      <c r="A1260" s="16" t="s">
        <v>221</v>
      </c>
      <c r="B1260" s="0" t="s">
        <v>3083</v>
      </c>
      <c r="C1260" s="0" t="n">
        <v>119</v>
      </c>
      <c r="D1260" s="0" t="str">
        <f aca="false">IFERROR(VLOOKUP($C1260,薬効分類マスタ!$A$2:$B$180,2,FALSE()),"未登録")</f>
        <v>その他の中枢神経系用薬</v>
      </c>
      <c r="E1260" s="16" t="s">
        <v>2969</v>
      </c>
      <c r="F1260" s="16" t="s">
        <v>257</v>
      </c>
      <c r="G1260" s="16" t="s">
        <v>3084</v>
      </c>
      <c r="H1260" s="16" t="s">
        <v>533</v>
      </c>
      <c r="I1260" s="0" t="n">
        <v>37.8</v>
      </c>
      <c r="J1260" s="16" t="s">
        <v>239</v>
      </c>
      <c r="K1260" s="0" t="str">
        <f aca="false">IFERROR(IF(VLOOKUP($C1260,薬効分類マスタ!$A$2:$E$180,5,FALSE())=0,"",VLOOKUP($C1260,薬効分類マスタ!$A$2:$E$180,5,FALSE())),"")</f>
        <v/>
      </c>
      <c r="L1260" s="17"/>
      <c r="M1260" s="0" t="str">
        <f aca="false">IF($K1260="","",IF($L1260&lt;&gt;"",$L1260,VLOOKUP($C1260,薬効分類マスタ!$A$2:$F$180,6,FALSE())))</f>
        <v/>
      </c>
      <c r="N1260" s="0" t="str">
        <f aca="false">ASC(G1260)</f>
        <v>ﾄﾞﾈﾍﾟｼﾞﾙ塩酸塩OD錠5mg｢ﾄｰﾜ｣</v>
      </c>
      <c r="O1260" s="0" t="str">
        <f aca="false">ASC(E1260)</f>
        <v>ﾄﾞﾈﾍﾟｼﾞﾙ塩酸塩</v>
      </c>
      <c r="P1260" s="16" t="n">
        <f aca="false">N(P1259)+IF($C1260=検索!$B$49,1,0)</f>
        <v>0</v>
      </c>
    </row>
    <row r="1261" customFormat="false" ht="15" hidden="false" customHeight="false" outlineLevel="0" collapsed="false">
      <c r="A1261" s="16" t="s">
        <v>221</v>
      </c>
      <c r="B1261" s="0" t="s">
        <v>3085</v>
      </c>
      <c r="C1261" s="0" t="n">
        <v>119</v>
      </c>
      <c r="D1261" s="0" t="str">
        <f aca="false">IFERROR(VLOOKUP($C1261,薬効分類マスタ!$A$2:$B$180,2,FALSE()),"未登録")</f>
        <v>その他の中枢神経系用薬</v>
      </c>
      <c r="E1261" s="16" t="s">
        <v>2969</v>
      </c>
      <c r="F1261" s="16" t="s">
        <v>257</v>
      </c>
      <c r="G1261" s="16" t="s">
        <v>3086</v>
      </c>
      <c r="H1261" s="16" t="s">
        <v>606</v>
      </c>
      <c r="I1261" s="0" t="n">
        <v>37.8</v>
      </c>
      <c r="J1261" s="16" t="s">
        <v>239</v>
      </c>
      <c r="K1261" s="0" t="str">
        <f aca="false">IFERROR(IF(VLOOKUP($C1261,薬効分類マスタ!$A$2:$E$180,5,FALSE())=0,"",VLOOKUP($C1261,薬効分類マスタ!$A$2:$E$180,5,FALSE())),"")</f>
        <v/>
      </c>
      <c r="L1261" s="17"/>
      <c r="M1261" s="0" t="str">
        <f aca="false">IF($K1261="","",IF($L1261&lt;&gt;"",$L1261,VLOOKUP($C1261,薬効分類マスタ!$A$2:$F$180,6,FALSE())))</f>
        <v/>
      </c>
      <c r="N1261" s="0" t="str">
        <f aca="false">ASC(G1261)</f>
        <v>ﾄﾞﾈﾍﾟｼﾞﾙ塩酸塩OD錠5mg｢日新｣</v>
      </c>
      <c r="O1261" s="0" t="str">
        <f aca="false">ASC(E1261)</f>
        <v>ﾄﾞﾈﾍﾟｼﾞﾙ塩酸塩</v>
      </c>
      <c r="P1261" s="16" t="n">
        <f aca="false">N(P1260)+IF($C1261=検索!$B$49,1,0)</f>
        <v>0</v>
      </c>
    </row>
    <row r="1262" customFormat="false" ht="15" hidden="false" customHeight="false" outlineLevel="0" collapsed="false">
      <c r="A1262" s="16" t="s">
        <v>221</v>
      </c>
      <c r="B1262" s="0" t="s">
        <v>3087</v>
      </c>
      <c r="C1262" s="0" t="n">
        <v>119</v>
      </c>
      <c r="D1262" s="0" t="str">
        <f aca="false">IFERROR(VLOOKUP($C1262,薬効分類マスタ!$A$2:$B$180,2,FALSE()),"未登録")</f>
        <v>その他の中枢神経系用薬</v>
      </c>
      <c r="E1262" s="16" t="s">
        <v>2969</v>
      </c>
      <c r="F1262" s="16" t="s">
        <v>257</v>
      </c>
      <c r="G1262" s="16" t="s">
        <v>3088</v>
      </c>
      <c r="H1262" s="16" t="s">
        <v>428</v>
      </c>
      <c r="I1262" s="0" t="n">
        <v>37.8</v>
      </c>
      <c r="J1262" s="16" t="s">
        <v>239</v>
      </c>
      <c r="K1262" s="0" t="str">
        <f aca="false">IFERROR(IF(VLOOKUP($C1262,薬効分類マスタ!$A$2:$E$180,5,FALSE())=0,"",VLOOKUP($C1262,薬効分類マスタ!$A$2:$E$180,5,FALSE())),"")</f>
        <v/>
      </c>
      <c r="L1262" s="17"/>
      <c r="M1262" s="0" t="str">
        <f aca="false">IF($K1262="","",IF($L1262&lt;&gt;"",$L1262,VLOOKUP($C1262,薬効分類マスタ!$A$2:$F$180,6,FALSE())))</f>
        <v/>
      </c>
      <c r="N1262" s="0" t="str">
        <f aca="false">ASC(G1262)</f>
        <v>ﾄﾞﾈﾍﾟｼﾞﾙ塩酸塩OD錠5mg｢明治｣</v>
      </c>
      <c r="O1262" s="0" t="str">
        <f aca="false">ASC(E1262)</f>
        <v>ﾄﾞﾈﾍﾟｼﾞﾙ塩酸塩</v>
      </c>
      <c r="P1262" s="16" t="n">
        <f aca="false">N(P1261)+IF($C1262=検索!$B$49,1,0)</f>
        <v>0</v>
      </c>
    </row>
    <row r="1263" customFormat="false" ht="15" hidden="false" customHeight="false" outlineLevel="0" collapsed="false">
      <c r="A1263" s="16" t="s">
        <v>221</v>
      </c>
      <c r="B1263" s="0" t="s">
        <v>3089</v>
      </c>
      <c r="C1263" s="0" t="n">
        <v>119</v>
      </c>
      <c r="D1263" s="0" t="str">
        <f aca="false">IFERROR(VLOOKUP($C1263,薬効分類マスタ!$A$2:$B$180,2,FALSE()),"未登録")</f>
        <v>その他の中枢神経系用薬</v>
      </c>
      <c r="E1263" s="16" t="s">
        <v>2969</v>
      </c>
      <c r="F1263" s="16" t="s">
        <v>257</v>
      </c>
      <c r="G1263" s="16" t="s">
        <v>3090</v>
      </c>
      <c r="H1263" s="16" t="s">
        <v>1464</v>
      </c>
      <c r="I1263" s="0" t="n">
        <v>37.8</v>
      </c>
      <c r="J1263" s="16" t="s">
        <v>239</v>
      </c>
      <c r="K1263" s="0" t="str">
        <f aca="false">IFERROR(IF(VLOOKUP($C1263,薬効分類マスタ!$A$2:$E$180,5,FALSE())=0,"",VLOOKUP($C1263,薬効分類マスタ!$A$2:$E$180,5,FALSE())),"")</f>
        <v/>
      </c>
      <c r="L1263" s="17"/>
      <c r="M1263" s="0" t="str">
        <f aca="false">IF($K1263="","",IF($L1263&lt;&gt;"",$L1263,VLOOKUP($C1263,薬効分類マスタ!$A$2:$F$180,6,FALSE())))</f>
        <v/>
      </c>
      <c r="N1263" s="0" t="str">
        <f aca="false">ASC(G1263)</f>
        <v>ﾄﾞﾈﾍﾟｼﾞﾙ塩酸塩OD錠5mg｢DSEP｣</v>
      </c>
      <c r="O1263" s="0" t="str">
        <f aca="false">ASC(E1263)</f>
        <v>ﾄﾞﾈﾍﾟｼﾞﾙ塩酸塩</v>
      </c>
      <c r="P1263" s="16" t="n">
        <f aca="false">N(P1262)+IF($C1263=検索!$B$49,1,0)</f>
        <v>0</v>
      </c>
    </row>
    <row r="1264" customFormat="false" ht="15" hidden="false" customHeight="false" outlineLevel="0" collapsed="false">
      <c r="A1264" s="16" t="s">
        <v>221</v>
      </c>
      <c r="B1264" s="0" t="s">
        <v>3091</v>
      </c>
      <c r="C1264" s="0" t="n">
        <v>119</v>
      </c>
      <c r="D1264" s="0" t="str">
        <f aca="false">IFERROR(VLOOKUP($C1264,薬効分類マスタ!$A$2:$B$180,2,FALSE()),"未登録")</f>
        <v>その他の中枢神経系用薬</v>
      </c>
      <c r="E1264" s="16" t="s">
        <v>2969</v>
      </c>
      <c r="F1264" s="16" t="s">
        <v>257</v>
      </c>
      <c r="G1264" s="16" t="s">
        <v>3092</v>
      </c>
      <c r="H1264" s="16" t="s">
        <v>1300</v>
      </c>
      <c r="I1264" s="0" t="n">
        <v>37.8</v>
      </c>
      <c r="J1264" s="16" t="s">
        <v>239</v>
      </c>
      <c r="K1264" s="0" t="str">
        <f aca="false">IFERROR(IF(VLOOKUP($C1264,薬効分類マスタ!$A$2:$E$180,5,FALSE())=0,"",VLOOKUP($C1264,薬効分類マスタ!$A$2:$E$180,5,FALSE())),"")</f>
        <v/>
      </c>
      <c r="L1264" s="17"/>
      <c r="M1264" s="0" t="str">
        <f aca="false">IF($K1264="","",IF($L1264&lt;&gt;"",$L1264,VLOOKUP($C1264,薬効分類マスタ!$A$2:$F$180,6,FALSE())))</f>
        <v/>
      </c>
      <c r="N1264" s="0" t="str">
        <f aca="false">ASC(G1264)</f>
        <v>ﾄﾞﾈﾍﾟｼﾞﾙ塩酸塩OD錠5mg｢ｵｰﾊﾗ｣</v>
      </c>
      <c r="O1264" s="0" t="str">
        <f aca="false">ASC(E1264)</f>
        <v>ﾄﾞﾈﾍﾟｼﾞﾙ塩酸塩</v>
      </c>
      <c r="P1264" s="16" t="n">
        <f aca="false">N(P1263)+IF($C1264=検索!$B$49,1,0)</f>
        <v>0</v>
      </c>
    </row>
    <row r="1265" customFormat="false" ht="15" hidden="false" customHeight="false" outlineLevel="0" collapsed="false">
      <c r="A1265" s="16" t="s">
        <v>221</v>
      </c>
      <c r="B1265" s="0" t="s">
        <v>3093</v>
      </c>
      <c r="C1265" s="0" t="n">
        <v>119</v>
      </c>
      <c r="D1265" s="0" t="str">
        <f aca="false">IFERROR(VLOOKUP($C1265,薬効分類マスタ!$A$2:$B$180,2,FALSE()),"未登録")</f>
        <v>その他の中枢神経系用薬</v>
      </c>
      <c r="E1265" s="16" t="s">
        <v>2969</v>
      </c>
      <c r="F1265" s="16" t="s">
        <v>257</v>
      </c>
      <c r="G1265" s="16" t="s">
        <v>3094</v>
      </c>
      <c r="H1265" s="16" t="s">
        <v>1309</v>
      </c>
      <c r="I1265" s="0" t="n">
        <v>37.8</v>
      </c>
      <c r="J1265" s="16" t="s">
        <v>239</v>
      </c>
      <c r="K1265" s="0" t="str">
        <f aca="false">IFERROR(IF(VLOOKUP($C1265,薬効分類マスタ!$A$2:$E$180,5,FALSE())=0,"",VLOOKUP($C1265,薬効分類マスタ!$A$2:$E$180,5,FALSE())),"")</f>
        <v/>
      </c>
      <c r="L1265" s="17"/>
      <c r="M1265" s="0" t="str">
        <f aca="false">IF($K1265="","",IF($L1265&lt;&gt;"",$L1265,VLOOKUP($C1265,薬効分類マスタ!$A$2:$F$180,6,FALSE())))</f>
        <v/>
      </c>
      <c r="N1265" s="0" t="str">
        <f aca="false">ASC(G1265)</f>
        <v>ﾄﾞﾈﾍﾟｼﾞﾙ塩酸塩OD錠5mg｢ﾃﾊﾞ｣</v>
      </c>
      <c r="O1265" s="0" t="str">
        <f aca="false">ASC(E1265)</f>
        <v>ﾄﾞﾈﾍﾟｼﾞﾙ塩酸塩</v>
      </c>
      <c r="P1265" s="16" t="n">
        <f aca="false">N(P1264)+IF($C1265=検索!$B$49,1,0)</f>
        <v>0</v>
      </c>
    </row>
    <row r="1266" customFormat="false" ht="15" hidden="false" customHeight="false" outlineLevel="0" collapsed="false">
      <c r="A1266" s="16" t="s">
        <v>221</v>
      </c>
      <c r="B1266" s="0" t="s">
        <v>3095</v>
      </c>
      <c r="C1266" s="0" t="n">
        <v>119</v>
      </c>
      <c r="D1266" s="0" t="str">
        <f aca="false">IFERROR(VLOOKUP($C1266,薬効分類マスタ!$A$2:$B$180,2,FALSE()),"未登録")</f>
        <v>その他の中枢神経系用薬</v>
      </c>
      <c r="E1266" s="16" t="s">
        <v>2969</v>
      </c>
      <c r="F1266" s="16" t="s">
        <v>257</v>
      </c>
      <c r="G1266" s="16" t="s">
        <v>3096</v>
      </c>
      <c r="H1266" s="16" t="s">
        <v>1165</v>
      </c>
      <c r="I1266" s="0" t="n">
        <v>37.8</v>
      </c>
      <c r="J1266" s="16" t="s">
        <v>239</v>
      </c>
      <c r="K1266" s="0" t="str">
        <f aca="false">IFERROR(IF(VLOOKUP($C1266,薬効分類マスタ!$A$2:$E$180,5,FALSE())=0,"",VLOOKUP($C1266,薬効分類マスタ!$A$2:$E$180,5,FALSE())),"")</f>
        <v/>
      </c>
      <c r="L1266" s="17"/>
      <c r="M1266" s="0" t="str">
        <f aca="false">IF($K1266="","",IF($L1266&lt;&gt;"",$L1266,VLOOKUP($C1266,薬効分類マスタ!$A$2:$F$180,6,FALSE())))</f>
        <v/>
      </c>
      <c r="N1266" s="0" t="str">
        <f aca="false">ASC(G1266)</f>
        <v>ﾄﾞﾈﾍﾟｼﾞﾙ塩酸塩OD錠5mg｢ﾆﾌﾟﾛ｣</v>
      </c>
      <c r="O1266" s="0" t="str">
        <f aca="false">ASC(E1266)</f>
        <v>ﾄﾞﾈﾍﾟｼﾞﾙ塩酸塩</v>
      </c>
      <c r="P1266" s="16" t="n">
        <f aca="false">N(P1265)+IF($C1266=検索!$B$49,1,0)</f>
        <v>0</v>
      </c>
    </row>
    <row r="1267" customFormat="false" ht="15" hidden="false" customHeight="false" outlineLevel="0" collapsed="false">
      <c r="A1267" s="16" t="s">
        <v>221</v>
      </c>
      <c r="B1267" s="0" t="s">
        <v>3097</v>
      </c>
      <c r="C1267" s="0" t="n">
        <v>119</v>
      </c>
      <c r="D1267" s="0" t="str">
        <f aca="false">IFERROR(VLOOKUP($C1267,薬効分類マスタ!$A$2:$B$180,2,FALSE()),"未登録")</f>
        <v>その他の中枢神経系用薬</v>
      </c>
      <c r="E1267" s="16" t="s">
        <v>2969</v>
      </c>
      <c r="F1267" s="16" t="s">
        <v>262</v>
      </c>
      <c r="G1267" s="16" t="s">
        <v>3098</v>
      </c>
      <c r="I1267" s="0" t="n">
        <v>35.7</v>
      </c>
      <c r="J1267" s="16" t="s">
        <v>239</v>
      </c>
      <c r="K1267" s="0" t="str">
        <f aca="false">IFERROR(IF(VLOOKUP($C1267,薬効分類マスタ!$A$2:$E$180,5,FALSE())=0,"",VLOOKUP($C1267,薬効分類マスタ!$A$2:$E$180,5,FALSE())),"")</f>
        <v/>
      </c>
      <c r="L1267" s="17"/>
      <c r="M1267" s="0" t="str">
        <f aca="false">IF($K1267="","",IF($L1267&lt;&gt;"",$L1267,VLOOKUP($C1267,薬効分類マスタ!$A$2:$F$180,6,FALSE())))</f>
        <v/>
      </c>
      <c r="N1267" s="0" t="str">
        <f aca="false">ASC(G1267)</f>
        <v>ﾄﾞﾈﾍﾟｼﾞﾙ塩酸塩10mg錠</v>
      </c>
      <c r="O1267" s="0" t="str">
        <f aca="false">ASC(E1267)</f>
        <v>ﾄﾞﾈﾍﾟｼﾞﾙ塩酸塩</v>
      </c>
      <c r="P1267" s="16" t="n">
        <f aca="false">N(P1266)+IF($C1267=検索!$B$49,1,0)</f>
        <v>0</v>
      </c>
    </row>
    <row r="1268" customFormat="false" ht="15" hidden="false" customHeight="false" outlineLevel="0" collapsed="false">
      <c r="A1268" s="16" t="s">
        <v>221</v>
      </c>
      <c r="B1268" s="0" t="s">
        <v>3099</v>
      </c>
      <c r="C1268" s="0" t="n">
        <v>119</v>
      </c>
      <c r="D1268" s="0" t="str">
        <f aca="false">IFERROR(VLOOKUP($C1268,薬効分類マスタ!$A$2:$B$180,2,FALSE()),"未登録")</f>
        <v>その他の中枢神経系用薬</v>
      </c>
      <c r="E1268" s="16" t="s">
        <v>2969</v>
      </c>
      <c r="F1268" s="16" t="s">
        <v>262</v>
      </c>
      <c r="G1268" s="16" t="s">
        <v>3100</v>
      </c>
      <c r="H1268" s="16" t="s">
        <v>283</v>
      </c>
      <c r="I1268" s="0" t="n">
        <v>89.1</v>
      </c>
      <c r="J1268" s="16" t="s">
        <v>232</v>
      </c>
      <c r="K1268" s="0" t="str">
        <f aca="false">IFERROR(IF(VLOOKUP($C1268,薬効分類マスタ!$A$2:$E$180,5,FALSE())=0,"",VLOOKUP($C1268,薬効分類マスタ!$A$2:$E$180,5,FALSE())),"")</f>
        <v/>
      </c>
      <c r="L1268" s="17"/>
      <c r="M1268" s="0" t="str">
        <f aca="false">IF($K1268="","",IF($L1268&lt;&gt;"",$L1268,VLOOKUP($C1268,薬効分類マスタ!$A$2:$F$180,6,FALSE())))</f>
        <v/>
      </c>
      <c r="N1268" s="0" t="str">
        <f aca="false">ASC(G1268)</f>
        <v>ｱﾘｾﾌﾟﾄ錠10mg</v>
      </c>
      <c r="O1268" s="0" t="str">
        <f aca="false">ASC(E1268)</f>
        <v>ﾄﾞﾈﾍﾟｼﾞﾙ塩酸塩</v>
      </c>
      <c r="P1268" s="16" t="n">
        <f aca="false">N(P1267)+IF($C1268=検索!$B$49,1,0)</f>
        <v>0</v>
      </c>
    </row>
    <row r="1269" customFormat="false" ht="15" hidden="false" customHeight="false" outlineLevel="0" collapsed="false">
      <c r="A1269" s="16" t="s">
        <v>221</v>
      </c>
      <c r="B1269" s="0" t="s">
        <v>3101</v>
      </c>
      <c r="C1269" s="0" t="n">
        <v>119</v>
      </c>
      <c r="D1269" s="0" t="str">
        <f aca="false">IFERROR(VLOOKUP($C1269,薬効分類マスタ!$A$2:$B$180,2,FALSE()),"未登録")</f>
        <v>その他の中枢神経系用薬</v>
      </c>
      <c r="E1269" s="16" t="s">
        <v>2969</v>
      </c>
      <c r="F1269" s="16" t="s">
        <v>262</v>
      </c>
      <c r="G1269" s="16" t="s">
        <v>3102</v>
      </c>
      <c r="H1269" s="16" t="s">
        <v>1464</v>
      </c>
      <c r="I1269" s="0" t="n">
        <v>63</v>
      </c>
      <c r="J1269" s="16" t="s">
        <v>239</v>
      </c>
      <c r="K1269" s="0" t="str">
        <f aca="false">IFERROR(IF(VLOOKUP($C1269,薬効分類マスタ!$A$2:$E$180,5,FALSE())=0,"",VLOOKUP($C1269,薬効分類マスタ!$A$2:$E$180,5,FALSE())),"")</f>
        <v/>
      </c>
      <c r="L1269" s="17"/>
      <c r="M1269" s="0" t="str">
        <f aca="false">IF($K1269="","",IF($L1269&lt;&gt;"",$L1269,VLOOKUP($C1269,薬効分類マスタ!$A$2:$F$180,6,FALSE())))</f>
        <v/>
      </c>
      <c r="N1269" s="0" t="str">
        <f aca="false">ASC(G1269)</f>
        <v>ﾄﾞﾈﾍﾟｼﾞﾙ塩酸塩錠10mg｢DSEP｣</v>
      </c>
      <c r="O1269" s="0" t="str">
        <f aca="false">ASC(E1269)</f>
        <v>ﾄﾞﾈﾍﾟｼﾞﾙ塩酸塩</v>
      </c>
      <c r="P1269" s="16" t="n">
        <f aca="false">N(P1268)+IF($C1269=検索!$B$49,1,0)</f>
        <v>0</v>
      </c>
    </row>
    <row r="1270" customFormat="false" ht="15" hidden="false" customHeight="false" outlineLevel="0" collapsed="false">
      <c r="A1270" s="16" t="s">
        <v>221</v>
      </c>
      <c r="B1270" s="0" t="s">
        <v>3103</v>
      </c>
      <c r="C1270" s="0" t="n">
        <v>119</v>
      </c>
      <c r="D1270" s="0" t="str">
        <f aca="false">IFERROR(VLOOKUP($C1270,薬効分類マスタ!$A$2:$B$180,2,FALSE()),"未登録")</f>
        <v>その他の中枢神経系用薬</v>
      </c>
      <c r="E1270" s="16" t="s">
        <v>2969</v>
      </c>
      <c r="F1270" s="16" t="s">
        <v>262</v>
      </c>
      <c r="G1270" s="16" t="s">
        <v>3104</v>
      </c>
      <c r="H1270" s="16" t="s">
        <v>568</v>
      </c>
      <c r="I1270" s="0" t="n">
        <v>63</v>
      </c>
      <c r="J1270" s="16" t="s">
        <v>239</v>
      </c>
      <c r="K1270" s="0" t="str">
        <f aca="false">IFERROR(IF(VLOOKUP($C1270,薬効分類マスタ!$A$2:$E$180,5,FALSE())=0,"",VLOOKUP($C1270,薬効分類マスタ!$A$2:$E$180,5,FALSE())),"")</f>
        <v/>
      </c>
      <c r="L1270" s="17"/>
      <c r="M1270" s="0" t="str">
        <f aca="false">IF($K1270="","",IF($L1270&lt;&gt;"",$L1270,VLOOKUP($C1270,薬効分類マスタ!$A$2:$F$180,6,FALSE())))</f>
        <v/>
      </c>
      <c r="N1270" s="0" t="str">
        <f aca="false">ASC(G1270)</f>
        <v>ﾄﾞﾈﾍﾟｼﾞﾙ塩酸塩錠10mg｢FFP｣</v>
      </c>
      <c r="O1270" s="0" t="str">
        <f aca="false">ASC(E1270)</f>
        <v>ﾄﾞﾈﾍﾟｼﾞﾙ塩酸塩</v>
      </c>
      <c r="P1270" s="16" t="n">
        <f aca="false">N(P1269)+IF($C1270=検索!$B$49,1,0)</f>
        <v>0</v>
      </c>
    </row>
    <row r="1271" customFormat="false" ht="15" hidden="false" customHeight="false" outlineLevel="0" collapsed="false">
      <c r="A1271" s="16" t="s">
        <v>221</v>
      </c>
      <c r="B1271" s="0" t="s">
        <v>3105</v>
      </c>
      <c r="C1271" s="0" t="n">
        <v>119</v>
      </c>
      <c r="D1271" s="0" t="str">
        <f aca="false">IFERROR(VLOOKUP($C1271,薬効分類マスタ!$A$2:$B$180,2,FALSE()),"未登録")</f>
        <v>その他の中枢神経系用薬</v>
      </c>
      <c r="E1271" s="16" t="s">
        <v>2969</v>
      </c>
      <c r="F1271" s="16" t="s">
        <v>262</v>
      </c>
      <c r="G1271" s="16" t="s">
        <v>3106</v>
      </c>
      <c r="H1271" s="16" t="s">
        <v>1300</v>
      </c>
      <c r="I1271" s="0" t="n">
        <v>63</v>
      </c>
      <c r="J1271" s="16" t="s">
        <v>239</v>
      </c>
      <c r="K1271" s="0" t="str">
        <f aca="false">IFERROR(IF(VLOOKUP($C1271,薬効分類マスタ!$A$2:$E$180,5,FALSE())=0,"",VLOOKUP($C1271,薬効分類マスタ!$A$2:$E$180,5,FALSE())),"")</f>
        <v/>
      </c>
      <c r="L1271" s="17"/>
      <c r="M1271" s="0" t="str">
        <f aca="false">IF($K1271="","",IF($L1271&lt;&gt;"",$L1271,VLOOKUP($C1271,薬効分類マスタ!$A$2:$F$180,6,FALSE())))</f>
        <v/>
      </c>
      <c r="N1271" s="0" t="str">
        <f aca="false">ASC(G1271)</f>
        <v>ﾄﾞﾈﾍﾟｼﾞﾙ塩酸塩錠10mg｢ｵｰﾊﾗ｣</v>
      </c>
      <c r="O1271" s="0" t="str">
        <f aca="false">ASC(E1271)</f>
        <v>ﾄﾞﾈﾍﾟｼﾞﾙ塩酸塩</v>
      </c>
      <c r="P1271" s="16" t="n">
        <f aca="false">N(P1270)+IF($C1271=検索!$B$49,1,0)</f>
        <v>0</v>
      </c>
    </row>
    <row r="1272" customFormat="false" ht="15" hidden="false" customHeight="false" outlineLevel="0" collapsed="false">
      <c r="A1272" s="16" t="s">
        <v>221</v>
      </c>
      <c r="B1272" s="0" t="s">
        <v>3107</v>
      </c>
      <c r="C1272" s="0" t="n">
        <v>119</v>
      </c>
      <c r="D1272" s="0" t="str">
        <f aca="false">IFERROR(VLOOKUP($C1272,薬効分類マスタ!$A$2:$B$180,2,FALSE()),"未登録")</f>
        <v>その他の中枢神経系用薬</v>
      </c>
      <c r="E1272" s="16" t="s">
        <v>2969</v>
      </c>
      <c r="F1272" s="16" t="s">
        <v>262</v>
      </c>
      <c r="G1272" s="16" t="s">
        <v>3108</v>
      </c>
      <c r="H1272" s="16" t="s">
        <v>601</v>
      </c>
      <c r="I1272" s="0" t="n">
        <v>63</v>
      </c>
      <c r="J1272" s="16" t="s">
        <v>239</v>
      </c>
      <c r="K1272" s="0" t="str">
        <f aca="false">IFERROR(IF(VLOOKUP($C1272,薬効分類マスタ!$A$2:$E$180,5,FALSE())=0,"",VLOOKUP($C1272,薬効分類マスタ!$A$2:$E$180,5,FALSE())),"")</f>
        <v/>
      </c>
      <c r="L1272" s="17"/>
      <c r="M1272" s="0" t="str">
        <f aca="false">IF($K1272="","",IF($L1272&lt;&gt;"",$L1272,VLOOKUP($C1272,薬効分類マスタ!$A$2:$F$180,6,FALSE())))</f>
        <v/>
      </c>
      <c r="N1272" s="0" t="str">
        <f aca="false">ASC(G1272)</f>
        <v>ﾄﾞﾈﾍﾟｼﾞﾙ塩酸塩錠10mg｢杏林｣</v>
      </c>
      <c r="O1272" s="0" t="str">
        <f aca="false">ASC(E1272)</f>
        <v>ﾄﾞﾈﾍﾟｼﾞﾙ塩酸塩</v>
      </c>
      <c r="P1272" s="16" t="n">
        <f aca="false">N(P1271)+IF($C1272=検索!$B$49,1,0)</f>
        <v>0</v>
      </c>
    </row>
    <row r="1273" customFormat="false" ht="15" hidden="false" customHeight="false" outlineLevel="0" collapsed="false">
      <c r="A1273" s="16" t="s">
        <v>221</v>
      </c>
      <c r="B1273" s="0" t="s">
        <v>3109</v>
      </c>
      <c r="C1273" s="0" t="n">
        <v>119</v>
      </c>
      <c r="D1273" s="0" t="str">
        <f aca="false">IFERROR(VLOOKUP($C1273,薬効分類マスタ!$A$2:$B$180,2,FALSE()),"未登録")</f>
        <v>その他の中枢神経系用薬</v>
      </c>
      <c r="E1273" s="16" t="s">
        <v>2969</v>
      </c>
      <c r="F1273" s="16" t="s">
        <v>262</v>
      </c>
      <c r="G1273" s="16" t="s">
        <v>3110</v>
      </c>
      <c r="H1273" s="16" t="s">
        <v>385</v>
      </c>
      <c r="I1273" s="0" t="n">
        <v>63</v>
      </c>
      <c r="J1273" s="16" t="s">
        <v>239</v>
      </c>
      <c r="K1273" s="0" t="str">
        <f aca="false">IFERROR(IF(VLOOKUP($C1273,薬効分類マスタ!$A$2:$E$180,5,FALSE())=0,"",VLOOKUP($C1273,薬効分類マスタ!$A$2:$E$180,5,FALSE())),"")</f>
        <v/>
      </c>
      <c r="L1273" s="17"/>
      <c r="M1273" s="0" t="str">
        <f aca="false">IF($K1273="","",IF($L1273&lt;&gt;"",$L1273,VLOOKUP($C1273,薬効分類マスタ!$A$2:$F$180,6,FALSE())))</f>
        <v/>
      </c>
      <c r="N1273" s="0" t="str">
        <f aca="false">ASC(G1273)</f>
        <v>ﾄﾞﾈﾍﾟｼﾞﾙ塩酸塩錠10mg｢ｻﾜｲ｣</v>
      </c>
      <c r="O1273" s="0" t="str">
        <f aca="false">ASC(E1273)</f>
        <v>ﾄﾞﾈﾍﾟｼﾞﾙ塩酸塩</v>
      </c>
      <c r="P1273" s="16" t="n">
        <f aca="false">N(P1272)+IF($C1273=検索!$B$49,1,0)</f>
        <v>0</v>
      </c>
    </row>
    <row r="1274" customFormat="false" ht="15" hidden="false" customHeight="false" outlineLevel="0" collapsed="false">
      <c r="A1274" s="16" t="s">
        <v>221</v>
      </c>
      <c r="B1274" s="0" t="s">
        <v>3111</v>
      </c>
      <c r="C1274" s="0" t="n">
        <v>119</v>
      </c>
      <c r="D1274" s="0" t="str">
        <f aca="false">IFERROR(VLOOKUP($C1274,薬効分類マスタ!$A$2:$B$180,2,FALSE()),"未登録")</f>
        <v>その他の中枢神経系用薬</v>
      </c>
      <c r="E1274" s="16" t="s">
        <v>2969</v>
      </c>
      <c r="F1274" s="16" t="s">
        <v>262</v>
      </c>
      <c r="G1274" s="16" t="s">
        <v>3112</v>
      </c>
      <c r="H1274" s="16" t="s">
        <v>557</v>
      </c>
      <c r="I1274" s="0" t="n">
        <v>63</v>
      </c>
      <c r="J1274" s="16" t="s">
        <v>239</v>
      </c>
      <c r="K1274" s="0" t="str">
        <f aca="false">IFERROR(IF(VLOOKUP($C1274,薬効分類マスタ!$A$2:$E$180,5,FALSE())=0,"",VLOOKUP($C1274,薬効分類マスタ!$A$2:$E$180,5,FALSE())),"")</f>
        <v/>
      </c>
      <c r="L1274" s="17"/>
      <c r="M1274" s="0" t="str">
        <f aca="false">IF($K1274="","",IF($L1274&lt;&gt;"",$L1274,VLOOKUP($C1274,薬効分類マスタ!$A$2:$F$180,6,FALSE())))</f>
        <v/>
      </c>
      <c r="N1274" s="0" t="str">
        <f aca="false">ASC(G1274)</f>
        <v>ﾄﾞﾈﾍﾟｼﾞﾙ塩酸塩錠10mg｢ﾀｶﾀ｣</v>
      </c>
      <c r="O1274" s="0" t="str">
        <f aca="false">ASC(E1274)</f>
        <v>ﾄﾞﾈﾍﾟｼﾞﾙ塩酸塩</v>
      </c>
      <c r="P1274" s="16" t="n">
        <f aca="false">N(P1273)+IF($C1274=検索!$B$49,1,0)</f>
        <v>0</v>
      </c>
    </row>
    <row r="1275" customFormat="false" ht="15" hidden="false" customHeight="false" outlineLevel="0" collapsed="false">
      <c r="A1275" s="16" t="s">
        <v>221</v>
      </c>
      <c r="B1275" s="0" t="s">
        <v>3113</v>
      </c>
      <c r="C1275" s="0" t="n">
        <v>119</v>
      </c>
      <c r="D1275" s="0" t="str">
        <f aca="false">IFERROR(VLOOKUP($C1275,薬効分類マスタ!$A$2:$B$180,2,FALSE()),"未登録")</f>
        <v>その他の中枢神経系用薬</v>
      </c>
      <c r="E1275" s="16" t="s">
        <v>2969</v>
      </c>
      <c r="F1275" s="16" t="s">
        <v>262</v>
      </c>
      <c r="G1275" s="16" t="s">
        <v>3114</v>
      </c>
      <c r="H1275" s="16" t="s">
        <v>533</v>
      </c>
      <c r="I1275" s="0" t="n">
        <v>63</v>
      </c>
      <c r="J1275" s="16" t="s">
        <v>239</v>
      </c>
      <c r="K1275" s="0" t="str">
        <f aca="false">IFERROR(IF(VLOOKUP($C1275,薬効分類マスタ!$A$2:$E$180,5,FALSE())=0,"",VLOOKUP($C1275,薬効分類マスタ!$A$2:$E$180,5,FALSE())),"")</f>
        <v/>
      </c>
      <c r="L1275" s="17"/>
      <c r="M1275" s="0" t="str">
        <f aca="false">IF($K1275="","",IF($L1275&lt;&gt;"",$L1275,VLOOKUP($C1275,薬効分類マスタ!$A$2:$F$180,6,FALSE())))</f>
        <v/>
      </c>
      <c r="N1275" s="0" t="str">
        <f aca="false">ASC(G1275)</f>
        <v>ﾄﾞﾈﾍﾟｼﾞﾙ塩酸塩錠10mg｢ﾄｰﾜ｣</v>
      </c>
      <c r="O1275" s="0" t="str">
        <f aca="false">ASC(E1275)</f>
        <v>ﾄﾞﾈﾍﾟｼﾞﾙ塩酸塩</v>
      </c>
      <c r="P1275" s="16" t="n">
        <f aca="false">N(P1274)+IF($C1275=検索!$B$49,1,0)</f>
        <v>0</v>
      </c>
    </row>
    <row r="1276" customFormat="false" ht="15" hidden="false" customHeight="false" outlineLevel="0" collapsed="false">
      <c r="A1276" s="16" t="s">
        <v>221</v>
      </c>
      <c r="B1276" s="0" t="s">
        <v>3115</v>
      </c>
      <c r="C1276" s="0" t="n">
        <v>119</v>
      </c>
      <c r="D1276" s="0" t="str">
        <f aca="false">IFERROR(VLOOKUP($C1276,薬効分類マスタ!$A$2:$B$180,2,FALSE()),"未登録")</f>
        <v>その他の中枢神経系用薬</v>
      </c>
      <c r="E1276" s="16" t="s">
        <v>2969</v>
      </c>
      <c r="F1276" s="16" t="s">
        <v>262</v>
      </c>
      <c r="G1276" s="16" t="s">
        <v>3116</v>
      </c>
      <c r="H1276" s="16" t="s">
        <v>606</v>
      </c>
      <c r="I1276" s="0" t="n">
        <v>63</v>
      </c>
      <c r="J1276" s="16" t="s">
        <v>239</v>
      </c>
      <c r="K1276" s="0" t="str">
        <f aca="false">IFERROR(IF(VLOOKUP($C1276,薬効分類マスタ!$A$2:$E$180,5,FALSE())=0,"",VLOOKUP($C1276,薬効分類マスタ!$A$2:$E$180,5,FALSE())),"")</f>
        <v/>
      </c>
      <c r="L1276" s="17"/>
      <c r="M1276" s="0" t="str">
        <f aca="false">IF($K1276="","",IF($L1276&lt;&gt;"",$L1276,VLOOKUP($C1276,薬効分類マスタ!$A$2:$F$180,6,FALSE())))</f>
        <v/>
      </c>
      <c r="N1276" s="0" t="str">
        <f aca="false">ASC(G1276)</f>
        <v>ﾄﾞﾈﾍﾟｼﾞﾙ塩酸塩錠10mg｢日新｣</v>
      </c>
      <c r="O1276" s="0" t="str">
        <f aca="false">ASC(E1276)</f>
        <v>ﾄﾞﾈﾍﾟｼﾞﾙ塩酸塩</v>
      </c>
      <c r="P1276" s="16" t="n">
        <f aca="false">N(P1275)+IF($C1276=検索!$B$49,1,0)</f>
        <v>0</v>
      </c>
    </row>
    <row r="1277" customFormat="false" ht="15" hidden="false" customHeight="false" outlineLevel="0" collapsed="false">
      <c r="A1277" s="16" t="s">
        <v>221</v>
      </c>
      <c r="B1277" s="0" t="s">
        <v>3117</v>
      </c>
      <c r="C1277" s="0" t="n">
        <v>119</v>
      </c>
      <c r="D1277" s="0" t="str">
        <f aca="false">IFERROR(VLOOKUP($C1277,薬効分類マスタ!$A$2:$B$180,2,FALSE()),"未登録")</f>
        <v>その他の中枢神経系用薬</v>
      </c>
      <c r="E1277" s="16" t="s">
        <v>2969</v>
      </c>
      <c r="F1277" s="16" t="s">
        <v>262</v>
      </c>
      <c r="G1277" s="16" t="s">
        <v>3118</v>
      </c>
      <c r="H1277" s="16" t="s">
        <v>428</v>
      </c>
      <c r="I1277" s="0" t="n">
        <v>63</v>
      </c>
      <c r="J1277" s="16" t="s">
        <v>239</v>
      </c>
      <c r="K1277" s="0" t="str">
        <f aca="false">IFERROR(IF(VLOOKUP($C1277,薬効分類マスタ!$A$2:$E$180,5,FALSE())=0,"",VLOOKUP($C1277,薬効分類マスタ!$A$2:$E$180,5,FALSE())),"")</f>
        <v/>
      </c>
      <c r="L1277" s="17"/>
      <c r="M1277" s="0" t="str">
        <f aca="false">IF($K1277="","",IF($L1277&lt;&gt;"",$L1277,VLOOKUP($C1277,薬効分類マスタ!$A$2:$F$180,6,FALSE())))</f>
        <v/>
      </c>
      <c r="N1277" s="0" t="str">
        <f aca="false">ASC(G1277)</f>
        <v>ﾄﾞﾈﾍﾟｼﾞﾙ塩酸塩錠10mg｢明治｣</v>
      </c>
      <c r="O1277" s="0" t="str">
        <f aca="false">ASC(E1277)</f>
        <v>ﾄﾞﾈﾍﾟｼﾞﾙ塩酸塩</v>
      </c>
      <c r="P1277" s="16" t="n">
        <f aca="false">N(P1276)+IF($C1277=検索!$B$49,1,0)</f>
        <v>0</v>
      </c>
    </row>
    <row r="1278" customFormat="false" ht="15" hidden="false" customHeight="false" outlineLevel="0" collapsed="false">
      <c r="A1278" s="16" t="s">
        <v>221</v>
      </c>
      <c r="B1278" s="0" t="s">
        <v>3119</v>
      </c>
      <c r="C1278" s="0" t="n">
        <v>119</v>
      </c>
      <c r="D1278" s="0" t="str">
        <f aca="false">IFERROR(VLOOKUP($C1278,薬効分類マスタ!$A$2:$B$180,2,FALSE()),"未登録")</f>
        <v>その他の中枢神経系用薬</v>
      </c>
      <c r="E1278" s="16" t="s">
        <v>2969</v>
      </c>
      <c r="F1278" s="16" t="s">
        <v>262</v>
      </c>
      <c r="G1278" s="16" t="s">
        <v>3120</v>
      </c>
      <c r="I1278" s="0" t="n">
        <v>35.7</v>
      </c>
      <c r="J1278" s="16" t="s">
        <v>239</v>
      </c>
      <c r="K1278" s="0" t="str">
        <f aca="false">IFERROR(IF(VLOOKUP($C1278,薬効分類マスタ!$A$2:$E$180,5,FALSE())=0,"",VLOOKUP($C1278,薬効分類マスタ!$A$2:$E$180,5,FALSE())),"")</f>
        <v/>
      </c>
      <c r="L1278" s="17"/>
      <c r="M1278" s="0" t="str">
        <f aca="false">IF($K1278="","",IF($L1278&lt;&gt;"",$L1278,VLOOKUP($C1278,薬効分類マスタ!$A$2:$F$180,6,FALSE())))</f>
        <v/>
      </c>
      <c r="N1278" s="0" t="str">
        <f aca="false">ASC(G1278)</f>
        <v>ﾄﾞﾈﾍﾟｼﾞﾙ塩酸塩10mg口腔内崩壊錠</v>
      </c>
      <c r="O1278" s="0" t="str">
        <f aca="false">ASC(E1278)</f>
        <v>ﾄﾞﾈﾍﾟｼﾞﾙ塩酸塩</v>
      </c>
      <c r="P1278" s="16" t="n">
        <f aca="false">N(P1277)+IF($C1278=検索!$B$49,1,0)</f>
        <v>0</v>
      </c>
    </row>
    <row r="1279" customFormat="false" ht="15" hidden="false" customHeight="false" outlineLevel="0" collapsed="false">
      <c r="A1279" s="16" t="s">
        <v>221</v>
      </c>
      <c r="B1279" s="0" t="s">
        <v>3121</v>
      </c>
      <c r="C1279" s="0" t="n">
        <v>119</v>
      </c>
      <c r="D1279" s="0" t="str">
        <f aca="false">IFERROR(VLOOKUP($C1279,薬効分類マスタ!$A$2:$B$180,2,FALSE()),"未登録")</f>
        <v>その他の中枢神経系用薬</v>
      </c>
      <c r="E1279" s="16" t="s">
        <v>2969</v>
      </c>
      <c r="F1279" s="16" t="s">
        <v>262</v>
      </c>
      <c r="G1279" s="16" t="s">
        <v>3122</v>
      </c>
      <c r="H1279" s="16" t="s">
        <v>283</v>
      </c>
      <c r="I1279" s="0" t="n">
        <v>89.1</v>
      </c>
      <c r="J1279" s="16" t="s">
        <v>232</v>
      </c>
      <c r="K1279" s="0" t="str">
        <f aca="false">IFERROR(IF(VLOOKUP($C1279,薬効分類マスタ!$A$2:$E$180,5,FALSE())=0,"",VLOOKUP($C1279,薬効分類マスタ!$A$2:$E$180,5,FALSE())),"")</f>
        <v/>
      </c>
      <c r="L1279" s="17"/>
      <c r="M1279" s="0" t="str">
        <f aca="false">IF($K1279="","",IF($L1279&lt;&gt;"",$L1279,VLOOKUP($C1279,薬効分類マスタ!$A$2:$F$180,6,FALSE())))</f>
        <v/>
      </c>
      <c r="N1279" s="0" t="str">
        <f aca="false">ASC(G1279)</f>
        <v>ｱﾘｾﾌﾟﾄD錠10mg</v>
      </c>
      <c r="O1279" s="0" t="str">
        <f aca="false">ASC(E1279)</f>
        <v>ﾄﾞﾈﾍﾟｼﾞﾙ塩酸塩</v>
      </c>
      <c r="P1279" s="16" t="n">
        <f aca="false">N(P1278)+IF($C1279=検索!$B$49,1,0)</f>
        <v>0</v>
      </c>
    </row>
    <row r="1280" customFormat="false" ht="15" hidden="false" customHeight="false" outlineLevel="0" collapsed="false">
      <c r="A1280" s="16" t="s">
        <v>221</v>
      </c>
      <c r="B1280" s="0" t="s">
        <v>3123</v>
      </c>
      <c r="C1280" s="0" t="n">
        <v>119</v>
      </c>
      <c r="D1280" s="0" t="str">
        <f aca="false">IFERROR(VLOOKUP($C1280,薬効分類マスタ!$A$2:$B$180,2,FALSE()),"未登録")</f>
        <v>その他の中枢神経系用薬</v>
      </c>
      <c r="E1280" s="16" t="s">
        <v>2969</v>
      </c>
      <c r="F1280" s="16" t="s">
        <v>262</v>
      </c>
      <c r="G1280" s="16" t="s">
        <v>3124</v>
      </c>
      <c r="H1280" s="16" t="s">
        <v>1464</v>
      </c>
      <c r="I1280" s="0" t="n">
        <v>63</v>
      </c>
      <c r="J1280" s="16" t="s">
        <v>239</v>
      </c>
      <c r="K1280" s="0" t="str">
        <f aca="false">IFERROR(IF(VLOOKUP($C1280,薬効分類マスタ!$A$2:$E$180,5,FALSE())=0,"",VLOOKUP($C1280,薬効分類マスタ!$A$2:$E$180,5,FALSE())),"")</f>
        <v/>
      </c>
      <c r="L1280" s="17"/>
      <c r="M1280" s="0" t="str">
        <f aca="false">IF($K1280="","",IF($L1280&lt;&gt;"",$L1280,VLOOKUP($C1280,薬効分類マスタ!$A$2:$F$180,6,FALSE())))</f>
        <v/>
      </c>
      <c r="N1280" s="0" t="str">
        <f aca="false">ASC(G1280)</f>
        <v>ﾄﾞﾈﾍﾟｼﾞﾙ塩酸塩OD錠10mg｢DSEP｣</v>
      </c>
      <c r="O1280" s="0" t="str">
        <f aca="false">ASC(E1280)</f>
        <v>ﾄﾞﾈﾍﾟｼﾞﾙ塩酸塩</v>
      </c>
      <c r="P1280" s="16" t="n">
        <f aca="false">N(P1279)+IF($C1280=検索!$B$49,1,0)</f>
        <v>0</v>
      </c>
    </row>
    <row r="1281" customFormat="false" ht="15" hidden="false" customHeight="false" outlineLevel="0" collapsed="false">
      <c r="A1281" s="16" t="s">
        <v>221</v>
      </c>
      <c r="B1281" s="0" t="s">
        <v>3125</v>
      </c>
      <c r="C1281" s="0" t="n">
        <v>119</v>
      </c>
      <c r="D1281" s="0" t="str">
        <f aca="false">IFERROR(VLOOKUP($C1281,薬効分類マスタ!$A$2:$B$180,2,FALSE()),"未登録")</f>
        <v>その他の中枢神経系用薬</v>
      </c>
      <c r="E1281" s="16" t="s">
        <v>2969</v>
      </c>
      <c r="F1281" s="16" t="s">
        <v>262</v>
      </c>
      <c r="G1281" s="16" t="s">
        <v>3126</v>
      </c>
      <c r="H1281" s="16" t="s">
        <v>568</v>
      </c>
      <c r="I1281" s="0" t="n">
        <v>63</v>
      </c>
      <c r="J1281" s="16" t="s">
        <v>239</v>
      </c>
      <c r="K1281" s="0" t="str">
        <f aca="false">IFERROR(IF(VLOOKUP($C1281,薬効分類マスタ!$A$2:$E$180,5,FALSE())=0,"",VLOOKUP($C1281,薬効分類マスタ!$A$2:$E$180,5,FALSE())),"")</f>
        <v/>
      </c>
      <c r="L1281" s="17"/>
      <c r="M1281" s="0" t="str">
        <f aca="false">IF($K1281="","",IF($L1281&lt;&gt;"",$L1281,VLOOKUP($C1281,薬効分類マスタ!$A$2:$F$180,6,FALSE())))</f>
        <v/>
      </c>
      <c r="N1281" s="0" t="str">
        <f aca="false">ASC(G1281)</f>
        <v>ﾄﾞﾈﾍﾟｼﾞﾙ塩酸塩OD錠10mg｢FFP｣</v>
      </c>
      <c r="O1281" s="0" t="str">
        <f aca="false">ASC(E1281)</f>
        <v>ﾄﾞﾈﾍﾟｼﾞﾙ塩酸塩</v>
      </c>
      <c r="P1281" s="16" t="n">
        <f aca="false">N(P1280)+IF($C1281=検索!$B$49,1,0)</f>
        <v>0</v>
      </c>
    </row>
    <row r="1282" customFormat="false" ht="15" hidden="false" customHeight="false" outlineLevel="0" collapsed="false">
      <c r="A1282" s="16" t="s">
        <v>221</v>
      </c>
      <c r="B1282" s="0" t="s">
        <v>3127</v>
      </c>
      <c r="C1282" s="0" t="n">
        <v>119</v>
      </c>
      <c r="D1282" s="0" t="str">
        <f aca="false">IFERROR(VLOOKUP($C1282,薬効分類マスタ!$A$2:$B$180,2,FALSE()),"未登録")</f>
        <v>その他の中枢神経系用薬</v>
      </c>
      <c r="E1282" s="16" t="s">
        <v>2969</v>
      </c>
      <c r="F1282" s="16" t="s">
        <v>262</v>
      </c>
      <c r="G1282" s="16" t="s">
        <v>3128</v>
      </c>
      <c r="H1282" s="16" t="s">
        <v>1067</v>
      </c>
      <c r="I1282" s="0" t="n">
        <v>63</v>
      </c>
      <c r="J1282" s="16" t="s">
        <v>239</v>
      </c>
      <c r="K1282" s="0" t="str">
        <f aca="false">IFERROR(IF(VLOOKUP($C1282,薬効分類マスタ!$A$2:$E$180,5,FALSE())=0,"",VLOOKUP($C1282,薬効分類マスタ!$A$2:$E$180,5,FALSE())),"")</f>
        <v/>
      </c>
      <c r="L1282" s="17"/>
      <c r="M1282" s="0" t="str">
        <f aca="false">IF($K1282="","",IF($L1282&lt;&gt;"",$L1282,VLOOKUP($C1282,薬効分類マスタ!$A$2:$F$180,6,FALSE())))</f>
        <v/>
      </c>
      <c r="N1282" s="0" t="str">
        <f aca="false">ASC(G1282)</f>
        <v>ﾄﾞﾈﾍﾟｼﾞﾙ塩酸塩OD錠10mg｢TCK｣</v>
      </c>
      <c r="O1282" s="0" t="str">
        <f aca="false">ASC(E1282)</f>
        <v>ﾄﾞﾈﾍﾟｼﾞﾙ塩酸塩</v>
      </c>
      <c r="P1282" s="16" t="n">
        <f aca="false">N(P1281)+IF($C1282=検索!$B$49,1,0)</f>
        <v>0</v>
      </c>
    </row>
    <row r="1283" customFormat="false" ht="15" hidden="false" customHeight="false" outlineLevel="0" collapsed="false">
      <c r="A1283" s="16" t="s">
        <v>221</v>
      </c>
      <c r="B1283" s="0" t="s">
        <v>3129</v>
      </c>
      <c r="C1283" s="0" t="n">
        <v>119</v>
      </c>
      <c r="D1283" s="0" t="str">
        <f aca="false">IFERROR(VLOOKUP($C1283,薬効分類マスタ!$A$2:$B$180,2,FALSE()),"未登録")</f>
        <v>その他の中枢神経系用薬</v>
      </c>
      <c r="E1283" s="16" t="s">
        <v>2969</v>
      </c>
      <c r="F1283" s="16" t="s">
        <v>262</v>
      </c>
      <c r="G1283" s="16" t="s">
        <v>3130</v>
      </c>
      <c r="H1283" s="16" t="s">
        <v>574</v>
      </c>
      <c r="I1283" s="0" t="n">
        <v>63</v>
      </c>
      <c r="J1283" s="16" t="s">
        <v>239</v>
      </c>
      <c r="K1283" s="0" t="str">
        <f aca="false">IFERROR(IF(VLOOKUP($C1283,薬効分類マスタ!$A$2:$E$180,5,FALSE())=0,"",VLOOKUP($C1283,薬効分類マスタ!$A$2:$E$180,5,FALSE())),"")</f>
        <v/>
      </c>
      <c r="L1283" s="17"/>
      <c r="M1283" s="0" t="str">
        <f aca="false">IF($K1283="","",IF($L1283&lt;&gt;"",$L1283,VLOOKUP($C1283,薬効分類マスタ!$A$2:$F$180,6,FALSE())))</f>
        <v/>
      </c>
      <c r="N1283" s="0" t="str">
        <f aca="false">ASC(G1283)</f>
        <v>ﾄﾞﾈﾍﾟｼﾞﾙ塩酸塩OD錠10mg｢YD｣</v>
      </c>
      <c r="O1283" s="0" t="str">
        <f aca="false">ASC(E1283)</f>
        <v>ﾄﾞﾈﾍﾟｼﾞﾙ塩酸塩</v>
      </c>
      <c r="P1283" s="16" t="n">
        <f aca="false">N(P1282)+IF($C1283=検索!$B$49,1,0)</f>
        <v>0</v>
      </c>
    </row>
    <row r="1284" customFormat="false" ht="15" hidden="false" customHeight="false" outlineLevel="0" collapsed="false">
      <c r="A1284" s="16" t="s">
        <v>221</v>
      </c>
      <c r="B1284" s="0" t="s">
        <v>3131</v>
      </c>
      <c r="C1284" s="0" t="n">
        <v>119</v>
      </c>
      <c r="D1284" s="0" t="str">
        <f aca="false">IFERROR(VLOOKUP($C1284,薬効分類マスタ!$A$2:$B$180,2,FALSE()),"未登録")</f>
        <v>その他の中枢神経系用薬</v>
      </c>
      <c r="E1284" s="16" t="s">
        <v>2969</v>
      </c>
      <c r="F1284" s="16" t="s">
        <v>262</v>
      </c>
      <c r="G1284" s="16" t="s">
        <v>3132</v>
      </c>
      <c r="H1284" s="16" t="s">
        <v>1574</v>
      </c>
      <c r="I1284" s="0" t="n">
        <v>63</v>
      </c>
      <c r="J1284" s="16" t="s">
        <v>239</v>
      </c>
      <c r="K1284" s="0" t="str">
        <f aca="false">IFERROR(IF(VLOOKUP($C1284,薬効分類マスタ!$A$2:$E$180,5,FALSE())=0,"",VLOOKUP($C1284,薬効分類マスタ!$A$2:$E$180,5,FALSE())),"")</f>
        <v/>
      </c>
      <c r="L1284" s="17"/>
      <c r="M1284" s="0" t="str">
        <f aca="false">IF($K1284="","",IF($L1284&lt;&gt;"",$L1284,VLOOKUP($C1284,薬効分類マスタ!$A$2:$F$180,6,FALSE())))</f>
        <v/>
      </c>
      <c r="N1284" s="0" t="str">
        <f aca="false">ASC(G1284)</f>
        <v>ﾄﾞﾈﾍﾟｼﾞﾙ塩酸塩OD錠10mg｢ZE｣</v>
      </c>
      <c r="O1284" s="0" t="str">
        <f aca="false">ASC(E1284)</f>
        <v>ﾄﾞﾈﾍﾟｼﾞﾙ塩酸塩</v>
      </c>
      <c r="P1284" s="16" t="n">
        <f aca="false">N(P1283)+IF($C1284=検索!$B$49,1,0)</f>
        <v>0</v>
      </c>
    </row>
    <row r="1285" customFormat="false" ht="15" hidden="false" customHeight="false" outlineLevel="0" collapsed="false">
      <c r="A1285" s="16" t="s">
        <v>221</v>
      </c>
      <c r="B1285" s="0" t="s">
        <v>3133</v>
      </c>
      <c r="C1285" s="0" t="n">
        <v>119</v>
      </c>
      <c r="D1285" s="0" t="str">
        <f aca="false">IFERROR(VLOOKUP($C1285,薬効分類マスタ!$A$2:$B$180,2,FALSE()),"未登録")</f>
        <v>その他の中枢神経系用薬</v>
      </c>
      <c r="E1285" s="16" t="s">
        <v>2969</v>
      </c>
      <c r="F1285" s="16" t="s">
        <v>262</v>
      </c>
      <c r="G1285" s="16" t="s">
        <v>3134</v>
      </c>
      <c r="H1285" s="16" t="s">
        <v>1300</v>
      </c>
      <c r="I1285" s="0" t="n">
        <v>63</v>
      </c>
      <c r="J1285" s="16" t="s">
        <v>239</v>
      </c>
      <c r="K1285" s="0" t="str">
        <f aca="false">IFERROR(IF(VLOOKUP($C1285,薬効分類マスタ!$A$2:$E$180,5,FALSE())=0,"",VLOOKUP($C1285,薬効分類マスタ!$A$2:$E$180,5,FALSE())),"")</f>
        <v/>
      </c>
      <c r="L1285" s="17"/>
      <c r="M1285" s="0" t="str">
        <f aca="false">IF($K1285="","",IF($L1285&lt;&gt;"",$L1285,VLOOKUP($C1285,薬効分類マスタ!$A$2:$F$180,6,FALSE())))</f>
        <v/>
      </c>
      <c r="N1285" s="0" t="str">
        <f aca="false">ASC(G1285)</f>
        <v>ﾄﾞﾈﾍﾟｼﾞﾙ塩酸塩OD錠10mg｢ｵｰﾊﾗ｣</v>
      </c>
      <c r="O1285" s="0" t="str">
        <f aca="false">ASC(E1285)</f>
        <v>ﾄﾞﾈﾍﾟｼﾞﾙ塩酸塩</v>
      </c>
      <c r="P1285" s="16" t="n">
        <f aca="false">N(P1284)+IF($C1285=検索!$B$49,1,0)</f>
        <v>0</v>
      </c>
    </row>
    <row r="1286" customFormat="false" ht="15" hidden="false" customHeight="false" outlineLevel="0" collapsed="false">
      <c r="A1286" s="16" t="s">
        <v>221</v>
      </c>
      <c r="B1286" s="0" t="s">
        <v>3135</v>
      </c>
      <c r="C1286" s="0" t="n">
        <v>119</v>
      </c>
      <c r="D1286" s="0" t="str">
        <f aca="false">IFERROR(VLOOKUP($C1286,薬効分類マスタ!$A$2:$B$180,2,FALSE()),"未登録")</f>
        <v>その他の中枢神経系用薬</v>
      </c>
      <c r="E1286" s="16" t="s">
        <v>2969</v>
      </c>
      <c r="F1286" s="16" t="s">
        <v>262</v>
      </c>
      <c r="G1286" s="16" t="s">
        <v>3136</v>
      </c>
      <c r="H1286" s="16" t="s">
        <v>601</v>
      </c>
      <c r="I1286" s="0" t="n">
        <v>63</v>
      </c>
      <c r="J1286" s="16" t="s">
        <v>239</v>
      </c>
      <c r="K1286" s="0" t="str">
        <f aca="false">IFERROR(IF(VLOOKUP($C1286,薬効分類マスタ!$A$2:$E$180,5,FALSE())=0,"",VLOOKUP($C1286,薬効分類マスタ!$A$2:$E$180,5,FALSE())),"")</f>
        <v/>
      </c>
      <c r="L1286" s="17"/>
      <c r="M1286" s="0" t="str">
        <f aca="false">IF($K1286="","",IF($L1286&lt;&gt;"",$L1286,VLOOKUP($C1286,薬効分類マスタ!$A$2:$F$180,6,FALSE())))</f>
        <v/>
      </c>
      <c r="N1286" s="0" t="str">
        <f aca="false">ASC(G1286)</f>
        <v>ﾄﾞﾈﾍﾟｼﾞﾙ塩酸塩OD錠10mg｢杏林｣</v>
      </c>
      <c r="O1286" s="0" t="str">
        <f aca="false">ASC(E1286)</f>
        <v>ﾄﾞﾈﾍﾟｼﾞﾙ塩酸塩</v>
      </c>
      <c r="P1286" s="16" t="n">
        <f aca="false">N(P1285)+IF($C1286=検索!$B$49,1,0)</f>
        <v>0</v>
      </c>
    </row>
    <row r="1287" customFormat="false" ht="15" hidden="false" customHeight="false" outlineLevel="0" collapsed="false">
      <c r="A1287" s="16" t="s">
        <v>221</v>
      </c>
      <c r="B1287" s="0" t="s">
        <v>3137</v>
      </c>
      <c r="C1287" s="0" t="n">
        <v>119</v>
      </c>
      <c r="D1287" s="0" t="str">
        <f aca="false">IFERROR(VLOOKUP($C1287,薬効分類マスタ!$A$2:$B$180,2,FALSE()),"未登録")</f>
        <v>その他の中枢神経系用薬</v>
      </c>
      <c r="E1287" s="16" t="s">
        <v>2969</v>
      </c>
      <c r="F1287" s="16" t="s">
        <v>262</v>
      </c>
      <c r="G1287" s="16" t="s">
        <v>3138</v>
      </c>
      <c r="H1287" s="16" t="s">
        <v>530</v>
      </c>
      <c r="I1287" s="0" t="n">
        <v>63</v>
      </c>
      <c r="J1287" s="16" t="s">
        <v>239</v>
      </c>
      <c r="K1287" s="0" t="str">
        <f aca="false">IFERROR(IF(VLOOKUP($C1287,薬効分類マスタ!$A$2:$E$180,5,FALSE())=0,"",VLOOKUP($C1287,薬効分類マスタ!$A$2:$E$180,5,FALSE())),"")</f>
        <v/>
      </c>
      <c r="L1287" s="17"/>
      <c r="M1287" s="0" t="str">
        <f aca="false">IF($K1287="","",IF($L1287&lt;&gt;"",$L1287,VLOOKUP($C1287,薬効分類マスタ!$A$2:$F$180,6,FALSE())))</f>
        <v/>
      </c>
      <c r="N1287" s="0" t="str">
        <f aca="false">ASC(G1287)</f>
        <v>ﾄﾞﾈﾍﾟｼﾞﾙ塩酸塩OD錠10mg｢ｹﾐﾌｧ｣</v>
      </c>
      <c r="O1287" s="0" t="str">
        <f aca="false">ASC(E1287)</f>
        <v>ﾄﾞﾈﾍﾟｼﾞﾙ塩酸塩</v>
      </c>
      <c r="P1287" s="16" t="n">
        <f aca="false">N(P1286)+IF($C1287=検索!$B$49,1,0)</f>
        <v>0</v>
      </c>
    </row>
    <row r="1288" customFormat="false" ht="15" hidden="false" customHeight="false" outlineLevel="0" collapsed="false">
      <c r="A1288" s="16" t="s">
        <v>221</v>
      </c>
      <c r="B1288" s="0" t="s">
        <v>3139</v>
      </c>
      <c r="C1288" s="0" t="n">
        <v>119</v>
      </c>
      <c r="D1288" s="0" t="str">
        <f aca="false">IFERROR(VLOOKUP($C1288,薬効分類マスタ!$A$2:$B$180,2,FALSE()),"未登録")</f>
        <v>その他の中枢神経系用薬</v>
      </c>
      <c r="E1288" s="16" t="s">
        <v>2969</v>
      </c>
      <c r="F1288" s="16" t="s">
        <v>262</v>
      </c>
      <c r="G1288" s="16" t="s">
        <v>3140</v>
      </c>
      <c r="H1288" s="16" t="s">
        <v>385</v>
      </c>
      <c r="I1288" s="0" t="n">
        <v>63</v>
      </c>
      <c r="J1288" s="16" t="s">
        <v>239</v>
      </c>
      <c r="K1288" s="0" t="str">
        <f aca="false">IFERROR(IF(VLOOKUP($C1288,薬効分類マスタ!$A$2:$E$180,5,FALSE())=0,"",VLOOKUP($C1288,薬効分類マスタ!$A$2:$E$180,5,FALSE())),"")</f>
        <v/>
      </c>
      <c r="L1288" s="17"/>
      <c r="M1288" s="0" t="str">
        <f aca="false">IF($K1288="","",IF($L1288&lt;&gt;"",$L1288,VLOOKUP($C1288,薬効分類マスタ!$A$2:$F$180,6,FALSE())))</f>
        <v/>
      </c>
      <c r="N1288" s="0" t="str">
        <f aca="false">ASC(G1288)</f>
        <v>ﾄﾞﾈﾍﾟｼﾞﾙ塩酸塩OD錠10mg｢ｻﾜｲ｣</v>
      </c>
      <c r="O1288" s="0" t="str">
        <f aca="false">ASC(E1288)</f>
        <v>ﾄﾞﾈﾍﾟｼﾞﾙ塩酸塩</v>
      </c>
      <c r="P1288" s="16" t="n">
        <f aca="false">N(P1287)+IF($C1288=検索!$B$49,1,0)</f>
        <v>0</v>
      </c>
    </row>
    <row r="1289" customFormat="false" ht="15" hidden="false" customHeight="false" outlineLevel="0" collapsed="false">
      <c r="A1289" s="16" t="s">
        <v>221</v>
      </c>
      <c r="B1289" s="0" t="s">
        <v>3141</v>
      </c>
      <c r="C1289" s="0" t="n">
        <v>119</v>
      </c>
      <c r="D1289" s="0" t="str">
        <f aca="false">IFERROR(VLOOKUP($C1289,薬効分類マスタ!$A$2:$B$180,2,FALSE()),"未登録")</f>
        <v>その他の中枢神経系用薬</v>
      </c>
      <c r="E1289" s="16" t="s">
        <v>2969</v>
      </c>
      <c r="F1289" s="16" t="s">
        <v>262</v>
      </c>
      <c r="G1289" s="16" t="s">
        <v>3142</v>
      </c>
      <c r="H1289" s="16" t="s">
        <v>557</v>
      </c>
      <c r="I1289" s="0" t="n">
        <v>63</v>
      </c>
      <c r="J1289" s="16" t="s">
        <v>239</v>
      </c>
      <c r="K1289" s="0" t="str">
        <f aca="false">IFERROR(IF(VLOOKUP($C1289,薬効分類マスタ!$A$2:$E$180,5,FALSE())=0,"",VLOOKUP($C1289,薬効分類マスタ!$A$2:$E$180,5,FALSE())),"")</f>
        <v/>
      </c>
      <c r="L1289" s="17"/>
      <c r="M1289" s="0" t="str">
        <f aca="false">IF($K1289="","",IF($L1289&lt;&gt;"",$L1289,VLOOKUP($C1289,薬効分類マスタ!$A$2:$F$180,6,FALSE())))</f>
        <v/>
      </c>
      <c r="N1289" s="0" t="str">
        <f aca="false">ASC(G1289)</f>
        <v>ﾄﾞﾈﾍﾟｼﾞﾙ塩酸塩OD錠10mg｢ﾀｶﾀ｣</v>
      </c>
      <c r="O1289" s="0" t="str">
        <f aca="false">ASC(E1289)</f>
        <v>ﾄﾞﾈﾍﾟｼﾞﾙ塩酸塩</v>
      </c>
      <c r="P1289" s="16" t="n">
        <f aca="false">N(P1288)+IF($C1289=検索!$B$49,1,0)</f>
        <v>0</v>
      </c>
    </row>
    <row r="1290" customFormat="false" ht="15" hidden="false" customHeight="false" outlineLevel="0" collapsed="false">
      <c r="A1290" s="16" t="s">
        <v>221</v>
      </c>
      <c r="B1290" s="0" t="s">
        <v>3143</v>
      </c>
      <c r="C1290" s="0" t="n">
        <v>119</v>
      </c>
      <c r="D1290" s="0" t="str">
        <f aca="false">IFERROR(VLOOKUP($C1290,薬効分類マスタ!$A$2:$B$180,2,FALSE()),"未登録")</f>
        <v>その他の中枢神経系用薬</v>
      </c>
      <c r="E1290" s="16" t="s">
        <v>2969</v>
      </c>
      <c r="F1290" s="16" t="s">
        <v>262</v>
      </c>
      <c r="G1290" s="16" t="s">
        <v>3144</v>
      </c>
      <c r="H1290" s="16" t="s">
        <v>1309</v>
      </c>
      <c r="I1290" s="0" t="n">
        <v>63</v>
      </c>
      <c r="J1290" s="16" t="s">
        <v>239</v>
      </c>
      <c r="K1290" s="0" t="str">
        <f aca="false">IFERROR(IF(VLOOKUP($C1290,薬効分類マスタ!$A$2:$E$180,5,FALSE())=0,"",VLOOKUP($C1290,薬効分類マスタ!$A$2:$E$180,5,FALSE())),"")</f>
        <v/>
      </c>
      <c r="L1290" s="17"/>
      <c r="M1290" s="0" t="str">
        <f aca="false">IF($K1290="","",IF($L1290&lt;&gt;"",$L1290,VLOOKUP($C1290,薬効分類マスタ!$A$2:$F$180,6,FALSE())))</f>
        <v/>
      </c>
      <c r="N1290" s="0" t="str">
        <f aca="false">ASC(G1290)</f>
        <v>ﾄﾞﾈﾍﾟｼﾞﾙ塩酸塩OD錠10mg｢ﾃﾊﾞ｣</v>
      </c>
      <c r="O1290" s="0" t="str">
        <f aca="false">ASC(E1290)</f>
        <v>ﾄﾞﾈﾍﾟｼﾞﾙ塩酸塩</v>
      </c>
      <c r="P1290" s="16" t="n">
        <f aca="false">N(P1289)+IF($C1290=検索!$B$49,1,0)</f>
        <v>0</v>
      </c>
    </row>
    <row r="1291" customFormat="false" ht="15" hidden="false" customHeight="false" outlineLevel="0" collapsed="false">
      <c r="A1291" s="16" t="s">
        <v>221</v>
      </c>
      <c r="B1291" s="0" t="s">
        <v>3145</v>
      </c>
      <c r="C1291" s="0" t="n">
        <v>119</v>
      </c>
      <c r="D1291" s="0" t="str">
        <f aca="false">IFERROR(VLOOKUP($C1291,薬効分類マスタ!$A$2:$B$180,2,FALSE()),"未登録")</f>
        <v>その他の中枢神経系用薬</v>
      </c>
      <c r="E1291" s="16" t="s">
        <v>2969</v>
      </c>
      <c r="F1291" s="16" t="s">
        <v>262</v>
      </c>
      <c r="G1291" s="16" t="s">
        <v>3146</v>
      </c>
      <c r="H1291" s="16" t="s">
        <v>533</v>
      </c>
      <c r="I1291" s="0" t="n">
        <v>63</v>
      </c>
      <c r="J1291" s="16" t="s">
        <v>239</v>
      </c>
      <c r="K1291" s="0" t="str">
        <f aca="false">IFERROR(IF(VLOOKUP($C1291,薬効分類マスタ!$A$2:$E$180,5,FALSE())=0,"",VLOOKUP($C1291,薬効分類マスタ!$A$2:$E$180,5,FALSE())),"")</f>
        <v/>
      </c>
      <c r="L1291" s="17"/>
      <c r="M1291" s="0" t="str">
        <f aca="false">IF($K1291="","",IF($L1291&lt;&gt;"",$L1291,VLOOKUP($C1291,薬効分類マスタ!$A$2:$F$180,6,FALSE())))</f>
        <v/>
      </c>
      <c r="N1291" s="0" t="str">
        <f aca="false">ASC(G1291)</f>
        <v>ﾄﾞﾈﾍﾟｼﾞﾙ塩酸塩OD錠10mg｢ﾄｰﾜ｣</v>
      </c>
      <c r="O1291" s="0" t="str">
        <f aca="false">ASC(E1291)</f>
        <v>ﾄﾞﾈﾍﾟｼﾞﾙ塩酸塩</v>
      </c>
      <c r="P1291" s="16" t="n">
        <f aca="false">N(P1290)+IF($C1291=検索!$B$49,1,0)</f>
        <v>0</v>
      </c>
    </row>
    <row r="1292" customFormat="false" ht="15" hidden="false" customHeight="false" outlineLevel="0" collapsed="false">
      <c r="A1292" s="16" t="s">
        <v>221</v>
      </c>
      <c r="B1292" s="0" t="s">
        <v>3147</v>
      </c>
      <c r="C1292" s="0" t="n">
        <v>119</v>
      </c>
      <c r="D1292" s="0" t="str">
        <f aca="false">IFERROR(VLOOKUP($C1292,薬効分類マスタ!$A$2:$B$180,2,FALSE()),"未登録")</f>
        <v>その他の中枢神経系用薬</v>
      </c>
      <c r="E1292" s="16" t="s">
        <v>2969</v>
      </c>
      <c r="F1292" s="16" t="s">
        <v>262</v>
      </c>
      <c r="G1292" s="16" t="s">
        <v>3148</v>
      </c>
      <c r="H1292" s="16" t="s">
        <v>606</v>
      </c>
      <c r="I1292" s="0" t="n">
        <v>63</v>
      </c>
      <c r="J1292" s="16" t="s">
        <v>239</v>
      </c>
      <c r="K1292" s="0" t="str">
        <f aca="false">IFERROR(IF(VLOOKUP($C1292,薬効分類マスタ!$A$2:$E$180,5,FALSE())=0,"",VLOOKUP($C1292,薬効分類マスタ!$A$2:$E$180,5,FALSE())),"")</f>
        <v/>
      </c>
      <c r="L1292" s="17"/>
      <c r="M1292" s="0" t="str">
        <f aca="false">IF($K1292="","",IF($L1292&lt;&gt;"",$L1292,VLOOKUP($C1292,薬効分類マスタ!$A$2:$F$180,6,FALSE())))</f>
        <v/>
      </c>
      <c r="N1292" s="0" t="str">
        <f aca="false">ASC(G1292)</f>
        <v>ﾄﾞﾈﾍﾟｼﾞﾙ塩酸塩OD錠10mg｢日新｣</v>
      </c>
      <c r="O1292" s="0" t="str">
        <f aca="false">ASC(E1292)</f>
        <v>ﾄﾞﾈﾍﾟｼﾞﾙ塩酸塩</v>
      </c>
      <c r="P1292" s="16" t="n">
        <f aca="false">N(P1291)+IF($C1292=検索!$B$49,1,0)</f>
        <v>0</v>
      </c>
    </row>
    <row r="1293" customFormat="false" ht="15" hidden="false" customHeight="false" outlineLevel="0" collapsed="false">
      <c r="A1293" s="16" t="s">
        <v>221</v>
      </c>
      <c r="B1293" s="0" t="s">
        <v>3149</v>
      </c>
      <c r="C1293" s="0" t="n">
        <v>119</v>
      </c>
      <c r="D1293" s="0" t="str">
        <f aca="false">IFERROR(VLOOKUP($C1293,薬効分類マスタ!$A$2:$B$180,2,FALSE()),"未登録")</f>
        <v>その他の中枢神経系用薬</v>
      </c>
      <c r="E1293" s="16" t="s">
        <v>2969</v>
      </c>
      <c r="F1293" s="16" t="s">
        <v>262</v>
      </c>
      <c r="G1293" s="16" t="s">
        <v>3150</v>
      </c>
      <c r="H1293" s="16" t="s">
        <v>428</v>
      </c>
      <c r="I1293" s="0" t="n">
        <v>63</v>
      </c>
      <c r="J1293" s="16" t="s">
        <v>239</v>
      </c>
      <c r="K1293" s="0" t="str">
        <f aca="false">IFERROR(IF(VLOOKUP($C1293,薬効分類マスタ!$A$2:$E$180,5,FALSE())=0,"",VLOOKUP($C1293,薬効分類マスタ!$A$2:$E$180,5,FALSE())),"")</f>
        <v/>
      </c>
      <c r="L1293" s="17"/>
      <c r="M1293" s="0" t="str">
        <f aca="false">IF($K1293="","",IF($L1293&lt;&gt;"",$L1293,VLOOKUP($C1293,薬効分類マスタ!$A$2:$F$180,6,FALSE())))</f>
        <v/>
      </c>
      <c r="N1293" s="0" t="str">
        <f aca="false">ASC(G1293)</f>
        <v>ﾄﾞﾈﾍﾟｼﾞﾙ塩酸塩OD錠10mg｢明治｣</v>
      </c>
      <c r="O1293" s="0" t="str">
        <f aca="false">ASC(E1293)</f>
        <v>ﾄﾞﾈﾍﾟｼﾞﾙ塩酸塩</v>
      </c>
      <c r="P1293" s="16" t="n">
        <f aca="false">N(P1292)+IF($C1293=検索!$B$49,1,0)</f>
        <v>0</v>
      </c>
    </row>
    <row r="1294" customFormat="false" ht="15" hidden="false" customHeight="false" outlineLevel="0" collapsed="false">
      <c r="A1294" s="16" t="s">
        <v>221</v>
      </c>
      <c r="B1294" s="0" t="s">
        <v>3151</v>
      </c>
      <c r="C1294" s="0" t="n">
        <v>119</v>
      </c>
      <c r="D1294" s="0" t="str">
        <f aca="false">IFERROR(VLOOKUP($C1294,薬効分類マスタ!$A$2:$B$180,2,FALSE()),"未登録")</f>
        <v>その他の中枢神経系用薬</v>
      </c>
      <c r="E1294" s="16" t="s">
        <v>2969</v>
      </c>
      <c r="F1294" s="16" t="s">
        <v>262</v>
      </c>
      <c r="G1294" s="16" t="s">
        <v>3152</v>
      </c>
      <c r="H1294" s="16" t="s">
        <v>1165</v>
      </c>
      <c r="I1294" s="0" t="n">
        <v>63</v>
      </c>
      <c r="J1294" s="16" t="s">
        <v>239</v>
      </c>
      <c r="K1294" s="0" t="str">
        <f aca="false">IFERROR(IF(VLOOKUP($C1294,薬効分類マスタ!$A$2:$E$180,5,FALSE())=0,"",VLOOKUP($C1294,薬効分類マスタ!$A$2:$E$180,5,FALSE())),"")</f>
        <v/>
      </c>
      <c r="L1294" s="17"/>
      <c r="M1294" s="0" t="str">
        <f aca="false">IF($K1294="","",IF($L1294&lt;&gt;"",$L1294,VLOOKUP($C1294,薬効分類マスタ!$A$2:$F$180,6,FALSE())))</f>
        <v/>
      </c>
      <c r="N1294" s="0" t="str">
        <f aca="false">ASC(G1294)</f>
        <v>ﾄﾞﾈﾍﾟｼﾞﾙ塩酸塩OD錠10mg｢ﾆﾌﾟﾛ｣</v>
      </c>
      <c r="O1294" s="0" t="str">
        <f aca="false">ASC(E1294)</f>
        <v>ﾄﾞﾈﾍﾟｼﾞﾙ塩酸塩</v>
      </c>
      <c r="P1294" s="16" t="n">
        <f aca="false">N(P1293)+IF($C1294=検索!$B$49,1,0)</f>
        <v>0</v>
      </c>
    </row>
    <row r="1295" customFormat="false" ht="15" hidden="false" customHeight="false" outlineLevel="0" collapsed="false">
      <c r="A1295" s="16" t="s">
        <v>221</v>
      </c>
      <c r="B1295" s="0" t="s">
        <v>3153</v>
      </c>
      <c r="C1295" s="0" t="n">
        <v>119</v>
      </c>
      <c r="D1295" s="0" t="str">
        <f aca="false">IFERROR(VLOOKUP($C1295,薬効分類マスタ!$A$2:$B$180,2,FALSE()),"未登録")</f>
        <v>その他の中枢神経系用薬</v>
      </c>
      <c r="E1295" s="16" t="s">
        <v>2969</v>
      </c>
      <c r="F1295" s="16" t="s">
        <v>3154</v>
      </c>
      <c r="G1295" s="16" t="s">
        <v>3155</v>
      </c>
      <c r="H1295" s="16" t="s">
        <v>283</v>
      </c>
      <c r="I1295" s="0" t="n">
        <v>80.7</v>
      </c>
      <c r="J1295" s="16" t="s">
        <v>232</v>
      </c>
      <c r="K1295" s="0" t="str">
        <f aca="false">IFERROR(IF(VLOOKUP($C1295,薬効分類マスタ!$A$2:$E$180,5,FALSE())=0,"",VLOOKUP($C1295,薬効分類マスタ!$A$2:$E$180,5,FALSE())),"")</f>
        <v/>
      </c>
      <c r="L1295" s="17"/>
      <c r="M1295" s="0" t="str">
        <f aca="false">IF($K1295="","",IF($L1295&lt;&gt;"",$L1295,VLOOKUP($C1295,薬効分類マスタ!$A$2:$F$180,6,FALSE())))</f>
        <v/>
      </c>
      <c r="N1295" s="0" t="str">
        <f aca="false">ASC(G1295)</f>
        <v>ｱﾘｾﾌﾟﾄ内服ｾﾞﾘｰ3mg</v>
      </c>
      <c r="O1295" s="0" t="str">
        <f aca="false">ASC(E1295)</f>
        <v>ﾄﾞﾈﾍﾟｼﾞﾙ塩酸塩</v>
      </c>
      <c r="P1295" s="16" t="n">
        <f aca="false">N(P1294)+IF($C1295=検索!$B$49,1,0)</f>
        <v>0</v>
      </c>
    </row>
    <row r="1296" customFormat="false" ht="15" hidden="false" customHeight="false" outlineLevel="0" collapsed="false">
      <c r="A1296" s="16" t="s">
        <v>221</v>
      </c>
      <c r="B1296" s="0" t="s">
        <v>3156</v>
      </c>
      <c r="C1296" s="0" t="n">
        <v>119</v>
      </c>
      <c r="D1296" s="0" t="str">
        <f aca="false">IFERROR(VLOOKUP($C1296,薬効分類マスタ!$A$2:$B$180,2,FALSE()),"未登録")</f>
        <v>その他の中枢神経系用薬</v>
      </c>
      <c r="E1296" s="16" t="s">
        <v>2969</v>
      </c>
      <c r="F1296" s="16" t="s">
        <v>3154</v>
      </c>
      <c r="G1296" s="16" t="s">
        <v>3157</v>
      </c>
      <c r="H1296" s="16" t="s">
        <v>536</v>
      </c>
      <c r="I1296" s="0" t="n">
        <v>61.1</v>
      </c>
      <c r="J1296" s="16" t="s">
        <v>239</v>
      </c>
      <c r="K1296" s="0" t="str">
        <f aca="false">IFERROR(IF(VLOOKUP($C1296,薬効分類マスタ!$A$2:$E$180,5,FALSE())=0,"",VLOOKUP($C1296,薬効分類マスタ!$A$2:$E$180,5,FALSE())),"")</f>
        <v/>
      </c>
      <c r="L1296" s="17"/>
      <c r="M1296" s="0" t="str">
        <f aca="false">IF($K1296="","",IF($L1296&lt;&gt;"",$L1296,VLOOKUP($C1296,薬効分類マスタ!$A$2:$F$180,6,FALSE())))</f>
        <v/>
      </c>
      <c r="N1296" s="0" t="str">
        <f aca="false">ASC(G1296)</f>
        <v>ﾄﾞﾈﾍﾟｼﾞﾙ塩酸塩内服ｾﾞﾘｰ3mg｢日医工｣</v>
      </c>
      <c r="O1296" s="0" t="str">
        <f aca="false">ASC(E1296)</f>
        <v>ﾄﾞﾈﾍﾟｼﾞﾙ塩酸塩</v>
      </c>
      <c r="P1296" s="16" t="n">
        <f aca="false">N(P1295)+IF($C1296=検索!$B$49,1,0)</f>
        <v>0</v>
      </c>
    </row>
    <row r="1297" customFormat="false" ht="15" hidden="false" customHeight="false" outlineLevel="0" collapsed="false">
      <c r="A1297" s="16" t="s">
        <v>221</v>
      </c>
      <c r="B1297" s="0" t="s">
        <v>3158</v>
      </c>
      <c r="C1297" s="0" t="n">
        <v>119</v>
      </c>
      <c r="D1297" s="0" t="str">
        <f aca="false">IFERROR(VLOOKUP($C1297,薬効分類マスタ!$A$2:$B$180,2,FALSE()),"未登録")</f>
        <v>その他の中枢神経系用薬</v>
      </c>
      <c r="E1297" s="16" t="s">
        <v>2969</v>
      </c>
      <c r="F1297" s="16" t="s">
        <v>3159</v>
      </c>
      <c r="G1297" s="16" t="s">
        <v>3160</v>
      </c>
      <c r="H1297" s="16" t="s">
        <v>283</v>
      </c>
      <c r="I1297" s="0" t="n">
        <v>94.2</v>
      </c>
      <c r="J1297" s="16" t="s">
        <v>232</v>
      </c>
      <c r="K1297" s="0" t="str">
        <f aca="false">IFERROR(IF(VLOOKUP($C1297,薬効分類マスタ!$A$2:$E$180,5,FALSE())=0,"",VLOOKUP($C1297,薬効分類マスタ!$A$2:$E$180,5,FALSE())),"")</f>
        <v/>
      </c>
      <c r="L1297" s="17"/>
      <c r="M1297" s="0" t="str">
        <f aca="false">IF($K1297="","",IF($L1297&lt;&gt;"",$L1297,VLOOKUP($C1297,薬効分類マスタ!$A$2:$F$180,6,FALSE())))</f>
        <v/>
      </c>
      <c r="N1297" s="0" t="str">
        <f aca="false">ASC(G1297)</f>
        <v>ｱﾘｾﾌﾟﾄ内服ｾﾞﾘｰ5mg</v>
      </c>
      <c r="O1297" s="0" t="str">
        <f aca="false">ASC(E1297)</f>
        <v>ﾄﾞﾈﾍﾟｼﾞﾙ塩酸塩</v>
      </c>
      <c r="P1297" s="16" t="n">
        <f aca="false">N(P1296)+IF($C1297=検索!$B$49,1,0)</f>
        <v>0</v>
      </c>
    </row>
    <row r="1298" customFormat="false" ht="15" hidden="false" customHeight="false" outlineLevel="0" collapsed="false">
      <c r="A1298" s="16" t="s">
        <v>221</v>
      </c>
      <c r="B1298" s="0" t="s">
        <v>3161</v>
      </c>
      <c r="C1298" s="0" t="n">
        <v>119</v>
      </c>
      <c r="D1298" s="0" t="str">
        <f aca="false">IFERROR(VLOOKUP($C1298,薬効分類マスタ!$A$2:$B$180,2,FALSE()),"未登録")</f>
        <v>その他の中枢神経系用薬</v>
      </c>
      <c r="E1298" s="16" t="s">
        <v>2969</v>
      </c>
      <c r="F1298" s="16" t="s">
        <v>3159</v>
      </c>
      <c r="G1298" s="16" t="s">
        <v>3162</v>
      </c>
      <c r="H1298" s="16" t="s">
        <v>536</v>
      </c>
      <c r="I1298" s="0" t="n">
        <v>108.2</v>
      </c>
      <c r="J1298" s="16" t="s">
        <v>239</v>
      </c>
      <c r="K1298" s="0" t="str">
        <f aca="false">IFERROR(IF(VLOOKUP($C1298,薬効分類マスタ!$A$2:$E$180,5,FALSE())=0,"",VLOOKUP($C1298,薬効分類マスタ!$A$2:$E$180,5,FALSE())),"")</f>
        <v/>
      </c>
      <c r="L1298" s="17"/>
      <c r="M1298" s="0" t="str">
        <f aca="false">IF($K1298="","",IF($L1298&lt;&gt;"",$L1298,VLOOKUP($C1298,薬効分類マスタ!$A$2:$F$180,6,FALSE())))</f>
        <v/>
      </c>
      <c r="N1298" s="0" t="str">
        <f aca="false">ASC(G1298)</f>
        <v>ﾄﾞﾈﾍﾟｼﾞﾙ塩酸塩内服ｾﾞﾘｰ5mg｢日医工｣</v>
      </c>
      <c r="O1298" s="0" t="str">
        <f aca="false">ASC(E1298)</f>
        <v>ﾄﾞﾈﾍﾟｼﾞﾙ塩酸塩</v>
      </c>
      <c r="P1298" s="16" t="n">
        <f aca="false">N(P1297)+IF($C1298=検索!$B$49,1,0)</f>
        <v>0</v>
      </c>
    </row>
    <row r="1299" customFormat="false" ht="15" hidden="false" customHeight="false" outlineLevel="0" collapsed="false">
      <c r="A1299" s="16" t="s">
        <v>221</v>
      </c>
      <c r="B1299" s="0" t="s">
        <v>3163</v>
      </c>
      <c r="C1299" s="0" t="n">
        <v>119</v>
      </c>
      <c r="D1299" s="0" t="str">
        <f aca="false">IFERROR(VLOOKUP($C1299,薬効分類マスタ!$A$2:$B$180,2,FALSE()),"未登録")</f>
        <v>その他の中枢神経系用薬</v>
      </c>
      <c r="E1299" s="16" t="s">
        <v>2969</v>
      </c>
      <c r="F1299" s="16" t="s">
        <v>3164</v>
      </c>
      <c r="G1299" s="16" t="s">
        <v>3165</v>
      </c>
      <c r="H1299" s="16" t="s">
        <v>283</v>
      </c>
      <c r="I1299" s="0" t="n">
        <v>148.1</v>
      </c>
      <c r="J1299" s="16" t="s">
        <v>232</v>
      </c>
      <c r="K1299" s="0" t="str">
        <f aca="false">IFERROR(IF(VLOOKUP($C1299,薬効分類マスタ!$A$2:$E$180,5,FALSE())=0,"",VLOOKUP($C1299,薬効分類マスタ!$A$2:$E$180,5,FALSE())),"")</f>
        <v/>
      </c>
      <c r="L1299" s="17"/>
      <c r="M1299" s="0" t="str">
        <f aca="false">IF($K1299="","",IF($L1299&lt;&gt;"",$L1299,VLOOKUP($C1299,薬効分類マスタ!$A$2:$F$180,6,FALSE())))</f>
        <v/>
      </c>
      <c r="N1299" s="0" t="str">
        <f aca="false">ASC(G1299)</f>
        <v>ｱﾘｾﾌﾟﾄ内服ｾﾞﾘｰ10mg</v>
      </c>
      <c r="O1299" s="0" t="str">
        <f aca="false">ASC(E1299)</f>
        <v>ﾄﾞﾈﾍﾟｼﾞﾙ塩酸塩</v>
      </c>
      <c r="P1299" s="16" t="n">
        <f aca="false">N(P1298)+IF($C1299=検索!$B$49,1,0)</f>
        <v>0</v>
      </c>
    </row>
    <row r="1300" customFormat="false" ht="15" hidden="false" customHeight="false" outlineLevel="0" collapsed="false">
      <c r="A1300" s="16" t="s">
        <v>221</v>
      </c>
      <c r="B1300" s="0" t="s">
        <v>3166</v>
      </c>
      <c r="C1300" s="0" t="n">
        <v>119</v>
      </c>
      <c r="D1300" s="0" t="str">
        <f aca="false">IFERROR(VLOOKUP($C1300,薬効分類マスタ!$A$2:$B$180,2,FALSE()),"未登録")</f>
        <v>その他の中枢神経系用薬</v>
      </c>
      <c r="E1300" s="16" t="s">
        <v>2969</v>
      </c>
      <c r="F1300" s="16" t="s">
        <v>3164</v>
      </c>
      <c r="G1300" s="16" t="s">
        <v>3167</v>
      </c>
      <c r="H1300" s="16" t="s">
        <v>536</v>
      </c>
      <c r="I1300" s="0" t="n">
        <v>246.6</v>
      </c>
      <c r="J1300" s="16" t="s">
        <v>239</v>
      </c>
      <c r="K1300" s="0" t="str">
        <f aca="false">IFERROR(IF(VLOOKUP($C1300,薬効分類マスタ!$A$2:$E$180,5,FALSE())=0,"",VLOOKUP($C1300,薬効分類マスタ!$A$2:$E$180,5,FALSE())),"")</f>
        <v/>
      </c>
      <c r="L1300" s="17"/>
      <c r="M1300" s="0" t="str">
        <f aca="false">IF($K1300="","",IF($L1300&lt;&gt;"",$L1300,VLOOKUP($C1300,薬効分類マスタ!$A$2:$F$180,6,FALSE())))</f>
        <v/>
      </c>
      <c r="N1300" s="0" t="str">
        <f aca="false">ASC(G1300)</f>
        <v>ﾄﾞﾈﾍﾟｼﾞﾙ塩酸塩内服ｾﾞﾘｰ10mg｢日医工｣</v>
      </c>
      <c r="O1300" s="0" t="str">
        <f aca="false">ASC(E1300)</f>
        <v>ﾄﾞﾈﾍﾟｼﾞﾙ塩酸塩</v>
      </c>
      <c r="P1300" s="16" t="n">
        <f aca="false">N(P1299)+IF($C1300=検索!$B$49,1,0)</f>
        <v>0</v>
      </c>
    </row>
    <row r="1301" customFormat="false" ht="15" hidden="false" customHeight="false" outlineLevel="0" collapsed="false">
      <c r="A1301" s="16" t="s">
        <v>221</v>
      </c>
      <c r="B1301" s="0" t="s">
        <v>3168</v>
      </c>
      <c r="C1301" s="0" t="n">
        <v>119</v>
      </c>
      <c r="D1301" s="0" t="str">
        <f aca="false">IFERROR(VLOOKUP($C1301,薬効分類マスタ!$A$2:$B$180,2,FALSE()),"未登録")</f>
        <v>その他の中枢神経系用薬</v>
      </c>
      <c r="E1301" s="16" t="s">
        <v>2969</v>
      </c>
      <c r="F1301" s="16" t="s">
        <v>229</v>
      </c>
      <c r="G1301" s="16" t="s">
        <v>3169</v>
      </c>
      <c r="H1301" s="16" t="s">
        <v>283</v>
      </c>
      <c r="I1301" s="0" t="n">
        <v>169.7</v>
      </c>
      <c r="J1301" s="16" t="s">
        <v>232</v>
      </c>
      <c r="K1301" s="0" t="str">
        <f aca="false">IFERROR(IF(VLOOKUP($C1301,薬効分類マスタ!$A$2:$E$180,5,FALSE())=0,"",VLOOKUP($C1301,薬効分類マスタ!$A$2:$E$180,5,FALSE())),"")</f>
        <v/>
      </c>
      <c r="L1301" s="17"/>
      <c r="M1301" s="0" t="str">
        <f aca="false">IF($K1301="","",IF($L1301&lt;&gt;"",$L1301,VLOOKUP($C1301,薬効分類マスタ!$A$2:$F$180,6,FALSE())))</f>
        <v/>
      </c>
      <c r="N1301" s="0" t="str">
        <f aca="false">ASC(G1301)</f>
        <v>ｱﾘｾﾌﾟﾄﾄﾞﾗｲｼﾛｯﾌﾟ1%</v>
      </c>
      <c r="O1301" s="0" t="str">
        <f aca="false">ASC(E1301)</f>
        <v>ﾄﾞﾈﾍﾟｼﾞﾙ塩酸塩</v>
      </c>
      <c r="P1301" s="16" t="n">
        <f aca="false">N(P1300)+IF($C1301=検索!$B$49,1,0)</f>
        <v>0</v>
      </c>
    </row>
    <row r="1302" customFormat="false" ht="15" hidden="false" customHeight="false" outlineLevel="0" collapsed="false">
      <c r="A1302" s="16" t="s">
        <v>221</v>
      </c>
      <c r="B1302" s="0" t="s">
        <v>3170</v>
      </c>
      <c r="C1302" s="0" t="n">
        <v>119</v>
      </c>
      <c r="D1302" s="0" t="str">
        <f aca="false">IFERROR(VLOOKUP($C1302,薬効分類マスタ!$A$2:$B$180,2,FALSE()),"未登録")</f>
        <v>その他の中枢神経系用薬</v>
      </c>
      <c r="E1302" s="16" t="s">
        <v>2969</v>
      </c>
      <c r="F1302" s="16" t="s">
        <v>3171</v>
      </c>
      <c r="G1302" s="16" t="s">
        <v>3172</v>
      </c>
      <c r="H1302" s="16" t="s">
        <v>533</v>
      </c>
      <c r="I1302" s="0" t="n">
        <v>41</v>
      </c>
      <c r="J1302" s="16" t="s">
        <v>239</v>
      </c>
      <c r="K1302" s="0" t="str">
        <f aca="false">IFERROR(IF(VLOOKUP($C1302,薬効分類マスタ!$A$2:$E$180,5,FALSE())=0,"",VLOOKUP($C1302,薬効分類マスタ!$A$2:$E$180,5,FALSE())),"")</f>
        <v/>
      </c>
      <c r="L1302" s="17"/>
      <c r="M1302" s="0" t="str">
        <f aca="false">IF($K1302="","",IF($L1302&lt;&gt;"",$L1302,VLOOKUP($C1302,薬効分類マスタ!$A$2:$F$180,6,FALSE())))</f>
        <v/>
      </c>
      <c r="N1302" s="0" t="str">
        <f aca="false">ASC(G1302)</f>
        <v>ﾄﾞﾈﾍﾟｼﾞﾙ塩酸塩内用液3mg｢ﾄｰﾜ｣</v>
      </c>
      <c r="O1302" s="0" t="str">
        <f aca="false">ASC(E1302)</f>
        <v>ﾄﾞﾈﾍﾟｼﾞﾙ塩酸塩</v>
      </c>
      <c r="P1302" s="16" t="n">
        <f aca="false">N(P1301)+IF($C1302=検索!$B$49,1,0)</f>
        <v>0</v>
      </c>
    </row>
    <row r="1303" customFormat="false" ht="15" hidden="false" customHeight="false" outlineLevel="0" collapsed="false">
      <c r="A1303" s="16" t="s">
        <v>221</v>
      </c>
      <c r="B1303" s="0" t="s">
        <v>3173</v>
      </c>
      <c r="C1303" s="0" t="n">
        <v>119</v>
      </c>
      <c r="D1303" s="0" t="str">
        <f aca="false">IFERROR(VLOOKUP($C1303,薬効分類マスタ!$A$2:$B$180,2,FALSE()),"未登録")</f>
        <v>その他の中枢神経系用薬</v>
      </c>
      <c r="E1303" s="16" t="s">
        <v>2969</v>
      </c>
      <c r="F1303" s="16" t="s">
        <v>3174</v>
      </c>
      <c r="G1303" s="16" t="s">
        <v>3175</v>
      </c>
      <c r="H1303" s="16" t="s">
        <v>533</v>
      </c>
      <c r="I1303" s="0" t="n">
        <v>108.2</v>
      </c>
      <c r="J1303" s="16" t="s">
        <v>239</v>
      </c>
      <c r="K1303" s="0" t="str">
        <f aca="false">IFERROR(IF(VLOOKUP($C1303,薬効分類マスタ!$A$2:$E$180,5,FALSE())=0,"",VLOOKUP($C1303,薬効分類マスタ!$A$2:$E$180,5,FALSE())),"")</f>
        <v/>
      </c>
      <c r="L1303" s="17"/>
      <c r="M1303" s="0" t="str">
        <f aca="false">IF($K1303="","",IF($L1303&lt;&gt;"",$L1303,VLOOKUP($C1303,薬効分類マスタ!$A$2:$F$180,6,FALSE())))</f>
        <v/>
      </c>
      <c r="N1303" s="0" t="str">
        <f aca="false">ASC(G1303)</f>
        <v>ﾄﾞﾈﾍﾟｼﾞﾙ塩酸塩内用液5mg｢ﾄｰﾜ｣</v>
      </c>
      <c r="O1303" s="0" t="str">
        <f aca="false">ASC(E1303)</f>
        <v>ﾄﾞﾈﾍﾟｼﾞﾙ塩酸塩</v>
      </c>
      <c r="P1303" s="16" t="n">
        <f aca="false">N(P1302)+IF($C1303=検索!$B$49,1,0)</f>
        <v>0</v>
      </c>
    </row>
    <row r="1304" customFormat="false" ht="15" hidden="false" customHeight="false" outlineLevel="0" collapsed="false">
      <c r="A1304" s="16" t="s">
        <v>221</v>
      </c>
      <c r="B1304" s="0" t="s">
        <v>3176</v>
      </c>
      <c r="C1304" s="0" t="n">
        <v>119</v>
      </c>
      <c r="D1304" s="0" t="str">
        <f aca="false">IFERROR(VLOOKUP($C1304,薬効分類マスタ!$A$2:$B$180,2,FALSE()),"未登録")</f>
        <v>その他の中枢神経系用薬</v>
      </c>
      <c r="E1304" s="16" t="s">
        <v>2969</v>
      </c>
      <c r="F1304" s="16" t="s">
        <v>3177</v>
      </c>
      <c r="G1304" s="16" t="s">
        <v>3178</v>
      </c>
      <c r="H1304" s="16" t="s">
        <v>533</v>
      </c>
      <c r="I1304" s="0" t="n">
        <v>116.4</v>
      </c>
      <c r="J1304" s="16" t="s">
        <v>239</v>
      </c>
      <c r="K1304" s="0" t="str">
        <f aca="false">IFERROR(IF(VLOOKUP($C1304,薬効分類マスタ!$A$2:$E$180,5,FALSE())=0,"",VLOOKUP($C1304,薬効分類マスタ!$A$2:$E$180,5,FALSE())),"")</f>
        <v/>
      </c>
      <c r="L1304" s="17"/>
      <c r="M1304" s="0" t="str">
        <f aca="false">IF($K1304="","",IF($L1304&lt;&gt;"",$L1304,VLOOKUP($C1304,薬効分類マスタ!$A$2:$F$180,6,FALSE())))</f>
        <v/>
      </c>
      <c r="N1304" s="0" t="str">
        <f aca="false">ASC(G1304)</f>
        <v>ﾄﾞﾈﾍﾟｼﾞﾙ塩酸塩内用液10mg｢ﾄｰﾜ｣</v>
      </c>
      <c r="O1304" s="0" t="str">
        <f aca="false">ASC(E1304)</f>
        <v>ﾄﾞﾈﾍﾟｼﾞﾙ塩酸塩</v>
      </c>
      <c r="P1304" s="16" t="n">
        <f aca="false">N(P1303)+IF($C1304=検索!$B$49,1,0)</f>
        <v>0</v>
      </c>
    </row>
    <row r="1305" customFormat="false" ht="15" hidden="false" customHeight="false" outlineLevel="0" collapsed="false">
      <c r="A1305" s="16" t="s">
        <v>221</v>
      </c>
      <c r="B1305" s="0" t="s">
        <v>3179</v>
      </c>
      <c r="C1305" s="0" t="n">
        <v>119</v>
      </c>
      <c r="D1305" s="0" t="str">
        <f aca="false">IFERROR(VLOOKUP($C1305,薬効分類マスタ!$A$2:$B$180,2,FALSE()),"未登録")</f>
        <v>その他の中枢神経系用薬</v>
      </c>
      <c r="E1305" s="16" t="s">
        <v>3180</v>
      </c>
      <c r="F1305" s="16" t="s">
        <v>3181</v>
      </c>
      <c r="G1305" s="16" t="s">
        <v>3182</v>
      </c>
      <c r="H1305" s="16" t="s">
        <v>2309</v>
      </c>
      <c r="I1305" s="0" t="n">
        <v>22.3</v>
      </c>
      <c r="J1305" s="16" t="s">
        <v>232</v>
      </c>
      <c r="K1305" s="0" t="str">
        <f aca="false">IFERROR(IF(VLOOKUP($C1305,薬効分類マスタ!$A$2:$E$180,5,FALSE())=0,"",VLOOKUP($C1305,薬効分類マスタ!$A$2:$E$180,5,FALSE())),"")</f>
        <v/>
      </c>
      <c r="L1305" s="17"/>
      <c r="M1305" s="0" t="str">
        <f aca="false">IF($K1305="","",IF($L1305&lt;&gt;"",$L1305,VLOOKUP($C1305,薬効分類マスタ!$A$2:$F$180,6,FALSE())))</f>
        <v/>
      </c>
      <c r="N1305" s="0" t="str">
        <f aca="false">ASC(G1305)</f>
        <v>ﾐｵｶｰﾑ内服液　33.3%</v>
      </c>
      <c r="O1305" s="0" t="str">
        <f aca="false">ASC(E1305)</f>
        <v>ﾋﾟﾗｾﾀﾑ</v>
      </c>
      <c r="P1305" s="16" t="n">
        <f aca="false">N(P1304)+IF($C1305=検索!$B$49,1,0)</f>
        <v>0</v>
      </c>
    </row>
    <row r="1306" customFormat="false" ht="15" hidden="false" customHeight="false" outlineLevel="0" collapsed="false">
      <c r="A1306" s="16" t="s">
        <v>221</v>
      </c>
      <c r="B1306" s="0" t="s">
        <v>3183</v>
      </c>
      <c r="C1306" s="0" t="n">
        <v>119</v>
      </c>
      <c r="D1306" s="0" t="str">
        <f aca="false">IFERROR(VLOOKUP($C1306,薬効分類マスタ!$A$2:$B$180,2,FALSE()),"未登録")</f>
        <v>その他の中枢神経系用薬</v>
      </c>
      <c r="E1306" s="16" t="s">
        <v>3184</v>
      </c>
      <c r="F1306" s="16" t="s">
        <v>257</v>
      </c>
      <c r="G1306" s="16" t="s">
        <v>3185</v>
      </c>
      <c r="I1306" s="0" t="n">
        <v>147.7</v>
      </c>
      <c r="J1306" s="16" t="s">
        <v>239</v>
      </c>
      <c r="K1306" s="0" t="str">
        <f aca="false">IFERROR(IF(VLOOKUP($C1306,薬効分類マスタ!$A$2:$E$180,5,FALSE())=0,"",VLOOKUP($C1306,薬効分類マスタ!$A$2:$E$180,5,FALSE())),"")</f>
        <v/>
      </c>
      <c r="L1306" s="17"/>
      <c r="M1306" s="0" t="str">
        <f aca="false">IF($K1306="","",IF($L1306&lt;&gt;"",$L1306,VLOOKUP($C1306,薬効分類マスタ!$A$2:$F$180,6,FALSE())))</f>
        <v/>
      </c>
      <c r="N1306" s="0" t="str">
        <f aca="false">ASC(G1306)</f>
        <v>ﾀﾙﾁﾚﾘﾝ5mg錠</v>
      </c>
      <c r="O1306" s="0" t="str">
        <f aca="false">ASC(E1306)</f>
        <v>ﾀﾙﾁﾚﾘﾝ水和物</v>
      </c>
      <c r="P1306" s="16" t="n">
        <f aca="false">N(P1305)+IF($C1306=検索!$B$49,1,0)</f>
        <v>0</v>
      </c>
    </row>
    <row r="1307" customFormat="false" ht="15" hidden="false" customHeight="false" outlineLevel="0" collapsed="false">
      <c r="A1307" s="16" t="s">
        <v>221</v>
      </c>
      <c r="B1307" s="0" t="s">
        <v>3186</v>
      </c>
      <c r="C1307" s="0" t="n">
        <v>119</v>
      </c>
      <c r="D1307" s="0" t="str">
        <f aca="false">IFERROR(VLOOKUP($C1307,薬効分類マスタ!$A$2:$B$180,2,FALSE()),"未登録")</f>
        <v>その他の中枢神経系用薬</v>
      </c>
      <c r="E1307" s="16" t="s">
        <v>3184</v>
      </c>
      <c r="F1307" s="16" t="s">
        <v>257</v>
      </c>
      <c r="G1307" s="16" t="s">
        <v>3187</v>
      </c>
      <c r="H1307" s="16" t="s">
        <v>473</v>
      </c>
      <c r="I1307" s="0" t="n">
        <v>574.3</v>
      </c>
      <c r="J1307" s="16" t="s">
        <v>232</v>
      </c>
      <c r="K1307" s="0" t="str">
        <f aca="false">IFERROR(IF(VLOOKUP($C1307,薬効分類マスタ!$A$2:$E$180,5,FALSE())=0,"",VLOOKUP($C1307,薬効分類マスタ!$A$2:$E$180,5,FALSE())),"")</f>
        <v/>
      </c>
      <c r="L1307" s="17"/>
      <c r="M1307" s="0" t="str">
        <f aca="false">IF($K1307="","",IF($L1307&lt;&gt;"",$L1307,VLOOKUP($C1307,薬効分類マスタ!$A$2:$F$180,6,FALSE())))</f>
        <v/>
      </c>
      <c r="N1307" s="0" t="str">
        <f aca="false">ASC(G1307)</f>
        <v>ｾﾚｼﾞｽﾄ錠5mg</v>
      </c>
      <c r="O1307" s="0" t="str">
        <f aca="false">ASC(E1307)</f>
        <v>ﾀﾙﾁﾚﾘﾝ水和物</v>
      </c>
      <c r="P1307" s="16" t="n">
        <f aca="false">N(P1306)+IF($C1307=検索!$B$49,1,0)</f>
        <v>0</v>
      </c>
    </row>
    <row r="1308" customFormat="false" ht="15" hidden="false" customHeight="false" outlineLevel="0" collapsed="false">
      <c r="A1308" s="16" t="s">
        <v>221</v>
      </c>
      <c r="B1308" s="0" t="s">
        <v>3188</v>
      </c>
      <c r="C1308" s="0" t="n">
        <v>119</v>
      </c>
      <c r="D1308" s="0" t="str">
        <f aca="false">IFERROR(VLOOKUP($C1308,薬効分類マスタ!$A$2:$B$180,2,FALSE()),"未登録")</f>
        <v>その他の中枢神経系用薬</v>
      </c>
      <c r="E1308" s="16" t="s">
        <v>3184</v>
      </c>
      <c r="F1308" s="16" t="s">
        <v>257</v>
      </c>
      <c r="G1308" s="16" t="s">
        <v>3189</v>
      </c>
      <c r="H1308" s="16" t="s">
        <v>527</v>
      </c>
      <c r="I1308" s="0" t="n">
        <v>176.2</v>
      </c>
      <c r="J1308" s="16" t="s">
        <v>239</v>
      </c>
      <c r="K1308" s="0" t="str">
        <f aca="false">IFERROR(IF(VLOOKUP($C1308,薬効分類マスタ!$A$2:$E$180,5,FALSE())=0,"",VLOOKUP($C1308,薬効分類マスタ!$A$2:$E$180,5,FALSE())),"")</f>
        <v/>
      </c>
      <c r="L1308" s="17"/>
      <c r="M1308" s="0" t="str">
        <f aca="false">IF($K1308="","",IF($L1308&lt;&gt;"",$L1308,VLOOKUP($C1308,薬効分類マスタ!$A$2:$F$180,6,FALSE())))</f>
        <v/>
      </c>
      <c r="N1308" s="0" t="str">
        <f aca="false">ASC(G1308)</f>
        <v>ﾀﾙﾁﾚﾘﾝ錠5mg｢JG｣</v>
      </c>
      <c r="O1308" s="0" t="str">
        <f aca="false">ASC(E1308)</f>
        <v>ﾀﾙﾁﾚﾘﾝ水和物</v>
      </c>
      <c r="P1308" s="16" t="n">
        <f aca="false">N(P1307)+IF($C1308=検索!$B$49,1,0)</f>
        <v>0</v>
      </c>
    </row>
    <row r="1309" customFormat="false" ht="15" hidden="false" customHeight="false" outlineLevel="0" collapsed="false">
      <c r="A1309" s="16" t="s">
        <v>221</v>
      </c>
      <c r="B1309" s="0" t="s">
        <v>3190</v>
      </c>
      <c r="C1309" s="0" t="n">
        <v>119</v>
      </c>
      <c r="D1309" s="0" t="str">
        <f aca="false">IFERROR(VLOOKUP($C1309,薬効分類マスタ!$A$2:$B$180,2,FALSE()),"未登録")</f>
        <v>その他の中枢神経系用薬</v>
      </c>
      <c r="E1309" s="16" t="s">
        <v>3184</v>
      </c>
      <c r="F1309" s="16" t="s">
        <v>257</v>
      </c>
      <c r="G1309" s="16" t="s">
        <v>3191</v>
      </c>
      <c r="H1309" s="16" t="s">
        <v>385</v>
      </c>
      <c r="I1309" s="0" t="n">
        <v>176.2</v>
      </c>
      <c r="J1309" s="16" t="s">
        <v>239</v>
      </c>
      <c r="K1309" s="0" t="str">
        <f aca="false">IFERROR(IF(VLOOKUP($C1309,薬効分類マスタ!$A$2:$E$180,5,FALSE())=0,"",VLOOKUP($C1309,薬効分類マスタ!$A$2:$E$180,5,FALSE())),"")</f>
        <v/>
      </c>
      <c r="L1309" s="17"/>
      <c r="M1309" s="0" t="str">
        <f aca="false">IF($K1309="","",IF($L1309&lt;&gt;"",$L1309,VLOOKUP($C1309,薬効分類マスタ!$A$2:$F$180,6,FALSE())))</f>
        <v/>
      </c>
      <c r="N1309" s="0" t="str">
        <f aca="false">ASC(G1309)</f>
        <v>ﾀﾙﾁﾚﾘﾝ錠5mg｢ｻﾜｲ｣</v>
      </c>
      <c r="O1309" s="0" t="str">
        <f aca="false">ASC(E1309)</f>
        <v>ﾀﾙﾁﾚﾘﾝ水和物</v>
      </c>
      <c r="P1309" s="16" t="n">
        <f aca="false">N(P1308)+IF($C1309=検索!$B$49,1,0)</f>
        <v>0</v>
      </c>
    </row>
    <row r="1310" customFormat="false" ht="15" hidden="false" customHeight="false" outlineLevel="0" collapsed="false">
      <c r="A1310" s="16" t="s">
        <v>221</v>
      </c>
      <c r="B1310" s="0" t="s">
        <v>3192</v>
      </c>
      <c r="C1310" s="0" t="n">
        <v>119</v>
      </c>
      <c r="D1310" s="0" t="str">
        <f aca="false">IFERROR(VLOOKUP($C1310,薬効分類マスタ!$A$2:$B$180,2,FALSE()),"未登録")</f>
        <v>その他の中枢神経系用薬</v>
      </c>
      <c r="E1310" s="16" t="s">
        <v>3184</v>
      </c>
      <c r="F1310" s="16" t="s">
        <v>257</v>
      </c>
      <c r="G1310" s="16" t="s">
        <v>3193</v>
      </c>
      <c r="I1310" s="0" t="n">
        <v>147.7</v>
      </c>
      <c r="J1310" s="16" t="s">
        <v>239</v>
      </c>
      <c r="K1310" s="0" t="str">
        <f aca="false">IFERROR(IF(VLOOKUP($C1310,薬効分類マスタ!$A$2:$E$180,5,FALSE())=0,"",VLOOKUP($C1310,薬効分類マスタ!$A$2:$E$180,5,FALSE())),"")</f>
        <v/>
      </c>
      <c r="L1310" s="17"/>
      <c r="M1310" s="0" t="str">
        <f aca="false">IF($K1310="","",IF($L1310&lt;&gt;"",$L1310,VLOOKUP($C1310,薬効分類マスタ!$A$2:$F$180,6,FALSE())))</f>
        <v/>
      </c>
      <c r="N1310" s="0" t="str">
        <f aca="false">ASC(G1310)</f>
        <v>ﾀﾙﾁﾚﾘﾝ5mg口腔内崩壊錠</v>
      </c>
      <c r="O1310" s="0" t="str">
        <f aca="false">ASC(E1310)</f>
        <v>ﾀﾙﾁﾚﾘﾝ水和物</v>
      </c>
      <c r="P1310" s="16" t="n">
        <f aca="false">N(P1309)+IF($C1310=検索!$B$49,1,0)</f>
        <v>0</v>
      </c>
    </row>
    <row r="1311" customFormat="false" ht="15" hidden="false" customHeight="false" outlineLevel="0" collapsed="false">
      <c r="A1311" s="16" t="s">
        <v>221</v>
      </c>
      <c r="B1311" s="0" t="s">
        <v>3194</v>
      </c>
      <c r="C1311" s="0" t="n">
        <v>119</v>
      </c>
      <c r="D1311" s="0" t="str">
        <f aca="false">IFERROR(VLOOKUP($C1311,薬効分類マスタ!$A$2:$B$180,2,FALSE()),"未登録")</f>
        <v>その他の中枢神経系用薬</v>
      </c>
      <c r="E1311" s="16" t="s">
        <v>3184</v>
      </c>
      <c r="F1311" s="16" t="s">
        <v>257</v>
      </c>
      <c r="G1311" s="16" t="s">
        <v>3195</v>
      </c>
      <c r="H1311" s="16" t="s">
        <v>473</v>
      </c>
      <c r="I1311" s="0" t="n">
        <v>574.3</v>
      </c>
      <c r="J1311" s="16" t="s">
        <v>232</v>
      </c>
      <c r="K1311" s="0" t="str">
        <f aca="false">IFERROR(IF(VLOOKUP($C1311,薬効分類マスタ!$A$2:$E$180,5,FALSE())=0,"",VLOOKUP($C1311,薬効分類マスタ!$A$2:$E$180,5,FALSE())),"")</f>
        <v/>
      </c>
      <c r="L1311" s="17"/>
      <c r="M1311" s="0" t="str">
        <f aca="false">IF($K1311="","",IF($L1311&lt;&gt;"",$L1311,VLOOKUP($C1311,薬効分類マスタ!$A$2:$F$180,6,FALSE())))</f>
        <v/>
      </c>
      <c r="N1311" s="0" t="str">
        <f aca="false">ASC(G1311)</f>
        <v>ｾﾚｼﾞｽﾄOD錠5mg</v>
      </c>
      <c r="O1311" s="0" t="str">
        <f aca="false">ASC(E1311)</f>
        <v>ﾀﾙﾁﾚﾘﾝ水和物</v>
      </c>
      <c r="P1311" s="16" t="n">
        <f aca="false">N(P1310)+IF($C1311=検索!$B$49,1,0)</f>
        <v>0</v>
      </c>
    </row>
    <row r="1312" customFormat="false" ht="15" hidden="false" customHeight="false" outlineLevel="0" collapsed="false">
      <c r="A1312" s="16" t="s">
        <v>221</v>
      </c>
      <c r="B1312" s="0" t="s">
        <v>3196</v>
      </c>
      <c r="C1312" s="0" t="n">
        <v>119</v>
      </c>
      <c r="D1312" s="0" t="str">
        <f aca="false">IFERROR(VLOOKUP($C1312,薬効分類マスタ!$A$2:$B$180,2,FALSE()),"未登録")</f>
        <v>その他の中枢神経系用薬</v>
      </c>
      <c r="E1312" s="16" t="s">
        <v>3184</v>
      </c>
      <c r="F1312" s="16" t="s">
        <v>257</v>
      </c>
      <c r="G1312" s="16" t="s">
        <v>3197</v>
      </c>
      <c r="H1312" s="16" t="s">
        <v>527</v>
      </c>
      <c r="I1312" s="0" t="n">
        <v>176.2</v>
      </c>
      <c r="J1312" s="16" t="s">
        <v>239</v>
      </c>
      <c r="K1312" s="0" t="str">
        <f aca="false">IFERROR(IF(VLOOKUP($C1312,薬効分類マスタ!$A$2:$E$180,5,FALSE())=0,"",VLOOKUP($C1312,薬効分類マスタ!$A$2:$E$180,5,FALSE())),"")</f>
        <v/>
      </c>
      <c r="L1312" s="17"/>
      <c r="M1312" s="0" t="str">
        <f aca="false">IF($K1312="","",IF($L1312&lt;&gt;"",$L1312,VLOOKUP($C1312,薬効分類マスタ!$A$2:$F$180,6,FALSE())))</f>
        <v/>
      </c>
      <c r="N1312" s="0" t="str">
        <f aca="false">ASC(G1312)</f>
        <v>ﾀﾙﾁﾚﾘﾝOD錠5mg｢JG｣</v>
      </c>
      <c r="O1312" s="0" t="str">
        <f aca="false">ASC(E1312)</f>
        <v>ﾀﾙﾁﾚﾘﾝ水和物</v>
      </c>
      <c r="P1312" s="16" t="n">
        <f aca="false">N(P1311)+IF($C1312=検索!$B$49,1,0)</f>
        <v>0</v>
      </c>
    </row>
    <row r="1313" customFormat="false" ht="15" hidden="false" customHeight="false" outlineLevel="0" collapsed="false">
      <c r="A1313" s="16" t="s">
        <v>221</v>
      </c>
      <c r="B1313" s="0" t="s">
        <v>3198</v>
      </c>
      <c r="C1313" s="0" t="n">
        <v>119</v>
      </c>
      <c r="D1313" s="0" t="str">
        <f aca="false">IFERROR(VLOOKUP($C1313,薬効分類マスタ!$A$2:$B$180,2,FALSE()),"未登録")</f>
        <v>その他の中枢神経系用薬</v>
      </c>
      <c r="E1313" s="16" t="s">
        <v>3184</v>
      </c>
      <c r="F1313" s="16" t="s">
        <v>257</v>
      </c>
      <c r="G1313" s="16" t="s">
        <v>3199</v>
      </c>
      <c r="H1313" s="16" t="s">
        <v>385</v>
      </c>
      <c r="I1313" s="0" t="n">
        <v>176.2</v>
      </c>
      <c r="J1313" s="16" t="s">
        <v>239</v>
      </c>
      <c r="K1313" s="0" t="str">
        <f aca="false">IFERROR(IF(VLOOKUP($C1313,薬効分類マスタ!$A$2:$E$180,5,FALSE())=0,"",VLOOKUP($C1313,薬効分類マスタ!$A$2:$E$180,5,FALSE())),"")</f>
        <v/>
      </c>
      <c r="L1313" s="17"/>
      <c r="M1313" s="0" t="str">
        <f aca="false">IF($K1313="","",IF($L1313&lt;&gt;"",$L1313,VLOOKUP($C1313,薬効分類マスタ!$A$2:$F$180,6,FALSE())))</f>
        <v/>
      </c>
      <c r="N1313" s="0" t="str">
        <f aca="false">ASC(G1313)</f>
        <v>ﾀﾙﾁﾚﾘﾝOD錠5mg｢ｻﾜｲ｣</v>
      </c>
      <c r="O1313" s="0" t="str">
        <f aca="false">ASC(E1313)</f>
        <v>ﾀﾙﾁﾚﾘﾝ水和物</v>
      </c>
      <c r="P1313" s="16" t="n">
        <f aca="false">N(P1312)+IF($C1313=検索!$B$49,1,0)</f>
        <v>0</v>
      </c>
    </row>
    <row r="1314" customFormat="false" ht="15" hidden="false" customHeight="false" outlineLevel="0" collapsed="false">
      <c r="A1314" s="16" t="s">
        <v>221</v>
      </c>
      <c r="B1314" s="0" t="s">
        <v>3200</v>
      </c>
      <c r="C1314" s="0" t="n">
        <v>119</v>
      </c>
      <c r="D1314" s="0" t="str">
        <f aca="false">IFERROR(VLOOKUP($C1314,薬効分類マスタ!$A$2:$B$180,2,FALSE()),"未登録")</f>
        <v>その他の中枢神経系用薬</v>
      </c>
      <c r="E1314" s="16" t="s">
        <v>3201</v>
      </c>
      <c r="F1314" s="16" t="s">
        <v>3202</v>
      </c>
      <c r="G1314" s="16" t="s">
        <v>3203</v>
      </c>
      <c r="H1314" s="16" t="s">
        <v>3204</v>
      </c>
      <c r="I1314" s="0" t="n">
        <v>394.1</v>
      </c>
      <c r="J1314" s="16" t="s">
        <v>232</v>
      </c>
      <c r="K1314" s="0" t="str">
        <f aca="false">IFERROR(IF(VLOOKUP($C1314,薬効分類マスタ!$A$2:$E$180,5,FALSE())=0,"",VLOOKUP($C1314,薬効分類マスタ!$A$2:$E$180,5,FALSE())),"")</f>
        <v/>
      </c>
      <c r="L1314" s="17"/>
      <c r="M1314" s="0" t="str">
        <f aca="false">IF($K1314="","",IF($L1314&lt;&gt;"",$L1314,VLOOKUP($C1314,薬効分類マスタ!$A$2:$F$180,6,FALSE())))</f>
        <v/>
      </c>
      <c r="N1314" s="0" t="str">
        <f aca="false">ASC(G1314)</f>
        <v>ﾚﾐｯﾁOD錠2.5μg</v>
      </c>
      <c r="O1314" s="0" t="str">
        <f aca="false">ASC(E1314)</f>
        <v>ﾅﾙﾌﾗﾌｨﾝ塩酸塩</v>
      </c>
      <c r="P1314" s="16" t="n">
        <f aca="false">N(P1313)+IF($C1314=検索!$B$49,1,0)</f>
        <v>0</v>
      </c>
    </row>
    <row r="1315" customFormat="false" ht="15" hidden="false" customHeight="false" outlineLevel="0" collapsed="false">
      <c r="A1315" s="16" t="s">
        <v>221</v>
      </c>
      <c r="B1315" s="0" t="s">
        <v>3205</v>
      </c>
      <c r="C1315" s="0" t="n">
        <v>119</v>
      </c>
      <c r="D1315" s="0" t="str">
        <f aca="false">IFERROR(VLOOKUP($C1315,薬効分類マスタ!$A$2:$B$180,2,FALSE()),"未登録")</f>
        <v>その他の中枢神経系用薬</v>
      </c>
      <c r="E1315" s="16" t="s">
        <v>3201</v>
      </c>
      <c r="F1315" s="16" t="s">
        <v>3202</v>
      </c>
      <c r="G1315" s="16" t="s">
        <v>3206</v>
      </c>
      <c r="H1315" s="16" t="s">
        <v>385</v>
      </c>
      <c r="I1315" s="0" t="n">
        <v>204.4</v>
      </c>
      <c r="J1315" s="16" t="s">
        <v>239</v>
      </c>
      <c r="K1315" s="0" t="str">
        <f aca="false">IFERROR(IF(VLOOKUP($C1315,薬効分類マスタ!$A$2:$E$180,5,FALSE())=0,"",VLOOKUP($C1315,薬効分類マスタ!$A$2:$E$180,5,FALSE())),"")</f>
        <v/>
      </c>
      <c r="L1315" s="17"/>
      <c r="M1315" s="0" t="str">
        <f aca="false">IF($K1315="","",IF($L1315&lt;&gt;"",$L1315,VLOOKUP($C1315,薬効分類マスタ!$A$2:$F$180,6,FALSE())))</f>
        <v/>
      </c>
      <c r="N1315" s="0" t="str">
        <f aca="false">ASC(G1315)</f>
        <v>ﾅﾙﾌﾗﾌｨﾝ塩酸塩OD錠2.5μg｢ｻﾜｲ｣</v>
      </c>
      <c r="O1315" s="0" t="str">
        <f aca="false">ASC(E1315)</f>
        <v>ﾅﾙﾌﾗﾌｨﾝ塩酸塩</v>
      </c>
      <c r="P1315" s="16" t="n">
        <f aca="false">N(P1314)+IF($C1315=検索!$B$49,1,0)</f>
        <v>0</v>
      </c>
    </row>
    <row r="1316" customFormat="false" ht="15" hidden="false" customHeight="false" outlineLevel="0" collapsed="false">
      <c r="A1316" s="16" t="s">
        <v>221</v>
      </c>
      <c r="B1316" s="0" t="s">
        <v>3207</v>
      </c>
      <c r="C1316" s="0" t="n">
        <v>119</v>
      </c>
      <c r="D1316" s="0" t="str">
        <f aca="false">IFERROR(VLOOKUP($C1316,薬効分類マスタ!$A$2:$B$180,2,FALSE()),"未登録")</f>
        <v>その他の中枢神経系用薬</v>
      </c>
      <c r="E1316" s="16" t="s">
        <v>3201</v>
      </c>
      <c r="F1316" s="16" t="s">
        <v>3202</v>
      </c>
      <c r="G1316" s="16" t="s">
        <v>3208</v>
      </c>
      <c r="H1316" s="16" t="s">
        <v>3209</v>
      </c>
      <c r="I1316" s="0" t="n">
        <v>204.4</v>
      </c>
      <c r="J1316" s="16" t="s">
        <v>239</v>
      </c>
      <c r="K1316" s="0" t="str">
        <f aca="false">IFERROR(IF(VLOOKUP($C1316,薬効分類マスタ!$A$2:$E$180,5,FALSE())=0,"",VLOOKUP($C1316,薬効分類マスタ!$A$2:$E$180,5,FALSE())),"")</f>
        <v/>
      </c>
      <c r="L1316" s="17"/>
      <c r="M1316" s="0" t="str">
        <f aca="false">IF($K1316="","",IF($L1316&lt;&gt;"",$L1316,VLOOKUP($C1316,薬効分類マスタ!$A$2:$F$180,6,FALSE())))</f>
        <v/>
      </c>
      <c r="N1316" s="0" t="str">
        <f aca="false">ASC(G1316)</f>
        <v>ﾅﾙﾌﾗﾌｨﾝ塩酸塩OD錠2.5μg｢ﾌｿｰ｣</v>
      </c>
      <c r="O1316" s="0" t="str">
        <f aca="false">ASC(E1316)</f>
        <v>ﾅﾙﾌﾗﾌｨﾝ塩酸塩</v>
      </c>
      <c r="P1316" s="16" t="n">
        <f aca="false">N(P1315)+IF($C1316=検索!$B$49,1,0)</f>
        <v>0</v>
      </c>
    </row>
    <row r="1317" customFormat="false" ht="15" hidden="false" customHeight="false" outlineLevel="0" collapsed="false">
      <c r="A1317" s="16" t="s">
        <v>221</v>
      </c>
      <c r="B1317" s="0" t="s">
        <v>3210</v>
      </c>
      <c r="C1317" s="0" t="n">
        <v>119</v>
      </c>
      <c r="D1317" s="0" t="str">
        <f aca="false">IFERROR(VLOOKUP($C1317,薬効分類マスタ!$A$2:$B$180,2,FALSE()),"未登録")</f>
        <v>その他の中枢神経系用薬</v>
      </c>
      <c r="E1317" s="16" t="s">
        <v>3201</v>
      </c>
      <c r="F1317" s="16" t="s">
        <v>3202</v>
      </c>
      <c r="G1317" s="16" t="s">
        <v>3211</v>
      </c>
      <c r="H1317" s="16" t="s">
        <v>1165</v>
      </c>
      <c r="I1317" s="0" t="n">
        <v>204.4</v>
      </c>
      <c r="J1317" s="16" t="s">
        <v>239</v>
      </c>
      <c r="K1317" s="0" t="str">
        <f aca="false">IFERROR(IF(VLOOKUP($C1317,薬効分類マスタ!$A$2:$E$180,5,FALSE())=0,"",VLOOKUP($C1317,薬効分類マスタ!$A$2:$E$180,5,FALSE())),"")</f>
        <v/>
      </c>
      <c r="L1317" s="17"/>
      <c r="M1317" s="0" t="str">
        <f aca="false">IF($K1317="","",IF($L1317&lt;&gt;"",$L1317,VLOOKUP($C1317,薬効分類マスタ!$A$2:$F$180,6,FALSE())))</f>
        <v/>
      </c>
      <c r="N1317" s="0" t="str">
        <f aca="false">ASC(G1317)</f>
        <v>ﾅﾙﾌﾗﾌｨﾝ塩酸塩ODﾌｨﾙﾑ2.5μg｢ﾆﾌﾟﾛ｣</v>
      </c>
      <c r="O1317" s="0" t="str">
        <f aca="false">ASC(E1317)</f>
        <v>ﾅﾙﾌﾗﾌｨﾝ塩酸塩</v>
      </c>
      <c r="P1317" s="16" t="n">
        <f aca="false">N(P1316)+IF($C1317=検索!$B$49,1,0)</f>
        <v>0</v>
      </c>
    </row>
    <row r="1318" customFormat="false" ht="15" hidden="false" customHeight="false" outlineLevel="0" collapsed="false">
      <c r="A1318" s="16" t="s">
        <v>221</v>
      </c>
      <c r="B1318" s="0" t="s">
        <v>3212</v>
      </c>
      <c r="C1318" s="0" t="n">
        <v>119</v>
      </c>
      <c r="D1318" s="0" t="str">
        <f aca="false">IFERROR(VLOOKUP($C1318,薬効分類マスタ!$A$2:$B$180,2,FALSE()),"未登録")</f>
        <v>その他の中枢神経系用薬</v>
      </c>
      <c r="E1318" s="16" t="s">
        <v>3201</v>
      </c>
      <c r="F1318" s="16" t="s">
        <v>3213</v>
      </c>
      <c r="G1318" s="16" t="s">
        <v>3214</v>
      </c>
      <c r="I1318" s="0" t="n">
        <v>97.6</v>
      </c>
      <c r="J1318" s="16" t="s">
        <v>239</v>
      </c>
      <c r="K1318" s="0" t="str">
        <f aca="false">IFERROR(IF(VLOOKUP($C1318,薬効分類マスタ!$A$2:$E$180,5,FALSE())=0,"",VLOOKUP($C1318,薬効分類マスタ!$A$2:$E$180,5,FALSE())),"")</f>
        <v/>
      </c>
      <c r="L1318" s="17"/>
      <c r="M1318" s="0" t="str">
        <f aca="false">IF($K1318="","",IF($L1318&lt;&gt;"",$L1318,VLOOKUP($C1318,薬効分類マスタ!$A$2:$F$180,6,FALSE())))</f>
        <v/>
      </c>
      <c r="N1318" s="0" t="str">
        <f aca="false">ASC(G1318)</f>
        <v>ﾅﾙﾌﾗﾌｨﾝ塩酸塩2.5μgｶﾌﾟｾﾙ</v>
      </c>
      <c r="O1318" s="0" t="str">
        <f aca="false">ASC(E1318)</f>
        <v>ﾅﾙﾌﾗﾌｨﾝ塩酸塩</v>
      </c>
      <c r="P1318" s="16" t="n">
        <f aca="false">N(P1317)+IF($C1318=検索!$B$49,1,0)</f>
        <v>0</v>
      </c>
    </row>
    <row r="1319" customFormat="false" ht="15" hidden="false" customHeight="false" outlineLevel="0" collapsed="false">
      <c r="A1319" s="16" t="s">
        <v>221</v>
      </c>
      <c r="B1319" s="0" t="s">
        <v>3215</v>
      </c>
      <c r="C1319" s="0" t="n">
        <v>119</v>
      </c>
      <c r="D1319" s="0" t="str">
        <f aca="false">IFERROR(VLOOKUP($C1319,薬効分類マスタ!$A$2:$B$180,2,FALSE()),"未登録")</f>
        <v>その他の中枢神経系用薬</v>
      </c>
      <c r="E1319" s="16" t="s">
        <v>3201</v>
      </c>
      <c r="F1319" s="16" t="s">
        <v>3213</v>
      </c>
      <c r="G1319" s="16" t="s">
        <v>3216</v>
      </c>
      <c r="H1319" s="16" t="s">
        <v>3217</v>
      </c>
      <c r="I1319" s="0" t="n">
        <v>204.4</v>
      </c>
      <c r="J1319" s="16" t="s">
        <v>239</v>
      </c>
      <c r="K1319" s="0" t="str">
        <f aca="false">IFERROR(IF(VLOOKUP($C1319,薬効分類マスタ!$A$2:$E$180,5,FALSE())=0,"",VLOOKUP($C1319,薬効分類マスタ!$A$2:$E$180,5,FALSE())),"")</f>
        <v/>
      </c>
      <c r="L1319" s="17"/>
      <c r="M1319" s="0" t="str">
        <f aca="false">IF($K1319="","",IF($L1319&lt;&gt;"",$L1319,VLOOKUP($C1319,薬効分類マスタ!$A$2:$F$180,6,FALSE())))</f>
        <v/>
      </c>
      <c r="N1319" s="0" t="str">
        <f aca="false">ASC(G1319)</f>
        <v>ﾅﾙﾌﾗﾌｨﾝ塩酸塩ｶﾌﾟｾﾙ2.5μg｢ｷｯｾｲ｣</v>
      </c>
      <c r="O1319" s="0" t="str">
        <f aca="false">ASC(E1319)</f>
        <v>ﾅﾙﾌﾗﾌｨﾝ塩酸塩</v>
      </c>
      <c r="P1319" s="16" t="n">
        <f aca="false">N(P1318)+IF($C1319=検索!$B$49,1,0)</f>
        <v>0</v>
      </c>
    </row>
    <row r="1320" customFormat="false" ht="15" hidden="false" customHeight="false" outlineLevel="0" collapsed="false">
      <c r="A1320" s="16" t="s">
        <v>221</v>
      </c>
      <c r="B1320" s="0" t="s">
        <v>3218</v>
      </c>
      <c r="C1320" s="0" t="n">
        <v>119</v>
      </c>
      <c r="D1320" s="0" t="str">
        <f aca="false">IFERROR(VLOOKUP($C1320,薬効分類マスタ!$A$2:$B$180,2,FALSE()),"未登録")</f>
        <v>その他の中枢神経系用薬</v>
      </c>
      <c r="E1320" s="16" t="s">
        <v>3201</v>
      </c>
      <c r="F1320" s="16" t="s">
        <v>3213</v>
      </c>
      <c r="G1320" s="16" t="s">
        <v>3219</v>
      </c>
      <c r="H1320" s="16" t="s">
        <v>571</v>
      </c>
      <c r="I1320" s="0" t="n">
        <v>204.4</v>
      </c>
      <c r="J1320" s="16" t="s">
        <v>239</v>
      </c>
      <c r="K1320" s="0" t="str">
        <f aca="false">IFERROR(IF(VLOOKUP($C1320,薬効分類マスタ!$A$2:$E$180,5,FALSE())=0,"",VLOOKUP($C1320,薬効分類マスタ!$A$2:$E$180,5,FALSE())),"")</f>
        <v/>
      </c>
      <c r="L1320" s="17"/>
      <c r="M1320" s="0" t="str">
        <f aca="false">IF($K1320="","",IF($L1320&lt;&gt;"",$L1320,VLOOKUP($C1320,薬効分類マスタ!$A$2:$F$180,6,FALSE())))</f>
        <v/>
      </c>
      <c r="N1320" s="0" t="str">
        <f aca="false">ASC(G1320)</f>
        <v>ﾅﾙﾌﾗﾌｨﾝ塩酸塩ｶﾌﾟｾﾙ2.5μg｢ｹﾐﾌｧ｣</v>
      </c>
      <c r="O1320" s="0" t="str">
        <f aca="false">ASC(E1320)</f>
        <v>ﾅﾙﾌﾗﾌｨﾝ塩酸塩</v>
      </c>
      <c r="P1320" s="16" t="n">
        <f aca="false">N(P1319)+IF($C1320=検索!$B$49,1,0)</f>
        <v>0</v>
      </c>
    </row>
    <row r="1321" customFormat="false" ht="15" hidden="false" customHeight="false" outlineLevel="0" collapsed="false">
      <c r="A1321" s="16" t="s">
        <v>221</v>
      </c>
      <c r="B1321" s="0" t="s">
        <v>3220</v>
      </c>
      <c r="C1321" s="0" t="n">
        <v>119</v>
      </c>
      <c r="D1321" s="0" t="str">
        <f aca="false">IFERROR(VLOOKUP($C1321,薬効分類マスタ!$A$2:$B$180,2,FALSE()),"未登録")</f>
        <v>その他の中枢神経系用薬</v>
      </c>
      <c r="E1321" s="16" t="s">
        <v>3201</v>
      </c>
      <c r="F1321" s="16" t="s">
        <v>3213</v>
      </c>
      <c r="G1321" s="16" t="s">
        <v>3221</v>
      </c>
      <c r="H1321" s="16" t="s">
        <v>1165</v>
      </c>
      <c r="I1321" s="0" t="n">
        <v>204.4</v>
      </c>
      <c r="J1321" s="16" t="s">
        <v>239</v>
      </c>
      <c r="K1321" s="0" t="str">
        <f aca="false">IFERROR(IF(VLOOKUP($C1321,薬効分類マスタ!$A$2:$E$180,5,FALSE())=0,"",VLOOKUP($C1321,薬効分類マスタ!$A$2:$E$180,5,FALSE())),"")</f>
        <v/>
      </c>
      <c r="L1321" s="17"/>
      <c r="M1321" s="0" t="str">
        <f aca="false">IF($K1321="","",IF($L1321&lt;&gt;"",$L1321,VLOOKUP($C1321,薬効分類マスタ!$A$2:$F$180,6,FALSE())))</f>
        <v/>
      </c>
      <c r="N1321" s="0" t="str">
        <f aca="false">ASC(G1321)</f>
        <v>ﾅﾙﾌﾗﾌｨﾝ塩酸塩ｶﾌﾟｾﾙ2.5μg｢ﾆﾌﾟﾛ｣</v>
      </c>
      <c r="O1321" s="0" t="str">
        <f aca="false">ASC(E1321)</f>
        <v>ﾅﾙﾌﾗﾌｨﾝ塩酸塩</v>
      </c>
      <c r="P1321" s="16" t="n">
        <f aca="false">N(P1320)+IF($C1321=検索!$B$49,1,0)</f>
        <v>0</v>
      </c>
    </row>
    <row r="1322" customFormat="false" ht="15" hidden="false" customHeight="false" outlineLevel="0" collapsed="false">
      <c r="A1322" s="16" t="s">
        <v>221</v>
      </c>
      <c r="B1322" s="0" t="s">
        <v>3222</v>
      </c>
      <c r="C1322" s="0" t="n">
        <v>119</v>
      </c>
      <c r="D1322" s="0" t="str">
        <f aca="false">IFERROR(VLOOKUP($C1322,薬効分類マスタ!$A$2:$B$180,2,FALSE()),"未登録")</f>
        <v>その他の中枢神経系用薬</v>
      </c>
      <c r="E1322" s="16" t="s">
        <v>3223</v>
      </c>
      <c r="F1322" s="16" t="s">
        <v>1543</v>
      </c>
      <c r="G1322" s="16" t="s">
        <v>3224</v>
      </c>
      <c r="H1322" s="16" t="s">
        <v>1635</v>
      </c>
      <c r="I1322" s="0" t="n">
        <v>36.8</v>
      </c>
      <c r="J1322" s="16" t="s">
        <v>232</v>
      </c>
      <c r="K1322" s="0" t="str">
        <f aca="false">IFERROR(IF(VLOOKUP($C1322,薬効分類マスタ!$A$2:$E$180,5,FALSE())=0,"",VLOOKUP($C1322,薬効分類マスタ!$A$2:$E$180,5,FALSE())),"")</f>
        <v/>
      </c>
      <c r="L1322" s="17"/>
      <c r="M1322" s="0" t="str">
        <f aca="false">IF($K1322="","",IF($L1322&lt;&gt;"",$L1322,VLOOKUP($C1322,薬効分類マスタ!$A$2:$F$180,6,FALSE())))</f>
        <v/>
      </c>
      <c r="N1322" s="0" t="str">
        <f aca="false">ASC(G1322)</f>
        <v>ﾛｾﾞﾚﾑ錠8mg</v>
      </c>
      <c r="O1322" s="0" t="str">
        <f aca="false">ASC(E1322)</f>
        <v>ﾗﾒﾙﾃｵﾝ</v>
      </c>
      <c r="P1322" s="16" t="n">
        <f aca="false">N(P1321)+IF($C1322=検索!$B$49,1,0)</f>
        <v>0</v>
      </c>
    </row>
    <row r="1323" customFormat="false" ht="15" hidden="false" customHeight="false" outlineLevel="0" collapsed="false">
      <c r="A1323" s="16" t="s">
        <v>221</v>
      </c>
      <c r="B1323" s="0" t="s">
        <v>3225</v>
      </c>
      <c r="C1323" s="0" t="n">
        <v>119</v>
      </c>
      <c r="D1323" s="0" t="str">
        <f aca="false">IFERROR(VLOOKUP($C1323,薬効分類マスタ!$A$2:$B$180,2,FALSE()),"未登録")</f>
        <v>その他の中枢神経系用薬</v>
      </c>
      <c r="E1323" s="16" t="s">
        <v>3223</v>
      </c>
      <c r="F1323" s="16" t="s">
        <v>1543</v>
      </c>
      <c r="G1323" s="16" t="s">
        <v>3226</v>
      </c>
      <c r="H1323" s="16" t="s">
        <v>1309</v>
      </c>
      <c r="I1323" s="0" t="n">
        <v>20.9</v>
      </c>
      <c r="J1323" s="16" t="s">
        <v>239</v>
      </c>
      <c r="K1323" s="0" t="str">
        <f aca="false">IFERROR(IF(VLOOKUP($C1323,薬効分類マスタ!$A$2:$E$180,5,FALSE())=0,"",VLOOKUP($C1323,薬効分類マスタ!$A$2:$E$180,5,FALSE())),"")</f>
        <v/>
      </c>
      <c r="L1323" s="17"/>
      <c r="M1323" s="0" t="str">
        <f aca="false">IF($K1323="","",IF($L1323&lt;&gt;"",$L1323,VLOOKUP($C1323,薬効分類マスタ!$A$2:$F$180,6,FALSE())))</f>
        <v/>
      </c>
      <c r="N1323" s="0" t="str">
        <f aca="false">ASC(G1323)</f>
        <v>ﾗﾒﾙﾃｵﾝ錠8mg｢武田ﾃﾊﾞ｣</v>
      </c>
      <c r="O1323" s="0" t="str">
        <f aca="false">ASC(E1323)</f>
        <v>ﾗﾒﾙﾃｵﾝ</v>
      </c>
      <c r="P1323" s="16" t="n">
        <f aca="false">N(P1322)+IF($C1323=検索!$B$49,1,0)</f>
        <v>0</v>
      </c>
    </row>
    <row r="1324" customFormat="false" ht="15" hidden="false" customHeight="false" outlineLevel="0" collapsed="false">
      <c r="A1324" s="16" t="s">
        <v>221</v>
      </c>
      <c r="B1324" s="0" t="s">
        <v>3227</v>
      </c>
      <c r="C1324" s="0" t="n">
        <v>119</v>
      </c>
      <c r="D1324" s="0" t="str">
        <f aca="false">IFERROR(VLOOKUP($C1324,薬効分類マスタ!$A$2:$B$180,2,FALSE()),"未登録")</f>
        <v>その他の中枢神経系用薬</v>
      </c>
      <c r="E1324" s="16" t="s">
        <v>3223</v>
      </c>
      <c r="F1324" s="16" t="s">
        <v>1543</v>
      </c>
      <c r="G1324" s="16" t="s">
        <v>3228</v>
      </c>
      <c r="H1324" s="16" t="s">
        <v>527</v>
      </c>
      <c r="I1324" s="0" t="n">
        <v>16.4</v>
      </c>
      <c r="J1324" s="16" t="s">
        <v>239</v>
      </c>
      <c r="K1324" s="0" t="str">
        <f aca="false">IFERROR(IF(VLOOKUP($C1324,薬効分類マスタ!$A$2:$E$180,5,FALSE())=0,"",VLOOKUP($C1324,薬効分類マスタ!$A$2:$E$180,5,FALSE())),"")</f>
        <v/>
      </c>
      <c r="L1324" s="17"/>
      <c r="M1324" s="0" t="str">
        <f aca="false">IF($K1324="","",IF($L1324&lt;&gt;"",$L1324,VLOOKUP($C1324,薬効分類マスタ!$A$2:$F$180,6,FALSE())))</f>
        <v/>
      </c>
      <c r="N1324" s="0" t="str">
        <f aca="false">ASC(G1324)</f>
        <v>ﾗﾒﾙﾃｵﾝ錠8mg｢JG｣</v>
      </c>
      <c r="O1324" s="0" t="str">
        <f aca="false">ASC(E1324)</f>
        <v>ﾗﾒﾙﾃｵﾝ</v>
      </c>
      <c r="P1324" s="16" t="n">
        <f aca="false">N(P1323)+IF($C1324=検索!$B$49,1,0)</f>
        <v>0</v>
      </c>
    </row>
    <row r="1325" customFormat="false" ht="15" hidden="false" customHeight="false" outlineLevel="0" collapsed="false">
      <c r="A1325" s="16" t="s">
        <v>221</v>
      </c>
      <c r="B1325" s="0" t="s">
        <v>3229</v>
      </c>
      <c r="C1325" s="0" t="n">
        <v>119</v>
      </c>
      <c r="D1325" s="0" t="str">
        <f aca="false">IFERROR(VLOOKUP($C1325,薬効分類マスタ!$A$2:$B$180,2,FALSE()),"未登録")</f>
        <v>その他の中枢神経系用薬</v>
      </c>
      <c r="E1325" s="16" t="s">
        <v>3223</v>
      </c>
      <c r="F1325" s="16" t="s">
        <v>1543</v>
      </c>
      <c r="G1325" s="16" t="s">
        <v>3230</v>
      </c>
      <c r="H1325" s="16" t="s">
        <v>601</v>
      </c>
      <c r="I1325" s="0" t="n">
        <v>20.9</v>
      </c>
      <c r="J1325" s="16" t="s">
        <v>239</v>
      </c>
      <c r="K1325" s="0" t="str">
        <f aca="false">IFERROR(IF(VLOOKUP($C1325,薬効分類マスタ!$A$2:$E$180,5,FALSE())=0,"",VLOOKUP($C1325,薬効分類マスタ!$A$2:$E$180,5,FALSE())),"")</f>
        <v/>
      </c>
      <c r="L1325" s="17"/>
      <c r="M1325" s="0" t="str">
        <f aca="false">IF($K1325="","",IF($L1325&lt;&gt;"",$L1325,VLOOKUP($C1325,薬効分類マスタ!$A$2:$F$180,6,FALSE())))</f>
        <v/>
      </c>
      <c r="N1325" s="0" t="str">
        <f aca="false">ASC(G1325)</f>
        <v>ﾗﾒﾙﾃｵﾝ錠8mg｢杏林｣</v>
      </c>
      <c r="O1325" s="0" t="str">
        <f aca="false">ASC(E1325)</f>
        <v>ﾗﾒﾙﾃｵﾝ</v>
      </c>
      <c r="P1325" s="16" t="n">
        <f aca="false">N(P1324)+IF($C1325=検索!$B$49,1,0)</f>
        <v>0</v>
      </c>
    </row>
    <row r="1326" customFormat="false" ht="15" hidden="false" customHeight="false" outlineLevel="0" collapsed="false">
      <c r="A1326" s="16" t="s">
        <v>221</v>
      </c>
      <c r="B1326" s="0" t="s">
        <v>3231</v>
      </c>
      <c r="C1326" s="0" t="n">
        <v>119</v>
      </c>
      <c r="D1326" s="0" t="str">
        <f aca="false">IFERROR(VLOOKUP($C1326,薬効分類マスタ!$A$2:$B$180,2,FALSE()),"未登録")</f>
        <v>その他の中枢神経系用薬</v>
      </c>
      <c r="E1326" s="16" t="s">
        <v>3223</v>
      </c>
      <c r="F1326" s="16" t="s">
        <v>1543</v>
      </c>
      <c r="G1326" s="16" t="s">
        <v>3232</v>
      </c>
      <c r="H1326" s="16" t="s">
        <v>385</v>
      </c>
      <c r="I1326" s="0" t="n">
        <v>16.4</v>
      </c>
      <c r="J1326" s="16" t="s">
        <v>239</v>
      </c>
      <c r="K1326" s="0" t="str">
        <f aca="false">IFERROR(IF(VLOOKUP($C1326,薬効分類マスタ!$A$2:$E$180,5,FALSE())=0,"",VLOOKUP($C1326,薬効分類マスタ!$A$2:$E$180,5,FALSE())),"")</f>
        <v/>
      </c>
      <c r="L1326" s="17"/>
      <c r="M1326" s="0" t="str">
        <f aca="false">IF($K1326="","",IF($L1326&lt;&gt;"",$L1326,VLOOKUP($C1326,薬効分類マスタ!$A$2:$F$180,6,FALSE())))</f>
        <v/>
      </c>
      <c r="N1326" s="0" t="str">
        <f aca="false">ASC(G1326)</f>
        <v>ﾗﾒﾙﾃｵﾝ錠8mg｢ｻﾜｲ｣</v>
      </c>
      <c r="O1326" s="0" t="str">
        <f aca="false">ASC(E1326)</f>
        <v>ﾗﾒﾙﾃｵﾝ</v>
      </c>
      <c r="P1326" s="16" t="n">
        <f aca="false">N(P1325)+IF($C1326=検索!$B$49,1,0)</f>
        <v>0</v>
      </c>
    </row>
    <row r="1327" customFormat="false" ht="15" hidden="false" customHeight="false" outlineLevel="0" collapsed="false">
      <c r="A1327" s="16" t="s">
        <v>221</v>
      </c>
      <c r="B1327" s="0" t="s">
        <v>3233</v>
      </c>
      <c r="C1327" s="0" t="n">
        <v>119</v>
      </c>
      <c r="D1327" s="0" t="str">
        <f aca="false">IFERROR(VLOOKUP($C1327,薬効分類マスタ!$A$2:$B$180,2,FALSE()),"未登録")</f>
        <v>その他の中枢神経系用薬</v>
      </c>
      <c r="E1327" s="16" t="s">
        <v>3223</v>
      </c>
      <c r="F1327" s="16" t="s">
        <v>1543</v>
      </c>
      <c r="G1327" s="16" t="s">
        <v>3234</v>
      </c>
      <c r="H1327" s="16" t="s">
        <v>533</v>
      </c>
      <c r="I1327" s="0" t="n">
        <v>16.4</v>
      </c>
      <c r="J1327" s="16" t="s">
        <v>239</v>
      </c>
      <c r="K1327" s="0" t="str">
        <f aca="false">IFERROR(IF(VLOOKUP($C1327,薬効分類マスタ!$A$2:$E$180,5,FALSE())=0,"",VLOOKUP($C1327,薬効分類マスタ!$A$2:$E$180,5,FALSE())),"")</f>
        <v/>
      </c>
      <c r="L1327" s="17"/>
      <c r="M1327" s="0" t="str">
        <f aca="false">IF($K1327="","",IF($L1327&lt;&gt;"",$L1327,VLOOKUP($C1327,薬効分類マスタ!$A$2:$F$180,6,FALSE())))</f>
        <v/>
      </c>
      <c r="N1327" s="0" t="str">
        <f aca="false">ASC(G1327)</f>
        <v>ﾗﾒﾙﾃｵﾝ錠8mg｢ﾄｰﾜ｣</v>
      </c>
      <c r="O1327" s="0" t="str">
        <f aca="false">ASC(E1327)</f>
        <v>ﾗﾒﾙﾃｵﾝ</v>
      </c>
      <c r="P1327" s="16" t="n">
        <f aca="false">N(P1326)+IF($C1327=検索!$B$49,1,0)</f>
        <v>0</v>
      </c>
    </row>
    <row r="1328" customFormat="false" ht="15" hidden="false" customHeight="false" outlineLevel="0" collapsed="false">
      <c r="A1328" s="16" t="s">
        <v>221</v>
      </c>
      <c r="B1328" s="0" t="s">
        <v>3235</v>
      </c>
      <c r="C1328" s="0" t="n">
        <v>119</v>
      </c>
      <c r="D1328" s="0" t="str">
        <f aca="false">IFERROR(VLOOKUP($C1328,薬効分類マスタ!$A$2:$B$180,2,FALSE()),"未登録")</f>
        <v>その他の中枢神経系用薬</v>
      </c>
      <c r="E1328" s="16" t="s">
        <v>3223</v>
      </c>
      <c r="F1328" s="16" t="s">
        <v>1543</v>
      </c>
      <c r="G1328" s="16" t="s">
        <v>3236</v>
      </c>
      <c r="H1328" s="16" t="s">
        <v>606</v>
      </c>
      <c r="I1328" s="0" t="n">
        <v>20.9</v>
      </c>
      <c r="J1328" s="16" t="s">
        <v>239</v>
      </c>
      <c r="K1328" s="0" t="str">
        <f aca="false">IFERROR(IF(VLOOKUP($C1328,薬効分類マスタ!$A$2:$E$180,5,FALSE())=0,"",VLOOKUP($C1328,薬効分類マスタ!$A$2:$E$180,5,FALSE())),"")</f>
        <v/>
      </c>
      <c r="L1328" s="17"/>
      <c r="M1328" s="0" t="str">
        <f aca="false">IF($K1328="","",IF($L1328&lt;&gt;"",$L1328,VLOOKUP($C1328,薬効分類マスタ!$A$2:$F$180,6,FALSE())))</f>
        <v/>
      </c>
      <c r="N1328" s="0" t="str">
        <f aca="false">ASC(G1328)</f>
        <v>ﾗﾒﾙﾃｵﾝ錠8mg｢日新｣</v>
      </c>
      <c r="O1328" s="0" t="str">
        <f aca="false">ASC(E1328)</f>
        <v>ﾗﾒﾙﾃｵﾝ</v>
      </c>
      <c r="P1328" s="16" t="n">
        <f aca="false">N(P1327)+IF($C1328=検索!$B$49,1,0)</f>
        <v>0</v>
      </c>
    </row>
    <row r="1329" customFormat="false" ht="15" hidden="false" customHeight="false" outlineLevel="0" collapsed="false">
      <c r="A1329" s="16" t="s">
        <v>221</v>
      </c>
      <c r="B1329" s="0" t="s">
        <v>3237</v>
      </c>
      <c r="C1329" s="0" t="n">
        <v>119</v>
      </c>
      <c r="D1329" s="0" t="str">
        <f aca="false">IFERROR(VLOOKUP($C1329,薬効分類マスタ!$A$2:$B$180,2,FALSE()),"未登録")</f>
        <v>その他の中枢神経系用薬</v>
      </c>
      <c r="E1329" s="16" t="s">
        <v>3238</v>
      </c>
      <c r="F1329" s="16" t="s">
        <v>622</v>
      </c>
      <c r="G1329" s="16" t="s">
        <v>3239</v>
      </c>
      <c r="I1329" s="0" t="n">
        <v>6.4</v>
      </c>
      <c r="J1329" s="16" t="s">
        <v>239</v>
      </c>
      <c r="K1329" s="0" t="str">
        <f aca="false">IFERROR(IF(VLOOKUP($C1329,薬効分類マスタ!$A$2:$E$180,5,FALSE())=0,"",VLOOKUP($C1329,薬効分類マスタ!$A$2:$E$180,5,FALSE())),"")</f>
        <v/>
      </c>
      <c r="L1329" s="17"/>
      <c r="M1329" s="0" t="str">
        <f aca="false">IF($K1329="","",IF($L1329&lt;&gt;"",$L1329,VLOOKUP($C1329,薬効分類マスタ!$A$2:$F$180,6,FALSE())))</f>
        <v/>
      </c>
      <c r="N1329" s="0" t="str">
        <f aca="false">ASC(G1329)</f>
        <v>ﾌﾟﾚｶﾞﾊﾞﾘﾝ25mg口腔内崩壊錠</v>
      </c>
      <c r="O1329" s="0" t="str">
        <f aca="false">ASC(E1329)</f>
        <v>ﾌﾟﾚｶﾞﾊﾞﾘﾝ</v>
      </c>
      <c r="P1329" s="16" t="n">
        <f aca="false">N(P1328)+IF($C1329=検索!$B$49,1,0)</f>
        <v>0</v>
      </c>
    </row>
    <row r="1330" customFormat="false" ht="15" hidden="false" customHeight="false" outlineLevel="0" collapsed="false">
      <c r="A1330" s="16" t="s">
        <v>221</v>
      </c>
      <c r="B1330" s="0" t="s">
        <v>3240</v>
      </c>
      <c r="C1330" s="0" t="n">
        <v>119</v>
      </c>
      <c r="D1330" s="0" t="str">
        <f aca="false">IFERROR(VLOOKUP($C1330,薬効分類マスタ!$A$2:$B$180,2,FALSE()),"未登録")</f>
        <v>その他の中枢神経系用薬</v>
      </c>
      <c r="E1330" s="16" t="s">
        <v>3238</v>
      </c>
      <c r="F1330" s="16" t="s">
        <v>622</v>
      </c>
      <c r="G1330" s="16" t="s">
        <v>3241</v>
      </c>
      <c r="H1330" s="16" t="s">
        <v>325</v>
      </c>
      <c r="I1330" s="0" t="n">
        <v>23.7</v>
      </c>
      <c r="J1330" s="16" t="s">
        <v>232</v>
      </c>
      <c r="K1330" s="0" t="str">
        <f aca="false">IFERROR(IF(VLOOKUP($C1330,薬効分類マスタ!$A$2:$E$180,5,FALSE())=0,"",VLOOKUP($C1330,薬効分類マスタ!$A$2:$E$180,5,FALSE())),"")</f>
        <v/>
      </c>
      <c r="L1330" s="17"/>
      <c r="M1330" s="0" t="str">
        <f aca="false">IF($K1330="","",IF($L1330&lt;&gt;"",$L1330,VLOOKUP($C1330,薬効分類マスタ!$A$2:$F$180,6,FALSE())))</f>
        <v/>
      </c>
      <c r="N1330" s="0" t="str">
        <f aca="false">ASC(G1330)</f>
        <v>ﾘﾘｶOD錠25mg</v>
      </c>
      <c r="O1330" s="0" t="str">
        <f aca="false">ASC(E1330)</f>
        <v>ﾌﾟﾚｶﾞﾊﾞﾘﾝ</v>
      </c>
      <c r="P1330" s="16" t="n">
        <f aca="false">N(P1329)+IF($C1330=検索!$B$49,1,0)</f>
        <v>0</v>
      </c>
    </row>
    <row r="1331" customFormat="false" ht="15" hidden="false" customHeight="false" outlineLevel="0" collapsed="false">
      <c r="A1331" s="16" t="s">
        <v>221</v>
      </c>
      <c r="B1331" s="0" t="s">
        <v>3242</v>
      </c>
      <c r="C1331" s="0" t="n">
        <v>119</v>
      </c>
      <c r="D1331" s="0" t="str">
        <f aca="false">IFERROR(VLOOKUP($C1331,薬効分類マスタ!$A$2:$B$180,2,FALSE()),"未登録")</f>
        <v>その他の中枢神経系用薬</v>
      </c>
      <c r="E1331" s="16" t="s">
        <v>3238</v>
      </c>
      <c r="F1331" s="16" t="s">
        <v>622</v>
      </c>
      <c r="G1331" s="16" t="s">
        <v>3243</v>
      </c>
      <c r="H1331" s="16" t="s">
        <v>568</v>
      </c>
      <c r="I1331" s="0" t="n">
        <v>10.2</v>
      </c>
      <c r="J1331" s="16" t="s">
        <v>239</v>
      </c>
      <c r="K1331" s="0" t="str">
        <f aca="false">IFERROR(IF(VLOOKUP($C1331,薬効分類マスタ!$A$2:$E$180,5,FALSE())=0,"",VLOOKUP($C1331,薬効分類マスタ!$A$2:$E$180,5,FALSE())),"")</f>
        <v/>
      </c>
      <c r="L1331" s="17"/>
      <c r="M1331" s="0" t="str">
        <f aca="false">IF($K1331="","",IF($L1331&lt;&gt;"",$L1331,VLOOKUP($C1331,薬効分類マスタ!$A$2:$F$180,6,FALSE())))</f>
        <v/>
      </c>
      <c r="N1331" s="0" t="str">
        <f aca="false">ASC(G1331)</f>
        <v>ﾌﾟﾚｶﾞﾊﾞﾘﾝOD錠25mg｢KMP｣</v>
      </c>
      <c r="O1331" s="0" t="str">
        <f aca="false">ASC(E1331)</f>
        <v>ﾌﾟﾚｶﾞﾊﾞﾘﾝ</v>
      </c>
      <c r="P1331" s="16" t="n">
        <f aca="false">N(P1330)+IF($C1331=検索!$B$49,1,0)</f>
        <v>0</v>
      </c>
    </row>
    <row r="1332" customFormat="false" ht="15" hidden="false" customHeight="false" outlineLevel="0" collapsed="false">
      <c r="A1332" s="16" t="s">
        <v>221</v>
      </c>
      <c r="B1332" s="0" t="s">
        <v>3244</v>
      </c>
      <c r="C1332" s="0" t="n">
        <v>119</v>
      </c>
      <c r="D1332" s="0" t="str">
        <f aca="false">IFERROR(VLOOKUP($C1332,薬効分類マスタ!$A$2:$B$180,2,FALSE()),"未登録")</f>
        <v>その他の中枢神経系用薬</v>
      </c>
      <c r="E1332" s="16" t="s">
        <v>3238</v>
      </c>
      <c r="F1332" s="16" t="s">
        <v>622</v>
      </c>
      <c r="G1332" s="16" t="s">
        <v>3245</v>
      </c>
      <c r="H1332" s="16" t="s">
        <v>1574</v>
      </c>
      <c r="I1332" s="0" t="n">
        <v>10.2</v>
      </c>
      <c r="J1332" s="16" t="s">
        <v>239</v>
      </c>
      <c r="K1332" s="0" t="str">
        <f aca="false">IFERROR(IF(VLOOKUP($C1332,薬効分類マスタ!$A$2:$E$180,5,FALSE())=0,"",VLOOKUP($C1332,薬効分類マスタ!$A$2:$E$180,5,FALSE())),"")</f>
        <v/>
      </c>
      <c r="L1332" s="17"/>
      <c r="M1332" s="0" t="str">
        <f aca="false">IF($K1332="","",IF($L1332&lt;&gt;"",$L1332,VLOOKUP($C1332,薬効分類マスタ!$A$2:$F$180,6,FALSE())))</f>
        <v/>
      </c>
      <c r="N1332" s="0" t="str">
        <f aca="false">ASC(G1332)</f>
        <v>ﾌﾟﾚｶﾞﾊﾞﾘﾝOD錠25mg｢ZE｣</v>
      </c>
      <c r="O1332" s="0" t="str">
        <f aca="false">ASC(E1332)</f>
        <v>ﾌﾟﾚｶﾞﾊﾞﾘﾝ</v>
      </c>
      <c r="P1332" s="16" t="n">
        <f aca="false">N(P1331)+IF($C1332=検索!$B$49,1,0)</f>
        <v>0</v>
      </c>
    </row>
    <row r="1333" customFormat="false" ht="15" hidden="false" customHeight="false" outlineLevel="0" collapsed="false">
      <c r="A1333" s="16" t="s">
        <v>221</v>
      </c>
      <c r="B1333" s="0" t="s">
        <v>3246</v>
      </c>
      <c r="C1333" s="0" t="n">
        <v>119</v>
      </c>
      <c r="D1333" s="0" t="str">
        <f aca="false">IFERROR(VLOOKUP($C1333,薬効分類マスタ!$A$2:$B$180,2,FALSE()),"未登録")</f>
        <v>その他の中枢神経系用薬</v>
      </c>
      <c r="E1333" s="16" t="s">
        <v>3238</v>
      </c>
      <c r="F1333" s="16" t="s">
        <v>622</v>
      </c>
      <c r="G1333" s="16" t="s">
        <v>3247</v>
      </c>
      <c r="H1333" s="16" t="s">
        <v>1300</v>
      </c>
      <c r="I1333" s="0" t="n">
        <v>10.2</v>
      </c>
      <c r="J1333" s="16" t="s">
        <v>239</v>
      </c>
      <c r="K1333" s="0" t="str">
        <f aca="false">IFERROR(IF(VLOOKUP($C1333,薬効分類マスタ!$A$2:$E$180,5,FALSE())=0,"",VLOOKUP($C1333,薬効分類マスタ!$A$2:$E$180,5,FALSE())),"")</f>
        <v/>
      </c>
      <c r="L1333" s="17"/>
      <c r="M1333" s="0" t="str">
        <f aca="false">IF($K1333="","",IF($L1333&lt;&gt;"",$L1333,VLOOKUP($C1333,薬効分類マスタ!$A$2:$F$180,6,FALSE())))</f>
        <v/>
      </c>
      <c r="N1333" s="0" t="str">
        <f aca="false">ASC(G1333)</f>
        <v>ﾌﾟﾚｶﾞﾊﾞﾘﾝOD錠25mg｢ｵｰﾊﾗ｣</v>
      </c>
      <c r="O1333" s="0" t="str">
        <f aca="false">ASC(E1333)</f>
        <v>ﾌﾟﾚｶﾞﾊﾞﾘﾝ</v>
      </c>
      <c r="P1333" s="16" t="n">
        <f aca="false">N(P1332)+IF($C1333=検索!$B$49,1,0)</f>
        <v>0</v>
      </c>
    </row>
    <row r="1334" customFormat="false" ht="15" hidden="false" customHeight="false" outlineLevel="0" collapsed="false">
      <c r="A1334" s="16" t="s">
        <v>221</v>
      </c>
      <c r="B1334" s="0" t="s">
        <v>3248</v>
      </c>
      <c r="C1334" s="0" t="n">
        <v>119</v>
      </c>
      <c r="D1334" s="0" t="str">
        <f aca="false">IFERROR(VLOOKUP($C1334,薬効分類マスタ!$A$2:$B$180,2,FALSE()),"未登録")</f>
        <v>その他の中枢神経系用薬</v>
      </c>
      <c r="E1334" s="16" t="s">
        <v>3238</v>
      </c>
      <c r="F1334" s="16" t="s">
        <v>622</v>
      </c>
      <c r="G1334" s="16" t="s">
        <v>3249</v>
      </c>
      <c r="H1334" s="16" t="s">
        <v>831</v>
      </c>
      <c r="I1334" s="0" t="n">
        <v>10.2</v>
      </c>
      <c r="J1334" s="16" t="s">
        <v>239</v>
      </c>
      <c r="K1334" s="0" t="str">
        <f aca="false">IFERROR(IF(VLOOKUP($C1334,薬効分類マスタ!$A$2:$E$180,5,FALSE())=0,"",VLOOKUP($C1334,薬効分類マスタ!$A$2:$E$180,5,FALSE())),"")</f>
        <v/>
      </c>
      <c r="L1334" s="17"/>
      <c r="M1334" s="0" t="str">
        <f aca="false">IF($K1334="","",IF($L1334&lt;&gt;"",$L1334,VLOOKUP($C1334,薬効分類マスタ!$A$2:$F$180,6,FALSE())))</f>
        <v/>
      </c>
      <c r="N1334" s="0" t="str">
        <f aca="false">ASC(G1334)</f>
        <v>ﾌﾟﾚｶﾞﾊﾞﾘﾝOD錠25mg｢科研｣</v>
      </c>
      <c r="O1334" s="0" t="str">
        <f aca="false">ASC(E1334)</f>
        <v>ﾌﾟﾚｶﾞﾊﾞﾘﾝ</v>
      </c>
      <c r="P1334" s="16" t="n">
        <f aca="false">N(P1333)+IF($C1334=検索!$B$49,1,0)</f>
        <v>0</v>
      </c>
    </row>
    <row r="1335" customFormat="false" ht="15" hidden="false" customHeight="false" outlineLevel="0" collapsed="false">
      <c r="A1335" s="16" t="s">
        <v>221</v>
      </c>
      <c r="B1335" s="0" t="s">
        <v>3250</v>
      </c>
      <c r="C1335" s="0" t="n">
        <v>119</v>
      </c>
      <c r="D1335" s="0" t="str">
        <f aca="false">IFERROR(VLOOKUP($C1335,薬効分類マスタ!$A$2:$B$180,2,FALSE()),"未登録")</f>
        <v>その他の中枢神経系用薬</v>
      </c>
      <c r="E1335" s="16" t="s">
        <v>3238</v>
      </c>
      <c r="F1335" s="16" t="s">
        <v>622</v>
      </c>
      <c r="G1335" s="16" t="s">
        <v>3251</v>
      </c>
      <c r="H1335" s="16" t="s">
        <v>530</v>
      </c>
      <c r="I1335" s="0" t="n">
        <v>10.2</v>
      </c>
      <c r="J1335" s="16" t="s">
        <v>239</v>
      </c>
      <c r="K1335" s="0" t="str">
        <f aca="false">IFERROR(IF(VLOOKUP($C1335,薬効分類マスタ!$A$2:$E$180,5,FALSE())=0,"",VLOOKUP($C1335,薬効分類マスタ!$A$2:$E$180,5,FALSE())),"")</f>
        <v/>
      </c>
      <c r="L1335" s="17"/>
      <c r="M1335" s="0" t="str">
        <f aca="false">IF($K1335="","",IF($L1335&lt;&gt;"",$L1335,VLOOKUP($C1335,薬効分類マスタ!$A$2:$F$180,6,FALSE())))</f>
        <v/>
      </c>
      <c r="N1335" s="0" t="str">
        <f aca="false">ASC(G1335)</f>
        <v>ﾌﾟﾚｶﾞﾊﾞﾘﾝOD錠25mg｢ｹﾐﾌｧ｣</v>
      </c>
      <c r="O1335" s="0" t="str">
        <f aca="false">ASC(E1335)</f>
        <v>ﾌﾟﾚｶﾞﾊﾞﾘﾝ</v>
      </c>
      <c r="P1335" s="16" t="n">
        <f aca="false">N(P1334)+IF($C1335=検索!$B$49,1,0)</f>
        <v>0</v>
      </c>
    </row>
    <row r="1336" customFormat="false" ht="15" hidden="false" customHeight="false" outlineLevel="0" collapsed="false">
      <c r="A1336" s="16" t="s">
        <v>221</v>
      </c>
      <c r="B1336" s="0" t="s">
        <v>3252</v>
      </c>
      <c r="C1336" s="0" t="n">
        <v>119</v>
      </c>
      <c r="D1336" s="0" t="str">
        <f aca="false">IFERROR(VLOOKUP($C1336,薬効分類マスタ!$A$2:$B$180,2,FALSE()),"未登録")</f>
        <v>その他の中枢神経系用薬</v>
      </c>
      <c r="E1336" s="16" t="s">
        <v>3238</v>
      </c>
      <c r="F1336" s="16" t="s">
        <v>622</v>
      </c>
      <c r="G1336" s="16" t="s">
        <v>3253</v>
      </c>
      <c r="H1336" s="16" t="s">
        <v>385</v>
      </c>
      <c r="I1336" s="0" t="n">
        <v>10.2</v>
      </c>
      <c r="J1336" s="16" t="s">
        <v>239</v>
      </c>
      <c r="K1336" s="0" t="str">
        <f aca="false">IFERROR(IF(VLOOKUP($C1336,薬効分類マスタ!$A$2:$E$180,5,FALSE())=0,"",VLOOKUP($C1336,薬効分類マスタ!$A$2:$E$180,5,FALSE())),"")</f>
        <v/>
      </c>
      <c r="L1336" s="17"/>
      <c r="M1336" s="0" t="str">
        <f aca="false">IF($K1336="","",IF($L1336&lt;&gt;"",$L1336,VLOOKUP($C1336,薬効分類マスタ!$A$2:$F$180,6,FALSE())))</f>
        <v/>
      </c>
      <c r="N1336" s="0" t="str">
        <f aca="false">ASC(G1336)</f>
        <v>ﾌﾟﾚｶﾞﾊﾞﾘﾝOD錠25mg｢ｻﾜｲ｣</v>
      </c>
      <c r="O1336" s="0" t="str">
        <f aca="false">ASC(E1336)</f>
        <v>ﾌﾟﾚｶﾞﾊﾞﾘﾝ</v>
      </c>
      <c r="P1336" s="16" t="n">
        <f aca="false">N(P1335)+IF($C1336=検索!$B$49,1,0)</f>
        <v>0</v>
      </c>
    </row>
    <row r="1337" customFormat="false" ht="15" hidden="false" customHeight="false" outlineLevel="0" collapsed="false">
      <c r="A1337" s="16" t="s">
        <v>221</v>
      </c>
      <c r="B1337" s="0" t="s">
        <v>3254</v>
      </c>
      <c r="C1337" s="0" t="n">
        <v>119</v>
      </c>
      <c r="D1337" s="0" t="str">
        <f aca="false">IFERROR(VLOOKUP($C1337,薬効分類マスタ!$A$2:$B$180,2,FALSE()),"未登録")</f>
        <v>その他の中枢神経系用薬</v>
      </c>
      <c r="E1337" s="16" t="s">
        <v>3238</v>
      </c>
      <c r="F1337" s="16" t="s">
        <v>622</v>
      </c>
      <c r="G1337" s="16" t="s">
        <v>3255</v>
      </c>
      <c r="H1337" s="16" t="s">
        <v>533</v>
      </c>
      <c r="I1337" s="0" t="n">
        <v>10.2</v>
      </c>
      <c r="J1337" s="16" t="s">
        <v>239</v>
      </c>
      <c r="K1337" s="0" t="str">
        <f aca="false">IFERROR(IF(VLOOKUP($C1337,薬効分類マスタ!$A$2:$E$180,5,FALSE())=0,"",VLOOKUP($C1337,薬効分類マスタ!$A$2:$E$180,5,FALSE())),"")</f>
        <v/>
      </c>
      <c r="L1337" s="17"/>
      <c r="M1337" s="0" t="str">
        <f aca="false">IF($K1337="","",IF($L1337&lt;&gt;"",$L1337,VLOOKUP($C1337,薬効分類マスタ!$A$2:$F$180,6,FALSE())))</f>
        <v/>
      </c>
      <c r="N1337" s="0" t="str">
        <f aca="false">ASC(G1337)</f>
        <v>ﾌﾟﾚｶﾞﾊﾞﾘﾝOD錠25mg｢ﾄｰﾜ｣</v>
      </c>
      <c r="O1337" s="0" t="str">
        <f aca="false">ASC(E1337)</f>
        <v>ﾌﾟﾚｶﾞﾊﾞﾘﾝ</v>
      </c>
      <c r="P1337" s="16" t="n">
        <f aca="false">N(P1336)+IF($C1337=検索!$B$49,1,0)</f>
        <v>0</v>
      </c>
    </row>
    <row r="1338" customFormat="false" ht="15" hidden="false" customHeight="false" outlineLevel="0" collapsed="false">
      <c r="A1338" s="16" t="s">
        <v>221</v>
      </c>
      <c r="B1338" s="0" t="s">
        <v>3256</v>
      </c>
      <c r="C1338" s="0" t="n">
        <v>119</v>
      </c>
      <c r="D1338" s="0" t="str">
        <f aca="false">IFERROR(VLOOKUP($C1338,薬効分類マスタ!$A$2:$B$180,2,FALSE()),"未登録")</f>
        <v>その他の中枢神経系用薬</v>
      </c>
      <c r="E1338" s="16" t="s">
        <v>3238</v>
      </c>
      <c r="F1338" s="16" t="s">
        <v>622</v>
      </c>
      <c r="G1338" s="16" t="s">
        <v>3257</v>
      </c>
      <c r="H1338" s="16" t="s">
        <v>536</v>
      </c>
      <c r="I1338" s="0" t="n">
        <v>10.2</v>
      </c>
      <c r="J1338" s="16" t="s">
        <v>239</v>
      </c>
      <c r="K1338" s="0" t="str">
        <f aca="false">IFERROR(IF(VLOOKUP($C1338,薬効分類マスタ!$A$2:$E$180,5,FALSE())=0,"",VLOOKUP($C1338,薬効分類マスタ!$A$2:$E$180,5,FALSE())),"")</f>
        <v/>
      </c>
      <c r="L1338" s="17"/>
      <c r="M1338" s="0" t="str">
        <f aca="false">IF($K1338="","",IF($L1338&lt;&gt;"",$L1338,VLOOKUP($C1338,薬効分類マスタ!$A$2:$F$180,6,FALSE())))</f>
        <v/>
      </c>
      <c r="N1338" s="0" t="str">
        <f aca="false">ASC(G1338)</f>
        <v>ﾌﾟﾚｶﾞﾊﾞﾘﾝOD錠25mg｢日医工｣</v>
      </c>
      <c r="O1338" s="0" t="str">
        <f aca="false">ASC(E1338)</f>
        <v>ﾌﾟﾚｶﾞﾊﾞﾘﾝ</v>
      </c>
      <c r="P1338" s="16" t="n">
        <f aca="false">N(P1337)+IF($C1338=検索!$B$49,1,0)</f>
        <v>0</v>
      </c>
    </row>
    <row r="1339" customFormat="false" ht="15" hidden="false" customHeight="false" outlineLevel="0" collapsed="false">
      <c r="A1339" s="16" t="s">
        <v>221</v>
      </c>
      <c r="B1339" s="0" t="s">
        <v>3258</v>
      </c>
      <c r="C1339" s="0" t="n">
        <v>119</v>
      </c>
      <c r="D1339" s="0" t="str">
        <f aca="false">IFERROR(VLOOKUP($C1339,薬効分類マスタ!$A$2:$B$180,2,FALSE()),"未登録")</f>
        <v>その他の中枢神経系用薬</v>
      </c>
      <c r="E1339" s="16" t="s">
        <v>3238</v>
      </c>
      <c r="F1339" s="16" t="s">
        <v>622</v>
      </c>
      <c r="G1339" s="16" t="s">
        <v>3259</v>
      </c>
      <c r="H1339" s="16" t="s">
        <v>848</v>
      </c>
      <c r="I1339" s="0" t="n">
        <v>10.2</v>
      </c>
      <c r="J1339" s="16" t="s">
        <v>239</v>
      </c>
      <c r="K1339" s="0" t="str">
        <f aca="false">IFERROR(IF(VLOOKUP($C1339,薬効分類マスタ!$A$2:$E$180,5,FALSE())=0,"",VLOOKUP($C1339,薬効分類マスタ!$A$2:$E$180,5,FALSE())),"")</f>
        <v/>
      </c>
      <c r="L1339" s="17"/>
      <c r="M1339" s="0" t="str">
        <f aca="false">IF($K1339="","",IF($L1339&lt;&gt;"",$L1339,VLOOKUP($C1339,薬効分類マスタ!$A$2:$F$180,6,FALSE())))</f>
        <v/>
      </c>
      <c r="N1339" s="0" t="str">
        <f aca="false">ASC(G1339)</f>
        <v>ﾌﾟﾚｶﾞﾊﾞﾘﾝOD錠25mg｢ﾌｪﾙｾﾞﾝ｣</v>
      </c>
      <c r="O1339" s="0" t="str">
        <f aca="false">ASC(E1339)</f>
        <v>ﾌﾟﾚｶﾞﾊﾞﾘﾝ</v>
      </c>
      <c r="P1339" s="16" t="n">
        <f aca="false">N(P1338)+IF($C1339=検索!$B$49,1,0)</f>
        <v>0</v>
      </c>
    </row>
    <row r="1340" customFormat="false" ht="15" hidden="false" customHeight="false" outlineLevel="0" collapsed="false">
      <c r="A1340" s="16" t="s">
        <v>221</v>
      </c>
      <c r="B1340" s="0" t="s">
        <v>3260</v>
      </c>
      <c r="C1340" s="0" t="n">
        <v>119</v>
      </c>
      <c r="D1340" s="0" t="str">
        <f aca="false">IFERROR(VLOOKUP($C1340,薬効分類マスタ!$A$2:$B$180,2,FALSE()),"未登録")</f>
        <v>その他の中枢神経系用薬</v>
      </c>
      <c r="E1340" s="16" t="s">
        <v>3238</v>
      </c>
      <c r="F1340" s="16" t="s">
        <v>622</v>
      </c>
      <c r="G1340" s="16" t="s">
        <v>3261</v>
      </c>
      <c r="H1340" s="16" t="s">
        <v>1286</v>
      </c>
      <c r="I1340" s="0" t="n">
        <v>10.2</v>
      </c>
      <c r="J1340" s="16" t="s">
        <v>239</v>
      </c>
      <c r="K1340" s="0" t="str">
        <f aca="false">IFERROR(IF(VLOOKUP($C1340,薬効分類マスタ!$A$2:$E$180,5,FALSE())=0,"",VLOOKUP($C1340,薬効分類マスタ!$A$2:$E$180,5,FALSE())),"")</f>
        <v/>
      </c>
      <c r="L1340" s="17"/>
      <c r="M1340" s="0" t="str">
        <f aca="false">IF($K1340="","",IF($L1340&lt;&gt;"",$L1340,VLOOKUP($C1340,薬効分類マスタ!$A$2:$F$180,6,FALSE())))</f>
        <v/>
      </c>
      <c r="N1340" s="0" t="str">
        <f aca="false">ASC(G1340)</f>
        <v>ﾌﾟﾚｶﾞﾊﾞﾘﾝOD錠25mg｢三笠｣</v>
      </c>
      <c r="O1340" s="0" t="str">
        <f aca="false">ASC(E1340)</f>
        <v>ﾌﾟﾚｶﾞﾊﾞﾘﾝ</v>
      </c>
      <c r="P1340" s="16" t="n">
        <f aca="false">N(P1339)+IF($C1340=検索!$B$49,1,0)</f>
        <v>0</v>
      </c>
    </row>
    <row r="1341" customFormat="false" ht="15" hidden="false" customHeight="false" outlineLevel="0" collapsed="false">
      <c r="A1341" s="16" t="s">
        <v>221</v>
      </c>
      <c r="B1341" s="0" t="s">
        <v>3262</v>
      </c>
      <c r="C1341" s="0" t="n">
        <v>119</v>
      </c>
      <c r="D1341" s="0" t="str">
        <f aca="false">IFERROR(VLOOKUP($C1341,薬効分類マスタ!$A$2:$B$180,2,FALSE()),"未登録")</f>
        <v>その他の中枢神経系用薬</v>
      </c>
      <c r="E1341" s="16" t="s">
        <v>3238</v>
      </c>
      <c r="F1341" s="16" t="s">
        <v>622</v>
      </c>
      <c r="G1341" s="16" t="s">
        <v>3263</v>
      </c>
      <c r="H1341" s="16" t="s">
        <v>606</v>
      </c>
      <c r="I1341" s="0" t="n">
        <v>10.2</v>
      </c>
      <c r="J1341" s="16" t="s">
        <v>239</v>
      </c>
      <c r="K1341" s="0" t="str">
        <f aca="false">IFERROR(IF(VLOOKUP($C1341,薬効分類マスタ!$A$2:$E$180,5,FALSE())=0,"",VLOOKUP($C1341,薬効分類マスタ!$A$2:$E$180,5,FALSE())),"")</f>
        <v/>
      </c>
      <c r="L1341" s="17"/>
      <c r="M1341" s="0" t="str">
        <f aca="false">IF($K1341="","",IF($L1341&lt;&gt;"",$L1341,VLOOKUP($C1341,薬効分類マスタ!$A$2:$F$180,6,FALSE())))</f>
        <v/>
      </c>
      <c r="N1341" s="0" t="str">
        <f aca="false">ASC(G1341)</f>
        <v>ﾌﾟﾚｶﾞﾊﾞﾘﾝOD錠25mg｢明治｣</v>
      </c>
      <c r="O1341" s="0" t="str">
        <f aca="false">ASC(E1341)</f>
        <v>ﾌﾟﾚｶﾞﾊﾞﾘﾝ</v>
      </c>
      <c r="P1341" s="16" t="n">
        <f aca="false">N(P1340)+IF($C1341=検索!$B$49,1,0)</f>
        <v>0</v>
      </c>
    </row>
    <row r="1342" customFormat="false" ht="15" hidden="false" customHeight="false" outlineLevel="0" collapsed="false">
      <c r="A1342" s="16" t="s">
        <v>221</v>
      </c>
      <c r="B1342" s="0" t="s">
        <v>3264</v>
      </c>
      <c r="C1342" s="0" t="n">
        <v>119</v>
      </c>
      <c r="D1342" s="0" t="str">
        <f aca="false">IFERROR(VLOOKUP($C1342,薬効分類マスタ!$A$2:$B$180,2,FALSE()),"未登録")</f>
        <v>その他の中枢神経系用薬</v>
      </c>
      <c r="E1342" s="16" t="s">
        <v>3238</v>
      </c>
      <c r="F1342" s="16" t="s">
        <v>622</v>
      </c>
      <c r="G1342" s="16" t="s">
        <v>3265</v>
      </c>
      <c r="H1342" s="16" t="s">
        <v>1067</v>
      </c>
      <c r="I1342" s="0" t="n">
        <v>10.2</v>
      </c>
      <c r="J1342" s="16" t="s">
        <v>239</v>
      </c>
      <c r="K1342" s="0" t="str">
        <f aca="false">IFERROR(IF(VLOOKUP($C1342,薬効分類マスタ!$A$2:$E$180,5,FALSE())=0,"",VLOOKUP($C1342,薬効分類マスタ!$A$2:$E$180,5,FALSE())),"")</f>
        <v/>
      </c>
      <c r="L1342" s="17"/>
      <c r="M1342" s="0" t="str">
        <f aca="false">IF($K1342="","",IF($L1342&lt;&gt;"",$L1342,VLOOKUP($C1342,薬効分類マスタ!$A$2:$F$180,6,FALSE())))</f>
        <v/>
      </c>
      <c r="N1342" s="0" t="str">
        <f aca="false">ASC(G1342)</f>
        <v>ﾌﾟﾚｶﾞﾊﾞﾘﾝOD錠25mg｢TCK｣</v>
      </c>
      <c r="O1342" s="0" t="str">
        <f aca="false">ASC(E1342)</f>
        <v>ﾌﾟﾚｶﾞﾊﾞﾘﾝ</v>
      </c>
      <c r="P1342" s="16" t="n">
        <f aca="false">N(P1341)+IF($C1342=検索!$B$49,1,0)</f>
        <v>0</v>
      </c>
    </row>
    <row r="1343" customFormat="false" ht="15" hidden="false" customHeight="false" outlineLevel="0" collapsed="false">
      <c r="A1343" s="16" t="s">
        <v>221</v>
      </c>
      <c r="B1343" s="0" t="s">
        <v>3266</v>
      </c>
      <c r="C1343" s="0" t="n">
        <v>119</v>
      </c>
      <c r="D1343" s="0" t="str">
        <f aca="false">IFERROR(VLOOKUP($C1343,薬効分類マスタ!$A$2:$B$180,2,FALSE()),"未登録")</f>
        <v>その他の中枢神経系用薬</v>
      </c>
      <c r="E1343" s="16" t="s">
        <v>3238</v>
      </c>
      <c r="F1343" s="16" t="s">
        <v>622</v>
      </c>
      <c r="G1343" s="16" t="s">
        <v>3267</v>
      </c>
      <c r="H1343" s="16" t="s">
        <v>950</v>
      </c>
      <c r="I1343" s="0" t="n">
        <v>10.2</v>
      </c>
      <c r="J1343" s="16" t="s">
        <v>239</v>
      </c>
      <c r="K1343" s="0" t="str">
        <f aca="false">IFERROR(IF(VLOOKUP($C1343,薬効分類マスタ!$A$2:$E$180,5,FALSE())=0,"",VLOOKUP($C1343,薬効分類マスタ!$A$2:$E$180,5,FALSE())),"")</f>
        <v/>
      </c>
      <c r="L1343" s="17"/>
      <c r="M1343" s="0" t="str">
        <f aca="false">IF($K1343="","",IF($L1343&lt;&gt;"",$L1343,VLOOKUP($C1343,薬効分類マスタ!$A$2:$F$180,6,FALSE())))</f>
        <v/>
      </c>
      <c r="N1343" s="0" t="str">
        <f aca="false">ASC(G1343)</f>
        <v>ﾌﾟﾚｶﾞﾊﾞﾘﾝOD錠25mg｢VTRS｣</v>
      </c>
      <c r="O1343" s="0" t="str">
        <f aca="false">ASC(E1343)</f>
        <v>ﾌﾟﾚｶﾞﾊﾞﾘﾝ</v>
      </c>
      <c r="P1343" s="16" t="n">
        <f aca="false">N(P1342)+IF($C1343=検索!$B$49,1,0)</f>
        <v>0</v>
      </c>
    </row>
    <row r="1344" customFormat="false" ht="15" hidden="false" customHeight="false" outlineLevel="0" collapsed="false">
      <c r="A1344" s="16" t="s">
        <v>221</v>
      </c>
      <c r="B1344" s="0" t="s">
        <v>3268</v>
      </c>
      <c r="C1344" s="0" t="n">
        <v>119</v>
      </c>
      <c r="D1344" s="0" t="str">
        <f aca="false">IFERROR(VLOOKUP($C1344,薬効分類マスタ!$A$2:$B$180,2,FALSE()),"未登録")</f>
        <v>その他の中枢神経系用薬</v>
      </c>
      <c r="E1344" s="16" t="s">
        <v>3238</v>
      </c>
      <c r="F1344" s="16" t="s">
        <v>2117</v>
      </c>
      <c r="G1344" s="16" t="s">
        <v>3269</v>
      </c>
      <c r="I1344" s="0" t="n">
        <v>11.1</v>
      </c>
      <c r="J1344" s="16" t="s">
        <v>239</v>
      </c>
      <c r="K1344" s="0" t="str">
        <f aca="false">IFERROR(IF(VLOOKUP($C1344,薬効分類マスタ!$A$2:$E$180,5,FALSE())=0,"",VLOOKUP($C1344,薬効分類マスタ!$A$2:$E$180,5,FALSE())),"")</f>
        <v/>
      </c>
      <c r="L1344" s="17"/>
      <c r="M1344" s="0" t="str">
        <f aca="false">IF($K1344="","",IF($L1344&lt;&gt;"",$L1344,VLOOKUP($C1344,薬効分類マスタ!$A$2:$F$180,6,FALSE())))</f>
        <v/>
      </c>
      <c r="N1344" s="0" t="str">
        <f aca="false">ASC(G1344)</f>
        <v>ﾌﾟﾚｶﾞﾊﾞﾘﾝ75mg口腔内崩壊錠</v>
      </c>
      <c r="O1344" s="0" t="str">
        <f aca="false">ASC(E1344)</f>
        <v>ﾌﾟﾚｶﾞﾊﾞﾘﾝ</v>
      </c>
      <c r="P1344" s="16" t="n">
        <f aca="false">N(P1343)+IF($C1344=検索!$B$49,1,0)</f>
        <v>0</v>
      </c>
    </row>
    <row r="1345" customFormat="false" ht="15" hidden="false" customHeight="false" outlineLevel="0" collapsed="false">
      <c r="A1345" s="16" t="s">
        <v>221</v>
      </c>
      <c r="B1345" s="0" t="s">
        <v>3270</v>
      </c>
      <c r="C1345" s="0" t="n">
        <v>119</v>
      </c>
      <c r="D1345" s="0" t="str">
        <f aca="false">IFERROR(VLOOKUP($C1345,薬効分類マスタ!$A$2:$B$180,2,FALSE()),"未登録")</f>
        <v>その他の中枢神経系用薬</v>
      </c>
      <c r="E1345" s="16" t="s">
        <v>3238</v>
      </c>
      <c r="F1345" s="16" t="s">
        <v>2117</v>
      </c>
      <c r="G1345" s="16" t="s">
        <v>3271</v>
      </c>
      <c r="H1345" s="16" t="s">
        <v>325</v>
      </c>
      <c r="I1345" s="0" t="n">
        <v>38.4</v>
      </c>
      <c r="J1345" s="16" t="s">
        <v>232</v>
      </c>
      <c r="K1345" s="0" t="str">
        <f aca="false">IFERROR(IF(VLOOKUP($C1345,薬効分類マスタ!$A$2:$E$180,5,FALSE())=0,"",VLOOKUP($C1345,薬効分類マスタ!$A$2:$E$180,5,FALSE())),"")</f>
        <v/>
      </c>
      <c r="L1345" s="17"/>
      <c r="M1345" s="0" t="str">
        <f aca="false">IF($K1345="","",IF($L1345&lt;&gt;"",$L1345,VLOOKUP($C1345,薬効分類マスタ!$A$2:$F$180,6,FALSE())))</f>
        <v/>
      </c>
      <c r="N1345" s="0" t="str">
        <f aca="false">ASC(G1345)</f>
        <v>ﾘﾘｶOD錠75mg</v>
      </c>
      <c r="O1345" s="0" t="str">
        <f aca="false">ASC(E1345)</f>
        <v>ﾌﾟﾚｶﾞﾊﾞﾘﾝ</v>
      </c>
      <c r="P1345" s="16" t="n">
        <f aca="false">N(P1344)+IF($C1345=検索!$B$49,1,0)</f>
        <v>0</v>
      </c>
    </row>
    <row r="1346" customFormat="false" ht="15" hidden="false" customHeight="false" outlineLevel="0" collapsed="false">
      <c r="A1346" s="16" t="s">
        <v>221</v>
      </c>
      <c r="B1346" s="0" t="s">
        <v>3272</v>
      </c>
      <c r="C1346" s="0" t="n">
        <v>119</v>
      </c>
      <c r="D1346" s="0" t="str">
        <f aca="false">IFERROR(VLOOKUP($C1346,薬効分類マスタ!$A$2:$B$180,2,FALSE()),"未登録")</f>
        <v>その他の中枢神経系用薬</v>
      </c>
      <c r="E1346" s="16" t="s">
        <v>3238</v>
      </c>
      <c r="F1346" s="16" t="s">
        <v>2117</v>
      </c>
      <c r="G1346" s="16" t="s">
        <v>3273</v>
      </c>
      <c r="H1346" s="16" t="s">
        <v>1464</v>
      </c>
      <c r="I1346" s="0" t="n">
        <v>16.1</v>
      </c>
      <c r="J1346" s="16" t="s">
        <v>239</v>
      </c>
      <c r="K1346" s="0" t="str">
        <f aca="false">IFERROR(IF(VLOOKUP($C1346,薬効分類マスタ!$A$2:$E$180,5,FALSE())=0,"",VLOOKUP($C1346,薬効分類マスタ!$A$2:$E$180,5,FALSE())),"")</f>
        <v/>
      </c>
      <c r="L1346" s="17"/>
      <c r="M1346" s="0" t="str">
        <f aca="false">IF($K1346="","",IF($L1346&lt;&gt;"",$L1346,VLOOKUP($C1346,薬効分類マスタ!$A$2:$F$180,6,FALSE())))</f>
        <v/>
      </c>
      <c r="N1346" s="0" t="str">
        <f aca="false">ASC(G1346)</f>
        <v>ﾌﾟﾚｶﾞﾊﾞﾘﾝOD錠75mg｢DSEP｣</v>
      </c>
      <c r="O1346" s="0" t="str">
        <f aca="false">ASC(E1346)</f>
        <v>ﾌﾟﾚｶﾞﾊﾞﾘﾝ</v>
      </c>
      <c r="P1346" s="16" t="n">
        <f aca="false">N(P1345)+IF($C1346=検索!$B$49,1,0)</f>
        <v>0</v>
      </c>
    </row>
    <row r="1347" customFormat="false" ht="15" hidden="false" customHeight="false" outlineLevel="0" collapsed="false">
      <c r="A1347" s="16" t="s">
        <v>221</v>
      </c>
      <c r="B1347" s="0" t="s">
        <v>3274</v>
      </c>
      <c r="C1347" s="0" t="n">
        <v>119</v>
      </c>
      <c r="D1347" s="0" t="str">
        <f aca="false">IFERROR(VLOOKUP($C1347,薬効分類マスタ!$A$2:$B$180,2,FALSE()),"未登録")</f>
        <v>その他の中枢神経系用薬</v>
      </c>
      <c r="E1347" s="16" t="s">
        <v>3238</v>
      </c>
      <c r="F1347" s="16" t="s">
        <v>2117</v>
      </c>
      <c r="G1347" s="16" t="s">
        <v>3275</v>
      </c>
      <c r="H1347" s="16" t="s">
        <v>568</v>
      </c>
      <c r="I1347" s="0" t="n">
        <v>16.1</v>
      </c>
      <c r="J1347" s="16" t="s">
        <v>239</v>
      </c>
      <c r="K1347" s="0" t="str">
        <f aca="false">IFERROR(IF(VLOOKUP($C1347,薬効分類マスタ!$A$2:$E$180,5,FALSE())=0,"",VLOOKUP($C1347,薬効分類マスタ!$A$2:$E$180,5,FALSE())),"")</f>
        <v/>
      </c>
      <c r="L1347" s="17"/>
      <c r="M1347" s="0" t="str">
        <f aca="false">IF($K1347="","",IF($L1347&lt;&gt;"",$L1347,VLOOKUP($C1347,薬効分類マスタ!$A$2:$F$180,6,FALSE())))</f>
        <v/>
      </c>
      <c r="N1347" s="0" t="str">
        <f aca="false">ASC(G1347)</f>
        <v>ﾌﾟﾚｶﾞﾊﾞﾘﾝOD錠75mg｢KMP｣</v>
      </c>
      <c r="O1347" s="0" t="str">
        <f aca="false">ASC(E1347)</f>
        <v>ﾌﾟﾚｶﾞﾊﾞﾘﾝ</v>
      </c>
      <c r="P1347" s="16" t="n">
        <f aca="false">N(P1346)+IF($C1347=検索!$B$49,1,0)</f>
        <v>0</v>
      </c>
    </row>
    <row r="1348" customFormat="false" ht="15" hidden="false" customHeight="false" outlineLevel="0" collapsed="false">
      <c r="A1348" s="16" t="s">
        <v>221</v>
      </c>
      <c r="B1348" s="0" t="s">
        <v>3276</v>
      </c>
      <c r="C1348" s="0" t="n">
        <v>119</v>
      </c>
      <c r="D1348" s="0" t="str">
        <f aca="false">IFERROR(VLOOKUP($C1348,薬効分類マスタ!$A$2:$B$180,2,FALSE()),"未登録")</f>
        <v>その他の中枢神経系用薬</v>
      </c>
      <c r="E1348" s="16" t="s">
        <v>3238</v>
      </c>
      <c r="F1348" s="16" t="s">
        <v>2117</v>
      </c>
      <c r="G1348" s="16" t="s">
        <v>3277</v>
      </c>
      <c r="H1348" s="16" t="s">
        <v>1574</v>
      </c>
      <c r="I1348" s="0" t="n">
        <v>16.1</v>
      </c>
      <c r="J1348" s="16" t="s">
        <v>239</v>
      </c>
      <c r="K1348" s="0" t="str">
        <f aca="false">IFERROR(IF(VLOOKUP($C1348,薬効分類マスタ!$A$2:$E$180,5,FALSE())=0,"",VLOOKUP($C1348,薬効分類マスタ!$A$2:$E$180,5,FALSE())),"")</f>
        <v/>
      </c>
      <c r="L1348" s="17"/>
      <c r="M1348" s="0" t="str">
        <f aca="false">IF($K1348="","",IF($L1348&lt;&gt;"",$L1348,VLOOKUP($C1348,薬効分類マスタ!$A$2:$F$180,6,FALSE())))</f>
        <v/>
      </c>
      <c r="N1348" s="0" t="str">
        <f aca="false">ASC(G1348)</f>
        <v>ﾌﾟﾚｶﾞﾊﾞﾘﾝOD錠75mg｢ZE｣</v>
      </c>
      <c r="O1348" s="0" t="str">
        <f aca="false">ASC(E1348)</f>
        <v>ﾌﾟﾚｶﾞﾊﾞﾘﾝ</v>
      </c>
      <c r="P1348" s="16" t="n">
        <f aca="false">N(P1347)+IF($C1348=検索!$B$49,1,0)</f>
        <v>0</v>
      </c>
    </row>
    <row r="1349" customFormat="false" ht="15" hidden="false" customHeight="false" outlineLevel="0" collapsed="false">
      <c r="A1349" s="16" t="s">
        <v>221</v>
      </c>
      <c r="B1349" s="0" t="s">
        <v>3278</v>
      </c>
      <c r="C1349" s="0" t="n">
        <v>119</v>
      </c>
      <c r="D1349" s="0" t="str">
        <f aca="false">IFERROR(VLOOKUP($C1349,薬効分類マスタ!$A$2:$B$180,2,FALSE()),"未登録")</f>
        <v>その他の中枢神経系用薬</v>
      </c>
      <c r="E1349" s="16" t="s">
        <v>3238</v>
      </c>
      <c r="F1349" s="16" t="s">
        <v>2117</v>
      </c>
      <c r="G1349" s="16" t="s">
        <v>3279</v>
      </c>
      <c r="H1349" s="16" t="s">
        <v>1300</v>
      </c>
      <c r="I1349" s="0" t="n">
        <v>16.1</v>
      </c>
      <c r="J1349" s="16" t="s">
        <v>239</v>
      </c>
      <c r="K1349" s="0" t="str">
        <f aca="false">IFERROR(IF(VLOOKUP($C1349,薬効分類マスタ!$A$2:$E$180,5,FALSE())=0,"",VLOOKUP($C1349,薬効分類マスタ!$A$2:$E$180,5,FALSE())),"")</f>
        <v/>
      </c>
      <c r="L1349" s="17"/>
      <c r="M1349" s="0" t="str">
        <f aca="false">IF($K1349="","",IF($L1349&lt;&gt;"",$L1349,VLOOKUP($C1349,薬効分類マスタ!$A$2:$F$180,6,FALSE())))</f>
        <v/>
      </c>
      <c r="N1349" s="0" t="str">
        <f aca="false">ASC(G1349)</f>
        <v>ﾌﾟﾚｶﾞﾊﾞﾘﾝOD錠75mg｢ｵｰﾊﾗ｣</v>
      </c>
      <c r="O1349" s="0" t="str">
        <f aca="false">ASC(E1349)</f>
        <v>ﾌﾟﾚｶﾞﾊﾞﾘﾝ</v>
      </c>
      <c r="P1349" s="16" t="n">
        <f aca="false">N(P1348)+IF($C1349=検索!$B$49,1,0)</f>
        <v>0</v>
      </c>
    </row>
    <row r="1350" customFormat="false" ht="15" hidden="false" customHeight="false" outlineLevel="0" collapsed="false">
      <c r="A1350" s="16" t="s">
        <v>221</v>
      </c>
      <c r="B1350" s="0" t="s">
        <v>3280</v>
      </c>
      <c r="C1350" s="0" t="n">
        <v>119</v>
      </c>
      <c r="D1350" s="0" t="str">
        <f aca="false">IFERROR(VLOOKUP($C1350,薬効分類マスタ!$A$2:$B$180,2,FALSE()),"未登録")</f>
        <v>その他の中枢神経系用薬</v>
      </c>
      <c r="E1350" s="16" t="s">
        <v>3238</v>
      </c>
      <c r="F1350" s="16" t="s">
        <v>2117</v>
      </c>
      <c r="G1350" s="16" t="s">
        <v>3281</v>
      </c>
      <c r="H1350" s="16" t="s">
        <v>831</v>
      </c>
      <c r="I1350" s="0" t="n">
        <v>16.1</v>
      </c>
      <c r="J1350" s="16" t="s">
        <v>239</v>
      </c>
      <c r="K1350" s="0" t="str">
        <f aca="false">IFERROR(IF(VLOOKUP($C1350,薬効分類マスタ!$A$2:$E$180,5,FALSE())=0,"",VLOOKUP($C1350,薬効分類マスタ!$A$2:$E$180,5,FALSE())),"")</f>
        <v/>
      </c>
      <c r="L1350" s="17"/>
      <c r="M1350" s="0" t="str">
        <f aca="false">IF($K1350="","",IF($L1350&lt;&gt;"",$L1350,VLOOKUP($C1350,薬効分類マスタ!$A$2:$F$180,6,FALSE())))</f>
        <v/>
      </c>
      <c r="N1350" s="0" t="str">
        <f aca="false">ASC(G1350)</f>
        <v>ﾌﾟﾚｶﾞﾊﾞﾘﾝOD錠75mg｢科研｣</v>
      </c>
      <c r="O1350" s="0" t="str">
        <f aca="false">ASC(E1350)</f>
        <v>ﾌﾟﾚｶﾞﾊﾞﾘﾝ</v>
      </c>
      <c r="P1350" s="16" t="n">
        <f aca="false">N(P1349)+IF($C1350=検索!$B$49,1,0)</f>
        <v>0</v>
      </c>
    </row>
    <row r="1351" customFormat="false" ht="15" hidden="false" customHeight="false" outlineLevel="0" collapsed="false">
      <c r="A1351" s="16" t="s">
        <v>221</v>
      </c>
      <c r="B1351" s="0" t="s">
        <v>3282</v>
      </c>
      <c r="C1351" s="0" t="n">
        <v>119</v>
      </c>
      <c r="D1351" s="0" t="str">
        <f aca="false">IFERROR(VLOOKUP($C1351,薬効分類マスタ!$A$2:$B$180,2,FALSE()),"未登録")</f>
        <v>その他の中枢神経系用薬</v>
      </c>
      <c r="E1351" s="16" t="s">
        <v>3238</v>
      </c>
      <c r="F1351" s="16" t="s">
        <v>2117</v>
      </c>
      <c r="G1351" s="16" t="s">
        <v>3283</v>
      </c>
      <c r="H1351" s="16" t="s">
        <v>530</v>
      </c>
      <c r="I1351" s="0" t="n">
        <v>16.1</v>
      </c>
      <c r="J1351" s="16" t="s">
        <v>239</v>
      </c>
      <c r="K1351" s="0" t="str">
        <f aca="false">IFERROR(IF(VLOOKUP($C1351,薬効分類マスタ!$A$2:$E$180,5,FALSE())=0,"",VLOOKUP($C1351,薬効分類マスタ!$A$2:$E$180,5,FALSE())),"")</f>
        <v/>
      </c>
      <c r="L1351" s="17"/>
      <c r="M1351" s="0" t="str">
        <f aca="false">IF($K1351="","",IF($L1351&lt;&gt;"",$L1351,VLOOKUP($C1351,薬効分類マスタ!$A$2:$F$180,6,FALSE())))</f>
        <v/>
      </c>
      <c r="N1351" s="0" t="str">
        <f aca="false">ASC(G1351)</f>
        <v>ﾌﾟﾚｶﾞﾊﾞﾘﾝOD錠75mg｢ｹﾐﾌｧ｣</v>
      </c>
      <c r="O1351" s="0" t="str">
        <f aca="false">ASC(E1351)</f>
        <v>ﾌﾟﾚｶﾞﾊﾞﾘﾝ</v>
      </c>
      <c r="P1351" s="16" t="n">
        <f aca="false">N(P1350)+IF($C1351=検索!$B$49,1,0)</f>
        <v>0</v>
      </c>
    </row>
    <row r="1352" customFormat="false" ht="15" hidden="false" customHeight="false" outlineLevel="0" collapsed="false">
      <c r="A1352" s="16" t="s">
        <v>221</v>
      </c>
      <c r="B1352" s="0" t="s">
        <v>3284</v>
      </c>
      <c r="C1352" s="0" t="n">
        <v>119</v>
      </c>
      <c r="D1352" s="0" t="str">
        <f aca="false">IFERROR(VLOOKUP($C1352,薬効分類マスタ!$A$2:$B$180,2,FALSE()),"未登録")</f>
        <v>その他の中枢神経系用薬</v>
      </c>
      <c r="E1352" s="16" t="s">
        <v>3238</v>
      </c>
      <c r="F1352" s="16" t="s">
        <v>2117</v>
      </c>
      <c r="G1352" s="16" t="s">
        <v>3285</v>
      </c>
      <c r="H1352" s="16" t="s">
        <v>385</v>
      </c>
      <c r="I1352" s="0" t="n">
        <v>16.1</v>
      </c>
      <c r="J1352" s="16" t="s">
        <v>239</v>
      </c>
      <c r="K1352" s="0" t="str">
        <f aca="false">IFERROR(IF(VLOOKUP($C1352,薬効分類マスタ!$A$2:$E$180,5,FALSE())=0,"",VLOOKUP($C1352,薬効分類マスタ!$A$2:$E$180,5,FALSE())),"")</f>
        <v/>
      </c>
      <c r="L1352" s="17"/>
      <c r="M1352" s="0" t="str">
        <f aca="false">IF($K1352="","",IF($L1352&lt;&gt;"",$L1352,VLOOKUP($C1352,薬効分類マスタ!$A$2:$F$180,6,FALSE())))</f>
        <v/>
      </c>
      <c r="N1352" s="0" t="str">
        <f aca="false">ASC(G1352)</f>
        <v>ﾌﾟﾚｶﾞﾊﾞﾘﾝOD錠75mg｢ｻﾜｲ｣</v>
      </c>
      <c r="O1352" s="0" t="str">
        <f aca="false">ASC(E1352)</f>
        <v>ﾌﾟﾚｶﾞﾊﾞﾘﾝ</v>
      </c>
      <c r="P1352" s="16" t="n">
        <f aca="false">N(P1351)+IF($C1352=検索!$B$49,1,0)</f>
        <v>0</v>
      </c>
    </row>
    <row r="1353" customFormat="false" ht="15" hidden="false" customHeight="false" outlineLevel="0" collapsed="false">
      <c r="A1353" s="16" t="s">
        <v>221</v>
      </c>
      <c r="B1353" s="0" t="s">
        <v>3286</v>
      </c>
      <c r="C1353" s="0" t="n">
        <v>119</v>
      </c>
      <c r="D1353" s="0" t="str">
        <f aca="false">IFERROR(VLOOKUP($C1353,薬効分類マスタ!$A$2:$B$180,2,FALSE()),"未登録")</f>
        <v>その他の中枢神経系用薬</v>
      </c>
      <c r="E1353" s="16" t="s">
        <v>3238</v>
      </c>
      <c r="F1353" s="16" t="s">
        <v>2117</v>
      </c>
      <c r="G1353" s="16" t="s">
        <v>3287</v>
      </c>
      <c r="H1353" s="16" t="s">
        <v>533</v>
      </c>
      <c r="I1353" s="0" t="n">
        <v>16.1</v>
      </c>
      <c r="J1353" s="16" t="s">
        <v>239</v>
      </c>
      <c r="K1353" s="0" t="str">
        <f aca="false">IFERROR(IF(VLOOKUP($C1353,薬効分類マスタ!$A$2:$E$180,5,FALSE())=0,"",VLOOKUP($C1353,薬効分類マスタ!$A$2:$E$180,5,FALSE())),"")</f>
        <v/>
      </c>
      <c r="L1353" s="17"/>
      <c r="M1353" s="0" t="str">
        <f aca="false">IF($K1353="","",IF($L1353&lt;&gt;"",$L1353,VLOOKUP($C1353,薬効分類マスタ!$A$2:$F$180,6,FALSE())))</f>
        <v/>
      </c>
      <c r="N1353" s="0" t="str">
        <f aca="false">ASC(G1353)</f>
        <v>ﾌﾟﾚｶﾞﾊﾞﾘﾝOD錠75mg｢ﾄｰﾜ｣</v>
      </c>
      <c r="O1353" s="0" t="str">
        <f aca="false">ASC(E1353)</f>
        <v>ﾌﾟﾚｶﾞﾊﾞﾘﾝ</v>
      </c>
      <c r="P1353" s="16" t="n">
        <f aca="false">N(P1352)+IF($C1353=検索!$B$49,1,0)</f>
        <v>0</v>
      </c>
    </row>
    <row r="1354" customFormat="false" ht="15" hidden="false" customHeight="false" outlineLevel="0" collapsed="false">
      <c r="A1354" s="16" t="s">
        <v>221</v>
      </c>
      <c r="B1354" s="0" t="s">
        <v>3288</v>
      </c>
      <c r="C1354" s="0" t="n">
        <v>119</v>
      </c>
      <c r="D1354" s="0" t="str">
        <f aca="false">IFERROR(VLOOKUP($C1354,薬効分類マスタ!$A$2:$B$180,2,FALSE()),"未登録")</f>
        <v>その他の中枢神経系用薬</v>
      </c>
      <c r="E1354" s="16" t="s">
        <v>3238</v>
      </c>
      <c r="F1354" s="16" t="s">
        <v>2117</v>
      </c>
      <c r="G1354" s="16" t="s">
        <v>3289</v>
      </c>
      <c r="H1354" s="16" t="s">
        <v>536</v>
      </c>
      <c r="I1354" s="0" t="n">
        <v>16.1</v>
      </c>
      <c r="J1354" s="16" t="s">
        <v>239</v>
      </c>
      <c r="K1354" s="0" t="str">
        <f aca="false">IFERROR(IF(VLOOKUP($C1354,薬効分類マスタ!$A$2:$E$180,5,FALSE())=0,"",VLOOKUP($C1354,薬効分類マスタ!$A$2:$E$180,5,FALSE())),"")</f>
        <v/>
      </c>
      <c r="L1354" s="17"/>
      <c r="M1354" s="0" t="str">
        <f aca="false">IF($K1354="","",IF($L1354&lt;&gt;"",$L1354,VLOOKUP($C1354,薬効分類マスタ!$A$2:$F$180,6,FALSE())))</f>
        <v/>
      </c>
      <c r="N1354" s="0" t="str">
        <f aca="false">ASC(G1354)</f>
        <v>ﾌﾟﾚｶﾞﾊﾞﾘﾝOD錠75mg｢日医工｣</v>
      </c>
      <c r="O1354" s="0" t="str">
        <f aca="false">ASC(E1354)</f>
        <v>ﾌﾟﾚｶﾞﾊﾞﾘﾝ</v>
      </c>
      <c r="P1354" s="16" t="n">
        <f aca="false">N(P1353)+IF($C1354=検索!$B$49,1,0)</f>
        <v>0</v>
      </c>
    </row>
    <row r="1355" customFormat="false" ht="15" hidden="false" customHeight="false" outlineLevel="0" collapsed="false">
      <c r="A1355" s="16" t="s">
        <v>221</v>
      </c>
      <c r="B1355" s="0" t="s">
        <v>3290</v>
      </c>
      <c r="C1355" s="0" t="n">
        <v>119</v>
      </c>
      <c r="D1355" s="0" t="str">
        <f aca="false">IFERROR(VLOOKUP($C1355,薬効分類マスタ!$A$2:$B$180,2,FALSE()),"未登録")</f>
        <v>その他の中枢神経系用薬</v>
      </c>
      <c r="E1355" s="16" t="s">
        <v>3238</v>
      </c>
      <c r="F1355" s="16" t="s">
        <v>2117</v>
      </c>
      <c r="G1355" s="16" t="s">
        <v>3291</v>
      </c>
      <c r="H1355" s="16" t="s">
        <v>848</v>
      </c>
      <c r="I1355" s="0" t="n">
        <v>16.1</v>
      </c>
      <c r="J1355" s="16" t="s">
        <v>239</v>
      </c>
      <c r="K1355" s="0" t="str">
        <f aca="false">IFERROR(IF(VLOOKUP($C1355,薬効分類マスタ!$A$2:$E$180,5,FALSE())=0,"",VLOOKUP($C1355,薬効分類マスタ!$A$2:$E$180,5,FALSE())),"")</f>
        <v/>
      </c>
      <c r="L1355" s="17"/>
      <c r="M1355" s="0" t="str">
        <f aca="false">IF($K1355="","",IF($L1355&lt;&gt;"",$L1355,VLOOKUP($C1355,薬効分類マスタ!$A$2:$F$180,6,FALSE())))</f>
        <v/>
      </c>
      <c r="N1355" s="0" t="str">
        <f aca="false">ASC(G1355)</f>
        <v>ﾌﾟﾚｶﾞﾊﾞﾘﾝOD錠75mg｢ﾌｪﾙｾﾞﾝ｣</v>
      </c>
      <c r="O1355" s="0" t="str">
        <f aca="false">ASC(E1355)</f>
        <v>ﾌﾟﾚｶﾞﾊﾞﾘﾝ</v>
      </c>
      <c r="P1355" s="16" t="n">
        <f aca="false">N(P1354)+IF($C1355=検索!$B$49,1,0)</f>
        <v>0</v>
      </c>
    </row>
    <row r="1356" customFormat="false" ht="15" hidden="false" customHeight="false" outlineLevel="0" collapsed="false">
      <c r="A1356" s="16" t="s">
        <v>221</v>
      </c>
      <c r="B1356" s="0" t="s">
        <v>3292</v>
      </c>
      <c r="C1356" s="0" t="n">
        <v>119</v>
      </c>
      <c r="D1356" s="0" t="str">
        <f aca="false">IFERROR(VLOOKUP($C1356,薬効分類マスタ!$A$2:$B$180,2,FALSE()),"未登録")</f>
        <v>その他の中枢神経系用薬</v>
      </c>
      <c r="E1356" s="16" t="s">
        <v>3238</v>
      </c>
      <c r="F1356" s="16" t="s">
        <v>2117</v>
      </c>
      <c r="G1356" s="16" t="s">
        <v>3293</v>
      </c>
      <c r="H1356" s="16" t="s">
        <v>1286</v>
      </c>
      <c r="I1356" s="0" t="n">
        <v>16.1</v>
      </c>
      <c r="J1356" s="16" t="s">
        <v>239</v>
      </c>
      <c r="K1356" s="0" t="str">
        <f aca="false">IFERROR(IF(VLOOKUP($C1356,薬効分類マスタ!$A$2:$E$180,5,FALSE())=0,"",VLOOKUP($C1356,薬効分類マスタ!$A$2:$E$180,5,FALSE())),"")</f>
        <v/>
      </c>
      <c r="L1356" s="17"/>
      <c r="M1356" s="0" t="str">
        <f aca="false">IF($K1356="","",IF($L1356&lt;&gt;"",$L1356,VLOOKUP($C1356,薬効分類マスタ!$A$2:$F$180,6,FALSE())))</f>
        <v/>
      </c>
      <c r="N1356" s="0" t="str">
        <f aca="false">ASC(G1356)</f>
        <v>ﾌﾟﾚｶﾞﾊﾞﾘﾝOD錠75mg｢三笠｣</v>
      </c>
      <c r="O1356" s="0" t="str">
        <f aca="false">ASC(E1356)</f>
        <v>ﾌﾟﾚｶﾞﾊﾞﾘﾝ</v>
      </c>
      <c r="P1356" s="16" t="n">
        <f aca="false">N(P1355)+IF($C1356=検索!$B$49,1,0)</f>
        <v>0</v>
      </c>
    </row>
    <row r="1357" customFormat="false" ht="15" hidden="false" customHeight="false" outlineLevel="0" collapsed="false">
      <c r="A1357" s="16" t="s">
        <v>221</v>
      </c>
      <c r="B1357" s="0" t="s">
        <v>3294</v>
      </c>
      <c r="C1357" s="0" t="n">
        <v>119</v>
      </c>
      <c r="D1357" s="0" t="str">
        <f aca="false">IFERROR(VLOOKUP($C1357,薬効分類マスタ!$A$2:$B$180,2,FALSE()),"未登録")</f>
        <v>その他の中枢神経系用薬</v>
      </c>
      <c r="E1357" s="16" t="s">
        <v>3238</v>
      </c>
      <c r="F1357" s="16" t="s">
        <v>2117</v>
      </c>
      <c r="G1357" s="16" t="s">
        <v>3295</v>
      </c>
      <c r="H1357" s="16" t="s">
        <v>606</v>
      </c>
      <c r="I1357" s="0" t="n">
        <v>16.1</v>
      </c>
      <c r="J1357" s="16" t="s">
        <v>239</v>
      </c>
      <c r="K1357" s="0" t="str">
        <f aca="false">IFERROR(IF(VLOOKUP($C1357,薬効分類マスタ!$A$2:$E$180,5,FALSE())=0,"",VLOOKUP($C1357,薬効分類マスタ!$A$2:$E$180,5,FALSE())),"")</f>
        <v/>
      </c>
      <c r="L1357" s="17"/>
      <c r="M1357" s="0" t="str">
        <f aca="false">IF($K1357="","",IF($L1357&lt;&gt;"",$L1357,VLOOKUP($C1357,薬効分類マスタ!$A$2:$F$180,6,FALSE())))</f>
        <v/>
      </c>
      <c r="N1357" s="0" t="str">
        <f aca="false">ASC(G1357)</f>
        <v>ﾌﾟﾚｶﾞﾊﾞﾘﾝOD錠75mg｢明治｣</v>
      </c>
      <c r="O1357" s="0" t="str">
        <f aca="false">ASC(E1357)</f>
        <v>ﾌﾟﾚｶﾞﾊﾞﾘﾝ</v>
      </c>
      <c r="P1357" s="16" t="n">
        <f aca="false">N(P1356)+IF($C1357=検索!$B$49,1,0)</f>
        <v>0</v>
      </c>
    </row>
    <row r="1358" customFormat="false" ht="15" hidden="false" customHeight="false" outlineLevel="0" collapsed="false">
      <c r="A1358" s="16" t="s">
        <v>221</v>
      </c>
      <c r="B1358" s="0" t="s">
        <v>3296</v>
      </c>
      <c r="C1358" s="0" t="n">
        <v>119</v>
      </c>
      <c r="D1358" s="0" t="str">
        <f aca="false">IFERROR(VLOOKUP($C1358,薬効分類マスタ!$A$2:$B$180,2,FALSE()),"未登録")</f>
        <v>その他の中枢神経系用薬</v>
      </c>
      <c r="E1358" s="16" t="s">
        <v>3238</v>
      </c>
      <c r="F1358" s="16" t="s">
        <v>2117</v>
      </c>
      <c r="G1358" s="16" t="s">
        <v>3297</v>
      </c>
      <c r="H1358" s="16" t="s">
        <v>1067</v>
      </c>
      <c r="I1358" s="0" t="n">
        <v>16.1</v>
      </c>
      <c r="J1358" s="16" t="s">
        <v>239</v>
      </c>
      <c r="K1358" s="0" t="str">
        <f aca="false">IFERROR(IF(VLOOKUP($C1358,薬効分類マスタ!$A$2:$E$180,5,FALSE())=0,"",VLOOKUP($C1358,薬効分類マスタ!$A$2:$E$180,5,FALSE())),"")</f>
        <v/>
      </c>
      <c r="L1358" s="17"/>
      <c r="M1358" s="0" t="str">
        <f aca="false">IF($K1358="","",IF($L1358&lt;&gt;"",$L1358,VLOOKUP($C1358,薬効分類マスタ!$A$2:$F$180,6,FALSE())))</f>
        <v/>
      </c>
      <c r="N1358" s="0" t="str">
        <f aca="false">ASC(G1358)</f>
        <v>ﾌﾟﾚｶﾞﾊﾞﾘﾝOD錠75mg｢TCK｣</v>
      </c>
      <c r="O1358" s="0" t="str">
        <f aca="false">ASC(E1358)</f>
        <v>ﾌﾟﾚｶﾞﾊﾞﾘﾝ</v>
      </c>
      <c r="P1358" s="16" t="n">
        <f aca="false">N(P1357)+IF($C1358=検索!$B$49,1,0)</f>
        <v>0</v>
      </c>
    </row>
    <row r="1359" customFormat="false" ht="15" hidden="false" customHeight="false" outlineLevel="0" collapsed="false">
      <c r="A1359" s="16" t="s">
        <v>221</v>
      </c>
      <c r="B1359" s="0" t="s">
        <v>3298</v>
      </c>
      <c r="C1359" s="0" t="n">
        <v>119</v>
      </c>
      <c r="D1359" s="0" t="str">
        <f aca="false">IFERROR(VLOOKUP($C1359,薬効分類マスタ!$A$2:$B$180,2,FALSE()),"未登録")</f>
        <v>その他の中枢神経系用薬</v>
      </c>
      <c r="E1359" s="16" t="s">
        <v>3238</v>
      </c>
      <c r="F1359" s="16" t="s">
        <v>2117</v>
      </c>
      <c r="G1359" s="16" t="s">
        <v>3299</v>
      </c>
      <c r="H1359" s="16" t="s">
        <v>950</v>
      </c>
      <c r="I1359" s="0" t="n">
        <v>16.1</v>
      </c>
      <c r="J1359" s="16" t="s">
        <v>239</v>
      </c>
      <c r="K1359" s="0" t="str">
        <f aca="false">IFERROR(IF(VLOOKUP($C1359,薬効分類マスタ!$A$2:$E$180,5,FALSE())=0,"",VLOOKUP($C1359,薬効分類マスタ!$A$2:$E$180,5,FALSE())),"")</f>
        <v/>
      </c>
      <c r="L1359" s="17"/>
      <c r="M1359" s="0" t="str">
        <f aca="false">IF($K1359="","",IF($L1359&lt;&gt;"",$L1359,VLOOKUP($C1359,薬効分類マスタ!$A$2:$F$180,6,FALSE())))</f>
        <v/>
      </c>
      <c r="N1359" s="0" t="str">
        <f aca="false">ASC(G1359)</f>
        <v>ﾌﾟﾚｶﾞﾊﾞﾘﾝOD錠75mg｢VTRS｣</v>
      </c>
      <c r="O1359" s="0" t="str">
        <f aca="false">ASC(E1359)</f>
        <v>ﾌﾟﾚｶﾞﾊﾞﾘﾝ</v>
      </c>
      <c r="P1359" s="16" t="n">
        <f aca="false">N(P1358)+IF($C1359=検索!$B$49,1,0)</f>
        <v>0</v>
      </c>
    </row>
    <row r="1360" customFormat="false" ht="15" hidden="false" customHeight="false" outlineLevel="0" collapsed="false">
      <c r="A1360" s="16" t="s">
        <v>221</v>
      </c>
      <c r="B1360" s="0" t="s">
        <v>3300</v>
      </c>
      <c r="C1360" s="0" t="n">
        <v>119</v>
      </c>
      <c r="D1360" s="0" t="str">
        <f aca="false">IFERROR(VLOOKUP($C1360,薬効分類マスタ!$A$2:$B$180,2,FALSE()),"未登録")</f>
        <v>その他の中枢神経系用薬</v>
      </c>
      <c r="E1360" s="16" t="s">
        <v>3238</v>
      </c>
      <c r="F1360" s="16" t="s">
        <v>1338</v>
      </c>
      <c r="G1360" s="16" t="s">
        <v>3301</v>
      </c>
      <c r="I1360" s="0" t="n">
        <v>15.1</v>
      </c>
      <c r="J1360" s="16" t="s">
        <v>239</v>
      </c>
      <c r="K1360" s="0" t="str">
        <f aca="false">IFERROR(IF(VLOOKUP($C1360,薬効分類マスタ!$A$2:$E$180,5,FALSE())=0,"",VLOOKUP($C1360,薬効分類マスタ!$A$2:$E$180,5,FALSE())),"")</f>
        <v/>
      </c>
      <c r="L1360" s="17"/>
      <c r="M1360" s="0" t="str">
        <f aca="false">IF($K1360="","",IF($L1360&lt;&gt;"",$L1360,VLOOKUP($C1360,薬効分類マスタ!$A$2:$F$180,6,FALSE())))</f>
        <v/>
      </c>
      <c r="N1360" s="0" t="str">
        <f aca="false">ASC(G1360)</f>
        <v>ﾌﾟﾚｶﾞﾊﾞﾘﾝ150mg口腔内崩壊錠</v>
      </c>
      <c r="O1360" s="0" t="str">
        <f aca="false">ASC(E1360)</f>
        <v>ﾌﾟﾚｶﾞﾊﾞﾘﾝ</v>
      </c>
      <c r="P1360" s="16" t="n">
        <f aca="false">N(P1359)+IF($C1360=検索!$B$49,1,0)</f>
        <v>0</v>
      </c>
    </row>
    <row r="1361" customFormat="false" ht="15" hidden="false" customHeight="false" outlineLevel="0" collapsed="false">
      <c r="A1361" s="16" t="s">
        <v>221</v>
      </c>
      <c r="B1361" s="0" t="s">
        <v>3302</v>
      </c>
      <c r="C1361" s="0" t="n">
        <v>119</v>
      </c>
      <c r="D1361" s="0" t="str">
        <f aca="false">IFERROR(VLOOKUP($C1361,薬効分類マスタ!$A$2:$B$180,2,FALSE()),"未登録")</f>
        <v>その他の中枢神経系用薬</v>
      </c>
      <c r="E1361" s="16" t="s">
        <v>3238</v>
      </c>
      <c r="F1361" s="16" t="s">
        <v>1338</v>
      </c>
      <c r="G1361" s="16" t="s">
        <v>3303</v>
      </c>
      <c r="H1361" s="16" t="s">
        <v>325</v>
      </c>
      <c r="I1361" s="0" t="n">
        <v>53.2</v>
      </c>
      <c r="J1361" s="16" t="s">
        <v>232</v>
      </c>
      <c r="K1361" s="0" t="str">
        <f aca="false">IFERROR(IF(VLOOKUP($C1361,薬効分類マスタ!$A$2:$E$180,5,FALSE())=0,"",VLOOKUP($C1361,薬効分類マスタ!$A$2:$E$180,5,FALSE())),"")</f>
        <v/>
      </c>
      <c r="L1361" s="17"/>
      <c r="M1361" s="0" t="str">
        <f aca="false">IF($K1361="","",IF($L1361&lt;&gt;"",$L1361,VLOOKUP($C1361,薬効分類マスタ!$A$2:$F$180,6,FALSE())))</f>
        <v/>
      </c>
      <c r="N1361" s="0" t="str">
        <f aca="false">ASC(G1361)</f>
        <v>ﾘﾘｶOD錠150mg</v>
      </c>
      <c r="O1361" s="0" t="str">
        <f aca="false">ASC(E1361)</f>
        <v>ﾌﾟﾚｶﾞﾊﾞﾘﾝ</v>
      </c>
      <c r="P1361" s="16" t="n">
        <f aca="false">N(P1360)+IF($C1361=検索!$B$49,1,0)</f>
        <v>0</v>
      </c>
    </row>
    <row r="1362" customFormat="false" ht="15" hidden="false" customHeight="false" outlineLevel="0" collapsed="false">
      <c r="A1362" s="16" t="s">
        <v>221</v>
      </c>
      <c r="B1362" s="0" t="s">
        <v>3304</v>
      </c>
      <c r="C1362" s="0" t="n">
        <v>119</v>
      </c>
      <c r="D1362" s="0" t="str">
        <f aca="false">IFERROR(VLOOKUP($C1362,薬効分類マスタ!$A$2:$B$180,2,FALSE()),"未登録")</f>
        <v>その他の中枢神経系用薬</v>
      </c>
      <c r="E1362" s="16" t="s">
        <v>3238</v>
      </c>
      <c r="F1362" s="16" t="s">
        <v>1338</v>
      </c>
      <c r="G1362" s="16" t="s">
        <v>3305</v>
      </c>
      <c r="H1362" s="16" t="s">
        <v>1464</v>
      </c>
      <c r="I1362" s="0" t="n">
        <v>22.1</v>
      </c>
      <c r="J1362" s="16" t="s">
        <v>239</v>
      </c>
      <c r="K1362" s="0" t="str">
        <f aca="false">IFERROR(IF(VLOOKUP($C1362,薬効分類マスタ!$A$2:$E$180,5,FALSE())=0,"",VLOOKUP($C1362,薬効分類マスタ!$A$2:$E$180,5,FALSE())),"")</f>
        <v/>
      </c>
      <c r="L1362" s="17"/>
      <c r="M1362" s="0" t="str">
        <f aca="false">IF($K1362="","",IF($L1362&lt;&gt;"",$L1362,VLOOKUP($C1362,薬効分類マスタ!$A$2:$F$180,6,FALSE())))</f>
        <v/>
      </c>
      <c r="N1362" s="0" t="str">
        <f aca="false">ASC(G1362)</f>
        <v>ﾌﾟﾚｶﾞﾊﾞﾘﾝOD錠150mg｢DSEP｣</v>
      </c>
      <c r="O1362" s="0" t="str">
        <f aca="false">ASC(E1362)</f>
        <v>ﾌﾟﾚｶﾞﾊﾞﾘﾝ</v>
      </c>
      <c r="P1362" s="16" t="n">
        <f aca="false">N(P1361)+IF($C1362=検索!$B$49,1,0)</f>
        <v>0</v>
      </c>
    </row>
    <row r="1363" customFormat="false" ht="15" hidden="false" customHeight="false" outlineLevel="0" collapsed="false">
      <c r="A1363" s="16" t="s">
        <v>221</v>
      </c>
      <c r="B1363" s="0" t="s">
        <v>3306</v>
      </c>
      <c r="C1363" s="0" t="n">
        <v>119</v>
      </c>
      <c r="D1363" s="0" t="str">
        <f aca="false">IFERROR(VLOOKUP($C1363,薬効分類マスタ!$A$2:$B$180,2,FALSE()),"未登録")</f>
        <v>その他の中枢神経系用薬</v>
      </c>
      <c r="E1363" s="16" t="s">
        <v>3238</v>
      </c>
      <c r="F1363" s="16" t="s">
        <v>1338</v>
      </c>
      <c r="G1363" s="16" t="s">
        <v>3307</v>
      </c>
      <c r="H1363" s="16" t="s">
        <v>568</v>
      </c>
      <c r="I1363" s="0" t="n">
        <v>22.1</v>
      </c>
      <c r="J1363" s="16" t="s">
        <v>239</v>
      </c>
      <c r="K1363" s="0" t="str">
        <f aca="false">IFERROR(IF(VLOOKUP($C1363,薬効分類マスタ!$A$2:$E$180,5,FALSE())=0,"",VLOOKUP($C1363,薬効分類マスタ!$A$2:$E$180,5,FALSE())),"")</f>
        <v/>
      </c>
      <c r="L1363" s="17"/>
      <c r="M1363" s="0" t="str">
        <f aca="false">IF($K1363="","",IF($L1363&lt;&gt;"",$L1363,VLOOKUP($C1363,薬効分類マスタ!$A$2:$F$180,6,FALSE())))</f>
        <v/>
      </c>
      <c r="N1363" s="0" t="str">
        <f aca="false">ASC(G1363)</f>
        <v>ﾌﾟﾚｶﾞﾊﾞﾘﾝOD錠150mg｢KMP｣</v>
      </c>
      <c r="O1363" s="0" t="str">
        <f aca="false">ASC(E1363)</f>
        <v>ﾌﾟﾚｶﾞﾊﾞﾘﾝ</v>
      </c>
      <c r="P1363" s="16" t="n">
        <f aca="false">N(P1362)+IF($C1363=検索!$B$49,1,0)</f>
        <v>0</v>
      </c>
    </row>
    <row r="1364" customFormat="false" ht="15" hidden="false" customHeight="false" outlineLevel="0" collapsed="false">
      <c r="A1364" s="16" t="s">
        <v>221</v>
      </c>
      <c r="B1364" s="0" t="s">
        <v>3308</v>
      </c>
      <c r="C1364" s="0" t="n">
        <v>119</v>
      </c>
      <c r="D1364" s="0" t="str">
        <f aca="false">IFERROR(VLOOKUP($C1364,薬効分類マスタ!$A$2:$B$180,2,FALSE()),"未登録")</f>
        <v>その他の中枢神経系用薬</v>
      </c>
      <c r="E1364" s="16" t="s">
        <v>3238</v>
      </c>
      <c r="F1364" s="16" t="s">
        <v>1338</v>
      </c>
      <c r="G1364" s="16" t="s">
        <v>3309</v>
      </c>
      <c r="H1364" s="16" t="s">
        <v>571</v>
      </c>
      <c r="I1364" s="0" t="n">
        <v>29.2</v>
      </c>
      <c r="J1364" s="16" t="s">
        <v>239</v>
      </c>
      <c r="K1364" s="0" t="str">
        <f aca="false">IFERROR(IF(VLOOKUP($C1364,薬効分類マスタ!$A$2:$E$180,5,FALSE())=0,"",VLOOKUP($C1364,薬効分類マスタ!$A$2:$E$180,5,FALSE())),"")</f>
        <v/>
      </c>
      <c r="L1364" s="17"/>
      <c r="M1364" s="0" t="str">
        <f aca="false">IF($K1364="","",IF($L1364&lt;&gt;"",$L1364,VLOOKUP($C1364,薬効分類マスタ!$A$2:$F$180,6,FALSE())))</f>
        <v/>
      </c>
      <c r="N1364" s="0" t="str">
        <f aca="false">ASC(G1364)</f>
        <v>ﾌﾟﾚｶﾞﾊﾞﾘﾝOD錠150mg｢NPI｣</v>
      </c>
      <c r="O1364" s="0" t="str">
        <f aca="false">ASC(E1364)</f>
        <v>ﾌﾟﾚｶﾞﾊﾞﾘﾝ</v>
      </c>
      <c r="P1364" s="16" t="n">
        <f aca="false">N(P1363)+IF($C1364=検索!$B$49,1,0)</f>
        <v>0</v>
      </c>
    </row>
    <row r="1365" customFormat="false" ht="15" hidden="false" customHeight="false" outlineLevel="0" collapsed="false">
      <c r="A1365" s="16" t="s">
        <v>221</v>
      </c>
      <c r="B1365" s="0" t="s">
        <v>3310</v>
      </c>
      <c r="C1365" s="0" t="n">
        <v>119</v>
      </c>
      <c r="D1365" s="0" t="str">
        <f aca="false">IFERROR(VLOOKUP($C1365,薬効分類マスタ!$A$2:$B$180,2,FALSE()),"未登録")</f>
        <v>その他の中枢神経系用薬</v>
      </c>
      <c r="E1365" s="16" t="s">
        <v>3238</v>
      </c>
      <c r="F1365" s="16" t="s">
        <v>1338</v>
      </c>
      <c r="G1365" s="16" t="s">
        <v>3311</v>
      </c>
      <c r="H1365" s="16" t="s">
        <v>574</v>
      </c>
      <c r="I1365" s="0" t="n">
        <v>22.1</v>
      </c>
      <c r="J1365" s="16" t="s">
        <v>239</v>
      </c>
      <c r="K1365" s="0" t="str">
        <f aca="false">IFERROR(IF(VLOOKUP($C1365,薬効分類マスタ!$A$2:$E$180,5,FALSE())=0,"",VLOOKUP($C1365,薬効分類マスタ!$A$2:$E$180,5,FALSE())),"")</f>
        <v/>
      </c>
      <c r="L1365" s="17"/>
      <c r="M1365" s="0" t="str">
        <f aca="false">IF($K1365="","",IF($L1365&lt;&gt;"",$L1365,VLOOKUP($C1365,薬効分類マスタ!$A$2:$F$180,6,FALSE())))</f>
        <v/>
      </c>
      <c r="N1365" s="0" t="str">
        <f aca="false">ASC(G1365)</f>
        <v>ﾌﾟﾚｶﾞﾊﾞﾘﾝOD錠150mg｢YD｣</v>
      </c>
      <c r="O1365" s="0" t="str">
        <f aca="false">ASC(E1365)</f>
        <v>ﾌﾟﾚｶﾞﾊﾞﾘﾝ</v>
      </c>
      <c r="P1365" s="16" t="n">
        <f aca="false">N(P1364)+IF($C1365=検索!$B$49,1,0)</f>
        <v>0</v>
      </c>
    </row>
    <row r="1366" customFormat="false" ht="15" hidden="false" customHeight="false" outlineLevel="0" collapsed="false">
      <c r="A1366" s="16" t="s">
        <v>221</v>
      </c>
      <c r="B1366" s="0" t="s">
        <v>3312</v>
      </c>
      <c r="C1366" s="0" t="n">
        <v>119</v>
      </c>
      <c r="D1366" s="0" t="str">
        <f aca="false">IFERROR(VLOOKUP($C1366,薬効分類マスタ!$A$2:$B$180,2,FALSE()),"未登録")</f>
        <v>その他の中枢神経系用薬</v>
      </c>
      <c r="E1366" s="16" t="s">
        <v>3238</v>
      </c>
      <c r="F1366" s="16" t="s">
        <v>1338</v>
      </c>
      <c r="G1366" s="16" t="s">
        <v>3313</v>
      </c>
      <c r="H1366" s="16" t="s">
        <v>1300</v>
      </c>
      <c r="I1366" s="0" t="n">
        <v>22.1</v>
      </c>
      <c r="J1366" s="16" t="s">
        <v>239</v>
      </c>
      <c r="K1366" s="0" t="str">
        <f aca="false">IFERROR(IF(VLOOKUP($C1366,薬効分類マスタ!$A$2:$E$180,5,FALSE())=0,"",VLOOKUP($C1366,薬効分類マスタ!$A$2:$E$180,5,FALSE())),"")</f>
        <v/>
      </c>
      <c r="L1366" s="17"/>
      <c r="M1366" s="0" t="str">
        <f aca="false">IF($K1366="","",IF($L1366&lt;&gt;"",$L1366,VLOOKUP($C1366,薬効分類マスタ!$A$2:$F$180,6,FALSE())))</f>
        <v/>
      </c>
      <c r="N1366" s="0" t="str">
        <f aca="false">ASC(G1366)</f>
        <v>ﾌﾟﾚｶﾞﾊﾞﾘﾝOD錠150mg｢ｵｰﾊﾗ｣</v>
      </c>
      <c r="O1366" s="0" t="str">
        <f aca="false">ASC(E1366)</f>
        <v>ﾌﾟﾚｶﾞﾊﾞﾘﾝ</v>
      </c>
      <c r="P1366" s="16" t="n">
        <f aca="false">N(P1365)+IF($C1366=検索!$B$49,1,0)</f>
        <v>0</v>
      </c>
    </row>
    <row r="1367" customFormat="false" ht="15" hidden="false" customHeight="false" outlineLevel="0" collapsed="false">
      <c r="A1367" s="16" t="s">
        <v>221</v>
      </c>
      <c r="B1367" s="0" t="s">
        <v>3314</v>
      </c>
      <c r="C1367" s="0" t="n">
        <v>119</v>
      </c>
      <c r="D1367" s="0" t="str">
        <f aca="false">IFERROR(VLOOKUP($C1367,薬効分類マスタ!$A$2:$B$180,2,FALSE()),"未登録")</f>
        <v>その他の中枢神経系用薬</v>
      </c>
      <c r="E1367" s="16" t="s">
        <v>3238</v>
      </c>
      <c r="F1367" s="16" t="s">
        <v>1338</v>
      </c>
      <c r="G1367" s="16" t="s">
        <v>3315</v>
      </c>
      <c r="H1367" s="16" t="s">
        <v>831</v>
      </c>
      <c r="I1367" s="0" t="n">
        <v>22.1</v>
      </c>
      <c r="J1367" s="16" t="s">
        <v>239</v>
      </c>
      <c r="K1367" s="0" t="str">
        <f aca="false">IFERROR(IF(VLOOKUP($C1367,薬効分類マスタ!$A$2:$E$180,5,FALSE())=0,"",VLOOKUP($C1367,薬効分類マスタ!$A$2:$E$180,5,FALSE())),"")</f>
        <v/>
      </c>
      <c r="L1367" s="17"/>
      <c r="M1367" s="0" t="str">
        <f aca="false">IF($K1367="","",IF($L1367&lt;&gt;"",$L1367,VLOOKUP($C1367,薬効分類マスタ!$A$2:$F$180,6,FALSE())))</f>
        <v/>
      </c>
      <c r="N1367" s="0" t="str">
        <f aca="false">ASC(G1367)</f>
        <v>ﾌﾟﾚｶﾞﾊﾞﾘﾝOD錠150mg｢科研｣</v>
      </c>
      <c r="O1367" s="0" t="str">
        <f aca="false">ASC(E1367)</f>
        <v>ﾌﾟﾚｶﾞﾊﾞﾘﾝ</v>
      </c>
      <c r="P1367" s="16" t="n">
        <f aca="false">N(P1366)+IF($C1367=検索!$B$49,1,0)</f>
        <v>0</v>
      </c>
    </row>
    <row r="1368" customFormat="false" ht="15" hidden="false" customHeight="false" outlineLevel="0" collapsed="false">
      <c r="A1368" s="16" t="s">
        <v>221</v>
      </c>
      <c r="B1368" s="0" t="s">
        <v>3316</v>
      </c>
      <c r="C1368" s="0" t="n">
        <v>119</v>
      </c>
      <c r="D1368" s="0" t="str">
        <f aca="false">IFERROR(VLOOKUP($C1368,薬効分類マスタ!$A$2:$B$180,2,FALSE()),"未登録")</f>
        <v>その他の中枢神経系用薬</v>
      </c>
      <c r="E1368" s="16" t="s">
        <v>3238</v>
      </c>
      <c r="F1368" s="16" t="s">
        <v>1338</v>
      </c>
      <c r="G1368" s="16" t="s">
        <v>3317</v>
      </c>
      <c r="H1368" s="16" t="s">
        <v>530</v>
      </c>
      <c r="I1368" s="0" t="n">
        <v>22.1</v>
      </c>
      <c r="J1368" s="16" t="s">
        <v>239</v>
      </c>
      <c r="K1368" s="0" t="str">
        <f aca="false">IFERROR(IF(VLOOKUP($C1368,薬効分類マスタ!$A$2:$E$180,5,FALSE())=0,"",VLOOKUP($C1368,薬効分類マスタ!$A$2:$E$180,5,FALSE())),"")</f>
        <v/>
      </c>
      <c r="L1368" s="17"/>
      <c r="M1368" s="0" t="str">
        <f aca="false">IF($K1368="","",IF($L1368&lt;&gt;"",$L1368,VLOOKUP($C1368,薬効分類マスタ!$A$2:$F$180,6,FALSE())))</f>
        <v/>
      </c>
      <c r="N1368" s="0" t="str">
        <f aca="false">ASC(G1368)</f>
        <v>ﾌﾟﾚｶﾞﾊﾞﾘﾝOD錠150mg｢ｹﾐﾌｧ｣</v>
      </c>
      <c r="O1368" s="0" t="str">
        <f aca="false">ASC(E1368)</f>
        <v>ﾌﾟﾚｶﾞﾊﾞﾘﾝ</v>
      </c>
      <c r="P1368" s="16" t="n">
        <f aca="false">N(P1367)+IF($C1368=検索!$B$49,1,0)</f>
        <v>0</v>
      </c>
    </row>
    <row r="1369" customFormat="false" ht="15" hidden="false" customHeight="false" outlineLevel="0" collapsed="false">
      <c r="A1369" s="16" t="s">
        <v>221</v>
      </c>
      <c r="B1369" s="0" t="s">
        <v>3318</v>
      </c>
      <c r="C1369" s="0" t="n">
        <v>119</v>
      </c>
      <c r="D1369" s="0" t="str">
        <f aca="false">IFERROR(VLOOKUP($C1369,薬効分類マスタ!$A$2:$B$180,2,FALSE()),"未登録")</f>
        <v>その他の中枢神経系用薬</v>
      </c>
      <c r="E1369" s="16" t="s">
        <v>3238</v>
      </c>
      <c r="F1369" s="16" t="s">
        <v>1338</v>
      </c>
      <c r="G1369" s="16" t="s">
        <v>3319</v>
      </c>
      <c r="H1369" s="16" t="s">
        <v>385</v>
      </c>
      <c r="I1369" s="0" t="n">
        <v>22.1</v>
      </c>
      <c r="J1369" s="16" t="s">
        <v>239</v>
      </c>
      <c r="K1369" s="0" t="str">
        <f aca="false">IFERROR(IF(VLOOKUP($C1369,薬効分類マスタ!$A$2:$E$180,5,FALSE())=0,"",VLOOKUP($C1369,薬効分類マスタ!$A$2:$E$180,5,FALSE())),"")</f>
        <v/>
      </c>
      <c r="L1369" s="17"/>
      <c r="M1369" s="0" t="str">
        <f aca="false">IF($K1369="","",IF($L1369&lt;&gt;"",$L1369,VLOOKUP($C1369,薬効分類マスタ!$A$2:$F$180,6,FALSE())))</f>
        <v/>
      </c>
      <c r="N1369" s="0" t="str">
        <f aca="false">ASC(G1369)</f>
        <v>ﾌﾟﾚｶﾞﾊﾞﾘﾝOD錠150mg｢ｻﾜｲ｣</v>
      </c>
      <c r="O1369" s="0" t="str">
        <f aca="false">ASC(E1369)</f>
        <v>ﾌﾟﾚｶﾞﾊﾞﾘﾝ</v>
      </c>
      <c r="P1369" s="16" t="n">
        <f aca="false">N(P1368)+IF($C1369=検索!$B$49,1,0)</f>
        <v>0</v>
      </c>
    </row>
    <row r="1370" customFormat="false" ht="15" hidden="false" customHeight="false" outlineLevel="0" collapsed="false">
      <c r="A1370" s="16" t="s">
        <v>221</v>
      </c>
      <c r="B1370" s="0" t="s">
        <v>3320</v>
      </c>
      <c r="C1370" s="0" t="n">
        <v>119</v>
      </c>
      <c r="D1370" s="0" t="str">
        <f aca="false">IFERROR(VLOOKUP($C1370,薬効分類マスタ!$A$2:$B$180,2,FALSE()),"未登録")</f>
        <v>その他の中枢神経系用薬</v>
      </c>
      <c r="E1370" s="16" t="s">
        <v>3238</v>
      </c>
      <c r="F1370" s="16" t="s">
        <v>1338</v>
      </c>
      <c r="G1370" s="16" t="s">
        <v>3321</v>
      </c>
      <c r="H1370" s="16" t="s">
        <v>354</v>
      </c>
      <c r="I1370" s="0" t="n">
        <v>22.1</v>
      </c>
      <c r="J1370" s="16" t="s">
        <v>239</v>
      </c>
      <c r="K1370" s="0" t="str">
        <f aca="false">IFERROR(IF(VLOOKUP($C1370,薬効分類マスタ!$A$2:$E$180,5,FALSE())=0,"",VLOOKUP($C1370,薬効分類マスタ!$A$2:$E$180,5,FALSE())),"")</f>
        <v/>
      </c>
      <c r="L1370" s="17"/>
      <c r="M1370" s="0" t="str">
        <f aca="false">IF($K1370="","",IF($L1370&lt;&gt;"",$L1370,VLOOKUP($C1370,薬効分類マスタ!$A$2:$F$180,6,FALSE())))</f>
        <v/>
      </c>
      <c r="N1370" s="0" t="str">
        <f aca="false">ASC(G1370)</f>
        <v>ﾌﾟﾚｶﾞﾊﾞﾘﾝOD錠150mg｢ｻﾝﾄﾞ｣</v>
      </c>
      <c r="O1370" s="0" t="str">
        <f aca="false">ASC(E1370)</f>
        <v>ﾌﾟﾚｶﾞﾊﾞﾘﾝ</v>
      </c>
      <c r="P1370" s="16" t="n">
        <f aca="false">N(P1369)+IF($C1370=検索!$B$49,1,0)</f>
        <v>0</v>
      </c>
    </row>
    <row r="1371" customFormat="false" ht="15" hidden="false" customHeight="false" outlineLevel="0" collapsed="false">
      <c r="A1371" s="16" t="s">
        <v>221</v>
      </c>
      <c r="B1371" s="0" t="s">
        <v>3322</v>
      </c>
      <c r="C1371" s="0" t="n">
        <v>119</v>
      </c>
      <c r="D1371" s="0" t="str">
        <f aca="false">IFERROR(VLOOKUP($C1371,薬効分類マスタ!$A$2:$B$180,2,FALSE()),"未登録")</f>
        <v>その他の中枢神経系用薬</v>
      </c>
      <c r="E1371" s="16" t="s">
        <v>3238</v>
      </c>
      <c r="F1371" s="16" t="s">
        <v>1338</v>
      </c>
      <c r="G1371" s="16" t="s">
        <v>3323</v>
      </c>
      <c r="H1371" s="16" t="s">
        <v>533</v>
      </c>
      <c r="I1371" s="0" t="n">
        <v>22.1</v>
      </c>
      <c r="J1371" s="16" t="s">
        <v>239</v>
      </c>
      <c r="K1371" s="0" t="str">
        <f aca="false">IFERROR(IF(VLOOKUP($C1371,薬効分類マスタ!$A$2:$E$180,5,FALSE())=0,"",VLOOKUP($C1371,薬効分類マスタ!$A$2:$E$180,5,FALSE())),"")</f>
        <v/>
      </c>
      <c r="L1371" s="17"/>
      <c r="M1371" s="0" t="str">
        <f aca="false">IF($K1371="","",IF($L1371&lt;&gt;"",$L1371,VLOOKUP($C1371,薬効分類マスタ!$A$2:$F$180,6,FALSE())))</f>
        <v/>
      </c>
      <c r="N1371" s="0" t="str">
        <f aca="false">ASC(G1371)</f>
        <v>ﾌﾟﾚｶﾞﾊﾞﾘﾝOD錠150mg｢ﾄｰﾜ｣</v>
      </c>
      <c r="O1371" s="0" t="str">
        <f aca="false">ASC(E1371)</f>
        <v>ﾌﾟﾚｶﾞﾊﾞﾘﾝ</v>
      </c>
      <c r="P1371" s="16" t="n">
        <f aca="false">N(P1370)+IF($C1371=検索!$B$49,1,0)</f>
        <v>0</v>
      </c>
    </row>
    <row r="1372" customFormat="false" ht="15" hidden="false" customHeight="false" outlineLevel="0" collapsed="false">
      <c r="A1372" s="16" t="s">
        <v>221</v>
      </c>
      <c r="B1372" s="0" t="s">
        <v>3324</v>
      </c>
      <c r="C1372" s="0" t="n">
        <v>119</v>
      </c>
      <c r="D1372" s="0" t="str">
        <f aca="false">IFERROR(VLOOKUP($C1372,薬効分類マスタ!$A$2:$B$180,2,FALSE()),"未登録")</f>
        <v>その他の中枢神経系用薬</v>
      </c>
      <c r="E1372" s="16" t="s">
        <v>3238</v>
      </c>
      <c r="F1372" s="16" t="s">
        <v>1338</v>
      </c>
      <c r="G1372" s="16" t="s">
        <v>3325</v>
      </c>
      <c r="H1372" s="16" t="s">
        <v>536</v>
      </c>
      <c r="I1372" s="0" t="n">
        <v>22.1</v>
      </c>
      <c r="J1372" s="16" t="s">
        <v>239</v>
      </c>
      <c r="K1372" s="0" t="str">
        <f aca="false">IFERROR(IF(VLOOKUP($C1372,薬効分類マスタ!$A$2:$E$180,5,FALSE())=0,"",VLOOKUP($C1372,薬効分類マスタ!$A$2:$E$180,5,FALSE())),"")</f>
        <v/>
      </c>
      <c r="L1372" s="17"/>
      <c r="M1372" s="0" t="str">
        <f aca="false">IF($K1372="","",IF($L1372&lt;&gt;"",$L1372,VLOOKUP($C1372,薬効分類マスタ!$A$2:$F$180,6,FALSE())))</f>
        <v/>
      </c>
      <c r="N1372" s="0" t="str">
        <f aca="false">ASC(G1372)</f>
        <v>ﾌﾟﾚｶﾞﾊﾞﾘﾝOD錠150mg｢日医工｣</v>
      </c>
      <c r="O1372" s="0" t="str">
        <f aca="false">ASC(E1372)</f>
        <v>ﾌﾟﾚｶﾞﾊﾞﾘﾝ</v>
      </c>
      <c r="P1372" s="16" t="n">
        <f aca="false">N(P1371)+IF($C1372=検索!$B$49,1,0)</f>
        <v>0</v>
      </c>
    </row>
    <row r="1373" customFormat="false" ht="15" hidden="false" customHeight="false" outlineLevel="0" collapsed="false">
      <c r="A1373" s="16" t="s">
        <v>221</v>
      </c>
      <c r="B1373" s="0" t="s">
        <v>3326</v>
      </c>
      <c r="C1373" s="0" t="n">
        <v>119</v>
      </c>
      <c r="D1373" s="0" t="str">
        <f aca="false">IFERROR(VLOOKUP($C1373,薬効分類マスタ!$A$2:$B$180,2,FALSE()),"未登録")</f>
        <v>その他の中枢神経系用薬</v>
      </c>
      <c r="E1373" s="16" t="s">
        <v>3238</v>
      </c>
      <c r="F1373" s="16" t="s">
        <v>1338</v>
      </c>
      <c r="G1373" s="16" t="s">
        <v>3327</v>
      </c>
      <c r="H1373" s="16" t="s">
        <v>848</v>
      </c>
      <c r="I1373" s="0" t="n">
        <v>22.1</v>
      </c>
      <c r="J1373" s="16" t="s">
        <v>239</v>
      </c>
      <c r="K1373" s="0" t="str">
        <f aca="false">IFERROR(IF(VLOOKUP($C1373,薬効分類マスタ!$A$2:$E$180,5,FALSE())=0,"",VLOOKUP($C1373,薬効分類マスタ!$A$2:$E$180,5,FALSE())),"")</f>
        <v/>
      </c>
      <c r="L1373" s="17"/>
      <c r="M1373" s="0" t="str">
        <f aca="false">IF($K1373="","",IF($L1373&lt;&gt;"",$L1373,VLOOKUP($C1373,薬効分類マスタ!$A$2:$F$180,6,FALSE())))</f>
        <v/>
      </c>
      <c r="N1373" s="0" t="str">
        <f aca="false">ASC(G1373)</f>
        <v>ﾌﾟﾚｶﾞﾊﾞﾘﾝOD錠150mg｢ﾌｪﾙｾﾞﾝ｣</v>
      </c>
      <c r="O1373" s="0" t="str">
        <f aca="false">ASC(E1373)</f>
        <v>ﾌﾟﾚｶﾞﾊﾞﾘﾝ</v>
      </c>
      <c r="P1373" s="16" t="n">
        <f aca="false">N(P1372)+IF($C1373=検索!$B$49,1,0)</f>
        <v>0</v>
      </c>
    </row>
    <row r="1374" customFormat="false" ht="15" hidden="false" customHeight="false" outlineLevel="0" collapsed="false">
      <c r="A1374" s="16" t="s">
        <v>221</v>
      </c>
      <c r="B1374" s="0" t="s">
        <v>3328</v>
      </c>
      <c r="C1374" s="0" t="n">
        <v>119</v>
      </c>
      <c r="D1374" s="0" t="str">
        <f aca="false">IFERROR(VLOOKUP($C1374,薬効分類マスタ!$A$2:$B$180,2,FALSE()),"未登録")</f>
        <v>その他の中枢神経系用薬</v>
      </c>
      <c r="E1374" s="16" t="s">
        <v>3238</v>
      </c>
      <c r="F1374" s="16" t="s">
        <v>1338</v>
      </c>
      <c r="G1374" s="16" t="s">
        <v>3329</v>
      </c>
      <c r="H1374" s="16" t="s">
        <v>1286</v>
      </c>
      <c r="I1374" s="0" t="n">
        <v>29</v>
      </c>
      <c r="J1374" s="16" t="s">
        <v>239</v>
      </c>
      <c r="K1374" s="0" t="str">
        <f aca="false">IFERROR(IF(VLOOKUP($C1374,薬効分類マスタ!$A$2:$E$180,5,FALSE())=0,"",VLOOKUP($C1374,薬効分類マスタ!$A$2:$E$180,5,FALSE())),"")</f>
        <v/>
      </c>
      <c r="L1374" s="17"/>
      <c r="M1374" s="0" t="str">
        <f aca="false">IF($K1374="","",IF($L1374&lt;&gt;"",$L1374,VLOOKUP($C1374,薬効分類マスタ!$A$2:$F$180,6,FALSE())))</f>
        <v/>
      </c>
      <c r="N1374" s="0" t="str">
        <f aca="false">ASC(G1374)</f>
        <v>ﾌﾟﾚｶﾞﾊﾞﾘﾝOD錠150mg｢三笠｣</v>
      </c>
      <c r="O1374" s="0" t="str">
        <f aca="false">ASC(E1374)</f>
        <v>ﾌﾟﾚｶﾞﾊﾞﾘﾝ</v>
      </c>
      <c r="P1374" s="16" t="n">
        <f aca="false">N(P1373)+IF($C1374=検索!$B$49,1,0)</f>
        <v>0</v>
      </c>
    </row>
    <row r="1375" customFormat="false" ht="15" hidden="false" customHeight="false" outlineLevel="0" collapsed="false">
      <c r="A1375" s="16" t="s">
        <v>221</v>
      </c>
      <c r="B1375" s="0" t="s">
        <v>3330</v>
      </c>
      <c r="C1375" s="0" t="n">
        <v>119</v>
      </c>
      <c r="D1375" s="0" t="str">
        <f aca="false">IFERROR(VLOOKUP($C1375,薬効分類マスタ!$A$2:$B$180,2,FALSE()),"未登録")</f>
        <v>その他の中枢神経系用薬</v>
      </c>
      <c r="E1375" s="16" t="s">
        <v>3238</v>
      </c>
      <c r="F1375" s="16" t="s">
        <v>1338</v>
      </c>
      <c r="G1375" s="16" t="s">
        <v>3331</v>
      </c>
      <c r="H1375" s="16" t="s">
        <v>606</v>
      </c>
      <c r="I1375" s="0" t="n">
        <v>22.1</v>
      </c>
      <c r="J1375" s="16" t="s">
        <v>239</v>
      </c>
      <c r="K1375" s="0" t="str">
        <f aca="false">IFERROR(IF(VLOOKUP($C1375,薬効分類マスタ!$A$2:$E$180,5,FALSE())=0,"",VLOOKUP($C1375,薬効分類マスタ!$A$2:$E$180,5,FALSE())),"")</f>
        <v/>
      </c>
      <c r="L1375" s="17"/>
      <c r="M1375" s="0" t="str">
        <f aca="false">IF($K1375="","",IF($L1375&lt;&gt;"",$L1375,VLOOKUP($C1375,薬効分類マスタ!$A$2:$F$180,6,FALSE())))</f>
        <v/>
      </c>
      <c r="N1375" s="0" t="str">
        <f aca="false">ASC(G1375)</f>
        <v>ﾌﾟﾚｶﾞﾊﾞﾘﾝOD錠150mg｢明治｣</v>
      </c>
      <c r="O1375" s="0" t="str">
        <f aca="false">ASC(E1375)</f>
        <v>ﾌﾟﾚｶﾞﾊﾞﾘﾝ</v>
      </c>
      <c r="P1375" s="16" t="n">
        <f aca="false">N(P1374)+IF($C1375=検索!$B$49,1,0)</f>
        <v>0</v>
      </c>
    </row>
    <row r="1376" customFormat="false" ht="15" hidden="false" customHeight="false" outlineLevel="0" collapsed="false">
      <c r="A1376" s="16" t="s">
        <v>221</v>
      </c>
      <c r="B1376" s="0" t="s">
        <v>3332</v>
      </c>
      <c r="C1376" s="0" t="n">
        <v>119</v>
      </c>
      <c r="D1376" s="0" t="str">
        <f aca="false">IFERROR(VLOOKUP($C1376,薬効分類マスタ!$A$2:$B$180,2,FALSE()),"未登録")</f>
        <v>その他の中枢神経系用薬</v>
      </c>
      <c r="E1376" s="16" t="s">
        <v>3238</v>
      </c>
      <c r="F1376" s="16" t="s">
        <v>1338</v>
      </c>
      <c r="G1376" s="16" t="s">
        <v>3333</v>
      </c>
      <c r="H1376" s="16" t="s">
        <v>950</v>
      </c>
      <c r="I1376" s="0" t="n">
        <v>22.1</v>
      </c>
      <c r="J1376" s="16" t="s">
        <v>239</v>
      </c>
      <c r="K1376" s="0" t="str">
        <f aca="false">IFERROR(IF(VLOOKUP($C1376,薬効分類マスタ!$A$2:$E$180,5,FALSE())=0,"",VLOOKUP($C1376,薬効分類マスタ!$A$2:$E$180,5,FALSE())),"")</f>
        <v/>
      </c>
      <c r="L1376" s="17"/>
      <c r="M1376" s="0" t="str">
        <f aca="false">IF($K1376="","",IF($L1376&lt;&gt;"",$L1376,VLOOKUP($C1376,薬効分類マスタ!$A$2:$F$180,6,FALSE())))</f>
        <v/>
      </c>
      <c r="N1376" s="0" t="str">
        <f aca="false">ASC(G1376)</f>
        <v>ﾌﾟﾚｶﾞﾊﾞﾘﾝOD錠150mg｢VTRS｣</v>
      </c>
      <c r="O1376" s="0" t="str">
        <f aca="false">ASC(E1376)</f>
        <v>ﾌﾟﾚｶﾞﾊﾞﾘﾝ</v>
      </c>
      <c r="P1376" s="16" t="n">
        <f aca="false">N(P1375)+IF($C1376=検索!$B$49,1,0)</f>
        <v>0</v>
      </c>
    </row>
    <row r="1377" customFormat="false" ht="15" hidden="false" customHeight="false" outlineLevel="0" collapsed="false">
      <c r="A1377" s="16" t="s">
        <v>221</v>
      </c>
      <c r="B1377" s="0" t="s">
        <v>3334</v>
      </c>
      <c r="C1377" s="0" t="n">
        <v>119</v>
      </c>
      <c r="D1377" s="0" t="str">
        <f aca="false">IFERROR(VLOOKUP($C1377,薬効分類マスタ!$A$2:$B$180,2,FALSE()),"未登録")</f>
        <v>その他の中枢神経系用薬</v>
      </c>
      <c r="E1377" s="16" t="s">
        <v>3238</v>
      </c>
      <c r="F1377" s="16" t="s">
        <v>411</v>
      </c>
      <c r="G1377" s="16" t="s">
        <v>3335</v>
      </c>
      <c r="H1377" s="16" t="s">
        <v>574</v>
      </c>
      <c r="I1377" s="0" t="n">
        <v>11.1</v>
      </c>
      <c r="J1377" s="16" t="s">
        <v>239</v>
      </c>
      <c r="K1377" s="0" t="str">
        <f aca="false">IFERROR(IF(VLOOKUP($C1377,薬効分類マスタ!$A$2:$E$180,5,FALSE())=0,"",VLOOKUP($C1377,薬効分類マスタ!$A$2:$E$180,5,FALSE())),"")</f>
        <v/>
      </c>
      <c r="L1377" s="17"/>
      <c r="M1377" s="0" t="str">
        <f aca="false">IF($K1377="","",IF($L1377&lt;&gt;"",$L1377,VLOOKUP($C1377,薬効分類マスタ!$A$2:$F$180,6,FALSE())))</f>
        <v/>
      </c>
      <c r="N1377" s="0" t="str">
        <f aca="false">ASC(G1377)</f>
        <v>ﾌﾟﾚｶﾞﾊﾞﾘﾝOD錠50mg｢YD｣</v>
      </c>
      <c r="O1377" s="0" t="str">
        <f aca="false">ASC(E1377)</f>
        <v>ﾌﾟﾚｶﾞﾊﾞﾘﾝ</v>
      </c>
      <c r="P1377" s="16" t="n">
        <f aca="false">N(P1376)+IF($C1377=検索!$B$49,1,0)</f>
        <v>0</v>
      </c>
    </row>
    <row r="1378" customFormat="false" ht="15" hidden="false" customHeight="false" outlineLevel="0" collapsed="false">
      <c r="A1378" s="16" t="s">
        <v>221</v>
      </c>
      <c r="B1378" s="0" t="s">
        <v>3336</v>
      </c>
      <c r="C1378" s="0" t="n">
        <v>119</v>
      </c>
      <c r="D1378" s="0" t="str">
        <f aca="false">IFERROR(VLOOKUP($C1378,薬効分類マスタ!$A$2:$B$180,2,FALSE()),"未登録")</f>
        <v>その他の中枢神経系用薬</v>
      </c>
      <c r="E1378" s="16" t="s">
        <v>3238</v>
      </c>
      <c r="F1378" s="16" t="s">
        <v>411</v>
      </c>
      <c r="G1378" s="16" t="s">
        <v>3337</v>
      </c>
      <c r="H1378" s="16" t="s">
        <v>1309</v>
      </c>
      <c r="I1378" s="0" t="n">
        <v>11.1</v>
      </c>
      <c r="J1378" s="16" t="s">
        <v>239</v>
      </c>
      <c r="K1378" s="0" t="str">
        <f aca="false">IFERROR(IF(VLOOKUP($C1378,薬効分類マスタ!$A$2:$E$180,5,FALSE())=0,"",VLOOKUP($C1378,薬効分類マスタ!$A$2:$E$180,5,FALSE())),"")</f>
        <v/>
      </c>
      <c r="L1378" s="17"/>
      <c r="M1378" s="0" t="str">
        <f aca="false">IF($K1378="","",IF($L1378&lt;&gt;"",$L1378,VLOOKUP($C1378,薬効分類マスタ!$A$2:$F$180,6,FALSE())))</f>
        <v/>
      </c>
      <c r="N1378" s="0" t="str">
        <f aca="false">ASC(G1378)</f>
        <v>ﾌﾟﾚｶﾞﾊﾞﾘﾝOD錠50mg｢武田ﾃﾊﾞ｣</v>
      </c>
      <c r="O1378" s="0" t="str">
        <f aca="false">ASC(E1378)</f>
        <v>ﾌﾟﾚｶﾞﾊﾞﾘﾝ</v>
      </c>
      <c r="P1378" s="16" t="n">
        <f aca="false">N(P1377)+IF($C1378=検索!$B$49,1,0)</f>
        <v>0</v>
      </c>
    </row>
    <row r="1379" customFormat="false" ht="15" hidden="false" customHeight="false" outlineLevel="0" collapsed="false">
      <c r="A1379" s="16" t="s">
        <v>221</v>
      </c>
      <c r="B1379" s="0" t="s">
        <v>3338</v>
      </c>
      <c r="C1379" s="0" t="n">
        <v>119</v>
      </c>
      <c r="D1379" s="0" t="str">
        <f aca="false">IFERROR(VLOOKUP($C1379,薬効分類マスタ!$A$2:$B$180,2,FALSE()),"未登録")</f>
        <v>その他の中枢神経系用薬</v>
      </c>
      <c r="E1379" s="16" t="s">
        <v>3238</v>
      </c>
      <c r="F1379" s="16" t="s">
        <v>411</v>
      </c>
      <c r="G1379" s="16" t="s">
        <v>3339</v>
      </c>
      <c r="H1379" s="16" t="s">
        <v>536</v>
      </c>
      <c r="I1379" s="0" t="n">
        <v>11.1</v>
      </c>
      <c r="J1379" s="16" t="s">
        <v>239</v>
      </c>
      <c r="K1379" s="0" t="str">
        <f aca="false">IFERROR(IF(VLOOKUP($C1379,薬効分類マスタ!$A$2:$E$180,5,FALSE())=0,"",VLOOKUP($C1379,薬効分類マスタ!$A$2:$E$180,5,FALSE())),"")</f>
        <v/>
      </c>
      <c r="L1379" s="17"/>
      <c r="M1379" s="0" t="str">
        <f aca="false">IF($K1379="","",IF($L1379&lt;&gt;"",$L1379,VLOOKUP($C1379,薬効分類マスタ!$A$2:$F$180,6,FALSE())))</f>
        <v/>
      </c>
      <c r="N1379" s="0" t="str">
        <f aca="false">ASC(G1379)</f>
        <v>ﾌﾟﾚｶﾞﾊﾞﾘﾝOD錠50mg｢日医工｣</v>
      </c>
      <c r="O1379" s="0" t="str">
        <f aca="false">ASC(E1379)</f>
        <v>ﾌﾟﾚｶﾞﾊﾞﾘﾝ</v>
      </c>
      <c r="P1379" s="16" t="n">
        <f aca="false">N(P1378)+IF($C1379=検索!$B$49,1,0)</f>
        <v>0</v>
      </c>
    </row>
    <row r="1380" customFormat="false" ht="15" hidden="false" customHeight="false" outlineLevel="0" collapsed="false">
      <c r="A1380" s="16" t="s">
        <v>221</v>
      </c>
      <c r="B1380" s="0" t="s">
        <v>3340</v>
      </c>
      <c r="C1380" s="0" t="n">
        <v>119</v>
      </c>
      <c r="D1380" s="0" t="str">
        <f aca="false">IFERROR(VLOOKUP($C1380,薬効分類マスタ!$A$2:$B$180,2,FALSE()),"未登録")</f>
        <v>その他の中枢神経系用薬</v>
      </c>
      <c r="E1380" s="16" t="s">
        <v>3238</v>
      </c>
      <c r="F1380" s="16" t="s">
        <v>411</v>
      </c>
      <c r="G1380" s="16" t="s">
        <v>3341</v>
      </c>
      <c r="H1380" s="16" t="s">
        <v>1286</v>
      </c>
      <c r="I1380" s="0" t="n">
        <v>11.1</v>
      </c>
      <c r="J1380" s="16" t="s">
        <v>239</v>
      </c>
      <c r="K1380" s="0" t="str">
        <f aca="false">IFERROR(IF(VLOOKUP($C1380,薬効分類マスタ!$A$2:$E$180,5,FALSE())=0,"",VLOOKUP($C1380,薬効分類マスタ!$A$2:$E$180,5,FALSE())),"")</f>
        <v/>
      </c>
      <c r="L1380" s="17"/>
      <c r="M1380" s="0" t="str">
        <f aca="false">IF($K1380="","",IF($L1380&lt;&gt;"",$L1380,VLOOKUP($C1380,薬効分類マスタ!$A$2:$F$180,6,FALSE())))</f>
        <v/>
      </c>
      <c r="N1380" s="0" t="str">
        <f aca="false">ASC(G1380)</f>
        <v>ﾌﾟﾚｶﾞﾊﾞﾘﾝOD錠50mg｢三笠｣</v>
      </c>
      <c r="O1380" s="0" t="str">
        <f aca="false">ASC(E1380)</f>
        <v>ﾌﾟﾚｶﾞﾊﾞﾘﾝ</v>
      </c>
      <c r="P1380" s="16" t="n">
        <f aca="false">N(P1379)+IF($C1380=検索!$B$49,1,0)</f>
        <v>0</v>
      </c>
    </row>
    <row r="1381" customFormat="false" ht="15" hidden="false" customHeight="false" outlineLevel="0" collapsed="false">
      <c r="A1381" s="16" t="s">
        <v>221</v>
      </c>
      <c r="B1381" s="0" t="s">
        <v>3342</v>
      </c>
      <c r="C1381" s="0" t="n">
        <v>119</v>
      </c>
      <c r="D1381" s="0" t="str">
        <f aca="false">IFERROR(VLOOKUP($C1381,薬効分類マスタ!$A$2:$B$180,2,FALSE()),"未登録")</f>
        <v>その他の中枢神経系用薬</v>
      </c>
      <c r="E1381" s="16" t="s">
        <v>3238</v>
      </c>
      <c r="F1381" s="16" t="s">
        <v>1116</v>
      </c>
      <c r="G1381" s="16" t="s">
        <v>3343</v>
      </c>
      <c r="H1381" s="16" t="s">
        <v>325</v>
      </c>
      <c r="I1381" s="0" t="n">
        <v>23.7</v>
      </c>
      <c r="J1381" s="16" t="s">
        <v>232</v>
      </c>
      <c r="K1381" s="0" t="str">
        <f aca="false">IFERROR(IF(VLOOKUP($C1381,薬効分類マスタ!$A$2:$E$180,5,FALSE())=0,"",VLOOKUP($C1381,薬効分類マスタ!$A$2:$E$180,5,FALSE())),"")</f>
        <v/>
      </c>
      <c r="L1381" s="17"/>
      <c r="M1381" s="0" t="str">
        <f aca="false">IF($K1381="","",IF($L1381&lt;&gt;"",$L1381,VLOOKUP($C1381,薬効分類マスタ!$A$2:$F$180,6,FALSE())))</f>
        <v/>
      </c>
      <c r="N1381" s="0" t="str">
        <f aca="false">ASC(G1381)</f>
        <v>ﾘﾘｶｶﾌﾟｾﾙ25mg</v>
      </c>
      <c r="O1381" s="0" t="str">
        <f aca="false">ASC(E1381)</f>
        <v>ﾌﾟﾚｶﾞﾊﾞﾘﾝ</v>
      </c>
      <c r="P1381" s="16" t="n">
        <f aca="false">N(P1380)+IF($C1381=検索!$B$49,1,0)</f>
        <v>0</v>
      </c>
    </row>
    <row r="1382" customFormat="false" ht="15" hidden="false" customHeight="false" outlineLevel="0" collapsed="false">
      <c r="A1382" s="16" t="s">
        <v>221</v>
      </c>
      <c r="B1382" s="0" t="s">
        <v>3344</v>
      </c>
      <c r="C1382" s="0" t="n">
        <v>119</v>
      </c>
      <c r="D1382" s="0" t="str">
        <f aca="false">IFERROR(VLOOKUP($C1382,薬効分類マスタ!$A$2:$B$180,2,FALSE()),"未登録")</f>
        <v>その他の中枢神経系用薬</v>
      </c>
      <c r="E1382" s="16" t="s">
        <v>3238</v>
      </c>
      <c r="F1382" s="16" t="s">
        <v>1116</v>
      </c>
      <c r="G1382" s="16" t="s">
        <v>3345</v>
      </c>
      <c r="H1382" s="16" t="s">
        <v>385</v>
      </c>
      <c r="I1382" s="0" t="n">
        <v>10.2</v>
      </c>
      <c r="J1382" s="16" t="s">
        <v>239</v>
      </c>
      <c r="K1382" s="0" t="str">
        <f aca="false">IFERROR(IF(VLOOKUP($C1382,薬効分類マスタ!$A$2:$E$180,5,FALSE())=0,"",VLOOKUP($C1382,薬効分類マスタ!$A$2:$E$180,5,FALSE())),"")</f>
        <v/>
      </c>
      <c r="L1382" s="17"/>
      <c r="M1382" s="0" t="str">
        <f aca="false">IF($K1382="","",IF($L1382&lt;&gt;"",$L1382,VLOOKUP($C1382,薬効分類マスタ!$A$2:$F$180,6,FALSE())))</f>
        <v/>
      </c>
      <c r="N1382" s="0" t="str">
        <f aca="false">ASC(G1382)</f>
        <v>ﾌﾟﾚｶﾞﾊﾞﾘﾝｶﾌﾟｾﾙ25mg｢ｻﾜｲ｣</v>
      </c>
      <c r="O1382" s="0" t="str">
        <f aca="false">ASC(E1382)</f>
        <v>ﾌﾟﾚｶﾞﾊﾞﾘﾝ</v>
      </c>
      <c r="P1382" s="16" t="n">
        <f aca="false">N(P1381)+IF($C1382=検索!$B$49,1,0)</f>
        <v>0</v>
      </c>
    </row>
    <row r="1383" customFormat="false" ht="15" hidden="false" customHeight="false" outlineLevel="0" collapsed="false">
      <c r="A1383" s="16" t="s">
        <v>221</v>
      </c>
      <c r="B1383" s="0" t="s">
        <v>3346</v>
      </c>
      <c r="C1383" s="0" t="n">
        <v>119</v>
      </c>
      <c r="D1383" s="0" t="str">
        <f aca="false">IFERROR(VLOOKUP($C1383,薬効分類マスタ!$A$2:$B$180,2,FALSE()),"未登録")</f>
        <v>その他の中枢神経系用薬</v>
      </c>
      <c r="E1383" s="16" t="s">
        <v>3238</v>
      </c>
      <c r="F1383" s="16" t="s">
        <v>1116</v>
      </c>
      <c r="G1383" s="16" t="s">
        <v>3347</v>
      </c>
      <c r="H1383" s="16" t="s">
        <v>533</v>
      </c>
      <c r="I1383" s="0" t="n">
        <v>10.2</v>
      </c>
      <c r="J1383" s="16" t="s">
        <v>239</v>
      </c>
      <c r="K1383" s="0" t="str">
        <f aca="false">IFERROR(IF(VLOOKUP($C1383,薬効分類マスタ!$A$2:$E$180,5,FALSE())=0,"",VLOOKUP($C1383,薬効分類マスタ!$A$2:$E$180,5,FALSE())),"")</f>
        <v/>
      </c>
      <c r="L1383" s="17"/>
      <c r="M1383" s="0" t="str">
        <f aca="false">IF($K1383="","",IF($L1383&lt;&gt;"",$L1383,VLOOKUP($C1383,薬効分類マスタ!$A$2:$F$180,6,FALSE())))</f>
        <v/>
      </c>
      <c r="N1383" s="0" t="str">
        <f aca="false">ASC(G1383)</f>
        <v>ﾌﾟﾚｶﾞﾊﾞﾘﾝｶﾌﾟｾﾙ25mg｢ﾄｰﾜ｣</v>
      </c>
      <c r="O1383" s="0" t="str">
        <f aca="false">ASC(E1383)</f>
        <v>ﾌﾟﾚｶﾞﾊﾞﾘﾝ</v>
      </c>
      <c r="P1383" s="16" t="n">
        <f aca="false">N(P1382)+IF($C1383=検索!$B$49,1,0)</f>
        <v>0</v>
      </c>
    </row>
    <row r="1384" customFormat="false" ht="15" hidden="false" customHeight="false" outlineLevel="0" collapsed="false">
      <c r="A1384" s="16" t="s">
        <v>221</v>
      </c>
      <c r="B1384" s="0" t="s">
        <v>3348</v>
      </c>
      <c r="C1384" s="0" t="n">
        <v>119</v>
      </c>
      <c r="D1384" s="0" t="str">
        <f aca="false">IFERROR(VLOOKUP($C1384,薬効分類マスタ!$A$2:$B$180,2,FALSE()),"未登録")</f>
        <v>その他の中枢神経系用薬</v>
      </c>
      <c r="E1384" s="16" t="s">
        <v>3238</v>
      </c>
      <c r="F1384" s="16" t="s">
        <v>1116</v>
      </c>
      <c r="G1384" s="16" t="s">
        <v>3349</v>
      </c>
      <c r="H1384" s="16" t="s">
        <v>536</v>
      </c>
      <c r="I1384" s="0" t="n">
        <v>10.2</v>
      </c>
      <c r="J1384" s="16" t="s">
        <v>239</v>
      </c>
      <c r="K1384" s="0" t="str">
        <f aca="false">IFERROR(IF(VLOOKUP($C1384,薬効分類マスタ!$A$2:$E$180,5,FALSE())=0,"",VLOOKUP($C1384,薬効分類マスタ!$A$2:$E$180,5,FALSE())),"")</f>
        <v/>
      </c>
      <c r="L1384" s="17"/>
      <c r="M1384" s="0" t="str">
        <f aca="false">IF($K1384="","",IF($L1384&lt;&gt;"",$L1384,VLOOKUP($C1384,薬効分類マスタ!$A$2:$F$180,6,FALSE())))</f>
        <v/>
      </c>
      <c r="N1384" s="0" t="str">
        <f aca="false">ASC(G1384)</f>
        <v>ﾌﾟﾚｶﾞﾊﾞﾘﾝｶﾌﾟｾﾙ25mg｢日医工｣</v>
      </c>
      <c r="O1384" s="0" t="str">
        <f aca="false">ASC(E1384)</f>
        <v>ﾌﾟﾚｶﾞﾊﾞﾘﾝ</v>
      </c>
      <c r="P1384" s="16" t="n">
        <f aca="false">N(P1383)+IF($C1384=検索!$B$49,1,0)</f>
        <v>0</v>
      </c>
    </row>
    <row r="1385" customFormat="false" ht="15" hidden="false" customHeight="false" outlineLevel="0" collapsed="false">
      <c r="A1385" s="16" t="s">
        <v>221</v>
      </c>
      <c r="B1385" s="0" t="s">
        <v>3350</v>
      </c>
      <c r="C1385" s="0" t="n">
        <v>119</v>
      </c>
      <c r="D1385" s="0" t="str">
        <f aca="false">IFERROR(VLOOKUP($C1385,薬効分類マスタ!$A$2:$B$180,2,FALSE()),"未登録")</f>
        <v>その他の中枢神経系用薬</v>
      </c>
      <c r="E1385" s="16" t="s">
        <v>3238</v>
      </c>
      <c r="F1385" s="16" t="s">
        <v>2883</v>
      </c>
      <c r="G1385" s="16" t="s">
        <v>3351</v>
      </c>
      <c r="H1385" s="16" t="s">
        <v>325</v>
      </c>
      <c r="I1385" s="0" t="n">
        <v>38.4</v>
      </c>
      <c r="J1385" s="16" t="s">
        <v>232</v>
      </c>
      <c r="K1385" s="0" t="str">
        <f aca="false">IFERROR(IF(VLOOKUP($C1385,薬効分類マスタ!$A$2:$E$180,5,FALSE())=0,"",VLOOKUP($C1385,薬効分類マスタ!$A$2:$E$180,5,FALSE())),"")</f>
        <v/>
      </c>
      <c r="L1385" s="17"/>
      <c r="M1385" s="0" t="str">
        <f aca="false">IF($K1385="","",IF($L1385&lt;&gt;"",$L1385,VLOOKUP($C1385,薬効分類マスタ!$A$2:$F$180,6,FALSE())))</f>
        <v/>
      </c>
      <c r="N1385" s="0" t="str">
        <f aca="false">ASC(G1385)</f>
        <v>ﾘﾘｶｶﾌﾟｾﾙ75mg</v>
      </c>
      <c r="O1385" s="0" t="str">
        <f aca="false">ASC(E1385)</f>
        <v>ﾌﾟﾚｶﾞﾊﾞﾘﾝ</v>
      </c>
      <c r="P1385" s="16" t="n">
        <f aca="false">N(P1384)+IF($C1385=検索!$B$49,1,0)</f>
        <v>0</v>
      </c>
    </row>
    <row r="1386" customFormat="false" ht="15" hidden="false" customHeight="false" outlineLevel="0" collapsed="false">
      <c r="A1386" s="16" t="s">
        <v>221</v>
      </c>
      <c r="B1386" s="0" t="s">
        <v>3352</v>
      </c>
      <c r="C1386" s="0" t="n">
        <v>119</v>
      </c>
      <c r="D1386" s="0" t="str">
        <f aca="false">IFERROR(VLOOKUP($C1386,薬効分類マスタ!$A$2:$B$180,2,FALSE()),"未登録")</f>
        <v>その他の中枢神経系用薬</v>
      </c>
      <c r="E1386" s="16" t="s">
        <v>3238</v>
      </c>
      <c r="F1386" s="16" t="s">
        <v>2883</v>
      </c>
      <c r="G1386" s="16" t="s">
        <v>3353</v>
      </c>
      <c r="H1386" s="16" t="s">
        <v>385</v>
      </c>
      <c r="I1386" s="0" t="n">
        <v>16.1</v>
      </c>
      <c r="J1386" s="16" t="s">
        <v>239</v>
      </c>
      <c r="K1386" s="0" t="str">
        <f aca="false">IFERROR(IF(VLOOKUP($C1386,薬効分類マスタ!$A$2:$E$180,5,FALSE())=0,"",VLOOKUP($C1386,薬効分類マスタ!$A$2:$E$180,5,FALSE())),"")</f>
        <v/>
      </c>
      <c r="L1386" s="17"/>
      <c r="M1386" s="0" t="str">
        <f aca="false">IF($K1386="","",IF($L1386&lt;&gt;"",$L1386,VLOOKUP($C1386,薬効分類マスタ!$A$2:$F$180,6,FALSE())))</f>
        <v/>
      </c>
      <c r="N1386" s="0" t="str">
        <f aca="false">ASC(G1386)</f>
        <v>ﾌﾟﾚｶﾞﾊﾞﾘﾝｶﾌﾟｾﾙ75mg｢ｻﾜｲ｣</v>
      </c>
      <c r="O1386" s="0" t="str">
        <f aca="false">ASC(E1386)</f>
        <v>ﾌﾟﾚｶﾞﾊﾞﾘﾝ</v>
      </c>
      <c r="P1386" s="16" t="n">
        <f aca="false">N(P1385)+IF($C1386=検索!$B$49,1,0)</f>
        <v>0</v>
      </c>
    </row>
    <row r="1387" customFormat="false" ht="15" hidden="false" customHeight="false" outlineLevel="0" collapsed="false">
      <c r="A1387" s="16" t="s">
        <v>221</v>
      </c>
      <c r="B1387" s="0" t="s">
        <v>3354</v>
      </c>
      <c r="C1387" s="0" t="n">
        <v>119</v>
      </c>
      <c r="D1387" s="0" t="str">
        <f aca="false">IFERROR(VLOOKUP($C1387,薬効分類マスタ!$A$2:$B$180,2,FALSE()),"未登録")</f>
        <v>その他の中枢神経系用薬</v>
      </c>
      <c r="E1387" s="16" t="s">
        <v>3238</v>
      </c>
      <c r="F1387" s="16" t="s">
        <v>2883</v>
      </c>
      <c r="G1387" s="16" t="s">
        <v>3355</v>
      </c>
      <c r="H1387" s="16" t="s">
        <v>533</v>
      </c>
      <c r="I1387" s="0" t="n">
        <v>16.1</v>
      </c>
      <c r="J1387" s="16" t="s">
        <v>239</v>
      </c>
      <c r="K1387" s="0" t="str">
        <f aca="false">IFERROR(IF(VLOOKUP($C1387,薬効分類マスタ!$A$2:$E$180,5,FALSE())=0,"",VLOOKUP($C1387,薬効分類マスタ!$A$2:$E$180,5,FALSE())),"")</f>
        <v/>
      </c>
      <c r="L1387" s="17"/>
      <c r="M1387" s="0" t="str">
        <f aca="false">IF($K1387="","",IF($L1387&lt;&gt;"",$L1387,VLOOKUP($C1387,薬効分類マスタ!$A$2:$F$180,6,FALSE())))</f>
        <v/>
      </c>
      <c r="N1387" s="0" t="str">
        <f aca="false">ASC(G1387)</f>
        <v>ﾌﾟﾚｶﾞﾊﾞﾘﾝｶﾌﾟｾﾙ75mg｢ﾄｰﾜ｣</v>
      </c>
      <c r="O1387" s="0" t="str">
        <f aca="false">ASC(E1387)</f>
        <v>ﾌﾟﾚｶﾞﾊﾞﾘﾝ</v>
      </c>
      <c r="P1387" s="16" t="n">
        <f aca="false">N(P1386)+IF($C1387=検索!$B$49,1,0)</f>
        <v>0</v>
      </c>
    </row>
    <row r="1388" customFormat="false" ht="15" hidden="false" customHeight="false" outlineLevel="0" collapsed="false">
      <c r="A1388" s="16" t="s">
        <v>221</v>
      </c>
      <c r="B1388" s="0" t="s">
        <v>3356</v>
      </c>
      <c r="C1388" s="0" t="n">
        <v>119</v>
      </c>
      <c r="D1388" s="0" t="str">
        <f aca="false">IFERROR(VLOOKUP($C1388,薬効分類マスタ!$A$2:$B$180,2,FALSE()),"未登録")</f>
        <v>その他の中枢神経系用薬</v>
      </c>
      <c r="E1388" s="16" t="s">
        <v>3238</v>
      </c>
      <c r="F1388" s="16" t="s">
        <v>2883</v>
      </c>
      <c r="G1388" s="16" t="s">
        <v>3357</v>
      </c>
      <c r="H1388" s="16" t="s">
        <v>536</v>
      </c>
      <c r="I1388" s="0" t="n">
        <v>16.1</v>
      </c>
      <c r="J1388" s="16" t="s">
        <v>239</v>
      </c>
      <c r="K1388" s="0" t="str">
        <f aca="false">IFERROR(IF(VLOOKUP($C1388,薬効分類マスタ!$A$2:$E$180,5,FALSE())=0,"",VLOOKUP($C1388,薬効分類マスタ!$A$2:$E$180,5,FALSE())),"")</f>
        <v/>
      </c>
      <c r="L1388" s="17"/>
      <c r="M1388" s="0" t="str">
        <f aca="false">IF($K1388="","",IF($L1388&lt;&gt;"",$L1388,VLOOKUP($C1388,薬効分類マスタ!$A$2:$F$180,6,FALSE())))</f>
        <v/>
      </c>
      <c r="N1388" s="0" t="str">
        <f aca="false">ASC(G1388)</f>
        <v>ﾌﾟﾚｶﾞﾊﾞﾘﾝｶﾌﾟｾﾙ75mg｢日医工｣</v>
      </c>
      <c r="O1388" s="0" t="str">
        <f aca="false">ASC(E1388)</f>
        <v>ﾌﾟﾚｶﾞﾊﾞﾘﾝ</v>
      </c>
      <c r="P1388" s="16" t="n">
        <f aca="false">N(P1387)+IF($C1388=検索!$B$49,1,0)</f>
        <v>0</v>
      </c>
    </row>
    <row r="1389" customFormat="false" ht="15" hidden="false" customHeight="false" outlineLevel="0" collapsed="false">
      <c r="A1389" s="16" t="s">
        <v>221</v>
      </c>
      <c r="B1389" s="0" t="s">
        <v>3358</v>
      </c>
      <c r="C1389" s="0" t="n">
        <v>119</v>
      </c>
      <c r="D1389" s="0" t="str">
        <f aca="false">IFERROR(VLOOKUP($C1389,薬効分類マスタ!$A$2:$B$180,2,FALSE()),"未登録")</f>
        <v>その他の中枢神経系用薬</v>
      </c>
      <c r="E1389" s="16" t="s">
        <v>3238</v>
      </c>
      <c r="F1389" s="16" t="s">
        <v>3359</v>
      </c>
      <c r="G1389" s="16" t="s">
        <v>3360</v>
      </c>
      <c r="H1389" s="16" t="s">
        <v>325</v>
      </c>
      <c r="I1389" s="0" t="n">
        <v>53.2</v>
      </c>
      <c r="J1389" s="16" t="s">
        <v>232</v>
      </c>
      <c r="K1389" s="0" t="str">
        <f aca="false">IFERROR(IF(VLOOKUP($C1389,薬効分類マスタ!$A$2:$E$180,5,FALSE())=0,"",VLOOKUP($C1389,薬効分類マスタ!$A$2:$E$180,5,FALSE())),"")</f>
        <v/>
      </c>
      <c r="L1389" s="17"/>
      <c r="M1389" s="0" t="str">
        <f aca="false">IF($K1389="","",IF($L1389&lt;&gt;"",$L1389,VLOOKUP($C1389,薬効分類マスタ!$A$2:$F$180,6,FALSE())))</f>
        <v/>
      </c>
      <c r="N1389" s="0" t="str">
        <f aca="false">ASC(G1389)</f>
        <v>ﾘﾘｶｶﾌﾟｾﾙ150mg</v>
      </c>
      <c r="O1389" s="0" t="str">
        <f aca="false">ASC(E1389)</f>
        <v>ﾌﾟﾚｶﾞﾊﾞﾘﾝ</v>
      </c>
      <c r="P1389" s="16" t="n">
        <f aca="false">N(P1388)+IF($C1389=検索!$B$49,1,0)</f>
        <v>0</v>
      </c>
    </row>
    <row r="1390" customFormat="false" ht="15" hidden="false" customHeight="false" outlineLevel="0" collapsed="false">
      <c r="A1390" s="16" t="s">
        <v>221</v>
      </c>
      <c r="B1390" s="0" t="s">
        <v>3361</v>
      </c>
      <c r="C1390" s="0" t="n">
        <v>119</v>
      </c>
      <c r="D1390" s="0" t="str">
        <f aca="false">IFERROR(VLOOKUP($C1390,薬効分類マスタ!$A$2:$B$180,2,FALSE()),"未登録")</f>
        <v>その他の中枢神経系用薬</v>
      </c>
      <c r="E1390" s="16" t="s">
        <v>3238</v>
      </c>
      <c r="F1390" s="16" t="s">
        <v>3359</v>
      </c>
      <c r="G1390" s="16" t="s">
        <v>3362</v>
      </c>
      <c r="H1390" s="16" t="s">
        <v>385</v>
      </c>
      <c r="I1390" s="0" t="n">
        <v>22.1</v>
      </c>
      <c r="J1390" s="16" t="s">
        <v>239</v>
      </c>
      <c r="K1390" s="0" t="str">
        <f aca="false">IFERROR(IF(VLOOKUP($C1390,薬効分類マスタ!$A$2:$E$180,5,FALSE())=0,"",VLOOKUP($C1390,薬効分類マスタ!$A$2:$E$180,5,FALSE())),"")</f>
        <v/>
      </c>
      <c r="L1390" s="17"/>
      <c r="M1390" s="0" t="str">
        <f aca="false">IF($K1390="","",IF($L1390&lt;&gt;"",$L1390,VLOOKUP($C1390,薬効分類マスタ!$A$2:$F$180,6,FALSE())))</f>
        <v/>
      </c>
      <c r="N1390" s="0" t="str">
        <f aca="false">ASC(G1390)</f>
        <v>ﾌﾟﾚｶﾞﾊﾞﾘﾝｶﾌﾟｾﾙ150mg｢ｻﾜｲ｣</v>
      </c>
      <c r="O1390" s="0" t="str">
        <f aca="false">ASC(E1390)</f>
        <v>ﾌﾟﾚｶﾞﾊﾞﾘﾝ</v>
      </c>
      <c r="P1390" s="16" t="n">
        <f aca="false">N(P1389)+IF($C1390=検索!$B$49,1,0)</f>
        <v>0</v>
      </c>
    </row>
    <row r="1391" customFormat="false" ht="15" hidden="false" customHeight="false" outlineLevel="0" collapsed="false">
      <c r="A1391" s="16" t="s">
        <v>221</v>
      </c>
      <c r="B1391" s="0" t="s">
        <v>3363</v>
      </c>
      <c r="C1391" s="0" t="n">
        <v>119</v>
      </c>
      <c r="D1391" s="0" t="str">
        <f aca="false">IFERROR(VLOOKUP($C1391,薬効分類マスタ!$A$2:$B$180,2,FALSE()),"未登録")</f>
        <v>その他の中枢神経系用薬</v>
      </c>
      <c r="E1391" s="16" t="s">
        <v>3238</v>
      </c>
      <c r="F1391" s="16" t="s">
        <v>3359</v>
      </c>
      <c r="G1391" s="16" t="s">
        <v>3364</v>
      </c>
      <c r="H1391" s="16" t="s">
        <v>533</v>
      </c>
      <c r="I1391" s="0" t="n">
        <v>22.1</v>
      </c>
      <c r="J1391" s="16" t="s">
        <v>239</v>
      </c>
      <c r="K1391" s="0" t="str">
        <f aca="false">IFERROR(IF(VLOOKUP($C1391,薬効分類マスタ!$A$2:$E$180,5,FALSE())=0,"",VLOOKUP($C1391,薬効分類マスタ!$A$2:$E$180,5,FALSE())),"")</f>
        <v/>
      </c>
      <c r="L1391" s="17"/>
      <c r="M1391" s="0" t="str">
        <f aca="false">IF($K1391="","",IF($L1391&lt;&gt;"",$L1391,VLOOKUP($C1391,薬効分類マスタ!$A$2:$F$180,6,FALSE())))</f>
        <v/>
      </c>
      <c r="N1391" s="0" t="str">
        <f aca="false">ASC(G1391)</f>
        <v>ﾌﾟﾚｶﾞﾊﾞﾘﾝｶﾌﾟｾﾙ150mg｢ﾄｰﾜ｣</v>
      </c>
      <c r="O1391" s="0" t="str">
        <f aca="false">ASC(E1391)</f>
        <v>ﾌﾟﾚｶﾞﾊﾞﾘﾝ</v>
      </c>
      <c r="P1391" s="16" t="n">
        <f aca="false">N(P1390)+IF($C1391=検索!$B$49,1,0)</f>
        <v>0</v>
      </c>
    </row>
    <row r="1392" customFormat="false" ht="15" hidden="false" customHeight="false" outlineLevel="0" collapsed="false">
      <c r="A1392" s="16" t="s">
        <v>221</v>
      </c>
      <c r="B1392" s="0" t="s">
        <v>3365</v>
      </c>
      <c r="C1392" s="0" t="n">
        <v>119</v>
      </c>
      <c r="D1392" s="0" t="str">
        <f aca="false">IFERROR(VLOOKUP($C1392,薬効分類マスタ!$A$2:$B$180,2,FALSE()),"未登録")</f>
        <v>その他の中枢神経系用薬</v>
      </c>
      <c r="E1392" s="16" t="s">
        <v>3238</v>
      </c>
      <c r="F1392" s="16" t="s">
        <v>3359</v>
      </c>
      <c r="G1392" s="16" t="s">
        <v>3366</v>
      </c>
      <c r="H1392" s="16" t="s">
        <v>536</v>
      </c>
      <c r="I1392" s="0" t="n">
        <v>22.1</v>
      </c>
      <c r="J1392" s="16" t="s">
        <v>239</v>
      </c>
      <c r="K1392" s="0" t="str">
        <f aca="false">IFERROR(IF(VLOOKUP($C1392,薬効分類マスタ!$A$2:$E$180,5,FALSE())=0,"",VLOOKUP($C1392,薬効分類マスタ!$A$2:$E$180,5,FALSE())),"")</f>
        <v/>
      </c>
      <c r="L1392" s="17"/>
      <c r="M1392" s="0" t="str">
        <f aca="false">IF($K1392="","",IF($L1392&lt;&gt;"",$L1392,VLOOKUP($C1392,薬効分類マスタ!$A$2:$F$180,6,FALSE())))</f>
        <v/>
      </c>
      <c r="N1392" s="0" t="str">
        <f aca="false">ASC(G1392)</f>
        <v>ﾌﾟﾚｶﾞﾊﾞﾘﾝｶﾌﾟｾﾙ150mg｢日医工｣</v>
      </c>
      <c r="O1392" s="0" t="str">
        <f aca="false">ASC(E1392)</f>
        <v>ﾌﾟﾚｶﾞﾊﾞﾘﾝ</v>
      </c>
      <c r="P1392" s="16" t="n">
        <f aca="false">N(P1391)+IF($C1392=検索!$B$49,1,0)</f>
        <v>0</v>
      </c>
    </row>
    <row r="1393" customFormat="false" ht="15" hidden="false" customHeight="false" outlineLevel="0" collapsed="false">
      <c r="A1393" s="16" t="s">
        <v>221</v>
      </c>
      <c r="B1393" s="0" t="s">
        <v>3367</v>
      </c>
      <c r="C1393" s="0" t="n">
        <v>119</v>
      </c>
      <c r="D1393" s="0" t="str">
        <f aca="false">IFERROR(VLOOKUP($C1393,薬効分類マスタ!$A$2:$B$180,2,FALSE()),"未登録")</f>
        <v>その他の中枢神経系用薬</v>
      </c>
      <c r="E1393" s="16" t="s">
        <v>3368</v>
      </c>
      <c r="F1393" s="16" t="s">
        <v>257</v>
      </c>
      <c r="G1393" s="16" t="s">
        <v>3369</v>
      </c>
      <c r="I1393" s="0" t="n">
        <v>9.7</v>
      </c>
      <c r="J1393" s="16" t="s">
        <v>239</v>
      </c>
      <c r="K1393" s="0" t="str">
        <f aca="false">IFERROR(IF(VLOOKUP($C1393,薬効分類マスタ!$A$2:$E$180,5,FALSE())=0,"",VLOOKUP($C1393,薬効分類マスタ!$A$2:$E$180,5,FALSE())),"")</f>
        <v/>
      </c>
      <c r="L1393" s="17"/>
      <c r="M1393" s="0" t="str">
        <f aca="false">IF($K1393="","",IF($L1393&lt;&gt;"",$L1393,VLOOKUP($C1393,薬効分類マスタ!$A$2:$F$180,6,FALSE())))</f>
        <v/>
      </c>
      <c r="N1393" s="0" t="str">
        <f aca="false">ASC(G1393)</f>
        <v>ﾒﾏﾝﾁﾝ塩酸塩5mg錠</v>
      </c>
      <c r="O1393" s="0" t="str">
        <f aca="false">ASC(E1393)</f>
        <v>ﾒﾏﾝﾁﾝ塩酸塩</v>
      </c>
      <c r="P1393" s="16" t="n">
        <f aca="false">N(P1392)+IF($C1393=検索!$B$49,1,0)</f>
        <v>0</v>
      </c>
    </row>
    <row r="1394" customFormat="false" ht="15" hidden="false" customHeight="false" outlineLevel="0" collapsed="false">
      <c r="A1394" s="16" t="s">
        <v>221</v>
      </c>
      <c r="B1394" s="0" t="s">
        <v>3370</v>
      </c>
      <c r="C1394" s="0" t="n">
        <v>119</v>
      </c>
      <c r="D1394" s="0" t="str">
        <f aca="false">IFERROR(VLOOKUP($C1394,薬効分類マスタ!$A$2:$B$180,2,FALSE()),"未登録")</f>
        <v>その他の中枢神経系用薬</v>
      </c>
      <c r="E1394" s="16" t="s">
        <v>3368</v>
      </c>
      <c r="F1394" s="16" t="s">
        <v>257</v>
      </c>
      <c r="G1394" s="16" t="s">
        <v>3371</v>
      </c>
      <c r="H1394" s="16" t="s">
        <v>1180</v>
      </c>
      <c r="I1394" s="0" t="n">
        <v>36.7</v>
      </c>
      <c r="J1394" s="16" t="s">
        <v>232</v>
      </c>
      <c r="K1394" s="0" t="str">
        <f aca="false">IFERROR(IF(VLOOKUP($C1394,薬効分類マスタ!$A$2:$E$180,5,FALSE())=0,"",VLOOKUP($C1394,薬効分類マスタ!$A$2:$E$180,5,FALSE())),"")</f>
        <v/>
      </c>
      <c r="L1394" s="17"/>
      <c r="M1394" s="0" t="str">
        <f aca="false">IF($K1394="","",IF($L1394&lt;&gt;"",$L1394,VLOOKUP($C1394,薬効分類マスタ!$A$2:$F$180,6,FALSE())))</f>
        <v/>
      </c>
      <c r="N1394" s="0" t="str">
        <f aca="false">ASC(G1394)</f>
        <v>ﾒﾏﾘｰ錠5mg</v>
      </c>
      <c r="O1394" s="0" t="str">
        <f aca="false">ASC(E1394)</f>
        <v>ﾒﾏﾝﾁﾝ塩酸塩</v>
      </c>
      <c r="P1394" s="16" t="n">
        <f aca="false">N(P1393)+IF($C1394=検索!$B$49,1,0)</f>
        <v>0</v>
      </c>
    </row>
    <row r="1395" customFormat="false" ht="15" hidden="false" customHeight="false" outlineLevel="0" collapsed="false">
      <c r="A1395" s="16" t="s">
        <v>221</v>
      </c>
      <c r="B1395" s="0" t="s">
        <v>3372</v>
      </c>
      <c r="C1395" s="0" t="n">
        <v>119</v>
      </c>
      <c r="D1395" s="0" t="str">
        <f aca="false">IFERROR(VLOOKUP($C1395,薬効分類マスタ!$A$2:$B$180,2,FALSE()),"未登録")</f>
        <v>その他の中枢神経系用薬</v>
      </c>
      <c r="E1395" s="16" t="s">
        <v>3368</v>
      </c>
      <c r="F1395" s="16" t="s">
        <v>257</v>
      </c>
      <c r="G1395" s="16" t="s">
        <v>3373</v>
      </c>
      <c r="H1395" s="16" t="s">
        <v>1464</v>
      </c>
      <c r="I1395" s="0" t="n">
        <v>19.6</v>
      </c>
      <c r="J1395" s="16" t="s">
        <v>239</v>
      </c>
      <c r="K1395" s="0" t="str">
        <f aca="false">IFERROR(IF(VLOOKUP($C1395,薬効分類マスタ!$A$2:$E$180,5,FALSE())=0,"",VLOOKUP($C1395,薬効分類マスタ!$A$2:$E$180,5,FALSE())),"")</f>
        <v/>
      </c>
      <c r="L1395" s="17"/>
      <c r="M1395" s="0" t="str">
        <f aca="false">IF($K1395="","",IF($L1395&lt;&gt;"",$L1395,VLOOKUP($C1395,薬効分類マスタ!$A$2:$F$180,6,FALSE())))</f>
        <v/>
      </c>
      <c r="N1395" s="0" t="str">
        <f aca="false">ASC(G1395)</f>
        <v>ﾒﾏﾝﾁﾝ塩酸塩錠5mg｢DSEP｣</v>
      </c>
      <c r="O1395" s="0" t="str">
        <f aca="false">ASC(E1395)</f>
        <v>ﾒﾏﾝﾁﾝ塩酸塩</v>
      </c>
      <c r="P1395" s="16" t="n">
        <f aca="false">N(P1394)+IF($C1395=検索!$B$49,1,0)</f>
        <v>0</v>
      </c>
    </row>
    <row r="1396" customFormat="false" ht="15" hidden="false" customHeight="false" outlineLevel="0" collapsed="false">
      <c r="A1396" s="16" t="s">
        <v>221</v>
      </c>
      <c r="B1396" s="0" t="s">
        <v>3374</v>
      </c>
      <c r="C1396" s="0" t="n">
        <v>119</v>
      </c>
      <c r="D1396" s="0" t="str">
        <f aca="false">IFERROR(VLOOKUP($C1396,薬効分類マスタ!$A$2:$B$180,2,FALSE()),"未登録")</f>
        <v>その他の中枢神経系用薬</v>
      </c>
      <c r="E1396" s="16" t="s">
        <v>3368</v>
      </c>
      <c r="F1396" s="16" t="s">
        <v>257</v>
      </c>
      <c r="G1396" s="16" t="s">
        <v>3375</v>
      </c>
      <c r="H1396" s="16" t="s">
        <v>238</v>
      </c>
      <c r="I1396" s="0" t="n">
        <v>12.7</v>
      </c>
      <c r="J1396" s="16" t="s">
        <v>239</v>
      </c>
      <c r="K1396" s="0" t="str">
        <f aca="false">IFERROR(IF(VLOOKUP($C1396,薬効分類マスタ!$A$2:$E$180,5,FALSE())=0,"",VLOOKUP($C1396,薬効分類マスタ!$A$2:$E$180,5,FALSE())),"")</f>
        <v/>
      </c>
      <c r="L1396" s="17"/>
      <c r="M1396" s="0" t="str">
        <f aca="false">IF($K1396="","",IF($L1396&lt;&gt;"",$L1396,VLOOKUP($C1396,薬効分類マスタ!$A$2:$F$180,6,FALSE())))</f>
        <v/>
      </c>
      <c r="N1396" s="0" t="str">
        <f aca="false">ASC(G1396)</f>
        <v>ﾒﾏﾝﾁﾝ塩酸塩錠5mg｢ｱﾒﾙ｣</v>
      </c>
      <c r="O1396" s="0" t="str">
        <f aca="false">ASC(E1396)</f>
        <v>ﾒﾏﾝﾁﾝ塩酸塩</v>
      </c>
      <c r="P1396" s="16" t="n">
        <f aca="false">N(P1395)+IF($C1396=検索!$B$49,1,0)</f>
        <v>0</v>
      </c>
    </row>
    <row r="1397" customFormat="false" ht="15" hidden="false" customHeight="false" outlineLevel="0" collapsed="false">
      <c r="A1397" s="16" t="s">
        <v>221</v>
      </c>
      <c r="B1397" s="0" t="s">
        <v>3376</v>
      </c>
      <c r="C1397" s="0" t="n">
        <v>119</v>
      </c>
      <c r="D1397" s="0" t="str">
        <f aca="false">IFERROR(VLOOKUP($C1397,薬効分類マスタ!$A$2:$B$180,2,FALSE()),"未登録")</f>
        <v>その他の中枢神経系用薬</v>
      </c>
      <c r="E1397" s="16" t="s">
        <v>3368</v>
      </c>
      <c r="F1397" s="16" t="s">
        <v>257</v>
      </c>
      <c r="G1397" s="16" t="s">
        <v>3377</v>
      </c>
      <c r="H1397" s="16" t="s">
        <v>385</v>
      </c>
      <c r="I1397" s="0" t="n">
        <v>19.6</v>
      </c>
      <c r="J1397" s="16" t="s">
        <v>239</v>
      </c>
      <c r="K1397" s="0" t="str">
        <f aca="false">IFERROR(IF(VLOOKUP($C1397,薬効分類マスタ!$A$2:$E$180,5,FALSE())=0,"",VLOOKUP($C1397,薬効分類マスタ!$A$2:$E$180,5,FALSE())),"")</f>
        <v/>
      </c>
      <c r="L1397" s="17"/>
      <c r="M1397" s="0" t="str">
        <f aca="false">IF($K1397="","",IF($L1397&lt;&gt;"",$L1397,VLOOKUP($C1397,薬効分類マスタ!$A$2:$F$180,6,FALSE())))</f>
        <v/>
      </c>
      <c r="N1397" s="0" t="str">
        <f aca="false">ASC(G1397)</f>
        <v>ﾒﾏﾝﾁﾝ塩酸塩錠5mg｢ｻﾜｲ｣</v>
      </c>
      <c r="O1397" s="0" t="str">
        <f aca="false">ASC(E1397)</f>
        <v>ﾒﾏﾝﾁﾝ塩酸塩</v>
      </c>
      <c r="P1397" s="16" t="n">
        <f aca="false">N(P1396)+IF($C1397=検索!$B$49,1,0)</f>
        <v>0</v>
      </c>
    </row>
    <row r="1398" customFormat="false" ht="15" hidden="false" customHeight="false" outlineLevel="0" collapsed="false">
      <c r="A1398" s="16" t="s">
        <v>221</v>
      </c>
      <c r="B1398" s="0" t="s">
        <v>3378</v>
      </c>
      <c r="C1398" s="0" t="n">
        <v>119</v>
      </c>
      <c r="D1398" s="0" t="str">
        <f aca="false">IFERROR(VLOOKUP($C1398,薬効分類マスタ!$A$2:$B$180,2,FALSE()),"未登録")</f>
        <v>その他の中枢神経系用薬</v>
      </c>
      <c r="E1398" s="16" t="s">
        <v>3368</v>
      </c>
      <c r="F1398" s="16" t="s">
        <v>257</v>
      </c>
      <c r="G1398" s="16" t="s">
        <v>3379</v>
      </c>
      <c r="H1398" s="16" t="s">
        <v>533</v>
      </c>
      <c r="I1398" s="0" t="n">
        <v>19.6</v>
      </c>
      <c r="J1398" s="16" t="s">
        <v>239</v>
      </c>
      <c r="K1398" s="0" t="str">
        <f aca="false">IFERROR(IF(VLOOKUP($C1398,薬効分類マスタ!$A$2:$E$180,5,FALSE())=0,"",VLOOKUP($C1398,薬効分類マスタ!$A$2:$E$180,5,FALSE())),"")</f>
        <v/>
      </c>
      <c r="L1398" s="17"/>
      <c r="M1398" s="0" t="str">
        <f aca="false">IF($K1398="","",IF($L1398&lt;&gt;"",$L1398,VLOOKUP($C1398,薬効分類マスタ!$A$2:$F$180,6,FALSE())))</f>
        <v/>
      </c>
      <c r="N1398" s="0" t="str">
        <f aca="false">ASC(G1398)</f>
        <v>ﾒﾏﾝﾁﾝ塩酸塩錠5mg｢ﾄｰﾜ｣</v>
      </c>
      <c r="O1398" s="0" t="str">
        <f aca="false">ASC(E1398)</f>
        <v>ﾒﾏﾝﾁﾝ塩酸塩</v>
      </c>
      <c r="P1398" s="16" t="n">
        <f aca="false">N(P1397)+IF($C1398=検索!$B$49,1,0)</f>
        <v>0</v>
      </c>
    </row>
    <row r="1399" customFormat="false" ht="15" hidden="false" customHeight="false" outlineLevel="0" collapsed="false">
      <c r="A1399" s="16" t="s">
        <v>221</v>
      </c>
      <c r="B1399" s="0" t="s">
        <v>3380</v>
      </c>
      <c r="C1399" s="0" t="n">
        <v>119</v>
      </c>
      <c r="D1399" s="0" t="str">
        <f aca="false">IFERROR(VLOOKUP($C1399,薬効分類マスタ!$A$2:$B$180,2,FALSE()),"未登録")</f>
        <v>その他の中枢神経系用薬</v>
      </c>
      <c r="E1399" s="16" t="s">
        <v>3368</v>
      </c>
      <c r="F1399" s="16" t="s">
        <v>257</v>
      </c>
      <c r="G1399" s="16" t="s">
        <v>3381</v>
      </c>
      <c r="H1399" s="16" t="s">
        <v>1165</v>
      </c>
      <c r="I1399" s="0" t="n">
        <v>12.7</v>
      </c>
      <c r="J1399" s="16" t="s">
        <v>239</v>
      </c>
      <c r="K1399" s="0" t="str">
        <f aca="false">IFERROR(IF(VLOOKUP($C1399,薬効分類マスタ!$A$2:$E$180,5,FALSE())=0,"",VLOOKUP($C1399,薬効分類マスタ!$A$2:$E$180,5,FALSE())),"")</f>
        <v/>
      </c>
      <c r="L1399" s="17"/>
      <c r="M1399" s="0" t="str">
        <f aca="false">IF($K1399="","",IF($L1399&lt;&gt;"",$L1399,VLOOKUP($C1399,薬効分類マスタ!$A$2:$F$180,6,FALSE())))</f>
        <v/>
      </c>
      <c r="N1399" s="0" t="str">
        <f aca="false">ASC(G1399)</f>
        <v>ﾒﾏﾝﾁﾝ塩酸塩錠5mg｢ﾆﾌﾟﾛ｣</v>
      </c>
      <c r="O1399" s="0" t="str">
        <f aca="false">ASC(E1399)</f>
        <v>ﾒﾏﾝﾁﾝ塩酸塩</v>
      </c>
      <c r="P1399" s="16" t="n">
        <f aca="false">N(P1398)+IF($C1399=検索!$B$49,1,0)</f>
        <v>0</v>
      </c>
    </row>
    <row r="1400" customFormat="false" ht="15" hidden="false" customHeight="false" outlineLevel="0" collapsed="false">
      <c r="A1400" s="16" t="s">
        <v>221</v>
      </c>
      <c r="B1400" s="0" t="s">
        <v>3382</v>
      </c>
      <c r="C1400" s="0" t="n">
        <v>119</v>
      </c>
      <c r="D1400" s="0" t="str">
        <f aca="false">IFERROR(VLOOKUP($C1400,薬効分類マスタ!$A$2:$B$180,2,FALSE()),"未登録")</f>
        <v>その他の中枢神経系用薬</v>
      </c>
      <c r="E1400" s="16" t="s">
        <v>3368</v>
      </c>
      <c r="F1400" s="16" t="s">
        <v>257</v>
      </c>
      <c r="G1400" s="16" t="s">
        <v>3383</v>
      </c>
      <c r="H1400" s="16" t="s">
        <v>428</v>
      </c>
      <c r="I1400" s="0" t="n">
        <v>19.6</v>
      </c>
      <c r="J1400" s="16" t="s">
        <v>239</v>
      </c>
      <c r="K1400" s="0" t="str">
        <f aca="false">IFERROR(IF(VLOOKUP($C1400,薬効分類マスタ!$A$2:$E$180,5,FALSE())=0,"",VLOOKUP($C1400,薬効分類マスタ!$A$2:$E$180,5,FALSE())),"")</f>
        <v/>
      </c>
      <c r="L1400" s="17"/>
      <c r="M1400" s="0" t="str">
        <f aca="false">IF($K1400="","",IF($L1400&lt;&gt;"",$L1400,VLOOKUP($C1400,薬効分類マスタ!$A$2:$F$180,6,FALSE())))</f>
        <v/>
      </c>
      <c r="N1400" s="0" t="str">
        <f aca="false">ASC(G1400)</f>
        <v>ﾒﾏﾝﾁﾝ塩酸塩錠5mg｢明治｣</v>
      </c>
      <c r="O1400" s="0" t="str">
        <f aca="false">ASC(E1400)</f>
        <v>ﾒﾏﾝﾁﾝ塩酸塩</v>
      </c>
      <c r="P1400" s="16" t="n">
        <f aca="false">N(P1399)+IF($C1400=検索!$B$49,1,0)</f>
        <v>0</v>
      </c>
    </row>
    <row r="1401" customFormat="false" ht="15" hidden="false" customHeight="false" outlineLevel="0" collapsed="false">
      <c r="A1401" s="16" t="s">
        <v>221</v>
      </c>
      <c r="B1401" s="0" t="s">
        <v>3384</v>
      </c>
      <c r="C1401" s="0" t="n">
        <v>119</v>
      </c>
      <c r="D1401" s="0" t="str">
        <f aca="false">IFERROR(VLOOKUP($C1401,薬効分類マスタ!$A$2:$B$180,2,FALSE()),"未登録")</f>
        <v>その他の中枢神経系用薬</v>
      </c>
      <c r="E1401" s="16" t="s">
        <v>3368</v>
      </c>
      <c r="F1401" s="16" t="s">
        <v>262</v>
      </c>
      <c r="G1401" s="16" t="s">
        <v>3385</v>
      </c>
      <c r="I1401" s="0" t="n">
        <v>23.3</v>
      </c>
      <c r="J1401" s="16" t="s">
        <v>239</v>
      </c>
      <c r="K1401" s="0" t="str">
        <f aca="false">IFERROR(IF(VLOOKUP($C1401,薬効分類マスタ!$A$2:$E$180,5,FALSE())=0,"",VLOOKUP($C1401,薬効分類マスタ!$A$2:$E$180,5,FALSE())),"")</f>
        <v/>
      </c>
      <c r="L1401" s="17"/>
      <c r="M1401" s="0" t="str">
        <f aca="false">IF($K1401="","",IF($L1401&lt;&gt;"",$L1401,VLOOKUP($C1401,薬効分類マスタ!$A$2:$F$180,6,FALSE())))</f>
        <v/>
      </c>
      <c r="N1401" s="0" t="str">
        <f aca="false">ASC(G1401)</f>
        <v>ﾒﾏﾝﾁﾝ塩酸塩10mg錠</v>
      </c>
      <c r="O1401" s="0" t="str">
        <f aca="false">ASC(E1401)</f>
        <v>ﾒﾏﾝﾁﾝ塩酸塩</v>
      </c>
      <c r="P1401" s="16" t="n">
        <f aca="false">N(P1400)+IF($C1401=検索!$B$49,1,0)</f>
        <v>0</v>
      </c>
    </row>
    <row r="1402" customFormat="false" ht="15" hidden="false" customHeight="false" outlineLevel="0" collapsed="false">
      <c r="A1402" s="16" t="s">
        <v>221</v>
      </c>
      <c r="B1402" s="0" t="s">
        <v>3386</v>
      </c>
      <c r="C1402" s="0" t="n">
        <v>119</v>
      </c>
      <c r="D1402" s="0" t="str">
        <f aca="false">IFERROR(VLOOKUP($C1402,薬効分類マスタ!$A$2:$B$180,2,FALSE()),"未登録")</f>
        <v>その他の中枢神経系用薬</v>
      </c>
      <c r="E1402" s="16" t="s">
        <v>3368</v>
      </c>
      <c r="F1402" s="16" t="s">
        <v>262</v>
      </c>
      <c r="G1402" s="16" t="s">
        <v>3387</v>
      </c>
      <c r="H1402" s="16" t="s">
        <v>1180</v>
      </c>
      <c r="I1402" s="0" t="n">
        <v>62.1</v>
      </c>
      <c r="J1402" s="16" t="s">
        <v>232</v>
      </c>
      <c r="K1402" s="0" t="str">
        <f aca="false">IFERROR(IF(VLOOKUP($C1402,薬効分類マスタ!$A$2:$E$180,5,FALSE())=0,"",VLOOKUP($C1402,薬効分類マスタ!$A$2:$E$180,5,FALSE())),"")</f>
        <v/>
      </c>
      <c r="L1402" s="17"/>
      <c r="M1402" s="0" t="str">
        <f aca="false">IF($K1402="","",IF($L1402&lt;&gt;"",$L1402,VLOOKUP($C1402,薬効分類マスタ!$A$2:$F$180,6,FALSE())))</f>
        <v/>
      </c>
      <c r="N1402" s="0" t="str">
        <f aca="false">ASC(G1402)</f>
        <v>ﾒﾏﾘｰ錠10mg</v>
      </c>
      <c r="O1402" s="0" t="str">
        <f aca="false">ASC(E1402)</f>
        <v>ﾒﾏﾝﾁﾝ塩酸塩</v>
      </c>
      <c r="P1402" s="16" t="n">
        <f aca="false">N(P1401)+IF($C1402=検索!$B$49,1,0)</f>
        <v>0</v>
      </c>
    </row>
    <row r="1403" customFormat="false" ht="15" hidden="false" customHeight="false" outlineLevel="0" collapsed="false">
      <c r="A1403" s="16" t="s">
        <v>221</v>
      </c>
      <c r="B1403" s="0" t="s">
        <v>3388</v>
      </c>
      <c r="C1403" s="0" t="n">
        <v>119</v>
      </c>
      <c r="D1403" s="0" t="str">
        <f aca="false">IFERROR(VLOOKUP($C1403,薬効分類マスタ!$A$2:$B$180,2,FALSE()),"未登録")</f>
        <v>その他の中枢神経系用薬</v>
      </c>
      <c r="E1403" s="16" t="s">
        <v>3368</v>
      </c>
      <c r="F1403" s="16" t="s">
        <v>262</v>
      </c>
      <c r="G1403" s="16" t="s">
        <v>3389</v>
      </c>
      <c r="H1403" s="16" t="s">
        <v>1464</v>
      </c>
      <c r="I1403" s="0" t="n">
        <v>33.7</v>
      </c>
      <c r="J1403" s="16" t="s">
        <v>239</v>
      </c>
      <c r="K1403" s="0" t="str">
        <f aca="false">IFERROR(IF(VLOOKUP($C1403,薬効分類マスタ!$A$2:$E$180,5,FALSE())=0,"",VLOOKUP($C1403,薬効分類マスタ!$A$2:$E$180,5,FALSE())),"")</f>
        <v/>
      </c>
      <c r="L1403" s="17"/>
      <c r="M1403" s="0" t="str">
        <f aca="false">IF($K1403="","",IF($L1403&lt;&gt;"",$L1403,VLOOKUP($C1403,薬効分類マスタ!$A$2:$F$180,6,FALSE())))</f>
        <v/>
      </c>
      <c r="N1403" s="0" t="str">
        <f aca="false">ASC(G1403)</f>
        <v>ﾒﾏﾝﾁﾝ塩酸塩錠10mg｢DSEP｣</v>
      </c>
      <c r="O1403" s="0" t="str">
        <f aca="false">ASC(E1403)</f>
        <v>ﾒﾏﾝﾁﾝ塩酸塩</v>
      </c>
      <c r="P1403" s="16" t="n">
        <f aca="false">N(P1402)+IF($C1403=検索!$B$49,1,0)</f>
        <v>0</v>
      </c>
    </row>
    <row r="1404" customFormat="false" ht="15" hidden="false" customHeight="false" outlineLevel="0" collapsed="false">
      <c r="A1404" s="16" t="s">
        <v>221</v>
      </c>
      <c r="B1404" s="0" t="s">
        <v>3390</v>
      </c>
      <c r="C1404" s="0" t="n">
        <v>119</v>
      </c>
      <c r="D1404" s="0" t="str">
        <f aca="false">IFERROR(VLOOKUP($C1404,薬効分類マスタ!$A$2:$B$180,2,FALSE()),"未登録")</f>
        <v>その他の中枢神経系用薬</v>
      </c>
      <c r="E1404" s="16" t="s">
        <v>3368</v>
      </c>
      <c r="F1404" s="16" t="s">
        <v>262</v>
      </c>
      <c r="G1404" s="16" t="s">
        <v>3391</v>
      </c>
      <c r="H1404" s="16" t="s">
        <v>533</v>
      </c>
      <c r="I1404" s="0" t="n">
        <v>33.7</v>
      </c>
      <c r="J1404" s="16" t="s">
        <v>239</v>
      </c>
      <c r="K1404" s="0" t="str">
        <f aca="false">IFERROR(IF(VLOOKUP($C1404,薬効分類マスタ!$A$2:$E$180,5,FALSE())=0,"",VLOOKUP($C1404,薬効分類マスタ!$A$2:$E$180,5,FALSE())),"")</f>
        <v/>
      </c>
      <c r="L1404" s="17"/>
      <c r="M1404" s="0" t="str">
        <f aca="false">IF($K1404="","",IF($L1404&lt;&gt;"",$L1404,VLOOKUP($C1404,薬効分類マスタ!$A$2:$F$180,6,FALSE())))</f>
        <v/>
      </c>
      <c r="N1404" s="0" t="str">
        <f aca="false">ASC(G1404)</f>
        <v>ﾒﾏﾝﾁﾝ塩酸塩錠10mg｢ﾄｰﾜ｣</v>
      </c>
      <c r="O1404" s="0" t="str">
        <f aca="false">ASC(E1404)</f>
        <v>ﾒﾏﾝﾁﾝ塩酸塩</v>
      </c>
      <c r="P1404" s="16" t="n">
        <f aca="false">N(P1403)+IF($C1404=検索!$B$49,1,0)</f>
        <v>0</v>
      </c>
    </row>
    <row r="1405" customFormat="false" ht="15" hidden="false" customHeight="false" outlineLevel="0" collapsed="false">
      <c r="A1405" s="16" t="s">
        <v>221</v>
      </c>
      <c r="B1405" s="0" t="s">
        <v>3392</v>
      </c>
      <c r="C1405" s="0" t="n">
        <v>119</v>
      </c>
      <c r="D1405" s="0" t="str">
        <f aca="false">IFERROR(VLOOKUP($C1405,薬効分類マスタ!$A$2:$B$180,2,FALSE()),"未登録")</f>
        <v>その他の中枢神経系用薬</v>
      </c>
      <c r="E1405" s="16" t="s">
        <v>3368</v>
      </c>
      <c r="F1405" s="16" t="s">
        <v>262</v>
      </c>
      <c r="G1405" s="16" t="s">
        <v>3393</v>
      </c>
      <c r="H1405" s="16" t="s">
        <v>428</v>
      </c>
      <c r="I1405" s="0" t="n">
        <v>33.7</v>
      </c>
      <c r="J1405" s="16" t="s">
        <v>239</v>
      </c>
      <c r="K1405" s="0" t="str">
        <f aca="false">IFERROR(IF(VLOOKUP($C1405,薬効分類マスタ!$A$2:$E$180,5,FALSE())=0,"",VLOOKUP($C1405,薬効分類マスタ!$A$2:$E$180,5,FALSE())),"")</f>
        <v/>
      </c>
      <c r="L1405" s="17"/>
      <c r="M1405" s="0" t="str">
        <f aca="false">IF($K1405="","",IF($L1405&lt;&gt;"",$L1405,VLOOKUP($C1405,薬効分類マスタ!$A$2:$F$180,6,FALSE())))</f>
        <v/>
      </c>
      <c r="N1405" s="0" t="str">
        <f aca="false">ASC(G1405)</f>
        <v>ﾒﾏﾝﾁﾝ塩酸塩錠10mg｢明治｣</v>
      </c>
      <c r="O1405" s="0" t="str">
        <f aca="false">ASC(E1405)</f>
        <v>ﾒﾏﾝﾁﾝ塩酸塩</v>
      </c>
      <c r="P1405" s="16" t="n">
        <f aca="false">N(P1404)+IF($C1405=検索!$B$49,1,0)</f>
        <v>0</v>
      </c>
    </row>
    <row r="1406" customFormat="false" ht="15" hidden="false" customHeight="false" outlineLevel="0" collapsed="false">
      <c r="A1406" s="16" t="s">
        <v>221</v>
      </c>
      <c r="B1406" s="0" t="s">
        <v>3394</v>
      </c>
      <c r="C1406" s="0" t="n">
        <v>119</v>
      </c>
      <c r="D1406" s="0" t="str">
        <f aca="false">IFERROR(VLOOKUP($C1406,薬効分類マスタ!$A$2:$B$180,2,FALSE()),"未登録")</f>
        <v>その他の中枢神経系用薬</v>
      </c>
      <c r="E1406" s="16" t="s">
        <v>3368</v>
      </c>
      <c r="F1406" s="16" t="s">
        <v>445</v>
      </c>
      <c r="G1406" s="16" t="s">
        <v>3395</v>
      </c>
      <c r="I1406" s="0" t="n">
        <v>40.5</v>
      </c>
      <c r="J1406" s="16" t="s">
        <v>239</v>
      </c>
      <c r="K1406" s="0" t="str">
        <f aca="false">IFERROR(IF(VLOOKUP($C1406,薬効分類マスタ!$A$2:$E$180,5,FALSE())=0,"",VLOOKUP($C1406,薬効分類マスタ!$A$2:$E$180,5,FALSE())),"")</f>
        <v/>
      </c>
      <c r="L1406" s="17"/>
      <c r="M1406" s="0" t="str">
        <f aca="false">IF($K1406="","",IF($L1406&lt;&gt;"",$L1406,VLOOKUP($C1406,薬効分類マスタ!$A$2:$F$180,6,FALSE())))</f>
        <v/>
      </c>
      <c r="N1406" s="0" t="str">
        <f aca="false">ASC(G1406)</f>
        <v>ﾒﾏﾝﾁﾝ塩酸塩20mg錠</v>
      </c>
      <c r="O1406" s="0" t="str">
        <f aca="false">ASC(E1406)</f>
        <v>ﾒﾏﾝﾁﾝ塩酸塩</v>
      </c>
      <c r="P1406" s="16" t="n">
        <f aca="false">N(P1405)+IF($C1406=検索!$B$49,1,0)</f>
        <v>0</v>
      </c>
    </row>
    <row r="1407" customFormat="false" ht="15" hidden="false" customHeight="false" outlineLevel="0" collapsed="false">
      <c r="A1407" s="16" t="s">
        <v>221</v>
      </c>
      <c r="B1407" s="0" t="s">
        <v>3396</v>
      </c>
      <c r="C1407" s="0" t="n">
        <v>119</v>
      </c>
      <c r="D1407" s="0" t="str">
        <f aca="false">IFERROR(VLOOKUP($C1407,薬効分類マスタ!$A$2:$B$180,2,FALSE()),"未登録")</f>
        <v>その他の中枢神経系用薬</v>
      </c>
      <c r="E1407" s="16" t="s">
        <v>3368</v>
      </c>
      <c r="F1407" s="16" t="s">
        <v>445</v>
      </c>
      <c r="G1407" s="16" t="s">
        <v>3397</v>
      </c>
      <c r="H1407" s="16" t="s">
        <v>1180</v>
      </c>
      <c r="I1407" s="0" t="n">
        <v>112.7</v>
      </c>
      <c r="J1407" s="16" t="s">
        <v>232</v>
      </c>
      <c r="K1407" s="0" t="str">
        <f aca="false">IFERROR(IF(VLOOKUP($C1407,薬効分類マスタ!$A$2:$E$180,5,FALSE())=0,"",VLOOKUP($C1407,薬効分類マスタ!$A$2:$E$180,5,FALSE())),"")</f>
        <v/>
      </c>
      <c r="L1407" s="17"/>
      <c r="M1407" s="0" t="str">
        <f aca="false">IF($K1407="","",IF($L1407&lt;&gt;"",$L1407,VLOOKUP($C1407,薬効分類マスタ!$A$2:$F$180,6,FALSE())))</f>
        <v/>
      </c>
      <c r="N1407" s="0" t="str">
        <f aca="false">ASC(G1407)</f>
        <v>ﾒﾏﾘｰ錠20mg</v>
      </c>
      <c r="O1407" s="0" t="str">
        <f aca="false">ASC(E1407)</f>
        <v>ﾒﾏﾝﾁﾝ塩酸塩</v>
      </c>
      <c r="P1407" s="16" t="n">
        <f aca="false">N(P1406)+IF($C1407=検索!$B$49,1,0)</f>
        <v>0</v>
      </c>
    </row>
    <row r="1408" customFormat="false" ht="15" hidden="false" customHeight="false" outlineLevel="0" collapsed="false">
      <c r="A1408" s="16" t="s">
        <v>221</v>
      </c>
      <c r="B1408" s="0" t="s">
        <v>3398</v>
      </c>
      <c r="C1408" s="0" t="n">
        <v>119</v>
      </c>
      <c r="D1408" s="0" t="str">
        <f aca="false">IFERROR(VLOOKUP($C1408,薬効分類マスタ!$A$2:$B$180,2,FALSE()),"未登録")</f>
        <v>その他の中枢神経系用薬</v>
      </c>
      <c r="E1408" s="16" t="s">
        <v>3368</v>
      </c>
      <c r="F1408" s="16" t="s">
        <v>445</v>
      </c>
      <c r="G1408" s="16" t="s">
        <v>3399</v>
      </c>
      <c r="H1408" s="16" t="s">
        <v>1464</v>
      </c>
      <c r="I1408" s="0" t="n">
        <v>61.6</v>
      </c>
      <c r="J1408" s="16" t="s">
        <v>239</v>
      </c>
      <c r="K1408" s="0" t="str">
        <f aca="false">IFERROR(IF(VLOOKUP($C1408,薬効分類マスタ!$A$2:$E$180,5,FALSE())=0,"",VLOOKUP($C1408,薬効分類マスタ!$A$2:$E$180,5,FALSE())),"")</f>
        <v/>
      </c>
      <c r="L1408" s="17"/>
      <c r="M1408" s="0" t="str">
        <f aca="false">IF($K1408="","",IF($L1408&lt;&gt;"",$L1408,VLOOKUP($C1408,薬効分類マスタ!$A$2:$F$180,6,FALSE())))</f>
        <v/>
      </c>
      <c r="N1408" s="0" t="str">
        <f aca="false">ASC(G1408)</f>
        <v>ﾒﾏﾝﾁﾝ塩酸塩錠20mg｢DSEP｣</v>
      </c>
      <c r="O1408" s="0" t="str">
        <f aca="false">ASC(E1408)</f>
        <v>ﾒﾏﾝﾁﾝ塩酸塩</v>
      </c>
      <c r="P1408" s="16" t="n">
        <f aca="false">N(P1407)+IF($C1408=検索!$B$49,1,0)</f>
        <v>0</v>
      </c>
    </row>
    <row r="1409" customFormat="false" ht="15" hidden="false" customHeight="false" outlineLevel="0" collapsed="false">
      <c r="A1409" s="16" t="s">
        <v>221</v>
      </c>
      <c r="B1409" s="0" t="s">
        <v>3400</v>
      </c>
      <c r="C1409" s="0" t="n">
        <v>119</v>
      </c>
      <c r="D1409" s="0" t="str">
        <f aca="false">IFERROR(VLOOKUP($C1409,薬効分類マスタ!$A$2:$B$180,2,FALSE()),"未登録")</f>
        <v>その他の中枢神経系用薬</v>
      </c>
      <c r="E1409" s="16" t="s">
        <v>3368</v>
      </c>
      <c r="F1409" s="16" t="s">
        <v>445</v>
      </c>
      <c r="G1409" s="16" t="s">
        <v>3401</v>
      </c>
      <c r="H1409" s="16" t="s">
        <v>533</v>
      </c>
      <c r="I1409" s="0" t="n">
        <v>61.6</v>
      </c>
      <c r="J1409" s="16" t="s">
        <v>239</v>
      </c>
      <c r="K1409" s="0" t="str">
        <f aca="false">IFERROR(IF(VLOOKUP($C1409,薬効分類マスタ!$A$2:$E$180,5,FALSE())=0,"",VLOOKUP($C1409,薬効分類マスタ!$A$2:$E$180,5,FALSE())),"")</f>
        <v/>
      </c>
      <c r="L1409" s="17"/>
      <c r="M1409" s="0" t="str">
        <f aca="false">IF($K1409="","",IF($L1409&lt;&gt;"",$L1409,VLOOKUP($C1409,薬効分類マスタ!$A$2:$F$180,6,FALSE())))</f>
        <v/>
      </c>
      <c r="N1409" s="0" t="str">
        <f aca="false">ASC(G1409)</f>
        <v>ﾒﾏﾝﾁﾝ塩酸塩錠20mg｢ﾄｰﾜ｣</v>
      </c>
      <c r="O1409" s="0" t="str">
        <f aca="false">ASC(E1409)</f>
        <v>ﾒﾏﾝﾁﾝ塩酸塩</v>
      </c>
      <c r="P1409" s="16" t="n">
        <f aca="false">N(P1408)+IF($C1409=検索!$B$49,1,0)</f>
        <v>0</v>
      </c>
    </row>
    <row r="1410" customFormat="false" ht="15" hidden="false" customHeight="false" outlineLevel="0" collapsed="false">
      <c r="A1410" s="16" t="s">
        <v>221</v>
      </c>
      <c r="B1410" s="0" t="s">
        <v>3402</v>
      </c>
      <c r="C1410" s="0" t="n">
        <v>119</v>
      </c>
      <c r="D1410" s="0" t="str">
        <f aca="false">IFERROR(VLOOKUP($C1410,薬効分類マスタ!$A$2:$B$180,2,FALSE()),"未登録")</f>
        <v>その他の中枢神経系用薬</v>
      </c>
      <c r="E1410" s="16" t="s">
        <v>3368</v>
      </c>
      <c r="F1410" s="16" t="s">
        <v>445</v>
      </c>
      <c r="G1410" s="16" t="s">
        <v>3403</v>
      </c>
      <c r="H1410" s="16" t="s">
        <v>428</v>
      </c>
      <c r="I1410" s="0" t="n">
        <v>61.6</v>
      </c>
      <c r="J1410" s="16" t="s">
        <v>239</v>
      </c>
      <c r="K1410" s="0" t="str">
        <f aca="false">IFERROR(IF(VLOOKUP($C1410,薬効分類マスタ!$A$2:$E$180,5,FALSE())=0,"",VLOOKUP($C1410,薬効分類マスタ!$A$2:$E$180,5,FALSE())),"")</f>
        <v/>
      </c>
      <c r="L1410" s="17"/>
      <c r="M1410" s="0" t="str">
        <f aca="false">IF($K1410="","",IF($L1410&lt;&gt;"",$L1410,VLOOKUP($C1410,薬効分類マスタ!$A$2:$F$180,6,FALSE())))</f>
        <v/>
      </c>
      <c r="N1410" s="0" t="str">
        <f aca="false">ASC(G1410)</f>
        <v>ﾒﾏﾝﾁﾝ塩酸塩錠20mg｢明治｣</v>
      </c>
      <c r="O1410" s="0" t="str">
        <f aca="false">ASC(E1410)</f>
        <v>ﾒﾏﾝﾁﾝ塩酸塩</v>
      </c>
      <c r="P1410" s="16" t="n">
        <f aca="false">N(P1409)+IF($C1410=検索!$B$49,1,0)</f>
        <v>0</v>
      </c>
    </row>
    <row r="1411" customFormat="false" ht="15" hidden="false" customHeight="false" outlineLevel="0" collapsed="false">
      <c r="A1411" s="16" t="s">
        <v>221</v>
      </c>
      <c r="B1411" s="0" t="s">
        <v>3404</v>
      </c>
      <c r="C1411" s="0" t="n">
        <v>119</v>
      </c>
      <c r="D1411" s="0" t="str">
        <f aca="false">IFERROR(VLOOKUP($C1411,薬効分類マスタ!$A$2:$B$180,2,FALSE()),"未登録")</f>
        <v>その他の中枢神経系用薬</v>
      </c>
      <c r="E1411" s="16" t="s">
        <v>3368</v>
      </c>
      <c r="F1411" s="16" t="s">
        <v>257</v>
      </c>
      <c r="G1411" s="16" t="s">
        <v>3405</v>
      </c>
      <c r="I1411" s="0" t="n">
        <v>9.7</v>
      </c>
      <c r="J1411" s="16" t="s">
        <v>239</v>
      </c>
      <c r="K1411" s="0" t="str">
        <f aca="false">IFERROR(IF(VLOOKUP($C1411,薬効分類マスタ!$A$2:$E$180,5,FALSE())=0,"",VLOOKUP($C1411,薬効分類マスタ!$A$2:$E$180,5,FALSE())),"")</f>
        <v/>
      </c>
      <c r="L1411" s="17"/>
      <c r="M1411" s="0" t="str">
        <f aca="false">IF($K1411="","",IF($L1411&lt;&gt;"",$L1411,VLOOKUP($C1411,薬効分類マスタ!$A$2:$F$180,6,FALSE())))</f>
        <v/>
      </c>
      <c r="N1411" s="0" t="str">
        <f aca="false">ASC(G1411)</f>
        <v>ﾒﾏﾝﾁﾝ塩酸塩5mg口腔内崩壊錠</v>
      </c>
      <c r="O1411" s="0" t="str">
        <f aca="false">ASC(E1411)</f>
        <v>ﾒﾏﾝﾁﾝ塩酸塩</v>
      </c>
      <c r="P1411" s="16" t="n">
        <f aca="false">N(P1410)+IF($C1411=検索!$B$49,1,0)</f>
        <v>0</v>
      </c>
    </row>
    <row r="1412" customFormat="false" ht="15" hidden="false" customHeight="false" outlineLevel="0" collapsed="false">
      <c r="A1412" s="16" t="s">
        <v>221</v>
      </c>
      <c r="B1412" s="0" t="s">
        <v>3406</v>
      </c>
      <c r="C1412" s="0" t="n">
        <v>119</v>
      </c>
      <c r="D1412" s="0" t="str">
        <f aca="false">IFERROR(VLOOKUP($C1412,薬効分類マスタ!$A$2:$B$180,2,FALSE()),"未登録")</f>
        <v>その他の中枢神経系用薬</v>
      </c>
      <c r="E1412" s="16" t="s">
        <v>3368</v>
      </c>
      <c r="F1412" s="16" t="s">
        <v>257</v>
      </c>
      <c r="G1412" s="16" t="s">
        <v>3407</v>
      </c>
      <c r="H1412" s="16" t="s">
        <v>1180</v>
      </c>
      <c r="I1412" s="0" t="n">
        <v>36.7</v>
      </c>
      <c r="J1412" s="16" t="s">
        <v>232</v>
      </c>
      <c r="K1412" s="0" t="str">
        <f aca="false">IFERROR(IF(VLOOKUP($C1412,薬効分類マスタ!$A$2:$E$180,5,FALSE())=0,"",VLOOKUP($C1412,薬効分類マスタ!$A$2:$E$180,5,FALSE())),"")</f>
        <v/>
      </c>
      <c r="L1412" s="17"/>
      <c r="M1412" s="0" t="str">
        <f aca="false">IF($K1412="","",IF($L1412&lt;&gt;"",$L1412,VLOOKUP($C1412,薬効分類マスタ!$A$2:$F$180,6,FALSE())))</f>
        <v/>
      </c>
      <c r="N1412" s="0" t="str">
        <f aca="false">ASC(G1412)</f>
        <v>ﾒﾏﾘｰOD錠5mg</v>
      </c>
      <c r="O1412" s="0" t="str">
        <f aca="false">ASC(E1412)</f>
        <v>ﾒﾏﾝﾁﾝ塩酸塩</v>
      </c>
      <c r="P1412" s="16" t="n">
        <f aca="false">N(P1411)+IF($C1412=検索!$B$49,1,0)</f>
        <v>0</v>
      </c>
    </row>
    <row r="1413" customFormat="false" ht="15" hidden="false" customHeight="false" outlineLevel="0" collapsed="false">
      <c r="A1413" s="16" t="s">
        <v>221</v>
      </c>
      <c r="B1413" s="0" t="s">
        <v>3408</v>
      </c>
      <c r="C1413" s="0" t="n">
        <v>119</v>
      </c>
      <c r="D1413" s="0" t="str">
        <f aca="false">IFERROR(VLOOKUP($C1413,薬効分類マスタ!$A$2:$B$180,2,FALSE()),"未登録")</f>
        <v>その他の中枢神経系用薬</v>
      </c>
      <c r="E1413" s="16" t="s">
        <v>3368</v>
      </c>
      <c r="F1413" s="16" t="s">
        <v>257</v>
      </c>
      <c r="G1413" s="16" t="s">
        <v>3409</v>
      </c>
      <c r="H1413" s="16" t="s">
        <v>1464</v>
      </c>
      <c r="I1413" s="0" t="n">
        <v>19.6</v>
      </c>
      <c r="J1413" s="16" t="s">
        <v>239</v>
      </c>
      <c r="K1413" s="0" t="str">
        <f aca="false">IFERROR(IF(VLOOKUP($C1413,薬効分類マスタ!$A$2:$E$180,5,FALSE())=0,"",VLOOKUP($C1413,薬効分類マスタ!$A$2:$E$180,5,FALSE())),"")</f>
        <v/>
      </c>
      <c r="L1413" s="17"/>
      <c r="M1413" s="0" t="str">
        <f aca="false">IF($K1413="","",IF($L1413&lt;&gt;"",$L1413,VLOOKUP($C1413,薬効分類マスタ!$A$2:$F$180,6,FALSE())))</f>
        <v/>
      </c>
      <c r="N1413" s="0" t="str">
        <f aca="false">ASC(G1413)</f>
        <v>ﾒﾏﾝﾁﾝ塩酸塩OD錠5mg｢DSEP｣</v>
      </c>
      <c r="O1413" s="0" t="str">
        <f aca="false">ASC(E1413)</f>
        <v>ﾒﾏﾝﾁﾝ塩酸塩</v>
      </c>
      <c r="P1413" s="16" t="n">
        <f aca="false">N(P1412)+IF($C1413=検索!$B$49,1,0)</f>
        <v>0</v>
      </c>
    </row>
    <row r="1414" customFormat="false" ht="15" hidden="false" customHeight="false" outlineLevel="0" collapsed="false">
      <c r="A1414" s="16" t="s">
        <v>221</v>
      </c>
      <c r="B1414" s="0" t="s">
        <v>3410</v>
      </c>
      <c r="C1414" s="0" t="n">
        <v>119</v>
      </c>
      <c r="D1414" s="0" t="str">
        <f aca="false">IFERROR(VLOOKUP($C1414,薬効分類マスタ!$A$2:$B$180,2,FALSE()),"未登録")</f>
        <v>その他の中枢神経系用薬</v>
      </c>
      <c r="E1414" s="16" t="s">
        <v>3368</v>
      </c>
      <c r="F1414" s="16" t="s">
        <v>257</v>
      </c>
      <c r="G1414" s="16" t="s">
        <v>3411</v>
      </c>
      <c r="H1414" s="16" t="s">
        <v>527</v>
      </c>
      <c r="I1414" s="0" t="n">
        <v>19.6</v>
      </c>
      <c r="J1414" s="16" t="s">
        <v>239</v>
      </c>
      <c r="K1414" s="0" t="str">
        <f aca="false">IFERROR(IF(VLOOKUP($C1414,薬効分類マスタ!$A$2:$E$180,5,FALSE())=0,"",VLOOKUP($C1414,薬効分類マスタ!$A$2:$E$180,5,FALSE())),"")</f>
        <v/>
      </c>
      <c r="L1414" s="17"/>
      <c r="M1414" s="0" t="str">
        <f aca="false">IF($K1414="","",IF($L1414&lt;&gt;"",$L1414,VLOOKUP($C1414,薬効分類マスタ!$A$2:$F$180,6,FALSE())))</f>
        <v/>
      </c>
      <c r="N1414" s="0" t="str">
        <f aca="false">ASC(G1414)</f>
        <v>ﾒﾏﾝﾁﾝ塩酸塩OD錠5mg｢JG｣</v>
      </c>
      <c r="O1414" s="0" t="str">
        <f aca="false">ASC(E1414)</f>
        <v>ﾒﾏﾝﾁﾝ塩酸塩</v>
      </c>
      <c r="P1414" s="16" t="n">
        <f aca="false">N(P1413)+IF($C1414=検索!$B$49,1,0)</f>
        <v>0</v>
      </c>
    </row>
    <row r="1415" customFormat="false" ht="15" hidden="false" customHeight="false" outlineLevel="0" collapsed="false">
      <c r="A1415" s="16" t="s">
        <v>221</v>
      </c>
      <c r="B1415" s="0" t="s">
        <v>3412</v>
      </c>
      <c r="C1415" s="0" t="n">
        <v>119</v>
      </c>
      <c r="D1415" s="0" t="str">
        <f aca="false">IFERROR(VLOOKUP($C1415,薬効分類マスタ!$A$2:$B$180,2,FALSE()),"未登録")</f>
        <v>その他の中枢神経系用薬</v>
      </c>
      <c r="E1415" s="16" t="s">
        <v>3368</v>
      </c>
      <c r="F1415" s="16" t="s">
        <v>257</v>
      </c>
      <c r="G1415" s="16" t="s">
        <v>3413</v>
      </c>
      <c r="H1415" s="16" t="s">
        <v>1067</v>
      </c>
      <c r="I1415" s="0" t="n">
        <v>19.6</v>
      </c>
      <c r="J1415" s="16" t="s">
        <v>239</v>
      </c>
      <c r="K1415" s="0" t="str">
        <f aca="false">IFERROR(IF(VLOOKUP($C1415,薬効分類マスタ!$A$2:$E$180,5,FALSE())=0,"",VLOOKUP($C1415,薬効分類マスタ!$A$2:$E$180,5,FALSE())),"")</f>
        <v/>
      </c>
      <c r="L1415" s="17"/>
      <c r="M1415" s="0" t="str">
        <f aca="false">IF($K1415="","",IF($L1415&lt;&gt;"",$L1415,VLOOKUP($C1415,薬効分類マスタ!$A$2:$F$180,6,FALSE())))</f>
        <v/>
      </c>
      <c r="N1415" s="0" t="str">
        <f aca="false">ASC(G1415)</f>
        <v>ﾒﾏﾝﾁﾝ塩酸塩OD錠5mg｢TCK｣</v>
      </c>
      <c r="O1415" s="0" t="str">
        <f aca="false">ASC(E1415)</f>
        <v>ﾒﾏﾝﾁﾝ塩酸塩</v>
      </c>
      <c r="P1415" s="16" t="n">
        <f aca="false">N(P1414)+IF($C1415=検索!$B$49,1,0)</f>
        <v>0</v>
      </c>
    </row>
    <row r="1416" customFormat="false" ht="15" hidden="false" customHeight="false" outlineLevel="0" collapsed="false">
      <c r="A1416" s="16" t="s">
        <v>221</v>
      </c>
      <c r="B1416" s="0" t="s">
        <v>3414</v>
      </c>
      <c r="C1416" s="0" t="n">
        <v>119</v>
      </c>
      <c r="D1416" s="0" t="str">
        <f aca="false">IFERROR(VLOOKUP($C1416,薬効分類マスタ!$A$2:$B$180,2,FALSE()),"未登録")</f>
        <v>その他の中枢神経系用薬</v>
      </c>
      <c r="E1416" s="16" t="s">
        <v>3368</v>
      </c>
      <c r="F1416" s="16" t="s">
        <v>257</v>
      </c>
      <c r="G1416" s="16" t="s">
        <v>3415</v>
      </c>
      <c r="H1416" s="16" t="s">
        <v>574</v>
      </c>
      <c r="I1416" s="0" t="n">
        <v>12.7</v>
      </c>
      <c r="J1416" s="16" t="s">
        <v>239</v>
      </c>
      <c r="K1416" s="0" t="str">
        <f aca="false">IFERROR(IF(VLOOKUP($C1416,薬効分類マスタ!$A$2:$E$180,5,FALSE())=0,"",VLOOKUP($C1416,薬効分類マスタ!$A$2:$E$180,5,FALSE())),"")</f>
        <v/>
      </c>
      <c r="L1416" s="17"/>
      <c r="M1416" s="0" t="str">
        <f aca="false">IF($K1416="","",IF($L1416&lt;&gt;"",$L1416,VLOOKUP($C1416,薬効分類マスタ!$A$2:$F$180,6,FALSE())))</f>
        <v/>
      </c>
      <c r="N1416" s="0" t="str">
        <f aca="false">ASC(G1416)</f>
        <v>ﾒﾏﾝﾁﾝ塩酸塩OD錠5mg｢YD｣</v>
      </c>
      <c r="O1416" s="0" t="str">
        <f aca="false">ASC(E1416)</f>
        <v>ﾒﾏﾝﾁﾝ塩酸塩</v>
      </c>
      <c r="P1416" s="16" t="n">
        <f aca="false">N(P1415)+IF($C1416=検索!$B$49,1,0)</f>
        <v>0</v>
      </c>
    </row>
    <row r="1417" customFormat="false" ht="15" hidden="false" customHeight="false" outlineLevel="0" collapsed="false">
      <c r="A1417" s="16" t="s">
        <v>221</v>
      </c>
      <c r="B1417" s="0" t="s">
        <v>3416</v>
      </c>
      <c r="C1417" s="0" t="n">
        <v>119</v>
      </c>
      <c r="D1417" s="0" t="str">
        <f aca="false">IFERROR(VLOOKUP($C1417,薬効分類マスタ!$A$2:$B$180,2,FALSE()),"未登録")</f>
        <v>その他の中枢神経系用薬</v>
      </c>
      <c r="E1417" s="16" t="s">
        <v>3368</v>
      </c>
      <c r="F1417" s="16" t="s">
        <v>257</v>
      </c>
      <c r="G1417" s="16" t="s">
        <v>3417</v>
      </c>
      <c r="H1417" s="16" t="s">
        <v>1574</v>
      </c>
      <c r="I1417" s="0" t="n">
        <v>12.7</v>
      </c>
      <c r="J1417" s="16" t="s">
        <v>239</v>
      </c>
      <c r="K1417" s="0" t="str">
        <f aca="false">IFERROR(IF(VLOOKUP($C1417,薬効分類マスタ!$A$2:$E$180,5,FALSE())=0,"",VLOOKUP($C1417,薬効分類マスタ!$A$2:$E$180,5,FALSE())),"")</f>
        <v/>
      </c>
      <c r="L1417" s="17"/>
      <c r="M1417" s="0" t="str">
        <f aca="false">IF($K1417="","",IF($L1417&lt;&gt;"",$L1417,VLOOKUP($C1417,薬効分類マスタ!$A$2:$F$180,6,FALSE())))</f>
        <v/>
      </c>
      <c r="N1417" s="0" t="str">
        <f aca="false">ASC(G1417)</f>
        <v>ﾒﾏﾝﾁﾝ塩酸塩OD錠5mg｢ZE｣</v>
      </c>
      <c r="O1417" s="0" t="str">
        <f aca="false">ASC(E1417)</f>
        <v>ﾒﾏﾝﾁﾝ塩酸塩</v>
      </c>
      <c r="P1417" s="16" t="n">
        <f aca="false">N(P1416)+IF($C1417=検索!$B$49,1,0)</f>
        <v>0</v>
      </c>
    </row>
    <row r="1418" customFormat="false" ht="15" hidden="false" customHeight="false" outlineLevel="0" collapsed="false">
      <c r="A1418" s="16" t="s">
        <v>221</v>
      </c>
      <c r="B1418" s="0" t="s">
        <v>3418</v>
      </c>
      <c r="C1418" s="0" t="n">
        <v>119</v>
      </c>
      <c r="D1418" s="0" t="str">
        <f aca="false">IFERROR(VLOOKUP($C1418,薬効分類マスタ!$A$2:$B$180,2,FALSE()),"未登録")</f>
        <v>その他の中枢神経系用薬</v>
      </c>
      <c r="E1418" s="16" t="s">
        <v>3368</v>
      </c>
      <c r="F1418" s="16" t="s">
        <v>257</v>
      </c>
      <c r="G1418" s="16" t="s">
        <v>3419</v>
      </c>
      <c r="H1418" s="16" t="s">
        <v>238</v>
      </c>
      <c r="I1418" s="0" t="n">
        <v>12.7</v>
      </c>
      <c r="J1418" s="16" t="s">
        <v>239</v>
      </c>
      <c r="K1418" s="0" t="str">
        <f aca="false">IFERROR(IF(VLOOKUP($C1418,薬効分類マスタ!$A$2:$E$180,5,FALSE())=0,"",VLOOKUP($C1418,薬効分類マスタ!$A$2:$E$180,5,FALSE())),"")</f>
        <v/>
      </c>
      <c r="L1418" s="17"/>
      <c r="M1418" s="0" t="str">
        <f aca="false">IF($K1418="","",IF($L1418&lt;&gt;"",$L1418,VLOOKUP($C1418,薬効分類マスタ!$A$2:$F$180,6,FALSE())))</f>
        <v/>
      </c>
      <c r="N1418" s="0" t="str">
        <f aca="false">ASC(G1418)</f>
        <v>ﾒﾏﾝﾁﾝ塩酸塩OD錠5mg｢ｱﾒﾙ｣</v>
      </c>
      <c r="O1418" s="0" t="str">
        <f aca="false">ASC(E1418)</f>
        <v>ﾒﾏﾝﾁﾝ塩酸塩</v>
      </c>
      <c r="P1418" s="16" t="n">
        <f aca="false">N(P1417)+IF($C1418=検索!$B$49,1,0)</f>
        <v>0</v>
      </c>
    </row>
    <row r="1419" customFormat="false" ht="15" hidden="false" customHeight="false" outlineLevel="0" collapsed="false">
      <c r="A1419" s="16" t="s">
        <v>221</v>
      </c>
      <c r="B1419" s="0" t="s">
        <v>3420</v>
      </c>
      <c r="C1419" s="0" t="n">
        <v>119</v>
      </c>
      <c r="D1419" s="0" t="str">
        <f aca="false">IFERROR(VLOOKUP($C1419,薬効分類マスタ!$A$2:$B$180,2,FALSE()),"未登録")</f>
        <v>その他の中枢神経系用薬</v>
      </c>
      <c r="E1419" s="16" t="s">
        <v>3368</v>
      </c>
      <c r="F1419" s="16" t="s">
        <v>257</v>
      </c>
      <c r="G1419" s="16" t="s">
        <v>3421</v>
      </c>
      <c r="H1419" s="16" t="s">
        <v>571</v>
      </c>
      <c r="I1419" s="0" t="n">
        <v>19.6</v>
      </c>
      <c r="J1419" s="16" t="s">
        <v>239</v>
      </c>
      <c r="K1419" s="0" t="str">
        <f aca="false">IFERROR(IF(VLOOKUP($C1419,薬効分類マスタ!$A$2:$E$180,5,FALSE())=0,"",VLOOKUP($C1419,薬効分類マスタ!$A$2:$E$180,5,FALSE())),"")</f>
        <v/>
      </c>
      <c r="L1419" s="17"/>
      <c r="M1419" s="0" t="str">
        <f aca="false">IF($K1419="","",IF($L1419&lt;&gt;"",$L1419,VLOOKUP($C1419,薬効分類マスタ!$A$2:$F$180,6,FALSE())))</f>
        <v/>
      </c>
      <c r="N1419" s="0" t="str">
        <f aca="false">ASC(G1419)</f>
        <v>ﾒﾏﾝﾁﾝ塩酸塩OD錠5mg｢ｸﾗｼｴ｣</v>
      </c>
      <c r="O1419" s="0" t="str">
        <f aca="false">ASC(E1419)</f>
        <v>ﾒﾏﾝﾁﾝ塩酸塩</v>
      </c>
      <c r="P1419" s="16" t="n">
        <f aca="false">N(P1418)+IF($C1419=検索!$B$49,1,0)</f>
        <v>0</v>
      </c>
    </row>
    <row r="1420" customFormat="false" ht="15" hidden="false" customHeight="false" outlineLevel="0" collapsed="false">
      <c r="A1420" s="16" t="s">
        <v>221</v>
      </c>
      <c r="B1420" s="0" t="s">
        <v>3422</v>
      </c>
      <c r="C1420" s="0" t="n">
        <v>119</v>
      </c>
      <c r="D1420" s="0" t="str">
        <f aca="false">IFERROR(VLOOKUP($C1420,薬効分類マスタ!$A$2:$B$180,2,FALSE()),"未登録")</f>
        <v>その他の中枢神経系用薬</v>
      </c>
      <c r="E1420" s="16" t="s">
        <v>3368</v>
      </c>
      <c r="F1420" s="16" t="s">
        <v>257</v>
      </c>
      <c r="G1420" s="16" t="s">
        <v>3423</v>
      </c>
      <c r="H1420" s="16" t="s">
        <v>530</v>
      </c>
      <c r="I1420" s="0" t="n">
        <v>12.7</v>
      </c>
      <c r="J1420" s="16" t="s">
        <v>239</v>
      </c>
      <c r="K1420" s="0" t="str">
        <f aca="false">IFERROR(IF(VLOOKUP($C1420,薬効分類マスタ!$A$2:$E$180,5,FALSE())=0,"",VLOOKUP($C1420,薬効分類マスタ!$A$2:$E$180,5,FALSE())),"")</f>
        <v/>
      </c>
      <c r="L1420" s="17"/>
      <c r="M1420" s="0" t="str">
        <f aca="false">IF($K1420="","",IF($L1420&lt;&gt;"",$L1420,VLOOKUP($C1420,薬効分類マスタ!$A$2:$F$180,6,FALSE())))</f>
        <v/>
      </c>
      <c r="N1420" s="0" t="str">
        <f aca="false">ASC(G1420)</f>
        <v>ﾒﾏﾝﾁﾝ塩酸塩OD錠5mg｢ｹﾐﾌｧ｣</v>
      </c>
      <c r="O1420" s="0" t="str">
        <f aca="false">ASC(E1420)</f>
        <v>ﾒﾏﾝﾁﾝ塩酸塩</v>
      </c>
      <c r="P1420" s="16" t="n">
        <f aca="false">N(P1419)+IF($C1420=検索!$B$49,1,0)</f>
        <v>0</v>
      </c>
    </row>
    <row r="1421" customFormat="false" ht="15" hidden="false" customHeight="false" outlineLevel="0" collapsed="false">
      <c r="A1421" s="16" t="s">
        <v>221</v>
      </c>
      <c r="B1421" s="0" t="s">
        <v>3424</v>
      </c>
      <c r="C1421" s="0" t="n">
        <v>119</v>
      </c>
      <c r="D1421" s="0" t="str">
        <f aca="false">IFERROR(VLOOKUP($C1421,薬効分類マスタ!$A$2:$B$180,2,FALSE()),"未登録")</f>
        <v>その他の中枢神経系用薬</v>
      </c>
      <c r="E1421" s="16" t="s">
        <v>3368</v>
      </c>
      <c r="F1421" s="16" t="s">
        <v>257</v>
      </c>
      <c r="G1421" s="16" t="s">
        <v>3425</v>
      </c>
      <c r="H1421" s="16" t="s">
        <v>385</v>
      </c>
      <c r="I1421" s="0" t="n">
        <v>19.6</v>
      </c>
      <c r="J1421" s="16" t="s">
        <v>239</v>
      </c>
      <c r="K1421" s="0" t="str">
        <f aca="false">IFERROR(IF(VLOOKUP($C1421,薬効分類マスタ!$A$2:$E$180,5,FALSE())=0,"",VLOOKUP($C1421,薬効分類マスタ!$A$2:$E$180,5,FALSE())),"")</f>
        <v/>
      </c>
      <c r="L1421" s="17"/>
      <c r="M1421" s="0" t="str">
        <f aca="false">IF($K1421="","",IF($L1421&lt;&gt;"",$L1421,VLOOKUP($C1421,薬効分類マスタ!$A$2:$F$180,6,FALSE())))</f>
        <v/>
      </c>
      <c r="N1421" s="0" t="str">
        <f aca="false">ASC(G1421)</f>
        <v>ﾒﾏﾝﾁﾝ塩酸塩OD錠5mg｢ｻﾜｲ｣</v>
      </c>
      <c r="O1421" s="0" t="str">
        <f aca="false">ASC(E1421)</f>
        <v>ﾒﾏﾝﾁﾝ塩酸塩</v>
      </c>
      <c r="P1421" s="16" t="n">
        <f aca="false">N(P1420)+IF($C1421=検索!$B$49,1,0)</f>
        <v>0</v>
      </c>
    </row>
    <row r="1422" customFormat="false" ht="15" hidden="false" customHeight="false" outlineLevel="0" collapsed="false">
      <c r="A1422" s="16" t="s">
        <v>221</v>
      </c>
      <c r="B1422" s="0" t="s">
        <v>3426</v>
      </c>
      <c r="C1422" s="0" t="n">
        <v>119</v>
      </c>
      <c r="D1422" s="0" t="str">
        <f aca="false">IFERROR(VLOOKUP($C1422,薬効分類マスタ!$A$2:$B$180,2,FALSE()),"未登録")</f>
        <v>その他の中枢神経系用薬</v>
      </c>
      <c r="E1422" s="16" t="s">
        <v>3368</v>
      </c>
      <c r="F1422" s="16" t="s">
        <v>257</v>
      </c>
      <c r="G1422" s="16" t="s">
        <v>3427</v>
      </c>
      <c r="H1422" s="16" t="s">
        <v>354</v>
      </c>
      <c r="I1422" s="0" t="n">
        <v>12.7</v>
      </c>
      <c r="J1422" s="16" t="s">
        <v>239</v>
      </c>
      <c r="K1422" s="0" t="str">
        <f aca="false">IFERROR(IF(VLOOKUP($C1422,薬効分類マスタ!$A$2:$E$180,5,FALSE())=0,"",VLOOKUP($C1422,薬効分類マスタ!$A$2:$E$180,5,FALSE())),"")</f>
        <v/>
      </c>
      <c r="L1422" s="17"/>
      <c r="M1422" s="0" t="str">
        <f aca="false">IF($K1422="","",IF($L1422&lt;&gt;"",$L1422,VLOOKUP($C1422,薬効分類マスタ!$A$2:$F$180,6,FALSE())))</f>
        <v/>
      </c>
      <c r="N1422" s="0" t="str">
        <f aca="false">ASC(G1422)</f>
        <v>ﾒﾏﾝﾁﾝ塩酸塩OD錠5mg｢ｻﾝﾄﾞ｣</v>
      </c>
      <c r="O1422" s="0" t="str">
        <f aca="false">ASC(E1422)</f>
        <v>ﾒﾏﾝﾁﾝ塩酸塩</v>
      </c>
      <c r="P1422" s="16" t="n">
        <f aca="false">N(P1421)+IF($C1422=検索!$B$49,1,0)</f>
        <v>0</v>
      </c>
    </row>
    <row r="1423" customFormat="false" ht="15" hidden="false" customHeight="false" outlineLevel="0" collapsed="false">
      <c r="A1423" s="16" t="s">
        <v>221</v>
      </c>
      <c r="B1423" s="0" t="s">
        <v>3428</v>
      </c>
      <c r="C1423" s="0" t="n">
        <v>119</v>
      </c>
      <c r="D1423" s="0" t="str">
        <f aca="false">IFERROR(VLOOKUP($C1423,薬効分類マスタ!$A$2:$B$180,2,FALSE()),"未登録")</f>
        <v>その他の中枢神経系用薬</v>
      </c>
      <c r="E1423" s="16" t="s">
        <v>3368</v>
      </c>
      <c r="F1423" s="16" t="s">
        <v>257</v>
      </c>
      <c r="G1423" s="16" t="s">
        <v>3429</v>
      </c>
      <c r="H1423" s="16" t="s">
        <v>557</v>
      </c>
      <c r="I1423" s="0" t="n">
        <v>19.6</v>
      </c>
      <c r="J1423" s="16" t="s">
        <v>239</v>
      </c>
      <c r="K1423" s="0" t="str">
        <f aca="false">IFERROR(IF(VLOOKUP($C1423,薬効分類マスタ!$A$2:$E$180,5,FALSE())=0,"",VLOOKUP($C1423,薬効分類マスタ!$A$2:$E$180,5,FALSE())),"")</f>
        <v/>
      </c>
      <c r="L1423" s="17"/>
      <c r="M1423" s="0" t="str">
        <f aca="false">IF($K1423="","",IF($L1423&lt;&gt;"",$L1423,VLOOKUP($C1423,薬効分類マスタ!$A$2:$F$180,6,FALSE())))</f>
        <v/>
      </c>
      <c r="N1423" s="0" t="str">
        <f aca="false">ASC(G1423)</f>
        <v>ﾒﾏﾝﾁﾝ塩酸塩OD錠5mg｢ﾀｶﾀ｣</v>
      </c>
      <c r="O1423" s="0" t="str">
        <f aca="false">ASC(E1423)</f>
        <v>ﾒﾏﾝﾁﾝ塩酸塩</v>
      </c>
      <c r="P1423" s="16" t="n">
        <f aca="false">N(P1422)+IF($C1423=検索!$B$49,1,0)</f>
        <v>0</v>
      </c>
    </row>
    <row r="1424" customFormat="false" ht="15" hidden="false" customHeight="false" outlineLevel="0" collapsed="false">
      <c r="A1424" s="16" t="s">
        <v>221</v>
      </c>
      <c r="B1424" s="0" t="s">
        <v>3430</v>
      </c>
      <c r="C1424" s="0" t="n">
        <v>119</v>
      </c>
      <c r="D1424" s="0" t="str">
        <f aca="false">IFERROR(VLOOKUP($C1424,薬効分類マスタ!$A$2:$B$180,2,FALSE()),"未登録")</f>
        <v>その他の中枢神経系用薬</v>
      </c>
      <c r="E1424" s="16" t="s">
        <v>3368</v>
      </c>
      <c r="F1424" s="16" t="s">
        <v>257</v>
      </c>
      <c r="G1424" s="16" t="s">
        <v>3431</v>
      </c>
      <c r="H1424" s="16" t="s">
        <v>533</v>
      </c>
      <c r="I1424" s="0" t="n">
        <v>19.6</v>
      </c>
      <c r="J1424" s="16" t="s">
        <v>239</v>
      </c>
      <c r="K1424" s="0" t="str">
        <f aca="false">IFERROR(IF(VLOOKUP($C1424,薬効分類マスタ!$A$2:$E$180,5,FALSE())=0,"",VLOOKUP($C1424,薬効分類マスタ!$A$2:$E$180,5,FALSE())),"")</f>
        <v/>
      </c>
      <c r="L1424" s="17"/>
      <c r="M1424" s="0" t="str">
        <f aca="false">IF($K1424="","",IF($L1424&lt;&gt;"",$L1424,VLOOKUP($C1424,薬効分類マスタ!$A$2:$F$180,6,FALSE())))</f>
        <v/>
      </c>
      <c r="N1424" s="0" t="str">
        <f aca="false">ASC(G1424)</f>
        <v>ﾒﾏﾝﾁﾝ塩酸塩OD錠5mg｢ﾄｰﾜ｣</v>
      </c>
      <c r="O1424" s="0" t="str">
        <f aca="false">ASC(E1424)</f>
        <v>ﾒﾏﾝﾁﾝ塩酸塩</v>
      </c>
      <c r="P1424" s="16" t="n">
        <f aca="false">N(P1423)+IF($C1424=検索!$B$49,1,0)</f>
        <v>0</v>
      </c>
    </row>
    <row r="1425" customFormat="false" ht="15" hidden="false" customHeight="false" outlineLevel="0" collapsed="false">
      <c r="A1425" s="16" t="s">
        <v>221</v>
      </c>
      <c r="B1425" s="0" t="s">
        <v>3432</v>
      </c>
      <c r="C1425" s="0" t="n">
        <v>119</v>
      </c>
      <c r="D1425" s="0" t="str">
        <f aca="false">IFERROR(VLOOKUP($C1425,薬効分類マスタ!$A$2:$B$180,2,FALSE()),"未登録")</f>
        <v>その他の中枢神経系用薬</v>
      </c>
      <c r="E1425" s="16" t="s">
        <v>3368</v>
      </c>
      <c r="F1425" s="16" t="s">
        <v>257</v>
      </c>
      <c r="G1425" s="16" t="s">
        <v>3433</v>
      </c>
      <c r="H1425" s="16" t="s">
        <v>536</v>
      </c>
      <c r="I1425" s="0" t="n">
        <v>12.7</v>
      </c>
      <c r="J1425" s="16" t="s">
        <v>239</v>
      </c>
      <c r="K1425" s="0" t="str">
        <f aca="false">IFERROR(IF(VLOOKUP($C1425,薬効分類マスタ!$A$2:$E$180,5,FALSE())=0,"",VLOOKUP($C1425,薬効分類マスタ!$A$2:$E$180,5,FALSE())),"")</f>
        <v/>
      </c>
      <c r="L1425" s="17"/>
      <c r="M1425" s="0" t="str">
        <f aca="false">IF($K1425="","",IF($L1425&lt;&gt;"",$L1425,VLOOKUP($C1425,薬効分類マスタ!$A$2:$F$180,6,FALSE())))</f>
        <v/>
      </c>
      <c r="N1425" s="0" t="str">
        <f aca="false">ASC(G1425)</f>
        <v>ﾒﾏﾝﾁﾝ塩酸塩OD錠5mg｢日医工｣</v>
      </c>
      <c r="O1425" s="0" t="str">
        <f aca="false">ASC(E1425)</f>
        <v>ﾒﾏﾝﾁﾝ塩酸塩</v>
      </c>
      <c r="P1425" s="16" t="n">
        <f aca="false">N(P1424)+IF($C1425=検索!$B$49,1,0)</f>
        <v>0</v>
      </c>
    </row>
    <row r="1426" customFormat="false" ht="15" hidden="false" customHeight="false" outlineLevel="0" collapsed="false">
      <c r="A1426" s="16" t="s">
        <v>221</v>
      </c>
      <c r="B1426" s="0" t="s">
        <v>3434</v>
      </c>
      <c r="C1426" s="0" t="n">
        <v>119</v>
      </c>
      <c r="D1426" s="0" t="str">
        <f aca="false">IFERROR(VLOOKUP($C1426,薬効分類マスタ!$A$2:$B$180,2,FALSE()),"未登録")</f>
        <v>その他の中枢神経系用薬</v>
      </c>
      <c r="E1426" s="16" t="s">
        <v>3368</v>
      </c>
      <c r="F1426" s="16" t="s">
        <v>257</v>
      </c>
      <c r="G1426" s="16" t="s">
        <v>3435</v>
      </c>
      <c r="H1426" s="16" t="s">
        <v>606</v>
      </c>
      <c r="I1426" s="0" t="n">
        <v>19.6</v>
      </c>
      <c r="J1426" s="16" t="s">
        <v>239</v>
      </c>
      <c r="K1426" s="0" t="str">
        <f aca="false">IFERROR(IF(VLOOKUP($C1426,薬効分類マスタ!$A$2:$E$180,5,FALSE())=0,"",VLOOKUP($C1426,薬効分類マスタ!$A$2:$E$180,5,FALSE())),"")</f>
        <v/>
      </c>
      <c r="L1426" s="17"/>
      <c r="M1426" s="0" t="str">
        <f aca="false">IF($K1426="","",IF($L1426&lt;&gt;"",$L1426,VLOOKUP($C1426,薬効分類マスタ!$A$2:$F$180,6,FALSE())))</f>
        <v/>
      </c>
      <c r="N1426" s="0" t="str">
        <f aca="false">ASC(G1426)</f>
        <v>ﾒﾏﾝﾁﾝ塩酸塩OD錠5mg｢日新｣</v>
      </c>
      <c r="O1426" s="0" t="str">
        <f aca="false">ASC(E1426)</f>
        <v>ﾒﾏﾝﾁﾝ塩酸塩</v>
      </c>
      <c r="P1426" s="16" t="n">
        <f aca="false">N(P1425)+IF($C1426=検索!$B$49,1,0)</f>
        <v>0</v>
      </c>
    </row>
    <row r="1427" customFormat="false" ht="15" hidden="false" customHeight="false" outlineLevel="0" collapsed="false">
      <c r="A1427" s="16" t="s">
        <v>221</v>
      </c>
      <c r="B1427" s="0" t="s">
        <v>3436</v>
      </c>
      <c r="C1427" s="0" t="n">
        <v>119</v>
      </c>
      <c r="D1427" s="0" t="str">
        <f aca="false">IFERROR(VLOOKUP($C1427,薬効分類マスタ!$A$2:$B$180,2,FALSE()),"未登録")</f>
        <v>その他の中枢神経系用薬</v>
      </c>
      <c r="E1427" s="16" t="s">
        <v>3368</v>
      </c>
      <c r="F1427" s="16" t="s">
        <v>257</v>
      </c>
      <c r="G1427" s="16" t="s">
        <v>3437</v>
      </c>
      <c r="H1427" s="16" t="s">
        <v>1165</v>
      </c>
      <c r="I1427" s="0" t="n">
        <v>12.7</v>
      </c>
      <c r="J1427" s="16" t="s">
        <v>239</v>
      </c>
      <c r="K1427" s="0" t="str">
        <f aca="false">IFERROR(IF(VLOOKUP($C1427,薬効分類マスタ!$A$2:$E$180,5,FALSE())=0,"",VLOOKUP($C1427,薬効分類マスタ!$A$2:$E$180,5,FALSE())),"")</f>
        <v/>
      </c>
      <c r="L1427" s="17"/>
      <c r="M1427" s="0" t="str">
        <f aca="false">IF($K1427="","",IF($L1427&lt;&gt;"",$L1427,VLOOKUP($C1427,薬効分類マスタ!$A$2:$F$180,6,FALSE())))</f>
        <v/>
      </c>
      <c r="N1427" s="0" t="str">
        <f aca="false">ASC(G1427)</f>
        <v>ﾒﾏﾝﾁﾝ塩酸塩OD錠5mg｢ﾆﾌﾟﾛ｣</v>
      </c>
      <c r="O1427" s="0" t="str">
        <f aca="false">ASC(E1427)</f>
        <v>ﾒﾏﾝﾁﾝ塩酸塩</v>
      </c>
      <c r="P1427" s="16" t="n">
        <f aca="false">N(P1426)+IF($C1427=検索!$B$49,1,0)</f>
        <v>0</v>
      </c>
    </row>
    <row r="1428" customFormat="false" ht="15" hidden="false" customHeight="false" outlineLevel="0" collapsed="false">
      <c r="A1428" s="16" t="s">
        <v>221</v>
      </c>
      <c r="B1428" s="0" t="s">
        <v>3438</v>
      </c>
      <c r="C1428" s="0" t="n">
        <v>119</v>
      </c>
      <c r="D1428" s="0" t="str">
        <f aca="false">IFERROR(VLOOKUP($C1428,薬効分類マスタ!$A$2:$B$180,2,FALSE()),"未登録")</f>
        <v>その他の中枢神経系用薬</v>
      </c>
      <c r="E1428" s="16" t="s">
        <v>3368</v>
      </c>
      <c r="F1428" s="16" t="s">
        <v>257</v>
      </c>
      <c r="G1428" s="16" t="s">
        <v>3439</v>
      </c>
      <c r="H1428" s="16" t="s">
        <v>831</v>
      </c>
      <c r="I1428" s="0" t="n">
        <v>19.6</v>
      </c>
      <c r="J1428" s="16" t="s">
        <v>239</v>
      </c>
      <c r="K1428" s="0" t="str">
        <f aca="false">IFERROR(IF(VLOOKUP($C1428,薬効分類マスタ!$A$2:$E$180,5,FALSE())=0,"",VLOOKUP($C1428,薬効分類マスタ!$A$2:$E$180,5,FALSE())),"")</f>
        <v/>
      </c>
      <c r="L1428" s="17"/>
      <c r="M1428" s="0" t="str">
        <f aca="false">IF($K1428="","",IF($L1428&lt;&gt;"",$L1428,VLOOKUP($C1428,薬効分類マスタ!$A$2:$F$180,6,FALSE())))</f>
        <v/>
      </c>
      <c r="N1428" s="0" t="str">
        <f aca="false">ASC(G1428)</f>
        <v>ﾒﾏﾝﾁﾝ塩酸塩OD錠5mg｢ﾌｪﾙｾﾞﾝ｣</v>
      </c>
      <c r="O1428" s="0" t="str">
        <f aca="false">ASC(E1428)</f>
        <v>ﾒﾏﾝﾁﾝ塩酸塩</v>
      </c>
      <c r="P1428" s="16" t="n">
        <f aca="false">N(P1427)+IF($C1428=検索!$B$49,1,0)</f>
        <v>0</v>
      </c>
    </row>
    <row r="1429" customFormat="false" ht="15" hidden="false" customHeight="false" outlineLevel="0" collapsed="false">
      <c r="A1429" s="16" t="s">
        <v>221</v>
      </c>
      <c r="B1429" s="0" t="s">
        <v>3440</v>
      </c>
      <c r="C1429" s="0" t="n">
        <v>119</v>
      </c>
      <c r="D1429" s="0" t="str">
        <f aca="false">IFERROR(VLOOKUP($C1429,薬効分類マスタ!$A$2:$B$180,2,FALSE()),"未登録")</f>
        <v>その他の中枢神経系用薬</v>
      </c>
      <c r="E1429" s="16" t="s">
        <v>3368</v>
      </c>
      <c r="F1429" s="16" t="s">
        <v>257</v>
      </c>
      <c r="G1429" s="16" t="s">
        <v>3441</v>
      </c>
      <c r="H1429" s="16" t="s">
        <v>428</v>
      </c>
      <c r="I1429" s="0" t="n">
        <v>19.6</v>
      </c>
      <c r="J1429" s="16" t="s">
        <v>239</v>
      </c>
      <c r="K1429" s="0" t="str">
        <f aca="false">IFERROR(IF(VLOOKUP($C1429,薬効分類マスタ!$A$2:$E$180,5,FALSE())=0,"",VLOOKUP($C1429,薬効分類マスタ!$A$2:$E$180,5,FALSE())),"")</f>
        <v/>
      </c>
      <c r="L1429" s="17"/>
      <c r="M1429" s="0" t="str">
        <f aca="false">IF($K1429="","",IF($L1429&lt;&gt;"",$L1429,VLOOKUP($C1429,薬効分類マスタ!$A$2:$F$180,6,FALSE())))</f>
        <v/>
      </c>
      <c r="N1429" s="0" t="str">
        <f aca="false">ASC(G1429)</f>
        <v>ﾒﾏﾝﾁﾝ塩酸塩OD錠5mg｢明治｣</v>
      </c>
      <c r="O1429" s="0" t="str">
        <f aca="false">ASC(E1429)</f>
        <v>ﾒﾏﾝﾁﾝ塩酸塩</v>
      </c>
      <c r="P1429" s="16" t="n">
        <f aca="false">N(P1428)+IF($C1429=検索!$B$49,1,0)</f>
        <v>0</v>
      </c>
    </row>
    <row r="1430" customFormat="false" ht="15" hidden="false" customHeight="false" outlineLevel="0" collapsed="false">
      <c r="A1430" s="16" t="s">
        <v>221</v>
      </c>
      <c r="B1430" s="0" t="s">
        <v>3442</v>
      </c>
      <c r="C1430" s="0" t="n">
        <v>119</v>
      </c>
      <c r="D1430" s="0" t="str">
        <f aca="false">IFERROR(VLOOKUP($C1430,薬効分類マスタ!$A$2:$B$180,2,FALSE()),"未登録")</f>
        <v>その他の中枢神経系用薬</v>
      </c>
      <c r="E1430" s="16" t="s">
        <v>3368</v>
      </c>
      <c r="F1430" s="16" t="s">
        <v>257</v>
      </c>
      <c r="G1430" s="16" t="s">
        <v>3443</v>
      </c>
      <c r="H1430" s="16" t="s">
        <v>542</v>
      </c>
      <c r="I1430" s="0" t="n">
        <v>12.7</v>
      </c>
      <c r="J1430" s="16" t="s">
        <v>239</v>
      </c>
      <c r="K1430" s="0" t="str">
        <f aca="false">IFERROR(IF(VLOOKUP($C1430,薬効分類マスタ!$A$2:$E$180,5,FALSE())=0,"",VLOOKUP($C1430,薬効分類マスタ!$A$2:$E$180,5,FALSE())),"")</f>
        <v/>
      </c>
      <c r="L1430" s="17"/>
      <c r="M1430" s="0" t="str">
        <f aca="false">IF($K1430="","",IF($L1430&lt;&gt;"",$L1430,VLOOKUP($C1430,薬効分類マスタ!$A$2:$F$180,6,FALSE())))</f>
        <v/>
      </c>
      <c r="N1430" s="0" t="str">
        <f aca="false">ASC(G1430)</f>
        <v>ﾒﾏﾝﾁﾝ塩酸塩OD錠5mg｢NIG｣</v>
      </c>
      <c r="O1430" s="0" t="str">
        <f aca="false">ASC(E1430)</f>
        <v>ﾒﾏﾝﾁﾝ塩酸塩</v>
      </c>
      <c r="P1430" s="16" t="n">
        <f aca="false">N(P1429)+IF($C1430=検索!$B$49,1,0)</f>
        <v>0</v>
      </c>
    </row>
    <row r="1431" customFormat="false" ht="15" hidden="false" customHeight="false" outlineLevel="0" collapsed="false">
      <c r="A1431" s="16" t="s">
        <v>221</v>
      </c>
      <c r="B1431" s="0" t="s">
        <v>3444</v>
      </c>
      <c r="C1431" s="0" t="n">
        <v>119</v>
      </c>
      <c r="D1431" s="0" t="str">
        <f aca="false">IFERROR(VLOOKUP($C1431,薬効分類マスタ!$A$2:$B$180,2,FALSE()),"未登録")</f>
        <v>その他の中枢神経系用薬</v>
      </c>
      <c r="E1431" s="16" t="s">
        <v>3368</v>
      </c>
      <c r="F1431" s="16" t="s">
        <v>262</v>
      </c>
      <c r="G1431" s="16" t="s">
        <v>3445</v>
      </c>
      <c r="I1431" s="0" t="n">
        <v>23.3</v>
      </c>
      <c r="J1431" s="16" t="s">
        <v>239</v>
      </c>
      <c r="K1431" s="0" t="str">
        <f aca="false">IFERROR(IF(VLOOKUP($C1431,薬効分類マスタ!$A$2:$E$180,5,FALSE())=0,"",VLOOKUP($C1431,薬効分類マスタ!$A$2:$E$180,5,FALSE())),"")</f>
        <v/>
      </c>
      <c r="L1431" s="17"/>
      <c r="M1431" s="0" t="str">
        <f aca="false">IF($K1431="","",IF($L1431&lt;&gt;"",$L1431,VLOOKUP($C1431,薬効分類マスタ!$A$2:$F$180,6,FALSE())))</f>
        <v/>
      </c>
      <c r="N1431" s="0" t="str">
        <f aca="false">ASC(G1431)</f>
        <v>ﾒﾏﾝﾁﾝ塩酸塩10mg口腔内崩壊錠</v>
      </c>
      <c r="O1431" s="0" t="str">
        <f aca="false">ASC(E1431)</f>
        <v>ﾒﾏﾝﾁﾝ塩酸塩</v>
      </c>
      <c r="P1431" s="16" t="n">
        <f aca="false">N(P1430)+IF($C1431=検索!$B$49,1,0)</f>
        <v>0</v>
      </c>
    </row>
    <row r="1432" customFormat="false" ht="15" hidden="false" customHeight="false" outlineLevel="0" collapsed="false">
      <c r="A1432" s="16" t="s">
        <v>221</v>
      </c>
      <c r="B1432" s="0" t="s">
        <v>3446</v>
      </c>
      <c r="C1432" s="0" t="n">
        <v>119</v>
      </c>
      <c r="D1432" s="0" t="str">
        <f aca="false">IFERROR(VLOOKUP($C1432,薬効分類マスタ!$A$2:$B$180,2,FALSE()),"未登録")</f>
        <v>その他の中枢神経系用薬</v>
      </c>
      <c r="E1432" s="16" t="s">
        <v>3368</v>
      </c>
      <c r="F1432" s="16" t="s">
        <v>262</v>
      </c>
      <c r="G1432" s="16" t="s">
        <v>3447</v>
      </c>
      <c r="H1432" s="16" t="s">
        <v>1180</v>
      </c>
      <c r="I1432" s="0" t="n">
        <v>62.1</v>
      </c>
      <c r="J1432" s="16" t="s">
        <v>232</v>
      </c>
      <c r="K1432" s="0" t="str">
        <f aca="false">IFERROR(IF(VLOOKUP($C1432,薬効分類マスタ!$A$2:$E$180,5,FALSE())=0,"",VLOOKUP($C1432,薬効分類マスタ!$A$2:$E$180,5,FALSE())),"")</f>
        <v/>
      </c>
      <c r="L1432" s="17"/>
      <c r="M1432" s="0" t="str">
        <f aca="false">IF($K1432="","",IF($L1432&lt;&gt;"",$L1432,VLOOKUP($C1432,薬効分類マスタ!$A$2:$F$180,6,FALSE())))</f>
        <v/>
      </c>
      <c r="N1432" s="0" t="str">
        <f aca="false">ASC(G1432)</f>
        <v>ﾒﾏﾘｰOD錠10mg</v>
      </c>
      <c r="O1432" s="0" t="str">
        <f aca="false">ASC(E1432)</f>
        <v>ﾒﾏﾝﾁﾝ塩酸塩</v>
      </c>
      <c r="P1432" s="16" t="n">
        <f aca="false">N(P1431)+IF($C1432=検索!$B$49,1,0)</f>
        <v>0</v>
      </c>
    </row>
    <row r="1433" customFormat="false" ht="15" hidden="false" customHeight="false" outlineLevel="0" collapsed="false">
      <c r="A1433" s="16" t="s">
        <v>221</v>
      </c>
      <c r="B1433" s="0" t="s">
        <v>3448</v>
      </c>
      <c r="C1433" s="0" t="n">
        <v>119</v>
      </c>
      <c r="D1433" s="0" t="str">
        <f aca="false">IFERROR(VLOOKUP($C1433,薬効分類マスタ!$A$2:$B$180,2,FALSE()),"未登録")</f>
        <v>その他の中枢神経系用薬</v>
      </c>
      <c r="E1433" s="16" t="s">
        <v>3368</v>
      </c>
      <c r="F1433" s="16" t="s">
        <v>262</v>
      </c>
      <c r="G1433" s="16" t="s">
        <v>3449</v>
      </c>
      <c r="H1433" s="16" t="s">
        <v>1464</v>
      </c>
      <c r="I1433" s="0" t="n">
        <v>33.7</v>
      </c>
      <c r="J1433" s="16" t="s">
        <v>239</v>
      </c>
      <c r="K1433" s="0" t="str">
        <f aca="false">IFERROR(IF(VLOOKUP($C1433,薬効分類マスタ!$A$2:$E$180,5,FALSE())=0,"",VLOOKUP($C1433,薬効分類マスタ!$A$2:$E$180,5,FALSE())),"")</f>
        <v/>
      </c>
      <c r="L1433" s="17"/>
      <c r="M1433" s="0" t="str">
        <f aca="false">IF($K1433="","",IF($L1433&lt;&gt;"",$L1433,VLOOKUP($C1433,薬効分類マスタ!$A$2:$F$180,6,FALSE())))</f>
        <v/>
      </c>
      <c r="N1433" s="0" t="str">
        <f aca="false">ASC(G1433)</f>
        <v>ﾒﾏﾝﾁﾝ塩酸塩OD錠10mg｢DSEP｣</v>
      </c>
      <c r="O1433" s="0" t="str">
        <f aca="false">ASC(E1433)</f>
        <v>ﾒﾏﾝﾁﾝ塩酸塩</v>
      </c>
      <c r="P1433" s="16" t="n">
        <f aca="false">N(P1432)+IF($C1433=検索!$B$49,1,0)</f>
        <v>0</v>
      </c>
    </row>
    <row r="1434" customFormat="false" ht="15" hidden="false" customHeight="false" outlineLevel="0" collapsed="false">
      <c r="A1434" s="16" t="s">
        <v>221</v>
      </c>
      <c r="B1434" s="0" t="s">
        <v>3450</v>
      </c>
      <c r="C1434" s="0" t="n">
        <v>119</v>
      </c>
      <c r="D1434" s="0" t="str">
        <f aca="false">IFERROR(VLOOKUP($C1434,薬効分類マスタ!$A$2:$B$180,2,FALSE()),"未登録")</f>
        <v>その他の中枢神経系用薬</v>
      </c>
      <c r="E1434" s="16" t="s">
        <v>3368</v>
      </c>
      <c r="F1434" s="16" t="s">
        <v>262</v>
      </c>
      <c r="G1434" s="16" t="s">
        <v>3451</v>
      </c>
      <c r="H1434" s="16" t="s">
        <v>527</v>
      </c>
      <c r="I1434" s="0" t="n">
        <v>33.7</v>
      </c>
      <c r="J1434" s="16" t="s">
        <v>239</v>
      </c>
      <c r="K1434" s="0" t="str">
        <f aca="false">IFERROR(IF(VLOOKUP($C1434,薬効分類マスタ!$A$2:$E$180,5,FALSE())=0,"",VLOOKUP($C1434,薬効分類マスタ!$A$2:$E$180,5,FALSE())),"")</f>
        <v/>
      </c>
      <c r="L1434" s="17"/>
      <c r="M1434" s="0" t="str">
        <f aca="false">IF($K1434="","",IF($L1434&lt;&gt;"",$L1434,VLOOKUP($C1434,薬効分類マスタ!$A$2:$F$180,6,FALSE())))</f>
        <v/>
      </c>
      <c r="N1434" s="0" t="str">
        <f aca="false">ASC(G1434)</f>
        <v>ﾒﾏﾝﾁﾝ塩酸塩OD錠10mg｢JG｣</v>
      </c>
      <c r="O1434" s="0" t="str">
        <f aca="false">ASC(E1434)</f>
        <v>ﾒﾏﾝﾁﾝ塩酸塩</v>
      </c>
      <c r="P1434" s="16" t="n">
        <f aca="false">N(P1433)+IF($C1434=検索!$B$49,1,0)</f>
        <v>0</v>
      </c>
    </row>
    <row r="1435" customFormat="false" ht="15" hidden="false" customHeight="false" outlineLevel="0" collapsed="false">
      <c r="A1435" s="16" t="s">
        <v>221</v>
      </c>
      <c r="B1435" s="0" t="s">
        <v>3452</v>
      </c>
      <c r="C1435" s="0" t="n">
        <v>119</v>
      </c>
      <c r="D1435" s="0" t="str">
        <f aca="false">IFERROR(VLOOKUP($C1435,薬効分類マスタ!$A$2:$B$180,2,FALSE()),"未登録")</f>
        <v>その他の中枢神経系用薬</v>
      </c>
      <c r="E1435" s="16" t="s">
        <v>3368</v>
      </c>
      <c r="F1435" s="16" t="s">
        <v>262</v>
      </c>
      <c r="G1435" s="16" t="s">
        <v>3453</v>
      </c>
      <c r="H1435" s="16" t="s">
        <v>1067</v>
      </c>
      <c r="I1435" s="0" t="n">
        <v>33.7</v>
      </c>
      <c r="J1435" s="16" t="s">
        <v>239</v>
      </c>
      <c r="K1435" s="0" t="str">
        <f aca="false">IFERROR(IF(VLOOKUP($C1435,薬効分類マスタ!$A$2:$E$180,5,FALSE())=0,"",VLOOKUP($C1435,薬効分類マスタ!$A$2:$E$180,5,FALSE())),"")</f>
        <v/>
      </c>
      <c r="L1435" s="17"/>
      <c r="M1435" s="0" t="str">
        <f aca="false">IF($K1435="","",IF($L1435&lt;&gt;"",$L1435,VLOOKUP($C1435,薬効分類マスタ!$A$2:$F$180,6,FALSE())))</f>
        <v/>
      </c>
      <c r="N1435" s="0" t="str">
        <f aca="false">ASC(G1435)</f>
        <v>ﾒﾏﾝﾁﾝ塩酸塩OD錠10mg｢TCK｣</v>
      </c>
      <c r="O1435" s="0" t="str">
        <f aca="false">ASC(E1435)</f>
        <v>ﾒﾏﾝﾁﾝ塩酸塩</v>
      </c>
      <c r="P1435" s="16" t="n">
        <f aca="false">N(P1434)+IF($C1435=検索!$B$49,1,0)</f>
        <v>0</v>
      </c>
    </row>
    <row r="1436" customFormat="false" ht="15" hidden="false" customHeight="false" outlineLevel="0" collapsed="false">
      <c r="A1436" s="16" t="s">
        <v>221</v>
      </c>
      <c r="B1436" s="0" t="s">
        <v>3454</v>
      </c>
      <c r="C1436" s="0" t="n">
        <v>119</v>
      </c>
      <c r="D1436" s="0" t="str">
        <f aca="false">IFERROR(VLOOKUP($C1436,薬効分類マスタ!$A$2:$B$180,2,FALSE()),"未登録")</f>
        <v>その他の中枢神経系用薬</v>
      </c>
      <c r="E1436" s="16" t="s">
        <v>3368</v>
      </c>
      <c r="F1436" s="16" t="s">
        <v>262</v>
      </c>
      <c r="G1436" s="16" t="s">
        <v>3455</v>
      </c>
      <c r="H1436" s="16" t="s">
        <v>571</v>
      </c>
      <c r="I1436" s="0" t="n">
        <v>33.7</v>
      </c>
      <c r="J1436" s="16" t="s">
        <v>239</v>
      </c>
      <c r="K1436" s="0" t="str">
        <f aca="false">IFERROR(IF(VLOOKUP($C1436,薬効分類マスタ!$A$2:$E$180,5,FALSE())=0,"",VLOOKUP($C1436,薬効分類マスタ!$A$2:$E$180,5,FALSE())),"")</f>
        <v/>
      </c>
      <c r="L1436" s="17"/>
      <c r="M1436" s="0" t="str">
        <f aca="false">IF($K1436="","",IF($L1436&lt;&gt;"",$L1436,VLOOKUP($C1436,薬効分類マスタ!$A$2:$F$180,6,FALSE())))</f>
        <v/>
      </c>
      <c r="N1436" s="0" t="str">
        <f aca="false">ASC(G1436)</f>
        <v>ﾒﾏﾝﾁﾝ塩酸塩OD錠10mg｢ｸﾗｼｴ｣</v>
      </c>
      <c r="O1436" s="0" t="str">
        <f aca="false">ASC(E1436)</f>
        <v>ﾒﾏﾝﾁﾝ塩酸塩</v>
      </c>
      <c r="P1436" s="16" t="n">
        <f aca="false">N(P1435)+IF($C1436=検索!$B$49,1,0)</f>
        <v>0</v>
      </c>
    </row>
    <row r="1437" customFormat="false" ht="15" hidden="false" customHeight="false" outlineLevel="0" collapsed="false">
      <c r="A1437" s="16" t="s">
        <v>221</v>
      </c>
      <c r="B1437" s="0" t="s">
        <v>3456</v>
      </c>
      <c r="C1437" s="0" t="n">
        <v>119</v>
      </c>
      <c r="D1437" s="0" t="str">
        <f aca="false">IFERROR(VLOOKUP($C1437,薬効分類マスタ!$A$2:$B$180,2,FALSE()),"未登録")</f>
        <v>その他の中枢神経系用薬</v>
      </c>
      <c r="E1437" s="16" t="s">
        <v>3368</v>
      </c>
      <c r="F1437" s="16" t="s">
        <v>262</v>
      </c>
      <c r="G1437" s="16" t="s">
        <v>3457</v>
      </c>
      <c r="H1437" s="16" t="s">
        <v>557</v>
      </c>
      <c r="I1437" s="0" t="n">
        <v>33.7</v>
      </c>
      <c r="J1437" s="16" t="s">
        <v>239</v>
      </c>
      <c r="K1437" s="0" t="str">
        <f aca="false">IFERROR(IF(VLOOKUP($C1437,薬効分類マスタ!$A$2:$E$180,5,FALSE())=0,"",VLOOKUP($C1437,薬効分類マスタ!$A$2:$E$180,5,FALSE())),"")</f>
        <v/>
      </c>
      <c r="L1437" s="17"/>
      <c r="M1437" s="0" t="str">
        <f aca="false">IF($K1437="","",IF($L1437&lt;&gt;"",$L1437,VLOOKUP($C1437,薬効分類マスタ!$A$2:$F$180,6,FALSE())))</f>
        <v/>
      </c>
      <c r="N1437" s="0" t="str">
        <f aca="false">ASC(G1437)</f>
        <v>ﾒﾏﾝﾁﾝ塩酸塩OD錠10mg｢ﾀｶﾀ｣</v>
      </c>
      <c r="O1437" s="0" t="str">
        <f aca="false">ASC(E1437)</f>
        <v>ﾒﾏﾝﾁﾝ塩酸塩</v>
      </c>
      <c r="P1437" s="16" t="n">
        <f aca="false">N(P1436)+IF($C1437=検索!$B$49,1,0)</f>
        <v>0</v>
      </c>
    </row>
    <row r="1438" customFormat="false" ht="15" hidden="false" customHeight="false" outlineLevel="0" collapsed="false">
      <c r="A1438" s="16" t="s">
        <v>221</v>
      </c>
      <c r="B1438" s="0" t="s">
        <v>3458</v>
      </c>
      <c r="C1438" s="0" t="n">
        <v>119</v>
      </c>
      <c r="D1438" s="0" t="str">
        <f aca="false">IFERROR(VLOOKUP($C1438,薬効分類マスタ!$A$2:$B$180,2,FALSE()),"未登録")</f>
        <v>その他の中枢神経系用薬</v>
      </c>
      <c r="E1438" s="16" t="s">
        <v>3368</v>
      </c>
      <c r="F1438" s="16" t="s">
        <v>262</v>
      </c>
      <c r="G1438" s="16" t="s">
        <v>3459</v>
      </c>
      <c r="H1438" s="16" t="s">
        <v>533</v>
      </c>
      <c r="I1438" s="0" t="n">
        <v>33.7</v>
      </c>
      <c r="J1438" s="16" t="s">
        <v>239</v>
      </c>
      <c r="K1438" s="0" t="str">
        <f aca="false">IFERROR(IF(VLOOKUP($C1438,薬効分類マスタ!$A$2:$E$180,5,FALSE())=0,"",VLOOKUP($C1438,薬効分類マスタ!$A$2:$E$180,5,FALSE())),"")</f>
        <v/>
      </c>
      <c r="L1438" s="17"/>
      <c r="M1438" s="0" t="str">
        <f aca="false">IF($K1438="","",IF($L1438&lt;&gt;"",$L1438,VLOOKUP($C1438,薬効分類マスタ!$A$2:$F$180,6,FALSE())))</f>
        <v/>
      </c>
      <c r="N1438" s="0" t="str">
        <f aca="false">ASC(G1438)</f>
        <v>ﾒﾏﾝﾁﾝ塩酸塩OD錠10mg｢ﾄｰﾜ｣</v>
      </c>
      <c r="O1438" s="0" t="str">
        <f aca="false">ASC(E1438)</f>
        <v>ﾒﾏﾝﾁﾝ塩酸塩</v>
      </c>
      <c r="P1438" s="16" t="n">
        <f aca="false">N(P1437)+IF($C1438=検索!$B$49,1,0)</f>
        <v>0</v>
      </c>
    </row>
    <row r="1439" customFormat="false" ht="15" hidden="false" customHeight="false" outlineLevel="0" collapsed="false">
      <c r="A1439" s="16" t="s">
        <v>221</v>
      </c>
      <c r="B1439" s="0" t="s">
        <v>3460</v>
      </c>
      <c r="C1439" s="0" t="n">
        <v>119</v>
      </c>
      <c r="D1439" s="0" t="str">
        <f aca="false">IFERROR(VLOOKUP($C1439,薬効分類マスタ!$A$2:$B$180,2,FALSE()),"未登録")</f>
        <v>その他の中枢神経系用薬</v>
      </c>
      <c r="E1439" s="16" t="s">
        <v>3368</v>
      </c>
      <c r="F1439" s="16" t="s">
        <v>262</v>
      </c>
      <c r="G1439" s="16" t="s">
        <v>3461</v>
      </c>
      <c r="H1439" s="16" t="s">
        <v>831</v>
      </c>
      <c r="I1439" s="0" t="n">
        <v>33.7</v>
      </c>
      <c r="J1439" s="16" t="s">
        <v>239</v>
      </c>
      <c r="K1439" s="0" t="str">
        <f aca="false">IFERROR(IF(VLOOKUP($C1439,薬効分類マスタ!$A$2:$E$180,5,FALSE())=0,"",VLOOKUP($C1439,薬効分類マスタ!$A$2:$E$180,5,FALSE())),"")</f>
        <v/>
      </c>
      <c r="L1439" s="17"/>
      <c r="M1439" s="0" t="str">
        <f aca="false">IF($K1439="","",IF($L1439&lt;&gt;"",$L1439,VLOOKUP($C1439,薬効分類マスタ!$A$2:$F$180,6,FALSE())))</f>
        <v/>
      </c>
      <c r="N1439" s="0" t="str">
        <f aca="false">ASC(G1439)</f>
        <v>ﾒﾏﾝﾁﾝ塩酸塩OD錠10mg｢ﾌｪﾙｾﾞﾝ｣</v>
      </c>
      <c r="O1439" s="0" t="str">
        <f aca="false">ASC(E1439)</f>
        <v>ﾒﾏﾝﾁﾝ塩酸塩</v>
      </c>
      <c r="P1439" s="16" t="n">
        <f aca="false">N(P1438)+IF($C1439=検索!$B$49,1,0)</f>
        <v>0</v>
      </c>
    </row>
    <row r="1440" customFormat="false" ht="15" hidden="false" customHeight="false" outlineLevel="0" collapsed="false">
      <c r="A1440" s="16" t="s">
        <v>221</v>
      </c>
      <c r="B1440" s="0" t="s">
        <v>3462</v>
      </c>
      <c r="C1440" s="0" t="n">
        <v>119</v>
      </c>
      <c r="D1440" s="0" t="str">
        <f aca="false">IFERROR(VLOOKUP($C1440,薬効分類マスタ!$A$2:$B$180,2,FALSE()),"未登録")</f>
        <v>その他の中枢神経系用薬</v>
      </c>
      <c r="E1440" s="16" t="s">
        <v>3368</v>
      </c>
      <c r="F1440" s="16" t="s">
        <v>262</v>
      </c>
      <c r="G1440" s="16" t="s">
        <v>3463</v>
      </c>
      <c r="H1440" s="16" t="s">
        <v>428</v>
      </c>
      <c r="I1440" s="0" t="n">
        <v>33.7</v>
      </c>
      <c r="J1440" s="16" t="s">
        <v>239</v>
      </c>
      <c r="K1440" s="0" t="str">
        <f aca="false">IFERROR(IF(VLOOKUP($C1440,薬効分類マスタ!$A$2:$E$180,5,FALSE())=0,"",VLOOKUP($C1440,薬効分類マスタ!$A$2:$E$180,5,FALSE())),"")</f>
        <v/>
      </c>
      <c r="L1440" s="17"/>
      <c r="M1440" s="0" t="str">
        <f aca="false">IF($K1440="","",IF($L1440&lt;&gt;"",$L1440,VLOOKUP($C1440,薬効分類マスタ!$A$2:$F$180,6,FALSE())))</f>
        <v/>
      </c>
      <c r="N1440" s="0" t="str">
        <f aca="false">ASC(G1440)</f>
        <v>ﾒﾏﾝﾁﾝ塩酸塩OD錠10mg｢明治｣</v>
      </c>
      <c r="O1440" s="0" t="str">
        <f aca="false">ASC(E1440)</f>
        <v>ﾒﾏﾝﾁﾝ塩酸塩</v>
      </c>
      <c r="P1440" s="16" t="n">
        <f aca="false">N(P1439)+IF($C1440=検索!$B$49,1,0)</f>
        <v>0</v>
      </c>
    </row>
    <row r="1441" customFormat="false" ht="15" hidden="false" customHeight="false" outlineLevel="0" collapsed="false">
      <c r="A1441" s="16" t="s">
        <v>221</v>
      </c>
      <c r="B1441" s="0" t="s">
        <v>3464</v>
      </c>
      <c r="C1441" s="0" t="n">
        <v>119</v>
      </c>
      <c r="D1441" s="0" t="str">
        <f aca="false">IFERROR(VLOOKUP($C1441,薬効分類マスタ!$A$2:$B$180,2,FALSE()),"未登録")</f>
        <v>その他の中枢神経系用薬</v>
      </c>
      <c r="E1441" s="16" t="s">
        <v>3368</v>
      </c>
      <c r="F1441" s="16" t="s">
        <v>445</v>
      </c>
      <c r="G1441" s="16" t="s">
        <v>3465</v>
      </c>
      <c r="I1441" s="0" t="n">
        <v>40.5</v>
      </c>
      <c r="J1441" s="16" t="s">
        <v>239</v>
      </c>
      <c r="K1441" s="0" t="str">
        <f aca="false">IFERROR(IF(VLOOKUP($C1441,薬効分類マスタ!$A$2:$E$180,5,FALSE())=0,"",VLOOKUP($C1441,薬効分類マスタ!$A$2:$E$180,5,FALSE())),"")</f>
        <v/>
      </c>
      <c r="L1441" s="17"/>
      <c r="M1441" s="0" t="str">
        <f aca="false">IF($K1441="","",IF($L1441&lt;&gt;"",$L1441,VLOOKUP($C1441,薬効分類マスタ!$A$2:$F$180,6,FALSE())))</f>
        <v/>
      </c>
      <c r="N1441" s="0" t="str">
        <f aca="false">ASC(G1441)</f>
        <v>ﾒﾏﾝﾁﾝ塩酸塩20mg口腔内崩壊錠</v>
      </c>
      <c r="O1441" s="0" t="str">
        <f aca="false">ASC(E1441)</f>
        <v>ﾒﾏﾝﾁﾝ塩酸塩</v>
      </c>
      <c r="P1441" s="16" t="n">
        <f aca="false">N(P1440)+IF($C1441=検索!$B$49,1,0)</f>
        <v>0</v>
      </c>
    </row>
    <row r="1442" customFormat="false" ht="15" hidden="false" customHeight="false" outlineLevel="0" collapsed="false">
      <c r="A1442" s="16" t="s">
        <v>221</v>
      </c>
      <c r="B1442" s="0" t="s">
        <v>3466</v>
      </c>
      <c r="C1442" s="0" t="n">
        <v>119</v>
      </c>
      <c r="D1442" s="0" t="str">
        <f aca="false">IFERROR(VLOOKUP($C1442,薬効分類マスタ!$A$2:$B$180,2,FALSE()),"未登録")</f>
        <v>その他の中枢神経系用薬</v>
      </c>
      <c r="E1442" s="16" t="s">
        <v>3368</v>
      </c>
      <c r="F1442" s="16" t="s">
        <v>445</v>
      </c>
      <c r="G1442" s="16" t="s">
        <v>3467</v>
      </c>
      <c r="H1442" s="16" t="s">
        <v>1180</v>
      </c>
      <c r="I1442" s="0" t="n">
        <v>112.7</v>
      </c>
      <c r="J1442" s="16" t="s">
        <v>232</v>
      </c>
      <c r="K1442" s="0" t="str">
        <f aca="false">IFERROR(IF(VLOOKUP($C1442,薬効分類マスタ!$A$2:$E$180,5,FALSE())=0,"",VLOOKUP($C1442,薬効分類マスタ!$A$2:$E$180,5,FALSE())),"")</f>
        <v/>
      </c>
      <c r="L1442" s="17"/>
      <c r="M1442" s="0" t="str">
        <f aca="false">IF($K1442="","",IF($L1442&lt;&gt;"",$L1442,VLOOKUP($C1442,薬効分類マスタ!$A$2:$F$180,6,FALSE())))</f>
        <v/>
      </c>
      <c r="N1442" s="0" t="str">
        <f aca="false">ASC(G1442)</f>
        <v>ﾒﾏﾘｰOD錠20mg</v>
      </c>
      <c r="O1442" s="0" t="str">
        <f aca="false">ASC(E1442)</f>
        <v>ﾒﾏﾝﾁﾝ塩酸塩</v>
      </c>
      <c r="P1442" s="16" t="n">
        <f aca="false">N(P1441)+IF($C1442=検索!$B$49,1,0)</f>
        <v>0</v>
      </c>
    </row>
    <row r="1443" customFormat="false" ht="15" hidden="false" customHeight="false" outlineLevel="0" collapsed="false">
      <c r="A1443" s="16" t="s">
        <v>221</v>
      </c>
      <c r="B1443" s="0" t="s">
        <v>3468</v>
      </c>
      <c r="C1443" s="0" t="n">
        <v>119</v>
      </c>
      <c r="D1443" s="0" t="str">
        <f aca="false">IFERROR(VLOOKUP($C1443,薬効分類マスタ!$A$2:$B$180,2,FALSE()),"未登録")</f>
        <v>その他の中枢神経系用薬</v>
      </c>
      <c r="E1443" s="16" t="s">
        <v>3368</v>
      </c>
      <c r="F1443" s="16" t="s">
        <v>445</v>
      </c>
      <c r="G1443" s="16" t="s">
        <v>3469</v>
      </c>
      <c r="H1443" s="16" t="s">
        <v>1464</v>
      </c>
      <c r="I1443" s="0" t="n">
        <v>61.6</v>
      </c>
      <c r="J1443" s="16" t="s">
        <v>239</v>
      </c>
      <c r="K1443" s="0" t="str">
        <f aca="false">IFERROR(IF(VLOOKUP($C1443,薬効分類マスタ!$A$2:$E$180,5,FALSE())=0,"",VLOOKUP($C1443,薬効分類マスタ!$A$2:$E$180,5,FALSE())),"")</f>
        <v/>
      </c>
      <c r="L1443" s="17"/>
      <c r="M1443" s="0" t="str">
        <f aca="false">IF($K1443="","",IF($L1443&lt;&gt;"",$L1443,VLOOKUP($C1443,薬効分類マスタ!$A$2:$F$180,6,FALSE())))</f>
        <v/>
      </c>
      <c r="N1443" s="0" t="str">
        <f aca="false">ASC(G1443)</f>
        <v>ﾒﾏﾝﾁﾝ塩酸塩OD錠20mg｢DSEP｣</v>
      </c>
      <c r="O1443" s="0" t="str">
        <f aca="false">ASC(E1443)</f>
        <v>ﾒﾏﾝﾁﾝ塩酸塩</v>
      </c>
      <c r="P1443" s="16" t="n">
        <f aca="false">N(P1442)+IF($C1443=検索!$B$49,1,0)</f>
        <v>0</v>
      </c>
    </row>
    <row r="1444" customFormat="false" ht="15" hidden="false" customHeight="false" outlineLevel="0" collapsed="false">
      <c r="A1444" s="16" t="s">
        <v>221</v>
      </c>
      <c r="B1444" s="0" t="s">
        <v>3470</v>
      </c>
      <c r="C1444" s="0" t="n">
        <v>119</v>
      </c>
      <c r="D1444" s="0" t="str">
        <f aca="false">IFERROR(VLOOKUP($C1444,薬効分類マスタ!$A$2:$B$180,2,FALSE()),"未登録")</f>
        <v>その他の中枢神経系用薬</v>
      </c>
      <c r="E1444" s="16" t="s">
        <v>3368</v>
      </c>
      <c r="F1444" s="16" t="s">
        <v>445</v>
      </c>
      <c r="G1444" s="16" t="s">
        <v>3471</v>
      </c>
      <c r="H1444" s="16" t="s">
        <v>527</v>
      </c>
      <c r="I1444" s="0" t="n">
        <v>61.6</v>
      </c>
      <c r="J1444" s="16" t="s">
        <v>239</v>
      </c>
      <c r="K1444" s="0" t="str">
        <f aca="false">IFERROR(IF(VLOOKUP($C1444,薬効分類マスタ!$A$2:$E$180,5,FALSE())=0,"",VLOOKUP($C1444,薬効分類マスタ!$A$2:$E$180,5,FALSE())),"")</f>
        <v/>
      </c>
      <c r="L1444" s="17"/>
      <c r="M1444" s="0" t="str">
        <f aca="false">IF($K1444="","",IF($L1444&lt;&gt;"",$L1444,VLOOKUP($C1444,薬効分類マスタ!$A$2:$F$180,6,FALSE())))</f>
        <v/>
      </c>
      <c r="N1444" s="0" t="str">
        <f aca="false">ASC(G1444)</f>
        <v>ﾒﾏﾝﾁﾝ塩酸塩OD錠20mg｢JG｣</v>
      </c>
      <c r="O1444" s="0" t="str">
        <f aca="false">ASC(E1444)</f>
        <v>ﾒﾏﾝﾁﾝ塩酸塩</v>
      </c>
      <c r="P1444" s="16" t="n">
        <f aca="false">N(P1443)+IF($C1444=検索!$B$49,1,0)</f>
        <v>0</v>
      </c>
    </row>
    <row r="1445" customFormat="false" ht="15" hidden="false" customHeight="false" outlineLevel="0" collapsed="false">
      <c r="A1445" s="16" t="s">
        <v>221</v>
      </c>
      <c r="B1445" s="0" t="s">
        <v>3472</v>
      </c>
      <c r="C1445" s="0" t="n">
        <v>119</v>
      </c>
      <c r="D1445" s="0" t="str">
        <f aca="false">IFERROR(VLOOKUP($C1445,薬効分類マスタ!$A$2:$B$180,2,FALSE()),"未登録")</f>
        <v>その他の中枢神経系用薬</v>
      </c>
      <c r="E1445" s="16" t="s">
        <v>3368</v>
      </c>
      <c r="F1445" s="16" t="s">
        <v>445</v>
      </c>
      <c r="G1445" s="16" t="s">
        <v>3473</v>
      </c>
      <c r="H1445" s="16" t="s">
        <v>1067</v>
      </c>
      <c r="I1445" s="0" t="n">
        <v>61.6</v>
      </c>
      <c r="J1445" s="16" t="s">
        <v>239</v>
      </c>
      <c r="K1445" s="0" t="str">
        <f aca="false">IFERROR(IF(VLOOKUP($C1445,薬効分類マスタ!$A$2:$E$180,5,FALSE())=0,"",VLOOKUP($C1445,薬効分類マスタ!$A$2:$E$180,5,FALSE())),"")</f>
        <v/>
      </c>
      <c r="L1445" s="17"/>
      <c r="M1445" s="0" t="str">
        <f aca="false">IF($K1445="","",IF($L1445&lt;&gt;"",$L1445,VLOOKUP($C1445,薬効分類マスタ!$A$2:$F$180,6,FALSE())))</f>
        <v/>
      </c>
      <c r="N1445" s="0" t="str">
        <f aca="false">ASC(G1445)</f>
        <v>ﾒﾏﾝﾁﾝ塩酸塩OD錠20mg｢TCK｣</v>
      </c>
      <c r="O1445" s="0" t="str">
        <f aca="false">ASC(E1445)</f>
        <v>ﾒﾏﾝﾁﾝ塩酸塩</v>
      </c>
      <c r="P1445" s="16" t="n">
        <f aca="false">N(P1444)+IF($C1445=検索!$B$49,1,0)</f>
        <v>0</v>
      </c>
    </row>
    <row r="1446" customFormat="false" ht="15" hidden="false" customHeight="false" outlineLevel="0" collapsed="false">
      <c r="A1446" s="16" t="s">
        <v>221</v>
      </c>
      <c r="B1446" s="0" t="s">
        <v>3474</v>
      </c>
      <c r="C1446" s="0" t="n">
        <v>119</v>
      </c>
      <c r="D1446" s="0" t="str">
        <f aca="false">IFERROR(VLOOKUP($C1446,薬効分類マスタ!$A$2:$B$180,2,FALSE()),"未登録")</f>
        <v>その他の中枢神経系用薬</v>
      </c>
      <c r="E1446" s="16" t="s">
        <v>3368</v>
      </c>
      <c r="F1446" s="16" t="s">
        <v>445</v>
      </c>
      <c r="G1446" s="16" t="s">
        <v>3475</v>
      </c>
      <c r="H1446" s="16" t="s">
        <v>557</v>
      </c>
      <c r="I1446" s="0" t="n">
        <v>61.6</v>
      </c>
      <c r="J1446" s="16" t="s">
        <v>239</v>
      </c>
      <c r="K1446" s="0" t="str">
        <f aca="false">IFERROR(IF(VLOOKUP($C1446,薬効分類マスタ!$A$2:$E$180,5,FALSE())=0,"",VLOOKUP($C1446,薬効分類マスタ!$A$2:$E$180,5,FALSE())),"")</f>
        <v/>
      </c>
      <c r="L1446" s="17"/>
      <c r="M1446" s="0" t="str">
        <f aca="false">IF($K1446="","",IF($L1446&lt;&gt;"",$L1446,VLOOKUP($C1446,薬効分類マスタ!$A$2:$F$180,6,FALSE())))</f>
        <v/>
      </c>
      <c r="N1446" s="0" t="str">
        <f aca="false">ASC(G1446)</f>
        <v>ﾒﾏﾝﾁﾝ塩酸塩OD錠20mg｢ﾀｶﾀ｣</v>
      </c>
      <c r="O1446" s="0" t="str">
        <f aca="false">ASC(E1446)</f>
        <v>ﾒﾏﾝﾁﾝ塩酸塩</v>
      </c>
      <c r="P1446" s="16" t="n">
        <f aca="false">N(P1445)+IF($C1446=検索!$B$49,1,0)</f>
        <v>0</v>
      </c>
    </row>
    <row r="1447" customFormat="false" ht="15" hidden="false" customHeight="false" outlineLevel="0" collapsed="false">
      <c r="A1447" s="16" t="s">
        <v>221</v>
      </c>
      <c r="B1447" s="0" t="s">
        <v>3476</v>
      </c>
      <c r="C1447" s="0" t="n">
        <v>119</v>
      </c>
      <c r="D1447" s="0" t="str">
        <f aca="false">IFERROR(VLOOKUP($C1447,薬効分類マスタ!$A$2:$B$180,2,FALSE()),"未登録")</f>
        <v>その他の中枢神経系用薬</v>
      </c>
      <c r="E1447" s="16" t="s">
        <v>3368</v>
      </c>
      <c r="F1447" s="16" t="s">
        <v>445</v>
      </c>
      <c r="G1447" s="16" t="s">
        <v>3477</v>
      </c>
      <c r="H1447" s="16" t="s">
        <v>533</v>
      </c>
      <c r="I1447" s="0" t="n">
        <v>61.6</v>
      </c>
      <c r="J1447" s="16" t="s">
        <v>239</v>
      </c>
      <c r="K1447" s="0" t="str">
        <f aca="false">IFERROR(IF(VLOOKUP($C1447,薬効分類マスタ!$A$2:$E$180,5,FALSE())=0,"",VLOOKUP($C1447,薬効分類マスタ!$A$2:$E$180,5,FALSE())),"")</f>
        <v/>
      </c>
      <c r="L1447" s="17"/>
      <c r="M1447" s="0" t="str">
        <f aca="false">IF($K1447="","",IF($L1447&lt;&gt;"",$L1447,VLOOKUP($C1447,薬効分類マスタ!$A$2:$F$180,6,FALSE())))</f>
        <v/>
      </c>
      <c r="N1447" s="0" t="str">
        <f aca="false">ASC(G1447)</f>
        <v>ﾒﾏﾝﾁﾝ塩酸塩OD錠20mg｢ﾄｰﾜ｣</v>
      </c>
      <c r="O1447" s="0" t="str">
        <f aca="false">ASC(E1447)</f>
        <v>ﾒﾏﾝﾁﾝ塩酸塩</v>
      </c>
      <c r="P1447" s="16" t="n">
        <f aca="false">N(P1446)+IF($C1447=検索!$B$49,1,0)</f>
        <v>0</v>
      </c>
    </row>
    <row r="1448" customFormat="false" ht="15" hidden="false" customHeight="false" outlineLevel="0" collapsed="false">
      <c r="A1448" s="16" t="s">
        <v>221</v>
      </c>
      <c r="B1448" s="0" t="s">
        <v>3478</v>
      </c>
      <c r="C1448" s="0" t="n">
        <v>119</v>
      </c>
      <c r="D1448" s="0" t="str">
        <f aca="false">IFERROR(VLOOKUP($C1448,薬効分類マスタ!$A$2:$B$180,2,FALSE()),"未登録")</f>
        <v>その他の中枢神経系用薬</v>
      </c>
      <c r="E1448" s="16" t="s">
        <v>3368</v>
      </c>
      <c r="F1448" s="16" t="s">
        <v>445</v>
      </c>
      <c r="G1448" s="16" t="s">
        <v>3479</v>
      </c>
      <c r="H1448" s="16" t="s">
        <v>606</v>
      </c>
      <c r="I1448" s="0" t="n">
        <v>61.6</v>
      </c>
      <c r="J1448" s="16" t="s">
        <v>239</v>
      </c>
      <c r="K1448" s="0" t="str">
        <f aca="false">IFERROR(IF(VLOOKUP($C1448,薬効分類マスタ!$A$2:$E$180,5,FALSE())=0,"",VLOOKUP($C1448,薬効分類マスタ!$A$2:$E$180,5,FALSE())),"")</f>
        <v/>
      </c>
      <c r="L1448" s="17"/>
      <c r="M1448" s="0" t="str">
        <f aca="false">IF($K1448="","",IF($L1448&lt;&gt;"",$L1448,VLOOKUP($C1448,薬効分類マスタ!$A$2:$F$180,6,FALSE())))</f>
        <v/>
      </c>
      <c r="N1448" s="0" t="str">
        <f aca="false">ASC(G1448)</f>
        <v>ﾒﾏﾝﾁﾝ塩酸塩OD錠20mg｢日新｣</v>
      </c>
      <c r="O1448" s="0" t="str">
        <f aca="false">ASC(E1448)</f>
        <v>ﾒﾏﾝﾁﾝ塩酸塩</v>
      </c>
      <c r="P1448" s="16" t="n">
        <f aca="false">N(P1447)+IF($C1448=検索!$B$49,1,0)</f>
        <v>0</v>
      </c>
    </row>
    <row r="1449" customFormat="false" ht="15" hidden="false" customHeight="false" outlineLevel="0" collapsed="false">
      <c r="A1449" s="16" t="s">
        <v>221</v>
      </c>
      <c r="B1449" s="0" t="s">
        <v>3480</v>
      </c>
      <c r="C1449" s="0" t="n">
        <v>119</v>
      </c>
      <c r="D1449" s="0" t="str">
        <f aca="false">IFERROR(VLOOKUP($C1449,薬効分類マスタ!$A$2:$B$180,2,FALSE()),"未登録")</f>
        <v>その他の中枢神経系用薬</v>
      </c>
      <c r="E1449" s="16" t="s">
        <v>3368</v>
      </c>
      <c r="F1449" s="16" t="s">
        <v>445</v>
      </c>
      <c r="G1449" s="16" t="s">
        <v>3481</v>
      </c>
      <c r="H1449" s="16" t="s">
        <v>831</v>
      </c>
      <c r="I1449" s="0" t="n">
        <v>61.6</v>
      </c>
      <c r="J1449" s="16" t="s">
        <v>239</v>
      </c>
      <c r="K1449" s="0" t="str">
        <f aca="false">IFERROR(IF(VLOOKUP($C1449,薬効分類マスタ!$A$2:$E$180,5,FALSE())=0,"",VLOOKUP($C1449,薬効分類マスタ!$A$2:$E$180,5,FALSE())),"")</f>
        <v/>
      </c>
      <c r="L1449" s="17"/>
      <c r="M1449" s="0" t="str">
        <f aca="false">IF($K1449="","",IF($L1449&lt;&gt;"",$L1449,VLOOKUP($C1449,薬効分類マスタ!$A$2:$F$180,6,FALSE())))</f>
        <v/>
      </c>
      <c r="N1449" s="0" t="str">
        <f aca="false">ASC(G1449)</f>
        <v>ﾒﾏﾝﾁﾝ塩酸塩OD錠20mg｢ﾌｪﾙｾﾞﾝ｣</v>
      </c>
      <c r="O1449" s="0" t="str">
        <f aca="false">ASC(E1449)</f>
        <v>ﾒﾏﾝﾁﾝ塩酸塩</v>
      </c>
      <c r="P1449" s="16" t="n">
        <f aca="false">N(P1448)+IF($C1449=検索!$B$49,1,0)</f>
        <v>0</v>
      </c>
    </row>
    <row r="1450" customFormat="false" ht="15" hidden="false" customHeight="false" outlineLevel="0" collapsed="false">
      <c r="A1450" s="16" t="s">
        <v>221</v>
      </c>
      <c r="B1450" s="0" t="s">
        <v>3482</v>
      </c>
      <c r="C1450" s="0" t="n">
        <v>119</v>
      </c>
      <c r="D1450" s="0" t="str">
        <f aca="false">IFERROR(VLOOKUP($C1450,薬効分類マスタ!$A$2:$B$180,2,FALSE()),"未登録")</f>
        <v>その他の中枢神経系用薬</v>
      </c>
      <c r="E1450" s="16" t="s">
        <v>3368</v>
      </c>
      <c r="F1450" s="16" t="s">
        <v>445</v>
      </c>
      <c r="G1450" s="16" t="s">
        <v>3483</v>
      </c>
      <c r="H1450" s="16" t="s">
        <v>428</v>
      </c>
      <c r="I1450" s="0" t="n">
        <v>61.6</v>
      </c>
      <c r="J1450" s="16" t="s">
        <v>239</v>
      </c>
      <c r="K1450" s="0" t="str">
        <f aca="false">IFERROR(IF(VLOOKUP($C1450,薬効分類マスタ!$A$2:$E$180,5,FALSE())=0,"",VLOOKUP($C1450,薬効分類マスタ!$A$2:$E$180,5,FALSE())),"")</f>
        <v/>
      </c>
      <c r="L1450" s="17"/>
      <c r="M1450" s="0" t="str">
        <f aca="false">IF($K1450="","",IF($L1450&lt;&gt;"",$L1450,VLOOKUP($C1450,薬効分類マスタ!$A$2:$F$180,6,FALSE())))</f>
        <v/>
      </c>
      <c r="N1450" s="0" t="str">
        <f aca="false">ASC(G1450)</f>
        <v>ﾒﾏﾝﾁﾝ塩酸塩OD錠20mg｢明治｣</v>
      </c>
      <c r="O1450" s="0" t="str">
        <f aca="false">ASC(E1450)</f>
        <v>ﾒﾏﾝﾁﾝ塩酸塩</v>
      </c>
      <c r="P1450" s="16" t="n">
        <f aca="false">N(P1449)+IF($C1450=検索!$B$49,1,0)</f>
        <v>0</v>
      </c>
    </row>
    <row r="1451" customFormat="false" ht="15" hidden="false" customHeight="false" outlineLevel="0" collapsed="false">
      <c r="A1451" s="16" t="s">
        <v>221</v>
      </c>
      <c r="B1451" s="0" t="s">
        <v>3484</v>
      </c>
      <c r="C1451" s="0" t="n">
        <v>119</v>
      </c>
      <c r="D1451" s="0" t="str">
        <f aca="false">IFERROR(VLOOKUP($C1451,薬効分類マスタ!$A$2:$B$180,2,FALSE()),"未登録")</f>
        <v>その他の中枢神経系用薬</v>
      </c>
      <c r="E1451" s="16" t="s">
        <v>3368</v>
      </c>
      <c r="F1451" s="16" t="s">
        <v>439</v>
      </c>
      <c r="G1451" s="16" t="s">
        <v>3485</v>
      </c>
      <c r="H1451" s="16" t="s">
        <v>1067</v>
      </c>
      <c r="I1451" s="0" t="n">
        <v>37.9</v>
      </c>
      <c r="J1451" s="16" t="s">
        <v>239</v>
      </c>
      <c r="K1451" s="0" t="str">
        <f aca="false">IFERROR(IF(VLOOKUP($C1451,薬効分類マスタ!$A$2:$E$180,5,FALSE())=0,"",VLOOKUP($C1451,薬効分類マスタ!$A$2:$E$180,5,FALSE())),"")</f>
        <v/>
      </c>
      <c r="L1451" s="17"/>
      <c r="M1451" s="0" t="str">
        <f aca="false">IF($K1451="","",IF($L1451&lt;&gt;"",$L1451,VLOOKUP($C1451,薬効分類マスタ!$A$2:$F$180,6,FALSE())))</f>
        <v/>
      </c>
      <c r="N1451" s="0" t="str">
        <f aca="false">ASC(G1451)</f>
        <v>ﾒﾏﾝﾁﾝ塩酸塩OD錠15mg｢TCK｣</v>
      </c>
      <c r="O1451" s="0" t="str">
        <f aca="false">ASC(E1451)</f>
        <v>ﾒﾏﾝﾁﾝ塩酸塩</v>
      </c>
      <c r="P1451" s="16" t="n">
        <f aca="false">N(P1450)+IF($C1451=検索!$B$49,1,0)</f>
        <v>0</v>
      </c>
    </row>
    <row r="1452" customFormat="false" ht="15" hidden="false" customHeight="false" outlineLevel="0" collapsed="false">
      <c r="A1452" s="16" t="s">
        <v>221</v>
      </c>
      <c r="B1452" s="0" t="s">
        <v>3486</v>
      </c>
      <c r="C1452" s="0" t="n">
        <v>119</v>
      </c>
      <c r="D1452" s="0" t="str">
        <f aca="false">IFERROR(VLOOKUP($C1452,薬効分類マスタ!$A$2:$B$180,2,FALSE()),"未登録")</f>
        <v>その他の中枢神経系用薬</v>
      </c>
      <c r="E1452" s="16" t="s">
        <v>3368</v>
      </c>
      <c r="F1452" s="16" t="s">
        <v>439</v>
      </c>
      <c r="G1452" s="16" t="s">
        <v>3487</v>
      </c>
      <c r="H1452" s="16" t="s">
        <v>571</v>
      </c>
      <c r="I1452" s="0" t="n">
        <v>37.9</v>
      </c>
      <c r="J1452" s="16" t="s">
        <v>239</v>
      </c>
      <c r="K1452" s="0" t="str">
        <f aca="false">IFERROR(IF(VLOOKUP($C1452,薬効分類マスタ!$A$2:$E$180,5,FALSE())=0,"",VLOOKUP($C1452,薬効分類マスタ!$A$2:$E$180,5,FALSE())),"")</f>
        <v/>
      </c>
      <c r="L1452" s="17"/>
      <c r="M1452" s="0" t="str">
        <f aca="false">IF($K1452="","",IF($L1452&lt;&gt;"",$L1452,VLOOKUP($C1452,薬効分類マスタ!$A$2:$F$180,6,FALSE())))</f>
        <v/>
      </c>
      <c r="N1452" s="0" t="str">
        <f aca="false">ASC(G1452)</f>
        <v>ﾒﾏﾝﾁﾝ塩酸塩OD錠15mg｢ｸﾗｼｴ｣</v>
      </c>
      <c r="O1452" s="0" t="str">
        <f aca="false">ASC(E1452)</f>
        <v>ﾒﾏﾝﾁﾝ塩酸塩</v>
      </c>
      <c r="P1452" s="16" t="n">
        <f aca="false">N(P1451)+IF($C1452=検索!$B$49,1,0)</f>
        <v>0</v>
      </c>
    </row>
    <row r="1453" customFormat="false" ht="15" hidden="false" customHeight="false" outlineLevel="0" collapsed="false">
      <c r="A1453" s="16" t="s">
        <v>221</v>
      </c>
      <c r="B1453" s="0" t="s">
        <v>3488</v>
      </c>
      <c r="C1453" s="0" t="n">
        <v>119</v>
      </c>
      <c r="D1453" s="0" t="str">
        <f aca="false">IFERROR(VLOOKUP($C1453,薬効分類マスタ!$A$2:$B$180,2,FALSE()),"未登録")</f>
        <v>その他の中枢神経系用薬</v>
      </c>
      <c r="E1453" s="16" t="s">
        <v>3368</v>
      </c>
      <c r="F1453" s="16" t="s">
        <v>439</v>
      </c>
      <c r="G1453" s="16" t="s">
        <v>3489</v>
      </c>
      <c r="H1453" s="16" t="s">
        <v>530</v>
      </c>
      <c r="I1453" s="0" t="n">
        <v>37.9</v>
      </c>
      <c r="J1453" s="16" t="s">
        <v>239</v>
      </c>
      <c r="K1453" s="0" t="str">
        <f aca="false">IFERROR(IF(VLOOKUP($C1453,薬効分類マスタ!$A$2:$E$180,5,FALSE())=0,"",VLOOKUP($C1453,薬効分類マスタ!$A$2:$E$180,5,FALSE())),"")</f>
        <v/>
      </c>
      <c r="L1453" s="17"/>
      <c r="M1453" s="0" t="str">
        <f aca="false">IF($K1453="","",IF($L1453&lt;&gt;"",$L1453,VLOOKUP($C1453,薬効分類マスタ!$A$2:$F$180,6,FALSE())))</f>
        <v/>
      </c>
      <c r="N1453" s="0" t="str">
        <f aca="false">ASC(G1453)</f>
        <v>ﾒﾏﾝﾁﾝ塩酸塩OD錠15mg｢ｹﾐﾌｧ｣</v>
      </c>
      <c r="O1453" s="0" t="str">
        <f aca="false">ASC(E1453)</f>
        <v>ﾒﾏﾝﾁﾝ塩酸塩</v>
      </c>
      <c r="P1453" s="16" t="n">
        <f aca="false">N(P1452)+IF($C1453=検索!$B$49,1,0)</f>
        <v>0</v>
      </c>
    </row>
    <row r="1454" customFormat="false" ht="15" hidden="false" customHeight="false" outlineLevel="0" collapsed="false">
      <c r="A1454" s="16" t="s">
        <v>221</v>
      </c>
      <c r="B1454" s="0" t="s">
        <v>3490</v>
      </c>
      <c r="C1454" s="0" t="n">
        <v>119</v>
      </c>
      <c r="D1454" s="0" t="str">
        <f aca="false">IFERROR(VLOOKUP($C1454,薬効分類マスタ!$A$2:$B$180,2,FALSE()),"未登録")</f>
        <v>その他の中枢神経系用薬</v>
      </c>
      <c r="E1454" s="16" t="s">
        <v>3368</v>
      </c>
      <c r="F1454" s="16" t="s">
        <v>439</v>
      </c>
      <c r="G1454" s="16" t="s">
        <v>3491</v>
      </c>
      <c r="H1454" s="16" t="s">
        <v>354</v>
      </c>
      <c r="I1454" s="0" t="n">
        <v>37.9</v>
      </c>
      <c r="J1454" s="16" t="s">
        <v>239</v>
      </c>
      <c r="K1454" s="0" t="str">
        <f aca="false">IFERROR(IF(VLOOKUP($C1454,薬効分類マスタ!$A$2:$E$180,5,FALSE())=0,"",VLOOKUP($C1454,薬効分類マスタ!$A$2:$E$180,5,FALSE())),"")</f>
        <v/>
      </c>
      <c r="L1454" s="17"/>
      <c r="M1454" s="0" t="str">
        <f aca="false">IF($K1454="","",IF($L1454&lt;&gt;"",$L1454,VLOOKUP($C1454,薬効分類マスタ!$A$2:$F$180,6,FALSE())))</f>
        <v/>
      </c>
      <c r="N1454" s="0" t="str">
        <f aca="false">ASC(G1454)</f>
        <v>ﾒﾏﾝﾁﾝ塩酸塩OD錠15mg｢ｻﾝﾄﾞ｣</v>
      </c>
      <c r="O1454" s="0" t="str">
        <f aca="false">ASC(E1454)</f>
        <v>ﾒﾏﾝﾁﾝ塩酸塩</v>
      </c>
      <c r="P1454" s="16" t="n">
        <f aca="false">N(P1453)+IF($C1454=検索!$B$49,1,0)</f>
        <v>0</v>
      </c>
    </row>
    <row r="1455" customFormat="false" ht="15" hidden="false" customHeight="false" outlineLevel="0" collapsed="false">
      <c r="A1455" s="16" t="s">
        <v>221</v>
      </c>
      <c r="B1455" s="0" t="s">
        <v>3492</v>
      </c>
      <c r="C1455" s="0" t="n">
        <v>119</v>
      </c>
      <c r="D1455" s="0" t="str">
        <f aca="false">IFERROR(VLOOKUP($C1455,薬効分類マスタ!$A$2:$B$180,2,FALSE()),"未登録")</f>
        <v>その他の中枢神経系用薬</v>
      </c>
      <c r="E1455" s="16" t="s">
        <v>3368</v>
      </c>
      <c r="F1455" s="16" t="s">
        <v>439</v>
      </c>
      <c r="G1455" s="16" t="s">
        <v>3493</v>
      </c>
      <c r="H1455" s="16" t="s">
        <v>606</v>
      </c>
      <c r="I1455" s="0" t="n">
        <v>37.9</v>
      </c>
      <c r="J1455" s="16" t="s">
        <v>239</v>
      </c>
      <c r="K1455" s="0" t="str">
        <f aca="false">IFERROR(IF(VLOOKUP($C1455,薬効分類マスタ!$A$2:$E$180,5,FALSE())=0,"",VLOOKUP($C1455,薬効分類マスタ!$A$2:$E$180,5,FALSE())),"")</f>
        <v/>
      </c>
      <c r="L1455" s="17"/>
      <c r="M1455" s="0" t="str">
        <f aca="false">IF($K1455="","",IF($L1455&lt;&gt;"",$L1455,VLOOKUP($C1455,薬効分類マスタ!$A$2:$F$180,6,FALSE())))</f>
        <v/>
      </c>
      <c r="N1455" s="0" t="str">
        <f aca="false">ASC(G1455)</f>
        <v>ﾒﾏﾝﾁﾝ塩酸塩OD錠15mg｢日新｣</v>
      </c>
      <c r="O1455" s="0" t="str">
        <f aca="false">ASC(E1455)</f>
        <v>ﾒﾏﾝﾁﾝ塩酸塩</v>
      </c>
      <c r="P1455" s="16" t="n">
        <f aca="false">N(P1454)+IF($C1455=検索!$B$49,1,0)</f>
        <v>0</v>
      </c>
    </row>
    <row r="1456" customFormat="false" ht="15" hidden="false" customHeight="false" outlineLevel="0" collapsed="false">
      <c r="A1456" s="16" t="s">
        <v>221</v>
      </c>
      <c r="B1456" s="0" t="s">
        <v>3494</v>
      </c>
      <c r="C1456" s="0" t="n">
        <v>119</v>
      </c>
      <c r="D1456" s="0" t="str">
        <f aca="false">IFERROR(VLOOKUP($C1456,薬効分類マスタ!$A$2:$B$180,2,FALSE()),"未登録")</f>
        <v>その他の中枢神経系用薬</v>
      </c>
      <c r="E1456" s="16" t="s">
        <v>3368</v>
      </c>
      <c r="F1456" s="16" t="s">
        <v>2525</v>
      </c>
      <c r="G1456" s="16" t="s">
        <v>3495</v>
      </c>
      <c r="H1456" s="16" t="s">
        <v>1180</v>
      </c>
      <c r="I1456" s="0" t="n">
        <v>168</v>
      </c>
      <c r="J1456" s="16" t="s">
        <v>232</v>
      </c>
      <c r="K1456" s="0" t="str">
        <f aca="false">IFERROR(IF(VLOOKUP($C1456,薬効分類マスタ!$A$2:$E$180,5,FALSE())=0,"",VLOOKUP($C1456,薬効分類マスタ!$A$2:$E$180,5,FALSE())),"")</f>
        <v/>
      </c>
      <c r="L1456" s="17"/>
      <c r="M1456" s="0" t="str">
        <f aca="false">IF($K1456="","",IF($L1456&lt;&gt;"",$L1456,VLOOKUP($C1456,薬効分類マスタ!$A$2:$F$180,6,FALSE())))</f>
        <v/>
      </c>
      <c r="N1456" s="0" t="str">
        <f aca="false">ASC(G1456)</f>
        <v>ﾒﾏﾘｰﾄﾞﾗｲｼﾛｯﾌﾟ2%</v>
      </c>
      <c r="O1456" s="0" t="str">
        <f aca="false">ASC(E1456)</f>
        <v>ﾒﾏﾝﾁﾝ塩酸塩</v>
      </c>
      <c r="P1456" s="16" t="n">
        <f aca="false">N(P1455)+IF($C1456=検索!$B$49,1,0)</f>
        <v>0</v>
      </c>
    </row>
    <row r="1457" customFormat="false" ht="15" hidden="false" customHeight="false" outlineLevel="0" collapsed="false">
      <c r="A1457" s="16" t="s">
        <v>221</v>
      </c>
      <c r="B1457" s="0" t="s">
        <v>3496</v>
      </c>
      <c r="C1457" s="0" t="n">
        <v>119</v>
      </c>
      <c r="D1457" s="0" t="str">
        <f aca="false">IFERROR(VLOOKUP($C1457,薬効分類マスタ!$A$2:$B$180,2,FALSE()),"未登録")</f>
        <v>その他の中枢神経系用薬</v>
      </c>
      <c r="E1457" s="16" t="s">
        <v>3368</v>
      </c>
      <c r="F1457" s="16" t="s">
        <v>2525</v>
      </c>
      <c r="G1457" s="16" t="s">
        <v>3497</v>
      </c>
      <c r="H1457" s="16" t="s">
        <v>385</v>
      </c>
      <c r="I1457" s="0" t="n">
        <v>93.2</v>
      </c>
      <c r="J1457" s="16" t="s">
        <v>239</v>
      </c>
      <c r="K1457" s="0" t="str">
        <f aca="false">IFERROR(IF(VLOOKUP($C1457,薬効分類マスタ!$A$2:$E$180,5,FALSE())=0,"",VLOOKUP($C1457,薬効分類マスタ!$A$2:$E$180,5,FALSE())),"")</f>
        <v/>
      </c>
      <c r="L1457" s="17"/>
      <c r="M1457" s="0" t="str">
        <f aca="false">IF($K1457="","",IF($L1457&lt;&gt;"",$L1457,VLOOKUP($C1457,薬効分類マスタ!$A$2:$F$180,6,FALSE())))</f>
        <v/>
      </c>
      <c r="N1457" s="0" t="str">
        <f aca="false">ASC(G1457)</f>
        <v>ﾒﾏﾝﾁﾝ塩酸塩DS2%｢ｻﾜｲ｣</v>
      </c>
      <c r="O1457" s="0" t="str">
        <f aca="false">ASC(E1457)</f>
        <v>ﾒﾏﾝﾁﾝ塩酸塩</v>
      </c>
      <c r="P1457" s="16" t="n">
        <f aca="false">N(P1456)+IF($C1457=検索!$B$49,1,0)</f>
        <v>0</v>
      </c>
    </row>
    <row r="1458" customFormat="false" ht="15" hidden="false" customHeight="false" outlineLevel="0" collapsed="false">
      <c r="A1458" s="16" t="s">
        <v>221</v>
      </c>
      <c r="B1458" s="0" t="s">
        <v>3498</v>
      </c>
      <c r="C1458" s="0" t="n">
        <v>119</v>
      </c>
      <c r="D1458" s="0" t="str">
        <f aca="false">IFERROR(VLOOKUP($C1458,薬効分類マスタ!$A$2:$B$180,2,FALSE()),"未登録")</f>
        <v>その他の中枢神経系用薬</v>
      </c>
      <c r="E1458" s="16" t="s">
        <v>3368</v>
      </c>
      <c r="F1458" s="16" t="s">
        <v>2525</v>
      </c>
      <c r="G1458" s="16" t="s">
        <v>3499</v>
      </c>
      <c r="H1458" s="16" t="s">
        <v>1464</v>
      </c>
      <c r="I1458" s="0" t="n">
        <v>93.2</v>
      </c>
      <c r="J1458" s="16" t="s">
        <v>239</v>
      </c>
      <c r="K1458" s="0" t="str">
        <f aca="false">IFERROR(IF(VLOOKUP($C1458,薬効分類マスタ!$A$2:$E$180,5,FALSE())=0,"",VLOOKUP($C1458,薬効分類マスタ!$A$2:$E$180,5,FALSE())),"")</f>
        <v/>
      </c>
      <c r="L1458" s="17"/>
      <c r="M1458" s="0" t="str">
        <f aca="false">IF($K1458="","",IF($L1458&lt;&gt;"",$L1458,VLOOKUP($C1458,薬効分類マスタ!$A$2:$F$180,6,FALSE())))</f>
        <v/>
      </c>
      <c r="N1458" s="0" t="str">
        <f aca="false">ASC(G1458)</f>
        <v>ﾒﾏﾝﾁﾝ塩酸塩ﾄﾞﾗｲｼﾛｯﾌﾟ2%｢DSEP｣</v>
      </c>
      <c r="O1458" s="0" t="str">
        <f aca="false">ASC(E1458)</f>
        <v>ﾒﾏﾝﾁﾝ塩酸塩</v>
      </c>
      <c r="P1458" s="16" t="n">
        <f aca="false">N(P1457)+IF($C1458=検索!$B$49,1,0)</f>
        <v>0</v>
      </c>
    </row>
    <row r="1459" customFormat="false" ht="15" hidden="false" customHeight="false" outlineLevel="0" collapsed="false">
      <c r="A1459" s="16" t="s">
        <v>221</v>
      </c>
      <c r="B1459" s="0" t="s">
        <v>3500</v>
      </c>
      <c r="C1459" s="0" t="n">
        <v>119</v>
      </c>
      <c r="D1459" s="0" t="str">
        <f aca="false">IFERROR(VLOOKUP($C1459,薬効分類マスタ!$A$2:$B$180,2,FALSE()),"未登録")</f>
        <v>その他の中枢神経系用薬</v>
      </c>
      <c r="E1459" s="16" t="s">
        <v>3501</v>
      </c>
      <c r="F1459" s="16" t="s">
        <v>935</v>
      </c>
      <c r="G1459" s="16" t="s">
        <v>3502</v>
      </c>
      <c r="H1459" s="16" t="s">
        <v>677</v>
      </c>
      <c r="I1459" s="0" t="n">
        <v>40.7</v>
      </c>
      <c r="J1459" s="16" t="s">
        <v>232</v>
      </c>
      <c r="K1459" s="0" t="str">
        <f aca="false">IFERROR(IF(VLOOKUP($C1459,薬効分類マスタ!$A$2:$E$180,5,FALSE())=0,"",VLOOKUP($C1459,薬効分類マスタ!$A$2:$E$180,5,FALSE())),"")</f>
        <v/>
      </c>
      <c r="L1459" s="17"/>
      <c r="M1459" s="0" t="str">
        <f aca="false">IF($K1459="","",IF($L1459&lt;&gt;"",$L1459,VLOOKUP($C1459,薬効分類マスタ!$A$2:$F$180,6,FALSE())))</f>
        <v/>
      </c>
      <c r="N1459" s="0" t="str">
        <f aca="false">ASC(G1459)</f>
        <v>ﾚﾐﾆｰﾙ錠4mg</v>
      </c>
      <c r="O1459" s="0" t="str">
        <f aca="false">ASC(E1459)</f>
        <v>ｶﾞﾗﾝﾀﾐﾝ臭化水素酸塩</v>
      </c>
      <c r="P1459" s="16" t="n">
        <f aca="false">N(P1458)+IF($C1459=検索!$B$49,1,0)</f>
        <v>0</v>
      </c>
    </row>
    <row r="1460" customFormat="false" ht="15" hidden="false" customHeight="false" outlineLevel="0" collapsed="false">
      <c r="A1460" s="16" t="s">
        <v>221</v>
      </c>
      <c r="B1460" s="0" t="s">
        <v>3503</v>
      </c>
      <c r="C1460" s="0" t="n">
        <v>119</v>
      </c>
      <c r="D1460" s="0" t="str">
        <f aca="false">IFERROR(VLOOKUP($C1460,薬効分類マスタ!$A$2:$B$180,2,FALSE()),"未登録")</f>
        <v>その他の中枢神経系用薬</v>
      </c>
      <c r="E1460" s="16" t="s">
        <v>3501</v>
      </c>
      <c r="F1460" s="16" t="s">
        <v>1543</v>
      </c>
      <c r="G1460" s="16" t="s">
        <v>3504</v>
      </c>
      <c r="H1460" s="16" t="s">
        <v>677</v>
      </c>
      <c r="I1460" s="0" t="n">
        <v>61.3</v>
      </c>
      <c r="J1460" s="16" t="s">
        <v>232</v>
      </c>
      <c r="K1460" s="0" t="str">
        <f aca="false">IFERROR(IF(VLOOKUP($C1460,薬効分類マスタ!$A$2:$E$180,5,FALSE())=0,"",VLOOKUP($C1460,薬効分類マスタ!$A$2:$E$180,5,FALSE())),"")</f>
        <v/>
      </c>
      <c r="L1460" s="17"/>
      <c r="M1460" s="0" t="str">
        <f aca="false">IF($K1460="","",IF($L1460&lt;&gt;"",$L1460,VLOOKUP($C1460,薬効分類マスタ!$A$2:$F$180,6,FALSE())))</f>
        <v/>
      </c>
      <c r="N1460" s="0" t="str">
        <f aca="false">ASC(G1460)</f>
        <v>ﾚﾐﾆｰﾙ錠8mg</v>
      </c>
      <c r="O1460" s="0" t="str">
        <f aca="false">ASC(E1460)</f>
        <v>ｶﾞﾗﾝﾀﾐﾝ臭化水素酸塩</v>
      </c>
      <c r="P1460" s="16" t="n">
        <f aca="false">N(P1459)+IF($C1460=検索!$B$49,1,0)</f>
        <v>0</v>
      </c>
    </row>
    <row r="1461" customFormat="false" ht="15" hidden="false" customHeight="false" outlineLevel="0" collapsed="false">
      <c r="A1461" s="16" t="s">
        <v>221</v>
      </c>
      <c r="B1461" s="0" t="s">
        <v>3505</v>
      </c>
      <c r="C1461" s="0" t="n">
        <v>119</v>
      </c>
      <c r="D1461" s="0" t="str">
        <f aca="false">IFERROR(VLOOKUP($C1461,薬効分類マスタ!$A$2:$B$180,2,FALSE()),"未登録")</f>
        <v>その他の中枢神経系用薬</v>
      </c>
      <c r="E1461" s="16" t="s">
        <v>3501</v>
      </c>
      <c r="F1461" s="16" t="s">
        <v>2400</v>
      </c>
      <c r="G1461" s="16" t="s">
        <v>3506</v>
      </c>
      <c r="H1461" s="16" t="s">
        <v>677</v>
      </c>
      <c r="I1461" s="0" t="n">
        <v>74</v>
      </c>
      <c r="J1461" s="16" t="s">
        <v>232</v>
      </c>
      <c r="K1461" s="0" t="str">
        <f aca="false">IFERROR(IF(VLOOKUP($C1461,薬効分類マスタ!$A$2:$E$180,5,FALSE())=0,"",VLOOKUP($C1461,薬効分類マスタ!$A$2:$E$180,5,FALSE())),"")</f>
        <v/>
      </c>
      <c r="L1461" s="17"/>
      <c r="M1461" s="0" t="str">
        <f aca="false">IF($K1461="","",IF($L1461&lt;&gt;"",$L1461,VLOOKUP($C1461,薬効分類マスタ!$A$2:$F$180,6,FALSE())))</f>
        <v/>
      </c>
      <c r="N1461" s="0" t="str">
        <f aca="false">ASC(G1461)</f>
        <v>ﾚﾐﾆｰﾙ錠12mg</v>
      </c>
      <c r="O1461" s="0" t="str">
        <f aca="false">ASC(E1461)</f>
        <v>ｶﾞﾗﾝﾀﾐﾝ臭化水素酸塩</v>
      </c>
      <c r="P1461" s="16" t="n">
        <f aca="false">N(P1460)+IF($C1461=検索!$B$49,1,0)</f>
        <v>0</v>
      </c>
    </row>
    <row r="1462" customFormat="false" ht="15" hidden="false" customHeight="false" outlineLevel="0" collapsed="false">
      <c r="A1462" s="16" t="s">
        <v>221</v>
      </c>
      <c r="B1462" s="0" t="s">
        <v>3507</v>
      </c>
      <c r="C1462" s="0" t="n">
        <v>119</v>
      </c>
      <c r="D1462" s="0" t="str">
        <f aca="false">IFERROR(VLOOKUP($C1462,薬効分類マスタ!$A$2:$B$180,2,FALSE()),"未登録")</f>
        <v>その他の中枢神経系用薬</v>
      </c>
      <c r="E1462" s="16" t="s">
        <v>3501</v>
      </c>
      <c r="F1462" s="16" t="s">
        <v>935</v>
      </c>
      <c r="G1462" s="16" t="s">
        <v>3508</v>
      </c>
      <c r="H1462" s="16" t="s">
        <v>677</v>
      </c>
      <c r="I1462" s="0" t="n">
        <v>40.7</v>
      </c>
      <c r="J1462" s="16" t="s">
        <v>232</v>
      </c>
      <c r="K1462" s="0" t="str">
        <f aca="false">IFERROR(IF(VLOOKUP($C1462,薬効分類マスタ!$A$2:$E$180,5,FALSE())=0,"",VLOOKUP($C1462,薬効分類マスタ!$A$2:$E$180,5,FALSE())),"")</f>
        <v/>
      </c>
      <c r="L1462" s="17"/>
      <c r="M1462" s="0" t="str">
        <f aca="false">IF($K1462="","",IF($L1462&lt;&gt;"",$L1462,VLOOKUP($C1462,薬効分類マスタ!$A$2:$F$180,6,FALSE())))</f>
        <v/>
      </c>
      <c r="N1462" s="0" t="str">
        <f aca="false">ASC(G1462)</f>
        <v>ﾚﾐﾆｰﾙOD錠4mg</v>
      </c>
      <c r="O1462" s="0" t="str">
        <f aca="false">ASC(E1462)</f>
        <v>ｶﾞﾗﾝﾀﾐﾝ臭化水素酸塩</v>
      </c>
      <c r="P1462" s="16" t="n">
        <f aca="false">N(P1461)+IF($C1462=検索!$B$49,1,0)</f>
        <v>0</v>
      </c>
    </row>
    <row r="1463" customFormat="false" ht="15" hidden="false" customHeight="false" outlineLevel="0" collapsed="false">
      <c r="A1463" s="16" t="s">
        <v>221</v>
      </c>
      <c r="B1463" s="0" t="s">
        <v>3509</v>
      </c>
      <c r="C1463" s="0" t="n">
        <v>119</v>
      </c>
      <c r="D1463" s="0" t="str">
        <f aca="false">IFERROR(VLOOKUP($C1463,薬効分類マスタ!$A$2:$B$180,2,FALSE()),"未登録")</f>
        <v>その他の中枢神経系用薬</v>
      </c>
      <c r="E1463" s="16" t="s">
        <v>3501</v>
      </c>
      <c r="F1463" s="16" t="s">
        <v>935</v>
      </c>
      <c r="G1463" s="16" t="s">
        <v>3510</v>
      </c>
      <c r="H1463" s="16" t="s">
        <v>1464</v>
      </c>
      <c r="I1463" s="0" t="n">
        <v>16.1</v>
      </c>
      <c r="J1463" s="16" t="s">
        <v>239</v>
      </c>
      <c r="K1463" s="0" t="str">
        <f aca="false">IFERROR(IF(VLOOKUP($C1463,薬効分類マスタ!$A$2:$E$180,5,FALSE())=0,"",VLOOKUP($C1463,薬効分類マスタ!$A$2:$E$180,5,FALSE())),"")</f>
        <v/>
      </c>
      <c r="L1463" s="17"/>
      <c r="M1463" s="0" t="str">
        <f aca="false">IF($K1463="","",IF($L1463&lt;&gt;"",$L1463,VLOOKUP($C1463,薬効分類マスタ!$A$2:$F$180,6,FALSE())))</f>
        <v/>
      </c>
      <c r="N1463" s="0" t="str">
        <f aca="false">ASC(G1463)</f>
        <v>ｶﾞﾗﾝﾀﾐﾝOD錠4mg｢DSEP｣</v>
      </c>
      <c r="O1463" s="0" t="str">
        <f aca="false">ASC(E1463)</f>
        <v>ｶﾞﾗﾝﾀﾐﾝ臭化水素酸塩</v>
      </c>
      <c r="P1463" s="16" t="n">
        <f aca="false">N(P1462)+IF($C1463=検索!$B$49,1,0)</f>
        <v>0</v>
      </c>
    </row>
    <row r="1464" customFormat="false" ht="15" hidden="false" customHeight="false" outlineLevel="0" collapsed="false">
      <c r="A1464" s="16" t="s">
        <v>221</v>
      </c>
      <c r="B1464" s="0" t="s">
        <v>3511</v>
      </c>
      <c r="C1464" s="0" t="n">
        <v>119</v>
      </c>
      <c r="D1464" s="0" t="str">
        <f aca="false">IFERROR(VLOOKUP($C1464,薬効分類マスタ!$A$2:$B$180,2,FALSE()),"未登録")</f>
        <v>その他の中枢神経系用薬</v>
      </c>
      <c r="E1464" s="16" t="s">
        <v>3501</v>
      </c>
      <c r="F1464" s="16" t="s">
        <v>935</v>
      </c>
      <c r="G1464" s="16" t="s">
        <v>3512</v>
      </c>
      <c r="H1464" s="16" t="s">
        <v>527</v>
      </c>
      <c r="I1464" s="0" t="n">
        <v>16.1</v>
      </c>
      <c r="J1464" s="16" t="s">
        <v>239</v>
      </c>
      <c r="K1464" s="0" t="str">
        <f aca="false">IFERROR(IF(VLOOKUP($C1464,薬効分類マスタ!$A$2:$E$180,5,FALSE())=0,"",VLOOKUP($C1464,薬効分類マスタ!$A$2:$E$180,5,FALSE())),"")</f>
        <v/>
      </c>
      <c r="L1464" s="17"/>
      <c r="M1464" s="0" t="str">
        <f aca="false">IF($K1464="","",IF($L1464&lt;&gt;"",$L1464,VLOOKUP($C1464,薬効分類マスタ!$A$2:$F$180,6,FALSE())))</f>
        <v/>
      </c>
      <c r="N1464" s="0" t="str">
        <f aca="false">ASC(G1464)</f>
        <v>ｶﾞﾗﾝﾀﾐﾝOD錠4mg｢JG｣</v>
      </c>
      <c r="O1464" s="0" t="str">
        <f aca="false">ASC(E1464)</f>
        <v>ｶﾞﾗﾝﾀﾐﾝ臭化水素酸塩</v>
      </c>
      <c r="P1464" s="16" t="n">
        <f aca="false">N(P1463)+IF($C1464=検索!$B$49,1,0)</f>
        <v>0</v>
      </c>
    </row>
    <row r="1465" customFormat="false" ht="15" hidden="false" customHeight="false" outlineLevel="0" collapsed="false">
      <c r="A1465" s="16" t="s">
        <v>221</v>
      </c>
      <c r="B1465" s="0" t="s">
        <v>3513</v>
      </c>
      <c r="C1465" s="0" t="n">
        <v>119</v>
      </c>
      <c r="D1465" s="0" t="str">
        <f aca="false">IFERROR(VLOOKUP($C1465,薬効分類マスタ!$A$2:$B$180,2,FALSE()),"未登録")</f>
        <v>その他の中枢神経系用薬</v>
      </c>
      <c r="E1465" s="16" t="s">
        <v>3501</v>
      </c>
      <c r="F1465" s="16" t="s">
        <v>935</v>
      </c>
      <c r="G1465" s="16" t="s">
        <v>3514</v>
      </c>
      <c r="H1465" s="16" t="s">
        <v>574</v>
      </c>
      <c r="I1465" s="0" t="n">
        <v>21.1</v>
      </c>
      <c r="J1465" s="16" t="s">
        <v>239</v>
      </c>
      <c r="K1465" s="0" t="str">
        <f aca="false">IFERROR(IF(VLOOKUP($C1465,薬効分類マスタ!$A$2:$E$180,5,FALSE())=0,"",VLOOKUP($C1465,薬効分類マスタ!$A$2:$E$180,5,FALSE())),"")</f>
        <v/>
      </c>
      <c r="L1465" s="17"/>
      <c r="M1465" s="0" t="str">
        <f aca="false">IF($K1465="","",IF($L1465&lt;&gt;"",$L1465,VLOOKUP($C1465,薬効分類マスタ!$A$2:$F$180,6,FALSE())))</f>
        <v/>
      </c>
      <c r="N1465" s="0" t="str">
        <f aca="false">ASC(G1465)</f>
        <v>ｶﾞﾗﾝﾀﾐﾝOD錠4mg｢YD｣</v>
      </c>
      <c r="O1465" s="0" t="str">
        <f aca="false">ASC(E1465)</f>
        <v>ｶﾞﾗﾝﾀﾐﾝ臭化水素酸塩</v>
      </c>
      <c r="P1465" s="16" t="n">
        <f aca="false">N(P1464)+IF($C1465=検索!$B$49,1,0)</f>
        <v>0</v>
      </c>
    </row>
    <row r="1466" customFormat="false" ht="15" hidden="false" customHeight="false" outlineLevel="0" collapsed="false">
      <c r="A1466" s="16" t="s">
        <v>221</v>
      </c>
      <c r="B1466" s="0" t="s">
        <v>3515</v>
      </c>
      <c r="C1466" s="0" t="n">
        <v>119</v>
      </c>
      <c r="D1466" s="0" t="str">
        <f aca="false">IFERROR(VLOOKUP($C1466,薬効分類マスタ!$A$2:$B$180,2,FALSE()),"未登録")</f>
        <v>その他の中枢神経系用薬</v>
      </c>
      <c r="E1466" s="16" t="s">
        <v>3501</v>
      </c>
      <c r="F1466" s="16" t="s">
        <v>935</v>
      </c>
      <c r="G1466" s="16" t="s">
        <v>3516</v>
      </c>
      <c r="H1466" s="16" t="s">
        <v>238</v>
      </c>
      <c r="I1466" s="0" t="n">
        <v>16.1</v>
      </c>
      <c r="J1466" s="16" t="s">
        <v>239</v>
      </c>
      <c r="K1466" s="0" t="str">
        <f aca="false">IFERROR(IF(VLOOKUP($C1466,薬効分類マスタ!$A$2:$E$180,5,FALSE())=0,"",VLOOKUP($C1466,薬効分類マスタ!$A$2:$E$180,5,FALSE())),"")</f>
        <v/>
      </c>
      <c r="L1466" s="17"/>
      <c r="M1466" s="0" t="str">
        <f aca="false">IF($K1466="","",IF($L1466&lt;&gt;"",$L1466,VLOOKUP($C1466,薬効分類マスタ!$A$2:$F$180,6,FALSE())))</f>
        <v/>
      </c>
      <c r="N1466" s="0" t="str">
        <f aca="false">ASC(G1466)</f>
        <v>ｶﾞﾗﾝﾀﾐﾝOD錠4mg｢ｱﾒﾙ｣</v>
      </c>
      <c r="O1466" s="0" t="str">
        <f aca="false">ASC(E1466)</f>
        <v>ｶﾞﾗﾝﾀﾐﾝ臭化水素酸塩</v>
      </c>
      <c r="P1466" s="16" t="n">
        <f aca="false">N(P1465)+IF($C1466=検索!$B$49,1,0)</f>
        <v>0</v>
      </c>
    </row>
    <row r="1467" customFormat="false" ht="15" hidden="false" customHeight="false" outlineLevel="0" collapsed="false">
      <c r="A1467" s="16" t="s">
        <v>221</v>
      </c>
      <c r="B1467" s="0" t="s">
        <v>3517</v>
      </c>
      <c r="C1467" s="0" t="n">
        <v>119</v>
      </c>
      <c r="D1467" s="0" t="str">
        <f aca="false">IFERROR(VLOOKUP($C1467,薬効分類マスタ!$A$2:$B$180,2,FALSE()),"未登録")</f>
        <v>その他の中枢神経系用薬</v>
      </c>
      <c r="E1467" s="16" t="s">
        <v>3501</v>
      </c>
      <c r="F1467" s="16" t="s">
        <v>935</v>
      </c>
      <c r="G1467" s="16" t="s">
        <v>3518</v>
      </c>
      <c r="H1467" s="16" t="s">
        <v>385</v>
      </c>
      <c r="I1467" s="0" t="n">
        <v>16.1</v>
      </c>
      <c r="J1467" s="16" t="s">
        <v>239</v>
      </c>
      <c r="K1467" s="0" t="str">
        <f aca="false">IFERROR(IF(VLOOKUP($C1467,薬効分類マスタ!$A$2:$E$180,5,FALSE())=0,"",VLOOKUP($C1467,薬効分類マスタ!$A$2:$E$180,5,FALSE())),"")</f>
        <v/>
      </c>
      <c r="L1467" s="17"/>
      <c r="M1467" s="0" t="str">
        <f aca="false">IF($K1467="","",IF($L1467&lt;&gt;"",$L1467,VLOOKUP($C1467,薬効分類マスタ!$A$2:$F$180,6,FALSE())))</f>
        <v/>
      </c>
      <c r="N1467" s="0" t="str">
        <f aca="false">ASC(G1467)</f>
        <v>ｶﾞﾗﾝﾀﾐﾝOD錠4mg｢ｻﾜｲ｣</v>
      </c>
      <c r="O1467" s="0" t="str">
        <f aca="false">ASC(E1467)</f>
        <v>ｶﾞﾗﾝﾀﾐﾝ臭化水素酸塩</v>
      </c>
      <c r="P1467" s="16" t="n">
        <f aca="false">N(P1466)+IF($C1467=検索!$B$49,1,0)</f>
        <v>0</v>
      </c>
    </row>
    <row r="1468" customFormat="false" ht="15" hidden="false" customHeight="false" outlineLevel="0" collapsed="false">
      <c r="A1468" s="16" t="s">
        <v>221</v>
      </c>
      <c r="B1468" s="0" t="s">
        <v>3519</v>
      </c>
      <c r="C1468" s="0" t="n">
        <v>119</v>
      </c>
      <c r="D1468" s="0" t="str">
        <f aca="false">IFERROR(VLOOKUP($C1468,薬効分類マスタ!$A$2:$B$180,2,FALSE()),"未登録")</f>
        <v>その他の中枢神経系用薬</v>
      </c>
      <c r="E1468" s="16" t="s">
        <v>3501</v>
      </c>
      <c r="F1468" s="16" t="s">
        <v>935</v>
      </c>
      <c r="G1468" s="16" t="s">
        <v>3520</v>
      </c>
      <c r="H1468" s="16" t="s">
        <v>533</v>
      </c>
      <c r="I1468" s="0" t="n">
        <v>16.1</v>
      </c>
      <c r="J1468" s="16" t="s">
        <v>239</v>
      </c>
      <c r="K1468" s="0" t="str">
        <f aca="false">IFERROR(IF(VLOOKUP($C1468,薬効分類マスタ!$A$2:$E$180,5,FALSE())=0,"",VLOOKUP($C1468,薬効分類マスタ!$A$2:$E$180,5,FALSE())),"")</f>
        <v/>
      </c>
      <c r="L1468" s="17"/>
      <c r="M1468" s="0" t="str">
        <f aca="false">IF($K1468="","",IF($L1468&lt;&gt;"",$L1468,VLOOKUP($C1468,薬効分類マスタ!$A$2:$F$180,6,FALSE())))</f>
        <v/>
      </c>
      <c r="N1468" s="0" t="str">
        <f aca="false">ASC(G1468)</f>
        <v>ｶﾞﾗﾝﾀﾐﾝOD錠4mg｢ﾄｰﾜ｣</v>
      </c>
      <c r="O1468" s="0" t="str">
        <f aca="false">ASC(E1468)</f>
        <v>ｶﾞﾗﾝﾀﾐﾝ臭化水素酸塩</v>
      </c>
      <c r="P1468" s="16" t="n">
        <f aca="false">N(P1467)+IF($C1468=検索!$B$49,1,0)</f>
        <v>0</v>
      </c>
    </row>
    <row r="1469" customFormat="false" ht="15" hidden="false" customHeight="false" outlineLevel="0" collapsed="false">
      <c r="A1469" s="16" t="s">
        <v>221</v>
      </c>
      <c r="B1469" s="0" t="s">
        <v>3521</v>
      </c>
      <c r="C1469" s="0" t="n">
        <v>119</v>
      </c>
      <c r="D1469" s="0" t="str">
        <f aca="false">IFERROR(VLOOKUP($C1469,薬効分類マスタ!$A$2:$B$180,2,FALSE()),"未登録")</f>
        <v>その他の中枢神経系用薬</v>
      </c>
      <c r="E1469" s="16" t="s">
        <v>3501</v>
      </c>
      <c r="F1469" s="16" t="s">
        <v>935</v>
      </c>
      <c r="G1469" s="16" t="s">
        <v>3522</v>
      </c>
      <c r="H1469" s="16" t="s">
        <v>536</v>
      </c>
      <c r="I1469" s="0" t="n">
        <v>16.1</v>
      </c>
      <c r="J1469" s="16" t="s">
        <v>239</v>
      </c>
      <c r="K1469" s="0" t="str">
        <f aca="false">IFERROR(IF(VLOOKUP($C1469,薬効分類マスタ!$A$2:$E$180,5,FALSE())=0,"",VLOOKUP($C1469,薬効分類マスタ!$A$2:$E$180,5,FALSE())),"")</f>
        <v/>
      </c>
      <c r="L1469" s="17"/>
      <c r="M1469" s="0" t="str">
        <f aca="false">IF($K1469="","",IF($L1469&lt;&gt;"",$L1469,VLOOKUP($C1469,薬効分類マスタ!$A$2:$F$180,6,FALSE())))</f>
        <v/>
      </c>
      <c r="N1469" s="0" t="str">
        <f aca="false">ASC(G1469)</f>
        <v>ｶﾞﾗﾝﾀﾐﾝOD錠4mg｢日医工｣</v>
      </c>
      <c r="O1469" s="0" t="str">
        <f aca="false">ASC(E1469)</f>
        <v>ｶﾞﾗﾝﾀﾐﾝ臭化水素酸塩</v>
      </c>
      <c r="P1469" s="16" t="n">
        <f aca="false">N(P1468)+IF($C1469=検索!$B$49,1,0)</f>
        <v>0</v>
      </c>
    </row>
    <row r="1470" customFormat="false" ht="15" hidden="false" customHeight="false" outlineLevel="0" collapsed="false">
      <c r="A1470" s="16" t="s">
        <v>221</v>
      </c>
      <c r="B1470" s="0" t="s">
        <v>3523</v>
      </c>
      <c r="C1470" s="0" t="n">
        <v>119</v>
      </c>
      <c r="D1470" s="0" t="str">
        <f aca="false">IFERROR(VLOOKUP($C1470,薬効分類マスタ!$A$2:$B$180,2,FALSE()),"未登録")</f>
        <v>その他の中枢神経系用薬</v>
      </c>
      <c r="E1470" s="16" t="s">
        <v>3501</v>
      </c>
      <c r="F1470" s="16" t="s">
        <v>935</v>
      </c>
      <c r="G1470" s="16" t="s">
        <v>3524</v>
      </c>
      <c r="H1470" s="16" t="s">
        <v>1165</v>
      </c>
      <c r="I1470" s="0" t="n">
        <v>16.1</v>
      </c>
      <c r="J1470" s="16" t="s">
        <v>239</v>
      </c>
      <c r="K1470" s="0" t="str">
        <f aca="false">IFERROR(IF(VLOOKUP($C1470,薬効分類マスタ!$A$2:$E$180,5,FALSE())=0,"",VLOOKUP($C1470,薬効分類マスタ!$A$2:$E$180,5,FALSE())),"")</f>
        <v/>
      </c>
      <c r="L1470" s="17"/>
      <c r="M1470" s="0" t="str">
        <f aca="false">IF($K1470="","",IF($L1470&lt;&gt;"",$L1470,VLOOKUP($C1470,薬効分類マスタ!$A$2:$F$180,6,FALSE())))</f>
        <v/>
      </c>
      <c r="N1470" s="0" t="str">
        <f aca="false">ASC(G1470)</f>
        <v>ｶﾞﾗﾝﾀﾐﾝOD錠4mg｢ﾆﾌﾟﾛ｣</v>
      </c>
      <c r="O1470" s="0" t="str">
        <f aca="false">ASC(E1470)</f>
        <v>ｶﾞﾗﾝﾀﾐﾝ臭化水素酸塩</v>
      </c>
      <c r="P1470" s="16" t="n">
        <f aca="false">N(P1469)+IF($C1470=検索!$B$49,1,0)</f>
        <v>0</v>
      </c>
    </row>
    <row r="1471" customFormat="false" ht="15" hidden="false" customHeight="false" outlineLevel="0" collapsed="false">
      <c r="A1471" s="16" t="s">
        <v>221</v>
      </c>
      <c r="B1471" s="0" t="s">
        <v>3525</v>
      </c>
      <c r="C1471" s="0" t="n">
        <v>119</v>
      </c>
      <c r="D1471" s="0" t="str">
        <f aca="false">IFERROR(VLOOKUP($C1471,薬効分類マスタ!$A$2:$B$180,2,FALSE()),"未登録")</f>
        <v>その他の中枢神経系用薬</v>
      </c>
      <c r="E1471" s="16" t="s">
        <v>3501</v>
      </c>
      <c r="F1471" s="16" t="s">
        <v>1543</v>
      </c>
      <c r="G1471" s="16" t="s">
        <v>3526</v>
      </c>
      <c r="I1471" s="0" t="n">
        <v>21.4</v>
      </c>
      <c r="J1471" s="16" t="s">
        <v>239</v>
      </c>
      <c r="K1471" s="0" t="str">
        <f aca="false">IFERROR(IF(VLOOKUP($C1471,薬効分類マスタ!$A$2:$E$180,5,FALSE())=0,"",VLOOKUP($C1471,薬効分類マスタ!$A$2:$E$180,5,FALSE())),"")</f>
        <v/>
      </c>
      <c r="L1471" s="17"/>
      <c r="M1471" s="0" t="str">
        <f aca="false">IF($K1471="","",IF($L1471&lt;&gt;"",$L1471,VLOOKUP($C1471,薬効分類マスタ!$A$2:$F$180,6,FALSE())))</f>
        <v/>
      </c>
      <c r="N1471" s="0" t="str">
        <f aca="false">ASC(G1471)</f>
        <v>ｶﾞﾗﾝﾀﾐﾝ臭化水素酸塩8mg口腔内崩壊錠</v>
      </c>
      <c r="O1471" s="0" t="str">
        <f aca="false">ASC(E1471)</f>
        <v>ｶﾞﾗﾝﾀﾐﾝ臭化水素酸塩</v>
      </c>
      <c r="P1471" s="16" t="n">
        <f aca="false">N(P1470)+IF($C1471=検索!$B$49,1,0)</f>
        <v>0</v>
      </c>
    </row>
    <row r="1472" customFormat="false" ht="15" hidden="false" customHeight="false" outlineLevel="0" collapsed="false">
      <c r="A1472" s="16" t="s">
        <v>221</v>
      </c>
      <c r="B1472" s="0" t="s">
        <v>3527</v>
      </c>
      <c r="C1472" s="0" t="n">
        <v>119</v>
      </c>
      <c r="D1472" s="0" t="str">
        <f aca="false">IFERROR(VLOOKUP($C1472,薬効分類マスタ!$A$2:$B$180,2,FALSE()),"未登録")</f>
        <v>その他の中枢神経系用薬</v>
      </c>
      <c r="E1472" s="16" t="s">
        <v>3501</v>
      </c>
      <c r="F1472" s="16" t="s">
        <v>1543</v>
      </c>
      <c r="G1472" s="16" t="s">
        <v>3528</v>
      </c>
      <c r="H1472" s="16" t="s">
        <v>677</v>
      </c>
      <c r="I1472" s="0" t="n">
        <v>61.3</v>
      </c>
      <c r="J1472" s="16" t="s">
        <v>232</v>
      </c>
      <c r="K1472" s="0" t="str">
        <f aca="false">IFERROR(IF(VLOOKUP($C1472,薬効分類マスタ!$A$2:$E$180,5,FALSE())=0,"",VLOOKUP($C1472,薬効分類マスタ!$A$2:$E$180,5,FALSE())),"")</f>
        <v/>
      </c>
      <c r="L1472" s="17"/>
      <c r="M1472" s="0" t="str">
        <f aca="false">IF($K1472="","",IF($L1472&lt;&gt;"",$L1472,VLOOKUP($C1472,薬効分類マスタ!$A$2:$F$180,6,FALSE())))</f>
        <v/>
      </c>
      <c r="N1472" s="0" t="str">
        <f aca="false">ASC(G1472)</f>
        <v>ﾚﾐﾆｰﾙOD錠8mg</v>
      </c>
      <c r="O1472" s="0" t="str">
        <f aca="false">ASC(E1472)</f>
        <v>ｶﾞﾗﾝﾀﾐﾝ臭化水素酸塩</v>
      </c>
      <c r="P1472" s="16" t="n">
        <f aca="false">N(P1471)+IF($C1472=検索!$B$49,1,0)</f>
        <v>0</v>
      </c>
    </row>
    <row r="1473" customFormat="false" ht="15" hidden="false" customHeight="false" outlineLevel="0" collapsed="false">
      <c r="A1473" s="16" t="s">
        <v>221</v>
      </c>
      <c r="B1473" s="0" t="s">
        <v>3529</v>
      </c>
      <c r="C1473" s="0" t="n">
        <v>119</v>
      </c>
      <c r="D1473" s="0" t="str">
        <f aca="false">IFERROR(VLOOKUP($C1473,薬効分類マスタ!$A$2:$B$180,2,FALSE()),"未登録")</f>
        <v>その他の中枢神経系用薬</v>
      </c>
      <c r="E1473" s="16" t="s">
        <v>3501</v>
      </c>
      <c r="F1473" s="16" t="s">
        <v>1543</v>
      </c>
      <c r="G1473" s="16" t="s">
        <v>3530</v>
      </c>
      <c r="H1473" s="16" t="s">
        <v>527</v>
      </c>
      <c r="I1473" s="0" t="n">
        <v>26</v>
      </c>
      <c r="J1473" s="16" t="s">
        <v>239</v>
      </c>
      <c r="K1473" s="0" t="str">
        <f aca="false">IFERROR(IF(VLOOKUP($C1473,薬効分類マスタ!$A$2:$E$180,5,FALSE())=0,"",VLOOKUP($C1473,薬効分類マスタ!$A$2:$E$180,5,FALSE())),"")</f>
        <v/>
      </c>
      <c r="L1473" s="17"/>
      <c r="M1473" s="0" t="str">
        <f aca="false">IF($K1473="","",IF($L1473&lt;&gt;"",$L1473,VLOOKUP($C1473,薬効分類マスタ!$A$2:$F$180,6,FALSE())))</f>
        <v/>
      </c>
      <c r="N1473" s="0" t="str">
        <f aca="false">ASC(G1473)</f>
        <v>ｶﾞﾗﾝﾀﾐﾝOD錠8mg｢JG｣</v>
      </c>
      <c r="O1473" s="0" t="str">
        <f aca="false">ASC(E1473)</f>
        <v>ｶﾞﾗﾝﾀﾐﾝ臭化水素酸塩</v>
      </c>
      <c r="P1473" s="16" t="n">
        <f aca="false">N(P1472)+IF($C1473=検索!$B$49,1,0)</f>
        <v>0</v>
      </c>
    </row>
    <row r="1474" customFormat="false" ht="15" hidden="false" customHeight="false" outlineLevel="0" collapsed="false">
      <c r="A1474" s="16" t="s">
        <v>221</v>
      </c>
      <c r="B1474" s="0" t="s">
        <v>3531</v>
      </c>
      <c r="C1474" s="0" t="n">
        <v>119</v>
      </c>
      <c r="D1474" s="0" t="str">
        <f aca="false">IFERROR(VLOOKUP($C1474,薬効分類マスタ!$A$2:$B$180,2,FALSE()),"未登録")</f>
        <v>その他の中枢神経系用薬</v>
      </c>
      <c r="E1474" s="16" t="s">
        <v>3501</v>
      </c>
      <c r="F1474" s="16" t="s">
        <v>1543</v>
      </c>
      <c r="G1474" s="16" t="s">
        <v>3532</v>
      </c>
      <c r="H1474" s="16" t="s">
        <v>574</v>
      </c>
      <c r="I1474" s="0" t="n">
        <v>26</v>
      </c>
      <c r="J1474" s="16" t="s">
        <v>239</v>
      </c>
      <c r="K1474" s="0" t="str">
        <f aca="false">IFERROR(IF(VLOOKUP($C1474,薬効分類マスタ!$A$2:$E$180,5,FALSE())=0,"",VLOOKUP($C1474,薬効分類マスタ!$A$2:$E$180,5,FALSE())),"")</f>
        <v/>
      </c>
      <c r="L1474" s="17"/>
      <c r="M1474" s="0" t="str">
        <f aca="false">IF($K1474="","",IF($L1474&lt;&gt;"",$L1474,VLOOKUP($C1474,薬効分類マスタ!$A$2:$F$180,6,FALSE())))</f>
        <v/>
      </c>
      <c r="N1474" s="0" t="str">
        <f aca="false">ASC(G1474)</f>
        <v>ｶﾞﾗﾝﾀﾐﾝOD錠8mg｢YD｣</v>
      </c>
      <c r="O1474" s="0" t="str">
        <f aca="false">ASC(E1474)</f>
        <v>ｶﾞﾗﾝﾀﾐﾝ臭化水素酸塩</v>
      </c>
      <c r="P1474" s="16" t="n">
        <f aca="false">N(P1473)+IF($C1474=検索!$B$49,1,0)</f>
        <v>0</v>
      </c>
    </row>
    <row r="1475" customFormat="false" ht="15" hidden="false" customHeight="false" outlineLevel="0" collapsed="false">
      <c r="A1475" s="16" t="s">
        <v>221</v>
      </c>
      <c r="B1475" s="0" t="s">
        <v>3533</v>
      </c>
      <c r="C1475" s="0" t="n">
        <v>119</v>
      </c>
      <c r="D1475" s="0" t="str">
        <f aca="false">IFERROR(VLOOKUP($C1475,薬効分類マスタ!$A$2:$B$180,2,FALSE()),"未登録")</f>
        <v>その他の中枢神経系用薬</v>
      </c>
      <c r="E1475" s="16" t="s">
        <v>3501</v>
      </c>
      <c r="F1475" s="16" t="s">
        <v>1543</v>
      </c>
      <c r="G1475" s="16" t="s">
        <v>3534</v>
      </c>
      <c r="H1475" s="16" t="s">
        <v>385</v>
      </c>
      <c r="I1475" s="0" t="n">
        <v>26</v>
      </c>
      <c r="J1475" s="16" t="s">
        <v>239</v>
      </c>
      <c r="K1475" s="0" t="str">
        <f aca="false">IFERROR(IF(VLOOKUP($C1475,薬効分類マスタ!$A$2:$E$180,5,FALSE())=0,"",VLOOKUP($C1475,薬効分類マスタ!$A$2:$E$180,5,FALSE())),"")</f>
        <v/>
      </c>
      <c r="L1475" s="17"/>
      <c r="M1475" s="0" t="str">
        <f aca="false">IF($K1475="","",IF($L1475&lt;&gt;"",$L1475,VLOOKUP($C1475,薬効分類マスタ!$A$2:$F$180,6,FALSE())))</f>
        <v/>
      </c>
      <c r="N1475" s="0" t="str">
        <f aca="false">ASC(G1475)</f>
        <v>ｶﾞﾗﾝﾀﾐﾝOD錠8mg｢ｻﾜｲ｣</v>
      </c>
      <c r="O1475" s="0" t="str">
        <f aca="false">ASC(E1475)</f>
        <v>ｶﾞﾗﾝﾀﾐﾝ臭化水素酸塩</v>
      </c>
      <c r="P1475" s="16" t="n">
        <f aca="false">N(P1474)+IF($C1475=検索!$B$49,1,0)</f>
        <v>0</v>
      </c>
    </row>
    <row r="1476" customFormat="false" ht="15" hidden="false" customHeight="false" outlineLevel="0" collapsed="false">
      <c r="A1476" s="16" t="s">
        <v>221</v>
      </c>
      <c r="B1476" s="0" t="s">
        <v>3535</v>
      </c>
      <c r="C1476" s="0" t="n">
        <v>119</v>
      </c>
      <c r="D1476" s="0" t="str">
        <f aca="false">IFERROR(VLOOKUP($C1476,薬効分類マスタ!$A$2:$B$180,2,FALSE()),"未登録")</f>
        <v>その他の中枢神経系用薬</v>
      </c>
      <c r="E1476" s="16" t="s">
        <v>3501</v>
      </c>
      <c r="F1476" s="16" t="s">
        <v>1543</v>
      </c>
      <c r="G1476" s="16" t="s">
        <v>3536</v>
      </c>
      <c r="H1476" s="16" t="s">
        <v>533</v>
      </c>
      <c r="I1476" s="0" t="n">
        <v>26</v>
      </c>
      <c r="J1476" s="16" t="s">
        <v>239</v>
      </c>
      <c r="K1476" s="0" t="str">
        <f aca="false">IFERROR(IF(VLOOKUP($C1476,薬効分類マスタ!$A$2:$E$180,5,FALSE())=0,"",VLOOKUP($C1476,薬効分類マスタ!$A$2:$E$180,5,FALSE())),"")</f>
        <v/>
      </c>
      <c r="L1476" s="17"/>
      <c r="M1476" s="0" t="str">
        <f aca="false">IF($K1476="","",IF($L1476&lt;&gt;"",$L1476,VLOOKUP($C1476,薬効分類マスタ!$A$2:$F$180,6,FALSE())))</f>
        <v/>
      </c>
      <c r="N1476" s="0" t="str">
        <f aca="false">ASC(G1476)</f>
        <v>ｶﾞﾗﾝﾀﾐﾝOD錠8mg｢ﾄｰﾜ｣</v>
      </c>
      <c r="O1476" s="0" t="str">
        <f aca="false">ASC(E1476)</f>
        <v>ｶﾞﾗﾝﾀﾐﾝ臭化水素酸塩</v>
      </c>
      <c r="P1476" s="16" t="n">
        <f aca="false">N(P1475)+IF($C1476=検索!$B$49,1,0)</f>
        <v>0</v>
      </c>
    </row>
    <row r="1477" customFormat="false" ht="15" hidden="false" customHeight="false" outlineLevel="0" collapsed="false">
      <c r="A1477" s="16" t="s">
        <v>221</v>
      </c>
      <c r="B1477" s="0" t="s">
        <v>3537</v>
      </c>
      <c r="C1477" s="0" t="n">
        <v>119</v>
      </c>
      <c r="D1477" s="0" t="str">
        <f aca="false">IFERROR(VLOOKUP($C1477,薬効分類マスタ!$A$2:$B$180,2,FALSE()),"未登録")</f>
        <v>その他の中枢神経系用薬</v>
      </c>
      <c r="E1477" s="16" t="s">
        <v>3501</v>
      </c>
      <c r="F1477" s="16" t="s">
        <v>1543</v>
      </c>
      <c r="G1477" s="16" t="s">
        <v>3538</v>
      </c>
      <c r="H1477" s="16" t="s">
        <v>1165</v>
      </c>
      <c r="I1477" s="0" t="n">
        <v>26</v>
      </c>
      <c r="J1477" s="16" t="s">
        <v>239</v>
      </c>
      <c r="K1477" s="0" t="str">
        <f aca="false">IFERROR(IF(VLOOKUP($C1477,薬効分類マスタ!$A$2:$E$180,5,FALSE())=0,"",VLOOKUP($C1477,薬効分類マスタ!$A$2:$E$180,5,FALSE())),"")</f>
        <v/>
      </c>
      <c r="L1477" s="17"/>
      <c r="M1477" s="0" t="str">
        <f aca="false">IF($K1477="","",IF($L1477&lt;&gt;"",$L1477,VLOOKUP($C1477,薬効分類マスタ!$A$2:$F$180,6,FALSE())))</f>
        <v/>
      </c>
      <c r="N1477" s="0" t="str">
        <f aca="false">ASC(G1477)</f>
        <v>ｶﾞﾗﾝﾀﾐﾝOD錠8mg｢ﾆﾌﾟﾛ｣</v>
      </c>
      <c r="O1477" s="0" t="str">
        <f aca="false">ASC(E1477)</f>
        <v>ｶﾞﾗﾝﾀﾐﾝ臭化水素酸塩</v>
      </c>
      <c r="P1477" s="16" t="n">
        <f aca="false">N(P1476)+IF($C1477=検索!$B$49,1,0)</f>
        <v>0</v>
      </c>
    </row>
    <row r="1478" customFormat="false" ht="15" hidden="false" customHeight="false" outlineLevel="0" collapsed="false">
      <c r="A1478" s="16" t="s">
        <v>221</v>
      </c>
      <c r="B1478" s="0" t="s">
        <v>3539</v>
      </c>
      <c r="C1478" s="0" t="n">
        <v>119</v>
      </c>
      <c r="D1478" s="0" t="str">
        <f aca="false">IFERROR(VLOOKUP($C1478,薬効分類マスタ!$A$2:$B$180,2,FALSE()),"未登録")</f>
        <v>その他の中枢神経系用薬</v>
      </c>
      <c r="E1478" s="16" t="s">
        <v>3501</v>
      </c>
      <c r="F1478" s="16" t="s">
        <v>2400</v>
      </c>
      <c r="G1478" s="16" t="s">
        <v>3540</v>
      </c>
      <c r="I1478" s="0" t="n">
        <v>23.8</v>
      </c>
      <c r="J1478" s="16" t="s">
        <v>239</v>
      </c>
      <c r="K1478" s="0" t="str">
        <f aca="false">IFERROR(IF(VLOOKUP($C1478,薬効分類マスタ!$A$2:$E$180,5,FALSE())=0,"",VLOOKUP($C1478,薬効分類マスタ!$A$2:$E$180,5,FALSE())),"")</f>
        <v/>
      </c>
      <c r="L1478" s="17"/>
      <c r="M1478" s="0" t="str">
        <f aca="false">IF($K1478="","",IF($L1478&lt;&gt;"",$L1478,VLOOKUP($C1478,薬効分類マスタ!$A$2:$F$180,6,FALSE())))</f>
        <v/>
      </c>
      <c r="N1478" s="0" t="str">
        <f aca="false">ASC(G1478)</f>
        <v>ｶﾞﾗﾝﾀﾐﾝ臭化水素酸塩12mg口腔内崩壊錠</v>
      </c>
      <c r="O1478" s="0" t="str">
        <f aca="false">ASC(E1478)</f>
        <v>ｶﾞﾗﾝﾀﾐﾝ臭化水素酸塩</v>
      </c>
      <c r="P1478" s="16" t="n">
        <f aca="false">N(P1477)+IF($C1478=検索!$B$49,1,0)</f>
        <v>0</v>
      </c>
    </row>
    <row r="1479" customFormat="false" ht="15" hidden="false" customHeight="false" outlineLevel="0" collapsed="false">
      <c r="A1479" s="16" t="s">
        <v>221</v>
      </c>
      <c r="B1479" s="0" t="s">
        <v>3541</v>
      </c>
      <c r="C1479" s="0" t="n">
        <v>119</v>
      </c>
      <c r="D1479" s="0" t="str">
        <f aca="false">IFERROR(VLOOKUP($C1479,薬効分類マスタ!$A$2:$B$180,2,FALSE()),"未登録")</f>
        <v>その他の中枢神経系用薬</v>
      </c>
      <c r="E1479" s="16" t="s">
        <v>3501</v>
      </c>
      <c r="F1479" s="16" t="s">
        <v>2400</v>
      </c>
      <c r="G1479" s="16" t="s">
        <v>3542</v>
      </c>
      <c r="H1479" s="16" t="s">
        <v>677</v>
      </c>
      <c r="I1479" s="0" t="n">
        <v>74</v>
      </c>
      <c r="J1479" s="16" t="s">
        <v>232</v>
      </c>
      <c r="K1479" s="0" t="str">
        <f aca="false">IFERROR(IF(VLOOKUP($C1479,薬効分類マスタ!$A$2:$E$180,5,FALSE())=0,"",VLOOKUP($C1479,薬効分類マスタ!$A$2:$E$180,5,FALSE())),"")</f>
        <v/>
      </c>
      <c r="L1479" s="17"/>
      <c r="M1479" s="0" t="str">
        <f aca="false">IF($K1479="","",IF($L1479&lt;&gt;"",$L1479,VLOOKUP($C1479,薬効分類マスタ!$A$2:$F$180,6,FALSE())))</f>
        <v/>
      </c>
      <c r="N1479" s="0" t="str">
        <f aca="false">ASC(G1479)</f>
        <v>ﾚﾐﾆｰﾙOD錠12mg</v>
      </c>
      <c r="O1479" s="0" t="str">
        <f aca="false">ASC(E1479)</f>
        <v>ｶﾞﾗﾝﾀﾐﾝ臭化水素酸塩</v>
      </c>
      <c r="P1479" s="16" t="n">
        <f aca="false">N(P1478)+IF($C1479=検索!$B$49,1,0)</f>
        <v>0</v>
      </c>
    </row>
    <row r="1480" customFormat="false" ht="15" hidden="false" customHeight="false" outlineLevel="0" collapsed="false">
      <c r="A1480" s="16" t="s">
        <v>221</v>
      </c>
      <c r="B1480" s="0" t="s">
        <v>3543</v>
      </c>
      <c r="C1480" s="0" t="n">
        <v>119</v>
      </c>
      <c r="D1480" s="0" t="str">
        <f aca="false">IFERROR(VLOOKUP($C1480,薬効分類マスタ!$A$2:$B$180,2,FALSE()),"未登録")</f>
        <v>その他の中枢神経系用薬</v>
      </c>
      <c r="E1480" s="16" t="s">
        <v>3501</v>
      </c>
      <c r="F1480" s="16" t="s">
        <v>2400</v>
      </c>
      <c r="G1480" s="16" t="s">
        <v>3544</v>
      </c>
      <c r="H1480" s="16" t="s">
        <v>527</v>
      </c>
      <c r="I1480" s="0" t="n">
        <v>31.4</v>
      </c>
      <c r="J1480" s="16" t="s">
        <v>239</v>
      </c>
      <c r="K1480" s="0" t="str">
        <f aca="false">IFERROR(IF(VLOOKUP($C1480,薬効分類マスタ!$A$2:$E$180,5,FALSE())=0,"",VLOOKUP($C1480,薬効分類マスタ!$A$2:$E$180,5,FALSE())),"")</f>
        <v/>
      </c>
      <c r="L1480" s="17"/>
      <c r="M1480" s="0" t="str">
        <f aca="false">IF($K1480="","",IF($L1480&lt;&gt;"",$L1480,VLOOKUP($C1480,薬効分類マスタ!$A$2:$F$180,6,FALSE())))</f>
        <v/>
      </c>
      <c r="N1480" s="0" t="str">
        <f aca="false">ASC(G1480)</f>
        <v>ｶﾞﾗﾝﾀﾐﾝOD錠12mg｢JG｣</v>
      </c>
      <c r="O1480" s="0" t="str">
        <f aca="false">ASC(E1480)</f>
        <v>ｶﾞﾗﾝﾀﾐﾝ臭化水素酸塩</v>
      </c>
      <c r="P1480" s="16" t="n">
        <f aca="false">N(P1479)+IF($C1480=検索!$B$49,1,0)</f>
        <v>0</v>
      </c>
    </row>
    <row r="1481" customFormat="false" ht="15" hidden="false" customHeight="false" outlineLevel="0" collapsed="false">
      <c r="A1481" s="16" t="s">
        <v>221</v>
      </c>
      <c r="B1481" s="0" t="s">
        <v>3545</v>
      </c>
      <c r="C1481" s="0" t="n">
        <v>119</v>
      </c>
      <c r="D1481" s="0" t="str">
        <f aca="false">IFERROR(VLOOKUP($C1481,薬効分類マスタ!$A$2:$B$180,2,FALSE()),"未登録")</f>
        <v>その他の中枢神経系用薬</v>
      </c>
      <c r="E1481" s="16" t="s">
        <v>3501</v>
      </c>
      <c r="F1481" s="16" t="s">
        <v>2400</v>
      </c>
      <c r="G1481" s="16" t="s">
        <v>3546</v>
      </c>
      <c r="H1481" s="16" t="s">
        <v>574</v>
      </c>
      <c r="I1481" s="0" t="n">
        <v>38.3</v>
      </c>
      <c r="J1481" s="16" t="s">
        <v>239</v>
      </c>
      <c r="K1481" s="0" t="str">
        <f aca="false">IFERROR(IF(VLOOKUP($C1481,薬効分類マスタ!$A$2:$E$180,5,FALSE())=0,"",VLOOKUP($C1481,薬効分類マスタ!$A$2:$E$180,5,FALSE())),"")</f>
        <v/>
      </c>
      <c r="L1481" s="17"/>
      <c r="M1481" s="0" t="str">
        <f aca="false">IF($K1481="","",IF($L1481&lt;&gt;"",$L1481,VLOOKUP($C1481,薬効分類マスタ!$A$2:$F$180,6,FALSE())))</f>
        <v/>
      </c>
      <c r="N1481" s="0" t="str">
        <f aca="false">ASC(G1481)</f>
        <v>ｶﾞﾗﾝﾀﾐﾝOD錠12mg｢YD｣</v>
      </c>
      <c r="O1481" s="0" t="str">
        <f aca="false">ASC(E1481)</f>
        <v>ｶﾞﾗﾝﾀﾐﾝ臭化水素酸塩</v>
      </c>
      <c r="P1481" s="16" t="n">
        <f aca="false">N(P1480)+IF($C1481=検索!$B$49,1,0)</f>
        <v>0</v>
      </c>
    </row>
    <row r="1482" customFormat="false" ht="15" hidden="false" customHeight="false" outlineLevel="0" collapsed="false">
      <c r="A1482" s="16" t="s">
        <v>221</v>
      </c>
      <c r="B1482" s="0" t="s">
        <v>3547</v>
      </c>
      <c r="C1482" s="0" t="n">
        <v>119</v>
      </c>
      <c r="D1482" s="0" t="str">
        <f aca="false">IFERROR(VLOOKUP($C1482,薬効分類マスタ!$A$2:$B$180,2,FALSE()),"未登録")</f>
        <v>その他の中枢神経系用薬</v>
      </c>
      <c r="E1482" s="16" t="s">
        <v>3501</v>
      </c>
      <c r="F1482" s="16" t="s">
        <v>2400</v>
      </c>
      <c r="G1482" s="16" t="s">
        <v>3548</v>
      </c>
      <c r="H1482" s="16" t="s">
        <v>238</v>
      </c>
      <c r="I1482" s="0" t="n">
        <v>31.4</v>
      </c>
      <c r="J1482" s="16" t="s">
        <v>239</v>
      </c>
      <c r="K1482" s="0" t="str">
        <f aca="false">IFERROR(IF(VLOOKUP($C1482,薬効分類マスタ!$A$2:$E$180,5,FALSE())=0,"",VLOOKUP($C1482,薬効分類マスタ!$A$2:$E$180,5,FALSE())),"")</f>
        <v/>
      </c>
      <c r="L1482" s="17"/>
      <c r="M1482" s="0" t="str">
        <f aca="false">IF($K1482="","",IF($L1482&lt;&gt;"",$L1482,VLOOKUP($C1482,薬効分類マスタ!$A$2:$F$180,6,FALSE())))</f>
        <v/>
      </c>
      <c r="N1482" s="0" t="str">
        <f aca="false">ASC(G1482)</f>
        <v>ｶﾞﾗﾝﾀﾐﾝOD錠12mg｢ｱﾒﾙ｣</v>
      </c>
      <c r="O1482" s="0" t="str">
        <f aca="false">ASC(E1482)</f>
        <v>ｶﾞﾗﾝﾀﾐﾝ臭化水素酸塩</v>
      </c>
      <c r="P1482" s="16" t="n">
        <f aca="false">N(P1481)+IF($C1482=検索!$B$49,1,0)</f>
        <v>0</v>
      </c>
    </row>
    <row r="1483" customFormat="false" ht="15" hidden="false" customHeight="false" outlineLevel="0" collapsed="false">
      <c r="A1483" s="16" t="s">
        <v>221</v>
      </c>
      <c r="B1483" s="0" t="s">
        <v>3549</v>
      </c>
      <c r="C1483" s="0" t="n">
        <v>119</v>
      </c>
      <c r="D1483" s="0" t="str">
        <f aca="false">IFERROR(VLOOKUP($C1483,薬効分類マスタ!$A$2:$B$180,2,FALSE()),"未登録")</f>
        <v>その他の中枢神経系用薬</v>
      </c>
      <c r="E1483" s="16" t="s">
        <v>3501</v>
      </c>
      <c r="F1483" s="16" t="s">
        <v>2400</v>
      </c>
      <c r="G1483" s="16" t="s">
        <v>3550</v>
      </c>
      <c r="H1483" s="16" t="s">
        <v>385</v>
      </c>
      <c r="I1483" s="0" t="n">
        <v>31.4</v>
      </c>
      <c r="J1483" s="16" t="s">
        <v>239</v>
      </c>
      <c r="K1483" s="0" t="str">
        <f aca="false">IFERROR(IF(VLOOKUP($C1483,薬効分類マスタ!$A$2:$E$180,5,FALSE())=0,"",VLOOKUP($C1483,薬効分類マスタ!$A$2:$E$180,5,FALSE())),"")</f>
        <v/>
      </c>
      <c r="L1483" s="17"/>
      <c r="M1483" s="0" t="str">
        <f aca="false">IF($K1483="","",IF($L1483&lt;&gt;"",$L1483,VLOOKUP($C1483,薬効分類マスタ!$A$2:$F$180,6,FALSE())))</f>
        <v/>
      </c>
      <c r="N1483" s="0" t="str">
        <f aca="false">ASC(G1483)</f>
        <v>ｶﾞﾗﾝﾀﾐﾝOD錠12mg｢ｻﾜｲ｣</v>
      </c>
      <c r="O1483" s="0" t="str">
        <f aca="false">ASC(E1483)</f>
        <v>ｶﾞﾗﾝﾀﾐﾝ臭化水素酸塩</v>
      </c>
      <c r="P1483" s="16" t="n">
        <f aca="false">N(P1482)+IF($C1483=検索!$B$49,1,0)</f>
        <v>0</v>
      </c>
    </row>
    <row r="1484" customFormat="false" ht="15" hidden="false" customHeight="false" outlineLevel="0" collapsed="false">
      <c r="A1484" s="16" t="s">
        <v>221</v>
      </c>
      <c r="B1484" s="0" t="s">
        <v>3551</v>
      </c>
      <c r="C1484" s="0" t="n">
        <v>119</v>
      </c>
      <c r="D1484" s="0" t="str">
        <f aca="false">IFERROR(VLOOKUP($C1484,薬効分類マスタ!$A$2:$B$180,2,FALSE()),"未登録")</f>
        <v>その他の中枢神経系用薬</v>
      </c>
      <c r="E1484" s="16" t="s">
        <v>3501</v>
      </c>
      <c r="F1484" s="16" t="s">
        <v>2400</v>
      </c>
      <c r="G1484" s="16" t="s">
        <v>3552</v>
      </c>
      <c r="H1484" s="16" t="s">
        <v>533</v>
      </c>
      <c r="I1484" s="0" t="n">
        <v>31.4</v>
      </c>
      <c r="J1484" s="16" t="s">
        <v>239</v>
      </c>
      <c r="K1484" s="0" t="str">
        <f aca="false">IFERROR(IF(VLOOKUP($C1484,薬効分類マスタ!$A$2:$E$180,5,FALSE())=0,"",VLOOKUP($C1484,薬効分類マスタ!$A$2:$E$180,5,FALSE())),"")</f>
        <v/>
      </c>
      <c r="L1484" s="17"/>
      <c r="M1484" s="0" t="str">
        <f aca="false">IF($K1484="","",IF($L1484&lt;&gt;"",$L1484,VLOOKUP($C1484,薬効分類マスタ!$A$2:$F$180,6,FALSE())))</f>
        <v/>
      </c>
      <c r="N1484" s="0" t="str">
        <f aca="false">ASC(G1484)</f>
        <v>ｶﾞﾗﾝﾀﾐﾝOD錠12mg｢ﾄｰﾜ｣</v>
      </c>
      <c r="O1484" s="0" t="str">
        <f aca="false">ASC(E1484)</f>
        <v>ｶﾞﾗﾝﾀﾐﾝ臭化水素酸塩</v>
      </c>
      <c r="P1484" s="16" t="n">
        <f aca="false">N(P1483)+IF($C1484=検索!$B$49,1,0)</f>
        <v>0</v>
      </c>
    </row>
    <row r="1485" customFormat="false" ht="15" hidden="false" customHeight="false" outlineLevel="0" collapsed="false">
      <c r="A1485" s="16" t="s">
        <v>221</v>
      </c>
      <c r="B1485" s="0" t="s">
        <v>3553</v>
      </c>
      <c r="C1485" s="0" t="n">
        <v>119</v>
      </c>
      <c r="D1485" s="0" t="str">
        <f aca="false">IFERROR(VLOOKUP($C1485,薬効分類マスタ!$A$2:$B$180,2,FALSE()),"未登録")</f>
        <v>その他の中枢神経系用薬</v>
      </c>
      <c r="E1485" s="16" t="s">
        <v>3501</v>
      </c>
      <c r="F1485" s="16" t="s">
        <v>2400</v>
      </c>
      <c r="G1485" s="16" t="s">
        <v>3554</v>
      </c>
      <c r="H1485" s="16" t="s">
        <v>1165</v>
      </c>
      <c r="I1485" s="0" t="n">
        <v>31.4</v>
      </c>
      <c r="J1485" s="16" t="s">
        <v>239</v>
      </c>
      <c r="K1485" s="0" t="str">
        <f aca="false">IFERROR(IF(VLOOKUP($C1485,薬効分類マスタ!$A$2:$E$180,5,FALSE())=0,"",VLOOKUP($C1485,薬効分類マスタ!$A$2:$E$180,5,FALSE())),"")</f>
        <v/>
      </c>
      <c r="L1485" s="17"/>
      <c r="M1485" s="0" t="str">
        <f aca="false">IF($K1485="","",IF($L1485&lt;&gt;"",$L1485,VLOOKUP($C1485,薬効分類マスタ!$A$2:$F$180,6,FALSE())))</f>
        <v/>
      </c>
      <c r="N1485" s="0" t="str">
        <f aca="false">ASC(G1485)</f>
        <v>ｶﾞﾗﾝﾀﾐﾝOD錠12mg｢ﾆﾌﾟﾛ｣</v>
      </c>
      <c r="O1485" s="0" t="str">
        <f aca="false">ASC(E1485)</f>
        <v>ｶﾞﾗﾝﾀﾐﾝ臭化水素酸塩</v>
      </c>
      <c r="P1485" s="16" t="n">
        <f aca="false">N(P1484)+IF($C1485=検索!$B$49,1,0)</f>
        <v>0</v>
      </c>
    </row>
    <row r="1486" customFormat="false" ht="15" hidden="false" customHeight="false" outlineLevel="0" collapsed="false">
      <c r="A1486" s="16" t="s">
        <v>221</v>
      </c>
      <c r="B1486" s="0" t="s">
        <v>3555</v>
      </c>
      <c r="C1486" s="0" t="n">
        <v>119</v>
      </c>
      <c r="D1486" s="0" t="str">
        <f aca="false">IFERROR(VLOOKUP($C1486,薬効分類マスタ!$A$2:$B$180,2,FALSE()),"未登録")</f>
        <v>その他の中枢神経系用薬</v>
      </c>
      <c r="E1486" s="16" t="s">
        <v>3501</v>
      </c>
      <c r="F1486" s="16" t="s">
        <v>468</v>
      </c>
      <c r="G1486" s="16" t="s">
        <v>3556</v>
      </c>
      <c r="H1486" s="16" t="s">
        <v>677</v>
      </c>
      <c r="I1486" s="0" t="n">
        <v>42</v>
      </c>
      <c r="J1486" s="16" t="s">
        <v>232</v>
      </c>
      <c r="K1486" s="0" t="str">
        <f aca="false">IFERROR(IF(VLOOKUP($C1486,薬効分類マスタ!$A$2:$E$180,5,FALSE())=0,"",VLOOKUP($C1486,薬効分類マスタ!$A$2:$E$180,5,FALSE())),"")</f>
        <v/>
      </c>
      <c r="L1486" s="17"/>
      <c r="M1486" s="0" t="str">
        <f aca="false">IF($K1486="","",IF($L1486&lt;&gt;"",$L1486,VLOOKUP($C1486,薬効分類マスタ!$A$2:$F$180,6,FALSE())))</f>
        <v/>
      </c>
      <c r="N1486" s="0" t="str">
        <f aca="false">ASC(G1486)</f>
        <v>ﾚﾐﾆｰﾙ内用液4mg/mL</v>
      </c>
      <c r="O1486" s="0" t="str">
        <f aca="false">ASC(E1486)</f>
        <v>ｶﾞﾗﾝﾀﾐﾝ臭化水素酸塩</v>
      </c>
      <c r="P1486" s="16" t="n">
        <f aca="false">N(P1485)+IF($C1486=検索!$B$49,1,0)</f>
        <v>0</v>
      </c>
    </row>
    <row r="1487" customFormat="false" ht="15" hidden="false" customHeight="false" outlineLevel="0" collapsed="false">
      <c r="A1487" s="16" t="s">
        <v>221</v>
      </c>
      <c r="B1487" s="0" t="s">
        <v>3557</v>
      </c>
      <c r="C1487" s="0" t="n">
        <v>119</v>
      </c>
      <c r="D1487" s="0" t="str">
        <f aca="false">IFERROR(VLOOKUP($C1487,薬効分類マスタ!$A$2:$B$180,2,FALSE()),"未登録")</f>
        <v>その他の中枢神経系用薬</v>
      </c>
      <c r="E1487" s="16" t="s">
        <v>3558</v>
      </c>
      <c r="F1487" s="16" t="s">
        <v>767</v>
      </c>
      <c r="G1487" s="16" t="s">
        <v>3559</v>
      </c>
      <c r="H1487" s="16" t="s">
        <v>518</v>
      </c>
      <c r="I1487" s="0" t="n">
        <v>46.7</v>
      </c>
      <c r="J1487" s="16" t="s">
        <v>232</v>
      </c>
      <c r="K1487" s="0" t="str">
        <f aca="false">IFERROR(IF(VLOOKUP($C1487,薬効分類マスタ!$A$2:$E$180,5,FALSE())=0,"",VLOOKUP($C1487,薬効分類マスタ!$A$2:$E$180,5,FALSE())),"")</f>
        <v/>
      </c>
      <c r="L1487" s="17"/>
      <c r="M1487" s="0" t="str">
        <f aca="false">IF($K1487="","",IF($L1487&lt;&gt;"",$L1487,VLOOKUP($C1487,薬効分類マスタ!$A$2:$F$180,6,FALSE())))</f>
        <v/>
      </c>
      <c r="N1487" s="0" t="str">
        <f aca="false">ASC(G1487)</f>
        <v>ﾚｸﾞﾅｲﾄ錠300mg</v>
      </c>
      <c r="O1487" s="0" t="str">
        <f aca="false">ASC(E1487)</f>
        <v>ｶﾞﾊﾞﾍﾟﾝﾁﾝ　ｴﾅｶﾙﾋﾞﾙ</v>
      </c>
      <c r="P1487" s="16" t="n">
        <f aca="false">N(P1486)+IF($C1487=検索!$B$49,1,0)</f>
        <v>0</v>
      </c>
    </row>
    <row r="1488" customFormat="false" ht="15" hidden="false" customHeight="false" outlineLevel="0" collapsed="false">
      <c r="A1488" s="16" t="s">
        <v>221</v>
      </c>
      <c r="B1488" s="0" t="s">
        <v>3560</v>
      </c>
      <c r="C1488" s="0" t="n">
        <v>119</v>
      </c>
      <c r="D1488" s="0" t="str">
        <f aca="false">IFERROR(VLOOKUP($C1488,薬効分類マスタ!$A$2:$B$180,2,FALSE()),"未登録")</f>
        <v>その他の中枢神経系用薬</v>
      </c>
      <c r="E1488" s="16" t="s">
        <v>3561</v>
      </c>
      <c r="F1488" s="16" t="s">
        <v>1685</v>
      </c>
      <c r="G1488" s="16" t="s">
        <v>3562</v>
      </c>
      <c r="H1488" s="16" t="s">
        <v>309</v>
      </c>
      <c r="I1488" s="0" t="n">
        <v>371.2</v>
      </c>
      <c r="J1488" s="16" t="s">
        <v>232</v>
      </c>
      <c r="K1488" s="0" t="str">
        <f aca="false">IFERROR(IF(VLOOKUP($C1488,薬効分類マスタ!$A$2:$E$180,5,FALSE())=0,"",VLOOKUP($C1488,薬効分類マスタ!$A$2:$E$180,5,FALSE())),"")</f>
        <v/>
      </c>
      <c r="L1488" s="17"/>
      <c r="M1488" s="0" t="str">
        <f aca="false">IF($K1488="","",IF($L1488&lt;&gt;"",$L1488,VLOOKUP($C1488,薬効分類マスタ!$A$2:$F$180,6,FALSE())))</f>
        <v/>
      </c>
      <c r="N1488" s="0" t="str">
        <f aca="false">ASC(G1488)</f>
        <v>ｺﾚｱｼﾞﾝ錠12.5mg</v>
      </c>
      <c r="O1488" s="0" t="str">
        <f aca="false">ASC(E1488)</f>
        <v>ﾃﾄﾗﾍﾞﾅｼﾞﾝ</v>
      </c>
      <c r="P1488" s="16" t="n">
        <f aca="false">N(P1487)+IF($C1488=検索!$B$49,1,0)</f>
        <v>0</v>
      </c>
    </row>
    <row r="1489" customFormat="false" ht="15" hidden="false" customHeight="false" outlineLevel="0" collapsed="false">
      <c r="A1489" s="16" t="s">
        <v>221</v>
      </c>
      <c r="B1489" s="0" t="s">
        <v>3563</v>
      </c>
      <c r="C1489" s="0" t="n">
        <v>119</v>
      </c>
      <c r="D1489" s="0" t="str">
        <f aca="false">IFERROR(VLOOKUP($C1489,薬効分類マスタ!$A$2:$B$180,2,FALSE()),"未登録")</f>
        <v>その他の中枢神経系用薬</v>
      </c>
      <c r="E1489" s="16" t="s">
        <v>3564</v>
      </c>
      <c r="F1489" s="16" t="s">
        <v>3565</v>
      </c>
      <c r="G1489" s="16" t="s">
        <v>3566</v>
      </c>
      <c r="H1489" s="16" t="s">
        <v>1019</v>
      </c>
      <c r="I1489" s="0" t="n">
        <v>32.3</v>
      </c>
      <c r="J1489" s="16" t="s">
        <v>232</v>
      </c>
      <c r="K1489" s="0" t="str">
        <f aca="false">IFERROR(IF(VLOOKUP($C1489,薬効分類マスタ!$A$2:$E$180,5,FALSE())=0,"",VLOOKUP($C1489,薬効分類マスタ!$A$2:$E$180,5,FALSE())),"")</f>
        <v/>
      </c>
      <c r="L1489" s="17"/>
      <c r="M1489" s="0" t="str">
        <f aca="false">IF($K1489="","",IF($L1489&lt;&gt;"",$L1489,VLOOKUP($C1489,薬効分類マスタ!$A$2:$F$180,6,FALSE())))</f>
        <v/>
      </c>
      <c r="N1489" s="0" t="str">
        <f aca="false">ASC(G1489)</f>
        <v>ﾚｸﾞﾃｸﾄ錠333mg</v>
      </c>
      <c r="O1489" s="0" t="str">
        <f aca="false">ASC(E1489)</f>
        <v>ｱｶﾝﾌﾟﾛｻｰﾄｶﾙｼｳﾑ</v>
      </c>
      <c r="P1489" s="16" t="n">
        <f aca="false">N(P1488)+IF($C1489=検索!$B$49,1,0)</f>
        <v>0</v>
      </c>
    </row>
    <row r="1490" customFormat="false" ht="15" hidden="false" customHeight="false" outlineLevel="0" collapsed="false">
      <c r="A1490" s="16" t="s">
        <v>221</v>
      </c>
      <c r="B1490" s="0" t="s">
        <v>3567</v>
      </c>
      <c r="C1490" s="0" t="n">
        <v>119</v>
      </c>
      <c r="D1490" s="0" t="str">
        <f aca="false">IFERROR(VLOOKUP($C1490,薬効分類マスタ!$A$2:$B$180,2,FALSE()),"未登録")</f>
        <v>その他の中枢神経系用薬</v>
      </c>
      <c r="E1490" s="16" t="s">
        <v>3568</v>
      </c>
      <c r="F1490" s="16" t="s">
        <v>439</v>
      </c>
      <c r="G1490" s="16" t="s">
        <v>3569</v>
      </c>
      <c r="H1490" s="16" t="s">
        <v>3570</v>
      </c>
      <c r="I1490" s="0" t="n">
        <v>90.8</v>
      </c>
      <c r="J1490" s="16" t="s">
        <v>232</v>
      </c>
      <c r="K1490" s="0" t="str">
        <f aca="false">IFERROR(IF(VLOOKUP($C1490,薬効分類マスタ!$A$2:$E$180,5,FALSE())=0,"",VLOOKUP($C1490,薬効分類マスタ!$A$2:$E$180,5,FALSE())),"")</f>
        <v/>
      </c>
      <c r="L1490" s="17"/>
      <c r="M1490" s="0" t="str">
        <f aca="false">IF($K1490="","",IF($L1490&lt;&gt;"",$L1490,VLOOKUP($C1490,薬効分類マスタ!$A$2:$F$180,6,FALSE())))</f>
        <v/>
      </c>
      <c r="N1490" s="0" t="str">
        <f aca="false">ASC(G1490)</f>
        <v>ﾍﾞﾙｿﾑﾗ錠15mg</v>
      </c>
      <c r="O1490" s="0" t="str">
        <f aca="false">ASC(E1490)</f>
        <v>ｽﾎﾞﾚｷｻﾝﾄ</v>
      </c>
      <c r="P1490" s="16" t="n">
        <f aca="false">N(P1489)+IF($C1490=検索!$B$49,1,0)</f>
        <v>0</v>
      </c>
    </row>
    <row r="1491" customFormat="false" ht="15" hidden="false" customHeight="false" outlineLevel="0" collapsed="false">
      <c r="A1491" s="16" t="s">
        <v>221</v>
      </c>
      <c r="B1491" s="0" t="s">
        <v>3571</v>
      </c>
      <c r="C1491" s="0" t="n">
        <v>119</v>
      </c>
      <c r="D1491" s="0" t="str">
        <f aca="false">IFERROR(VLOOKUP($C1491,薬効分類マスタ!$A$2:$B$180,2,FALSE()),"未登録")</f>
        <v>その他の中枢神経系用薬</v>
      </c>
      <c r="E1491" s="16" t="s">
        <v>3568</v>
      </c>
      <c r="F1491" s="16" t="s">
        <v>445</v>
      </c>
      <c r="G1491" s="16" t="s">
        <v>3572</v>
      </c>
      <c r="H1491" s="16" t="s">
        <v>3570</v>
      </c>
      <c r="I1491" s="0" t="n">
        <v>109.9</v>
      </c>
      <c r="J1491" s="16" t="s">
        <v>232</v>
      </c>
      <c r="K1491" s="0" t="str">
        <f aca="false">IFERROR(IF(VLOOKUP($C1491,薬効分類マスタ!$A$2:$E$180,5,FALSE())=0,"",VLOOKUP($C1491,薬効分類マスタ!$A$2:$E$180,5,FALSE())),"")</f>
        <v/>
      </c>
      <c r="L1491" s="17"/>
      <c r="M1491" s="0" t="str">
        <f aca="false">IF($K1491="","",IF($L1491&lt;&gt;"",$L1491,VLOOKUP($C1491,薬効分類マスタ!$A$2:$F$180,6,FALSE())))</f>
        <v/>
      </c>
      <c r="N1491" s="0" t="str">
        <f aca="false">ASC(G1491)</f>
        <v>ﾍﾞﾙｿﾑﾗ錠20mg</v>
      </c>
      <c r="O1491" s="0" t="str">
        <f aca="false">ASC(E1491)</f>
        <v>ｽﾎﾞﾚｷｻﾝﾄ</v>
      </c>
      <c r="P1491" s="16" t="n">
        <f aca="false">N(P1490)+IF($C1491=検索!$B$49,1,0)</f>
        <v>0</v>
      </c>
    </row>
    <row r="1492" customFormat="false" ht="15" hidden="false" customHeight="false" outlineLevel="0" collapsed="false">
      <c r="A1492" s="16" t="s">
        <v>221</v>
      </c>
      <c r="B1492" s="0" t="s">
        <v>3573</v>
      </c>
      <c r="C1492" s="0" t="n">
        <v>119</v>
      </c>
      <c r="D1492" s="0" t="str">
        <f aca="false">IFERROR(VLOOKUP($C1492,薬効分類マスタ!$A$2:$B$180,2,FALSE()),"未登録")</f>
        <v>その他の中枢神経系用薬</v>
      </c>
      <c r="E1492" s="16" t="s">
        <v>3568</v>
      </c>
      <c r="F1492" s="16" t="s">
        <v>262</v>
      </c>
      <c r="G1492" s="16" t="s">
        <v>3574</v>
      </c>
      <c r="H1492" s="16" t="s">
        <v>3570</v>
      </c>
      <c r="I1492" s="0" t="n">
        <v>69.3</v>
      </c>
      <c r="J1492" s="16" t="s">
        <v>232</v>
      </c>
      <c r="K1492" s="0" t="str">
        <f aca="false">IFERROR(IF(VLOOKUP($C1492,薬効分類マスタ!$A$2:$E$180,5,FALSE())=0,"",VLOOKUP($C1492,薬効分類マスタ!$A$2:$E$180,5,FALSE())),"")</f>
        <v/>
      </c>
      <c r="L1492" s="17"/>
      <c r="M1492" s="0" t="str">
        <f aca="false">IF($K1492="","",IF($L1492&lt;&gt;"",$L1492,VLOOKUP($C1492,薬効分類マスタ!$A$2:$F$180,6,FALSE())))</f>
        <v/>
      </c>
      <c r="N1492" s="0" t="str">
        <f aca="false">ASC(G1492)</f>
        <v>ﾍﾞﾙｿﾑﾗ錠10mg</v>
      </c>
      <c r="O1492" s="0" t="str">
        <f aca="false">ASC(E1492)</f>
        <v>ｽﾎﾞﾚｷｻﾝﾄ</v>
      </c>
      <c r="P1492" s="16" t="n">
        <f aca="false">N(P1491)+IF($C1492=検索!$B$49,1,0)</f>
        <v>0</v>
      </c>
    </row>
    <row r="1493" customFormat="false" ht="15" hidden="false" customHeight="false" outlineLevel="0" collapsed="false">
      <c r="A1493" s="16" t="s">
        <v>221</v>
      </c>
      <c r="B1493" s="0" t="s">
        <v>3575</v>
      </c>
      <c r="C1493" s="0" t="n">
        <v>119</v>
      </c>
      <c r="D1493" s="0" t="str">
        <f aca="false">IFERROR(VLOOKUP($C1493,薬効分類マスタ!$A$2:$B$180,2,FALSE()),"未登録")</f>
        <v>その他の中枢神経系用薬</v>
      </c>
      <c r="E1493" s="16" t="s">
        <v>3576</v>
      </c>
      <c r="F1493" s="16" t="s">
        <v>3577</v>
      </c>
      <c r="G1493" s="16" t="s">
        <v>3578</v>
      </c>
      <c r="H1493" s="16" t="s">
        <v>3579</v>
      </c>
      <c r="I1493" s="0" t="n">
        <v>2061.7</v>
      </c>
      <c r="J1493" s="16" t="s">
        <v>232</v>
      </c>
      <c r="K1493" s="0" t="str">
        <f aca="false">IFERROR(IF(VLOOKUP($C1493,薬効分類マスタ!$A$2:$E$180,5,FALSE())=0,"",VLOOKUP($C1493,薬効分類マスタ!$A$2:$E$180,5,FALSE())),"")</f>
        <v/>
      </c>
      <c r="L1493" s="17"/>
      <c r="M1493" s="0" t="str">
        <f aca="false">IF($K1493="","",IF($L1493&lt;&gt;"",$L1493,VLOOKUP($C1493,薬効分類マスタ!$A$2:$F$180,6,FALSE())))</f>
        <v/>
      </c>
      <c r="N1493" s="0" t="str">
        <f aca="false">ASC(G1493)</f>
        <v>ﾃｸﾌｨﾃﾞﾗｶﾌﾟｾﾙ120mg</v>
      </c>
      <c r="O1493" s="0" t="str">
        <f aca="false">ASC(E1493)</f>
        <v>ﾌﾏﾙ酸ｼﾞﾒﾁﾙ</v>
      </c>
      <c r="P1493" s="16" t="n">
        <f aca="false">N(P1492)+IF($C1493=検索!$B$49,1,0)</f>
        <v>0</v>
      </c>
    </row>
    <row r="1494" customFormat="false" ht="15" hidden="false" customHeight="false" outlineLevel="0" collapsed="false">
      <c r="A1494" s="16" t="s">
        <v>221</v>
      </c>
      <c r="B1494" s="0" t="s">
        <v>3580</v>
      </c>
      <c r="C1494" s="0" t="n">
        <v>119</v>
      </c>
      <c r="D1494" s="0" t="str">
        <f aca="false">IFERROR(VLOOKUP($C1494,薬効分類マスタ!$A$2:$B$180,2,FALSE()),"未登録")</f>
        <v>その他の中枢神経系用薬</v>
      </c>
      <c r="E1494" s="16" t="s">
        <v>3576</v>
      </c>
      <c r="F1494" s="16" t="s">
        <v>3581</v>
      </c>
      <c r="G1494" s="16" t="s">
        <v>3582</v>
      </c>
      <c r="H1494" s="16" t="s">
        <v>3579</v>
      </c>
      <c r="I1494" s="0" t="n">
        <v>4132</v>
      </c>
      <c r="J1494" s="16" t="s">
        <v>232</v>
      </c>
      <c r="K1494" s="0" t="str">
        <f aca="false">IFERROR(IF(VLOOKUP($C1494,薬効分類マスタ!$A$2:$E$180,5,FALSE())=0,"",VLOOKUP($C1494,薬効分類マスタ!$A$2:$E$180,5,FALSE())),"")</f>
        <v/>
      </c>
      <c r="L1494" s="17"/>
      <c r="M1494" s="0" t="str">
        <f aca="false">IF($K1494="","",IF($L1494&lt;&gt;"",$L1494,VLOOKUP($C1494,薬効分類マスタ!$A$2:$F$180,6,FALSE())))</f>
        <v/>
      </c>
      <c r="N1494" s="0" t="str">
        <f aca="false">ASC(G1494)</f>
        <v>ﾃｸﾌｨﾃﾞﾗｶﾌﾟｾﾙ240mg</v>
      </c>
      <c r="O1494" s="0" t="str">
        <f aca="false">ASC(E1494)</f>
        <v>ﾌﾏﾙ酸ｼﾞﾒﾁﾙ</v>
      </c>
      <c r="P1494" s="16" t="n">
        <f aca="false">N(P1493)+IF($C1494=検索!$B$49,1,0)</f>
        <v>0</v>
      </c>
    </row>
    <row r="1495" customFormat="false" ht="15" hidden="false" customHeight="false" outlineLevel="0" collapsed="false">
      <c r="A1495" s="16" t="s">
        <v>221</v>
      </c>
      <c r="B1495" s="0" t="s">
        <v>3583</v>
      </c>
      <c r="C1495" s="0" t="n">
        <v>119</v>
      </c>
      <c r="D1495" s="0" t="str">
        <f aca="false">IFERROR(VLOOKUP($C1495,薬効分類マスタ!$A$2:$B$180,2,FALSE()),"未登録")</f>
        <v>その他の中枢神経系用薬</v>
      </c>
      <c r="E1495" s="16" t="s">
        <v>3584</v>
      </c>
      <c r="F1495" s="16" t="s">
        <v>262</v>
      </c>
      <c r="G1495" s="16" t="s">
        <v>3585</v>
      </c>
      <c r="H1495" s="16" t="s">
        <v>2382</v>
      </c>
      <c r="I1495" s="0" t="n">
        <v>301.5</v>
      </c>
      <c r="J1495" s="16" t="s">
        <v>232</v>
      </c>
      <c r="K1495" s="0" t="str">
        <f aca="false">IFERROR(IF(VLOOKUP($C1495,薬効分類マスタ!$A$2:$E$180,5,FALSE())=0,"",VLOOKUP($C1495,薬効分類マスタ!$A$2:$E$180,5,FALSE())),"")</f>
        <v/>
      </c>
      <c r="L1495" s="17"/>
      <c r="M1495" s="0" t="str">
        <f aca="false">IF($K1495="","",IF($L1495&lt;&gt;"",$L1495,VLOOKUP($C1495,薬効分類マスタ!$A$2:$F$180,6,FALSE())))</f>
        <v/>
      </c>
      <c r="N1495" s="0" t="str">
        <f aca="false">ASC(G1495)</f>
        <v>ｾﾘﾝｸﾛ錠10mg</v>
      </c>
      <c r="O1495" s="0" t="str">
        <f aca="false">ASC(E1495)</f>
        <v>ﾅﾙﾒﾌｪﾝ塩酸塩水和物</v>
      </c>
      <c r="P1495" s="16" t="n">
        <f aca="false">N(P1494)+IF($C1495=検索!$B$49,1,0)</f>
        <v>0</v>
      </c>
    </row>
    <row r="1496" customFormat="false" ht="15" hidden="false" customHeight="false" outlineLevel="0" collapsed="false">
      <c r="A1496" s="16" t="s">
        <v>221</v>
      </c>
      <c r="B1496" s="0" t="s">
        <v>3586</v>
      </c>
      <c r="C1496" s="0" t="n">
        <v>119</v>
      </c>
      <c r="D1496" s="0" t="str">
        <f aca="false">IFERROR(VLOOKUP($C1496,薬効分類マスタ!$A$2:$B$180,2,FALSE()),"未登録")</f>
        <v>その他の中枢神経系用薬</v>
      </c>
      <c r="E1496" s="16" t="s">
        <v>3587</v>
      </c>
      <c r="F1496" s="16" t="s">
        <v>1418</v>
      </c>
      <c r="G1496" s="16" t="s">
        <v>3588</v>
      </c>
      <c r="H1496" s="16" t="s">
        <v>1180</v>
      </c>
      <c r="I1496" s="0" t="n">
        <v>67.2</v>
      </c>
      <c r="J1496" s="16" t="s">
        <v>232</v>
      </c>
      <c r="K1496" s="0" t="str">
        <f aca="false">IFERROR(IF(VLOOKUP($C1496,薬効分類マスタ!$A$2:$E$180,5,FALSE())=0,"",VLOOKUP($C1496,薬効分類マスタ!$A$2:$E$180,5,FALSE())),"")</f>
        <v/>
      </c>
      <c r="L1496" s="17"/>
      <c r="M1496" s="0" t="str">
        <f aca="false">IF($K1496="","",IF($L1496&lt;&gt;"",$L1496,VLOOKUP($C1496,薬効分類マスタ!$A$2:$F$180,6,FALSE())))</f>
        <v/>
      </c>
      <c r="N1496" s="0" t="str">
        <f aca="false">ASC(G1496)</f>
        <v>ﾀﾘｰｼﾞｪ錠2.5mg</v>
      </c>
      <c r="O1496" s="0" t="str">
        <f aca="false">ASC(E1496)</f>
        <v>ﾐﾛｶﾞﾊﾞﾘﾝﾍﾞｼﾙ酸塩</v>
      </c>
      <c r="P1496" s="16" t="n">
        <f aca="false">N(P1495)+IF($C1496=検索!$B$49,1,0)</f>
        <v>0</v>
      </c>
    </row>
    <row r="1497" customFormat="false" ht="15" hidden="false" customHeight="false" outlineLevel="0" collapsed="false">
      <c r="A1497" s="16" t="s">
        <v>221</v>
      </c>
      <c r="B1497" s="0" t="s">
        <v>3589</v>
      </c>
      <c r="C1497" s="0" t="n">
        <v>119</v>
      </c>
      <c r="D1497" s="0" t="str">
        <f aca="false">IFERROR(VLOOKUP($C1497,薬効分類マスタ!$A$2:$B$180,2,FALSE()),"未登録")</f>
        <v>その他の中枢神経系用薬</v>
      </c>
      <c r="E1497" s="16" t="s">
        <v>3587</v>
      </c>
      <c r="F1497" s="16" t="s">
        <v>257</v>
      </c>
      <c r="G1497" s="16" t="s">
        <v>3590</v>
      </c>
      <c r="H1497" s="16" t="s">
        <v>1180</v>
      </c>
      <c r="I1497" s="0" t="n">
        <v>92.5</v>
      </c>
      <c r="J1497" s="16" t="s">
        <v>232</v>
      </c>
      <c r="K1497" s="0" t="str">
        <f aca="false">IFERROR(IF(VLOOKUP($C1497,薬効分類マスタ!$A$2:$E$180,5,FALSE())=0,"",VLOOKUP($C1497,薬効分類マスタ!$A$2:$E$180,5,FALSE())),"")</f>
        <v/>
      </c>
      <c r="L1497" s="17"/>
      <c r="M1497" s="0" t="str">
        <f aca="false">IF($K1497="","",IF($L1497&lt;&gt;"",$L1497,VLOOKUP($C1497,薬効分類マスタ!$A$2:$F$180,6,FALSE())))</f>
        <v/>
      </c>
      <c r="N1497" s="0" t="str">
        <f aca="false">ASC(G1497)</f>
        <v>ﾀﾘｰｼﾞｪ錠5mg</v>
      </c>
      <c r="O1497" s="0" t="str">
        <f aca="false">ASC(E1497)</f>
        <v>ﾐﾛｶﾞﾊﾞﾘﾝﾍﾞｼﾙ酸塩</v>
      </c>
      <c r="P1497" s="16" t="n">
        <f aca="false">N(P1496)+IF($C1497=検索!$B$49,1,0)</f>
        <v>0</v>
      </c>
    </row>
    <row r="1498" customFormat="false" ht="15" hidden="false" customHeight="false" outlineLevel="0" collapsed="false">
      <c r="A1498" s="16" t="s">
        <v>221</v>
      </c>
      <c r="B1498" s="0" t="s">
        <v>3591</v>
      </c>
      <c r="C1498" s="0" t="n">
        <v>119</v>
      </c>
      <c r="D1498" s="0" t="str">
        <f aca="false">IFERROR(VLOOKUP($C1498,薬効分類マスタ!$A$2:$B$180,2,FALSE()),"未登録")</f>
        <v>その他の中枢神経系用薬</v>
      </c>
      <c r="E1498" s="16" t="s">
        <v>3587</v>
      </c>
      <c r="F1498" s="16" t="s">
        <v>262</v>
      </c>
      <c r="G1498" s="16" t="s">
        <v>3592</v>
      </c>
      <c r="H1498" s="16" t="s">
        <v>1180</v>
      </c>
      <c r="I1498" s="0" t="n">
        <v>127.9</v>
      </c>
      <c r="J1498" s="16" t="s">
        <v>232</v>
      </c>
      <c r="K1498" s="0" t="str">
        <f aca="false">IFERROR(IF(VLOOKUP($C1498,薬効分類マスタ!$A$2:$E$180,5,FALSE())=0,"",VLOOKUP($C1498,薬効分類マスタ!$A$2:$E$180,5,FALSE())),"")</f>
        <v/>
      </c>
      <c r="L1498" s="17"/>
      <c r="M1498" s="0" t="str">
        <f aca="false">IF($K1498="","",IF($L1498&lt;&gt;"",$L1498,VLOOKUP($C1498,薬効分類マスタ!$A$2:$F$180,6,FALSE())))</f>
        <v/>
      </c>
      <c r="N1498" s="0" t="str">
        <f aca="false">ASC(G1498)</f>
        <v>ﾀﾘｰｼﾞｪ錠10mg</v>
      </c>
      <c r="O1498" s="0" t="str">
        <f aca="false">ASC(E1498)</f>
        <v>ﾐﾛｶﾞﾊﾞﾘﾝﾍﾞｼﾙ酸塩</v>
      </c>
      <c r="P1498" s="16" t="n">
        <f aca="false">N(P1497)+IF($C1498=検索!$B$49,1,0)</f>
        <v>0</v>
      </c>
    </row>
    <row r="1499" customFormat="false" ht="15" hidden="false" customHeight="false" outlineLevel="0" collapsed="false">
      <c r="A1499" s="16" t="s">
        <v>221</v>
      </c>
      <c r="B1499" s="0" t="s">
        <v>3593</v>
      </c>
      <c r="C1499" s="0" t="n">
        <v>119</v>
      </c>
      <c r="D1499" s="0" t="str">
        <f aca="false">IFERROR(VLOOKUP($C1499,薬効分類マスタ!$A$2:$B$180,2,FALSE()),"未登録")</f>
        <v>その他の中枢神経系用薬</v>
      </c>
      <c r="E1499" s="16" t="s">
        <v>3587</v>
      </c>
      <c r="F1499" s="16" t="s">
        <v>439</v>
      </c>
      <c r="G1499" s="16" t="s">
        <v>3594</v>
      </c>
      <c r="H1499" s="16" t="s">
        <v>1180</v>
      </c>
      <c r="I1499" s="0" t="n">
        <v>154.8</v>
      </c>
      <c r="J1499" s="16" t="s">
        <v>232</v>
      </c>
      <c r="K1499" s="0" t="str">
        <f aca="false">IFERROR(IF(VLOOKUP($C1499,薬効分類マスタ!$A$2:$E$180,5,FALSE())=0,"",VLOOKUP($C1499,薬効分類マスタ!$A$2:$E$180,5,FALSE())),"")</f>
        <v/>
      </c>
      <c r="L1499" s="17"/>
      <c r="M1499" s="0" t="str">
        <f aca="false">IF($K1499="","",IF($L1499&lt;&gt;"",$L1499,VLOOKUP($C1499,薬効分類マスタ!$A$2:$F$180,6,FALSE())))</f>
        <v/>
      </c>
      <c r="N1499" s="0" t="str">
        <f aca="false">ASC(G1499)</f>
        <v>ﾀﾘｰｼﾞｪ錠15mg</v>
      </c>
      <c r="O1499" s="0" t="str">
        <f aca="false">ASC(E1499)</f>
        <v>ﾐﾛｶﾞﾊﾞﾘﾝﾍﾞｼﾙ酸塩</v>
      </c>
      <c r="P1499" s="16" t="n">
        <f aca="false">N(P1498)+IF($C1499=検索!$B$49,1,0)</f>
        <v>0</v>
      </c>
    </row>
    <row r="1500" customFormat="false" ht="15" hidden="false" customHeight="false" outlineLevel="0" collapsed="false">
      <c r="A1500" s="16" t="s">
        <v>221</v>
      </c>
      <c r="B1500" s="0" t="s">
        <v>3595</v>
      </c>
      <c r="C1500" s="0" t="n">
        <v>119</v>
      </c>
      <c r="D1500" s="0" t="str">
        <f aca="false">IFERROR(VLOOKUP($C1500,薬効分類マスタ!$A$2:$B$180,2,FALSE()),"未登録")</f>
        <v>その他の中枢神経系用薬</v>
      </c>
      <c r="E1500" s="16" t="s">
        <v>3587</v>
      </c>
      <c r="F1500" s="16" t="s">
        <v>1418</v>
      </c>
      <c r="G1500" s="16" t="s">
        <v>3596</v>
      </c>
      <c r="H1500" s="16" t="s">
        <v>1180</v>
      </c>
      <c r="I1500" s="0" t="n">
        <v>67.2</v>
      </c>
      <c r="J1500" s="16" t="s">
        <v>232</v>
      </c>
      <c r="K1500" s="0" t="str">
        <f aca="false">IFERROR(IF(VLOOKUP($C1500,薬効分類マスタ!$A$2:$E$180,5,FALSE())=0,"",VLOOKUP($C1500,薬効分類マスタ!$A$2:$E$180,5,FALSE())),"")</f>
        <v/>
      </c>
      <c r="L1500" s="17"/>
      <c r="M1500" s="0" t="str">
        <f aca="false">IF($K1500="","",IF($L1500&lt;&gt;"",$L1500,VLOOKUP($C1500,薬効分類マスタ!$A$2:$F$180,6,FALSE())))</f>
        <v/>
      </c>
      <c r="N1500" s="0" t="str">
        <f aca="false">ASC(G1500)</f>
        <v>ﾀﾘｰｼﾞｪOD錠2.5mg</v>
      </c>
      <c r="O1500" s="0" t="str">
        <f aca="false">ASC(E1500)</f>
        <v>ﾐﾛｶﾞﾊﾞﾘﾝﾍﾞｼﾙ酸塩</v>
      </c>
      <c r="P1500" s="16" t="n">
        <f aca="false">N(P1499)+IF($C1500=検索!$B$49,1,0)</f>
        <v>0</v>
      </c>
    </row>
    <row r="1501" customFormat="false" ht="15" hidden="false" customHeight="false" outlineLevel="0" collapsed="false">
      <c r="A1501" s="16" t="s">
        <v>221</v>
      </c>
      <c r="B1501" s="0" t="s">
        <v>3597</v>
      </c>
      <c r="C1501" s="0" t="n">
        <v>119</v>
      </c>
      <c r="D1501" s="0" t="str">
        <f aca="false">IFERROR(VLOOKUP($C1501,薬効分類マスタ!$A$2:$B$180,2,FALSE()),"未登録")</f>
        <v>その他の中枢神経系用薬</v>
      </c>
      <c r="E1501" s="16" t="s">
        <v>3587</v>
      </c>
      <c r="F1501" s="16" t="s">
        <v>257</v>
      </c>
      <c r="G1501" s="16" t="s">
        <v>3598</v>
      </c>
      <c r="H1501" s="16" t="s">
        <v>1180</v>
      </c>
      <c r="I1501" s="0" t="n">
        <v>92.5</v>
      </c>
      <c r="J1501" s="16" t="s">
        <v>232</v>
      </c>
      <c r="K1501" s="0" t="str">
        <f aca="false">IFERROR(IF(VLOOKUP($C1501,薬効分類マスタ!$A$2:$E$180,5,FALSE())=0,"",VLOOKUP($C1501,薬効分類マスタ!$A$2:$E$180,5,FALSE())),"")</f>
        <v/>
      </c>
      <c r="L1501" s="17"/>
      <c r="M1501" s="0" t="str">
        <f aca="false">IF($K1501="","",IF($L1501&lt;&gt;"",$L1501,VLOOKUP($C1501,薬効分類マスタ!$A$2:$F$180,6,FALSE())))</f>
        <v/>
      </c>
      <c r="N1501" s="0" t="str">
        <f aca="false">ASC(G1501)</f>
        <v>ﾀﾘｰｼﾞｪOD錠5mg</v>
      </c>
      <c r="O1501" s="0" t="str">
        <f aca="false">ASC(E1501)</f>
        <v>ﾐﾛｶﾞﾊﾞﾘﾝﾍﾞｼﾙ酸塩</v>
      </c>
      <c r="P1501" s="16" t="n">
        <f aca="false">N(P1500)+IF($C1501=検索!$B$49,1,0)</f>
        <v>0</v>
      </c>
    </row>
    <row r="1502" customFormat="false" ht="15" hidden="false" customHeight="false" outlineLevel="0" collapsed="false">
      <c r="A1502" s="16" t="s">
        <v>221</v>
      </c>
      <c r="B1502" s="0" t="s">
        <v>3599</v>
      </c>
      <c r="C1502" s="0" t="n">
        <v>119</v>
      </c>
      <c r="D1502" s="0" t="str">
        <f aca="false">IFERROR(VLOOKUP($C1502,薬効分類マスタ!$A$2:$B$180,2,FALSE()),"未登録")</f>
        <v>その他の中枢神経系用薬</v>
      </c>
      <c r="E1502" s="16" t="s">
        <v>3587</v>
      </c>
      <c r="F1502" s="16" t="s">
        <v>262</v>
      </c>
      <c r="G1502" s="16" t="s">
        <v>3600</v>
      </c>
      <c r="H1502" s="16" t="s">
        <v>1180</v>
      </c>
      <c r="I1502" s="0" t="n">
        <v>127.9</v>
      </c>
      <c r="J1502" s="16" t="s">
        <v>232</v>
      </c>
      <c r="K1502" s="0" t="str">
        <f aca="false">IFERROR(IF(VLOOKUP($C1502,薬効分類マスタ!$A$2:$E$180,5,FALSE())=0,"",VLOOKUP($C1502,薬効分類マスタ!$A$2:$E$180,5,FALSE())),"")</f>
        <v/>
      </c>
      <c r="L1502" s="17"/>
      <c r="M1502" s="0" t="str">
        <f aca="false">IF($K1502="","",IF($L1502&lt;&gt;"",$L1502,VLOOKUP($C1502,薬効分類マスタ!$A$2:$F$180,6,FALSE())))</f>
        <v/>
      </c>
      <c r="N1502" s="0" t="str">
        <f aca="false">ASC(G1502)</f>
        <v>ﾀﾘｰｼﾞｪOD錠10mg</v>
      </c>
      <c r="O1502" s="0" t="str">
        <f aca="false">ASC(E1502)</f>
        <v>ﾐﾛｶﾞﾊﾞﾘﾝﾍﾞｼﾙ酸塩</v>
      </c>
      <c r="P1502" s="16" t="n">
        <f aca="false">N(P1501)+IF($C1502=検索!$B$49,1,0)</f>
        <v>0</v>
      </c>
    </row>
    <row r="1503" customFormat="false" ht="15" hidden="false" customHeight="false" outlineLevel="0" collapsed="false">
      <c r="A1503" s="16" t="s">
        <v>221</v>
      </c>
      <c r="B1503" s="0" t="s">
        <v>3601</v>
      </c>
      <c r="C1503" s="0" t="n">
        <v>119</v>
      </c>
      <c r="D1503" s="0" t="str">
        <f aca="false">IFERROR(VLOOKUP($C1503,薬効分類マスタ!$A$2:$B$180,2,FALSE()),"未登録")</f>
        <v>その他の中枢神経系用薬</v>
      </c>
      <c r="E1503" s="16" t="s">
        <v>3587</v>
      </c>
      <c r="F1503" s="16" t="s">
        <v>439</v>
      </c>
      <c r="G1503" s="16" t="s">
        <v>3602</v>
      </c>
      <c r="H1503" s="16" t="s">
        <v>1180</v>
      </c>
      <c r="I1503" s="0" t="n">
        <v>154.8</v>
      </c>
      <c r="J1503" s="16" t="s">
        <v>232</v>
      </c>
      <c r="K1503" s="0" t="str">
        <f aca="false">IFERROR(IF(VLOOKUP($C1503,薬効分類マスタ!$A$2:$E$180,5,FALSE())=0,"",VLOOKUP($C1503,薬効分類マスタ!$A$2:$E$180,5,FALSE())),"")</f>
        <v/>
      </c>
      <c r="L1503" s="17"/>
      <c r="M1503" s="0" t="str">
        <f aca="false">IF($K1503="","",IF($L1503&lt;&gt;"",$L1503,VLOOKUP($C1503,薬効分類マスタ!$A$2:$F$180,6,FALSE())))</f>
        <v/>
      </c>
      <c r="N1503" s="0" t="str">
        <f aca="false">ASC(G1503)</f>
        <v>ﾀﾘｰｼﾞｪOD錠15mg</v>
      </c>
      <c r="O1503" s="0" t="str">
        <f aca="false">ASC(E1503)</f>
        <v>ﾐﾛｶﾞﾊﾞﾘﾝﾍﾞｼﾙ酸塩</v>
      </c>
      <c r="P1503" s="16" t="n">
        <f aca="false">N(P1502)+IF($C1503=検索!$B$49,1,0)</f>
        <v>0</v>
      </c>
    </row>
    <row r="1504" customFormat="false" ht="15" hidden="false" customHeight="false" outlineLevel="0" collapsed="false">
      <c r="A1504" s="16" t="s">
        <v>221</v>
      </c>
      <c r="B1504" s="0" t="s">
        <v>3603</v>
      </c>
      <c r="C1504" s="0" t="n">
        <v>119</v>
      </c>
      <c r="D1504" s="0" t="str">
        <f aca="false">IFERROR(VLOOKUP($C1504,薬効分類マスタ!$A$2:$B$180,2,FALSE()),"未登録")</f>
        <v>その他の中枢神経系用薬</v>
      </c>
      <c r="E1504" s="16" t="s">
        <v>3604</v>
      </c>
      <c r="F1504" s="16" t="s">
        <v>1418</v>
      </c>
      <c r="G1504" s="16" t="s">
        <v>3605</v>
      </c>
      <c r="H1504" s="16" t="s">
        <v>283</v>
      </c>
      <c r="I1504" s="0" t="n">
        <v>43.7</v>
      </c>
      <c r="J1504" s="16" t="s">
        <v>232</v>
      </c>
      <c r="K1504" s="0" t="str">
        <f aca="false">IFERROR(IF(VLOOKUP($C1504,薬効分類マスタ!$A$2:$E$180,5,FALSE())=0,"",VLOOKUP($C1504,薬効分類マスタ!$A$2:$E$180,5,FALSE())),"")</f>
        <v/>
      </c>
      <c r="L1504" s="17"/>
      <c r="M1504" s="0" t="str">
        <f aca="false">IF($K1504="","",IF($L1504&lt;&gt;"",$L1504,VLOOKUP($C1504,薬効分類マスタ!$A$2:$F$180,6,FALSE())))</f>
        <v/>
      </c>
      <c r="N1504" s="0" t="str">
        <f aca="false">ASC(G1504)</f>
        <v>ﾃﾞｴﾋﾞｺﾞ錠2.5mg</v>
      </c>
      <c r="O1504" s="0" t="str">
        <f aca="false">ASC(E1504)</f>
        <v>ﾚﾝﾎﾞﾚｷｻﾝﾄ</v>
      </c>
      <c r="P1504" s="16" t="n">
        <f aca="false">N(P1503)+IF($C1504=検索!$B$49,1,0)</f>
        <v>0</v>
      </c>
    </row>
    <row r="1505" customFormat="false" ht="15" hidden="false" customHeight="false" outlineLevel="0" collapsed="false">
      <c r="A1505" s="16" t="s">
        <v>221</v>
      </c>
      <c r="B1505" s="0" t="s">
        <v>3606</v>
      </c>
      <c r="C1505" s="0" t="n">
        <v>119</v>
      </c>
      <c r="D1505" s="0" t="str">
        <f aca="false">IFERROR(VLOOKUP($C1505,薬効分類マスタ!$A$2:$B$180,2,FALSE()),"未登録")</f>
        <v>その他の中枢神経系用薬</v>
      </c>
      <c r="E1505" s="16" t="s">
        <v>3604</v>
      </c>
      <c r="F1505" s="16" t="s">
        <v>257</v>
      </c>
      <c r="G1505" s="16" t="s">
        <v>3607</v>
      </c>
      <c r="H1505" s="16" t="s">
        <v>283</v>
      </c>
      <c r="I1505" s="0" t="n">
        <v>69.5</v>
      </c>
      <c r="J1505" s="16" t="s">
        <v>232</v>
      </c>
      <c r="K1505" s="0" t="str">
        <f aca="false">IFERROR(IF(VLOOKUP($C1505,薬効分類マスタ!$A$2:$E$180,5,FALSE())=0,"",VLOOKUP($C1505,薬効分類マスタ!$A$2:$E$180,5,FALSE())),"")</f>
        <v/>
      </c>
      <c r="L1505" s="17"/>
      <c r="M1505" s="0" t="str">
        <f aca="false">IF($K1505="","",IF($L1505&lt;&gt;"",$L1505,VLOOKUP($C1505,薬効分類マスタ!$A$2:$F$180,6,FALSE())))</f>
        <v/>
      </c>
      <c r="N1505" s="0" t="str">
        <f aca="false">ASC(G1505)</f>
        <v>ﾃﾞｴﾋﾞｺﾞ錠5mg</v>
      </c>
      <c r="O1505" s="0" t="str">
        <f aca="false">ASC(E1505)</f>
        <v>ﾚﾝﾎﾞﾚｷｻﾝﾄ</v>
      </c>
      <c r="P1505" s="16" t="n">
        <f aca="false">N(P1504)+IF($C1505=検索!$B$49,1,0)</f>
        <v>0</v>
      </c>
    </row>
    <row r="1506" customFormat="false" ht="15" hidden="false" customHeight="false" outlineLevel="0" collapsed="false">
      <c r="A1506" s="16" t="s">
        <v>221</v>
      </c>
      <c r="B1506" s="0" t="s">
        <v>3608</v>
      </c>
      <c r="C1506" s="0" t="n">
        <v>119</v>
      </c>
      <c r="D1506" s="0" t="str">
        <f aca="false">IFERROR(VLOOKUP($C1506,薬効分類マスタ!$A$2:$B$180,2,FALSE()),"未登録")</f>
        <v>その他の中枢神経系用薬</v>
      </c>
      <c r="E1506" s="16" t="s">
        <v>3604</v>
      </c>
      <c r="F1506" s="16" t="s">
        <v>262</v>
      </c>
      <c r="G1506" s="16" t="s">
        <v>3609</v>
      </c>
      <c r="H1506" s="16" t="s">
        <v>283</v>
      </c>
      <c r="I1506" s="0" t="n">
        <v>103.6</v>
      </c>
      <c r="J1506" s="16" t="s">
        <v>232</v>
      </c>
      <c r="K1506" s="0" t="str">
        <f aca="false">IFERROR(IF(VLOOKUP($C1506,薬効分類マスタ!$A$2:$E$180,5,FALSE())=0,"",VLOOKUP($C1506,薬効分類マスタ!$A$2:$E$180,5,FALSE())),"")</f>
        <v/>
      </c>
      <c r="L1506" s="17"/>
      <c r="M1506" s="0" t="str">
        <f aca="false">IF($K1506="","",IF($L1506&lt;&gt;"",$L1506,VLOOKUP($C1506,薬効分類マスタ!$A$2:$F$180,6,FALSE())))</f>
        <v/>
      </c>
      <c r="N1506" s="0" t="str">
        <f aca="false">ASC(G1506)</f>
        <v>ﾃﾞｴﾋﾞｺﾞ錠10mg</v>
      </c>
      <c r="O1506" s="0" t="str">
        <f aca="false">ASC(E1506)</f>
        <v>ﾚﾝﾎﾞﾚｷｻﾝﾄ</v>
      </c>
      <c r="P1506" s="16" t="n">
        <f aca="false">N(P1505)+IF($C1506=検索!$B$49,1,0)</f>
        <v>0</v>
      </c>
    </row>
    <row r="1507" customFormat="false" ht="15" hidden="false" customHeight="false" outlineLevel="0" collapsed="false">
      <c r="A1507" s="16" t="s">
        <v>221</v>
      </c>
      <c r="B1507" s="0" t="s">
        <v>3610</v>
      </c>
      <c r="C1507" s="0" t="n">
        <v>119</v>
      </c>
      <c r="D1507" s="0" t="str">
        <f aca="false">IFERROR(VLOOKUP($C1507,薬効分類マスタ!$A$2:$B$180,2,FALSE()),"未登録")</f>
        <v>その他の中枢神経系用薬</v>
      </c>
      <c r="E1507" s="16" t="s">
        <v>3611</v>
      </c>
      <c r="F1507" s="16" t="s">
        <v>1717</v>
      </c>
      <c r="G1507" s="16" t="s">
        <v>3612</v>
      </c>
      <c r="H1507" s="16" t="s">
        <v>3613</v>
      </c>
      <c r="I1507" s="0" t="n">
        <v>207.7</v>
      </c>
      <c r="J1507" s="16" t="s">
        <v>232</v>
      </c>
      <c r="K1507" s="0" t="str">
        <f aca="false">IFERROR(IF(VLOOKUP($C1507,薬効分類マスタ!$A$2:$E$180,5,FALSE())=0,"",VLOOKUP($C1507,薬効分類マスタ!$A$2:$E$180,5,FALSE())),"")</f>
        <v/>
      </c>
      <c r="L1507" s="17"/>
      <c r="M1507" s="0" t="str">
        <f aca="false">IF($K1507="","",IF($L1507&lt;&gt;"",$L1507,VLOOKUP($C1507,薬効分類マスタ!$A$2:$F$180,6,FALSE())))</f>
        <v/>
      </c>
      <c r="N1507" s="0" t="str">
        <f aca="false">ASC(G1507)</f>
        <v>ﾒﾗﾄﾍﾞﾙ顆粒小児用0.2%</v>
      </c>
      <c r="O1507" s="0" t="str">
        <f aca="false">ASC(E1507)</f>
        <v>ﾒﾗﾄﾆﾝ</v>
      </c>
      <c r="P1507" s="16" t="n">
        <f aca="false">N(P1506)+IF($C1507=検索!$B$49,1,0)</f>
        <v>0</v>
      </c>
    </row>
    <row r="1508" customFormat="false" ht="15" hidden="false" customHeight="false" outlineLevel="0" collapsed="false">
      <c r="A1508" s="16" t="s">
        <v>221</v>
      </c>
      <c r="B1508" s="0" t="s">
        <v>3614</v>
      </c>
      <c r="C1508" s="0" t="n">
        <v>119</v>
      </c>
      <c r="D1508" s="0" t="str">
        <f aca="false">IFERROR(VLOOKUP($C1508,薬効分類マスタ!$A$2:$B$180,2,FALSE()),"未登録")</f>
        <v>その他の中枢神経系用薬</v>
      </c>
      <c r="E1508" s="16" t="s">
        <v>3611</v>
      </c>
      <c r="F1508" s="16" t="s">
        <v>234</v>
      </c>
      <c r="G1508" s="16" t="s">
        <v>3615</v>
      </c>
      <c r="H1508" s="16" t="s">
        <v>3613</v>
      </c>
      <c r="I1508" s="0" t="n">
        <v>103.9</v>
      </c>
      <c r="J1508" s="16" t="s">
        <v>232</v>
      </c>
      <c r="K1508" s="0" t="str">
        <f aca="false">IFERROR(IF(VLOOKUP($C1508,薬効分類マスタ!$A$2:$E$180,5,FALSE())=0,"",VLOOKUP($C1508,薬効分類マスタ!$A$2:$E$180,5,FALSE())),"")</f>
        <v/>
      </c>
      <c r="L1508" s="17"/>
      <c r="M1508" s="0" t="str">
        <f aca="false">IF($K1508="","",IF($L1508&lt;&gt;"",$L1508,VLOOKUP($C1508,薬効分類マスタ!$A$2:$F$180,6,FALSE())))</f>
        <v/>
      </c>
      <c r="N1508" s="0" t="str">
        <f aca="false">ASC(G1508)</f>
        <v>ﾒﾗﾄﾍﾞﾙ錠小児用1mg</v>
      </c>
      <c r="O1508" s="0" t="str">
        <f aca="false">ASC(E1508)</f>
        <v>ﾒﾗﾄﾆﾝ</v>
      </c>
      <c r="P1508" s="16" t="n">
        <f aca="false">N(P1507)+IF($C1508=検索!$B$49,1,0)</f>
        <v>0</v>
      </c>
    </row>
    <row r="1509" customFormat="false" ht="15" hidden="false" customHeight="false" outlineLevel="0" collapsed="false">
      <c r="A1509" s="16" t="s">
        <v>221</v>
      </c>
      <c r="B1509" s="0" t="s">
        <v>3616</v>
      </c>
      <c r="C1509" s="0" t="n">
        <v>119</v>
      </c>
      <c r="D1509" s="0" t="str">
        <f aca="false">IFERROR(VLOOKUP($C1509,薬効分類マスタ!$A$2:$B$180,2,FALSE()),"未登録")</f>
        <v>その他の中枢神経系用薬</v>
      </c>
      <c r="E1509" s="16" t="s">
        <v>3611</v>
      </c>
      <c r="F1509" s="16" t="s">
        <v>241</v>
      </c>
      <c r="G1509" s="16" t="s">
        <v>3617</v>
      </c>
      <c r="H1509" s="16" t="s">
        <v>3613</v>
      </c>
      <c r="I1509" s="0" t="n">
        <v>155.9</v>
      </c>
      <c r="J1509" s="16" t="s">
        <v>232</v>
      </c>
      <c r="K1509" s="0" t="str">
        <f aca="false">IFERROR(IF(VLOOKUP($C1509,薬効分類マスタ!$A$2:$E$180,5,FALSE())=0,"",VLOOKUP($C1509,薬効分類マスタ!$A$2:$E$180,5,FALSE())),"")</f>
        <v/>
      </c>
      <c r="L1509" s="17"/>
      <c r="M1509" s="0" t="str">
        <f aca="false">IF($K1509="","",IF($L1509&lt;&gt;"",$L1509,VLOOKUP($C1509,薬効分類マスタ!$A$2:$F$180,6,FALSE())))</f>
        <v/>
      </c>
      <c r="N1509" s="0" t="str">
        <f aca="false">ASC(G1509)</f>
        <v>ﾒﾗﾄﾍﾞﾙ錠小児用2mg</v>
      </c>
      <c r="O1509" s="0" t="str">
        <f aca="false">ASC(E1509)</f>
        <v>ﾒﾗﾄﾆﾝ</v>
      </c>
      <c r="P1509" s="16" t="n">
        <f aca="false">N(P1508)+IF($C1509=検索!$B$49,1,0)</f>
        <v>0</v>
      </c>
    </row>
    <row r="1510" customFormat="false" ht="15" hidden="false" customHeight="false" outlineLevel="0" collapsed="false">
      <c r="A1510" s="16" t="s">
        <v>221</v>
      </c>
      <c r="B1510" s="0" t="s">
        <v>3618</v>
      </c>
      <c r="C1510" s="0" t="n">
        <v>119</v>
      </c>
      <c r="D1510" s="0" t="str">
        <f aca="false">IFERROR(VLOOKUP($C1510,薬効分類マスタ!$A$2:$B$180,2,FALSE()),"未登録")</f>
        <v>その他の中枢神経系用薬</v>
      </c>
      <c r="E1510" s="16" t="s">
        <v>3619</v>
      </c>
      <c r="F1510" s="16" t="s">
        <v>257</v>
      </c>
      <c r="G1510" s="16" t="s">
        <v>3620</v>
      </c>
      <c r="H1510" s="16" t="s">
        <v>3621</v>
      </c>
      <c r="I1510" s="0" t="n">
        <v>73831.9</v>
      </c>
      <c r="J1510" s="16" t="s">
        <v>232</v>
      </c>
      <c r="K1510" s="0" t="str">
        <f aca="false">IFERROR(IF(VLOOKUP($C1510,薬効分類マスタ!$A$2:$E$180,5,FALSE())=0,"",VLOOKUP($C1510,薬効分類マスタ!$A$2:$E$180,5,FALSE())),"")</f>
        <v/>
      </c>
      <c r="L1510" s="17"/>
      <c r="M1510" s="0" t="str">
        <f aca="false">IF($K1510="","",IF($L1510&lt;&gt;"",$L1510,VLOOKUP($C1510,薬効分類マスタ!$A$2:$F$180,6,FALSE())))</f>
        <v/>
      </c>
      <c r="N1510" s="0" t="str">
        <f aca="false">ASC(G1510)</f>
        <v>ｴﾌﾞﾘｽﾃﾞｨ錠5mg</v>
      </c>
      <c r="O1510" s="0" t="str">
        <f aca="false">ASC(E1510)</f>
        <v>ﾘｽｼﾞﾌﾟﾗﾑ</v>
      </c>
      <c r="P1510" s="16" t="n">
        <f aca="false">N(P1509)+IF($C1510=検索!$B$49,1,0)</f>
        <v>0</v>
      </c>
    </row>
    <row r="1511" customFormat="false" ht="15" hidden="false" customHeight="false" outlineLevel="0" collapsed="false">
      <c r="A1511" s="16" t="s">
        <v>221</v>
      </c>
      <c r="B1511" s="0" t="s">
        <v>3622</v>
      </c>
      <c r="C1511" s="0" t="n">
        <v>119</v>
      </c>
      <c r="D1511" s="0" t="str">
        <f aca="false">IFERROR(VLOOKUP($C1511,薬効分類マスタ!$A$2:$B$180,2,FALSE()),"未登録")</f>
        <v>その他の中枢神経系用薬</v>
      </c>
      <c r="E1511" s="16" t="s">
        <v>3619</v>
      </c>
      <c r="F1511" s="16" t="s">
        <v>3623</v>
      </c>
      <c r="G1511" s="16" t="s">
        <v>3624</v>
      </c>
      <c r="H1511" s="16" t="s">
        <v>3621</v>
      </c>
      <c r="I1511" s="0" t="n">
        <v>974463.7</v>
      </c>
      <c r="J1511" s="16" t="s">
        <v>232</v>
      </c>
      <c r="K1511" s="0" t="str">
        <f aca="false">IFERROR(IF(VLOOKUP($C1511,薬効分類マスタ!$A$2:$E$180,5,FALSE())=0,"",VLOOKUP($C1511,薬効分類マスタ!$A$2:$E$180,5,FALSE())),"")</f>
        <v/>
      </c>
      <c r="L1511" s="17"/>
      <c r="M1511" s="0" t="str">
        <f aca="false">IF($K1511="","",IF($L1511&lt;&gt;"",$L1511,VLOOKUP($C1511,薬効分類マスタ!$A$2:$F$180,6,FALSE())))</f>
        <v/>
      </c>
      <c r="N1511" s="0" t="str">
        <f aca="false">ASC(G1511)</f>
        <v>ｴﾌﾞﾘｽﾃﾞｨﾄﾞﾗｲｼﾛｯﾌﾟ60mg</v>
      </c>
      <c r="O1511" s="0" t="str">
        <f aca="false">ASC(E1511)</f>
        <v>ﾘｽｼﾞﾌﾟﾗﾑ</v>
      </c>
      <c r="P1511" s="16" t="n">
        <f aca="false">N(P1510)+IF($C1511=検索!$B$49,1,0)</f>
        <v>0</v>
      </c>
    </row>
    <row r="1512" customFormat="false" ht="15" hidden="false" customHeight="false" outlineLevel="0" collapsed="false">
      <c r="A1512" s="16" t="s">
        <v>221</v>
      </c>
      <c r="B1512" s="0" t="s">
        <v>3625</v>
      </c>
      <c r="C1512" s="0" t="n">
        <v>119</v>
      </c>
      <c r="D1512" s="0" t="str">
        <f aca="false">IFERROR(VLOOKUP($C1512,薬効分類マスタ!$A$2:$B$180,2,FALSE()),"未登録")</f>
        <v>その他の中枢神経系用薬</v>
      </c>
      <c r="E1512" s="16" t="s">
        <v>3626</v>
      </c>
      <c r="F1512" s="16" t="s">
        <v>411</v>
      </c>
      <c r="G1512" s="16" t="s">
        <v>3627</v>
      </c>
      <c r="H1512" s="16" t="s">
        <v>2608</v>
      </c>
      <c r="I1512" s="0" t="n">
        <v>324.7</v>
      </c>
      <c r="J1512" s="16" t="s">
        <v>232</v>
      </c>
      <c r="K1512" s="0" t="str">
        <f aca="false">IFERROR(IF(VLOOKUP($C1512,薬効分類マスタ!$A$2:$E$180,5,FALSE())=0,"",VLOOKUP($C1512,薬効分類マスタ!$A$2:$E$180,5,FALSE())),"")</f>
        <v/>
      </c>
      <c r="L1512" s="17"/>
      <c r="M1512" s="0" t="str">
        <f aca="false">IF($K1512="","",IF($L1512&lt;&gt;"",$L1512,VLOOKUP($C1512,薬効分類マスタ!$A$2:$F$180,6,FALSE())))</f>
        <v/>
      </c>
      <c r="N1512" s="0" t="str">
        <f aca="false">ASC(G1512)</f>
        <v>ﾚｲﾎﾞｰ錠50mg</v>
      </c>
      <c r="O1512" s="0" t="str">
        <f aca="false">ASC(E1512)</f>
        <v>ﾗｽﾐｼﾞﾀﾝｺﾊｸ酸塩</v>
      </c>
      <c r="P1512" s="16" t="n">
        <f aca="false">N(P1511)+IF($C1512=検索!$B$49,1,0)</f>
        <v>0</v>
      </c>
    </row>
    <row r="1513" customFormat="false" ht="15" hidden="false" customHeight="false" outlineLevel="0" collapsed="false">
      <c r="A1513" s="16" t="s">
        <v>221</v>
      </c>
      <c r="B1513" s="0" t="s">
        <v>3628</v>
      </c>
      <c r="C1513" s="0" t="n">
        <v>119</v>
      </c>
      <c r="D1513" s="0" t="str">
        <f aca="false">IFERROR(VLOOKUP($C1513,薬効分類マスタ!$A$2:$B$180,2,FALSE()),"未登録")</f>
        <v>その他の中枢神経系用薬</v>
      </c>
      <c r="E1513" s="16" t="s">
        <v>3626</v>
      </c>
      <c r="F1513" s="16" t="s">
        <v>627</v>
      </c>
      <c r="G1513" s="16" t="s">
        <v>3629</v>
      </c>
      <c r="H1513" s="16" t="s">
        <v>2608</v>
      </c>
      <c r="I1513" s="0" t="n">
        <v>570.9</v>
      </c>
      <c r="J1513" s="16" t="s">
        <v>232</v>
      </c>
      <c r="K1513" s="0" t="str">
        <f aca="false">IFERROR(IF(VLOOKUP($C1513,薬効分類マスタ!$A$2:$E$180,5,FALSE())=0,"",VLOOKUP($C1513,薬効分類マスタ!$A$2:$E$180,5,FALSE())),"")</f>
        <v/>
      </c>
      <c r="L1513" s="17"/>
      <c r="M1513" s="0" t="str">
        <f aca="false">IF($K1513="","",IF($L1513&lt;&gt;"",$L1513,VLOOKUP($C1513,薬効分類マスタ!$A$2:$F$180,6,FALSE())))</f>
        <v/>
      </c>
      <c r="N1513" s="0" t="str">
        <f aca="false">ASC(G1513)</f>
        <v>ﾚｲﾎﾞｰ錠100mg</v>
      </c>
      <c r="O1513" s="0" t="str">
        <f aca="false">ASC(E1513)</f>
        <v>ﾗｽﾐｼﾞﾀﾝｺﾊｸ酸塩</v>
      </c>
      <c r="P1513" s="16" t="n">
        <f aca="false">N(P1512)+IF($C1513=検索!$B$49,1,0)</f>
        <v>0</v>
      </c>
    </row>
    <row r="1514" customFormat="false" ht="15" hidden="false" customHeight="false" outlineLevel="0" collapsed="false">
      <c r="A1514" s="16" t="s">
        <v>221</v>
      </c>
      <c r="B1514" s="0" t="s">
        <v>3630</v>
      </c>
      <c r="C1514" s="0" t="n">
        <v>119</v>
      </c>
      <c r="D1514" s="0" t="str">
        <f aca="false">IFERROR(VLOOKUP($C1514,薬効分類マスタ!$A$2:$B$180,2,FALSE()),"未登録")</f>
        <v>その他の中枢神経系用薬</v>
      </c>
      <c r="E1514" s="16" t="s">
        <v>3631</v>
      </c>
      <c r="F1514" s="16" t="s">
        <v>2638</v>
      </c>
      <c r="G1514" s="16" t="s">
        <v>3632</v>
      </c>
      <c r="H1514" s="16" t="s">
        <v>473</v>
      </c>
      <c r="I1514" s="0" t="n">
        <v>2297.9</v>
      </c>
      <c r="J1514" s="16" t="s">
        <v>232</v>
      </c>
      <c r="K1514" s="0" t="str">
        <f aca="false">IFERROR(IF(VLOOKUP($C1514,薬効分類マスタ!$A$2:$E$180,5,FALSE())=0,"",VLOOKUP($C1514,薬効分類マスタ!$A$2:$E$180,5,FALSE())),"")</f>
        <v/>
      </c>
      <c r="L1514" s="17"/>
      <c r="M1514" s="0" t="str">
        <f aca="false">IF($K1514="","",IF($L1514&lt;&gt;"",$L1514,VLOOKUP($C1514,薬効分類マスタ!$A$2:$F$180,6,FALSE())))</f>
        <v/>
      </c>
      <c r="N1514" s="0" t="str">
        <f aca="false">ASC(G1514)</f>
        <v>ｼﾞｽﾊﾞﾙｶﾌﾟｾﾙ40mg</v>
      </c>
      <c r="O1514" s="0" t="str">
        <f aca="false">ASC(E1514)</f>
        <v>ﾊﾞﾙﾍﾞﾅｼﾞﾝﾄｼﾙ酸塩</v>
      </c>
      <c r="P1514" s="16" t="n">
        <f aca="false">N(P1513)+IF($C1514=検索!$B$49,1,0)</f>
        <v>0</v>
      </c>
    </row>
    <row r="1515" customFormat="false" ht="15" hidden="false" customHeight="false" outlineLevel="0" collapsed="false">
      <c r="A1515" s="16" t="s">
        <v>221</v>
      </c>
      <c r="B1515" s="0" t="s">
        <v>3633</v>
      </c>
      <c r="C1515" s="0" t="n">
        <v>119</v>
      </c>
      <c r="D1515" s="0" t="str">
        <f aca="false">IFERROR(VLOOKUP($C1515,薬効分類マスタ!$A$2:$B$180,2,FALSE()),"未登録")</f>
        <v>その他の中枢神経系用薬</v>
      </c>
      <c r="E1515" s="16" t="s">
        <v>3631</v>
      </c>
      <c r="F1515" s="16" t="s">
        <v>2750</v>
      </c>
      <c r="G1515" s="16" t="s">
        <v>3634</v>
      </c>
      <c r="H1515" s="16" t="s">
        <v>473</v>
      </c>
      <c r="I1515" s="0" t="n">
        <v>1537.5</v>
      </c>
      <c r="J1515" s="16" t="s">
        <v>232</v>
      </c>
      <c r="K1515" s="0" t="str">
        <f aca="false">IFERROR(IF(VLOOKUP($C1515,薬効分類マスタ!$A$2:$E$180,5,FALSE())=0,"",VLOOKUP($C1515,薬効分類マスタ!$A$2:$E$180,5,FALSE())),"")</f>
        <v/>
      </c>
      <c r="L1515" s="17"/>
      <c r="M1515" s="0" t="str">
        <f aca="false">IF($K1515="","",IF($L1515&lt;&gt;"",$L1515,VLOOKUP($C1515,薬効分類マスタ!$A$2:$F$180,6,FALSE())))</f>
        <v/>
      </c>
      <c r="N1515" s="0" t="str">
        <f aca="false">ASC(G1515)</f>
        <v>ｼﾞｽﾊﾞﾙｶﾌﾟｾﾙ20mg</v>
      </c>
      <c r="O1515" s="0" t="str">
        <f aca="false">ASC(E1515)</f>
        <v>ﾊﾞﾙﾍﾞﾅｼﾞﾝﾄｼﾙ酸塩</v>
      </c>
      <c r="P1515" s="16" t="n">
        <f aca="false">N(P1514)+IF($C1515=検索!$B$49,1,0)</f>
        <v>0</v>
      </c>
    </row>
    <row r="1516" customFormat="false" ht="15" hidden="false" customHeight="false" outlineLevel="0" collapsed="false">
      <c r="A1516" s="16" t="s">
        <v>221</v>
      </c>
      <c r="B1516" s="0" t="s">
        <v>3635</v>
      </c>
      <c r="C1516" s="0" t="n">
        <v>119</v>
      </c>
      <c r="D1516" s="0" t="str">
        <f aca="false">IFERROR(VLOOKUP($C1516,薬効分類マスタ!$A$2:$B$180,2,FALSE()),"未登録")</f>
        <v>その他の中枢神経系用薬</v>
      </c>
      <c r="E1516" s="16" t="s">
        <v>3636</v>
      </c>
      <c r="F1516" s="16" t="s">
        <v>3637</v>
      </c>
      <c r="G1516" s="16" t="s">
        <v>3638</v>
      </c>
      <c r="H1516" s="16" t="s">
        <v>2754</v>
      </c>
      <c r="I1516" s="0" t="n">
        <v>2735.4</v>
      </c>
      <c r="J1516" s="16" t="s">
        <v>232</v>
      </c>
      <c r="K1516" s="0" t="str">
        <f aca="false">IFERROR(IF(VLOOKUP($C1516,薬効分類マスタ!$A$2:$E$180,5,FALSE())=0,"",VLOOKUP($C1516,薬効分類マスタ!$A$2:$E$180,5,FALSE())),"")</f>
        <v/>
      </c>
      <c r="L1516" s="17"/>
      <c r="M1516" s="0" t="str">
        <f aca="false">IF($K1516="","",IF($L1516&lt;&gt;"",$L1516,VLOOKUP($C1516,薬効分類マスタ!$A$2:$F$180,6,FALSE())))</f>
        <v/>
      </c>
      <c r="N1516" s="0" t="str">
        <f aca="false">ASC(G1516)</f>
        <v>ﾗｼﾞｶｯﾄ内用懸濁液2.1%</v>
      </c>
      <c r="O1516" s="0" t="str">
        <f aca="false">ASC(E1516)</f>
        <v>ｴﾀﾞﾗﾎﾞﾝ</v>
      </c>
      <c r="P1516" s="16" t="n">
        <f aca="false">N(P1515)+IF($C1516=検索!$B$49,1,0)</f>
        <v>0</v>
      </c>
    </row>
    <row r="1517" customFormat="false" ht="15" hidden="false" customHeight="false" outlineLevel="0" collapsed="false">
      <c r="A1517" s="16" t="s">
        <v>221</v>
      </c>
      <c r="B1517" s="0" t="s">
        <v>3639</v>
      </c>
      <c r="C1517" s="0" t="n">
        <v>119</v>
      </c>
      <c r="D1517" s="0" t="str">
        <f aca="false">IFERROR(VLOOKUP($C1517,薬効分類マスタ!$A$2:$B$180,2,FALSE()),"未登録")</f>
        <v>その他の中枢神経系用薬</v>
      </c>
      <c r="E1517" s="16" t="s">
        <v>3640</v>
      </c>
      <c r="F1517" s="16" t="s">
        <v>622</v>
      </c>
      <c r="G1517" s="16" t="s">
        <v>3641</v>
      </c>
      <c r="H1517" s="16" t="s">
        <v>3642</v>
      </c>
      <c r="I1517" s="0" t="n">
        <v>56.9</v>
      </c>
      <c r="J1517" s="16" t="s">
        <v>232</v>
      </c>
      <c r="K1517" s="0" t="str">
        <f aca="false">IFERROR(IF(VLOOKUP($C1517,薬効分類マスタ!$A$2:$E$180,5,FALSE())=0,"",VLOOKUP($C1517,薬効分類マスタ!$A$2:$E$180,5,FALSE())),"")</f>
        <v/>
      </c>
      <c r="L1517" s="17"/>
      <c r="M1517" s="0" t="str">
        <f aca="false">IF($K1517="","",IF($L1517&lt;&gt;"",$L1517,VLOOKUP($C1517,薬効分類マスタ!$A$2:$F$180,6,FALSE())))</f>
        <v/>
      </c>
      <c r="N1517" s="0" t="str">
        <f aca="false">ASC(G1517)</f>
        <v>ｸｰﾋﾞﾋﾞｯｸ錠25mg</v>
      </c>
      <c r="O1517" s="0" t="str">
        <f aca="false">ASC(E1517)</f>
        <v>ﾀﾞﾘﾄﾞﾚｷｻﾝﾄ塩酸塩</v>
      </c>
      <c r="P1517" s="16" t="n">
        <f aca="false">N(P1516)+IF($C1517=検索!$B$49,1,0)</f>
        <v>0</v>
      </c>
    </row>
    <row r="1518" customFormat="false" ht="15" hidden="false" customHeight="false" outlineLevel="0" collapsed="false">
      <c r="A1518" s="16" t="s">
        <v>221</v>
      </c>
      <c r="B1518" s="0" t="s">
        <v>3643</v>
      </c>
      <c r="C1518" s="0" t="n">
        <v>119</v>
      </c>
      <c r="D1518" s="0" t="str">
        <f aca="false">IFERROR(VLOOKUP($C1518,薬効分類マスタ!$A$2:$B$180,2,FALSE()),"未登録")</f>
        <v>その他の中枢神経系用薬</v>
      </c>
      <c r="E1518" s="16" t="s">
        <v>3640</v>
      </c>
      <c r="F1518" s="16" t="s">
        <v>411</v>
      </c>
      <c r="G1518" s="16" t="s">
        <v>3644</v>
      </c>
      <c r="H1518" s="16" t="s">
        <v>3642</v>
      </c>
      <c r="I1518" s="0" t="n">
        <v>90.2</v>
      </c>
      <c r="J1518" s="16" t="s">
        <v>232</v>
      </c>
      <c r="K1518" s="0" t="str">
        <f aca="false">IFERROR(IF(VLOOKUP($C1518,薬効分類マスタ!$A$2:$E$180,5,FALSE())=0,"",VLOOKUP($C1518,薬効分類マスタ!$A$2:$E$180,5,FALSE())),"")</f>
        <v/>
      </c>
      <c r="L1518" s="17"/>
      <c r="M1518" s="0" t="str">
        <f aca="false">IF($K1518="","",IF($L1518&lt;&gt;"",$L1518,VLOOKUP($C1518,薬効分類マスタ!$A$2:$F$180,6,FALSE())))</f>
        <v/>
      </c>
      <c r="N1518" s="0" t="str">
        <f aca="false">ASC(G1518)</f>
        <v>ｸｰﾋﾞﾋﾞｯｸ錠50mg</v>
      </c>
      <c r="O1518" s="0" t="str">
        <f aca="false">ASC(E1518)</f>
        <v>ﾀﾞﾘﾄﾞﾚｷｻﾝﾄ塩酸塩</v>
      </c>
      <c r="P1518" s="16" t="n">
        <f aca="false">N(P1517)+IF($C1518=検索!$B$49,1,0)</f>
        <v>0</v>
      </c>
    </row>
    <row r="1519" customFormat="false" ht="15" hidden="false" customHeight="false" outlineLevel="0" collapsed="false">
      <c r="A1519" s="16" t="s">
        <v>221</v>
      </c>
      <c r="B1519" s="0" t="s">
        <v>3645</v>
      </c>
      <c r="C1519" s="0" t="n">
        <v>119</v>
      </c>
      <c r="D1519" s="0" t="str">
        <f aca="false">IFERROR(VLOOKUP($C1519,薬効分類マスタ!$A$2:$B$180,2,FALSE()),"未登録")</f>
        <v>その他の中枢神経系用薬</v>
      </c>
      <c r="E1519" s="16" t="s">
        <v>3646</v>
      </c>
      <c r="F1519" s="16" t="s">
        <v>1418</v>
      </c>
      <c r="G1519" s="16" t="s">
        <v>3647</v>
      </c>
      <c r="H1519" s="16" t="s">
        <v>1197</v>
      </c>
      <c r="I1519" s="0" t="n">
        <v>47.7</v>
      </c>
      <c r="J1519" s="16" t="s">
        <v>232</v>
      </c>
      <c r="K1519" s="0" t="str">
        <f aca="false">IFERROR(IF(VLOOKUP($C1519,薬効分類マスタ!$A$2:$E$180,5,FALSE())=0,"",VLOOKUP($C1519,薬効分類マスタ!$A$2:$E$180,5,FALSE())),"")</f>
        <v/>
      </c>
      <c r="L1519" s="17"/>
      <c r="M1519" s="0" t="str">
        <f aca="false">IF($K1519="","",IF($L1519&lt;&gt;"",$L1519,VLOOKUP($C1519,薬効分類マスタ!$A$2:$F$180,6,FALSE())))</f>
        <v/>
      </c>
      <c r="N1519" s="0" t="str">
        <f aca="false">ASC(G1519)</f>
        <v>ﾎﾞﾙｽﾞｨ錠2.5mg</v>
      </c>
      <c r="O1519" s="0" t="str">
        <f aca="false">ASC(E1519)</f>
        <v>ﾎﾞﾙﾉﾚｷｻﾝﾄ水和物</v>
      </c>
      <c r="P1519" s="16" t="n">
        <f aca="false">N(P1518)+IF($C1519=検索!$B$49,1,0)</f>
        <v>0</v>
      </c>
    </row>
    <row r="1520" customFormat="false" ht="15" hidden="false" customHeight="false" outlineLevel="0" collapsed="false">
      <c r="A1520" s="16" t="s">
        <v>221</v>
      </c>
      <c r="B1520" s="0" t="s">
        <v>3648</v>
      </c>
      <c r="C1520" s="0" t="n">
        <v>119</v>
      </c>
      <c r="D1520" s="0" t="str">
        <f aca="false">IFERROR(VLOOKUP($C1520,薬効分類マスタ!$A$2:$B$180,2,FALSE()),"未登録")</f>
        <v>その他の中枢神経系用薬</v>
      </c>
      <c r="E1520" s="16" t="s">
        <v>3646</v>
      </c>
      <c r="F1520" s="16" t="s">
        <v>257</v>
      </c>
      <c r="G1520" s="16" t="s">
        <v>3649</v>
      </c>
      <c r="H1520" s="16" t="s">
        <v>1197</v>
      </c>
      <c r="I1520" s="0" t="n">
        <v>71.1</v>
      </c>
      <c r="J1520" s="16" t="s">
        <v>232</v>
      </c>
      <c r="K1520" s="0" t="str">
        <f aca="false">IFERROR(IF(VLOOKUP($C1520,薬効分類マスタ!$A$2:$E$180,5,FALSE())=0,"",VLOOKUP($C1520,薬効分類マスタ!$A$2:$E$180,5,FALSE())),"")</f>
        <v/>
      </c>
      <c r="L1520" s="17"/>
      <c r="M1520" s="0" t="str">
        <f aca="false">IF($K1520="","",IF($L1520&lt;&gt;"",$L1520,VLOOKUP($C1520,薬効分類マスタ!$A$2:$F$180,6,FALSE())))</f>
        <v/>
      </c>
      <c r="N1520" s="0" t="str">
        <f aca="false">ASC(G1520)</f>
        <v>ﾎﾞﾙｽﾞｨ錠5mg</v>
      </c>
      <c r="O1520" s="0" t="str">
        <f aca="false">ASC(E1520)</f>
        <v>ﾎﾞﾙﾉﾚｷｻﾝﾄ水和物</v>
      </c>
      <c r="P1520" s="16" t="n">
        <f aca="false">N(P1519)+IF($C1520=検索!$B$49,1,0)</f>
        <v>0</v>
      </c>
    </row>
    <row r="1521" customFormat="false" ht="15" hidden="false" customHeight="false" outlineLevel="0" collapsed="false">
      <c r="A1521" s="16" t="s">
        <v>221</v>
      </c>
      <c r="B1521" s="0" t="s">
        <v>3650</v>
      </c>
      <c r="C1521" s="0" t="n">
        <v>119</v>
      </c>
      <c r="D1521" s="0" t="str">
        <f aca="false">IFERROR(VLOOKUP($C1521,薬効分類マスタ!$A$2:$B$180,2,FALSE()),"未登録")</f>
        <v>その他の中枢神経系用薬</v>
      </c>
      <c r="E1521" s="16" t="s">
        <v>3646</v>
      </c>
      <c r="F1521" s="16" t="s">
        <v>262</v>
      </c>
      <c r="G1521" s="16" t="s">
        <v>3651</v>
      </c>
      <c r="H1521" s="16" t="s">
        <v>1197</v>
      </c>
      <c r="I1521" s="0" t="n">
        <v>106.2</v>
      </c>
      <c r="J1521" s="16" t="s">
        <v>232</v>
      </c>
      <c r="K1521" s="0" t="str">
        <f aca="false">IFERROR(IF(VLOOKUP($C1521,薬効分類マスタ!$A$2:$E$180,5,FALSE())=0,"",VLOOKUP($C1521,薬効分類マスタ!$A$2:$E$180,5,FALSE())),"")</f>
        <v/>
      </c>
      <c r="L1521" s="17"/>
      <c r="M1521" s="0" t="str">
        <f aca="false">IF($K1521="","",IF($L1521&lt;&gt;"",$L1521,VLOOKUP($C1521,薬効分類マスタ!$A$2:$F$180,6,FALSE())))</f>
        <v/>
      </c>
      <c r="N1521" s="0" t="str">
        <f aca="false">ASC(G1521)</f>
        <v>ﾎﾞﾙｽﾞｨ錠10mg</v>
      </c>
      <c r="O1521" s="0" t="str">
        <f aca="false">ASC(E1521)</f>
        <v>ﾎﾞﾙﾉﾚｷｻﾝﾄ水和物</v>
      </c>
      <c r="P1521" s="16" t="n">
        <f aca="false">N(P1520)+IF($C1521=検索!$B$49,1,0)</f>
        <v>0</v>
      </c>
    </row>
    <row r="1522" customFormat="false" ht="15" hidden="false" customHeight="false" outlineLevel="0" collapsed="false">
      <c r="A1522" s="16" t="s">
        <v>221</v>
      </c>
      <c r="B1522" s="0" t="s">
        <v>3652</v>
      </c>
      <c r="C1522" s="0" t="n">
        <v>119</v>
      </c>
      <c r="D1522" s="0" t="str">
        <f aca="false">IFERROR(VLOOKUP($C1522,薬効分類マスタ!$A$2:$B$180,2,FALSE()),"未登録")</f>
        <v>その他の中枢神経系用薬</v>
      </c>
      <c r="E1522" s="16" t="s">
        <v>3653</v>
      </c>
      <c r="F1522" s="16" t="s">
        <v>2117</v>
      </c>
      <c r="G1522" s="16" t="s">
        <v>3654</v>
      </c>
      <c r="H1522" s="16" t="s">
        <v>272</v>
      </c>
      <c r="I1522" s="0" t="n">
        <v>2923.2</v>
      </c>
      <c r="J1522" s="16" t="s">
        <v>232</v>
      </c>
      <c r="K1522" s="0" t="str">
        <f aca="false">IFERROR(IF(VLOOKUP($C1522,薬効分類マスタ!$A$2:$E$180,5,FALSE())=0,"",VLOOKUP($C1522,薬効分類マスタ!$A$2:$E$180,5,FALSE())),"")</f>
        <v/>
      </c>
      <c r="L1522" s="17"/>
      <c r="M1522" s="0" t="str">
        <f aca="false">IF($K1522="","",IF($L1522&lt;&gt;"",$L1522,VLOOKUP($C1522,薬効分類マスタ!$A$2:$F$180,6,FALSE())))</f>
        <v/>
      </c>
      <c r="N1522" s="0" t="str">
        <f aca="false">ASC(G1522)</f>
        <v>ﾅﾙﾃｨｰｸOD錠75mg</v>
      </c>
      <c r="O1522" s="0" t="str">
        <f aca="false">ASC(E1522)</f>
        <v>ﾘﾒｹﾞﾊﾟﾝﾄ硫酸塩水和物</v>
      </c>
      <c r="P1522" s="16" t="n">
        <f aca="false">N(P1521)+IF($C1522=検索!$B$49,1,0)</f>
        <v>0</v>
      </c>
    </row>
    <row r="1523" customFormat="false" ht="15" hidden="false" customHeight="false" outlineLevel="0" collapsed="false">
      <c r="A1523" s="16" t="s">
        <v>221</v>
      </c>
      <c r="B1523" s="0" t="s">
        <v>3655</v>
      </c>
      <c r="C1523" s="0" t="n">
        <v>119</v>
      </c>
      <c r="D1523" s="0" t="str">
        <f aca="false">IFERROR(VLOOKUP($C1523,薬効分類マスタ!$A$2:$B$180,2,FALSE()),"未登録")</f>
        <v>その他の中枢神経系用薬</v>
      </c>
      <c r="E1523" s="16" t="s">
        <v>3656</v>
      </c>
      <c r="F1523" s="16" t="s">
        <v>262</v>
      </c>
      <c r="G1523" s="16" t="s">
        <v>3657</v>
      </c>
      <c r="H1523" s="16" t="s">
        <v>1677</v>
      </c>
      <c r="I1523" s="0" t="n">
        <v>339.9</v>
      </c>
      <c r="J1523" s="16" t="s">
        <v>232</v>
      </c>
      <c r="K1523" s="0" t="str">
        <f aca="false">IFERROR(IF(VLOOKUP($C1523,薬効分類マスタ!$A$2:$E$180,5,FALSE())=0,"",VLOOKUP($C1523,薬効分類マスタ!$A$2:$E$180,5,FALSE())),"")</f>
        <v/>
      </c>
      <c r="L1523" s="17"/>
      <c r="M1523" s="0" t="str">
        <f aca="false">IF($K1523="","",IF($L1523&lt;&gt;"",$L1523,VLOOKUP($C1523,薬効分類マスタ!$A$2:$F$180,6,FALSE())))</f>
        <v/>
      </c>
      <c r="N1523" s="0" t="str">
        <f aca="false">ASC(G1523)</f>
        <v>ｱｸｲﾌﾟﾀ錠10mg</v>
      </c>
      <c r="O1523" s="0" t="str">
        <f aca="false">ASC(E1523)</f>
        <v>ｱﾄｹﾞﾊﾟﾝﾄ水和物</v>
      </c>
      <c r="P1523" s="16" t="n">
        <f aca="false">N(P1522)+IF($C1523=検索!$B$49,1,0)</f>
        <v>0</v>
      </c>
    </row>
    <row r="1524" customFormat="false" ht="15" hidden="false" customHeight="false" outlineLevel="0" collapsed="false">
      <c r="A1524" s="16" t="s">
        <v>221</v>
      </c>
      <c r="B1524" s="0" t="s">
        <v>3658</v>
      </c>
      <c r="C1524" s="0" t="n">
        <v>119</v>
      </c>
      <c r="D1524" s="0" t="str">
        <f aca="false">IFERROR(VLOOKUP($C1524,薬効分類マスタ!$A$2:$B$180,2,FALSE()),"未登録")</f>
        <v>その他の中枢神経系用薬</v>
      </c>
      <c r="E1524" s="16" t="s">
        <v>3656</v>
      </c>
      <c r="F1524" s="16" t="s">
        <v>465</v>
      </c>
      <c r="G1524" s="16" t="s">
        <v>3659</v>
      </c>
      <c r="H1524" s="16" t="s">
        <v>1677</v>
      </c>
      <c r="I1524" s="0" t="n">
        <v>831.3</v>
      </c>
      <c r="J1524" s="16" t="s">
        <v>232</v>
      </c>
      <c r="K1524" s="0" t="str">
        <f aca="false">IFERROR(IF(VLOOKUP($C1524,薬効分類マスタ!$A$2:$E$180,5,FALSE())=0,"",VLOOKUP($C1524,薬効分類マスタ!$A$2:$E$180,5,FALSE())),"")</f>
        <v/>
      </c>
      <c r="L1524" s="17"/>
      <c r="M1524" s="0" t="str">
        <f aca="false">IF($K1524="","",IF($L1524&lt;&gt;"",$L1524,VLOOKUP($C1524,薬効分類マスタ!$A$2:$F$180,6,FALSE())))</f>
        <v/>
      </c>
      <c r="N1524" s="0" t="str">
        <f aca="false">ASC(G1524)</f>
        <v>ｱｸｲﾌﾟﾀ錠30mg</v>
      </c>
      <c r="O1524" s="0" t="str">
        <f aca="false">ASC(E1524)</f>
        <v>ｱﾄｹﾞﾊﾟﾝﾄ水和物</v>
      </c>
      <c r="P1524" s="16" t="n">
        <f aca="false">N(P1523)+IF($C1524=検索!$B$49,1,0)</f>
        <v>0</v>
      </c>
    </row>
    <row r="1525" customFormat="false" ht="15" hidden="false" customHeight="false" outlineLevel="0" collapsed="false">
      <c r="A1525" s="16" t="s">
        <v>221</v>
      </c>
      <c r="B1525" s="0" t="s">
        <v>3660</v>
      </c>
      <c r="C1525" s="0" t="n">
        <v>119</v>
      </c>
      <c r="D1525" s="0" t="str">
        <f aca="false">IFERROR(VLOOKUP($C1525,薬効分類マスタ!$A$2:$B$180,2,FALSE()),"未登録")</f>
        <v>その他の中枢神経系用薬</v>
      </c>
      <c r="E1525" s="16" t="s">
        <v>3656</v>
      </c>
      <c r="F1525" s="16" t="s">
        <v>1185</v>
      </c>
      <c r="G1525" s="16" t="s">
        <v>3661</v>
      </c>
      <c r="H1525" s="16" t="s">
        <v>1677</v>
      </c>
      <c r="I1525" s="0" t="n">
        <v>1461.6</v>
      </c>
      <c r="J1525" s="16" t="s">
        <v>232</v>
      </c>
      <c r="K1525" s="0" t="str">
        <f aca="false">IFERROR(IF(VLOOKUP($C1525,薬効分類マスタ!$A$2:$E$180,5,FALSE())=0,"",VLOOKUP($C1525,薬効分類マスタ!$A$2:$E$180,5,FALSE())),"")</f>
        <v/>
      </c>
      <c r="L1525" s="17"/>
      <c r="M1525" s="0" t="str">
        <f aca="false">IF($K1525="","",IF($L1525&lt;&gt;"",$L1525,VLOOKUP($C1525,薬効分類マスタ!$A$2:$F$180,6,FALSE())))</f>
        <v/>
      </c>
      <c r="N1525" s="0" t="str">
        <f aca="false">ASC(G1525)</f>
        <v>ｱｸｲﾌﾟﾀ錠60mg</v>
      </c>
      <c r="O1525" s="0" t="str">
        <f aca="false">ASC(E1525)</f>
        <v>ｱﾄｹﾞﾊﾟﾝﾄ水和物</v>
      </c>
      <c r="P1525" s="16" t="n">
        <f aca="false">N(P1524)+IF($C1525=検索!$B$49,1,0)</f>
        <v>0</v>
      </c>
    </row>
    <row r="1526" customFormat="false" ht="15" hidden="false" customHeight="false" outlineLevel="0" collapsed="false">
      <c r="A1526" s="16" t="s">
        <v>221</v>
      </c>
      <c r="B1526" s="0" t="s">
        <v>3662</v>
      </c>
      <c r="C1526" s="0" t="n">
        <v>119</v>
      </c>
      <c r="D1526" s="0" t="str">
        <f aca="false">IFERROR(VLOOKUP($C1526,薬効分類マスタ!$A$2:$B$180,2,FALSE()),"未登録")</f>
        <v>その他の中枢神経系用薬</v>
      </c>
      <c r="E1526" s="16" t="s">
        <v>3663</v>
      </c>
      <c r="F1526" s="16" t="s">
        <v>381</v>
      </c>
      <c r="G1526" s="16" t="s">
        <v>3664</v>
      </c>
      <c r="H1526" s="16" t="s">
        <v>1635</v>
      </c>
      <c r="I1526" s="0" t="n">
        <v>22773.3</v>
      </c>
      <c r="J1526" s="16" t="s">
        <v>232</v>
      </c>
      <c r="K1526" s="0" t="str">
        <f aca="false">IFERROR(IF(VLOOKUP($C1526,薬効分類マスタ!$A$2:$E$180,5,FALSE())=0,"",VLOOKUP($C1526,薬効分類マスタ!$A$2:$E$180,5,FALSE())),"")</f>
        <v/>
      </c>
      <c r="L1526" s="17"/>
      <c r="M1526" s="0" t="str">
        <f aca="false">IF($K1526="","",IF($L1526&lt;&gt;"",$L1526,VLOOKUP($C1526,薬効分類マスタ!$A$2:$F$180,6,FALSE())))</f>
        <v/>
      </c>
      <c r="N1526" s="0" t="str">
        <f aca="false">ASC(G1526)</f>
        <v>ｵｰｾﾞｲﾌﾙ錠0.5mg</v>
      </c>
      <c r="O1526" s="0" t="str">
        <f aca="false">ASC(E1526)</f>
        <v>ｵﾍﾞﾎﾟﾚｸｽﾄﾝ</v>
      </c>
      <c r="P1526" s="16" t="n">
        <f aca="false">N(P1525)+IF($C1526=検索!$B$49,1,0)</f>
        <v>0</v>
      </c>
    </row>
    <row r="1527" customFormat="false" ht="15" hidden="false" customHeight="false" outlineLevel="0" collapsed="false">
      <c r="A1527" s="16" t="s">
        <v>221</v>
      </c>
      <c r="B1527" s="0" t="s">
        <v>3665</v>
      </c>
      <c r="C1527" s="0" t="n">
        <v>119</v>
      </c>
      <c r="D1527" s="0" t="str">
        <f aca="false">IFERROR(VLOOKUP($C1527,薬効分類マスタ!$A$2:$B$180,2,FALSE()),"未登録")</f>
        <v>その他の中枢神経系用薬</v>
      </c>
      <c r="E1527" s="16" t="s">
        <v>3663</v>
      </c>
      <c r="F1527" s="16" t="s">
        <v>234</v>
      </c>
      <c r="G1527" s="16" t="s">
        <v>3666</v>
      </c>
      <c r="H1527" s="16" t="s">
        <v>1635</v>
      </c>
      <c r="I1527" s="0" t="n">
        <v>22792.5</v>
      </c>
      <c r="J1527" s="16" t="s">
        <v>232</v>
      </c>
      <c r="K1527" s="0" t="str">
        <f aca="false">IFERROR(IF(VLOOKUP($C1527,薬効分類マスタ!$A$2:$E$180,5,FALSE())=0,"",VLOOKUP($C1527,薬効分類マスタ!$A$2:$E$180,5,FALSE())),"")</f>
        <v/>
      </c>
      <c r="L1527" s="17"/>
      <c r="M1527" s="0" t="str">
        <f aca="false">IF($K1527="","",IF($L1527&lt;&gt;"",$L1527,VLOOKUP($C1527,薬効分類マスタ!$A$2:$F$180,6,FALSE())))</f>
        <v/>
      </c>
      <c r="N1527" s="0" t="str">
        <f aca="false">ASC(G1527)</f>
        <v>ｵｰｾﾞｲﾌﾙ錠1mg</v>
      </c>
      <c r="O1527" s="0" t="str">
        <f aca="false">ASC(E1527)</f>
        <v>ｵﾍﾞﾎﾟﾚｸｽﾄﾝ</v>
      </c>
      <c r="P1527" s="16" t="n">
        <f aca="false">N(P1526)+IF($C1527=検索!$B$49,1,0)</f>
        <v>0</v>
      </c>
    </row>
    <row r="1528" customFormat="false" ht="15" hidden="false" customHeight="false" outlineLevel="0" collapsed="false">
      <c r="A1528" s="16" t="s">
        <v>221</v>
      </c>
      <c r="B1528" s="0" t="s">
        <v>3667</v>
      </c>
      <c r="C1528" s="0" t="n">
        <v>119</v>
      </c>
      <c r="D1528" s="0" t="str">
        <f aca="false">IFERROR(VLOOKUP($C1528,薬効分類マスタ!$A$2:$B$180,2,FALSE()),"未登録")</f>
        <v>その他の中枢神経系用薬</v>
      </c>
      <c r="E1528" s="16" t="s">
        <v>3663</v>
      </c>
      <c r="F1528" s="16" t="s">
        <v>241</v>
      </c>
      <c r="G1528" s="16" t="s">
        <v>3668</v>
      </c>
      <c r="H1528" s="16" t="s">
        <v>1635</v>
      </c>
      <c r="I1528" s="0" t="n">
        <v>22838.8</v>
      </c>
      <c r="J1528" s="16" t="s">
        <v>232</v>
      </c>
      <c r="K1528" s="0" t="str">
        <f aca="false">IFERROR(IF(VLOOKUP($C1528,薬効分類マスタ!$A$2:$E$180,5,FALSE())=0,"",VLOOKUP($C1528,薬効分類マスタ!$A$2:$E$180,5,FALSE())),"")</f>
        <v/>
      </c>
      <c r="L1528" s="17"/>
      <c r="M1528" s="0" t="str">
        <f aca="false">IF($K1528="","",IF($L1528&lt;&gt;"",$L1528,VLOOKUP($C1528,薬効分類マスタ!$A$2:$F$180,6,FALSE())))</f>
        <v/>
      </c>
      <c r="N1528" s="0" t="str">
        <f aca="false">ASC(G1528)</f>
        <v>ｵｰｾﾞｲﾌﾙ錠2mg</v>
      </c>
      <c r="O1528" s="0" t="str">
        <f aca="false">ASC(E1528)</f>
        <v>ｵﾍﾞﾎﾟﾚｸｽﾄﾝ</v>
      </c>
      <c r="P1528" s="16" t="n">
        <f aca="false">N(P1527)+IF($C1528=検索!$B$49,1,0)</f>
        <v>0</v>
      </c>
    </row>
    <row r="1529" customFormat="false" ht="15" hidden="false" customHeight="false" outlineLevel="0" collapsed="false">
      <c r="A1529" s="16" t="s">
        <v>221</v>
      </c>
      <c r="B1529" s="0" t="s">
        <v>3669</v>
      </c>
      <c r="C1529" s="0" t="n">
        <v>119</v>
      </c>
      <c r="D1529" s="0" t="str">
        <f aca="false">IFERROR(VLOOKUP($C1529,薬効分類マスタ!$A$2:$B$180,2,FALSE()),"未登録")</f>
        <v>その他の中枢神経系用薬</v>
      </c>
      <c r="E1529" s="16" t="s">
        <v>3670</v>
      </c>
      <c r="F1529" s="16" t="s">
        <v>3671</v>
      </c>
      <c r="G1529" s="16" t="s">
        <v>3672</v>
      </c>
      <c r="H1529" s="16" t="s">
        <v>3579</v>
      </c>
      <c r="I1529" s="0" t="n">
        <v>2066</v>
      </c>
      <c r="J1529" s="16" t="s">
        <v>232</v>
      </c>
      <c r="K1529" s="0" t="str">
        <f aca="false">IFERROR(IF(VLOOKUP($C1529,薬効分類マスタ!$A$2:$E$180,5,FALSE())=0,"",VLOOKUP($C1529,薬効分類マスタ!$A$2:$E$180,5,FALSE())),"")</f>
        <v/>
      </c>
      <c r="L1529" s="17"/>
      <c r="M1529" s="0" t="str">
        <f aca="false">IF($K1529="","",IF($L1529&lt;&gt;"",$L1529,VLOOKUP($C1529,薬効分類マスタ!$A$2:$F$180,6,FALSE())))</f>
        <v/>
      </c>
      <c r="N1529" s="0" t="str">
        <f aca="false">ASC(G1529)</f>
        <v>ﾌﾞﾒﾘﾃｨｶﾌﾟｾﾙ231mg</v>
      </c>
      <c r="O1529" s="0" t="str">
        <f aca="false">ASC(E1529)</f>
        <v>ｼﾞﾛｷｼﾒﾙﾌﾏﾗｰﾄ</v>
      </c>
      <c r="P1529" s="16" t="n">
        <f aca="false">N(P1528)+IF($C1529=検索!$B$49,1,0)</f>
        <v>0</v>
      </c>
    </row>
    <row r="1530" customFormat="false" ht="15" hidden="false" customHeight="false" outlineLevel="0" collapsed="false">
      <c r="A1530" s="16" t="s">
        <v>221</v>
      </c>
      <c r="B1530" s="0" t="s">
        <v>3673</v>
      </c>
      <c r="C1530" s="0" t="n">
        <v>121</v>
      </c>
      <c r="D1530" s="0" t="str">
        <f aca="false">IFERROR(VLOOKUP($C1530,薬効分類マスタ!$A$2:$B$180,2,FALSE()),"未登録")</f>
        <v>局所麻酔剤</v>
      </c>
      <c r="E1530" s="16" t="s">
        <v>3674</v>
      </c>
      <c r="F1530" s="16" t="s">
        <v>224</v>
      </c>
      <c r="G1530" s="16" t="s">
        <v>3674</v>
      </c>
      <c r="I1530" s="0" t="n">
        <v>8</v>
      </c>
      <c r="K1530" s="0" t="str">
        <f aca="false">IFERROR(IF(VLOOKUP($C1530,薬効分類マスタ!$A$2:$E$180,5,FALSE())=0,"",VLOOKUP($C1530,薬効分類マスタ!$A$2:$E$180,5,FALSE())),"")</f>
        <v/>
      </c>
      <c r="L1530" s="17"/>
      <c r="M1530" s="0" t="str">
        <f aca="false">IF($K1530="","",IF($L1530&lt;&gt;"",$L1530,VLOOKUP($C1530,薬効分類マスタ!$A$2:$F$180,6,FALSE())))</f>
        <v/>
      </c>
      <c r="N1530" s="0" t="str">
        <f aca="false">ASC(G1530)</f>
        <v>ｱﾐﾉ安息香酸ｴﾁﾙ</v>
      </c>
      <c r="O1530" s="0" t="str">
        <f aca="false">ASC(E1530)</f>
        <v>ｱﾐﾉ安息香酸ｴﾁﾙ</v>
      </c>
      <c r="P1530" s="16" t="n">
        <f aca="false">N(P1529)+IF($C1530=検索!$B$49,1,0)</f>
        <v>0</v>
      </c>
    </row>
    <row r="1531" customFormat="false" ht="15" hidden="false" customHeight="false" outlineLevel="0" collapsed="false">
      <c r="A1531" s="16" t="s">
        <v>221</v>
      </c>
      <c r="B1531" s="0" t="s">
        <v>3675</v>
      </c>
      <c r="C1531" s="0" t="n">
        <v>121</v>
      </c>
      <c r="D1531" s="0" t="str">
        <f aca="false">IFERROR(VLOOKUP($C1531,薬効分類マスタ!$A$2:$B$180,2,FALSE()),"未登録")</f>
        <v>局所麻酔剤</v>
      </c>
      <c r="E1531" s="16" t="s">
        <v>3676</v>
      </c>
      <c r="F1531" s="16" t="s">
        <v>1082</v>
      </c>
      <c r="G1531" s="16" t="s">
        <v>3677</v>
      </c>
      <c r="H1531" s="16" t="s">
        <v>351</v>
      </c>
      <c r="I1531" s="0" t="n">
        <v>5.3</v>
      </c>
      <c r="K1531" s="0" t="str">
        <f aca="false">IFERROR(IF(VLOOKUP($C1531,薬効分類マスタ!$A$2:$E$180,5,FALSE())=0,"",VLOOKUP($C1531,薬効分類マスタ!$A$2:$E$180,5,FALSE())),"")</f>
        <v/>
      </c>
      <c r="L1531" s="17"/>
      <c r="M1531" s="0" t="str">
        <f aca="false">IF($K1531="","",IF($L1531&lt;&gt;"",$L1531,VLOOKUP($C1531,薬効分類マスタ!$A$2:$F$180,6,FALSE())))</f>
        <v/>
      </c>
      <c r="N1531" s="0" t="str">
        <f aca="false">ASC(G1531)</f>
        <v>ｷｼﾛｶｲﾝﾋﾞｽｶｽ2%</v>
      </c>
      <c r="O1531" s="0" t="str">
        <f aca="false">ASC(E1531)</f>
        <v>ﾘﾄﾞｶｲﾝ塩酸塩</v>
      </c>
      <c r="P1531" s="16" t="n">
        <f aca="false">N(P1530)+IF($C1531=検索!$B$49,1,0)</f>
        <v>0</v>
      </c>
    </row>
    <row r="1532" customFormat="false" ht="15" hidden="false" customHeight="false" outlineLevel="0" collapsed="false">
      <c r="A1532" s="16" t="s">
        <v>221</v>
      </c>
      <c r="B1532" s="0" t="s">
        <v>3678</v>
      </c>
      <c r="C1532" s="0" t="n">
        <v>121</v>
      </c>
      <c r="D1532" s="0" t="str">
        <f aca="false">IFERROR(VLOOKUP($C1532,薬効分類マスタ!$A$2:$B$180,2,FALSE()),"未登録")</f>
        <v>局所麻酔剤</v>
      </c>
      <c r="E1532" s="16" t="s">
        <v>3676</v>
      </c>
      <c r="F1532" s="16" t="s">
        <v>1082</v>
      </c>
      <c r="G1532" s="16" t="s">
        <v>3679</v>
      </c>
      <c r="H1532" s="16" t="s">
        <v>606</v>
      </c>
      <c r="I1532" s="0" t="n">
        <v>6.2</v>
      </c>
      <c r="J1532" s="16" t="s">
        <v>239</v>
      </c>
      <c r="K1532" s="0" t="str">
        <f aca="false">IFERROR(IF(VLOOKUP($C1532,薬効分類マスタ!$A$2:$E$180,5,FALSE())=0,"",VLOOKUP($C1532,薬効分類マスタ!$A$2:$E$180,5,FALSE())),"")</f>
        <v/>
      </c>
      <c r="L1532" s="17"/>
      <c r="M1532" s="0" t="str">
        <f aca="false">IF($K1532="","",IF($L1532&lt;&gt;"",$L1532,VLOOKUP($C1532,薬効分類マスタ!$A$2:$F$180,6,FALSE())))</f>
        <v/>
      </c>
      <c r="N1532" s="0" t="str">
        <f aca="false">ASC(G1532)</f>
        <v>ﾘﾄﾞｶｲﾝ塩酸塩ﾋﾞｽｶｽ2%｢日新｣</v>
      </c>
      <c r="O1532" s="0" t="str">
        <f aca="false">ASC(E1532)</f>
        <v>ﾘﾄﾞｶｲﾝ塩酸塩</v>
      </c>
      <c r="P1532" s="16" t="n">
        <f aca="false">N(P1531)+IF($C1532=検索!$B$49,1,0)</f>
        <v>0</v>
      </c>
    </row>
    <row r="1533" customFormat="false" ht="15" hidden="false" customHeight="false" outlineLevel="0" collapsed="false">
      <c r="A1533" s="16" t="s">
        <v>221</v>
      </c>
      <c r="B1533" s="0" t="s">
        <v>3680</v>
      </c>
      <c r="C1533" s="0" t="n">
        <v>121</v>
      </c>
      <c r="D1533" s="0" t="str">
        <f aca="false">IFERROR(VLOOKUP($C1533,薬効分類マスタ!$A$2:$B$180,2,FALSE()),"未登録")</f>
        <v>局所麻酔剤</v>
      </c>
      <c r="E1533" s="16" t="s">
        <v>3681</v>
      </c>
      <c r="F1533" s="16" t="s">
        <v>257</v>
      </c>
      <c r="G1533" s="16" t="s">
        <v>3682</v>
      </c>
      <c r="H1533" s="16" t="s">
        <v>309</v>
      </c>
      <c r="I1533" s="0" t="n">
        <v>6.2</v>
      </c>
      <c r="K1533" s="0" t="str">
        <f aca="false">IFERROR(IF(VLOOKUP($C1533,薬効分類マスタ!$A$2:$E$180,5,FALSE())=0,"",VLOOKUP($C1533,薬効分類マスタ!$A$2:$E$180,5,FALSE())),"")</f>
        <v/>
      </c>
      <c r="L1533" s="17"/>
      <c r="M1533" s="0" t="str">
        <f aca="false">IF($K1533="","",IF($L1533&lt;&gt;"",$L1533,VLOOKUP($C1533,薬効分類マスタ!$A$2:$F$180,6,FALSE())))</f>
        <v/>
      </c>
      <c r="N1533" s="0" t="str">
        <f aca="false">ASC(G1533)</f>
        <v>ｽﾄﾛｶｲﾝ錠5mg</v>
      </c>
      <c r="O1533" s="0" t="str">
        <f aca="false">ASC(E1533)</f>
        <v>ｵｷｾｻｾﾞｲﾝ</v>
      </c>
      <c r="P1533" s="16" t="n">
        <f aca="false">N(P1532)+IF($C1533=検索!$B$49,1,0)</f>
        <v>0</v>
      </c>
    </row>
    <row r="1534" customFormat="false" ht="15" hidden="false" customHeight="false" outlineLevel="0" collapsed="false">
      <c r="A1534" s="16" t="s">
        <v>221</v>
      </c>
      <c r="B1534" s="0" t="s">
        <v>3683</v>
      </c>
      <c r="C1534" s="0" t="n">
        <v>122</v>
      </c>
      <c r="D1534" s="0" t="str">
        <f aca="false">IFERROR(VLOOKUP($C1534,薬効分類マスタ!$A$2:$B$180,2,FALSE()),"未登録")</f>
        <v>骨格筋弛緩剤</v>
      </c>
      <c r="E1534" s="16" t="s">
        <v>3684</v>
      </c>
      <c r="F1534" s="16" t="s">
        <v>3685</v>
      </c>
      <c r="G1534" s="16" t="s">
        <v>3686</v>
      </c>
      <c r="I1534" s="0" t="n">
        <v>10.8</v>
      </c>
      <c r="J1534" s="16" t="s">
        <v>239</v>
      </c>
      <c r="K1534" s="0" t="str">
        <f aca="false">IFERROR(IF(VLOOKUP($C1534,薬効分類マスタ!$A$2:$E$180,5,FALSE())=0,"",VLOOKUP($C1534,薬効分類マスタ!$A$2:$E$180,5,FALSE())),"")</f>
        <v/>
      </c>
      <c r="L1534" s="17"/>
      <c r="M1534" s="0" t="str">
        <f aca="false">IF($K1534="","",IF($L1534&lt;&gt;"",$L1534,VLOOKUP($C1534,薬効分類マスタ!$A$2:$F$180,6,FALSE())))</f>
        <v/>
      </c>
      <c r="N1534" s="0" t="str">
        <f aca="false">ASC(G1534)</f>
        <v>ｸﾛﾙﾌｪﾈｼﾝｶﾙﾊﾞﾐﾝ酸ｴｽﾃﾙ125mg錠</v>
      </c>
      <c r="O1534" s="0" t="str">
        <f aca="false">ASC(E1534)</f>
        <v>ｸﾛﾙﾌｪﾈｼﾝｶﾙﾊﾞﾐﾝ酸ｴｽﾃﾙ</v>
      </c>
      <c r="P1534" s="16" t="n">
        <f aca="false">N(P1533)+IF($C1534=検索!$B$49,1,0)</f>
        <v>0</v>
      </c>
    </row>
    <row r="1535" customFormat="false" ht="15" hidden="false" customHeight="false" outlineLevel="0" collapsed="false">
      <c r="A1535" s="16" t="s">
        <v>221</v>
      </c>
      <c r="B1535" s="0" t="s">
        <v>3687</v>
      </c>
      <c r="C1535" s="0" t="n">
        <v>122</v>
      </c>
      <c r="D1535" s="0" t="str">
        <f aca="false">IFERROR(VLOOKUP($C1535,薬効分類マスタ!$A$2:$B$180,2,FALSE()),"未登録")</f>
        <v>骨格筋弛緩剤</v>
      </c>
      <c r="E1535" s="16" t="s">
        <v>3684</v>
      </c>
      <c r="F1535" s="16" t="s">
        <v>3685</v>
      </c>
      <c r="G1535" s="16" t="s">
        <v>3688</v>
      </c>
      <c r="H1535" s="16" t="s">
        <v>1197</v>
      </c>
      <c r="I1535" s="0" t="n">
        <v>10.8</v>
      </c>
      <c r="J1535" s="16" t="s">
        <v>232</v>
      </c>
      <c r="K1535" s="0" t="str">
        <f aca="false">IFERROR(IF(VLOOKUP($C1535,薬効分類マスタ!$A$2:$E$180,5,FALSE())=0,"",VLOOKUP($C1535,薬効分類マスタ!$A$2:$E$180,5,FALSE())),"")</f>
        <v/>
      </c>
      <c r="L1535" s="17"/>
      <c r="M1535" s="0" t="str">
        <f aca="false">IF($K1535="","",IF($L1535&lt;&gt;"",$L1535,VLOOKUP($C1535,薬効分類マスタ!$A$2:$F$180,6,FALSE())))</f>
        <v/>
      </c>
      <c r="N1535" s="0" t="str">
        <f aca="false">ASC(G1535)</f>
        <v>ﾘﾝﾗｷｻｰ錠125mg</v>
      </c>
      <c r="O1535" s="0" t="str">
        <f aca="false">ASC(E1535)</f>
        <v>ｸﾛﾙﾌｪﾈｼﾝｶﾙﾊﾞﾐﾝ酸ｴｽﾃﾙ</v>
      </c>
      <c r="P1535" s="16" t="n">
        <f aca="false">N(P1534)+IF($C1535=検索!$B$49,1,0)</f>
        <v>0</v>
      </c>
    </row>
    <row r="1536" customFormat="false" ht="15" hidden="false" customHeight="false" outlineLevel="0" collapsed="false">
      <c r="A1536" s="16" t="s">
        <v>221</v>
      </c>
      <c r="B1536" s="0" t="s">
        <v>3689</v>
      </c>
      <c r="C1536" s="0" t="n">
        <v>122</v>
      </c>
      <c r="D1536" s="0" t="str">
        <f aca="false">IFERROR(VLOOKUP($C1536,薬効分類マスタ!$A$2:$B$180,2,FALSE()),"未登録")</f>
        <v>骨格筋弛緩剤</v>
      </c>
      <c r="E1536" s="16" t="s">
        <v>3684</v>
      </c>
      <c r="F1536" s="16" t="s">
        <v>639</v>
      </c>
      <c r="G1536" s="16" t="s">
        <v>3690</v>
      </c>
      <c r="I1536" s="0" t="n">
        <v>10.8</v>
      </c>
      <c r="J1536" s="16" t="s">
        <v>239</v>
      </c>
      <c r="K1536" s="0" t="str">
        <f aca="false">IFERROR(IF(VLOOKUP($C1536,薬効分類マスタ!$A$2:$E$180,5,FALSE())=0,"",VLOOKUP($C1536,薬効分類マスタ!$A$2:$E$180,5,FALSE())),"")</f>
        <v/>
      </c>
      <c r="L1536" s="17"/>
      <c r="M1536" s="0" t="str">
        <f aca="false">IF($K1536="","",IF($L1536&lt;&gt;"",$L1536,VLOOKUP($C1536,薬効分類マスタ!$A$2:$F$180,6,FALSE())))</f>
        <v/>
      </c>
      <c r="N1536" s="0" t="str">
        <f aca="false">ASC(G1536)</f>
        <v>ｸﾛﾙﾌｪﾈｼﾝｶﾙﾊﾞﾐﾝ酸ｴｽﾃﾙ250mg錠</v>
      </c>
      <c r="O1536" s="0" t="str">
        <f aca="false">ASC(E1536)</f>
        <v>ｸﾛﾙﾌｪﾈｼﾝｶﾙﾊﾞﾐﾝ酸ｴｽﾃﾙ</v>
      </c>
      <c r="P1536" s="16" t="n">
        <f aca="false">N(P1535)+IF($C1536=検索!$B$49,1,0)</f>
        <v>0</v>
      </c>
    </row>
    <row r="1537" customFormat="false" ht="15" hidden="false" customHeight="false" outlineLevel="0" collapsed="false">
      <c r="A1537" s="16" t="s">
        <v>221</v>
      </c>
      <c r="B1537" s="0" t="s">
        <v>3691</v>
      </c>
      <c r="C1537" s="0" t="n">
        <v>122</v>
      </c>
      <c r="D1537" s="0" t="str">
        <f aca="false">IFERROR(VLOOKUP($C1537,薬効分類マスタ!$A$2:$B$180,2,FALSE()),"未登録")</f>
        <v>骨格筋弛緩剤</v>
      </c>
      <c r="E1537" s="16" t="s">
        <v>3684</v>
      </c>
      <c r="F1537" s="16" t="s">
        <v>639</v>
      </c>
      <c r="G1537" s="16" t="s">
        <v>3692</v>
      </c>
      <c r="H1537" s="16" t="s">
        <v>1197</v>
      </c>
      <c r="I1537" s="0" t="n">
        <v>10.8</v>
      </c>
      <c r="J1537" s="16" t="s">
        <v>232</v>
      </c>
      <c r="K1537" s="0" t="str">
        <f aca="false">IFERROR(IF(VLOOKUP($C1537,薬効分類マスタ!$A$2:$E$180,5,FALSE())=0,"",VLOOKUP($C1537,薬効分類マスタ!$A$2:$E$180,5,FALSE())),"")</f>
        <v/>
      </c>
      <c r="L1537" s="17"/>
      <c r="M1537" s="0" t="str">
        <f aca="false">IF($K1537="","",IF($L1537&lt;&gt;"",$L1537,VLOOKUP($C1537,薬効分類マスタ!$A$2:$F$180,6,FALSE())))</f>
        <v/>
      </c>
      <c r="N1537" s="0" t="str">
        <f aca="false">ASC(G1537)</f>
        <v>ﾘﾝﾗｷｻｰ錠250mg</v>
      </c>
      <c r="O1537" s="0" t="str">
        <f aca="false">ASC(E1537)</f>
        <v>ｸﾛﾙﾌｪﾈｼﾝｶﾙﾊﾞﾐﾝ酸ｴｽﾃﾙ</v>
      </c>
      <c r="P1537" s="16" t="n">
        <f aca="false">N(P1536)+IF($C1537=検索!$B$49,1,0)</f>
        <v>0</v>
      </c>
    </row>
    <row r="1538" customFormat="false" ht="15" hidden="false" customHeight="false" outlineLevel="0" collapsed="false">
      <c r="A1538" s="16" t="s">
        <v>221</v>
      </c>
      <c r="B1538" s="0" t="s">
        <v>3693</v>
      </c>
      <c r="C1538" s="0" t="n">
        <v>122</v>
      </c>
      <c r="D1538" s="0" t="str">
        <f aca="false">IFERROR(VLOOKUP($C1538,薬効分類マスタ!$A$2:$B$180,2,FALSE()),"未登録")</f>
        <v>骨格筋弛緩剤</v>
      </c>
      <c r="E1538" s="16" t="s">
        <v>3694</v>
      </c>
      <c r="F1538" s="16" t="s">
        <v>3695</v>
      </c>
      <c r="G1538" s="16" t="s">
        <v>3696</v>
      </c>
      <c r="H1538" s="16" t="s">
        <v>304</v>
      </c>
      <c r="I1538" s="0" t="n">
        <v>11.7</v>
      </c>
      <c r="K1538" s="0" t="str">
        <f aca="false">IFERROR(IF(VLOOKUP($C1538,薬効分類マスタ!$A$2:$E$180,5,FALSE())=0,"",VLOOKUP($C1538,薬効分類マスタ!$A$2:$E$180,5,FALSE())),"")</f>
        <v/>
      </c>
      <c r="L1538" s="17"/>
      <c r="M1538" s="0" t="str">
        <f aca="false">IF($K1538="","",IF($L1538&lt;&gt;"",$L1538,VLOOKUP($C1538,薬効分類マスタ!$A$2:$F$180,6,FALSE())))</f>
        <v/>
      </c>
      <c r="N1538" s="0" t="str">
        <f aca="false">ASC(G1538)</f>
        <v>ﾛﾊﾞｷｼﾝ顆粒90%</v>
      </c>
      <c r="O1538" s="0" t="str">
        <f aca="false">ASC(E1538)</f>
        <v>ﾒﾄｶﾙﾊﾞﾓｰﾙ</v>
      </c>
      <c r="P1538" s="16" t="n">
        <f aca="false">N(P1537)+IF($C1538=検索!$B$49,1,0)</f>
        <v>0</v>
      </c>
    </row>
    <row r="1539" customFormat="false" ht="15" hidden="false" customHeight="false" outlineLevel="0" collapsed="false">
      <c r="A1539" s="16" t="s">
        <v>221</v>
      </c>
      <c r="B1539" s="0" t="s">
        <v>3697</v>
      </c>
      <c r="C1539" s="0" t="n">
        <v>122</v>
      </c>
      <c r="D1539" s="0" t="str">
        <f aca="false">IFERROR(VLOOKUP($C1539,薬効分類マスタ!$A$2:$B$180,2,FALSE()),"未登録")</f>
        <v>骨格筋弛緩剤</v>
      </c>
      <c r="E1539" s="16" t="s">
        <v>3698</v>
      </c>
      <c r="F1539" s="16" t="s">
        <v>1116</v>
      </c>
      <c r="G1539" s="16" t="s">
        <v>3699</v>
      </c>
      <c r="H1539" s="16" t="s">
        <v>3700</v>
      </c>
      <c r="I1539" s="0" t="n">
        <v>16.6</v>
      </c>
      <c r="J1539" s="16" t="s">
        <v>232</v>
      </c>
      <c r="K1539" s="0" t="str">
        <f aca="false">IFERROR(IF(VLOOKUP($C1539,薬効分類マスタ!$A$2:$E$180,5,FALSE())=0,"",VLOOKUP($C1539,薬効分類マスタ!$A$2:$E$180,5,FALSE())),"")</f>
        <v/>
      </c>
      <c r="L1539" s="17"/>
      <c r="M1539" s="0" t="str">
        <f aca="false">IF($K1539="","",IF($L1539&lt;&gt;"",$L1539,VLOOKUP($C1539,薬効分類マスタ!$A$2:$F$180,6,FALSE())))</f>
        <v/>
      </c>
      <c r="N1539" s="0" t="str">
        <f aca="false">ASC(G1539)</f>
        <v>ﾀﾞﾝﾄﾘｳﾑｶﾌﾟｾﾙ25mg</v>
      </c>
      <c r="O1539" s="0" t="str">
        <f aca="false">ASC(E1539)</f>
        <v>ﾀﾞﾝﾄﾛﾚﾝﾅﾄﾘｳﾑ水和物</v>
      </c>
      <c r="P1539" s="16" t="n">
        <f aca="false">N(P1538)+IF($C1539=検索!$B$49,1,0)</f>
        <v>0</v>
      </c>
    </row>
    <row r="1540" customFormat="false" ht="15" hidden="false" customHeight="false" outlineLevel="0" collapsed="false">
      <c r="A1540" s="16" t="s">
        <v>221</v>
      </c>
      <c r="B1540" s="0" t="s">
        <v>3701</v>
      </c>
      <c r="C1540" s="0" t="n">
        <v>123</v>
      </c>
      <c r="D1540" s="0" t="str">
        <f aca="false">IFERROR(VLOOKUP($C1540,薬効分類マスタ!$A$2:$B$180,2,FALSE()),"未登録")</f>
        <v>自律神経剤</v>
      </c>
      <c r="E1540" s="16" t="s">
        <v>3702</v>
      </c>
      <c r="F1540" s="16" t="s">
        <v>262</v>
      </c>
      <c r="G1540" s="16" t="s">
        <v>3703</v>
      </c>
      <c r="H1540" s="16" t="s">
        <v>309</v>
      </c>
      <c r="I1540" s="0" t="n">
        <v>9.3</v>
      </c>
      <c r="K1540" s="0" t="str">
        <f aca="false">IFERROR(IF(VLOOKUP($C1540,薬効分類マスタ!$A$2:$E$180,5,FALSE())=0,"",VLOOKUP($C1540,薬効分類マスタ!$A$2:$E$180,5,FALSE())),"")</f>
        <v/>
      </c>
      <c r="L1540" s="17"/>
      <c r="M1540" s="0" t="str">
        <f aca="false">IF($K1540="","",IF($L1540&lt;&gt;"",$L1540,VLOOKUP($C1540,薬効分類マスタ!$A$2:$F$180,6,FALSE())))</f>
        <v/>
      </c>
      <c r="N1540" s="0" t="str">
        <f aca="false">ASC(G1540)</f>
        <v>ﾏｲﾃﾗｰｾﾞ錠10mg</v>
      </c>
      <c r="O1540" s="0" t="str">
        <f aca="false">ASC(E1540)</f>
        <v>ｱﾝﾍﾞﾉﾆｳﾑ塩化物</v>
      </c>
      <c r="P1540" s="16" t="n">
        <f aca="false">N(P1539)+IF($C1540=検索!$B$49,1,0)</f>
        <v>0</v>
      </c>
    </row>
    <row r="1541" customFormat="false" ht="15" hidden="false" customHeight="false" outlineLevel="0" collapsed="false">
      <c r="A1541" s="16" t="s">
        <v>221</v>
      </c>
      <c r="B1541" s="0" t="s">
        <v>3704</v>
      </c>
      <c r="C1541" s="0" t="n">
        <v>123</v>
      </c>
      <c r="D1541" s="0" t="str">
        <f aca="false">IFERROR(VLOOKUP($C1541,薬効分類マスタ!$A$2:$B$180,2,FALSE()),"未登録")</f>
        <v>自律神経剤</v>
      </c>
      <c r="E1541" s="16" t="s">
        <v>3705</v>
      </c>
      <c r="F1541" s="16" t="s">
        <v>3706</v>
      </c>
      <c r="G1541" s="16" t="s">
        <v>3707</v>
      </c>
      <c r="H1541" s="16" t="s">
        <v>309</v>
      </c>
      <c r="I1541" s="0" t="n">
        <v>8.5</v>
      </c>
      <c r="K1541" s="0" t="str">
        <f aca="false">IFERROR(IF(VLOOKUP($C1541,薬効分類マスタ!$A$2:$E$180,5,FALSE())=0,"",VLOOKUP($C1541,薬効分類マスタ!$A$2:$E$180,5,FALSE())),"")</f>
        <v/>
      </c>
      <c r="L1541" s="17"/>
      <c r="M1541" s="0" t="str">
        <f aca="false">IF($K1541="","",IF($L1541&lt;&gt;"",$L1541,VLOOKUP($C1541,薬効分類マスタ!$A$2:$F$180,6,FALSE())))</f>
        <v/>
      </c>
      <c r="N1541" s="0" t="str">
        <f aca="false">ASC(G1541)</f>
        <v>ﾍﾞｻｺﾘﾝ散5%</v>
      </c>
      <c r="O1541" s="0" t="str">
        <f aca="false">ASC(E1541)</f>
        <v>ﾍﾞﾀﾈｺｰﾙ塩化物</v>
      </c>
      <c r="P1541" s="16" t="n">
        <f aca="false">N(P1540)+IF($C1541=検索!$B$49,1,0)</f>
        <v>0</v>
      </c>
    </row>
    <row r="1542" customFormat="false" ht="15" hidden="false" customHeight="false" outlineLevel="0" collapsed="false">
      <c r="A1542" s="16" t="s">
        <v>221</v>
      </c>
      <c r="B1542" s="0" t="s">
        <v>3708</v>
      </c>
      <c r="C1542" s="0" t="n">
        <v>123</v>
      </c>
      <c r="D1542" s="0" t="str">
        <f aca="false">IFERROR(VLOOKUP($C1542,薬効分類マスタ!$A$2:$B$180,2,FALSE()),"未登録")</f>
        <v>自律神経剤</v>
      </c>
      <c r="E1542" s="16" t="s">
        <v>3709</v>
      </c>
      <c r="F1542" s="16" t="s">
        <v>439</v>
      </c>
      <c r="G1542" s="16" t="s">
        <v>3710</v>
      </c>
      <c r="H1542" s="16" t="s">
        <v>272</v>
      </c>
      <c r="I1542" s="0" t="n">
        <v>6.3</v>
      </c>
      <c r="J1542" s="16" t="s">
        <v>232</v>
      </c>
      <c r="K1542" s="0" t="str">
        <f aca="false">IFERROR(IF(VLOOKUP($C1542,薬効分類マスタ!$A$2:$E$180,5,FALSE())=0,"",VLOOKUP($C1542,薬効分類マスタ!$A$2:$E$180,5,FALSE())),"")</f>
        <v/>
      </c>
      <c r="L1542" s="17"/>
      <c r="M1542" s="0" t="str">
        <f aca="false">IF($K1542="","",IF($L1542&lt;&gt;"",$L1542,VLOOKUP($C1542,薬効分類マスタ!$A$2:$F$180,6,FALSE())))</f>
        <v/>
      </c>
      <c r="N1542" s="0" t="str">
        <f aca="false">ASC(G1542)</f>
        <v>ﾌﾟﾛ･ﾊﾞﾝｻｲﾝ錠15mg</v>
      </c>
      <c r="O1542" s="0" t="str">
        <f aca="false">ASC(E1542)</f>
        <v>ﾌﾟﾛﾊﾟﾝﾃﾘﾝ臭化物</v>
      </c>
      <c r="P1542" s="16" t="n">
        <f aca="false">N(P1541)+IF($C1542=検索!$B$49,1,0)</f>
        <v>0</v>
      </c>
    </row>
    <row r="1543" customFormat="false" ht="15" hidden="false" customHeight="false" outlineLevel="0" collapsed="false">
      <c r="A1543" s="16" t="s">
        <v>221</v>
      </c>
      <c r="B1543" s="0" t="s">
        <v>3711</v>
      </c>
      <c r="C1543" s="0" t="n">
        <v>123</v>
      </c>
      <c r="D1543" s="0" t="str">
        <f aca="false">IFERROR(VLOOKUP($C1543,薬効分類マスタ!$A$2:$B$180,2,FALSE()),"未登録")</f>
        <v>自律神経剤</v>
      </c>
      <c r="E1543" s="16" t="s">
        <v>3712</v>
      </c>
      <c r="F1543" s="16" t="s">
        <v>490</v>
      </c>
      <c r="G1543" s="16" t="s">
        <v>3713</v>
      </c>
      <c r="H1543" s="16" t="s">
        <v>347</v>
      </c>
      <c r="I1543" s="0" t="n">
        <v>6.3</v>
      </c>
      <c r="J1543" s="16" t="s">
        <v>239</v>
      </c>
      <c r="K1543" s="0" t="str">
        <f aca="false">IFERROR(IF(VLOOKUP($C1543,薬効分類マスタ!$A$2:$E$180,5,FALSE())=0,"",VLOOKUP($C1543,薬効分類マスタ!$A$2:$E$180,5,FALSE())),"")</f>
        <v/>
      </c>
      <c r="L1543" s="17"/>
      <c r="M1543" s="0" t="str">
        <f aca="false">IF($K1543="","",IF($L1543&lt;&gt;"",$L1543,VLOOKUP($C1543,薬効分類マスタ!$A$2:$F$180,6,FALSE())))</f>
        <v/>
      </c>
      <c r="N1543" s="0" t="str">
        <f aca="false">ASC(G1543)</f>
        <v>ﾒﾍﾟﾝｿﾞﾗｰﾄ臭化物錠7.5mg｢ﾂﾙﾊﾗ｣</v>
      </c>
      <c r="O1543" s="0" t="str">
        <f aca="false">ASC(E1543)</f>
        <v>ﾒﾍﾟﾝｿﾞﾗｰﾄ臭化物</v>
      </c>
      <c r="P1543" s="16" t="n">
        <f aca="false">N(P1542)+IF($C1543=検索!$B$49,1,0)</f>
        <v>0</v>
      </c>
    </row>
    <row r="1544" customFormat="false" ht="15" hidden="false" customHeight="false" outlineLevel="0" collapsed="false">
      <c r="A1544" s="16" t="s">
        <v>221</v>
      </c>
      <c r="B1544" s="0" t="s">
        <v>3714</v>
      </c>
      <c r="C1544" s="0" t="n">
        <v>123</v>
      </c>
      <c r="D1544" s="0" t="str">
        <f aca="false">IFERROR(VLOOKUP($C1544,薬効分類マスタ!$A$2:$B$180,2,FALSE()),"未登録")</f>
        <v>自律神経剤</v>
      </c>
      <c r="E1544" s="16" t="s">
        <v>3715</v>
      </c>
      <c r="F1544" s="16" t="s">
        <v>2525</v>
      </c>
      <c r="G1544" s="16" t="s">
        <v>3716</v>
      </c>
      <c r="H1544" s="16" t="s">
        <v>347</v>
      </c>
      <c r="I1544" s="0" t="n">
        <v>7.8</v>
      </c>
      <c r="J1544" s="16" t="s">
        <v>239</v>
      </c>
      <c r="K1544" s="0" t="str">
        <f aca="false">IFERROR(IF(VLOOKUP($C1544,薬効分類マスタ!$A$2:$E$180,5,FALSE())=0,"",VLOOKUP($C1544,薬効分類マスタ!$A$2:$E$180,5,FALSE())),"")</f>
        <v/>
      </c>
      <c r="L1544" s="17"/>
      <c r="M1544" s="0" t="str">
        <f aca="false">IF($K1544="","",IF($L1544&lt;&gt;"",$L1544,VLOOKUP($C1544,薬効分類マスタ!$A$2:$F$180,6,FALSE())))</f>
        <v/>
      </c>
      <c r="N1544" s="0" t="str">
        <f aca="false">ASC(G1544)</f>
        <v>ﾁｷｼﾞｳﾑ臭化物顆粒2%｢ﾂﾙﾊﾗ｣</v>
      </c>
      <c r="O1544" s="0" t="str">
        <f aca="false">ASC(E1544)</f>
        <v>ﾁｷｼﾞｳﾑ臭化物</v>
      </c>
      <c r="P1544" s="16" t="n">
        <f aca="false">N(P1543)+IF($C1544=検索!$B$49,1,0)</f>
        <v>0</v>
      </c>
    </row>
    <row r="1545" customFormat="false" ht="15" hidden="false" customHeight="false" outlineLevel="0" collapsed="false">
      <c r="A1545" s="16" t="s">
        <v>221</v>
      </c>
      <c r="B1545" s="0" t="s">
        <v>3717</v>
      </c>
      <c r="C1545" s="0" t="n">
        <v>123</v>
      </c>
      <c r="D1545" s="0" t="str">
        <f aca="false">IFERROR(VLOOKUP($C1545,薬効分類マスタ!$A$2:$B$180,2,FALSE()),"未登録")</f>
        <v>自律神経剤</v>
      </c>
      <c r="E1545" s="16" t="s">
        <v>3715</v>
      </c>
      <c r="F1545" s="16" t="s">
        <v>2606</v>
      </c>
      <c r="G1545" s="16" t="s">
        <v>3718</v>
      </c>
      <c r="I1545" s="0" t="n">
        <v>6.3</v>
      </c>
      <c r="J1545" s="16" t="s">
        <v>239</v>
      </c>
      <c r="K1545" s="0" t="str">
        <f aca="false">IFERROR(IF(VLOOKUP($C1545,薬効分類マスタ!$A$2:$E$180,5,FALSE())=0,"",VLOOKUP($C1545,薬効分類マスタ!$A$2:$E$180,5,FALSE())),"")</f>
        <v/>
      </c>
      <c r="L1545" s="17"/>
      <c r="M1545" s="0" t="str">
        <f aca="false">IF($K1545="","",IF($L1545&lt;&gt;"",$L1545,VLOOKUP($C1545,薬効分類マスタ!$A$2:$F$180,6,FALSE())))</f>
        <v/>
      </c>
      <c r="N1545" s="0" t="str">
        <f aca="false">ASC(G1545)</f>
        <v>ﾁｷｼﾞｳﾑ臭化物5mgｶﾌﾟｾﾙ</v>
      </c>
      <c r="O1545" s="0" t="str">
        <f aca="false">ASC(E1545)</f>
        <v>ﾁｷｼﾞｳﾑ臭化物</v>
      </c>
      <c r="P1545" s="16" t="n">
        <f aca="false">N(P1544)+IF($C1545=検索!$B$49,1,0)</f>
        <v>0</v>
      </c>
    </row>
    <row r="1546" customFormat="false" ht="15" hidden="false" customHeight="false" outlineLevel="0" collapsed="false">
      <c r="A1546" s="16" t="s">
        <v>221</v>
      </c>
      <c r="B1546" s="0" t="s">
        <v>3719</v>
      </c>
      <c r="C1546" s="0" t="n">
        <v>123</v>
      </c>
      <c r="D1546" s="0" t="str">
        <f aca="false">IFERROR(VLOOKUP($C1546,薬効分類マスタ!$A$2:$B$180,2,FALSE()),"未登録")</f>
        <v>自律神経剤</v>
      </c>
      <c r="E1546" s="16" t="s">
        <v>3715</v>
      </c>
      <c r="F1546" s="16" t="s">
        <v>2606</v>
      </c>
      <c r="G1546" s="16" t="s">
        <v>3720</v>
      </c>
      <c r="H1546" s="16" t="s">
        <v>325</v>
      </c>
      <c r="I1546" s="0" t="n">
        <v>6.3</v>
      </c>
      <c r="J1546" s="16" t="s">
        <v>232</v>
      </c>
      <c r="K1546" s="0" t="str">
        <f aca="false">IFERROR(IF(VLOOKUP($C1546,薬効分類マスタ!$A$2:$E$180,5,FALSE())=0,"",VLOOKUP($C1546,薬効分類マスタ!$A$2:$E$180,5,FALSE())),"")</f>
        <v/>
      </c>
      <c r="L1546" s="17"/>
      <c r="M1546" s="0" t="str">
        <f aca="false">IF($K1546="","",IF($L1546&lt;&gt;"",$L1546,VLOOKUP($C1546,薬効分類マスタ!$A$2:$F$180,6,FALSE())))</f>
        <v/>
      </c>
      <c r="N1546" s="0" t="str">
        <f aca="false">ASC(G1546)</f>
        <v>ﾁｱﾄﾝｶﾌﾟｾﾙ5mg</v>
      </c>
      <c r="O1546" s="0" t="str">
        <f aca="false">ASC(E1546)</f>
        <v>ﾁｷｼﾞｳﾑ臭化物</v>
      </c>
      <c r="P1546" s="16" t="n">
        <f aca="false">N(P1545)+IF($C1546=検索!$B$49,1,0)</f>
        <v>0</v>
      </c>
    </row>
    <row r="1547" customFormat="false" ht="15" hidden="false" customHeight="false" outlineLevel="0" collapsed="false">
      <c r="A1547" s="16" t="s">
        <v>221</v>
      </c>
      <c r="B1547" s="0" t="s">
        <v>3721</v>
      </c>
      <c r="C1547" s="0" t="n">
        <v>123</v>
      </c>
      <c r="D1547" s="0" t="str">
        <f aca="false">IFERROR(VLOOKUP($C1547,薬効分類マスタ!$A$2:$B$180,2,FALSE()),"未登録")</f>
        <v>自律神経剤</v>
      </c>
      <c r="E1547" s="16" t="s">
        <v>3715</v>
      </c>
      <c r="F1547" s="16" t="s">
        <v>1778</v>
      </c>
      <c r="G1547" s="16" t="s">
        <v>3722</v>
      </c>
      <c r="I1547" s="0" t="n">
        <v>6.3</v>
      </c>
      <c r="J1547" s="16" t="s">
        <v>239</v>
      </c>
      <c r="K1547" s="0" t="str">
        <f aca="false">IFERROR(IF(VLOOKUP($C1547,薬効分類マスタ!$A$2:$E$180,5,FALSE())=0,"",VLOOKUP($C1547,薬効分類マスタ!$A$2:$E$180,5,FALSE())),"")</f>
        <v/>
      </c>
      <c r="L1547" s="17"/>
      <c r="M1547" s="0" t="str">
        <f aca="false">IF($K1547="","",IF($L1547&lt;&gt;"",$L1547,VLOOKUP($C1547,薬効分類マスタ!$A$2:$F$180,6,FALSE())))</f>
        <v/>
      </c>
      <c r="N1547" s="0" t="str">
        <f aca="false">ASC(G1547)</f>
        <v>ﾁｷｼﾞｳﾑ臭化物10mgｶﾌﾟｾﾙ</v>
      </c>
      <c r="O1547" s="0" t="str">
        <f aca="false">ASC(E1547)</f>
        <v>ﾁｷｼﾞｳﾑ臭化物</v>
      </c>
      <c r="P1547" s="16" t="n">
        <f aca="false">N(P1546)+IF($C1547=検索!$B$49,1,0)</f>
        <v>0</v>
      </c>
    </row>
    <row r="1548" customFormat="false" ht="15" hidden="false" customHeight="false" outlineLevel="0" collapsed="false">
      <c r="A1548" s="16" t="s">
        <v>221</v>
      </c>
      <c r="B1548" s="0" t="s">
        <v>3723</v>
      </c>
      <c r="C1548" s="0" t="n">
        <v>123</v>
      </c>
      <c r="D1548" s="0" t="str">
        <f aca="false">IFERROR(VLOOKUP($C1548,薬効分類マスタ!$A$2:$B$180,2,FALSE()),"未登録")</f>
        <v>自律神経剤</v>
      </c>
      <c r="E1548" s="16" t="s">
        <v>3715</v>
      </c>
      <c r="F1548" s="16" t="s">
        <v>1778</v>
      </c>
      <c r="G1548" s="16" t="s">
        <v>3724</v>
      </c>
      <c r="H1548" s="16" t="s">
        <v>325</v>
      </c>
      <c r="I1548" s="0" t="n">
        <v>7.8</v>
      </c>
      <c r="J1548" s="16" t="s">
        <v>232</v>
      </c>
      <c r="K1548" s="0" t="str">
        <f aca="false">IFERROR(IF(VLOOKUP($C1548,薬効分類マスタ!$A$2:$E$180,5,FALSE())=0,"",VLOOKUP($C1548,薬効分類マスタ!$A$2:$E$180,5,FALSE())),"")</f>
        <v/>
      </c>
      <c r="L1548" s="17"/>
      <c r="M1548" s="0" t="str">
        <f aca="false">IF($K1548="","",IF($L1548&lt;&gt;"",$L1548,VLOOKUP($C1548,薬効分類マスタ!$A$2:$F$180,6,FALSE())))</f>
        <v/>
      </c>
      <c r="N1548" s="0" t="str">
        <f aca="false">ASC(G1548)</f>
        <v>ﾁｱﾄﾝｶﾌﾟｾﾙ10mg</v>
      </c>
      <c r="O1548" s="0" t="str">
        <f aca="false">ASC(E1548)</f>
        <v>ﾁｷｼﾞｳﾑ臭化物</v>
      </c>
      <c r="P1548" s="16" t="n">
        <f aca="false">N(P1547)+IF($C1548=検索!$B$49,1,0)</f>
        <v>0</v>
      </c>
    </row>
    <row r="1549" customFormat="false" ht="15" hidden="false" customHeight="false" outlineLevel="0" collapsed="false">
      <c r="A1549" s="16" t="s">
        <v>221</v>
      </c>
      <c r="B1549" s="0" t="s">
        <v>3725</v>
      </c>
      <c r="C1549" s="0" t="n">
        <v>123</v>
      </c>
      <c r="D1549" s="0" t="str">
        <f aca="false">IFERROR(VLOOKUP($C1549,薬効分類マスタ!$A$2:$B$180,2,FALSE()),"未登録")</f>
        <v>自律神経剤</v>
      </c>
      <c r="E1549" s="16" t="s">
        <v>3715</v>
      </c>
      <c r="F1549" s="16" t="s">
        <v>1778</v>
      </c>
      <c r="G1549" s="16" t="s">
        <v>3726</v>
      </c>
      <c r="H1549" s="16" t="s">
        <v>385</v>
      </c>
      <c r="I1549" s="0" t="n">
        <v>7.6</v>
      </c>
      <c r="J1549" s="16" t="s">
        <v>239</v>
      </c>
      <c r="K1549" s="0" t="str">
        <f aca="false">IFERROR(IF(VLOOKUP($C1549,薬効分類マスタ!$A$2:$E$180,5,FALSE())=0,"",VLOOKUP($C1549,薬効分類マスタ!$A$2:$E$180,5,FALSE())),"")</f>
        <v/>
      </c>
      <c r="L1549" s="17"/>
      <c r="M1549" s="0" t="str">
        <f aca="false">IF($K1549="","",IF($L1549&lt;&gt;"",$L1549,VLOOKUP($C1549,薬効分類マスタ!$A$2:$F$180,6,FALSE())))</f>
        <v/>
      </c>
      <c r="N1549" s="0" t="str">
        <f aca="false">ASC(G1549)</f>
        <v>ﾁｷｼﾞｳﾑ臭化物ｶﾌﾟｾﾙ10mg｢ｻﾜｲ｣</v>
      </c>
      <c r="O1549" s="0" t="str">
        <f aca="false">ASC(E1549)</f>
        <v>ﾁｷｼﾞｳﾑ臭化物</v>
      </c>
      <c r="P1549" s="16" t="n">
        <f aca="false">N(P1548)+IF($C1549=検索!$B$49,1,0)</f>
        <v>0</v>
      </c>
    </row>
    <row r="1550" customFormat="false" ht="15" hidden="false" customHeight="false" outlineLevel="0" collapsed="false">
      <c r="A1550" s="16" t="s">
        <v>221</v>
      </c>
      <c r="B1550" s="0" t="s">
        <v>3727</v>
      </c>
      <c r="C1550" s="0" t="n">
        <v>123</v>
      </c>
      <c r="D1550" s="0" t="str">
        <f aca="false">IFERROR(VLOOKUP($C1550,薬効分類マスタ!$A$2:$B$180,2,FALSE()),"未登録")</f>
        <v>自律神経剤</v>
      </c>
      <c r="E1550" s="16" t="s">
        <v>3728</v>
      </c>
      <c r="F1550" s="16" t="s">
        <v>257</v>
      </c>
      <c r="G1550" s="16" t="s">
        <v>3729</v>
      </c>
      <c r="I1550" s="0" t="n">
        <v>10.8</v>
      </c>
      <c r="K1550" s="0" t="str">
        <f aca="false">IFERROR(IF(VLOOKUP($C1550,薬効分類マスタ!$A$2:$E$180,5,FALSE())=0,"",VLOOKUP($C1550,薬効分類マスタ!$A$2:$E$180,5,FALSE())),"")</f>
        <v/>
      </c>
      <c r="L1550" s="17"/>
      <c r="M1550" s="0" t="str">
        <f aca="false">IF($K1550="","",IF($L1550&lt;&gt;"",$L1550,VLOOKUP($C1550,薬効分類マスタ!$A$2:$F$180,6,FALSE())))</f>
        <v/>
      </c>
      <c r="N1550" s="0" t="str">
        <f aca="false">ASC(G1550)</f>
        <v>ｼﾞｽﾁｸﾞﾐﾝ臭化物錠</v>
      </c>
      <c r="O1550" s="0" t="str">
        <f aca="false">ASC(E1550)</f>
        <v>ｼﾞｽﾁｸﾞﾐﾝ臭化物</v>
      </c>
      <c r="P1550" s="16" t="n">
        <f aca="false">N(P1549)+IF($C1550=検索!$B$49,1,0)</f>
        <v>0</v>
      </c>
    </row>
    <row r="1551" customFormat="false" ht="15" hidden="false" customHeight="false" outlineLevel="0" collapsed="false">
      <c r="A1551" s="16" t="s">
        <v>221</v>
      </c>
      <c r="B1551" s="0" t="s">
        <v>3730</v>
      </c>
      <c r="C1551" s="0" t="n">
        <v>123</v>
      </c>
      <c r="D1551" s="0" t="str">
        <f aca="false">IFERROR(VLOOKUP($C1551,薬効分類マスタ!$A$2:$B$180,2,FALSE()),"未登録")</f>
        <v>自律神経剤</v>
      </c>
      <c r="E1551" s="16" t="s">
        <v>3728</v>
      </c>
      <c r="F1551" s="16" t="s">
        <v>257</v>
      </c>
      <c r="G1551" s="16" t="s">
        <v>3731</v>
      </c>
      <c r="H1551" s="16" t="s">
        <v>3732</v>
      </c>
      <c r="I1551" s="0" t="n">
        <v>11.3</v>
      </c>
      <c r="K1551" s="0" t="str">
        <f aca="false">IFERROR(IF(VLOOKUP($C1551,薬効分類マスタ!$A$2:$E$180,5,FALSE())=0,"",VLOOKUP($C1551,薬効分類マスタ!$A$2:$E$180,5,FALSE())),"")</f>
        <v/>
      </c>
      <c r="L1551" s="17"/>
      <c r="M1551" s="0" t="str">
        <f aca="false">IF($K1551="","",IF($L1551&lt;&gt;"",$L1551,VLOOKUP($C1551,薬効分類マスタ!$A$2:$F$180,6,FALSE())))</f>
        <v/>
      </c>
      <c r="N1551" s="0" t="str">
        <f aca="false">ASC(G1551)</f>
        <v>ｳﾌﾞﾚﾁﾄﾞ錠5mg</v>
      </c>
      <c r="O1551" s="0" t="str">
        <f aca="false">ASC(E1551)</f>
        <v>ｼﾞｽﾁｸﾞﾐﾝ臭化物</v>
      </c>
      <c r="P1551" s="16" t="n">
        <f aca="false">N(P1550)+IF($C1551=検索!$B$49,1,0)</f>
        <v>0</v>
      </c>
    </row>
    <row r="1552" customFormat="false" ht="15" hidden="false" customHeight="false" outlineLevel="0" collapsed="false">
      <c r="A1552" s="16" t="s">
        <v>221</v>
      </c>
      <c r="B1552" s="0" t="s">
        <v>3733</v>
      </c>
      <c r="C1552" s="0" t="n">
        <v>123</v>
      </c>
      <c r="D1552" s="0" t="str">
        <f aca="false">IFERROR(VLOOKUP($C1552,薬効分類マスタ!$A$2:$B$180,2,FALSE()),"未登録")</f>
        <v>自律神経剤</v>
      </c>
      <c r="E1552" s="16" t="s">
        <v>3734</v>
      </c>
      <c r="F1552" s="16" t="s">
        <v>681</v>
      </c>
      <c r="G1552" s="16" t="s">
        <v>3735</v>
      </c>
      <c r="H1552" s="16" t="s">
        <v>238</v>
      </c>
      <c r="I1552" s="0" t="n">
        <v>13</v>
      </c>
      <c r="K1552" s="0" t="str">
        <f aca="false">IFERROR(IF(VLOOKUP($C1552,薬効分類マスタ!$A$2:$E$180,5,FALSE())=0,"",VLOOKUP($C1552,薬効分類マスタ!$A$2:$E$180,5,FALSE())),"")</f>
        <v/>
      </c>
      <c r="L1552" s="17"/>
      <c r="M1552" s="0" t="str">
        <f aca="false">IF($K1552="","",IF($L1552&lt;&gt;"",$L1552,VLOOKUP($C1552,薬効分類マスタ!$A$2:$F$180,6,FALSE())))</f>
        <v/>
      </c>
      <c r="N1552" s="0" t="str">
        <f aca="false">ASC(G1552)</f>
        <v>ﾜｺﾞｽﾁｸﾞﾐﾝ散(0.5%)</v>
      </c>
      <c r="O1552" s="0" t="str">
        <f aca="false">ASC(E1552)</f>
        <v>ﾈｵｽﾁｸﾞﾐﾝ臭化物</v>
      </c>
      <c r="P1552" s="16" t="n">
        <f aca="false">N(P1551)+IF($C1552=検索!$B$49,1,0)</f>
        <v>0</v>
      </c>
    </row>
    <row r="1553" customFormat="false" ht="15" hidden="false" customHeight="false" outlineLevel="0" collapsed="false">
      <c r="A1553" s="16" t="s">
        <v>221</v>
      </c>
      <c r="B1553" s="0" t="s">
        <v>3736</v>
      </c>
      <c r="C1553" s="0" t="n">
        <v>123</v>
      </c>
      <c r="D1553" s="0" t="str">
        <f aca="false">IFERROR(VLOOKUP($C1553,薬効分類マスタ!$A$2:$B$180,2,FALSE()),"未登録")</f>
        <v>自律神経剤</v>
      </c>
      <c r="E1553" s="16" t="s">
        <v>3737</v>
      </c>
      <c r="F1553" s="16" t="s">
        <v>1185</v>
      </c>
      <c r="G1553" s="16" t="s">
        <v>3738</v>
      </c>
      <c r="H1553" s="16" t="s">
        <v>238</v>
      </c>
      <c r="I1553" s="0" t="n">
        <v>14</v>
      </c>
      <c r="J1553" s="16" t="s">
        <v>232</v>
      </c>
      <c r="K1553" s="0" t="str">
        <f aca="false">IFERROR(IF(VLOOKUP($C1553,薬効分類マスタ!$A$2:$E$180,5,FALSE())=0,"",VLOOKUP($C1553,薬効分類マスタ!$A$2:$E$180,5,FALSE())),"")</f>
        <v/>
      </c>
      <c r="L1553" s="17"/>
      <c r="M1553" s="0" t="str">
        <f aca="false">IF($K1553="","",IF($L1553&lt;&gt;"",$L1553,VLOOKUP($C1553,薬効分類マスタ!$A$2:$F$180,6,FALSE())))</f>
        <v/>
      </c>
      <c r="N1553" s="0" t="str">
        <f aca="false">ASC(G1553)</f>
        <v>ﾒｽﾁﾉﾝ錠60mg</v>
      </c>
      <c r="O1553" s="0" t="str">
        <f aca="false">ASC(E1553)</f>
        <v>ﾋﾟﾘﾄﾞｽﾁｸﾞﾐﾝ臭化物</v>
      </c>
      <c r="P1553" s="16" t="n">
        <f aca="false">N(P1552)+IF($C1553=検索!$B$49,1,0)</f>
        <v>0</v>
      </c>
    </row>
    <row r="1554" customFormat="false" ht="15" hidden="false" customHeight="false" outlineLevel="0" collapsed="false">
      <c r="A1554" s="16" t="s">
        <v>221</v>
      </c>
      <c r="B1554" s="0" t="s">
        <v>3739</v>
      </c>
      <c r="C1554" s="0" t="n">
        <v>124</v>
      </c>
      <c r="D1554" s="0" t="str">
        <f aca="false">IFERROR(VLOOKUP($C1554,薬効分類マスタ!$A$2:$B$180,2,FALSE()),"未登録")</f>
        <v>鎮けい剤</v>
      </c>
      <c r="E1554" s="16" t="s">
        <v>3740</v>
      </c>
      <c r="F1554" s="16" t="s">
        <v>262</v>
      </c>
      <c r="G1554" s="16" t="s">
        <v>3741</v>
      </c>
      <c r="H1554" s="16" t="s">
        <v>494</v>
      </c>
      <c r="I1554" s="0" t="n">
        <v>6.3</v>
      </c>
      <c r="K1554" s="0" t="str">
        <f aca="false">IFERROR(IF(VLOOKUP($C1554,薬効分類マスタ!$A$2:$E$180,5,FALSE())=0,"",VLOOKUP($C1554,薬効分類マスタ!$A$2:$E$180,5,FALSE())),"")</f>
        <v/>
      </c>
      <c r="L1554" s="17"/>
      <c r="M1554" s="0" t="str">
        <f aca="false">IF($K1554="","",IF($L1554&lt;&gt;"",$L1554,VLOOKUP($C1554,薬効分類マスタ!$A$2:$F$180,6,FALSE())))</f>
        <v/>
      </c>
      <c r="N1554" s="0" t="str">
        <f aca="false">ASC(G1554)</f>
        <v>ﾌﾞｽｺﾊﾟﾝ錠10mg</v>
      </c>
      <c r="O1554" s="0" t="str">
        <f aca="false">ASC(E1554)</f>
        <v>ﾌﾞﾁﾙｽｺﾎﾟﾗﾐﾝ臭化物</v>
      </c>
      <c r="P1554" s="16" t="n">
        <f aca="false">N(P1553)+IF($C1554=検索!$B$49,1,0)</f>
        <v>0</v>
      </c>
    </row>
    <row r="1555" customFormat="false" ht="15" hidden="false" customHeight="false" outlineLevel="0" collapsed="false">
      <c r="A1555" s="16" t="s">
        <v>221</v>
      </c>
      <c r="B1555" s="0" t="s">
        <v>3742</v>
      </c>
      <c r="C1555" s="0" t="n">
        <v>124</v>
      </c>
      <c r="D1555" s="0" t="str">
        <f aca="false">IFERROR(VLOOKUP($C1555,薬効分類マスタ!$A$2:$B$180,2,FALSE()),"未登録")</f>
        <v>鎮けい剤</v>
      </c>
      <c r="E1555" s="16" t="s">
        <v>3740</v>
      </c>
      <c r="F1555" s="16" t="s">
        <v>262</v>
      </c>
      <c r="G1555" s="16" t="s">
        <v>3743</v>
      </c>
      <c r="H1555" s="16" t="s">
        <v>347</v>
      </c>
      <c r="I1555" s="0" t="n">
        <v>6.6</v>
      </c>
      <c r="J1555" s="16" t="s">
        <v>239</v>
      </c>
      <c r="K1555" s="0" t="str">
        <f aca="false">IFERROR(IF(VLOOKUP($C1555,薬効分類マスタ!$A$2:$E$180,5,FALSE())=0,"",VLOOKUP($C1555,薬効分類マスタ!$A$2:$E$180,5,FALSE())),"")</f>
        <v/>
      </c>
      <c r="L1555" s="17"/>
      <c r="M1555" s="0" t="str">
        <f aca="false">IF($K1555="","",IF($L1555&lt;&gt;"",$L1555,VLOOKUP($C1555,薬効分類マスタ!$A$2:$F$180,6,FALSE())))</f>
        <v/>
      </c>
      <c r="N1555" s="0" t="str">
        <f aca="false">ASC(G1555)</f>
        <v>ﾌﾞﾁﾙｽｺﾎﾟﾗﾐﾝ臭化物錠10mg｢ﾂﾙﾊﾗ｣</v>
      </c>
      <c r="O1555" s="0" t="str">
        <f aca="false">ASC(E1555)</f>
        <v>ﾌﾞﾁﾙｽｺﾎﾟﾗﾐﾝ臭化物</v>
      </c>
      <c r="P1555" s="16" t="n">
        <f aca="false">N(P1554)+IF($C1555=検索!$B$49,1,0)</f>
        <v>0</v>
      </c>
    </row>
    <row r="1556" customFormat="false" ht="15" hidden="false" customHeight="false" outlineLevel="0" collapsed="false">
      <c r="A1556" s="16" t="s">
        <v>221</v>
      </c>
      <c r="B1556" s="0" t="s">
        <v>3744</v>
      </c>
      <c r="C1556" s="0" t="n">
        <v>124</v>
      </c>
      <c r="D1556" s="0" t="str">
        <f aca="false">IFERROR(VLOOKUP($C1556,薬効分類マスタ!$A$2:$B$180,2,FALSE()),"未登録")</f>
        <v>鎮けい剤</v>
      </c>
      <c r="E1556" s="16" t="s">
        <v>3745</v>
      </c>
      <c r="F1556" s="16" t="s">
        <v>224</v>
      </c>
      <c r="G1556" s="16" t="s">
        <v>3746</v>
      </c>
      <c r="H1556" s="16" t="s">
        <v>950</v>
      </c>
      <c r="I1556" s="0" t="n">
        <v>3525.4</v>
      </c>
      <c r="K1556" s="0" t="str">
        <f aca="false">IFERROR(IF(VLOOKUP($C1556,薬効分類マスタ!$A$2:$E$180,5,FALSE())=0,"",VLOOKUP($C1556,薬効分類マスタ!$A$2:$E$180,5,FALSE())),"")</f>
        <v/>
      </c>
      <c r="L1556" s="17"/>
      <c r="M1556" s="0" t="str">
        <f aca="false">IF($K1556="","",IF($L1556&lt;&gt;"",$L1556,VLOOKUP($C1556,薬効分類マスタ!$A$2:$F$180,6,FALSE())))</f>
        <v/>
      </c>
      <c r="N1556" s="0" t="str">
        <f aca="false">ASC(G1556)</f>
        <v>ｱﾄﾛﾋﾟﾝ硫酸塩水和物｢ﾎｴｲ｣原末</v>
      </c>
      <c r="O1556" s="0" t="str">
        <f aca="false">ASC(E1556)</f>
        <v>ｱﾄﾛﾋﾟﾝ硫酸塩水和物</v>
      </c>
      <c r="P1556" s="16" t="n">
        <f aca="false">N(P1555)+IF($C1556=検索!$B$49,1,0)</f>
        <v>0</v>
      </c>
    </row>
    <row r="1557" customFormat="false" ht="15" hidden="false" customHeight="false" outlineLevel="0" collapsed="false">
      <c r="A1557" s="16" t="s">
        <v>221</v>
      </c>
      <c r="B1557" s="0" t="s">
        <v>3747</v>
      </c>
      <c r="C1557" s="0" t="n">
        <v>124</v>
      </c>
      <c r="D1557" s="0" t="str">
        <f aca="false">IFERROR(VLOOKUP($C1557,薬効分類マスタ!$A$2:$B$180,2,FALSE()),"未登録")</f>
        <v>鎮けい剤</v>
      </c>
      <c r="E1557" s="16" t="s">
        <v>3748</v>
      </c>
      <c r="F1557" s="16" t="s">
        <v>224</v>
      </c>
      <c r="G1557" s="16" t="s">
        <v>3748</v>
      </c>
      <c r="I1557" s="0" t="n">
        <v>41.8</v>
      </c>
      <c r="K1557" s="0" t="str">
        <f aca="false">IFERROR(IF(VLOOKUP($C1557,薬効分類マスタ!$A$2:$E$180,5,FALSE())=0,"",VLOOKUP($C1557,薬効分類マスタ!$A$2:$E$180,5,FALSE())),"")</f>
        <v/>
      </c>
      <c r="L1557" s="17"/>
      <c r="M1557" s="0" t="str">
        <f aca="false">IF($K1557="","",IF($L1557&lt;&gt;"",$L1557,VLOOKUP($C1557,薬効分類マスタ!$A$2:$F$180,6,FALSE())))</f>
        <v/>
      </c>
      <c r="N1557" s="0" t="str">
        <f aca="false">ASC(G1557)</f>
        <v>ﾊﾟﾊﾟﾍﾞﾘﾝ塩酸塩</v>
      </c>
      <c r="O1557" s="0" t="str">
        <f aca="false">ASC(E1557)</f>
        <v>ﾊﾟﾊﾟﾍﾞﾘﾝ塩酸塩</v>
      </c>
      <c r="P1557" s="16" t="n">
        <f aca="false">N(P1556)+IF($C1557=検索!$B$49,1,0)</f>
        <v>0</v>
      </c>
    </row>
    <row r="1558" customFormat="false" ht="15" hidden="false" customHeight="false" outlineLevel="0" collapsed="false">
      <c r="A1558" s="16" t="s">
        <v>221</v>
      </c>
      <c r="B1558" s="0" t="s">
        <v>3749</v>
      </c>
      <c r="C1558" s="0" t="n">
        <v>124</v>
      </c>
      <c r="D1558" s="0" t="str">
        <f aca="false">IFERROR(VLOOKUP($C1558,薬効分類マスタ!$A$2:$B$180,2,FALSE()),"未登録")</f>
        <v>鎮けい剤</v>
      </c>
      <c r="E1558" s="16" t="s">
        <v>3750</v>
      </c>
      <c r="F1558" s="16" t="s">
        <v>411</v>
      </c>
      <c r="G1558" s="16" t="s">
        <v>3751</v>
      </c>
      <c r="H1558" s="16" t="s">
        <v>3217</v>
      </c>
      <c r="I1558" s="0" t="n">
        <v>9.6</v>
      </c>
      <c r="K1558" s="0" t="str">
        <f aca="false">IFERROR(IF(VLOOKUP($C1558,薬効分類マスタ!$A$2:$E$180,5,FALSE())=0,"",VLOOKUP($C1558,薬効分類マスタ!$A$2:$E$180,5,FALSE())),"")</f>
        <v/>
      </c>
      <c r="L1558" s="17"/>
      <c r="M1558" s="0" t="str">
        <f aca="false">IF($K1558="","",IF($L1558&lt;&gt;"",$L1558,VLOOKUP($C1558,薬効分類マスタ!$A$2:$F$180,6,FALSE())))</f>
        <v/>
      </c>
      <c r="N1558" s="0" t="str">
        <f aca="false">ASC(G1558)</f>
        <v>ﾀﾞｸﾁﾙ錠50mg</v>
      </c>
      <c r="O1558" s="0" t="str">
        <f aca="false">ASC(E1558)</f>
        <v>ﾋﾟﾍﾟﾘﾄﾞﾚｰﾄ塩酸塩</v>
      </c>
      <c r="P1558" s="16" t="n">
        <f aca="false">N(P1557)+IF($C1558=検索!$B$49,1,0)</f>
        <v>0</v>
      </c>
    </row>
    <row r="1559" customFormat="false" ht="15" hidden="false" customHeight="false" outlineLevel="0" collapsed="false">
      <c r="A1559" s="16" t="s">
        <v>221</v>
      </c>
      <c r="B1559" s="0" t="s">
        <v>3752</v>
      </c>
      <c r="C1559" s="0" t="n">
        <v>124</v>
      </c>
      <c r="D1559" s="0" t="str">
        <f aca="false">IFERROR(VLOOKUP($C1559,薬効分類マスタ!$A$2:$B$180,2,FALSE()),"未登録")</f>
        <v>鎮けい剤</v>
      </c>
      <c r="E1559" s="16" t="s">
        <v>3753</v>
      </c>
      <c r="F1559" s="16" t="s">
        <v>465</v>
      </c>
      <c r="G1559" s="16" t="s">
        <v>3754</v>
      </c>
      <c r="H1559" s="16" t="s">
        <v>385</v>
      </c>
      <c r="I1559" s="0" t="n">
        <v>6.3</v>
      </c>
      <c r="J1559" s="16" t="s">
        <v>239</v>
      </c>
      <c r="K1559" s="0" t="str">
        <f aca="false">IFERROR(IF(VLOOKUP($C1559,薬効分類マスタ!$A$2:$E$180,5,FALSE())=0,"",VLOOKUP($C1559,薬効分類マスタ!$A$2:$E$180,5,FALSE())),"")</f>
        <v/>
      </c>
      <c r="L1559" s="17"/>
      <c r="M1559" s="0" t="str">
        <f aca="false">IF($K1559="","",IF($L1559&lt;&gt;"",$L1559,VLOOKUP($C1559,薬効分類マスタ!$A$2:$F$180,6,FALSE())))</f>
        <v/>
      </c>
      <c r="N1559" s="0" t="str">
        <f aca="false">ASC(G1559)</f>
        <v>ﾁﾒﾋﾟｼﾞｳﾑ臭化物錠30mg｢ｻﾜｲ｣</v>
      </c>
      <c r="O1559" s="0" t="str">
        <f aca="false">ASC(E1559)</f>
        <v>ﾁﾒﾋﾟｼﾞｳﾑ臭化物水和物</v>
      </c>
      <c r="P1559" s="16" t="n">
        <f aca="false">N(P1558)+IF($C1559=検索!$B$49,1,0)</f>
        <v>0</v>
      </c>
    </row>
    <row r="1560" customFormat="false" ht="15" hidden="false" customHeight="false" outlineLevel="0" collapsed="false">
      <c r="A1560" s="16" t="s">
        <v>221</v>
      </c>
      <c r="B1560" s="0" t="s">
        <v>3755</v>
      </c>
      <c r="C1560" s="0" t="n">
        <v>124</v>
      </c>
      <c r="D1560" s="0" t="str">
        <f aca="false">IFERROR(VLOOKUP($C1560,薬効分類マスタ!$A$2:$B$180,2,FALSE()),"未登録")</f>
        <v>鎮けい剤</v>
      </c>
      <c r="E1560" s="16" t="s">
        <v>3753</v>
      </c>
      <c r="F1560" s="16" t="s">
        <v>2786</v>
      </c>
      <c r="G1560" s="16" t="s">
        <v>3756</v>
      </c>
      <c r="H1560" s="16" t="s">
        <v>1165</v>
      </c>
      <c r="I1560" s="0" t="n">
        <v>7.8</v>
      </c>
      <c r="J1560" s="16" t="s">
        <v>232</v>
      </c>
      <c r="K1560" s="0" t="str">
        <f aca="false">IFERROR(IF(VLOOKUP($C1560,薬効分類マスタ!$A$2:$E$180,5,FALSE())=0,"",VLOOKUP($C1560,薬効分類マスタ!$A$2:$E$180,5,FALSE())),"")</f>
        <v/>
      </c>
      <c r="L1560" s="17"/>
      <c r="M1560" s="0" t="str">
        <f aca="false">IF($K1560="","",IF($L1560&lt;&gt;"",$L1560,VLOOKUP($C1560,薬効分類マスタ!$A$2:$F$180,6,FALSE())))</f>
        <v/>
      </c>
      <c r="N1560" s="0" t="str">
        <f aca="false">ASC(G1560)</f>
        <v>ｾｽﾃﾞﾝｶﾌﾟｾﾙ30mg</v>
      </c>
      <c r="O1560" s="0" t="str">
        <f aca="false">ASC(E1560)</f>
        <v>ﾁﾒﾋﾟｼﾞｳﾑ臭化物水和物</v>
      </c>
      <c r="P1560" s="16" t="n">
        <f aca="false">N(P1559)+IF($C1560=検索!$B$49,1,0)</f>
        <v>0</v>
      </c>
    </row>
    <row r="1561" customFormat="false" ht="15" hidden="false" customHeight="false" outlineLevel="0" collapsed="false">
      <c r="A1561" s="16" t="s">
        <v>221</v>
      </c>
      <c r="B1561" s="0" t="s">
        <v>3757</v>
      </c>
      <c r="C1561" s="0" t="n">
        <v>124</v>
      </c>
      <c r="D1561" s="0" t="str">
        <f aca="false">IFERROR(VLOOKUP($C1561,薬効分類マスタ!$A$2:$B$180,2,FALSE()),"未登録")</f>
        <v>鎮けい剤</v>
      </c>
      <c r="E1561" s="16" t="s">
        <v>3758</v>
      </c>
      <c r="F1561" s="16" t="s">
        <v>257</v>
      </c>
      <c r="G1561" s="16" t="s">
        <v>3759</v>
      </c>
      <c r="I1561" s="0" t="n">
        <v>10.8</v>
      </c>
      <c r="K1561" s="0" t="str">
        <f aca="false">IFERROR(IF(VLOOKUP($C1561,薬効分類マスタ!$A$2:$E$180,5,FALSE())=0,"",VLOOKUP($C1561,薬効分類マスタ!$A$2:$E$180,5,FALSE())),"")</f>
        <v/>
      </c>
      <c r="L1561" s="17"/>
      <c r="M1561" s="0" t="str">
        <f aca="false">IF($K1561="","",IF($L1561&lt;&gt;"",$L1561,VLOOKUP($C1561,薬効分類マスタ!$A$2:$F$180,6,FALSE())))</f>
        <v/>
      </c>
      <c r="N1561" s="0" t="str">
        <f aca="false">ASC(G1561)</f>
        <v>ﾊﾞｸﾛﾌｪﾝ錠</v>
      </c>
      <c r="O1561" s="0" t="str">
        <f aca="false">ASC(E1561)</f>
        <v>ﾊﾞｸﾛﾌｪﾝ</v>
      </c>
      <c r="P1561" s="16" t="n">
        <f aca="false">N(P1560)+IF($C1561=検索!$B$49,1,0)</f>
        <v>0</v>
      </c>
    </row>
    <row r="1562" customFormat="false" ht="15" hidden="false" customHeight="false" outlineLevel="0" collapsed="false">
      <c r="A1562" s="16" t="s">
        <v>221</v>
      </c>
      <c r="B1562" s="0" t="s">
        <v>3760</v>
      </c>
      <c r="C1562" s="0" t="n">
        <v>124</v>
      </c>
      <c r="D1562" s="0" t="str">
        <f aca="false">IFERROR(VLOOKUP($C1562,薬効分類マスタ!$A$2:$B$180,2,FALSE()),"未登録")</f>
        <v>鎮けい剤</v>
      </c>
      <c r="E1562" s="16" t="s">
        <v>3758</v>
      </c>
      <c r="F1562" s="16" t="s">
        <v>262</v>
      </c>
      <c r="G1562" s="16" t="s">
        <v>3759</v>
      </c>
      <c r="I1562" s="0" t="n">
        <v>14.4</v>
      </c>
      <c r="K1562" s="0" t="str">
        <f aca="false">IFERROR(IF(VLOOKUP($C1562,薬効分類マスタ!$A$2:$E$180,5,FALSE())=0,"",VLOOKUP($C1562,薬効分類マスタ!$A$2:$E$180,5,FALSE())),"")</f>
        <v/>
      </c>
      <c r="L1562" s="17"/>
      <c r="M1562" s="0" t="str">
        <f aca="false">IF($K1562="","",IF($L1562&lt;&gt;"",$L1562,VLOOKUP($C1562,薬効分類マスタ!$A$2:$F$180,6,FALSE())))</f>
        <v/>
      </c>
      <c r="N1562" s="0" t="str">
        <f aca="false">ASC(G1562)</f>
        <v>ﾊﾞｸﾛﾌｪﾝ錠</v>
      </c>
      <c r="O1562" s="0" t="str">
        <f aca="false">ASC(E1562)</f>
        <v>ﾊﾞｸﾛﾌｪﾝ</v>
      </c>
      <c r="P1562" s="16" t="n">
        <f aca="false">N(P1561)+IF($C1562=検索!$B$49,1,0)</f>
        <v>0</v>
      </c>
    </row>
    <row r="1563" customFormat="false" ht="15" hidden="false" customHeight="false" outlineLevel="0" collapsed="false">
      <c r="A1563" s="16" t="s">
        <v>221</v>
      </c>
      <c r="B1563" s="0" t="s">
        <v>3761</v>
      </c>
      <c r="C1563" s="0" t="n">
        <v>124</v>
      </c>
      <c r="D1563" s="0" t="str">
        <f aca="false">IFERROR(VLOOKUP($C1563,薬効分類マスタ!$A$2:$B$180,2,FALSE()),"未登録")</f>
        <v>鎮けい剤</v>
      </c>
      <c r="E1563" s="16" t="s">
        <v>3762</v>
      </c>
      <c r="F1563" s="16" t="s">
        <v>1172</v>
      </c>
      <c r="G1563" s="16" t="s">
        <v>3763</v>
      </c>
      <c r="H1563" s="16" t="s">
        <v>283</v>
      </c>
      <c r="I1563" s="0" t="n">
        <v>6.3</v>
      </c>
      <c r="J1563" s="16" t="s">
        <v>232</v>
      </c>
      <c r="K1563" s="0" t="str">
        <f aca="false">IFERROR(IF(VLOOKUP($C1563,薬効分類マスタ!$A$2:$E$180,5,FALSE())=0,"",VLOOKUP($C1563,薬効分類マスタ!$A$2:$E$180,5,FALSE())),"")</f>
        <v/>
      </c>
      <c r="L1563" s="17"/>
      <c r="M1563" s="0" t="str">
        <f aca="false">IF($K1563="","",IF($L1563&lt;&gt;"",$L1563,VLOOKUP($C1563,薬効分類マスタ!$A$2:$F$180,6,FALSE())))</f>
        <v/>
      </c>
      <c r="N1563" s="0" t="str">
        <f aca="false">ASC(G1563)</f>
        <v>ｺｽﾊﾟﾉﾝ錠40mg</v>
      </c>
      <c r="O1563" s="0" t="str">
        <f aca="false">ASC(E1563)</f>
        <v>ﾌﾛﾌﾟﾛﾋﾟｵﾝ</v>
      </c>
      <c r="P1563" s="16" t="n">
        <f aca="false">N(P1562)+IF($C1563=検索!$B$49,1,0)</f>
        <v>0</v>
      </c>
    </row>
    <row r="1564" customFormat="false" ht="15" hidden="false" customHeight="false" outlineLevel="0" collapsed="false">
      <c r="A1564" s="16" t="s">
        <v>221</v>
      </c>
      <c r="B1564" s="0" t="s">
        <v>3764</v>
      </c>
      <c r="C1564" s="0" t="n">
        <v>124</v>
      </c>
      <c r="D1564" s="0" t="str">
        <f aca="false">IFERROR(VLOOKUP($C1564,薬効分類マスタ!$A$2:$B$180,2,FALSE()),"未登録")</f>
        <v>鎮けい剤</v>
      </c>
      <c r="E1564" s="16" t="s">
        <v>3762</v>
      </c>
      <c r="F1564" s="16" t="s">
        <v>1205</v>
      </c>
      <c r="G1564" s="16" t="s">
        <v>3765</v>
      </c>
      <c r="H1564" s="16" t="s">
        <v>283</v>
      </c>
      <c r="I1564" s="0" t="n">
        <v>6.3</v>
      </c>
      <c r="J1564" s="16" t="s">
        <v>232</v>
      </c>
      <c r="K1564" s="0" t="str">
        <f aca="false">IFERROR(IF(VLOOKUP($C1564,薬効分類マスタ!$A$2:$E$180,5,FALSE())=0,"",VLOOKUP($C1564,薬効分類マスタ!$A$2:$E$180,5,FALSE())),"")</f>
        <v/>
      </c>
      <c r="L1564" s="17"/>
      <c r="M1564" s="0" t="str">
        <f aca="false">IF($K1564="","",IF($L1564&lt;&gt;"",$L1564,VLOOKUP($C1564,薬効分類マスタ!$A$2:$F$180,6,FALSE())))</f>
        <v/>
      </c>
      <c r="N1564" s="0" t="str">
        <f aca="false">ASC(G1564)</f>
        <v>ｺｽﾊﾟﾉﾝ錠80mg</v>
      </c>
      <c r="O1564" s="0" t="str">
        <f aca="false">ASC(E1564)</f>
        <v>ﾌﾛﾌﾟﾛﾋﾟｵﾝ</v>
      </c>
      <c r="P1564" s="16" t="n">
        <f aca="false">N(P1563)+IF($C1564=検索!$B$49,1,0)</f>
        <v>0</v>
      </c>
    </row>
    <row r="1565" customFormat="false" ht="15" hidden="false" customHeight="false" outlineLevel="0" collapsed="false">
      <c r="A1565" s="16" t="s">
        <v>221</v>
      </c>
      <c r="B1565" s="0" t="s">
        <v>3766</v>
      </c>
      <c r="C1565" s="0" t="n">
        <v>124</v>
      </c>
      <c r="D1565" s="0" t="str">
        <f aca="false">IFERROR(VLOOKUP($C1565,薬効分類マスタ!$A$2:$B$180,2,FALSE()),"未登録")</f>
        <v>鎮けい剤</v>
      </c>
      <c r="E1565" s="16" t="s">
        <v>3762</v>
      </c>
      <c r="F1565" s="16" t="s">
        <v>2638</v>
      </c>
      <c r="G1565" s="16" t="s">
        <v>3767</v>
      </c>
      <c r="H1565" s="16" t="s">
        <v>283</v>
      </c>
      <c r="I1565" s="0" t="n">
        <v>9.8</v>
      </c>
      <c r="J1565" s="16" t="s">
        <v>232</v>
      </c>
      <c r="K1565" s="0" t="str">
        <f aca="false">IFERROR(IF(VLOOKUP($C1565,薬効分類マスタ!$A$2:$E$180,5,FALSE())=0,"",VLOOKUP($C1565,薬効分類マスタ!$A$2:$E$180,5,FALSE())),"")</f>
        <v/>
      </c>
      <c r="L1565" s="17"/>
      <c r="M1565" s="0" t="str">
        <f aca="false">IF($K1565="","",IF($L1565&lt;&gt;"",$L1565,VLOOKUP($C1565,薬効分類マスタ!$A$2:$F$180,6,FALSE())))</f>
        <v/>
      </c>
      <c r="N1565" s="0" t="str">
        <f aca="false">ASC(G1565)</f>
        <v>ｺｽﾊﾟﾉﾝｶﾌﾟｾﾙ40mg</v>
      </c>
      <c r="O1565" s="0" t="str">
        <f aca="false">ASC(E1565)</f>
        <v>ﾌﾛﾌﾟﾛﾋﾟｵﾝ</v>
      </c>
      <c r="P1565" s="16" t="n">
        <f aca="false">N(P1564)+IF($C1565=検索!$B$49,1,0)</f>
        <v>0</v>
      </c>
    </row>
    <row r="1566" customFormat="false" ht="15" hidden="false" customHeight="false" outlineLevel="0" collapsed="false">
      <c r="A1566" s="16" t="s">
        <v>221</v>
      </c>
      <c r="B1566" s="0" t="s">
        <v>3768</v>
      </c>
      <c r="C1566" s="0" t="n">
        <v>124</v>
      </c>
      <c r="D1566" s="0" t="str">
        <f aca="false">IFERROR(VLOOKUP($C1566,薬効分類マスタ!$A$2:$B$180,2,FALSE()),"未登録")</f>
        <v>鎮けい剤</v>
      </c>
      <c r="E1566" s="16" t="s">
        <v>3769</v>
      </c>
      <c r="F1566" s="16" t="s">
        <v>445</v>
      </c>
      <c r="G1566" s="16" t="s">
        <v>3770</v>
      </c>
      <c r="H1566" s="16" t="s">
        <v>1165</v>
      </c>
      <c r="I1566" s="0" t="n">
        <v>8.8</v>
      </c>
      <c r="J1566" s="16" t="s">
        <v>232</v>
      </c>
      <c r="K1566" s="0" t="str">
        <f aca="false">IFERROR(IF(VLOOKUP($C1566,薬効分類マスタ!$A$2:$E$180,5,FALSE())=0,"",VLOOKUP($C1566,薬効分類マスタ!$A$2:$E$180,5,FALSE())),"")</f>
        <v/>
      </c>
      <c r="L1566" s="17"/>
      <c r="M1566" s="0" t="str">
        <f aca="false">IF($K1566="","",IF($L1566&lt;&gt;"",$L1566,VLOOKUP($C1566,薬効分類マスタ!$A$2:$F$180,6,FALSE())))</f>
        <v/>
      </c>
      <c r="N1566" s="0" t="str">
        <f aca="false">ASC(G1566)</f>
        <v>ｱﾛﾌﾄ錠20mg</v>
      </c>
      <c r="O1566" s="0" t="str">
        <f aca="false">ASC(E1566)</f>
        <v>ｱﾌﾛｸｱﾛﾝ</v>
      </c>
      <c r="P1566" s="16" t="n">
        <f aca="false">N(P1565)+IF($C1566=検索!$B$49,1,0)</f>
        <v>0</v>
      </c>
    </row>
    <row r="1567" customFormat="false" ht="15" hidden="false" customHeight="false" outlineLevel="0" collapsed="false">
      <c r="A1567" s="16" t="s">
        <v>221</v>
      </c>
      <c r="B1567" s="0" t="s">
        <v>3771</v>
      </c>
      <c r="C1567" s="0" t="n">
        <v>124</v>
      </c>
      <c r="D1567" s="0" t="str">
        <f aca="false">IFERROR(VLOOKUP($C1567,薬効分類マスタ!$A$2:$B$180,2,FALSE()),"未登録")</f>
        <v>鎮けい剤</v>
      </c>
      <c r="E1567" s="16" t="s">
        <v>3772</v>
      </c>
      <c r="F1567" s="16" t="s">
        <v>307</v>
      </c>
      <c r="G1567" s="16" t="s">
        <v>3773</v>
      </c>
      <c r="H1567" s="16" t="s">
        <v>283</v>
      </c>
      <c r="I1567" s="0" t="n">
        <v>24.7</v>
      </c>
      <c r="J1567" s="16" t="s">
        <v>232</v>
      </c>
      <c r="K1567" s="0" t="str">
        <f aca="false">IFERROR(IF(VLOOKUP($C1567,薬効分類マスタ!$A$2:$E$180,5,FALSE())=0,"",VLOOKUP($C1567,薬効分類マスタ!$A$2:$E$180,5,FALSE())),"")</f>
        <v/>
      </c>
      <c r="L1567" s="17"/>
      <c r="M1567" s="0" t="str">
        <f aca="false">IF($K1567="","",IF($L1567&lt;&gt;"",$L1567,VLOOKUP($C1567,薬効分類マスタ!$A$2:$F$180,6,FALSE())))</f>
        <v/>
      </c>
      <c r="N1567" s="0" t="str">
        <f aca="false">ASC(G1567)</f>
        <v>ﾐｵﾅｰﾙ顆粒10%</v>
      </c>
      <c r="O1567" s="0" t="str">
        <f aca="false">ASC(E1567)</f>
        <v>ｴﾍﾟﾘｿﾞﾝ塩酸塩</v>
      </c>
      <c r="P1567" s="16" t="n">
        <f aca="false">N(P1566)+IF($C1567=検索!$B$49,1,0)</f>
        <v>0</v>
      </c>
    </row>
    <row r="1568" customFormat="false" ht="15" hidden="false" customHeight="false" outlineLevel="0" collapsed="false">
      <c r="A1568" s="16" t="s">
        <v>221</v>
      </c>
      <c r="B1568" s="0" t="s">
        <v>3774</v>
      </c>
      <c r="C1568" s="0" t="n">
        <v>124</v>
      </c>
      <c r="D1568" s="0" t="str">
        <f aca="false">IFERROR(VLOOKUP($C1568,薬効分類マスタ!$A$2:$B$180,2,FALSE()),"未登録")</f>
        <v>鎮けい剤</v>
      </c>
      <c r="E1568" s="16" t="s">
        <v>3772</v>
      </c>
      <c r="F1568" s="16" t="s">
        <v>411</v>
      </c>
      <c r="G1568" s="16" t="s">
        <v>3775</v>
      </c>
      <c r="I1568" s="0" t="n">
        <v>6.3</v>
      </c>
      <c r="J1568" s="16" t="s">
        <v>239</v>
      </c>
      <c r="K1568" s="0" t="str">
        <f aca="false">IFERROR(IF(VLOOKUP($C1568,薬効分類マスタ!$A$2:$E$180,5,FALSE())=0,"",VLOOKUP($C1568,薬効分類マスタ!$A$2:$E$180,5,FALSE())),"")</f>
        <v/>
      </c>
      <c r="L1568" s="17"/>
      <c r="M1568" s="0" t="str">
        <f aca="false">IF($K1568="","",IF($L1568&lt;&gt;"",$L1568,VLOOKUP($C1568,薬効分類マスタ!$A$2:$F$180,6,FALSE())))</f>
        <v/>
      </c>
      <c r="N1568" s="0" t="str">
        <f aca="false">ASC(G1568)</f>
        <v>ｴﾍﾟﾘｿﾞﾝ塩酸塩50mg錠</v>
      </c>
      <c r="O1568" s="0" t="str">
        <f aca="false">ASC(E1568)</f>
        <v>ｴﾍﾟﾘｿﾞﾝ塩酸塩</v>
      </c>
      <c r="P1568" s="16" t="n">
        <f aca="false">N(P1567)+IF($C1568=検索!$B$49,1,0)</f>
        <v>0</v>
      </c>
    </row>
    <row r="1569" customFormat="false" ht="15" hidden="false" customHeight="false" outlineLevel="0" collapsed="false">
      <c r="A1569" s="16" t="s">
        <v>221</v>
      </c>
      <c r="B1569" s="0" t="s">
        <v>3776</v>
      </c>
      <c r="C1569" s="0" t="n">
        <v>124</v>
      </c>
      <c r="D1569" s="0" t="str">
        <f aca="false">IFERROR(VLOOKUP($C1569,薬効分類マスタ!$A$2:$B$180,2,FALSE()),"未登録")</f>
        <v>鎮けい剤</v>
      </c>
      <c r="E1569" s="16" t="s">
        <v>3772</v>
      </c>
      <c r="F1569" s="16" t="s">
        <v>411</v>
      </c>
      <c r="G1569" s="16" t="s">
        <v>3777</v>
      </c>
      <c r="H1569" s="16" t="s">
        <v>283</v>
      </c>
      <c r="I1569" s="0" t="n">
        <v>7.7</v>
      </c>
      <c r="J1569" s="16" t="s">
        <v>232</v>
      </c>
      <c r="K1569" s="0" t="str">
        <f aca="false">IFERROR(IF(VLOOKUP($C1569,薬効分類マスタ!$A$2:$E$180,5,FALSE())=0,"",VLOOKUP($C1569,薬効分類マスタ!$A$2:$E$180,5,FALSE())),"")</f>
        <v/>
      </c>
      <c r="L1569" s="17"/>
      <c r="M1569" s="0" t="str">
        <f aca="false">IF($K1569="","",IF($L1569&lt;&gt;"",$L1569,VLOOKUP($C1569,薬効分類マスタ!$A$2:$F$180,6,FALSE())))</f>
        <v/>
      </c>
      <c r="N1569" s="0" t="str">
        <f aca="false">ASC(G1569)</f>
        <v>ﾐｵﾅｰﾙ錠50mg</v>
      </c>
      <c r="O1569" s="0" t="str">
        <f aca="false">ASC(E1569)</f>
        <v>ｴﾍﾟﾘｿﾞﾝ塩酸塩</v>
      </c>
      <c r="P1569" s="16" t="n">
        <f aca="false">N(P1568)+IF($C1569=検索!$B$49,1,0)</f>
        <v>0</v>
      </c>
    </row>
    <row r="1570" customFormat="false" ht="15" hidden="false" customHeight="false" outlineLevel="0" collapsed="false">
      <c r="A1570" s="16" t="s">
        <v>221</v>
      </c>
      <c r="B1570" s="0" t="s">
        <v>3778</v>
      </c>
      <c r="C1570" s="0" t="n">
        <v>124</v>
      </c>
      <c r="D1570" s="0" t="str">
        <f aca="false">IFERROR(VLOOKUP($C1570,薬効分類マスタ!$A$2:$B$180,2,FALSE()),"未登録")</f>
        <v>鎮けい剤</v>
      </c>
      <c r="E1570" s="16" t="s">
        <v>3779</v>
      </c>
      <c r="F1570" s="16" t="s">
        <v>1717</v>
      </c>
      <c r="G1570" s="16" t="s">
        <v>3780</v>
      </c>
      <c r="H1570" s="16" t="s">
        <v>658</v>
      </c>
      <c r="I1570" s="0" t="n">
        <v>17.7</v>
      </c>
      <c r="J1570" s="16" t="s">
        <v>232</v>
      </c>
      <c r="K1570" s="0" t="str">
        <f aca="false">IFERROR(IF(VLOOKUP($C1570,薬効分類マスタ!$A$2:$E$180,5,FALSE())=0,"",VLOOKUP($C1570,薬効分類マスタ!$A$2:$E$180,5,FALSE())),"")</f>
        <v/>
      </c>
      <c r="L1570" s="17"/>
      <c r="M1570" s="0" t="str">
        <f aca="false">IF($K1570="","",IF($L1570&lt;&gt;"",$L1570,VLOOKUP($C1570,薬効分類マスタ!$A$2:$F$180,6,FALSE())))</f>
        <v/>
      </c>
      <c r="N1570" s="0" t="str">
        <f aca="false">ASC(G1570)</f>
        <v>ﾃﾙﾈﾘﾝ顆粒0.2%</v>
      </c>
      <c r="O1570" s="0" t="str">
        <f aca="false">ASC(E1570)</f>
        <v>ﾁｻﾞﾆｼﾞﾝ塩酸塩</v>
      </c>
      <c r="P1570" s="16" t="n">
        <f aca="false">N(P1569)+IF($C1570=検索!$B$49,1,0)</f>
        <v>0</v>
      </c>
    </row>
    <row r="1571" customFormat="false" ht="15" hidden="false" customHeight="false" outlineLevel="0" collapsed="false">
      <c r="A1571" s="16" t="s">
        <v>221</v>
      </c>
      <c r="B1571" s="0" t="s">
        <v>3781</v>
      </c>
      <c r="C1571" s="0" t="n">
        <v>124</v>
      </c>
      <c r="D1571" s="0" t="str">
        <f aca="false">IFERROR(VLOOKUP($C1571,薬効分類マスタ!$A$2:$B$180,2,FALSE()),"未登録")</f>
        <v>鎮けい剤</v>
      </c>
      <c r="E1571" s="16" t="s">
        <v>3779</v>
      </c>
      <c r="F1571" s="16" t="s">
        <v>234</v>
      </c>
      <c r="G1571" s="16" t="s">
        <v>3782</v>
      </c>
      <c r="I1571" s="0" t="n">
        <v>6.3</v>
      </c>
      <c r="J1571" s="16" t="s">
        <v>239</v>
      </c>
      <c r="K1571" s="0" t="str">
        <f aca="false">IFERROR(IF(VLOOKUP($C1571,薬効分類マスタ!$A$2:$E$180,5,FALSE())=0,"",VLOOKUP($C1571,薬効分類マスタ!$A$2:$E$180,5,FALSE())),"")</f>
        <v/>
      </c>
      <c r="L1571" s="17"/>
      <c r="M1571" s="0" t="str">
        <f aca="false">IF($K1571="","",IF($L1571&lt;&gt;"",$L1571,VLOOKUP($C1571,薬効分類マスタ!$A$2:$F$180,6,FALSE())))</f>
        <v/>
      </c>
      <c r="N1571" s="0" t="str">
        <f aca="false">ASC(G1571)</f>
        <v>ﾁｻﾞﾆｼﾞﾝ塩酸塩1mg錠</v>
      </c>
      <c r="O1571" s="0" t="str">
        <f aca="false">ASC(E1571)</f>
        <v>ﾁｻﾞﾆｼﾞﾝ塩酸塩</v>
      </c>
      <c r="P1571" s="16" t="n">
        <f aca="false">N(P1570)+IF($C1571=検索!$B$49,1,0)</f>
        <v>0</v>
      </c>
    </row>
    <row r="1572" customFormat="false" ht="15" hidden="false" customHeight="false" outlineLevel="0" collapsed="false">
      <c r="A1572" s="16" t="s">
        <v>221</v>
      </c>
      <c r="B1572" s="0" t="s">
        <v>3783</v>
      </c>
      <c r="C1572" s="0" t="n">
        <v>124</v>
      </c>
      <c r="D1572" s="0" t="str">
        <f aca="false">IFERROR(VLOOKUP($C1572,薬効分類マスタ!$A$2:$B$180,2,FALSE()),"未登録")</f>
        <v>鎮けい剤</v>
      </c>
      <c r="E1572" s="16" t="s">
        <v>3779</v>
      </c>
      <c r="F1572" s="16" t="s">
        <v>234</v>
      </c>
      <c r="G1572" s="16" t="s">
        <v>3784</v>
      </c>
      <c r="H1572" s="16" t="s">
        <v>658</v>
      </c>
      <c r="I1572" s="0" t="n">
        <v>7.3</v>
      </c>
      <c r="J1572" s="16" t="s">
        <v>232</v>
      </c>
      <c r="K1572" s="0" t="str">
        <f aca="false">IFERROR(IF(VLOOKUP($C1572,薬効分類マスタ!$A$2:$E$180,5,FALSE())=0,"",VLOOKUP($C1572,薬効分類マスタ!$A$2:$E$180,5,FALSE())),"")</f>
        <v/>
      </c>
      <c r="L1572" s="17"/>
      <c r="M1572" s="0" t="str">
        <f aca="false">IF($K1572="","",IF($L1572&lt;&gt;"",$L1572,VLOOKUP($C1572,薬効分類マスタ!$A$2:$F$180,6,FALSE())))</f>
        <v/>
      </c>
      <c r="N1572" s="0" t="str">
        <f aca="false">ASC(G1572)</f>
        <v>ﾃﾙﾈﾘﾝ錠1mg</v>
      </c>
      <c r="O1572" s="0" t="str">
        <f aca="false">ASC(E1572)</f>
        <v>ﾁｻﾞﾆｼﾞﾝ塩酸塩</v>
      </c>
      <c r="P1572" s="16" t="n">
        <f aca="false">N(P1571)+IF($C1572=検索!$B$49,1,0)</f>
        <v>0</v>
      </c>
    </row>
    <row r="1573" customFormat="false" ht="15" hidden="false" customHeight="false" outlineLevel="0" collapsed="false">
      <c r="A1573" s="16" t="s">
        <v>221</v>
      </c>
      <c r="B1573" s="0" t="s">
        <v>3785</v>
      </c>
      <c r="C1573" s="0" t="n">
        <v>124</v>
      </c>
      <c r="D1573" s="0" t="str">
        <f aca="false">IFERROR(VLOOKUP($C1573,薬効分類マスタ!$A$2:$B$180,2,FALSE()),"未登録")</f>
        <v>鎮けい剤</v>
      </c>
      <c r="E1573" s="16" t="s">
        <v>3779</v>
      </c>
      <c r="F1573" s="16" t="s">
        <v>234</v>
      </c>
      <c r="G1573" s="16" t="s">
        <v>3786</v>
      </c>
      <c r="H1573" s="16" t="s">
        <v>1064</v>
      </c>
      <c r="I1573" s="0" t="n">
        <v>8.9</v>
      </c>
      <c r="J1573" s="16" t="s">
        <v>239</v>
      </c>
      <c r="K1573" s="0" t="str">
        <f aca="false">IFERROR(IF(VLOOKUP($C1573,薬効分類マスタ!$A$2:$E$180,5,FALSE())=0,"",VLOOKUP($C1573,薬効分類マスタ!$A$2:$E$180,5,FALSE())),"")</f>
        <v/>
      </c>
      <c r="L1573" s="17"/>
      <c r="M1573" s="0" t="str">
        <f aca="false">IF($K1573="","",IF($L1573&lt;&gt;"",$L1573,VLOOKUP($C1573,薬効分類マスタ!$A$2:$F$180,6,FALSE())))</f>
        <v/>
      </c>
      <c r="N1573" s="0" t="str">
        <f aca="false">ASC(G1573)</f>
        <v>ﾁｻﾞﾆｼﾞﾝ錠1mg｢JG｣</v>
      </c>
      <c r="O1573" s="0" t="str">
        <f aca="false">ASC(E1573)</f>
        <v>ﾁｻﾞﾆｼﾞﾝ塩酸塩</v>
      </c>
      <c r="P1573" s="16" t="n">
        <f aca="false">N(P1572)+IF($C1573=検索!$B$49,1,0)</f>
        <v>0</v>
      </c>
    </row>
    <row r="1574" customFormat="false" ht="15" hidden="false" customHeight="false" outlineLevel="0" collapsed="false">
      <c r="A1574" s="16" t="s">
        <v>221</v>
      </c>
      <c r="B1574" s="0" t="s">
        <v>3787</v>
      </c>
      <c r="C1574" s="0" t="n">
        <v>124</v>
      </c>
      <c r="D1574" s="0" t="str">
        <f aca="false">IFERROR(VLOOKUP($C1574,薬効分類マスタ!$A$2:$B$180,2,FALSE()),"未登録")</f>
        <v>鎮けい剤</v>
      </c>
      <c r="E1574" s="16" t="s">
        <v>3788</v>
      </c>
      <c r="F1574" s="16" t="s">
        <v>224</v>
      </c>
      <c r="G1574" s="16" t="s">
        <v>3789</v>
      </c>
      <c r="I1574" s="0" t="n">
        <v>7.7</v>
      </c>
      <c r="K1574" s="0" t="str">
        <f aca="false">IFERROR(IF(VLOOKUP($C1574,薬効分類マスタ!$A$2:$E$180,5,FALSE())=0,"",VLOOKUP($C1574,薬効分類マスタ!$A$2:$E$180,5,FALSE())),"")</f>
        <v/>
      </c>
      <c r="L1574" s="17"/>
      <c r="M1574" s="0" t="str">
        <f aca="false">IF($K1574="","",IF($L1574&lt;&gt;"",$L1574,VLOOKUP($C1574,薬効分類マスタ!$A$2:$F$180,6,FALSE())))</f>
        <v/>
      </c>
      <c r="N1574" s="0" t="str">
        <f aca="false">ASC(G1574)</f>
        <v>ﾛｰﾄｴｷｽ散</v>
      </c>
      <c r="O1574" s="0" t="str">
        <f aca="false">ASC(E1574)</f>
        <v>ﾛｰﾄｴｷｽ</v>
      </c>
      <c r="P1574" s="16" t="n">
        <f aca="false">N(P1573)+IF($C1574=検索!$B$49,1,0)</f>
        <v>0</v>
      </c>
    </row>
    <row r="1575" customFormat="false" ht="15" hidden="false" customHeight="false" outlineLevel="0" collapsed="false">
      <c r="A1575" s="16" t="s">
        <v>221</v>
      </c>
      <c r="B1575" s="0" t="s">
        <v>3790</v>
      </c>
      <c r="C1575" s="0" t="n">
        <v>124</v>
      </c>
      <c r="D1575" s="0" t="str">
        <f aca="false">IFERROR(VLOOKUP($C1575,薬効分類マスタ!$A$2:$B$180,2,FALSE()),"未登録")</f>
        <v>鎮けい剤</v>
      </c>
      <c r="E1575" s="16" t="s">
        <v>3788</v>
      </c>
      <c r="F1575" s="16" t="s">
        <v>224</v>
      </c>
      <c r="G1575" s="16" t="s">
        <v>3791</v>
      </c>
      <c r="H1575" s="16" t="s">
        <v>3792</v>
      </c>
      <c r="I1575" s="0" t="n">
        <v>9.7</v>
      </c>
      <c r="K1575" s="0" t="str">
        <f aca="false">IFERROR(IF(VLOOKUP($C1575,薬効分類マスタ!$A$2:$E$180,5,FALSE())=0,"",VLOOKUP($C1575,薬効分類マスタ!$A$2:$E$180,5,FALSE())),"")</f>
        <v/>
      </c>
      <c r="L1575" s="17"/>
      <c r="M1575" s="0" t="str">
        <f aca="false">IF($K1575="","",IF($L1575&lt;&gt;"",$L1575,VLOOKUP($C1575,薬効分類マスタ!$A$2:$F$180,6,FALSE())))</f>
        <v/>
      </c>
      <c r="N1575" s="0" t="str">
        <f aca="false">ASC(G1575)</f>
        <v>ﾛｰﾄｴｷｽ散〈ﾊﾁ〉</v>
      </c>
      <c r="O1575" s="0" t="str">
        <f aca="false">ASC(E1575)</f>
        <v>ﾛｰﾄｴｷｽ</v>
      </c>
      <c r="P1575" s="16" t="n">
        <f aca="false">N(P1574)+IF($C1575=検索!$B$49,1,0)</f>
        <v>0</v>
      </c>
    </row>
    <row r="1576" customFormat="false" ht="15" hidden="false" customHeight="false" outlineLevel="0" collapsed="false">
      <c r="A1576" s="16" t="s">
        <v>221</v>
      </c>
      <c r="B1576" s="0" t="s">
        <v>3793</v>
      </c>
      <c r="C1576" s="0" t="n">
        <v>129</v>
      </c>
      <c r="D1576" s="0" t="str">
        <f aca="false">IFERROR(VLOOKUP($C1576,薬効分類マスタ!$A$2:$B$180,2,FALSE()),"未登録")</f>
        <v>その他の末梢神経系用薬</v>
      </c>
      <c r="E1576" s="16" t="s">
        <v>3794</v>
      </c>
      <c r="F1576" s="16" t="s">
        <v>2750</v>
      </c>
      <c r="G1576" s="16" t="s">
        <v>3795</v>
      </c>
      <c r="H1576" s="16" t="s">
        <v>272</v>
      </c>
      <c r="I1576" s="0" t="n">
        <v>9716.5</v>
      </c>
      <c r="J1576" s="16" t="s">
        <v>232</v>
      </c>
      <c r="K1576" s="0" t="str">
        <f aca="false">IFERROR(IF(VLOOKUP($C1576,薬効分類マスタ!$A$2:$E$180,5,FALSE())=0,"",VLOOKUP($C1576,薬効分類マスタ!$A$2:$E$180,5,FALSE())),"")</f>
        <v/>
      </c>
      <c r="L1576" s="17"/>
      <c r="M1576" s="0" t="str">
        <f aca="false">IF($K1576="","",IF($L1576&lt;&gt;"",$L1576,VLOOKUP($C1576,薬効分類マスタ!$A$2:$F$180,6,FALSE())))</f>
        <v/>
      </c>
      <c r="N1576" s="0" t="str">
        <f aca="false">ASC(G1576)</f>
        <v>ﾋﾞﾝﾀﾞｹﾙｶﾌﾟｾﾙ20mg</v>
      </c>
      <c r="O1576" s="0" t="str">
        <f aca="false">ASC(E1576)</f>
        <v>ﾀﾌｧﾐｼﾞｽﾒｸﾞﾙﾐﾝ</v>
      </c>
      <c r="P1576" s="16" t="n">
        <f aca="false">N(P1575)+IF($C1576=検索!$B$49,1,0)</f>
        <v>0</v>
      </c>
    </row>
    <row r="1577" customFormat="false" ht="15" hidden="false" customHeight="false" outlineLevel="0" collapsed="false">
      <c r="A1577" s="16" t="s">
        <v>221</v>
      </c>
      <c r="B1577" s="0" t="s">
        <v>3796</v>
      </c>
      <c r="C1577" s="0" t="n">
        <v>129</v>
      </c>
      <c r="D1577" s="0" t="str">
        <f aca="false">IFERROR(VLOOKUP($C1577,薬効分類マスタ!$A$2:$B$180,2,FALSE()),"未登録")</f>
        <v>その他の末梢神経系用薬</v>
      </c>
      <c r="E1577" s="16" t="s">
        <v>3797</v>
      </c>
      <c r="F1577" s="16" t="s">
        <v>262</v>
      </c>
      <c r="G1577" s="16" t="s">
        <v>3798</v>
      </c>
      <c r="H1577" s="16" t="s">
        <v>3799</v>
      </c>
      <c r="I1577" s="0" t="n">
        <v>3848.7</v>
      </c>
      <c r="J1577" s="16" t="s">
        <v>232</v>
      </c>
      <c r="K1577" s="0" t="str">
        <f aca="false">IFERROR(IF(VLOOKUP($C1577,薬効分類マスタ!$A$2:$E$180,5,FALSE())=0,"",VLOOKUP($C1577,薬効分類マスタ!$A$2:$E$180,5,FALSE())),"")</f>
        <v/>
      </c>
      <c r="L1577" s="17"/>
      <c r="M1577" s="0" t="str">
        <f aca="false">IF($K1577="","",IF($L1577&lt;&gt;"",$L1577,VLOOKUP($C1577,薬効分類マスタ!$A$2:$F$180,6,FALSE())))</f>
        <v/>
      </c>
      <c r="N1577" s="0" t="str">
        <f aca="false">ASC(G1577)</f>
        <v>ﾌｧﾀﾞﾌﾟｽ錠10mg</v>
      </c>
      <c r="O1577" s="0" t="str">
        <f aca="false">ASC(E1577)</f>
        <v>ｱﾐﾌｧﾝﾌﾟﾘｼﾞﾝﾘﾝ酸塩</v>
      </c>
      <c r="P1577" s="16" t="n">
        <f aca="false">N(P1576)+IF($C1577=検索!$B$49,1,0)</f>
        <v>0</v>
      </c>
    </row>
    <row r="1578" customFormat="false" ht="15" hidden="false" customHeight="false" outlineLevel="0" collapsed="false">
      <c r="A1578" s="16" t="s">
        <v>221</v>
      </c>
      <c r="B1578" s="0" t="s">
        <v>3800</v>
      </c>
      <c r="C1578" s="0" t="n">
        <v>131</v>
      </c>
      <c r="D1578" s="0" t="str">
        <f aca="false">IFERROR(VLOOKUP($C1578,薬効分類マスタ!$A$2:$B$180,2,FALSE()),"未登録")</f>
        <v>眼科用剤</v>
      </c>
      <c r="E1578" s="16" t="s">
        <v>3801</v>
      </c>
      <c r="F1578" s="16" t="s">
        <v>257</v>
      </c>
      <c r="G1578" s="16" t="s">
        <v>3802</v>
      </c>
      <c r="H1578" s="16" t="s">
        <v>3803</v>
      </c>
      <c r="I1578" s="0" t="n">
        <v>22.3</v>
      </c>
      <c r="K1578" s="0" t="str">
        <f aca="false">IFERROR(IF(VLOOKUP($C1578,薬効分類マスタ!$A$2:$E$180,5,FALSE())=0,"",VLOOKUP($C1578,薬効分類マスタ!$A$2:$E$180,5,FALSE())),"")</f>
        <v/>
      </c>
      <c r="L1578" s="17"/>
      <c r="M1578" s="0" t="str">
        <f aca="false">IF($K1578="","",IF($L1578&lt;&gt;"",$L1578,VLOOKUP($C1578,薬効分類マスタ!$A$2:$F$180,6,FALSE())))</f>
        <v/>
      </c>
      <c r="N1578" s="0" t="str">
        <f aca="false">ASC(G1578)</f>
        <v>ｱﾀﾞﾌﾟﾁﾉｰﾙ錠5mg</v>
      </c>
      <c r="O1578" s="0" t="str">
        <f aca="false">ASC(E1578)</f>
        <v>ﾍﾚﾆｴﾝ</v>
      </c>
      <c r="P1578" s="16" t="n">
        <f aca="false">N(P1577)+IF($C1578=検索!$B$49,1,0)</f>
        <v>0</v>
      </c>
    </row>
    <row r="1579" customFormat="false" ht="15" hidden="false" customHeight="false" outlineLevel="0" collapsed="false">
      <c r="A1579" s="16" t="s">
        <v>221</v>
      </c>
      <c r="B1579" s="0" t="s">
        <v>3804</v>
      </c>
      <c r="C1579" s="0" t="n">
        <v>132</v>
      </c>
      <c r="D1579" s="0" t="str">
        <f aca="false">IFERROR(VLOOKUP($C1579,薬効分類マスタ!$A$2:$B$180,2,FALSE()),"未登録")</f>
        <v>耳鼻科用剤</v>
      </c>
      <c r="E1579" s="16" t="s">
        <v>3805</v>
      </c>
      <c r="F1579" s="16" t="s">
        <v>1027</v>
      </c>
      <c r="G1579" s="16" t="s">
        <v>3806</v>
      </c>
      <c r="H1579" s="16" t="s">
        <v>3807</v>
      </c>
      <c r="I1579" s="0" t="n">
        <v>6.3</v>
      </c>
      <c r="K1579" s="0" t="str">
        <f aca="false">IFERROR(IF(VLOOKUP($C1579,薬効分類マスタ!$A$2:$E$180,5,FALSE())=0,"",VLOOKUP($C1579,薬効分類マスタ!$A$2:$E$180,5,FALSE())),"")</f>
        <v/>
      </c>
      <c r="L1579" s="17"/>
      <c r="M1579" s="0" t="str">
        <f aca="false">IF($K1579="","",IF($L1579&lt;&gt;"",$L1579,VLOOKUP($C1579,薬効分類マスタ!$A$2:$F$180,6,FALSE())))</f>
        <v/>
      </c>
      <c r="N1579" s="0" t="str">
        <f aca="false">ASC(G1579)</f>
        <v>ｽﾄﾐﾝA配合錠</v>
      </c>
      <c r="O1579" s="0" t="str">
        <f aca="false">ASC(E1579)</f>
        <v>ﾆｺﾁﾝ酸ｱﾐﾄﾞ･ﾊﾟﾊﾟﾍﾞﾘﾝ塩酸塩</v>
      </c>
      <c r="P1579" s="16" t="n">
        <f aca="false">N(P1578)+IF($C1579=検索!$B$49,1,0)</f>
        <v>0</v>
      </c>
    </row>
    <row r="1580" customFormat="false" ht="15" hidden="false" customHeight="false" outlineLevel="0" collapsed="false">
      <c r="A1580" s="16" t="s">
        <v>221</v>
      </c>
      <c r="B1580" s="0" t="s">
        <v>3808</v>
      </c>
      <c r="C1580" s="0" t="n">
        <v>133</v>
      </c>
      <c r="D1580" s="0" t="str">
        <f aca="false">IFERROR(VLOOKUP($C1580,薬効分類マスタ!$A$2:$B$180,2,FALSE()),"未登録")</f>
        <v>鎮暈剤</v>
      </c>
      <c r="E1580" s="16" t="s">
        <v>3809</v>
      </c>
      <c r="F1580" s="16" t="s">
        <v>411</v>
      </c>
      <c r="G1580" s="16" t="s">
        <v>3810</v>
      </c>
      <c r="I1580" s="0" t="n">
        <v>10.8</v>
      </c>
      <c r="K1580" s="0" t="str">
        <f aca="false">IFERROR(IF(VLOOKUP($C1580,薬効分類マスタ!$A$2:$E$180,5,FALSE())=0,"",VLOOKUP($C1580,薬効分類マスタ!$A$2:$E$180,5,FALSE())),"")</f>
        <v/>
      </c>
      <c r="L1580" s="17"/>
      <c r="M1580" s="0" t="str">
        <f aca="false">IF($K1580="","",IF($L1580&lt;&gt;"",$L1580,VLOOKUP($C1580,薬効分類マスタ!$A$2:$F$180,6,FALSE())))</f>
        <v/>
      </c>
      <c r="N1580" s="0" t="str">
        <f aca="false">ASC(G1580)</f>
        <v>ｼﾞﾒﾝﾋﾄﾞﾘﾅｰﾄ錠</v>
      </c>
      <c r="O1580" s="0" t="str">
        <f aca="false">ASC(E1580)</f>
        <v>ｼﾞﾒﾝﾋﾄﾞﾘﾅｰﾄ</v>
      </c>
      <c r="P1580" s="16" t="n">
        <f aca="false">N(P1579)+IF($C1580=検索!$B$49,1,0)</f>
        <v>0</v>
      </c>
    </row>
    <row r="1581" customFormat="false" ht="15" hidden="false" customHeight="false" outlineLevel="0" collapsed="false">
      <c r="A1581" s="16" t="s">
        <v>221</v>
      </c>
      <c r="B1581" s="0" t="s">
        <v>3811</v>
      </c>
      <c r="C1581" s="0" t="n">
        <v>133</v>
      </c>
      <c r="D1581" s="0" t="str">
        <f aca="false">IFERROR(VLOOKUP($C1581,薬効分類マスタ!$A$2:$B$180,2,FALSE()),"未登録")</f>
        <v>鎮暈剤</v>
      </c>
      <c r="E1581" s="16" t="s">
        <v>3812</v>
      </c>
      <c r="F1581" s="16" t="s">
        <v>323</v>
      </c>
      <c r="G1581" s="16" t="s">
        <v>3813</v>
      </c>
      <c r="H1581" s="16" t="s">
        <v>1149</v>
      </c>
      <c r="I1581" s="0" t="n">
        <v>7.1</v>
      </c>
      <c r="J1581" s="16" t="s">
        <v>232</v>
      </c>
      <c r="K1581" s="0" t="str">
        <f aca="false">IFERROR(IF(VLOOKUP($C1581,薬効分類マスタ!$A$2:$E$180,5,FALSE())=0,"",VLOOKUP($C1581,薬効分類マスタ!$A$2:$E$180,5,FALSE())),"")</f>
        <v/>
      </c>
      <c r="L1581" s="17"/>
      <c r="M1581" s="0" t="str">
        <f aca="false">IF($K1581="","",IF($L1581&lt;&gt;"",$L1581,VLOOKUP($C1581,薬効分類マスタ!$A$2:$F$180,6,FALSE())))</f>
        <v/>
      </c>
      <c r="N1581" s="0" t="str">
        <f aca="false">ASC(G1581)</f>
        <v>ｲｿﾒﾆｰﾙｶﾌﾟｾﾙ7.5mg</v>
      </c>
      <c r="O1581" s="0" t="str">
        <f aca="false">ASC(E1581)</f>
        <v>dl-ｲｿﾌﾟﾚﾅﾘﾝ塩酸塩</v>
      </c>
      <c r="P1581" s="16" t="n">
        <f aca="false">N(P1580)+IF($C1581=検索!$B$49,1,0)</f>
        <v>0</v>
      </c>
    </row>
    <row r="1582" customFormat="false" ht="15" hidden="false" customHeight="false" outlineLevel="0" collapsed="false">
      <c r="A1582" s="16" t="s">
        <v>221</v>
      </c>
      <c r="B1582" s="0" t="s">
        <v>3814</v>
      </c>
      <c r="C1582" s="0" t="n">
        <v>133</v>
      </c>
      <c r="D1582" s="0" t="str">
        <f aca="false">IFERROR(VLOOKUP($C1582,薬効分類マスタ!$A$2:$B$180,2,FALSE()),"未登録")</f>
        <v>鎮暈剤</v>
      </c>
      <c r="E1582" s="16" t="s">
        <v>3815</v>
      </c>
      <c r="F1582" s="16" t="s">
        <v>622</v>
      </c>
      <c r="G1582" s="16" t="s">
        <v>3816</v>
      </c>
      <c r="I1582" s="0" t="n">
        <v>6.3</v>
      </c>
      <c r="J1582" s="16" t="s">
        <v>239</v>
      </c>
      <c r="K1582" s="0" t="str">
        <f aca="false">IFERROR(IF(VLOOKUP($C1582,薬効分類マスタ!$A$2:$E$180,5,FALSE())=0,"",VLOOKUP($C1582,薬効分類マスタ!$A$2:$E$180,5,FALSE())),"")</f>
        <v/>
      </c>
      <c r="L1582" s="17"/>
      <c r="M1582" s="0" t="str">
        <f aca="false">IF($K1582="","",IF($L1582&lt;&gt;"",$L1582,VLOOKUP($C1582,薬効分類マスタ!$A$2:$F$180,6,FALSE())))</f>
        <v/>
      </c>
      <c r="N1582" s="0" t="str">
        <f aca="false">ASC(G1582)</f>
        <v>ｼﾞﾌｪﾆﾄﾞｰﾙ塩酸塩25mg錠</v>
      </c>
      <c r="O1582" s="0" t="str">
        <f aca="false">ASC(E1582)</f>
        <v>ｼﾞﾌｪﾆﾄﾞｰﾙ塩酸塩</v>
      </c>
      <c r="P1582" s="16" t="n">
        <f aca="false">N(P1581)+IF($C1582=検索!$B$49,1,0)</f>
        <v>0</v>
      </c>
    </row>
    <row r="1583" customFormat="false" ht="15" hidden="false" customHeight="false" outlineLevel="0" collapsed="false">
      <c r="A1583" s="16" t="s">
        <v>221</v>
      </c>
      <c r="B1583" s="0" t="s">
        <v>3817</v>
      </c>
      <c r="C1583" s="0" t="n">
        <v>133</v>
      </c>
      <c r="D1583" s="0" t="str">
        <f aca="false">IFERROR(VLOOKUP($C1583,薬効分類マスタ!$A$2:$B$180,2,FALSE()),"未登録")</f>
        <v>鎮暈剤</v>
      </c>
      <c r="E1583" s="16" t="s">
        <v>3815</v>
      </c>
      <c r="F1583" s="16" t="s">
        <v>622</v>
      </c>
      <c r="G1583" s="16" t="s">
        <v>3818</v>
      </c>
      <c r="H1583" s="16" t="s">
        <v>1019</v>
      </c>
      <c r="I1583" s="0" t="n">
        <v>6.3</v>
      </c>
      <c r="J1583" s="16" t="s">
        <v>232</v>
      </c>
      <c r="K1583" s="0" t="str">
        <f aca="false">IFERROR(IF(VLOOKUP($C1583,薬効分類マスタ!$A$2:$E$180,5,FALSE())=0,"",VLOOKUP($C1583,薬効分類マスタ!$A$2:$E$180,5,FALSE())),"")</f>
        <v/>
      </c>
      <c r="L1583" s="17"/>
      <c r="M1583" s="0" t="str">
        <f aca="false">IF($K1583="","",IF($L1583&lt;&gt;"",$L1583,VLOOKUP($C1583,薬効分類マスタ!$A$2:$F$180,6,FALSE())))</f>
        <v/>
      </c>
      <c r="N1583" s="0" t="str">
        <f aca="false">ASC(G1583)</f>
        <v>ｾﾌｧﾄﾞｰﾙ錠25mg</v>
      </c>
      <c r="O1583" s="0" t="str">
        <f aca="false">ASC(E1583)</f>
        <v>ｼﾞﾌｪﾆﾄﾞｰﾙ塩酸塩</v>
      </c>
      <c r="P1583" s="16" t="n">
        <f aca="false">N(P1582)+IF($C1583=検索!$B$49,1,0)</f>
        <v>0</v>
      </c>
    </row>
    <row r="1584" customFormat="false" ht="15" hidden="false" customHeight="false" outlineLevel="0" collapsed="false">
      <c r="A1584" s="16" t="s">
        <v>221</v>
      </c>
      <c r="B1584" s="0" t="s">
        <v>3819</v>
      </c>
      <c r="C1584" s="0" t="n">
        <v>133</v>
      </c>
      <c r="D1584" s="0" t="str">
        <f aca="false">IFERROR(VLOOKUP($C1584,薬効分類マスタ!$A$2:$B$180,2,FALSE()),"未登録")</f>
        <v>鎮暈剤</v>
      </c>
      <c r="E1584" s="16" t="s">
        <v>3820</v>
      </c>
      <c r="F1584" s="16" t="s">
        <v>1960</v>
      </c>
      <c r="G1584" s="16" t="s">
        <v>3821</v>
      </c>
      <c r="I1584" s="0" t="n">
        <v>10.8</v>
      </c>
      <c r="J1584" s="16" t="s">
        <v>239</v>
      </c>
      <c r="K1584" s="0" t="str">
        <f aca="false">IFERROR(IF(VLOOKUP($C1584,薬効分類マスタ!$A$2:$E$180,5,FALSE())=0,"",VLOOKUP($C1584,薬効分類マスタ!$A$2:$E$180,5,FALSE())),"")</f>
        <v/>
      </c>
      <c r="L1584" s="17"/>
      <c r="M1584" s="0" t="str">
        <f aca="false">IF($K1584="","",IF($L1584&lt;&gt;"",$L1584,VLOOKUP($C1584,薬効分類マスタ!$A$2:$F$180,6,FALSE())))</f>
        <v/>
      </c>
      <c r="N1584" s="0" t="str">
        <f aca="false">ASC(G1584)</f>
        <v>ﾍﾞﾀﾋｽﾁﾝﾒｼﾙ酸塩6mg錠</v>
      </c>
      <c r="O1584" s="0" t="str">
        <f aca="false">ASC(E1584)</f>
        <v>ﾍﾞﾀﾋｽﾁﾝﾒｼﾙ酸塩</v>
      </c>
      <c r="P1584" s="16" t="n">
        <f aca="false">N(P1583)+IF($C1584=検索!$B$49,1,0)</f>
        <v>0</v>
      </c>
    </row>
    <row r="1585" customFormat="false" ht="15" hidden="false" customHeight="false" outlineLevel="0" collapsed="false">
      <c r="A1585" s="16" t="s">
        <v>221</v>
      </c>
      <c r="B1585" s="0" t="s">
        <v>3822</v>
      </c>
      <c r="C1585" s="0" t="n">
        <v>133</v>
      </c>
      <c r="D1585" s="0" t="str">
        <f aca="false">IFERROR(VLOOKUP($C1585,薬効分類マスタ!$A$2:$B$180,2,FALSE()),"未登録")</f>
        <v>鎮暈剤</v>
      </c>
      <c r="E1585" s="16" t="s">
        <v>3820</v>
      </c>
      <c r="F1585" s="16" t="s">
        <v>1960</v>
      </c>
      <c r="G1585" s="16" t="s">
        <v>3823</v>
      </c>
      <c r="H1585" s="16" t="s">
        <v>283</v>
      </c>
      <c r="I1585" s="0" t="n">
        <v>10.8</v>
      </c>
      <c r="J1585" s="16" t="s">
        <v>232</v>
      </c>
      <c r="K1585" s="0" t="str">
        <f aca="false">IFERROR(IF(VLOOKUP($C1585,薬効分類マスタ!$A$2:$E$180,5,FALSE())=0,"",VLOOKUP($C1585,薬効分類マスタ!$A$2:$E$180,5,FALSE())),"")</f>
        <v/>
      </c>
      <c r="L1585" s="17"/>
      <c r="M1585" s="0" t="str">
        <f aca="false">IF($K1585="","",IF($L1585&lt;&gt;"",$L1585,VLOOKUP($C1585,薬効分類マスタ!$A$2:$F$180,6,FALSE())))</f>
        <v/>
      </c>
      <c r="N1585" s="0" t="str">
        <f aca="false">ASC(G1585)</f>
        <v>ﾒﾘｽﾛﾝ錠6mg</v>
      </c>
      <c r="O1585" s="0" t="str">
        <f aca="false">ASC(E1585)</f>
        <v>ﾍﾞﾀﾋｽﾁﾝﾒｼﾙ酸塩</v>
      </c>
      <c r="P1585" s="16" t="n">
        <f aca="false">N(P1584)+IF($C1585=検索!$B$49,1,0)</f>
        <v>0</v>
      </c>
    </row>
    <row r="1586" customFormat="false" ht="15" hidden="false" customHeight="false" outlineLevel="0" collapsed="false">
      <c r="A1586" s="16" t="s">
        <v>221</v>
      </c>
      <c r="B1586" s="0" t="s">
        <v>3824</v>
      </c>
      <c r="C1586" s="0" t="n">
        <v>133</v>
      </c>
      <c r="D1586" s="0" t="str">
        <f aca="false">IFERROR(VLOOKUP($C1586,薬効分類マスタ!$A$2:$B$180,2,FALSE()),"未登録")</f>
        <v>鎮暈剤</v>
      </c>
      <c r="E1586" s="16" t="s">
        <v>3820</v>
      </c>
      <c r="F1586" s="16" t="s">
        <v>2400</v>
      </c>
      <c r="G1586" s="16" t="s">
        <v>3825</v>
      </c>
      <c r="I1586" s="0" t="n">
        <v>10.8</v>
      </c>
      <c r="J1586" s="16" t="s">
        <v>239</v>
      </c>
      <c r="K1586" s="0" t="str">
        <f aca="false">IFERROR(IF(VLOOKUP($C1586,薬効分類マスタ!$A$2:$E$180,5,FALSE())=0,"",VLOOKUP($C1586,薬効分類マスタ!$A$2:$E$180,5,FALSE())),"")</f>
        <v/>
      </c>
      <c r="L1586" s="17"/>
      <c r="M1586" s="0" t="str">
        <f aca="false">IF($K1586="","",IF($L1586&lt;&gt;"",$L1586,VLOOKUP($C1586,薬効分類マスタ!$A$2:$F$180,6,FALSE())))</f>
        <v/>
      </c>
      <c r="N1586" s="0" t="str">
        <f aca="false">ASC(G1586)</f>
        <v>ﾍﾞﾀﾋｽﾁﾝﾒｼﾙ酸塩12mg錠</v>
      </c>
      <c r="O1586" s="0" t="str">
        <f aca="false">ASC(E1586)</f>
        <v>ﾍﾞﾀﾋｽﾁﾝﾒｼﾙ酸塩</v>
      </c>
      <c r="P1586" s="16" t="n">
        <f aca="false">N(P1585)+IF($C1586=検索!$B$49,1,0)</f>
        <v>0</v>
      </c>
    </row>
    <row r="1587" customFormat="false" ht="15" hidden="false" customHeight="false" outlineLevel="0" collapsed="false">
      <c r="A1587" s="16" t="s">
        <v>221</v>
      </c>
      <c r="B1587" s="0" t="s">
        <v>3826</v>
      </c>
      <c r="C1587" s="0" t="n">
        <v>133</v>
      </c>
      <c r="D1587" s="0" t="str">
        <f aca="false">IFERROR(VLOOKUP($C1587,薬効分類マスタ!$A$2:$B$180,2,FALSE()),"未登録")</f>
        <v>鎮暈剤</v>
      </c>
      <c r="E1587" s="16" t="s">
        <v>3820</v>
      </c>
      <c r="F1587" s="16" t="s">
        <v>2400</v>
      </c>
      <c r="G1587" s="16" t="s">
        <v>3827</v>
      </c>
      <c r="H1587" s="16" t="s">
        <v>283</v>
      </c>
      <c r="I1587" s="0" t="n">
        <v>10.8</v>
      </c>
      <c r="J1587" s="16" t="s">
        <v>232</v>
      </c>
      <c r="K1587" s="0" t="str">
        <f aca="false">IFERROR(IF(VLOOKUP($C1587,薬効分類マスタ!$A$2:$E$180,5,FALSE())=0,"",VLOOKUP($C1587,薬効分類マスタ!$A$2:$E$180,5,FALSE())),"")</f>
        <v/>
      </c>
      <c r="L1587" s="17"/>
      <c r="M1587" s="0" t="str">
        <f aca="false">IF($K1587="","",IF($L1587&lt;&gt;"",$L1587,VLOOKUP($C1587,薬効分類マスタ!$A$2:$F$180,6,FALSE())))</f>
        <v/>
      </c>
      <c r="N1587" s="0" t="str">
        <f aca="false">ASC(G1587)</f>
        <v>ﾒﾘｽﾛﾝ錠12mg</v>
      </c>
      <c r="O1587" s="0" t="str">
        <f aca="false">ASC(E1587)</f>
        <v>ﾍﾞﾀﾋｽﾁﾝﾒｼﾙ酸塩</v>
      </c>
      <c r="P1587" s="16" t="n">
        <f aca="false">N(P1586)+IF($C1587=検索!$B$49,1,0)</f>
        <v>0</v>
      </c>
    </row>
    <row r="1588" customFormat="false" ht="15" hidden="false" customHeight="false" outlineLevel="0" collapsed="false">
      <c r="A1588" s="16" t="s">
        <v>221</v>
      </c>
      <c r="B1588" s="0" t="s">
        <v>3828</v>
      </c>
      <c r="C1588" s="0" t="n">
        <v>133</v>
      </c>
      <c r="D1588" s="0" t="str">
        <f aca="false">IFERROR(VLOOKUP($C1588,薬効分類マスタ!$A$2:$B$180,2,FALSE()),"未登録")</f>
        <v>鎮暈剤</v>
      </c>
      <c r="E1588" s="16" t="s">
        <v>3829</v>
      </c>
      <c r="F1588" s="16" t="s">
        <v>1027</v>
      </c>
      <c r="G1588" s="16" t="s">
        <v>3830</v>
      </c>
      <c r="H1588" s="16" t="s">
        <v>309</v>
      </c>
      <c r="I1588" s="0" t="n">
        <v>6.3</v>
      </c>
      <c r="K1588" s="0" t="str">
        <f aca="false">IFERROR(IF(VLOOKUP($C1588,薬効分類マスタ!$A$2:$E$180,5,FALSE())=0,"",VLOOKUP($C1588,薬効分類マスタ!$A$2:$E$180,5,FALSE())),"")</f>
        <v/>
      </c>
      <c r="L1588" s="17"/>
      <c r="M1588" s="0" t="str">
        <f aca="false">IF($K1588="","",IF($L1588&lt;&gt;"",$L1588,VLOOKUP($C1588,薬効分類マスタ!$A$2:$F$180,6,FALSE())))</f>
        <v/>
      </c>
      <c r="N1588" s="0" t="str">
        <f aca="false">ASC(G1588)</f>
        <v>ﾄﾗﾍﾞﾙﾐﾝ配合錠</v>
      </c>
      <c r="O1588" s="0" t="str">
        <f aca="false">ASC(E1588)</f>
        <v>ｼﾞﾌｪﾝﾋﾄﾞﾗﾐﾝ･ｼﾞﾌﾟﾛﾌｨﾘﾝ</v>
      </c>
      <c r="P1588" s="16" t="n">
        <f aca="false">N(P1587)+IF($C1588=検索!$B$49,1,0)</f>
        <v>0</v>
      </c>
    </row>
    <row r="1589" customFormat="false" ht="15" hidden="false" customHeight="false" outlineLevel="0" collapsed="false">
      <c r="A1589" s="16" t="s">
        <v>221</v>
      </c>
      <c r="B1589" s="0" t="s">
        <v>3831</v>
      </c>
      <c r="C1589" s="0" t="n">
        <v>190</v>
      </c>
      <c r="D1589" s="0" t="str">
        <f aca="false">IFERROR(VLOOKUP($C1589,薬効分類マスタ!$A$2:$B$180,2,FALSE()),"未登録")</f>
        <v>未登録</v>
      </c>
      <c r="E1589" s="16" t="s">
        <v>3832</v>
      </c>
      <c r="F1589" s="16" t="s">
        <v>854</v>
      </c>
      <c r="G1589" s="16" t="s">
        <v>3833</v>
      </c>
      <c r="H1589" s="16" t="s">
        <v>3613</v>
      </c>
      <c r="I1589" s="0" t="n">
        <v>2886.2</v>
      </c>
      <c r="J1589" s="16" t="s">
        <v>232</v>
      </c>
      <c r="K1589" s="0" t="str">
        <f aca="false">IFERROR(IF(VLOOKUP($C1589,薬効分類マスタ!$A$2:$E$180,5,FALSE())=0,"",VLOOKUP($C1589,薬効分類マスタ!$A$2:$E$180,5,FALSE())),"")</f>
        <v/>
      </c>
      <c r="L1589" s="17"/>
      <c r="M1589" s="0" t="str">
        <f aca="false">IF($K1589="","",IF($L1589&lt;&gt;"",$L1589,VLOOKUP($C1589,薬効分類マスタ!$A$2:$F$180,6,FALSE())))</f>
        <v/>
      </c>
      <c r="N1589" s="0" t="str">
        <f aca="false">ASC(G1589)</f>
        <v>ｱｾﾉﾍﾞﾙ徐放錠500mg</v>
      </c>
      <c r="O1589" s="0" t="str">
        <f aca="false">ASC(E1589)</f>
        <v>ｱｾﾉｲﾗﾐﾝ酸</v>
      </c>
      <c r="P1589" s="16" t="n">
        <f aca="false">N(P1588)+IF($C1589=検索!$B$49,1,0)</f>
        <v>0</v>
      </c>
    </row>
    <row r="1590" customFormat="false" ht="15" hidden="false" customHeight="false" outlineLevel="0" collapsed="false">
      <c r="A1590" s="16" t="s">
        <v>221</v>
      </c>
      <c r="B1590" s="0" t="s">
        <v>3834</v>
      </c>
      <c r="C1590" s="0" t="n">
        <v>211</v>
      </c>
      <c r="D1590" s="0" t="str">
        <f aca="false">IFERROR(VLOOKUP($C1590,薬効分類マスタ!$A$2:$B$180,2,FALSE()),"未登録")</f>
        <v>強心剤</v>
      </c>
      <c r="E1590" s="16" t="s">
        <v>3835</v>
      </c>
      <c r="F1590" s="16" t="s">
        <v>274</v>
      </c>
      <c r="G1590" s="16" t="s">
        <v>3836</v>
      </c>
      <c r="I1590" s="0" t="n">
        <v>10.5</v>
      </c>
      <c r="K1590" s="0" t="str">
        <f aca="false">IFERROR(IF(VLOOKUP($C1590,薬効分類マスタ!$A$2:$E$180,5,FALSE())=0,"",VLOOKUP($C1590,薬効分類マスタ!$A$2:$E$180,5,FALSE())),"")</f>
        <v/>
      </c>
      <c r="L1590" s="17"/>
      <c r="M1590" s="0" t="str">
        <f aca="false">IF($K1590="","",IF($L1590&lt;&gt;"",$L1590,VLOOKUP($C1590,薬効分類マスタ!$A$2:$F$180,6,FALSE())))</f>
        <v/>
      </c>
      <c r="N1590" s="0" t="str">
        <f aca="false">ASC(G1590)</f>
        <v>ｼﾞｺﾞｷｼﾝ錠</v>
      </c>
      <c r="O1590" s="0" t="str">
        <f aca="false">ASC(E1590)</f>
        <v>ｼﾞｺﾞｷｼﾝ</v>
      </c>
      <c r="P1590" s="16" t="n">
        <f aca="false">N(P1589)+IF($C1590=検索!$B$49,1,0)</f>
        <v>0</v>
      </c>
    </row>
    <row r="1591" customFormat="false" ht="15" hidden="false" customHeight="false" outlineLevel="0" collapsed="false">
      <c r="A1591" s="16" t="s">
        <v>221</v>
      </c>
      <c r="B1591" s="0" t="s">
        <v>3837</v>
      </c>
      <c r="C1591" s="0" t="n">
        <v>211</v>
      </c>
      <c r="D1591" s="0" t="str">
        <f aca="false">IFERROR(VLOOKUP($C1591,薬効分類マスタ!$A$2:$B$180,2,FALSE()),"未登録")</f>
        <v>強心剤</v>
      </c>
      <c r="E1591" s="16" t="s">
        <v>3835</v>
      </c>
      <c r="F1591" s="16" t="s">
        <v>268</v>
      </c>
      <c r="G1591" s="16" t="s">
        <v>3836</v>
      </c>
      <c r="I1591" s="0" t="n">
        <v>10.5</v>
      </c>
      <c r="K1591" s="0" t="str">
        <f aca="false">IFERROR(IF(VLOOKUP($C1591,薬効分類マスタ!$A$2:$E$180,5,FALSE())=0,"",VLOOKUP($C1591,薬効分類マスタ!$A$2:$E$180,5,FALSE())),"")</f>
        <v/>
      </c>
      <c r="L1591" s="17"/>
      <c r="M1591" s="0" t="str">
        <f aca="false">IF($K1591="","",IF($L1591&lt;&gt;"",$L1591,VLOOKUP($C1591,薬効分類マスタ!$A$2:$F$180,6,FALSE())))</f>
        <v/>
      </c>
      <c r="N1591" s="0" t="str">
        <f aca="false">ASC(G1591)</f>
        <v>ｼﾞｺﾞｷｼﾝ錠</v>
      </c>
      <c r="O1591" s="0" t="str">
        <f aca="false">ASC(E1591)</f>
        <v>ｼﾞｺﾞｷｼﾝ</v>
      </c>
      <c r="P1591" s="16" t="n">
        <f aca="false">N(P1590)+IF($C1591=検索!$B$49,1,0)</f>
        <v>0</v>
      </c>
    </row>
    <row r="1592" customFormat="false" ht="15" hidden="false" customHeight="false" outlineLevel="0" collapsed="false">
      <c r="A1592" s="16" t="s">
        <v>221</v>
      </c>
      <c r="B1592" s="0" t="s">
        <v>3838</v>
      </c>
      <c r="C1592" s="0" t="n">
        <v>211</v>
      </c>
      <c r="D1592" s="0" t="str">
        <f aca="false">IFERROR(VLOOKUP($C1592,薬効分類マスタ!$A$2:$B$180,2,FALSE()),"未登録")</f>
        <v>強心剤</v>
      </c>
      <c r="E1592" s="16" t="s">
        <v>3835</v>
      </c>
      <c r="F1592" s="16" t="s">
        <v>3839</v>
      </c>
      <c r="G1592" s="16" t="s">
        <v>3840</v>
      </c>
      <c r="H1592" s="16" t="s">
        <v>3841</v>
      </c>
      <c r="I1592" s="0" t="n">
        <v>10.5</v>
      </c>
      <c r="K1592" s="0" t="str">
        <f aca="false">IFERROR(IF(VLOOKUP($C1592,薬効分類マスタ!$A$2:$E$180,5,FALSE())=0,"",VLOOKUP($C1592,薬効分類マスタ!$A$2:$E$180,5,FALSE())),"")</f>
        <v/>
      </c>
      <c r="L1592" s="17"/>
      <c r="M1592" s="0" t="str">
        <f aca="false">IF($K1592="","",IF($L1592&lt;&gt;"",$L1592,VLOOKUP($C1592,薬効分類マスタ!$A$2:$F$180,6,FALSE())))</f>
        <v/>
      </c>
      <c r="N1592" s="0" t="str">
        <f aca="false">ASC(G1592)</f>
        <v>ｼﾞｺﾞｷｼﾝ錠0.0625｢KYO｣</v>
      </c>
      <c r="O1592" s="0" t="str">
        <f aca="false">ASC(E1592)</f>
        <v>ｼﾞｺﾞｷｼﾝ</v>
      </c>
      <c r="P1592" s="16" t="n">
        <f aca="false">N(P1591)+IF($C1592=検索!$B$49,1,0)</f>
        <v>0</v>
      </c>
    </row>
    <row r="1593" customFormat="false" ht="15" hidden="false" customHeight="false" outlineLevel="0" collapsed="false">
      <c r="A1593" s="16" t="s">
        <v>221</v>
      </c>
      <c r="B1593" s="0" t="s">
        <v>3842</v>
      </c>
      <c r="C1593" s="0" t="n">
        <v>211</v>
      </c>
      <c r="D1593" s="0" t="str">
        <f aca="false">IFERROR(VLOOKUP($C1593,薬効分類マスタ!$A$2:$B$180,2,FALSE()),"未登録")</f>
        <v>強心剤</v>
      </c>
      <c r="E1593" s="16" t="s">
        <v>3835</v>
      </c>
      <c r="F1593" s="16" t="s">
        <v>675</v>
      </c>
      <c r="G1593" s="16" t="s">
        <v>3843</v>
      </c>
      <c r="H1593" s="16" t="s">
        <v>677</v>
      </c>
      <c r="I1593" s="0" t="n">
        <v>25.9</v>
      </c>
      <c r="K1593" s="0" t="str">
        <f aca="false">IFERROR(IF(VLOOKUP($C1593,薬効分類マスタ!$A$2:$E$180,5,FALSE())=0,"",VLOOKUP($C1593,薬効分類マスタ!$A$2:$E$180,5,FALSE())),"")</f>
        <v/>
      </c>
      <c r="L1593" s="17"/>
      <c r="M1593" s="0" t="str">
        <f aca="false">IF($K1593="","",IF($L1593&lt;&gt;"",$L1593,VLOOKUP($C1593,薬効分類マスタ!$A$2:$F$180,6,FALSE())))</f>
        <v/>
      </c>
      <c r="N1593" s="0" t="str">
        <f aca="false">ASC(G1593)</f>
        <v>ｼﾞｺﾞｼﾝ散0.1%</v>
      </c>
      <c r="O1593" s="0" t="str">
        <f aca="false">ASC(E1593)</f>
        <v>ｼﾞｺﾞｷｼﾝ</v>
      </c>
      <c r="P1593" s="16" t="n">
        <f aca="false">N(P1592)+IF($C1593=検索!$B$49,1,0)</f>
        <v>0</v>
      </c>
    </row>
    <row r="1594" customFormat="false" ht="15" hidden="false" customHeight="false" outlineLevel="0" collapsed="false">
      <c r="A1594" s="16" t="s">
        <v>221</v>
      </c>
      <c r="B1594" s="0" t="s">
        <v>3844</v>
      </c>
      <c r="C1594" s="0" t="n">
        <v>211</v>
      </c>
      <c r="D1594" s="0" t="str">
        <f aca="false">IFERROR(VLOOKUP($C1594,薬効分類マスタ!$A$2:$B$180,2,FALSE()),"未登録")</f>
        <v>強心剤</v>
      </c>
      <c r="E1594" s="16" t="s">
        <v>3835</v>
      </c>
      <c r="F1594" s="16" t="s">
        <v>3845</v>
      </c>
      <c r="G1594" s="16" t="s">
        <v>3846</v>
      </c>
      <c r="H1594" s="16" t="s">
        <v>677</v>
      </c>
      <c r="I1594" s="0" t="n">
        <v>36.9</v>
      </c>
      <c r="K1594" s="0" t="str">
        <f aca="false">IFERROR(IF(VLOOKUP($C1594,薬効分類マスタ!$A$2:$E$180,5,FALSE())=0,"",VLOOKUP($C1594,薬効分類マスタ!$A$2:$E$180,5,FALSE())),"")</f>
        <v/>
      </c>
      <c r="L1594" s="17"/>
      <c r="M1594" s="0" t="str">
        <f aca="false">IF($K1594="","",IF($L1594&lt;&gt;"",$L1594,VLOOKUP($C1594,薬効分類マスタ!$A$2:$F$180,6,FALSE())))</f>
        <v/>
      </c>
      <c r="N1594" s="0" t="str">
        <f aca="false">ASC(G1594)</f>
        <v>ｼﾞｺﾞｼﾝｴﾘｷｼﾙ0.05mg/mL</v>
      </c>
      <c r="O1594" s="0" t="str">
        <f aca="false">ASC(E1594)</f>
        <v>ｼﾞｺﾞｷｼﾝ</v>
      </c>
      <c r="P1594" s="16" t="n">
        <f aca="false">N(P1593)+IF($C1594=検索!$B$49,1,0)</f>
        <v>0</v>
      </c>
    </row>
    <row r="1595" customFormat="false" ht="15" hidden="false" customHeight="false" outlineLevel="0" collapsed="false">
      <c r="A1595" s="16" t="s">
        <v>221</v>
      </c>
      <c r="B1595" s="0" t="s">
        <v>3847</v>
      </c>
      <c r="C1595" s="0" t="n">
        <v>211</v>
      </c>
      <c r="D1595" s="0" t="str">
        <f aca="false">IFERROR(VLOOKUP($C1595,薬効分類マスタ!$A$2:$B$180,2,FALSE()),"未登録")</f>
        <v>強心剤</v>
      </c>
      <c r="E1595" s="16" t="s">
        <v>3848</v>
      </c>
      <c r="F1595" s="16" t="s">
        <v>3849</v>
      </c>
      <c r="G1595" s="16" t="s">
        <v>3850</v>
      </c>
      <c r="H1595" s="16" t="s">
        <v>542</v>
      </c>
      <c r="I1595" s="0" t="n">
        <v>6.3</v>
      </c>
      <c r="J1595" s="16" t="s">
        <v>239</v>
      </c>
      <c r="K1595" s="0" t="str">
        <f aca="false">IFERROR(IF(VLOOKUP($C1595,薬効分類マスタ!$A$2:$E$180,5,FALSE())=0,"",VLOOKUP($C1595,薬効分類マスタ!$A$2:$E$180,5,FALSE())),"")</f>
        <v/>
      </c>
      <c r="L1595" s="17"/>
      <c r="M1595" s="0" t="str">
        <f aca="false">IF($K1595="","",IF($L1595&lt;&gt;"",$L1595,VLOOKUP($C1595,薬効分類マスタ!$A$2:$F$180,6,FALSE())))</f>
        <v/>
      </c>
      <c r="N1595" s="0" t="str">
        <f aca="false">ASC(G1595)</f>
        <v>ﾒﾁﾙｼﾞｺﾞｷｼﾝ錠0.1mg｢NIG｣</v>
      </c>
      <c r="O1595" s="0" t="str">
        <f aca="false">ASC(E1595)</f>
        <v>ﾒﾁﾙｼﾞｺﾞｷｼﾝ</v>
      </c>
      <c r="P1595" s="16" t="n">
        <f aca="false">N(P1594)+IF($C1595=検索!$B$49,1,0)</f>
        <v>0</v>
      </c>
    </row>
    <row r="1596" customFormat="false" ht="15" hidden="false" customHeight="false" outlineLevel="0" collapsed="false">
      <c r="A1596" s="16" t="s">
        <v>221</v>
      </c>
      <c r="B1596" s="0" t="s">
        <v>3851</v>
      </c>
      <c r="C1596" s="0" t="n">
        <v>211</v>
      </c>
      <c r="D1596" s="0" t="str">
        <f aca="false">IFERROR(VLOOKUP($C1596,薬効分類マスタ!$A$2:$B$180,2,FALSE()),"未登録")</f>
        <v>強心剤</v>
      </c>
      <c r="E1596" s="16" t="s">
        <v>3848</v>
      </c>
      <c r="F1596" s="16" t="s">
        <v>3852</v>
      </c>
      <c r="G1596" s="16" t="s">
        <v>3853</v>
      </c>
      <c r="H1596" s="16" t="s">
        <v>3621</v>
      </c>
      <c r="I1596" s="0" t="n">
        <v>6.1</v>
      </c>
      <c r="J1596" s="16" t="s">
        <v>232</v>
      </c>
      <c r="K1596" s="0" t="str">
        <f aca="false">IFERROR(IF(VLOOKUP($C1596,薬効分類マスタ!$A$2:$E$180,5,FALSE())=0,"",VLOOKUP($C1596,薬効分類マスタ!$A$2:$E$180,5,FALSE())),"")</f>
        <v/>
      </c>
      <c r="L1596" s="17"/>
      <c r="M1596" s="0" t="str">
        <f aca="false">IF($K1596="","",IF($L1596&lt;&gt;"",$L1596,VLOOKUP($C1596,薬効分類マスタ!$A$2:$F$180,6,FALSE())))</f>
        <v/>
      </c>
      <c r="N1596" s="0" t="str">
        <f aca="false">ASC(G1596)</f>
        <v>ﾗﾆﾗﾋﾟｯﾄﾞ錠0.05mg</v>
      </c>
      <c r="O1596" s="0" t="str">
        <f aca="false">ASC(E1596)</f>
        <v>ﾒﾁﾙｼﾞｺﾞｷｼﾝ</v>
      </c>
      <c r="P1596" s="16" t="n">
        <f aca="false">N(P1595)+IF($C1596=検索!$B$49,1,0)</f>
        <v>0</v>
      </c>
    </row>
    <row r="1597" customFormat="false" ht="15" hidden="false" customHeight="false" outlineLevel="0" collapsed="false">
      <c r="A1597" s="16" t="s">
        <v>221</v>
      </c>
      <c r="B1597" s="0" t="s">
        <v>3854</v>
      </c>
      <c r="C1597" s="0" t="n">
        <v>211</v>
      </c>
      <c r="D1597" s="0" t="str">
        <f aca="false">IFERROR(VLOOKUP($C1597,薬効分類マスタ!$A$2:$B$180,2,FALSE()),"未登録")</f>
        <v>強心剤</v>
      </c>
      <c r="E1597" s="16" t="s">
        <v>3848</v>
      </c>
      <c r="F1597" s="16" t="s">
        <v>3852</v>
      </c>
      <c r="G1597" s="16" t="s">
        <v>3855</v>
      </c>
      <c r="H1597" s="16" t="s">
        <v>542</v>
      </c>
      <c r="I1597" s="0" t="n">
        <v>6.1</v>
      </c>
      <c r="J1597" s="16" t="s">
        <v>239</v>
      </c>
      <c r="K1597" s="0" t="str">
        <f aca="false">IFERROR(IF(VLOOKUP($C1597,薬効分類マスタ!$A$2:$E$180,5,FALSE())=0,"",VLOOKUP($C1597,薬効分類マスタ!$A$2:$E$180,5,FALSE())),"")</f>
        <v/>
      </c>
      <c r="L1597" s="17"/>
      <c r="M1597" s="0" t="str">
        <f aca="false">IF($K1597="","",IF($L1597&lt;&gt;"",$L1597,VLOOKUP($C1597,薬効分類マスタ!$A$2:$F$180,6,FALSE())))</f>
        <v/>
      </c>
      <c r="N1597" s="0" t="str">
        <f aca="false">ASC(G1597)</f>
        <v>ﾒﾁﾙｼﾞｺﾞｷｼﾝ錠0.05mg｢NIG｣</v>
      </c>
      <c r="O1597" s="0" t="str">
        <f aca="false">ASC(E1597)</f>
        <v>ﾒﾁﾙｼﾞｺﾞｷｼﾝ</v>
      </c>
      <c r="P1597" s="16" t="n">
        <f aca="false">N(P1596)+IF($C1597=検索!$B$49,1,0)</f>
        <v>0</v>
      </c>
    </row>
    <row r="1598" customFormat="false" ht="15" hidden="false" customHeight="false" outlineLevel="0" collapsed="false">
      <c r="A1598" s="16" t="s">
        <v>221</v>
      </c>
      <c r="B1598" s="0" t="s">
        <v>3856</v>
      </c>
      <c r="C1598" s="0" t="n">
        <v>211</v>
      </c>
      <c r="D1598" s="0" t="str">
        <f aca="false">IFERROR(VLOOKUP($C1598,薬効分類マスタ!$A$2:$B$180,2,FALSE()),"未登録")</f>
        <v>強心剤</v>
      </c>
      <c r="E1598" s="16" t="s">
        <v>3857</v>
      </c>
      <c r="F1598" s="16" t="s">
        <v>224</v>
      </c>
      <c r="G1598" s="16" t="s">
        <v>3857</v>
      </c>
      <c r="I1598" s="0" t="n">
        <v>9.6</v>
      </c>
      <c r="K1598" s="0" t="str">
        <f aca="false">IFERROR(IF(VLOOKUP($C1598,薬効分類マスタ!$A$2:$E$180,5,FALSE())=0,"",VLOOKUP($C1598,薬効分類マスタ!$A$2:$E$180,5,FALSE())),"")</f>
        <v/>
      </c>
      <c r="L1598" s="17"/>
      <c r="M1598" s="0" t="str">
        <f aca="false">IF($K1598="","",IF($L1598&lt;&gt;"",$L1598,VLOOKUP($C1598,薬効分類マスタ!$A$2:$F$180,6,FALSE())))</f>
        <v/>
      </c>
      <c r="N1598" s="0" t="str">
        <f aca="false">ASC(G1598)</f>
        <v>ｱﾐﾉﾌｨﾘﾝ水和物</v>
      </c>
      <c r="O1598" s="0" t="str">
        <f aca="false">ASC(E1598)</f>
        <v>ｱﾐﾉﾌｨﾘﾝ水和物</v>
      </c>
      <c r="P1598" s="16" t="n">
        <f aca="false">N(P1597)+IF($C1598=検索!$B$49,1,0)</f>
        <v>0</v>
      </c>
    </row>
    <row r="1599" customFormat="false" ht="15" hidden="false" customHeight="false" outlineLevel="0" collapsed="false">
      <c r="A1599" s="16" t="s">
        <v>221</v>
      </c>
      <c r="B1599" s="0" t="s">
        <v>3858</v>
      </c>
      <c r="C1599" s="0" t="n">
        <v>211</v>
      </c>
      <c r="D1599" s="0" t="str">
        <f aca="false">IFERROR(VLOOKUP($C1599,薬効分類マスタ!$A$2:$B$180,2,FALSE()),"未登録")</f>
        <v>強心剤</v>
      </c>
      <c r="E1599" s="16" t="s">
        <v>3857</v>
      </c>
      <c r="F1599" s="16" t="s">
        <v>627</v>
      </c>
      <c r="G1599" s="16" t="s">
        <v>3859</v>
      </c>
      <c r="H1599" s="16" t="s">
        <v>309</v>
      </c>
      <c r="I1599" s="0" t="n">
        <v>6.3</v>
      </c>
      <c r="K1599" s="0" t="str">
        <f aca="false">IFERROR(IF(VLOOKUP($C1599,薬効分類マスタ!$A$2:$E$180,5,FALSE())=0,"",VLOOKUP($C1599,薬効分類マスタ!$A$2:$E$180,5,FALSE())),"")</f>
        <v/>
      </c>
      <c r="L1599" s="17"/>
      <c r="M1599" s="0" t="str">
        <f aca="false">IF($K1599="","",IF($L1599&lt;&gt;"",$L1599,VLOOKUP($C1599,薬効分類マスタ!$A$2:$F$180,6,FALSE())))</f>
        <v/>
      </c>
      <c r="N1599" s="0" t="str">
        <f aca="false">ASC(G1599)</f>
        <v>ﾈｵﾌｨﾘﾝ錠100mg</v>
      </c>
      <c r="O1599" s="0" t="str">
        <f aca="false">ASC(E1599)</f>
        <v>ｱﾐﾉﾌｨﾘﾝ水和物</v>
      </c>
      <c r="P1599" s="16" t="n">
        <f aca="false">N(P1598)+IF($C1599=検索!$B$49,1,0)</f>
        <v>0</v>
      </c>
    </row>
    <row r="1600" customFormat="false" ht="15" hidden="false" customHeight="false" outlineLevel="0" collapsed="false">
      <c r="A1600" s="16" t="s">
        <v>221</v>
      </c>
      <c r="B1600" s="0" t="s">
        <v>3860</v>
      </c>
      <c r="C1600" s="0" t="n">
        <v>211</v>
      </c>
      <c r="D1600" s="0" t="str">
        <f aca="false">IFERROR(VLOOKUP($C1600,薬効分類マスタ!$A$2:$B$180,2,FALSE()),"未登録")</f>
        <v>強心剤</v>
      </c>
      <c r="E1600" s="16" t="s">
        <v>3861</v>
      </c>
      <c r="F1600" s="16" t="s">
        <v>224</v>
      </c>
      <c r="G1600" s="16" t="s">
        <v>3861</v>
      </c>
      <c r="I1600" s="0" t="n">
        <v>8</v>
      </c>
      <c r="K1600" s="0" t="str">
        <f aca="false">IFERROR(IF(VLOOKUP($C1600,薬効分類マスタ!$A$2:$E$180,5,FALSE())=0,"",VLOOKUP($C1600,薬効分類マスタ!$A$2:$E$180,5,FALSE())),"")</f>
        <v/>
      </c>
      <c r="L1600" s="17"/>
      <c r="M1600" s="0" t="str">
        <f aca="false">IF($K1600="","",IF($L1600&lt;&gt;"",$L1600,VLOOKUP($C1600,薬効分類マスタ!$A$2:$F$180,6,FALSE())))</f>
        <v/>
      </c>
      <c r="N1600" s="0" t="str">
        <f aca="false">ASC(G1600)</f>
        <v>安息香酸ﾅﾄﾘｳﾑｶﾌｪｲﾝ</v>
      </c>
      <c r="O1600" s="0" t="str">
        <f aca="false">ASC(E1600)</f>
        <v>安息香酸ﾅﾄﾘｳﾑｶﾌｪｲﾝ</v>
      </c>
      <c r="P1600" s="16" t="n">
        <f aca="false">N(P1599)+IF($C1600=検索!$B$49,1,0)</f>
        <v>0</v>
      </c>
    </row>
    <row r="1601" customFormat="false" ht="15" hidden="false" customHeight="false" outlineLevel="0" collapsed="false">
      <c r="A1601" s="16" t="s">
        <v>221</v>
      </c>
      <c r="B1601" s="0" t="s">
        <v>3862</v>
      </c>
      <c r="C1601" s="0" t="n">
        <v>211</v>
      </c>
      <c r="D1601" s="0" t="str">
        <f aca="false">IFERROR(VLOOKUP($C1601,薬効分類マスタ!$A$2:$B$180,2,FALSE()),"未登録")</f>
        <v>強心剤</v>
      </c>
      <c r="E1601" s="16" t="s">
        <v>3861</v>
      </c>
      <c r="F1601" s="16" t="s">
        <v>224</v>
      </c>
      <c r="G1601" s="16" t="s">
        <v>3863</v>
      </c>
      <c r="H1601" s="16" t="s">
        <v>301</v>
      </c>
      <c r="I1601" s="0" t="n">
        <v>8.6</v>
      </c>
      <c r="K1601" s="0" t="str">
        <f aca="false">IFERROR(IF(VLOOKUP($C1601,薬効分類マスタ!$A$2:$E$180,5,FALSE())=0,"",VLOOKUP($C1601,薬効分類マスタ!$A$2:$E$180,5,FALSE())),"")</f>
        <v/>
      </c>
      <c r="L1601" s="17"/>
      <c r="M1601" s="0" t="str">
        <f aca="false">IF($K1601="","",IF($L1601&lt;&gt;"",$L1601,VLOOKUP($C1601,薬効分類マスタ!$A$2:$F$180,6,FALSE())))</f>
        <v/>
      </c>
      <c r="N1601" s="0" t="str">
        <f aca="false">ASC(G1601)</f>
        <v>安息香酸ﾅﾄﾘｳﾑｶﾌｪｲﾝ原末｢ﾏﾙｲｼ｣</v>
      </c>
      <c r="O1601" s="0" t="str">
        <f aca="false">ASC(E1601)</f>
        <v>安息香酸ﾅﾄﾘｳﾑｶﾌｪｲﾝ</v>
      </c>
      <c r="P1601" s="16" t="n">
        <f aca="false">N(P1600)+IF($C1601=検索!$B$49,1,0)</f>
        <v>0</v>
      </c>
    </row>
    <row r="1602" customFormat="false" ht="15" hidden="false" customHeight="false" outlineLevel="0" collapsed="false">
      <c r="A1602" s="16" t="s">
        <v>221</v>
      </c>
      <c r="B1602" s="0" t="s">
        <v>3864</v>
      </c>
      <c r="C1602" s="0" t="n">
        <v>211</v>
      </c>
      <c r="D1602" s="0" t="str">
        <f aca="false">IFERROR(VLOOKUP($C1602,薬効分類マスタ!$A$2:$B$180,2,FALSE()),"未登録")</f>
        <v>強心剤</v>
      </c>
      <c r="E1602" s="16" t="s">
        <v>3865</v>
      </c>
      <c r="F1602" s="16" t="s">
        <v>224</v>
      </c>
      <c r="G1602" s="16" t="s">
        <v>3865</v>
      </c>
      <c r="I1602" s="0" t="n">
        <v>9.7</v>
      </c>
      <c r="K1602" s="0" t="str">
        <f aca="false">IFERROR(IF(VLOOKUP($C1602,薬効分類マスタ!$A$2:$E$180,5,FALSE())=0,"",VLOOKUP($C1602,薬効分類マスタ!$A$2:$E$180,5,FALSE())),"")</f>
        <v/>
      </c>
      <c r="L1602" s="17"/>
      <c r="M1602" s="0" t="str">
        <f aca="false">IF($K1602="","",IF($L1602&lt;&gt;"",$L1602,VLOOKUP($C1602,薬効分類マスタ!$A$2:$F$180,6,FALSE())))</f>
        <v/>
      </c>
      <c r="N1602" s="0" t="str">
        <f aca="false">ASC(G1602)</f>
        <v>ｶﾌｪｲﾝ水和物</v>
      </c>
      <c r="O1602" s="0" t="str">
        <f aca="false">ASC(E1602)</f>
        <v>ｶﾌｪｲﾝ水和物</v>
      </c>
      <c r="P1602" s="16" t="n">
        <f aca="false">N(P1601)+IF($C1602=検索!$B$49,1,0)</f>
        <v>0</v>
      </c>
    </row>
    <row r="1603" customFormat="false" ht="15" hidden="false" customHeight="false" outlineLevel="0" collapsed="false">
      <c r="A1603" s="16" t="s">
        <v>221</v>
      </c>
      <c r="B1603" s="0" t="s">
        <v>3866</v>
      </c>
      <c r="C1603" s="0" t="n">
        <v>211</v>
      </c>
      <c r="D1603" s="0" t="str">
        <f aca="false">IFERROR(VLOOKUP($C1603,薬効分類マスタ!$A$2:$B$180,2,FALSE()),"未登録")</f>
        <v>強心剤</v>
      </c>
      <c r="E1603" s="16" t="s">
        <v>3867</v>
      </c>
      <c r="F1603" s="16" t="s">
        <v>224</v>
      </c>
      <c r="G1603" s="16" t="s">
        <v>3867</v>
      </c>
      <c r="I1603" s="0" t="n">
        <v>9.7</v>
      </c>
      <c r="K1603" s="0" t="str">
        <f aca="false">IFERROR(IF(VLOOKUP($C1603,薬効分類マスタ!$A$2:$E$180,5,FALSE())=0,"",VLOOKUP($C1603,薬効分類マスタ!$A$2:$E$180,5,FALSE())),"")</f>
        <v/>
      </c>
      <c r="L1603" s="17"/>
      <c r="M1603" s="0" t="str">
        <f aca="false">IF($K1603="","",IF($L1603&lt;&gt;"",$L1603,VLOOKUP($C1603,薬効分類マスタ!$A$2:$F$180,6,FALSE())))</f>
        <v/>
      </c>
      <c r="N1603" s="0" t="str">
        <f aca="false">ASC(G1603)</f>
        <v>無水ｶﾌｪｲﾝ</v>
      </c>
      <c r="O1603" s="0" t="str">
        <f aca="false">ASC(E1603)</f>
        <v>無水ｶﾌｪｲﾝ</v>
      </c>
      <c r="P1603" s="16" t="n">
        <f aca="false">N(P1602)+IF($C1603=検索!$B$49,1,0)</f>
        <v>0</v>
      </c>
    </row>
    <row r="1604" customFormat="false" ht="15" hidden="false" customHeight="false" outlineLevel="0" collapsed="false">
      <c r="A1604" s="16" t="s">
        <v>221</v>
      </c>
      <c r="B1604" s="0" t="s">
        <v>3868</v>
      </c>
      <c r="C1604" s="0" t="n">
        <v>211</v>
      </c>
      <c r="D1604" s="0" t="str">
        <f aca="false">IFERROR(VLOOKUP($C1604,薬効分類マスタ!$A$2:$B$180,2,FALSE()),"未登録")</f>
        <v>強心剤</v>
      </c>
      <c r="E1604" s="16" t="s">
        <v>3869</v>
      </c>
      <c r="F1604" s="16" t="s">
        <v>257</v>
      </c>
      <c r="G1604" s="16" t="s">
        <v>3870</v>
      </c>
      <c r="I1604" s="0" t="n">
        <v>9.4</v>
      </c>
      <c r="K1604" s="0" t="str">
        <f aca="false">IFERROR(IF(VLOOKUP($C1604,薬効分類マスタ!$A$2:$E$180,5,FALSE())=0,"",VLOOKUP($C1604,薬効分類マスタ!$A$2:$E$180,5,FALSE())),"")</f>
        <v/>
      </c>
      <c r="L1604" s="17"/>
      <c r="M1604" s="0" t="str">
        <f aca="false">IF($K1604="","",IF($L1604&lt;&gt;"",$L1604,VLOOKUP($C1604,薬効分類マスタ!$A$2:$F$180,6,FALSE())))</f>
        <v/>
      </c>
      <c r="N1604" s="0" t="str">
        <f aca="false">ASC(G1604)</f>
        <v>ｴﾁﾚﾌﾘﾝ塩酸塩錠</v>
      </c>
      <c r="O1604" s="0" t="str">
        <f aca="false">ASC(E1604)</f>
        <v>ｴﾁﾚﾌﾘﾝ塩酸塩</v>
      </c>
      <c r="P1604" s="16" t="n">
        <f aca="false">N(P1603)+IF($C1604=検索!$B$49,1,0)</f>
        <v>0</v>
      </c>
    </row>
    <row r="1605" customFormat="false" ht="15" hidden="false" customHeight="false" outlineLevel="0" collapsed="false">
      <c r="A1605" s="16" t="s">
        <v>221</v>
      </c>
      <c r="B1605" s="0" t="s">
        <v>3871</v>
      </c>
      <c r="C1605" s="0" t="n">
        <v>211</v>
      </c>
      <c r="D1605" s="0" t="str">
        <f aca="false">IFERROR(VLOOKUP($C1605,薬効分類マスタ!$A$2:$B$180,2,FALSE()),"未登録")</f>
        <v>強心剤</v>
      </c>
      <c r="E1605" s="16" t="s">
        <v>3812</v>
      </c>
      <c r="F1605" s="16" t="s">
        <v>439</v>
      </c>
      <c r="G1605" s="16" t="s">
        <v>3872</v>
      </c>
      <c r="H1605" s="16" t="s">
        <v>710</v>
      </c>
      <c r="I1605" s="0" t="n">
        <v>18.3</v>
      </c>
      <c r="K1605" s="0" t="str">
        <f aca="false">IFERROR(IF(VLOOKUP($C1605,薬効分類マスタ!$A$2:$E$180,5,FALSE())=0,"",VLOOKUP($C1605,薬効分類マスタ!$A$2:$E$180,5,FALSE())),"")</f>
        <v/>
      </c>
      <c r="L1605" s="17"/>
      <c r="M1605" s="0" t="str">
        <f aca="false">IF($K1605="","",IF($L1605&lt;&gt;"",$L1605,VLOOKUP($C1605,薬効分類マスタ!$A$2:$F$180,6,FALSE())))</f>
        <v/>
      </c>
      <c r="N1605" s="0" t="str">
        <f aca="false">ASC(G1605)</f>
        <v>ﾌﾟﾛﾀﾉｰﾙS錠15mg</v>
      </c>
      <c r="O1605" s="0" t="str">
        <f aca="false">ASC(E1605)</f>
        <v>dl-ｲｿﾌﾟﾚﾅﾘﾝ塩酸塩</v>
      </c>
      <c r="P1605" s="16" t="n">
        <f aca="false">N(P1604)+IF($C1605=検索!$B$49,1,0)</f>
        <v>0</v>
      </c>
    </row>
    <row r="1606" customFormat="false" ht="15" hidden="false" customHeight="false" outlineLevel="0" collapsed="false">
      <c r="A1606" s="16" t="s">
        <v>221</v>
      </c>
      <c r="B1606" s="0" t="s">
        <v>3873</v>
      </c>
      <c r="C1606" s="0" t="n">
        <v>211</v>
      </c>
      <c r="D1606" s="0" t="str">
        <f aca="false">IFERROR(VLOOKUP($C1606,薬効分類マスタ!$A$2:$B$180,2,FALSE()),"未登録")</f>
        <v>強心剤</v>
      </c>
      <c r="E1606" s="16" t="s">
        <v>3874</v>
      </c>
      <c r="F1606" s="16" t="s">
        <v>229</v>
      </c>
      <c r="G1606" s="16" t="s">
        <v>3875</v>
      </c>
      <c r="H1606" s="16" t="s">
        <v>347</v>
      </c>
      <c r="I1606" s="0" t="n">
        <v>6.9</v>
      </c>
      <c r="J1606" s="16" t="s">
        <v>239</v>
      </c>
      <c r="K1606" s="0" t="str">
        <f aca="false">IFERROR(IF(VLOOKUP($C1606,薬効分類マスタ!$A$2:$E$180,5,FALSE())=0,"",VLOOKUP($C1606,薬効分類マスタ!$A$2:$E$180,5,FALSE())),"")</f>
        <v/>
      </c>
      <c r="L1606" s="17"/>
      <c r="M1606" s="0" t="str">
        <f aca="false">IF($K1606="","",IF($L1606&lt;&gt;"",$L1606,VLOOKUP($C1606,薬効分類マスタ!$A$2:$F$180,6,FALSE())))</f>
        <v/>
      </c>
      <c r="N1606" s="0" t="str">
        <f aca="false">ASC(G1606)</f>
        <v>ﾕﾋﾞﾃﾞｶﾚﾉﾝ顆粒1%｢ﾂﾙﾊﾗ｣</v>
      </c>
      <c r="O1606" s="0" t="str">
        <f aca="false">ASC(E1606)</f>
        <v>ﾕﾋﾞﾃﾞｶﾚﾉﾝ</v>
      </c>
      <c r="P1606" s="16" t="n">
        <f aca="false">N(P1605)+IF($C1606=検索!$B$49,1,0)</f>
        <v>0</v>
      </c>
    </row>
    <row r="1607" customFormat="false" ht="15" hidden="false" customHeight="false" outlineLevel="0" collapsed="false">
      <c r="A1607" s="16" t="s">
        <v>221</v>
      </c>
      <c r="B1607" s="0" t="s">
        <v>3876</v>
      </c>
      <c r="C1607" s="0" t="n">
        <v>211</v>
      </c>
      <c r="D1607" s="0" t="str">
        <f aca="false">IFERROR(VLOOKUP($C1607,薬効分類マスタ!$A$2:$B$180,2,FALSE()),"未登録")</f>
        <v>強心剤</v>
      </c>
      <c r="E1607" s="16" t="s">
        <v>3874</v>
      </c>
      <c r="F1607" s="16" t="s">
        <v>257</v>
      </c>
      <c r="G1607" s="16" t="s">
        <v>3877</v>
      </c>
      <c r="H1607" s="16" t="s">
        <v>283</v>
      </c>
      <c r="I1607" s="0" t="n">
        <v>7.3</v>
      </c>
      <c r="J1607" s="16" t="s">
        <v>232</v>
      </c>
      <c r="K1607" s="0" t="str">
        <f aca="false">IFERROR(IF(VLOOKUP($C1607,薬効分類マスタ!$A$2:$E$180,5,FALSE())=0,"",VLOOKUP($C1607,薬効分類マスタ!$A$2:$E$180,5,FALSE())),"")</f>
        <v/>
      </c>
      <c r="L1607" s="17"/>
      <c r="M1607" s="0" t="str">
        <f aca="false">IF($K1607="","",IF($L1607&lt;&gt;"",$L1607,VLOOKUP($C1607,薬効分類マスタ!$A$2:$F$180,6,FALSE())))</f>
        <v/>
      </c>
      <c r="N1607" s="0" t="str">
        <f aca="false">ASC(G1607)</f>
        <v>ﾉｲｷﾉﾝ錠5mg</v>
      </c>
      <c r="O1607" s="0" t="str">
        <f aca="false">ASC(E1607)</f>
        <v>ﾕﾋﾞﾃﾞｶﾚﾉﾝ</v>
      </c>
      <c r="P1607" s="16" t="n">
        <f aca="false">N(P1606)+IF($C1607=検索!$B$49,1,0)</f>
        <v>0</v>
      </c>
    </row>
    <row r="1608" customFormat="false" ht="15" hidden="false" customHeight="false" outlineLevel="0" collapsed="false">
      <c r="A1608" s="16" t="s">
        <v>221</v>
      </c>
      <c r="B1608" s="0" t="s">
        <v>3878</v>
      </c>
      <c r="C1608" s="0" t="n">
        <v>211</v>
      </c>
      <c r="D1608" s="0" t="str">
        <f aca="false">IFERROR(VLOOKUP($C1608,薬効分類マスタ!$A$2:$B$180,2,FALSE()),"未登録")</f>
        <v>強心剤</v>
      </c>
      <c r="E1608" s="16" t="s">
        <v>3874</v>
      </c>
      <c r="F1608" s="16" t="s">
        <v>262</v>
      </c>
      <c r="G1608" s="16" t="s">
        <v>3879</v>
      </c>
      <c r="I1608" s="0" t="n">
        <v>6.3</v>
      </c>
      <c r="J1608" s="16" t="s">
        <v>239</v>
      </c>
      <c r="K1608" s="0" t="str">
        <f aca="false">IFERROR(IF(VLOOKUP($C1608,薬効分類マスタ!$A$2:$E$180,5,FALSE())=0,"",VLOOKUP($C1608,薬効分類マスタ!$A$2:$E$180,5,FALSE())),"")</f>
        <v/>
      </c>
      <c r="L1608" s="17"/>
      <c r="M1608" s="0" t="str">
        <f aca="false">IF($K1608="","",IF($L1608&lt;&gt;"",$L1608,VLOOKUP($C1608,薬効分類マスタ!$A$2:$F$180,6,FALSE())))</f>
        <v/>
      </c>
      <c r="N1608" s="0" t="str">
        <f aca="false">ASC(G1608)</f>
        <v>ﾕﾋﾞﾃﾞｶﾚﾉﾝ10mg錠</v>
      </c>
      <c r="O1608" s="0" t="str">
        <f aca="false">ASC(E1608)</f>
        <v>ﾕﾋﾞﾃﾞｶﾚﾉﾝ</v>
      </c>
      <c r="P1608" s="16" t="n">
        <f aca="false">N(P1607)+IF($C1608=検索!$B$49,1,0)</f>
        <v>0</v>
      </c>
    </row>
    <row r="1609" customFormat="false" ht="15" hidden="false" customHeight="false" outlineLevel="0" collapsed="false">
      <c r="A1609" s="16" t="s">
        <v>221</v>
      </c>
      <c r="B1609" s="0" t="s">
        <v>3880</v>
      </c>
      <c r="C1609" s="0" t="n">
        <v>211</v>
      </c>
      <c r="D1609" s="0" t="str">
        <f aca="false">IFERROR(VLOOKUP($C1609,薬効分類マスタ!$A$2:$B$180,2,FALSE()),"未登録")</f>
        <v>強心剤</v>
      </c>
      <c r="E1609" s="16" t="s">
        <v>3874</v>
      </c>
      <c r="F1609" s="16" t="s">
        <v>262</v>
      </c>
      <c r="G1609" s="16" t="s">
        <v>3881</v>
      </c>
      <c r="H1609" s="16" t="s">
        <v>283</v>
      </c>
      <c r="I1609" s="0" t="n">
        <v>7.2</v>
      </c>
      <c r="J1609" s="16" t="s">
        <v>232</v>
      </c>
      <c r="K1609" s="0" t="str">
        <f aca="false">IFERROR(IF(VLOOKUP($C1609,薬効分類マスタ!$A$2:$E$180,5,FALSE())=0,"",VLOOKUP($C1609,薬効分類マスタ!$A$2:$E$180,5,FALSE())),"")</f>
        <v/>
      </c>
      <c r="L1609" s="17"/>
      <c r="M1609" s="0" t="str">
        <f aca="false">IF($K1609="","",IF($L1609&lt;&gt;"",$L1609,VLOOKUP($C1609,薬効分類マスタ!$A$2:$F$180,6,FALSE())))</f>
        <v/>
      </c>
      <c r="N1609" s="0" t="str">
        <f aca="false">ASC(G1609)</f>
        <v>ﾉｲｷﾉﾝ錠10mg</v>
      </c>
      <c r="O1609" s="0" t="str">
        <f aca="false">ASC(E1609)</f>
        <v>ﾕﾋﾞﾃﾞｶﾚﾉﾝ</v>
      </c>
      <c r="P1609" s="16" t="n">
        <f aca="false">N(P1608)+IF($C1609=検索!$B$49,1,0)</f>
        <v>0</v>
      </c>
    </row>
    <row r="1610" customFormat="false" ht="15" hidden="false" customHeight="false" outlineLevel="0" collapsed="false">
      <c r="A1610" s="16" t="s">
        <v>221</v>
      </c>
      <c r="B1610" s="0" t="s">
        <v>3882</v>
      </c>
      <c r="C1610" s="0" t="n">
        <v>211</v>
      </c>
      <c r="D1610" s="0" t="str">
        <f aca="false">IFERROR(VLOOKUP($C1610,薬効分類マスタ!$A$2:$B$180,2,FALSE()),"未登録")</f>
        <v>強心剤</v>
      </c>
      <c r="E1610" s="16" t="s">
        <v>3874</v>
      </c>
      <c r="F1610" s="16" t="s">
        <v>262</v>
      </c>
      <c r="G1610" s="16" t="s">
        <v>3883</v>
      </c>
      <c r="H1610" s="16" t="s">
        <v>283</v>
      </c>
      <c r="I1610" s="0" t="n">
        <v>7.2</v>
      </c>
      <c r="J1610" s="16" t="s">
        <v>232</v>
      </c>
      <c r="K1610" s="0" t="str">
        <f aca="false">IFERROR(IF(VLOOKUP($C1610,薬効分類マスタ!$A$2:$E$180,5,FALSE())=0,"",VLOOKUP($C1610,薬効分類マスタ!$A$2:$E$180,5,FALSE())),"")</f>
        <v/>
      </c>
      <c r="L1610" s="17"/>
      <c r="M1610" s="0" t="str">
        <f aca="false">IF($K1610="","",IF($L1610&lt;&gt;"",$L1610,VLOOKUP($C1610,薬効分類マスタ!$A$2:$F$180,6,FALSE())))</f>
        <v/>
      </c>
      <c r="N1610" s="0" t="str">
        <f aca="false">ASC(G1610)</f>
        <v>ﾉｲｷﾉﾝ糖衣錠10mg</v>
      </c>
      <c r="O1610" s="0" t="str">
        <f aca="false">ASC(E1610)</f>
        <v>ﾕﾋﾞﾃﾞｶﾚﾉﾝ</v>
      </c>
      <c r="P1610" s="16" t="n">
        <f aca="false">N(P1609)+IF($C1610=検索!$B$49,1,0)</f>
        <v>0</v>
      </c>
    </row>
    <row r="1611" customFormat="false" ht="15" hidden="false" customHeight="false" outlineLevel="0" collapsed="false">
      <c r="A1611" s="16" t="s">
        <v>221</v>
      </c>
      <c r="B1611" s="0" t="s">
        <v>3884</v>
      </c>
      <c r="C1611" s="0" t="n">
        <v>211</v>
      </c>
      <c r="D1611" s="0" t="str">
        <f aca="false">IFERROR(VLOOKUP($C1611,薬効分類マスタ!$A$2:$B$180,2,FALSE()),"未登録")</f>
        <v>強心剤</v>
      </c>
      <c r="E1611" s="16" t="s">
        <v>3874</v>
      </c>
      <c r="F1611" s="16" t="s">
        <v>2606</v>
      </c>
      <c r="G1611" s="16" t="s">
        <v>3885</v>
      </c>
      <c r="H1611" s="16" t="s">
        <v>347</v>
      </c>
      <c r="I1611" s="0" t="n">
        <v>6.3</v>
      </c>
      <c r="J1611" s="16" t="s">
        <v>239</v>
      </c>
      <c r="K1611" s="0" t="str">
        <f aca="false">IFERROR(IF(VLOOKUP($C1611,薬効分類マスタ!$A$2:$E$180,5,FALSE())=0,"",VLOOKUP($C1611,薬効分類マスタ!$A$2:$E$180,5,FALSE())),"")</f>
        <v/>
      </c>
      <c r="L1611" s="17"/>
      <c r="M1611" s="0" t="str">
        <f aca="false">IF($K1611="","",IF($L1611&lt;&gt;"",$L1611,VLOOKUP($C1611,薬効分類マスタ!$A$2:$F$180,6,FALSE())))</f>
        <v/>
      </c>
      <c r="N1611" s="0" t="str">
        <f aca="false">ASC(G1611)</f>
        <v>ﾕﾋﾞﾃﾞｶﾚﾉﾝｶﾌﾟｾﾙ5mg｢ﾂﾙﾊﾗ｣</v>
      </c>
      <c r="O1611" s="0" t="str">
        <f aca="false">ASC(E1611)</f>
        <v>ﾕﾋﾞﾃﾞｶﾚﾉﾝ</v>
      </c>
      <c r="P1611" s="16" t="n">
        <f aca="false">N(P1610)+IF($C1611=検索!$B$49,1,0)</f>
        <v>0</v>
      </c>
    </row>
    <row r="1612" customFormat="false" ht="15" hidden="false" customHeight="false" outlineLevel="0" collapsed="false">
      <c r="A1612" s="16" t="s">
        <v>221</v>
      </c>
      <c r="B1612" s="0" t="s">
        <v>3886</v>
      </c>
      <c r="C1612" s="0" t="n">
        <v>211</v>
      </c>
      <c r="D1612" s="0" t="str">
        <f aca="false">IFERROR(VLOOKUP($C1612,薬効分類マスタ!$A$2:$B$180,2,FALSE()),"未登録")</f>
        <v>強心剤</v>
      </c>
      <c r="E1612" s="16" t="s">
        <v>3887</v>
      </c>
      <c r="F1612" s="16" t="s">
        <v>3706</v>
      </c>
      <c r="G1612" s="16" t="s">
        <v>3888</v>
      </c>
      <c r="H1612" s="16" t="s">
        <v>473</v>
      </c>
      <c r="I1612" s="0" t="n">
        <v>203.3</v>
      </c>
      <c r="J1612" s="16" t="s">
        <v>232</v>
      </c>
      <c r="K1612" s="0" t="str">
        <f aca="false">IFERROR(IF(VLOOKUP($C1612,薬効分類マスタ!$A$2:$E$180,5,FALSE())=0,"",VLOOKUP($C1612,薬効分類マスタ!$A$2:$E$180,5,FALSE())),"")</f>
        <v/>
      </c>
      <c r="L1612" s="17"/>
      <c r="M1612" s="0" t="str">
        <f aca="false">IF($K1612="","",IF($L1612&lt;&gt;"",$L1612,VLOOKUP($C1612,薬効分類マスタ!$A$2:$F$180,6,FALSE())))</f>
        <v/>
      </c>
      <c r="N1612" s="0" t="str">
        <f aca="false">ASC(G1612)</f>
        <v>ｶﾙｸﾞｰﾄ細粒5%</v>
      </c>
      <c r="O1612" s="0" t="str">
        <f aca="false">ASC(E1612)</f>
        <v>ﾃﾞﾉﾊﾟﾐﾝ</v>
      </c>
      <c r="P1612" s="16" t="n">
        <f aca="false">N(P1611)+IF($C1612=検索!$B$49,1,0)</f>
        <v>0</v>
      </c>
    </row>
    <row r="1613" customFormat="false" ht="15" hidden="false" customHeight="false" outlineLevel="0" collapsed="false">
      <c r="A1613" s="16" t="s">
        <v>221</v>
      </c>
      <c r="B1613" s="0" t="s">
        <v>3889</v>
      </c>
      <c r="C1613" s="0" t="n">
        <v>211</v>
      </c>
      <c r="D1613" s="0" t="str">
        <f aca="false">IFERROR(VLOOKUP($C1613,薬効分類マスタ!$A$2:$B$180,2,FALSE()),"未登録")</f>
        <v>強心剤</v>
      </c>
      <c r="E1613" s="16" t="s">
        <v>3887</v>
      </c>
      <c r="F1613" s="16" t="s">
        <v>257</v>
      </c>
      <c r="G1613" s="16" t="s">
        <v>3890</v>
      </c>
      <c r="H1613" s="16" t="s">
        <v>473</v>
      </c>
      <c r="I1613" s="0" t="n">
        <v>15.8</v>
      </c>
      <c r="J1613" s="16" t="s">
        <v>232</v>
      </c>
      <c r="K1613" s="0" t="str">
        <f aca="false">IFERROR(IF(VLOOKUP($C1613,薬効分類マスタ!$A$2:$E$180,5,FALSE())=0,"",VLOOKUP($C1613,薬効分類マスタ!$A$2:$E$180,5,FALSE())),"")</f>
        <v/>
      </c>
      <c r="L1613" s="17"/>
      <c r="M1613" s="0" t="str">
        <f aca="false">IF($K1613="","",IF($L1613&lt;&gt;"",$L1613,VLOOKUP($C1613,薬効分類マスタ!$A$2:$F$180,6,FALSE())))</f>
        <v/>
      </c>
      <c r="N1613" s="0" t="str">
        <f aca="false">ASC(G1613)</f>
        <v>ｶﾙｸﾞｰﾄ錠5</v>
      </c>
      <c r="O1613" s="0" t="str">
        <f aca="false">ASC(E1613)</f>
        <v>ﾃﾞﾉﾊﾟﾐﾝ</v>
      </c>
      <c r="P1613" s="16" t="n">
        <f aca="false">N(P1612)+IF($C1613=検索!$B$49,1,0)</f>
        <v>0</v>
      </c>
    </row>
    <row r="1614" customFormat="false" ht="15" hidden="false" customHeight="false" outlineLevel="0" collapsed="false">
      <c r="A1614" s="16" t="s">
        <v>221</v>
      </c>
      <c r="B1614" s="0" t="s">
        <v>3891</v>
      </c>
      <c r="C1614" s="0" t="n">
        <v>211</v>
      </c>
      <c r="D1614" s="0" t="str">
        <f aca="false">IFERROR(VLOOKUP($C1614,薬効分類マスタ!$A$2:$B$180,2,FALSE()),"未登録")</f>
        <v>強心剤</v>
      </c>
      <c r="E1614" s="16" t="s">
        <v>3887</v>
      </c>
      <c r="F1614" s="16" t="s">
        <v>257</v>
      </c>
      <c r="G1614" s="16" t="s">
        <v>3892</v>
      </c>
      <c r="H1614" s="16" t="s">
        <v>536</v>
      </c>
      <c r="I1614" s="0" t="n">
        <v>10.5</v>
      </c>
      <c r="J1614" s="16" t="s">
        <v>239</v>
      </c>
      <c r="K1614" s="0" t="str">
        <f aca="false">IFERROR(IF(VLOOKUP($C1614,薬効分類マスタ!$A$2:$E$180,5,FALSE())=0,"",VLOOKUP($C1614,薬効分類マスタ!$A$2:$E$180,5,FALSE())),"")</f>
        <v/>
      </c>
      <c r="L1614" s="17"/>
      <c r="M1614" s="0" t="str">
        <f aca="false">IF($K1614="","",IF($L1614&lt;&gt;"",$L1614,VLOOKUP($C1614,薬効分類マスタ!$A$2:$F$180,6,FALSE())))</f>
        <v/>
      </c>
      <c r="N1614" s="0" t="str">
        <f aca="false">ASC(G1614)</f>
        <v>ﾃﾞﾉﾊﾟﾐﾝ錠5mg｢日医工｣</v>
      </c>
      <c r="O1614" s="0" t="str">
        <f aca="false">ASC(E1614)</f>
        <v>ﾃﾞﾉﾊﾟﾐﾝ</v>
      </c>
      <c r="P1614" s="16" t="n">
        <f aca="false">N(P1613)+IF($C1614=検索!$B$49,1,0)</f>
        <v>0</v>
      </c>
    </row>
    <row r="1615" customFormat="false" ht="15" hidden="false" customHeight="false" outlineLevel="0" collapsed="false">
      <c r="A1615" s="16" t="s">
        <v>221</v>
      </c>
      <c r="B1615" s="0" t="s">
        <v>3893</v>
      </c>
      <c r="C1615" s="0" t="n">
        <v>211</v>
      </c>
      <c r="D1615" s="0" t="str">
        <f aca="false">IFERROR(VLOOKUP($C1615,薬効分類マスタ!$A$2:$B$180,2,FALSE()),"未登録")</f>
        <v>強心剤</v>
      </c>
      <c r="E1615" s="16" t="s">
        <v>3887</v>
      </c>
      <c r="F1615" s="16" t="s">
        <v>262</v>
      </c>
      <c r="G1615" s="16" t="s">
        <v>3894</v>
      </c>
      <c r="H1615" s="16" t="s">
        <v>473</v>
      </c>
      <c r="I1615" s="0" t="n">
        <v>26</v>
      </c>
      <c r="J1615" s="16" t="s">
        <v>232</v>
      </c>
      <c r="K1615" s="0" t="str">
        <f aca="false">IFERROR(IF(VLOOKUP($C1615,薬効分類マスタ!$A$2:$E$180,5,FALSE())=0,"",VLOOKUP($C1615,薬効分類マスタ!$A$2:$E$180,5,FALSE())),"")</f>
        <v/>
      </c>
      <c r="L1615" s="17"/>
      <c r="M1615" s="0" t="str">
        <f aca="false">IF($K1615="","",IF($L1615&lt;&gt;"",$L1615,VLOOKUP($C1615,薬効分類マスタ!$A$2:$F$180,6,FALSE())))</f>
        <v/>
      </c>
      <c r="N1615" s="0" t="str">
        <f aca="false">ASC(G1615)</f>
        <v>ｶﾙｸﾞｰﾄ錠10</v>
      </c>
      <c r="O1615" s="0" t="str">
        <f aca="false">ASC(E1615)</f>
        <v>ﾃﾞﾉﾊﾟﾐﾝ</v>
      </c>
      <c r="P1615" s="16" t="n">
        <f aca="false">N(P1614)+IF($C1615=検索!$B$49,1,0)</f>
        <v>0</v>
      </c>
    </row>
    <row r="1616" customFormat="false" ht="15" hidden="false" customHeight="false" outlineLevel="0" collapsed="false">
      <c r="A1616" s="16" t="s">
        <v>221</v>
      </c>
      <c r="B1616" s="0" t="s">
        <v>3895</v>
      </c>
      <c r="C1616" s="0" t="n">
        <v>211</v>
      </c>
      <c r="D1616" s="0" t="str">
        <f aca="false">IFERROR(VLOOKUP($C1616,薬効分類マスタ!$A$2:$B$180,2,FALSE()),"未登録")</f>
        <v>強心剤</v>
      </c>
      <c r="E1616" s="16" t="s">
        <v>3887</v>
      </c>
      <c r="F1616" s="16" t="s">
        <v>262</v>
      </c>
      <c r="G1616" s="16" t="s">
        <v>3896</v>
      </c>
      <c r="H1616" s="16" t="s">
        <v>536</v>
      </c>
      <c r="I1616" s="0" t="n">
        <v>17.3</v>
      </c>
      <c r="J1616" s="16" t="s">
        <v>239</v>
      </c>
      <c r="K1616" s="0" t="str">
        <f aca="false">IFERROR(IF(VLOOKUP($C1616,薬効分類マスタ!$A$2:$E$180,5,FALSE())=0,"",VLOOKUP($C1616,薬効分類マスタ!$A$2:$E$180,5,FALSE())),"")</f>
        <v/>
      </c>
      <c r="L1616" s="17"/>
      <c r="M1616" s="0" t="str">
        <f aca="false">IF($K1616="","",IF($L1616&lt;&gt;"",$L1616,VLOOKUP($C1616,薬効分類マスタ!$A$2:$F$180,6,FALSE())))</f>
        <v/>
      </c>
      <c r="N1616" s="0" t="str">
        <f aca="false">ASC(G1616)</f>
        <v>ﾃﾞﾉﾊﾟﾐﾝ錠10mg｢日医工｣</v>
      </c>
      <c r="O1616" s="0" t="str">
        <f aca="false">ASC(E1616)</f>
        <v>ﾃﾞﾉﾊﾟﾐﾝ</v>
      </c>
      <c r="P1616" s="16" t="n">
        <f aca="false">N(P1615)+IF($C1616=検索!$B$49,1,0)</f>
        <v>0</v>
      </c>
    </row>
    <row r="1617" customFormat="false" ht="15" hidden="false" customHeight="false" outlineLevel="0" collapsed="false">
      <c r="A1617" s="16" t="s">
        <v>221</v>
      </c>
      <c r="B1617" s="0" t="s">
        <v>3897</v>
      </c>
      <c r="C1617" s="0" t="n">
        <v>211</v>
      </c>
      <c r="D1617" s="0" t="str">
        <f aca="false">IFERROR(VLOOKUP($C1617,薬効分類マスタ!$A$2:$B$180,2,FALSE()),"未登録")</f>
        <v>強心剤</v>
      </c>
      <c r="E1617" s="16" t="s">
        <v>3898</v>
      </c>
      <c r="F1617" s="16" t="s">
        <v>2371</v>
      </c>
      <c r="G1617" s="16" t="s">
        <v>3899</v>
      </c>
      <c r="H1617" s="16" t="s">
        <v>3900</v>
      </c>
      <c r="I1617" s="0" t="n">
        <v>30.8</v>
      </c>
      <c r="J1617" s="16" t="s">
        <v>239</v>
      </c>
      <c r="K1617" s="0" t="str">
        <f aca="false">IFERROR(IF(VLOOKUP($C1617,薬効分類マスタ!$A$2:$E$180,5,FALSE())=0,"",VLOOKUP($C1617,薬効分類マスタ!$A$2:$E$180,5,FALSE())),"")</f>
        <v/>
      </c>
      <c r="L1617" s="17"/>
      <c r="M1617" s="0" t="str">
        <f aca="false">IF($K1617="","",IF($L1617&lt;&gt;"",$L1617,VLOOKUP($C1617,薬効分類マスタ!$A$2:$F$180,6,FALSE())))</f>
        <v/>
      </c>
      <c r="N1617" s="0" t="str">
        <f aca="false">ASC(G1617)</f>
        <v>ﾋﾟﾓﾍﾞﾝﾀﾞﾝ錠1.25mg｢TE｣</v>
      </c>
      <c r="O1617" s="0" t="str">
        <f aca="false">ASC(E1617)</f>
        <v>ﾋﾟﾓﾍﾞﾝﾀﾞﾝ</v>
      </c>
      <c r="P1617" s="16" t="n">
        <f aca="false">N(P1616)+IF($C1617=検索!$B$49,1,0)</f>
        <v>0</v>
      </c>
    </row>
    <row r="1618" customFormat="false" ht="15" hidden="false" customHeight="false" outlineLevel="0" collapsed="false">
      <c r="A1618" s="16" t="s">
        <v>221</v>
      </c>
      <c r="B1618" s="0" t="s">
        <v>3901</v>
      </c>
      <c r="C1618" s="0" t="n">
        <v>211</v>
      </c>
      <c r="D1618" s="0" t="str">
        <f aca="false">IFERROR(VLOOKUP($C1618,薬効分類マスタ!$A$2:$B$180,2,FALSE()),"未登録")</f>
        <v>強心剤</v>
      </c>
      <c r="E1618" s="16" t="s">
        <v>3898</v>
      </c>
      <c r="F1618" s="16" t="s">
        <v>1418</v>
      </c>
      <c r="G1618" s="16" t="s">
        <v>3902</v>
      </c>
      <c r="H1618" s="16" t="s">
        <v>3900</v>
      </c>
      <c r="I1618" s="0" t="n">
        <v>57.7</v>
      </c>
      <c r="J1618" s="16" t="s">
        <v>239</v>
      </c>
      <c r="K1618" s="0" t="str">
        <f aca="false">IFERROR(IF(VLOOKUP($C1618,薬効分類マスタ!$A$2:$E$180,5,FALSE())=0,"",VLOOKUP($C1618,薬効分類マスタ!$A$2:$E$180,5,FALSE())),"")</f>
        <v/>
      </c>
      <c r="L1618" s="17"/>
      <c r="M1618" s="0" t="str">
        <f aca="false">IF($K1618="","",IF($L1618&lt;&gt;"",$L1618,VLOOKUP($C1618,薬効分類マスタ!$A$2:$F$180,6,FALSE())))</f>
        <v/>
      </c>
      <c r="N1618" s="0" t="str">
        <f aca="false">ASC(G1618)</f>
        <v>ﾋﾟﾓﾍﾞﾝﾀﾞﾝ錠2.5mg｢TE｣</v>
      </c>
      <c r="O1618" s="0" t="str">
        <f aca="false">ASC(E1618)</f>
        <v>ﾋﾟﾓﾍﾞﾝﾀﾞﾝ</v>
      </c>
      <c r="P1618" s="16" t="n">
        <f aca="false">N(P1617)+IF($C1618=検索!$B$49,1,0)</f>
        <v>0</v>
      </c>
    </row>
    <row r="1619" customFormat="false" ht="15" hidden="false" customHeight="false" outlineLevel="0" collapsed="false">
      <c r="A1619" s="16" t="s">
        <v>221</v>
      </c>
      <c r="B1619" s="0" t="s">
        <v>3903</v>
      </c>
      <c r="C1619" s="0" t="n">
        <v>211</v>
      </c>
      <c r="D1619" s="0" t="str">
        <f aca="false">IFERROR(VLOOKUP($C1619,薬効分類マスタ!$A$2:$B$180,2,FALSE()),"未登録")</f>
        <v>強心剤</v>
      </c>
      <c r="E1619" s="16" t="s">
        <v>3898</v>
      </c>
      <c r="F1619" s="16" t="s">
        <v>3904</v>
      </c>
      <c r="G1619" s="16" t="s">
        <v>3905</v>
      </c>
      <c r="H1619" s="16" t="s">
        <v>3900</v>
      </c>
      <c r="I1619" s="0" t="n">
        <v>18.8</v>
      </c>
      <c r="J1619" s="16" t="s">
        <v>239</v>
      </c>
      <c r="K1619" s="0" t="str">
        <f aca="false">IFERROR(IF(VLOOKUP($C1619,薬効分類マスタ!$A$2:$E$180,5,FALSE())=0,"",VLOOKUP($C1619,薬効分類マスタ!$A$2:$E$180,5,FALSE())),"")</f>
        <v/>
      </c>
      <c r="L1619" s="17"/>
      <c r="M1619" s="0" t="str">
        <f aca="false">IF($K1619="","",IF($L1619&lt;&gt;"",$L1619,VLOOKUP($C1619,薬効分類マスタ!$A$2:$F$180,6,FALSE())))</f>
        <v/>
      </c>
      <c r="N1619" s="0" t="str">
        <f aca="false">ASC(G1619)</f>
        <v>ﾋﾟﾓﾍﾞﾝﾀﾞﾝ錠0.625mg｢TE｣</v>
      </c>
      <c r="O1619" s="0" t="str">
        <f aca="false">ASC(E1619)</f>
        <v>ﾋﾟﾓﾍﾞﾝﾀﾞﾝ</v>
      </c>
      <c r="P1619" s="16" t="n">
        <f aca="false">N(P1618)+IF($C1619=検索!$B$49,1,0)</f>
        <v>0</v>
      </c>
    </row>
    <row r="1620" customFormat="false" ht="15" hidden="false" customHeight="false" outlineLevel="0" collapsed="false">
      <c r="A1620" s="16" t="s">
        <v>221</v>
      </c>
      <c r="B1620" s="0" t="s">
        <v>3906</v>
      </c>
      <c r="C1620" s="0" t="n">
        <v>211</v>
      </c>
      <c r="D1620" s="0" t="str">
        <f aca="false">IFERROR(VLOOKUP($C1620,薬効分類マスタ!$A$2:$B$180,2,FALSE()),"未登録")</f>
        <v>強心剤</v>
      </c>
      <c r="E1620" s="16" t="s">
        <v>3907</v>
      </c>
      <c r="F1620" s="16" t="s">
        <v>3908</v>
      </c>
      <c r="G1620" s="16" t="s">
        <v>3909</v>
      </c>
      <c r="H1620" s="16" t="s">
        <v>473</v>
      </c>
      <c r="I1620" s="0" t="n">
        <v>214.8</v>
      </c>
      <c r="J1620" s="16" t="s">
        <v>232</v>
      </c>
      <c r="K1620" s="0" t="str">
        <f aca="false">IFERROR(IF(VLOOKUP($C1620,薬効分類マスタ!$A$2:$E$180,5,FALSE())=0,"",VLOOKUP($C1620,薬効分類マスタ!$A$2:$E$180,5,FALSE())),"")</f>
        <v/>
      </c>
      <c r="L1620" s="17"/>
      <c r="M1620" s="0" t="str">
        <f aca="false">IF($K1620="","",IF($L1620&lt;&gt;"",$L1620,VLOOKUP($C1620,薬効分類マスタ!$A$2:$F$180,6,FALSE())))</f>
        <v/>
      </c>
      <c r="N1620" s="0" t="str">
        <f aca="false">ASC(G1620)</f>
        <v>ﾀﾅﾄﾞｰﾊﾟ顆粒75%</v>
      </c>
      <c r="O1620" s="0" t="str">
        <f aca="false">ASC(E1620)</f>
        <v>ﾄﾞｶﾙﾊﾟﾐﾝ</v>
      </c>
      <c r="P1620" s="16" t="n">
        <f aca="false">N(P1619)+IF($C1620=検索!$B$49,1,0)</f>
        <v>0</v>
      </c>
    </row>
    <row r="1621" customFormat="false" ht="15" hidden="false" customHeight="false" outlineLevel="0" collapsed="false">
      <c r="A1621" s="16" t="s">
        <v>221</v>
      </c>
      <c r="B1621" s="0" t="s">
        <v>3910</v>
      </c>
      <c r="C1621" s="0" t="n">
        <v>212</v>
      </c>
      <c r="D1621" s="0" t="str">
        <f aca="false">IFERROR(VLOOKUP($C1621,薬効分類マスタ!$A$2:$B$180,2,FALSE()),"未登録")</f>
        <v>不整脈用剤</v>
      </c>
      <c r="E1621" s="16" t="s">
        <v>3911</v>
      </c>
      <c r="F1621" s="16" t="s">
        <v>3685</v>
      </c>
      <c r="G1621" s="16" t="s">
        <v>3912</v>
      </c>
      <c r="I1621" s="0" t="n">
        <v>10.8</v>
      </c>
      <c r="K1621" s="0" t="str">
        <f aca="false">IFERROR(IF(VLOOKUP($C1621,薬効分類マスタ!$A$2:$E$180,5,FALSE())=0,"",VLOOKUP($C1621,薬効分類マスタ!$A$2:$E$180,5,FALSE())),"")</f>
        <v/>
      </c>
      <c r="L1621" s="17"/>
      <c r="M1621" s="0" t="str">
        <f aca="false">IF($K1621="","",IF($L1621&lt;&gt;"",$L1621,VLOOKUP($C1621,薬効分類マスタ!$A$2:$F$180,6,FALSE())))</f>
        <v/>
      </c>
      <c r="N1621" s="0" t="str">
        <f aca="false">ASC(G1621)</f>
        <v>ﾌﾟﾛｶｲﾝｱﾐﾄﾞ塩酸塩錠</v>
      </c>
      <c r="O1621" s="0" t="str">
        <f aca="false">ASC(E1621)</f>
        <v>ﾌﾟﾛｶｲﾝｱﾐﾄﾞ塩酸塩</v>
      </c>
      <c r="P1621" s="16" t="n">
        <f aca="false">N(P1620)+IF($C1621=検索!$B$49,1,0)</f>
        <v>0</v>
      </c>
    </row>
    <row r="1622" customFormat="false" ht="15" hidden="false" customHeight="false" outlineLevel="0" collapsed="false">
      <c r="A1622" s="16" t="s">
        <v>221</v>
      </c>
      <c r="B1622" s="0" t="s">
        <v>3913</v>
      </c>
      <c r="C1622" s="0" t="n">
        <v>212</v>
      </c>
      <c r="D1622" s="0" t="str">
        <f aca="false">IFERROR(VLOOKUP($C1622,薬効分類マスタ!$A$2:$B$180,2,FALSE()),"未登録")</f>
        <v>不整脈用剤</v>
      </c>
      <c r="E1622" s="16" t="s">
        <v>3911</v>
      </c>
      <c r="F1622" s="16" t="s">
        <v>639</v>
      </c>
      <c r="G1622" s="16" t="s">
        <v>3912</v>
      </c>
      <c r="I1622" s="0" t="n">
        <v>10.8</v>
      </c>
      <c r="K1622" s="0" t="str">
        <f aca="false">IFERROR(IF(VLOOKUP($C1622,薬効分類マスタ!$A$2:$E$180,5,FALSE())=0,"",VLOOKUP($C1622,薬効分類マスタ!$A$2:$E$180,5,FALSE())),"")</f>
        <v/>
      </c>
      <c r="L1622" s="17"/>
      <c r="M1622" s="0" t="str">
        <f aca="false">IF($K1622="","",IF($L1622&lt;&gt;"",$L1622,VLOOKUP($C1622,薬効分類マスタ!$A$2:$F$180,6,FALSE())))</f>
        <v/>
      </c>
      <c r="N1622" s="0" t="str">
        <f aca="false">ASC(G1622)</f>
        <v>ﾌﾟﾛｶｲﾝｱﾐﾄﾞ塩酸塩錠</v>
      </c>
      <c r="O1622" s="0" t="str">
        <f aca="false">ASC(E1622)</f>
        <v>ﾌﾟﾛｶｲﾝｱﾐﾄﾞ塩酸塩</v>
      </c>
      <c r="P1622" s="16" t="n">
        <f aca="false">N(P1621)+IF($C1622=検索!$B$49,1,0)</f>
        <v>0</v>
      </c>
    </row>
    <row r="1623" customFormat="false" ht="15" hidden="false" customHeight="false" outlineLevel="0" collapsed="false">
      <c r="A1623" s="16" t="s">
        <v>221</v>
      </c>
      <c r="B1623" s="0" t="s">
        <v>3914</v>
      </c>
      <c r="C1623" s="0" t="n">
        <v>212</v>
      </c>
      <c r="D1623" s="0" t="str">
        <f aca="false">IFERROR(VLOOKUP($C1623,薬効分類マスタ!$A$2:$B$180,2,FALSE()),"未登録")</f>
        <v>不整脈用剤</v>
      </c>
      <c r="E1623" s="16" t="s">
        <v>3915</v>
      </c>
      <c r="F1623" s="16" t="s">
        <v>224</v>
      </c>
      <c r="G1623" s="16" t="s">
        <v>3915</v>
      </c>
      <c r="I1623" s="0" t="n">
        <v>93.1</v>
      </c>
      <c r="K1623" s="0" t="str">
        <f aca="false">IFERROR(IF(VLOOKUP($C1623,薬効分類マスタ!$A$2:$E$180,5,FALSE())=0,"",VLOOKUP($C1623,薬効分類マスタ!$A$2:$E$180,5,FALSE())),"")</f>
        <v/>
      </c>
      <c r="L1623" s="17"/>
      <c r="M1623" s="0" t="str">
        <f aca="false">IF($K1623="","",IF($L1623&lt;&gt;"",$L1623,VLOOKUP($C1623,薬効分類マスタ!$A$2:$F$180,6,FALSE())))</f>
        <v/>
      </c>
      <c r="N1623" s="0" t="str">
        <f aca="false">ASC(G1623)</f>
        <v>ｷﾆｼﾞﾝ硫酸塩水和物</v>
      </c>
      <c r="O1623" s="0" t="str">
        <f aca="false">ASC(E1623)</f>
        <v>ｷﾆｼﾞﾝ硫酸塩水和物</v>
      </c>
      <c r="P1623" s="16" t="n">
        <f aca="false">N(P1622)+IF($C1623=検索!$B$49,1,0)</f>
        <v>0</v>
      </c>
    </row>
    <row r="1624" customFormat="false" ht="15" hidden="false" customHeight="false" outlineLevel="0" collapsed="false">
      <c r="A1624" s="16" t="s">
        <v>221</v>
      </c>
      <c r="B1624" s="0" t="s">
        <v>3916</v>
      </c>
      <c r="C1624" s="0" t="n">
        <v>212</v>
      </c>
      <c r="D1624" s="0" t="str">
        <f aca="false">IFERROR(VLOOKUP($C1624,薬効分類マスタ!$A$2:$B$180,2,FALSE()),"未登録")</f>
        <v>不整脈用剤</v>
      </c>
      <c r="E1624" s="16" t="s">
        <v>3915</v>
      </c>
      <c r="F1624" s="16" t="s">
        <v>627</v>
      </c>
      <c r="G1624" s="16" t="s">
        <v>3917</v>
      </c>
      <c r="H1624" s="16" t="s">
        <v>950</v>
      </c>
      <c r="I1624" s="0" t="n">
        <v>17.7</v>
      </c>
      <c r="K1624" s="0" t="str">
        <f aca="false">IFERROR(IF(VLOOKUP($C1624,薬効分類マスタ!$A$2:$E$180,5,FALSE())=0,"",VLOOKUP($C1624,薬効分類マスタ!$A$2:$E$180,5,FALSE())),"")</f>
        <v/>
      </c>
      <c r="L1624" s="17"/>
      <c r="M1624" s="0" t="str">
        <f aca="false">IF($K1624="","",IF($L1624&lt;&gt;"",$L1624,VLOOKUP($C1624,薬効分類マスタ!$A$2:$F$180,6,FALSE())))</f>
        <v/>
      </c>
      <c r="N1624" s="0" t="str">
        <f aca="false">ASC(G1624)</f>
        <v>ｷﾆｼﾞﾝ硫酸塩錠100mg｢VTRS｣</v>
      </c>
      <c r="O1624" s="0" t="str">
        <f aca="false">ASC(E1624)</f>
        <v>ｷﾆｼﾞﾝ硫酸塩水和物</v>
      </c>
      <c r="P1624" s="16" t="n">
        <f aca="false">N(P1623)+IF($C1624=検索!$B$49,1,0)</f>
        <v>0</v>
      </c>
    </row>
    <row r="1625" customFormat="false" ht="15" hidden="false" customHeight="false" outlineLevel="0" collapsed="false">
      <c r="A1625" s="16" t="s">
        <v>221</v>
      </c>
      <c r="B1625" s="0" t="s">
        <v>3918</v>
      </c>
      <c r="C1625" s="0" t="n">
        <v>212</v>
      </c>
      <c r="D1625" s="0" t="str">
        <f aca="false">IFERROR(VLOOKUP($C1625,薬効分類マスタ!$A$2:$B$180,2,FALSE()),"未登録")</f>
        <v>不整脈用剤</v>
      </c>
      <c r="E1625" s="16" t="s">
        <v>3919</v>
      </c>
      <c r="F1625" s="16" t="s">
        <v>1717</v>
      </c>
      <c r="G1625" s="16" t="s">
        <v>3920</v>
      </c>
      <c r="H1625" s="16" t="s">
        <v>2382</v>
      </c>
      <c r="I1625" s="0" t="n">
        <v>6.9</v>
      </c>
      <c r="J1625" s="16" t="s">
        <v>232</v>
      </c>
      <c r="K1625" s="0" t="str">
        <f aca="false">IFERROR(IF(VLOOKUP($C1625,薬効分類マスタ!$A$2:$E$180,5,FALSE())=0,"",VLOOKUP($C1625,薬効分類マスタ!$A$2:$E$180,5,FALSE())),"")</f>
        <v/>
      </c>
      <c r="L1625" s="17"/>
      <c r="M1625" s="0" t="str">
        <f aca="false">IF($K1625="","",IF($L1625&lt;&gt;"",$L1625,VLOOKUP($C1625,薬効分類マスタ!$A$2:$F$180,6,FALSE())))</f>
        <v/>
      </c>
      <c r="N1625" s="0" t="str">
        <f aca="false">ASC(G1625)</f>
        <v>小児用ﾐｹﾗﾝ細粒0.2%</v>
      </c>
      <c r="O1625" s="0" t="str">
        <f aca="false">ASC(E1625)</f>
        <v>ｶﾙﾃｵﾛｰﾙ塩酸塩</v>
      </c>
      <c r="P1625" s="16" t="n">
        <f aca="false">N(P1624)+IF($C1625=検索!$B$49,1,0)</f>
        <v>0</v>
      </c>
    </row>
    <row r="1626" customFormat="false" ht="15" hidden="false" customHeight="false" outlineLevel="0" collapsed="false">
      <c r="A1626" s="16" t="s">
        <v>221</v>
      </c>
      <c r="B1626" s="0" t="s">
        <v>3921</v>
      </c>
      <c r="C1626" s="0" t="n">
        <v>212</v>
      </c>
      <c r="D1626" s="0" t="str">
        <f aca="false">IFERROR(VLOOKUP($C1626,薬効分類マスタ!$A$2:$B$180,2,FALSE()),"未登録")</f>
        <v>不整脈用剤</v>
      </c>
      <c r="E1626" s="16" t="s">
        <v>3919</v>
      </c>
      <c r="F1626" s="16" t="s">
        <v>257</v>
      </c>
      <c r="G1626" s="16" t="s">
        <v>3922</v>
      </c>
      <c r="I1626" s="0" t="n">
        <v>6.3</v>
      </c>
      <c r="J1626" s="16" t="s">
        <v>239</v>
      </c>
      <c r="K1626" s="0" t="str">
        <f aca="false">IFERROR(IF(VLOOKUP($C1626,薬効分類マスタ!$A$2:$E$180,5,FALSE())=0,"",VLOOKUP($C1626,薬効分類マスタ!$A$2:$E$180,5,FALSE())),"")</f>
        <v/>
      </c>
      <c r="L1626" s="17"/>
      <c r="M1626" s="0" t="str">
        <f aca="false">IF($K1626="","",IF($L1626&lt;&gt;"",$L1626,VLOOKUP($C1626,薬効分類マスタ!$A$2:$F$180,6,FALSE())))</f>
        <v/>
      </c>
      <c r="N1626" s="0" t="str">
        <f aca="false">ASC(G1626)</f>
        <v>ｶﾙﾃｵﾛｰﾙ塩酸塩5mg錠</v>
      </c>
      <c r="O1626" s="0" t="str">
        <f aca="false">ASC(E1626)</f>
        <v>ｶﾙﾃｵﾛｰﾙ塩酸塩</v>
      </c>
      <c r="P1626" s="16" t="n">
        <f aca="false">N(P1625)+IF($C1626=検索!$B$49,1,0)</f>
        <v>0</v>
      </c>
    </row>
    <row r="1627" customFormat="false" ht="15" hidden="false" customHeight="false" outlineLevel="0" collapsed="false">
      <c r="A1627" s="16" t="s">
        <v>221</v>
      </c>
      <c r="B1627" s="0" t="s">
        <v>3923</v>
      </c>
      <c r="C1627" s="0" t="n">
        <v>212</v>
      </c>
      <c r="D1627" s="0" t="str">
        <f aca="false">IFERROR(VLOOKUP($C1627,薬効分類マスタ!$A$2:$B$180,2,FALSE()),"未登録")</f>
        <v>不整脈用剤</v>
      </c>
      <c r="E1627" s="16" t="s">
        <v>3919</v>
      </c>
      <c r="F1627" s="16" t="s">
        <v>257</v>
      </c>
      <c r="G1627" s="16" t="s">
        <v>3924</v>
      </c>
      <c r="H1627" s="16" t="s">
        <v>2382</v>
      </c>
      <c r="I1627" s="0" t="n">
        <v>8</v>
      </c>
      <c r="J1627" s="16" t="s">
        <v>232</v>
      </c>
      <c r="K1627" s="0" t="str">
        <f aca="false">IFERROR(IF(VLOOKUP($C1627,薬効分類マスタ!$A$2:$E$180,5,FALSE())=0,"",VLOOKUP($C1627,薬効分類マスタ!$A$2:$E$180,5,FALSE())),"")</f>
        <v/>
      </c>
      <c r="L1627" s="17"/>
      <c r="M1627" s="0" t="str">
        <f aca="false">IF($K1627="","",IF($L1627&lt;&gt;"",$L1627,VLOOKUP($C1627,薬効分類マスタ!$A$2:$F$180,6,FALSE())))</f>
        <v/>
      </c>
      <c r="N1627" s="0" t="str">
        <f aca="false">ASC(G1627)</f>
        <v>ﾐｹﾗﾝ錠5mg</v>
      </c>
      <c r="O1627" s="0" t="str">
        <f aca="false">ASC(E1627)</f>
        <v>ｶﾙﾃｵﾛｰﾙ塩酸塩</v>
      </c>
      <c r="P1627" s="16" t="n">
        <f aca="false">N(P1626)+IF($C1627=検索!$B$49,1,0)</f>
        <v>0</v>
      </c>
    </row>
    <row r="1628" customFormat="false" ht="15" hidden="false" customHeight="false" outlineLevel="0" collapsed="false">
      <c r="A1628" s="16" t="s">
        <v>221</v>
      </c>
      <c r="B1628" s="0" t="s">
        <v>3925</v>
      </c>
      <c r="C1628" s="0" t="n">
        <v>212</v>
      </c>
      <c r="D1628" s="0" t="str">
        <f aca="false">IFERROR(VLOOKUP($C1628,薬効分類マスタ!$A$2:$B$180,2,FALSE()),"未登録")</f>
        <v>不整脈用剤</v>
      </c>
      <c r="E1628" s="16" t="s">
        <v>3926</v>
      </c>
      <c r="F1628" s="16" t="s">
        <v>262</v>
      </c>
      <c r="G1628" s="16" t="s">
        <v>3927</v>
      </c>
      <c r="I1628" s="0" t="n">
        <v>10.8</v>
      </c>
      <c r="J1628" s="16" t="s">
        <v>239</v>
      </c>
      <c r="K1628" s="0" t="str">
        <f aca="false">IFERROR(IF(VLOOKUP($C1628,薬効分類マスタ!$A$2:$E$180,5,FALSE())=0,"",VLOOKUP($C1628,薬効分類マスタ!$A$2:$E$180,5,FALSE())),"")</f>
        <v/>
      </c>
      <c r="L1628" s="17"/>
      <c r="M1628" s="0" t="str">
        <f aca="false">IF($K1628="","",IF($L1628&lt;&gt;"",$L1628,VLOOKUP($C1628,薬効分類マスタ!$A$2:$F$180,6,FALSE())))</f>
        <v/>
      </c>
      <c r="N1628" s="0" t="str">
        <f aca="false">ASC(G1628)</f>
        <v>ﾌﾟﾛﾌﾟﾗﾉﾛｰﾙ塩酸塩10mg錠</v>
      </c>
      <c r="O1628" s="0" t="str">
        <f aca="false">ASC(E1628)</f>
        <v>ﾌﾟﾛﾌﾟﾗﾉﾛｰﾙ塩酸塩</v>
      </c>
      <c r="P1628" s="16" t="n">
        <f aca="false">N(P1627)+IF($C1628=検索!$B$49,1,0)</f>
        <v>0</v>
      </c>
    </row>
    <row r="1629" customFormat="false" ht="15" hidden="false" customHeight="false" outlineLevel="0" collapsed="false">
      <c r="A1629" s="16" t="s">
        <v>221</v>
      </c>
      <c r="B1629" s="0" t="s">
        <v>3928</v>
      </c>
      <c r="C1629" s="0" t="n">
        <v>212</v>
      </c>
      <c r="D1629" s="0" t="str">
        <f aca="false">IFERROR(VLOOKUP($C1629,薬効分類マスタ!$A$2:$B$180,2,FALSE()),"未登録")</f>
        <v>不整脈用剤</v>
      </c>
      <c r="E1629" s="16" t="s">
        <v>3926</v>
      </c>
      <c r="F1629" s="16" t="s">
        <v>262</v>
      </c>
      <c r="G1629" s="16" t="s">
        <v>3929</v>
      </c>
      <c r="H1629" s="16" t="s">
        <v>677</v>
      </c>
      <c r="I1629" s="0" t="n">
        <v>10.8</v>
      </c>
      <c r="K1629" s="0" t="str">
        <f aca="false">IFERROR(IF(VLOOKUP($C1629,薬効分類マスタ!$A$2:$E$180,5,FALSE())=0,"",VLOOKUP($C1629,薬効分類マスタ!$A$2:$E$180,5,FALSE())),"")</f>
        <v/>
      </c>
      <c r="L1629" s="17"/>
      <c r="M1629" s="0" t="str">
        <f aca="false">IF($K1629="","",IF($L1629&lt;&gt;"",$L1629,VLOOKUP($C1629,薬効分類マスタ!$A$2:$F$180,6,FALSE())))</f>
        <v/>
      </c>
      <c r="N1629" s="0" t="str">
        <f aca="false">ASC(G1629)</f>
        <v>ｲﾝﾃﾞﾗﾙ錠10mg</v>
      </c>
      <c r="O1629" s="0" t="str">
        <f aca="false">ASC(E1629)</f>
        <v>ﾌﾟﾛﾌﾟﾗﾉﾛｰﾙ塩酸塩</v>
      </c>
      <c r="P1629" s="16" t="n">
        <f aca="false">N(P1628)+IF($C1629=検索!$B$49,1,0)</f>
        <v>0</v>
      </c>
    </row>
    <row r="1630" customFormat="false" ht="15" hidden="false" customHeight="false" outlineLevel="0" collapsed="false">
      <c r="A1630" s="16" t="s">
        <v>221</v>
      </c>
      <c r="B1630" s="0" t="s">
        <v>3930</v>
      </c>
      <c r="C1630" s="0" t="n">
        <v>212</v>
      </c>
      <c r="D1630" s="0" t="str">
        <f aca="false">IFERROR(VLOOKUP($C1630,薬効分類マスタ!$A$2:$B$180,2,FALSE()),"未登録")</f>
        <v>不整脈用剤</v>
      </c>
      <c r="E1630" s="16" t="s">
        <v>3931</v>
      </c>
      <c r="F1630" s="16" t="s">
        <v>622</v>
      </c>
      <c r="G1630" s="16" t="s">
        <v>3932</v>
      </c>
      <c r="I1630" s="0" t="n">
        <v>6.3</v>
      </c>
      <c r="J1630" s="16" t="s">
        <v>239</v>
      </c>
      <c r="K1630" s="0" t="str">
        <f aca="false">IFERROR(IF(VLOOKUP($C1630,薬効分類マスタ!$A$2:$E$180,5,FALSE())=0,"",VLOOKUP($C1630,薬効分類マスタ!$A$2:$E$180,5,FALSE())),"")</f>
        <v/>
      </c>
      <c r="L1630" s="17"/>
      <c r="M1630" s="0" t="str">
        <f aca="false">IF($K1630="","",IF($L1630&lt;&gt;"",$L1630,VLOOKUP($C1630,薬効分類マスタ!$A$2:$F$180,6,FALSE())))</f>
        <v/>
      </c>
      <c r="N1630" s="0" t="str">
        <f aca="false">ASC(G1630)</f>
        <v>ｱﾃﾉﾛｰﾙ25mg錠</v>
      </c>
      <c r="O1630" s="0" t="str">
        <f aca="false">ASC(E1630)</f>
        <v>ｱﾃﾉﾛｰﾙ</v>
      </c>
      <c r="P1630" s="16" t="n">
        <f aca="false">N(P1629)+IF($C1630=検索!$B$49,1,0)</f>
        <v>0</v>
      </c>
    </row>
    <row r="1631" customFormat="false" ht="15" hidden="false" customHeight="false" outlineLevel="0" collapsed="false">
      <c r="A1631" s="16" t="s">
        <v>221</v>
      </c>
      <c r="B1631" s="0" t="s">
        <v>3933</v>
      </c>
      <c r="C1631" s="0" t="n">
        <v>212</v>
      </c>
      <c r="D1631" s="0" t="str">
        <f aca="false">IFERROR(VLOOKUP($C1631,薬効分類マスタ!$A$2:$B$180,2,FALSE()),"未登録")</f>
        <v>不整脈用剤</v>
      </c>
      <c r="E1631" s="16" t="s">
        <v>3931</v>
      </c>
      <c r="F1631" s="16" t="s">
        <v>622</v>
      </c>
      <c r="G1631" s="16" t="s">
        <v>3934</v>
      </c>
      <c r="H1631" s="16" t="s">
        <v>677</v>
      </c>
      <c r="I1631" s="0" t="n">
        <v>7.5</v>
      </c>
      <c r="J1631" s="16" t="s">
        <v>232</v>
      </c>
      <c r="K1631" s="0" t="str">
        <f aca="false">IFERROR(IF(VLOOKUP($C1631,薬効分類マスタ!$A$2:$E$180,5,FALSE())=0,"",VLOOKUP($C1631,薬効分類マスタ!$A$2:$E$180,5,FALSE())),"")</f>
        <v/>
      </c>
      <c r="L1631" s="17"/>
      <c r="M1631" s="0" t="str">
        <f aca="false">IF($K1631="","",IF($L1631&lt;&gt;"",$L1631,VLOOKUP($C1631,薬効分類マスタ!$A$2:$F$180,6,FALSE())))</f>
        <v/>
      </c>
      <c r="N1631" s="0" t="str">
        <f aca="false">ASC(G1631)</f>
        <v>ﾃﾉｰﾐﾝ錠25</v>
      </c>
      <c r="O1631" s="0" t="str">
        <f aca="false">ASC(E1631)</f>
        <v>ｱﾃﾉﾛｰﾙ</v>
      </c>
      <c r="P1631" s="16" t="n">
        <f aca="false">N(P1630)+IF($C1631=検索!$B$49,1,0)</f>
        <v>0</v>
      </c>
    </row>
    <row r="1632" customFormat="false" ht="15" hidden="false" customHeight="false" outlineLevel="0" collapsed="false">
      <c r="A1632" s="16" t="s">
        <v>221</v>
      </c>
      <c r="B1632" s="0" t="s">
        <v>3935</v>
      </c>
      <c r="C1632" s="0" t="n">
        <v>212</v>
      </c>
      <c r="D1632" s="0" t="str">
        <f aca="false">IFERROR(VLOOKUP($C1632,薬効分類マスタ!$A$2:$B$180,2,FALSE()),"未登録")</f>
        <v>不整脈用剤</v>
      </c>
      <c r="E1632" s="16" t="s">
        <v>3931</v>
      </c>
      <c r="F1632" s="16" t="s">
        <v>411</v>
      </c>
      <c r="G1632" s="16" t="s">
        <v>3936</v>
      </c>
      <c r="I1632" s="0" t="n">
        <v>6.3</v>
      </c>
      <c r="J1632" s="16" t="s">
        <v>239</v>
      </c>
      <c r="K1632" s="0" t="str">
        <f aca="false">IFERROR(IF(VLOOKUP($C1632,薬効分類マスタ!$A$2:$E$180,5,FALSE())=0,"",VLOOKUP($C1632,薬効分類マスタ!$A$2:$E$180,5,FALSE())),"")</f>
        <v/>
      </c>
      <c r="L1632" s="17"/>
      <c r="M1632" s="0" t="str">
        <f aca="false">IF($K1632="","",IF($L1632&lt;&gt;"",$L1632,VLOOKUP($C1632,薬効分類マスタ!$A$2:$F$180,6,FALSE())))</f>
        <v/>
      </c>
      <c r="N1632" s="0" t="str">
        <f aca="false">ASC(G1632)</f>
        <v>ｱﾃﾉﾛｰﾙ50mg錠</v>
      </c>
      <c r="O1632" s="0" t="str">
        <f aca="false">ASC(E1632)</f>
        <v>ｱﾃﾉﾛｰﾙ</v>
      </c>
      <c r="P1632" s="16" t="n">
        <f aca="false">N(P1631)+IF($C1632=検索!$B$49,1,0)</f>
        <v>0</v>
      </c>
    </row>
    <row r="1633" customFormat="false" ht="15" hidden="false" customHeight="false" outlineLevel="0" collapsed="false">
      <c r="A1633" s="16" t="s">
        <v>221</v>
      </c>
      <c r="B1633" s="0" t="s">
        <v>3937</v>
      </c>
      <c r="C1633" s="0" t="n">
        <v>212</v>
      </c>
      <c r="D1633" s="0" t="str">
        <f aca="false">IFERROR(VLOOKUP($C1633,薬効分類マスタ!$A$2:$B$180,2,FALSE()),"未登録")</f>
        <v>不整脈用剤</v>
      </c>
      <c r="E1633" s="16" t="s">
        <v>3931</v>
      </c>
      <c r="F1633" s="16" t="s">
        <v>411</v>
      </c>
      <c r="G1633" s="16" t="s">
        <v>3938</v>
      </c>
      <c r="H1633" s="16" t="s">
        <v>3939</v>
      </c>
      <c r="I1633" s="0" t="n">
        <v>6.1</v>
      </c>
      <c r="J1633" s="16" t="s">
        <v>239</v>
      </c>
      <c r="K1633" s="0" t="str">
        <f aca="false">IFERROR(IF(VLOOKUP($C1633,薬効分類マスタ!$A$2:$E$180,5,FALSE())=0,"",VLOOKUP($C1633,薬効分類マスタ!$A$2:$E$180,5,FALSE())),"")</f>
        <v/>
      </c>
      <c r="L1633" s="17"/>
      <c r="M1633" s="0" t="str">
        <f aca="false">IF($K1633="","",IF($L1633&lt;&gt;"",$L1633,VLOOKUP($C1633,薬効分類マスタ!$A$2:$F$180,6,FALSE())))</f>
        <v/>
      </c>
      <c r="N1633" s="0" t="str">
        <f aca="false">ASC(G1633)</f>
        <v>ｱﾙｾﾉｰﾙ錠50</v>
      </c>
      <c r="O1633" s="0" t="str">
        <f aca="false">ASC(E1633)</f>
        <v>ｱﾃﾉﾛｰﾙ</v>
      </c>
      <c r="P1633" s="16" t="n">
        <f aca="false">N(P1632)+IF($C1633=検索!$B$49,1,0)</f>
        <v>0</v>
      </c>
    </row>
    <row r="1634" customFormat="false" ht="15" hidden="false" customHeight="false" outlineLevel="0" collapsed="false">
      <c r="A1634" s="16" t="s">
        <v>221</v>
      </c>
      <c r="B1634" s="0" t="s">
        <v>3940</v>
      </c>
      <c r="C1634" s="0" t="n">
        <v>212</v>
      </c>
      <c r="D1634" s="0" t="str">
        <f aca="false">IFERROR(VLOOKUP($C1634,薬効分類マスタ!$A$2:$B$180,2,FALSE()),"未登録")</f>
        <v>不整脈用剤</v>
      </c>
      <c r="E1634" s="16" t="s">
        <v>3931</v>
      </c>
      <c r="F1634" s="16" t="s">
        <v>411</v>
      </c>
      <c r="G1634" s="16" t="s">
        <v>3941</v>
      </c>
      <c r="H1634" s="16" t="s">
        <v>677</v>
      </c>
      <c r="I1634" s="0" t="n">
        <v>7.9</v>
      </c>
      <c r="J1634" s="16" t="s">
        <v>232</v>
      </c>
      <c r="K1634" s="0" t="str">
        <f aca="false">IFERROR(IF(VLOOKUP($C1634,薬効分類マスタ!$A$2:$E$180,5,FALSE())=0,"",VLOOKUP($C1634,薬効分類マスタ!$A$2:$E$180,5,FALSE())),"")</f>
        <v/>
      </c>
      <c r="L1634" s="17"/>
      <c r="M1634" s="0" t="str">
        <f aca="false">IF($K1634="","",IF($L1634&lt;&gt;"",$L1634,VLOOKUP($C1634,薬効分類マスタ!$A$2:$F$180,6,FALSE())))</f>
        <v/>
      </c>
      <c r="N1634" s="0" t="str">
        <f aca="false">ASC(G1634)</f>
        <v>ﾃﾉｰﾐﾝ錠50</v>
      </c>
      <c r="O1634" s="0" t="str">
        <f aca="false">ASC(E1634)</f>
        <v>ｱﾃﾉﾛｰﾙ</v>
      </c>
      <c r="P1634" s="16" t="n">
        <f aca="false">N(P1633)+IF($C1634=検索!$B$49,1,0)</f>
        <v>0</v>
      </c>
    </row>
    <row r="1635" customFormat="false" ht="15" hidden="false" customHeight="false" outlineLevel="0" collapsed="false">
      <c r="A1635" s="16" t="s">
        <v>221</v>
      </c>
      <c r="B1635" s="0" t="s">
        <v>3942</v>
      </c>
      <c r="C1635" s="0" t="n">
        <v>212</v>
      </c>
      <c r="D1635" s="0" t="str">
        <f aca="false">IFERROR(VLOOKUP($C1635,薬効分類マスタ!$A$2:$B$180,2,FALSE()),"未登録")</f>
        <v>不整脈用剤</v>
      </c>
      <c r="E1635" s="16" t="s">
        <v>3931</v>
      </c>
      <c r="F1635" s="16" t="s">
        <v>411</v>
      </c>
      <c r="G1635" s="16" t="s">
        <v>3943</v>
      </c>
      <c r="H1635" s="16" t="s">
        <v>347</v>
      </c>
      <c r="I1635" s="0" t="n">
        <v>6.1</v>
      </c>
      <c r="J1635" s="16" t="s">
        <v>239</v>
      </c>
      <c r="K1635" s="0" t="str">
        <f aca="false">IFERROR(IF(VLOOKUP($C1635,薬効分類マスタ!$A$2:$E$180,5,FALSE())=0,"",VLOOKUP($C1635,薬効分類マスタ!$A$2:$E$180,5,FALSE())),"")</f>
        <v/>
      </c>
      <c r="L1635" s="17"/>
      <c r="M1635" s="0" t="str">
        <f aca="false">IF($K1635="","",IF($L1635&lt;&gt;"",$L1635,VLOOKUP($C1635,薬効分類マスタ!$A$2:$F$180,6,FALSE())))</f>
        <v/>
      </c>
      <c r="N1635" s="0" t="str">
        <f aca="false">ASC(G1635)</f>
        <v>ｱﾃﾉﾛｰﾙ錠50mg｢ﾂﾙﾊﾗ｣</v>
      </c>
      <c r="O1635" s="0" t="str">
        <f aca="false">ASC(E1635)</f>
        <v>ｱﾃﾉﾛｰﾙ</v>
      </c>
      <c r="P1635" s="16" t="n">
        <f aca="false">N(P1634)+IF($C1635=検索!$B$49,1,0)</f>
        <v>0</v>
      </c>
    </row>
    <row r="1636" customFormat="false" ht="15" hidden="false" customHeight="false" outlineLevel="0" collapsed="false">
      <c r="A1636" s="16" t="s">
        <v>221</v>
      </c>
      <c r="B1636" s="0" t="s">
        <v>3944</v>
      </c>
      <c r="C1636" s="0" t="n">
        <v>212</v>
      </c>
      <c r="D1636" s="0" t="str">
        <f aca="false">IFERROR(VLOOKUP($C1636,薬効分類マスタ!$A$2:$B$180,2,FALSE()),"未登録")</f>
        <v>不整脈用剤</v>
      </c>
      <c r="E1636" s="16" t="s">
        <v>3945</v>
      </c>
      <c r="F1636" s="16" t="s">
        <v>257</v>
      </c>
      <c r="G1636" s="16" t="s">
        <v>3946</v>
      </c>
      <c r="I1636" s="0" t="n">
        <v>6.3</v>
      </c>
      <c r="J1636" s="16" t="s">
        <v>239</v>
      </c>
      <c r="K1636" s="0" t="str">
        <f aca="false">IFERROR(IF(VLOOKUP($C1636,薬効分類マスタ!$A$2:$E$180,5,FALSE())=0,"",VLOOKUP($C1636,薬効分類マスタ!$A$2:$E$180,5,FALSE())),"")</f>
        <v/>
      </c>
      <c r="L1636" s="17"/>
      <c r="M1636" s="0" t="str">
        <f aca="false">IF($K1636="","",IF($L1636&lt;&gt;"",$L1636,VLOOKUP($C1636,薬効分類マスタ!$A$2:$F$180,6,FALSE())))</f>
        <v/>
      </c>
      <c r="N1636" s="0" t="str">
        <f aca="false">ASC(G1636)</f>
        <v>ｱﾛﾁﾉﾛｰﾙ塩酸塩5mg錠</v>
      </c>
      <c r="O1636" s="0" t="str">
        <f aca="false">ASC(E1636)</f>
        <v>ｱﾛﾁﾉﾛｰﾙ塩酸塩</v>
      </c>
      <c r="P1636" s="16" t="n">
        <f aca="false">N(P1635)+IF($C1636=検索!$B$49,1,0)</f>
        <v>0</v>
      </c>
    </row>
    <row r="1637" customFormat="false" ht="15" hidden="false" customHeight="false" outlineLevel="0" collapsed="false">
      <c r="A1637" s="16" t="s">
        <v>221</v>
      </c>
      <c r="B1637" s="0" t="s">
        <v>3947</v>
      </c>
      <c r="C1637" s="0" t="n">
        <v>212</v>
      </c>
      <c r="D1637" s="0" t="str">
        <f aca="false">IFERROR(VLOOKUP($C1637,薬効分類マスタ!$A$2:$B$180,2,FALSE()),"未登録")</f>
        <v>不整脈用剤</v>
      </c>
      <c r="E1637" s="16" t="s">
        <v>3945</v>
      </c>
      <c r="F1637" s="16" t="s">
        <v>257</v>
      </c>
      <c r="G1637" s="16" t="s">
        <v>3948</v>
      </c>
      <c r="H1637" s="16" t="s">
        <v>504</v>
      </c>
      <c r="I1637" s="0" t="n">
        <v>7.4</v>
      </c>
      <c r="J1637" s="16" t="s">
        <v>232</v>
      </c>
      <c r="K1637" s="0" t="str">
        <f aca="false">IFERROR(IF(VLOOKUP($C1637,薬効分類マスタ!$A$2:$E$180,5,FALSE())=0,"",VLOOKUP($C1637,薬効分類マスタ!$A$2:$E$180,5,FALSE())),"")</f>
        <v/>
      </c>
      <c r="L1637" s="17"/>
      <c r="M1637" s="0" t="str">
        <f aca="false">IF($K1637="","",IF($L1637&lt;&gt;"",$L1637,VLOOKUP($C1637,薬効分類マスタ!$A$2:$F$180,6,FALSE())))</f>
        <v/>
      </c>
      <c r="N1637" s="0" t="str">
        <f aca="false">ASC(G1637)</f>
        <v>ｱﾛﾁﾉﾛｰﾙ塩酸塩錠5mg｢DSP｣</v>
      </c>
      <c r="O1637" s="0" t="str">
        <f aca="false">ASC(E1637)</f>
        <v>ｱﾛﾁﾉﾛｰﾙ塩酸塩</v>
      </c>
      <c r="P1637" s="16" t="n">
        <f aca="false">N(P1636)+IF($C1637=検索!$B$49,1,0)</f>
        <v>0</v>
      </c>
    </row>
    <row r="1638" customFormat="false" ht="15" hidden="false" customHeight="false" outlineLevel="0" collapsed="false">
      <c r="A1638" s="16" t="s">
        <v>221</v>
      </c>
      <c r="B1638" s="0" t="s">
        <v>3949</v>
      </c>
      <c r="C1638" s="0" t="n">
        <v>212</v>
      </c>
      <c r="D1638" s="0" t="str">
        <f aca="false">IFERROR(VLOOKUP($C1638,薬効分類マスタ!$A$2:$B$180,2,FALSE()),"未登録")</f>
        <v>不整脈用剤</v>
      </c>
      <c r="E1638" s="16" t="s">
        <v>3945</v>
      </c>
      <c r="F1638" s="16" t="s">
        <v>257</v>
      </c>
      <c r="G1638" s="16" t="s">
        <v>3950</v>
      </c>
      <c r="H1638" s="16" t="s">
        <v>385</v>
      </c>
      <c r="I1638" s="0" t="n">
        <v>8.9</v>
      </c>
      <c r="J1638" s="16" t="s">
        <v>239</v>
      </c>
      <c r="K1638" s="0" t="str">
        <f aca="false">IFERROR(IF(VLOOKUP($C1638,薬効分類マスタ!$A$2:$E$180,5,FALSE())=0,"",VLOOKUP($C1638,薬効分類マスタ!$A$2:$E$180,5,FALSE())),"")</f>
        <v/>
      </c>
      <c r="L1638" s="17"/>
      <c r="M1638" s="0" t="str">
        <f aca="false">IF($K1638="","",IF($L1638&lt;&gt;"",$L1638,VLOOKUP($C1638,薬効分類マスタ!$A$2:$F$180,6,FALSE())))</f>
        <v/>
      </c>
      <c r="N1638" s="0" t="str">
        <f aca="false">ASC(G1638)</f>
        <v>ｱﾛﾁﾉﾛｰﾙ塩酸塩錠5mg｢ｻﾜｲ｣</v>
      </c>
      <c r="O1638" s="0" t="str">
        <f aca="false">ASC(E1638)</f>
        <v>ｱﾛﾁﾉﾛｰﾙ塩酸塩</v>
      </c>
      <c r="P1638" s="16" t="n">
        <f aca="false">N(P1637)+IF($C1638=検索!$B$49,1,0)</f>
        <v>0</v>
      </c>
    </row>
    <row r="1639" customFormat="false" ht="15" hidden="false" customHeight="false" outlineLevel="0" collapsed="false">
      <c r="A1639" s="16" t="s">
        <v>221</v>
      </c>
      <c r="B1639" s="0" t="s">
        <v>3951</v>
      </c>
      <c r="C1639" s="0" t="n">
        <v>212</v>
      </c>
      <c r="D1639" s="0" t="str">
        <f aca="false">IFERROR(VLOOKUP($C1639,薬効分類マスタ!$A$2:$B$180,2,FALSE()),"未登録")</f>
        <v>不整脈用剤</v>
      </c>
      <c r="E1639" s="16" t="s">
        <v>3945</v>
      </c>
      <c r="F1639" s="16" t="s">
        <v>262</v>
      </c>
      <c r="G1639" s="16" t="s">
        <v>3952</v>
      </c>
      <c r="I1639" s="0" t="n">
        <v>7</v>
      </c>
      <c r="J1639" s="16" t="s">
        <v>239</v>
      </c>
      <c r="K1639" s="0" t="str">
        <f aca="false">IFERROR(IF(VLOOKUP($C1639,薬効分類マスタ!$A$2:$E$180,5,FALSE())=0,"",VLOOKUP($C1639,薬効分類マスタ!$A$2:$E$180,5,FALSE())),"")</f>
        <v/>
      </c>
      <c r="L1639" s="17"/>
      <c r="M1639" s="0" t="str">
        <f aca="false">IF($K1639="","",IF($L1639&lt;&gt;"",$L1639,VLOOKUP($C1639,薬効分類マスタ!$A$2:$F$180,6,FALSE())))</f>
        <v/>
      </c>
      <c r="N1639" s="0" t="str">
        <f aca="false">ASC(G1639)</f>
        <v>ｱﾛﾁﾉﾛｰﾙ塩酸塩10mg錠</v>
      </c>
      <c r="O1639" s="0" t="str">
        <f aca="false">ASC(E1639)</f>
        <v>ｱﾛﾁﾉﾛｰﾙ塩酸塩</v>
      </c>
      <c r="P1639" s="16" t="n">
        <f aca="false">N(P1638)+IF($C1639=検索!$B$49,1,0)</f>
        <v>0</v>
      </c>
    </row>
    <row r="1640" customFormat="false" ht="15" hidden="false" customHeight="false" outlineLevel="0" collapsed="false">
      <c r="A1640" s="16" t="s">
        <v>221</v>
      </c>
      <c r="B1640" s="0" t="s">
        <v>3953</v>
      </c>
      <c r="C1640" s="0" t="n">
        <v>212</v>
      </c>
      <c r="D1640" s="0" t="str">
        <f aca="false">IFERROR(VLOOKUP($C1640,薬効分類マスタ!$A$2:$B$180,2,FALSE()),"未登録")</f>
        <v>不整脈用剤</v>
      </c>
      <c r="E1640" s="16" t="s">
        <v>3945</v>
      </c>
      <c r="F1640" s="16" t="s">
        <v>262</v>
      </c>
      <c r="G1640" s="16" t="s">
        <v>3954</v>
      </c>
      <c r="H1640" s="16" t="s">
        <v>504</v>
      </c>
      <c r="I1640" s="0" t="n">
        <v>10.5</v>
      </c>
      <c r="J1640" s="16" t="s">
        <v>232</v>
      </c>
      <c r="K1640" s="0" t="str">
        <f aca="false">IFERROR(IF(VLOOKUP($C1640,薬効分類マスタ!$A$2:$E$180,5,FALSE())=0,"",VLOOKUP($C1640,薬効分類マスタ!$A$2:$E$180,5,FALSE())),"")</f>
        <v/>
      </c>
      <c r="L1640" s="17"/>
      <c r="M1640" s="0" t="str">
        <f aca="false">IF($K1640="","",IF($L1640&lt;&gt;"",$L1640,VLOOKUP($C1640,薬効分類マスタ!$A$2:$F$180,6,FALSE())))</f>
        <v/>
      </c>
      <c r="N1640" s="0" t="str">
        <f aca="false">ASC(G1640)</f>
        <v>ｱﾛﾁﾉﾛｰﾙ塩酸塩錠10mg｢DSP｣</v>
      </c>
      <c r="O1640" s="0" t="str">
        <f aca="false">ASC(E1640)</f>
        <v>ｱﾛﾁﾉﾛｰﾙ塩酸塩</v>
      </c>
      <c r="P1640" s="16" t="n">
        <f aca="false">N(P1639)+IF($C1640=検索!$B$49,1,0)</f>
        <v>0</v>
      </c>
    </row>
    <row r="1641" customFormat="false" ht="15" hidden="false" customHeight="false" outlineLevel="0" collapsed="false">
      <c r="A1641" s="16" t="s">
        <v>221</v>
      </c>
      <c r="B1641" s="0" t="s">
        <v>3955</v>
      </c>
      <c r="C1641" s="0" t="n">
        <v>212</v>
      </c>
      <c r="D1641" s="0" t="str">
        <f aca="false">IFERROR(VLOOKUP($C1641,薬効分類マスタ!$A$2:$B$180,2,FALSE()),"未登録")</f>
        <v>不整脈用剤</v>
      </c>
      <c r="E1641" s="16" t="s">
        <v>3956</v>
      </c>
      <c r="F1641" s="16" t="s">
        <v>465</v>
      </c>
      <c r="G1641" s="16" t="s">
        <v>3957</v>
      </c>
      <c r="H1641" s="16" t="s">
        <v>504</v>
      </c>
      <c r="I1641" s="0" t="n">
        <v>30.4</v>
      </c>
      <c r="J1641" s="16" t="s">
        <v>232</v>
      </c>
      <c r="K1641" s="0" t="str">
        <f aca="false">IFERROR(IF(VLOOKUP($C1641,薬効分類マスタ!$A$2:$E$180,5,FALSE())=0,"",VLOOKUP($C1641,薬効分類マスタ!$A$2:$E$180,5,FALSE())),"")</f>
        <v/>
      </c>
      <c r="L1641" s="17"/>
      <c r="M1641" s="0" t="str">
        <f aca="false">IF($K1641="","",IF($L1641&lt;&gt;"",$L1641,VLOOKUP($C1641,薬効分類マスタ!$A$2:$F$180,6,FALSE())))</f>
        <v/>
      </c>
      <c r="N1641" s="0" t="str">
        <f aca="false">ASC(G1641)</f>
        <v>ﾅﾃﾞｨｯｸ錠30mg</v>
      </c>
      <c r="O1641" s="0" t="str">
        <f aca="false">ASC(E1641)</f>
        <v>ﾅﾄﾞﾛｰﾙ</v>
      </c>
      <c r="P1641" s="16" t="n">
        <f aca="false">N(P1640)+IF($C1641=検索!$B$49,1,0)</f>
        <v>0</v>
      </c>
    </row>
    <row r="1642" customFormat="false" ht="15" hidden="false" customHeight="false" outlineLevel="0" collapsed="false">
      <c r="A1642" s="16" t="s">
        <v>221</v>
      </c>
      <c r="B1642" s="0" t="s">
        <v>3958</v>
      </c>
      <c r="C1642" s="0" t="n">
        <v>212</v>
      </c>
      <c r="D1642" s="0" t="str">
        <f aca="false">IFERROR(VLOOKUP($C1642,薬効分類マスタ!$A$2:$B$180,2,FALSE()),"未登録")</f>
        <v>不整脈用剤</v>
      </c>
      <c r="E1642" s="16" t="s">
        <v>3959</v>
      </c>
      <c r="F1642" s="16" t="s">
        <v>1418</v>
      </c>
      <c r="G1642" s="16" t="s">
        <v>3960</v>
      </c>
      <c r="I1642" s="0" t="n">
        <v>10.8</v>
      </c>
      <c r="J1642" s="16" t="s">
        <v>239</v>
      </c>
      <c r="K1642" s="0" t="str">
        <f aca="false">IFERROR(IF(VLOOKUP($C1642,薬効分類マスタ!$A$2:$E$180,5,FALSE())=0,"",VLOOKUP($C1642,薬効分類マスタ!$A$2:$E$180,5,FALSE())),"")</f>
        <v/>
      </c>
      <c r="L1642" s="17"/>
      <c r="M1642" s="0" t="str">
        <f aca="false">IF($K1642="","",IF($L1642&lt;&gt;"",$L1642,VLOOKUP($C1642,薬効分類マスタ!$A$2:$F$180,6,FALSE())))</f>
        <v/>
      </c>
      <c r="N1642" s="0" t="str">
        <f aca="false">ASC(G1642)</f>
        <v>ﾋﾞｿﾌﾟﾛﾛｰﾙﾌﾏﾙ酸塩2.5mg錠</v>
      </c>
      <c r="O1642" s="0" t="str">
        <f aca="false">ASC(E1642)</f>
        <v>ﾋﾞｿﾌﾟﾛﾛｰﾙﾌﾏﾙ酸塩</v>
      </c>
      <c r="P1642" s="16" t="n">
        <f aca="false">N(P1641)+IF($C1642=検索!$B$49,1,0)</f>
        <v>0</v>
      </c>
    </row>
    <row r="1643" customFormat="false" ht="15" hidden="false" customHeight="false" outlineLevel="0" collapsed="false">
      <c r="A1643" s="16" t="s">
        <v>221</v>
      </c>
      <c r="B1643" s="0" t="s">
        <v>3961</v>
      </c>
      <c r="C1643" s="0" t="n">
        <v>212</v>
      </c>
      <c r="D1643" s="0" t="str">
        <f aca="false">IFERROR(VLOOKUP($C1643,薬効分類マスタ!$A$2:$B$180,2,FALSE()),"未登録")</f>
        <v>不整脈用剤</v>
      </c>
      <c r="E1643" s="16" t="s">
        <v>3959</v>
      </c>
      <c r="F1643" s="16" t="s">
        <v>1418</v>
      </c>
      <c r="G1643" s="16" t="s">
        <v>3962</v>
      </c>
      <c r="H1643" s="16" t="s">
        <v>473</v>
      </c>
      <c r="I1643" s="0" t="n">
        <v>12.2</v>
      </c>
      <c r="J1643" s="16" t="s">
        <v>232</v>
      </c>
      <c r="K1643" s="0" t="str">
        <f aca="false">IFERROR(IF(VLOOKUP($C1643,薬効分類マスタ!$A$2:$E$180,5,FALSE())=0,"",VLOOKUP($C1643,薬効分類マスタ!$A$2:$E$180,5,FALSE())),"")</f>
        <v/>
      </c>
      <c r="L1643" s="17"/>
      <c r="M1643" s="0" t="str">
        <f aca="false">IF($K1643="","",IF($L1643&lt;&gt;"",$L1643,VLOOKUP($C1643,薬効分類マスタ!$A$2:$F$180,6,FALSE())))</f>
        <v/>
      </c>
      <c r="N1643" s="0" t="str">
        <f aca="false">ASC(G1643)</f>
        <v>ﾒｲﾝﾃｰﾄ錠2.5mg</v>
      </c>
      <c r="O1643" s="0" t="str">
        <f aca="false">ASC(E1643)</f>
        <v>ﾋﾞｿﾌﾟﾛﾛｰﾙﾌﾏﾙ酸塩</v>
      </c>
      <c r="P1643" s="16" t="n">
        <f aca="false">N(P1642)+IF($C1643=検索!$B$49,1,0)</f>
        <v>0</v>
      </c>
    </row>
    <row r="1644" customFormat="false" ht="15" hidden="false" customHeight="false" outlineLevel="0" collapsed="false">
      <c r="A1644" s="16" t="s">
        <v>221</v>
      </c>
      <c r="B1644" s="0" t="s">
        <v>3963</v>
      </c>
      <c r="C1644" s="0" t="n">
        <v>212</v>
      </c>
      <c r="D1644" s="0" t="str">
        <f aca="false">IFERROR(VLOOKUP($C1644,薬効分類マスタ!$A$2:$B$180,2,FALSE()),"未登録")</f>
        <v>不整脈用剤</v>
      </c>
      <c r="E1644" s="16" t="s">
        <v>3959</v>
      </c>
      <c r="F1644" s="16" t="s">
        <v>257</v>
      </c>
      <c r="G1644" s="16" t="s">
        <v>3964</v>
      </c>
      <c r="I1644" s="0" t="n">
        <v>10.8</v>
      </c>
      <c r="J1644" s="16" t="s">
        <v>239</v>
      </c>
      <c r="K1644" s="0" t="str">
        <f aca="false">IFERROR(IF(VLOOKUP($C1644,薬効分類マスタ!$A$2:$E$180,5,FALSE())=0,"",VLOOKUP($C1644,薬効分類マスタ!$A$2:$E$180,5,FALSE())),"")</f>
        <v/>
      </c>
      <c r="L1644" s="17"/>
      <c r="M1644" s="0" t="str">
        <f aca="false">IF($K1644="","",IF($L1644&lt;&gt;"",$L1644,VLOOKUP($C1644,薬効分類マスタ!$A$2:$F$180,6,FALSE())))</f>
        <v/>
      </c>
      <c r="N1644" s="0" t="str">
        <f aca="false">ASC(G1644)</f>
        <v>ﾋﾞｿﾌﾟﾛﾛｰﾙﾌﾏﾙ酸塩5mg錠</v>
      </c>
      <c r="O1644" s="0" t="str">
        <f aca="false">ASC(E1644)</f>
        <v>ﾋﾞｿﾌﾟﾛﾛｰﾙﾌﾏﾙ酸塩</v>
      </c>
      <c r="P1644" s="16" t="n">
        <f aca="false">N(P1643)+IF($C1644=検索!$B$49,1,0)</f>
        <v>0</v>
      </c>
    </row>
    <row r="1645" customFormat="false" ht="15" hidden="false" customHeight="false" outlineLevel="0" collapsed="false">
      <c r="A1645" s="16" t="s">
        <v>221</v>
      </c>
      <c r="B1645" s="0" t="s">
        <v>3965</v>
      </c>
      <c r="C1645" s="0" t="n">
        <v>212</v>
      </c>
      <c r="D1645" s="0" t="str">
        <f aca="false">IFERROR(VLOOKUP($C1645,薬効分類マスタ!$A$2:$B$180,2,FALSE()),"未登録")</f>
        <v>不整脈用剤</v>
      </c>
      <c r="E1645" s="16" t="s">
        <v>3959</v>
      </c>
      <c r="F1645" s="16" t="s">
        <v>257</v>
      </c>
      <c r="G1645" s="16" t="s">
        <v>3966</v>
      </c>
      <c r="H1645" s="16" t="s">
        <v>473</v>
      </c>
      <c r="I1645" s="0" t="n">
        <v>14.8</v>
      </c>
      <c r="J1645" s="16" t="s">
        <v>232</v>
      </c>
      <c r="K1645" s="0" t="str">
        <f aca="false">IFERROR(IF(VLOOKUP($C1645,薬効分類マスタ!$A$2:$E$180,5,FALSE())=0,"",VLOOKUP($C1645,薬効分類マスタ!$A$2:$E$180,5,FALSE())),"")</f>
        <v/>
      </c>
      <c r="L1645" s="17"/>
      <c r="M1645" s="0" t="str">
        <f aca="false">IF($K1645="","",IF($L1645&lt;&gt;"",$L1645,VLOOKUP($C1645,薬効分類マスタ!$A$2:$F$180,6,FALSE())))</f>
        <v/>
      </c>
      <c r="N1645" s="0" t="str">
        <f aca="false">ASC(G1645)</f>
        <v>ﾒｲﾝﾃｰﾄ錠5mg</v>
      </c>
      <c r="O1645" s="0" t="str">
        <f aca="false">ASC(E1645)</f>
        <v>ﾋﾞｿﾌﾟﾛﾛｰﾙﾌﾏﾙ酸塩</v>
      </c>
      <c r="P1645" s="16" t="n">
        <f aca="false">N(P1644)+IF($C1645=検索!$B$49,1,0)</f>
        <v>0</v>
      </c>
    </row>
    <row r="1646" customFormat="false" ht="15" hidden="false" customHeight="false" outlineLevel="0" collapsed="false">
      <c r="A1646" s="16" t="s">
        <v>221</v>
      </c>
      <c r="B1646" s="0" t="s">
        <v>3967</v>
      </c>
      <c r="C1646" s="0" t="n">
        <v>212</v>
      </c>
      <c r="D1646" s="0" t="str">
        <f aca="false">IFERROR(VLOOKUP($C1646,薬効分類マスタ!$A$2:$B$180,2,FALSE()),"未登録")</f>
        <v>不整脈用剤</v>
      </c>
      <c r="E1646" s="16" t="s">
        <v>3959</v>
      </c>
      <c r="F1646" s="16" t="s">
        <v>3904</v>
      </c>
      <c r="G1646" s="16" t="s">
        <v>3968</v>
      </c>
      <c r="I1646" s="0" t="n">
        <v>10.8</v>
      </c>
      <c r="J1646" s="16" t="s">
        <v>239</v>
      </c>
      <c r="K1646" s="0" t="str">
        <f aca="false">IFERROR(IF(VLOOKUP($C1646,薬効分類マスタ!$A$2:$E$180,5,FALSE())=0,"",VLOOKUP($C1646,薬効分類マスタ!$A$2:$E$180,5,FALSE())),"")</f>
        <v/>
      </c>
      <c r="L1646" s="17"/>
      <c r="M1646" s="0" t="str">
        <f aca="false">IF($K1646="","",IF($L1646&lt;&gt;"",$L1646,VLOOKUP($C1646,薬効分類マスタ!$A$2:$F$180,6,FALSE())))</f>
        <v/>
      </c>
      <c r="N1646" s="0" t="str">
        <f aca="false">ASC(G1646)</f>
        <v>ﾋﾞｿﾌﾟﾛﾛｰﾙﾌﾏﾙ酸塩0.625mg錠</v>
      </c>
      <c r="O1646" s="0" t="str">
        <f aca="false">ASC(E1646)</f>
        <v>ﾋﾞｿﾌﾟﾛﾛｰﾙﾌﾏﾙ酸塩</v>
      </c>
      <c r="P1646" s="16" t="n">
        <f aca="false">N(P1645)+IF($C1646=検索!$B$49,1,0)</f>
        <v>0</v>
      </c>
    </row>
    <row r="1647" customFormat="false" ht="15" hidden="false" customHeight="false" outlineLevel="0" collapsed="false">
      <c r="A1647" s="16" t="s">
        <v>221</v>
      </c>
      <c r="B1647" s="0" t="s">
        <v>3969</v>
      </c>
      <c r="C1647" s="0" t="n">
        <v>212</v>
      </c>
      <c r="D1647" s="0" t="str">
        <f aca="false">IFERROR(VLOOKUP($C1647,薬効分類マスタ!$A$2:$B$180,2,FALSE()),"未登録")</f>
        <v>不整脈用剤</v>
      </c>
      <c r="E1647" s="16" t="s">
        <v>3959</v>
      </c>
      <c r="F1647" s="16" t="s">
        <v>3904</v>
      </c>
      <c r="G1647" s="16" t="s">
        <v>3970</v>
      </c>
      <c r="H1647" s="16" t="s">
        <v>473</v>
      </c>
      <c r="I1647" s="0" t="n">
        <v>10.8</v>
      </c>
      <c r="J1647" s="16" t="s">
        <v>232</v>
      </c>
      <c r="K1647" s="0" t="str">
        <f aca="false">IFERROR(IF(VLOOKUP($C1647,薬効分類マスタ!$A$2:$E$180,5,FALSE())=0,"",VLOOKUP($C1647,薬効分類マスタ!$A$2:$E$180,5,FALSE())),"")</f>
        <v/>
      </c>
      <c r="L1647" s="17"/>
      <c r="M1647" s="0" t="str">
        <f aca="false">IF($K1647="","",IF($L1647&lt;&gt;"",$L1647,VLOOKUP($C1647,薬効分類マスタ!$A$2:$F$180,6,FALSE())))</f>
        <v/>
      </c>
      <c r="N1647" s="0" t="str">
        <f aca="false">ASC(G1647)</f>
        <v>ﾒｲﾝﾃｰﾄ錠0.625mg</v>
      </c>
      <c r="O1647" s="0" t="str">
        <f aca="false">ASC(E1647)</f>
        <v>ﾋﾞｿﾌﾟﾛﾛｰﾙﾌﾏﾙ酸塩</v>
      </c>
      <c r="P1647" s="16" t="n">
        <f aca="false">N(P1646)+IF($C1647=検索!$B$49,1,0)</f>
        <v>0</v>
      </c>
    </row>
    <row r="1648" customFormat="false" ht="15" hidden="false" customHeight="false" outlineLevel="0" collapsed="false">
      <c r="A1648" s="16" t="s">
        <v>221</v>
      </c>
      <c r="B1648" s="0" t="s">
        <v>3971</v>
      </c>
      <c r="C1648" s="0" t="n">
        <v>212</v>
      </c>
      <c r="D1648" s="0" t="str">
        <f aca="false">IFERROR(VLOOKUP($C1648,薬効分類マスタ!$A$2:$B$180,2,FALSE()),"未登録")</f>
        <v>不整脈用剤</v>
      </c>
      <c r="E1648" s="16" t="s">
        <v>3972</v>
      </c>
      <c r="F1648" s="16" t="s">
        <v>1783</v>
      </c>
      <c r="G1648" s="16" t="s">
        <v>3973</v>
      </c>
      <c r="H1648" s="16" t="s">
        <v>2309</v>
      </c>
      <c r="I1648" s="0" t="n">
        <v>18.9</v>
      </c>
      <c r="J1648" s="16" t="s">
        <v>232</v>
      </c>
      <c r="K1648" s="0" t="str">
        <f aca="false">IFERROR(IF(VLOOKUP($C1648,薬効分類マスタ!$A$2:$E$180,5,FALSE())=0,"",VLOOKUP($C1648,薬効分類マスタ!$A$2:$E$180,5,FALSE())),"")</f>
        <v/>
      </c>
      <c r="L1648" s="17"/>
      <c r="M1648" s="0" t="str">
        <f aca="false">IF($K1648="","",IF($L1648&lt;&gt;"",$L1648,VLOOKUP($C1648,薬効分類マスタ!$A$2:$F$180,6,FALSE())))</f>
        <v/>
      </c>
      <c r="N1648" s="0" t="str">
        <f aca="false">ASC(G1648)</f>
        <v>ﾘｽﾓﾀﾞﾝｶﾌﾟｾﾙ50mg</v>
      </c>
      <c r="O1648" s="0" t="str">
        <f aca="false">ASC(E1648)</f>
        <v>ｼﾞｿﾋﾟﾗﾐﾄﾞ</v>
      </c>
      <c r="P1648" s="16" t="n">
        <f aca="false">N(P1647)+IF($C1648=検索!$B$49,1,0)</f>
        <v>0</v>
      </c>
    </row>
    <row r="1649" customFormat="false" ht="15" hidden="false" customHeight="false" outlineLevel="0" collapsed="false">
      <c r="A1649" s="16" t="s">
        <v>221</v>
      </c>
      <c r="B1649" s="0" t="s">
        <v>3974</v>
      </c>
      <c r="C1649" s="0" t="n">
        <v>212</v>
      </c>
      <c r="D1649" s="0" t="str">
        <f aca="false">IFERROR(VLOOKUP($C1649,薬効分類マスタ!$A$2:$B$180,2,FALSE()),"未登録")</f>
        <v>不整脈用剤</v>
      </c>
      <c r="E1649" s="16" t="s">
        <v>3972</v>
      </c>
      <c r="F1649" s="16" t="s">
        <v>1123</v>
      </c>
      <c r="G1649" s="16" t="s">
        <v>3975</v>
      </c>
      <c r="H1649" s="16" t="s">
        <v>2309</v>
      </c>
      <c r="I1649" s="0" t="n">
        <v>28.3</v>
      </c>
      <c r="J1649" s="16" t="s">
        <v>232</v>
      </c>
      <c r="K1649" s="0" t="str">
        <f aca="false">IFERROR(IF(VLOOKUP($C1649,薬効分類マスタ!$A$2:$E$180,5,FALSE())=0,"",VLOOKUP($C1649,薬効分類マスタ!$A$2:$E$180,5,FALSE())),"")</f>
        <v/>
      </c>
      <c r="L1649" s="17"/>
      <c r="M1649" s="0" t="str">
        <f aca="false">IF($K1649="","",IF($L1649&lt;&gt;"",$L1649,VLOOKUP($C1649,薬効分類マスタ!$A$2:$F$180,6,FALSE())))</f>
        <v/>
      </c>
      <c r="N1649" s="0" t="str">
        <f aca="false">ASC(G1649)</f>
        <v>ﾘｽﾓﾀﾞﾝｶﾌﾟｾﾙ100mg</v>
      </c>
      <c r="O1649" s="0" t="str">
        <f aca="false">ASC(E1649)</f>
        <v>ｼﾞｿﾋﾟﾗﾐﾄﾞ</v>
      </c>
      <c r="P1649" s="16" t="n">
        <f aca="false">N(P1648)+IF($C1649=検索!$B$49,1,0)</f>
        <v>0</v>
      </c>
    </row>
    <row r="1650" customFormat="false" ht="15" hidden="false" customHeight="false" outlineLevel="0" collapsed="false">
      <c r="A1650" s="16" t="s">
        <v>221</v>
      </c>
      <c r="B1650" s="0" t="s">
        <v>3976</v>
      </c>
      <c r="C1650" s="0" t="n">
        <v>212</v>
      </c>
      <c r="D1650" s="0" t="str">
        <f aca="false">IFERROR(VLOOKUP($C1650,薬効分類マスタ!$A$2:$B$180,2,FALSE()),"未登録")</f>
        <v>不整脈用剤</v>
      </c>
      <c r="E1650" s="16" t="s">
        <v>3977</v>
      </c>
      <c r="F1650" s="16" t="s">
        <v>411</v>
      </c>
      <c r="G1650" s="16" t="s">
        <v>3978</v>
      </c>
      <c r="H1650" s="16" t="s">
        <v>601</v>
      </c>
      <c r="I1650" s="0" t="n">
        <v>6.3</v>
      </c>
      <c r="J1650" s="16" t="s">
        <v>239</v>
      </c>
      <c r="K1650" s="0" t="str">
        <f aca="false">IFERROR(IF(VLOOKUP($C1650,薬効分類マスタ!$A$2:$E$180,5,FALSE())=0,"",VLOOKUP($C1650,薬効分類マスタ!$A$2:$E$180,5,FALSE())),"")</f>
        <v/>
      </c>
      <c r="L1650" s="17"/>
      <c r="M1650" s="0" t="str">
        <f aca="false">IF($K1650="","",IF($L1650&lt;&gt;"",$L1650,VLOOKUP($C1650,薬効分類マスタ!$A$2:$F$180,6,FALSE())))</f>
        <v/>
      </c>
      <c r="N1650" s="0" t="str">
        <f aca="false">ASC(G1650)</f>
        <v>ﾒｷｼﾚﾁﾝ塩酸塩錠50mg｢杏林｣</v>
      </c>
      <c r="O1650" s="0" t="str">
        <f aca="false">ASC(E1650)</f>
        <v>ﾒｷｼﾚﾁﾝ塩酸塩</v>
      </c>
      <c r="P1650" s="16" t="n">
        <f aca="false">N(P1649)+IF($C1650=検索!$B$49,1,0)</f>
        <v>0</v>
      </c>
    </row>
    <row r="1651" customFormat="false" ht="15" hidden="false" customHeight="false" outlineLevel="0" collapsed="false">
      <c r="A1651" s="16" t="s">
        <v>221</v>
      </c>
      <c r="B1651" s="0" t="s">
        <v>3979</v>
      </c>
      <c r="C1651" s="0" t="n">
        <v>212</v>
      </c>
      <c r="D1651" s="0" t="str">
        <f aca="false">IFERROR(VLOOKUP($C1651,薬効分類マスタ!$A$2:$B$180,2,FALSE()),"未登録")</f>
        <v>不整脈用剤</v>
      </c>
      <c r="E1651" s="16" t="s">
        <v>3977</v>
      </c>
      <c r="F1651" s="16" t="s">
        <v>411</v>
      </c>
      <c r="G1651" s="16" t="s">
        <v>3980</v>
      </c>
      <c r="H1651" s="16" t="s">
        <v>601</v>
      </c>
      <c r="I1651" s="0" t="n">
        <v>6.4</v>
      </c>
      <c r="J1651" s="16" t="s">
        <v>239</v>
      </c>
      <c r="K1651" s="0" t="str">
        <f aca="false">IFERROR(IF(VLOOKUP($C1651,薬効分類マスタ!$A$2:$E$180,5,FALSE())=0,"",VLOOKUP($C1651,薬効分類マスタ!$A$2:$E$180,5,FALSE())),"")</f>
        <v/>
      </c>
      <c r="L1651" s="17"/>
      <c r="M1651" s="0" t="str">
        <f aca="false">IF($K1651="","",IF($L1651&lt;&gt;"",$L1651,VLOOKUP($C1651,薬効分類マスタ!$A$2:$F$180,6,FALSE())))</f>
        <v/>
      </c>
      <c r="N1651" s="0" t="str">
        <f aca="false">ASC(G1651)</f>
        <v>ﾒｷｼﾚﾁﾝ塩酸塩錠50mg｢KCC｣</v>
      </c>
      <c r="O1651" s="0" t="str">
        <f aca="false">ASC(E1651)</f>
        <v>ﾒｷｼﾚﾁﾝ塩酸塩</v>
      </c>
      <c r="P1651" s="16" t="n">
        <f aca="false">N(P1650)+IF($C1651=検索!$B$49,1,0)</f>
        <v>0</v>
      </c>
    </row>
    <row r="1652" customFormat="false" ht="15" hidden="false" customHeight="false" outlineLevel="0" collapsed="false">
      <c r="A1652" s="16" t="s">
        <v>221</v>
      </c>
      <c r="B1652" s="0" t="s">
        <v>3981</v>
      </c>
      <c r="C1652" s="0" t="n">
        <v>212</v>
      </c>
      <c r="D1652" s="0" t="str">
        <f aca="false">IFERROR(VLOOKUP($C1652,薬効分類マスタ!$A$2:$B$180,2,FALSE()),"未登録")</f>
        <v>不整脈用剤</v>
      </c>
      <c r="E1652" s="16" t="s">
        <v>3977</v>
      </c>
      <c r="F1652" s="16" t="s">
        <v>627</v>
      </c>
      <c r="G1652" s="16" t="s">
        <v>3982</v>
      </c>
      <c r="H1652" s="16" t="s">
        <v>601</v>
      </c>
      <c r="I1652" s="0" t="n">
        <v>6.3</v>
      </c>
      <c r="J1652" s="16" t="s">
        <v>239</v>
      </c>
      <c r="K1652" s="0" t="str">
        <f aca="false">IFERROR(IF(VLOOKUP($C1652,薬効分類マスタ!$A$2:$E$180,5,FALSE())=0,"",VLOOKUP($C1652,薬効分類マスタ!$A$2:$E$180,5,FALSE())),"")</f>
        <v/>
      </c>
      <c r="L1652" s="17"/>
      <c r="M1652" s="0" t="str">
        <f aca="false">IF($K1652="","",IF($L1652&lt;&gt;"",$L1652,VLOOKUP($C1652,薬効分類マスタ!$A$2:$F$180,6,FALSE())))</f>
        <v/>
      </c>
      <c r="N1652" s="0" t="str">
        <f aca="false">ASC(G1652)</f>
        <v>ﾒｷｼﾚﾁﾝ塩酸塩錠100mg｢杏林｣</v>
      </c>
      <c r="O1652" s="0" t="str">
        <f aca="false">ASC(E1652)</f>
        <v>ﾒｷｼﾚﾁﾝ塩酸塩</v>
      </c>
      <c r="P1652" s="16" t="n">
        <f aca="false">N(P1651)+IF($C1652=検索!$B$49,1,0)</f>
        <v>0</v>
      </c>
    </row>
    <row r="1653" customFormat="false" ht="15" hidden="false" customHeight="false" outlineLevel="0" collapsed="false">
      <c r="A1653" s="16" t="s">
        <v>221</v>
      </c>
      <c r="B1653" s="0" t="s">
        <v>3983</v>
      </c>
      <c r="C1653" s="0" t="n">
        <v>212</v>
      </c>
      <c r="D1653" s="0" t="str">
        <f aca="false">IFERROR(VLOOKUP($C1653,薬効分類マスタ!$A$2:$B$180,2,FALSE()),"未登録")</f>
        <v>不整脈用剤</v>
      </c>
      <c r="E1653" s="16" t="s">
        <v>3977</v>
      </c>
      <c r="F1653" s="16" t="s">
        <v>627</v>
      </c>
      <c r="G1653" s="16" t="s">
        <v>3984</v>
      </c>
      <c r="H1653" s="16" t="s">
        <v>601</v>
      </c>
      <c r="I1653" s="0" t="n">
        <v>10.7</v>
      </c>
      <c r="J1653" s="16" t="s">
        <v>239</v>
      </c>
      <c r="K1653" s="0" t="str">
        <f aca="false">IFERROR(IF(VLOOKUP($C1653,薬効分類マスタ!$A$2:$E$180,5,FALSE())=0,"",VLOOKUP($C1653,薬効分類マスタ!$A$2:$E$180,5,FALSE())),"")</f>
        <v/>
      </c>
      <c r="L1653" s="17"/>
      <c r="M1653" s="0" t="str">
        <f aca="false">IF($K1653="","",IF($L1653&lt;&gt;"",$L1653,VLOOKUP($C1653,薬効分類マスタ!$A$2:$F$180,6,FALSE())))</f>
        <v/>
      </c>
      <c r="N1653" s="0" t="str">
        <f aca="false">ASC(G1653)</f>
        <v>ﾒｷｼﾚﾁﾝ塩酸塩錠100mg｢KCC｣</v>
      </c>
      <c r="O1653" s="0" t="str">
        <f aca="false">ASC(E1653)</f>
        <v>ﾒｷｼﾚﾁﾝ塩酸塩</v>
      </c>
      <c r="P1653" s="16" t="n">
        <f aca="false">N(P1652)+IF($C1653=検索!$B$49,1,0)</f>
        <v>0</v>
      </c>
    </row>
    <row r="1654" customFormat="false" ht="15" hidden="false" customHeight="false" outlineLevel="0" collapsed="false">
      <c r="A1654" s="16" t="s">
        <v>221</v>
      </c>
      <c r="B1654" s="0" t="s">
        <v>3985</v>
      </c>
      <c r="C1654" s="0" t="n">
        <v>212</v>
      </c>
      <c r="D1654" s="0" t="str">
        <f aca="false">IFERROR(VLOOKUP($C1654,薬効分類マスタ!$A$2:$B$180,2,FALSE()),"未登録")</f>
        <v>不整脈用剤</v>
      </c>
      <c r="E1654" s="16" t="s">
        <v>3977</v>
      </c>
      <c r="F1654" s="16" t="s">
        <v>1783</v>
      </c>
      <c r="G1654" s="16" t="s">
        <v>3986</v>
      </c>
      <c r="H1654" s="16" t="s">
        <v>677</v>
      </c>
      <c r="I1654" s="0" t="n">
        <v>8.2</v>
      </c>
      <c r="J1654" s="16" t="s">
        <v>232</v>
      </c>
      <c r="K1654" s="0" t="str">
        <f aca="false">IFERROR(IF(VLOOKUP($C1654,薬効分類マスタ!$A$2:$E$180,5,FALSE())=0,"",VLOOKUP($C1654,薬効分類マスタ!$A$2:$E$180,5,FALSE())),"")</f>
        <v/>
      </c>
      <c r="L1654" s="17"/>
      <c r="M1654" s="0" t="str">
        <f aca="false">IF($K1654="","",IF($L1654&lt;&gt;"",$L1654,VLOOKUP($C1654,薬効分類マスタ!$A$2:$F$180,6,FALSE())))</f>
        <v/>
      </c>
      <c r="N1654" s="0" t="str">
        <f aca="false">ASC(G1654)</f>
        <v>ﾒｷｼﾁｰﾙｶﾌﾟｾﾙ50mg</v>
      </c>
      <c r="O1654" s="0" t="str">
        <f aca="false">ASC(E1654)</f>
        <v>ﾒｷｼﾚﾁﾝ塩酸塩</v>
      </c>
      <c r="P1654" s="16" t="n">
        <f aca="false">N(P1653)+IF($C1654=検索!$B$49,1,0)</f>
        <v>0</v>
      </c>
    </row>
    <row r="1655" customFormat="false" ht="15" hidden="false" customHeight="false" outlineLevel="0" collapsed="false">
      <c r="A1655" s="16" t="s">
        <v>221</v>
      </c>
      <c r="B1655" s="0" t="s">
        <v>3987</v>
      </c>
      <c r="C1655" s="0" t="n">
        <v>212</v>
      </c>
      <c r="D1655" s="0" t="str">
        <f aca="false">IFERROR(VLOOKUP($C1655,薬効分類マスタ!$A$2:$B$180,2,FALSE()),"未登録")</f>
        <v>不整脈用剤</v>
      </c>
      <c r="E1655" s="16" t="s">
        <v>3977</v>
      </c>
      <c r="F1655" s="16" t="s">
        <v>1783</v>
      </c>
      <c r="G1655" s="16" t="s">
        <v>3988</v>
      </c>
      <c r="H1655" s="16" t="s">
        <v>385</v>
      </c>
      <c r="I1655" s="0" t="n">
        <v>7.9</v>
      </c>
      <c r="J1655" s="16" t="s">
        <v>239</v>
      </c>
      <c r="K1655" s="0" t="str">
        <f aca="false">IFERROR(IF(VLOOKUP($C1655,薬効分類マスタ!$A$2:$E$180,5,FALSE())=0,"",VLOOKUP($C1655,薬効分類マスタ!$A$2:$E$180,5,FALSE())),"")</f>
        <v/>
      </c>
      <c r="L1655" s="17"/>
      <c r="M1655" s="0" t="str">
        <f aca="false">IF($K1655="","",IF($L1655&lt;&gt;"",$L1655,VLOOKUP($C1655,薬効分類マスタ!$A$2:$F$180,6,FALSE())))</f>
        <v/>
      </c>
      <c r="N1655" s="0" t="str">
        <f aca="false">ASC(G1655)</f>
        <v>ﾒｷｼﾚﾁﾝ塩酸塩ｶﾌﾟｾﾙ50mg｢ｻﾜｲ｣</v>
      </c>
      <c r="O1655" s="0" t="str">
        <f aca="false">ASC(E1655)</f>
        <v>ﾒｷｼﾚﾁﾝ塩酸塩</v>
      </c>
      <c r="P1655" s="16" t="n">
        <f aca="false">N(P1654)+IF($C1655=検索!$B$49,1,0)</f>
        <v>0</v>
      </c>
    </row>
    <row r="1656" customFormat="false" ht="15" hidden="false" customHeight="false" outlineLevel="0" collapsed="false">
      <c r="A1656" s="16" t="s">
        <v>221</v>
      </c>
      <c r="B1656" s="0" t="s">
        <v>3989</v>
      </c>
      <c r="C1656" s="0" t="n">
        <v>212</v>
      </c>
      <c r="D1656" s="0" t="str">
        <f aca="false">IFERROR(VLOOKUP($C1656,薬効分類マスタ!$A$2:$B$180,2,FALSE()),"未登録")</f>
        <v>不整脈用剤</v>
      </c>
      <c r="E1656" s="16" t="s">
        <v>3977</v>
      </c>
      <c r="F1656" s="16" t="s">
        <v>1783</v>
      </c>
      <c r="G1656" s="16" t="s">
        <v>3990</v>
      </c>
      <c r="H1656" s="16" t="s">
        <v>533</v>
      </c>
      <c r="I1656" s="0" t="n">
        <v>6.3</v>
      </c>
      <c r="J1656" s="16" t="s">
        <v>239</v>
      </c>
      <c r="K1656" s="0" t="str">
        <f aca="false">IFERROR(IF(VLOOKUP($C1656,薬効分類マスタ!$A$2:$E$180,5,FALSE())=0,"",VLOOKUP($C1656,薬効分類マスタ!$A$2:$E$180,5,FALSE())),"")</f>
        <v/>
      </c>
      <c r="L1656" s="17"/>
      <c r="M1656" s="0" t="str">
        <f aca="false">IF($K1656="","",IF($L1656&lt;&gt;"",$L1656,VLOOKUP($C1656,薬効分類マスタ!$A$2:$F$180,6,FALSE())))</f>
        <v/>
      </c>
      <c r="N1656" s="0" t="str">
        <f aca="false">ASC(G1656)</f>
        <v>ﾒｷｼﾚﾁﾝ塩酸塩ｶﾌﾟｾﾙ50mg｢ﾄｰﾜ｣</v>
      </c>
      <c r="O1656" s="0" t="str">
        <f aca="false">ASC(E1656)</f>
        <v>ﾒｷｼﾚﾁﾝ塩酸塩</v>
      </c>
      <c r="P1656" s="16" t="n">
        <f aca="false">N(P1655)+IF($C1656=検索!$B$49,1,0)</f>
        <v>0</v>
      </c>
    </row>
    <row r="1657" customFormat="false" ht="15" hidden="false" customHeight="false" outlineLevel="0" collapsed="false">
      <c r="A1657" s="16" t="s">
        <v>221</v>
      </c>
      <c r="B1657" s="0" t="s">
        <v>3991</v>
      </c>
      <c r="C1657" s="0" t="n">
        <v>212</v>
      </c>
      <c r="D1657" s="0" t="str">
        <f aca="false">IFERROR(VLOOKUP($C1657,薬効分類マスタ!$A$2:$B$180,2,FALSE()),"未登録")</f>
        <v>不整脈用剤</v>
      </c>
      <c r="E1657" s="16" t="s">
        <v>3977</v>
      </c>
      <c r="F1657" s="16" t="s">
        <v>1123</v>
      </c>
      <c r="G1657" s="16" t="s">
        <v>3992</v>
      </c>
      <c r="H1657" s="16" t="s">
        <v>677</v>
      </c>
      <c r="I1657" s="0" t="n">
        <v>12.3</v>
      </c>
      <c r="J1657" s="16" t="s">
        <v>232</v>
      </c>
      <c r="K1657" s="0" t="str">
        <f aca="false">IFERROR(IF(VLOOKUP($C1657,薬効分類マスタ!$A$2:$E$180,5,FALSE())=0,"",VLOOKUP($C1657,薬効分類マスタ!$A$2:$E$180,5,FALSE())),"")</f>
        <v/>
      </c>
      <c r="L1657" s="17"/>
      <c r="M1657" s="0" t="str">
        <f aca="false">IF($K1657="","",IF($L1657&lt;&gt;"",$L1657,VLOOKUP($C1657,薬効分類マスタ!$A$2:$F$180,6,FALSE())))</f>
        <v/>
      </c>
      <c r="N1657" s="0" t="str">
        <f aca="false">ASC(G1657)</f>
        <v>ﾒｷｼﾁｰﾙｶﾌﾟｾﾙ100mg</v>
      </c>
      <c r="O1657" s="0" t="str">
        <f aca="false">ASC(E1657)</f>
        <v>ﾒｷｼﾚﾁﾝ塩酸塩</v>
      </c>
      <c r="P1657" s="16" t="n">
        <f aca="false">N(P1656)+IF($C1657=検索!$B$49,1,0)</f>
        <v>0</v>
      </c>
    </row>
    <row r="1658" customFormat="false" ht="15" hidden="false" customHeight="false" outlineLevel="0" collapsed="false">
      <c r="A1658" s="16" t="s">
        <v>221</v>
      </c>
      <c r="B1658" s="0" t="s">
        <v>3993</v>
      </c>
      <c r="C1658" s="0" t="n">
        <v>212</v>
      </c>
      <c r="D1658" s="0" t="str">
        <f aca="false">IFERROR(VLOOKUP($C1658,薬効分類マスタ!$A$2:$B$180,2,FALSE()),"未登録")</f>
        <v>不整脈用剤</v>
      </c>
      <c r="E1658" s="16" t="s">
        <v>3977</v>
      </c>
      <c r="F1658" s="16" t="s">
        <v>1123</v>
      </c>
      <c r="G1658" s="16" t="s">
        <v>3994</v>
      </c>
      <c r="H1658" s="16" t="s">
        <v>385</v>
      </c>
      <c r="I1658" s="0" t="n">
        <v>10.6</v>
      </c>
      <c r="J1658" s="16" t="s">
        <v>239</v>
      </c>
      <c r="K1658" s="0" t="str">
        <f aca="false">IFERROR(IF(VLOOKUP($C1658,薬効分類マスタ!$A$2:$E$180,5,FALSE())=0,"",VLOOKUP($C1658,薬効分類マスタ!$A$2:$E$180,5,FALSE())),"")</f>
        <v/>
      </c>
      <c r="L1658" s="17"/>
      <c r="M1658" s="0" t="str">
        <f aca="false">IF($K1658="","",IF($L1658&lt;&gt;"",$L1658,VLOOKUP($C1658,薬効分類マスタ!$A$2:$F$180,6,FALSE())))</f>
        <v/>
      </c>
      <c r="N1658" s="0" t="str">
        <f aca="false">ASC(G1658)</f>
        <v>ﾒｷｼﾚﾁﾝ塩酸塩ｶﾌﾟｾﾙ100mg｢ｻﾜｲ｣</v>
      </c>
      <c r="O1658" s="0" t="str">
        <f aca="false">ASC(E1658)</f>
        <v>ﾒｷｼﾚﾁﾝ塩酸塩</v>
      </c>
      <c r="P1658" s="16" t="n">
        <f aca="false">N(P1657)+IF($C1658=検索!$B$49,1,0)</f>
        <v>0</v>
      </c>
    </row>
    <row r="1659" customFormat="false" ht="15" hidden="false" customHeight="false" outlineLevel="0" collapsed="false">
      <c r="A1659" s="16" t="s">
        <v>221</v>
      </c>
      <c r="B1659" s="0" t="s">
        <v>3995</v>
      </c>
      <c r="C1659" s="0" t="n">
        <v>212</v>
      </c>
      <c r="D1659" s="0" t="str">
        <f aca="false">IFERROR(VLOOKUP($C1659,薬効分類マスタ!$A$2:$B$180,2,FALSE()),"未登録")</f>
        <v>不整脈用剤</v>
      </c>
      <c r="E1659" s="16" t="s">
        <v>3977</v>
      </c>
      <c r="F1659" s="16" t="s">
        <v>1123</v>
      </c>
      <c r="G1659" s="16" t="s">
        <v>3996</v>
      </c>
      <c r="H1659" s="16" t="s">
        <v>533</v>
      </c>
      <c r="I1659" s="0" t="n">
        <v>6.6</v>
      </c>
      <c r="J1659" s="16" t="s">
        <v>239</v>
      </c>
      <c r="K1659" s="0" t="str">
        <f aca="false">IFERROR(IF(VLOOKUP($C1659,薬効分類マスタ!$A$2:$E$180,5,FALSE())=0,"",VLOOKUP($C1659,薬効分類マスタ!$A$2:$E$180,5,FALSE())),"")</f>
        <v/>
      </c>
      <c r="L1659" s="17"/>
      <c r="M1659" s="0" t="str">
        <f aca="false">IF($K1659="","",IF($L1659&lt;&gt;"",$L1659,VLOOKUP($C1659,薬効分類マスタ!$A$2:$F$180,6,FALSE())))</f>
        <v/>
      </c>
      <c r="N1659" s="0" t="str">
        <f aca="false">ASC(G1659)</f>
        <v>ﾒｷｼﾚﾁﾝ塩酸塩ｶﾌﾟｾﾙ100mg｢ﾄｰﾜ｣</v>
      </c>
      <c r="O1659" s="0" t="str">
        <f aca="false">ASC(E1659)</f>
        <v>ﾒｷｼﾚﾁﾝ塩酸塩</v>
      </c>
      <c r="P1659" s="16" t="n">
        <f aca="false">N(P1658)+IF($C1659=検索!$B$49,1,0)</f>
        <v>0</v>
      </c>
    </row>
    <row r="1660" customFormat="false" ht="15" hidden="false" customHeight="false" outlineLevel="0" collapsed="false">
      <c r="A1660" s="16" t="s">
        <v>221</v>
      </c>
      <c r="B1660" s="0" t="s">
        <v>3997</v>
      </c>
      <c r="C1660" s="0" t="n">
        <v>212</v>
      </c>
      <c r="D1660" s="0" t="str">
        <f aca="false">IFERROR(VLOOKUP($C1660,薬効分類マスタ!$A$2:$B$180,2,FALSE()),"未登録")</f>
        <v>不整脈用剤</v>
      </c>
      <c r="E1660" s="16" t="s">
        <v>3998</v>
      </c>
      <c r="F1660" s="16" t="s">
        <v>1778</v>
      </c>
      <c r="G1660" s="16" t="s">
        <v>3999</v>
      </c>
      <c r="H1660" s="16" t="s">
        <v>3803</v>
      </c>
      <c r="I1660" s="0" t="n">
        <v>15.7</v>
      </c>
      <c r="J1660" s="16" t="s">
        <v>232</v>
      </c>
      <c r="K1660" s="0" t="str">
        <f aca="false">IFERROR(IF(VLOOKUP($C1660,薬効分類マスタ!$A$2:$E$180,5,FALSE())=0,"",VLOOKUP($C1660,薬効分類マスタ!$A$2:$E$180,5,FALSE())),"")</f>
        <v/>
      </c>
      <c r="L1660" s="17"/>
      <c r="M1660" s="0" t="str">
        <f aca="false">IF($K1660="","",IF($L1660&lt;&gt;"",$L1660,VLOOKUP($C1660,薬効分類マスタ!$A$2:$F$180,6,FALSE())))</f>
        <v/>
      </c>
      <c r="N1660" s="0" t="str">
        <f aca="false">ASC(G1660)</f>
        <v>ｱｽﾍﾟﾉﾝｶﾌﾟｾﾙ10</v>
      </c>
      <c r="O1660" s="0" t="str">
        <f aca="false">ASC(E1660)</f>
        <v>ｱﾌﾟﾘﾝｼﾞﾝ塩酸塩</v>
      </c>
      <c r="P1660" s="16" t="n">
        <f aca="false">N(P1659)+IF($C1660=検索!$B$49,1,0)</f>
        <v>0</v>
      </c>
    </row>
    <row r="1661" customFormat="false" ht="15" hidden="false" customHeight="false" outlineLevel="0" collapsed="false">
      <c r="A1661" s="16" t="s">
        <v>221</v>
      </c>
      <c r="B1661" s="0" t="s">
        <v>4000</v>
      </c>
      <c r="C1661" s="0" t="n">
        <v>212</v>
      </c>
      <c r="D1661" s="0" t="str">
        <f aca="false">IFERROR(VLOOKUP($C1661,薬効分類マスタ!$A$2:$B$180,2,FALSE()),"未登録")</f>
        <v>不整脈用剤</v>
      </c>
      <c r="E1661" s="16" t="s">
        <v>3998</v>
      </c>
      <c r="F1661" s="16" t="s">
        <v>1778</v>
      </c>
      <c r="G1661" s="16" t="s">
        <v>4001</v>
      </c>
      <c r="H1661" s="16" t="s">
        <v>1165</v>
      </c>
      <c r="I1661" s="0" t="n">
        <v>11.1</v>
      </c>
      <c r="J1661" s="16" t="s">
        <v>239</v>
      </c>
      <c r="K1661" s="0" t="str">
        <f aca="false">IFERROR(IF(VLOOKUP($C1661,薬効分類マスタ!$A$2:$E$180,5,FALSE())=0,"",VLOOKUP($C1661,薬効分類マスタ!$A$2:$E$180,5,FALSE())),"")</f>
        <v/>
      </c>
      <c r="L1661" s="17"/>
      <c r="M1661" s="0" t="str">
        <f aca="false">IF($K1661="","",IF($L1661&lt;&gt;"",$L1661,VLOOKUP($C1661,薬効分類マスタ!$A$2:$F$180,6,FALSE())))</f>
        <v/>
      </c>
      <c r="N1661" s="0" t="str">
        <f aca="false">ASC(G1661)</f>
        <v>ｱﾌﾟﾘﾝｼﾞﾝ塩酸塩ｶﾌﾟｾﾙ10mg｢NP｣</v>
      </c>
      <c r="O1661" s="0" t="str">
        <f aca="false">ASC(E1661)</f>
        <v>ｱﾌﾟﾘﾝｼﾞﾝ塩酸塩</v>
      </c>
      <c r="P1661" s="16" t="n">
        <f aca="false">N(P1660)+IF($C1661=検索!$B$49,1,0)</f>
        <v>0</v>
      </c>
    </row>
    <row r="1662" customFormat="false" ht="15" hidden="false" customHeight="false" outlineLevel="0" collapsed="false">
      <c r="A1662" s="16" t="s">
        <v>221</v>
      </c>
      <c r="B1662" s="0" t="s">
        <v>4002</v>
      </c>
      <c r="C1662" s="0" t="n">
        <v>212</v>
      </c>
      <c r="D1662" s="0" t="str">
        <f aca="false">IFERROR(VLOOKUP($C1662,薬効分類マスタ!$A$2:$B$180,2,FALSE()),"未登録")</f>
        <v>不整脈用剤</v>
      </c>
      <c r="E1662" s="16" t="s">
        <v>3998</v>
      </c>
      <c r="F1662" s="16" t="s">
        <v>2750</v>
      </c>
      <c r="G1662" s="16" t="s">
        <v>4003</v>
      </c>
      <c r="H1662" s="16" t="s">
        <v>3803</v>
      </c>
      <c r="I1662" s="0" t="n">
        <v>23.6</v>
      </c>
      <c r="J1662" s="16" t="s">
        <v>232</v>
      </c>
      <c r="K1662" s="0" t="str">
        <f aca="false">IFERROR(IF(VLOOKUP($C1662,薬効分類マスタ!$A$2:$E$180,5,FALSE())=0,"",VLOOKUP($C1662,薬効分類マスタ!$A$2:$E$180,5,FALSE())),"")</f>
        <v/>
      </c>
      <c r="L1662" s="17"/>
      <c r="M1662" s="0" t="str">
        <f aca="false">IF($K1662="","",IF($L1662&lt;&gt;"",$L1662,VLOOKUP($C1662,薬効分類マスタ!$A$2:$F$180,6,FALSE())))</f>
        <v/>
      </c>
      <c r="N1662" s="0" t="str">
        <f aca="false">ASC(G1662)</f>
        <v>ｱｽﾍﾟﾉﾝｶﾌﾟｾﾙ20</v>
      </c>
      <c r="O1662" s="0" t="str">
        <f aca="false">ASC(E1662)</f>
        <v>ｱﾌﾟﾘﾝｼﾞﾝ塩酸塩</v>
      </c>
      <c r="P1662" s="16" t="n">
        <f aca="false">N(P1661)+IF($C1662=検索!$B$49,1,0)</f>
        <v>0</v>
      </c>
    </row>
    <row r="1663" customFormat="false" ht="15" hidden="false" customHeight="false" outlineLevel="0" collapsed="false">
      <c r="A1663" s="16" t="s">
        <v>221</v>
      </c>
      <c r="B1663" s="0" t="s">
        <v>4004</v>
      </c>
      <c r="C1663" s="0" t="n">
        <v>212</v>
      </c>
      <c r="D1663" s="0" t="str">
        <f aca="false">IFERROR(VLOOKUP($C1663,薬効分類マスタ!$A$2:$B$180,2,FALSE()),"未登録")</f>
        <v>不整脈用剤</v>
      </c>
      <c r="E1663" s="16" t="s">
        <v>3998</v>
      </c>
      <c r="F1663" s="16" t="s">
        <v>2750</v>
      </c>
      <c r="G1663" s="16" t="s">
        <v>4005</v>
      </c>
      <c r="H1663" s="16" t="s">
        <v>1165</v>
      </c>
      <c r="I1663" s="0" t="n">
        <v>17</v>
      </c>
      <c r="J1663" s="16" t="s">
        <v>239</v>
      </c>
      <c r="K1663" s="0" t="str">
        <f aca="false">IFERROR(IF(VLOOKUP($C1663,薬効分類マスタ!$A$2:$E$180,5,FALSE())=0,"",VLOOKUP($C1663,薬効分類マスタ!$A$2:$E$180,5,FALSE())),"")</f>
        <v/>
      </c>
      <c r="L1663" s="17"/>
      <c r="M1663" s="0" t="str">
        <f aca="false">IF($K1663="","",IF($L1663&lt;&gt;"",$L1663,VLOOKUP($C1663,薬効分類マスタ!$A$2:$F$180,6,FALSE())))</f>
        <v/>
      </c>
      <c r="N1663" s="0" t="str">
        <f aca="false">ASC(G1663)</f>
        <v>ｱﾌﾟﾘﾝｼﾞﾝ塩酸塩ｶﾌﾟｾﾙ20mg｢NP｣</v>
      </c>
      <c r="O1663" s="0" t="str">
        <f aca="false">ASC(E1663)</f>
        <v>ｱﾌﾟﾘﾝｼﾞﾝ塩酸塩</v>
      </c>
      <c r="P1663" s="16" t="n">
        <f aca="false">N(P1662)+IF($C1663=検索!$B$49,1,0)</f>
        <v>0</v>
      </c>
    </row>
    <row r="1664" customFormat="false" ht="15" hidden="false" customHeight="false" outlineLevel="0" collapsed="false">
      <c r="A1664" s="16" t="s">
        <v>221</v>
      </c>
      <c r="B1664" s="0" t="s">
        <v>4006</v>
      </c>
      <c r="C1664" s="0" t="n">
        <v>212</v>
      </c>
      <c r="D1664" s="0" t="str">
        <f aca="false">IFERROR(VLOOKUP($C1664,薬効分類マスタ!$A$2:$B$180,2,FALSE()),"未登録")</f>
        <v>不整脈用剤</v>
      </c>
      <c r="E1664" s="16" t="s">
        <v>4007</v>
      </c>
      <c r="F1664" s="16" t="s">
        <v>1338</v>
      </c>
      <c r="G1664" s="16" t="s">
        <v>4008</v>
      </c>
      <c r="I1664" s="0" t="n">
        <v>11.4</v>
      </c>
      <c r="J1664" s="16" t="s">
        <v>239</v>
      </c>
      <c r="K1664" s="0" t="str">
        <f aca="false">IFERROR(IF(VLOOKUP($C1664,薬効分類マスタ!$A$2:$E$180,5,FALSE())=0,"",VLOOKUP($C1664,薬効分類マスタ!$A$2:$E$180,5,FALSE())),"")</f>
        <v/>
      </c>
      <c r="L1664" s="17"/>
      <c r="M1664" s="0" t="str">
        <f aca="false">IF($K1664="","",IF($L1664&lt;&gt;"",$L1664,VLOOKUP($C1664,薬効分類マスタ!$A$2:$F$180,6,FALSE())))</f>
        <v/>
      </c>
      <c r="N1664" s="0" t="str">
        <f aca="false">ASC(G1664)</f>
        <v>ﾘﾝ酸ｼﾞｿﾋﾟﾗﾐﾄﾞ150mg徐放錠</v>
      </c>
      <c r="O1664" s="0" t="str">
        <f aca="false">ASC(E1664)</f>
        <v>ﾘﾝ酸ｼﾞｿﾋﾟﾗﾐﾄﾞ</v>
      </c>
      <c r="P1664" s="16" t="n">
        <f aca="false">N(P1663)+IF($C1664=検索!$B$49,1,0)</f>
        <v>0</v>
      </c>
    </row>
    <row r="1665" customFormat="false" ht="15" hidden="false" customHeight="false" outlineLevel="0" collapsed="false">
      <c r="A1665" s="16" t="s">
        <v>221</v>
      </c>
      <c r="B1665" s="0" t="s">
        <v>4009</v>
      </c>
      <c r="C1665" s="0" t="n">
        <v>212</v>
      </c>
      <c r="D1665" s="0" t="str">
        <f aca="false">IFERROR(VLOOKUP($C1665,薬効分類マスタ!$A$2:$B$180,2,FALSE()),"未登録")</f>
        <v>不整脈用剤</v>
      </c>
      <c r="E1665" s="16" t="s">
        <v>4007</v>
      </c>
      <c r="F1665" s="16" t="s">
        <v>1338</v>
      </c>
      <c r="G1665" s="16" t="s">
        <v>4010</v>
      </c>
      <c r="H1665" s="16" t="s">
        <v>2309</v>
      </c>
      <c r="I1665" s="0" t="n">
        <v>20.2</v>
      </c>
      <c r="J1665" s="16" t="s">
        <v>232</v>
      </c>
      <c r="K1665" s="0" t="str">
        <f aca="false">IFERROR(IF(VLOOKUP($C1665,薬効分類マスタ!$A$2:$E$180,5,FALSE())=0,"",VLOOKUP($C1665,薬効分類マスタ!$A$2:$E$180,5,FALSE())),"")</f>
        <v/>
      </c>
      <c r="L1665" s="17"/>
      <c r="M1665" s="0" t="str">
        <f aca="false">IF($K1665="","",IF($L1665&lt;&gt;"",$L1665,VLOOKUP($C1665,薬効分類マスタ!$A$2:$F$180,6,FALSE())))</f>
        <v/>
      </c>
      <c r="N1665" s="0" t="str">
        <f aca="false">ASC(G1665)</f>
        <v>ﾘｽﾓﾀﾞﾝR錠150mg</v>
      </c>
      <c r="O1665" s="0" t="str">
        <f aca="false">ASC(E1665)</f>
        <v>ﾘﾝ酸ｼﾞｿﾋﾟﾗﾐﾄﾞ</v>
      </c>
      <c r="P1665" s="16" t="n">
        <f aca="false">N(P1664)+IF($C1665=検索!$B$49,1,0)</f>
        <v>0</v>
      </c>
    </row>
    <row r="1666" customFormat="false" ht="15" hidden="false" customHeight="false" outlineLevel="0" collapsed="false">
      <c r="A1666" s="16" t="s">
        <v>221</v>
      </c>
      <c r="B1666" s="0" t="s">
        <v>4011</v>
      </c>
      <c r="C1666" s="0" t="n">
        <v>212</v>
      </c>
      <c r="D1666" s="0" t="str">
        <f aca="false">IFERROR(VLOOKUP($C1666,薬効分類マスタ!$A$2:$B$180,2,FALSE()),"未登録")</f>
        <v>不整脈用剤</v>
      </c>
      <c r="E1666" s="16" t="s">
        <v>4007</v>
      </c>
      <c r="F1666" s="16" t="s">
        <v>1338</v>
      </c>
      <c r="G1666" s="16" t="s">
        <v>4012</v>
      </c>
      <c r="H1666" s="16" t="s">
        <v>950</v>
      </c>
      <c r="I1666" s="0" t="n">
        <v>13.6</v>
      </c>
      <c r="J1666" s="16" t="s">
        <v>239</v>
      </c>
      <c r="K1666" s="0" t="str">
        <f aca="false">IFERROR(IF(VLOOKUP($C1666,薬効分類マスタ!$A$2:$E$180,5,FALSE())=0,"",VLOOKUP($C1666,薬効分類マスタ!$A$2:$E$180,5,FALSE())),"")</f>
        <v/>
      </c>
      <c r="L1666" s="17"/>
      <c r="M1666" s="0" t="str">
        <f aca="false">IF($K1666="","",IF($L1666&lt;&gt;"",$L1666,VLOOKUP($C1666,薬効分類マスタ!$A$2:$F$180,6,FALSE())))</f>
        <v/>
      </c>
      <c r="N1666" s="0" t="str">
        <f aca="false">ASC(G1666)</f>
        <v>ｼﾞｿﾋﾟﾗﾐﾄﾞ徐放錠150mg｢VTRS｣</v>
      </c>
      <c r="O1666" s="0" t="str">
        <f aca="false">ASC(E1666)</f>
        <v>ﾘﾝ酸ｼﾞｿﾋﾟﾗﾐﾄﾞ</v>
      </c>
      <c r="P1666" s="16" t="n">
        <f aca="false">N(P1665)+IF($C1666=検索!$B$49,1,0)</f>
        <v>0</v>
      </c>
    </row>
    <row r="1667" customFormat="false" ht="15" hidden="false" customHeight="false" outlineLevel="0" collapsed="false">
      <c r="A1667" s="16" t="s">
        <v>221</v>
      </c>
      <c r="B1667" s="0" t="s">
        <v>4013</v>
      </c>
      <c r="C1667" s="0" t="n">
        <v>212</v>
      </c>
      <c r="D1667" s="0" t="str">
        <f aca="false">IFERROR(VLOOKUP($C1667,薬効分類マスタ!$A$2:$B$180,2,FALSE()),"未登録")</f>
        <v>不整脈用剤</v>
      </c>
      <c r="E1667" s="16" t="s">
        <v>4014</v>
      </c>
      <c r="F1667" s="16" t="s">
        <v>1338</v>
      </c>
      <c r="G1667" s="16" t="s">
        <v>4015</v>
      </c>
      <c r="H1667" s="16" t="s">
        <v>3900</v>
      </c>
      <c r="I1667" s="0" t="n">
        <v>19.2</v>
      </c>
      <c r="J1667" s="16" t="s">
        <v>232</v>
      </c>
      <c r="K1667" s="0" t="str">
        <f aca="false">IFERROR(IF(VLOOKUP($C1667,薬効分類マスタ!$A$2:$E$180,5,FALSE())=0,"",VLOOKUP($C1667,薬効分類マスタ!$A$2:$E$180,5,FALSE())),"")</f>
        <v/>
      </c>
      <c r="L1667" s="17"/>
      <c r="M1667" s="0" t="str">
        <f aca="false">IF($K1667="","",IF($L1667&lt;&gt;"",$L1667,VLOOKUP($C1667,薬効分類マスタ!$A$2:$F$180,6,FALSE())))</f>
        <v/>
      </c>
      <c r="N1667" s="0" t="str">
        <f aca="false">ASC(G1667)</f>
        <v>ﾌﾟﾛﾉﾝ錠150mg</v>
      </c>
      <c r="O1667" s="0" t="str">
        <f aca="false">ASC(E1667)</f>
        <v>ﾌﾟﾛﾊﾟﾌｪﾉﾝ塩酸塩</v>
      </c>
      <c r="P1667" s="16" t="n">
        <f aca="false">N(P1666)+IF($C1667=検索!$B$49,1,0)</f>
        <v>0</v>
      </c>
    </row>
    <row r="1668" customFormat="false" ht="15" hidden="false" customHeight="false" outlineLevel="0" collapsed="false">
      <c r="A1668" s="16" t="s">
        <v>221</v>
      </c>
      <c r="B1668" s="0" t="s">
        <v>4016</v>
      </c>
      <c r="C1668" s="0" t="n">
        <v>212</v>
      </c>
      <c r="D1668" s="0" t="str">
        <f aca="false">IFERROR(VLOOKUP($C1668,薬効分類マスタ!$A$2:$B$180,2,FALSE()),"未登録")</f>
        <v>不整脈用剤</v>
      </c>
      <c r="E1668" s="16" t="s">
        <v>4014</v>
      </c>
      <c r="F1668" s="16" t="s">
        <v>1338</v>
      </c>
      <c r="G1668" s="16" t="s">
        <v>4017</v>
      </c>
      <c r="H1668" s="16" t="s">
        <v>1300</v>
      </c>
      <c r="I1668" s="0" t="n">
        <v>12.8</v>
      </c>
      <c r="J1668" s="16" t="s">
        <v>239</v>
      </c>
      <c r="K1668" s="0" t="str">
        <f aca="false">IFERROR(IF(VLOOKUP($C1668,薬効分類マスタ!$A$2:$E$180,5,FALSE())=0,"",VLOOKUP($C1668,薬効分類マスタ!$A$2:$E$180,5,FALSE())),"")</f>
        <v/>
      </c>
      <c r="L1668" s="17"/>
      <c r="M1668" s="0" t="str">
        <f aca="false">IF($K1668="","",IF($L1668&lt;&gt;"",$L1668,VLOOKUP($C1668,薬効分類マスタ!$A$2:$F$180,6,FALSE())))</f>
        <v/>
      </c>
      <c r="N1668" s="0" t="str">
        <f aca="false">ASC(G1668)</f>
        <v>ﾌﾟﾛﾊﾟﾌｪﾉﾝ塩酸塩錠150mg｢ｵｰﾊﾗ｣</v>
      </c>
      <c r="O1668" s="0" t="str">
        <f aca="false">ASC(E1668)</f>
        <v>ﾌﾟﾛﾊﾟﾌｪﾉﾝ塩酸塩</v>
      </c>
      <c r="P1668" s="16" t="n">
        <f aca="false">N(P1667)+IF($C1668=検索!$B$49,1,0)</f>
        <v>0</v>
      </c>
    </row>
    <row r="1669" customFormat="false" ht="15" hidden="false" customHeight="false" outlineLevel="0" collapsed="false">
      <c r="A1669" s="16" t="s">
        <v>221</v>
      </c>
      <c r="B1669" s="0" t="s">
        <v>4018</v>
      </c>
      <c r="C1669" s="0" t="n">
        <v>212</v>
      </c>
      <c r="D1669" s="0" t="str">
        <f aca="false">IFERROR(VLOOKUP($C1669,薬効分類マスタ!$A$2:$B$180,2,FALSE()),"未登録")</f>
        <v>不整脈用剤</v>
      </c>
      <c r="E1669" s="16" t="s">
        <v>4014</v>
      </c>
      <c r="F1669" s="16" t="s">
        <v>627</v>
      </c>
      <c r="G1669" s="16" t="s">
        <v>4019</v>
      </c>
      <c r="H1669" s="16" t="s">
        <v>3900</v>
      </c>
      <c r="I1669" s="0" t="n">
        <v>19.5</v>
      </c>
      <c r="J1669" s="16" t="s">
        <v>232</v>
      </c>
      <c r="K1669" s="0" t="str">
        <f aca="false">IFERROR(IF(VLOOKUP($C1669,薬効分類マスタ!$A$2:$E$180,5,FALSE())=0,"",VLOOKUP($C1669,薬効分類マスタ!$A$2:$E$180,5,FALSE())),"")</f>
        <v/>
      </c>
      <c r="L1669" s="17"/>
      <c r="M1669" s="0" t="str">
        <f aca="false">IF($K1669="","",IF($L1669&lt;&gt;"",$L1669,VLOOKUP($C1669,薬効分類マスタ!$A$2:$F$180,6,FALSE())))</f>
        <v/>
      </c>
      <c r="N1669" s="0" t="str">
        <f aca="false">ASC(G1669)</f>
        <v>ﾌﾟﾛﾉﾝ錠100mg</v>
      </c>
      <c r="O1669" s="0" t="str">
        <f aca="false">ASC(E1669)</f>
        <v>ﾌﾟﾛﾊﾟﾌｪﾉﾝ塩酸塩</v>
      </c>
      <c r="P1669" s="16" t="n">
        <f aca="false">N(P1668)+IF($C1669=検索!$B$49,1,0)</f>
        <v>0</v>
      </c>
    </row>
    <row r="1670" customFormat="false" ht="15" hidden="false" customHeight="false" outlineLevel="0" collapsed="false">
      <c r="A1670" s="16" t="s">
        <v>221</v>
      </c>
      <c r="B1670" s="0" t="s">
        <v>4020</v>
      </c>
      <c r="C1670" s="0" t="n">
        <v>212</v>
      </c>
      <c r="D1670" s="0" t="str">
        <f aca="false">IFERROR(VLOOKUP($C1670,薬効分類マスタ!$A$2:$B$180,2,FALSE()),"未登録")</f>
        <v>不整脈用剤</v>
      </c>
      <c r="E1670" s="16" t="s">
        <v>4014</v>
      </c>
      <c r="F1670" s="16" t="s">
        <v>627</v>
      </c>
      <c r="G1670" s="16" t="s">
        <v>4021</v>
      </c>
      <c r="H1670" s="16" t="s">
        <v>1300</v>
      </c>
      <c r="I1670" s="0" t="n">
        <v>16.5</v>
      </c>
      <c r="J1670" s="16" t="s">
        <v>239</v>
      </c>
      <c r="K1670" s="0" t="str">
        <f aca="false">IFERROR(IF(VLOOKUP($C1670,薬効分類マスタ!$A$2:$E$180,5,FALSE())=0,"",VLOOKUP($C1670,薬効分類マスタ!$A$2:$E$180,5,FALSE())),"")</f>
        <v/>
      </c>
      <c r="L1670" s="17"/>
      <c r="M1670" s="0" t="str">
        <f aca="false">IF($K1670="","",IF($L1670&lt;&gt;"",$L1670,VLOOKUP($C1670,薬効分類マスタ!$A$2:$F$180,6,FALSE())))</f>
        <v/>
      </c>
      <c r="N1670" s="0" t="str">
        <f aca="false">ASC(G1670)</f>
        <v>ﾌﾟﾛﾊﾟﾌｪﾉﾝ塩酸塩錠100mg｢ｵｰﾊﾗ｣</v>
      </c>
      <c r="O1670" s="0" t="str">
        <f aca="false">ASC(E1670)</f>
        <v>ﾌﾟﾛﾊﾟﾌｪﾉﾝ塩酸塩</v>
      </c>
      <c r="P1670" s="16" t="n">
        <f aca="false">N(P1669)+IF($C1670=検索!$B$49,1,0)</f>
        <v>0</v>
      </c>
    </row>
    <row r="1671" customFormat="false" ht="15" hidden="false" customHeight="false" outlineLevel="0" collapsed="false">
      <c r="A1671" s="16" t="s">
        <v>221</v>
      </c>
      <c r="B1671" s="0" t="s">
        <v>4022</v>
      </c>
      <c r="C1671" s="0" t="n">
        <v>212</v>
      </c>
      <c r="D1671" s="0" t="str">
        <f aca="false">IFERROR(VLOOKUP($C1671,薬効分類マスタ!$A$2:$B$180,2,FALSE()),"未登録")</f>
        <v>不整脈用剤</v>
      </c>
      <c r="E1671" s="16" t="s">
        <v>4023</v>
      </c>
      <c r="F1671" s="16" t="s">
        <v>411</v>
      </c>
      <c r="G1671" s="16" t="s">
        <v>4024</v>
      </c>
      <c r="I1671" s="0" t="n">
        <v>10.8</v>
      </c>
      <c r="J1671" s="16" t="s">
        <v>239</v>
      </c>
      <c r="K1671" s="0" t="str">
        <f aca="false">IFERROR(IF(VLOOKUP($C1671,薬効分類マスタ!$A$2:$E$180,5,FALSE())=0,"",VLOOKUP($C1671,薬効分類マスタ!$A$2:$E$180,5,FALSE())),"")</f>
        <v/>
      </c>
      <c r="L1671" s="17"/>
      <c r="M1671" s="0" t="str">
        <f aca="false">IF($K1671="","",IF($L1671&lt;&gt;"",$L1671,VLOOKUP($C1671,薬効分類マスタ!$A$2:$F$180,6,FALSE())))</f>
        <v/>
      </c>
      <c r="N1671" s="0" t="str">
        <f aca="false">ASC(G1671)</f>
        <v>ｼﾍﾞﾝｿﾞﾘﾝｺﾊｸ酸塩50mg錠</v>
      </c>
      <c r="O1671" s="0" t="str">
        <f aca="false">ASC(E1671)</f>
        <v>ｼﾍﾞﾝｿﾞﾘﾝｺﾊｸ酸塩</v>
      </c>
      <c r="P1671" s="16" t="n">
        <f aca="false">N(P1670)+IF($C1671=検索!$B$49,1,0)</f>
        <v>0</v>
      </c>
    </row>
    <row r="1672" customFormat="false" ht="15" hidden="false" customHeight="false" outlineLevel="0" collapsed="false">
      <c r="A1672" s="16" t="s">
        <v>221</v>
      </c>
      <c r="B1672" s="0" t="s">
        <v>4025</v>
      </c>
      <c r="C1672" s="0" t="n">
        <v>212</v>
      </c>
      <c r="D1672" s="0" t="str">
        <f aca="false">IFERROR(VLOOKUP($C1672,薬効分類マスタ!$A$2:$B$180,2,FALSE()),"未登録")</f>
        <v>不整脈用剤</v>
      </c>
      <c r="E1672" s="16" t="s">
        <v>4023</v>
      </c>
      <c r="F1672" s="16" t="s">
        <v>411</v>
      </c>
      <c r="G1672" s="16" t="s">
        <v>4026</v>
      </c>
      <c r="H1672" s="16" t="s">
        <v>3900</v>
      </c>
      <c r="I1672" s="0" t="n">
        <v>15.1</v>
      </c>
      <c r="J1672" s="16" t="s">
        <v>232</v>
      </c>
      <c r="K1672" s="0" t="str">
        <f aca="false">IFERROR(IF(VLOOKUP($C1672,薬効分類マスタ!$A$2:$E$180,5,FALSE())=0,"",VLOOKUP($C1672,薬効分類マスタ!$A$2:$E$180,5,FALSE())),"")</f>
        <v/>
      </c>
      <c r="L1672" s="17"/>
      <c r="M1672" s="0" t="str">
        <f aca="false">IF($K1672="","",IF($L1672&lt;&gt;"",$L1672,VLOOKUP($C1672,薬効分類マスタ!$A$2:$F$180,6,FALSE())))</f>
        <v/>
      </c>
      <c r="N1672" s="0" t="str">
        <f aca="false">ASC(G1672)</f>
        <v>ｼﾍﾞﾉｰﾙ錠50mg</v>
      </c>
      <c r="O1672" s="0" t="str">
        <f aca="false">ASC(E1672)</f>
        <v>ｼﾍﾞﾝｿﾞﾘﾝｺﾊｸ酸塩</v>
      </c>
      <c r="P1672" s="16" t="n">
        <f aca="false">N(P1671)+IF($C1672=検索!$B$49,1,0)</f>
        <v>0</v>
      </c>
    </row>
    <row r="1673" customFormat="false" ht="15" hidden="false" customHeight="false" outlineLevel="0" collapsed="false">
      <c r="A1673" s="16" t="s">
        <v>221</v>
      </c>
      <c r="B1673" s="0" t="s">
        <v>4027</v>
      </c>
      <c r="C1673" s="0" t="n">
        <v>212</v>
      </c>
      <c r="D1673" s="0" t="str">
        <f aca="false">IFERROR(VLOOKUP($C1673,薬効分類マスタ!$A$2:$B$180,2,FALSE()),"未登録")</f>
        <v>不整脈用剤</v>
      </c>
      <c r="E1673" s="16" t="s">
        <v>4023</v>
      </c>
      <c r="F1673" s="16" t="s">
        <v>627</v>
      </c>
      <c r="G1673" s="16" t="s">
        <v>4028</v>
      </c>
      <c r="I1673" s="0" t="n">
        <v>14.2</v>
      </c>
      <c r="J1673" s="16" t="s">
        <v>239</v>
      </c>
      <c r="K1673" s="0" t="str">
        <f aca="false">IFERROR(IF(VLOOKUP($C1673,薬効分類マスタ!$A$2:$E$180,5,FALSE())=0,"",VLOOKUP($C1673,薬効分類マスタ!$A$2:$E$180,5,FALSE())),"")</f>
        <v/>
      </c>
      <c r="L1673" s="17"/>
      <c r="M1673" s="0" t="str">
        <f aca="false">IF($K1673="","",IF($L1673&lt;&gt;"",$L1673,VLOOKUP($C1673,薬効分類マスタ!$A$2:$F$180,6,FALSE())))</f>
        <v/>
      </c>
      <c r="N1673" s="0" t="str">
        <f aca="false">ASC(G1673)</f>
        <v>ｼﾍﾞﾝｿﾞﾘﾝｺﾊｸ酸塩100mg錠</v>
      </c>
      <c r="O1673" s="0" t="str">
        <f aca="false">ASC(E1673)</f>
        <v>ｼﾍﾞﾝｿﾞﾘﾝｺﾊｸ酸塩</v>
      </c>
      <c r="P1673" s="16" t="n">
        <f aca="false">N(P1672)+IF($C1673=検索!$B$49,1,0)</f>
        <v>0</v>
      </c>
    </row>
    <row r="1674" customFormat="false" ht="15" hidden="false" customHeight="false" outlineLevel="0" collapsed="false">
      <c r="A1674" s="16" t="s">
        <v>221</v>
      </c>
      <c r="B1674" s="0" t="s">
        <v>4029</v>
      </c>
      <c r="C1674" s="0" t="n">
        <v>212</v>
      </c>
      <c r="D1674" s="0" t="str">
        <f aca="false">IFERROR(VLOOKUP($C1674,薬効分類マスタ!$A$2:$B$180,2,FALSE()),"未登録")</f>
        <v>不整脈用剤</v>
      </c>
      <c r="E1674" s="16" t="s">
        <v>4023</v>
      </c>
      <c r="F1674" s="16" t="s">
        <v>627</v>
      </c>
      <c r="G1674" s="16" t="s">
        <v>4030</v>
      </c>
      <c r="H1674" s="16" t="s">
        <v>3900</v>
      </c>
      <c r="I1674" s="0" t="n">
        <v>21.3</v>
      </c>
      <c r="J1674" s="16" t="s">
        <v>232</v>
      </c>
      <c r="K1674" s="0" t="str">
        <f aca="false">IFERROR(IF(VLOOKUP($C1674,薬効分類マスタ!$A$2:$E$180,5,FALSE())=0,"",VLOOKUP($C1674,薬効分類マスタ!$A$2:$E$180,5,FALSE())),"")</f>
        <v/>
      </c>
      <c r="L1674" s="17"/>
      <c r="M1674" s="0" t="str">
        <f aca="false">IF($K1674="","",IF($L1674&lt;&gt;"",$L1674,VLOOKUP($C1674,薬効分類マスタ!$A$2:$F$180,6,FALSE())))</f>
        <v/>
      </c>
      <c r="N1674" s="0" t="str">
        <f aca="false">ASC(G1674)</f>
        <v>ｼﾍﾞﾉｰﾙ錠100mg</v>
      </c>
      <c r="O1674" s="0" t="str">
        <f aca="false">ASC(E1674)</f>
        <v>ｼﾍﾞﾝｿﾞﾘﾝｺﾊｸ酸塩</v>
      </c>
      <c r="P1674" s="16" t="n">
        <f aca="false">N(P1673)+IF($C1674=検索!$B$49,1,0)</f>
        <v>0</v>
      </c>
    </row>
    <row r="1675" customFormat="false" ht="15" hidden="false" customHeight="false" outlineLevel="0" collapsed="false">
      <c r="A1675" s="16" t="s">
        <v>221</v>
      </c>
      <c r="B1675" s="0" t="s">
        <v>4031</v>
      </c>
      <c r="C1675" s="0" t="n">
        <v>212</v>
      </c>
      <c r="D1675" s="0" t="str">
        <f aca="false">IFERROR(VLOOKUP($C1675,薬効分類マスタ!$A$2:$B$180,2,FALSE()),"未登録")</f>
        <v>不整脈用剤</v>
      </c>
      <c r="E1675" s="16" t="s">
        <v>4032</v>
      </c>
      <c r="F1675" s="16" t="s">
        <v>1116</v>
      </c>
      <c r="G1675" s="16" t="s">
        <v>4033</v>
      </c>
      <c r="I1675" s="0" t="n">
        <v>10.8</v>
      </c>
      <c r="J1675" s="16" t="s">
        <v>239</v>
      </c>
      <c r="K1675" s="0" t="str">
        <f aca="false">IFERROR(IF(VLOOKUP($C1675,薬効分類マスタ!$A$2:$E$180,5,FALSE())=0,"",VLOOKUP($C1675,薬効分類マスタ!$A$2:$E$180,5,FALSE())),"")</f>
        <v/>
      </c>
      <c r="L1675" s="17"/>
      <c r="M1675" s="0" t="str">
        <f aca="false">IF($K1675="","",IF($L1675&lt;&gt;"",$L1675,VLOOKUP($C1675,薬効分類マスタ!$A$2:$F$180,6,FALSE())))</f>
        <v/>
      </c>
      <c r="N1675" s="0" t="str">
        <f aca="false">ASC(G1675)</f>
        <v>ﾋﾟﾙｼｶｲﾆﾄﾞ塩酸塩25mgｶﾌﾟｾﾙ</v>
      </c>
      <c r="O1675" s="0" t="str">
        <f aca="false">ASC(E1675)</f>
        <v>ﾋﾟﾙｼｶｲﾆﾄﾞ塩酸塩水和物</v>
      </c>
      <c r="P1675" s="16" t="n">
        <f aca="false">N(P1674)+IF($C1675=検索!$B$49,1,0)</f>
        <v>0</v>
      </c>
    </row>
    <row r="1676" customFormat="false" ht="15" hidden="false" customHeight="false" outlineLevel="0" collapsed="false">
      <c r="A1676" s="16" t="s">
        <v>221</v>
      </c>
      <c r="B1676" s="0" t="s">
        <v>4034</v>
      </c>
      <c r="C1676" s="0" t="n">
        <v>212</v>
      </c>
      <c r="D1676" s="0" t="str">
        <f aca="false">IFERROR(VLOOKUP($C1676,薬効分類マスタ!$A$2:$B$180,2,FALSE()),"未登録")</f>
        <v>不整脈用剤</v>
      </c>
      <c r="E1676" s="16" t="s">
        <v>4032</v>
      </c>
      <c r="F1676" s="16" t="s">
        <v>1116</v>
      </c>
      <c r="G1676" s="16" t="s">
        <v>4035</v>
      </c>
      <c r="H1676" s="16" t="s">
        <v>1180</v>
      </c>
      <c r="I1676" s="0" t="n">
        <v>16.2</v>
      </c>
      <c r="J1676" s="16" t="s">
        <v>232</v>
      </c>
      <c r="K1676" s="0" t="str">
        <f aca="false">IFERROR(IF(VLOOKUP($C1676,薬効分類マスタ!$A$2:$E$180,5,FALSE())=0,"",VLOOKUP($C1676,薬効分類マスタ!$A$2:$E$180,5,FALSE())),"")</f>
        <v/>
      </c>
      <c r="L1676" s="17"/>
      <c r="M1676" s="0" t="str">
        <f aca="false">IF($K1676="","",IF($L1676&lt;&gt;"",$L1676,VLOOKUP($C1676,薬効分類マスタ!$A$2:$F$180,6,FALSE())))</f>
        <v/>
      </c>
      <c r="N1676" s="0" t="str">
        <f aca="false">ASC(G1676)</f>
        <v>ｻﾝﾘｽﾞﾑｶﾌﾟｾﾙ25mg</v>
      </c>
      <c r="O1676" s="0" t="str">
        <f aca="false">ASC(E1676)</f>
        <v>ﾋﾟﾙｼｶｲﾆﾄﾞ塩酸塩水和物</v>
      </c>
      <c r="P1676" s="16" t="n">
        <f aca="false">N(P1675)+IF($C1676=検索!$B$49,1,0)</f>
        <v>0</v>
      </c>
    </row>
    <row r="1677" customFormat="false" ht="15" hidden="false" customHeight="false" outlineLevel="0" collapsed="false">
      <c r="A1677" s="16" t="s">
        <v>221</v>
      </c>
      <c r="B1677" s="0" t="s">
        <v>4036</v>
      </c>
      <c r="C1677" s="0" t="n">
        <v>212</v>
      </c>
      <c r="D1677" s="0" t="str">
        <f aca="false">IFERROR(VLOOKUP($C1677,薬効分類マスタ!$A$2:$B$180,2,FALSE()),"未登録")</f>
        <v>不整脈用剤</v>
      </c>
      <c r="E1677" s="16" t="s">
        <v>4032</v>
      </c>
      <c r="F1677" s="16" t="s">
        <v>1783</v>
      </c>
      <c r="G1677" s="16" t="s">
        <v>4037</v>
      </c>
      <c r="I1677" s="0" t="n">
        <v>17.9</v>
      </c>
      <c r="J1677" s="16" t="s">
        <v>239</v>
      </c>
      <c r="K1677" s="0" t="str">
        <f aca="false">IFERROR(IF(VLOOKUP($C1677,薬効分類マスタ!$A$2:$E$180,5,FALSE())=0,"",VLOOKUP($C1677,薬効分類マスタ!$A$2:$E$180,5,FALSE())),"")</f>
        <v/>
      </c>
      <c r="L1677" s="17"/>
      <c r="M1677" s="0" t="str">
        <f aca="false">IF($K1677="","",IF($L1677&lt;&gt;"",$L1677,VLOOKUP($C1677,薬効分類マスタ!$A$2:$F$180,6,FALSE())))</f>
        <v/>
      </c>
      <c r="N1677" s="0" t="str">
        <f aca="false">ASC(G1677)</f>
        <v>ﾋﾟﾙｼｶｲﾆﾄﾞ塩酸塩50mgｶﾌﾟｾﾙ</v>
      </c>
      <c r="O1677" s="0" t="str">
        <f aca="false">ASC(E1677)</f>
        <v>ﾋﾟﾙｼｶｲﾆﾄﾞ塩酸塩水和物</v>
      </c>
      <c r="P1677" s="16" t="n">
        <f aca="false">N(P1676)+IF($C1677=検索!$B$49,1,0)</f>
        <v>0</v>
      </c>
    </row>
    <row r="1678" customFormat="false" ht="15" hidden="false" customHeight="false" outlineLevel="0" collapsed="false">
      <c r="A1678" s="16" t="s">
        <v>221</v>
      </c>
      <c r="B1678" s="0" t="s">
        <v>4038</v>
      </c>
      <c r="C1678" s="0" t="n">
        <v>212</v>
      </c>
      <c r="D1678" s="0" t="str">
        <f aca="false">IFERROR(VLOOKUP($C1678,薬効分類マスタ!$A$2:$B$180,2,FALSE()),"未登録")</f>
        <v>不整脈用剤</v>
      </c>
      <c r="E1678" s="16" t="s">
        <v>4032</v>
      </c>
      <c r="F1678" s="16" t="s">
        <v>1783</v>
      </c>
      <c r="G1678" s="16" t="s">
        <v>4039</v>
      </c>
      <c r="H1678" s="16" t="s">
        <v>1180</v>
      </c>
      <c r="I1678" s="0" t="n">
        <v>26.9</v>
      </c>
      <c r="J1678" s="16" t="s">
        <v>232</v>
      </c>
      <c r="K1678" s="0" t="str">
        <f aca="false">IFERROR(IF(VLOOKUP($C1678,薬効分類マスタ!$A$2:$E$180,5,FALSE())=0,"",VLOOKUP($C1678,薬効分類マスタ!$A$2:$E$180,5,FALSE())),"")</f>
        <v/>
      </c>
      <c r="L1678" s="17"/>
      <c r="M1678" s="0" t="str">
        <f aca="false">IF($K1678="","",IF($L1678&lt;&gt;"",$L1678,VLOOKUP($C1678,薬効分類マスタ!$A$2:$F$180,6,FALSE())))</f>
        <v/>
      </c>
      <c r="N1678" s="0" t="str">
        <f aca="false">ASC(G1678)</f>
        <v>ｻﾝﾘｽﾞﾑｶﾌﾟｾﾙ50mg</v>
      </c>
      <c r="O1678" s="0" t="str">
        <f aca="false">ASC(E1678)</f>
        <v>ﾋﾟﾙｼｶｲﾆﾄﾞ塩酸塩水和物</v>
      </c>
      <c r="P1678" s="16" t="n">
        <f aca="false">N(P1677)+IF($C1678=検索!$B$49,1,0)</f>
        <v>0</v>
      </c>
    </row>
    <row r="1679" customFormat="false" ht="15" hidden="false" customHeight="false" outlineLevel="0" collapsed="false">
      <c r="A1679" s="16" t="s">
        <v>221</v>
      </c>
      <c r="B1679" s="0" t="s">
        <v>4040</v>
      </c>
      <c r="C1679" s="0" t="n">
        <v>212</v>
      </c>
      <c r="D1679" s="0" t="str">
        <f aca="false">IFERROR(VLOOKUP($C1679,薬効分類マスタ!$A$2:$B$180,2,FALSE()),"未登録")</f>
        <v>不整脈用剤</v>
      </c>
      <c r="E1679" s="16" t="s">
        <v>4041</v>
      </c>
      <c r="F1679" s="16" t="s">
        <v>307</v>
      </c>
      <c r="G1679" s="16" t="s">
        <v>4042</v>
      </c>
      <c r="H1679" s="16" t="s">
        <v>283</v>
      </c>
      <c r="I1679" s="0" t="n">
        <v>69.7</v>
      </c>
      <c r="J1679" s="16" t="s">
        <v>232</v>
      </c>
      <c r="K1679" s="0" t="str">
        <f aca="false">IFERROR(IF(VLOOKUP($C1679,薬効分類マスタ!$A$2:$E$180,5,FALSE())=0,"",VLOOKUP($C1679,薬効分類マスタ!$A$2:$E$180,5,FALSE())),"")</f>
        <v/>
      </c>
      <c r="L1679" s="17"/>
      <c r="M1679" s="0" t="str">
        <f aca="false">IF($K1679="","",IF($L1679&lt;&gt;"",$L1679,VLOOKUP($C1679,薬効分類マスタ!$A$2:$F$180,6,FALSE())))</f>
        <v/>
      </c>
      <c r="N1679" s="0" t="str">
        <f aca="false">ASC(G1679)</f>
        <v>ﾀﾝﾎﾞｺｰﾙ細粒10%</v>
      </c>
      <c r="O1679" s="0" t="str">
        <f aca="false">ASC(E1679)</f>
        <v>ﾌﾚｶｲﾆﾄﾞ酢酸塩</v>
      </c>
      <c r="P1679" s="16" t="n">
        <f aca="false">N(P1678)+IF($C1679=検索!$B$49,1,0)</f>
        <v>0</v>
      </c>
    </row>
    <row r="1680" customFormat="false" ht="15" hidden="false" customHeight="false" outlineLevel="0" collapsed="false">
      <c r="A1680" s="16" t="s">
        <v>221</v>
      </c>
      <c r="B1680" s="0" t="s">
        <v>4043</v>
      </c>
      <c r="C1680" s="0" t="n">
        <v>212</v>
      </c>
      <c r="D1680" s="0" t="str">
        <f aca="false">IFERROR(VLOOKUP($C1680,薬効分類マスタ!$A$2:$B$180,2,FALSE()),"未登録")</f>
        <v>不整脈用剤</v>
      </c>
      <c r="E1680" s="16" t="s">
        <v>4041</v>
      </c>
      <c r="F1680" s="16" t="s">
        <v>411</v>
      </c>
      <c r="G1680" s="16" t="s">
        <v>4044</v>
      </c>
      <c r="H1680" s="16" t="s">
        <v>283</v>
      </c>
      <c r="I1680" s="0" t="n">
        <v>30.8</v>
      </c>
      <c r="J1680" s="16" t="s">
        <v>232</v>
      </c>
      <c r="K1680" s="0" t="str">
        <f aca="false">IFERROR(IF(VLOOKUP($C1680,薬効分類マスタ!$A$2:$E$180,5,FALSE())=0,"",VLOOKUP($C1680,薬効分類マスタ!$A$2:$E$180,5,FALSE())),"")</f>
        <v/>
      </c>
      <c r="L1680" s="17"/>
      <c r="M1680" s="0" t="str">
        <f aca="false">IF($K1680="","",IF($L1680&lt;&gt;"",$L1680,VLOOKUP($C1680,薬効分類マスタ!$A$2:$F$180,6,FALSE())))</f>
        <v/>
      </c>
      <c r="N1680" s="0" t="str">
        <f aca="false">ASC(G1680)</f>
        <v>ﾀﾝﾎﾞｺｰﾙ錠50mg</v>
      </c>
      <c r="O1680" s="0" t="str">
        <f aca="false">ASC(E1680)</f>
        <v>ﾌﾚｶｲﾆﾄﾞ酢酸塩</v>
      </c>
      <c r="P1680" s="16" t="n">
        <f aca="false">N(P1679)+IF($C1680=検索!$B$49,1,0)</f>
        <v>0</v>
      </c>
    </row>
    <row r="1681" customFormat="false" ht="15" hidden="false" customHeight="false" outlineLevel="0" collapsed="false">
      <c r="A1681" s="16" t="s">
        <v>221</v>
      </c>
      <c r="B1681" s="0" t="s">
        <v>4045</v>
      </c>
      <c r="C1681" s="0" t="n">
        <v>212</v>
      </c>
      <c r="D1681" s="0" t="str">
        <f aca="false">IFERROR(VLOOKUP($C1681,薬効分類マスタ!$A$2:$B$180,2,FALSE()),"未登録")</f>
        <v>不整脈用剤</v>
      </c>
      <c r="E1681" s="16" t="s">
        <v>4041</v>
      </c>
      <c r="F1681" s="16" t="s">
        <v>411</v>
      </c>
      <c r="G1681" s="16" t="s">
        <v>4046</v>
      </c>
      <c r="H1681" s="16" t="s">
        <v>1262</v>
      </c>
      <c r="I1681" s="0" t="n">
        <v>12.3</v>
      </c>
      <c r="J1681" s="16" t="s">
        <v>239</v>
      </c>
      <c r="K1681" s="0" t="str">
        <f aca="false">IFERROR(IF(VLOOKUP($C1681,薬効分類マスタ!$A$2:$E$180,5,FALSE())=0,"",VLOOKUP($C1681,薬効分類マスタ!$A$2:$E$180,5,FALSE())),"")</f>
        <v/>
      </c>
      <c r="L1681" s="17"/>
      <c r="M1681" s="0" t="str">
        <f aca="false">IF($K1681="","",IF($L1681&lt;&gt;"",$L1681,VLOOKUP($C1681,薬効分類マスタ!$A$2:$F$180,6,FALSE())))</f>
        <v/>
      </c>
      <c r="N1681" s="0" t="str">
        <f aca="false">ASC(G1681)</f>
        <v>ﾌﾚｶｲﾆﾄﾞ酢酸塩錠50mg｢KO｣</v>
      </c>
      <c r="O1681" s="0" t="str">
        <f aca="false">ASC(E1681)</f>
        <v>ﾌﾚｶｲﾆﾄﾞ酢酸塩</v>
      </c>
      <c r="P1681" s="16" t="n">
        <f aca="false">N(P1680)+IF($C1681=検索!$B$49,1,0)</f>
        <v>0</v>
      </c>
    </row>
    <row r="1682" customFormat="false" ht="15" hidden="false" customHeight="false" outlineLevel="0" collapsed="false">
      <c r="A1682" s="16" t="s">
        <v>221</v>
      </c>
      <c r="B1682" s="0" t="s">
        <v>4047</v>
      </c>
      <c r="C1682" s="0" t="n">
        <v>212</v>
      </c>
      <c r="D1682" s="0" t="str">
        <f aca="false">IFERROR(VLOOKUP($C1682,薬効分類マスタ!$A$2:$B$180,2,FALSE()),"未登録")</f>
        <v>不整脈用剤</v>
      </c>
      <c r="E1682" s="16" t="s">
        <v>4041</v>
      </c>
      <c r="F1682" s="16" t="s">
        <v>411</v>
      </c>
      <c r="G1682" s="16" t="s">
        <v>4048</v>
      </c>
      <c r="H1682" s="16" t="s">
        <v>950</v>
      </c>
      <c r="I1682" s="0" t="n">
        <v>12.3</v>
      </c>
      <c r="J1682" s="16" t="s">
        <v>239</v>
      </c>
      <c r="K1682" s="0" t="str">
        <f aca="false">IFERROR(IF(VLOOKUP($C1682,薬効分類マスタ!$A$2:$E$180,5,FALSE())=0,"",VLOOKUP($C1682,薬効分類マスタ!$A$2:$E$180,5,FALSE())),"")</f>
        <v/>
      </c>
      <c r="L1682" s="17"/>
      <c r="M1682" s="0" t="str">
        <f aca="false">IF($K1682="","",IF($L1682&lt;&gt;"",$L1682,VLOOKUP($C1682,薬効分類マスタ!$A$2:$F$180,6,FALSE())))</f>
        <v/>
      </c>
      <c r="N1682" s="0" t="str">
        <f aca="false">ASC(G1682)</f>
        <v>ﾌﾚｶｲﾆﾄﾞ酢酸塩錠50mg｢VTRS｣</v>
      </c>
      <c r="O1682" s="0" t="str">
        <f aca="false">ASC(E1682)</f>
        <v>ﾌﾚｶｲﾆﾄﾞ酢酸塩</v>
      </c>
      <c r="P1682" s="16" t="n">
        <f aca="false">N(P1681)+IF($C1682=検索!$B$49,1,0)</f>
        <v>0</v>
      </c>
    </row>
    <row r="1683" customFormat="false" ht="15" hidden="false" customHeight="false" outlineLevel="0" collapsed="false">
      <c r="A1683" s="16" t="s">
        <v>221</v>
      </c>
      <c r="B1683" s="0" t="s">
        <v>4049</v>
      </c>
      <c r="C1683" s="0" t="n">
        <v>212</v>
      </c>
      <c r="D1683" s="0" t="str">
        <f aca="false">IFERROR(VLOOKUP($C1683,薬効分類マスタ!$A$2:$B$180,2,FALSE()),"未登録")</f>
        <v>不整脈用剤</v>
      </c>
      <c r="E1683" s="16" t="s">
        <v>4041</v>
      </c>
      <c r="F1683" s="16" t="s">
        <v>627</v>
      </c>
      <c r="G1683" s="16" t="s">
        <v>4050</v>
      </c>
      <c r="H1683" s="16" t="s">
        <v>283</v>
      </c>
      <c r="I1683" s="0" t="n">
        <v>50.5</v>
      </c>
      <c r="J1683" s="16" t="s">
        <v>232</v>
      </c>
      <c r="K1683" s="0" t="str">
        <f aca="false">IFERROR(IF(VLOOKUP($C1683,薬効分類マスタ!$A$2:$E$180,5,FALSE())=0,"",VLOOKUP($C1683,薬効分類マスタ!$A$2:$E$180,5,FALSE())),"")</f>
        <v/>
      </c>
      <c r="L1683" s="17"/>
      <c r="M1683" s="0" t="str">
        <f aca="false">IF($K1683="","",IF($L1683&lt;&gt;"",$L1683,VLOOKUP($C1683,薬効分類マスタ!$A$2:$F$180,6,FALSE())))</f>
        <v/>
      </c>
      <c r="N1683" s="0" t="str">
        <f aca="false">ASC(G1683)</f>
        <v>ﾀﾝﾎﾞｺｰﾙ錠100mg</v>
      </c>
      <c r="O1683" s="0" t="str">
        <f aca="false">ASC(E1683)</f>
        <v>ﾌﾚｶｲﾆﾄﾞ酢酸塩</v>
      </c>
      <c r="P1683" s="16" t="n">
        <f aca="false">N(P1682)+IF($C1683=検索!$B$49,1,0)</f>
        <v>0</v>
      </c>
    </row>
    <row r="1684" customFormat="false" ht="15" hidden="false" customHeight="false" outlineLevel="0" collapsed="false">
      <c r="A1684" s="16" t="s">
        <v>221</v>
      </c>
      <c r="B1684" s="0" t="s">
        <v>4051</v>
      </c>
      <c r="C1684" s="0" t="n">
        <v>212</v>
      </c>
      <c r="D1684" s="0" t="str">
        <f aca="false">IFERROR(VLOOKUP($C1684,薬効分類マスタ!$A$2:$B$180,2,FALSE()),"未登録")</f>
        <v>不整脈用剤</v>
      </c>
      <c r="E1684" s="16" t="s">
        <v>4041</v>
      </c>
      <c r="F1684" s="16" t="s">
        <v>627</v>
      </c>
      <c r="G1684" s="16" t="s">
        <v>4052</v>
      </c>
      <c r="H1684" s="16" t="s">
        <v>1262</v>
      </c>
      <c r="I1684" s="0" t="n">
        <v>20.2</v>
      </c>
      <c r="J1684" s="16" t="s">
        <v>239</v>
      </c>
      <c r="K1684" s="0" t="str">
        <f aca="false">IFERROR(IF(VLOOKUP($C1684,薬効分類マスタ!$A$2:$E$180,5,FALSE())=0,"",VLOOKUP($C1684,薬効分類マスタ!$A$2:$E$180,5,FALSE())),"")</f>
        <v/>
      </c>
      <c r="L1684" s="17"/>
      <c r="M1684" s="0" t="str">
        <f aca="false">IF($K1684="","",IF($L1684&lt;&gt;"",$L1684,VLOOKUP($C1684,薬効分類マスタ!$A$2:$F$180,6,FALSE())))</f>
        <v/>
      </c>
      <c r="N1684" s="0" t="str">
        <f aca="false">ASC(G1684)</f>
        <v>ﾌﾚｶｲﾆﾄﾞ酢酸塩錠100mg｢KO｣</v>
      </c>
      <c r="O1684" s="0" t="str">
        <f aca="false">ASC(E1684)</f>
        <v>ﾌﾚｶｲﾆﾄﾞ酢酸塩</v>
      </c>
      <c r="P1684" s="16" t="n">
        <f aca="false">N(P1683)+IF($C1684=検索!$B$49,1,0)</f>
        <v>0</v>
      </c>
    </row>
    <row r="1685" customFormat="false" ht="15" hidden="false" customHeight="false" outlineLevel="0" collapsed="false">
      <c r="A1685" s="16" t="s">
        <v>221</v>
      </c>
      <c r="B1685" s="0" t="s">
        <v>4053</v>
      </c>
      <c r="C1685" s="0" t="n">
        <v>212</v>
      </c>
      <c r="D1685" s="0" t="str">
        <f aca="false">IFERROR(VLOOKUP($C1685,薬効分類マスタ!$A$2:$B$180,2,FALSE()),"未登録")</f>
        <v>不整脈用剤</v>
      </c>
      <c r="E1685" s="16" t="s">
        <v>4041</v>
      </c>
      <c r="F1685" s="16" t="s">
        <v>627</v>
      </c>
      <c r="G1685" s="16" t="s">
        <v>4054</v>
      </c>
      <c r="H1685" s="16" t="s">
        <v>950</v>
      </c>
      <c r="I1685" s="0" t="n">
        <v>20.2</v>
      </c>
      <c r="J1685" s="16" t="s">
        <v>239</v>
      </c>
      <c r="K1685" s="0" t="str">
        <f aca="false">IFERROR(IF(VLOOKUP($C1685,薬効分類マスタ!$A$2:$E$180,5,FALSE())=0,"",VLOOKUP($C1685,薬効分類マスタ!$A$2:$E$180,5,FALSE())),"")</f>
        <v/>
      </c>
      <c r="L1685" s="17"/>
      <c r="M1685" s="0" t="str">
        <f aca="false">IF($K1685="","",IF($L1685&lt;&gt;"",$L1685,VLOOKUP($C1685,薬効分類マスタ!$A$2:$F$180,6,FALSE())))</f>
        <v/>
      </c>
      <c r="N1685" s="0" t="str">
        <f aca="false">ASC(G1685)</f>
        <v>ﾌﾚｶｲﾆﾄﾞ酢酸塩錠100mg｢VTRS｣</v>
      </c>
      <c r="O1685" s="0" t="str">
        <f aca="false">ASC(E1685)</f>
        <v>ﾌﾚｶｲﾆﾄﾞ酢酸塩</v>
      </c>
      <c r="P1685" s="16" t="n">
        <f aca="false">N(P1684)+IF($C1685=検索!$B$49,1,0)</f>
        <v>0</v>
      </c>
    </row>
    <row r="1686" customFormat="false" ht="15" hidden="false" customHeight="false" outlineLevel="0" collapsed="false">
      <c r="A1686" s="16" t="s">
        <v>221</v>
      </c>
      <c r="B1686" s="0" t="s">
        <v>4055</v>
      </c>
      <c r="C1686" s="0" t="n">
        <v>212</v>
      </c>
      <c r="D1686" s="0" t="str">
        <f aca="false">IFERROR(VLOOKUP($C1686,薬効分類マスタ!$A$2:$B$180,2,FALSE()),"未登録")</f>
        <v>不整脈用剤</v>
      </c>
      <c r="E1686" s="16" t="s">
        <v>4056</v>
      </c>
      <c r="F1686" s="16" t="s">
        <v>627</v>
      </c>
      <c r="G1686" s="16" t="s">
        <v>4057</v>
      </c>
      <c r="I1686" s="0" t="n">
        <v>66.6</v>
      </c>
      <c r="J1686" s="16" t="s">
        <v>239</v>
      </c>
      <c r="K1686" s="0" t="str">
        <f aca="false">IFERROR(IF(VLOOKUP($C1686,薬効分類マスタ!$A$2:$E$180,5,FALSE())=0,"",VLOOKUP($C1686,薬効分類マスタ!$A$2:$E$180,5,FALSE())),"")</f>
        <v/>
      </c>
      <c r="L1686" s="17"/>
      <c r="M1686" s="0" t="str">
        <f aca="false">IF($K1686="","",IF($L1686&lt;&gt;"",$L1686,VLOOKUP($C1686,薬効分類マスタ!$A$2:$F$180,6,FALSE())))</f>
        <v/>
      </c>
      <c r="N1686" s="0" t="str">
        <f aca="false">ASC(G1686)</f>
        <v>ｱﾐｵﾀﾞﾛﾝ塩酸塩100mg錠</v>
      </c>
      <c r="O1686" s="0" t="str">
        <f aca="false">ASC(E1686)</f>
        <v>ｱﾐｵﾀﾞﾛﾝ塩酸塩</v>
      </c>
      <c r="P1686" s="16" t="n">
        <f aca="false">N(P1685)+IF($C1686=検索!$B$49,1,0)</f>
        <v>0</v>
      </c>
    </row>
    <row r="1687" customFormat="false" ht="15" hidden="false" customHeight="false" outlineLevel="0" collapsed="false">
      <c r="A1687" s="16" t="s">
        <v>221</v>
      </c>
      <c r="B1687" s="0" t="s">
        <v>4058</v>
      </c>
      <c r="C1687" s="0" t="n">
        <v>212</v>
      </c>
      <c r="D1687" s="0" t="str">
        <f aca="false">IFERROR(VLOOKUP($C1687,薬効分類マスタ!$A$2:$B$180,2,FALSE()),"未登録")</f>
        <v>不整脈用剤</v>
      </c>
      <c r="E1687" s="16" t="s">
        <v>4056</v>
      </c>
      <c r="F1687" s="16" t="s">
        <v>627</v>
      </c>
      <c r="G1687" s="16" t="s">
        <v>4059</v>
      </c>
      <c r="H1687" s="16" t="s">
        <v>494</v>
      </c>
      <c r="I1687" s="0" t="n">
        <v>66</v>
      </c>
      <c r="J1687" s="16" t="s">
        <v>232</v>
      </c>
      <c r="K1687" s="0" t="str">
        <f aca="false">IFERROR(IF(VLOOKUP($C1687,薬効分類マスタ!$A$2:$E$180,5,FALSE())=0,"",VLOOKUP($C1687,薬効分類マスタ!$A$2:$E$180,5,FALSE())),"")</f>
        <v/>
      </c>
      <c r="L1687" s="17"/>
      <c r="M1687" s="0" t="str">
        <f aca="false">IF($K1687="","",IF($L1687&lt;&gt;"",$L1687,VLOOKUP($C1687,薬効分類マスタ!$A$2:$F$180,6,FALSE())))</f>
        <v/>
      </c>
      <c r="N1687" s="0" t="str">
        <f aca="false">ASC(G1687)</f>
        <v>ｱﾝｶﾛﾝ錠100</v>
      </c>
      <c r="O1687" s="0" t="str">
        <f aca="false">ASC(E1687)</f>
        <v>ｱﾐｵﾀﾞﾛﾝ塩酸塩</v>
      </c>
      <c r="P1687" s="16" t="n">
        <f aca="false">N(P1686)+IF($C1687=検索!$B$49,1,0)</f>
        <v>0</v>
      </c>
    </row>
    <row r="1688" customFormat="false" ht="15" hidden="false" customHeight="false" outlineLevel="0" collapsed="false">
      <c r="A1688" s="16" t="s">
        <v>221</v>
      </c>
      <c r="B1688" s="0" t="s">
        <v>4060</v>
      </c>
      <c r="C1688" s="0" t="n">
        <v>212</v>
      </c>
      <c r="D1688" s="0" t="str">
        <f aca="false">IFERROR(VLOOKUP($C1688,薬効分類マスタ!$A$2:$B$180,2,FALSE()),"未登録")</f>
        <v>不整脈用剤</v>
      </c>
      <c r="E1688" s="16" t="s">
        <v>4056</v>
      </c>
      <c r="F1688" s="16" t="s">
        <v>411</v>
      </c>
      <c r="G1688" s="16" t="s">
        <v>4061</v>
      </c>
      <c r="H1688" s="16" t="s">
        <v>3900</v>
      </c>
      <c r="I1688" s="0" t="n">
        <v>41.8</v>
      </c>
      <c r="J1688" s="16" t="s">
        <v>239</v>
      </c>
      <c r="K1688" s="0" t="str">
        <f aca="false">IFERROR(IF(VLOOKUP($C1688,薬効分類マスタ!$A$2:$E$180,5,FALSE())=0,"",VLOOKUP($C1688,薬効分類マスタ!$A$2:$E$180,5,FALSE())),"")</f>
        <v/>
      </c>
      <c r="L1688" s="17"/>
      <c r="M1688" s="0" t="str">
        <f aca="false">IF($K1688="","",IF($L1688&lt;&gt;"",$L1688,VLOOKUP($C1688,薬効分類マスタ!$A$2:$F$180,6,FALSE())))</f>
        <v/>
      </c>
      <c r="N1688" s="0" t="str">
        <f aca="false">ASC(G1688)</f>
        <v>ｱﾐｵﾀﾞﾛﾝ塩酸塩速崩錠50mg｢TE｣</v>
      </c>
      <c r="O1688" s="0" t="str">
        <f aca="false">ASC(E1688)</f>
        <v>ｱﾐｵﾀﾞﾛﾝ塩酸塩</v>
      </c>
      <c r="P1688" s="16" t="n">
        <f aca="false">N(P1687)+IF($C1688=検索!$B$49,1,0)</f>
        <v>0</v>
      </c>
    </row>
    <row r="1689" customFormat="false" ht="15" hidden="false" customHeight="false" outlineLevel="0" collapsed="false">
      <c r="A1689" s="16" t="s">
        <v>221</v>
      </c>
      <c r="B1689" s="0" t="s">
        <v>4062</v>
      </c>
      <c r="C1689" s="0" t="n">
        <v>212</v>
      </c>
      <c r="D1689" s="0" t="str">
        <f aca="false">IFERROR(VLOOKUP($C1689,薬効分類マスタ!$A$2:$B$180,2,FALSE()),"未登録")</f>
        <v>不整脈用剤</v>
      </c>
      <c r="E1689" s="16" t="s">
        <v>4063</v>
      </c>
      <c r="F1689" s="16" t="s">
        <v>411</v>
      </c>
      <c r="G1689" s="16" t="s">
        <v>4064</v>
      </c>
      <c r="H1689" s="16" t="s">
        <v>1659</v>
      </c>
      <c r="I1689" s="0" t="n">
        <v>28.7</v>
      </c>
      <c r="J1689" s="16" t="s">
        <v>232</v>
      </c>
      <c r="K1689" s="0" t="str">
        <f aca="false">IFERROR(IF(VLOOKUP($C1689,薬効分類マスタ!$A$2:$E$180,5,FALSE())=0,"",VLOOKUP($C1689,薬効分類マスタ!$A$2:$E$180,5,FALSE())),"")</f>
        <v/>
      </c>
      <c r="L1689" s="17"/>
      <c r="M1689" s="0" t="str">
        <f aca="false">IF($K1689="","",IF($L1689&lt;&gt;"",$L1689,VLOOKUP($C1689,薬効分類マスタ!$A$2:$F$180,6,FALSE())))</f>
        <v/>
      </c>
      <c r="N1689" s="0" t="str">
        <f aca="false">ASC(G1689)</f>
        <v>ﾍﾞﾌﾟﾘｺｰﾙ錠50mg</v>
      </c>
      <c r="O1689" s="0" t="str">
        <f aca="false">ASC(E1689)</f>
        <v>ﾍﾞﾌﾟﾘｼﾞﾙ塩酸塩水和物</v>
      </c>
      <c r="P1689" s="16" t="n">
        <f aca="false">N(P1688)+IF($C1689=検索!$B$49,1,0)</f>
        <v>0</v>
      </c>
    </row>
    <row r="1690" customFormat="false" ht="15" hidden="false" customHeight="false" outlineLevel="0" collapsed="false">
      <c r="A1690" s="16" t="s">
        <v>221</v>
      </c>
      <c r="B1690" s="0" t="s">
        <v>4065</v>
      </c>
      <c r="C1690" s="0" t="n">
        <v>212</v>
      </c>
      <c r="D1690" s="0" t="str">
        <f aca="false">IFERROR(VLOOKUP($C1690,薬効分類マスタ!$A$2:$B$180,2,FALSE()),"未登録")</f>
        <v>不整脈用剤</v>
      </c>
      <c r="E1690" s="16" t="s">
        <v>4063</v>
      </c>
      <c r="F1690" s="16" t="s">
        <v>411</v>
      </c>
      <c r="G1690" s="16" t="s">
        <v>4066</v>
      </c>
      <c r="H1690" s="16" t="s">
        <v>3900</v>
      </c>
      <c r="I1690" s="0" t="n">
        <v>17.1</v>
      </c>
      <c r="J1690" s="16" t="s">
        <v>239</v>
      </c>
      <c r="K1690" s="0" t="str">
        <f aca="false">IFERROR(IF(VLOOKUP($C1690,薬効分類マスタ!$A$2:$E$180,5,FALSE())=0,"",VLOOKUP($C1690,薬効分類マスタ!$A$2:$E$180,5,FALSE())),"")</f>
        <v/>
      </c>
      <c r="L1690" s="17"/>
      <c r="M1690" s="0" t="str">
        <f aca="false">IF($K1690="","",IF($L1690&lt;&gt;"",$L1690,VLOOKUP($C1690,薬効分類マスタ!$A$2:$F$180,6,FALSE())))</f>
        <v/>
      </c>
      <c r="N1690" s="0" t="str">
        <f aca="false">ASC(G1690)</f>
        <v>ﾍﾞﾌﾟﾘｼﾞﾙ塩酸塩錠50mg｢TE｣</v>
      </c>
      <c r="O1690" s="0" t="str">
        <f aca="false">ASC(E1690)</f>
        <v>ﾍﾞﾌﾟﾘｼﾞﾙ塩酸塩水和物</v>
      </c>
      <c r="P1690" s="16" t="n">
        <f aca="false">N(P1689)+IF($C1690=検索!$B$49,1,0)</f>
        <v>0</v>
      </c>
    </row>
    <row r="1691" customFormat="false" ht="15" hidden="false" customHeight="false" outlineLevel="0" collapsed="false">
      <c r="A1691" s="16" t="s">
        <v>221</v>
      </c>
      <c r="B1691" s="0" t="s">
        <v>4067</v>
      </c>
      <c r="C1691" s="0" t="n">
        <v>212</v>
      </c>
      <c r="D1691" s="0" t="str">
        <f aca="false">IFERROR(VLOOKUP($C1691,薬効分類マスタ!$A$2:$B$180,2,FALSE()),"未登録")</f>
        <v>不整脈用剤</v>
      </c>
      <c r="E1691" s="16" t="s">
        <v>4063</v>
      </c>
      <c r="F1691" s="16" t="s">
        <v>627</v>
      </c>
      <c r="G1691" s="16" t="s">
        <v>4068</v>
      </c>
      <c r="H1691" s="16" t="s">
        <v>1659</v>
      </c>
      <c r="I1691" s="0" t="n">
        <v>53</v>
      </c>
      <c r="J1691" s="16" t="s">
        <v>232</v>
      </c>
      <c r="K1691" s="0" t="str">
        <f aca="false">IFERROR(IF(VLOOKUP($C1691,薬効分類マスタ!$A$2:$E$180,5,FALSE())=0,"",VLOOKUP($C1691,薬効分類マスタ!$A$2:$E$180,5,FALSE())),"")</f>
        <v/>
      </c>
      <c r="L1691" s="17"/>
      <c r="M1691" s="0" t="str">
        <f aca="false">IF($K1691="","",IF($L1691&lt;&gt;"",$L1691,VLOOKUP($C1691,薬効分類マスタ!$A$2:$F$180,6,FALSE())))</f>
        <v/>
      </c>
      <c r="N1691" s="0" t="str">
        <f aca="false">ASC(G1691)</f>
        <v>ﾍﾞﾌﾟﾘｺｰﾙ錠100mg</v>
      </c>
      <c r="O1691" s="0" t="str">
        <f aca="false">ASC(E1691)</f>
        <v>ﾍﾞﾌﾟﾘｼﾞﾙ塩酸塩水和物</v>
      </c>
      <c r="P1691" s="16" t="n">
        <f aca="false">N(P1690)+IF($C1691=検索!$B$49,1,0)</f>
        <v>0</v>
      </c>
    </row>
    <row r="1692" customFormat="false" ht="15" hidden="false" customHeight="false" outlineLevel="0" collapsed="false">
      <c r="A1692" s="16" t="s">
        <v>221</v>
      </c>
      <c r="B1692" s="0" t="s">
        <v>4069</v>
      </c>
      <c r="C1692" s="0" t="n">
        <v>212</v>
      </c>
      <c r="D1692" s="0" t="str">
        <f aca="false">IFERROR(VLOOKUP($C1692,薬効分類マスタ!$A$2:$B$180,2,FALSE()),"未登録")</f>
        <v>不整脈用剤</v>
      </c>
      <c r="E1692" s="16" t="s">
        <v>4063</v>
      </c>
      <c r="F1692" s="16" t="s">
        <v>627</v>
      </c>
      <c r="G1692" s="16" t="s">
        <v>4070</v>
      </c>
      <c r="H1692" s="16" t="s">
        <v>3900</v>
      </c>
      <c r="I1692" s="0" t="n">
        <v>33.7</v>
      </c>
      <c r="J1692" s="16" t="s">
        <v>239</v>
      </c>
      <c r="K1692" s="0" t="str">
        <f aca="false">IFERROR(IF(VLOOKUP($C1692,薬効分類マスタ!$A$2:$E$180,5,FALSE())=0,"",VLOOKUP($C1692,薬効分類マスタ!$A$2:$E$180,5,FALSE())),"")</f>
        <v/>
      </c>
      <c r="L1692" s="17"/>
      <c r="M1692" s="0" t="str">
        <f aca="false">IF($K1692="","",IF($L1692&lt;&gt;"",$L1692,VLOOKUP($C1692,薬効分類マスタ!$A$2:$F$180,6,FALSE())))</f>
        <v/>
      </c>
      <c r="N1692" s="0" t="str">
        <f aca="false">ASC(G1692)</f>
        <v>ﾍﾞﾌﾟﾘｼﾞﾙ塩酸塩錠100mg｢TE｣</v>
      </c>
      <c r="O1692" s="0" t="str">
        <f aca="false">ASC(E1692)</f>
        <v>ﾍﾞﾌﾟﾘｼﾞﾙ塩酸塩水和物</v>
      </c>
      <c r="P1692" s="16" t="n">
        <f aca="false">N(P1691)+IF($C1692=検索!$B$49,1,0)</f>
        <v>0</v>
      </c>
    </row>
    <row r="1693" customFormat="false" ht="15" hidden="false" customHeight="false" outlineLevel="0" collapsed="false">
      <c r="A1693" s="16" t="s">
        <v>221</v>
      </c>
      <c r="B1693" s="0" t="s">
        <v>4071</v>
      </c>
      <c r="C1693" s="0" t="n">
        <v>212</v>
      </c>
      <c r="D1693" s="0" t="str">
        <f aca="false">IFERROR(VLOOKUP($C1693,薬効分類マスタ!$A$2:$B$180,2,FALSE()),"未登録")</f>
        <v>不整脈用剤</v>
      </c>
      <c r="E1693" s="16" t="s">
        <v>4072</v>
      </c>
      <c r="F1693" s="16" t="s">
        <v>1783</v>
      </c>
      <c r="G1693" s="16" t="s">
        <v>4073</v>
      </c>
      <c r="H1693" s="16" t="s">
        <v>272</v>
      </c>
      <c r="I1693" s="0" t="n">
        <v>32.1</v>
      </c>
      <c r="J1693" s="16" t="s">
        <v>232</v>
      </c>
      <c r="K1693" s="0" t="str">
        <f aca="false">IFERROR(IF(VLOOKUP($C1693,薬効分類マスタ!$A$2:$E$180,5,FALSE())=0,"",VLOOKUP($C1693,薬効分類マスタ!$A$2:$E$180,5,FALSE())),"")</f>
        <v/>
      </c>
      <c r="L1693" s="17"/>
      <c r="M1693" s="0" t="str">
        <f aca="false">IF($K1693="","",IF($L1693&lt;&gt;"",$L1693,VLOOKUP($C1693,薬効分類マスタ!$A$2:$F$180,6,FALSE())))</f>
        <v/>
      </c>
      <c r="N1693" s="0" t="str">
        <f aca="false">ASC(G1693)</f>
        <v>ﾋﾟﾒﾉｰﾙｶﾌﾟｾﾙ50mg</v>
      </c>
      <c r="O1693" s="0" t="str">
        <f aca="false">ASC(E1693)</f>
        <v>ﾋﾟﾙﾒﾉｰﾙ塩酸塩水和物</v>
      </c>
      <c r="P1693" s="16" t="n">
        <f aca="false">N(P1692)+IF($C1693=検索!$B$49,1,0)</f>
        <v>0</v>
      </c>
    </row>
    <row r="1694" customFormat="false" ht="15" hidden="false" customHeight="false" outlineLevel="0" collapsed="false">
      <c r="A1694" s="16" t="s">
        <v>221</v>
      </c>
      <c r="B1694" s="0" t="s">
        <v>4074</v>
      </c>
      <c r="C1694" s="0" t="n">
        <v>212</v>
      </c>
      <c r="D1694" s="0" t="str">
        <f aca="false">IFERROR(VLOOKUP($C1694,薬効分類マスタ!$A$2:$B$180,2,FALSE()),"未登録")</f>
        <v>不整脈用剤</v>
      </c>
      <c r="E1694" s="16" t="s">
        <v>4072</v>
      </c>
      <c r="F1694" s="16" t="s">
        <v>1123</v>
      </c>
      <c r="G1694" s="16" t="s">
        <v>4075</v>
      </c>
      <c r="H1694" s="16" t="s">
        <v>272</v>
      </c>
      <c r="I1694" s="0" t="n">
        <v>57.7</v>
      </c>
      <c r="J1694" s="16" t="s">
        <v>232</v>
      </c>
      <c r="K1694" s="0" t="str">
        <f aca="false">IFERROR(IF(VLOOKUP($C1694,薬効分類マスタ!$A$2:$E$180,5,FALSE())=0,"",VLOOKUP($C1694,薬効分類マスタ!$A$2:$E$180,5,FALSE())),"")</f>
        <v/>
      </c>
      <c r="L1694" s="17"/>
      <c r="M1694" s="0" t="str">
        <f aca="false">IF($K1694="","",IF($L1694&lt;&gt;"",$L1694,VLOOKUP($C1694,薬効分類マスタ!$A$2:$F$180,6,FALSE())))</f>
        <v/>
      </c>
      <c r="N1694" s="0" t="str">
        <f aca="false">ASC(G1694)</f>
        <v>ﾋﾟﾒﾉｰﾙｶﾌﾟｾﾙ100mg</v>
      </c>
      <c r="O1694" s="0" t="str">
        <f aca="false">ASC(E1694)</f>
        <v>ﾋﾟﾙﾒﾉｰﾙ塩酸塩水和物</v>
      </c>
      <c r="P1694" s="16" t="n">
        <f aca="false">N(P1693)+IF($C1694=検索!$B$49,1,0)</f>
        <v>0</v>
      </c>
    </row>
    <row r="1695" customFormat="false" ht="15" hidden="false" customHeight="false" outlineLevel="0" collapsed="false">
      <c r="A1695" s="16" t="s">
        <v>221</v>
      </c>
      <c r="B1695" s="0" t="s">
        <v>4076</v>
      </c>
      <c r="C1695" s="0" t="n">
        <v>212</v>
      </c>
      <c r="D1695" s="0" t="str">
        <f aca="false">IFERROR(VLOOKUP($C1695,薬効分類マスタ!$A$2:$B$180,2,FALSE()),"未登録")</f>
        <v>不整脈用剤</v>
      </c>
      <c r="E1695" s="16" t="s">
        <v>4077</v>
      </c>
      <c r="F1695" s="16" t="s">
        <v>1172</v>
      </c>
      <c r="G1695" s="16" t="s">
        <v>4078</v>
      </c>
      <c r="H1695" s="16" t="s">
        <v>3900</v>
      </c>
      <c r="I1695" s="0" t="n">
        <v>31.3</v>
      </c>
      <c r="J1695" s="16" t="s">
        <v>239</v>
      </c>
      <c r="K1695" s="0" t="str">
        <f aca="false">IFERROR(IF(VLOOKUP($C1695,薬効分類マスタ!$A$2:$E$180,5,FALSE())=0,"",VLOOKUP($C1695,薬効分類マスタ!$A$2:$E$180,5,FALSE())),"")</f>
        <v/>
      </c>
      <c r="L1695" s="17"/>
      <c r="M1695" s="0" t="str">
        <f aca="false">IF($K1695="","",IF($L1695&lt;&gt;"",$L1695,VLOOKUP($C1695,薬効分類マスタ!$A$2:$F$180,6,FALSE())))</f>
        <v/>
      </c>
      <c r="N1695" s="0" t="str">
        <f aca="false">ASC(G1695)</f>
        <v>ｿﾀﾛｰﾙ塩酸塩錠40mg｢TE｣</v>
      </c>
      <c r="O1695" s="0" t="str">
        <f aca="false">ASC(E1695)</f>
        <v>ｿﾀﾛｰﾙ塩酸塩</v>
      </c>
      <c r="P1695" s="16" t="n">
        <f aca="false">N(P1694)+IF($C1695=検索!$B$49,1,0)</f>
        <v>0</v>
      </c>
    </row>
    <row r="1696" customFormat="false" ht="15" hidden="false" customHeight="false" outlineLevel="0" collapsed="false">
      <c r="A1696" s="16" t="s">
        <v>221</v>
      </c>
      <c r="B1696" s="0" t="s">
        <v>4079</v>
      </c>
      <c r="C1696" s="0" t="n">
        <v>212</v>
      </c>
      <c r="D1696" s="0" t="str">
        <f aca="false">IFERROR(VLOOKUP($C1696,薬効分類マスタ!$A$2:$B$180,2,FALSE()),"未登録")</f>
        <v>不整脈用剤</v>
      </c>
      <c r="E1696" s="16" t="s">
        <v>4077</v>
      </c>
      <c r="F1696" s="16" t="s">
        <v>1205</v>
      </c>
      <c r="G1696" s="16" t="s">
        <v>4080</v>
      </c>
      <c r="H1696" s="16" t="s">
        <v>3900</v>
      </c>
      <c r="I1696" s="0" t="n">
        <v>57.2</v>
      </c>
      <c r="J1696" s="16" t="s">
        <v>239</v>
      </c>
      <c r="K1696" s="0" t="str">
        <f aca="false">IFERROR(IF(VLOOKUP($C1696,薬効分類マスタ!$A$2:$E$180,5,FALSE())=0,"",VLOOKUP($C1696,薬効分類マスタ!$A$2:$E$180,5,FALSE())),"")</f>
        <v/>
      </c>
      <c r="L1696" s="17"/>
      <c r="M1696" s="0" t="str">
        <f aca="false">IF($K1696="","",IF($L1696&lt;&gt;"",$L1696,VLOOKUP($C1696,薬効分類マスタ!$A$2:$F$180,6,FALSE())))</f>
        <v/>
      </c>
      <c r="N1696" s="0" t="str">
        <f aca="false">ASC(G1696)</f>
        <v>ｿﾀﾛｰﾙ塩酸塩錠80mg｢TE｣</v>
      </c>
      <c r="O1696" s="0" t="str">
        <f aca="false">ASC(E1696)</f>
        <v>ｿﾀﾛｰﾙ塩酸塩</v>
      </c>
      <c r="P1696" s="16" t="n">
        <f aca="false">N(P1695)+IF($C1696=検索!$B$49,1,0)</f>
        <v>0</v>
      </c>
    </row>
    <row r="1697" customFormat="false" ht="15" hidden="false" customHeight="false" outlineLevel="0" collapsed="false">
      <c r="A1697" s="16" t="s">
        <v>221</v>
      </c>
      <c r="B1697" s="0" t="s">
        <v>4081</v>
      </c>
      <c r="C1697" s="0" t="n">
        <v>213</v>
      </c>
      <c r="D1697" s="0" t="str">
        <f aca="false">IFERROR(VLOOKUP($C1697,薬効分類マスタ!$A$2:$B$180,2,FALSE()),"未登録")</f>
        <v>利尿剤</v>
      </c>
      <c r="E1697" s="16" t="s">
        <v>4082</v>
      </c>
      <c r="F1697" s="16" t="s">
        <v>241</v>
      </c>
      <c r="G1697" s="16" t="s">
        <v>4083</v>
      </c>
      <c r="I1697" s="0" t="n">
        <v>10.8</v>
      </c>
      <c r="J1697" s="16" t="s">
        <v>239</v>
      </c>
      <c r="K1697" s="0" t="str">
        <f aca="false">IFERROR(IF(VLOOKUP($C1697,薬効分類マスタ!$A$2:$E$180,5,FALSE())=0,"",VLOOKUP($C1697,薬効分類マスタ!$A$2:$E$180,5,FALSE())),"")</f>
        <v/>
      </c>
      <c r="L1697" s="17"/>
      <c r="M1697" s="0" t="str">
        <f aca="false">IF($K1697="","",IF($L1697&lt;&gt;"",$L1697,VLOOKUP($C1697,薬効分類マスタ!$A$2:$F$180,6,FALSE())))</f>
        <v/>
      </c>
      <c r="N1697" s="0" t="str">
        <f aca="false">ASC(G1697)</f>
        <v>ﾄﾘｸﾛﾙﾒﾁｱｼﾞﾄﾞ2mg錠</v>
      </c>
      <c r="O1697" s="0" t="str">
        <f aca="false">ASC(E1697)</f>
        <v>ﾄﾘｸﾛﾙﾒﾁｱｼﾞﾄﾞ</v>
      </c>
      <c r="P1697" s="16" t="n">
        <f aca="false">N(P1696)+IF($C1697=検索!$B$49,1,0)</f>
        <v>0</v>
      </c>
    </row>
    <row r="1698" customFormat="false" ht="15" hidden="false" customHeight="false" outlineLevel="0" collapsed="false">
      <c r="A1698" s="16" t="s">
        <v>221</v>
      </c>
      <c r="B1698" s="0" t="s">
        <v>4084</v>
      </c>
      <c r="C1698" s="0" t="n">
        <v>213</v>
      </c>
      <c r="D1698" s="0" t="str">
        <f aca="false">IFERROR(VLOOKUP($C1698,薬効分類マスタ!$A$2:$B$180,2,FALSE()),"未登録")</f>
        <v>利尿剤</v>
      </c>
      <c r="E1698" s="16" t="s">
        <v>4082</v>
      </c>
      <c r="F1698" s="16" t="s">
        <v>241</v>
      </c>
      <c r="G1698" s="16" t="s">
        <v>4085</v>
      </c>
      <c r="H1698" s="16" t="s">
        <v>1350</v>
      </c>
      <c r="I1698" s="0" t="n">
        <v>10.8</v>
      </c>
      <c r="K1698" s="0" t="str">
        <f aca="false">IFERROR(IF(VLOOKUP($C1698,薬効分類マスタ!$A$2:$E$180,5,FALSE())=0,"",VLOOKUP($C1698,薬効分類マスタ!$A$2:$E$180,5,FALSE())),"")</f>
        <v/>
      </c>
      <c r="L1698" s="17"/>
      <c r="M1698" s="0" t="str">
        <f aca="false">IF($K1698="","",IF($L1698&lt;&gt;"",$L1698,VLOOKUP($C1698,薬効分類マスタ!$A$2:$F$180,6,FALSE())))</f>
        <v/>
      </c>
      <c r="N1698" s="0" t="str">
        <f aca="false">ASC(G1698)</f>
        <v>ﾌﾙｲﾄﾗﾝ錠2mg</v>
      </c>
      <c r="O1698" s="0" t="str">
        <f aca="false">ASC(E1698)</f>
        <v>ﾄﾘｸﾛﾙﾒﾁｱｼﾞﾄﾞ</v>
      </c>
      <c r="P1698" s="16" t="n">
        <f aca="false">N(P1697)+IF($C1698=検索!$B$49,1,0)</f>
        <v>0</v>
      </c>
    </row>
    <row r="1699" customFormat="false" ht="15" hidden="false" customHeight="false" outlineLevel="0" collapsed="false">
      <c r="A1699" s="16" t="s">
        <v>221</v>
      </c>
      <c r="B1699" s="0" t="s">
        <v>4086</v>
      </c>
      <c r="C1699" s="0" t="n">
        <v>213</v>
      </c>
      <c r="D1699" s="0" t="str">
        <f aca="false">IFERROR(VLOOKUP($C1699,薬効分類マスタ!$A$2:$B$180,2,FALSE()),"未登録")</f>
        <v>利尿剤</v>
      </c>
      <c r="E1699" s="16" t="s">
        <v>4082</v>
      </c>
      <c r="F1699" s="16" t="s">
        <v>234</v>
      </c>
      <c r="G1699" s="16" t="s">
        <v>4087</v>
      </c>
      <c r="I1699" s="0" t="n">
        <v>10.8</v>
      </c>
      <c r="J1699" s="16" t="s">
        <v>239</v>
      </c>
      <c r="K1699" s="0" t="str">
        <f aca="false">IFERROR(IF(VLOOKUP($C1699,薬効分類マスタ!$A$2:$E$180,5,FALSE())=0,"",VLOOKUP($C1699,薬効分類マスタ!$A$2:$E$180,5,FALSE())),"")</f>
        <v/>
      </c>
      <c r="L1699" s="17"/>
      <c r="M1699" s="0" t="str">
        <f aca="false">IF($K1699="","",IF($L1699&lt;&gt;"",$L1699,VLOOKUP($C1699,薬効分類マスタ!$A$2:$F$180,6,FALSE())))</f>
        <v/>
      </c>
      <c r="N1699" s="0" t="str">
        <f aca="false">ASC(G1699)</f>
        <v>ﾄﾘｸﾛﾙﾒﾁｱｼﾞﾄﾞ1mg錠</v>
      </c>
      <c r="O1699" s="0" t="str">
        <f aca="false">ASC(E1699)</f>
        <v>ﾄﾘｸﾛﾙﾒﾁｱｼﾞﾄﾞ</v>
      </c>
      <c r="P1699" s="16" t="n">
        <f aca="false">N(P1698)+IF($C1699=検索!$B$49,1,0)</f>
        <v>0</v>
      </c>
    </row>
    <row r="1700" customFormat="false" ht="15" hidden="false" customHeight="false" outlineLevel="0" collapsed="false">
      <c r="A1700" s="16" t="s">
        <v>221</v>
      </c>
      <c r="B1700" s="0" t="s">
        <v>4088</v>
      </c>
      <c r="C1700" s="0" t="n">
        <v>213</v>
      </c>
      <c r="D1700" s="0" t="str">
        <f aca="false">IFERROR(VLOOKUP($C1700,薬効分類マスタ!$A$2:$B$180,2,FALSE()),"未登録")</f>
        <v>利尿剤</v>
      </c>
      <c r="E1700" s="16" t="s">
        <v>4082</v>
      </c>
      <c r="F1700" s="16" t="s">
        <v>234</v>
      </c>
      <c r="G1700" s="16" t="s">
        <v>4089</v>
      </c>
      <c r="H1700" s="16" t="s">
        <v>1350</v>
      </c>
      <c r="I1700" s="0" t="n">
        <v>10.8</v>
      </c>
      <c r="K1700" s="0" t="str">
        <f aca="false">IFERROR(IF(VLOOKUP($C1700,薬効分類マスタ!$A$2:$E$180,5,FALSE())=0,"",VLOOKUP($C1700,薬効分類マスタ!$A$2:$E$180,5,FALSE())),"")</f>
        <v/>
      </c>
      <c r="L1700" s="17"/>
      <c r="M1700" s="0" t="str">
        <f aca="false">IF($K1700="","",IF($L1700&lt;&gt;"",$L1700,VLOOKUP($C1700,薬効分類マスタ!$A$2:$F$180,6,FALSE())))</f>
        <v/>
      </c>
      <c r="N1700" s="0" t="str">
        <f aca="false">ASC(G1700)</f>
        <v>ﾌﾙｲﾄﾗﾝ錠1mg</v>
      </c>
      <c r="O1700" s="0" t="str">
        <f aca="false">ASC(E1700)</f>
        <v>ﾄﾘｸﾛﾙﾒﾁｱｼﾞﾄﾞ</v>
      </c>
      <c r="P1700" s="16" t="n">
        <f aca="false">N(P1699)+IF($C1700=検索!$B$49,1,0)</f>
        <v>0</v>
      </c>
    </row>
    <row r="1701" customFormat="false" ht="15" hidden="false" customHeight="false" outlineLevel="0" collapsed="false">
      <c r="A1701" s="16" t="s">
        <v>221</v>
      </c>
      <c r="B1701" s="0" t="s">
        <v>4090</v>
      </c>
      <c r="C1701" s="0" t="n">
        <v>213</v>
      </c>
      <c r="D1701" s="0" t="str">
        <f aca="false">IFERROR(VLOOKUP($C1701,薬効分類マスタ!$A$2:$B$180,2,FALSE()),"未登録")</f>
        <v>利尿剤</v>
      </c>
      <c r="E1701" s="16" t="s">
        <v>4091</v>
      </c>
      <c r="F1701" s="16" t="s">
        <v>622</v>
      </c>
      <c r="G1701" s="16" t="s">
        <v>4092</v>
      </c>
      <c r="H1701" s="16" t="s">
        <v>533</v>
      </c>
      <c r="I1701" s="0" t="n">
        <v>6.3</v>
      </c>
      <c r="J1701" s="16" t="s">
        <v>239</v>
      </c>
      <c r="K1701" s="0" t="str">
        <f aca="false">IFERROR(IF(VLOOKUP($C1701,薬効分類マスタ!$A$2:$E$180,5,FALSE())=0,"",VLOOKUP($C1701,薬効分類マスタ!$A$2:$E$180,5,FALSE())),"")</f>
        <v/>
      </c>
      <c r="L1701" s="17"/>
      <c r="M1701" s="0" t="str">
        <f aca="false">IF($K1701="","",IF($L1701&lt;&gt;"",$L1701,VLOOKUP($C1701,薬効分類マスタ!$A$2:$F$180,6,FALSE())))</f>
        <v/>
      </c>
      <c r="N1701" s="0" t="str">
        <f aca="false">ASC(G1701)</f>
        <v>ﾋﾄﾞﾛｸﾛﾛﾁｱｼﾞﾄﾞ錠25mg｢ﾄｰﾜ｣</v>
      </c>
      <c r="O1701" s="0" t="str">
        <f aca="false">ASC(E1701)</f>
        <v>ﾋﾄﾞﾛｸﾛﾛﾁｱｼﾞﾄﾞ</v>
      </c>
      <c r="P1701" s="16" t="n">
        <f aca="false">N(P1700)+IF($C1701=検索!$B$49,1,0)</f>
        <v>0</v>
      </c>
    </row>
    <row r="1702" customFormat="false" ht="15" hidden="false" customHeight="false" outlineLevel="0" collapsed="false">
      <c r="A1702" s="16" t="s">
        <v>221</v>
      </c>
      <c r="B1702" s="0" t="s">
        <v>4093</v>
      </c>
      <c r="C1702" s="0" t="n">
        <v>213</v>
      </c>
      <c r="D1702" s="0" t="str">
        <f aca="false">IFERROR(VLOOKUP($C1702,薬効分類マスタ!$A$2:$B$180,2,FALSE()),"未登録")</f>
        <v>利尿剤</v>
      </c>
      <c r="E1702" s="16" t="s">
        <v>4091</v>
      </c>
      <c r="F1702" s="16" t="s">
        <v>1685</v>
      </c>
      <c r="G1702" s="16" t="s">
        <v>4094</v>
      </c>
      <c r="H1702" s="16" t="s">
        <v>533</v>
      </c>
      <c r="I1702" s="0" t="n">
        <v>6.3</v>
      </c>
      <c r="J1702" s="16" t="s">
        <v>239</v>
      </c>
      <c r="K1702" s="0" t="str">
        <f aca="false">IFERROR(IF(VLOOKUP($C1702,薬効分類マスタ!$A$2:$E$180,5,FALSE())=0,"",VLOOKUP($C1702,薬効分類マスタ!$A$2:$E$180,5,FALSE())),"")</f>
        <v/>
      </c>
      <c r="L1702" s="17"/>
      <c r="M1702" s="0" t="str">
        <f aca="false">IF($K1702="","",IF($L1702&lt;&gt;"",$L1702,VLOOKUP($C1702,薬効分類マスタ!$A$2:$F$180,6,FALSE())))</f>
        <v/>
      </c>
      <c r="N1702" s="0" t="str">
        <f aca="false">ASC(G1702)</f>
        <v>ﾋﾄﾞﾛｸﾛﾛﾁｱｼﾞﾄﾞ錠12.5mg｢ﾄｰﾜ｣</v>
      </c>
      <c r="O1702" s="0" t="str">
        <f aca="false">ASC(E1702)</f>
        <v>ﾋﾄﾞﾛｸﾛﾛﾁｱｼﾞﾄﾞ</v>
      </c>
      <c r="P1702" s="16" t="n">
        <f aca="false">N(P1701)+IF($C1702=検索!$B$49,1,0)</f>
        <v>0</v>
      </c>
    </row>
    <row r="1703" customFormat="false" ht="15" hidden="false" customHeight="false" outlineLevel="0" collapsed="false">
      <c r="A1703" s="16" t="s">
        <v>221</v>
      </c>
      <c r="B1703" s="0" t="s">
        <v>4095</v>
      </c>
      <c r="C1703" s="0" t="n">
        <v>213</v>
      </c>
      <c r="D1703" s="0" t="str">
        <f aca="false">IFERROR(VLOOKUP($C1703,薬効分類マスタ!$A$2:$B$180,2,FALSE()),"未登録")</f>
        <v>利尿剤</v>
      </c>
      <c r="E1703" s="16" t="s">
        <v>4091</v>
      </c>
      <c r="F1703" s="16" t="s">
        <v>1685</v>
      </c>
      <c r="G1703" s="16" t="s">
        <v>4096</v>
      </c>
      <c r="H1703" s="16" t="s">
        <v>533</v>
      </c>
      <c r="I1703" s="0" t="n">
        <v>6.3</v>
      </c>
      <c r="J1703" s="16" t="s">
        <v>239</v>
      </c>
      <c r="K1703" s="0" t="str">
        <f aca="false">IFERROR(IF(VLOOKUP($C1703,薬効分類マスタ!$A$2:$E$180,5,FALSE())=0,"",VLOOKUP($C1703,薬効分類マスタ!$A$2:$E$180,5,FALSE())),"")</f>
        <v/>
      </c>
      <c r="L1703" s="17"/>
      <c r="M1703" s="0" t="str">
        <f aca="false">IF($K1703="","",IF($L1703&lt;&gt;"",$L1703,VLOOKUP($C1703,薬効分類マスタ!$A$2:$F$180,6,FALSE())))</f>
        <v/>
      </c>
      <c r="N1703" s="0" t="str">
        <f aca="false">ASC(G1703)</f>
        <v>ﾋﾄﾞﾛｸﾛﾛﾁｱｼﾞﾄﾞOD錠12.5mg｢ﾄｰﾜ｣</v>
      </c>
      <c r="O1703" s="0" t="str">
        <f aca="false">ASC(E1703)</f>
        <v>ﾋﾄﾞﾛｸﾛﾛﾁｱｼﾞﾄﾞ</v>
      </c>
      <c r="P1703" s="16" t="n">
        <f aca="false">N(P1702)+IF($C1703=検索!$B$49,1,0)</f>
        <v>0</v>
      </c>
    </row>
    <row r="1704" customFormat="false" ht="15" hidden="false" customHeight="false" outlineLevel="0" collapsed="false">
      <c r="A1704" s="16" t="s">
        <v>221</v>
      </c>
      <c r="B1704" s="0" t="s">
        <v>4097</v>
      </c>
      <c r="C1704" s="0" t="n">
        <v>213</v>
      </c>
      <c r="D1704" s="0" t="str">
        <f aca="false">IFERROR(VLOOKUP($C1704,薬効分類マスタ!$A$2:$B$180,2,FALSE()),"未登録")</f>
        <v>利尿剤</v>
      </c>
      <c r="E1704" s="16" t="s">
        <v>4098</v>
      </c>
      <c r="F1704" s="16" t="s">
        <v>307</v>
      </c>
      <c r="G1704" s="16" t="s">
        <v>4099</v>
      </c>
      <c r="H1704" s="16" t="s">
        <v>272</v>
      </c>
      <c r="I1704" s="0" t="n">
        <v>40.8</v>
      </c>
      <c r="K1704" s="0" t="str">
        <f aca="false">IFERROR(IF(VLOOKUP($C1704,薬効分類マスタ!$A$2:$E$180,5,FALSE())=0,"",VLOOKUP($C1704,薬効分類マスタ!$A$2:$E$180,5,FALSE())),"")</f>
        <v/>
      </c>
      <c r="L1704" s="17"/>
      <c r="M1704" s="0" t="str">
        <f aca="false">IF($K1704="","",IF($L1704&lt;&gt;"",$L1704,VLOOKUP($C1704,薬効分類マスタ!$A$2:$F$180,6,FALSE())))</f>
        <v/>
      </c>
      <c r="N1704" s="0" t="str">
        <f aca="false">ASC(G1704)</f>
        <v>ｱﾙﾀﾞｸﾄﾝA細粒10%</v>
      </c>
      <c r="O1704" s="0" t="str">
        <f aca="false">ASC(E1704)</f>
        <v>ｽﾋﾟﾛﾉﾗｸﾄﾝ</v>
      </c>
      <c r="P1704" s="16" t="n">
        <f aca="false">N(P1703)+IF($C1704=検索!$B$49,1,0)</f>
        <v>0</v>
      </c>
    </row>
    <row r="1705" customFormat="false" ht="15" hidden="false" customHeight="false" outlineLevel="0" collapsed="false">
      <c r="A1705" s="16" t="s">
        <v>221</v>
      </c>
      <c r="B1705" s="0" t="s">
        <v>4100</v>
      </c>
      <c r="C1705" s="0" t="n">
        <v>213</v>
      </c>
      <c r="D1705" s="0" t="str">
        <f aca="false">IFERROR(VLOOKUP($C1705,薬効分類マスタ!$A$2:$B$180,2,FALSE()),"未登録")</f>
        <v>利尿剤</v>
      </c>
      <c r="E1705" s="16" t="s">
        <v>4098</v>
      </c>
      <c r="F1705" s="16" t="s">
        <v>622</v>
      </c>
      <c r="G1705" s="16" t="s">
        <v>4101</v>
      </c>
      <c r="I1705" s="0" t="n">
        <v>10.8</v>
      </c>
      <c r="J1705" s="16" t="s">
        <v>239</v>
      </c>
      <c r="K1705" s="0" t="str">
        <f aca="false">IFERROR(IF(VLOOKUP($C1705,薬効分類マスタ!$A$2:$E$180,5,FALSE())=0,"",VLOOKUP($C1705,薬効分類マスタ!$A$2:$E$180,5,FALSE())),"")</f>
        <v/>
      </c>
      <c r="L1705" s="17"/>
      <c r="M1705" s="0" t="str">
        <f aca="false">IF($K1705="","",IF($L1705&lt;&gt;"",$L1705,VLOOKUP($C1705,薬効分類マスタ!$A$2:$F$180,6,FALSE())))</f>
        <v/>
      </c>
      <c r="N1705" s="0" t="str">
        <f aca="false">ASC(G1705)</f>
        <v>ｽﾋﾟﾛﾉﾗｸﾄﾝ25mg錠</v>
      </c>
      <c r="O1705" s="0" t="str">
        <f aca="false">ASC(E1705)</f>
        <v>ｽﾋﾟﾛﾉﾗｸﾄﾝ</v>
      </c>
      <c r="P1705" s="16" t="n">
        <f aca="false">N(P1704)+IF($C1705=検索!$B$49,1,0)</f>
        <v>0</v>
      </c>
    </row>
    <row r="1706" customFormat="false" ht="15" hidden="false" customHeight="false" outlineLevel="0" collapsed="false">
      <c r="A1706" s="16" t="s">
        <v>221</v>
      </c>
      <c r="B1706" s="0" t="s">
        <v>4102</v>
      </c>
      <c r="C1706" s="0" t="n">
        <v>213</v>
      </c>
      <c r="D1706" s="0" t="str">
        <f aca="false">IFERROR(VLOOKUP($C1706,薬効分類マスタ!$A$2:$B$180,2,FALSE()),"未登録")</f>
        <v>利尿剤</v>
      </c>
      <c r="E1706" s="16" t="s">
        <v>4098</v>
      </c>
      <c r="F1706" s="16" t="s">
        <v>622</v>
      </c>
      <c r="G1706" s="16" t="s">
        <v>4103</v>
      </c>
      <c r="H1706" s="16" t="s">
        <v>272</v>
      </c>
      <c r="I1706" s="0" t="n">
        <v>11.5</v>
      </c>
      <c r="J1706" s="16" t="s">
        <v>232</v>
      </c>
      <c r="K1706" s="0" t="str">
        <f aca="false">IFERROR(IF(VLOOKUP($C1706,薬効分類マスタ!$A$2:$E$180,5,FALSE())=0,"",VLOOKUP($C1706,薬効分類マスタ!$A$2:$E$180,5,FALSE())),"")</f>
        <v/>
      </c>
      <c r="L1706" s="17"/>
      <c r="M1706" s="0" t="str">
        <f aca="false">IF($K1706="","",IF($L1706&lt;&gt;"",$L1706,VLOOKUP($C1706,薬効分類マスタ!$A$2:$F$180,6,FALSE())))</f>
        <v/>
      </c>
      <c r="N1706" s="0" t="str">
        <f aca="false">ASC(G1706)</f>
        <v>ｱﾙﾀﾞｸﾄﾝA錠25mg</v>
      </c>
      <c r="O1706" s="0" t="str">
        <f aca="false">ASC(E1706)</f>
        <v>ｽﾋﾟﾛﾉﾗｸﾄﾝ</v>
      </c>
      <c r="P1706" s="16" t="n">
        <f aca="false">N(P1705)+IF($C1706=検索!$B$49,1,0)</f>
        <v>0</v>
      </c>
    </row>
    <row r="1707" customFormat="false" ht="15" hidden="false" customHeight="false" outlineLevel="0" collapsed="false">
      <c r="A1707" s="16" t="s">
        <v>221</v>
      </c>
      <c r="B1707" s="0" t="s">
        <v>4104</v>
      </c>
      <c r="C1707" s="0" t="n">
        <v>213</v>
      </c>
      <c r="D1707" s="0" t="str">
        <f aca="false">IFERROR(VLOOKUP($C1707,薬効分類マスタ!$A$2:$B$180,2,FALSE()),"未登録")</f>
        <v>利尿剤</v>
      </c>
      <c r="E1707" s="16" t="s">
        <v>4098</v>
      </c>
      <c r="F1707" s="16" t="s">
        <v>411</v>
      </c>
      <c r="G1707" s="16" t="s">
        <v>4105</v>
      </c>
      <c r="H1707" s="16" t="s">
        <v>272</v>
      </c>
      <c r="I1707" s="0" t="n">
        <v>22.9</v>
      </c>
      <c r="K1707" s="0" t="str">
        <f aca="false">IFERROR(IF(VLOOKUP($C1707,薬効分類マスタ!$A$2:$E$180,5,FALSE())=0,"",VLOOKUP($C1707,薬効分類マスタ!$A$2:$E$180,5,FALSE())),"")</f>
        <v/>
      </c>
      <c r="L1707" s="17"/>
      <c r="M1707" s="0" t="str">
        <f aca="false">IF($K1707="","",IF($L1707&lt;&gt;"",$L1707,VLOOKUP($C1707,薬効分類マスタ!$A$2:$F$180,6,FALSE())))</f>
        <v/>
      </c>
      <c r="N1707" s="0" t="str">
        <f aca="false">ASC(G1707)</f>
        <v>ｱﾙﾀﾞｸﾄﾝA錠50mg</v>
      </c>
      <c r="O1707" s="0" t="str">
        <f aca="false">ASC(E1707)</f>
        <v>ｽﾋﾟﾛﾉﾗｸﾄﾝ</v>
      </c>
      <c r="P1707" s="16" t="n">
        <f aca="false">N(P1706)+IF($C1707=検索!$B$49,1,0)</f>
        <v>0</v>
      </c>
    </row>
    <row r="1708" customFormat="false" ht="15" hidden="false" customHeight="false" outlineLevel="0" collapsed="false">
      <c r="A1708" s="16" t="s">
        <v>221</v>
      </c>
      <c r="B1708" s="0" t="s">
        <v>4106</v>
      </c>
      <c r="C1708" s="0" t="n">
        <v>213</v>
      </c>
      <c r="D1708" s="0" t="str">
        <f aca="false">IFERROR(VLOOKUP($C1708,薬効分類マスタ!$A$2:$B$180,2,FALSE()),"未登録")</f>
        <v>利尿剤</v>
      </c>
      <c r="E1708" s="16" t="s">
        <v>4107</v>
      </c>
      <c r="F1708" s="16" t="s">
        <v>224</v>
      </c>
      <c r="G1708" s="16" t="s">
        <v>4107</v>
      </c>
      <c r="I1708" s="0" t="n">
        <v>80</v>
      </c>
      <c r="K1708" s="0" t="str">
        <f aca="false">IFERROR(IF(VLOOKUP($C1708,薬効分類マスタ!$A$2:$E$180,5,FALSE())=0,"",VLOOKUP($C1708,薬効分類マスタ!$A$2:$E$180,5,FALSE())),"")</f>
        <v/>
      </c>
      <c r="L1708" s="17"/>
      <c r="M1708" s="0" t="str">
        <f aca="false">IF($K1708="","",IF($L1708&lt;&gt;"",$L1708,VLOOKUP($C1708,薬効分類マスタ!$A$2:$F$180,6,FALSE())))</f>
        <v/>
      </c>
      <c r="N1708" s="0" t="str">
        <f aca="false">ASC(G1708)</f>
        <v>ｱｾﾀｿﾞﾗﾐﾄﾞ</v>
      </c>
      <c r="O1708" s="0" t="str">
        <f aca="false">ASC(E1708)</f>
        <v>ｱｾﾀｿﾞﾗﾐﾄﾞ</v>
      </c>
      <c r="P1708" s="16" t="n">
        <f aca="false">N(P1707)+IF($C1708=検索!$B$49,1,0)</f>
        <v>0</v>
      </c>
    </row>
    <row r="1709" customFormat="false" ht="15" hidden="false" customHeight="false" outlineLevel="0" collapsed="false">
      <c r="A1709" s="16" t="s">
        <v>221</v>
      </c>
      <c r="B1709" s="0" t="s">
        <v>4108</v>
      </c>
      <c r="C1709" s="0" t="n">
        <v>213</v>
      </c>
      <c r="D1709" s="0" t="str">
        <f aca="false">IFERROR(VLOOKUP($C1709,薬効分類マスタ!$A$2:$B$180,2,FALSE()),"未登録")</f>
        <v>利尿剤</v>
      </c>
      <c r="E1709" s="16" t="s">
        <v>4107</v>
      </c>
      <c r="F1709" s="16" t="s">
        <v>639</v>
      </c>
      <c r="G1709" s="16" t="s">
        <v>4109</v>
      </c>
      <c r="H1709" s="16" t="s">
        <v>1090</v>
      </c>
      <c r="I1709" s="0" t="n">
        <v>17.4</v>
      </c>
      <c r="K1709" s="0" t="str">
        <f aca="false">IFERROR(IF(VLOOKUP($C1709,薬効分類マスタ!$A$2:$E$180,5,FALSE())=0,"",VLOOKUP($C1709,薬効分類マスタ!$A$2:$E$180,5,FALSE())),"")</f>
        <v/>
      </c>
      <c r="L1709" s="17"/>
      <c r="M1709" s="0" t="str">
        <f aca="false">IF($K1709="","",IF($L1709&lt;&gt;"",$L1709,VLOOKUP($C1709,薬効分類マスタ!$A$2:$F$180,6,FALSE())))</f>
        <v/>
      </c>
      <c r="N1709" s="0" t="str">
        <f aca="false">ASC(G1709)</f>
        <v>ﾀﾞｲｱﾓｯｸｽ錠250mg</v>
      </c>
      <c r="O1709" s="0" t="str">
        <f aca="false">ASC(E1709)</f>
        <v>ｱｾﾀｿﾞﾗﾐﾄﾞ</v>
      </c>
      <c r="P1709" s="16" t="n">
        <f aca="false">N(P1708)+IF($C1709=検索!$B$49,1,0)</f>
        <v>0</v>
      </c>
    </row>
    <row r="1710" customFormat="false" ht="15" hidden="false" customHeight="false" outlineLevel="0" collapsed="false">
      <c r="A1710" s="16" t="s">
        <v>221</v>
      </c>
      <c r="B1710" s="0" t="s">
        <v>4110</v>
      </c>
      <c r="C1710" s="0" t="n">
        <v>213</v>
      </c>
      <c r="D1710" s="0" t="str">
        <f aca="false">IFERROR(VLOOKUP($C1710,薬効分類マスタ!$A$2:$B$180,2,FALSE()),"未登録")</f>
        <v>利尿剤</v>
      </c>
      <c r="E1710" s="16" t="s">
        <v>4111</v>
      </c>
      <c r="F1710" s="16" t="s">
        <v>622</v>
      </c>
      <c r="G1710" s="16" t="s">
        <v>4112</v>
      </c>
      <c r="H1710" s="16" t="s">
        <v>473</v>
      </c>
      <c r="I1710" s="0" t="n">
        <v>10.8</v>
      </c>
      <c r="J1710" s="16" t="s">
        <v>232</v>
      </c>
      <c r="K1710" s="0" t="str">
        <f aca="false">IFERROR(IF(VLOOKUP($C1710,薬効分類マスタ!$A$2:$E$180,5,FALSE())=0,"",VLOOKUP($C1710,薬効分類マスタ!$A$2:$E$180,5,FALSE())),"")</f>
        <v/>
      </c>
      <c r="L1710" s="17"/>
      <c r="M1710" s="0" t="str">
        <f aca="false">IF($K1710="","",IF($L1710&lt;&gt;"",$L1710,VLOOKUP($C1710,薬効分類マスタ!$A$2:$F$180,6,FALSE())))</f>
        <v/>
      </c>
      <c r="N1710" s="0" t="str">
        <f aca="false">ASC(G1710)</f>
        <v>ﾊﾞｲｶﾛﾝ錠25mg</v>
      </c>
      <c r="O1710" s="0" t="str">
        <f aca="false">ASC(E1710)</f>
        <v>ﾒﾌﾙｼﾄﾞ</v>
      </c>
      <c r="P1710" s="16" t="n">
        <f aca="false">N(P1709)+IF($C1710=検索!$B$49,1,0)</f>
        <v>0</v>
      </c>
    </row>
    <row r="1711" customFormat="false" ht="15" hidden="false" customHeight="false" outlineLevel="0" collapsed="false">
      <c r="A1711" s="16" t="s">
        <v>221</v>
      </c>
      <c r="B1711" s="0" t="s">
        <v>4113</v>
      </c>
      <c r="C1711" s="0" t="n">
        <v>213</v>
      </c>
      <c r="D1711" s="0" t="str">
        <f aca="false">IFERROR(VLOOKUP($C1711,薬効分類マスタ!$A$2:$B$180,2,FALSE()),"未登録")</f>
        <v>利尿剤</v>
      </c>
      <c r="E1711" s="16" t="s">
        <v>4111</v>
      </c>
      <c r="F1711" s="16" t="s">
        <v>622</v>
      </c>
      <c r="G1711" s="16" t="s">
        <v>4114</v>
      </c>
      <c r="H1711" s="16" t="s">
        <v>536</v>
      </c>
      <c r="I1711" s="0" t="n">
        <v>10.8</v>
      </c>
      <c r="J1711" s="16" t="s">
        <v>239</v>
      </c>
      <c r="K1711" s="0" t="str">
        <f aca="false">IFERROR(IF(VLOOKUP($C1711,薬効分類マスタ!$A$2:$E$180,5,FALSE())=0,"",VLOOKUP($C1711,薬効分類マスタ!$A$2:$E$180,5,FALSE())),"")</f>
        <v/>
      </c>
      <c r="L1711" s="17"/>
      <c r="M1711" s="0" t="str">
        <f aca="false">IF($K1711="","",IF($L1711&lt;&gt;"",$L1711,VLOOKUP($C1711,薬効分類マスタ!$A$2:$F$180,6,FALSE())))</f>
        <v/>
      </c>
      <c r="N1711" s="0" t="str">
        <f aca="false">ASC(G1711)</f>
        <v>ﾒﾌﾙｼﾄﾞ錠25mg｢日医工｣</v>
      </c>
      <c r="O1711" s="0" t="str">
        <f aca="false">ASC(E1711)</f>
        <v>ﾒﾌﾙｼﾄﾞ</v>
      </c>
      <c r="P1711" s="16" t="n">
        <f aca="false">N(P1710)+IF($C1711=検索!$B$49,1,0)</f>
        <v>0</v>
      </c>
    </row>
    <row r="1712" customFormat="false" ht="15" hidden="false" customHeight="false" outlineLevel="0" collapsed="false">
      <c r="A1712" s="16" t="s">
        <v>221</v>
      </c>
      <c r="B1712" s="0" t="s">
        <v>4115</v>
      </c>
      <c r="C1712" s="0" t="n">
        <v>213</v>
      </c>
      <c r="D1712" s="0" t="str">
        <f aca="false">IFERROR(VLOOKUP($C1712,薬効分類マスタ!$A$2:$B$180,2,FALSE()),"未登録")</f>
        <v>利尿剤</v>
      </c>
      <c r="E1712" s="16" t="s">
        <v>4116</v>
      </c>
      <c r="F1712" s="16" t="s">
        <v>4117</v>
      </c>
      <c r="G1712" s="16" t="s">
        <v>4118</v>
      </c>
      <c r="H1712" s="16" t="s">
        <v>1090</v>
      </c>
      <c r="I1712" s="0" t="n">
        <v>65.8</v>
      </c>
      <c r="J1712" s="16" t="s">
        <v>239</v>
      </c>
      <c r="K1712" s="0" t="str">
        <f aca="false">IFERROR(IF(VLOOKUP($C1712,薬効分類マスタ!$A$2:$E$180,5,FALSE())=0,"",VLOOKUP($C1712,薬効分類マスタ!$A$2:$E$180,5,FALSE())),"")</f>
        <v/>
      </c>
      <c r="L1712" s="17"/>
      <c r="M1712" s="0" t="str">
        <f aca="false">IF($K1712="","",IF($L1712&lt;&gt;"",$L1712,VLOOKUP($C1712,薬効分類マスタ!$A$2:$F$180,6,FALSE())))</f>
        <v/>
      </c>
      <c r="N1712" s="0" t="str">
        <f aca="false">ASC(G1712)</f>
        <v>ｲｿｿﾙﾋﾞﾄﾞ内服ｾﾞﾘｰ70%分包20g｢日医工｣</v>
      </c>
      <c r="O1712" s="0" t="str">
        <f aca="false">ASC(E1712)</f>
        <v>ｲｿｿﾙﾋﾞﾄﾞ</v>
      </c>
      <c r="P1712" s="16" t="n">
        <f aca="false">N(P1711)+IF($C1712=検索!$B$49,1,0)</f>
        <v>0</v>
      </c>
    </row>
    <row r="1713" customFormat="false" ht="15" hidden="false" customHeight="false" outlineLevel="0" collapsed="false">
      <c r="A1713" s="16" t="s">
        <v>221</v>
      </c>
      <c r="B1713" s="0" t="s">
        <v>4119</v>
      </c>
      <c r="C1713" s="0" t="n">
        <v>213</v>
      </c>
      <c r="D1713" s="0" t="str">
        <f aca="false">IFERROR(VLOOKUP($C1713,薬効分類マスタ!$A$2:$B$180,2,FALSE()),"未登録")</f>
        <v>利尿剤</v>
      </c>
      <c r="E1713" s="16" t="s">
        <v>4116</v>
      </c>
      <c r="F1713" s="16" t="s">
        <v>4120</v>
      </c>
      <c r="G1713" s="16" t="s">
        <v>4121</v>
      </c>
      <c r="H1713" s="16" t="s">
        <v>1090</v>
      </c>
      <c r="I1713" s="0" t="n">
        <v>95.6</v>
      </c>
      <c r="J1713" s="16" t="s">
        <v>239</v>
      </c>
      <c r="K1713" s="0" t="str">
        <f aca="false">IFERROR(IF(VLOOKUP($C1713,薬効分類マスタ!$A$2:$E$180,5,FALSE())=0,"",VLOOKUP($C1713,薬効分類マスタ!$A$2:$E$180,5,FALSE())),"")</f>
        <v/>
      </c>
      <c r="L1713" s="17"/>
      <c r="M1713" s="0" t="str">
        <f aca="false">IF($K1713="","",IF($L1713&lt;&gt;"",$L1713,VLOOKUP($C1713,薬効分類マスタ!$A$2:$F$180,6,FALSE())))</f>
        <v/>
      </c>
      <c r="N1713" s="0" t="str">
        <f aca="false">ASC(G1713)</f>
        <v>ｲｿｿﾙﾋﾞﾄﾞ内服ｾﾞﾘｰ70%分包30g｢日医工｣</v>
      </c>
      <c r="O1713" s="0" t="str">
        <f aca="false">ASC(E1713)</f>
        <v>ｲｿｿﾙﾋﾞﾄﾞ</v>
      </c>
      <c r="P1713" s="16" t="n">
        <f aca="false">N(P1712)+IF($C1713=検索!$B$49,1,0)</f>
        <v>0</v>
      </c>
    </row>
    <row r="1714" customFormat="false" ht="15" hidden="false" customHeight="false" outlineLevel="0" collapsed="false">
      <c r="A1714" s="16" t="s">
        <v>221</v>
      </c>
      <c r="B1714" s="0" t="s">
        <v>4122</v>
      </c>
      <c r="C1714" s="0" t="n">
        <v>213</v>
      </c>
      <c r="D1714" s="0" t="str">
        <f aca="false">IFERROR(VLOOKUP($C1714,薬効分類マスタ!$A$2:$B$180,2,FALSE()),"未登録")</f>
        <v>利尿剤</v>
      </c>
      <c r="E1714" s="16" t="s">
        <v>4116</v>
      </c>
      <c r="F1714" s="16" t="s">
        <v>4123</v>
      </c>
      <c r="G1714" s="16" t="s">
        <v>4124</v>
      </c>
      <c r="H1714" s="16" t="s">
        <v>710</v>
      </c>
      <c r="I1714" s="0" t="n">
        <v>2.6</v>
      </c>
      <c r="J1714" s="16" t="s">
        <v>232</v>
      </c>
      <c r="K1714" s="0" t="str">
        <f aca="false">IFERROR(IF(VLOOKUP($C1714,薬効分類マスタ!$A$2:$E$180,5,FALSE())=0,"",VLOOKUP($C1714,薬効分類マスタ!$A$2:$E$180,5,FALSE())),"")</f>
        <v/>
      </c>
      <c r="L1714" s="17"/>
      <c r="M1714" s="0" t="str">
        <f aca="false">IF($K1714="","",IF($L1714&lt;&gt;"",$L1714,VLOOKUP($C1714,薬効分類マスタ!$A$2:$F$180,6,FALSE())))</f>
        <v/>
      </c>
      <c r="N1714" s="0" t="str">
        <f aca="false">ASC(G1714)</f>
        <v>ｲｿﾊﾞｲﾄﾞｼﾛｯﾌﾟ70%</v>
      </c>
      <c r="O1714" s="0" t="str">
        <f aca="false">ASC(E1714)</f>
        <v>ｲｿｿﾙﾋﾞﾄﾞ</v>
      </c>
      <c r="P1714" s="16" t="n">
        <f aca="false">N(P1713)+IF($C1714=検索!$B$49,1,0)</f>
        <v>0</v>
      </c>
    </row>
    <row r="1715" customFormat="false" ht="15" hidden="false" customHeight="false" outlineLevel="0" collapsed="false">
      <c r="A1715" s="16" t="s">
        <v>221</v>
      </c>
      <c r="B1715" s="0" t="s">
        <v>4125</v>
      </c>
      <c r="C1715" s="0" t="n">
        <v>213</v>
      </c>
      <c r="D1715" s="0" t="str">
        <f aca="false">IFERROR(VLOOKUP($C1715,薬効分類マスタ!$A$2:$B$180,2,FALSE()),"未登録")</f>
        <v>利尿剤</v>
      </c>
      <c r="E1715" s="16" t="s">
        <v>4116</v>
      </c>
      <c r="F1715" s="16" t="s">
        <v>4123</v>
      </c>
      <c r="G1715" s="16" t="s">
        <v>4126</v>
      </c>
      <c r="H1715" s="16" t="s">
        <v>4127</v>
      </c>
      <c r="I1715" s="0" t="n">
        <v>2.6</v>
      </c>
      <c r="J1715" s="16" t="s">
        <v>239</v>
      </c>
      <c r="K1715" s="0" t="str">
        <f aca="false">IFERROR(IF(VLOOKUP($C1715,薬効分類マスタ!$A$2:$E$180,5,FALSE())=0,"",VLOOKUP($C1715,薬効分類マスタ!$A$2:$E$180,5,FALSE())),"")</f>
        <v/>
      </c>
      <c r="L1715" s="17"/>
      <c r="M1715" s="0" t="str">
        <f aca="false">IF($K1715="","",IF($L1715&lt;&gt;"",$L1715,VLOOKUP($C1715,薬効分類マスタ!$A$2:$F$180,6,FALSE())))</f>
        <v/>
      </c>
      <c r="N1715" s="0" t="str">
        <f aca="false">ASC(G1715)</f>
        <v>ｲｿｿﾙﾋﾞﾄﾞ内用液70%｢CEO｣</v>
      </c>
      <c r="O1715" s="0" t="str">
        <f aca="false">ASC(E1715)</f>
        <v>ｲｿｿﾙﾋﾞﾄﾞ</v>
      </c>
      <c r="P1715" s="16" t="n">
        <f aca="false">N(P1714)+IF($C1715=検索!$B$49,1,0)</f>
        <v>0</v>
      </c>
    </row>
    <row r="1716" customFormat="false" ht="15" hidden="false" customHeight="false" outlineLevel="0" collapsed="false">
      <c r="A1716" s="16" t="s">
        <v>221</v>
      </c>
      <c r="B1716" s="0" t="s">
        <v>4128</v>
      </c>
      <c r="C1716" s="0" t="n">
        <v>213</v>
      </c>
      <c r="D1716" s="0" t="str">
        <f aca="false">IFERROR(VLOOKUP($C1716,薬効分類マスタ!$A$2:$B$180,2,FALSE()),"未登録")</f>
        <v>利尿剤</v>
      </c>
      <c r="E1716" s="16" t="s">
        <v>4116</v>
      </c>
      <c r="F1716" s="16" t="s">
        <v>4129</v>
      </c>
      <c r="G1716" s="16" t="s">
        <v>4130</v>
      </c>
      <c r="H1716" s="16" t="s">
        <v>710</v>
      </c>
      <c r="I1716" s="0" t="n">
        <v>70</v>
      </c>
      <c r="J1716" s="16" t="s">
        <v>232</v>
      </c>
      <c r="K1716" s="0" t="str">
        <f aca="false">IFERROR(IF(VLOOKUP($C1716,薬効分類マスタ!$A$2:$E$180,5,FALSE())=0,"",VLOOKUP($C1716,薬効分類マスタ!$A$2:$E$180,5,FALSE())),"")</f>
        <v/>
      </c>
      <c r="L1716" s="17"/>
      <c r="M1716" s="0" t="str">
        <f aca="false">IF($K1716="","",IF($L1716&lt;&gt;"",$L1716,VLOOKUP($C1716,薬効分類マスタ!$A$2:$F$180,6,FALSE())))</f>
        <v/>
      </c>
      <c r="N1716" s="0" t="str">
        <f aca="false">ASC(G1716)</f>
        <v>ｲｿﾊﾞｲﾄﾞｼﾛｯﾌﾟ70%分包30mL</v>
      </c>
      <c r="O1716" s="0" t="str">
        <f aca="false">ASC(E1716)</f>
        <v>ｲｿｿﾙﾋﾞﾄﾞ</v>
      </c>
      <c r="P1716" s="16" t="n">
        <f aca="false">N(P1715)+IF($C1716=検索!$B$49,1,0)</f>
        <v>0</v>
      </c>
    </row>
    <row r="1717" customFormat="false" ht="15" hidden="false" customHeight="false" outlineLevel="0" collapsed="false">
      <c r="A1717" s="16" t="s">
        <v>221</v>
      </c>
      <c r="B1717" s="0" t="s">
        <v>4131</v>
      </c>
      <c r="C1717" s="0" t="n">
        <v>213</v>
      </c>
      <c r="D1717" s="0" t="str">
        <f aca="false">IFERROR(VLOOKUP($C1717,薬効分類マスタ!$A$2:$B$180,2,FALSE()),"未登録")</f>
        <v>利尿剤</v>
      </c>
      <c r="E1717" s="16" t="s">
        <v>4116</v>
      </c>
      <c r="F1717" s="16" t="s">
        <v>4129</v>
      </c>
      <c r="G1717" s="16" t="s">
        <v>4132</v>
      </c>
      <c r="H1717" s="16" t="s">
        <v>4127</v>
      </c>
      <c r="I1717" s="0" t="n">
        <v>95.6</v>
      </c>
      <c r="J1717" s="16" t="s">
        <v>239</v>
      </c>
      <c r="K1717" s="0" t="str">
        <f aca="false">IFERROR(IF(VLOOKUP($C1717,薬効分類マスタ!$A$2:$E$180,5,FALSE())=0,"",VLOOKUP($C1717,薬効分類マスタ!$A$2:$E$180,5,FALSE())),"")</f>
        <v/>
      </c>
      <c r="L1717" s="17"/>
      <c r="M1717" s="0" t="str">
        <f aca="false">IF($K1717="","",IF($L1717&lt;&gt;"",$L1717,VLOOKUP($C1717,薬効分類マスタ!$A$2:$F$180,6,FALSE())))</f>
        <v/>
      </c>
      <c r="N1717" s="0" t="str">
        <f aca="false">ASC(G1717)</f>
        <v>ｲｿｿﾙﾋﾞﾄﾞ内用液70%分包30mL｢CEO｣</v>
      </c>
      <c r="O1717" s="0" t="str">
        <f aca="false">ASC(E1717)</f>
        <v>ｲｿｿﾙﾋﾞﾄﾞ</v>
      </c>
      <c r="P1717" s="16" t="n">
        <f aca="false">N(P1716)+IF($C1717=検索!$B$49,1,0)</f>
        <v>0</v>
      </c>
    </row>
    <row r="1718" customFormat="false" ht="15" hidden="false" customHeight="false" outlineLevel="0" collapsed="false">
      <c r="A1718" s="16" t="s">
        <v>221</v>
      </c>
      <c r="B1718" s="0" t="s">
        <v>4133</v>
      </c>
      <c r="C1718" s="0" t="n">
        <v>213</v>
      </c>
      <c r="D1718" s="0" t="str">
        <f aca="false">IFERROR(VLOOKUP($C1718,薬効分類マスタ!$A$2:$B$180,2,FALSE()),"未登録")</f>
        <v>利尿剤</v>
      </c>
      <c r="E1718" s="16" t="s">
        <v>4116</v>
      </c>
      <c r="F1718" s="16" t="s">
        <v>4134</v>
      </c>
      <c r="G1718" s="16" t="s">
        <v>4135</v>
      </c>
      <c r="H1718" s="16" t="s">
        <v>710</v>
      </c>
      <c r="I1718" s="0" t="n">
        <v>52.4</v>
      </c>
      <c r="J1718" s="16" t="s">
        <v>232</v>
      </c>
      <c r="K1718" s="0" t="str">
        <f aca="false">IFERROR(IF(VLOOKUP($C1718,薬効分類マスタ!$A$2:$E$180,5,FALSE())=0,"",VLOOKUP($C1718,薬効分類マスタ!$A$2:$E$180,5,FALSE())),"")</f>
        <v/>
      </c>
      <c r="L1718" s="17"/>
      <c r="M1718" s="0" t="str">
        <f aca="false">IF($K1718="","",IF($L1718&lt;&gt;"",$L1718,VLOOKUP($C1718,薬効分類マスタ!$A$2:$F$180,6,FALSE())))</f>
        <v/>
      </c>
      <c r="N1718" s="0" t="str">
        <f aca="false">ASC(G1718)</f>
        <v>ｲｿﾊﾞｲﾄﾞｼﾛｯﾌﾟ70%分包20mL</v>
      </c>
      <c r="O1718" s="0" t="str">
        <f aca="false">ASC(E1718)</f>
        <v>ｲｿｿﾙﾋﾞﾄﾞ</v>
      </c>
      <c r="P1718" s="16" t="n">
        <f aca="false">N(P1717)+IF($C1718=検索!$B$49,1,0)</f>
        <v>0</v>
      </c>
    </row>
    <row r="1719" customFormat="false" ht="15" hidden="false" customHeight="false" outlineLevel="0" collapsed="false">
      <c r="A1719" s="16" t="s">
        <v>221</v>
      </c>
      <c r="B1719" s="0" t="s">
        <v>4136</v>
      </c>
      <c r="C1719" s="0" t="n">
        <v>213</v>
      </c>
      <c r="D1719" s="0" t="str">
        <f aca="false">IFERROR(VLOOKUP($C1719,薬効分類マスタ!$A$2:$B$180,2,FALSE()),"未登録")</f>
        <v>利尿剤</v>
      </c>
      <c r="E1719" s="16" t="s">
        <v>4116</v>
      </c>
      <c r="F1719" s="16" t="s">
        <v>4137</v>
      </c>
      <c r="G1719" s="16" t="s">
        <v>4138</v>
      </c>
      <c r="H1719" s="16" t="s">
        <v>710</v>
      </c>
      <c r="I1719" s="0" t="n">
        <v>53.4</v>
      </c>
      <c r="J1719" s="16" t="s">
        <v>232</v>
      </c>
      <c r="K1719" s="0" t="str">
        <f aca="false">IFERROR(IF(VLOOKUP($C1719,薬効分類マスタ!$A$2:$E$180,5,FALSE())=0,"",VLOOKUP($C1719,薬効分類マスタ!$A$2:$E$180,5,FALSE())),"")</f>
        <v/>
      </c>
      <c r="L1719" s="17"/>
      <c r="M1719" s="0" t="str">
        <f aca="false">IF($K1719="","",IF($L1719&lt;&gt;"",$L1719,VLOOKUP($C1719,薬効分類マスタ!$A$2:$F$180,6,FALSE())))</f>
        <v/>
      </c>
      <c r="N1719" s="0" t="str">
        <f aca="false">ASC(G1719)</f>
        <v>ｲｿﾊﾞｲﾄﾞｼﾛｯﾌﾟ70%分包23mL</v>
      </c>
      <c r="O1719" s="0" t="str">
        <f aca="false">ASC(E1719)</f>
        <v>ｲｿｿﾙﾋﾞﾄﾞ</v>
      </c>
      <c r="P1719" s="16" t="n">
        <f aca="false">N(P1718)+IF($C1719=検索!$B$49,1,0)</f>
        <v>0</v>
      </c>
    </row>
    <row r="1720" customFormat="false" ht="15" hidden="false" customHeight="false" outlineLevel="0" collapsed="false">
      <c r="A1720" s="16" t="s">
        <v>221</v>
      </c>
      <c r="B1720" s="0" t="s">
        <v>4139</v>
      </c>
      <c r="C1720" s="0" t="n">
        <v>213</v>
      </c>
      <c r="D1720" s="0" t="str">
        <f aca="false">IFERROR(VLOOKUP($C1720,薬効分類マスタ!$A$2:$B$180,2,FALSE()),"未登録")</f>
        <v>利尿剤</v>
      </c>
      <c r="E1720" s="16" t="s">
        <v>4116</v>
      </c>
      <c r="F1720" s="16" t="s">
        <v>4140</v>
      </c>
      <c r="G1720" s="16" t="s">
        <v>4141</v>
      </c>
      <c r="H1720" s="16" t="s">
        <v>4127</v>
      </c>
      <c r="I1720" s="0" t="n">
        <v>122.3</v>
      </c>
      <c r="J1720" s="16" t="s">
        <v>239</v>
      </c>
      <c r="K1720" s="0" t="str">
        <f aca="false">IFERROR(IF(VLOOKUP($C1720,薬効分類マスタ!$A$2:$E$180,5,FALSE())=0,"",VLOOKUP($C1720,薬効分類マスタ!$A$2:$E$180,5,FALSE())),"")</f>
        <v/>
      </c>
      <c r="L1720" s="17"/>
      <c r="M1720" s="0" t="str">
        <f aca="false">IF($K1720="","",IF($L1720&lt;&gt;"",$L1720,VLOOKUP($C1720,薬効分類マスタ!$A$2:$F$180,6,FALSE())))</f>
        <v/>
      </c>
      <c r="N1720" s="0" t="str">
        <f aca="false">ASC(G1720)</f>
        <v>ｲｿｿﾙﾋﾞﾄﾞ内用液70%分包40mL｢CEO｣</v>
      </c>
      <c r="O1720" s="0" t="str">
        <f aca="false">ASC(E1720)</f>
        <v>ｲｿｿﾙﾋﾞﾄﾞ</v>
      </c>
      <c r="P1720" s="16" t="n">
        <f aca="false">N(P1719)+IF($C1720=検索!$B$49,1,0)</f>
        <v>0</v>
      </c>
    </row>
    <row r="1721" customFormat="false" ht="15" hidden="false" customHeight="false" outlineLevel="0" collapsed="false">
      <c r="A1721" s="16" t="s">
        <v>221</v>
      </c>
      <c r="B1721" s="0" t="s">
        <v>4142</v>
      </c>
      <c r="C1721" s="0" t="n">
        <v>213</v>
      </c>
      <c r="D1721" s="0" t="str">
        <f aca="false">IFERROR(VLOOKUP($C1721,薬効分類マスタ!$A$2:$B$180,2,FALSE()),"未登録")</f>
        <v>利尿剤</v>
      </c>
      <c r="E1721" s="16" t="s">
        <v>4143</v>
      </c>
      <c r="F1721" s="16" t="s">
        <v>4144</v>
      </c>
      <c r="G1721" s="16" t="s">
        <v>4145</v>
      </c>
      <c r="H1721" s="16" t="s">
        <v>4146</v>
      </c>
      <c r="I1721" s="0" t="n">
        <v>35.6</v>
      </c>
      <c r="K1721" s="0" t="str">
        <f aca="false">IFERROR(IF(VLOOKUP($C1721,薬効分類マスタ!$A$2:$E$180,5,FALSE())=0,"",VLOOKUP($C1721,薬効分類マスタ!$A$2:$E$180,5,FALSE())),"")</f>
        <v/>
      </c>
      <c r="L1721" s="17"/>
      <c r="M1721" s="0" t="str">
        <f aca="false">IF($K1721="","",IF($L1721&lt;&gt;"",$L1721,VLOOKUP($C1721,薬効分類マスタ!$A$2:$F$180,6,FALSE())))</f>
        <v/>
      </c>
      <c r="N1721" s="0" t="str">
        <f aca="false">ASC(G1721)</f>
        <v>ﾌﾛｾﾐﾄﾞ細粒4%｢EMEC｣</v>
      </c>
      <c r="O1721" s="0" t="str">
        <f aca="false">ASC(E1721)</f>
        <v>ﾌﾛｾﾐﾄﾞ</v>
      </c>
      <c r="P1721" s="16" t="n">
        <f aca="false">N(P1720)+IF($C1721=検索!$B$49,1,0)</f>
        <v>0</v>
      </c>
    </row>
    <row r="1722" customFormat="false" ht="15" hidden="false" customHeight="false" outlineLevel="0" collapsed="false">
      <c r="A1722" s="16" t="s">
        <v>221</v>
      </c>
      <c r="B1722" s="0" t="s">
        <v>4147</v>
      </c>
      <c r="C1722" s="0" t="n">
        <v>213</v>
      </c>
      <c r="D1722" s="0" t="str">
        <f aca="false">IFERROR(VLOOKUP($C1722,薬効分類マスタ!$A$2:$B$180,2,FALSE()),"未登録")</f>
        <v>利尿剤</v>
      </c>
      <c r="E1722" s="16" t="s">
        <v>4143</v>
      </c>
      <c r="F1722" s="16" t="s">
        <v>445</v>
      </c>
      <c r="G1722" s="16" t="s">
        <v>4148</v>
      </c>
      <c r="I1722" s="0" t="n">
        <v>6.5</v>
      </c>
      <c r="J1722" s="16" t="s">
        <v>239</v>
      </c>
      <c r="K1722" s="0" t="str">
        <f aca="false">IFERROR(IF(VLOOKUP($C1722,薬効分類マスタ!$A$2:$E$180,5,FALSE())=0,"",VLOOKUP($C1722,薬効分類マスタ!$A$2:$E$180,5,FALSE())),"")</f>
        <v/>
      </c>
      <c r="L1722" s="17"/>
      <c r="M1722" s="0" t="str">
        <f aca="false">IF($K1722="","",IF($L1722&lt;&gt;"",$L1722,VLOOKUP($C1722,薬効分類マスタ!$A$2:$F$180,6,FALSE())))</f>
        <v/>
      </c>
      <c r="N1722" s="0" t="str">
        <f aca="false">ASC(G1722)</f>
        <v>ﾌﾛｾﾐﾄﾞ20mg錠</v>
      </c>
      <c r="O1722" s="0" t="str">
        <f aca="false">ASC(E1722)</f>
        <v>ﾌﾛｾﾐﾄﾞ</v>
      </c>
      <c r="P1722" s="16" t="n">
        <f aca="false">N(P1721)+IF($C1722=検索!$B$49,1,0)</f>
        <v>0</v>
      </c>
    </row>
    <row r="1723" customFormat="false" ht="15" hidden="false" customHeight="false" outlineLevel="0" collapsed="false">
      <c r="A1723" s="16" t="s">
        <v>221</v>
      </c>
      <c r="B1723" s="0" t="s">
        <v>4149</v>
      </c>
      <c r="C1723" s="0" t="n">
        <v>213</v>
      </c>
      <c r="D1723" s="0" t="str">
        <f aca="false">IFERROR(VLOOKUP($C1723,薬効分類マスタ!$A$2:$B$180,2,FALSE()),"未登録")</f>
        <v>利尿剤</v>
      </c>
      <c r="E1723" s="16" t="s">
        <v>4143</v>
      </c>
      <c r="F1723" s="16" t="s">
        <v>445</v>
      </c>
      <c r="G1723" s="16" t="s">
        <v>4150</v>
      </c>
      <c r="H1723" s="16" t="s">
        <v>494</v>
      </c>
      <c r="I1723" s="0" t="n">
        <v>10.5</v>
      </c>
      <c r="J1723" s="16" t="s">
        <v>232</v>
      </c>
      <c r="K1723" s="0" t="str">
        <f aca="false">IFERROR(IF(VLOOKUP($C1723,薬効分類マスタ!$A$2:$E$180,5,FALSE())=0,"",VLOOKUP($C1723,薬効分類マスタ!$A$2:$E$180,5,FALSE())),"")</f>
        <v/>
      </c>
      <c r="L1723" s="17"/>
      <c r="M1723" s="0" t="str">
        <f aca="false">IF($K1723="","",IF($L1723&lt;&gt;"",$L1723,VLOOKUP($C1723,薬効分類マスタ!$A$2:$F$180,6,FALSE())))</f>
        <v/>
      </c>
      <c r="N1723" s="0" t="str">
        <f aca="false">ASC(G1723)</f>
        <v>ﾗｼｯｸｽ錠20mg</v>
      </c>
      <c r="O1723" s="0" t="str">
        <f aca="false">ASC(E1723)</f>
        <v>ﾌﾛｾﾐﾄﾞ</v>
      </c>
      <c r="P1723" s="16" t="n">
        <f aca="false">N(P1722)+IF($C1723=検索!$B$49,1,0)</f>
        <v>0</v>
      </c>
    </row>
    <row r="1724" customFormat="false" ht="15" hidden="false" customHeight="false" outlineLevel="0" collapsed="false">
      <c r="A1724" s="16" t="s">
        <v>221</v>
      </c>
      <c r="B1724" s="0" t="s">
        <v>4151</v>
      </c>
      <c r="C1724" s="0" t="n">
        <v>213</v>
      </c>
      <c r="D1724" s="0" t="str">
        <f aca="false">IFERROR(VLOOKUP($C1724,薬効分類マスタ!$A$2:$B$180,2,FALSE()),"未登録")</f>
        <v>利尿剤</v>
      </c>
      <c r="E1724" s="16" t="s">
        <v>4143</v>
      </c>
      <c r="F1724" s="16" t="s">
        <v>1172</v>
      </c>
      <c r="G1724" s="16" t="s">
        <v>4152</v>
      </c>
      <c r="I1724" s="0" t="n">
        <v>6.8</v>
      </c>
      <c r="J1724" s="16" t="s">
        <v>239</v>
      </c>
      <c r="K1724" s="0" t="str">
        <f aca="false">IFERROR(IF(VLOOKUP($C1724,薬効分類マスタ!$A$2:$E$180,5,FALSE())=0,"",VLOOKUP($C1724,薬効分類マスタ!$A$2:$E$180,5,FALSE())),"")</f>
        <v/>
      </c>
      <c r="L1724" s="17"/>
      <c r="M1724" s="0" t="str">
        <f aca="false">IF($K1724="","",IF($L1724&lt;&gt;"",$L1724,VLOOKUP($C1724,薬効分類マスタ!$A$2:$F$180,6,FALSE())))</f>
        <v/>
      </c>
      <c r="N1724" s="0" t="str">
        <f aca="false">ASC(G1724)</f>
        <v>ﾌﾛｾﾐﾄﾞ40mg錠</v>
      </c>
      <c r="O1724" s="0" t="str">
        <f aca="false">ASC(E1724)</f>
        <v>ﾌﾛｾﾐﾄﾞ</v>
      </c>
      <c r="P1724" s="16" t="n">
        <f aca="false">N(P1723)+IF($C1724=検索!$B$49,1,0)</f>
        <v>0</v>
      </c>
    </row>
    <row r="1725" customFormat="false" ht="15" hidden="false" customHeight="false" outlineLevel="0" collapsed="false">
      <c r="A1725" s="16" t="s">
        <v>221</v>
      </c>
      <c r="B1725" s="0" t="s">
        <v>4153</v>
      </c>
      <c r="C1725" s="0" t="n">
        <v>213</v>
      </c>
      <c r="D1725" s="0" t="str">
        <f aca="false">IFERROR(VLOOKUP($C1725,薬効分類マスタ!$A$2:$B$180,2,FALSE()),"未登録")</f>
        <v>利尿剤</v>
      </c>
      <c r="E1725" s="16" t="s">
        <v>4143</v>
      </c>
      <c r="F1725" s="16" t="s">
        <v>1172</v>
      </c>
      <c r="G1725" s="16" t="s">
        <v>4154</v>
      </c>
      <c r="H1725" s="16" t="s">
        <v>494</v>
      </c>
      <c r="I1725" s="0" t="n">
        <v>10.8</v>
      </c>
      <c r="J1725" s="16" t="s">
        <v>232</v>
      </c>
      <c r="K1725" s="0" t="str">
        <f aca="false">IFERROR(IF(VLOOKUP($C1725,薬効分類マスタ!$A$2:$E$180,5,FALSE())=0,"",VLOOKUP($C1725,薬効分類マスタ!$A$2:$E$180,5,FALSE())),"")</f>
        <v/>
      </c>
      <c r="L1725" s="17"/>
      <c r="M1725" s="0" t="str">
        <f aca="false">IF($K1725="","",IF($L1725&lt;&gt;"",$L1725,VLOOKUP($C1725,薬効分類マスタ!$A$2:$F$180,6,FALSE())))</f>
        <v/>
      </c>
      <c r="N1725" s="0" t="str">
        <f aca="false">ASC(G1725)</f>
        <v>ﾗｼｯｸｽ錠40mg</v>
      </c>
      <c r="O1725" s="0" t="str">
        <f aca="false">ASC(E1725)</f>
        <v>ﾌﾛｾﾐﾄﾞ</v>
      </c>
      <c r="P1725" s="16" t="n">
        <f aca="false">N(P1724)+IF($C1725=検索!$B$49,1,0)</f>
        <v>0</v>
      </c>
    </row>
    <row r="1726" customFormat="false" ht="15" hidden="false" customHeight="false" outlineLevel="0" collapsed="false">
      <c r="A1726" s="16" t="s">
        <v>221</v>
      </c>
      <c r="B1726" s="0" t="s">
        <v>4155</v>
      </c>
      <c r="C1726" s="0" t="n">
        <v>213</v>
      </c>
      <c r="D1726" s="0" t="str">
        <f aca="false">IFERROR(VLOOKUP($C1726,薬効分類マスタ!$A$2:$B$180,2,FALSE()),"未登録")</f>
        <v>利尿剤</v>
      </c>
      <c r="E1726" s="16" t="s">
        <v>4143</v>
      </c>
      <c r="F1726" s="16" t="s">
        <v>262</v>
      </c>
      <c r="G1726" s="16" t="s">
        <v>4156</v>
      </c>
      <c r="I1726" s="0" t="n">
        <v>6.5</v>
      </c>
      <c r="J1726" s="16" t="s">
        <v>239</v>
      </c>
      <c r="K1726" s="0" t="str">
        <f aca="false">IFERROR(IF(VLOOKUP($C1726,薬効分類マスタ!$A$2:$E$180,5,FALSE())=0,"",VLOOKUP($C1726,薬効分類マスタ!$A$2:$E$180,5,FALSE())),"")</f>
        <v/>
      </c>
      <c r="L1726" s="17"/>
      <c r="M1726" s="0" t="str">
        <f aca="false">IF($K1726="","",IF($L1726&lt;&gt;"",$L1726,VLOOKUP($C1726,薬効分類マスタ!$A$2:$F$180,6,FALSE())))</f>
        <v/>
      </c>
      <c r="N1726" s="0" t="str">
        <f aca="false">ASC(G1726)</f>
        <v>ﾌﾛｾﾐﾄﾞ10mg錠</v>
      </c>
      <c r="O1726" s="0" t="str">
        <f aca="false">ASC(E1726)</f>
        <v>ﾌﾛｾﾐﾄﾞ</v>
      </c>
      <c r="P1726" s="16" t="n">
        <f aca="false">N(P1725)+IF($C1726=検索!$B$49,1,0)</f>
        <v>0</v>
      </c>
    </row>
    <row r="1727" customFormat="false" ht="15" hidden="false" customHeight="false" outlineLevel="0" collapsed="false">
      <c r="A1727" s="16" t="s">
        <v>221</v>
      </c>
      <c r="B1727" s="0" t="s">
        <v>4157</v>
      </c>
      <c r="C1727" s="0" t="n">
        <v>213</v>
      </c>
      <c r="D1727" s="0" t="str">
        <f aca="false">IFERROR(VLOOKUP($C1727,薬効分類マスタ!$A$2:$B$180,2,FALSE()),"未登録")</f>
        <v>利尿剤</v>
      </c>
      <c r="E1727" s="16" t="s">
        <v>4143</v>
      </c>
      <c r="F1727" s="16" t="s">
        <v>262</v>
      </c>
      <c r="G1727" s="16" t="s">
        <v>4158</v>
      </c>
      <c r="H1727" s="16" t="s">
        <v>494</v>
      </c>
      <c r="I1727" s="0" t="n">
        <v>9.9</v>
      </c>
      <c r="J1727" s="16" t="s">
        <v>232</v>
      </c>
      <c r="K1727" s="0" t="str">
        <f aca="false">IFERROR(IF(VLOOKUP($C1727,薬効分類マスタ!$A$2:$E$180,5,FALSE())=0,"",VLOOKUP($C1727,薬効分類マスタ!$A$2:$E$180,5,FALSE())),"")</f>
        <v/>
      </c>
      <c r="L1727" s="17"/>
      <c r="M1727" s="0" t="str">
        <f aca="false">IF($K1727="","",IF($L1727&lt;&gt;"",$L1727,VLOOKUP($C1727,薬効分類マスタ!$A$2:$F$180,6,FALSE())))</f>
        <v/>
      </c>
      <c r="N1727" s="0" t="str">
        <f aca="false">ASC(G1727)</f>
        <v>ﾗｼｯｸｽ錠10mg</v>
      </c>
      <c r="O1727" s="0" t="str">
        <f aca="false">ASC(E1727)</f>
        <v>ﾌﾛｾﾐﾄﾞ</v>
      </c>
      <c r="P1727" s="16" t="n">
        <f aca="false">N(P1726)+IF($C1727=検索!$B$49,1,0)</f>
        <v>0</v>
      </c>
    </row>
    <row r="1728" customFormat="false" ht="15" hidden="false" customHeight="false" outlineLevel="0" collapsed="false">
      <c r="A1728" s="16" t="s">
        <v>221</v>
      </c>
      <c r="B1728" s="0" t="s">
        <v>4159</v>
      </c>
      <c r="C1728" s="0" t="n">
        <v>213</v>
      </c>
      <c r="D1728" s="0" t="str">
        <f aca="false">IFERROR(VLOOKUP($C1728,薬効分類マスタ!$A$2:$B$180,2,FALSE()),"未登録")</f>
        <v>利尿剤</v>
      </c>
      <c r="E1728" s="16" t="s">
        <v>4160</v>
      </c>
      <c r="F1728" s="16" t="s">
        <v>1185</v>
      </c>
      <c r="G1728" s="16" t="s">
        <v>4161</v>
      </c>
      <c r="I1728" s="0" t="n">
        <v>10.8</v>
      </c>
      <c r="J1728" s="16" t="s">
        <v>239</v>
      </c>
      <c r="K1728" s="0" t="str">
        <f aca="false">IFERROR(IF(VLOOKUP($C1728,薬効分類マスタ!$A$2:$E$180,5,FALSE())=0,"",VLOOKUP($C1728,薬効分類マスタ!$A$2:$E$180,5,FALSE())),"")</f>
        <v/>
      </c>
      <c r="L1728" s="17"/>
      <c r="M1728" s="0" t="str">
        <f aca="false">IF($K1728="","",IF($L1728&lt;&gt;"",$L1728,VLOOKUP($C1728,薬効分類マスタ!$A$2:$F$180,6,FALSE())))</f>
        <v/>
      </c>
      <c r="N1728" s="0" t="str">
        <f aca="false">ASC(G1728)</f>
        <v>ｱｿﾞｾﾐﾄﾞ60mg錠</v>
      </c>
      <c r="O1728" s="0" t="str">
        <f aca="false">ASC(E1728)</f>
        <v>ｱｿﾞｾﾐﾄﾞ</v>
      </c>
      <c r="P1728" s="16" t="n">
        <f aca="false">N(P1727)+IF($C1728=検索!$B$49,1,0)</f>
        <v>0</v>
      </c>
    </row>
    <row r="1729" customFormat="false" ht="15" hidden="false" customHeight="false" outlineLevel="0" collapsed="false">
      <c r="A1729" s="16" t="s">
        <v>221</v>
      </c>
      <c r="B1729" s="0" t="s">
        <v>4162</v>
      </c>
      <c r="C1729" s="0" t="n">
        <v>213</v>
      </c>
      <c r="D1729" s="0" t="str">
        <f aca="false">IFERROR(VLOOKUP($C1729,薬効分類マスタ!$A$2:$B$180,2,FALSE()),"未登録")</f>
        <v>利尿剤</v>
      </c>
      <c r="E1729" s="16" t="s">
        <v>4160</v>
      </c>
      <c r="F1729" s="16" t="s">
        <v>1185</v>
      </c>
      <c r="G1729" s="16" t="s">
        <v>4163</v>
      </c>
      <c r="H1729" s="16" t="s">
        <v>1090</v>
      </c>
      <c r="I1729" s="0" t="n">
        <v>14.1</v>
      </c>
      <c r="J1729" s="16" t="s">
        <v>232</v>
      </c>
      <c r="K1729" s="0" t="str">
        <f aca="false">IFERROR(IF(VLOOKUP($C1729,薬効分類マスタ!$A$2:$E$180,5,FALSE())=0,"",VLOOKUP($C1729,薬効分類マスタ!$A$2:$E$180,5,FALSE())),"")</f>
        <v/>
      </c>
      <c r="L1729" s="17"/>
      <c r="M1729" s="0" t="str">
        <f aca="false">IF($K1729="","",IF($L1729&lt;&gt;"",$L1729,VLOOKUP($C1729,薬効分類マスタ!$A$2:$F$180,6,FALSE())))</f>
        <v/>
      </c>
      <c r="N1729" s="0" t="str">
        <f aca="false">ASC(G1729)</f>
        <v>ﾀﾞｲｱｰﾄ錠60mg</v>
      </c>
      <c r="O1729" s="0" t="str">
        <f aca="false">ASC(E1729)</f>
        <v>ｱｿﾞｾﾐﾄﾞ</v>
      </c>
      <c r="P1729" s="16" t="n">
        <f aca="false">N(P1728)+IF($C1729=検索!$B$49,1,0)</f>
        <v>0</v>
      </c>
    </row>
    <row r="1730" customFormat="false" ht="15" hidden="false" customHeight="false" outlineLevel="0" collapsed="false">
      <c r="A1730" s="16" t="s">
        <v>221</v>
      </c>
      <c r="B1730" s="0" t="s">
        <v>4164</v>
      </c>
      <c r="C1730" s="0" t="n">
        <v>213</v>
      </c>
      <c r="D1730" s="0" t="str">
        <f aca="false">IFERROR(VLOOKUP($C1730,薬効分類マスタ!$A$2:$B$180,2,FALSE()),"未登録")</f>
        <v>利尿剤</v>
      </c>
      <c r="E1730" s="16" t="s">
        <v>4160</v>
      </c>
      <c r="F1730" s="16" t="s">
        <v>465</v>
      </c>
      <c r="G1730" s="16" t="s">
        <v>4165</v>
      </c>
      <c r="I1730" s="0" t="n">
        <v>10.8</v>
      </c>
      <c r="J1730" s="16" t="s">
        <v>239</v>
      </c>
      <c r="K1730" s="0" t="str">
        <f aca="false">IFERROR(IF(VLOOKUP($C1730,薬効分類マスタ!$A$2:$E$180,5,FALSE())=0,"",VLOOKUP($C1730,薬効分類マスタ!$A$2:$E$180,5,FALSE())),"")</f>
        <v/>
      </c>
      <c r="L1730" s="17"/>
      <c r="M1730" s="0" t="str">
        <f aca="false">IF($K1730="","",IF($L1730&lt;&gt;"",$L1730,VLOOKUP($C1730,薬効分類マスタ!$A$2:$F$180,6,FALSE())))</f>
        <v/>
      </c>
      <c r="N1730" s="0" t="str">
        <f aca="false">ASC(G1730)</f>
        <v>ｱｿﾞｾﾐﾄﾞ30mg錠</v>
      </c>
      <c r="O1730" s="0" t="str">
        <f aca="false">ASC(E1730)</f>
        <v>ｱｿﾞｾﾐﾄﾞ</v>
      </c>
      <c r="P1730" s="16" t="n">
        <f aca="false">N(P1729)+IF($C1730=検索!$B$49,1,0)</f>
        <v>0</v>
      </c>
    </row>
    <row r="1731" customFormat="false" ht="15" hidden="false" customHeight="false" outlineLevel="0" collapsed="false">
      <c r="A1731" s="16" t="s">
        <v>221</v>
      </c>
      <c r="B1731" s="0" t="s">
        <v>4166</v>
      </c>
      <c r="C1731" s="0" t="n">
        <v>213</v>
      </c>
      <c r="D1731" s="0" t="str">
        <f aca="false">IFERROR(VLOOKUP($C1731,薬効分類マスタ!$A$2:$B$180,2,FALSE()),"未登録")</f>
        <v>利尿剤</v>
      </c>
      <c r="E1731" s="16" t="s">
        <v>4160</v>
      </c>
      <c r="F1731" s="16" t="s">
        <v>465</v>
      </c>
      <c r="G1731" s="16" t="s">
        <v>4167</v>
      </c>
      <c r="H1731" s="16" t="s">
        <v>1090</v>
      </c>
      <c r="I1731" s="0" t="n">
        <v>10.8</v>
      </c>
      <c r="J1731" s="16" t="s">
        <v>232</v>
      </c>
      <c r="K1731" s="0" t="str">
        <f aca="false">IFERROR(IF(VLOOKUP($C1731,薬効分類マスタ!$A$2:$E$180,5,FALSE())=0,"",VLOOKUP($C1731,薬効分類マスタ!$A$2:$E$180,5,FALSE())),"")</f>
        <v/>
      </c>
      <c r="L1731" s="17"/>
      <c r="M1731" s="0" t="str">
        <f aca="false">IF($K1731="","",IF($L1731&lt;&gt;"",$L1731,VLOOKUP($C1731,薬効分類マスタ!$A$2:$F$180,6,FALSE())))</f>
        <v/>
      </c>
      <c r="N1731" s="0" t="str">
        <f aca="false">ASC(G1731)</f>
        <v>ﾀﾞｲｱｰﾄ錠30mg</v>
      </c>
      <c r="O1731" s="0" t="str">
        <f aca="false">ASC(E1731)</f>
        <v>ｱｿﾞｾﾐﾄﾞ</v>
      </c>
      <c r="P1731" s="16" t="n">
        <f aca="false">N(P1730)+IF($C1731=検索!$B$49,1,0)</f>
        <v>0</v>
      </c>
    </row>
    <row r="1732" customFormat="false" ht="15" hidden="false" customHeight="false" outlineLevel="0" collapsed="false">
      <c r="A1732" s="16" t="s">
        <v>221</v>
      </c>
      <c r="B1732" s="0" t="s">
        <v>4168</v>
      </c>
      <c r="C1732" s="0" t="n">
        <v>213</v>
      </c>
      <c r="D1732" s="0" t="str">
        <f aca="false">IFERROR(VLOOKUP($C1732,薬効分類マスタ!$A$2:$B$180,2,FALSE()),"未登録")</f>
        <v>利尿剤</v>
      </c>
      <c r="E1732" s="16" t="s">
        <v>4169</v>
      </c>
      <c r="F1732" s="16" t="s">
        <v>935</v>
      </c>
      <c r="G1732" s="16" t="s">
        <v>4170</v>
      </c>
      <c r="H1732" s="16" t="s">
        <v>473</v>
      </c>
      <c r="I1732" s="0" t="n">
        <v>12.3</v>
      </c>
      <c r="J1732" s="16" t="s">
        <v>232</v>
      </c>
      <c r="K1732" s="0" t="str">
        <f aca="false">IFERROR(IF(VLOOKUP($C1732,薬効分類マスタ!$A$2:$E$180,5,FALSE())=0,"",VLOOKUP($C1732,薬効分類マスタ!$A$2:$E$180,5,FALSE())),"")</f>
        <v/>
      </c>
      <c r="L1732" s="17"/>
      <c r="M1732" s="0" t="str">
        <f aca="false">IF($K1732="","",IF($L1732&lt;&gt;"",$L1732,VLOOKUP($C1732,薬効分類マスタ!$A$2:$F$180,6,FALSE())))</f>
        <v/>
      </c>
      <c r="N1732" s="0" t="str">
        <f aca="false">ASC(G1732)</f>
        <v>ﾙﾌﾟﾗｯｸ錠4mg</v>
      </c>
      <c r="O1732" s="0" t="str">
        <f aca="false">ASC(E1732)</f>
        <v>ﾄﾗｾﾐﾄﾞ</v>
      </c>
      <c r="P1732" s="16" t="n">
        <f aca="false">N(P1731)+IF($C1732=検索!$B$49,1,0)</f>
        <v>0</v>
      </c>
    </row>
    <row r="1733" customFormat="false" ht="15" hidden="false" customHeight="false" outlineLevel="0" collapsed="false">
      <c r="A1733" s="16" t="s">
        <v>221</v>
      </c>
      <c r="B1733" s="0" t="s">
        <v>4171</v>
      </c>
      <c r="C1733" s="0" t="n">
        <v>213</v>
      </c>
      <c r="D1733" s="0" t="str">
        <f aca="false">IFERROR(VLOOKUP($C1733,薬効分類マスタ!$A$2:$B$180,2,FALSE()),"未登録")</f>
        <v>利尿剤</v>
      </c>
      <c r="E1733" s="16" t="s">
        <v>4169</v>
      </c>
      <c r="F1733" s="16" t="s">
        <v>935</v>
      </c>
      <c r="G1733" s="16" t="s">
        <v>4172</v>
      </c>
      <c r="H1733" s="16" t="s">
        <v>1262</v>
      </c>
      <c r="I1733" s="0" t="n">
        <v>6.3</v>
      </c>
      <c r="J1733" s="16" t="s">
        <v>239</v>
      </c>
      <c r="K1733" s="0" t="str">
        <f aca="false">IFERROR(IF(VLOOKUP($C1733,薬効分類マスタ!$A$2:$E$180,5,FALSE())=0,"",VLOOKUP($C1733,薬効分類マスタ!$A$2:$E$180,5,FALSE())),"")</f>
        <v/>
      </c>
      <c r="L1733" s="17"/>
      <c r="M1733" s="0" t="str">
        <f aca="false">IF($K1733="","",IF($L1733&lt;&gt;"",$L1733,VLOOKUP($C1733,薬効分類マスタ!$A$2:$F$180,6,FALSE())))</f>
        <v/>
      </c>
      <c r="N1733" s="0" t="str">
        <f aca="false">ASC(G1733)</f>
        <v>ﾄﾗｾﾐﾄﾞ錠4mg｢KO｣</v>
      </c>
      <c r="O1733" s="0" t="str">
        <f aca="false">ASC(E1733)</f>
        <v>ﾄﾗｾﾐﾄﾞ</v>
      </c>
      <c r="P1733" s="16" t="n">
        <f aca="false">N(P1732)+IF($C1733=検索!$B$49,1,0)</f>
        <v>0</v>
      </c>
    </row>
    <row r="1734" customFormat="false" ht="15" hidden="false" customHeight="false" outlineLevel="0" collapsed="false">
      <c r="A1734" s="16" t="s">
        <v>221</v>
      </c>
      <c r="B1734" s="0" t="s">
        <v>4173</v>
      </c>
      <c r="C1734" s="0" t="n">
        <v>213</v>
      </c>
      <c r="D1734" s="0" t="str">
        <f aca="false">IFERROR(VLOOKUP($C1734,薬効分類マスタ!$A$2:$B$180,2,FALSE()),"未登録")</f>
        <v>利尿剤</v>
      </c>
      <c r="E1734" s="16" t="s">
        <v>4169</v>
      </c>
      <c r="F1734" s="16" t="s">
        <v>1543</v>
      </c>
      <c r="G1734" s="16" t="s">
        <v>4174</v>
      </c>
      <c r="H1734" s="16" t="s">
        <v>473</v>
      </c>
      <c r="I1734" s="0" t="n">
        <v>15.8</v>
      </c>
      <c r="J1734" s="16" t="s">
        <v>232</v>
      </c>
      <c r="K1734" s="0" t="str">
        <f aca="false">IFERROR(IF(VLOOKUP($C1734,薬効分類マスタ!$A$2:$E$180,5,FALSE())=0,"",VLOOKUP($C1734,薬効分類マスタ!$A$2:$E$180,5,FALSE())),"")</f>
        <v/>
      </c>
      <c r="L1734" s="17"/>
      <c r="M1734" s="0" t="str">
        <f aca="false">IF($K1734="","",IF($L1734&lt;&gt;"",$L1734,VLOOKUP($C1734,薬効分類マスタ!$A$2:$F$180,6,FALSE())))</f>
        <v/>
      </c>
      <c r="N1734" s="0" t="str">
        <f aca="false">ASC(G1734)</f>
        <v>ﾙﾌﾟﾗｯｸ錠8mg</v>
      </c>
      <c r="O1734" s="0" t="str">
        <f aca="false">ASC(E1734)</f>
        <v>ﾄﾗｾﾐﾄﾞ</v>
      </c>
      <c r="P1734" s="16" t="n">
        <f aca="false">N(P1733)+IF($C1734=検索!$B$49,1,0)</f>
        <v>0</v>
      </c>
    </row>
    <row r="1735" customFormat="false" ht="15" hidden="false" customHeight="false" outlineLevel="0" collapsed="false">
      <c r="A1735" s="16" t="s">
        <v>221</v>
      </c>
      <c r="B1735" s="0" t="s">
        <v>4175</v>
      </c>
      <c r="C1735" s="0" t="n">
        <v>213</v>
      </c>
      <c r="D1735" s="0" t="str">
        <f aca="false">IFERROR(VLOOKUP($C1735,薬効分類マスタ!$A$2:$B$180,2,FALSE()),"未登録")</f>
        <v>利尿剤</v>
      </c>
      <c r="E1735" s="16" t="s">
        <v>4169</v>
      </c>
      <c r="F1735" s="16" t="s">
        <v>1543</v>
      </c>
      <c r="G1735" s="16" t="s">
        <v>4176</v>
      </c>
      <c r="H1735" s="16" t="s">
        <v>1262</v>
      </c>
      <c r="I1735" s="0" t="n">
        <v>6.3</v>
      </c>
      <c r="J1735" s="16" t="s">
        <v>239</v>
      </c>
      <c r="K1735" s="0" t="str">
        <f aca="false">IFERROR(IF(VLOOKUP($C1735,薬効分類マスタ!$A$2:$E$180,5,FALSE())=0,"",VLOOKUP($C1735,薬効分類マスタ!$A$2:$E$180,5,FALSE())),"")</f>
        <v/>
      </c>
      <c r="L1735" s="17"/>
      <c r="M1735" s="0" t="str">
        <f aca="false">IF($K1735="","",IF($L1735&lt;&gt;"",$L1735,VLOOKUP($C1735,薬効分類マスタ!$A$2:$F$180,6,FALSE())))</f>
        <v/>
      </c>
      <c r="N1735" s="0" t="str">
        <f aca="false">ASC(G1735)</f>
        <v>ﾄﾗｾﾐﾄﾞ錠8mg｢KO｣</v>
      </c>
      <c r="O1735" s="0" t="str">
        <f aca="false">ASC(E1735)</f>
        <v>ﾄﾗｾﾐﾄﾞ</v>
      </c>
      <c r="P1735" s="16" t="n">
        <f aca="false">N(P1734)+IF($C1735=検索!$B$49,1,0)</f>
        <v>0</v>
      </c>
    </row>
    <row r="1736" customFormat="false" ht="15" hidden="false" customHeight="false" outlineLevel="0" collapsed="false">
      <c r="A1736" s="16" t="s">
        <v>221</v>
      </c>
      <c r="B1736" s="0" t="s">
        <v>4177</v>
      </c>
      <c r="C1736" s="0" t="n">
        <v>213</v>
      </c>
      <c r="D1736" s="0" t="str">
        <f aca="false">IFERROR(VLOOKUP($C1736,薬効分類マスタ!$A$2:$B$180,2,FALSE()),"未登録")</f>
        <v>利尿剤</v>
      </c>
      <c r="E1736" s="16" t="s">
        <v>4169</v>
      </c>
      <c r="F1736" s="16" t="s">
        <v>935</v>
      </c>
      <c r="G1736" s="16" t="s">
        <v>4178</v>
      </c>
      <c r="H1736" s="16" t="s">
        <v>3900</v>
      </c>
      <c r="I1736" s="0" t="n">
        <v>6.3</v>
      </c>
      <c r="J1736" s="16" t="s">
        <v>239</v>
      </c>
      <c r="K1736" s="0" t="str">
        <f aca="false">IFERROR(IF(VLOOKUP($C1736,薬効分類マスタ!$A$2:$E$180,5,FALSE())=0,"",VLOOKUP($C1736,薬効分類マスタ!$A$2:$E$180,5,FALSE())),"")</f>
        <v/>
      </c>
      <c r="L1736" s="17"/>
      <c r="M1736" s="0" t="str">
        <f aca="false">IF($K1736="","",IF($L1736&lt;&gt;"",$L1736,VLOOKUP($C1736,薬効分類マスタ!$A$2:$F$180,6,FALSE())))</f>
        <v/>
      </c>
      <c r="N1736" s="0" t="str">
        <f aca="false">ASC(G1736)</f>
        <v>ﾄﾗｾﾐﾄﾞOD錠4mg｢TE｣</v>
      </c>
      <c r="O1736" s="0" t="str">
        <f aca="false">ASC(E1736)</f>
        <v>ﾄﾗｾﾐﾄﾞ</v>
      </c>
      <c r="P1736" s="16" t="n">
        <f aca="false">N(P1735)+IF($C1736=検索!$B$49,1,0)</f>
        <v>0</v>
      </c>
    </row>
    <row r="1737" customFormat="false" ht="15" hidden="false" customHeight="false" outlineLevel="0" collapsed="false">
      <c r="A1737" s="16" t="s">
        <v>221</v>
      </c>
      <c r="B1737" s="0" t="s">
        <v>4179</v>
      </c>
      <c r="C1737" s="0" t="n">
        <v>213</v>
      </c>
      <c r="D1737" s="0" t="str">
        <f aca="false">IFERROR(VLOOKUP($C1737,薬効分類マスタ!$A$2:$B$180,2,FALSE()),"未登録")</f>
        <v>利尿剤</v>
      </c>
      <c r="E1737" s="16" t="s">
        <v>4169</v>
      </c>
      <c r="F1737" s="16" t="s">
        <v>1543</v>
      </c>
      <c r="G1737" s="16" t="s">
        <v>4180</v>
      </c>
      <c r="H1737" s="16" t="s">
        <v>3900</v>
      </c>
      <c r="I1737" s="0" t="n">
        <v>6.3</v>
      </c>
      <c r="J1737" s="16" t="s">
        <v>239</v>
      </c>
      <c r="K1737" s="0" t="str">
        <f aca="false">IFERROR(IF(VLOOKUP($C1737,薬効分類マスタ!$A$2:$E$180,5,FALSE())=0,"",VLOOKUP($C1737,薬効分類マスタ!$A$2:$E$180,5,FALSE())),"")</f>
        <v/>
      </c>
      <c r="L1737" s="17"/>
      <c r="M1737" s="0" t="str">
        <f aca="false">IF($K1737="","",IF($L1737&lt;&gt;"",$L1737,VLOOKUP($C1737,薬効分類マスタ!$A$2:$F$180,6,FALSE())))</f>
        <v/>
      </c>
      <c r="N1737" s="0" t="str">
        <f aca="false">ASC(G1737)</f>
        <v>ﾄﾗｾﾐﾄﾞOD錠8mg｢TE｣</v>
      </c>
      <c r="O1737" s="0" t="str">
        <f aca="false">ASC(E1737)</f>
        <v>ﾄﾗｾﾐﾄﾞ</v>
      </c>
      <c r="P1737" s="16" t="n">
        <f aca="false">N(P1736)+IF($C1737=検索!$B$49,1,0)</f>
        <v>0</v>
      </c>
    </row>
    <row r="1738" customFormat="false" ht="15" hidden="false" customHeight="false" outlineLevel="0" collapsed="false">
      <c r="A1738" s="16" t="s">
        <v>221</v>
      </c>
      <c r="B1738" s="0" t="s">
        <v>4181</v>
      </c>
      <c r="C1738" s="0" t="n">
        <v>213</v>
      </c>
      <c r="D1738" s="0" t="str">
        <f aca="false">IFERROR(VLOOKUP($C1738,薬効分類マスタ!$A$2:$B$180,2,FALSE()),"未登録")</f>
        <v>利尿剤</v>
      </c>
      <c r="E1738" s="16" t="s">
        <v>4182</v>
      </c>
      <c r="F1738" s="16" t="s">
        <v>229</v>
      </c>
      <c r="G1738" s="16" t="s">
        <v>4183</v>
      </c>
      <c r="H1738" s="16" t="s">
        <v>2382</v>
      </c>
      <c r="I1738" s="0" t="n">
        <v>1152.8</v>
      </c>
      <c r="J1738" s="16" t="s">
        <v>232</v>
      </c>
      <c r="K1738" s="0" t="str">
        <f aca="false">IFERROR(IF(VLOOKUP($C1738,薬効分類マスタ!$A$2:$E$180,5,FALSE())=0,"",VLOOKUP($C1738,薬効分類マスタ!$A$2:$E$180,5,FALSE())),"")</f>
        <v/>
      </c>
      <c r="L1738" s="17"/>
      <c r="M1738" s="0" t="str">
        <f aca="false">IF($K1738="","",IF($L1738&lt;&gt;"",$L1738,VLOOKUP($C1738,薬効分類マスタ!$A$2:$F$180,6,FALSE())))</f>
        <v/>
      </c>
      <c r="N1738" s="0" t="str">
        <f aca="false">ASC(G1738)</f>
        <v>ｻﾑｽｶ顆粒1%</v>
      </c>
      <c r="O1738" s="0" t="str">
        <f aca="false">ASC(E1738)</f>
        <v>ﾄﾙﾊﾞﾌﾟﾀﾝ</v>
      </c>
      <c r="P1738" s="16" t="n">
        <f aca="false">N(P1737)+IF($C1738=検索!$B$49,1,0)</f>
        <v>0</v>
      </c>
    </row>
    <row r="1739" customFormat="false" ht="15" hidden="false" customHeight="false" outlineLevel="0" collapsed="false">
      <c r="A1739" s="16" t="s">
        <v>221</v>
      </c>
      <c r="B1739" s="0" t="s">
        <v>4184</v>
      </c>
      <c r="C1739" s="0" t="n">
        <v>213</v>
      </c>
      <c r="D1739" s="0" t="str">
        <f aca="false">IFERROR(VLOOKUP($C1739,薬効分類マスタ!$A$2:$B$180,2,FALSE()),"未登録")</f>
        <v>利尿剤</v>
      </c>
      <c r="E1739" s="16" t="s">
        <v>4182</v>
      </c>
      <c r="F1739" s="16" t="s">
        <v>229</v>
      </c>
      <c r="G1739" s="16" t="s">
        <v>4185</v>
      </c>
      <c r="H1739" s="16" t="s">
        <v>533</v>
      </c>
      <c r="I1739" s="0" t="n">
        <v>532.9</v>
      </c>
      <c r="J1739" s="16" t="s">
        <v>239</v>
      </c>
      <c r="K1739" s="0" t="str">
        <f aca="false">IFERROR(IF(VLOOKUP($C1739,薬効分類マスタ!$A$2:$E$180,5,FALSE())=0,"",VLOOKUP($C1739,薬効分類マスタ!$A$2:$E$180,5,FALSE())),"")</f>
        <v/>
      </c>
      <c r="L1739" s="17"/>
      <c r="M1739" s="0" t="str">
        <f aca="false">IF($K1739="","",IF($L1739&lt;&gt;"",$L1739,VLOOKUP($C1739,薬効分類マスタ!$A$2:$F$180,6,FALSE())))</f>
        <v/>
      </c>
      <c r="N1739" s="0" t="str">
        <f aca="false">ASC(G1739)</f>
        <v>ﾄﾙﾊﾞﾌﾟﾀﾝ顆粒1%｢ﾄｰﾜ｣</v>
      </c>
      <c r="O1739" s="0" t="str">
        <f aca="false">ASC(E1739)</f>
        <v>ﾄﾙﾊﾞﾌﾟﾀﾝ</v>
      </c>
      <c r="P1739" s="16" t="n">
        <f aca="false">N(P1738)+IF($C1739=検索!$B$49,1,0)</f>
        <v>0</v>
      </c>
    </row>
    <row r="1740" customFormat="false" ht="15" hidden="false" customHeight="false" outlineLevel="0" collapsed="false">
      <c r="A1740" s="16" t="s">
        <v>221</v>
      </c>
      <c r="B1740" s="0" t="s">
        <v>4186</v>
      </c>
      <c r="C1740" s="0" t="n">
        <v>213</v>
      </c>
      <c r="D1740" s="0" t="str">
        <f aca="false">IFERROR(VLOOKUP($C1740,薬効分類マスタ!$A$2:$B$180,2,FALSE()),"未登録")</f>
        <v>利尿剤</v>
      </c>
      <c r="E1740" s="16" t="s">
        <v>4182</v>
      </c>
      <c r="F1740" s="16" t="s">
        <v>229</v>
      </c>
      <c r="G1740" s="16" t="s">
        <v>4187</v>
      </c>
      <c r="H1740" s="16" t="s">
        <v>385</v>
      </c>
      <c r="I1740" s="0" t="n">
        <v>439.2</v>
      </c>
      <c r="J1740" s="16" t="s">
        <v>239</v>
      </c>
      <c r="K1740" s="0" t="str">
        <f aca="false">IFERROR(IF(VLOOKUP($C1740,薬効分類マスタ!$A$2:$E$180,5,FALSE())=0,"",VLOOKUP($C1740,薬効分類マスタ!$A$2:$E$180,5,FALSE())),"")</f>
        <v/>
      </c>
      <c r="L1740" s="17"/>
      <c r="M1740" s="0" t="str">
        <f aca="false">IF($K1740="","",IF($L1740&lt;&gt;"",$L1740,VLOOKUP($C1740,薬効分類マスタ!$A$2:$F$180,6,FALSE())))</f>
        <v/>
      </c>
      <c r="N1740" s="0" t="str">
        <f aca="false">ASC(G1740)</f>
        <v>ﾄﾙﾊﾞﾌﾟﾀﾝ顆粒1%｢ｻﾜｲ｣</v>
      </c>
      <c r="O1740" s="0" t="str">
        <f aca="false">ASC(E1740)</f>
        <v>ﾄﾙﾊﾞﾌﾟﾀﾝ</v>
      </c>
      <c r="P1740" s="16" t="n">
        <f aca="false">N(P1739)+IF($C1740=検索!$B$49,1,0)</f>
        <v>0</v>
      </c>
    </row>
    <row r="1741" customFormat="false" ht="15" hidden="false" customHeight="false" outlineLevel="0" collapsed="false">
      <c r="A1741" s="16" t="s">
        <v>221</v>
      </c>
      <c r="B1741" s="0" t="s">
        <v>4188</v>
      </c>
      <c r="C1741" s="0" t="n">
        <v>213</v>
      </c>
      <c r="D1741" s="0" t="str">
        <f aca="false">IFERROR(VLOOKUP($C1741,薬効分類マスタ!$A$2:$B$180,2,FALSE()),"未登録")</f>
        <v>利尿剤</v>
      </c>
      <c r="E1741" s="16" t="s">
        <v>4182</v>
      </c>
      <c r="F1741" s="16" t="s">
        <v>490</v>
      </c>
      <c r="G1741" s="16" t="s">
        <v>4189</v>
      </c>
      <c r="H1741" s="16" t="s">
        <v>2382</v>
      </c>
      <c r="I1741" s="0" t="n">
        <v>715.5</v>
      </c>
      <c r="J1741" s="16" t="s">
        <v>232</v>
      </c>
      <c r="K1741" s="0" t="str">
        <f aca="false">IFERROR(IF(VLOOKUP($C1741,薬効分類マスタ!$A$2:$E$180,5,FALSE())=0,"",VLOOKUP($C1741,薬効分類マスタ!$A$2:$E$180,5,FALSE())),"")</f>
        <v/>
      </c>
      <c r="L1741" s="17"/>
      <c r="M1741" s="0" t="str">
        <f aca="false">IF($K1741="","",IF($L1741&lt;&gt;"",$L1741,VLOOKUP($C1741,薬効分類マスタ!$A$2:$F$180,6,FALSE())))</f>
        <v/>
      </c>
      <c r="N1741" s="0" t="str">
        <f aca="false">ASC(G1741)</f>
        <v>ｻﾑｽｶOD錠7.5mg</v>
      </c>
      <c r="O1741" s="0" t="str">
        <f aca="false">ASC(E1741)</f>
        <v>ﾄﾙﾊﾞﾌﾟﾀﾝ</v>
      </c>
      <c r="P1741" s="16" t="n">
        <f aca="false">N(P1740)+IF($C1741=検索!$B$49,1,0)</f>
        <v>0</v>
      </c>
    </row>
    <row r="1742" customFormat="false" ht="15" hidden="false" customHeight="false" outlineLevel="0" collapsed="false">
      <c r="A1742" s="16" t="s">
        <v>221</v>
      </c>
      <c r="B1742" s="0" t="s">
        <v>4190</v>
      </c>
      <c r="C1742" s="0" t="n">
        <v>213</v>
      </c>
      <c r="D1742" s="0" t="str">
        <f aca="false">IFERROR(VLOOKUP($C1742,薬効分類マスタ!$A$2:$B$180,2,FALSE()),"未登録")</f>
        <v>利尿剤</v>
      </c>
      <c r="E1742" s="16" t="s">
        <v>4182</v>
      </c>
      <c r="F1742" s="16" t="s">
        <v>490</v>
      </c>
      <c r="G1742" s="16" t="s">
        <v>4191</v>
      </c>
      <c r="H1742" s="16" t="s">
        <v>1464</v>
      </c>
      <c r="I1742" s="0" t="n">
        <v>269.6</v>
      </c>
      <c r="J1742" s="16" t="s">
        <v>239</v>
      </c>
      <c r="K1742" s="0" t="str">
        <f aca="false">IFERROR(IF(VLOOKUP($C1742,薬効分類マスタ!$A$2:$E$180,5,FALSE())=0,"",VLOOKUP($C1742,薬効分類マスタ!$A$2:$E$180,5,FALSE())),"")</f>
        <v/>
      </c>
      <c r="L1742" s="17"/>
      <c r="M1742" s="0" t="str">
        <f aca="false">IF($K1742="","",IF($L1742&lt;&gt;"",$L1742,VLOOKUP($C1742,薬効分類マスタ!$A$2:$F$180,6,FALSE())))</f>
        <v/>
      </c>
      <c r="N1742" s="0" t="str">
        <f aca="false">ASC(G1742)</f>
        <v>ﾄﾙﾊﾞﾌﾟﾀﾝOD錠7.5mg｢DSEP｣</v>
      </c>
      <c r="O1742" s="0" t="str">
        <f aca="false">ASC(E1742)</f>
        <v>ﾄﾙﾊﾞﾌﾟﾀﾝ</v>
      </c>
      <c r="P1742" s="16" t="n">
        <f aca="false">N(P1741)+IF($C1742=検索!$B$49,1,0)</f>
        <v>0</v>
      </c>
    </row>
    <row r="1743" customFormat="false" ht="15" hidden="false" customHeight="false" outlineLevel="0" collapsed="false">
      <c r="A1743" s="16" t="s">
        <v>221</v>
      </c>
      <c r="B1743" s="0" t="s">
        <v>4192</v>
      </c>
      <c r="C1743" s="0" t="n">
        <v>213</v>
      </c>
      <c r="D1743" s="0" t="str">
        <f aca="false">IFERROR(VLOOKUP($C1743,薬効分類マスタ!$A$2:$B$180,2,FALSE()),"未登録")</f>
        <v>利尿剤</v>
      </c>
      <c r="E1743" s="16" t="s">
        <v>4182</v>
      </c>
      <c r="F1743" s="16" t="s">
        <v>490</v>
      </c>
      <c r="G1743" s="16" t="s">
        <v>4193</v>
      </c>
      <c r="H1743" s="16" t="s">
        <v>3900</v>
      </c>
      <c r="I1743" s="0" t="n">
        <v>269.6</v>
      </c>
      <c r="J1743" s="16" t="s">
        <v>239</v>
      </c>
      <c r="K1743" s="0" t="str">
        <f aca="false">IFERROR(IF(VLOOKUP($C1743,薬効分類マスタ!$A$2:$E$180,5,FALSE())=0,"",VLOOKUP($C1743,薬効分類マスタ!$A$2:$E$180,5,FALSE())),"")</f>
        <v/>
      </c>
      <c r="L1743" s="17"/>
      <c r="M1743" s="0" t="str">
        <f aca="false">IF($K1743="","",IF($L1743&lt;&gt;"",$L1743,VLOOKUP($C1743,薬効分類マスタ!$A$2:$F$180,6,FALSE())))</f>
        <v/>
      </c>
      <c r="N1743" s="0" t="str">
        <f aca="false">ASC(G1743)</f>
        <v>ﾄﾙﾊﾞﾌﾟﾀﾝOD錠7.5mg｢TE｣</v>
      </c>
      <c r="O1743" s="0" t="str">
        <f aca="false">ASC(E1743)</f>
        <v>ﾄﾙﾊﾞﾌﾟﾀﾝ</v>
      </c>
      <c r="P1743" s="16" t="n">
        <f aca="false">N(P1742)+IF($C1743=検索!$B$49,1,0)</f>
        <v>0</v>
      </c>
    </row>
    <row r="1744" customFormat="false" ht="15" hidden="false" customHeight="false" outlineLevel="0" collapsed="false">
      <c r="A1744" s="16" t="s">
        <v>221</v>
      </c>
      <c r="B1744" s="0" t="s">
        <v>4194</v>
      </c>
      <c r="C1744" s="0" t="n">
        <v>213</v>
      </c>
      <c r="D1744" s="0" t="str">
        <f aca="false">IFERROR(VLOOKUP($C1744,薬効分類マスタ!$A$2:$B$180,2,FALSE()),"未登録")</f>
        <v>利尿剤</v>
      </c>
      <c r="E1744" s="16" t="s">
        <v>4182</v>
      </c>
      <c r="F1744" s="16" t="s">
        <v>490</v>
      </c>
      <c r="G1744" s="16" t="s">
        <v>4195</v>
      </c>
      <c r="H1744" s="16" t="s">
        <v>4196</v>
      </c>
      <c r="I1744" s="0" t="n">
        <v>269.6</v>
      </c>
      <c r="J1744" s="16" t="s">
        <v>239</v>
      </c>
      <c r="K1744" s="0" t="str">
        <f aca="false">IFERROR(IF(VLOOKUP($C1744,薬効分類マスタ!$A$2:$E$180,5,FALSE())=0,"",VLOOKUP($C1744,薬効分類マスタ!$A$2:$E$180,5,FALSE())),"")</f>
        <v/>
      </c>
      <c r="L1744" s="17"/>
      <c r="M1744" s="0" t="str">
        <f aca="false">IF($K1744="","",IF($L1744&lt;&gt;"",$L1744,VLOOKUP($C1744,薬効分類マスタ!$A$2:$F$180,6,FALSE())))</f>
        <v/>
      </c>
      <c r="N1744" s="0" t="str">
        <f aca="false">ASC(G1744)</f>
        <v>ﾄﾙﾊﾞﾌﾟﾀﾝOD錠7.5mg｢ｵｰﾂｶ｣</v>
      </c>
      <c r="O1744" s="0" t="str">
        <f aca="false">ASC(E1744)</f>
        <v>ﾄﾙﾊﾞﾌﾟﾀﾝ</v>
      </c>
      <c r="P1744" s="16" t="n">
        <f aca="false">N(P1743)+IF($C1744=検索!$B$49,1,0)</f>
        <v>0</v>
      </c>
    </row>
    <row r="1745" customFormat="false" ht="15" hidden="false" customHeight="false" outlineLevel="0" collapsed="false">
      <c r="A1745" s="16" t="s">
        <v>221</v>
      </c>
      <c r="B1745" s="0" t="s">
        <v>4197</v>
      </c>
      <c r="C1745" s="0" t="n">
        <v>213</v>
      </c>
      <c r="D1745" s="0" t="str">
        <f aca="false">IFERROR(VLOOKUP($C1745,薬効分類マスタ!$A$2:$B$180,2,FALSE()),"未登録")</f>
        <v>利尿剤</v>
      </c>
      <c r="E1745" s="16" t="s">
        <v>4182</v>
      </c>
      <c r="F1745" s="16" t="s">
        <v>490</v>
      </c>
      <c r="G1745" s="16" t="s">
        <v>4198</v>
      </c>
      <c r="H1745" s="16" t="s">
        <v>1165</v>
      </c>
      <c r="I1745" s="0" t="n">
        <v>269.6</v>
      </c>
      <c r="J1745" s="16" t="s">
        <v>239</v>
      </c>
      <c r="K1745" s="0" t="str">
        <f aca="false">IFERROR(IF(VLOOKUP($C1745,薬効分類マスタ!$A$2:$E$180,5,FALSE())=0,"",VLOOKUP($C1745,薬効分類マスタ!$A$2:$E$180,5,FALSE())),"")</f>
        <v/>
      </c>
      <c r="L1745" s="17"/>
      <c r="M1745" s="0" t="str">
        <f aca="false">IF($K1745="","",IF($L1745&lt;&gt;"",$L1745,VLOOKUP($C1745,薬効分類マスタ!$A$2:$F$180,6,FALSE())))</f>
        <v/>
      </c>
      <c r="N1745" s="0" t="str">
        <f aca="false">ASC(G1745)</f>
        <v>ﾄﾙﾊﾞﾌﾟﾀﾝOD錠7.5mg｢ﾆﾌﾟﾛ｣</v>
      </c>
      <c r="O1745" s="0" t="str">
        <f aca="false">ASC(E1745)</f>
        <v>ﾄﾙﾊﾞﾌﾟﾀﾝ</v>
      </c>
      <c r="P1745" s="16" t="n">
        <f aca="false">N(P1744)+IF($C1745=検索!$B$49,1,0)</f>
        <v>0</v>
      </c>
    </row>
    <row r="1746" customFormat="false" ht="15" hidden="false" customHeight="false" outlineLevel="0" collapsed="false">
      <c r="A1746" s="16" t="s">
        <v>221</v>
      </c>
      <c r="B1746" s="0" t="s">
        <v>4199</v>
      </c>
      <c r="C1746" s="0" t="n">
        <v>213</v>
      </c>
      <c r="D1746" s="0" t="str">
        <f aca="false">IFERROR(VLOOKUP($C1746,薬効分類マスタ!$A$2:$B$180,2,FALSE()),"未登録")</f>
        <v>利尿剤</v>
      </c>
      <c r="E1746" s="16" t="s">
        <v>4182</v>
      </c>
      <c r="F1746" s="16" t="s">
        <v>490</v>
      </c>
      <c r="G1746" s="16" t="s">
        <v>4200</v>
      </c>
      <c r="H1746" s="16" t="s">
        <v>385</v>
      </c>
      <c r="I1746" s="0" t="n">
        <v>269.6</v>
      </c>
      <c r="J1746" s="16" t="s">
        <v>239</v>
      </c>
      <c r="K1746" s="0" t="str">
        <f aca="false">IFERROR(IF(VLOOKUP($C1746,薬効分類マスタ!$A$2:$E$180,5,FALSE())=0,"",VLOOKUP($C1746,薬効分類マスタ!$A$2:$E$180,5,FALSE())),"")</f>
        <v/>
      </c>
      <c r="L1746" s="17"/>
      <c r="M1746" s="0" t="str">
        <f aca="false">IF($K1746="","",IF($L1746&lt;&gt;"",$L1746,VLOOKUP($C1746,薬効分類マスタ!$A$2:$F$180,6,FALSE())))</f>
        <v/>
      </c>
      <c r="N1746" s="0" t="str">
        <f aca="false">ASC(G1746)</f>
        <v>ﾄﾙﾊﾞﾌﾟﾀﾝOD錠7.5mg｢ｻﾜｲ｣</v>
      </c>
      <c r="O1746" s="0" t="str">
        <f aca="false">ASC(E1746)</f>
        <v>ﾄﾙﾊﾞﾌﾟﾀﾝ</v>
      </c>
      <c r="P1746" s="16" t="n">
        <f aca="false">N(P1745)+IF($C1746=検索!$B$49,1,0)</f>
        <v>0</v>
      </c>
    </row>
    <row r="1747" customFormat="false" ht="15" hidden="false" customHeight="false" outlineLevel="0" collapsed="false">
      <c r="A1747" s="16" t="s">
        <v>221</v>
      </c>
      <c r="B1747" s="0" t="s">
        <v>4201</v>
      </c>
      <c r="C1747" s="0" t="n">
        <v>213</v>
      </c>
      <c r="D1747" s="0" t="str">
        <f aca="false">IFERROR(VLOOKUP($C1747,薬効分類マスタ!$A$2:$B$180,2,FALSE()),"未登録")</f>
        <v>利尿剤</v>
      </c>
      <c r="E1747" s="16" t="s">
        <v>4182</v>
      </c>
      <c r="F1747" s="16" t="s">
        <v>490</v>
      </c>
      <c r="G1747" s="16" t="s">
        <v>4202</v>
      </c>
      <c r="H1747" s="16" t="s">
        <v>533</v>
      </c>
      <c r="I1747" s="0" t="n">
        <v>292</v>
      </c>
      <c r="J1747" s="16" t="s">
        <v>239</v>
      </c>
      <c r="K1747" s="0" t="str">
        <f aca="false">IFERROR(IF(VLOOKUP($C1747,薬効分類マスタ!$A$2:$E$180,5,FALSE())=0,"",VLOOKUP($C1747,薬効分類マスタ!$A$2:$E$180,5,FALSE())),"")</f>
        <v/>
      </c>
      <c r="L1747" s="17"/>
      <c r="M1747" s="0" t="str">
        <f aca="false">IF($K1747="","",IF($L1747&lt;&gt;"",$L1747,VLOOKUP($C1747,薬効分類マスタ!$A$2:$F$180,6,FALSE())))</f>
        <v/>
      </c>
      <c r="N1747" s="0" t="str">
        <f aca="false">ASC(G1747)</f>
        <v>ﾄﾙﾊﾞﾌﾟﾀﾝOD錠7.5mg｢ﾄｰﾜ｣</v>
      </c>
      <c r="O1747" s="0" t="str">
        <f aca="false">ASC(E1747)</f>
        <v>ﾄﾙﾊﾞﾌﾟﾀﾝ</v>
      </c>
      <c r="P1747" s="16" t="n">
        <f aca="false">N(P1746)+IF($C1747=検索!$B$49,1,0)</f>
        <v>0</v>
      </c>
    </row>
    <row r="1748" customFormat="false" ht="15" hidden="false" customHeight="false" outlineLevel="0" collapsed="false">
      <c r="A1748" s="16" t="s">
        <v>221</v>
      </c>
      <c r="B1748" s="0" t="s">
        <v>4203</v>
      </c>
      <c r="C1748" s="0" t="n">
        <v>213</v>
      </c>
      <c r="D1748" s="0" t="str">
        <f aca="false">IFERROR(VLOOKUP($C1748,薬効分類マスタ!$A$2:$B$180,2,FALSE()),"未登録")</f>
        <v>利尿剤</v>
      </c>
      <c r="E1748" s="16" t="s">
        <v>4182</v>
      </c>
      <c r="F1748" s="16" t="s">
        <v>439</v>
      </c>
      <c r="G1748" s="16" t="s">
        <v>4204</v>
      </c>
      <c r="H1748" s="16" t="s">
        <v>2382</v>
      </c>
      <c r="I1748" s="0" t="n">
        <v>1056.2</v>
      </c>
      <c r="J1748" s="16" t="s">
        <v>232</v>
      </c>
      <c r="K1748" s="0" t="str">
        <f aca="false">IFERROR(IF(VLOOKUP($C1748,薬効分類マスタ!$A$2:$E$180,5,FALSE())=0,"",VLOOKUP($C1748,薬効分類マスタ!$A$2:$E$180,5,FALSE())),"")</f>
        <v/>
      </c>
      <c r="L1748" s="17"/>
      <c r="M1748" s="0" t="str">
        <f aca="false">IF($K1748="","",IF($L1748&lt;&gt;"",$L1748,VLOOKUP($C1748,薬効分類マスタ!$A$2:$F$180,6,FALSE())))</f>
        <v/>
      </c>
      <c r="N1748" s="0" t="str">
        <f aca="false">ASC(G1748)</f>
        <v>ｻﾑｽｶOD錠15mg</v>
      </c>
      <c r="O1748" s="0" t="str">
        <f aca="false">ASC(E1748)</f>
        <v>ﾄﾙﾊﾞﾌﾟﾀﾝ</v>
      </c>
      <c r="P1748" s="16" t="n">
        <f aca="false">N(P1747)+IF($C1748=検索!$B$49,1,0)</f>
        <v>0</v>
      </c>
    </row>
    <row r="1749" customFormat="false" ht="15" hidden="false" customHeight="false" outlineLevel="0" collapsed="false">
      <c r="A1749" s="16" t="s">
        <v>221</v>
      </c>
      <c r="B1749" s="0" t="s">
        <v>4205</v>
      </c>
      <c r="C1749" s="0" t="n">
        <v>213</v>
      </c>
      <c r="D1749" s="0" t="str">
        <f aca="false">IFERROR(VLOOKUP($C1749,薬効分類マスタ!$A$2:$B$180,2,FALSE()),"未登録")</f>
        <v>利尿剤</v>
      </c>
      <c r="E1749" s="16" t="s">
        <v>4182</v>
      </c>
      <c r="F1749" s="16" t="s">
        <v>439</v>
      </c>
      <c r="G1749" s="16" t="s">
        <v>4206</v>
      </c>
      <c r="H1749" s="16" t="s">
        <v>1464</v>
      </c>
      <c r="I1749" s="0" t="n">
        <v>473.2</v>
      </c>
      <c r="J1749" s="16" t="s">
        <v>239</v>
      </c>
      <c r="K1749" s="0" t="str">
        <f aca="false">IFERROR(IF(VLOOKUP($C1749,薬効分類マスタ!$A$2:$E$180,5,FALSE())=0,"",VLOOKUP($C1749,薬効分類マスタ!$A$2:$E$180,5,FALSE())),"")</f>
        <v/>
      </c>
      <c r="L1749" s="17"/>
      <c r="M1749" s="0" t="str">
        <f aca="false">IF($K1749="","",IF($L1749&lt;&gt;"",$L1749,VLOOKUP($C1749,薬効分類マスタ!$A$2:$F$180,6,FALSE())))</f>
        <v/>
      </c>
      <c r="N1749" s="0" t="str">
        <f aca="false">ASC(G1749)</f>
        <v>ﾄﾙﾊﾞﾌﾟﾀﾝOD錠15mg｢DSEP｣</v>
      </c>
      <c r="O1749" s="0" t="str">
        <f aca="false">ASC(E1749)</f>
        <v>ﾄﾙﾊﾞﾌﾟﾀﾝ</v>
      </c>
      <c r="P1749" s="16" t="n">
        <f aca="false">N(P1748)+IF($C1749=検索!$B$49,1,0)</f>
        <v>0</v>
      </c>
    </row>
    <row r="1750" customFormat="false" ht="15" hidden="false" customHeight="false" outlineLevel="0" collapsed="false">
      <c r="A1750" s="16" t="s">
        <v>221</v>
      </c>
      <c r="B1750" s="0" t="s">
        <v>4207</v>
      </c>
      <c r="C1750" s="0" t="n">
        <v>213</v>
      </c>
      <c r="D1750" s="0" t="str">
        <f aca="false">IFERROR(VLOOKUP($C1750,薬効分類マスタ!$A$2:$B$180,2,FALSE()),"未登録")</f>
        <v>利尿剤</v>
      </c>
      <c r="E1750" s="16" t="s">
        <v>4182</v>
      </c>
      <c r="F1750" s="16" t="s">
        <v>439</v>
      </c>
      <c r="G1750" s="16" t="s">
        <v>4208</v>
      </c>
      <c r="H1750" s="16" t="s">
        <v>3900</v>
      </c>
      <c r="I1750" s="0" t="n">
        <v>473.2</v>
      </c>
      <c r="J1750" s="16" t="s">
        <v>239</v>
      </c>
      <c r="K1750" s="0" t="str">
        <f aca="false">IFERROR(IF(VLOOKUP($C1750,薬効分類マスタ!$A$2:$E$180,5,FALSE())=0,"",VLOOKUP($C1750,薬効分類マスタ!$A$2:$E$180,5,FALSE())),"")</f>
        <v/>
      </c>
      <c r="L1750" s="17"/>
      <c r="M1750" s="0" t="str">
        <f aca="false">IF($K1750="","",IF($L1750&lt;&gt;"",$L1750,VLOOKUP($C1750,薬効分類マスタ!$A$2:$F$180,6,FALSE())))</f>
        <v/>
      </c>
      <c r="N1750" s="0" t="str">
        <f aca="false">ASC(G1750)</f>
        <v>ﾄﾙﾊﾞﾌﾟﾀﾝOD錠15mg｢TE｣</v>
      </c>
      <c r="O1750" s="0" t="str">
        <f aca="false">ASC(E1750)</f>
        <v>ﾄﾙﾊﾞﾌﾟﾀﾝ</v>
      </c>
      <c r="P1750" s="16" t="n">
        <f aca="false">N(P1749)+IF($C1750=検索!$B$49,1,0)</f>
        <v>0</v>
      </c>
    </row>
    <row r="1751" customFormat="false" ht="15" hidden="false" customHeight="false" outlineLevel="0" collapsed="false">
      <c r="A1751" s="16" t="s">
        <v>221</v>
      </c>
      <c r="B1751" s="0" t="s">
        <v>4209</v>
      </c>
      <c r="C1751" s="0" t="n">
        <v>213</v>
      </c>
      <c r="D1751" s="0" t="str">
        <f aca="false">IFERROR(VLOOKUP($C1751,薬効分類マスタ!$A$2:$B$180,2,FALSE()),"未登録")</f>
        <v>利尿剤</v>
      </c>
      <c r="E1751" s="16" t="s">
        <v>4182</v>
      </c>
      <c r="F1751" s="16" t="s">
        <v>439</v>
      </c>
      <c r="G1751" s="16" t="s">
        <v>4210</v>
      </c>
      <c r="H1751" s="16" t="s">
        <v>4196</v>
      </c>
      <c r="I1751" s="0" t="n">
        <v>473.2</v>
      </c>
      <c r="J1751" s="16" t="s">
        <v>239</v>
      </c>
      <c r="K1751" s="0" t="str">
        <f aca="false">IFERROR(IF(VLOOKUP($C1751,薬効分類マスタ!$A$2:$E$180,5,FALSE())=0,"",VLOOKUP($C1751,薬効分類マスタ!$A$2:$E$180,5,FALSE())),"")</f>
        <v/>
      </c>
      <c r="L1751" s="17"/>
      <c r="M1751" s="0" t="str">
        <f aca="false">IF($K1751="","",IF($L1751&lt;&gt;"",$L1751,VLOOKUP($C1751,薬効分類マスタ!$A$2:$F$180,6,FALSE())))</f>
        <v/>
      </c>
      <c r="N1751" s="0" t="str">
        <f aca="false">ASC(G1751)</f>
        <v>ﾄﾙﾊﾞﾌﾟﾀﾝOD錠15mg｢ｵｰﾂｶ｣</v>
      </c>
      <c r="O1751" s="0" t="str">
        <f aca="false">ASC(E1751)</f>
        <v>ﾄﾙﾊﾞﾌﾟﾀﾝ</v>
      </c>
      <c r="P1751" s="16" t="n">
        <f aca="false">N(P1750)+IF($C1751=検索!$B$49,1,0)</f>
        <v>0</v>
      </c>
    </row>
    <row r="1752" customFormat="false" ht="15" hidden="false" customHeight="false" outlineLevel="0" collapsed="false">
      <c r="A1752" s="16" t="s">
        <v>221</v>
      </c>
      <c r="B1752" s="0" t="s">
        <v>4211</v>
      </c>
      <c r="C1752" s="0" t="n">
        <v>213</v>
      </c>
      <c r="D1752" s="0" t="str">
        <f aca="false">IFERROR(VLOOKUP($C1752,薬効分類マスタ!$A$2:$B$180,2,FALSE()),"未登録")</f>
        <v>利尿剤</v>
      </c>
      <c r="E1752" s="16" t="s">
        <v>4182</v>
      </c>
      <c r="F1752" s="16" t="s">
        <v>439</v>
      </c>
      <c r="G1752" s="16" t="s">
        <v>4212</v>
      </c>
      <c r="H1752" s="16" t="s">
        <v>385</v>
      </c>
      <c r="I1752" s="0" t="n">
        <v>473.2</v>
      </c>
      <c r="J1752" s="16" t="s">
        <v>239</v>
      </c>
      <c r="K1752" s="0" t="str">
        <f aca="false">IFERROR(IF(VLOOKUP($C1752,薬効分類マスタ!$A$2:$E$180,5,FALSE())=0,"",VLOOKUP($C1752,薬効分類マスタ!$A$2:$E$180,5,FALSE())),"")</f>
        <v/>
      </c>
      <c r="L1752" s="17"/>
      <c r="M1752" s="0" t="str">
        <f aca="false">IF($K1752="","",IF($L1752&lt;&gt;"",$L1752,VLOOKUP($C1752,薬効分類マスタ!$A$2:$F$180,6,FALSE())))</f>
        <v/>
      </c>
      <c r="N1752" s="0" t="str">
        <f aca="false">ASC(G1752)</f>
        <v>ﾄﾙﾊﾞﾌﾟﾀﾝOD錠15mg｢ｻﾜｲ｣</v>
      </c>
      <c r="O1752" s="0" t="str">
        <f aca="false">ASC(E1752)</f>
        <v>ﾄﾙﾊﾞﾌﾟﾀﾝ</v>
      </c>
      <c r="P1752" s="16" t="n">
        <f aca="false">N(P1751)+IF($C1752=検索!$B$49,1,0)</f>
        <v>0</v>
      </c>
    </row>
    <row r="1753" customFormat="false" ht="15" hidden="false" customHeight="false" outlineLevel="0" collapsed="false">
      <c r="A1753" s="16" t="s">
        <v>221</v>
      </c>
      <c r="B1753" s="0" t="s">
        <v>4213</v>
      </c>
      <c r="C1753" s="0" t="n">
        <v>213</v>
      </c>
      <c r="D1753" s="0" t="str">
        <f aca="false">IFERROR(VLOOKUP($C1753,薬効分類マスタ!$A$2:$B$180,2,FALSE()),"未登録")</f>
        <v>利尿剤</v>
      </c>
      <c r="E1753" s="16" t="s">
        <v>4182</v>
      </c>
      <c r="F1753" s="16" t="s">
        <v>439</v>
      </c>
      <c r="G1753" s="16" t="s">
        <v>4214</v>
      </c>
      <c r="H1753" s="16" t="s">
        <v>533</v>
      </c>
      <c r="I1753" s="0" t="n">
        <v>510.3</v>
      </c>
      <c r="J1753" s="16" t="s">
        <v>239</v>
      </c>
      <c r="K1753" s="0" t="str">
        <f aca="false">IFERROR(IF(VLOOKUP($C1753,薬効分類マスタ!$A$2:$E$180,5,FALSE())=0,"",VLOOKUP($C1753,薬効分類マスタ!$A$2:$E$180,5,FALSE())),"")</f>
        <v/>
      </c>
      <c r="L1753" s="17"/>
      <c r="M1753" s="0" t="str">
        <f aca="false">IF($K1753="","",IF($L1753&lt;&gt;"",$L1753,VLOOKUP($C1753,薬効分類マスタ!$A$2:$F$180,6,FALSE())))</f>
        <v/>
      </c>
      <c r="N1753" s="0" t="str">
        <f aca="false">ASC(G1753)</f>
        <v>ﾄﾙﾊﾞﾌﾟﾀﾝOD錠15mg｢ﾄｰﾜ｣</v>
      </c>
      <c r="O1753" s="0" t="str">
        <f aca="false">ASC(E1753)</f>
        <v>ﾄﾙﾊﾞﾌﾟﾀﾝ</v>
      </c>
      <c r="P1753" s="16" t="n">
        <f aca="false">N(P1752)+IF($C1753=検索!$B$49,1,0)</f>
        <v>0</v>
      </c>
    </row>
    <row r="1754" customFormat="false" ht="15" hidden="false" customHeight="false" outlineLevel="0" collapsed="false">
      <c r="A1754" s="16" t="s">
        <v>221</v>
      </c>
      <c r="B1754" s="0" t="s">
        <v>4215</v>
      </c>
      <c r="C1754" s="0" t="n">
        <v>213</v>
      </c>
      <c r="D1754" s="0" t="str">
        <f aca="false">IFERROR(VLOOKUP($C1754,薬効分類マスタ!$A$2:$B$180,2,FALSE()),"未登録")</f>
        <v>利尿剤</v>
      </c>
      <c r="E1754" s="16" t="s">
        <v>4182</v>
      </c>
      <c r="F1754" s="16" t="s">
        <v>439</v>
      </c>
      <c r="G1754" s="16" t="s">
        <v>4216</v>
      </c>
      <c r="H1754" s="16" t="s">
        <v>1165</v>
      </c>
      <c r="I1754" s="0" t="n">
        <v>473.2</v>
      </c>
      <c r="J1754" s="16" t="s">
        <v>239</v>
      </c>
      <c r="K1754" s="0" t="str">
        <f aca="false">IFERROR(IF(VLOOKUP($C1754,薬効分類マスタ!$A$2:$E$180,5,FALSE())=0,"",VLOOKUP($C1754,薬効分類マスタ!$A$2:$E$180,5,FALSE())),"")</f>
        <v/>
      </c>
      <c r="L1754" s="17"/>
      <c r="M1754" s="0" t="str">
        <f aca="false">IF($K1754="","",IF($L1754&lt;&gt;"",$L1754,VLOOKUP($C1754,薬効分類マスタ!$A$2:$F$180,6,FALSE())))</f>
        <v/>
      </c>
      <c r="N1754" s="0" t="str">
        <f aca="false">ASC(G1754)</f>
        <v>ﾄﾙﾊﾞﾌﾟﾀﾝOD錠15mg｢ﾆﾌﾟﾛ｣</v>
      </c>
      <c r="O1754" s="0" t="str">
        <f aca="false">ASC(E1754)</f>
        <v>ﾄﾙﾊﾞﾌﾟﾀﾝ</v>
      </c>
      <c r="P1754" s="16" t="n">
        <f aca="false">N(P1753)+IF($C1754=検索!$B$49,1,0)</f>
        <v>0</v>
      </c>
    </row>
    <row r="1755" customFormat="false" ht="15" hidden="false" customHeight="false" outlineLevel="0" collapsed="false">
      <c r="A1755" s="16" t="s">
        <v>221</v>
      </c>
      <c r="B1755" s="0" t="s">
        <v>4217</v>
      </c>
      <c r="C1755" s="0" t="n">
        <v>213</v>
      </c>
      <c r="D1755" s="0" t="str">
        <f aca="false">IFERROR(VLOOKUP($C1755,薬効分類マスタ!$A$2:$B$180,2,FALSE()),"未登録")</f>
        <v>利尿剤</v>
      </c>
      <c r="E1755" s="16" t="s">
        <v>4182</v>
      </c>
      <c r="F1755" s="16" t="s">
        <v>4218</v>
      </c>
      <c r="G1755" s="16" t="s">
        <v>4219</v>
      </c>
      <c r="H1755" s="16" t="s">
        <v>3900</v>
      </c>
      <c r="I1755" s="0" t="n">
        <v>145.1</v>
      </c>
      <c r="J1755" s="16" t="s">
        <v>239</v>
      </c>
      <c r="K1755" s="0" t="str">
        <f aca="false">IFERROR(IF(VLOOKUP($C1755,薬効分類マスタ!$A$2:$E$180,5,FALSE())=0,"",VLOOKUP($C1755,薬効分類マスタ!$A$2:$E$180,5,FALSE())),"")</f>
        <v/>
      </c>
      <c r="L1755" s="17"/>
      <c r="M1755" s="0" t="str">
        <f aca="false">IF($K1755="","",IF($L1755&lt;&gt;"",$L1755,VLOOKUP($C1755,薬効分類マスタ!$A$2:$F$180,6,FALSE())))</f>
        <v/>
      </c>
      <c r="N1755" s="0" t="str">
        <f aca="false">ASC(G1755)</f>
        <v>ﾄﾙﾊﾞﾌﾟﾀﾝOD錠3.75mg｢TE｣</v>
      </c>
      <c r="O1755" s="0" t="str">
        <f aca="false">ASC(E1755)</f>
        <v>ﾄﾙﾊﾞﾌﾟﾀﾝ</v>
      </c>
      <c r="P1755" s="16" t="n">
        <f aca="false">N(P1754)+IF($C1755=検索!$B$49,1,0)</f>
        <v>0</v>
      </c>
    </row>
    <row r="1756" customFormat="false" ht="15" hidden="false" customHeight="false" outlineLevel="0" collapsed="false">
      <c r="A1756" s="16" t="s">
        <v>221</v>
      </c>
      <c r="B1756" s="0" t="s">
        <v>4220</v>
      </c>
      <c r="C1756" s="0" t="n">
        <v>213</v>
      </c>
      <c r="D1756" s="0" t="str">
        <f aca="false">IFERROR(VLOOKUP($C1756,薬効分類マスタ!$A$2:$B$180,2,FALSE()),"未登録")</f>
        <v>利尿剤</v>
      </c>
      <c r="E1756" s="16" t="s">
        <v>4182</v>
      </c>
      <c r="F1756" s="16" t="s">
        <v>4218</v>
      </c>
      <c r="G1756" s="16" t="s">
        <v>4221</v>
      </c>
      <c r="H1756" s="16" t="s">
        <v>1165</v>
      </c>
      <c r="I1756" s="0" t="n">
        <v>145.1</v>
      </c>
      <c r="J1756" s="16" t="s">
        <v>239</v>
      </c>
      <c r="K1756" s="0" t="str">
        <f aca="false">IFERROR(IF(VLOOKUP($C1756,薬効分類マスタ!$A$2:$E$180,5,FALSE())=0,"",VLOOKUP($C1756,薬効分類マスタ!$A$2:$E$180,5,FALSE())),"")</f>
        <v/>
      </c>
      <c r="L1756" s="17"/>
      <c r="M1756" s="0" t="str">
        <f aca="false">IF($K1756="","",IF($L1756&lt;&gt;"",$L1756,VLOOKUP($C1756,薬効分類マスタ!$A$2:$F$180,6,FALSE())))</f>
        <v/>
      </c>
      <c r="N1756" s="0" t="str">
        <f aca="false">ASC(G1756)</f>
        <v>ﾄﾙﾊﾞﾌﾟﾀﾝOD錠3.75mg｢ﾆﾌﾟﾛ｣</v>
      </c>
      <c r="O1756" s="0" t="str">
        <f aca="false">ASC(E1756)</f>
        <v>ﾄﾙﾊﾞﾌﾟﾀﾝ</v>
      </c>
      <c r="P1756" s="16" t="n">
        <f aca="false">N(P1755)+IF($C1756=検索!$B$49,1,0)</f>
        <v>0</v>
      </c>
    </row>
    <row r="1757" customFormat="false" ht="15" hidden="false" customHeight="false" outlineLevel="0" collapsed="false">
      <c r="A1757" s="16" t="s">
        <v>221</v>
      </c>
      <c r="B1757" s="0" t="s">
        <v>4222</v>
      </c>
      <c r="C1757" s="0" t="n">
        <v>214</v>
      </c>
      <c r="D1757" s="0" t="str">
        <f aca="false">IFERROR(VLOOKUP($C1757,薬効分類マスタ!$A$2:$B$180,2,FALSE()),"未登録")</f>
        <v>血圧降下剤</v>
      </c>
      <c r="E1757" s="16" t="s">
        <v>4223</v>
      </c>
      <c r="F1757" s="16" t="s">
        <v>307</v>
      </c>
      <c r="G1757" s="16" t="s">
        <v>4224</v>
      </c>
      <c r="I1757" s="0" t="n">
        <v>8.4</v>
      </c>
      <c r="K1757" s="0" t="str">
        <f aca="false">IFERROR(IF(VLOOKUP($C1757,薬効分類マスタ!$A$2:$E$180,5,FALSE())=0,"",VLOOKUP($C1757,薬効分類マスタ!$A$2:$E$180,5,FALSE())),"")</f>
        <v/>
      </c>
      <c r="L1757" s="17"/>
      <c r="M1757" s="0" t="str">
        <f aca="false">IF($K1757="","",IF($L1757&lt;&gt;"",$L1757,VLOOKUP($C1757,薬効分類マスタ!$A$2:$F$180,6,FALSE())))</f>
        <v/>
      </c>
      <c r="N1757" s="0" t="str">
        <f aca="false">ASC(G1757)</f>
        <v>ﾋﾄﾞﾗﾗｼﾞﾝ塩酸塩散</v>
      </c>
      <c r="O1757" s="0" t="str">
        <f aca="false">ASC(E1757)</f>
        <v>ﾋﾄﾞﾗﾗｼﾞﾝ塩酸塩</v>
      </c>
      <c r="P1757" s="16" t="n">
        <f aca="false">N(P1756)+IF($C1757=検索!$B$49,1,0)</f>
        <v>0</v>
      </c>
    </row>
    <row r="1758" customFormat="false" ht="15" hidden="false" customHeight="false" outlineLevel="0" collapsed="false">
      <c r="A1758" s="16" t="s">
        <v>221</v>
      </c>
      <c r="B1758" s="0" t="s">
        <v>4225</v>
      </c>
      <c r="C1758" s="0" t="n">
        <v>214</v>
      </c>
      <c r="D1758" s="0" t="str">
        <f aca="false">IFERROR(VLOOKUP($C1758,薬効分類マスタ!$A$2:$B$180,2,FALSE()),"未登録")</f>
        <v>血圧降下剤</v>
      </c>
      <c r="E1758" s="16" t="s">
        <v>4223</v>
      </c>
      <c r="F1758" s="16" t="s">
        <v>262</v>
      </c>
      <c r="G1758" s="16" t="s">
        <v>4226</v>
      </c>
      <c r="I1758" s="0" t="n">
        <v>10.8</v>
      </c>
      <c r="K1758" s="0" t="str">
        <f aca="false">IFERROR(IF(VLOOKUP($C1758,薬効分類マスタ!$A$2:$E$180,5,FALSE())=0,"",VLOOKUP($C1758,薬効分類マスタ!$A$2:$E$180,5,FALSE())),"")</f>
        <v/>
      </c>
      <c r="L1758" s="17"/>
      <c r="M1758" s="0" t="str">
        <f aca="false">IF($K1758="","",IF($L1758&lt;&gt;"",$L1758,VLOOKUP($C1758,薬効分類マスタ!$A$2:$F$180,6,FALSE())))</f>
        <v/>
      </c>
      <c r="N1758" s="0" t="str">
        <f aca="false">ASC(G1758)</f>
        <v>ﾋﾄﾞﾗﾗｼﾞﾝ塩酸塩錠</v>
      </c>
      <c r="O1758" s="0" t="str">
        <f aca="false">ASC(E1758)</f>
        <v>ﾋﾄﾞﾗﾗｼﾞﾝ塩酸塩</v>
      </c>
      <c r="P1758" s="16" t="n">
        <f aca="false">N(P1757)+IF($C1758=検索!$B$49,1,0)</f>
        <v>0</v>
      </c>
    </row>
    <row r="1759" customFormat="false" ht="15" hidden="false" customHeight="false" outlineLevel="0" collapsed="false">
      <c r="A1759" s="16" t="s">
        <v>221</v>
      </c>
      <c r="B1759" s="0" t="s">
        <v>4227</v>
      </c>
      <c r="C1759" s="0" t="n">
        <v>214</v>
      </c>
      <c r="D1759" s="0" t="str">
        <f aca="false">IFERROR(VLOOKUP($C1759,薬効分類マスタ!$A$2:$B$180,2,FALSE()),"未登録")</f>
        <v>血圧降下剤</v>
      </c>
      <c r="E1759" s="16" t="s">
        <v>4223</v>
      </c>
      <c r="F1759" s="16" t="s">
        <v>622</v>
      </c>
      <c r="G1759" s="16" t="s">
        <v>4226</v>
      </c>
      <c r="I1759" s="0" t="n">
        <v>10.8</v>
      </c>
      <c r="K1759" s="0" t="str">
        <f aca="false">IFERROR(IF(VLOOKUP($C1759,薬効分類マスタ!$A$2:$E$180,5,FALSE())=0,"",VLOOKUP($C1759,薬効分類マスタ!$A$2:$E$180,5,FALSE())),"")</f>
        <v/>
      </c>
      <c r="L1759" s="17"/>
      <c r="M1759" s="0" t="str">
        <f aca="false">IF($K1759="","",IF($L1759&lt;&gt;"",$L1759,VLOOKUP($C1759,薬効分類マスタ!$A$2:$F$180,6,FALSE())))</f>
        <v/>
      </c>
      <c r="N1759" s="0" t="str">
        <f aca="false">ASC(G1759)</f>
        <v>ﾋﾄﾞﾗﾗｼﾞﾝ塩酸塩錠</v>
      </c>
      <c r="O1759" s="0" t="str">
        <f aca="false">ASC(E1759)</f>
        <v>ﾋﾄﾞﾗﾗｼﾞﾝ塩酸塩</v>
      </c>
      <c r="P1759" s="16" t="n">
        <f aca="false">N(P1758)+IF($C1759=検索!$B$49,1,0)</f>
        <v>0</v>
      </c>
    </row>
    <row r="1760" customFormat="false" ht="15" hidden="false" customHeight="false" outlineLevel="0" collapsed="false">
      <c r="A1760" s="16" t="s">
        <v>221</v>
      </c>
      <c r="B1760" s="0" t="s">
        <v>4228</v>
      </c>
      <c r="C1760" s="0" t="n">
        <v>214</v>
      </c>
      <c r="D1760" s="0" t="str">
        <f aca="false">IFERROR(VLOOKUP($C1760,薬効分類マスタ!$A$2:$B$180,2,FALSE()),"未登録")</f>
        <v>血圧降下剤</v>
      </c>
      <c r="E1760" s="16" t="s">
        <v>4223</v>
      </c>
      <c r="F1760" s="16" t="s">
        <v>411</v>
      </c>
      <c r="G1760" s="16" t="s">
        <v>4226</v>
      </c>
      <c r="I1760" s="0" t="n">
        <v>9.8</v>
      </c>
      <c r="K1760" s="0" t="str">
        <f aca="false">IFERROR(IF(VLOOKUP($C1760,薬効分類マスタ!$A$2:$E$180,5,FALSE())=0,"",VLOOKUP($C1760,薬効分類マスタ!$A$2:$E$180,5,FALSE())),"")</f>
        <v/>
      </c>
      <c r="L1760" s="17"/>
      <c r="M1760" s="0" t="str">
        <f aca="false">IF($K1760="","",IF($L1760&lt;&gt;"",$L1760,VLOOKUP($C1760,薬効分類マスタ!$A$2:$F$180,6,FALSE())))</f>
        <v/>
      </c>
      <c r="N1760" s="0" t="str">
        <f aca="false">ASC(G1760)</f>
        <v>ﾋﾄﾞﾗﾗｼﾞﾝ塩酸塩錠</v>
      </c>
      <c r="O1760" s="0" t="str">
        <f aca="false">ASC(E1760)</f>
        <v>ﾋﾄﾞﾗﾗｼﾞﾝ塩酸塩</v>
      </c>
      <c r="P1760" s="16" t="n">
        <f aca="false">N(P1759)+IF($C1760=検索!$B$49,1,0)</f>
        <v>0</v>
      </c>
    </row>
    <row r="1761" customFormat="false" ht="15" hidden="false" customHeight="false" outlineLevel="0" collapsed="false">
      <c r="A1761" s="16" t="s">
        <v>221</v>
      </c>
      <c r="B1761" s="0" t="s">
        <v>4229</v>
      </c>
      <c r="C1761" s="0" t="n">
        <v>214</v>
      </c>
      <c r="D1761" s="0" t="str">
        <f aca="false">IFERROR(VLOOKUP($C1761,薬効分類マスタ!$A$2:$B$180,2,FALSE()),"未登録")</f>
        <v>血圧降下剤</v>
      </c>
      <c r="E1761" s="16" t="s">
        <v>4230</v>
      </c>
      <c r="F1761" s="16" t="s">
        <v>675</v>
      </c>
      <c r="G1761" s="16" t="s">
        <v>4231</v>
      </c>
      <c r="I1761" s="0" t="n">
        <v>7.5</v>
      </c>
      <c r="K1761" s="0" t="str">
        <f aca="false">IFERROR(IF(VLOOKUP($C1761,薬効分類マスタ!$A$2:$E$180,5,FALSE())=0,"",VLOOKUP($C1761,薬効分類マスタ!$A$2:$E$180,5,FALSE())),"")</f>
        <v/>
      </c>
      <c r="L1761" s="17"/>
      <c r="M1761" s="0" t="str">
        <f aca="false">IF($K1761="","",IF($L1761&lt;&gt;"",$L1761,VLOOKUP($C1761,薬効分類マスタ!$A$2:$F$180,6,FALSE())))</f>
        <v/>
      </c>
      <c r="N1761" s="0" t="str">
        <f aca="false">ASC(G1761)</f>
        <v>ﾚｾﾙﾋﾟﾝ散0.1%</v>
      </c>
      <c r="O1761" s="0" t="str">
        <f aca="false">ASC(E1761)</f>
        <v>ﾚｾﾙﾋﾟﾝ</v>
      </c>
      <c r="P1761" s="16" t="n">
        <f aca="false">N(P1760)+IF($C1761=検索!$B$49,1,0)</f>
        <v>0</v>
      </c>
    </row>
    <row r="1762" customFormat="false" ht="15" hidden="false" customHeight="false" outlineLevel="0" collapsed="false">
      <c r="A1762" s="16" t="s">
        <v>221</v>
      </c>
      <c r="B1762" s="0" t="s">
        <v>4232</v>
      </c>
      <c r="C1762" s="0" t="n">
        <v>214</v>
      </c>
      <c r="D1762" s="0" t="str">
        <f aca="false">IFERROR(VLOOKUP($C1762,薬効分類マスタ!$A$2:$B$180,2,FALSE()),"未登録")</f>
        <v>血圧降下剤</v>
      </c>
      <c r="E1762" s="16" t="s">
        <v>4230</v>
      </c>
      <c r="F1762" s="16" t="s">
        <v>274</v>
      </c>
      <c r="G1762" s="16" t="s">
        <v>4233</v>
      </c>
      <c r="I1762" s="0" t="n">
        <v>9.8</v>
      </c>
      <c r="K1762" s="0" t="str">
        <f aca="false">IFERROR(IF(VLOOKUP($C1762,薬効分類マスタ!$A$2:$E$180,5,FALSE())=0,"",VLOOKUP($C1762,薬効分類マスタ!$A$2:$E$180,5,FALSE())),"")</f>
        <v/>
      </c>
      <c r="L1762" s="17"/>
      <c r="M1762" s="0" t="str">
        <f aca="false">IF($K1762="","",IF($L1762&lt;&gt;"",$L1762,VLOOKUP($C1762,薬効分類マスタ!$A$2:$F$180,6,FALSE())))</f>
        <v/>
      </c>
      <c r="N1762" s="0" t="str">
        <f aca="false">ASC(G1762)</f>
        <v>ﾚｾﾙﾋﾟﾝ錠</v>
      </c>
      <c r="O1762" s="0" t="str">
        <f aca="false">ASC(E1762)</f>
        <v>ﾚｾﾙﾋﾟﾝ</v>
      </c>
      <c r="P1762" s="16" t="n">
        <f aca="false">N(P1761)+IF($C1762=検索!$B$49,1,0)</f>
        <v>0</v>
      </c>
    </row>
    <row r="1763" customFormat="false" ht="15" hidden="false" customHeight="false" outlineLevel="0" collapsed="false">
      <c r="A1763" s="16" t="s">
        <v>221</v>
      </c>
      <c r="B1763" s="0" t="s">
        <v>4234</v>
      </c>
      <c r="C1763" s="0" t="n">
        <v>214</v>
      </c>
      <c r="D1763" s="0" t="str">
        <f aca="false">IFERROR(VLOOKUP($C1763,薬効分類マスタ!$A$2:$B$180,2,FALSE()),"未登録")</f>
        <v>血圧降下剤</v>
      </c>
      <c r="E1763" s="16" t="s">
        <v>4235</v>
      </c>
      <c r="F1763" s="16" t="s">
        <v>3706</v>
      </c>
      <c r="G1763" s="16" t="s">
        <v>4236</v>
      </c>
      <c r="H1763" s="16" t="s">
        <v>309</v>
      </c>
      <c r="I1763" s="0" t="n">
        <v>14.3</v>
      </c>
      <c r="J1763" s="16" t="s">
        <v>232</v>
      </c>
      <c r="K1763" s="0" t="str">
        <f aca="false">IFERROR(IF(VLOOKUP($C1763,薬効分類マスタ!$A$2:$E$180,5,FALSE())=0,"",VLOOKUP($C1763,薬効分類マスタ!$A$2:$E$180,5,FALSE())),"")</f>
        <v/>
      </c>
      <c r="L1763" s="17"/>
      <c r="M1763" s="0" t="str">
        <f aca="false">IF($K1763="","",IF($L1763&lt;&gt;"",$L1763,VLOOKUP($C1763,薬効分類マスタ!$A$2:$F$180,6,FALSE())))</f>
        <v/>
      </c>
      <c r="N1763" s="0" t="str">
        <f aca="false">ASC(G1763)</f>
        <v>ｶﾌﾟﾄﾘﾙ細粒5%</v>
      </c>
      <c r="O1763" s="0" t="str">
        <f aca="false">ASC(E1763)</f>
        <v>ｶﾌﾟﾄﾌﾟﾘﾙ</v>
      </c>
      <c r="P1763" s="16" t="n">
        <f aca="false">N(P1762)+IF($C1763=検索!$B$49,1,0)</f>
        <v>0</v>
      </c>
    </row>
    <row r="1764" customFormat="false" ht="15" hidden="false" customHeight="false" outlineLevel="0" collapsed="false">
      <c r="A1764" s="16" t="s">
        <v>221</v>
      </c>
      <c r="B1764" s="0" t="s">
        <v>4237</v>
      </c>
      <c r="C1764" s="0" t="n">
        <v>214</v>
      </c>
      <c r="D1764" s="0" t="str">
        <f aca="false">IFERROR(VLOOKUP($C1764,薬効分類マスタ!$A$2:$B$180,2,FALSE()),"未登録")</f>
        <v>血圧降下剤</v>
      </c>
      <c r="E1764" s="16" t="s">
        <v>4235</v>
      </c>
      <c r="F1764" s="16" t="s">
        <v>1685</v>
      </c>
      <c r="G1764" s="16" t="s">
        <v>4238</v>
      </c>
      <c r="H1764" s="16" t="s">
        <v>309</v>
      </c>
      <c r="I1764" s="0" t="n">
        <v>7.3</v>
      </c>
      <c r="J1764" s="16" t="s">
        <v>232</v>
      </c>
      <c r="K1764" s="0" t="str">
        <f aca="false">IFERROR(IF(VLOOKUP($C1764,薬効分類マスタ!$A$2:$E$180,5,FALSE())=0,"",VLOOKUP($C1764,薬効分類マスタ!$A$2:$E$180,5,FALSE())),"")</f>
        <v/>
      </c>
      <c r="L1764" s="17"/>
      <c r="M1764" s="0" t="str">
        <f aca="false">IF($K1764="","",IF($L1764&lt;&gt;"",$L1764,VLOOKUP($C1764,薬効分類マスタ!$A$2:$F$180,6,FALSE())))</f>
        <v/>
      </c>
      <c r="N1764" s="0" t="str">
        <f aca="false">ASC(G1764)</f>
        <v>ｶﾌﾟﾄﾘﾙ錠12.5mg</v>
      </c>
      <c r="O1764" s="0" t="str">
        <f aca="false">ASC(E1764)</f>
        <v>ｶﾌﾟﾄﾌﾟﾘﾙ</v>
      </c>
      <c r="P1764" s="16" t="n">
        <f aca="false">N(P1763)+IF($C1764=検索!$B$49,1,0)</f>
        <v>0</v>
      </c>
    </row>
    <row r="1765" customFormat="false" ht="15" hidden="false" customHeight="false" outlineLevel="0" collapsed="false">
      <c r="A1765" s="16" t="s">
        <v>221</v>
      </c>
      <c r="B1765" s="0" t="s">
        <v>4239</v>
      </c>
      <c r="C1765" s="0" t="n">
        <v>214</v>
      </c>
      <c r="D1765" s="0" t="str">
        <f aca="false">IFERROR(VLOOKUP($C1765,薬効分類マスタ!$A$2:$B$180,2,FALSE()),"未登録")</f>
        <v>血圧降下剤</v>
      </c>
      <c r="E1765" s="16" t="s">
        <v>4235</v>
      </c>
      <c r="F1765" s="16" t="s">
        <v>622</v>
      </c>
      <c r="G1765" s="16" t="s">
        <v>4240</v>
      </c>
      <c r="H1765" s="16" t="s">
        <v>309</v>
      </c>
      <c r="I1765" s="0" t="n">
        <v>8.2</v>
      </c>
      <c r="J1765" s="16" t="s">
        <v>232</v>
      </c>
      <c r="K1765" s="0" t="str">
        <f aca="false">IFERROR(IF(VLOOKUP($C1765,薬効分類マスタ!$A$2:$E$180,5,FALSE())=0,"",VLOOKUP($C1765,薬効分類マスタ!$A$2:$E$180,5,FALSE())),"")</f>
        <v/>
      </c>
      <c r="L1765" s="17"/>
      <c r="M1765" s="0" t="str">
        <f aca="false">IF($K1765="","",IF($L1765&lt;&gt;"",$L1765,VLOOKUP($C1765,薬効分類マスタ!$A$2:$F$180,6,FALSE())))</f>
        <v/>
      </c>
      <c r="N1765" s="0" t="str">
        <f aca="false">ASC(G1765)</f>
        <v>ｶﾌﾟﾄﾘﾙ錠25mg</v>
      </c>
      <c r="O1765" s="0" t="str">
        <f aca="false">ASC(E1765)</f>
        <v>ｶﾌﾟﾄﾌﾟﾘﾙ</v>
      </c>
      <c r="P1765" s="16" t="n">
        <f aca="false">N(P1764)+IF($C1765=検索!$B$49,1,0)</f>
        <v>0</v>
      </c>
    </row>
    <row r="1766" customFormat="false" ht="15" hidden="false" customHeight="false" outlineLevel="0" collapsed="false">
      <c r="A1766" s="16" t="s">
        <v>221</v>
      </c>
      <c r="B1766" s="0" t="s">
        <v>4241</v>
      </c>
      <c r="C1766" s="0" t="n">
        <v>214</v>
      </c>
      <c r="D1766" s="0" t="str">
        <f aca="false">IFERROR(VLOOKUP($C1766,薬効分類マスタ!$A$2:$B$180,2,FALSE()),"未登録")</f>
        <v>血圧降下剤</v>
      </c>
      <c r="E1766" s="16" t="s">
        <v>4235</v>
      </c>
      <c r="F1766" s="16" t="s">
        <v>4242</v>
      </c>
      <c r="G1766" s="16" t="s">
        <v>4243</v>
      </c>
      <c r="H1766" s="16" t="s">
        <v>309</v>
      </c>
      <c r="I1766" s="0" t="n">
        <v>17.5</v>
      </c>
      <c r="J1766" s="16" t="s">
        <v>232</v>
      </c>
      <c r="K1766" s="0" t="str">
        <f aca="false">IFERROR(IF(VLOOKUP($C1766,薬効分類マスタ!$A$2:$E$180,5,FALSE())=0,"",VLOOKUP($C1766,薬効分類マスタ!$A$2:$E$180,5,FALSE())),"")</f>
        <v/>
      </c>
      <c r="L1766" s="17"/>
      <c r="M1766" s="0" t="str">
        <f aca="false">IF($K1766="","",IF($L1766&lt;&gt;"",$L1766,VLOOKUP($C1766,薬効分類マスタ!$A$2:$F$180,6,FALSE())))</f>
        <v/>
      </c>
      <c r="N1766" s="0" t="str">
        <f aca="false">ASC(G1766)</f>
        <v>ｶﾌﾟﾄﾘﾙ-Rｶﾌﾟｾﾙ18.75mg</v>
      </c>
      <c r="O1766" s="0" t="str">
        <f aca="false">ASC(E1766)</f>
        <v>ｶﾌﾟﾄﾌﾟﾘﾙ</v>
      </c>
      <c r="P1766" s="16" t="n">
        <f aca="false">N(P1765)+IF($C1766=検索!$B$49,1,0)</f>
        <v>0</v>
      </c>
    </row>
    <row r="1767" customFormat="false" ht="15" hidden="false" customHeight="false" outlineLevel="0" collapsed="false">
      <c r="A1767" s="16" t="s">
        <v>221</v>
      </c>
      <c r="B1767" s="0" t="s">
        <v>4244</v>
      </c>
      <c r="C1767" s="0" t="n">
        <v>214</v>
      </c>
      <c r="D1767" s="0" t="str">
        <f aca="false">IFERROR(VLOOKUP($C1767,薬効分類マスタ!$A$2:$B$180,2,FALSE()),"未登録")</f>
        <v>血圧降下剤</v>
      </c>
      <c r="E1767" s="16" t="s">
        <v>4245</v>
      </c>
      <c r="F1767" s="16" t="s">
        <v>229</v>
      </c>
      <c r="G1767" s="16" t="s">
        <v>4246</v>
      </c>
      <c r="H1767" s="16" t="s">
        <v>238</v>
      </c>
      <c r="I1767" s="0" t="n">
        <v>41.6</v>
      </c>
      <c r="J1767" s="16" t="s">
        <v>239</v>
      </c>
      <c r="K1767" s="0" t="str">
        <f aca="false">IFERROR(IF(VLOOKUP($C1767,薬効分類マスタ!$A$2:$E$180,5,FALSE())=0,"",VLOOKUP($C1767,薬効分類マスタ!$A$2:$E$180,5,FALSE())),"")</f>
        <v/>
      </c>
      <c r="L1767" s="17"/>
      <c r="M1767" s="0" t="str">
        <f aca="false">IF($K1767="","",IF($L1767&lt;&gt;"",$L1767,VLOOKUP($C1767,薬効分類マスタ!$A$2:$F$180,6,FALSE())))</f>
        <v/>
      </c>
      <c r="N1767" s="0" t="str">
        <f aca="false">ASC(G1767)</f>
        <v>ｴﾅﾗﾌﾟﾘﾙﾏﾚｲﾝ酸塩細粒1%｢ｱﾒﾙ｣</v>
      </c>
      <c r="O1767" s="0" t="str">
        <f aca="false">ASC(E1767)</f>
        <v>ｴﾅﾗﾌﾟﾘﾙﾏﾚｲﾝ酸塩</v>
      </c>
      <c r="P1767" s="16" t="n">
        <f aca="false">N(P1766)+IF($C1767=検索!$B$49,1,0)</f>
        <v>0</v>
      </c>
    </row>
    <row r="1768" customFormat="false" ht="15" hidden="false" customHeight="false" outlineLevel="0" collapsed="false">
      <c r="A1768" s="16" t="s">
        <v>221</v>
      </c>
      <c r="B1768" s="0" t="s">
        <v>4247</v>
      </c>
      <c r="C1768" s="0" t="n">
        <v>214</v>
      </c>
      <c r="D1768" s="0" t="str">
        <f aca="false">IFERROR(VLOOKUP($C1768,薬効分類マスタ!$A$2:$B$180,2,FALSE()),"未登録")</f>
        <v>血圧降下剤</v>
      </c>
      <c r="E1768" s="16" t="s">
        <v>4245</v>
      </c>
      <c r="F1768" s="16" t="s">
        <v>1418</v>
      </c>
      <c r="G1768" s="16" t="s">
        <v>4248</v>
      </c>
      <c r="I1768" s="0" t="n">
        <v>10.8</v>
      </c>
      <c r="J1768" s="16" t="s">
        <v>239</v>
      </c>
      <c r="K1768" s="0" t="str">
        <f aca="false">IFERROR(IF(VLOOKUP($C1768,薬効分類マスタ!$A$2:$E$180,5,FALSE())=0,"",VLOOKUP($C1768,薬効分類マスタ!$A$2:$E$180,5,FALSE())),"")</f>
        <v/>
      </c>
      <c r="L1768" s="17"/>
      <c r="M1768" s="0" t="str">
        <f aca="false">IF($K1768="","",IF($L1768&lt;&gt;"",$L1768,VLOOKUP($C1768,薬効分類マスタ!$A$2:$F$180,6,FALSE())))</f>
        <v/>
      </c>
      <c r="N1768" s="0" t="str">
        <f aca="false">ASC(G1768)</f>
        <v>ｴﾅﾗﾌﾟﾘﾙﾏﾚｲﾝ酸塩2.5mg錠</v>
      </c>
      <c r="O1768" s="0" t="str">
        <f aca="false">ASC(E1768)</f>
        <v>ｴﾅﾗﾌﾟﾘﾙﾏﾚｲﾝ酸塩</v>
      </c>
      <c r="P1768" s="16" t="n">
        <f aca="false">N(P1767)+IF($C1768=検索!$B$49,1,0)</f>
        <v>0</v>
      </c>
    </row>
    <row r="1769" customFormat="false" ht="15" hidden="false" customHeight="false" outlineLevel="0" collapsed="false">
      <c r="A1769" s="16" t="s">
        <v>221</v>
      </c>
      <c r="B1769" s="0" t="s">
        <v>4249</v>
      </c>
      <c r="C1769" s="0" t="n">
        <v>214</v>
      </c>
      <c r="D1769" s="0" t="str">
        <f aca="false">IFERROR(VLOOKUP($C1769,薬効分類マスタ!$A$2:$B$180,2,FALSE()),"未登録")</f>
        <v>血圧降下剤</v>
      </c>
      <c r="E1769" s="16" t="s">
        <v>4245</v>
      </c>
      <c r="F1769" s="16" t="s">
        <v>1418</v>
      </c>
      <c r="G1769" s="16" t="s">
        <v>4250</v>
      </c>
      <c r="H1769" s="16" t="s">
        <v>1659</v>
      </c>
      <c r="I1769" s="0" t="n">
        <v>10.8</v>
      </c>
      <c r="J1769" s="16" t="s">
        <v>232</v>
      </c>
      <c r="K1769" s="0" t="str">
        <f aca="false">IFERROR(IF(VLOOKUP($C1769,薬効分類マスタ!$A$2:$E$180,5,FALSE())=0,"",VLOOKUP($C1769,薬効分類マスタ!$A$2:$E$180,5,FALSE())),"")</f>
        <v/>
      </c>
      <c r="L1769" s="17"/>
      <c r="M1769" s="0" t="str">
        <f aca="false">IF($K1769="","",IF($L1769&lt;&gt;"",$L1769,VLOOKUP($C1769,薬効分類マスタ!$A$2:$F$180,6,FALSE())))</f>
        <v/>
      </c>
      <c r="N1769" s="0" t="str">
        <f aca="false">ASC(G1769)</f>
        <v>ﾚﾆﾍﾞｰｽ錠2.5</v>
      </c>
      <c r="O1769" s="0" t="str">
        <f aca="false">ASC(E1769)</f>
        <v>ｴﾅﾗﾌﾟﾘﾙﾏﾚｲﾝ酸塩</v>
      </c>
      <c r="P1769" s="16" t="n">
        <f aca="false">N(P1768)+IF($C1769=検索!$B$49,1,0)</f>
        <v>0</v>
      </c>
    </row>
    <row r="1770" customFormat="false" ht="15" hidden="false" customHeight="false" outlineLevel="0" collapsed="false">
      <c r="A1770" s="16" t="s">
        <v>221</v>
      </c>
      <c r="B1770" s="0" t="s">
        <v>4251</v>
      </c>
      <c r="C1770" s="0" t="n">
        <v>214</v>
      </c>
      <c r="D1770" s="0" t="str">
        <f aca="false">IFERROR(VLOOKUP($C1770,薬効分類マスタ!$A$2:$B$180,2,FALSE()),"未登録")</f>
        <v>血圧降下剤</v>
      </c>
      <c r="E1770" s="16" t="s">
        <v>4245</v>
      </c>
      <c r="F1770" s="16" t="s">
        <v>257</v>
      </c>
      <c r="G1770" s="16" t="s">
        <v>4252</v>
      </c>
      <c r="I1770" s="0" t="n">
        <v>10.8</v>
      </c>
      <c r="J1770" s="16" t="s">
        <v>239</v>
      </c>
      <c r="K1770" s="0" t="str">
        <f aca="false">IFERROR(IF(VLOOKUP($C1770,薬効分類マスタ!$A$2:$E$180,5,FALSE())=0,"",VLOOKUP($C1770,薬効分類マスタ!$A$2:$E$180,5,FALSE())),"")</f>
        <v/>
      </c>
      <c r="L1770" s="17"/>
      <c r="M1770" s="0" t="str">
        <f aca="false">IF($K1770="","",IF($L1770&lt;&gt;"",$L1770,VLOOKUP($C1770,薬効分類マスタ!$A$2:$F$180,6,FALSE())))</f>
        <v/>
      </c>
      <c r="N1770" s="0" t="str">
        <f aca="false">ASC(G1770)</f>
        <v>ｴﾅﾗﾌﾟﾘﾙﾏﾚｲﾝ酸塩5mg錠</v>
      </c>
      <c r="O1770" s="0" t="str">
        <f aca="false">ASC(E1770)</f>
        <v>ｴﾅﾗﾌﾟﾘﾙﾏﾚｲﾝ酸塩</v>
      </c>
      <c r="P1770" s="16" t="n">
        <f aca="false">N(P1769)+IF($C1770=検索!$B$49,1,0)</f>
        <v>0</v>
      </c>
    </row>
    <row r="1771" customFormat="false" ht="15" hidden="false" customHeight="false" outlineLevel="0" collapsed="false">
      <c r="A1771" s="16" t="s">
        <v>221</v>
      </c>
      <c r="B1771" s="0" t="s">
        <v>4253</v>
      </c>
      <c r="C1771" s="0" t="n">
        <v>214</v>
      </c>
      <c r="D1771" s="0" t="str">
        <f aca="false">IFERROR(VLOOKUP($C1771,薬効分類マスタ!$A$2:$B$180,2,FALSE()),"未登録")</f>
        <v>血圧降下剤</v>
      </c>
      <c r="E1771" s="16" t="s">
        <v>4245</v>
      </c>
      <c r="F1771" s="16" t="s">
        <v>257</v>
      </c>
      <c r="G1771" s="16" t="s">
        <v>4254</v>
      </c>
      <c r="H1771" s="16" t="s">
        <v>1659</v>
      </c>
      <c r="I1771" s="0" t="n">
        <v>10.8</v>
      </c>
      <c r="J1771" s="16" t="s">
        <v>232</v>
      </c>
      <c r="K1771" s="0" t="str">
        <f aca="false">IFERROR(IF(VLOOKUP($C1771,薬効分類マスタ!$A$2:$E$180,5,FALSE())=0,"",VLOOKUP($C1771,薬効分類マスタ!$A$2:$E$180,5,FALSE())),"")</f>
        <v/>
      </c>
      <c r="L1771" s="17"/>
      <c r="M1771" s="0" t="str">
        <f aca="false">IF($K1771="","",IF($L1771&lt;&gt;"",$L1771,VLOOKUP($C1771,薬効分類マスタ!$A$2:$F$180,6,FALSE())))</f>
        <v/>
      </c>
      <c r="N1771" s="0" t="str">
        <f aca="false">ASC(G1771)</f>
        <v>ﾚﾆﾍﾞｰｽ錠5</v>
      </c>
      <c r="O1771" s="0" t="str">
        <f aca="false">ASC(E1771)</f>
        <v>ｴﾅﾗﾌﾟﾘﾙﾏﾚｲﾝ酸塩</v>
      </c>
      <c r="P1771" s="16" t="n">
        <f aca="false">N(P1770)+IF($C1771=検索!$B$49,1,0)</f>
        <v>0</v>
      </c>
    </row>
    <row r="1772" customFormat="false" ht="15" hidden="false" customHeight="false" outlineLevel="0" collapsed="false">
      <c r="A1772" s="16" t="s">
        <v>221</v>
      </c>
      <c r="B1772" s="0" t="s">
        <v>4255</v>
      </c>
      <c r="C1772" s="0" t="n">
        <v>214</v>
      </c>
      <c r="D1772" s="0" t="str">
        <f aca="false">IFERROR(VLOOKUP($C1772,薬効分類マスタ!$A$2:$B$180,2,FALSE()),"未登録")</f>
        <v>血圧降下剤</v>
      </c>
      <c r="E1772" s="16" t="s">
        <v>4245</v>
      </c>
      <c r="F1772" s="16" t="s">
        <v>262</v>
      </c>
      <c r="G1772" s="16" t="s">
        <v>4256</v>
      </c>
      <c r="I1772" s="0" t="n">
        <v>10.8</v>
      </c>
      <c r="J1772" s="16" t="s">
        <v>239</v>
      </c>
      <c r="K1772" s="0" t="str">
        <f aca="false">IFERROR(IF(VLOOKUP($C1772,薬効分類マスタ!$A$2:$E$180,5,FALSE())=0,"",VLOOKUP($C1772,薬効分類マスタ!$A$2:$E$180,5,FALSE())),"")</f>
        <v/>
      </c>
      <c r="L1772" s="17"/>
      <c r="M1772" s="0" t="str">
        <f aca="false">IF($K1772="","",IF($L1772&lt;&gt;"",$L1772,VLOOKUP($C1772,薬効分類マスタ!$A$2:$F$180,6,FALSE())))</f>
        <v/>
      </c>
      <c r="N1772" s="0" t="str">
        <f aca="false">ASC(G1772)</f>
        <v>ｴﾅﾗﾌﾟﾘﾙﾏﾚｲﾝ酸塩10mg錠</v>
      </c>
      <c r="O1772" s="0" t="str">
        <f aca="false">ASC(E1772)</f>
        <v>ｴﾅﾗﾌﾟﾘﾙﾏﾚｲﾝ酸塩</v>
      </c>
      <c r="P1772" s="16" t="n">
        <f aca="false">N(P1771)+IF($C1772=検索!$B$49,1,0)</f>
        <v>0</v>
      </c>
    </row>
    <row r="1773" customFormat="false" ht="15" hidden="false" customHeight="false" outlineLevel="0" collapsed="false">
      <c r="A1773" s="16" t="s">
        <v>221</v>
      </c>
      <c r="B1773" s="0" t="s">
        <v>4257</v>
      </c>
      <c r="C1773" s="0" t="n">
        <v>214</v>
      </c>
      <c r="D1773" s="0" t="str">
        <f aca="false">IFERROR(VLOOKUP($C1773,薬効分類マスタ!$A$2:$B$180,2,FALSE()),"未登録")</f>
        <v>血圧降下剤</v>
      </c>
      <c r="E1773" s="16" t="s">
        <v>4245</v>
      </c>
      <c r="F1773" s="16" t="s">
        <v>262</v>
      </c>
      <c r="G1773" s="16" t="s">
        <v>4258</v>
      </c>
      <c r="H1773" s="16" t="s">
        <v>1659</v>
      </c>
      <c r="I1773" s="0" t="n">
        <v>10.8</v>
      </c>
      <c r="J1773" s="16" t="s">
        <v>232</v>
      </c>
      <c r="K1773" s="0" t="str">
        <f aca="false">IFERROR(IF(VLOOKUP($C1773,薬効分類マスタ!$A$2:$E$180,5,FALSE())=0,"",VLOOKUP($C1773,薬効分類マスタ!$A$2:$E$180,5,FALSE())),"")</f>
        <v/>
      </c>
      <c r="L1773" s="17"/>
      <c r="M1773" s="0" t="str">
        <f aca="false">IF($K1773="","",IF($L1773&lt;&gt;"",$L1773,VLOOKUP($C1773,薬効分類マスタ!$A$2:$F$180,6,FALSE())))</f>
        <v/>
      </c>
      <c r="N1773" s="0" t="str">
        <f aca="false">ASC(G1773)</f>
        <v>ﾚﾆﾍﾞｰｽ錠10</v>
      </c>
      <c r="O1773" s="0" t="str">
        <f aca="false">ASC(E1773)</f>
        <v>ｴﾅﾗﾌﾟﾘﾙﾏﾚｲﾝ酸塩</v>
      </c>
      <c r="P1773" s="16" t="n">
        <f aca="false">N(P1772)+IF($C1773=検索!$B$49,1,0)</f>
        <v>0</v>
      </c>
    </row>
    <row r="1774" customFormat="false" ht="15" hidden="false" customHeight="false" outlineLevel="0" collapsed="false">
      <c r="A1774" s="16" t="s">
        <v>221</v>
      </c>
      <c r="B1774" s="0" t="s">
        <v>4259</v>
      </c>
      <c r="C1774" s="0" t="n">
        <v>214</v>
      </c>
      <c r="D1774" s="0" t="str">
        <f aca="false">IFERROR(VLOOKUP($C1774,薬効分類マスタ!$A$2:$B$180,2,FALSE()),"未登録")</f>
        <v>血圧降下剤</v>
      </c>
      <c r="E1774" s="16" t="s">
        <v>4260</v>
      </c>
      <c r="F1774" s="16" t="s">
        <v>1685</v>
      </c>
      <c r="G1774" s="16" t="s">
        <v>4261</v>
      </c>
      <c r="I1774" s="0" t="n">
        <v>10.8</v>
      </c>
      <c r="J1774" s="16" t="s">
        <v>239</v>
      </c>
      <c r="K1774" s="0" t="str">
        <f aca="false">IFERROR(IF(VLOOKUP($C1774,薬効分類マスタ!$A$2:$E$180,5,FALSE())=0,"",VLOOKUP($C1774,薬効分類マスタ!$A$2:$E$180,5,FALSE())),"")</f>
        <v/>
      </c>
      <c r="L1774" s="17"/>
      <c r="M1774" s="0" t="str">
        <f aca="false">IF($K1774="","",IF($L1774&lt;&gt;"",$L1774,VLOOKUP($C1774,薬効分類マスタ!$A$2:$F$180,6,FALSE())))</f>
        <v/>
      </c>
      <c r="N1774" s="0" t="str">
        <f aca="false">ASC(G1774)</f>
        <v>ｱﾗｾﾌﾟﾘﾙ12.5mg錠</v>
      </c>
      <c r="O1774" s="0" t="str">
        <f aca="false">ASC(E1774)</f>
        <v>ｱﾗｾﾌﾟﾘﾙ</v>
      </c>
      <c r="P1774" s="16" t="n">
        <f aca="false">N(P1773)+IF($C1774=検索!$B$49,1,0)</f>
        <v>0</v>
      </c>
    </row>
    <row r="1775" customFormat="false" ht="15" hidden="false" customHeight="false" outlineLevel="0" collapsed="false">
      <c r="A1775" s="16" t="s">
        <v>221</v>
      </c>
      <c r="B1775" s="0" t="s">
        <v>4262</v>
      </c>
      <c r="C1775" s="0" t="n">
        <v>214</v>
      </c>
      <c r="D1775" s="0" t="str">
        <f aca="false">IFERROR(VLOOKUP($C1775,薬効分類マスタ!$A$2:$B$180,2,FALSE()),"未登録")</f>
        <v>血圧降下剤</v>
      </c>
      <c r="E1775" s="16" t="s">
        <v>4260</v>
      </c>
      <c r="F1775" s="16" t="s">
        <v>622</v>
      </c>
      <c r="G1775" s="16" t="s">
        <v>4263</v>
      </c>
      <c r="I1775" s="0" t="n">
        <v>10.8</v>
      </c>
      <c r="J1775" s="16" t="s">
        <v>239</v>
      </c>
      <c r="K1775" s="0" t="str">
        <f aca="false">IFERROR(IF(VLOOKUP($C1775,薬効分類マスタ!$A$2:$E$180,5,FALSE())=0,"",VLOOKUP($C1775,薬効分類マスタ!$A$2:$E$180,5,FALSE())),"")</f>
        <v/>
      </c>
      <c r="L1775" s="17"/>
      <c r="M1775" s="0" t="str">
        <f aca="false">IF($K1775="","",IF($L1775&lt;&gt;"",$L1775,VLOOKUP($C1775,薬効分類マスタ!$A$2:$F$180,6,FALSE())))</f>
        <v/>
      </c>
      <c r="N1775" s="0" t="str">
        <f aca="false">ASC(G1775)</f>
        <v>ｱﾗｾﾌﾟﾘﾙ25mg錠</v>
      </c>
      <c r="O1775" s="0" t="str">
        <f aca="false">ASC(E1775)</f>
        <v>ｱﾗｾﾌﾟﾘﾙ</v>
      </c>
      <c r="P1775" s="16" t="n">
        <f aca="false">N(P1774)+IF($C1775=検索!$B$49,1,0)</f>
        <v>0</v>
      </c>
    </row>
    <row r="1776" customFormat="false" ht="15" hidden="false" customHeight="false" outlineLevel="0" collapsed="false">
      <c r="A1776" s="16" t="s">
        <v>221</v>
      </c>
      <c r="B1776" s="0" t="s">
        <v>4264</v>
      </c>
      <c r="C1776" s="0" t="n">
        <v>214</v>
      </c>
      <c r="D1776" s="0" t="str">
        <f aca="false">IFERROR(VLOOKUP($C1776,薬効分類マスタ!$A$2:$B$180,2,FALSE()),"未登録")</f>
        <v>血圧降下剤</v>
      </c>
      <c r="E1776" s="16" t="s">
        <v>4260</v>
      </c>
      <c r="F1776" s="16" t="s">
        <v>622</v>
      </c>
      <c r="G1776" s="16" t="s">
        <v>4265</v>
      </c>
      <c r="H1776" s="16" t="s">
        <v>504</v>
      </c>
      <c r="I1776" s="0" t="n">
        <v>13.3</v>
      </c>
      <c r="J1776" s="16" t="s">
        <v>232</v>
      </c>
      <c r="K1776" s="0" t="str">
        <f aca="false">IFERROR(IF(VLOOKUP($C1776,薬効分類マスタ!$A$2:$E$180,5,FALSE())=0,"",VLOOKUP($C1776,薬効分類マスタ!$A$2:$E$180,5,FALSE())),"")</f>
        <v/>
      </c>
      <c r="L1776" s="17"/>
      <c r="M1776" s="0" t="str">
        <f aca="false">IF($K1776="","",IF($L1776&lt;&gt;"",$L1776,VLOOKUP($C1776,薬効分類マスタ!$A$2:$F$180,6,FALSE())))</f>
        <v/>
      </c>
      <c r="N1776" s="0" t="str">
        <f aca="false">ASC(G1776)</f>
        <v>ｾﾀﾌﾟﾘﾙ錠25mg</v>
      </c>
      <c r="O1776" s="0" t="str">
        <f aca="false">ASC(E1776)</f>
        <v>ｱﾗｾﾌﾟﾘﾙ</v>
      </c>
      <c r="P1776" s="16" t="n">
        <f aca="false">N(P1775)+IF($C1776=検索!$B$49,1,0)</f>
        <v>0</v>
      </c>
    </row>
    <row r="1777" customFormat="false" ht="15" hidden="false" customHeight="false" outlineLevel="0" collapsed="false">
      <c r="A1777" s="16" t="s">
        <v>221</v>
      </c>
      <c r="B1777" s="0" t="s">
        <v>4266</v>
      </c>
      <c r="C1777" s="0" t="n">
        <v>214</v>
      </c>
      <c r="D1777" s="0" t="str">
        <f aca="false">IFERROR(VLOOKUP($C1777,薬効分類マスタ!$A$2:$B$180,2,FALSE()),"未登録")</f>
        <v>血圧降下剤</v>
      </c>
      <c r="E1777" s="16" t="s">
        <v>4260</v>
      </c>
      <c r="F1777" s="16" t="s">
        <v>411</v>
      </c>
      <c r="G1777" s="16" t="s">
        <v>4267</v>
      </c>
      <c r="I1777" s="0" t="n">
        <v>10.8</v>
      </c>
      <c r="J1777" s="16" t="s">
        <v>239</v>
      </c>
      <c r="K1777" s="0" t="str">
        <f aca="false">IFERROR(IF(VLOOKUP($C1777,薬効分類マスタ!$A$2:$E$180,5,FALSE())=0,"",VLOOKUP($C1777,薬効分類マスタ!$A$2:$E$180,5,FALSE())),"")</f>
        <v/>
      </c>
      <c r="L1777" s="17"/>
      <c r="M1777" s="0" t="str">
        <f aca="false">IF($K1777="","",IF($L1777&lt;&gt;"",$L1777,VLOOKUP($C1777,薬効分類マスタ!$A$2:$F$180,6,FALSE())))</f>
        <v/>
      </c>
      <c r="N1777" s="0" t="str">
        <f aca="false">ASC(G1777)</f>
        <v>ｱﾗｾﾌﾟﾘﾙ50mg錠</v>
      </c>
      <c r="O1777" s="0" t="str">
        <f aca="false">ASC(E1777)</f>
        <v>ｱﾗｾﾌﾟﾘﾙ</v>
      </c>
      <c r="P1777" s="16" t="n">
        <f aca="false">N(P1776)+IF($C1777=検索!$B$49,1,0)</f>
        <v>0</v>
      </c>
    </row>
    <row r="1778" customFormat="false" ht="15" hidden="false" customHeight="false" outlineLevel="0" collapsed="false">
      <c r="A1778" s="16" t="s">
        <v>221</v>
      </c>
      <c r="B1778" s="0" t="s">
        <v>4268</v>
      </c>
      <c r="C1778" s="0" t="n">
        <v>214</v>
      </c>
      <c r="D1778" s="0" t="str">
        <f aca="false">IFERROR(VLOOKUP($C1778,薬効分類マスタ!$A$2:$B$180,2,FALSE()),"未登録")</f>
        <v>血圧降下剤</v>
      </c>
      <c r="E1778" s="16" t="s">
        <v>4269</v>
      </c>
      <c r="F1778" s="16" t="s">
        <v>490</v>
      </c>
      <c r="G1778" s="16" t="s">
        <v>4270</v>
      </c>
      <c r="H1778" s="16" t="s">
        <v>231</v>
      </c>
      <c r="I1778" s="0" t="n">
        <v>13.9</v>
      </c>
      <c r="J1778" s="16" t="s">
        <v>232</v>
      </c>
      <c r="K1778" s="0" t="str">
        <f aca="false">IFERROR(IF(VLOOKUP($C1778,薬効分類マスタ!$A$2:$E$180,5,FALSE())=0,"",VLOOKUP($C1778,薬効分類マスタ!$A$2:$E$180,5,FALSE())),"")</f>
        <v/>
      </c>
      <c r="L1778" s="17"/>
      <c r="M1778" s="0" t="str">
        <f aca="false">IF($K1778="","",IF($L1778&lt;&gt;"",$L1778,VLOOKUP($C1778,薬効分類マスタ!$A$2:$F$180,6,FALSE())))</f>
        <v/>
      </c>
      <c r="N1778" s="0" t="str">
        <f aca="false">ASC(G1778)</f>
        <v>ｱﾃﾞｶｯﾄ7.5mg錠</v>
      </c>
      <c r="O1778" s="0" t="str">
        <f aca="false">ASC(E1778)</f>
        <v>ﾃﾞﾗﾌﾟﾘﾙ塩酸塩</v>
      </c>
      <c r="P1778" s="16" t="n">
        <f aca="false">N(P1777)+IF($C1778=検索!$B$49,1,0)</f>
        <v>0</v>
      </c>
    </row>
    <row r="1779" customFormat="false" ht="15" hidden="false" customHeight="false" outlineLevel="0" collapsed="false">
      <c r="A1779" s="16" t="s">
        <v>221</v>
      </c>
      <c r="B1779" s="0" t="s">
        <v>4271</v>
      </c>
      <c r="C1779" s="0" t="n">
        <v>214</v>
      </c>
      <c r="D1779" s="0" t="str">
        <f aca="false">IFERROR(VLOOKUP($C1779,薬効分類マスタ!$A$2:$B$180,2,FALSE()),"未登録")</f>
        <v>血圧降下剤</v>
      </c>
      <c r="E1779" s="16" t="s">
        <v>4269</v>
      </c>
      <c r="F1779" s="16" t="s">
        <v>439</v>
      </c>
      <c r="G1779" s="16" t="s">
        <v>4272</v>
      </c>
      <c r="H1779" s="16" t="s">
        <v>231</v>
      </c>
      <c r="I1779" s="0" t="n">
        <v>19.4</v>
      </c>
      <c r="J1779" s="16" t="s">
        <v>232</v>
      </c>
      <c r="K1779" s="0" t="str">
        <f aca="false">IFERROR(IF(VLOOKUP($C1779,薬効分類マスタ!$A$2:$E$180,5,FALSE())=0,"",VLOOKUP($C1779,薬効分類マスタ!$A$2:$E$180,5,FALSE())),"")</f>
        <v/>
      </c>
      <c r="L1779" s="17"/>
      <c r="M1779" s="0" t="str">
        <f aca="false">IF($K1779="","",IF($L1779&lt;&gt;"",$L1779,VLOOKUP($C1779,薬効分類マスタ!$A$2:$F$180,6,FALSE())))</f>
        <v/>
      </c>
      <c r="N1779" s="0" t="str">
        <f aca="false">ASC(G1779)</f>
        <v>ｱﾃﾞｶｯﾄ15mg錠</v>
      </c>
      <c r="O1779" s="0" t="str">
        <f aca="false">ASC(E1779)</f>
        <v>ﾃﾞﾗﾌﾟﾘﾙ塩酸塩</v>
      </c>
      <c r="P1779" s="16" t="n">
        <f aca="false">N(P1778)+IF($C1779=検索!$B$49,1,0)</f>
        <v>0</v>
      </c>
    </row>
    <row r="1780" customFormat="false" ht="15" hidden="false" customHeight="false" outlineLevel="0" collapsed="false">
      <c r="A1780" s="16" t="s">
        <v>221</v>
      </c>
      <c r="B1780" s="0" t="s">
        <v>4273</v>
      </c>
      <c r="C1780" s="0" t="n">
        <v>214</v>
      </c>
      <c r="D1780" s="0" t="str">
        <f aca="false">IFERROR(VLOOKUP($C1780,薬効分類マスタ!$A$2:$B$180,2,FALSE()),"未登録")</f>
        <v>血圧降下剤</v>
      </c>
      <c r="E1780" s="16" t="s">
        <v>4269</v>
      </c>
      <c r="F1780" s="16" t="s">
        <v>465</v>
      </c>
      <c r="G1780" s="16" t="s">
        <v>4274</v>
      </c>
      <c r="H1780" s="16" t="s">
        <v>231</v>
      </c>
      <c r="I1780" s="0" t="n">
        <v>26.1</v>
      </c>
      <c r="J1780" s="16" t="s">
        <v>232</v>
      </c>
      <c r="K1780" s="0" t="str">
        <f aca="false">IFERROR(IF(VLOOKUP($C1780,薬効分類マスタ!$A$2:$E$180,5,FALSE())=0,"",VLOOKUP($C1780,薬効分類マスタ!$A$2:$E$180,5,FALSE())),"")</f>
        <v/>
      </c>
      <c r="L1780" s="17"/>
      <c r="M1780" s="0" t="str">
        <f aca="false">IF($K1780="","",IF($L1780&lt;&gt;"",$L1780,VLOOKUP($C1780,薬効分類マスタ!$A$2:$F$180,6,FALSE())))</f>
        <v/>
      </c>
      <c r="N1780" s="0" t="str">
        <f aca="false">ASC(G1780)</f>
        <v>ｱﾃﾞｶｯﾄ30mg錠</v>
      </c>
      <c r="O1780" s="0" t="str">
        <f aca="false">ASC(E1780)</f>
        <v>ﾃﾞﾗﾌﾟﾘﾙ塩酸塩</v>
      </c>
      <c r="P1780" s="16" t="n">
        <f aca="false">N(P1779)+IF($C1780=検索!$B$49,1,0)</f>
        <v>0</v>
      </c>
    </row>
    <row r="1781" customFormat="false" ht="15" hidden="false" customHeight="false" outlineLevel="0" collapsed="false">
      <c r="A1781" s="16" t="s">
        <v>221</v>
      </c>
      <c r="B1781" s="0" t="s">
        <v>4275</v>
      </c>
      <c r="C1781" s="0" t="n">
        <v>214</v>
      </c>
      <c r="D1781" s="0" t="str">
        <f aca="false">IFERROR(VLOOKUP($C1781,薬効分類マスタ!$A$2:$B$180,2,FALSE()),"未登録")</f>
        <v>血圧降下剤</v>
      </c>
      <c r="E1781" s="16" t="s">
        <v>4276</v>
      </c>
      <c r="F1781" s="16" t="s">
        <v>257</v>
      </c>
      <c r="G1781" s="16" t="s">
        <v>4277</v>
      </c>
      <c r="I1781" s="0" t="n">
        <v>10.8</v>
      </c>
      <c r="J1781" s="16" t="s">
        <v>239</v>
      </c>
      <c r="K1781" s="0" t="str">
        <f aca="false">IFERROR(IF(VLOOKUP($C1781,薬効分類マスタ!$A$2:$E$180,5,FALSE())=0,"",VLOOKUP($C1781,薬効分類マスタ!$A$2:$E$180,5,FALSE())),"")</f>
        <v/>
      </c>
      <c r="L1781" s="17"/>
      <c r="M1781" s="0" t="str">
        <f aca="false">IF($K1781="","",IF($L1781&lt;&gt;"",$L1781,VLOOKUP($C1781,薬効分類マスタ!$A$2:$F$180,6,FALSE())))</f>
        <v/>
      </c>
      <c r="N1781" s="0" t="str">
        <f aca="false">ASC(G1781)</f>
        <v>ﾘｼﾉﾌﾟﾘﾙ5mg錠</v>
      </c>
      <c r="O1781" s="0" t="str">
        <f aca="false">ASC(E1781)</f>
        <v>ﾘｼﾉﾌﾟﾘﾙ水和物</v>
      </c>
      <c r="P1781" s="16" t="n">
        <f aca="false">N(P1780)+IF($C1781=検索!$B$49,1,0)</f>
        <v>0</v>
      </c>
    </row>
    <row r="1782" customFormat="false" ht="15" hidden="false" customHeight="false" outlineLevel="0" collapsed="false">
      <c r="A1782" s="16" t="s">
        <v>221</v>
      </c>
      <c r="B1782" s="0" t="s">
        <v>4278</v>
      </c>
      <c r="C1782" s="0" t="n">
        <v>214</v>
      </c>
      <c r="D1782" s="0" t="str">
        <f aca="false">IFERROR(VLOOKUP($C1782,薬効分類マスタ!$A$2:$B$180,2,FALSE()),"未登録")</f>
        <v>血圧降下剤</v>
      </c>
      <c r="E1782" s="16" t="s">
        <v>4276</v>
      </c>
      <c r="F1782" s="16" t="s">
        <v>257</v>
      </c>
      <c r="G1782" s="16" t="s">
        <v>4279</v>
      </c>
      <c r="H1782" s="16" t="s">
        <v>238</v>
      </c>
      <c r="I1782" s="0" t="n">
        <v>12</v>
      </c>
      <c r="J1782" s="16" t="s">
        <v>232</v>
      </c>
      <c r="K1782" s="0" t="str">
        <f aca="false">IFERROR(IF(VLOOKUP($C1782,薬効分類マスタ!$A$2:$E$180,5,FALSE())=0,"",VLOOKUP($C1782,薬効分類マスタ!$A$2:$E$180,5,FALSE())),"")</f>
        <v/>
      </c>
      <c r="L1782" s="17"/>
      <c r="M1782" s="0" t="str">
        <f aca="false">IF($K1782="","",IF($L1782&lt;&gt;"",$L1782,VLOOKUP($C1782,薬効分類マスタ!$A$2:$F$180,6,FALSE())))</f>
        <v/>
      </c>
      <c r="N1782" s="0" t="str">
        <f aca="false">ASC(G1782)</f>
        <v>ﾛﾝｹﾞｽ錠5mg</v>
      </c>
      <c r="O1782" s="0" t="str">
        <f aca="false">ASC(E1782)</f>
        <v>ﾘｼﾉﾌﾟﾘﾙ水和物</v>
      </c>
      <c r="P1782" s="16" t="n">
        <f aca="false">N(P1781)+IF($C1782=検索!$B$49,1,0)</f>
        <v>0</v>
      </c>
    </row>
    <row r="1783" customFormat="false" ht="15" hidden="false" customHeight="false" outlineLevel="0" collapsed="false">
      <c r="A1783" s="16" t="s">
        <v>221</v>
      </c>
      <c r="B1783" s="0" t="s">
        <v>4280</v>
      </c>
      <c r="C1783" s="0" t="n">
        <v>214</v>
      </c>
      <c r="D1783" s="0" t="str">
        <f aca="false">IFERROR(VLOOKUP($C1783,薬効分類マスタ!$A$2:$B$180,2,FALSE()),"未登録")</f>
        <v>血圧降下剤</v>
      </c>
      <c r="E1783" s="16" t="s">
        <v>4276</v>
      </c>
      <c r="F1783" s="16" t="s">
        <v>262</v>
      </c>
      <c r="G1783" s="16" t="s">
        <v>4281</v>
      </c>
      <c r="I1783" s="0" t="n">
        <v>10.8</v>
      </c>
      <c r="J1783" s="16" t="s">
        <v>239</v>
      </c>
      <c r="K1783" s="0" t="str">
        <f aca="false">IFERROR(IF(VLOOKUP($C1783,薬効分類マスタ!$A$2:$E$180,5,FALSE())=0,"",VLOOKUP($C1783,薬効分類マスタ!$A$2:$E$180,5,FALSE())),"")</f>
        <v/>
      </c>
      <c r="L1783" s="17"/>
      <c r="M1783" s="0" t="str">
        <f aca="false">IF($K1783="","",IF($L1783&lt;&gt;"",$L1783,VLOOKUP($C1783,薬効分類マスタ!$A$2:$F$180,6,FALSE())))</f>
        <v/>
      </c>
      <c r="N1783" s="0" t="str">
        <f aca="false">ASC(G1783)</f>
        <v>ﾘｼﾉﾌﾟﾘﾙ10mg錠</v>
      </c>
      <c r="O1783" s="0" t="str">
        <f aca="false">ASC(E1783)</f>
        <v>ﾘｼﾉﾌﾟﾘﾙ水和物</v>
      </c>
      <c r="P1783" s="16" t="n">
        <f aca="false">N(P1782)+IF($C1783=検索!$B$49,1,0)</f>
        <v>0</v>
      </c>
    </row>
    <row r="1784" customFormat="false" ht="15" hidden="false" customHeight="false" outlineLevel="0" collapsed="false">
      <c r="A1784" s="16" t="s">
        <v>221</v>
      </c>
      <c r="B1784" s="0" t="s">
        <v>4282</v>
      </c>
      <c r="C1784" s="0" t="n">
        <v>214</v>
      </c>
      <c r="D1784" s="0" t="str">
        <f aca="false">IFERROR(VLOOKUP($C1784,薬効分類マスタ!$A$2:$B$180,2,FALSE()),"未登録")</f>
        <v>血圧降下剤</v>
      </c>
      <c r="E1784" s="16" t="s">
        <v>4276</v>
      </c>
      <c r="F1784" s="16" t="s">
        <v>262</v>
      </c>
      <c r="G1784" s="16" t="s">
        <v>4283</v>
      </c>
      <c r="H1784" s="16" t="s">
        <v>238</v>
      </c>
      <c r="I1784" s="0" t="n">
        <v>16.1</v>
      </c>
      <c r="J1784" s="16" t="s">
        <v>232</v>
      </c>
      <c r="K1784" s="0" t="str">
        <f aca="false">IFERROR(IF(VLOOKUP($C1784,薬効分類マスタ!$A$2:$E$180,5,FALSE())=0,"",VLOOKUP($C1784,薬効分類マスタ!$A$2:$E$180,5,FALSE())),"")</f>
        <v/>
      </c>
      <c r="L1784" s="17"/>
      <c r="M1784" s="0" t="str">
        <f aca="false">IF($K1784="","",IF($L1784&lt;&gt;"",$L1784,VLOOKUP($C1784,薬効分類マスタ!$A$2:$F$180,6,FALSE())))</f>
        <v/>
      </c>
      <c r="N1784" s="0" t="str">
        <f aca="false">ASC(G1784)</f>
        <v>ﾛﾝｹﾞｽ錠10mg</v>
      </c>
      <c r="O1784" s="0" t="str">
        <f aca="false">ASC(E1784)</f>
        <v>ﾘｼﾉﾌﾟﾘﾙ水和物</v>
      </c>
      <c r="P1784" s="16" t="n">
        <f aca="false">N(P1783)+IF($C1784=検索!$B$49,1,0)</f>
        <v>0</v>
      </c>
    </row>
    <row r="1785" customFormat="false" ht="15" hidden="false" customHeight="false" outlineLevel="0" collapsed="false">
      <c r="A1785" s="16" t="s">
        <v>221</v>
      </c>
      <c r="B1785" s="0" t="s">
        <v>4284</v>
      </c>
      <c r="C1785" s="0" t="n">
        <v>214</v>
      </c>
      <c r="D1785" s="0" t="str">
        <f aca="false">IFERROR(VLOOKUP($C1785,薬効分類マスタ!$A$2:$B$180,2,FALSE()),"未登録")</f>
        <v>血圧降下剤</v>
      </c>
      <c r="E1785" s="16" t="s">
        <v>4276</v>
      </c>
      <c r="F1785" s="16" t="s">
        <v>445</v>
      </c>
      <c r="G1785" s="16" t="s">
        <v>4285</v>
      </c>
      <c r="H1785" s="16" t="s">
        <v>238</v>
      </c>
      <c r="I1785" s="0" t="n">
        <v>15.5</v>
      </c>
      <c r="J1785" s="16" t="s">
        <v>232</v>
      </c>
      <c r="K1785" s="0" t="str">
        <f aca="false">IFERROR(IF(VLOOKUP($C1785,薬効分類マスタ!$A$2:$E$180,5,FALSE())=0,"",VLOOKUP($C1785,薬効分類マスタ!$A$2:$E$180,5,FALSE())),"")</f>
        <v/>
      </c>
      <c r="L1785" s="17"/>
      <c r="M1785" s="0" t="str">
        <f aca="false">IF($K1785="","",IF($L1785&lt;&gt;"",$L1785,VLOOKUP($C1785,薬効分類マスタ!$A$2:$F$180,6,FALSE())))</f>
        <v/>
      </c>
      <c r="N1785" s="0" t="str">
        <f aca="false">ASC(G1785)</f>
        <v>ﾛﾝｹﾞｽ錠20mg</v>
      </c>
      <c r="O1785" s="0" t="str">
        <f aca="false">ASC(E1785)</f>
        <v>ﾘｼﾉﾌﾟﾘﾙ水和物</v>
      </c>
      <c r="P1785" s="16" t="n">
        <f aca="false">N(P1784)+IF($C1785=検索!$B$49,1,0)</f>
        <v>0</v>
      </c>
    </row>
    <row r="1786" customFormat="false" ht="15" hidden="false" customHeight="false" outlineLevel="0" collapsed="false">
      <c r="A1786" s="16" t="s">
        <v>221</v>
      </c>
      <c r="B1786" s="0" t="s">
        <v>4286</v>
      </c>
      <c r="C1786" s="0" t="n">
        <v>214</v>
      </c>
      <c r="D1786" s="0" t="str">
        <f aca="false">IFERROR(VLOOKUP($C1786,薬効分類マスタ!$A$2:$B$180,2,FALSE()),"未登録")</f>
        <v>血圧降下剤</v>
      </c>
      <c r="E1786" s="16" t="s">
        <v>4276</v>
      </c>
      <c r="F1786" s="16" t="s">
        <v>445</v>
      </c>
      <c r="G1786" s="16" t="s">
        <v>4287</v>
      </c>
      <c r="H1786" s="16" t="s">
        <v>533</v>
      </c>
      <c r="I1786" s="0" t="n">
        <v>11.2</v>
      </c>
      <c r="J1786" s="16" t="s">
        <v>239</v>
      </c>
      <c r="K1786" s="0" t="str">
        <f aca="false">IFERROR(IF(VLOOKUP($C1786,薬効分類マスタ!$A$2:$E$180,5,FALSE())=0,"",VLOOKUP($C1786,薬効分類マスタ!$A$2:$E$180,5,FALSE())),"")</f>
        <v/>
      </c>
      <c r="L1786" s="17"/>
      <c r="M1786" s="0" t="str">
        <f aca="false">IF($K1786="","",IF($L1786&lt;&gt;"",$L1786,VLOOKUP($C1786,薬効分類マスタ!$A$2:$F$180,6,FALSE())))</f>
        <v/>
      </c>
      <c r="N1786" s="0" t="str">
        <f aca="false">ASC(G1786)</f>
        <v>ﾘｼﾉﾌﾟﾘﾙ錠20mg｢ﾄｰﾜ｣</v>
      </c>
      <c r="O1786" s="0" t="str">
        <f aca="false">ASC(E1786)</f>
        <v>ﾘｼﾉﾌﾟﾘﾙ水和物</v>
      </c>
      <c r="P1786" s="16" t="n">
        <f aca="false">N(P1785)+IF($C1786=検索!$B$49,1,0)</f>
        <v>0</v>
      </c>
    </row>
    <row r="1787" customFormat="false" ht="15" hidden="false" customHeight="false" outlineLevel="0" collapsed="false">
      <c r="A1787" s="16" t="s">
        <v>221</v>
      </c>
      <c r="B1787" s="0" t="s">
        <v>4288</v>
      </c>
      <c r="C1787" s="0" t="n">
        <v>214</v>
      </c>
      <c r="D1787" s="0" t="str">
        <f aca="false">IFERROR(VLOOKUP($C1787,薬効分類マスタ!$A$2:$B$180,2,FALSE()),"未登録")</f>
        <v>血圧降下剤</v>
      </c>
      <c r="E1787" s="16" t="s">
        <v>4276</v>
      </c>
      <c r="F1787" s="16" t="s">
        <v>445</v>
      </c>
      <c r="G1787" s="16" t="s">
        <v>4289</v>
      </c>
      <c r="H1787" s="16" t="s">
        <v>385</v>
      </c>
      <c r="I1787" s="0" t="n">
        <v>10.8</v>
      </c>
      <c r="J1787" s="16" t="s">
        <v>239</v>
      </c>
      <c r="K1787" s="0" t="str">
        <f aca="false">IFERROR(IF(VLOOKUP($C1787,薬効分類マスタ!$A$2:$E$180,5,FALSE())=0,"",VLOOKUP($C1787,薬効分類マスタ!$A$2:$E$180,5,FALSE())),"")</f>
        <v/>
      </c>
      <c r="L1787" s="17"/>
      <c r="M1787" s="0" t="str">
        <f aca="false">IF($K1787="","",IF($L1787&lt;&gt;"",$L1787,VLOOKUP($C1787,薬効分類マスタ!$A$2:$F$180,6,FALSE())))</f>
        <v/>
      </c>
      <c r="N1787" s="0" t="str">
        <f aca="false">ASC(G1787)</f>
        <v>ﾘｼﾉﾌﾟﾘﾙ錠20mg｢ｻﾜｲ｣</v>
      </c>
      <c r="O1787" s="0" t="str">
        <f aca="false">ASC(E1787)</f>
        <v>ﾘｼﾉﾌﾟﾘﾙ水和物</v>
      </c>
      <c r="P1787" s="16" t="n">
        <f aca="false">N(P1786)+IF($C1787=検索!$B$49,1,0)</f>
        <v>0</v>
      </c>
    </row>
    <row r="1788" customFormat="false" ht="15" hidden="false" customHeight="false" outlineLevel="0" collapsed="false">
      <c r="A1788" s="16" t="s">
        <v>221</v>
      </c>
      <c r="B1788" s="0" t="s">
        <v>4290</v>
      </c>
      <c r="C1788" s="0" t="n">
        <v>214</v>
      </c>
      <c r="D1788" s="0" t="str">
        <f aca="false">IFERROR(VLOOKUP($C1788,薬効分類マスタ!$A$2:$B$180,2,FALSE()),"未登録")</f>
        <v>血圧降下剤</v>
      </c>
      <c r="E1788" s="16" t="s">
        <v>4276</v>
      </c>
      <c r="F1788" s="16" t="s">
        <v>445</v>
      </c>
      <c r="G1788" s="16" t="s">
        <v>4291</v>
      </c>
      <c r="H1788" s="16" t="s">
        <v>542</v>
      </c>
      <c r="I1788" s="0" t="n">
        <v>11.2</v>
      </c>
      <c r="J1788" s="16" t="s">
        <v>239</v>
      </c>
      <c r="K1788" s="0" t="str">
        <f aca="false">IFERROR(IF(VLOOKUP($C1788,薬効分類マスタ!$A$2:$E$180,5,FALSE())=0,"",VLOOKUP($C1788,薬効分類マスタ!$A$2:$E$180,5,FALSE())),"")</f>
        <v/>
      </c>
      <c r="L1788" s="17"/>
      <c r="M1788" s="0" t="str">
        <f aca="false">IF($K1788="","",IF($L1788&lt;&gt;"",$L1788,VLOOKUP($C1788,薬効分類マスタ!$A$2:$F$180,6,FALSE())))</f>
        <v/>
      </c>
      <c r="N1788" s="0" t="str">
        <f aca="false">ASC(G1788)</f>
        <v>ﾘｼﾉﾌﾟﾘﾙ錠20mg｢NIG｣</v>
      </c>
      <c r="O1788" s="0" t="str">
        <f aca="false">ASC(E1788)</f>
        <v>ﾘｼﾉﾌﾟﾘﾙ水和物</v>
      </c>
      <c r="P1788" s="16" t="n">
        <f aca="false">N(P1787)+IF($C1788=検索!$B$49,1,0)</f>
        <v>0</v>
      </c>
    </row>
    <row r="1789" customFormat="false" ht="15" hidden="false" customHeight="false" outlineLevel="0" collapsed="false">
      <c r="A1789" s="16" t="s">
        <v>221</v>
      </c>
      <c r="B1789" s="0" t="s">
        <v>4292</v>
      </c>
      <c r="C1789" s="0" t="n">
        <v>214</v>
      </c>
      <c r="D1789" s="0" t="str">
        <f aca="false">IFERROR(VLOOKUP($C1789,薬効分類マスタ!$A$2:$B$180,2,FALSE()),"未登録")</f>
        <v>血圧降下剤</v>
      </c>
      <c r="E1789" s="16" t="s">
        <v>4293</v>
      </c>
      <c r="F1789" s="16" t="s">
        <v>1418</v>
      </c>
      <c r="G1789" s="16" t="s">
        <v>4294</v>
      </c>
      <c r="I1789" s="0" t="n">
        <v>10.8</v>
      </c>
      <c r="J1789" s="16" t="s">
        <v>239</v>
      </c>
      <c r="K1789" s="0" t="str">
        <f aca="false">IFERROR(IF(VLOOKUP($C1789,薬効分類マスタ!$A$2:$E$180,5,FALSE())=0,"",VLOOKUP($C1789,薬効分類マスタ!$A$2:$E$180,5,FALSE())),"")</f>
        <v/>
      </c>
      <c r="L1789" s="17"/>
      <c r="M1789" s="0" t="str">
        <f aca="false">IF($K1789="","",IF($L1789&lt;&gt;"",$L1789,VLOOKUP($C1789,薬効分類マスタ!$A$2:$F$180,6,FALSE())))</f>
        <v/>
      </c>
      <c r="N1789" s="0" t="str">
        <f aca="false">ASC(G1789)</f>
        <v>ｲﾐﾀﾞﾌﾟﾘﾙ塩酸塩2.5mg錠</v>
      </c>
      <c r="O1789" s="0" t="str">
        <f aca="false">ASC(E1789)</f>
        <v>ｲﾐﾀﾞﾌﾟﾘﾙ塩酸塩</v>
      </c>
      <c r="P1789" s="16" t="n">
        <f aca="false">N(P1788)+IF($C1789=検索!$B$49,1,0)</f>
        <v>0</v>
      </c>
    </row>
    <row r="1790" customFormat="false" ht="15" hidden="false" customHeight="false" outlineLevel="0" collapsed="false">
      <c r="A1790" s="16" t="s">
        <v>221</v>
      </c>
      <c r="B1790" s="0" t="s">
        <v>4295</v>
      </c>
      <c r="C1790" s="0" t="n">
        <v>214</v>
      </c>
      <c r="D1790" s="0" t="str">
        <f aca="false">IFERROR(VLOOKUP($C1790,薬効分類マスタ!$A$2:$B$180,2,FALSE()),"未登録")</f>
        <v>血圧降下剤</v>
      </c>
      <c r="E1790" s="16" t="s">
        <v>4293</v>
      </c>
      <c r="F1790" s="16" t="s">
        <v>1418</v>
      </c>
      <c r="G1790" s="16" t="s">
        <v>4296</v>
      </c>
      <c r="H1790" s="16" t="s">
        <v>473</v>
      </c>
      <c r="I1790" s="0" t="n">
        <v>15.8</v>
      </c>
      <c r="J1790" s="16" t="s">
        <v>232</v>
      </c>
      <c r="K1790" s="0" t="str">
        <f aca="false">IFERROR(IF(VLOOKUP($C1790,薬効分類マスタ!$A$2:$E$180,5,FALSE())=0,"",VLOOKUP($C1790,薬効分類マスタ!$A$2:$E$180,5,FALSE())),"")</f>
        <v/>
      </c>
      <c r="L1790" s="17"/>
      <c r="M1790" s="0" t="str">
        <f aca="false">IF($K1790="","",IF($L1790&lt;&gt;"",$L1790,VLOOKUP($C1790,薬効分類マスタ!$A$2:$F$180,6,FALSE())))</f>
        <v/>
      </c>
      <c r="N1790" s="0" t="str">
        <f aca="false">ASC(G1790)</f>
        <v>ﾀﾅﾄﾘﾙ錠2.5</v>
      </c>
      <c r="O1790" s="0" t="str">
        <f aca="false">ASC(E1790)</f>
        <v>ｲﾐﾀﾞﾌﾟﾘﾙ塩酸塩</v>
      </c>
      <c r="P1790" s="16" t="n">
        <f aca="false">N(P1789)+IF($C1790=検索!$B$49,1,0)</f>
        <v>0</v>
      </c>
    </row>
    <row r="1791" customFormat="false" ht="15" hidden="false" customHeight="false" outlineLevel="0" collapsed="false">
      <c r="A1791" s="16" t="s">
        <v>221</v>
      </c>
      <c r="B1791" s="0" t="s">
        <v>4297</v>
      </c>
      <c r="C1791" s="0" t="n">
        <v>214</v>
      </c>
      <c r="D1791" s="0" t="str">
        <f aca="false">IFERROR(VLOOKUP($C1791,薬効分類マスタ!$A$2:$B$180,2,FALSE()),"未登録")</f>
        <v>血圧降下剤</v>
      </c>
      <c r="E1791" s="16" t="s">
        <v>4293</v>
      </c>
      <c r="F1791" s="16" t="s">
        <v>257</v>
      </c>
      <c r="G1791" s="16" t="s">
        <v>4298</v>
      </c>
      <c r="I1791" s="0" t="n">
        <v>13.8</v>
      </c>
      <c r="J1791" s="16" t="s">
        <v>239</v>
      </c>
      <c r="K1791" s="0" t="str">
        <f aca="false">IFERROR(IF(VLOOKUP($C1791,薬効分類マスタ!$A$2:$E$180,5,FALSE())=0,"",VLOOKUP($C1791,薬効分類マスタ!$A$2:$E$180,5,FALSE())),"")</f>
        <v/>
      </c>
      <c r="L1791" s="17"/>
      <c r="M1791" s="0" t="str">
        <f aca="false">IF($K1791="","",IF($L1791&lt;&gt;"",$L1791,VLOOKUP($C1791,薬効分類マスタ!$A$2:$F$180,6,FALSE())))</f>
        <v/>
      </c>
      <c r="N1791" s="0" t="str">
        <f aca="false">ASC(G1791)</f>
        <v>ｲﾐﾀﾞﾌﾟﾘﾙ塩酸塩5mg錠</v>
      </c>
      <c r="O1791" s="0" t="str">
        <f aca="false">ASC(E1791)</f>
        <v>ｲﾐﾀﾞﾌﾟﾘﾙ塩酸塩</v>
      </c>
      <c r="P1791" s="16" t="n">
        <f aca="false">N(P1790)+IF($C1791=検索!$B$49,1,0)</f>
        <v>0</v>
      </c>
    </row>
    <row r="1792" customFormat="false" ht="15" hidden="false" customHeight="false" outlineLevel="0" collapsed="false">
      <c r="A1792" s="16" t="s">
        <v>221</v>
      </c>
      <c r="B1792" s="0" t="s">
        <v>4299</v>
      </c>
      <c r="C1792" s="0" t="n">
        <v>214</v>
      </c>
      <c r="D1792" s="0" t="str">
        <f aca="false">IFERROR(VLOOKUP($C1792,薬効分類マスタ!$A$2:$B$180,2,FALSE()),"未登録")</f>
        <v>血圧降下剤</v>
      </c>
      <c r="E1792" s="16" t="s">
        <v>4293</v>
      </c>
      <c r="F1792" s="16" t="s">
        <v>257</v>
      </c>
      <c r="G1792" s="16" t="s">
        <v>4300</v>
      </c>
      <c r="H1792" s="16" t="s">
        <v>473</v>
      </c>
      <c r="I1792" s="0" t="n">
        <v>20.7</v>
      </c>
      <c r="J1792" s="16" t="s">
        <v>232</v>
      </c>
      <c r="K1792" s="0" t="str">
        <f aca="false">IFERROR(IF(VLOOKUP($C1792,薬効分類マスタ!$A$2:$E$180,5,FALSE())=0,"",VLOOKUP($C1792,薬効分類マスタ!$A$2:$E$180,5,FALSE())),"")</f>
        <v/>
      </c>
      <c r="L1792" s="17"/>
      <c r="M1792" s="0" t="str">
        <f aca="false">IF($K1792="","",IF($L1792&lt;&gt;"",$L1792,VLOOKUP($C1792,薬効分類マスタ!$A$2:$F$180,6,FALSE())))</f>
        <v/>
      </c>
      <c r="N1792" s="0" t="str">
        <f aca="false">ASC(G1792)</f>
        <v>ﾀﾅﾄﾘﾙ錠5</v>
      </c>
      <c r="O1792" s="0" t="str">
        <f aca="false">ASC(E1792)</f>
        <v>ｲﾐﾀﾞﾌﾟﾘﾙ塩酸塩</v>
      </c>
      <c r="P1792" s="16" t="n">
        <f aca="false">N(P1791)+IF($C1792=検索!$B$49,1,0)</f>
        <v>0</v>
      </c>
    </row>
    <row r="1793" customFormat="false" ht="15" hidden="false" customHeight="false" outlineLevel="0" collapsed="false">
      <c r="A1793" s="16" t="s">
        <v>221</v>
      </c>
      <c r="B1793" s="0" t="s">
        <v>4301</v>
      </c>
      <c r="C1793" s="0" t="n">
        <v>214</v>
      </c>
      <c r="D1793" s="0" t="str">
        <f aca="false">IFERROR(VLOOKUP($C1793,薬効分類マスタ!$A$2:$B$180,2,FALSE()),"未登録")</f>
        <v>血圧降下剤</v>
      </c>
      <c r="E1793" s="16" t="s">
        <v>4293</v>
      </c>
      <c r="F1793" s="16" t="s">
        <v>262</v>
      </c>
      <c r="G1793" s="16" t="s">
        <v>4302</v>
      </c>
      <c r="H1793" s="16" t="s">
        <v>473</v>
      </c>
      <c r="I1793" s="0" t="n">
        <v>41.2</v>
      </c>
      <c r="J1793" s="16" t="s">
        <v>232</v>
      </c>
      <c r="K1793" s="0" t="str">
        <f aca="false">IFERROR(IF(VLOOKUP($C1793,薬効分類マスタ!$A$2:$E$180,5,FALSE())=0,"",VLOOKUP($C1793,薬効分類マスタ!$A$2:$E$180,5,FALSE())),"")</f>
        <v/>
      </c>
      <c r="L1793" s="17"/>
      <c r="M1793" s="0" t="str">
        <f aca="false">IF($K1793="","",IF($L1793&lt;&gt;"",$L1793,VLOOKUP($C1793,薬効分類マスタ!$A$2:$F$180,6,FALSE())))</f>
        <v/>
      </c>
      <c r="N1793" s="0" t="str">
        <f aca="false">ASC(G1793)</f>
        <v>ﾀﾅﾄﾘﾙ錠10</v>
      </c>
      <c r="O1793" s="0" t="str">
        <f aca="false">ASC(E1793)</f>
        <v>ｲﾐﾀﾞﾌﾟﾘﾙ塩酸塩</v>
      </c>
      <c r="P1793" s="16" t="n">
        <f aca="false">N(P1792)+IF($C1793=検索!$B$49,1,0)</f>
        <v>0</v>
      </c>
    </row>
    <row r="1794" customFormat="false" ht="15" hidden="false" customHeight="false" outlineLevel="0" collapsed="false">
      <c r="A1794" s="16" t="s">
        <v>221</v>
      </c>
      <c r="B1794" s="0" t="s">
        <v>4303</v>
      </c>
      <c r="C1794" s="0" t="n">
        <v>214</v>
      </c>
      <c r="D1794" s="0" t="str">
        <f aca="false">IFERROR(VLOOKUP($C1794,薬効分類マスタ!$A$2:$B$180,2,FALSE()),"未登録")</f>
        <v>血圧降下剤</v>
      </c>
      <c r="E1794" s="16" t="s">
        <v>4293</v>
      </c>
      <c r="F1794" s="16" t="s">
        <v>262</v>
      </c>
      <c r="G1794" s="16" t="s">
        <v>4304</v>
      </c>
      <c r="H1794" s="16" t="s">
        <v>527</v>
      </c>
      <c r="I1794" s="0" t="n">
        <v>27.5</v>
      </c>
      <c r="J1794" s="16" t="s">
        <v>239</v>
      </c>
      <c r="K1794" s="0" t="str">
        <f aca="false">IFERROR(IF(VLOOKUP($C1794,薬効分類マスタ!$A$2:$E$180,5,FALSE())=0,"",VLOOKUP($C1794,薬効分類マスタ!$A$2:$E$180,5,FALSE())),"")</f>
        <v/>
      </c>
      <c r="L1794" s="17"/>
      <c r="M1794" s="0" t="str">
        <f aca="false">IF($K1794="","",IF($L1794&lt;&gt;"",$L1794,VLOOKUP($C1794,薬効分類マスタ!$A$2:$F$180,6,FALSE())))</f>
        <v/>
      </c>
      <c r="N1794" s="0" t="str">
        <f aca="false">ASC(G1794)</f>
        <v>ｲﾐﾀﾞﾌﾟﾘﾙ塩酸塩錠10mg｢JG｣</v>
      </c>
      <c r="O1794" s="0" t="str">
        <f aca="false">ASC(E1794)</f>
        <v>ｲﾐﾀﾞﾌﾟﾘﾙ塩酸塩</v>
      </c>
      <c r="P1794" s="16" t="n">
        <f aca="false">N(P1793)+IF($C1794=検索!$B$49,1,0)</f>
        <v>0</v>
      </c>
    </row>
    <row r="1795" customFormat="false" ht="15" hidden="false" customHeight="false" outlineLevel="0" collapsed="false">
      <c r="A1795" s="16" t="s">
        <v>221</v>
      </c>
      <c r="B1795" s="0" t="s">
        <v>4305</v>
      </c>
      <c r="C1795" s="0" t="n">
        <v>214</v>
      </c>
      <c r="D1795" s="0" t="str">
        <f aca="false">IFERROR(VLOOKUP($C1795,薬効分類マスタ!$A$2:$B$180,2,FALSE()),"未登録")</f>
        <v>血圧降下剤</v>
      </c>
      <c r="E1795" s="16" t="s">
        <v>4293</v>
      </c>
      <c r="F1795" s="16" t="s">
        <v>262</v>
      </c>
      <c r="G1795" s="16" t="s">
        <v>4306</v>
      </c>
      <c r="H1795" s="16" t="s">
        <v>1300</v>
      </c>
      <c r="I1795" s="0" t="n">
        <v>27.5</v>
      </c>
      <c r="J1795" s="16" t="s">
        <v>239</v>
      </c>
      <c r="K1795" s="0" t="str">
        <f aca="false">IFERROR(IF(VLOOKUP($C1795,薬効分類マスタ!$A$2:$E$180,5,FALSE())=0,"",VLOOKUP($C1795,薬効分類マスタ!$A$2:$E$180,5,FALSE())),"")</f>
        <v/>
      </c>
      <c r="L1795" s="17"/>
      <c r="M1795" s="0" t="str">
        <f aca="false">IF($K1795="","",IF($L1795&lt;&gt;"",$L1795,VLOOKUP($C1795,薬効分類マスタ!$A$2:$F$180,6,FALSE())))</f>
        <v/>
      </c>
      <c r="N1795" s="0" t="str">
        <f aca="false">ASC(G1795)</f>
        <v>ｲﾐﾀﾞﾌﾟﾘﾙ塩酸塩錠10mg｢ｵｰﾊﾗ｣</v>
      </c>
      <c r="O1795" s="0" t="str">
        <f aca="false">ASC(E1795)</f>
        <v>ｲﾐﾀﾞﾌﾟﾘﾙ塩酸塩</v>
      </c>
      <c r="P1795" s="16" t="n">
        <f aca="false">N(P1794)+IF($C1795=検索!$B$49,1,0)</f>
        <v>0</v>
      </c>
    </row>
    <row r="1796" customFormat="false" ht="15" hidden="false" customHeight="false" outlineLevel="0" collapsed="false">
      <c r="A1796" s="16" t="s">
        <v>221</v>
      </c>
      <c r="B1796" s="0" t="s">
        <v>4307</v>
      </c>
      <c r="C1796" s="0" t="n">
        <v>214</v>
      </c>
      <c r="D1796" s="0" t="str">
        <f aca="false">IFERROR(VLOOKUP($C1796,薬効分類マスタ!$A$2:$B$180,2,FALSE()),"未登録")</f>
        <v>血圧降下剤</v>
      </c>
      <c r="E1796" s="16" t="s">
        <v>4293</v>
      </c>
      <c r="F1796" s="16" t="s">
        <v>262</v>
      </c>
      <c r="G1796" s="16" t="s">
        <v>4308</v>
      </c>
      <c r="H1796" s="16" t="s">
        <v>601</v>
      </c>
      <c r="I1796" s="0" t="n">
        <v>17.8</v>
      </c>
      <c r="J1796" s="16" t="s">
        <v>239</v>
      </c>
      <c r="K1796" s="0" t="str">
        <f aca="false">IFERROR(IF(VLOOKUP($C1796,薬効分類マスタ!$A$2:$E$180,5,FALSE())=0,"",VLOOKUP($C1796,薬効分類マスタ!$A$2:$E$180,5,FALSE())),"")</f>
        <v/>
      </c>
      <c r="L1796" s="17"/>
      <c r="M1796" s="0" t="str">
        <f aca="false">IF($K1796="","",IF($L1796&lt;&gt;"",$L1796,VLOOKUP($C1796,薬効分類マスタ!$A$2:$F$180,6,FALSE())))</f>
        <v/>
      </c>
      <c r="N1796" s="0" t="str">
        <f aca="false">ASC(G1796)</f>
        <v>ｲﾐﾀﾞﾌﾟﾘﾙ塩酸塩錠10mg｢PH｣</v>
      </c>
      <c r="O1796" s="0" t="str">
        <f aca="false">ASC(E1796)</f>
        <v>ｲﾐﾀﾞﾌﾟﾘﾙ塩酸塩</v>
      </c>
      <c r="P1796" s="16" t="n">
        <f aca="false">N(P1795)+IF($C1796=検索!$B$49,1,0)</f>
        <v>0</v>
      </c>
    </row>
    <row r="1797" customFormat="false" ht="15" hidden="false" customHeight="false" outlineLevel="0" collapsed="false">
      <c r="A1797" s="16" t="s">
        <v>221</v>
      </c>
      <c r="B1797" s="0" t="s">
        <v>4309</v>
      </c>
      <c r="C1797" s="0" t="n">
        <v>214</v>
      </c>
      <c r="D1797" s="0" t="str">
        <f aca="false">IFERROR(VLOOKUP($C1797,薬効分類マスタ!$A$2:$B$180,2,FALSE()),"未登録")</f>
        <v>血圧降下剤</v>
      </c>
      <c r="E1797" s="16" t="s">
        <v>4293</v>
      </c>
      <c r="F1797" s="16" t="s">
        <v>262</v>
      </c>
      <c r="G1797" s="16" t="s">
        <v>4310</v>
      </c>
      <c r="H1797" s="16" t="s">
        <v>574</v>
      </c>
      <c r="I1797" s="0" t="n">
        <v>27.5</v>
      </c>
      <c r="J1797" s="16" t="s">
        <v>239</v>
      </c>
      <c r="K1797" s="0" t="str">
        <f aca="false">IFERROR(IF(VLOOKUP($C1797,薬効分類マスタ!$A$2:$E$180,5,FALSE())=0,"",VLOOKUP($C1797,薬効分類マスタ!$A$2:$E$180,5,FALSE())),"")</f>
        <v/>
      </c>
      <c r="L1797" s="17"/>
      <c r="M1797" s="0" t="str">
        <f aca="false">IF($K1797="","",IF($L1797&lt;&gt;"",$L1797,VLOOKUP($C1797,薬効分類マスタ!$A$2:$F$180,6,FALSE())))</f>
        <v/>
      </c>
      <c r="N1797" s="0" t="str">
        <f aca="false">ASC(G1797)</f>
        <v>ｲﾐﾀﾞﾌﾟﾘﾙ塩酸塩錠10mg｢YD｣</v>
      </c>
      <c r="O1797" s="0" t="str">
        <f aca="false">ASC(E1797)</f>
        <v>ｲﾐﾀﾞﾌﾟﾘﾙ塩酸塩</v>
      </c>
      <c r="P1797" s="16" t="n">
        <f aca="false">N(P1796)+IF($C1797=検索!$B$49,1,0)</f>
        <v>0</v>
      </c>
    </row>
    <row r="1798" customFormat="false" ht="15" hidden="false" customHeight="false" outlineLevel="0" collapsed="false">
      <c r="A1798" s="16" t="s">
        <v>221</v>
      </c>
      <c r="B1798" s="0" t="s">
        <v>4311</v>
      </c>
      <c r="C1798" s="0" t="n">
        <v>214</v>
      </c>
      <c r="D1798" s="0" t="str">
        <f aca="false">IFERROR(VLOOKUP($C1798,薬効分類マスタ!$A$2:$B$180,2,FALSE()),"未登録")</f>
        <v>血圧降下剤</v>
      </c>
      <c r="E1798" s="16" t="s">
        <v>4293</v>
      </c>
      <c r="F1798" s="16" t="s">
        <v>262</v>
      </c>
      <c r="G1798" s="16" t="s">
        <v>4312</v>
      </c>
      <c r="H1798" s="16" t="s">
        <v>385</v>
      </c>
      <c r="I1798" s="0" t="n">
        <v>27.5</v>
      </c>
      <c r="J1798" s="16" t="s">
        <v>239</v>
      </c>
      <c r="K1798" s="0" t="str">
        <f aca="false">IFERROR(IF(VLOOKUP($C1798,薬効分類マスタ!$A$2:$E$180,5,FALSE())=0,"",VLOOKUP($C1798,薬効分類マスタ!$A$2:$E$180,5,FALSE())),"")</f>
        <v/>
      </c>
      <c r="L1798" s="17"/>
      <c r="M1798" s="0" t="str">
        <f aca="false">IF($K1798="","",IF($L1798&lt;&gt;"",$L1798,VLOOKUP($C1798,薬効分類マスタ!$A$2:$F$180,6,FALSE())))</f>
        <v/>
      </c>
      <c r="N1798" s="0" t="str">
        <f aca="false">ASC(G1798)</f>
        <v>ｲﾐﾀﾞﾌﾟﾘﾙ塩酸塩錠10mg｢ｻﾜｲ｣</v>
      </c>
      <c r="O1798" s="0" t="str">
        <f aca="false">ASC(E1798)</f>
        <v>ｲﾐﾀﾞﾌﾟﾘﾙ塩酸塩</v>
      </c>
      <c r="P1798" s="16" t="n">
        <f aca="false">N(P1797)+IF($C1798=検索!$B$49,1,0)</f>
        <v>0</v>
      </c>
    </row>
    <row r="1799" customFormat="false" ht="15" hidden="false" customHeight="false" outlineLevel="0" collapsed="false">
      <c r="A1799" s="16" t="s">
        <v>221</v>
      </c>
      <c r="B1799" s="0" t="s">
        <v>4313</v>
      </c>
      <c r="C1799" s="0" t="n">
        <v>214</v>
      </c>
      <c r="D1799" s="0" t="str">
        <f aca="false">IFERROR(VLOOKUP($C1799,薬効分類マスタ!$A$2:$B$180,2,FALSE()),"未登録")</f>
        <v>血圧降下剤</v>
      </c>
      <c r="E1799" s="16" t="s">
        <v>4293</v>
      </c>
      <c r="F1799" s="16" t="s">
        <v>262</v>
      </c>
      <c r="G1799" s="16" t="s">
        <v>4314</v>
      </c>
      <c r="H1799" s="16" t="s">
        <v>533</v>
      </c>
      <c r="I1799" s="0" t="n">
        <v>27.5</v>
      </c>
      <c r="J1799" s="16" t="s">
        <v>239</v>
      </c>
      <c r="K1799" s="0" t="str">
        <f aca="false">IFERROR(IF(VLOOKUP($C1799,薬効分類マスタ!$A$2:$E$180,5,FALSE())=0,"",VLOOKUP($C1799,薬効分類マスタ!$A$2:$E$180,5,FALSE())),"")</f>
        <v/>
      </c>
      <c r="L1799" s="17"/>
      <c r="M1799" s="0" t="str">
        <f aca="false">IF($K1799="","",IF($L1799&lt;&gt;"",$L1799,VLOOKUP($C1799,薬効分類マスタ!$A$2:$F$180,6,FALSE())))</f>
        <v/>
      </c>
      <c r="N1799" s="0" t="str">
        <f aca="false">ASC(G1799)</f>
        <v>ｲﾐﾀﾞﾌﾟﾘﾙ塩酸塩錠10mg｢ﾄｰﾜ｣</v>
      </c>
      <c r="O1799" s="0" t="str">
        <f aca="false">ASC(E1799)</f>
        <v>ｲﾐﾀﾞﾌﾟﾘﾙ塩酸塩</v>
      </c>
      <c r="P1799" s="16" t="n">
        <f aca="false">N(P1798)+IF($C1799=検索!$B$49,1,0)</f>
        <v>0</v>
      </c>
    </row>
    <row r="1800" customFormat="false" ht="15" hidden="false" customHeight="false" outlineLevel="0" collapsed="false">
      <c r="A1800" s="16" t="s">
        <v>221</v>
      </c>
      <c r="B1800" s="0" t="s">
        <v>4315</v>
      </c>
      <c r="C1800" s="0" t="n">
        <v>214</v>
      </c>
      <c r="D1800" s="0" t="str">
        <f aca="false">IFERROR(VLOOKUP($C1800,薬効分類マスタ!$A$2:$B$180,2,FALSE()),"未登録")</f>
        <v>血圧降下剤</v>
      </c>
      <c r="E1800" s="16" t="s">
        <v>4293</v>
      </c>
      <c r="F1800" s="16" t="s">
        <v>262</v>
      </c>
      <c r="G1800" s="16" t="s">
        <v>4316</v>
      </c>
      <c r="H1800" s="16" t="s">
        <v>1464</v>
      </c>
      <c r="I1800" s="0" t="n">
        <v>27.5</v>
      </c>
      <c r="J1800" s="16" t="s">
        <v>239</v>
      </c>
      <c r="K1800" s="0" t="str">
        <f aca="false">IFERROR(IF(VLOOKUP($C1800,薬効分類マスタ!$A$2:$E$180,5,FALSE())=0,"",VLOOKUP($C1800,薬効分類マスタ!$A$2:$E$180,5,FALSE())),"")</f>
        <v/>
      </c>
      <c r="L1800" s="17"/>
      <c r="M1800" s="0" t="str">
        <f aca="false">IF($K1800="","",IF($L1800&lt;&gt;"",$L1800,VLOOKUP($C1800,薬効分類マスタ!$A$2:$F$180,6,FALSE())))</f>
        <v/>
      </c>
      <c r="N1800" s="0" t="str">
        <f aca="false">ASC(G1800)</f>
        <v>ｲﾐﾀﾞﾌﾟﾘﾙ塩酸塩錠10mg｢DSEP｣</v>
      </c>
      <c r="O1800" s="0" t="str">
        <f aca="false">ASC(E1800)</f>
        <v>ｲﾐﾀﾞﾌﾟﾘﾙ塩酸塩</v>
      </c>
      <c r="P1800" s="16" t="n">
        <f aca="false">N(P1799)+IF($C1800=検索!$B$49,1,0)</f>
        <v>0</v>
      </c>
    </row>
    <row r="1801" customFormat="false" ht="15" hidden="false" customHeight="false" outlineLevel="0" collapsed="false">
      <c r="A1801" s="16" t="s">
        <v>221</v>
      </c>
      <c r="B1801" s="0" t="s">
        <v>4317</v>
      </c>
      <c r="C1801" s="0" t="n">
        <v>214</v>
      </c>
      <c r="D1801" s="0" t="str">
        <f aca="false">IFERROR(VLOOKUP($C1801,薬効分類マスタ!$A$2:$B$180,2,FALSE()),"未登録")</f>
        <v>血圧降下剤</v>
      </c>
      <c r="E1801" s="16" t="s">
        <v>4293</v>
      </c>
      <c r="F1801" s="16" t="s">
        <v>262</v>
      </c>
      <c r="G1801" s="16" t="s">
        <v>4318</v>
      </c>
      <c r="H1801" s="16" t="s">
        <v>542</v>
      </c>
      <c r="I1801" s="0" t="n">
        <v>27.5</v>
      </c>
      <c r="J1801" s="16" t="s">
        <v>239</v>
      </c>
      <c r="K1801" s="0" t="str">
        <f aca="false">IFERROR(IF(VLOOKUP($C1801,薬効分類マスタ!$A$2:$E$180,5,FALSE())=0,"",VLOOKUP($C1801,薬効分類マスタ!$A$2:$E$180,5,FALSE())),"")</f>
        <v/>
      </c>
      <c r="L1801" s="17"/>
      <c r="M1801" s="0" t="str">
        <f aca="false">IF($K1801="","",IF($L1801&lt;&gt;"",$L1801,VLOOKUP($C1801,薬効分類マスタ!$A$2:$F$180,6,FALSE())))</f>
        <v/>
      </c>
      <c r="N1801" s="0" t="str">
        <f aca="false">ASC(G1801)</f>
        <v>ｲﾐﾀﾞﾌﾟﾘﾙ塩酸塩錠10mg｢NIG｣</v>
      </c>
      <c r="O1801" s="0" t="str">
        <f aca="false">ASC(E1801)</f>
        <v>ｲﾐﾀﾞﾌﾟﾘﾙ塩酸塩</v>
      </c>
      <c r="P1801" s="16" t="n">
        <f aca="false">N(P1800)+IF($C1801=検索!$B$49,1,0)</f>
        <v>0</v>
      </c>
    </row>
    <row r="1802" customFormat="false" ht="15" hidden="false" customHeight="false" outlineLevel="0" collapsed="false">
      <c r="A1802" s="16" t="s">
        <v>221</v>
      </c>
      <c r="B1802" s="0" t="s">
        <v>4319</v>
      </c>
      <c r="C1802" s="0" t="n">
        <v>214</v>
      </c>
      <c r="D1802" s="0" t="str">
        <f aca="false">IFERROR(VLOOKUP($C1802,薬効分類マスタ!$A$2:$B$180,2,FALSE()),"未登録")</f>
        <v>血圧降下剤</v>
      </c>
      <c r="E1802" s="16" t="s">
        <v>4320</v>
      </c>
      <c r="F1802" s="16" t="s">
        <v>234</v>
      </c>
      <c r="G1802" s="16" t="s">
        <v>4321</v>
      </c>
      <c r="I1802" s="0" t="n">
        <v>10.8</v>
      </c>
      <c r="J1802" s="16" t="s">
        <v>239</v>
      </c>
      <c r="K1802" s="0" t="str">
        <f aca="false">IFERROR(IF(VLOOKUP($C1802,薬効分類マスタ!$A$2:$E$180,5,FALSE())=0,"",VLOOKUP($C1802,薬効分類マスタ!$A$2:$E$180,5,FALSE())),"")</f>
        <v/>
      </c>
      <c r="L1802" s="17"/>
      <c r="M1802" s="0" t="str">
        <f aca="false">IF($K1802="","",IF($L1802&lt;&gt;"",$L1802,VLOOKUP($C1802,薬効分類マスタ!$A$2:$F$180,6,FALSE())))</f>
        <v/>
      </c>
      <c r="N1802" s="0" t="str">
        <f aca="false">ASC(G1802)</f>
        <v>ﾃﾓｶﾌﾟﾘﾙ塩酸塩1mg錠</v>
      </c>
      <c r="O1802" s="0" t="str">
        <f aca="false">ASC(E1802)</f>
        <v>ﾃﾓｶﾌﾟﾘﾙ塩酸塩</v>
      </c>
      <c r="P1802" s="16" t="n">
        <f aca="false">N(P1801)+IF($C1802=検索!$B$49,1,0)</f>
        <v>0</v>
      </c>
    </row>
    <row r="1803" customFormat="false" ht="15" hidden="false" customHeight="false" outlineLevel="0" collapsed="false">
      <c r="A1803" s="16" t="s">
        <v>221</v>
      </c>
      <c r="B1803" s="0" t="s">
        <v>4322</v>
      </c>
      <c r="C1803" s="0" t="n">
        <v>214</v>
      </c>
      <c r="D1803" s="0" t="str">
        <f aca="false">IFERROR(VLOOKUP($C1803,薬効分類マスタ!$A$2:$B$180,2,FALSE()),"未登録")</f>
        <v>血圧降下剤</v>
      </c>
      <c r="E1803" s="16" t="s">
        <v>4320</v>
      </c>
      <c r="F1803" s="16" t="s">
        <v>234</v>
      </c>
      <c r="G1803" s="16" t="s">
        <v>4323</v>
      </c>
      <c r="H1803" s="16" t="s">
        <v>309</v>
      </c>
      <c r="I1803" s="0" t="n">
        <v>12.6</v>
      </c>
      <c r="J1803" s="16" t="s">
        <v>232</v>
      </c>
      <c r="K1803" s="0" t="str">
        <f aca="false">IFERROR(IF(VLOOKUP($C1803,薬効分類マスタ!$A$2:$E$180,5,FALSE())=0,"",VLOOKUP($C1803,薬効分類マスタ!$A$2:$E$180,5,FALSE())),"")</f>
        <v/>
      </c>
      <c r="L1803" s="17"/>
      <c r="M1803" s="0" t="str">
        <f aca="false">IF($K1803="","",IF($L1803&lt;&gt;"",$L1803,VLOOKUP($C1803,薬効分類マスタ!$A$2:$F$180,6,FALSE())))</f>
        <v/>
      </c>
      <c r="N1803" s="0" t="str">
        <f aca="false">ASC(G1803)</f>
        <v>ｴｰｽｺｰﾙ錠1mg</v>
      </c>
      <c r="O1803" s="0" t="str">
        <f aca="false">ASC(E1803)</f>
        <v>ﾃﾓｶﾌﾟﾘﾙ塩酸塩</v>
      </c>
      <c r="P1803" s="16" t="n">
        <f aca="false">N(P1802)+IF($C1803=検索!$B$49,1,0)</f>
        <v>0</v>
      </c>
    </row>
    <row r="1804" customFormat="false" ht="15" hidden="false" customHeight="false" outlineLevel="0" collapsed="false">
      <c r="A1804" s="16" t="s">
        <v>221</v>
      </c>
      <c r="B1804" s="0" t="s">
        <v>4324</v>
      </c>
      <c r="C1804" s="0" t="n">
        <v>214</v>
      </c>
      <c r="D1804" s="0" t="str">
        <f aca="false">IFERROR(VLOOKUP($C1804,薬効分類マスタ!$A$2:$B$180,2,FALSE()),"未登録")</f>
        <v>血圧降下剤</v>
      </c>
      <c r="E1804" s="16" t="s">
        <v>4320</v>
      </c>
      <c r="F1804" s="16" t="s">
        <v>241</v>
      </c>
      <c r="G1804" s="16" t="s">
        <v>4325</v>
      </c>
      <c r="I1804" s="0" t="n">
        <v>16.2</v>
      </c>
      <c r="J1804" s="16" t="s">
        <v>239</v>
      </c>
      <c r="K1804" s="0" t="str">
        <f aca="false">IFERROR(IF(VLOOKUP($C1804,薬効分類マスタ!$A$2:$E$180,5,FALSE())=0,"",VLOOKUP($C1804,薬効分類マスタ!$A$2:$E$180,5,FALSE())),"")</f>
        <v/>
      </c>
      <c r="L1804" s="17"/>
      <c r="M1804" s="0" t="str">
        <f aca="false">IF($K1804="","",IF($L1804&lt;&gt;"",$L1804,VLOOKUP($C1804,薬効分類マスタ!$A$2:$F$180,6,FALSE())))</f>
        <v/>
      </c>
      <c r="N1804" s="0" t="str">
        <f aca="false">ASC(G1804)</f>
        <v>ﾃﾓｶﾌﾟﾘﾙ塩酸塩2mg錠</v>
      </c>
      <c r="O1804" s="0" t="str">
        <f aca="false">ASC(E1804)</f>
        <v>ﾃﾓｶﾌﾟﾘﾙ塩酸塩</v>
      </c>
      <c r="P1804" s="16" t="n">
        <f aca="false">N(P1803)+IF($C1804=検索!$B$49,1,0)</f>
        <v>0</v>
      </c>
    </row>
    <row r="1805" customFormat="false" ht="15" hidden="false" customHeight="false" outlineLevel="0" collapsed="false">
      <c r="A1805" s="16" t="s">
        <v>221</v>
      </c>
      <c r="B1805" s="0" t="s">
        <v>4326</v>
      </c>
      <c r="C1805" s="0" t="n">
        <v>214</v>
      </c>
      <c r="D1805" s="0" t="str">
        <f aca="false">IFERROR(VLOOKUP($C1805,薬効分類マスタ!$A$2:$B$180,2,FALSE()),"未登録")</f>
        <v>血圧降下剤</v>
      </c>
      <c r="E1805" s="16" t="s">
        <v>4320</v>
      </c>
      <c r="F1805" s="16" t="s">
        <v>241</v>
      </c>
      <c r="G1805" s="16" t="s">
        <v>4327</v>
      </c>
      <c r="H1805" s="16" t="s">
        <v>309</v>
      </c>
      <c r="I1805" s="0" t="n">
        <v>24.3</v>
      </c>
      <c r="J1805" s="16" t="s">
        <v>232</v>
      </c>
      <c r="K1805" s="0" t="str">
        <f aca="false">IFERROR(IF(VLOOKUP($C1805,薬効分類マスタ!$A$2:$E$180,5,FALSE())=0,"",VLOOKUP($C1805,薬効分類マスタ!$A$2:$E$180,5,FALSE())),"")</f>
        <v/>
      </c>
      <c r="L1805" s="17"/>
      <c r="M1805" s="0" t="str">
        <f aca="false">IF($K1805="","",IF($L1805&lt;&gt;"",$L1805,VLOOKUP($C1805,薬効分類マスタ!$A$2:$F$180,6,FALSE())))</f>
        <v/>
      </c>
      <c r="N1805" s="0" t="str">
        <f aca="false">ASC(G1805)</f>
        <v>ｴｰｽｺｰﾙ錠2mg</v>
      </c>
      <c r="O1805" s="0" t="str">
        <f aca="false">ASC(E1805)</f>
        <v>ﾃﾓｶﾌﾟﾘﾙ塩酸塩</v>
      </c>
      <c r="P1805" s="16" t="n">
        <f aca="false">N(P1804)+IF($C1805=検索!$B$49,1,0)</f>
        <v>0</v>
      </c>
    </row>
    <row r="1806" customFormat="false" ht="15" hidden="false" customHeight="false" outlineLevel="0" collapsed="false">
      <c r="A1806" s="16" t="s">
        <v>221</v>
      </c>
      <c r="B1806" s="0" t="s">
        <v>4328</v>
      </c>
      <c r="C1806" s="0" t="n">
        <v>214</v>
      </c>
      <c r="D1806" s="0" t="str">
        <f aca="false">IFERROR(VLOOKUP($C1806,薬効分類マスタ!$A$2:$B$180,2,FALSE()),"未登録")</f>
        <v>血圧降下剤</v>
      </c>
      <c r="E1806" s="16" t="s">
        <v>4320</v>
      </c>
      <c r="F1806" s="16" t="s">
        <v>935</v>
      </c>
      <c r="G1806" s="16" t="s">
        <v>4329</v>
      </c>
      <c r="I1806" s="0" t="n">
        <v>32.3</v>
      </c>
      <c r="J1806" s="16" t="s">
        <v>239</v>
      </c>
      <c r="K1806" s="0" t="str">
        <f aca="false">IFERROR(IF(VLOOKUP($C1806,薬効分類マスタ!$A$2:$E$180,5,FALSE())=0,"",VLOOKUP($C1806,薬効分類マスタ!$A$2:$E$180,5,FALSE())),"")</f>
        <v/>
      </c>
      <c r="L1806" s="17"/>
      <c r="M1806" s="0" t="str">
        <f aca="false">IF($K1806="","",IF($L1806&lt;&gt;"",$L1806,VLOOKUP($C1806,薬効分類マスタ!$A$2:$F$180,6,FALSE())))</f>
        <v/>
      </c>
      <c r="N1806" s="0" t="str">
        <f aca="false">ASC(G1806)</f>
        <v>ﾃﾓｶﾌﾟﾘﾙ塩酸塩4mg錠</v>
      </c>
      <c r="O1806" s="0" t="str">
        <f aca="false">ASC(E1806)</f>
        <v>ﾃﾓｶﾌﾟﾘﾙ塩酸塩</v>
      </c>
      <c r="P1806" s="16" t="n">
        <f aca="false">N(P1805)+IF($C1806=検索!$B$49,1,0)</f>
        <v>0</v>
      </c>
    </row>
    <row r="1807" customFormat="false" ht="15" hidden="false" customHeight="false" outlineLevel="0" collapsed="false">
      <c r="A1807" s="16" t="s">
        <v>221</v>
      </c>
      <c r="B1807" s="0" t="s">
        <v>4330</v>
      </c>
      <c r="C1807" s="0" t="n">
        <v>214</v>
      </c>
      <c r="D1807" s="0" t="str">
        <f aca="false">IFERROR(VLOOKUP($C1807,薬効分類マスタ!$A$2:$B$180,2,FALSE()),"未登録")</f>
        <v>血圧降下剤</v>
      </c>
      <c r="E1807" s="16" t="s">
        <v>4320</v>
      </c>
      <c r="F1807" s="16" t="s">
        <v>935</v>
      </c>
      <c r="G1807" s="16" t="s">
        <v>4331</v>
      </c>
      <c r="H1807" s="16" t="s">
        <v>309</v>
      </c>
      <c r="I1807" s="0" t="n">
        <v>48.5</v>
      </c>
      <c r="J1807" s="16" t="s">
        <v>232</v>
      </c>
      <c r="K1807" s="0" t="str">
        <f aca="false">IFERROR(IF(VLOOKUP($C1807,薬効分類マスタ!$A$2:$E$180,5,FALSE())=0,"",VLOOKUP($C1807,薬効分類マスタ!$A$2:$E$180,5,FALSE())),"")</f>
        <v/>
      </c>
      <c r="L1807" s="17"/>
      <c r="M1807" s="0" t="str">
        <f aca="false">IF($K1807="","",IF($L1807&lt;&gt;"",$L1807,VLOOKUP($C1807,薬効分類マスタ!$A$2:$F$180,6,FALSE())))</f>
        <v/>
      </c>
      <c r="N1807" s="0" t="str">
        <f aca="false">ASC(G1807)</f>
        <v>ｴｰｽｺｰﾙ錠4mg</v>
      </c>
      <c r="O1807" s="0" t="str">
        <f aca="false">ASC(E1807)</f>
        <v>ﾃﾓｶﾌﾟﾘﾙ塩酸塩</v>
      </c>
      <c r="P1807" s="16" t="n">
        <f aca="false">N(P1806)+IF($C1807=検索!$B$49,1,0)</f>
        <v>0</v>
      </c>
    </row>
    <row r="1808" customFormat="false" ht="15" hidden="false" customHeight="false" outlineLevel="0" collapsed="false">
      <c r="A1808" s="16" t="s">
        <v>221</v>
      </c>
      <c r="B1808" s="0" t="s">
        <v>4332</v>
      </c>
      <c r="C1808" s="0" t="n">
        <v>214</v>
      </c>
      <c r="D1808" s="0" t="str">
        <f aca="false">IFERROR(VLOOKUP($C1808,薬効分類マスタ!$A$2:$B$180,2,FALSE()),"未登録")</f>
        <v>血圧降下剤</v>
      </c>
      <c r="E1808" s="16" t="s">
        <v>4333</v>
      </c>
      <c r="F1808" s="16" t="s">
        <v>381</v>
      </c>
      <c r="G1808" s="16" t="s">
        <v>4334</v>
      </c>
      <c r="H1808" s="16" t="s">
        <v>1019</v>
      </c>
      <c r="I1808" s="0" t="n">
        <v>13.7</v>
      </c>
      <c r="J1808" s="16" t="s">
        <v>232</v>
      </c>
      <c r="K1808" s="0" t="str">
        <f aca="false">IFERROR(IF(VLOOKUP($C1808,薬効分類マスタ!$A$2:$E$180,5,FALSE())=0,"",VLOOKUP($C1808,薬効分類マスタ!$A$2:$E$180,5,FALSE())),"")</f>
        <v/>
      </c>
      <c r="L1808" s="17"/>
      <c r="M1808" s="0" t="str">
        <f aca="false">IF($K1808="","",IF($L1808&lt;&gt;"",$L1808,VLOOKUP($C1808,薬効分類マスタ!$A$2:$F$180,6,FALSE())))</f>
        <v/>
      </c>
      <c r="N1808" s="0" t="str">
        <f aca="false">ASC(G1808)</f>
        <v>ｵﾄﾞﾘｯｸ錠0.5mg</v>
      </c>
      <c r="O1808" s="0" t="str">
        <f aca="false">ASC(E1808)</f>
        <v>ﾄﾗﾝﾄﾞﾗﾌﾟﾘﾙ</v>
      </c>
      <c r="P1808" s="16" t="n">
        <f aca="false">N(P1807)+IF($C1808=検索!$B$49,1,0)</f>
        <v>0</v>
      </c>
    </row>
    <row r="1809" customFormat="false" ht="15" hidden="false" customHeight="false" outlineLevel="0" collapsed="false">
      <c r="A1809" s="16" t="s">
        <v>221</v>
      </c>
      <c r="B1809" s="0" t="s">
        <v>4335</v>
      </c>
      <c r="C1809" s="0" t="n">
        <v>214</v>
      </c>
      <c r="D1809" s="0" t="str">
        <f aca="false">IFERROR(VLOOKUP($C1809,薬効分類マスタ!$A$2:$B$180,2,FALSE()),"未登録")</f>
        <v>血圧降下剤</v>
      </c>
      <c r="E1809" s="16" t="s">
        <v>4333</v>
      </c>
      <c r="F1809" s="16" t="s">
        <v>381</v>
      </c>
      <c r="G1809" s="16" t="s">
        <v>4336</v>
      </c>
      <c r="H1809" s="16" t="s">
        <v>385</v>
      </c>
      <c r="I1809" s="0" t="n">
        <v>13.7</v>
      </c>
      <c r="J1809" s="16" t="s">
        <v>239</v>
      </c>
      <c r="K1809" s="0" t="str">
        <f aca="false">IFERROR(IF(VLOOKUP($C1809,薬効分類マスタ!$A$2:$E$180,5,FALSE())=0,"",VLOOKUP($C1809,薬効分類マスタ!$A$2:$E$180,5,FALSE())),"")</f>
        <v/>
      </c>
      <c r="L1809" s="17"/>
      <c r="M1809" s="0" t="str">
        <f aca="false">IF($K1809="","",IF($L1809&lt;&gt;"",$L1809,VLOOKUP($C1809,薬効分類マスタ!$A$2:$F$180,6,FALSE())))</f>
        <v/>
      </c>
      <c r="N1809" s="0" t="str">
        <f aca="false">ASC(G1809)</f>
        <v>ﾄﾗﾝﾄﾞﾗﾌﾟﾘﾙ錠0.5mg｢ｻﾜｲ｣</v>
      </c>
      <c r="O1809" s="0" t="str">
        <f aca="false">ASC(E1809)</f>
        <v>ﾄﾗﾝﾄﾞﾗﾌﾟﾘﾙ</v>
      </c>
      <c r="P1809" s="16" t="n">
        <f aca="false">N(P1808)+IF($C1809=検索!$B$49,1,0)</f>
        <v>0</v>
      </c>
    </row>
    <row r="1810" customFormat="false" ht="15" hidden="false" customHeight="false" outlineLevel="0" collapsed="false">
      <c r="A1810" s="16" t="s">
        <v>221</v>
      </c>
      <c r="B1810" s="0" t="s">
        <v>4337</v>
      </c>
      <c r="C1810" s="0" t="n">
        <v>214</v>
      </c>
      <c r="D1810" s="0" t="str">
        <f aca="false">IFERROR(VLOOKUP($C1810,薬効分類マスタ!$A$2:$B$180,2,FALSE()),"未登録")</f>
        <v>血圧降下剤</v>
      </c>
      <c r="E1810" s="16" t="s">
        <v>4333</v>
      </c>
      <c r="F1810" s="16" t="s">
        <v>234</v>
      </c>
      <c r="G1810" s="16" t="s">
        <v>4338</v>
      </c>
      <c r="H1810" s="16" t="s">
        <v>1019</v>
      </c>
      <c r="I1810" s="0" t="n">
        <v>14.3</v>
      </c>
      <c r="J1810" s="16" t="s">
        <v>232</v>
      </c>
      <c r="K1810" s="0" t="str">
        <f aca="false">IFERROR(IF(VLOOKUP($C1810,薬効分類マスタ!$A$2:$E$180,5,FALSE())=0,"",VLOOKUP($C1810,薬効分類マスタ!$A$2:$E$180,5,FALSE())),"")</f>
        <v/>
      </c>
      <c r="L1810" s="17"/>
      <c r="M1810" s="0" t="str">
        <f aca="false">IF($K1810="","",IF($L1810&lt;&gt;"",$L1810,VLOOKUP($C1810,薬効分類マスタ!$A$2:$F$180,6,FALSE())))</f>
        <v/>
      </c>
      <c r="N1810" s="0" t="str">
        <f aca="false">ASC(G1810)</f>
        <v>ｵﾄﾞﾘｯｸ錠1mg</v>
      </c>
      <c r="O1810" s="0" t="str">
        <f aca="false">ASC(E1810)</f>
        <v>ﾄﾗﾝﾄﾞﾗﾌﾟﾘﾙ</v>
      </c>
      <c r="P1810" s="16" t="n">
        <f aca="false">N(P1809)+IF($C1810=検索!$B$49,1,0)</f>
        <v>0</v>
      </c>
    </row>
    <row r="1811" customFormat="false" ht="15" hidden="false" customHeight="false" outlineLevel="0" collapsed="false">
      <c r="A1811" s="16" t="s">
        <v>221</v>
      </c>
      <c r="B1811" s="0" t="s">
        <v>4339</v>
      </c>
      <c r="C1811" s="0" t="n">
        <v>214</v>
      </c>
      <c r="D1811" s="0" t="str">
        <f aca="false">IFERROR(VLOOKUP($C1811,薬効分類マスタ!$A$2:$B$180,2,FALSE()),"未登録")</f>
        <v>血圧降下剤</v>
      </c>
      <c r="E1811" s="16" t="s">
        <v>4333</v>
      </c>
      <c r="F1811" s="16" t="s">
        <v>234</v>
      </c>
      <c r="G1811" s="16" t="s">
        <v>4340</v>
      </c>
      <c r="H1811" s="16" t="s">
        <v>385</v>
      </c>
      <c r="I1811" s="0" t="n">
        <v>14.3</v>
      </c>
      <c r="J1811" s="16" t="s">
        <v>239</v>
      </c>
      <c r="K1811" s="0" t="str">
        <f aca="false">IFERROR(IF(VLOOKUP($C1811,薬効分類マスタ!$A$2:$E$180,5,FALSE())=0,"",VLOOKUP($C1811,薬効分類マスタ!$A$2:$E$180,5,FALSE())),"")</f>
        <v/>
      </c>
      <c r="L1811" s="17"/>
      <c r="M1811" s="0" t="str">
        <f aca="false">IF($K1811="","",IF($L1811&lt;&gt;"",$L1811,VLOOKUP($C1811,薬効分類マスタ!$A$2:$F$180,6,FALSE())))</f>
        <v/>
      </c>
      <c r="N1811" s="0" t="str">
        <f aca="false">ASC(G1811)</f>
        <v>ﾄﾗﾝﾄﾞﾗﾌﾟﾘﾙ錠1mg｢ｻﾜｲ｣</v>
      </c>
      <c r="O1811" s="0" t="str">
        <f aca="false">ASC(E1811)</f>
        <v>ﾄﾗﾝﾄﾞﾗﾌﾟﾘﾙ</v>
      </c>
      <c r="P1811" s="16" t="n">
        <f aca="false">N(P1810)+IF($C1811=検索!$B$49,1,0)</f>
        <v>0</v>
      </c>
    </row>
    <row r="1812" customFormat="false" ht="15" hidden="false" customHeight="false" outlineLevel="0" collapsed="false">
      <c r="A1812" s="16" t="s">
        <v>221</v>
      </c>
      <c r="B1812" s="0" t="s">
        <v>4341</v>
      </c>
      <c r="C1812" s="0" t="n">
        <v>214</v>
      </c>
      <c r="D1812" s="0" t="str">
        <f aca="false">IFERROR(VLOOKUP($C1812,薬効分類マスタ!$A$2:$B$180,2,FALSE()),"未登録")</f>
        <v>血圧降下剤</v>
      </c>
      <c r="E1812" s="16" t="s">
        <v>4342</v>
      </c>
      <c r="F1812" s="16" t="s">
        <v>241</v>
      </c>
      <c r="G1812" s="16" t="s">
        <v>4343</v>
      </c>
      <c r="I1812" s="0" t="n">
        <v>14</v>
      </c>
      <c r="J1812" s="16" t="s">
        <v>239</v>
      </c>
      <c r="K1812" s="0" t="str">
        <f aca="false">IFERROR(IF(VLOOKUP($C1812,薬効分類マスタ!$A$2:$E$180,5,FALSE())=0,"",VLOOKUP($C1812,薬効分類マスタ!$A$2:$E$180,5,FALSE())),"")</f>
        <v/>
      </c>
      <c r="L1812" s="17"/>
      <c r="M1812" s="0" t="str">
        <f aca="false">IF($K1812="","",IF($L1812&lt;&gt;"",$L1812,VLOOKUP($C1812,薬効分類マスタ!$A$2:$F$180,6,FALSE())))</f>
        <v/>
      </c>
      <c r="N1812" s="0" t="str">
        <f aca="false">ASC(G1812)</f>
        <v>ﾍﾟﾘﾝﾄﾞﾌﾟﾘﾙｴﾙﾌﾞﾐﾝ2mg錠</v>
      </c>
      <c r="O1812" s="0" t="str">
        <f aca="false">ASC(E1812)</f>
        <v>ﾍﾟﾘﾝﾄﾞﾌﾟﾘﾙｴﾙﾌﾞﾐﾝ</v>
      </c>
      <c r="P1812" s="16" t="n">
        <f aca="false">N(P1811)+IF($C1812=検索!$B$49,1,0)</f>
        <v>0</v>
      </c>
    </row>
    <row r="1813" customFormat="false" ht="15" hidden="false" customHeight="false" outlineLevel="0" collapsed="false">
      <c r="A1813" s="16" t="s">
        <v>221</v>
      </c>
      <c r="B1813" s="0" t="s">
        <v>4344</v>
      </c>
      <c r="C1813" s="0" t="n">
        <v>214</v>
      </c>
      <c r="D1813" s="0" t="str">
        <f aca="false">IFERROR(VLOOKUP($C1813,薬効分類マスタ!$A$2:$B$180,2,FALSE()),"未登録")</f>
        <v>血圧降下剤</v>
      </c>
      <c r="E1813" s="16" t="s">
        <v>4342</v>
      </c>
      <c r="F1813" s="16" t="s">
        <v>935</v>
      </c>
      <c r="G1813" s="16" t="s">
        <v>4345</v>
      </c>
      <c r="I1813" s="0" t="n">
        <v>24.6</v>
      </c>
      <c r="J1813" s="16" t="s">
        <v>239</v>
      </c>
      <c r="K1813" s="0" t="str">
        <f aca="false">IFERROR(IF(VLOOKUP($C1813,薬効分類マスタ!$A$2:$E$180,5,FALSE())=0,"",VLOOKUP($C1813,薬効分類マスタ!$A$2:$E$180,5,FALSE())),"")</f>
        <v/>
      </c>
      <c r="L1813" s="17"/>
      <c r="M1813" s="0" t="str">
        <f aca="false">IF($K1813="","",IF($L1813&lt;&gt;"",$L1813,VLOOKUP($C1813,薬効分類マスタ!$A$2:$F$180,6,FALSE())))</f>
        <v/>
      </c>
      <c r="N1813" s="0" t="str">
        <f aca="false">ASC(G1813)</f>
        <v>ﾍﾟﾘﾝﾄﾞﾌﾟﾘﾙｴﾙﾌﾞﾐﾝ4mg錠</v>
      </c>
      <c r="O1813" s="0" t="str">
        <f aca="false">ASC(E1813)</f>
        <v>ﾍﾟﾘﾝﾄﾞﾌﾟﾘﾙｴﾙﾌﾞﾐﾝ</v>
      </c>
      <c r="P1813" s="16" t="n">
        <f aca="false">N(P1812)+IF($C1813=検索!$B$49,1,0)</f>
        <v>0</v>
      </c>
    </row>
    <row r="1814" customFormat="false" ht="15" hidden="false" customHeight="false" outlineLevel="0" collapsed="false">
      <c r="A1814" s="16" t="s">
        <v>221</v>
      </c>
      <c r="B1814" s="0" t="s">
        <v>4346</v>
      </c>
      <c r="C1814" s="0" t="n">
        <v>214</v>
      </c>
      <c r="D1814" s="0" t="str">
        <f aca="false">IFERROR(VLOOKUP($C1814,薬効分類マスタ!$A$2:$B$180,2,FALSE()),"未登録")</f>
        <v>血圧降下剤</v>
      </c>
      <c r="E1814" s="16" t="s">
        <v>4347</v>
      </c>
      <c r="F1814" s="16" t="s">
        <v>3685</v>
      </c>
      <c r="G1814" s="16" t="s">
        <v>4348</v>
      </c>
      <c r="I1814" s="0" t="n">
        <v>10.8</v>
      </c>
      <c r="K1814" s="0" t="str">
        <f aca="false">IFERROR(IF(VLOOKUP($C1814,薬効分類マスタ!$A$2:$E$180,5,FALSE())=0,"",VLOOKUP($C1814,薬効分類マスタ!$A$2:$E$180,5,FALSE())),"")</f>
        <v/>
      </c>
      <c r="L1814" s="17"/>
      <c r="M1814" s="0" t="str">
        <f aca="false">IF($K1814="","",IF($L1814&lt;&gt;"",$L1814,VLOOKUP($C1814,薬効分類マスタ!$A$2:$F$180,6,FALSE())))</f>
        <v/>
      </c>
      <c r="N1814" s="0" t="str">
        <f aca="false">ASC(G1814)</f>
        <v>ﾒﾁﾙﾄﾞﾊﾟ錠</v>
      </c>
      <c r="O1814" s="0" t="str">
        <f aca="false">ASC(E1814)</f>
        <v>ﾒﾁﾙﾄﾞﾊﾟ水和物</v>
      </c>
      <c r="P1814" s="16" t="n">
        <f aca="false">N(P1813)+IF($C1814=検索!$B$49,1,0)</f>
        <v>0</v>
      </c>
    </row>
    <row r="1815" customFormat="false" ht="15" hidden="false" customHeight="false" outlineLevel="0" collapsed="false">
      <c r="A1815" s="16" t="s">
        <v>221</v>
      </c>
      <c r="B1815" s="0" t="s">
        <v>4349</v>
      </c>
      <c r="C1815" s="0" t="n">
        <v>214</v>
      </c>
      <c r="D1815" s="0" t="str">
        <f aca="false">IFERROR(VLOOKUP($C1815,薬効分類マスタ!$A$2:$B$180,2,FALSE()),"未登録")</f>
        <v>血圧降下剤</v>
      </c>
      <c r="E1815" s="16" t="s">
        <v>4347</v>
      </c>
      <c r="F1815" s="16" t="s">
        <v>3685</v>
      </c>
      <c r="G1815" s="16" t="s">
        <v>4350</v>
      </c>
      <c r="H1815" s="16" t="s">
        <v>347</v>
      </c>
      <c r="I1815" s="0" t="n">
        <v>13.7</v>
      </c>
      <c r="K1815" s="0" t="str">
        <f aca="false">IFERROR(IF(VLOOKUP($C1815,薬効分類マスタ!$A$2:$E$180,5,FALSE())=0,"",VLOOKUP($C1815,薬効分類マスタ!$A$2:$E$180,5,FALSE())),"")</f>
        <v/>
      </c>
      <c r="L1815" s="17"/>
      <c r="M1815" s="0" t="str">
        <f aca="false">IF($K1815="","",IF($L1815&lt;&gt;"",$L1815,VLOOKUP($C1815,薬効分類マスタ!$A$2:$F$180,6,FALSE())))</f>
        <v/>
      </c>
      <c r="N1815" s="0" t="str">
        <f aca="false">ASC(G1815)</f>
        <v>ﾒﾁﾙﾄﾞﾊﾟ錠(ﾂﾙﾊﾗ)125</v>
      </c>
      <c r="O1815" s="0" t="str">
        <f aca="false">ASC(E1815)</f>
        <v>ﾒﾁﾙﾄﾞﾊﾟ水和物</v>
      </c>
      <c r="P1815" s="16" t="n">
        <f aca="false">N(P1814)+IF($C1815=検索!$B$49,1,0)</f>
        <v>0</v>
      </c>
    </row>
    <row r="1816" customFormat="false" ht="15" hidden="false" customHeight="false" outlineLevel="0" collapsed="false">
      <c r="A1816" s="16" t="s">
        <v>221</v>
      </c>
      <c r="B1816" s="0" t="s">
        <v>4351</v>
      </c>
      <c r="C1816" s="0" t="n">
        <v>214</v>
      </c>
      <c r="D1816" s="0" t="str">
        <f aca="false">IFERROR(VLOOKUP($C1816,薬効分類マスタ!$A$2:$B$180,2,FALSE()),"未登録")</f>
        <v>血圧降下剤</v>
      </c>
      <c r="E1816" s="16" t="s">
        <v>4347</v>
      </c>
      <c r="F1816" s="16" t="s">
        <v>639</v>
      </c>
      <c r="G1816" s="16" t="s">
        <v>4348</v>
      </c>
      <c r="I1816" s="0" t="n">
        <v>16.5</v>
      </c>
      <c r="K1816" s="0" t="str">
        <f aca="false">IFERROR(IF(VLOOKUP($C1816,薬効分類マスタ!$A$2:$E$180,5,FALSE())=0,"",VLOOKUP($C1816,薬効分類マスタ!$A$2:$E$180,5,FALSE())),"")</f>
        <v/>
      </c>
      <c r="L1816" s="17"/>
      <c r="M1816" s="0" t="str">
        <f aca="false">IF($K1816="","",IF($L1816&lt;&gt;"",$L1816,VLOOKUP($C1816,薬効分類マスタ!$A$2:$F$180,6,FALSE())))</f>
        <v/>
      </c>
      <c r="N1816" s="0" t="str">
        <f aca="false">ASC(G1816)</f>
        <v>ﾒﾁﾙﾄﾞﾊﾟ錠</v>
      </c>
      <c r="O1816" s="0" t="str">
        <f aca="false">ASC(E1816)</f>
        <v>ﾒﾁﾙﾄﾞﾊﾟ水和物</v>
      </c>
      <c r="P1816" s="16" t="n">
        <f aca="false">N(P1815)+IF($C1816=検索!$B$49,1,0)</f>
        <v>0</v>
      </c>
    </row>
    <row r="1817" customFormat="false" ht="15" hidden="false" customHeight="false" outlineLevel="0" collapsed="false">
      <c r="A1817" s="16" t="s">
        <v>221</v>
      </c>
      <c r="B1817" s="0" t="s">
        <v>4352</v>
      </c>
      <c r="C1817" s="0" t="n">
        <v>214</v>
      </c>
      <c r="D1817" s="0" t="str">
        <f aca="false">IFERROR(VLOOKUP($C1817,薬効分類マスタ!$A$2:$B$180,2,FALSE()),"未登録")</f>
        <v>血圧降下剤</v>
      </c>
      <c r="E1817" s="16" t="s">
        <v>4347</v>
      </c>
      <c r="F1817" s="16" t="s">
        <v>639</v>
      </c>
      <c r="G1817" s="16" t="s">
        <v>4353</v>
      </c>
      <c r="H1817" s="16" t="s">
        <v>4354</v>
      </c>
      <c r="I1817" s="0" t="n">
        <v>18</v>
      </c>
      <c r="K1817" s="0" t="str">
        <f aca="false">IFERROR(IF(VLOOKUP($C1817,薬効分類マスタ!$A$2:$E$180,5,FALSE())=0,"",VLOOKUP($C1817,薬効分類マスタ!$A$2:$E$180,5,FALSE())),"")</f>
        <v/>
      </c>
      <c r="L1817" s="17"/>
      <c r="M1817" s="0" t="str">
        <f aca="false">IF($K1817="","",IF($L1817&lt;&gt;"",$L1817,VLOOKUP($C1817,薬効分類マスタ!$A$2:$F$180,6,FALSE())))</f>
        <v/>
      </c>
      <c r="N1817" s="0" t="str">
        <f aca="false">ASC(G1817)</f>
        <v>ｱﾙﾄﾞﾒｯﾄ錠250</v>
      </c>
      <c r="O1817" s="0" t="str">
        <f aca="false">ASC(E1817)</f>
        <v>ﾒﾁﾙﾄﾞﾊﾟ水和物</v>
      </c>
      <c r="P1817" s="16" t="n">
        <f aca="false">N(P1816)+IF($C1817=検索!$B$49,1,0)</f>
        <v>0</v>
      </c>
    </row>
    <row r="1818" customFormat="false" ht="15" hidden="false" customHeight="false" outlineLevel="0" collapsed="false">
      <c r="A1818" s="16" t="s">
        <v>221</v>
      </c>
      <c r="B1818" s="0" t="s">
        <v>4355</v>
      </c>
      <c r="C1818" s="0" t="n">
        <v>214</v>
      </c>
      <c r="D1818" s="0" t="str">
        <f aca="false">IFERROR(VLOOKUP($C1818,薬効分類マスタ!$A$2:$B$180,2,FALSE()),"未登録")</f>
        <v>血圧降下剤</v>
      </c>
      <c r="E1818" s="16" t="s">
        <v>4356</v>
      </c>
      <c r="F1818" s="16" t="s">
        <v>4357</v>
      </c>
      <c r="G1818" s="16" t="s">
        <v>4358</v>
      </c>
      <c r="H1818" s="16" t="s">
        <v>4359</v>
      </c>
      <c r="I1818" s="0" t="n">
        <v>6.3</v>
      </c>
      <c r="J1818" s="16" t="s">
        <v>232</v>
      </c>
      <c r="K1818" s="0" t="str">
        <f aca="false">IFERROR(IF(VLOOKUP($C1818,薬効分類マスタ!$A$2:$E$180,5,FALSE())=0,"",VLOOKUP($C1818,薬効分類マスタ!$A$2:$E$180,5,FALSE())),"")</f>
        <v/>
      </c>
      <c r="L1818" s="17"/>
      <c r="M1818" s="0" t="str">
        <f aca="false">IF($K1818="","",IF($L1818&lt;&gt;"",$L1818,VLOOKUP($C1818,薬効分類マスタ!$A$2:$F$180,6,FALSE())))</f>
        <v/>
      </c>
      <c r="N1818" s="0" t="str">
        <f aca="false">ASC(G1818)</f>
        <v>ｶﾀﾌﾟﾚｽ錠75μg</v>
      </c>
      <c r="O1818" s="0" t="str">
        <f aca="false">ASC(E1818)</f>
        <v>ｸﾛﾆｼﾞﾝ塩酸塩</v>
      </c>
      <c r="P1818" s="16" t="n">
        <f aca="false">N(P1817)+IF($C1818=検索!$B$49,1,0)</f>
        <v>0</v>
      </c>
    </row>
    <row r="1819" customFormat="false" ht="15" hidden="false" customHeight="false" outlineLevel="0" collapsed="false">
      <c r="A1819" s="16" t="s">
        <v>221</v>
      </c>
      <c r="B1819" s="0" t="s">
        <v>4360</v>
      </c>
      <c r="C1819" s="0" t="n">
        <v>214</v>
      </c>
      <c r="D1819" s="0" t="str">
        <f aca="false">IFERROR(VLOOKUP($C1819,薬効分類マスタ!$A$2:$B$180,2,FALSE()),"未登録")</f>
        <v>血圧降下剤</v>
      </c>
      <c r="E1819" s="16" t="s">
        <v>4356</v>
      </c>
      <c r="F1819" s="16" t="s">
        <v>4361</v>
      </c>
      <c r="G1819" s="16" t="s">
        <v>4362</v>
      </c>
      <c r="H1819" s="16" t="s">
        <v>4359</v>
      </c>
      <c r="I1819" s="0" t="n">
        <v>6.3</v>
      </c>
      <c r="J1819" s="16" t="s">
        <v>232</v>
      </c>
      <c r="K1819" s="0" t="str">
        <f aca="false">IFERROR(IF(VLOOKUP($C1819,薬効分類マスタ!$A$2:$E$180,5,FALSE())=0,"",VLOOKUP($C1819,薬効分類マスタ!$A$2:$E$180,5,FALSE())),"")</f>
        <v/>
      </c>
      <c r="L1819" s="17"/>
      <c r="M1819" s="0" t="str">
        <f aca="false">IF($K1819="","",IF($L1819&lt;&gt;"",$L1819,VLOOKUP($C1819,薬効分類マスタ!$A$2:$F$180,6,FALSE())))</f>
        <v/>
      </c>
      <c r="N1819" s="0" t="str">
        <f aca="false">ASC(G1819)</f>
        <v>ｶﾀﾌﾟﾚｽ錠150μg</v>
      </c>
      <c r="O1819" s="0" t="str">
        <f aca="false">ASC(E1819)</f>
        <v>ｸﾛﾆｼﾞﾝ塩酸塩</v>
      </c>
      <c r="P1819" s="16" t="n">
        <f aca="false">N(P1818)+IF($C1819=検索!$B$49,1,0)</f>
        <v>0</v>
      </c>
    </row>
    <row r="1820" customFormat="false" ht="15" hidden="false" customHeight="false" outlineLevel="0" collapsed="false">
      <c r="A1820" s="16" t="s">
        <v>221</v>
      </c>
      <c r="B1820" s="0" t="s">
        <v>4363</v>
      </c>
      <c r="C1820" s="0" t="n">
        <v>214</v>
      </c>
      <c r="D1820" s="0" t="str">
        <f aca="false">IFERROR(VLOOKUP($C1820,薬効分類マスタ!$A$2:$B$180,2,FALSE()),"未登録")</f>
        <v>血圧降下剤</v>
      </c>
      <c r="E1820" s="16" t="s">
        <v>4364</v>
      </c>
      <c r="F1820" s="16" t="s">
        <v>381</v>
      </c>
      <c r="G1820" s="16" t="s">
        <v>4365</v>
      </c>
      <c r="H1820" s="16" t="s">
        <v>272</v>
      </c>
      <c r="I1820" s="0" t="n">
        <v>6.3</v>
      </c>
      <c r="J1820" s="16" t="s">
        <v>232</v>
      </c>
      <c r="K1820" s="0" t="str">
        <f aca="false">IFERROR(IF(VLOOKUP($C1820,薬効分類マスタ!$A$2:$E$180,5,FALSE())=0,"",VLOOKUP($C1820,薬効分類マスタ!$A$2:$E$180,5,FALSE())),"")</f>
        <v/>
      </c>
      <c r="L1820" s="17"/>
      <c r="M1820" s="0" t="str">
        <f aca="false">IF($K1820="","",IF($L1820&lt;&gt;"",$L1820,VLOOKUP($C1820,薬効分類マスタ!$A$2:$F$180,6,FALSE())))</f>
        <v/>
      </c>
      <c r="N1820" s="0" t="str">
        <f aca="false">ASC(G1820)</f>
        <v>ﾐﾆﾌﾟﾚｽ錠0.5mg</v>
      </c>
      <c r="O1820" s="0" t="str">
        <f aca="false">ASC(E1820)</f>
        <v>ﾌﾟﾗｿﾞｼﾝ塩酸塩</v>
      </c>
      <c r="P1820" s="16" t="n">
        <f aca="false">N(P1819)+IF($C1820=検索!$B$49,1,0)</f>
        <v>0</v>
      </c>
    </row>
    <row r="1821" customFormat="false" ht="15" hidden="false" customHeight="false" outlineLevel="0" collapsed="false">
      <c r="A1821" s="16" t="s">
        <v>221</v>
      </c>
      <c r="B1821" s="0" t="s">
        <v>4366</v>
      </c>
      <c r="C1821" s="0" t="n">
        <v>214</v>
      </c>
      <c r="D1821" s="0" t="str">
        <f aca="false">IFERROR(VLOOKUP($C1821,薬効分類マスタ!$A$2:$B$180,2,FALSE()),"未登録")</f>
        <v>血圧降下剤</v>
      </c>
      <c r="E1821" s="16" t="s">
        <v>4364</v>
      </c>
      <c r="F1821" s="16" t="s">
        <v>234</v>
      </c>
      <c r="G1821" s="16" t="s">
        <v>4367</v>
      </c>
      <c r="H1821" s="16" t="s">
        <v>272</v>
      </c>
      <c r="I1821" s="0" t="n">
        <v>6.8</v>
      </c>
      <c r="J1821" s="16" t="s">
        <v>232</v>
      </c>
      <c r="K1821" s="0" t="str">
        <f aca="false">IFERROR(IF(VLOOKUP($C1821,薬効分類マスタ!$A$2:$E$180,5,FALSE())=0,"",VLOOKUP($C1821,薬効分類マスタ!$A$2:$E$180,5,FALSE())),"")</f>
        <v/>
      </c>
      <c r="L1821" s="17"/>
      <c r="M1821" s="0" t="str">
        <f aca="false">IF($K1821="","",IF($L1821&lt;&gt;"",$L1821,VLOOKUP($C1821,薬効分類マスタ!$A$2:$F$180,6,FALSE())))</f>
        <v/>
      </c>
      <c r="N1821" s="0" t="str">
        <f aca="false">ASC(G1821)</f>
        <v>ﾐﾆﾌﾟﾚｽ錠1mg</v>
      </c>
      <c r="O1821" s="0" t="str">
        <f aca="false">ASC(E1821)</f>
        <v>ﾌﾟﾗｿﾞｼﾝ塩酸塩</v>
      </c>
      <c r="P1821" s="16" t="n">
        <f aca="false">N(P1820)+IF($C1821=検索!$B$49,1,0)</f>
        <v>0</v>
      </c>
    </row>
    <row r="1822" customFormat="false" ht="15" hidden="false" customHeight="false" outlineLevel="0" collapsed="false">
      <c r="A1822" s="16" t="s">
        <v>221</v>
      </c>
      <c r="B1822" s="0" t="s">
        <v>4368</v>
      </c>
      <c r="C1822" s="0" t="n">
        <v>214</v>
      </c>
      <c r="D1822" s="0" t="str">
        <f aca="false">IFERROR(VLOOKUP($C1822,薬効分類マスタ!$A$2:$B$180,2,FALSE()),"未登録")</f>
        <v>血圧降下剤</v>
      </c>
      <c r="E1822" s="16" t="s">
        <v>4369</v>
      </c>
      <c r="F1822" s="16" t="s">
        <v>411</v>
      </c>
      <c r="G1822" s="16" t="s">
        <v>4370</v>
      </c>
      <c r="H1822" s="16" t="s">
        <v>351</v>
      </c>
      <c r="I1822" s="0" t="n">
        <v>10.8</v>
      </c>
      <c r="J1822" s="16" t="s">
        <v>232</v>
      </c>
      <c r="K1822" s="0" t="str">
        <f aca="false">IFERROR(IF(VLOOKUP($C1822,薬効分類マスタ!$A$2:$E$180,5,FALSE())=0,"",VLOOKUP($C1822,薬効分類マスタ!$A$2:$E$180,5,FALSE())),"")</f>
        <v/>
      </c>
      <c r="L1822" s="17"/>
      <c r="M1822" s="0" t="str">
        <f aca="false">IF($K1822="","",IF($L1822&lt;&gt;"",$L1822,VLOOKUP($C1822,薬効分類マスタ!$A$2:$F$180,6,FALSE())))</f>
        <v/>
      </c>
      <c r="N1822" s="0" t="str">
        <f aca="false">ASC(G1822)</f>
        <v>ﾄﾗﾝﾃﾞｰﾄ錠50mg</v>
      </c>
      <c r="O1822" s="0" t="str">
        <f aca="false">ASC(E1822)</f>
        <v>ﾗﾍﾞﾀﾛｰﾙ塩酸塩</v>
      </c>
      <c r="P1822" s="16" t="n">
        <f aca="false">N(P1821)+IF($C1822=検索!$B$49,1,0)</f>
        <v>0</v>
      </c>
    </row>
    <row r="1823" customFormat="false" ht="15" hidden="false" customHeight="false" outlineLevel="0" collapsed="false">
      <c r="A1823" s="16" t="s">
        <v>221</v>
      </c>
      <c r="B1823" s="0" t="s">
        <v>4371</v>
      </c>
      <c r="C1823" s="0" t="n">
        <v>214</v>
      </c>
      <c r="D1823" s="0" t="str">
        <f aca="false">IFERROR(VLOOKUP($C1823,薬効分類マスタ!$A$2:$B$180,2,FALSE()),"未登録")</f>
        <v>血圧降下剤</v>
      </c>
      <c r="E1823" s="16" t="s">
        <v>4369</v>
      </c>
      <c r="F1823" s="16" t="s">
        <v>411</v>
      </c>
      <c r="G1823" s="16" t="s">
        <v>4372</v>
      </c>
      <c r="H1823" s="16" t="s">
        <v>533</v>
      </c>
      <c r="I1823" s="0" t="n">
        <v>10.8</v>
      </c>
      <c r="J1823" s="16" t="s">
        <v>239</v>
      </c>
      <c r="K1823" s="0" t="str">
        <f aca="false">IFERROR(IF(VLOOKUP($C1823,薬効分類マスタ!$A$2:$E$180,5,FALSE())=0,"",VLOOKUP($C1823,薬効分類マスタ!$A$2:$E$180,5,FALSE())),"")</f>
        <v/>
      </c>
      <c r="L1823" s="17"/>
      <c r="M1823" s="0" t="str">
        <f aca="false">IF($K1823="","",IF($L1823&lt;&gt;"",$L1823,VLOOKUP($C1823,薬効分類マスタ!$A$2:$F$180,6,FALSE())))</f>
        <v/>
      </c>
      <c r="N1823" s="0" t="str">
        <f aca="false">ASC(G1823)</f>
        <v>ﾗﾍﾞﾀﾛｰﾙ塩酸塩錠50mg｢ﾄｰﾜ｣</v>
      </c>
      <c r="O1823" s="0" t="str">
        <f aca="false">ASC(E1823)</f>
        <v>ﾗﾍﾞﾀﾛｰﾙ塩酸塩</v>
      </c>
      <c r="P1823" s="16" t="n">
        <f aca="false">N(P1822)+IF($C1823=検索!$B$49,1,0)</f>
        <v>0</v>
      </c>
    </row>
    <row r="1824" customFormat="false" ht="15" hidden="false" customHeight="false" outlineLevel="0" collapsed="false">
      <c r="A1824" s="16" t="s">
        <v>221</v>
      </c>
      <c r="B1824" s="0" t="s">
        <v>4373</v>
      </c>
      <c r="C1824" s="0" t="n">
        <v>214</v>
      </c>
      <c r="D1824" s="0" t="str">
        <f aca="false">IFERROR(VLOOKUP($C1824,薬効分類マスタ!$A$2:$B$180,2,FALSE()),"未登録")</f>
        <v>血圧降下剤</v>
      </c>
      <c r="E1824" s="16" t="s">
        <v>4369</v>
      </c>
      <c r="F1824" s="16" t="s">
        <v>627</v>
      </c>
      <c r="G1824" s="16" t="s">
        <v>4374</v>
      </c>
      <c r="H1824" s="16" t="s">
        <v>351</v>
      </c>
      <c r="I1824" s="0" t="n">
        <v>16.2</v>
      </c>
      <c r="J1824" s="16" t="s">
        <v>232</v>
      </c>
      <c r="K1824" s="0" t="str">
        <f aca="false">IFERROR(IF(VLOOKUP($C1824,薬効分類マスタ!$A$2:$E$180,5,FALSE())=0,"",VLOOKUP($C1824,薬効分類マスタ!$A$2:$E$180,5,FALSE())),"")</f>
        <v/>
      </c>
      <c r="L1824" s="17"/>
      <c r="M1824" s="0" t="str">
        <f aca="false">IF($K1824="","",IF($L1824&lt;&gt;"",$L1824,VLOOKUP($C1824,薬効分類マスタ!$A$2:$F$180,6,FALSE())))</f>
        <v/>
      </c>
      <c r="N1824" s="0" t="str">
        <f aca="false">ASC(G1824)</f>
        <v>ﾄﾗﾝﾃﾞｰﾄ錠100mg</v>
      </c>
      <c r="O1824" s="0" t="str">
        <f aca="false">ASC(E1824)</f>
        <v>ﾗﾍﾞﾀﾛｰﾙ塩酸塩</v>
      </c>
      <c r="P1824" s="16" t="n">
        <f aca="false">N(P1823)+IF($C1824=検索!$B$49,1,0)</f>
        <v>0</v>
      </c>
    </row>
    <row r="1825" customFormat="false" ht="15" hidden="false" customHeight="false" outlineLevel="0" collapsed="false">
      <c r="A1825" s="16" t="s">
        <v>221</v>
      </c>
      <c r="B1825" s="0" t="s">
        <v>4375</v>
      </c>
      <c r="C1825" s="0" t="n">
        <v>214</v>
      </c>
      <c r="D1825" s="0" t="str">
        <f aca="false">IFERROR(VLOOKUP($C1825,薬効分類マスタ!$A$2:$B$180,2,FALSE()),"未登録")</f>
        <v>血圧降下剤</v>
      </c>
      <c r="E1825" s="16" t="s">
        <v>4369</v>
      </c>
      <c r="F1825" s="16" t="s">
        <v>627</v>
      </c>
      <c r="G1825" s="16" t="s">
        <v>4376</v>
      </c>
      <c r="H1825" s="16" t="s">
        <v>533</v>
      </c>
      <c r="I1825" s="0" t="n">
        <v>10.8</v>
      </c>
      <c r="J1825" s="16" t="s">
        <v>239</v>
      </c>
      <c r="K1825" s="0" t="str">
        <f aca="false">IFERROR(IF(VLOOKUP($C1825,薬効分類マスタ!$A$2:$E$180,5,FALSE())=0,"",VLOOKUP($C1825,薬効分類マスタ!$A$2:$E$180,5,FALSE())),"")</f>
        <v/>
      </c>
      <c r="L1825" s="17"/>
      <c r="M1825" s="0" t="str">
        <f aca="false">IF($K1825="","",IF($L1825&lt;&gt;"",$L1825,VLOOKUP($C1825,薬効分類マスタ!$A$2:$F$180,6,FALSE())))</f>
        <v/>
      </c>
      <c r="N1825" s="0" t="str">
        <f aca="false">ASC(G1825)</f>
        <v>ﾗﾍﾞﾀﾛｰﾙ塩酸塩錠100mg｢ﾄｰﾜ｣</v>
      </c>
      <c r="O1825" s="0" t="str">
        <f aca="false">ASC(E1825)</f>
        <v>ﾗﾍﾞﾀﾛｰﾙ塩酸塩</v>
      </c>
      <c r="P1825" s="16" t="n">
        <f aca="false">N(P1824)+IF($C1825=検索!$B$49,1,0)</f>
        <v>0</v>
      </c>
    </row>
    <row r="1826" customFormat="false" ht="15" hidden="false" customHeight="false" outlineLevel="0" collapsed="false">
      <c r="A1826" s="16" t="s">
        <v>221</v>
      </c>
      <c r="B1826" s="0" t="s">
        <v>4377</v>
      </c>
      <c r="C1826" s="0" t="n">
        <v>214</v>
      </c>
      <c r="D1826" s="0" t="str">
        <f aca="false">IFERROR(VLOOKUP($C1826,薬効分類マスタ!$A$2:$B$180,2,FALSE()),"未登録")</f>
        <v>血圧降下剤</v>
      </c>
      <c r="E1826" s="16" t="s">
        <v>4378</v>
      </c>
      <c r="F1826" s="16" t="s">
        <v>445</v>
      </c>
      <c r="G1826" s="16" t="s">
        <v>4379</v>
      </c>
      <c r="I1826" s="0" t="n">
        <v>10.8</v>
      </c>
      <c r="J1826" s="16" t="s">
        <v>239</v>
      </c>
      <c r="K1826" s="0" t="str">
        <f aca="false">IFERROR(IF(VLOOKUP($C1826,薬効分類マスタ!$A$2:$E$180,5,FALSE())=0,"",VLOOKUP($C1826,薬効分類マスタ!$A$2:$E$180,5,FALSE())),"")</f>
        <v/>
      </c>
      <c r="L1826" s="17"/>
      <c r="M1826" s="0" t="str">
        <f aca="false">IF($K1826="","",IF($L1826&lt;&gt;"",$L1826,VLOOKUP($C1826,薬効分類マスタ!$A$2:$F$180,6,FALSE())))</f>
        <v/>
      </c>
      <c r="N1826" s="0" t="str">
        <f aca="false">ASC(G1826)</f>
        <v>ﾒﾄﾌﾟﾛﾛｰﾙ酒石酸塩20mg錠</v>
      </c>
      <c r="O1826" s="0" t="str">
        <f aca="false">ASC(E1826)</f>
        <v>ﾒﾄﾌﾟﾛﾛｰﾙ酒石酸塩</v>
      </c>
      <c r="P1826" s="16" t="n">
        <f aca="false">N(P1825)+IF($C1826=検索!$B$49,1,0)</f>
        <v>0</v>
      </c>
    </row>
    <row r="1827" customFormat="false" ht="15" hidden="false" customHeight="false" outlineLevel="0" collapsed="false">
      <c r="A1827" s="16" t="s">
        <v>221</v>
      </c>
      <c r="B1827" s="0" t="s">
        <v>4380</v>
      </c>
      <c r="C1827" s="0" t="n">
        <v>214</v>
      </c>
      <c r="D1827" s="0" t="str">
        <f aca="false">IFERROR(VLOOKUP($C1827,薬効分類マスタ!$A$2:$B$180,2,FALSE()),"未登録")</f>
        <v>血圧降下剤</v>
      </c>
      <c r="E1827" s="16" t="s">
        <v>4378</v>
      </c>
      <c r="F1827" s="16" t="s">
        <v>445</v>
      </c>
      <c r="G1827" s="16" t="s">
        <v>4381</v>
      </c>
      <c r="H1827" s="16" t="s">
        <v>677</v>
      </c>
      <c r="I1827" s="0" t="n">
        <v>10.8</v>
      </c>
      <c r="J1827" s="16" t="s">
        <v>232</v>
      </c>
      <c r="K1827" s="0" t="str">
        <f aca="false">IFERROR(IF(VLOOKUP($C1827,薬効分類マスタ!$A$2:$E$180,5,FALSE())=0,"",VLOOKUP($C1827,薬効分類マスタ!$A$2:$E$180,5,FALSE())),"")</f>
        <v/>
      </c>
      <c r="L1827" s="17"/>
      <c r="M1827" s="0" t="str">
        <f aca="false">IF($K1827="","",IF($L1827&lt;&gt;"",$L1827,VLOOKUP($C1827,薬効分類マスタ!$A$2:$F$180,6,FALSE())))</f>
        <v/>
      </c>
      <c r="N1827" s="0" t="str">
        <f aca="false">ASC(G1827)</f>
        <v>ｾﾛｹﾝ錠20mg</v>
      </c>
      <c r="O1827" s="0" t="str">
        <f aca="false">ASC(E1827)</f>
        <v>ﾒﾄﾌﾟﾛﾛｰﾙ酒石酸塩</v>
      </c>
      <c r="P1827" s="16" t="n">
        <f aca="false">N(P1826)+IF($C1827=検索!$B$49,1,0)</f>
        <v>0</v>
      </c>
    </row>
    <row r="1828" customFormat="false" ht="15" hidden="false" customHeight="false" outlineLevel="0" collapsed="false">
      <c r="A1828" s="16" t="s">
        <v>221</v>
      </c>
      <c r="B1828" s="0" t="s">
        <v>4382</v>
      </c>
      <c r="C1828" s="0" t="n">
        <v>214</v>
      </c>
      <c r="D1828" s="0" t="str">
        <f aca="false">IFERROR(VLOOKUP($C1828,薬効分類マスタ!$A$2:$B$180,2,FALSE()),"未登録")</f>
        <v>血圧降下剤</v>
      </c>
      <c r="E1828" s="16" t="s">
        <v>4378</v>
      </c>
      <c r="F1828" s="16" t="s">
        <v>445</v>
      </c>
      <c r="G1828" s="16" t="s">
        <v>4383</v>
      </c>
      <c r="H1828" s="16" t="s">
        <v>658</v>
      </c>
      <c r="I1828" s="0" t="n">
        <v>10.8</v>
      </c>
      <c r="J1828" s="16" t="s">
        <v>232</v>
      </c>
      <c r="K1828" s="0" t="str">
        <f aca="false">IFERROR(IF(VLOOKUP($C1828,薬効分類マスタ!$A$2:$E$180,5,FALSE())=0,"",VLOOKUP($C1828,薬効分類マスタ!$A$2:$E$180,5,FALSE())),"")</f>
        <v/>
      </c>
      <c r="L1828" s="17"/>
      <c r="M1828" s="0" t="str">
        <f aca="false">IF($K1828="","",IF($L1828&lt;&gt;"",$L1828,VLOOKUP($C1828,薬効分類マスタ!$A$2:$F$180,6,FALSE())))</f>
        <v/>
      </c>
      <c r="N1828" s="0" t="str">
        <f aca="false">ASC(G1828)</f>
        <v>ﾛﾌﾟﾚｿｰﾙ錠20mg</v>
      </c>
      <c r="O1828" s="0" t="str">
        <f aca="false">ASC(E1828)</f>
        <v>ﾒﾄﾌﾟﾛﾛｰﾙ酒石酸塩</v>
      </c>
      <c r="P1828" s="16" t="n">
        <f aca="false">N(P1827)+IF($C1828=検索!$B$49,1,0)</f>
        <v>0</v>
      </c>
    </row>
    <row r="1829" customFormat="false" ht="15" hidden="false" customHeight="false" outlineLevel="0" collapsed="false">
      <c r="A1829" s="16" t="s">
        <v>221</v>
      </c>
      <c r="B1829" s="0" t="s">
        <v>4384</v>
      </c>
      <c r="C1829" s="0" t="n">
        <v>214</v>
      </c>
      <c r="D1829" s="0" t="str">
        <f aca="false">IFERROR(VLOOKUP($C1829,薬効分類マスタ!$A$2:$B$180,2,FALSE()),"未登録")</f>
        <v>血圧降下剤</v>
      </c>
      <c r="E1829" s="16" t="s">
        <v>4378</v>
      </c>
      <c r="F1829" s="16" t="s">
        <v>1172</v>
      </c>
      <c r="G1829" s="16" t="s">
        <v>4385</v>
      </c>
      <c r="I1829" s="0" t="n">
        <v>10.8</v>
      </c>
      <c r="J1829" s="16" t="s">
        <v>239</v>
      </c>
      <c r="K1829" s="0" t="str">
        <f aca="false">IFERROR(IF(VLOOKUP($C1829,薬効分類マスタ!$A$2:$E$180,5,FALSE())=0,"",VLOOKUP($C1829,薬効分類マスタ!$A$2:$E$180,5,FALSE())),"")</f>
        <v/>
      </c>
      <c r="L1829" s="17"/>
      <c r="M1829" s="0" t="str">
        <f aca="false">IF($K1829="","",IF($L1829&lt;&gt;"",$L1829,VLOOKUP($C1829,薬効分類マスタ!$A$2:$F$180,6,FALSE())))</f>
        <v/>
      </c>
      <c r="N1829" s="0" t="str">
        <f aca="false">ASC(G1829)</f>
        <v>ﾒﾄﾌﾟﾛﾛｰﾙ酒石酸塩40mg錠</v>
      </c>
      <c r="O1829" s="0" t="str">
        <f aca="false">ASC(E1829)</f>
        <v>ﾒﾄﾌﾟﾛﾛｰﾙ酒石酸塩</v>
      </c>
      <c r="P1829" s="16" t="n">
        <f aca="false">N(P1828)+IF($C1829=検索!$B$49,1,0)</f>
        <v>0</v>
      </c>
    </row>
    <row r="1830" customFormat="false" ht="15" hidden="false" customHeight="false" outlineLevel="0" collapsed="false">
      <c r="A1830" s="16" t="s">
        <v>221</v>
      </c>
      <c r="B1830" s="0" t="s">
        <v>4386</v>
      </c>
      <c r="C1830" s="0" t="n">
        <v>214</v>
      </c>
      <c r="D1830" s="0" t="str">
        <f aca="false">IFERROR(VLOOKUP($C1830,薬効分類マスタ!$A$2:$B$180,2,FALSE()),"未登録")</f>
        <v>血圧降下剤</v>
      </c>
      <c r="E1830" s="16" t="s">
        <v>4378</v>
      </c>
      <c r="F1830" s="16" t="s">
        <v>1172</v>
      </c>
      <c r="G1830" s="16" t="s">
        <v>4387</v>
      </c>
      <c r="H1830" s="16" t="s">
        <v>658</v>
      </c>
      <c r="I1830" s="0" t="n">
        <v>10.8</v>
      </c>
      <c r="J1830" s="16" t="s">
        <v>232</v>
      </c>
      <c r="K1830" s="0" t="str">
        <f aca="false">IFERROR(IF(VLOOKUP($C1830,薬効分類マスタ!$A$2:$E$180,5,FALSE())=0,"",VLOOKUP($C1830,薬効分類マスタ!$A$2:$E$180,5,FALSE())),"")</f>
        <v/>
      </c>
      <c r="L1830" s="17"/>
      <c r="M1830" s="0" t="str">
        <f aca="false">IF($K1830="","",IF($L1830&lt;&gt;"",$L1830,VLOOKUP($C1830,薬効分類マスタ!$A$2:$F$180,6,FALSE())))</f>
        <v/>
      </c>
      <c r="N1830" s="0" t="str">
        <f aca="false">ASC(G1830)</f>
        <v>ﾛﾌﾟﾚｿｰﾙ錠40mg</v>
      </c>
      <c r="O1830" s="0" t="str">
        <f aca="false">ASC(E1830)</f>
        <v>ﾒﾄﾌﾟﾛﾛｰﾙ酒石酸塩</v>
      </c>
      <c r="P1830" s="16" t="n">
        <f aca="false">N(P1829)+IF($C1830=検索!$B$49,1,0)</f>
        <v>0</v>
      </c>
    </row>
    <row r="1831" customFormat="false" ht="15" hidden="false" customHeight="false" outlineLevel="0" collapsed="false">
      <c r="A1831" s="16" t="s">
        <v>221</v>
      </c>
      <c r="B1831" s="0" t="s">
        <v>4388</v>
      </c>
      <c r="C1831" s="0" t="n">
        <v>214</v>
      </c>
      <c r="D1831" s="0" t="str">
        <f aca="false">IFERROR(VLOOKUP($C1831,薬効分類マスタ!$A$2:$B$180,2,FALSE()),"未登録")</f>
        <v>血圧降下剤</v>
      </c>
      <c r="E1831" s="16" t="s">
        <v>4378</v>
      </c>
      <c r="F1831" s="16" t="s">
        <v>4389</v>
      </c>
      <c r="G1831" s="16" t="s">
        <v>4390</v>
      </c>
      <c r="H1831" s="16" t="s">
        <v>677</v>
      </c>
      <c r="I1831" s="0" t="n">
        <v>57.7</v>
      </c>
      <c r="J1831" s="16" t="s">
        <v>232</v>
      </c>
      <c r="K1831" s="0" t="str">
        <f aca="false">IFERROR(IF(VLOOKUP($C1831,薬効分類マスタ!$A$2:$E$180,5,FALSE())=0,"",VLOOKUP($C1831,薬効分類マスタ!$A$2:$E$180,5,FALSE())),"")</f>
        <v/>
      </c>
      <c r="L1831" s="17"/>
      <c r="M1831" s="0" t="str">
        <f aca="false">IF($K1831="","",IF($L1831&lt;&gt;"",$L1831,VLOOKUP($C1831,薬効分類マスタ!$A$2:$F$180,6,FALSE())))</f>
        <v/>
      </c>
      <c r="N1831" s="0" t="str">
        <f aca="false">ASC(G1831)</f>
        <v>ｾﾛｹﾝL錠120mg</v>
      </c>
      <c r="O1831" s="0" t="str">
        <f aca="false">ASC(E1831)</f>
        <v>ﾒﾄﾌﾟﾛﾛｰﾙ酒石酸塩</v>
      </c>
      <c r="P1831" s="16" t="n">
        <f aca="false">N(P1830)+IF($C1831=検索!$B$49,1,0)</f>
        <v>0</v>
      </c>
    </row>
    <row r="1832" customFormat="false" ht="15" hidden="false" customHeight="false" outlineLevel="0" collapsed="false">
      <c r="A1832" s="16" t="s">
        <v>221</v>
      </c>
      <c r="B1832" s="0" t="s">
        <v>4391</v>
      </c>
      <c r="C1832" s="0" t="n">
        <v>214</v>
      </c>
      <c r="D1832" s="0" t="str">
        <f aca="false">IFERROR(VLOOKUP($C1832,薬効分類マスタ!$A$2:$B$180,2,FALSE()),"未登録")</f>
        <v>血圧降下剤</v>
      </c>
      <c r="E1832" s="16" t="s">
        <v>4378</v>
      </c>
      <c r="F1832" s="16" t="s">
        <v>4389</v>
      </c>
      <c r="G1832" s="16" t="s">
        <v>4392</v>
      </c>
      <c r="H1832" s="16" t="s">
        <v>658</v>
      </c>
      <c r="I1832" s="0" t="n">
        <v>57</v>
      </c>
      <c r="J1832" s="16" t="s">
        <v>232</v>
      </c>
      <c r="K1832" s="0" t="str">
        <f aca="false">IFERROR(IF(VLOOKUP($C1832,薬効分類マスタ!$A$2:$E$180,5,FALSE())=0,"",VLOOKUP($C1832,薬効分類マスタ!$A$2:$E$180,5,FALSE())),"")</f>
        <v/>
      </c>
      <c r="L1832" s="17"/>
      <c r="M1832" s="0" t="str">
        <f aca="false">IF($K1832="","",IF($L1832&lt;&gt;"",$L1832,VLOOKUP($C1832,薬効分類マスタ!$A$2:$F$180,6,FALSE())))</f>
        <v/>
      </c>
      <c r="N1832" s="0" t="str">
        <f aca="false">ASC(G1832)</f>
        <v>ﾛﾌﾟﾚｿｰﾙSR錠120mg</v>
      </c>
      <c r="O1832" s="0" t="str">
        <f aca="false">ASC(E1832)</f>
        <v>ﾒﾄﾌﾟﾛﾛｰﾙ酒石酸塩</v>
      </c>
      <c r="P1832" s="16" t="n">
        <f aca="false">N(P1831)+IF($C1832=検索!$B$49,1,0)</f>
        <v>0</v>
      </c>
    </row>
    <row r="1833" customFormat="false" ht="15" hidden="false" customHeight="false" outlineLevel="0" collapsed="false">
      <c r="A1833" s="16" t="s">
        <v>221</v>
      </c>
      <c r="B1833" s="0" t="s">
        <v>4393</v>
      </c>
      <c r="C1833" s="0" t="n">
        <v>214</v>
      </c>
      <c r="D1833" s="0" t="str">
        <f aca="false">IFERROR(VLOOKUP($C1833,薬効分類マスタ!$A$2:$B$180,2,FALSE()),"未登録")</f>
        <v>血圧降下剤</v>
      </c>
      <c r="E1833" s="16" t="s">
        <v>4394</v>
      </c>
      <c r="F1833" s="16" t="s">
        <v>234</v>
      </c>
      <c r="G1833" s="16" t="s">
        <v>4395</v>
      </c>
      <c r="H1833" s="16" t="s">
        <v>3841</v>
      </c>
      <c r="I1833" s="0" t="n">
        <v>10.8</v>
      </c>
      <c r="J1833" s="16" t="s">
        <v>232</v>
      </c>
      <c r="K1833" s="0" t="str">
        <f aca="false">IFERROR(IF(VLOOKUP($C1833,薬効分類マスタ!$A$2:$E$180,5,FALSE())=0,"",VLOOKUP($C1833,薬効分類マスタ!$A$2:$E$180,5,FALSE())),"")</f>
        <v/>
      </c>
      <c r="L1833" s="17"/>
      <c r="M1833" s="0" t="str">
        <f aca="false">IF($K1833="","",IF($L1833&lt;&gt;"",$L1833,VLOOKUP($C1833,薬効分類マスタ!$A$2:$F$180,6,FALSE())))</f>
        <v/>
      </c>
      <c r="N1833" s="0" t="str">
        <f aca="false">ASC(G1833)</f>
        <v>ﾅﾄﾘｯｸｽ錠1</v>
      </c>
      <c r="O1833" s="0" t="str">
        <f aca="false">ASC(E1833)</f>
        <v>ｲﾝﾀﾞﾊﾟﾐﾄﾞ</v>
      </c>
      <c r="P1833" s="16" t="n">
        <f aca="false">N(P1832)+IF($C1833=検索!$B$49,1,0)</f>
        <v>0</v>
      </c>
    </row>
    <row r="1834" customFormat="false" ht="15" hidden="false" customHeight="false" outlineLevel="0" collapsed="false">
      <c r="A1834" s="16" t="s">
        <v>221</v>
      </c>
      <c r="B1834" s="0" t="s">
        <v>4396</v>
      </c>
      <c r="C1834" s="0" t="n">
        <v>214</v>
      </c>
      <c r="D1834" s="0" t="str">
        <f aca="false">IFERROR(VLOOKUP($C1834,薬効分類マスタ!$A$2:$B$180,2,FALSE()),"未登録")</f>
        <v>血圧降下剤</v>
      </c>
      <c r="E1834" s="16" t="s">
        <v>4394</v>
      </c>
      <c r="F1834" s="16" t="s">
        <v>241</v>
      </c>
      <c r="G1834" s="16" t="s">
        <v>4397</v>
      </c>
      <c r="H1834" s="16" t="s">
        <v>3841</v>
      </c>
      <c r="I1834" s="0" t="n">
        <v>11.7</v>
      </c>
      <c r="J1834" s="16" t="s">
        <v>232</v>
      </c>
      <c r="K1834" s="0" t="str">
        <f aca="false">IFERROR(IF(VLOOKUP($C1834,薬効分類マスタ!$A$2:$E$180,5,FALSE())=0,"",VLOOKUP($C1834,薬効分類マスタ!$A$2:$E$180,5,FALSE())),"")</f>
        <v/>
      </c>
      <c r="L1834" s="17"/>
      <c r="M1834" s="0" t="str">
        <f aca="false">IF($K1834="","",IF($L1834&lt;&gt;"",$L1834,VLOOKUP($C1834,薬効分類マスタ!$A$2:$F$180,6,FALSE())))</f>
        <v/>
      </c>
      <c r="N1834" s="0" t="str">
        <f aca="false">ASC(G1834)</f>
        <v>ﾅﾄﾘｯｸｽ錠2</v>
      </c>
      <c r="O1834" s="0" t="str">
        <f aca="false">ASC(E1834)</f>
        <v>ｲﾝﾀﾞﾊﾟﾐﾄﾞ</v>
      </c>
      <c r="P1834" s="16" t="n">
        <f aca="false">N(P1833)+IF($C1834=検索!$B$49,1,0)</f>
        <v>0</v>
      </c>
    </row>
    <row r="1835" customFormat="false" ht="15" hidden="false" customHeight="false" outlineLevel="0" collapsed="false">
      <c r="A1835" s="16" t="s">
        <v>221</v>
      </c>
      <c r="B1835" s="0" t="s">
        <v>4398</v>
      </c>
      <c r="C1835" s="0" t="n">
        <v>214</v>
      </c>
      <c r="D1835" s="0" t="str">
        <f aca="false">IFERROR(VLOOKUP($C1835,薬効分類マスタ!$A$2:$B$180,2,FALSE()),"未登録")</f>
        <v>血圧降下剤</v>
      </c>
      <c r="E1835" s="16" t="s">
        <v>3926</v>
      </c>
      <c r="F1835" s="16" t="s">
        <v>4399</v>
      </c>
      <c r="G1835" s="16" t="s">
        <v>4400</v>
      </c>
      <c r="H1835" s="16" t="s">
        <v>385</v>
      </c>
      <c r="I1835" s="0" t="n">
        <v>18.2</v>
      </c>
      <c r="J1835" s="16" t="s">
        <v>239</v>
      </c>
      <c r="K1835" s="0" t="str">
        <f aca="false">IFERROR(IF(VLOOKUP($C1835,薬効分類マスタ!$A$2:$E$180,5,FALSE())=0,"",VLOOKUP($C1835,薬効分類マスタ!$A$2:$E$180,5,FALSE())),"")</f>
        <v/>
      </c>
      <c r="L1835" s="17"/>
      <c r="M1835" s="0" t="str">
        <f aca="false">IF($K1835="","",IF($L1835&lt;&gt;"",$L1835,VLOOKUP($C1835,薬効分類マスタ!$A$2:$F$180,6,FALSE())))</f>
        <v/>
      </c>
      <c r="N1835" s="0" t="str">
        <f aca="false">ASC(G1835)</f>
        <v>ﾌﾟﾛﾌﾟﾗﾉﾛｰﾙ塩酸塩徐放ｶﾌﾟｾﾙ60mg｢ｻﾜｲ｣</v>
      </c>
      <c r="O1835" s="0" t="str">
        <f aca="false">ASC(E1835)</f>
        <v>ﾌﾟﾛﾌﾟﾗﾉﾛｰﾙ塩酸塩</v>
      </c>
      <c r="P1835" s="16" t="n">
        <f aca="false">N(P1834)+IF($C1835=検索!$B$49,1,0)</f>
        <v>0</v>
      </c>
    </row>
    <row r="1836" customFormat="false" ht="15" hidden="false" customHeight="false" outlineLevel="0" collapsed="false">
      <c r="A1836" s="16" t="s">
        <v>221</v>
      </c>
      <c r="B1836" s="0" t="s">
        <v>4401</v>
      </c>
      <c r="C1836" s="0" t="n">
        <v>214</v>
      </c>
      <c r="D1836" s="0" t="str">
        <f aca="false">IFERROR(VLOOKUP($C1836,薬効分類マスタ!$A$2:$B$180,2,FALSE()),"未登録")</f>
        <v>血圧降下剤</v>
      </c>
      <c r="E1836" s="16" t="s">
        <v>4402</v>
      </c>
      <c r="F1836" s="16" t="s">
        <v>381</v>
      </c>
      <c r="G1836" s="16" t="s">
        <v>4403</v>
      </c>
      <c r="H1836" s="16" t="s">
        <v>283</v>
      </c>
      <c r="I1836" s="0" t="n">
        <v>8.3</v>
      </c>
      <c r="J1836" s="16" t="s">
        <v>232</v>
      </c>
      <c r="K1836" s="0" t="str">
        <f aca="false">IFERROR(IF(VLOOKUP($C1836,薬効分類マスタ!$A$2:$E$180,5,FALSE())=0,"",VLOOKUP($C1836,薬効分類マスタ!$A$2:$E$180,5,FALSE())),"")</f>
        <v/>
      </c>
      <c r="L1836" s="17"/>
      <c r="M1836" s="0" t="str">
        <f aca="false">IF($K1836="","",IF($L1836&lt;&gt;"",$L1836,VLOOKUP($C1836,薬効分類マスタ!$A$2:$F$180,6,FALSE())))</f>
        <v/>
      </c>
      <c r="N1836" s="0" t="str">
        <f aca="false">ASC(G1836)</f>
        <v>ﾃﾞﾀﾝﾄｰﾙ錠0.5mg</v>
      </c>
      <c r="O1836" s="0" t="str">
        <f aca="false">ASC(E1836)</f>
        <v>ﾌﾞﾅｿﾞｼﾝ塩酸塩</v>
      </c>
      <c r="P1836" s="16" t="n">
        <f aca="false">N(P1835)+IF($C1836=検索!$B$49,1,0)</f>
        <v>0</v>
      </c>
    </row>
    <row r="1837" customFormat="false" ht="15" hidden="false" customHeight="false" outlineLevel="0" collapsed="false">
      <c r="A1837" s="16" t="s">
        <v>221</v>
      </c>
      <c r="B1837" s="0" t="s">
        <v>4404</v>
      </c>
      <c r="C1837" s="0" t="n">
        <v>214</v>
      </c>
      <c r="D1837" s="0" t="str">
        <f aca="false">IFERROR(VLOOKUP($C1837,薬効分類マスタ!$A$2:$B$180,2,FALSE()),"未登録")</f>
        <v>血圧降下剤</v>
      </c>
      <c r="E1837" s="16" t="s">
        <v>4402</v>
      </c>
      <c r="F1837" s="16" t="s">
        <v>234</v>
      </c>
      <c r="G1837" s="16" t="s">
        <v>4405</v>
      </c>
      <c r="H1837" s="16" t="s">
        <v>283</v>
      </c>
      <c r="I1837" s="0" t="n">
        <v>12.8</v>
      </c>
      <c r="J1837" s="16" t="s">
        <v>232</v>
      </c>
      <c r="K1837" s="0" t="str">
        <f aca="false">IFERROR(IF(VLOOKUP($C1837,薬効分類マスタ!$A$2:$E$180,5,FALSE())=0,"",VLOOKUP($C1837,薬効分類マスタ!$A$2:$E$180,5,FALSE())),"")</f>
        <v/>
      </c>
      <c r="L1837" s="17"/>
      <c r="M1837" s="0" t="str">
        <f aca="false">IF($K1837="","",IF($L1837&lt;&gt;"",$L1837,VLOOKUP($C1837,薬効分類マスタ!$A$2:$F$180,6,FALSE())))</f>
        <v/>
      </c>
      <c r="N1837" s="0" t="str">
        <f aca="false">ASC(G1837)</f>
        <v>ﾃﾞﾀﾝﾄｰﾙ錠1mg</v>
      </c>
      <c r="O1837" s="0" t="str">
        <f aca="false">ASC(E1837)</f>
        <v>ﾌﾞﾅｿﾞｼﾝ塩酸塩</v>
      </c>
      <c r="P1837" s="16" t="n">
        <f aca="false">N(P1836)+IF($C1837=検索!$B$49,1,0)</f>
        <v>0</v>
      </c>
    </row>
    <row r="1838" customFormat="false" ht="15" hidden="false" customHeight="false" outlineLevel="0" collapsed="false">
      <c r="A1838" s="16" t="s">
        <v>221</v>
      </c>
      <c r="B1838" s="0" t="s">
        <v>4406</v>
      </c>
      <c r="C1838" s="0" t="n">
        <v>214</v>
      </c>
      <c r="D1838" s="0" t="str">
        <f aca="false">IFERROR(VLOOKUP($C1838,薬効分類マスタ!$A$2:$B$180,2,FALSE()),"未登録")</f>
        <v>血圧降下剤</v>
      </c>
      <c r="E1838" s="16" t="s">
        <v>4402</v>
      </c>
      <c r="F1838" s="16" t="s">
        <v>364</v>
      </c>
      <c r="G1838" s="16" t="s">
        <v>4407</v>
      </c>
      <c r="H1838" s="16" t="s">
        <v>283</v>
      </c>
      <c r="I1838" s="0" t="n">
        <v>22.5</v>
      </c>
      <c r="J1838" s="16" t="s">
        <v>232</v>
      </c>
      <c r="K1838" s="0" t="str">
        <f aca="false">IFERROR(IF(VLOOKUP($C1838,薬効分類マスタ!$A$2:$E$180,5,FALSE())=0,"",VLOOKUP($C1838,薬効分類マスタ!$A$2:$E$180,5,FALSE())),"")</f>
        <v/>
      </c>
      <c r="L1838" s="17"/>
      <c r="M1838" s="0" t="str">
        <f aca="false">IF($K1838="","",IF($L1838&lt;&gt;"",$L1838,VLOOKUP($C1838,薬効分類マスタ!$A$2:$F$180,6,FALSE())))</f>
        <v/>
      </c>
      <c r="N1838" s="0" t="str">
        <f aca="false">ASC(G1838)</f>
        <v>ﾃﾞﾀﾝﾄｰﾙR錠3mg</v>
      </c>
      <c r="O1838" s="0" t="str">
        <f aca="false">ASC(E1838)</f>
        <v>ﾌﾞﾅｿﾞｼﾝ塩酸塩</v>
      </c>
      <c r="P1838" s="16" t="n">
        <f aca="false">N(P1837)+IF($C1838=検索!$B$49,1,0)</f>
        <v>0</v>
      </c>
    </row>
    <row r="1839" customFormat="false" ht="15" hidden="false" customHeight="false" outlineLevel="0" collapsed="false">
      <c r="A1839" s="16" t="s">
        <v>221</v>
      </c>
      <c r="B1839" s="0" t="s">
        <v>4408</v>
      </c>
      <c r="C1839" s="0" t="n">
        <v>214</v>
      </c>
      <c r="D1839" s="0" t="str">
        <f aca="false">IFERROR(VLOOKUP($C1839,薬効分類マスタ!$A$2:$B$180,2,FALSE()),"未登録")</f>
        <v>血圧降下剤</v>
      </c>
      <c r="E1839" s="16" t="s">
        <v>4402</v>
      </c>
      <c r="F1839" s="16" t="s">
        <v>1960</v>
      </c>
      <c r="G1839" s="16" t="s">
        <v>4409</v>
      </c>
      <c r="H1839" s="16" t="s">
        <v>283</v>
      </c>
      <c r="I1839" s="0" t="n">
        <v>43.5</v>
      </c>
      <c r="J1839" s="16" t="s">
        <v>232</v>
      </c>
      <c r="K1839" s="0" t="str">
        <f aca="false">IFERROR(IF(VLOOKUP($C1839,薬効分類マスタ!$A$2:$E$180,5,FALSE())=0,"",VLOOKUP($C1839,薬効分類マスタ!$A$2:$E$180,5,FALSE())),"")</f>
        <v/>
      </c>
      <c r="L1839" s="17"/>
      <c r="M1839" s="0" t="str">
        <f aca="false">IF($K1839="","",IF($L1839&lt;&gt;"",$L1839,VLOOKUP($C1839,薬効分類マスタ!$A$2:$F$180,6,FALSE())))</f>
        <v/>
      </c>
      <c r="N1839" s="0" t="str">
        <f aca="false">ASC(G1839)</f>
        <v>ﾃﾞﾀﾝﾄｰﾙR錠6mg</v>
      </c>
      <c r="O1839" s="0" t="str">
        <f aca="false">ASC(E1839)</f>
        <v>ﾌﾞﾅｿﾞｼﾝ塩酸塩</v>
      </c>
      <c r="P1839" s="16" t="n">
        <f aca="false">N(P1838)+IF($C1839=検索!$B$49,1,0)</f>
        <v>0</v>
      </c>
    </row>
    <row r="1840" customFormat="false" ht="15" hidden="false" customHeight="false" outlineLevel="0" collapsed="false">
      <c r="A1840" s="16" t="s">
        <v>221</v>
      </c>
      <c r="B1840" s="0" t="s">
        <v>4410</v>
      </c>
      <c r="C1840" s="0" t="n">
        <v>214</v>
      </c>
      <c r="D1840" s="0" t="str">
        <f aca="false">IFERROR(VLOOKUP($C1840,薬効分類マスタ!$A$2:$B$180,2,FALSE()),"未登録")</f>
        <v>血圧降下剤</v>
      </c>
      <c r="E1840" s="16" t="s">
        <v>4411</v>
      </c>
      <c r="F1840" s="16" t="s">
        <v>241</v>
      </c>
      <c r="G1840" s="16" t="s">
        <v>4412</v>
      </c>
      <c r="H1840" s="16" t="s">
        <v>309</v>
      </c>
      <c r="I1840" s="0" t="n">
        <v>8.5</v>
      </c>
      <c r="J1840" s="16" t="s">
        <v>232</v>
      </c>
      <c r="K1840" s="0" t="str">
        <f aca="false">IFERROR(IF(VLOOKUP($C1840,薬効分類マスタ!$A$2:$E$180,5,FALSE())=0,"",VLOOKUP($C1840,薬効分類マスタ!$A$2:$E$180,5,FALSE())),"")</f>
        <v/>
      </c>
      <c r="L1840" s="17"/>
      <c r="M1840" s="0" t="str">
        <f aca="false">IF($K1840="","",IF($L1840&lt;&gt;"",$L1840,VLOOKUP($C1840,薬効分類マスタ!$A$2:$F$180,6,FALSE())))</f>
        <v/>
      </c>
      <c r="N1840" s="0" t="str">
        <f aca="false">ASC(G1840)</f>
        <v>ﾜｲﾃﾝｽ錠2mg</v>
      </c>
      <c r="O1840" s="0" t="str">
        <f aca="false">ASC(E1840)</f>
        <v>ｸﾞｱﾅﾍﾞﾝｽﾞ酢酸塩</v>
      </c>
      <c r="P1840" s="16" t="n">
        <f aca="false">N(P1839)+IF($C1840=検索!$B$49,1,0)</f>
        <v>0</v>
      </c>
    </row>
    <row r="1841" customFormat="false" ht="15" hidden="false" customHeight="false" outlineLevel="0" collapsed="false">
      <c r="A1841" s="16" t="s">
        <v>221</v>
      </c>
      <c r="B1841" s="0" t="s">
        <v>4413</v>
      </c>
      <c r="C1841" s="0" t="n">
        <v>214</v>
      </c>
      <c r="D1841" s="0" t="str">
        <f aca="false">IFERROR(VLOOKUP($C1841,薬効分類マスタ!$A$2:$B$180,2,FALSE()),"未登録")</f>
        <v>血圧降下剤</v>
      </c>
      <c r="E1841" s="16" t="s">
        <v>4414</v>
      </c>
      <c r="F1841" s="16" t="s">
        <v>262</v>
      </c>
      <c r="G1841" s="16" t="s">
        <v>4415</v>
      </c>
      <c r="H1841" s="16" t="s">
        <v>1143</v>
      </c>
      <c r="I1841" s="0" t="n">
        <v>15.6</v>
      </c>
      <c r="J1841" s="16" t="s">
        <v>232</v>
      </c>
      <c r="K1841" s="0" t="str">
        <f aca="false">IFERROR(IF(VLOOKUP($C1841,薬効分類マスタ!$A$2:$E$180,5,FALSE())=0,"",VLOOKUP($C1841,薬効分類マスタ!$A$2:$E$180,5,FALSE())),"")</f>
        <v/>
      </c>
      <c r="L1841" s="17"/>
      <c r="M1841" s="0" t="str">
        <f aca="false">IF($K1841="","",IF($L1841&lt;&gt;"",$L1841,VLOOKUP($C1841,薬効分類マスタ!$A$2:$F$180,6,FALSE())))</f>
        <v/>
      </c>
      <c r="N1841" s="0" t="str">
        <f aca="false">ASC(G1841)</f>
        <v>ﾛｰｶﾞﾝ錠10mg</v>
      </c>
      <c r="O1841" s="0" t="str">
        <f aca="false">ASC(E1841)</f>
        <v>ｱﾓｽﾗﾛｰﾙ塩酸塩</v>
      </c>
      <c r="P1841" s="16" t="n">
        <f aca="false">N(P1840)+IF($C1841=検索!$B$49,1,0)</f>
        <v>0</v>
      </c>
    </row>
    <row r="1842" customFormat="false" ht="15" hidden="false" customHeight="false" outlineLevel="0" collapsed="false">
      <c r="A1842" s="16" t="s">
        <v>221</v>
      </c>
      <c r="B1842" s="0" t="s">
        <v>4416</v>
      </c>
      <c r="C1842" s="0" t="n">
        <v>214</v>
      </c>
      <c r="D1842" s="0" t="str">
        <f aca="false">IFERROR(VLOOKUP($C1842,薬効分類マスタ!$A$2:$B$180,2,FALSE()),"未登録")</f>
        <v>血圧降下剤</v>
      </c>
      <c r="E1842" s="16" t="s">
        <v>4417</v>
      </c>
      <c r="F1842" s="16" t="s">
        <v>307</v>
      </c>
      <c r="G1842" s="16" t="s">
        <v>4418</v>
      </c>
      <c r="H1842" s="16" t="s">
        <v>1143</v>
      </c>
      <c r="I1842" s="0" t="n">
        <v>43.5</v>
      </c>
      <c r="J1842" s="16" t="s">
        <v>232</v>
      </c>
      <c r="K1842" s="0" t="str">
        <f aca="false">IFERROR(IF(VLOOKUP($C1842,薬効分類マスタ!$A$2:$E$180,5,FALSE())=0,"",VLOOKUP($C1842,薬効分類マスタ!$A$2:$E$180,5,FALSE())),"")</f>
        <v/>
      </c>
      <c r="L1842" s="17"/>
      <c r="M1842" s="0" t="str">
        <f aca="false">IF($K1842="","",IF($L1842&lt;&gt;"",$L1842,VLOOKUP($C1842,薬効分類マスタ!$A$2:$F$180,6,FALSE())))</f>
        <v/>
      </c>
      <c r="N1842" s="0" t="str">
        <f aca="false">ASC(G1842)</f>
        <v>ﾍﾟﾙｼﾞﾋﾟﾝ散10%</v>
      </c>
      <c r="O1842" s="0" t="str">
        <f aca="false">ASC(E1842)</f>
        <v>ﾆｶﾙｼﾞﾋﾟﾝ塩酸塩</v>
      </c>
      <c r="P1842" s="16" t="n">
        <f aca="false">N(P1841)+IF($C1842=検索!$B$49,1,0)</f>
        <v>0</v>
      </c>
    </row>
    <row r="1843" customFormat="false" ht="15" hidden="false" customHeight="false" outlineLevel="0" collapsed="false">
      <c r="A1843" s="16" t="s">
        <v>221</v>
      </c>
      <c r="B1843" s="0" t="s">
        <v>4419</v>
      </c>
      <c r="C1843" s="0" t="n">
        <v>214</v>
      </c>
      <c r="D1843" s="0" t="str">
        <f aca="false">IFERROR(VLOOKUP($C1843,薬効分類マスタ!$A$2:$B$180,2,FALSE()),"未登録")</f>
        <v>血圧降下剤</v>
      </c>
      <c r="E1843" s="16" t="s">
        <v>4417</v>
      </c>
      <c r="F1843" s="16" t="s">
        <v>262</v>
      </c>
      <c r="G1843" s="16" t="s">
        <v>4420</v>
      </c>
      <c r="H1843" s="16" t="s">
        <v>1143</v>
      </c>
      <c r="I1843" s="0" t="n">
        <v>6.3</v>
      </c>
      <c r="J1843" s="16" t="s">
        <v>232</v>
      </c>
      <c r="K1843" s="0" t="str">
        <f aca="false">IFERROR(IF(VLOOKUP($C1843,薬効分類マスタ!$A$2:$E$180,5,FALSE())=0,"",VLOOKUP($C1843,薬効分類マスタ!$A$2:$E$180,5,FALSE())),"")</f>
        <v/>
      </c>
      <c r="L1843" s="17"/>
      <c r="M1843" s="0" t="str">
        <f aca="false">IF($K1843="","",IF($L1843&lt;&gt;"",$L1843,VLOOKUP($C1843,薬効分類マスタ!$A$2:$F$180,6,FALSE())))</f>
        <v/>
      </c>
      <c r="N1843" s="0" t="str">
        <f aca="false">ASC(G1843)</f>
        <v>ﾍﾟﾙｼﾞﾋﾟﾝ錠10mg</v>
      </c>
      <c r="O1843" s="0" t="str">
        <f aca="false">ASC(E1843)</f>
        <v>ﾆｶﾙｼﾞﾋﾟﾝ塩酸塩</v>
      </c>
      <c r="P1843" s="16" t="n">
        <f aca="false">N(P1842)+IF($C1843=検索!$B$49,1,0)</f>
        <v>0</v>
      </c>
    </row>
    <row r="1844" customFormat="false" ht="15" hidden="false" customHeight="false" outlineLevel="0" collapsed="false">
      <c r="A1844" s="16" t="s">
        <v>221</v>
      </c>
      <c r="B1844" s="0" t="s">
        <v>4421</v>
      </c>
      <c r="C1844" s="0" t="n">
        <v>214</v>
      </c>
      <c r="D1844" s="0" t="str">
        <f aca="false">IFERROR(VLOOKUP($C1844,薬効分類マスタ!$A$2:$B$180,2,FALSE()),"未登録")</f>
        <v>血圧降下剤</v>
      </c>
      <c r="E1844" s="16" t="s">
        <v>4417</v>
      </c>
      <c r="F1844" s="16" t="s">
        <v>262</v>
      </c>
      <c r="G1844" s="16" t="s">
        <v>4422</v>
      </c>
      <c r="H1844" s="16" t="s">
        <v>347</v>
      </c>
      <c r="I1844" s="0" t="n">
        <v>8.2</v>
      </c>
      <c r="J1844" s="16" t="s">
        <v>239</v>
      </c>
      <c r="K1844" s="0" t="str">
        <f aca="false">IFERROR(IF(VLOOKUP($C1844,薬効分類マスタ!$A$2:$E$180,5,FALSE())=0,"",VLOOKUP($C1844,薬効分類マスタ!$A$2:$E$180,5,FALSE())),"")</f>
        <v/>
      </c>
      <c r="L1844" s="17"/>
      <c r="M1844" s="0" t="str">
        <f aca="false">IF($K1844="","",IF($L1844&lt;&gt;"",$L1844,VLOOKUP($C1844,薬効分類マスタ!$A$2:$F$180,6,FALSE())))</f>
        <v/>
      </c>
      <c r="N1844" s="0" t="str">
        <f aca="false">ASC(G1844)</f>
        <v>ﾆｶﾙｼﾞﾋﾟﾝ塩酸塩錠10mg｢ﾂﾙﾊﾗ｣</v>
      </c>
      <c r="O1844" s="0" t="str">
        <f aca="false">ASC(E1844)</f>
        <v>ﾆｶﾙｼﾞﾋﾟﾝ塩酸塩</v>
      </c>
      <c r="P1844" s="16" t="n">
        <f aca="false">N(P1843)+IF($C1844=検索!$B$49,1,0)</f>
        <v>0</v>
      </c>
    </row>
    <row r="1845" customFormat="false" ht="15" hidden="false" customHeight="false" outlineLevel="0" collapsed="false">
      <c r="A1845" s="16" t="s">
        <v>221</v>
      </c>
      <c r="B1845" s="0" t="s">
        <v>4423</v>
      </c>
      <c r="C1845" s="0" t="n">
        <v>214</v>
      </c>
      <c r="D1845" s="0" t="str">
        <f aca="false">IFERROR(VLOOKUP($C1845,薬効分類マスタ!$A$2:$B$180,2,FALSE()),"未登録")</f>
        <v>血圧降下剤</v>
      </c>
      <c r="E1845" s="16" t="s">
        <v>4417</v>
      </c>
      <c r="F1845" s="16" t="s">
        <v>445</v>
      </c>
      <c r="G1845" s="16" t="s">
        <v>4424</v>
      </c>
      <c r="H1845" s="16" t="s">
        <v>1143</v>
      </c>
      <c r="I1845" s="0" t="n">
        <v>8.5</v>
      </c>
      <c r="J1845" s="16" t="s">
        <v>232</v>
      </c>
      <c r="K1845" s="0" t="str">
        <f aca="false">IFERROR(IF(VLOOKUP($C1845,薬効分類マスタ!$A$2:$E$180,5,FALSE())=0,"",VLOOKUP($C1845,薬効分類マスタ!$A$2:$E$180,5,FALSE())),"")</f>
        <v/>
      </c>
      <c r="L1845" s="17"/>
      <c r="M1845" s="0" t="str">
        <f aca="false">IF($K1845="","",IF($L1845&lt;&gt;"",$L1845,VLOOKUP($C1845,薬効分類マスタ!$A$2:$F$180,6,FALSE())))</f>
        <v/>
      </c>
      <c r="N1845" s="0" t="str">
        <f aca="false">ASC(G1845)</f>
        <v>ﾍﾟﾙｼﾞﾋﾟﾝ錠20mg</v>
      </c>
      <c r="O1845" s="0" t="str">
        <f aca="false">ASC(E1845)</f>
        <v>ﾆｶﾙｼﾞﾋﾟﾝ塩酸塩</v>
      </c>
      <c r="P1845" s="16" t="n">
        <f aca="false">N(P1844)+IF($C1845=検索!$B$49,1,0)</f>
        <v>0</v>
      </c>
    </row>
    <row r="1846" customFormat="false" ht="15" hidden="false" customHeight="false" outlineLevel="0" collapsed="false">
      <c r="A1846" s="16" t="s">
        <v>221</v>
      </c>
      <c r="B1846" s="0" t="s">
        <v>4425</v>
      </c>
      <c r="C1846" s="0" t="n">
        <v>214</v>
      </c>
      <c r="D1846" s="0" t="str">
        <f aca="false">IFERROR(VLOOKUP($C1846,薬効分類マスタ!$A$2:$B$180,2,FALSE()),"未登録")</f>
        <v>血圧降下剤</v>
      </c>
      <c r="E1846" s="16" t="s">
        <v>4417</v>
      </c>
      <c r="F1846" s="16" t="s">
        <v>445</v>
      </c>
      <c r="G1846" s="16" t="s">
        <v>4426</v>
      </c>
      <c r="H1846" s="16" t="s">
        <v>347</v>
      </c>
      <c r="I1846" s="0" t="n">
        <v>8.6</v>
      </c>
      <c r="J1846" s="16" t="s">
        <v>239</v>
      </c>
      <c r="K1846" s="0" t="str">
        <f aca="false">IFERROR(IF(VLOOKUP($C1846,薬効分類マスタ!$A$2:$E$180,5,FALSE())=0,"",VLOOKUP($C1846,薬効分類マスタ!$A$2:$E$180,5,FALSE())),"")</f>
        <v/>
      </c>
      <c r="L1846" s="17"/>
      <c r="M1846" s="0" t="str">
        <f aca="false">IF($K1846="","",IF($L1846&lt;&gt;"",$L1846,VLOOKUP($C1846,薬効分類マスタ!$A$2:$F$180,6,FALSE())))</f>
        <v/>
      </c>
      <c r="N1846" s="0" t="str">
        <f aca="false">ASC(G1846)</f>
        <v>ﾆｶﾙｼﾞﾋﾟﾝ塩酸塩錠20mg｢ﾂﾙﾊﾗ｣</v>
      </c>
      <c r="O1846" s="0" t="str">
        <f aca="false">ASC(E1846)</f>
        <v>ﾆｶﾙｼﾞﾋﾟﾝ塩酸塩</v>
      </c>
      <c r="P1846" s="16" t="n">
        <f aca="false">N(P1845)+IF($C1846=検索!$B$49,1,0)</f>
        <v>0</v>
      </c>
    </row>
    <row r="1847" customFormat="false" ht="15" hidden="false" customHeight="false" outlineLevel="0" collapsed="false">
      <c r="A1847" s="16" t="s">
        <v>221</v>
      </c>
      <c r="B1847" s="0" t="s">
        <v>4427</v>
      </c>
      <c r="C1847" s="0" t="n">
        <v>214</v>
      </c>
      <c r="D1847" s="0" t="str">
        <f aca="false">IFERROR(VLOOKUP($C1847,薬効分類マスタ!$A$2:$B$180,2,FALSE()),"未登録")</f>
        <v>血圧降下剤</v>
      </c>
      <c r="E1847" s="16" t="s">
        <v>4417</v>
      </c>
      <c r="F1847" s="16" t="s">
        <v>2750</v>
      </c>
      <c r="G1847" s="16" t="s">
        <v>4428</v>
      </c>
      <c r="H1847" s="16" t="s">
        <v>1143</v>
      </c>
      <c r="I1847" s="0" t="n">
        <v>8.7</v>
      </c>
      <c r="J1847" s="16" t="s">
        <v>232</v>
      </c>
      <c r="K1847" s="0" t="str">
        <f aca="false">IFERROR(IF(VLOOKUP($C1847,薬効分類マスタ!$A$2:$E$180,5,FALSE())=0,"",VLOOKUP($C1847,薬効分類マスタ!$A$2:$E$180,5,FALSE())),"")</f>
        <v/>
      </c>
      <c r="L1847" s="17"/>
      <c r="M1847" s="0" t="str">
        <f aca="false">IF($K1847="","",IF($L1847&lt;&gt;"",$L1847,VLOOKUP($C1847,薬効分類マスタ!$A$2:$F$180,6,FALSE())))</f>
        <v/>
      </c>
      <c r="N1847" s="0" t="str">
        <f aca="false">ASC(G1847)</f>
        <v>ﾍﾟﾙｼﾞﾋﾟﾝLAｶﾌﾟｾﾙ20mg</v>
      </c>
      <c r="O1847" s="0" t="str">
        <f aca="false">ASC(E1847)</f>
        <v>ﾆｶﾙｼﾞﾋﾟﾝ塩酸塩</v>
      </c>
      <c r="P1847" s="16" t="n">
        <f aca="false">N(P1846)+IF($C1847=検索!$B$49,1,0)</f>
        <v>0</v>
      </c>
    </row>
    <row r="1848" customFormat="false" ht="15" hidden="false" customHeight="false" outlineLevel="0" collapsed="false">
      <c r="A1848" s="16" t="s">
        <v>221</v>
      </c>
      <c r="B1848" s="0" t="s">
        <v>4429</v>
      </c>
      <c r="C1848" s="0" t="n">
        <v>214</v>
      </c>
      <c r="D1848" s="0" t="str">
        <f aca="false">IFERROR(VLOOKUP($C1848,薬効分類マスタ!$A$2:$B$180,2,FALSE()),"未登録")</f>
        <v>血圧降下剤</v>
      </c>
      <c r="E1848" s="16" t="s">
        <v>4417</v>
      </c>
      <c r="F1848" s="16" t="s">
        <v>2638</v>
      </c>
      <c r="G1848" s="16" t="s">
        <v>4430</v>
      </c>
      <c r="H1848" s="16" t="s">
        <v>1143</v>
      </c>
      <c r="I1848" s="0" t="n">
        <v>8.9</v>
      </c>
      <c r="J1848" s="16" t="s">
        <v>232</v>
      </c>
      <c r="K1848" s="0" t="str">
        <f aca="false">IFERROR(IF(VLOOKUP($C1848,薬効分類マスタ!$A$2:$E$180,5,FALSE())=0,"",VLOOKUP($C1848,薬効分類マスタ!$A$2:$E$180,5,FALSE())),"")</f>
        <v/>
      </c>
      <c r="L1848" s="17"/>
      <c r="M1848" s="0" t="str">
        <f aca="false">IF($K1848="","",IF($L1848&lt;&gt;"",$L1848,VLOOKUP($C1848,薬効分類マスタ!$A$2:$F$180,6,FALSE())))</f>
        <v/>
      </c>
      <c r="N1848" s="0" t="str">
        <f aca="false">ASC(G1848)</f>
        <v>ﾍﾟﾙｼﾞﾋﾟﾝLAｶﾌﾟｾﾙ40mg</v>
      </c>
      <c r="O1848" s="0" t="str">
        <f aca="false">ASC(E1848)</f>
        <v>ﾆｶﾙｼﾞﾋﾟﾝ塩酸塩</v>
      </c>
      <c r="P1848" s="16" t="n">
        <f aca="false">N(P1847)+IF($C1848=検索!$B$49,1,0)</f>
        <v>0</v>
      </c>
    </row>
    <row r="1849" customFormat="false" ht="15" hidden="false" customHeight="false" outlineLevel="0" collapsed="false">
      <c r="A1849" s="16" t="s">
        <v>221</v>
      </c>
      <c r="B1849" s="0" t="s">
        <v>4431</v>
      </c>
      <c r="C1849" s="0" t="n">
        <v>214</v>
      </c>
      <c r="D1849" s="0" t="str">
        <f aca="false">IFERROR(VLOOKUP($C1849,薬効分類マスタ!$A$2:$B$180,2,FALSE()),"未登録")</f>
        <v>血圧降下剤</v>
      </c>
      <c r="E1849" s="16" t="s">
        <v>4432</v>
      </c>
      <c r="F1849" s="16" t="s">
        <v>247</v>
      </c>
      <c r="G1849" s="16" t="s">
        <v>4433</v>
      </c>
      <c r="H1849" s="16" t="s">
        <v>1149</v>
      </c>
      <c r="I1849" s="0" t="n">
        <v>15.8</v>
      </c>
      <c r="J1849" s="16" t="s">
        <v>232</v>
      </c>
      <c r="K1849" s="0" t="str">
        <f aca="false">IFERROR(IF(VLOOKUP($C1849,薬効分類マスタ!$A$2:$E$180,5,FALSE())=0,"",VLOOKUP($C1849,薬効分類マスタ!$A$2:$E$180,5,FALSE())),"")</f>
        <v/>
      </c>
      <c r="L1849" s="17"/>
      <c r="M1849" s="0" t="str">
        <f aca="false">IF($K1849="","",IF($L1849&lt;&gt;"",$L1849,VLOOKUP($C1849,薬効分類マスタ!$A$2:$F$180,6,FALSE())))</f>
        <v/>
      </c>
      <c r="N1849" s="0" t="str">
        <f aca="false">ASC(G1849)</f>
        <v>ｴﾌﾞﾗﾝﾁﾙｶﾌﾟｾﾙ15mg</v>
      </c>
      <c r="O1849" s="0" t="str">
        <f aca="false">ASC(E1849)</f>
        <v>ｳﾗﾋﾟｼﾞﾙ</v>
      </c>
      <c r="P1849" s="16" t="n">
        <f aca="false">N(P1848)+IF($C1849=検索!$B$49,1,0)</f>
        <v>0</v>
      </c>
    </row>
    <row r="1850" customFormat="false" ht="15" hidden="false" customHeight="false" outlineLevel="0" collapsed="false">
      <c r="A1850" s="16" t="s">
        <v>221</v>
      </c>
      <c r="B1850" s="0" t="s">
        <v>4434</v>
      </c>
      <c r="C1850" s="0" t="n">
        <v>214</v>
      </c>
      <c r="D1850" s="0" t="str">
        <f aca="false">IFERROR(VLOOKUP($C1850,薬効分類マスタ!$A$2:$B$180,2,FALSE()),"未登録")</f>
        <v>血圧降下剤</v>
      </c>
      <c r="E1850" s="16" t="s">
        <v>4432</v>
      </c>
      <c r="F1850" s="16" t="s">
        <v>2786</v>
      </c>
      <c r="G1850" s="16" t="s">
        <v>4435</v>
      </c>
      <c r="H1850" s="16" t="s">
        <v>1149</v>
      </c>
      <c r="I1850" s="0" t="n">
        <v>35.4</v>
      </c>
      <c r="J1850" s="16" t="s">
        <v>232</v>
      </c>
      <c r="K1850" s="0" t="str">
        <f aca="false">IFERROR(IF(VLOOKUP($C1850,薬効分類マスタ!$A$2:$E$180,5,FALSE())=0,"",VLOOKUP($C1850,薬効分類マスタ!$A$2:$E$180,5,FALSE())),"")</f>
        <v/>
      </c>
      <c r="L1850" s="17"/>
      <c r="M1850" s="0" t="str">
        <f aca="false">IF($K1850="","",IF($L1850&lt;&gt;"",$L1850,VLOOKUP($C1850,薬効分類マスタ!$A$2:$F$180,6,FALSE())))</f>
        <v/>
      </c>
      <c r="N1850" s="0" t="str">
        <f aca="false">ASC(G1850)</f>
        <v>ｴﾌﾞﾗﾝﾁﾙｶﾌﾟｾﾙ30mg</v>
      </c>
      <c r="O1850" s="0" t="str">
        <f aca="false">ASC(E1850)</f>
        <v>ｳﾗﾋﾟｼﾞﾙ</v>
      </c>
      <c r="P1850" s="16" t="n">
        <f aca="false">N(P1849)+IF($C1850=検索!$B$49,1,0)</f>
        <v>0</v>
      </c>
    </row>
    <row r="1851" customFormat="false" ht="15" hidden="false" customHeight="false" outlineLevel="0" collapsed="false">
      <c r="A1851" s="16" t="s">
        <v>221</v>
      </c>
      <c r="B1851" s="0" t="s">
        <v>4436</v>
      </c>
      <c r="C1851" s="0" t="n">
        <v>214</v>
      </c>
      <c r="D1851" s="0" t="str">
        <f aca="false">IFERROR(VLOOKUP($C1851,薬効分類マスタ!$A$2:$B$180,2,FALSE()),"未登録")</f>
        <v>血圧降下剤</v>
      </c>
      <c r="E1851" s="16" t="s">
        <v>4437</v>
      </c>
      <c r="F1851" s="16" t="s">
        <v>241</v>
      </c>
      <c r="G1851" s="16" t="s">
        <v>4438</v>
      </c>
      <c r="I1851" s="0" t="n">
        <v>10.8</v>
      </c>
      <c r="J1851" s="16" t="s">
        <v>239</v>
      </c>
      <c r="K1851" s="0" t="str">
        <f aca="false">IFERROR(IF(VLOOKUP($C1851,薬効分類マスタ!$A$2:$E$180,5,FALSE())=0,"",VLOOKUP($C1851,薬効分類マスタ!$A$2:$E$180,5,FALSE())),"")</f>
        <v/>
      </c>
      <c r="L1851" s="17"/>
      <c r="M1851" s="0" t="str">
        <f aca="false">IF($K1851="","",IF($L1851&lt;&gt;"",$L1851,VLOOKUP($C1851,薬効分類マスタ!$A$2:$F$180,6,FALSE())))</f>
        <v/>
      </c>
      <c r="N1851" s="0" t="str">
        <f aca="false">ASC(G1851)</f>
        <v>ﾆﾙﾊﾞｼﾞﾋﾟﾝ2mg錠</v>
      </c>
      <c r="O1851" s="0" t="str">
        <f aca="false">ASC(E1851)</f>
        <v>ﾆﾙﾊﾞｼﾞﾋﾟﾝ</v>
      </c>
      <c r="P1851" s="16" t="n">
        <f aca="false">N(P1850)+IF($C1851=検索!$B$49,1,0)</f>
        <v>0</v>
      </c>
    </row>
    <row r="1852" customFormat="false" ht="15" hidden="false" customHeight="false" outlineLevel="0" collapsed="false">
      <c r="A1852" s="16" t="s">
        <v>221</v>
      </c>
      <c r="B1852" s="0" t="s">
        <v>4439</v>
      </c>
      <c r="C1852" s="0" t="n">
        <v>214</v>
      </c>
      <c r="D1852" s="0" t="str">
        <f aca="false">IFERROR(VLOOKUP($C1852,薬効分類マスタ!$A$2:$B$180,2,FALSE()),"未登録")</f>
        <v>血圧降下剤</v>
      </c>
      <c r="E1852" s="16" t="s">
        <v>4437</v>
      </c>
      <c r="F1852" s="16" t="s">
        <v>241</v>
      </c>
      <c r="G1852" s="16" t="s">
        <v>4440</v>
      </c>
      <c r="H1852" s="16" t="s">
        <v>1143</v>
      </c>
      <c r="I1852" s="0" t="n">
        <v>10.8</v>
      </c>
      <c r="J1852" s="16" t="s">
        <v>232</v>
      </c>
      <c r="K1852" s="0" t="str">
        <f aca="false">IFERROR(IF(VLOOKUP($C1852,薬効分類マスタ!$A$2:$E$180,5,FALSE())=0,"",VLOOKUP($C1852,薬効分類マスタ!$A$2:$E$180,5,FALSE())),"")</f>
        <v/>
      </c>
      <c r="L1852" s="17"/>
      <c r="M1852" s="0" t="str">
        <f aca="false">IF($K1852="","",IF($L1852&lt;&gt;"",$L1852,VLOOKUP($C1852,薬効分類マスタ!$A$2:$F$180,6,FALSE())))</f>
        <v/>
      </c>
      <c r="N1852" s="0" t="str">
        <f aca="false">ASC(G1852)</f>
        <v>ﾆﾊﾞｼﾞｰﾙ錠2mg</v>
      </c>
      <c r="O1852" s="0" t="str">
        <f aca="false">ASC(E1852)</f>
        <v>ﾆﾙﾊﾞｼﾞﾋﾟﾝ</v>
      </c>
      <c r="P1852" s="16" t="n">
        <f aca="false">N(P1851)+IF($C1852=検索!$B$49,1,0)</f>
        <v>0</v>
      </c>
    </row>
    <row r="1853" customFormat="false" ht="15" hidden="false" customHeight="false" outlineLevel="0" collapsed="false">
      <c r="A1853" s="16" t="s">
        <v>221</v>
      </c>
      <c r="B1853" s="0" t="s">
        <v>4441</v>
      </c>
      <c r="C1853" s="0" t="n">
        <v>214</v>
      </c>
      <c r="D1853" s="0" t="str">
        <f aca="false">IFERROR(VLOOKUP($C1853,薬効分類マスタ!$A$2:$B$180,2,FALSE()),"未登録")</f>
        <v>血圧降下剤</v>
      </c>
      <c r="E1853" s="16" t="s">
        <v>4437</v>
      </c>
      <c r="F1853" s="16" t="s">
        <v>935</v>
      </c>
      <c r="G1853" s="16" t="s">
        <v>4442</v>
      </c>
      <c r="I1853" s="0" t="n">
        <v>10.8</v>
      </c>
      <c r="J1853" s="16" t="s">
        <v>239</v>
      </c>
      <c r="K1853" s="0" t="str">
        <f aca="false">IFERROR(IF(VLOOKUP($C1853,薬効分類マスタ!$A$2:$E$180,5,FALSE())=0,"",VLOOKUP($C1853,薬効分類マスタ!$A$2:$E$180,5,FALSE())),"")</f>
        <v/>
      </c>
      <c r="L1853" s="17"/>
      <c r="M1853" s="0" t="str">
        <f aca="false">IF($K1853="","",IF($L1853&lt;&gt;"",$L1853,VLOOKUP($C1853,薬効分類マスタ!$A$2:$F$180,6,FALSE())))</f>
        <v/>
      </c>
      <c r="N1853" s="0" t="str">
        <f aca="false">ASC(G1853)</f>
        <v>ﾆﾙﾊﾞｼﾞﾋﾟﾝ4mg錠</v>
      </c>
      <c r="O1853" s="0" t="str">
        <f aca="false">ASC(E1853)</f>
        <v>ﾆﾙﾊﾞｼﾞﾋﾟﾝ</v>
      </c>
      <c r="P1853" s="16" t="n">
        <f aca="false">N(P1852)+IF($C1853=検索!$B$49,1,0)</f>
        <v>0</v>
      </c>
    </row>
    <row r="1854" customFormat="false" ht="15" hidden="false" customHeight="false" outlineLevel="0" collapsed="false">
      <c r="A1854" s="16" t="s">
        <v>221</v>
      </c>
      <c r="B1854" s="0" t="s">
        <v>4443</v>
      </c>
      <c r="C1854" s="0" t="n">
        <v>214</v>
      </c>
      <c r="D1854" s="0" t="str">
        <f aca="false">IFERROR(VLOOKUP($C1854,薬効分類マスタ!$A$2:$B$180,2,FALSE()),"未登録")</f>
        <v>血圧降下剤</v>
      </c>
      <c r="E1854" s="16" t="s">
        <v>4437</v>
      </c>
      <c r="F1854" s="16" t="s">
        <v>935</v>
      </c>
      <c r="G1854" s="16" t="s">
        <v>4444</v>
      </c>
      <c r="H1854" s="16" t="s">
        <v>1143</v>
      </c>
      <c r="I1854" s="0" t="n">
        <v>14.3</v>
      </c>
      <c r="J1854" s="16" t="s">
        <v>232</v>
      </c>
      <c r="K1854" s="0" t="str">
        <f aca="false">IFERROR(IF(VLOOKUP($C1854,薬効分類マスタ!$A$2:$E$180,5,FALSE())=0,"",VLOOKUP($C1854,薬効分類マスタ!$A$2:$E$180,5,FALSE())),"")</f>
        <v/>
      </c>
      <c r="L1854" s="17"/>
      <c r="M1854" s="0" t="str">
        <f aca="false">IF($K1854="","",IF($L1854&lt;&gt;"",$L1854,VLOOKUP($C1854,薬効分類マスタ!$A$2:$F$180,6,FALSE())))</f>
        <v/>
      </c>
      <c r="N1854" s="0" t="str">
        <f aca="false">ASC(G1854)</f>
        <v>ﾆﾊﾞｼﾞｰﾙ錠4mg</v>
      </c>
      <c r="O1854" s="0" t="str">
        <f aca="false">ASC(E1854)</f>
        <v>ﾆﾙﾊﾞｼﾞﾋﾟﾝ</v>
      </c>
      <c r="P1854" s="16" t="n">
        <f aca="false">N(P1853)+IF($C1854=検索!$B$49,1,0)</f>
        <v>0</v>
      </c>
    </row>
    <row r="1855" customFormat="false" ht="15" hidden="false" customHeight="false" outlineLevel="0" collapsed="false">
      <c r="A1855" s="16" t="s">
        <v>221</v>
      </c>
      <c r="B1855" s="0" t="s">
        <v>4445</v>
      </c>
      <c r="C1855" s="0" t="n">
        <v>214</v>
      </c>
      <c r="D1855" s="0" t="str">
        <f aca="false">IFERROR(VLOOKUP($C1855,薬効分類マスタ!$A$2:$B$180,2,FALSE()),"未登録")</f>
        <v>血圧降下剤</v>
      </c>
      <c r="E1855" s="16" t="s">
        <v>4446</v>
      </c>
      <c r="F1855" s="16" t="s">
        <v>274</v>
      </c>
      <c r="G1855" s="16" t="s">
        <v>4447</v>
      </c>
      <c r="H1855" s="16" t="s">
        <v>473</v>
      </c>
      <c r="I1855" s="0" t="n">
        <v>6.3</v>
      </c>
      <c r="J1855" s="16" t="s">
        <v>232</v>
      </c>
      <c r="K1855" s="0" t="str">
        <f aca="false">IFERROR(IF(VLOOKUP($C1855,薬効分類マスタ!$A$2:$E$180,5,FALSE())=0,"",VLOOKUP($C1855,薬効分類マスタ!$A$2:$E$180,5,FALSE())),"")</f>
        <v/>
      </c>
      <c r="L1855" s="17"/>
      <c r="M1855" s="0" t="str">
        <f aca="false">IF($K1855="","",IF($L1855&lt;&gt;"",$L1855,VLOOKUP($C1855,薬効分類マスタ!$A$2:$F$180,6,FALSE())))</f>
        <v/>
      </c>
      <c r="N1855" s="0" t="str">
        <f aca="false">ASC(G1855)</f>
        <v>ﾊﾞｿﾒｯﾄ錠0.25mg</v>
      </c>
      <c r="O1855" s="0" t="str">
        <f aca="false">ASC(E1855)</f>
        <v>ﾃﾗｿﾞｼﾝ塩酸塩水和物</v>
      </c>
      <c r="P1855" s="16" t="n">
        <f aca="false">N(P1854)+IF($C1855=検索!$B$49,1,0)</f>
        <v>0</v>
      </c>
    </row>
    <row r="1856" customFormat="false" ht="15" hidden="false" customHeight="false" outlineLevel="0" collapsed="false">
      <c r="A1856" s="16" t="s">
        <v>221</v>
      </c>
      <c r="B1856" s="0" t="s">
        <v>4448</v>
      </c>
      <c r="C1856" s="0" t="n">
        <v>214</v>
      </c>
      <c r="D1856" s="0" t="str">
        <f aca="false">IFERROR(VLOOKUP($C1856,薬効分類マスタ!$A$2:$B$180,2,FALSE()),"未登録")</f>
        <v>血圧降下剤</v>
      </c>
      <c r="E1856" s="16" t="s">
        <v>4446</v>
      </c>
      <c r="F1856" s="16" t="s">
        <v>381</v>
      </c>
      <c r="G1856" s="16" t="s">
        <v>4449</v>
      </c>
      <c r="H1856" s="16" t="s">
        <v>473</v>
      </c>
      <c r="I1856" s="0" t="n">
        <v>11.3</v>
      </c>
      <c r="J1856" s="16" t="s">
        <v>232</v>
      </c>
      <c r="K1856" s="0" t="str">
        <f aca="false">IFERROR(IF(VLOOKUP($C1856,薬効分類マスタ!$A$2:$E$180,5,FALSE())=0,"",VLOOKUP($C1856,薬効分類マスタ!$A$2:$E$180,5,FALSE())),"")</f>
        <v/>
      </c>
      <c r="L1856" s="17"/>
      <c r="M1856" s="0" t="str">
        <f aca="false">IF($K1856="","",IF($L1856&lt;&gt;"",$L1856,VLOOKUP($C1856,薬効分類マスタ!$A$2:$F$180,6,FALSE())))</f>
        <v/>
      </c>
      <c r="N1856" s="0" t="str">
        <f aca="false">ASC(G1856)</f>
        <v>ﾊﾞｿﾒｯﾄ錠0.5mg</v>
      </c>
      <c r="O1856" s="0" t="str">
        <f aca="false">ASC(E1856)</f>
        <v>ﾃﾗｿﾞｼﾝ塩酸塩水和物</v>
      </c>
      <c r="P1856" s="16" t="n">
        <f aca="false">N(P1855)+IF($C1856=検索!$B$49,1,0)</f>
        <v>0</v>
      </c>
    </row>
    <row r="1857" customFormat="false" ht="15" hidden="false" customHeight="false" outlineLevel="0" collapsed="false">
      <c r="A1857" s="16" t="s">
        <v>221</v>
      </c>
      <c r="B1857" s="0" t="s">
        <v>4450</v>
      </c>
      <c r="C1857" s="0" t="n">
        <v>214</v>
      </c>
      <c r="D1857" s="0" t="str">
        <f aca="false">IFERROR(VLOOKUP($C1857,薬効分類マスタ!$A$2:$B$180,2,FALSE()),"未登録")</f>
        <v>血圧降下剤</v>
      </c>
      <c r="E1857" s="16" t="s">
        <v>4446</v>
      </c>
      <c r="F1857" s="16" t="s">
        <v>234</v>
      </c>
      <c r="G1857" s="16" t="s">
        <v>4451</v>
      </c>
      <c r="H1857" s="16" t="s">
        <v>473</v>
      </c>
      <c r="I1857" s="0" t="n">
        <v>19.3</v>
      </c>
      <c r="J1857" s="16" t="s">
        <v>232</v>
      </c>
      <c r="K1857" s="0" t="str">
        <f aca="false">IFERROR(IF(VLOOKUP($C1857,薬効分類マスタ!$A$2:$E$180,5,FALSE())=0,"",VLOOKUP($C1857,薬効分類マスタ!$A$2:$E$180,5,FALSE())),"")</f>
        <v/>
      </c>
      <c r="L1857" s="17"/>
      <c r="M1857" s="0" t="str">
        <f aca="false">IF($K1857="","",IF($L1857&lt;&gt;"",$L1857,VLOOKUP($C1857,薬効分類マスタ!$A$2:$F$180,6,FALSE())))</f>
        <v/>
      </c>
      <c r="N1857" s="0" t="str">
        <f aca="false">ASC(G1857)</f>
        <v>ﾊﾞｿﾒｯﾄ錠1mg</v>
      </c>
      <c r="O1857" s="0" t="str">
        <f aca="false">ASC(E1857)</f>
        <v>ﾃﾗｿﾞｼﾝ塩酸塩水和物</v>
      </c>
      <c r="P1857" s="16" t="n">
        <f aca="false">N(P1856)+IF($C1857=検索!$B$49,1,0)</f>
        <v>0</v>
      </c>
    </row>
    <row r="1858" customFormat="false" ht="15" hidden="false" customHeight="false" outlineLevel="0" collapsed="false">
      <c r="A1858" s="16" t="s">
        <v>221</v>
      </c>
      <c r="B1858" s="0" t="s">
        <v>4452</v>
      </c>
      <c r="C1858" s="0" t="n">
        <v>214</v>
      </c>
      <c r="D1858" s="0" t="str">
        <f aca="false">IFERROR(VLOOKUP($C1858,薬効分類マスタ!$A$2:$B$180,2,FALSE()),"未登録")</f>
        <v>血圧降下剤</v>
      </c>
      <c r="E1858" s="16" t="s">
        <v>4446</v>
      </c>
      <c r="F1858" s="16" t="s">
        <v>241</v>
      </c>
      <c r="G1858" s="16" t="s">
        <v>4453</v>
      </c>
      <c r="H1858" s="16" t="s">
        <v>473</v>
      </c>
      <c r="I1858" s="0" t="n">
        <v>35.2</v>
      </c>
      <c r="J1858" s="16" t="s">
        <v>232</v>
      </c>
      <c r="K1858" s="0" t="str">
        <f aca="false">IFERROR(IF(VLOOKUP($C1858,薬効分類マスタ!$A$2:$E$180,5,FALSE())=0,"",VLOOKUP($C1858,薬効分類マスタ!$A$2:$E$180,5,FALSE())),"")</f>
        <v/>
      </c>
      <c r="L1858" s="17"/>
      <c r="M1858" s="0" t="str">
        <f aca="false">IF($K1858="","",IF($L1858&lt;&gt;"",$L1858,VLOOKUP($C1858,薬効分類マスタ!$A$2:$F$180,6,FALSE())))</f>
        <v/>
      </c>
      <c r="N1858" s="0" t="str">
        <f aca="false">ASC(G1858)</f>
        <v>ﾊﾞｿﾒｯﾄ錠2mg</v>
      </c>
      <c r="O1858" s="0" t="str">
        <f aca="false">ASC(E1858)</f>
        <v>ﾃﾗｿﾞｼﾝ塩酸塩水和物</v>
      </c>
      <c r="P1858" s="16" t="n">
        <f aca="false">N(P1857)+IF($C1858=検索!$B$49,1,0)</f>
        <v>0</v>
      </c>
    </row>
    <row r="1859" customFormat="false" ht="15" hidden="false" customHeight="false" outlineLevel="0" collapsed="false">
      <c r="A1859" s="16" t="s">
        <v>221</v>
      </c>
      <c r="B1859" s="0" t="s">
        <v>4454</v>
      </c>
      <c r="C1859" s="0" t="n">
        <v>214</v>
      </c>
      <c r="D1859" s="0" t="str">
        <f aca="false">IFERROR(VLOOKUP($C1859,薬効分類マスタ!$A$2:$B$180,2,FALSE()),"未登録")</f>
        <v>血圧降下剤</v>
      </c>
      <c r="E1859" s="16" t="s">
        <v>3919</v>
      </c>
      <c r="F1859" s="16" t="s">
        <v>247</v>
      </c>
      <c r="G1859" s="16" t="s">
        <v>4455</v>
      </c>
      <c r="H1859" s="16" t="s">
        <v>2382</v>
      </c>
      <c r="I1859" s="0" t="n">
        <v>37.6</v>
      </c>
      <c r="J1859" s="16" t="s">
        <v>232</v>
      </c>
      <c r="K1859" s="0" t="str">
        <f aca="false">IFERROR(IF(VLOOKUP($C1859,薬効分類マスタ!$A$2:$E$180,5,FALSE())=0,"",VLOOKUP($C1859,薬効分類マスタ!$A$2:$E$180,5,FALSE())),"")</f>
        <v/>
      </c>
      <c r="L1859" s="17"/>
      <c r="M1859" s="0" t="str">
        <f aca="false">IF($K1859="","",IF($L1859&lt;&gt;"",$L1859,VLOOKUP($C1859,薬効分類マスタ!$A$2:$F$180,6,FALSE())))</f>
        <v/>
      </c>
      <c r="N1859" s="0" t="str">
        <f aca="false">ASC(G1859)</f>
        <v>ﾐｹﾗﾝLAｶﾌﾟｾﾙ15mg</v>
      </c>
      <c r="O1859" s="0" t="str">
        <f aca="false">ASC(E1859)</f>
        <v>ｶﾙﾃｵﾛｰﾙ塩酸塩</v>
      </c>
      <c r="P1859" s="16" t="n">
        <f aca="false">N(P1858)+IF($C1859=検索!$B$49,1,0)</f>
        <v>0</v>
      </c>
    </row>
    <row r="1860" customFormat="false" ht="15" hidden="false" customHeight="false" outlineLevel="0" collapsed="false">
      <c r="A1860" s="16" t="s">
        <v>221</v>
      </c>
      <c r="B1860" s="0" t="s">
        <v>4456</v>
      </c>
      <c r="C1860" s="0" t="n">
        <v>214</v>
      </c>
      <c r="D1860" s="0" t="str">
        <f aca="false">IFERROR(VLOOKUP($C1860,薬効分類マスタ!$A$2:$B$180,2,FALSE()),"未登録")</f>
        <v>血圧降下剤</v>
      </c>
      <c r="E1860" s="16" t="s">
        <v>4457</v>
      </c>
      <c r="F1860" s="16" t="s">
        <v>381</v>
      </c>
      <c r="G1860" s="16" t="s">
        <v>4458</v>
      </c>
      <c r="I1860" s="0" t="n">
        <v>10.8</v>
      </c>
      <c r="J1860" s="16" t="s">
        <v>239</v>
      </c>
      <c r="K1860" s="0" t="str">
        <f aca="false">IFERROR(IF(VLOOKUP($C1860,薬効分類マスタ!$A$2:$E$180,5,FALSE())=0,"",VLOOKUP($C1860,薬効分類マスタ!$A$2:$E$180,5,FALSE())),"")</f>
        <v/>
      </c>
      <c r="L1860" s="17"/>
      <c r="M1860" s="0" t="str">
        <f aca="false">IF($K1860="","",IF($L1860&lt;&gt;"",$L1860,VLOOKUP($C1860,薬効分類マスタ!$A$2:$F$180,6,FALSE())))</f>
        <v/>
      </c>
      <c r="N1860" s="0" t="str">
        <f aca="false">ASC(G1860)</f>
        <v>ﾄﾞｷｻｿﾞｼﾝﾒｼﾙ酸塩0.5mg錠</v>
      </c>
      <c r="O1860" s="0" t="str">
        <f aca="false">ASC(E1860)</f>
        <v>ﾄﾞｷｻｿﾞｼﾝﾒｼﾙ酸塩</v>
      </c>
      <c r="P1860" s="16" t="n">
        <f aca="false">N(P1859)+IF($C1860=検索!$B$49,1,0)</f>
        <v>0</v>
      </c>
    </row>
    <row r="1861" customFormat="false" ht="15" hidden="false" customHeight="false" outlineLevel="0" collapsed="false">
      <c r="A1861" s="16" t="s">
        <v>221</v>
      </c>
      <c r="B1861" s="0" t="s">
        <v>4459</v>
      </c>
      <c r="C1861" s="0" t="n">
        <v>214</v>
      </c>
      <c r="D1861" s="0" t="str">
        <f aca="false">IFERROR(VLOOKUP($C1861,薬効分類マスタ!$A$2:$B$180,2,FALSE()),"未登録")</f>
        <v>血圧降下剤</v>
      </c>
      <c r="E1861" s="16" t="s">
        <v>4457</v>
      </c>
      <c r="F1861" s="16" t="s">
        <v>381</v>
      </c>
      <c r="G1861" s="16" t="s">
        <v>4460</v>
      </c>
      <c r="H1861" s="16" t="s">
        <v>325</v>
      </c>
      <c r="I1861" s="0" t="n">
        <v>10.8</v>
      </c>
      <c r="J1861" s="16" t="s">
        <v>232</v>
      </c>
      <c r="K1861" s="0" t="str">
        <f aca="false">IFERROR(IF(VLOOKUP($C1861,薬効分類マスタ!$A$2:$E$180,5,FALSE())=0,"",VLOOKUP($C1861,薬効分類マスタ!$A$2:$E$180,5,FALSE())),"")</f>
        <v/>
      </c>
      <c r="L1861" s="17"/>
      <c r="M1861" s="0" t="str">
        <f aca="false">IF($K1861="","",IF($L1861&lt;&gt;"",$L1861,VLOOKUP($C1861,薬効分類マスタ!$A$2:$F$180,6,FALSE())))</f>
        <v/>
      </c>
      <c r="N1861" s="0" t="str">
        <f aca="false">ASC(G1861)</f>
        <v>ｶﾙﾃﾞﾅﾘﾝ錠0.5mg</v>
      </c>
      <c r="O1861" s="0" t="str">
        <f aca="false">ASC(E1861)</f>
        <v>ﾄﾞｷｻｿﾞｼﾝﾒｼﾙ酸塩</v>
      </c>
      <c r="P1861" s="16" t="n">
        <f aca="false">N(P1860)+IF($C1861=検索!$B$49,1,0)</f>
        <v>0</v>
      </c>
    </row>
    <row r="1862" customFormat="false" ht="15" hidden="false" customHeight="false" outlineLevel="0" collapsed="false">
      <c r="A1862" s="16" t="s">
        <v>221</v>
      </c>
      <c r="B1862" s="0" t="s">
        <v>4461</v>
      </c>
      <c r="C1862" s="0" t="n">
        <v>214</v>
      </c>
      <c r="D1862" s="0" t="str">
        <f aca="false">IFERROR(VLOOKUP($C1862,薬効分類マスタ!$A$2:$B$180,2,FALSE()),"未登録")</f>
        <v>血圧降下剤</v>
      </c>
      <c r="E1862" s="16" t="s">
        <v>4457</v>
      </c>
      <c r="F1862" s="16" t="s">
        <v>234</v>
      </c>
      <c r="G1862" s="16" t="s">
        <v>4462</v>
      </c>
      <c r="I1862" s="0" t="n">
        <v>10.8</v>
      </c>
      <c r="J1862" s="16" t="s">
        <v>239</v>
      </c>
      <c r="K1862" s="0" t="str">
        <f aca="false">IFERROR(IF(VLOOKUP($C1862,薬効分類マスタ!$A$2:$E$180,5,FALSE())=0,"",VLOOKUP($C1862,薬効分類マスタ!$A$2:$E$180,5,FALSE())),"")</f>
        <v/>
      </c>
      <c r="L1862" s="17"/>
      <c r="M1862" s="0" t="str">
        <f aca="false">IF($K1862="","",IF($L1862&lt;&gt;"",$L1862,VLOOKUP($C1862,薬効分類マスタ!$A$2:$F$180,6,FALSE())))</f>
        <v/>
      </c>
      <c r="N1862" s="0" t="str">
        <f aca="false">ASC(G1862)</f>
        <v>ﾄﾞｷｻｿﾞｼﾝﾒｼﾙ酸塩1mg錠</v>
      </c>
      <c r="O1862" s="0" t="str">
        <f aca="false">ASC(E1862)</f>
        <v>ﾄﾞｷｻｿﾞｼﾝﾒｼﾙ酸塩</v>
      </c>
      <c r="P1862" s="16" t="n">
        <f aca="false">N(P1861)+IF($C1862=検索!$B$49,1,0)</f>
        <v>0</v>
      </c>
    </row>
    <row r="1863" customFormat="false" ht="15" hidden="false" customHeight="false" outlineLevel="0" collapsed="false">
      <c r="A1863" s="16" t="s">
        <v>221</v>
      </c>
      <c r="B1863" s="0" t="s">
        <v>4463</v>
      </c>
      <c r="C1863" s="0" t="n">
        <v>214</v>
      </c>
      <c r="D1863" s="0" t="str">
        <f aca="false">IFERROR(VLOOKUP($C1863,薬効分類マスタ!$A$2:$B$180,2,FALSE()),"未登録")</f>
        <v>血圧降下剤</v>
      </c>
      <c r="E1863" s="16" t="s">
        <v>4457</v>
      </c>
      <c r="F1863" s="16" t="s">
        <v>234</v>
      </c>
      <c r="G1863" s="16" t="s">
        <v>4464</v>
      </c>
      <c r="H1863" s="16" t="s">
        <v>325</v>
      </c>
      <c r="I1863" s="0" t="n">
        <v>13.3</v>
      </c>
      <c r="J1863" s="16" t="s">
        <v>232</v>
      </c>
      <c r="K1863" s="0" t="str">
        <f aca="false">IFERROR(IF(VLOOKUP($C1863,薬効分類マスタ!$A$2:$E$180,5,FALSE())=0,"",VLOOKUP($C1863,薬効分類マスタ!$A$2:$E$180,5,FALSE())),"")</f>
        <v/>
      </c>
      <c r="L1863" s="17"/>
      <c r="M1863" s="0" t="str">
        <f aca="false">IF($K1863="","",IF($L1863&lt;&gt;"",$L1863,VLOOKUP($C1863,薬効分類マスタ!$A$2:$F$180,6,FALSE())))</f>
        <v/>
      </c>
      <c r="N1863" s="0" t="str">
        <f aca="false">ASC(G1863)</f>
        <v>ｶﾙﾃﾞﾅﾘﾝ錠1mg</v>
      </c>
      <c r="O1863" s="0" t="str">
        <f aca="false">ASC(E1863)</f>
        <v>ﾄﾞｷｻｿﾞｼﾝﾒｼﾙ酸塩</v>
      </c>
      <c r="P1863" s="16" t="n">
        <f aca="false">N(P1862)+IF($C1863=検索!$B$49,1,0)</f>
        <v>0</v>
      </c>
    </row>
    <row r="1864" customFormat="false" ht="15" hidden="false" customHeight="false" outlineLevel="0" collapsed="false">
      <c r="A1864" s="16" t="s">
        <v>221</v>
      </c>
      <c r="B1864" s="0" t="s">
        <v>4465</v>
      </c>
      <c r="C1864" s="0" t="n">
        <v>214</v>
      </c>
      <c r="D1864" s="0" t="str">
        <f aca="false">IFERROR(VLOOKUP($C1864,薬効分類マスタ!$A$2:$B$180,2,FALSE()),"未登録")</f>
        <v>血圧降下剤</v>
      </c>
      <c r="E1864" s="16" t="s">
        <v>4457</v>
      </c>
      <c r="F1864" s="16" t="s">
        <v>241</v>
      </c>
      <c r="G1864" s="16" t="s">
        <v>4466</v>
      </c>
      <c r="I1864" s="0" t="n">
        <v>10.8</v>
      </c>
      <c r="J1864" s="16" t="s">
        <v>239</v>
      </c>
      <c r="K1864" s="0" t="str">
        <f aca="false">IFERROR(IF(VLOOKUP($C1864,薬効分類マスタ!$A$2:$E$180,5,FALSE())=0,"",VLOOKUP($C1864,薬効分類マスタ!$A$2:$E$180,5,FALSE())),"")</f>
        <v/>
      </c>
      <c r="L1864" s="17"/>
      <c r="M1864" s="0" t="str">
        <f aca="false">IF($K1864="","",IF($L1864&lt;&gt;"",$L1864,VLOOKUP($C1864,薬効分類マスタ!$A$2:$F$180,6,FALSE())))</f>
        <v/>
      </c>
      <c r="N1864" s="0" t="str">
        <f aca="false">ASC(G1864)</f>
        <v>ﾄﾞｷｻｿﾞｼﾝﾒｼﾙ酸塩2mg錠</v>
      </c>
      <c r="O1864" s="0" t="str">
        <f aca="false">ASC(E1864)</f>
        <v>ﾄﾞｷｻｿﾞｼﾝﾒｼﾙ酸塩</v>
      </c>
      <c r="P1864" s="16" t="n">
        <f aca="false">N(P1863)+IF($C1864=検索!$B$49,1,0)</f>
        <v>0</v>
      </c>
    </row>
    <row r="1865" customFormat="false" ht="15" hidden="false" customHeight="false" outlineLevel="0" collapsed="false">
      <c r="A1865" s="16" t="s">
        <v>221</v>
      </c>
      <c r="B1865" s="0" t="s">
        <v>4467</v>
      </c>
      <c r="C1865" s="0" t="n">
        <v>214</v>
      </c>
      <c r="D1865" s="0" t="str">
        <f aca="false">IFERROR(VLOOKUP($C1865,薬効分類マスタ!$A$2:$B$180,2,FALSE()),"未登録")</f>
        <v>血圧降下剤</v>
      </c>
      <c r="E1865" s="16" t="s">
        <v>4457</v>
      </c>
      <c r="F1865" s="16" t="s">
        <v>241</v>
      </c>
      <c r="G1865" s="16" t="s">
        <v>4468</v>
      </c>
      <c r="H1865" s="16" t="s">
        <v>325</v>
      </c>
      <c r="I1865" s="0" t="n">
        <v>16</v>
      </c>
      <c r="J1865" s="16" t="s">
        <v>232</v>
      </c>
      <c r="K1865" s="0" t="str">
        <f aca="false">IFERROR(IF(VLOOKUP($C1865,薬効分類マスタ!$A$2:$E$180,5,FALSE())=0,"",VLOOKUP($C1865,薬効分類マスタ!$A$2:$E$180,5,FALSE())),"")</f>
        <v/>
      </c>
      <c r="L1865" s="17"/>
      <c r="M1865" s="0" t="str">
        <f aca="false">IF($K1865="","",IF($L1865&lt;&gt;"",$L1865,VLOOKUP($C1865,薬効分類マスタ!$A$2:$F$180,6,FALSE())))</f>
        <v/>
      </c>
      <c r="N1865" s="0" t="str">
        <f aca="false">ASC(G1865)</f>
        <v>ｶﾙﾃﾞﾅﾘﾝ錠2mg</v>
      </c>
      <c r="O1865" s="0" t="str">
        <f aca="false">ASC(E1865)</f>
        <v>ﾄﾞｷｻｿﾞｼﾝﾒｼﾙ酸塩</v>
      </c>
      <c r="P1865" s="16" t="n">
        <f aca="false">N(P1864)+IF($C1865=検索!$B$49,1,0)</f>
        <v>0</v>
      </c>
    </row>
    <row r="1866" customFormat="false" ht="15" hidden="false" customHeight="false" outlineLevel="0" collapsed="false">
      <c r="A1866" s="16" t="s">
        <v>221</v>
      </c>
      <c r="B1866" s="0" t="s">
        <v>4469</v>
      </c>
      <c r="C1866" s="0" t="n">
        <v>214</v>
      </c>
      <c r="D1866" s="0" t="str">
        <f aca="false">IFERROR(VLOOKUP($C1866,薬効分類マスタ!$A$2:$B$180,2,FALSE()),"未登録")</f>
        <v>血圧降下剤</v>
      </c>
      <c r="E1866" s="16" t="s">
        <v>4457</v>
      </c>
      <c r="F1866" s="16" t="s">
        <v>935</v>
      </c>
      <c r="G1866" s="16" t="s">
        <v>4470</v>
      </c>
      <c r="I1866" s="0" t="n">
        <v>10.8</v>
      </c>
      <c r="J1866" s="16" t="s">
        <v>239</v>
      </c>
      <c r="K1866" s="0" t="str">
        <f aca="false">IFERROR(IF(VLOOKUP($C1866,薬効分類マスタ!$A$2:$E$180,5,FALSE())=0,"",VLOOKUP($C1866,薬効分類マスタ!$A$2:$E$180,5,FALSE())),"")</f>
        <v/>
      </c>
      <c r="L1866" s="17"/>
      <c r="M1866" s="0" t="str">
        <f aca="false">IF($K1866="","",IF($L1866&lt;&gt;"",$L1866,VLOOKUP($C1866,薬効分類マスタ!$A$2:$F$180,6,FALSE())))</f>
        <v/>
      </c>
      <c r="N1866" s="0" t="str">
        <f aca="false">ASC(G1866)</f>
        <v>ﾄﾞｷｻｿﾞｼﾝﾒｼﾙ酸塩4mg錠</v>
      </c>
      <c r="O1866" s="0" t="str">
        <f aca="false">ASC(E1866)</f>
        <v>ﾄﾞｷｻｿﾞｼﾝﾒｼﾙ酸塩</v>
      </c>
      <c r="P1866" s="16" t="n">
        <f aca="false">N(P1865)+IF($C1866=検索!$B$49,1,0)</f>
        <v>0</v>
      </c>
    </row>
    <row r="1867" customFormat="false" ht="15" hidden="false" customHeight="false" outlineLevel="0" collapsed="false">
      <c r="A1867" s="16" t="s">
        <v>221</v>
      </c>
      <c r="B1867" s="0" t="s">
        <v>4471</v>
      </c>
      <c r="C1867" s="0" t="n">
        <v>214</v>
      </c>
      <c r="D1867" s="0" t="str">
        <f aca="false">IFERROR(VLOOKUP($C1867,薬効分類マスタ!$A$2:$B$180,2,FALSE()),"未登録")</f>
        <v>血圧降下剤</v>
      </c>
      <c r="E1867" s="16" t="s">
        <v>4457</v>
      </c>
      <c r="F1867" s="16" t="s">
        <v>935</v>
      </c>
      <c r="G1867" s="16" t="s">
        <v>4472</v>
      </c>
      <c r="H1867" s="16" t="s">
        <v>325</v>
      </c>
      <c r="I1867" s="0" t="n">
        <v>20.4</v>
      </c>
      <c r="J1867" s="16" t="s">
        <v>232</v>
      </c>
      <c r="K1867" s="0" t="str">
        <f aca="false">IFERROR(IF(VLOOKUP($C1867,薬効分類マスタ!$A$2:$E$180,5,FALSE())=0,"",VLOOKUP($C1867,薬効分類マスタ!$A$2:$E$180,5,FALSE())),"")</f>
        <v/>
      </c>
      <c r="L1867" s="17"/>
      <c r="M1867" s="0" t="str">
        <f aca="false">IF($K1867="","",IF($L1867&lt;&gt;"",$L1867,VLOOKUP($C1867,薬効分類マスタ!$A$2:$F$180,6,FALSE())))</f>
        <v/>
      </c>
      <c r="N1867" s="0" t="str">
        <f aca="false">ASC(G1867)</f>
        <v>ｶﾙﾃﾞﾅﾘﾝ錠4mg</v>
      </c>
      <c r="O1867" s="0" t="str">
        <f aca="false">ASC(E1867)</f>
        <v>ﾄﾞｷｻｿﾞｼﾝﾒｼﾙ酸塩</v>
      </c>
      <c r="P1867" s="16" t="n">
        <f aca="false">N(P1866)+IF($C1867=検索!$B$49,1,0)</f>
        <v>0</v>
      </c>
    </row>
    <row r="1868" customFormat="false" ht="15" hidden="false" customHeight="false" outlineLevel="0" collapsed="false">
      <c r="A1868" s="16" t="s">
        <v>221</v>
      </c>
      <c r="B1868" s="0" t="s">
        <v>4473</v>
      </c>
      <c r="C1868" s="0" t="n">
        <v>214</v>
      </c>
      <c r="D1868" s="0" t="str">
        <f aca="false">IFERROR(VLOOKUP($C1868,薬効分類マスタ!$A$2:$B$180,2,FALSE()),"未登録")</f>
        <v>血圧降下剤</v>
      </c>
      <c r="E1868" s="16" t="s">
        <v>4457</v>
      </c>
      <c r="F1868" s="16" t="s">
        <v>935</v>
      </c>
      <c r="G1868" s="16" t="s">
        <v>4474</v>
      </c>
      <c r="H1868" s="16" t="s">
        <v>309</v>
      </c>
      <c r="I1868" s="0" t="n">
        <v>15</v>
      </c>
      <c r="J1868" s="16" t="s">
        <v>239</v>
      </c>
      <c r="K1868" s="0" t="str">
        <f aca="false">IFERROR(IF(VLOOKUP($C1868,薬効分類マスタ!$A$2:$E$180,5,FALSE())=0,"",VLOOKUP($C1868,薬効分類マスタ!$A$2:$E$180,5,FALSE())),"")</f>
        <v/>
      </c>
      <c r="L1868" s="17"/>
      <c r="M1868" s="0" t="str">
        <f aca="false">IF($K1868="","",IF($L1868&lt;&gt;"",$L1868,VLOOKUP($C1868,薬効分類マスタ!$A$2:$F$180,6,FALSE())))</f>
        <v/>
      </c>
      <c r="N1868" s="0" t="str">
        <f aca="false">ASC(G1868)</f>
        <v>ﾄﾞｷｻｿﾞｼﾝ錠4mg｢EMEC｣</v>
      </c>
      <c r="O1868" s="0" t="str">
        <f aca="false">ASC(E1868)</f>
        <v>ﾄﾞｷｻｿﾞｼﾝﾒｼﾙ酸塩</v>
      </c>
      <c r="P1868" s="16" t="n">
        <f aca="false">N(P1867)+IF($C1868=検索!$B$49,1,0)</f>
        <v>0</v>
      </c>
    </row>
    <row r="1869" customFormat="false" ht="15" hidden="false" customHeight="false" outlineLevel="0" collapsed="false">
      <c r="A1869" s="16" t="s">
        <v>221</v>
      </c>
      <c r="B1869" s="0" t="s">
        <v>4475</v>
      </c>
      <c r="C1869" s="0" t="n">
        <v>214</v>
      </c>
      <c r="D1869" s="0" t="str">
        <f aca="false">IFERROR(VLOOKUP($C1869,薬効分類マスタ!$A$2:$B$180,2,FALSE()),"未登録")</f>
        <v>血圧降下剤</v>
      </c>
      <c r="E1869" s="16" t="s">
        <v>4457</v>
      </c>
      <c r="F1869" s="16" t="s">
        <v>935</v>
      </c>
      <c r="G1869" s="16" t="s">
        <v>4476</v>
      </c>
      <c r="H1869" s="16" t="s">
        <v>574</v>
      </c>
      <c r="I1869" s="0" t="n">
        <v>15</v>
      </c>
      <c r="J1869" s="16" t="s">
        <v>239</v>
      </c>
      <c r="K1869" s="0" t="str">
        <f aca="false">IFERROR(IF(VLOOKUP($C1869,薬効分類マスタ!$A$2:$E$180,5,FALSE())=0,"",VLOOKUP($C1869,薬効分類マスタ!$A$2:$E$180,5,FALSE())),"")</f>
        <v/>
      </c>
      <c r="L1869" s="17"/>
      <c r="M1869" s="0" t="str">
        <f aca="false">IF($K1869="","",IF($L1869&lt;&gt;"",$L1869,VLOOKUP($C1869,薬効分類マスタ!$A$2:$F$180,6,FALSE())))</f>
        <v/>
      </c>
      <c r="N1869" s="0" t="str">
        <f aca="false">ASC(G1869)</f>
        <v>ﾄﾞｷｻｿﾞｼﾝ錠4mg｢YD｣</v>
      </c>
      <c r="O1869" s="0" t="str">
        <f aca="false">ASC(E1869)</f>
        <v>ﾄﾞｷｻｿﾞｼﾝﾒｼﾙ酸塩</v>
      </c>
      <c r="P1869" s="16" t="n">
        <f aca="false">N(P1868)+IF($C1869=検索!$B$49,1,0)</f>
        <v>0</v>
      </c>
    </row>
    <row r="1870" customFormat="false" ht="15" hidden="false" customHeight="false" outlineLevel="0" collapsed="false">
      <c r="A1870" s="16" t="s">
        <v>221</v>
      </c>
      <c r="B1870" s="0" t="s">
        <v>4477</v>
      </c>
      <c r="C1870" s="0" t="n">
        <v>214</v>
      </c>
      <c r="D1870" s="0" t="str">
        <f aca="false">IFERROR(VLOOKUP($C1870,薬効分類マスタ!$A$2:$B$180,2,FALSE()),"未登録")</f>
        <v>血圧降下剤</v>
      </c>
      <c r="E1870" s="16" t="s">
        <v>4457</v>
      </c>
      <c r="F1870" s="16" t="s">
        <v>935</v>
      </c>
      <c r="G1870" s="16" t="s">
        <v>4478</v>
      </c>
      <c r="H1870" s="16" t="s">
        <v>385</v>
      </c>
      <c r="I1870" s="0" t="n">
        <v>15</v>
      </c>
      <c r="J1870" s="16" t="s">
        <v>239</v>
      </c>
      <c r="K1870" s="0" t="str">
        <f aca="false">IFERROR(IF(VLOOKUP($C1870,薬効分類マスタ!$A$2:$E$180,5,FALSE())=0,"",VLOOKUP($C1870,薬効分類マスタ!$A$2:$E$180,5,FALSE())),"")</f>
        <v/>
      </c>
      <c r="L1870" s="17"/>
      <c r="M1870" s="0" t="str">
        <f aca="false">IF($K1870="","",IF($L1870&lt;&gt;"",$L1870,VLOOKUP($C1870,薬効分類マスタ!$A$2:$F$180,6,FALSE())))</f>
        <v/>
      </c>
      <c r="N1870" s="0" t="str">
        <f aca="false">ASC(G1870)</f>
        <v>ﾄﾞｷｻｿﾞｼﾝ錠4mg｢ｻﾜｲ｣</v>
      </c>
      <c r="O1870" s="0" t="str">
        <f aca="false">ASC(E1870)</f>
        <v>ﾄﾞｷｻｿﾞｼﾝﾒｼﾙ酸塩</v>
      </c>
      <c r="P1870" s="16" t="n">
        <f aca="false">N(P1869)+IF($C1870=検索!$B$49,1,0)</f>
        <v>0</v>
      </c>
    </row>
    <row r="1871" customFormat="false" ht="15" hidden="false" customHeight="false" outlineLevel="0" collapsed="false">
      <c r="A1871" s="16" t="s">
        <v>221</v>
      </c>
      <c r="B1871" s="0" t="s">
        <v>4479</v>
      </c>
      <c r="C1871" s="0" t="n">
        <v>214</v>
      </c>
      <c r="D1871" s="0" t="str">
        <f aca="false">IFERROR(VLOOKUP($C1871,薬効分類マスタ!$A$2:$B$180,2,FALSE()),"未登録")</f>
        <v>血圧降下剤</v>
      </c>
      <c r="E1871" s="16" t="s">
        <v>4457</v>
      </c>
      <c r="F1871" s="16" t="s">
        <v>935</v>
      </c>
      <c r="G1871" s="16" t="s">
        <v>4480</v>
      </c>
      <c r="H1871" s="16" t="s">
        <v>533</v>
      </c>
      <c r="I1871" s="0" t="n">
        <v>15</v>
      </c>
      <c r="J1871" s="16" t="s">
        <v>239</v>
      </c>
      <c r="K1871" s="0" t="str">
        <f aca="false">IFERROR(IF(VLOOKUP($C1871,薬効分類マスタ!$A$2:$E$180,5,FALSE())=0,"",VLOOKUP($C1871,薬効分類マスタ!$A$2:$E$180,5,FALSE())),"")</f>
        <v/>
      </c>
      <c r="L1871" s="17"/>
      <c r="M1871" s="0" t="str">
        <f aca="false">IF($K1871="","",IF($L1871&lt;&gt;"",$L1871,VLOOKUP($C1871,薬効分類マスタ!$A$2:$F$180,6,FALSE())))</f>
        <v/>
      </c>
      <c r="N1871" s="0" t="str">
        <f aca="false">ASC(G1871)</f>
        <v>ﾄﾞｷｻｿﾞｼﾝ錠4mg｢ﾄｰﾜ｣</v>
      </c>
      <c r="O1871" s="0" t="str">
        <f aca="false">ASC(E1871)</f>
        <v>ﾄﾞｷｻｿﾞｼﾝﾒｼﾙ酸塩</v>
      </c>
      <c r="P1871" s="16" t="n">
        <f aca="false">N(P1870)+IF($C1871=検索!$B$49,1,0)</f>
        <v>0</v>
      </c>
    </row>
    <row r="1872" customFormat="false" ht="15" hidden="false" customHeight="false" outlineLevel="0" collapsed="false">
      <c r="A1872" s="16" t="s">
        <v>221</v>
      </c>
      <c r="B1872" s="0" t="s">
        <v>4481</v>
      </c>
      <c r="C1872" s="0" t="n">
        <v>214</v>
      </c>
      <c r="D1872" s="0" t="str">
        <f aca="false">IFERROR(VLOOKUP($C1872,薬効分類マスタ!$A$2:$B$180,2,FALSE()),"未登録")</f>
        <v>血圧降下剤</v>
      </c>
      <c r="E1872" s="16" t="s">
        <v>4457</v>
      </c>
      <c r="F1872" s="16" t="s">
        <v>935</v>
      </c>
      <c r="G1872" s="16" t="s">
        <v>4482</v>
      </c>
      <c r="H1872" s="16" t="s">
        <v>1064</v>
      </c>
      <c r="I1872" s="0" t="n">
        <v>15</v>
      </c>
      <c r="J1872" s="16" t="s">
        <v>239</v>
      </c>
      <c r="K1872" s="0" t="str">
        <f aca="false">IFERROR(IF(VLOOKUP($C1872,薬効分類マスタ!$A$2:$E$180,5,FALSE())=0,"",VLOOKUP($C1872,薬効分類マスタ!$A$2:$E$180,5,FALSE())),"")</f>
        <v/>
      </c>
      <c r="L1872" s="17"/>
      <c r="M1872" s="0" t="str">
        <f aca="false">IF($K1872="","",IF($L1872&lt;&gt;"",$L1872,VLOOKUP($C1872,薬効分類マスタ!$A$2:$F$180,6,FALSE())))</f>
        <v/>
      </c>
      <c r="N1872" s="0" t="str">
        <f aca="false">ASC(G1872)</f>
        <v>ﾄﾞｷｻｿﾞｼﾝ錠4mg｢JG｣</v>
      </c>
      <c r="O1872" s="0" t="str">
        <f aca="false">ASC(E1872)</f>
        <v>ﾄﾞｷｻｿﾞｼﾝﾒｼﾙ酸塩</v>
      </c>
      <c r="P1872" s="16" t="n">
        <f aca="false">N(P1871)+IF($C1872=検索!$B$49,1,0)</f>
        <v>0</v>
      </c>
    </row>
    <row r="1873" customFormat="false" ht="15" hidden="false" customHeight="false" outlineLevel="0" collapsed="false">
      <c r="A1873" s="16" t="s">
        <v>221</v>
      </c>
      <c r="B1873" s="0" t="s">
        <v>4483</v>
      </c>
      <c r="C1873" s="0" t="n">
        <v>214</v>
      </c>
      <c r="D1873" s="0" t="str">
        <f aca="false">IFERROR(VLOOKUP($C1873,薬効分類マスタ!$A$2:$B$180,2,FALSE()),"未登録")</f>
        <v>血圧降下剤</v>
      </c>
      <c r="E1873" s="16" t="s">
        <v>4457</v>
      </c>
      <c r="F1873" s="16" t="s">
        <v>935</v>
      </c>
      <c r="G1873" s="16" t="s">
        <v>4484</v>
      </c>
      <c r="H1873" s="16" t="s">
        <v>606</v>
      </c>
      <c r="I1873" s="0" t="n">
        <v>15</v>
      </c>
      <c r="J1873" s="16" t="s">
        <v>239</v>
      </c>
      <c r="K1873" s="0" t="str">
        <f aca="false">IFERROR(IF(VLOOKUP($C1873,薬効分類マスタ!$A$2:$E$180,5,FALSE())=0,"",VLOOKUP($C1873,薬効分類マスタ!$A$2:$E$180,5,FALSE())),"")</f>
        <v/>
      </c>
      <c r="L1873" s="17"/>
      <c r="M1873" s="0" t="str">
        <f aca="false">IF($K1873="","",IF($L1873&lt;&gt;"",$L1873,VLOOKUP($C1873,薬効分類マスタ!$A$2:$F$180,6,FALSE())))</f>
        <v/>
      </c>
      <c r="N1873" s="0" t="str">
        <f aca="false">ASC(G1873)</f>
        <v>ﾄﾞｷｻｿﾞｼﾝ錠4mg｢NS｣</v>
      </c>
      <c r="O1873" s="0" t="str">
        <f aca="false">ASC(E1873)</f>
        <v>ﾄﾞｷｻｿﾞｼﾝﾒｼﾙ酸塩</v>
      </c>
      <c r="P1873" s="16" t="n">
        <f aca="false">N(P1872)+IF($C1873=検索!$B$49,1,0)</f>
        <v>0</v>
      </c>
    </row>
    <row r="1874" customFormat="false" ht="15" hidden="false" customHeight="false" outlineLevel="0" collapsed="false">
      <c r="A1874" s="16" t="s">
        <v>221</v>
      </c>
      <c r="B1874" s="0" t="s">
        <v>4485</v>
      </c>
      <c r="C1874" s="0" t="n">
        <v>214</v>
      </c>
      <c r="D1874" s="0" t="str">
        <f aca="false">IFERROR(VLOOKUP($C1874,薬効分類マスタ!$A$2:$B$180,2,FALSE()),"未登録")</f>
        <v>血圧降下剤</v>
      </c>
      <c r="E1874" s="16" t="s">
        <v>4457</v>
      </c>
      <c r="F1874" s="16" t="s">
        <v>935</v>
      </c>
      <c r="G1874" s="16" t="s">
        <v>4486</v>
      </c>
      <c r="H1874" s="16" t="s">
        <v>1309</v>
      </c>
      <c r="I1874" s="0" t="n">
        <v>15</v>
      </c>
      <c r="J1874" s="16" t="s">
        <v>239</v>
      </c>
      <c r="K1874" s="0" t="str">
        <f aca="false">IFERROR(IF(VLOOKUP($C1874,薬効分類マスタ!$A$2:$E$180,5,FALSE())=0,"",VLOOKUP($C1874,薬効分類マスタ!$A$2:$E$180,5,FALSE())),"")</f>
        <v/>
      </c>
      <c r="L1874" s="17"/>
      <c r="M1874" s="0" t="str">
        <f aca="false">IF($K1874="","",IF($L1874&lt;&gt;"",$L1874,VLOOKUP($C1874,薬効分類マスタ!$A$2:$F$180,6,FALSE())))</f>
        <v/>
      </c>
      <c r="N1874" s="0" t="str">
        <f aca="false">ASC(G1874)</f>
        <v>ﾄﾞｷｻｿﾞｼﾝ錠4mg｢ﾃﾊﾞ｣</v>
      </c>
      <c r="O1874" s="0" t="str">
        <f aca="false">ASC(E1874)</f>
        <v>ﾄﾞｷｻｿﾞｼﾝﾒｼﾙ酸塩</v>
      </c>
      <c r="P1874" s="16" t="n">
        <f aca="false">N(P1873)+IF($C1874=検索!$B$49,1,0)</f>
        <v>0</v>
      </c>
    </row>
    <row r="1875" customFormat="false" ht="15" hidden="false" customHeight="false" outlineLevel="0" collapsed="false">
      <c r="A1875" s="16" t="s">
        <v>221</v>
      </c>
      <c r="B1875" s="0" t="s">
        <v>4487</v>
      </c>
      <c r="C1875" s="0" t="n">
        <v>214</v>
      </c>
      <c r="D1875" s="0" t="str">
        <f aca="false">IFERROR(VLOOKUP($C1875,薬効分類マスタ!$A$2:$B$180,2,FALSE()),"未登録")</f>
        <v>血圧降下剤</v>
      </c>
      <c r="E1875" s="16" t="s">
        <v>4457</v>
      </c>
      <c r="F1875" s="16" t="s">
        <v>381</v>
      </c>
      <c r="G1875" s="16" t="s">
        <v>4488</v>
      </c>
      <c r="H1875" s="16" t="s">
        <v>325</v>
      </c>
      <c r="I1875" s="0" t="n">
        <v>8.2</v>
      </c>
      <c r="J1875" s="16" t="s">
        <v>232</v>
      </c>
      <c r="K1875" s="0" t="str">
        <f aca="false">IFERROR(IF(VLOOKUP($C1875,薬効分類マスタ!$A$2:$E$180,5,FALSE())=0,"",VLOOKUP($C1875,薬効分類マスタ!$A$2:$E$180,5,FALSE())),"")</f>
        <v/>
      </c>
      <c r="L1875" s="17"/>
      <c r="M1875" s="0" t="str">
        <f aca="false">IF($K1875="","",IF($L1875&lt;&gt;"",$L1875,VLOOKUP($C1875,薬効分類マスタ!$A$2:$F$180,6,FALSE())))</f>
        <v/>
      </c>
      <c r="N1875" s="0" t="str">
        <f aca="false">ASC(G1875)</f>
        <v>ｶﾙﾃﾞﾅﾘﾝOD錠0.5mg</v>
      </c>
      <c r="O1875" s="0" t="str">
        <f aca="false">ASC(E1875)</f>
        <v>ﾄﾞｷｻｿﾞｼﾝﾒｼﾙ酸塩</v>
      </c>
      <c r="P1875" s="16" t="n">
        <f aca="false">N(P1874)+IF($C1875=検索!$B$49,1,0)</f>
        <v>0</v>
      </c>
    </row>
    <row r="1876" customFormat="false" ht="15" hidden="false" customHeight="false" outlineLevel="0" collapsed="false">
      <c r="A1876" s="16" t="s">
        <v>221</v>
      </c>
      <c r="B1876" s="0" t="s">
        <v>4489</v>
      </c>
      <c r="C1876" s="0" t="n">
        <v>214</v>
      </c>
      <c r="D1876" s="0" t="str">
        <f aca="false">IFERROR(VLOOKUP($C1876,薬効分類マスタ!$A$2:$B$180,2,FALSE()),"未登録")</f>
        <v>血圧降下剤</v>
      </c>
      <c r="E1876" s="16" t="s">
        <v>4457</v>
      </c>
      <c r="F1876" s="16" t="s">
        <v>234</v>
      </c>
      <c r="G1876" s="16" t="s">
        <v>4490</v>
      </c>
      <c r="H1876" s="16" t="s">
        <v>325</v>
      </c>
      <c r="I1876" s="0" t="n">
        <v>13.3</v>
      </c>
      <c r="J1876" s="16" t="s">
        <v>232</v>
      </c>
      <c r="K1876" s="0" t="str">
        <f aca="false">IFERROR(IF(VLOOKUP($C1876,薬効分類マスタ!$A$2:$E$180,5,FALSE())=0,"",VLOOKUP($C1876,薬効分類マスタ!$A$2:$E$180,5,FALSE())),"")</f>
        <v/>
      </c>
      <c r="L1876" s="17"/>
      <c r="M1876" s="0" t="str">
        <f aca="false">IF($K1876="","",IF($L1876&lt;&gt;"",$L1876,VLOOKUP($C1876,薬効分類マスタ!$A$2:$F$180,6,FALSE())))</f>
        <v/>
      </c>
      <c r="N1876" s="0" t="str">
        <f aca="false">ASC(G1876)</f>
        <v>ｶﾙﾃﾞﾅﾘﾝOD錠1mg</v>
      </c>
      <c r="O1876" s="0" t="str">
        <f aca="false">ASC(E1876)</f>
        <v>ﾄﾞｷｻｿﾞｼﾝﾒｼﾙ酸塩</v>
      </c>
      <c r="P1876" s="16" t="n">
        <f aca="false">N(P1875)+IF($C1876=検索!$B$49,1,0)</f>
        <v>0</v>
      </c>
    </row>
    <row r="1877" customFormat="false" ht="15" hidden="false" customHeight="false" outlineLevel="0" collapsed="false">
      <c r="A1877" s="16" t="s">
        <v>221</v>
      </c>
      <c r="B1877" s="0" t="s">
        <v>4491</v>
      </c>
      <c r="C1877" s="0" t="n">
        <v>214</v>
      </c>
      <c r="D1877" s="0" t="str">
        <f aca="false">IFERROR(VLOOKUP($C1877,薬効分類マスタ!$A$2:$B$180,2,FALSE()),"未登録")</f>
        <v>血圧降下剤</v>
      </c>
      <c r="E1877" s="16" t="s">
        <v>4457</v>
      </c>
      <c r="F1877" s="16" t="s">
        <v>241</v>
      </c>
      <c r="G1877" s="16" t="s">
        <v>4492</v>
      </c>
      <c r="H1877" s="16" t="s">
        <v>325</v>
      </c>
      <c r="I1877" s="0" t="n">
        <v>16</v>
      </c>
      <c r="J1877" s="16" t="s">
        <v>232</v>
      </c>
      <c r="K1877" s="0" t="str">
        <f aca="false">IFERROR(IF(VLOOKUP($C1877,薬効分類マスタ!$A$2:$E$180,5,FALSE())=0,"",VLOOKUP($C1877,薬効分類マスタ!$A$2:$E$180,5,FALSE())),"")</f>
        <v/>
      </c>
      <c r="L1877" s="17"/>
      <c r="M1877" s="0" t="str">
        <f aca="false">IF($K1877="","",IF($L1877&lt;&gt;"",$L1877,VLOOKUP($C1877,薬効分類マスタ!$A$2:$F$180,6,FALSE())))</f>
        <v/>
      </c>
      <c r="N1877" s="0" t="str">
        <f aca="false">ASC(G1877)</f>
        <v>ｶﾙﾃﾞﾅﾘﾝOD錠2mg</v>
      </c>
      <c r="O1877" s="0" t="str">
        <f aca="false">ASC(E1877)</f>
        <v>ﾄﾞｷｻｿﾞｼﾝﾒｼﾙ酸塩</v>
      </c>
      <c r="P1877" s="16" t="n">
        <f aca="false">N(P1876)+IF($C1877=検索!$B$49,1,0)</f>
        <v>0</v>
      </c>
    </row>
    <row r="1878" customFormat="false" ht="15" hidden="false" customHeight="false" outlineLevel="0" collapsed="false">
      <c r="A1878" s="16" t="s">
        <v>221</v>
      </c>
      <c r="B1878" s="0" t="s">
        <v>4493</v>
      </c>
      <c r="C1878" s="0" t="n">
        <v>214</v>
      </c>
      <c r="D1878" s="0" t="str">
        <f aca="false">IFERROR(VLOOKUP($C1878,薬効分類マスタ!$A$2:$B$180,2,FALSE()),"未登録")</f>
        <v>血圧降下剤</v>
      </c>
      <c r="E1878" s="16" t="s">
        <v>4457</v>
      </c>
      <c r="F1878" s="16" t="s">
        <v>935</v>
      </c>
      <c r="G1878" s="16" t="s">
        <v>4494</v>
      </c>
      <c r="H1878" s="16" t="s">
        <v>325</v>
      </c>
      <c r="I1878" s="0" t="n">
        <v>20.4</v>
      </c>
      <c r="J1878" s="16" t="s">
        <v>232</v>
      </c>
      <c r="K1878" s="0" t="str">
        <f aca="false">IFERROR(IF(VLOOKUP($C1878,薬効分類マスタ!$A$2:$E$180,5,FALSE())=0,"",VLOOKUP($C1878,薬効分類マスタ!$A$2:$E$180,5,FALSE())),"")</f>
        <v/>
      </c>
      <c r="L1878" s="17"/>
      <c r="M1878" s="0" t="str">
        <f aca="false">IF($K1878="","",IF($L1878&lt;&gt;"",$L1878,VLOOKUP($C1878,薬効分類マスタ!$A$2:$F$180,6,FALSE())))</f>
        <v/>
      </c>
      <c r="N1878" s="0" t="str">
        <f aca="false">ASC(G1878)</f>
        <v>ｶﾙﾃﾞﾅﾘﾝOD錠4mg</v>
      </c>
      <c r="O1878" s="0" t="str">
        <f aca="false">ASC(E1878)</f>
        <v>ﾄﾞｷｻｿﾞｼﾝﾒｼﾙ酸塩</v>
      </c>
      <c r="P1878" s="16" t="n">
        <f aca="false">N(P1877)+IF($C1878=検索!$B$49,1,0)</f>
        <v>0</v>
      </c>
    </row>
    <row r="1879" customFormat="false" ht="15" hidden="false" customHeight="false" outlineLevel="0" collapsed="false">
      <c r="A1879" s="16" t="s">
        <v>221</v>
      </c>
      <c r="B1879" s="0" t="s">
        <v>4495</v>
      </c>
      <c r="C1879" s="0" t="n">
        <v>214</v>
      </c>
      <c r="D1879" s="0" t="str">
        <f aca="false">IFERROR(VLOOKUP($C1879,薬効分類マスタ!$A$2:$B$180,2,FALSE()),"未登録")</f>
        <v>血圧降下剤</v>
      </c>
      <c r="E1879" s="16" t="s">
        <v>4496</v>
      </c>
      <c r="F1879" s="16" t="s">
        <v>257</v>
      </c>
      <c r="G1879" s="16" t="s">
        <v>4497</v>
      </c>
      <c r="I1879" s="0" t="n">
        <v>10.8</v>
      </c>
      <c r="J1879" s="16" t="s">
        <v>239</v>
      </c>
      <c r="K1879" s="0" t="str">
        <f aca="false">IFERROR(IF(VLOOKUP($C1879,薬効分類マスタ!$A$2:$E$180,5,FALSE())=0,"",VLOOKUP($C1879,薬効分類マスタ!$A$2:$E$180,5,FALSE())),"")</f>
        <v/>
      </c>
      <c r="L1879" s="17"/>
      <c r="M1879" s="0" t="str">
        <f aca="false">IF($K1879="","",IF($L1879&lt;&gt;"",$L1879,VLOOKUP($C1879,薬効分類マスタ!$A$2:$F$180,6,FALSE())))</f>
        <v/>
      </c>
      <c r="N1879" s="0" t="str">
        <f aca="false">ASC(G1879)</f>
        <v>ﾏﾆｼﾞﾋﾟﾝ塩酸塩5mg錠</v>
      </c>
      <c r="O1879" s="0" t="str">
        <f aca="false">ASC(E1879)</f>
        <v>ﾏﾆｼﾞﾋﾟﾝ塩酸塩</v>
      </c>
      <c r="P1879" s="16" t="n">
        <f aca="false">N(P1878)+IF($C1879=検索!$B$49,1,0)</f>
        <v>0</v>
      </c>
    </row>
    <row r="1880" customFormat="false" ht="15" hidden="false" customHeight="false" outlineLevel="0" collapsed="false">
      <c r="A1880" s="16" t="s">
        <v>221</v>
      </c>
      <c r="B1880" s="0" t="s">
        <v>4498</v>
      </c>
      <c r="C1880" s="0" t="n">
        <v>214</v>
      </c>
      <c r="D1880" s="0" t="str">
        <f aca="false">IFERROR(VLOOKUP($C1880,薬効分類マスタ!$A$2:$B$180,2,FALSE()),"未登録")</f>
        <v>血圧降下剤</v>
      </c>
      <c r="E1880" s="16" t="s">
        <v>4496</v>
      </c>
      <c r="F1880" s="16" t="s">
        <v>257</v>
      </c>
      <c r="G1880" s="16" t="s">
        <v>4499</v>
      </c>
      <c r="H1880" s="16" t="s">
        <v>231</v>
      </c>
      <c r="I1880" s="0" t="n">
        <v>11.6</v>
      </c>
      <c r="J1880" s="16" t="s">
        <v>232</v>
      </c>
      <c r="K1880" s="0" t="str">
        <f aca="false">IFERROR(IF(VLOOKUP($C1880,薬効分類マスタ!$A$2:$E$180,5,FALSE())=0,"",VLOOKUP($C1880,薬効分類マスタ!$A$2:$E$180,5,FALSE())),"")</f>
        <v/>
      </c>
      <c r="L1880" s="17"/>
      <c r="M1880" s="0" t="str">
        <f aca="false">IF($K1880="","",IF($L1880&lt;&gt;"",$L1880,VLOOKUP($C1880,薬効分類マスタ!$A$2:$F$180,6,FALSE())))</f>
        <v/>
      </c>
      <c r="N1880" s="0" t="str">
        <f aca="false">ASC(G1880)</f>
        <v>ｶﾙｽﾛｯﾄ錠5</v>
      </c>
      <c r="O1880" s="0" t="str">
        <f aca="false">ASC(E1880)</f>
        <v>ﾏﾆｼﾞﾋﾟﾝ塩酸塩</v>
      </c>
      <c r="P1880" s="16" t="n">
        <f aca="false">N(P1879)+IF($C1880=検索!$B$49,1,0)</f>
        <v>0</v>
      </c>
    </row>
    <row r="1881" customFormat="false" ht="15" hidden="false" customHeight="false" outlineLevel="0" collapsed="false">
      <c r="A1881" s="16" t="s">
        <v>221</v>
      </c>
      <c r="B1881" s="0" t="s">
        <v>4500</v>
      </c>
      <c r="C1881" s="0" t="n">
        <v>214</v>
      </c>
      <c r="D1881" s="0" t="str">
        <f aca="false">IFERROR(VLOOKUP($C1881,薬効分類マスタ!$A$2:$B$180,2,FALSE()),"未登録")</f>
        <v>血圧降下剤</v>
      </c>
      <c r="E1881" s="16" t="s">
        <v>4496</v>
      </c>
      <c r="F1881" s="16" t="s">
        <v>262</v>
      </c>
      <c r="G1881" s="16" t="s">
        <v>4501</v>
      </c>
      <c r="I1881" s="0" t="n">
        <v>10.8</v>
      </c>
      <c r="J1881" s="16" t="s">
        <v>239</v>
      </c>
      <c r="K1881" s="0" t="str">
        <f aca="false">IFERROR(IF(VLOOKUP($C1881,薬効分類マスタ!$A$2:$E$180,5,FALSE())=0,"",VLOOKUP($C1881,薬効分類マスタ!$A$2:$E$180,5,FALSE())),"")</f>
        <v/>
      </c>
      <c r="L1881" s="17"/>
      <c r="M1881" s="0" t="str">
        <f aca="false">IF($K1881="","",IF($L1881&lt;&gt;"",$L1881,VLOOKUP($C1881,薬効分類マスタ!$A$2:$F$180,6,FALSE())))</f>
        <v/>
      </c>
      <c r="N1881" s="0" t="str">
        <f aca="false">ASC(G1881)</f>
        <v>ﾏﾆｼﾞﾋﾟﾝ塩酸塩10mg錠</v>
      </c>
      <c r="O1881" s="0" t="str">
        <f aca="false">ASC(E1881)</f>
        <v>ﾏﾆｼﾞﾋﾟﾝ塩酸塩</v>
      </c>
      <c r="P1881" s="16" t="n">
        <f aca="false">N(P1880)+IF($C1881=検索!$B$49,1,0)</f>
        <v>0</v>
      </c>
    </row>
    <row r="1882" customFormat="false" ht="15" hidden="false" customHeight="false" outlineLevel="0" collapsed="false">
      <c r="A1882" s="16" t="s">
        <v>221</v>
      </c>
      <c r="B1882" s="0" t="s">
        <v>4502</v>
      </c>
      <c r="C1882" s="0" t="n">
        <v>214</v>
      </c>
      <c r="D1882" s="0" t="str">
        <f aca="false">IFERROR(VLOOKUP($C1882,薬効分類マスタ!$A$2:$B$180,2,FALSE()),"未登録")</f>
        <v>血圧降下剤</v>
      </c>
      <c r="E1882" s="16" t="s">
        <v>4496</v>
      </c>
      <c r="F1882" s="16" t="s">
        <v>262</v>
      </c>
      <c r="G1882" s="16" t="s">
        <v>4503</v>
      </c>
      <c r="H1882" s="16" t="s">
        <v>231</v>
      </c>
      <c r="I1882" s="0" t="n">
        <v>14.7</v>
      </c>
      <c r="J1882" s="16" t="s">
        <v>232</v>
      </c>
      <c r="K1882" s="0" t="str">
        <f aca="false">IFERROR(IF(VLOOKUP($C1882,薬効分類マスタ!$A$2:$E$180,5,FALSE())=0,"",VLOOKUP($C1882,薬効分類マスタ!$A$2:$E$180,5,FALSE())),"")</f>
        <v/>
      </c>
      <c r="L1882" s="17"/>
      <c r="M1882" s="0" t="str">
        <f aca="false">IF($K1882="","",IF($L1882&lt;&gt;"",$L1882,VLOOKUP($C1882,薬効分類マスタ!$A$2:$F$180,6,FALSE())))</f>
        <v/>
      </c>
      <c r="N1882" s="0" t="str">
        <f aca="false">ASC(G1882)</f>
        <v>ｶﾙｽﾛｯﾄ錠10</v>
      </c>
      <c r="O1882" s="0" t="str">
        <f aca="false">ASC(E1882)</f>
        <v>ﾏﾆｼﾞﾋﾟﾝ塩酸塩</v>
      </c>
      <c r="P1882" s="16" t="n">
        <f aca="false">N(P1881)+IF($C1882=検索!$B$49,1,0)</f>
        <v>0</v>
      </c>
    </row>
    <row r="1883" customFormat="false" ht="15" hidden="false" customHeight="false" outlineLevel="0" collapsed="false">
      <c r="A1883" s="16" t="s">
        <v>221</v>
      </c>
      <c r="B1883" s="0" t="s">
        <v>4504</v>
      </c>
      <c r="C1883" s="0" t="n">
        <v>214</v>
      </c>
      <c r="D1883" s="0" t="str">
        <f aca="false">IFERROR(VLOOKUP($C1883,薬効分類マスタ!$A$2:$B$180,2,FALSE()),"未登録")</f>
        <v>血圧降下剤</v>
      </c>
      <c r="E1883" s="16" t="s">
        <v>4496</v>
      </c>
      <c r="F1883" s="16" t="s">
        <v>445</v>
      </c>
      <c r="G1883" s="16" t="s">
        <v>4505</v>
      </c>
      <c r="I1883" s="0" t="n">
        <v>12.1</v>
      </c>
      <c r="J1883" s="16" t="s">
        <v>239</v>
      </c>
      <c r="K1883" s="0" t="str">
        <f aca="false">IFERROR(IF(VLOOKUP($C1883,薬効分類マスタ!$A$2:$E$180,5,FALSE())=0,"",VLOOKUP($C1883,薬効分類マスタ!$A$2:$E$180,5,FALSE())),"")</f>
        <v/>
      </c>
      <c r="L1883" s="17"/>
      <c r="M1883" s="0" t="str">
        <f aca="false">IF($K1883="","",IF($L1883&lt;&gt;"",$L1883,VLOOKUP($C1883,薬効分類マスタ!$A$2:$F$180,6,FALSE())))</f>
        <v/>
      </c>
      <c r="N1883" s="0" t="str">
        <f aca="false">ASC(G1883)</f>
        <v>ﾏﾆｼﾞﾋﾟﾝ塩酸塩20mg錠</v>
      </c>
      <c r="O1883" s="0" t="str">
        <f aca="false">ASC(E1883)</f>
        <v>ﾏﾆｼﾞﾋﾟﾝ塩酸塩</v>
      </c>
      <c r="P1883" s="16" t="n">
        <f aca="false">N(P1882)+IF($C1883=検索!$B$49,1,0)</f>
        <v>0</v>
      </c>
    </row>
    <row r="1884" customFormat="false" ht="15" hidden="false" customHeight="false" outlineLevel="0" collapsed="false">
      <c r="A1884" s="16" t="s">
        <v>221</v>
      </c>
      <c r="B1884" s="0" t="s">
        <v>4506</v>
      </c>
      <c r="C1884" s="0" t="n">
        <v>214</v>
      </c>
      <c r="D1884" s="0" t="str">
        <f aca="false">IFERROR(VLOOKUP($C1884,薬効分類マスタ!$A$2:$B$180,2,FALSE()),"未登録")</f>
        <v>血圧降下剤</v>
      </c>
      <c r="E1884" s="16" t="s">
        <v>4496</v>
      </c>
      <c r="F1884" s="16" t="s">
        <v>445</v>
      </c>
      <c r="G1884" s="16" t="s">
        <v>4507</v>
      </c>
      <c r="H1884" s="16" t="s">
        <v>231</v>
      </c>
      <c r="I1884" s="0" t="n">
        <v>18.3</v>
      </c>
      <c r="J1884" s="16" t="s">
        <v>232</v>
      </c>
      <c r="K1884" s="0" t="str">
        <f aca="false">IFERROR(IF(VLOOKUP($C1884,薬効分類マスタ!$A$2:$E$180,5,FALSE())=0,"",VLOOKUP($C1884,薬効分類マスタ!$A$2:$E$180,5,FALSE())),"")</f>
        <v/>
      </c>
      <c r="L1884" s="17"/>
      <c r="M1884" s="0" t="str">
        <f aca="false">IF($K1884="","",IF($L1884&lt;&gt;"",$L1884,VLOOKUP($C1884,薬効分類マスタ!$A$2:$F$180,6,FALSE())))</f>
        <v/>
      </c>
      <c r="N1884" s="0" t="str">
        <f aca="false">ASC(G1884)</f>
        <v>ｶﾙｽﾛｯﾄ錠20</v>
      </c>
      <c r="O1884" s="0" t="str">
        <f aca="false">ASC(E1884)</f>
        <v>ﾏﾆｼﾞﾋﾟﾝ塩酸塩</v>
      </c>
      <c r="P1884" s="16" t="n">
        <f aca="false">N(P1883)+IF($C1884=検索!$B$49,1,0)</f>
        <v>0</v>
      </c>
    </row>
    <row r="1885" customFormat="false" ht="15" hidden="false" customHeight="false" outlineLevel="0" collapsed="false">
      <c r="A1885" s="16" t="s">
        <v>221</v>
      </c>
      <c r="B1885" s="0" t="s">
        <v>4508</v>
      </c>
      <c r="C1885" s="0" t="n">
        <v>214</v>
      </c>
      <c r="D1885" s="0" t="str">
        <f aca="false">IFERROR(VLOOKUP($C1885,薬効分類マスタ!$A$2:$B$180,2,FALSE()),"未登録")</f>
        <v>血圧降下剤</v>
      </c>
      <c r="E1885" s="16" t="s">
        <v>4509</v>
      </c>
      <c r="F1885" s="16" t="s">
        <v>627</v>
      </c>
      <c r="G1885" s="16" t="s">
        <v>4510</v>
      </c>
      <c r="H1885" s="16" t="s">
        <v>1019</v>
      </c>
      <c r="I1885" s="0" t="n">
        <v>11.1</v>
      </c>
      <c r="J1885" s="16" t="s">
        <v>232</v>
      </c>
      <c r="K1885" s="0" t="str">
        <f aca="false">IFERROR(IF(VLOOKUP($C1885,薬効分類マスタ!$A$2:$E$180,5,FALSE())=0,"",VLOOKUP($C1885,薬効分類マスタ!$A$2:$E$180,5,FALSE())),"")</f>
        <v/>
      </c>
      <c r="L1885" s="17"/>
      <c r="M1885" s="0" t="str">
        <f aca="false">IF($K1885="","",IF($L1885&lt;&gt;"",$L1885,VLOOKUP($C1885,薬効分類マスタ!$A$2:$F$180,6,FALSE())))</f>
        <v/>
      </c>
      <c r="N1885" s="0" t="str">
        <f aca="false">ASC(G1885)</f>
        <v>ｾﾚｸﾄｰﾙ錠100mg</v>
      </c>
      <c r="O1885" s="0" t="str">
        <f aca="false">ASC(E1885)</f>
        <v>ｾﾘﾌﾟﾛﾛｰﾙ塩酸塩</v>
      </c>
      <c r="P1885" s="16" t="n">
        <f aca="false">N(P1884)+IF($C1885=検索!$B$49,1,0)</f>
        <v>0</v>
      </c>
    </row>
    <row r="1886" customFormat="false" ht="15" hidden="false" customHeight="false" outlineLevel="0" collapsed="false">
      <c r="A1886" s="16" t="s">
        <v>221</v>
      </c>
      <c r="B1886" s="0" t="s">
        <v>4511</v>
      </c>
      <c r="C1886" s="0" t="n">
        <v>214</v>
      </c>
      <c r="D1886" s="0" t="str">
        <f aca="false">IFERROR(VLOOKUP($C1886,薬効分類マスタ!$A$2:$B$180,2,FALSE()),"未登録")</f>
        <v>血圧降下剤</v>
      </c>
      <c r="E1886" s="16" t="s">
        <v>4509</v>
      </c>
      <c r="F1886" s="16" t="s">
        <v>627</v>
      </c>
      <c r="G1886" s="16" t="s">
        <v>4512</v>
      </c>
      <c r="H1886" s="16" t="s">
        <v>542</v>
      </c>
      <c r="I1886" s="0" t="n">
        <v>7.4</v>
      </c>
      <c r="J1886" s="16" t="s">
        <v>239</v>
      </c>
      <c r="K1886" s="0" t="str">
        <f aca="false">IFERROR(IF(VLOOKUP($C1886,薬効分類マスタ!$A$2:$E$180,5,FALSE())=0,"",VLOOKUP($C1886,薬効分類マスタ!$A$2:$E$180,5,FALSE())),"")</f>
        <v/>
      </c>
      <c r="L1886" s="17"/>
      <c r="M1886" s="0" t="str">
        <f aca="false">IF($K1886="","",IF($L1886&lt;&gt;"",$L1886,VLOOKUP($C1886,薬効分類マスタ!$A$2:$F$180,6,FALSE())))</f>
        <v/>
      </c>
      <c r="N1886" s="0" t="str">
        <f aca="false">ASC(G1886)</f>
        <v>ｾﾘﾌﾟﾛﾛｰﾙ塩酸塩錠100mg｢NIG｣</v>
      </c>
      <c r="O1886" s="0" t="str">
        <f aca="false">ASC(E1886)</f>
        <v>ｾﾘﾌﾟﾛﾛｰﾙ塩酸塩</v>
      </c>
      <c r="P1886" s="16" t="n">
        <f aca="false">N(P1885)+IF($C1886=検索!$B$49,1,0)</f>
        <v>0</v>
      </c>
    </row>
    <row r="1887" customFormat="false" ht="15" hidden="false" customHeight="false" outlineLevel="0" collapsed="false">
      <c r="A1887" s="16" t="s">
        <v>221</v>
      </c>
      <c r="B1887" s="0" t="s">
        <v>4513</v>
      </c>
      <c r="C1887" s="0" t="n">
        <v>214</v>
      </c>
      <c r="D1887" s="0" t="str">
        <f aca="false">IFERROR(VLOOKUP($C1887,薬効分類マスタ!$A$2:$B$180,2,FALSE()),"未登録")</f>
        <v>血圧降下剤</v>
      </c>
      <c r="E1887" s="16" t="s">
        <v>4509</v>
      </c>
      <c r="F1887" s="16" t="s">
        <v>613</v>
      </c>
      <c r="G1887" s="16" t="s">
        <v>4514</v>
      </c>
      <c r="H1887" s="16" t="s">
        <v>1019</v>
      </c>
      <c r="I1887" s="0" t="n">
        <v>22.2</v>
      </c>
      <c r="J1887" s="16" t="s">
        <v>232</v>
      </c>
      <c r="K1887" s="0" t="str">
        <f aca="false">IFERROR(IF(VLOOKUP($C1887,薬効分類マスタ!$A$2:$E$180,5,FALSE())=0,"",VLOOKUP($C1887,薬効分類マスタ!$A$2:$E$180,5,FALSE())),"")</f>
        <v/>
      </c>
      <c r="L1887" s="17"/>
      <c r="M1887" s="0" t="str">
        <f aca="false">IF($K1887="","",IF($L1887&lt;&gt;"",$L1887,VLOOKUP($C1887,薬効分類マスタ!$A$2:$F$180,6,FALSE())))</f>
        <v/>
      </c>
      <c r="N1887" s="0" t="str">
        <f aca="false">ASC(G1887)</f>
        <v>ｾﾚｸﾄｰﾙ錠200mg</v>
      </c>
      <c r="O1887" s="0" t="str">
        <f aca="false">ASC(E1887)</f>
        <v>ｾﾘﾌﾟﾛﾛｰﾙ塩酸塩</v>
      </c>
      <c r="P1887" s="16" t="n">
        <f aca="false">N(P1886)+IF($C1887=検索!$B$49,1,0)</f>
        <v>0</v>
      </c>
    </row>
    <row r="1888" customFormat="false" ht="15" hidden="false" customHeight="false" outlineLevel="0" collapsed="false">
      <c r="A1888" s="16" t="s">
        <v>221</v>
      </c>
      <c r="B1888" s="0" t="s">
        <v>4515</v>
      </c>
      <c r="C1888" s="0" t="n">
        <v>214</v>
      </c>
      <c r="D1888" s="0" t="str">
        <f aca="false">IFERROR(VLOOKUP($C1888,薬効分類マスタ!$A$2:$B$180,2,FALSE()),"未登録")</f>
        <v>血圧降下剤</v>
      </c>
      <c r="E1888" s="16" t="s">
        <v>4509</v>
      </c>
      <c r="F1888" s="16" t="s">
        <v>613</v>
      </c>
      <c r="G1888" s="16" t="s">
        <v>4516</v>
      </c>
      <c r="H1888" s="16" t="s">
        <v>542</v>
      </c>
      <c r="I1888" s="0" t="n">
        <v>14.8</v>
      </c>
      <c r="J1888" s="16" t="s">
        <v>239</v>
      </c>
      <c r="K1888" s="0" t="str">
        <f aca="false">IFERROR(IF(VLOOKUP($C1888,薬効分類マスタ!$A$2:$E$180,5,FALSE())=0,"",VLOOKUP($C1888,薬効分類マスタ!$A$2:$E$180,5,FALSE())),"")</f>
        <v/>
      </c>
      <c r="L1888" s="17"/>
      <c r="M1888" s="0" t="str">
        <f aca="false">IF($K1888="","",IF($L1888&lt;&gt;"",$L1888,VLOOKUP($C1888,薬効分類マスタ!$A$2:$F$180,6,FALSE())))</f>
        <v/>
      </c>
      <c r="N1888" s="0" t="str">
        <f aca="false">ASC(G1888)</f>
        <v>ｾﾘﾌﾟﾛﾛｰﾙ塩酸塩錠200mg｢NIG｣</v>
      </c>
      <c r="O1888" s="0" t="str">
        <f aca="false">ASC(E1888)</f>
        <v>ｾﾘﾌﾟﾛﾛｰﾙ塩酸塩</v>
      </c>
      <c r="P1888" s="16" t="n">
        <f aca="false">N(P1887)+IF($C1888=検索!$B$49,1,0)</f>
        <v>0</v>
      </c>
    </row>
    <row r="1889" customFormat="false" ht="15" hidden="false" customHeight="false" outlineLevel="0" collapsed="false">
      <c r="A1889" s="16" t="s">
        <v>221</v>
      </c>
      <c r="B1889" s="0" t="s">
        <v>4517</v>
      </c>
      <c r="C1889" s="0" t="n">
        <v>214</v>
      </c>
      <c r="D1889" s="0" t="str">
        <f aca="false">IFERROR(VLOOKUP($C1889,薬効分類マスタ!$A$2:$B$180,2,FALSE()),"未登録")</f>
        <v>血圧降下剤</v>
      </c>
      <c r="E1889" s="16" t="s">
        <v>4518</v>
      </c>
      <c r="F1889" s="16" t="s">
        <v>2606</v>
      </c>
      <c r="G1889" s="16" t="s">
        <v>4519</v>
      </c>
      <c r="H1889" s="16" t="s">
        <v>1143</v>
      </c>
      <c r="I1889" s="0" t="n">
        <v>20.7</v>
      </c>
      <c r="J1889" s="16" t="s">
        <v>232</v>
      </c>
      <c r="K1889" s="0" t="str">
        <f aca="false">IFERROR(IF(VLOOKUP($C1889,薬効分類マスタ!$A$2:$E$180,5,FALSE())=0,"",VLOOKUP($C1889,薬効分類マスタ!$A$2:$E$180,5,FALSE())),"")</f>
        <v/>
      </c>
      <c r="L1889" s="17"/>
      <c r="M1889" s="0" t="str">
        <f aca="false">IF($K1889="","",IF($L1889&lt;&gt;"",$L1889,VLOOKUP($C1889,薬効分類マスタ!$A$2:$F$180,6,FALSE())))</f>
        <v/>
      </c>
      <c r="N1889" s="0" t="str">
        <f aca="false">ASC(G1889)</f>
        <v>ﾋﾎﾟｶ5mgｶﾌﾟｾﾙ</v>
      </c>
      <c r="O1889" s="0" t="str">
        <f aca="false">ASC(E1889)</f>
        <v>ﾊﾞﾙﾆｼﾞﾋﾟﾝ塩酸塩</v>
      </c>
      <c r="P1889" s="16" t="n">
        <f aca="false">N(P1888)+IF($C1889=検索!$B$49,1,0)</f>
        <v>0</v>
      </c>
    </row>
    <row r="1890" customFormat="false" ht="15" hidden="false" customHeight="false" outlineLevel="0" collapsed="false">
      <c r="A1890" s="16" t="s">
        <v>221</v>
      </c>
      <c r="B1890" s="0" t="s">
        <v>4520</v>
      </c>
      <c r="C1890" s="0" t="n">
        <v>214</v>
      </c>
      <c r="D1890" s="0" t="str">
        <f aca="false">IFERROR(VLOOKUP($C1890,薬効分類マスタ!$A$2:$B$180,2,FALSE()),"未登録")</f>
        <v>血圧降下剤</v>
      </c>
      <c r="E1890" s="16" t="s">
        <v>4518</v>
      </c>
      <c r="F1890" s="16" t="s">
        <v>1778</v>
      </c>
      <c r="G1890" s="16" t="s">
        <v>4521</v>
      </c>
      <c r="H1890" s="16" t="s">
        <v>1143</v>
      </c>
      <c r="I1890" s="0" t="n">
        <v>33.6</v>
      </c>
      <c r="J1890" s="16" t="s">
        <v>232</v>
      </c>
      <c r="K1890" s="0" t="str">
        <f aca="false">IFERROR(IF(VLOOKUP($C1890,薬効分類マスタ!$A$2:$E$180,5,FALSE())=0,"",VLOOKUP($C1890,薬効分類マスタ!$A$2:$E$180,5,FALSE())),"")</f>
        <v/>
      </c>
      <c r="L1890" s="17"/>
      <c r="M1890" s="0" t="str">
        <f aca="false">IF($K1890="","",IF($L1890&lt;&gt;"",$L1890,VLOOKUP($C1890,薬効分類マスタ!$A$2:$F$180,6,FALSE())))</f>
        <v/>
      </c>
      <c r="N1890" s="0" t="str">
        <f aca="false">ASC(G1890)</f>
        <v>ﾋﾎﾟｶ10mgｶﾌﾟｾﾙ</v>
      </c>
      <c r="O1890" s="0" t="str">
        <f aca="false">ASC(E1890)</f>
        <v>ﾊﾞﾙﾆｼﾞﾋﾟﾝ塩酸塩</v>
      </c>
      <c r="P1890" s="16" t="n">
        <f aca="false">N(P1889)+IF($C1890=検索!$B$49,1,0)</f>
        <v>0</v>
      </c>
    </row>
    <row r="1891" customFormat="false" ht="15" hidden="false" customHeight="false" outlineLevel="0" collapsed="false">
      <c r="A1891" s="16" t="s">
        <v>221</v>
      </c>
      <c r="B1891" s="0" t="s">
        <v>4522</v>
      </c>
      <c r="C1891" s="0" t="n">
        <v>214</v>
      </c>
      <c r="D1891" s="0" t="str">
        <f aca="false">IFERROR(VLOOKUP($C1891,薬効分類マスタ!$A$2:$B$180,2,FALSE()),"未登録")</f>
        <v>血圧降下剤</v>
      </c>
      <c r="E1891" s="16" t="s">
        <v>4518</v>
      </c>
      <c r="F1891" s="16" t="s">
        <v>247</v>
      </c>
      <c r="G1891" s="16" t="s">
        <v>4523</v>
      </c>
      <c r="H1891" s="16" t="s">
        <v>1143</v>
      </c>
      <c r="I1891" s="0" t="n">
        <v>48.7</v>
      </c>
      <c r="J1891" s="16" t="s">
        <v>232</v>
      </c>
      <c r="K1891" s="0" t="str">
        <f aca="false">IFERROR(IF(VLOOKUP($C1891,薬効分類マスタ!$A$2:$E$180,5,FALSE())=0,"",VLOOKUP($C1891,薬効分類マスタ!$A$2:$E$180,5,FALSE())),"")</f>
        <v/>
      </c>
      <c r="L1891" s="17"/>
      <c r="M1891" s="0" t="str">
        <f aca="false">IF($K1891="","",IF($L1891&lt;&gt;"",$L1891,VLOOKUP($C1891,薬効分類マスタ!$A$2:$F$180,6,FALSE())))</f>
        <v/>
      </c>
      <c r="N1891" s="0" t="str">
        <f aca="false">ASC(G1891)</f>
        <v>ﾋﾎﾟｶ15mgｶﾌﾟｾﾙ</v>
      </c>
      <c r="O1891" s="0" t="str">
        <f aca="false">ASC(E1891)</f>
        <v>ﾊﾞﾙﾆｼﾞﾋﾟﾝ塩酸塩</v>
      </c>
      <c r="P1891" s="16" t="n">
        <f aca="false">N(P1890)+IF($C1891=検索!$B$49,1,0)</f>
        <v>0</v>
      </c>
    </row>
    <row r="1892" customFormat="false" ht="15" hidden="false" customHeight="false" outlineLevel="0" collapsed="false">
      <c r="A1892" s="16" t="s">
        <v>221</v>
      </c>
      <c r="B1892" s="0" t="s">
        <v>4524</v>
      </c>
      <c r="C1892" s="0" t="n">
        <v>214</v>
      </c>
      <c r="D1892" s="0" t="str">
        <f aca="false">IFERROR(VLOOKUP($C1892,薬効分類マスタ!$A$2:$B$180,2,FALSE()),"未登録")</f>
        <v>血圧降下剤</v>
      </c>
      <c r="E1892" s="16" t="s">
        <v>4525</v>
      </c>
      <c r="F1892" s="16" t="s">
        <v>257</v>
      </c>
      <c r="G1892" s="16" t="s">
        <v>4526</v>
      </c>
      <c r="I1892" s="0" t="n">
        <v>11</v>
      </c>
      <c r="J1892" s="16" t="s">
        <v>239</v>
      </c>
      <c r="K1892" s="0" t="str">
        <f aca="false">IFERROR(IF(VLOOKUP($C1892,薬効分類マスタ!$A$2:$E$180,5,FALSE())=0,"",VLOOKUP($C1892,薬効分類マスタ!$A$2:$E$180,5,FALSE())),"")</f>
        <v/>
      </c>
      <c r="L1892" s="17"/>
      <c r="M1892" s="0" t="str">
        <f aca="false">IF($K1892="","",IF($L1892&lt;&gt;"",$L1892,VLOOKUP($C1892,薬効分類マスタ!$A$2:$F$180,6,FALSE())))</f>
        <v/>
      </c>
      <c r="N1892" s="0" t="str">
        <f aca="false">ASC(G1892)</f>
        <v>ﾍﾞﾀｷｿﾛｰﾙ塩酸塩5mg錠</v>
      </c>
      <c r="O1892" s="0" t="str">
        <f aca="false">ASC(E1892)</f>
        <v>ﾍﾞﾀｷｿﾛｰﾙ塩酸塩</v>
      </c>
      <c r="P1892" s="16" t="n">
        <f aca="false">N(P1891)+IF($C1892=検索!$B$49,1,0)</f>
        <v>0</v>
      </c>
    </row>
    <row r="1893" customFormat="false" ht="15" hidden="false" customHeight="false" outlineLevel="0" collapsed="false">
      <c r="A1893" s="16" t="s">
        <v>221</v>
      </c>
      <c r="B1893" s="0" t="s">
        <v>4527</v>
      </c>
      <c r="C1893" s="0" t="n">
        <v>214</v>
      </c>
      <c r="D1893" s="0" t="str">
        <f aca="false">IFERROR(VLOOKUP($C1893,薬効分類マスタ!$A$2:$B$180,2,FALSE()),"未登録")</f>
        <v>血圧降下剤</v>
      </c>
      <c r="E1893" s="16" t="s">
        <v>4525</v>
      </c>
      <c r="F1893" s="16" t="s">
        <v>257</v>
      </c>
      <c r="G1893" s="16" t="s">
        <v>4528</v>
      </c>
      <c r="H1893" s="16" t="s">
        <v>2309</v>
      </c>
      <c r="I1893" s="0" t="n">
        <v>23</v>
      </c>
      <c r="J1893" s="16" t="s">
        <v>232</v>
      </c>
      <c r="K1893" s="0" t="str">
        <f aca="false">IFERROR(IF(VLOOKUP($C1893,薬効分類マスタ!$A$2:$E$180,5,FALSE())=0,"",VLOOKUP($C1893,薬効分類マスタ!$A$2:$E$180,5,FALSE())),"")</f>
        <v/>
      </c>
      <c r="L1893" s="17"/>
      <c r="M1893" s="0" t="str">
        <f aca="false">IF($K1893="","",IF($L1893&lt;&gt;"",$L1893,VLOOKUP($C1893,薬効分類マスタ!$A$2:$F$180,6,FALSE())))</f>
        <v/>
      </c>
      <c r="N1893" s="0" t="str">
        <f aca="false">ASC(G1893)</f>
        <v>ｹﾙﾛﾝｸﾞ錠5mg</v>
      </c>
      <c r="O1893" s="0" t="str">
        <f aca="false">ASC(E1893)</f>
        <v>ﾍﾞﾀｷｿﾛｰﾙ塩酸塩</v>
      </c>
      <c r="P1893" s="16" t="n">
        <f aca="false">N(P1892)+IF($C1893=検索!$B$49,1,0)</f>
        <v>0</v>
      </c>
    </row>
    <row r="1894" customFormat="false" ht="15" hidden="false" customHeight="false" outlineLevel="0" collapsed="false">
      <c r="A1894" s="16" t="s">
        <v>221</v>
      </c>
      <c r="B1894" s="0" t="s">
        <v>4529</v>
      </c>
      <c r="C1894" s="0" t="n">
        <v>214</v>
      </c>
      <c r="D1894" s="0" t="str">
        <f aca="false">IFERROR(VLOOKUP($C1894,薬効分類マスタ!$A$2:$B$180,2,FALSE()),"未登録")</f>
        <v>血圧降下剤</v>
      </c>
      <c r="E1894" s="16" t="s">
        <v>4525</v>
      </c>
      <c r="F1894" s="16" t="s">
        <v>262</v>
      </c>
      <c r="G1894" s="16" t="s">
        <v>4530</v>
      </c>
      <c r="I1894" s="0" t="n">
        <v>10.2</v>
      </c>
      <c r="J1894" s="16" t="s">
        <v>239</v>
      </c>
      <c r="K1894" s="0" t="str">
        <f aca="false">IFERROR(IF(VLOOKUP($C1894,薬効分類マスタ!$A$2:$E$180,5,FALSE())=0,"",VLOOKUP($C1894,薬効分類マスタ!$A$2:$E$180,5,FALSE())),"")</f>
        <v/>
      </c>
      <c r="L1894" s="17"/>
      <c r="M1894" s="0" t="str">
        <f aca="false">IF($K1894="","",IF($L1894&lt;&gt;"",$L1894,VLOOKUP($C1894,薬効分類マスタ!$A$2:$F$180,6,FALSE())))</f>
        <v/>
      </c>
      <c r="N1894" s="0" t="str">
        <f aca="false">ASC(G1894)</f>
        <v>ﾍﾞﾀｷｿﾛｰﾙ塩酸塩10mg錠</v>
      </c>
      <c r="O1894" s="0" t="str">
        <f aca="false">ASC(E1894)</f>
        <v>ﾍﾞﾀｷｿﾛｰﾙ塩酸塩</v>
      </c>
      <c r="P1894" s="16" t="n">
        <f aca="false">N(P1893)+IF($C1894=検索!$B$49,1,0)</f>
        <v>0</v>
      </c>
    </row>
    <row r="1895" customFormat="false" ht="15" hidden="false" customHeight="false" outlineLevel="0" collapsed="false">
      <c r="A1895" s="16" t="s">
        <v>221</v>
      </c>
      <c r="B1895" s="0" t="s">
        <v>4531</v>
      </c>
      <c r="C1895" s="0" t="n">
        <v>214</v>
      </c>
      <c r="D1895" s="0" t="str">
        <f aca="false">IFERROR(VLOOKUP($C1895,薬効分類マスタ!$A$2:$B$180,2,FALSE()),"未登録")</f>
        <v>血圧降下剤</v>
      </c>
      <c r="E1895" s="16" t="s">
        <v>4525</v>
      </c>
      <c r="F1895" s="16" t="s">
        <v>262</v>
      </c>
      <c r="G1895" s="16" t="s">
        <v>4532</v>
      </c>
      <c r="H1895" s="16" t="s">
        <v>2309</v>
      </c>
      <c r="I1895" s="0" t="n">
        <v>39.8</v>
      </c>
      <c r="J1895" s="16" t="s">
        <v>232</v>
      </c>
      <c r="K1895" s="0" t="str">
        <f aca="false">IFERROR(IF(VLOOKUP($C1895,薬効分類マスタ!$A$2:$E$180,5,FALSE())=0,"",VLOOKUP($C1895,薬効分類マスタ!$A$2:$E$180,5,FALSE())),"")</f>
        <v/>
      </c>
      <c r="L1895" s="17"/>
      <c r="M1895" s="0" t="str">
        <f aca="false">IF($K1895="","",IF($L1895&lt;&gt;"",$L1895,VLOOKUP($C1895,薬効分類マスタ!$A$2:$F$180,6,FALSE())))</f>
        <v/>
      </c>
      <c r="N1895" s="0" t="str">
        <f aca="false">ASC(G1895)</f>
        <v>ｹﾙﾛﾝｸﾞ錠10mg</v>
      </c>
      <c r="O1895" s="0" t="str">
        <f aca="false">ASC(E1895)</f>
        <v>ﾍﾞﾀｷｿﾛｰﾙ塩酸塩</v>
      </c>
      <c r="P1895" s="16" t="n">
        <f aca="false">N(P1894)+IF($C1895=検索!$B$49,1,0)</f>
        <v>0</v>
      </c>
    </row>
    <row r="1896" customFormat="false" ht="15" hidden="false" customHeight="false" outlineLevel="0" collapsed="false">
      <c r="A1896" s="16" t="s">
        <v>221</v>
      </c>
      <c r="B1896" s="0" t="s">
        <v>4533</v>
      </c>
      <c r="C1896" s="0" t="n">
        <v>214</v>
      </c>
      <c r="D1896" s="0" t="str">
        <f aca="false">IFERROR(VLOOKUP($C1896,薬効分類マスタ!$A$2:$B$180,2,FALSE()),"未登録")</f>
        <v>血圧降下剤</v>
      </c>
      <c r="E1896" s="16" t="s">
        <v>4525</v>
      </c>
      <c r="F1896" s="16" t="s">
        <v>262</v>
      </c>
      <c r="G1896" s="16" t="s">
        <v>4534</v>
      </c>
      <c r="H1896" s="16" t="s">
        <v>385</v>
      </c>
      <c r="I1896" s="0" t="n">
        <v>23.9</v>
      </c>
      <c r="J1896" s="16" t="s">
        <v>239</v>
      </c>
      <c r="K1896" s="0" t="str">
        <f aca="false">IFERROR(IF(VLOOKUP($C1896,薬効分類マスタ!$A$2:$E$180,5,FALSE())=0,"",VLOOKUP($C1896,薬効分類マスタ!$A$2:$E$180,5,FALSE())),"")</f>
        <v/>
      </c>
      <c r="L1896" s="17"/>
      <c r="M1896" s="0" t="str">
        <f aca="false">IF($K1896="","",IF($L1896&lt;&gt;"",$L1896,VLOOKUP($C1896,薬効分類マスタ!$A$2:$F$180,6,FALSE())))</f>
        <v/>
      </c>
      <c r="N1896" s="0" t="str">
        <f aca="false">ASC(G1896)</f>
        <v>ﾍﾞﾀｷｿﾛｰﾙ塩酸塩錠10mg｢ｻﾜｲ｣</v>
      </c>
      <c r="O1896" s="0" t="str">
        <f aca="false">ASC(E1896)</f>
        <v>ﾍﾞﾀｷｿﾛｰﾙ塩酸塩</v>
      </c>
      <c r="P1896" s="16" t="n">
        <f aca="false">N(P1895)+IF($C1896=検索!$B$49,1,0)</f>
        <v>0</v>
      </c>
    </row>
    <row r="1897" customFormat="false" ht="15" hidden="false" customHeight="false" outlineLevel="0" collapsed="false">
      <c r="A1897" s="16" t="s">
        <v>221</v>
      </c>
      <c r="B1897" s="0" t="s">
        <v>4535</v>
      </c>
      <c r="C1897" s="0" t="n">
        <v>214</v>
      </c>
      <c r="D1897" s="0" t="str">
        <f aca="false">IFERROR(VLOOKUP($C1897,薬効分類マスタ!$A$2:$B$180,2,FALSE()),"未登録")</f>
        <v>血圧降下剤</v>
      </c>
      <c r="E1897" s="16" t="s">
        <v>4525</v>
      </c>
      <c r="F1897" s="16" t="s">
        <v>262</v>
      </c>
      <c r="G1897" s="16" t="s">
        <v>4536</v>
      </c>
      <c r="H1897" s="16" t="s">
        <v>533</v>
      </c>
      <c r="I1897" s="0" t="n">
        <v>23.9</v>
      </c>
      <c r="J1897" s="16" t="s">
        <v>239</v>
      </c>
      <c r="K1897" s="0" t="str">
        <f aca="false">IFERROR(IF(VLOOKUP($C1897,薬効分類マスタ!$A$2:$E$180,5,FALSE())=0,"",VLOOKUP($C1897,薬効分類マスタ!$A$2:$E$180,5,FALSE())),"")</f>
        <v/>
      </c>
      <c r="L1897" s="17"/>
      <c r="M1897" s="0" t="str">
        <f aca="false">IF($K1897="","",IF($L1897&lt;&gt;"",$L1897,VLOOKUP($C1897,薬効分類マスタ!$A$2:$F$180,6,FALSE())))</f>
        <v/>
      </c>
      <c r="N1897" s="0" t="str">
        <f aca="false">ASC(G1897)</f>
        <v>ﾍﾞﾀｷｿﾛｰﾙ塩酸塩錠10mg｢ﾄｰﾜ｣</v>
      </c>
      <c r="O1897" s="0" t="str">
        <f aca="false">ASC(E1897)</f>
        <v>ﾍﾞﾀｷｿﾛｰﾙ塩酸塩</v>
      </c>
      <c r="P1897" s="16" t="n">
        <f aca="false">N(P1896)+IF($C1897=検索!$B$49,1,0)</f>
        <v>0</v>
      </c>
    </row>
    <row r="1898" customFormat="false" ht="15" hidden="false" customHeight="false" outlineLevel="0" collapsed="false">
      <c r="A1898" s="16" t="s">
        <v>221</v>
      </c>
      <c r="B1898" s="0" t="s">
        <v>4537</v>
      </c>
      <c r="C1898" s="0" t="n">
        <v>214</v>
      </c>
      <c r="D1898" s="0" t="str">
        <f aca="false">IFERROR(VLOOKUP($C1898,薬効分類マスタ!$A$2:$B$180,2,FALSE()),"未登録")</f>
        <v>血圧降下剤</v>
      </c>
      <c r="E1898" s="16" t="s">
        <v>4538</v>
      </c>
      <c r="F1898" s="16" t="s">
        <v>262</v>
      </c>
      <c r="G1898" s="16" t="s">
        <v>4539</v>
      </c>
      <c r="I1898" s="0" t="n">
        <v>10.8</v>
      </c>
      <c r="J1898" s="16" t="s">
        <v>239</v>
      </c>
      <c r="K1898" s="0" t="str">
        <f aca="false">IFERROR(IF(VLOOKUP($C1898,薬効分類マスタ!$A$2:$E$180,5,FALSE())=0,"",VLOOKUP($C1898,薬効分類マスタ!$A$2:$E$180,5,FALSE())),"")</f>
        <v/>
      </c>
      <c r="L1898" s="17"/>
      <c r="M1898" s="0" t="str">
        <f aca="false">IF($K1898="","",IF($L1898&lt;&gt;"",$L1898,VLOOKUP($C1898,薬効分類マスタ!$A$2:$F$180,6,FALSE())))</f>
        <v/>
      </c>
      <c r="N1898" s="0" t="str">
        <f aca="false">ASC(G1898)</f>
        <v>ｶﾙﾍﾞｼﾞﾛｰﾙ10mg錠</v>
      </c>
      <c r="O1898" s="0" t="str">
        <f aca="false">ASC(E1898)</f>
        <v>ｶﾙﾍﾞｼﾞﾛｰﾙ</v>
      </c>
      <c r="P1898" s="16" t="n">
        <f aca="false">N(P1897)+IF($C1898=検索!$B$49,1,0)</f>
        <v>0</v>
      </c>
    </row>
    <row r="1899" customFormat="false" ht="15" hidden="false" customHeight="false" outlineLevel="0" collapsed="false">
      <c r="A1899" s="16" t="s">
        <v>221</v>
      </c>
      <c r="B1899" s="0" t="s">
        <v>4540</v>
      </c>
      <c r="C1899" s="0" t="n">
        <v>214</v>
      </c>
      <c r="D1899" s="0" t="str">
        <f aca="false">IFERROR(VLOOKUP($C1899,薬効分類マスタ!$A$2:$B$180,2,FALSE()),"未登録")</f>
        <v>血圧降下剤</v>
      </c>
      <c r="E1899" s="16" t="s">
        <v>4538</v>
      </c>
      <c r="F1899" s="16" t="s">
        <v>262</v>
      </c>
      <c r="G1899" s="16" t="s">
        <v>4541</v>
      </c>
      <c r="H1899" s="16" t="s">
        <v>1180</v>
      </c>
      <c r="I1899" s="0" t="n">
        <v>13.2</v>
      </c>
      <c r="J1899" s="16" t="s">
        <v>232</v>
      </c>
      <c r="K1899" s="0" t="str">
        <f aca="false">IFERROR(IF(VLOOKUP($C1899,薬効分類マスタ!$A$2:$E$180,5,FALSE())=0,"",VLOOKUP($C1899,薬効分類マスタ!$A$2:$E$180,5,FALSE())),"")</f>
        <v/>
      </c>
      <c r="L1899" s="17"/>
      <c r="M1899" s="0" t="str">
        <f aca="false">IF($K1899="","",IF($L1899&lt;&gt;"",$L1899,VLOOKUP($C1899,薬効分類マスタ!$A$2:$F$180,6,FALSE())))</f>
        <v/>
      </c>
      <c r="N1899" s="0" t="str">
        <f aca="false">ASC(G1899)</f>
        <v>ｱｰﾁｽﾄ錠10mg</v>
      </c>
      <c r="O1899" s="0" t="str">
        <f aca="false">ASC(E1899)</f>
        <v>ｶﾙﾍﾞｼﾞﾛｰﾙ</v>
      </c>
      <c r="P1899" s="16" t="n">
        <f aca="false">N(P1898)+IF($C1899=検索!$B$49,1,0)</f>
        <v>0</v>
      </c>
    </row>
    <row r="1900" customFormat="false" ht="15" hidden="false" customHeight="false" outlineLevel="0" collapsed="false">
      <c r="A1900" s="16" t="s">
        <v>221</v>
      </c>
      <c r="B1900" s="0" t="s">
        <v>4542</v>
      </c>
      <c r="C1900" s="0" t="n">
        <v>214</v>
      </c>
      <c r="D1900" s="0" t="str">
        <f aca="false">IFERROR(VLOOKUP($C1900,薬効分類マスタ!$A$2:$B$180,2,FALSE()),"未登録")</f>
        <v>血圧降下剤</v>
      </c>
      <c r="E1900" s="16" t="s">
        <v>4538</v>
      </c>
      <c r="F1900" s="16" t="s">
        <v>445</v>
      </c>
      <c r="G1900" s="16" t="s">
        <v>4543</v>
      </c>
      <c r="I1900" s="0" t="n">
        <v>10.8</v>
      </c>
      <c r="J1900" s="16" t="s">
        <v>239</v>
      </c>
      <c r="K1900" s="0" t="str">
        <f aca="false">IFERROR(IF(VLOOKUP($C1900,薬効分類マスタ!$A$2:$E$180,5,FALSE())=0,"",VLOOKUP($C1900,薬効分類マスタ!$A$2:$E$180,5,FALSE())),"")</f>
        <v/>
      </c>
      <c r="L1900" s="17"/>
      <c r="M1900" s="0" t="str">
        <f aca="false">IF($K1900="","",IF($L1900&lt;&gt;"",$L1900,VLOOKUP($C1900,薬効分類マスタ!$A$2:$F$180,6,FALSE())))</f>
        <v/>
      </c>
      <c r="N1900" s="0" t="str">
        <f aca="false">ASC(G1900)</f>
        <v>ｶﾙﾍﾞｼﾞﾛｰﾙ20mg錠</v>
      </c>
      <c r="O1900" s="0" t="str">
        <f aca="false">ASC(E1900)</f>
        <v>ｶﾙﾍﾞｼﾞﾛｰﾙ</v>
      </c>
      <c r="P1900" s="16" t="n">
        <f aca="false">N(P1899)+IF($C1900=検索!$B$49,1,0)</f>
        <v>0</v>
      </c>
    </row>
    <row r="1901" customFormat="false" ht="15" hidden="false" customHeight="false" outlineLevel="0" collapsed="false">
      <c r="A1901" s="16" t="s">
        <v>221</v>
      </c>
      <c r="B1901" s="0" t="s">
        <v>4544</v>
      </c>
      <c r="C1901" s="0" t="n">
        <v>214</v>
      </c>
      <c r="D1901" s="0" t="str">
        <f aca="false">IFERROR(VLOOKUP($C1901,薬効分類マスタ!$A$2:$B$180,2,FALSE()),"未登録")</f>
        <v>血圧降下剤</v>
      </c>
      <c r="E1901" s="16" t="s">
        <v>4538</v>
      </c>
      <c r="F1901" s="16" t="s">
        <v>445</v>
      </c>
      <c r="G1901" s="16" t="s">
        <v>4545</v>
      </c>
      <c r="H1901" s="16" t="s">
        <v>1180</v>
      </c>
      <c r="I1901" s="0" t="n">
        <v>23.6</v>
      </c>
      <c r="J1901" s="16" t="s">
        <v>232</v>
      </c>
      <c r="K1901" s="0" t="str">
        <f aca="false">IFERROR(IF(VLOOKUP($C1901,薬効分類マスタ!$A$2:$E$180,5,FALSE())=0,"",VLOOKUP($C1901,薬効分類マスタ!$A$2:$E$180,5,FALSE())),"")</f>
        <v/>
      </c>
      <c r="L1901" s="17"/>
      <c r="M1901" s="0" t="str">
        <f aca="false">IF($K1901="","",IF($L1901&lt;&gt;"",$L1901,VLOOKUP($C1901,薬効分類マスタ!$A$2:$F$180,6,FALSE())))</f>
        <v/>
      </c>
      <c r="N1901" s="0" t="str">
        <f aca="false">ASC(G1901)</f>
        <v>ｱｰﾁｽﾄ錠20mg</v>
      </c>
      <c r="O1901" s="0" t="str">
        <f aca="false">ASC(E1901)</f>
        <v>ｶﾙﾍﾞｼﾞﾛｰﾙ</v>
      </c>
      <c r="P1901" s="16" t="n">
        <f aca="false">N(P1900)+IF($C1901=検索!$B$49,1,0)</f>
        <v>0</v>
      </c>
    </row>
    <row r="1902" customFormat="false" ht="15" hidden="false" customHeight="false" outlineLevel="0" collapsed="false">
      <c r="A1902" s="16" t="s">
        <v>221</v>
      </c>
      <c r="B1902" s="0" t="s">
        <v>4546</v>
      </c>
      <c r="C1902" s="0" t="n">
        <v>214</v>
      </c>
      <c r="D1902" s="0" t="str">
        <f aca="false">IFERROR(VLOOKUP($C1902,薬効分類マスタ!$A$2:$B$180,2,FALSE()),"未登録")</f>
        <v>血圧降下剤</v>
      </c>
      <c r="E1902" s="16" t="s">
        <v>4538</v>
      </c>
      <c r="F1902" s="16" t="s">
        <v>445</v>
      </c>
      <c r="G1902" s="16" t="s">
        <v>4547</v>
      </c>
      <c r="H1902" s="16" t="s">
        <v>385</v>
      </c>
      <c r="I1902" s="0" t="n">
        <v>15.5</v>
      </c>
      <c r="J1902" s="16" t="s">
        <v>239</v>
      </c>
      <c r="K1902" s="0" t="str">
        <f aca="false">IFERROR(IF(VLOOKUP($C1902,薬効分類マスタ!$A$2:$E$180,5,FALSE())=0,"",VLOOKUP($C1902,薬効分類マスタ!$A$2:$E$180,5,FALSE())),"")</f>
        <v/>
      </c>
      <c r="L1902" s="17"/>
      <c r="M1902" s="0" t="str">
        <f aca="false">IF($K1902="","",IF($L1902&lt;&gt;"",$L1902,VLOOKUP($C1902,薬効分類マスタ!$A$2:$F$180,6,FALSE())))</f>
        <v/>
      </c>
      <c r="N1902" s="0" t="str">
        <f aca="false">ASC(G1902)</f>
        <v>ｶﾙﾍﾞｼﾞﾛｰﾙ錠20mg｢ｻﾜｲ｣</v>
      </c>
      <c r="O1902" s="0" t="str">
        <f aca="false">ASC(E1902)</f>
        <v>ｶﾙﾍﾞｼﾞﾛｰﾙ</v>
      </c>
      <c r="P1902" s="16" t="n">
        <f aca="false">N(P1901)+IF($C1902=検索!$B$49,1,0)</f>
        <v>0</v>
      </c>
    </row>
    <row r="1903" customFormat="false" ht="15" hidden="false" customHeight="false" outlineLevel="0" collapsed="false">
      <c r="A1903" s="16" t="s">
        <v>221</v>
      </c>
      <c r="B1903" s="0" t="s">
        <v>4548</v>
      </c>
      <c r="C1903" s="0" t="n">
        <v>214</v>
      </c>
      <c r="D1903" s="0" t="str">
        <f aca="false">IFERROR(VLOOKUP($C1903,薬効分類マスタ!$A$2:$B$180,2,FALSE()),"未登録")</f>
        <v>血圧降下剤</v>
      </c>
      <c r="E1903" s="16" t="s">
        <v>4538</v>
      </c>
      <c r="F1903" s="16" t="s">
        <v>445</v>
      </c>
      <c r="G1903" s="16" t="s">
        <v>4549</v>
      </c>
      <c r="H1903" s="16" t="s">
        <v>533</v>
      </c>
      <c r="I1903" s="0" t="n">
        <v>15.5</v>
      </c>
      <c r="J1903" s="16" t="s">
        <v>239</v>
      </c>
      <c r="K1903" s="0" t="str">
        <f aca="false">IFERROR(IF(VLOOKUP($C1903,薬効分類マスタ!$A$2:$E$180,5,FALSE())=0,"",VLOOKUP($C1903,薬効分類マスタ!$A$2:$E$180,5,FALSE())),"")</f>
        <v/>
      </c>
      <c r="L1903" s="17"/>
      <c r="M1903" s="0" t="str">
        <f aca="false">IF($K1903="","",IF($L1903&lt;&gt;"",$L1903,VLOOKUP($C1903,薬効分類マスタ!$A$2:$F$180,6,FALSE())))</f>
        <v/>
      </c>
      <c r="N1903" s="0" t="str">
        <f aca="false">ASC(G1903)</f>
        <v>ｶﾙﾍﾞｼﾞﾛｰﾙ錠20mg｢ﾄｰﾜ｣</v>
      </c>
      <c r="O1903" s="0" t="str">
        <f aca="false">ASC(E1903)</f>
        <v>ｶﾙﾍﾞｼﾞﾛｰﾙ</v>
      </c>
      <c r="P1903" s="16" t="n">
        <f aca="false">N(P1902)+IF($C1903=検索!$B$49,1,0)</f>
        <v>0</v>
      </c>
    </row>
    <row r="1904" customFormat="false" ht="15" hidden="false" customHeight="false" outlineLevel="0" collapsed="false">
      <c r="A1904" s="16" t="s">
        <v>221</v>
      </c>
      <c r="B1904" s="0" t="s">
        <v>4550</v>
      </c>
      <c r="C1904" s="0" t="n">
        <v>214</v>
      </c>
      <c r="D1904" s="0" t="str">
        <f aca="false">IFERROR(VLOOKUP($C1904,薬効分類マスタ!$A$2:$B$180,2,FALSE()),"未登録")</f>
        <v>血圧降下剤</v>
      </c>
      <c r="E1904" s="16" t="s">
        <v>4538</v>
      </c>
      <c r="F1904" s="16" t="s">
        <v>445</v>
      </c>
      <c r="G1904" s="16" t="s">
        <v>4551</v>
      </c>
      <c r="H1904" s="16" t="s">
        <v>1067</v>
      </c>
      <c r="I1904" s="0" t="n">
        <v>15.5</v>
      </c>
      <c r="J1904" s="16" t="s">
        <v>239</v>
      </c>
      <c r="K1904" s="0" t="str">
        <f aca="false">IFERROR(IF(VLOOKUP($C1904,薬効分類マスタ!$A$2:$E$180,5,FALSE())=0,"",VLOOKUP($C1904,薬効分類マスタ!$A$2:$E$180,5,FALSE())),"")</f>
        <v/>
      </c>
      <c r="L1904" s="17"/>
      <c r="M1904" s="0" t="str">
        <f aca="false">IF($K1904="","",IF($L1904&lt;&gt;"",$L1904,VLOOKUP($C1904,薬効分類マスタ!$A$2:$F$180,6,FALSE())))</f>
        <v/>
      </c>
      <c r="N1904" s="0" t="str">
        <f aca="false">ASC(G1904)</f>
        <v>ｶﾙﾍﾞｼﾞﾛｰﾙ錠20mg｢TCK｣</v>
      </c>
      <c r="O1904" s="0" t="str">
        <f aca="false">ASC(E1904)</f>
        <v>ｶﾙﾍﾞｼﾞﾛｰﾙ</v>
      </c>
      <c r="P1904" s="16" t="n">
        <f aca="false">N(P1903)+IF($C1904=検索!$B$49,1,0)</f>
        <v>0</v>
      </c>
    </row>
    <row r="1905" customFormat="false" ht="15" hidden="false" customHeight="false" outlineLevel="0" collapsed="false">
      <c r="A1905" s="16" t="s">
        <v>221</v>
      </c>
      <c r="B1905" s="0" t="s">
        <v>4552</v>
      </c>
      <c r="C1905" s="0" t="n">
        <v>214</v>
      </c>
      <c r="D1905" s="0" t="str">
        <f aca="false">IFERROR(VLOOKUP($C1905,薬効分類マスタ!$A$2:$B$180,2,FALSE()),"未登録")</f>
        <v>血圧降下剤</v>
      </c>
      <c r="E1905" s="16" t="s">
        <v>4538</v>
      </c>
      <c r="F1905" s="16" t="s">
        <v>445</v>
      </c>
      <c r="G1905" s="16" t="s">
        <v>4553</v>
      </c>
      <c r="H1905" s="16" t="s">
        <v>950</v>
      </c>
      <c r="I1905" s="0" t="n">
        <v>15.5</v>
      </c>
      <c r="J1905" s="16" t="s">
        <v>239</v>
      </c>
      <c r="K1905" s="0" t="str">
        <f aca="false">IFERROR(IF(VLOOKUP($C1905,薬効分類マスタ!$A$2:$E$180,5,FALSE())=0,"",VLOOKUP($C1905,薬効分類マスタ!$A$2:$E$180,5,FALSE())),"")</f>
        <v/>
      </c>
      <c r="L1905" s="17"/>
      <c r="M1905" s="0" t="str">
        <f aca="false">IF($K1905="","",IF($L1905&lt;&gt;"",$L1905,VLOOKUP($C1905,薬効分類マスタ!$A$2:$F$180,6,FALSE())))</f>
        <v/>
      </c>
      <c r="N1905" s="0" t="str">
        <f aca="false">ASC(G1905)</f>
        <v>ｶﾙﾍﾞｼﾞﾛｰﾙ錠20mg｢VTRS｣</v>
      </c>
      <c r="O1905" s="0" t="str">
        <f aca="false">ASC(E1905)</f>
        <v>ｶﾙﾍﾞｼﾞﾛｰﾙ</v>
      </c>
      <c r="P1905" s="16" t="n">
        <f aca="false">N(P1904)+IF($C1905=検索!$B$49,1,0)</f>
        <v>0</v>
      </c>
    </row>
    <row r="1906" customFormat="false" ht="15" hidden="false" customHeight="false" outlineLevel="0" collapsed="false">
      <c r="A1906" s="16" t="s">
        <v>221</v>
      </c>
      <c r="B1906" s="0" t="s">
        <v>4554</v>
      </c>
      <c r="C1906" s="0" t="n">
        <v>214</v>
      </c>
      <c r="D1906" s="0" t="str">
        <f aca="false">IFERROR(VLOOKUP($C1906,薬効分類マスタ!$A$2:$B$180,2,FALSE()),"未登録")</f>
        <v>血圧降下剤</v>
      </c>
      <c r="E1906" s="16" t="s">
        <v>4538</v>
      </c>
      <c r="F1906" s="16" t="s">
        <v>445</v>
      </c>
      <c r="G1906" s="16" t="s">
        <v>4555</v>
      </c>
      <c r="H1906" s="16" t="s">
        <v>1165</v>
      </c>
      <c r="I1906" s="0" t="n">
        <v>15.5</v>
      </c>
      <c r="J1906" s="16" t="s">
        <v>239</v>
      </c>
      <c r="K1906" s="0" t="str">
        <f aca="false">IFERROR(IF(VLOOKUP($C1906,薬効分類マスタ!$A$2:$E$180,5,FALSE())=0,"",VLOOKUP($C1906,薬効分類マスタ!$A$2:$E$180,5,FALSE())),"")</f>
        <v/>
      </c>
      <c r="L1906" s="17"/>
      <c r="M1906" s="0" t="str">
        <f aca="false">IF($K1906="","",IF($L1906&lt;&gt;"",$L1906,VLOOKUP($C1906,薬効分類マスタ!$A$2:$F$180,6,FALSE())))</f>
        <v/>
      </c>
      <c r="N1906" s="0" t="str">
        <f aca="false">ASC(G1906)</f>
        <v>ｶﾙﾍﾞｼﾞﾛｰﾙ錠20mg｢ﾆﾌﾟﾛ｣</v>
      </c>
      <c r="O1906" s="0" t="str">
        <f aca="false">ASC(E1906)</f>
        <v>ｶﾙﾍﾞｼﾞﾛｰﾙ</v>
      </c>
      <c r="P1906" s="16" t="n">
        <f aca="false">N(P1905)+IF($C1906=検索!$B$49,1,0)</f>
        <v>0</v>
      </c>
    </row>
    <row r="1907" customFormat="false" ht="15" hidden="false" customHeight="false" outlineLevel="0" collapsed="false">
      <c r="A1907" s="16" t="s">
        <v>221</v>
      </c>
      <c r="B1907" s="0" t="s">
        <v>4556</v>
      </c>
      <c r="C1907" s="0" t="n">
        <v>214</v>
      </c>
      <c r="D1907" s="0" t="str">
        <f aca="false">IFERROR(VLOOKUP($C1907,薬効分類マスタ!$A$2:$B$180,2,FALSE()),"未登録")</f>
        <v>血圧降下剤</v>
      </c>
      <c r="E1907" s="16" t="s">
        <v>4538</v>
      </c>
      <c r="F1907" s="16" t="s">
        <v>2371</v>
      </c>
      <c r="G1907" s="16" t="s">
        <v>4557</v>
      </c>
      <c r="I1907" s="0" t="n">
        <v>10.8</v>
      </c>
      <c r="J1907" s="16" t="s">
        <v>239</v>
      </c>
      <c r="K1907" s="0" t="str">
        <f aca="false">IFERROR(IF(VLOOKUP($C1907,薬効分類マスタ!$A$2:$E$180,5,FALSE())=0,"",VLOOKUP($C1907,薬効分類マスタ!$A$2:$E$180,5,FALSE())),"")</f>
        <v/>
      </c>
      <c r="L1907" s="17"/>
      <c r="M1907" s="0" t="str">
        <f aca="false">IF($K1907="","",IF($L1907&lt;&gt;"",$L1907,VLOOKUP($C1907,薬効分類マスタ!$A$2:$F$180,6,FALSE())))</f>
        <v/>
      </c>
      <c r="N1907" s="0" t="str">
        <f aca="false">ASC(G1907)</f>
        <v>ｶﾙﾍﾞｼﾞﾛｰﾙ1.25mg錠</v>
      </c>
      <c r="O1907" s="0" t="str">
        <f aca="false">ASC(E1907)</f>
        <v>ｶﾙﾍﾞｼﾞﾛｰﾙ</v>
      </c>
      <c r="P1907" s="16" t="n">
        <f aca="false">N(P1906)+IF($C1907=検索!$B$49,1,0)</f>
        <v>0</v>
      </c>
    </row>
    <row r="1908" customFormat="false" ht="15" hidden="false" customHeight="false" outlineLevel="0" collapsed="false">
      <c r="A1908" s="16" t="s">
        <v>221</v>
      </c>
      <c r="B1908" s="0" t="s">
        <v>4558</v>
      </c>
      <c r="C1908" s="0" t="n">
        <v>214</v>
      </c>
      <c r="D1908" s="0" t="str">
        <f aca="false">IFERROR(VLOOKUP($C1908,薬効分類マスタ!$A$2:$B$180,2,FALSE()),"未登録")</f>
        <v>血圧降下剤</v>
      </c>
      <c r="E1908" s="16" t="s">
        <v>4538</v>
      </c>
      <c r="F1908" s="16" t="s">
        <v>2371</v>
      </c>
      <c r="G1908" s="16" t="s">
        <v>4559</v>
      </c>
      <c r="H1908" s="16" t="s">
        <v>1180</v>
      </c>
      <c r="I1908" s="0" t="n">
        <v>10.8</v>
      </c>
      <c r="J1908" s="16" t="s">
        <v>232</v>
      </c>
      <c r="K1908" s="0" t="str">
        <f aca="false">IFERROR(IF(VLOOKUP($C1908,薬効分類マスタ!$A$2:$E$180,5,FALSE())=0,"",VLOOKUP($C1908,薬効分類マスタ!$A$2:$E$180,5,FALSE())),"")</f>
        <v/>
      </c>
      <c r="L1908" s="17"/>
      <c r="M1908" s="0" t="str">
        <f aca="false">IF($K1908="","",IF($L1908&lt;&gt;"",$L1908,VLOOKUP($C1908,薬効分類マスタ!$A$2:$F$180,6,FALSE())))</f>
        <v/>
      </c>
      <c r="N1908" s="0" t="str">
        <f aca="false">ASC(G1908)</f>
        <v>ｱｰﾁｽﾄ錠1.25mg</v>
      </c>
      <c r="O1908" s="0" t="str">
        <f aca="false">ASC(E1908)</f>
        <v>ｶﾙﾍﾞｼﾞﾛｰﾙ</v>
      </c>
      <c r="P1908" s="16" t="n">
        <f aca="false">N(P1907)+IF($C1908=検索!$B$49,1,0)</f>
        <v>0</v>
      </c>
    </row>
    <row r="1909" customFormat="false" ht="15" hidden="false" customHeight="false" outlineLevel="0" collapsed="false">
      <c r="A1909" s="16" t="s">
        <v>221</v>
      </c>
      <c r="B1909" s="0" t="s">
        <v>4560</v>
      </c>
      <c r="C1909" s="0" t="n">
        <v>214</v>
      </c>
      <c r="D1909" s="0" t="str">
        <f aca="false">IFERROR(VLOOKUP($C1909,薬効分類マスタ!$A$2:$B$180,2,FALSE()),"未登録")</f>
        <v>血圧降下剤</v>
      </c>
      <c r="E1909" s="16" t="s">
        <v>4538</v>
      </c>
      <c r="F1909" s="16" t="s">
        <v>1418</v>
      </c>
      <c r="G1909" s="16" t="s">
        <v>4561</v>
      </c>
      <c r="I1909" s="0" t="n">
        <v>10.8</v>
      </c>
      <c r="J1909" s="16" t="s">
        <v>239</v>
      </c>
      <c r="K1909" s="0" t="str">
        <f aca="false">IFERROR(IF(VLOOKUP($C1909,薬効分類マスタ!$A$2:$E$180,5,FALSE())=0,"",VLOOKUP($C1909,薬効分類マスタ!$A$2:$E$180,5,FALSE())),"")</f>
        <v/>
      </c>
      <c r="L1909" s="17"/>
      <c r="M1909" s="0" t="str">
        <f aca="false">IF($K1909="","",IF($L1909&lt;&gt;"",$L1909,VLOOKUP($C1909,薬効分類マスタ!$A$2:$F$180,6,FALSE())))</f>
        <v/>
      </c>
      <c r="N1909" s="0" t="str">
        <f aca="false">ASC(G1909)</f>
        <v>ｶﾙﾍﾞｼﾞﾛｰﾙ2.5mg錠</v>
      </c>
      <c r="O1909" s="0" t="str">
        <f aca="false">ASC(E1909)</f>
        <v>ｶﾙﾍﾞｼﾞﾛｰﾙ</v>
      </c>
      <c r="P1909" s="16" t="n">
        <f aca="false">N(P1908)+IF($C1909=検索!$B$49,1,0)</f>
        <v>0</v>
      </c>
    </row>
    <row r="1910" customFormat="false" ht="15" hidden="false" customHeight="false" outlineLevel="0" collapsed="false">
      <c r="A1910" s="16" t="s">
        <v>221</v>
      </c>
      <c r="B1910" s="0" t="s">
        <v>4562</v>
      </c>
      <c r="C1910" s="0" t="n">
        <v>214</v>
      </c>
      <c r="D1910" s="0" t="str">
        <f aca="false">IFERROR(VLOOKUP($C1910,薬効分類マスタ!$A$2:$B$180,2,FALSE()),"未登録")</f>
        <v>血圧降下剤</v>
      </c>
      <c r="E1910" s="16" t="s">
        <v>4538</v>
      </c>
      <c r="F1910" s="16" t="s">
        <v>1418</v>
      </c>
      <c r="G1910" s="16" t="s">
        <v>4563</v>
      </c>
      <c r="H1910" s="16" t="s">
        <v>1180</v>
      </c>
      <c r="I1910" s="0" t="n">
        <v>10.8</v>
      </c>
      <c r="J1910" s="16" t="s">
        <v>232</v>
      </c>
      <c r="K1910" s="0" t="str">
        <f aca="false">IFERROR(IF(VLOOKUP($C1910,薬効分類マスタ!$A$2:$E$180,5,FALSE())=0,"",VLOOKUP($C1910,薬効分類マスタ!$A$2:$E$180,5,FALSE())),"")</f>
        <v/>
      </c>
      <c r="L1910" s="17"/>
      <c r="M1910" s="0" t="str">
        <f aca="false">IF($K1910="","",IF($L1910&lt;&gt;"",$L1910,VLOOKUP($C1910,薬効分類マスタ!$A$2:$F$180,6,FALSE())))</f>
        <v/>
      </c>
      <c r="N1910" s="0" t="str">
        <f aca="false">ASC(G1910)</f>
        <v>ｱｰﾁｽﾄ錠2.5mg</v>
      </c>
      <c r="O1910" s="0" t="str">
        <f aca="false">ASC(E1910)</f>
        <v>ｶﾙﾍﾞｼﾞﾛｰﾙ</v>
      </c>
      <c r="P1910" s="16" t="n">
        <f aca="false">N(P1909)+IF($C1910=検索!$B$49,1,0)</f>
        <v>0</v>
      </c>
    </row>
    <row r="1911" customFormat="false" ht="15" hidden="false" customHeight="false" outlineLevel="0" collapsed="false">
      <c r="A1911" s="16" t="s">
        <v>221</v>
      </c>
      <c r="B1911" s="0" t="s">
        <v>4564</v>
      </c>
      <c r="C1911" s="0" t="n">
        <v>214</v>
      </c>
      <c r="D1911" s="0" t="str">
        <f aca="false">IFERROR(VLOOKUP($C1911,薬効分類マスタ!$A$2:$B$180,2,FALSE()),"未登録")</f>
        <v>血圧降下剤</v>
      </c>
      <c r="E1911" s="16" t="s">
        <v>4565</v>
      </c>
      <c r="F1911" s="16" t="s">
        <v>262</v>
      </c>
      <c r="G1911" s="16" t="s">
        <v>4566</v>
      </c>
      <c r="H1911" s="16" t="s">
        <v>1211</v>
      </c>
      <c r="I1911" s="0" t="n">
        <v>10.7</v>
      </c>
      <c r="J1911" s="16" t="s">
        <v>232</v>
      </c>
      <c r="K1911" s="0" t="str">
        <f aca="false">IFERROR(IF(VLOOKUP($C1911,薬効分類マスタ!$A$2:$E$180,5,FALSE())=0,"",VLOOKUP($C1911,薬効分類マスタ!$A$2:$E$180,5,FALSE())),"")</f>
        <v/>
      </c>
      <c r="L1911" s="17"/>
      <c r="M1911" s="0" t="str">
        <f aca="false">IF($K1911="","",IF($L1911&lt;&gt;"",$L1911,VLOOKUP($C1911,薬効分類マスタ!$A$2:$F$180,6,FALSE())))</f>
        <v/>
      </c>
      <c r="N1911" s="0" t="str">
        <f aca="false">ASC(G1911)</f>
        <v>ﾗﾝﾃﾞﾙ錠10</v>
      </c>
      <c r="O1911" s="0" t="str">
        <f aca="false">ASC(E1911)</f>
        <v>ｴﾎﾆｼﾞﾋﾟﾝ塩酸塩ｴﾀﾉｰﾙ付加物</v>
      </c>
      <c r="P1911" s="16" t="n">
        <f aca="false">N(P1910)+IF($C1911=検索!$B$49,1,0)</f>
        <v>0</v>
      </c>
    </row>
    <row r="1912" customFormat="false" ht="15" hidden="false" customHeight="false" outlineLevel="0" collapsed="false">
      <c r="A1912" s="16" t="s">
        <v>221</v>
      </c>
      <c r="B1912" s="0" t="s">
        <v>4567</v>
      </c>
      <c r="C1912" s="0" t="n">
        <v>214</v>
      </c>
      <c r="D1912" s="0" t="str">
        <f aca="false">IFERROR(VLOOKUP($C1912,薬効分類マスタ!$A$2:$B$180,2,FALSE()),"未登録")</f>
        <v>血圧降下剤</v>
      </c>
      <c r="E1912" s="16" t="s">
        <v>4565</v>
      </c>
      <c r="F1912" s="16" t="s">
        <v>445</v>
      </c>
      <c r="G1912" s="16" t="s">
        <v>4568</v>
      </c>
      <c r="H1912" s="16" t="s">
        <v>1211</v>
      </c>
      <c r="I1912" s="0" t="n">
        <v>17.7</v>
      </c>
      <c r="J1912" s="16" t="s">
        <v>232</v>
      </c>
      <c r="K1912" s="0" t="str">
        <f aca="false">IFERROR(IF(VLOOKUP($C1912,薬効分類マスタ!$A$2:$E$180,5,FALSE())=0,"",VLOOKUP($C1912,薬効分類マスタ!$A$2:$E$180,5,FALSE())),"")</f>
        <v/>
      </c>
      <c r="L1912" s="17"/>
      <c r="M1912" s="0" t="str">
        <f aca="false">IF($K1912="","",IF($L1912&lt;&gt;"",$L1912,VLOOKUP($C1912,薬効分類マスタ!$A$2:$F$180,6,FALSE())))</f>
        <v/>
      </c>
      <c r="N1912" s="0" t="str">
        <f aca="false">ASC(G1912)</f>
        <v>ﾗﾝﾃﾞﾙ錠20</v>
      </c>
      <c r="O1912" s="0" t="str">
        <f aca="false">ASC(E1912)</f>
        <v>ｴﾎﾆｼﾞﾋﾟﾝ塩酸塩ｴﾀﾉｰﾙ付加物</v>
      </c>
      <c r="P1912" s="16" t="n">
        <f aca="false">N(P1911)+IF($C1912=検索!$B$49,1,0)</f>
        <v>0</v>
      </c>
    </row>
    <row r="1913" customFormat="false" ht="15" hidden="false" customHeight="false" outlineLevel="0" collapsed="false">
      <c r="A1913" s="16" t="s">
        <v>221</v>
      </c>
      <c r="B1913" s="0" t="s">
        <v>4569</v>
      </c>
      <c r="C1913" s="0" t="n">
        <v>214</v>
      </c>
      <c r="D1913" s="0" t="str">
        <f aca="false">IFERROR(VLOOKUP($C1913,薬効分類マスタ!$A$2:$B$180,2,FALSE()),"未登録")</f>
        <v>血圧降下剤</v>
      </c>
      <c r="E1913" s="16" t="s">
        <v>4565</v>
      </c>
      <c r="F1913" s="16" t="s">
        <v>1172</v>
      </c>
      <c r="G1913" s="16" t="s">
        <v>4570</v>
      </c>
      <c r="H1913" s="16" t="s">
        <v>1211</v>
      </c>
      <c r="I1913" s="0" t="n">
        <v>33.9</v>
      </c>
      <c r="J1913" s="16" t="s">
        <v>232</v>
      </c>
      <c r="K1913" s="0" t="str">
        <f aca="false">IFERROR(IF(VLOOKUP($C1913,薬効分類マスタ!$A$2:$E$180,5,FALSE())=0,"",VLOOKUP($C1913,薬効分類マスタ!$A$2:$E$180,5,FALSE())),"")</f>
        <v/>
      </c>
      <c r="L1913" s="17"/>
      <c r="M1913" s="0" t="str">
        <f aca="false">IF($K1913="","",IF($L1913&lt;&gt;"",$L1913,VLOOKUP($C1913,薬効分類マスタ!$A$2:$F$180,6,FALSE())))</f>
        <v/>
      </c>
      <c r="N1913" s="0" t="str">
        <f aca="false">ASC(G1913)</f>
        <v>ﾗﾝﾃﾞﾙ錠40</v>
      </c>
      <c r="O1913" s="0" t="str">
        <f aca="false">ASC(E1913)</f>
        <v>ｴﾎﾆｼﾞﾋﾟﾝ塩酸塩ｴﾀﾉｰﾙ付加物</v>
      </c>
      <c r="P1913" s="16" t="n">
        <f aca="false">N(P1912)+IF($C1913=検索!$B$49,1,0)</f>
        <v>0</v>
      </c>
    </row>
    <row r="1914" customFormat="false" ht="15" hidden="false" customHeight="false" outlineLevel="0" collapsed="false">
      <c r="A1914" s="16" t="s">
        <v>221</v>
      </c>
      <c r="B1914" s="0" t="s">
        <v>4571</v>
      </c>
      <c r="C1914" s="0" t="n">
        <v>214</v>
      </c>
      <c r="D1914" s="0" t="str">
        <f aca="false">IFERROR(VLOOKUP($C1914,薬効分類マスタ!$A$2:$B$180,2,FALSE()),"未登録")</f>
        <v>血圧降下剤</v>
      </c>
      <c r="E1914" s="16" t="s">
        <v>4572</v>
      </c>
      <c r="F1914" s="16" t="s">
        <v>1418</v>
      </c>
      <c r="G1914" s="16" t="s">
        <v>4573</v>
      </c>
      <c r="H1914" s="16" t="s">
        <v>4574</v>
      </c>
      <c r="I1914" s="0" t="n">
        <v>10.8</v>
      </c>
      <c r="J1914" s="16" t="s">
        <v>232</v>
      </c>
      <c r="K1914" s="0" t="str">
        <f aca="false">IFERROR(IF(VLOOKUP($C1914,薬効分類マスタ!$A$2:$E$180,5,FALSE())=0,"",VLOOKUP($C1914,薬効分類マスタ!$A$2:$E$180,5,FALSE())),"")</f>
        <v/>
      </c>
      <c r="L1914" s="17"/>
      <c r="M1914" s="0" t="str">
        <f aca="false">IF($K1914="","",IF($L1914&lt;&gt;"",$L1914,VLOOKUP($C1914,薬効分類マスタ!$A$2:$F$180,6,FALSE())))</f>
        <v/>
      </c>
      <c r="N1914" s="0" t="str">
        <f aca="false">ASC(G1914)</f>
        <v>ｽﾌﾟﾚﾝｼﾞｰﾙ錠2.5mg</v>
      </c>
      <c r="O1914" s="0" t="str">
        <f aca="false">ASC(E1914)</f>
        <v>ﾌｪﾛｼﾞﾋﾟﾝ</v>
      </c>
      <c r="P1914" s="16" t="n">
        <f aca="false">N(P1913)+IF($C1914=検索!$B$49,1,0)</f>
        <v>0</v>
      </c>
    </row>
    <row r="1915" customFormat="false" ht="15" hidden="false" customHeight="false" outlineLevel="0" collapsed="false">
      <c r="A1915" s="16" t="s">
        <v>221</v>
      </c>
      <c r="B1915" s="0" t="s">
        <v>4575</v>
      </c>
      <c r="C1915" s="0" t="n">
        <v>214</v>
      </c>
      <c r="D1915" s="0" t="str">
        <f aca="false">IFERROR(VLOOKUP($C1915,薬効分類マスタ!$A$2:$B$180,2,FALSE()),"未登録")</f>
        <v>血圧降下剤</v>
      </c>
      <c r="E1915" s="16" t="s">
        <v>4572</v>
      </c>
      <c r="F1915" s="16" t="s">
        <v>1418</v>
      </c>
      <c r="G1915" s="16" t="s">
        <v>4576</v>
      </c>
      <c r="H1915" s="16" t="s">
        <v>542</v>
      </c>
      <c r="I1915" s="0" t="n">
        <v>10.8</v>
      </c>
      <c r="J1915" s="16" t="s">
        <v>239</v>
      </c>
      <c r="K1915" s="0" t="str">
        <f aca="false">IFERROR(IF(VLOOKUP($C1915,薬効分類マスタ!$A$2:$E$180,5,FALSE())=0,"",VLOOKUP($C1915,薬効分類マスタ!$A$2:$E$180,5,FALSE())),"")</f>
        <v/>
      </c>
      <c r="L1915" s="17"/>
      <c r="M1915" s="0" t="str">
        <f aca="false">IF($K1915="","",IF($L1915&lt;&gt;"",$L1915,VLOOKUP($C1915,薬効分類マスタ!$A$2:$F$180,6,FALSE())))</f>
        <v/>
      </c>
      <c r="N1915" s="0" t="str">
        <f aca="false">ASC(G1915)</f>
        <v>ﾌｪﾛｼﾞﾋﾟﾝ錠2.5mg｢NIG｣</v>
      </c>
      <c r="O1915" s="0" t="str">
        <f aca="false">ASC(E1915)</f>
        <v>ﾌｪﾛｼﾞﾋﾟﾝ</v>
      </c>
      <c r="P1915" s="16" t="n">
        <f aca="false">N(P1914)+IF($C1915=検索!$B$49,1,0)</f>
        <v>0</v>
      </c>
    </row>
    <row r="1916" customFormat="false" ht="15" hidden="false" customHeight="false" outlineLevel="0" collapsed="false">
      <c r="A1916" s="16" t="s">
        <v>221</v>
      </c>
      <c r="B1916" s="0" t="s">
        <v>4577</v>
      </c>
      <c r="C1916" s="0" t="n">
        <v>214</v>
      </c>
      <c r="D1916" s="0" t="str">
        <f aca="false">IFERROR(VLOOKUP($C1916,薬効分類マスタ!$A$2:$B$180,2,FALSE()),"未登録")</f>
        <v>血圧降下剤</v>
      </c>
      <c r="E1916" s="16" t="s">
        <v>4572</v>
      </c>
      <c r="F1916" s="16" t="s">
        <v>257</v>
      </c>
      <c r="G1916" s="16" t="s">
        <v>4578</v>
      </c>
      <c r="H1916" s="16" t="s">
        <v>4574</v>
      </c>
      <c r="I1916" s="0" t="n">
        <v>16.2</v>
      </c>
      <c r="J1916" s="16" t="s">
        <v>232</v>
      </c>
      <c r="K1916" s="0" t="str">
        <f aca="false">IFERROR(IF(VLOOKUP($C1916,薬効分類マスタ!$A$2:$E$180,5,FALSE())=0,"",VLOOKUP($C1916,薬効分類マスタ!$A$2:$E$180,5,FALSE())),"")</f>
        <v/>
      </c>
      <c r="L1916" s="17"/>
      <c r="M1916" s="0" t="str">
        <f aca="false">IF($K1916="","",IF($L1916&lt;&gt;"",$L1916,VLOOKUP($C1916,薬効分類マスタ!$A$2:$F$180,6,FALSE())))</f>
        <v/>
      </c>
      <c r="N1916" s="0" t="str">
        <f aca="false">ASC(G1916)</f>
        <v>ｽﾌﾟﾚﾝｼﾞｰﾙ錠5mg</v>
      </c>
      <c r="O1916" s="0" t="str">
        <f aca="false">ASC(E1916)</f>
        <v>ﾌｪﾛｼﾞﾋﾟﾝ</v>
      </c>
      <c r="P1916" s="16" t="n">
        <f aca="false">N(P1915)+IF($C1916=検索!$B$49,1,0)</f>
        <v>0</v>
      </c>
    </row>
    <row r="1917" customFormat="false" ht="15" hidden="false" customHeight="false" outlineLevel="0" collapsed="false">
      <c r="A1917" s="16" t="s">
        <v>221</v>
      </c>
      <c r="B1917" s="0" t="s">
        <v>4579</v>
      </c>
      <c r="C1917" s="0" t="n">
        <v>214</v>
      </c>
      <c r="D1917" s="0" t="str">
        <f aca="false">IFERROR(VLOOKUP($C1917,薬効分類マスタ!$A$2:$B$180,2,FALSE()),"未登録")</f>
        <v>血圧降下剤</v>
      </c>
      <c r="E1917" s="16" t="s">
        <v>4572</v>
      </c>
      <c r="F1917" s="16" t="s">
        <v>257</v>
      </c>
      <c r="G1917" s="16" t="s">
        <v>4580</v>
      </c>
      <c r="H1917" s="16" t="s">
        <v>542</v>
      </c>
      <c r="I1917" s="0" t="n">
        <v>10.8</v>
      </c>
      <c r="J1917" s="16" t="s">
        <v>239</v>
      </c>
      <c r="K1917" s="0" t="str">
        <f aca="false">IFERROR(IF(VLOOKUP($C1917,薬効分類マスタ!$A$2:$E$180,5,FALSE())=0,"",VLOOKUP($C1917,薬効分類マスタ!$A$2:$E$180,5,FALSE())),"")</f>
        <v/>
      </c>
      <c r="L1917" s="17"/>
      <c r="M1917" s="0" t="str">
        <f aca="false">IF($K1917="","",IF($L1917&lt;&gt;"",$L1917,VLOOKUP($C1917,薬効分類マスタ!$A$2:$F$180,6,FALSE())))</f>
        <v/>
      </c>
      <c r="N1917" s="0" t="str">
        <f aca="false">ASC(G1917)</f>
        <v>ﾌｪﾛｼﾞﾋﾟﾝ錠5mg｢NIG｣</v>
      </c>
      <c r="O1917" s="0" t="str">
        <f aca="false">ASC(E1917)</f>
        <v>ﾌｪﾛｼﾞﾋﾟﾝ</v>
      </c>
      <c r="P1917" s="16" t="n">
        <f aca="false">N(P1916)+IF($C1917=検索!$B$49,1,0)</f>
        <v>0</v>
      </c>
    </row>
    <row r="1918" customFormat="false" ht="15" hidden="false" customHeight="false" outlineLevel="0" collapsed="false">
      <c r="A1918" s="16" t="s">
        <v>221</v>
      </c>
      <c r="B1918" s="0" t="s">
        <v>4581</v>
      </c>
      <c r="C1918" s="0" t="n">
        <v>214</v>
      </c>
      <c r="D1918" s="0" t="str">
        <f aca="false">IFERROR(VLOOKUP($C1918,薬効分類マスタ!$A$2:$B$180,2,FALSE()),"未登録")</f>
        <v>血圧降下剤</v>
      </c>
      <c r="E1918" s="16" t="s">
        <v>4582</v>
      </c>
      <c r="F1918" s="16" t="s">
        <v>622</v>
      </c>
      <c r="G1918" s="16" t="s">
        <v>4583</v>
      </c>
      <c r="H1918" s="16" t="s">
        <v>530</v>
      </c>
      <c r="I1918" s="0" t="n">
        <v>17.4</v>
      </c>
      <c r="J1918" s="16" t="s">
        <v>232</v>
      </c>
      <c r="K1918" s="0" t="str">
        <f aca="false">IFERROR(IF(VLOOKUP($C1918,薬効分類マスタ!$A$2:$E$180,5,FALSE())=0,"",VLOOKUP($C1918,薬効分類マスタ!$A$2:$E$180,5,FALSE())),"")</f>
        <v/>
      </c>
      <c r="L1918" s="17"/>
      <c r="M1918" s="0" t="str">
        <f aca="false">IF($K1918="","",IF($L1918&lt;&gt;"",$L1918,VLOOKUP($C1918,薬効分類マスタ!$A$2:$F$180,6,FALSE())))</f>
        <v/>
      </c>
      <c r="N1918" s="0" t="str">
        <f aca="false">ASC(G1918)</f>
        <v>ｶﾙﾊﾞﾝ錠25</v>
      </c>
      <c r="O1918" s="0" t="str">
        <f aca="false">ASC(E1918)</f>
        <v>ﾍﾞﾊﾞﾝﾄﾛｰﾙ塩酸塩</v>
      </c>
      <c r="P1918" s="16" t="n">
        <f aca="false">N(P1917)+IF($C1918=検索!$B$49,1,0)</f>
        <v>0</v>
      </c>
    </row>
    <row r="1919" customFormat="false" ht="15" hidden="false" customHeight="false" outlineLevel="0" collapsed="false">
      <c r="A1919" s="16" t="s">
        <v>221</v>
      </c>
      <c r="B1919" s="0" t="s">
        <v>4584</v>
      </c>
      <c r="C1919" s="0" t="n">
        <v>214</v>
      </c>
      <c r="D1919" s="0" t="str">
        <f aca="false">IFERROR(VLOOKUP($C1919,薬効分類マスタ!$A$2:$B$180,2,FALSE()),"未登録")</f>
        <v>血圧降下剤</v>
      </c>
      <c r="E1919" s="16" t="s">
        <v>4582</v>
      </c>
      <c r="F1919" s="16" t="s">
        <v>411</v>
      </c>
      <c r="G1919" s="16" t="s">
        <v>4585</v>
      </c>
      <c r="H1919" s="16" t="s">
        <v>530</v>
      </c>
      <c r="I1919" s="0" t="n">
        <v>29.1</v>
      </c>
      <c r="J1919" s="16" t="s">
        <v>232</v>
      </c>
      <c r="K1919" s="0" t="str">
        <f aca="false">IFERROR(IF(VLOOKUP($C1919,薬効分類マスタ!$A$2:$E$180,5,FALSE())=0,"",VLOOKUP($C1919,薬効分類マスタ!$A$2:$E$180,5,FALSE())),"")</f>
        <v/>
      </c>
      <c r="L1919" s="17"/>
      <c r="M1919" s="0" t="str">
        <f aca="false">IF($K1919="","",IF($L1919&lt;&gt;"",$L1919,VLOOKUP($C1919,薬効分類マスタ!$A$2:$F$180,6,FALSE())))</f>
        <v/>
      </c>
      <c r="N1919" s="0" t="str">
        <f aca="false">ASC(G1919)</f>
        <v>ｶﾙﾊﾞﾝ錠50</v>
      </c>
      <c r="O1919" s="0" t="str">
        <f aca="false">ASC(E1919)</f>
        <v>ﾍﾞﾊﾞﾝﾄﾛｰﾙ塩酸塩</v>
      </c>
      <c r="P1919" s="16" t="n">
        <f aca="false">N(P1918)+IF($C1919=検索!$B$49,1,0)</f>
        <v>0</v>
      </c>
    </row>
    <row r="1920" customFormat="false" ht="15" hidden="false" customHeight="false" outlineLevel="0" collapsed="false">
      <c r="A1920" s="16" t="s">
        <v>221</v>
      </c>
      <c r="B1920" s="0" t="s">
        <v>4586</v>
      </c>
      <c r="C1920" s="0" t="n">
        <v>214</v>
      </c>
      <c r="D1920" s="0" t="str">
        <f aca="false">IFERROR(VLOOKUP($C1920,薬効分類マスタ!$A$2:$B$180,2,FALSE()),"未登録")</f>
        <v>血圧降下剤</v>
      </c>
      <c r="E1920" s="16" t="s">
        <v>4582</v>
      </c>
      <c r="F1920" s="16" t="s">
        <v>627</v>
      </c>
      <c r="G1920" s="16" t="s">
        <v>4587</v>
      </c>
      <c r="H1920" s="16" t="s">
        <v>530</v>
      </c>
      <c r="I1920" s="0" t="n">
        <v>38.8</v>
      </c>
      <c r="J1920" s="16" t="s">
        <v>232</v>
      </c>
      <c r="K1920" s="0" t="str">
        <f aca="false">IFERROR(IF(VLOOKUP($C1920,薬効分類マスタ!$A$2:$E$180,5,FALSE())=0,"",VLOOKUP($C1920,薬効分類マスタ!$A$2:$E$180,5,FALSE())),"")</f>
        <v/>
      </c>
      <c r="L1920" s="17"/>
      <c r="M1920" s="0" t="str">
        <f aca="false">IF($K1920="","",IF($L1920&lt;&gt;"",$L1920,VLOOKUP($C1920,薬効分類マスタ!$A$2:$F$180,6,FALSE())))</f>
        <v/>
      </c>
      <c r="N1920" s="0" t="str">
        <f aca="false">ASC(G1920)</f>
        <v>ｶﾙﾊﾞﾝ錠100</v>
      </c>
      <c r="O1920" s="0" t="str">
        <f aca="false">ASC(E1920)</f>
        <v>ﾍﾞﾊﾞﾝﾄﾛｰﾙ塩酸塩</v>
      </c>
      <c r="P1920" s="16" t="n">
        <f aca="false">N(P1919)+IF($C1920=検索!$B$49,1,0)</f>
        <v>0</v>
      </c>
    </row>
    <row r="1921" customFormat="false" ht="15" hidden="false" customHeight="false" outlineLevel="0" collapsed="false">
      <c r="A1921" s="16" t="s">
        <v>221</v>
      </c>
      <c r="B1921" s="0" t="s">
        <v>4588</v>
      </c>
      <c r="C1921" s="0" t="n">
        <v>214</v>
      </c>
      <c r="D1921" s="0" t="str">
        <f aca="false">IFERROR(VLOOKUP($C1921,薬効分類マスタ!$A$2:$B$180,2,FALSE()),"未登録")</f>
        <v>血圧降下剤</v>
      </c>
      <c r="E1921" s="16" t="s">
        <v>4589</v>
      </c>
      <c r="F1921" s="16" t="s">
        <v>257</v>
      </c>
      <c r="G1921" s="16" t="s">
        <v>4590</v>
      </c>
      <c r="I1921" s="0" t="n">
        <v>10.8</v>
      </c>
      <c r="J1921" s="16" t="s">
        <v>239</v>
      </c>
      <c r="K1921" s="0" t="str">
        <f aca="false">IFERROR(IF(VLOOKUP($C1921,薬効分類マスタ!$A$2:$E$180,5,FALSE())=0,"",VLOOKUP($C1921,薬効分類マスタ!$A$2:$E$180,5,FALSE())),"")</f>
        <v/>
      </c>
      <c r="L1921" s="17"/>
      <c r="M1921" s="0" t="str">
        <f aca="false">IF($K1921="","",IF($L1921&lt;&gt;"",$L1921,VLOOKUP($C1921,薬効分類マスタ!$A$2:$F$180,6,FALSE())))</f>
        <v/>
      </c>
      <c r="N1921" s="0" t="str">
        <f aca="false">ASC(G1921)</f>
        <v>ｼﾙﾆｼﾞﾋﾟﾝ5mg錠</v>
      </c>
      <c r="O1921" s="0" t="str">
        <f aca="false">ASC(E1921)</f>
        <v>ｼﾙﾆｼﾞﾋﾟﾝ</v>
      </c>
      <c r="P1921" s="16" t="n">
        <f aca="false">N(P1920)+IF($C1921=検索!$B$49,1,0)</f>
        <v>0</v>
      </c>
    </row>
    <row r="1922" customFormat="false" ht="15" hidden="false" customHeight="false" outlineLevel="0" collapsed="false">
      <c r="A1922" s="16" t="s">
        <v>221</v>
      </c>
      <c r="B1922" s="0" t="s">
        <v>4591</v>
      </c>
      <c r="C1922" s="0" t="n">
        <v>214</v>
      </c>
      <c r="D1922" s="0" t="str">
        <f aca="false">IFERROR(VLOOKUP($C1922,薬効分類マスタ!$A$2:$B$180,2,FALSE()),"未登録")</f>
        <v>血圧降下剤</v>
      </c>
      <c r="E1922" s="16" t="s">
        <v>4589</v>
      </c>
      <c r="F1922" s="16" t="s">
        <v>257</v>
      </c>
      <c r="G1922" s="16" t="s">
        <v>4592</v>
      </c>
      <c r="H1922" s="16" t="s">
        <v>4593</v>
      </c>
      <c r="I1922" s="0" t="n">
        <v>11.4</v>
      </c>
      <c r="J1922" s="16" t="s">
        <v>232</v>
      </c>
      <c r="K1922" s="0" t="str">
        <f aca="false">IFERROR(IF(VLOOKUP($C1922,薬効分類マスタ!$A$2:$E$180,5,FALSE())=0,"",VLOOKUP($C1922,薬効分類マスタ!$A$2:$E$180,5,FALSE())),"")</f>
        <v/>
      </c>
      <c r="L1922" s="17"/>
      <c r="M1922" s="0" t="str">
        <f aca="false">IF($K1922="","",IF($L1922&lt;&gt;"",$L1922,VLOOKUP($C1922,薬効分類マスタ!$A$2:$F$180,6,FALSE())))</f>
        <v/>
      </c>
      <c r="N1922" s="0" t="str">
        <f aca="false">ASC(G1922)</f>
        <v>ｱﾃﾚｯｸ錠5</v>
      </c>
      <c r="O1922" s="0" t="str">
        <f aca="false">ASC(E1922)</f>
        <v>ｼﾙﾆｼﾞﾋﾟﾝ</v>
      </c>
      <c r="P1922" s="16" t="n">
        <f aca="false">N(P1921)+IF($C1922=検索!$B$49,1,0)</f>
        <v>0</v>
      </c>
    </row>
    <row r="1923" customFormat="false" ht="15" hidden="false" customHeight="false" outlineLevel="0" collapsed="false">
      <c r="A1923" s="16" t="s">
        <v>221</v>
      </c>
      <c r="B1923" s="0" t="s">
        <v>4594</v>
      </c>
      <c r="C1923" s="0" t="n">
        <v>214</v>
      </c>
      <c r="D1923" s="0" t="str">
        <f aca="false">IFERROR(VLOOKUP($C1923,薬効分類マスタ!$A$2:$B$180,2,FALSE()),"未登録")</f>
        <v>血圧降下剤</v>
      </c>
      <c r="E1923" s="16" t="s">
        <v>4589</v>
      </c>
      <c r="F1923" s="16" t="s">
        <v>262</v>
      </c>
      <c r="G1923" s="16" t="s">
        <v>4595</v>
      </c>
      <c r="I1923" s="0" t="n">
        <v>12.2</v>
      </c>
      <c r="J1923" s="16" t="s">
        <v>239</v>
      </c>
      <c r="K1923" s="0" t="str">
        <f aca="false">IFERROR(IF(VLOOKUP($C1923,薬効分類マスタ!$A$2:$E$180,5,FALSE())=0,"",VLOOKUP($C1923,薬効分類マスタ!$A$2:$E$180,5,FALSE())),"")</f>
        <v/>
      </c>
      <c r="L1923" s="17"/>
      <c r="M1923" s="0" t="str">
        <f aca="false">IF($K1923="","",IF($L1923&lt;&gt;"",$L1923,VLOOKUP($C1923,薬効分類マスタ!$A$2:$F$180,6,FALSE())))</f>
        <v/>
      </c>
      <c r="N1923" s="0" t="str">
        <f aca="false">ASC(G1923)</f>
        <v>ｼﾙﾆｼﾞﾋﾟﾝ10mg錠</v>
      </c>
      <c r="O1923" s="0" t="str">
        <f aca="false">ASC(E1923)</f>
        <v>ｼﾙﾆｼﾞﾋﾟﾝ</v>
      </c>
      <c r="P1923" s="16" t="n">
        <f aca="false">N(P1922)+IF($C1923=検索!$B$49,1,0)</f>
        <v>0</v>
      </c>
    </row>
    <row r="1924" customFormat="false" ht="15" hidden="false" customHeight="false" outlineLevel="0" collapsed="false">
      <c r="A1924" s="16" t="s">
        <v>221</v>
      </c>
      <c r="B1924" s="0" t="s">
        <v>4596</v>
      </c>
      <c r="C1924" s="0" t="n">
        <v>214</v>
      </c>
      <c r="D1924" s="0" t="str">
        <f aca="false">IFERROR(VLOOKUP($C1924,薬効分類マスタ!$A$2:$B$180,2,FALSE()),"未登録")</f>
        <v>血圧降下剤</v>
      </c>
      <c r="E1924" s="16" t="s">
        <v>4589</v>
      </c>
      <c r="F1924" s="16" t="s">
        <v>262</v>
      </c>
      <c r="G1924" s="16" t="s">
        <v>4597</v>
      </c>
      <c r="H1924" s="16" t="s">
        <v>4593</v>
      </c>
      <c r="I1924" s="0" t="n">
        <v>18.3</v>
      </c>
      <c r="J1924" s="16" t="s">
        <v>232</v>
      </c>
      <c r="K1924" s="0" t="str">
        <f aca="false">IFERROR(IF(VLOOKUP($C1924,薬効分類マスタ!$A$2:$E$180,5,FALSE())=0,"",VLOOKUP($C1924,薬効分類マスタ!$A$2:$E$180,5,FALSE())),"")</f>
        <v/>
      </c>
      <c r="L1924" s="17"/>
      <c r="M1924" s="0" t="str">
        <f aca="false">IF($K1924="","",IF($L1924&lt;&gt;"",$L1924,VLOOKUP($C1924,薬効分類マスタ!$A$2:$F$180,6,FALSE())))</f>
        <v/>
      </c>
      <c r="N1924" s="0" t="str">
        <f aca="false">ASC(G1924)</f>
        <v>ｱﾃﾚｯｸ錠10</v>
      </c>
      <c r="O1924" s="0" t="str">
        <f aca="false">ASC(E1924)</f>
        <v>ｼﾙﾆｼﾞﾋﾟﾝ</v>
      </c>
      <c r="P1924" s="16" t="n">
        <f aca="false">N(P1923)+IF($C1924=検索!$B$49,1,0)</f>
        <v>0</v>
      </c>
    </row>
    <row r="1925" customFormat="false" ht="15" hidden="false" customHeight="false" outlineLevel="0" collapsed="false">
      <c r="A1925" s="16" t="s">
        <v>221</v>
      </c>
      <c r="B1925" s="0" t="s">
        <v>4598</v>
      </c>
      <c r="C1925" s="0" t="n">
        <v>214</v>
      </c>
      <c r="D1925" s="0" t="str">
        <f aca="false">IFERROR(VLOOKUP($C1925,薬効分類マスタ!$A$2:$B$180,2,FALSE()),"未登録")</f>
        <v>血圧降下剤</v>
      </c>
      <c r="E1925" s="16" t="s">
        <v>4589</v>
      </c>
      <c r="F1925" s="16" t="s">
        <v>445</v>
      </c>
      <c r="G1925" s="16" t="s">
        <v>4599</v>
      </c>
      <c r="I1925" s="0" t="n">
        <v>18.9</v>
      </c>
      <c r="J1925" s="16" t="s">
        <v>239</v>
      </c>
      <c r="K1925" s="0" t="str">
        <f aca="false">IFERROR(IF(VLOOKUP($C1925,薬効分類マスタ!$A$2:$E$180,5,FALSE())=0,"",VLOOKUP($C1925,薬効分類マスタ!$A$2:$E$180,5,FALSE())),"")</f>
        <v/>
      </c>
      <c r="L1925" s="17"/>
      <c r="M1925" s="0" t="str">
        <f aca="false">IF($K1925="","",IF($L1925&lt;&gt;"",$L1925,VLOOKUP($C1925,薬効分類マスタ!$A$2:$F$180,6,FALSE())))</f>
        <v/>
      </c>
      <c r="N1925" s="0" t="str">
        <f aca="false">ASC(G1925)</f>
        <v>ｼﾙﾆｼﾞﾋﾟﾝ20mg錠</v>
      </c>
      <c r="O1925" s="0" t="str">
        <f aca="false">ASC(E1925)</f>
        <v>ｼﾙﾆｼﾞﾋﾟﾝ</v>
      </c>
      <c r="P1925" s="16" t="n">
        <f aca="false">N(P1924)+IF($C1925=検索!$B$49,1,0)</f>
        <v>0</v>
      </c>
    </row>
    <row r="1926" customFormat="false" ht="15" hidden="false" customHeight="false" outlineLevel="0" collapsed="false">
      <c r="A1926" s="16" t="s">
        <v>221</v>
      </c>
      <c r="B1926" s="0" t="s">
        <v>4600</v>
      </c>
      <c r="C1926" s="0" t="n">
        <v>214</v>
      </c>
      <c r="D1926" s="0" t="str">
        <f aca="false">IFERROR(VLOOKUP($C1926,薬効分類マスタ!$A$2:$B$180,2,FALSE()),"未登録")</f>
        <v>血圧降下剤</v>
      </c>
      <c r="E1926" s="16" t="s">
        <v>4589</v>
      </c>
      <c r="F1926" s="16" t="s">
        <v>445</v>
      </c>
      <c r="G1926" s="16" t="s">
        <v>4601</v>
      </c>
      <c r="H1926" s="16" t="s">
        <v>4593</v>
      </c>
      <c r="I1926" s="0" t="n">
        <v>26.6</v>
      </c>
      <c r="J1926" s="16" t="s">
        <v>232</v>
      </c>
      <c r="K1926" s="0" t="str">
        <f aca="false">IFERROR(IF(VLOOKUP($C1926,薬効分類マスタ!$A$2:$E$180,5,FALSE())=0,"",VLOOKUP($C1926,薬効分類マスタ!$A$2:$E$180,5,FALSE())),"")</f>
        <v/>
      </c>
      <c r="L1926" s="17"/>
      <c r="M1926" s="0" t="str">
        <f aca="false">IF($K1926="","",IF($L1926&lt;&gt;"",$L1926,VLOOKUP($C1926,薬効分類マスタ!$A$2:$F$180,6,FALSE())))</f>
        <v/>
      </c>
      <c r="N1926" s="0" t="str">
        <f aca="false">ASC(G1926)</f>
        <v>ｱﾃﾚｯｸ錠20</v>
      </c>
      <c r="O1926" s="0" t="str">
        <f aca="false">ASC(E1926)</f>
        <v>ｼﾙﾆｼﾞﾋﾟﾝ</v>
      </c>
      <c r="P1926" s="16" t="n">
        <f aca="false">N(P1925)+IF($C1926=検索!$B$49,1,0)</f>
        <v>0</v>
      </c>
    </row>
    <row r="1927" customFormat="false" ht="15" hidden="false" customHeight="false" outlineLevel="0" collapsed="false">
      <c r="A1927" s="16" t="s">
        <v>221</v>
      </c>
      <c r="B1927" s="0" t="s">
        <v>4602</v>
      </c>
      <c r="C1927" s="0" t="n">
        <v>214</v>
      </c>
      <c r="D1927" s="0" t="str">
        <f aca="false">IFERROR(VLOOKUP($C1927,薬効分類マスタ!$A$2:$B$180,2,FALSE()),"未登録")</f>
        <v>血圧降下剤</v>
      </c>
      <c r="E1927" s="16" t="s">
        <v>4603</v>
      </c>
      <c r="F1927" s="16" t="s">
        <v>622</v>
      </c>
      <c r="G1927" s="16" t="s">
        <v>4604</v>
      </c>
      <c r="I1927" s="0" t="n">
        <v>10.8</v>
      </c>
      <c r="J1927" s="16" t="s">
        <v>239</v>
      </c>
      <c r="K1927" s="0" t="str">
        <f aca="false">IFERROR(IF(VLOOKUP($C1927,薬効分類マスタ!$A$2:$E$180,5,FALSE())=0,"",VLOOKUP($C1927,薬効分類マスタ!$A$2:$E$180,5,FALSE())),"")</f>
        <v/>
      </c>
      <c r="L1927" s="17"/>
      <c r="M1927" s="0" t="str">
        <f aca="false">IF($K1927="","",IF($L1927&lt;&gt;"",$L1927,VLOOKUP($C1927,薬効分類マスタ!$A$2:$F$180,6,FALSE())))</f>
        <v/>
      </c>
      <c r="N1927" s="0" t="str">
        <f aca="false">ASC(G1927)</f>
        <v>ﾛｻﾙﾀﾝｶﾘｳﾑ25mg錠</v>
      </c>
      <c r="O1927" s="0" t="str">
        <f aca="false">ASC(E1927)</f>
        <v>ﾛｻﾙﾀﾝｶﾘｳﾑ</v>
      </c>
      <c r="P1927" s="16" t="n">
        <f aca="false">N(P1926)+IF($C1927=検索!$B$49,1,0)</f>
        <v>0</v>
      </c>
    </row>
    <row r="1928" customFormat="false" ht="15" hidden="false" customHeight="false" outlineLevel="0" collapsed="false">
      <c r="A1928" s="16" t="s">
        <v>221</v>
      </c>
      <c r="B1928" s="0" t="s">
        <v>4605</v>
      </c>
      <c r="C1928" s="0" t="n">
        <v>214</v>
      </c>
      <c r="D1928" s="0" t="str">
        <f aca="false">IFERROR(VLOOKUP($C1928,薬効分類マスタ!$A$2:$B$180,2,FALSE()),"未登録")</f>
        <v>血圧降下剤</v>
      </c>
      <c r="E1928" s="16" t="s">
        <v>4603</v>
      </c>
      <c r="F1928" s="16" t="s">
        <v>622</v>
      </c>
      <c r="G1928" s="16" t="s">
        <v>4606</v>
      </c>
      <c r="H1928" s="16" t="s">
        <v>1659</v>
      </c>
      <c r="I1928" s="0" t="n">
        <v>18.2</v>
      </c>
      <c r="J1928" s="16" t="s">
        <v>232</v>
      </c>
      <c r="K1928" s="0" t="str">
        <f aca="false">IFERROR(IF(VLOOKUP($C1928,薬効分類マスタ!$A$2:$E$180,5,FALSE())=0,"",VLOOKUP($C1928,薬効分類マスタ!$A$2:$E$180,5,FALSE())),"")</f>
        <v/>
      </c>
      <c r="L1928" s="17"/>
      <c r="M1928" s="0" t="str">
        <f aca="false">IF($K1928="","",IF($L1928&lt;&gt;"",$L1928,VLOOKUP($C1928,薬効分類マスタ!$A$2:$F$180,6,FALSE())))</f>
        <v/>
      </c>
      <c r="N1928" s="0" t="str">
        <f aca="false">ASC(G1928)</f>
        <v>ﾆｭｰﾛﾀﾝ錠25mg</v>
      </c>
      <c r="O1928" s="0" t="str">
        <f aca="false">ASC(E1928)</f>
        <v>ﾛｻﾙﾀﾝｶﾘｳﾑ</v>
      </c>
      <c r="P1928" s="16" t="n">
        <f aca="false">N(P1927)+IF($C1928=検索!$B$49,1,0)</f>
        <v>0</v>
      </c>
    </row>
    <row r="1929" customFormat="false" ht="15" hidden="false" customHeight="false" outlineLevel="0" collapsed="false">
      <c r="A1929" s="16" t="s">
        <v>221</v>
      </c>
      <c r="B1929" s="0" t="s">
        <v>4607</v>
      </c>
      <c r="C1929" s="0" t="n">
        <v>214</v>
      </c>
      <c r="D1929" s="0" t="str">
        <f aca="false">IFERROR(VLOOKUP($C1929,薬効分類マスタ!$A$2:$B$180,2,FALSE()),"未登録")</f>
        <v>血圧降下剤</v>
      </c>
      <c r="E1929" s="16" t="s">
        <v>4603</v>
      </c>
      <c r="F1929" s="16" t="s">
        <v>622</v>
      </c>
      <c r="G1929" s="16" t="s">
        <v>4608</v>
      </c>
      <c r="H1929" s="16" t="s">
        <v>1300</v>
      </c>
      <c r="I1929" s="0" t="n">
        <v>10.4</v>
      </c>
      <c r="J1929" s="16" t="s">
        <v>239</v>
      </c>
      <c r="K1929" s="0" t="str">
        <f aca="false">IFERROR(IF(VLOOKUP($C1929,薬効分類マスタ!$A$2:$E$180,5,FALSE())=0,"",VLOOKUP($C1929,薬効分類マスタ!$A$2:$E$180,5,FALSE())),"")</f>
        <v/>
      </c>
      <c r="L1929" s="17"/>
      <c r="M1929" s="0" t="str">
        <f aca="false">IF($K1929="","",IF($L1929&lt;&gt;"",$L1929,VLOOKUP($C1929,薬効分類マスタ!$A$2:$F$180,6,FALSE())))</f>
        <v/>
      </c>
      <c r="N1929" s="0" t="str">
        <f aca="false">ASC(G1929)</f>
        <v>ﾛｻﾙﾀﾝK錠25mg｢ｵｰﾊﾗ｣</v>
      </c>
      <c r="O1929" s="0" t="str">
        <f aca="false">ASC(E1929)</f>
        <v>ﾛｻﾙﾀﾝｶﾘｳﾑ</v>
      </c>
      <c r="P1929" s="16" t="n">
        <f aca="false">N(P1928)+IF($C1929=検索!$B$49,1,0)</f>
        <v>0</v>
      </c>
    </row>
    <row r="1930" customFormat="false" ht="15" hidden="false" customHeight="false" outlineLevel="0" collapsed="false">
      <c r="A1930" s="16" t="s">
        <v>221</v>
      </c>
      <c r="B1930" s="0" t="s">
        <v>4609</v>
      </c>
      <c r="C1930" s="0" t="n">
        <v>214</v>
      </c>
      <c r="D1930" s="0" t="str">
        <f aca="false">IFERROR(VLOOKUP($C1930,薬効分類マスタ!$A$2:$B$180,2,FALSE()),"未登録")</f>
        <v>血圧降下剤</v>
      </c>
      <c r="E1930" s="16" t="s">
        <v>4603</v>
      </c>
      <c r="F1930" s="16" t="s">
        <v>411</v>
      </c>
      <c r="G1930" s="16" t="s">
        <v>4610</v>
      </c>
      <c r="I1930" s="0" t="n">
        <v>14</v>
      </c>
      <c r="J1930" s="16" t="s">
        <v>239</v>
      </c>
      <c r="K1930" s="0" t="str">
        <f aca="false">IFERROR(IF(VLOOKUP($C1930,薬効分類マスタ!$A$2:$E$180,5,FALSE())=0,"",VLOOKUP($C1930,薬効分類マスタ!$A$2:$E$180,5,FALSE())),"")</f>
        <v/>
      </c>
      <c r="L1930" s="17"/>
      <c r="M1930" s="0" t="str">
        <f aca="false">IF($K1930="","",IF($L1930&lt;&gt;"",$L1930,VLOOKUP($C1930,薬効分類マスタ!$A$2:$F$180,6,FALSE())))</f>
        <v/>
      </c>
      <c r="N1930" s="0" t="str">
        <f aca="false">ASC(G1930)</f>
        <v>ﾛｻﾙﾀﾝｶﾘｳﾑ50mg錠</v>
      </c>
      <c r="O1930" s="0" t="str">
        <f aca="false">ASC(E1930)</f>
        <v>ﾛｻﾙﾀﾝｶﾘｳﾑ</v>
      </c>
      <c r="P1930" s="16" t="n">
        <f aca="false">N(P1929)+IF($C1930=検索!$B$49,1,0)</f>
        <v>0</v>
      </c>
    </row>
    <row r="1931" customFormat="false" ht="15" hidden="false" customHeight="false" outlineLevel="0" collapsed="false">
      <c r="A1931" s="16" t="s">
        <v>221</v>
      </c>
      <c r="B1931" s="0" t="s">
        <v>4611</v>
      </c>
      <c r="C1931" s="0" t="n">
        <v>214</v>
      </c>
      <c r="D1931" s="0" t="str">
        <f aca="false">IFERROR(VLOOKUP($C1931,薬効分類マスタ!$A$2:$B$180,2,FALSE()),"未登録")</f>
        <v>血圧降下剤</v>
      </c>
      <c r="E1931" s="16" t="s">
        <v>4603</v>
      </c>
      <c r="F1931" s="16" t="s">
        <v>411</v>
      </c>
      <c r="G1931" s="16" t="s">
        <v>4612</v>
      </c>
      <c r="H1931" s="16" t="s">
        <v>1659</v>
      </c>
      <c r="I1931" s="0" t="n">
        <v>33.4</v>
      </c>
      <c r="J1931" s="16" t="s">
        <v>232</v>
      </c>
      <c r="K1931" s="0" t="str">
        <f aca="false">IFERROR(IF(VLOOKUP($C1931,薬効分類マスタ!$A$2:$E$180,5,FALSE())=0,"",VLOOKUP($C1931,薬効分類マスタ!$A$2:$E$180,5,FALSE())),"")</f>
        <v/>
      </c>
      <c r="L1931" s="17"/>
      <c r="M1931" s="0" t="str">
        <f aca="false">IF($K1931="","",IF($L1931&lt;&gt;"",$L1931,VLOOKUP($C1931,薬効分類マスタ!$A$2:$F$180,6,FALSE())))</f>
        <v/>
      </c>
      <c r="N1931" s="0" t="str">
        <f aca="false">ASC(G1931)</f>
        <v>ﾆｭｰﾛﾀﾝ錠50mg</v>
      </c>
      <c r="O1931" s="0" t="str">
        <f aca="false">ASC(E1931)</f>
        <v>ﾛｻﾙﾀﾝｶﾘｳﾑ</v>
      </c>
      <c r="P1931" s="16" t="n">
        <f aca="false">N(P1930)+IF($C1931=検索!$B$49,1,0)</f>
        <v>0</v>
      </c>
    </row>
    <row r="1932" customFormat="false" ht="15" hidden="false" customHeight="false" outlineLevel="0" collapsed="false">
      <c r="A1932" s="16" t="s">
        <v>221</v>
      </c>
      <c r="B1932" s="0" t="s">
        <v>4613</v>
      </c>
      <c r="C1932" s="0" t="n">
        <v>214</v>
      </c>
      <c r="D1932" s="0" t="str">
        <f aca="false">IFERROR(VLOOKUP($C1932,薬効分類マスタ!$A$2:$B$180,2,FALSE()),"未登録")</f>
        <v>血圧降下剤</v>
      </c>
      <c r="E1932" s="16" t="s">
        <v>4603</v>
      </c>
      <c r="F1932" s="16" t="s">
        <v>411</v>
      </c>
      <c r="G1932" s="16" t="s">
        <v>4614</v>
      </c>
      <c r="H1932" s="16" t="s">
        <v>1464</v>
      </c>
      <c r="I1932" s="0" t="n">
        <v>16.3</v>
      </c>
      <c r="J1932" s="16" t="s">
        <v>239</v>
      </c>
      <c r="K1932" s="0" t="str">
        <f aca="false">IFERROR(IF(VLOOKUP($C1932,薬効分類マスタ!$A$2:$E$180,5,FALSE())=0,"",VLOOKUP($C1932,薬効分類マスタ!$A$2:$E$180,5,FALSE())),"")</f>
        <v/>
      </c>
      <c r="L1932" s="17"/>
      <c r="M1932" s="0" t="str">
        <f aca="false">IF($K1932="","",IF($L1932&lt;&gt;"",$L1932,VLOOKUP($C1932,薬効分類マスタ!$A$2:$F$180,6,FALSE())))</f>
        <v/>
      </c>
      <c r="N1932" s="0" t="str">
        <f aca="false">ASC(G1932)</f>
        <v>ﾛｻﾙﾀﾝK錠50mg｢DSEP｣</v>
      </c>
      <c r="O1932" s="0" t="str">
        <f aca="false">ASC(E1932)</f>
        <v>ﾛｻﾙﾀﾝｶﾘｳﾑ</v>
      </c>
      <c r="P1932" s="16" t="n">
        <f aca="false">N(P1931)+IF($C1932=検索!$B$49,1,0)</f>
        <v>0</v>
      </c>
    </row>
    <row r="1933" customFormat="false" ht="15" hidden="false" customHeight="false" outlineLevel="0" collapsed="false">
      <c r="A1933" s="16" t="s">
        <v>221</v>
      </c>
      <c r="B1933" s="0" t="s">
        <v>4615</v>
      </c>
      <c r="C1933" s="0" t="n">
        <v>214</v>
      </c>
      <c r="D1933" s="0" t="str">
        <f aca="false">IFERROR(VLOOKUP($C1933,薬効分類マスタ!$A$2:$B$180,2,FALSE()),"未登録")</f>
        <v>血圧降下剤</v>
      </c>
      <c r="E1933" s="16" t="s">
        <v>4603</v>
      </c>
      <c r="F1933" s="16" t="s">
        <v>411</v>
      </c>
      <c r="G1933" s="16" t="s">
        <v>4616</v>
      </c>
      <c r="H1933" s="16" t="s">
        <v>831</v>
      </c>
      <c r="I1933" s="0" t="n">
        <v>18.1</v>
      </c>
      <c r="J1933" s="16" t="s">
        <v>239</v>
      </c>
      <c r="K1933" s="0" t="str">
        <f aca="false">IFERROR(IF(VLOOKUP($C1933,薬効分類マスタ!$A$2:$E$180,5,FALSE())=0,"",VLOOKUP($C1933,薬効分類マスタ!$A$2:$E$180,5,FALSE())),"")</f>
        <v/>
      </c>
      <c r="L1933" s="17"/>
      <c r="M1933" s="0" t="str">
        <f aca="false">IF($K1933="","",IF($L1933&lt;&gt;"",$L1933,VLOOKUP($C1933,薬効分類マスタ!$A$2:$F$180,6,FALSE())))</f>
        <v/>
      </c>
      <c r="N1933" s="0" t="str">
        <f aca="false">ASC(G1933)</f>
        <v>ﾛｻﾙﾀﾝK錠50mg｢科研｣</v>
      </c>
      <c r="O1933" s="0" t="str">
        <f aca="false">ASC(E1933)</f>
        <v>ﾛｻﾙﾀﾝｶﾘｳﾑ</v>
      </c>
      <c r="P1933" s="16" t="n">
        <f aca="false">N(P1932)+IF($C1933=検索!$B$49,1,0)</f>
        <v>0</v>
      </c>
    </row>
    <row r="1934" customFormat="false" ht="15" hidden="false" customHeight="false" outlineLevel="0" collapsed="false">
      <c r="A1934" s="16" t="s">
        <v>221</v>
      </c>
      <c r="B1934" s="0" t="s">
        <v>4617</v>
      </c>
      <c r="C1934" s="0" t="n">
        <v>214</v>
      </c>
      <c r="D1934" s="0" t="str">
        <f aca="false">IFERROR(VLOOKUP($C1934,薬効分類マスタ!$A$2:$B$180,2,FALSE()),"未登録")</f>
        <v>血圧降下剤</v>
      </c>
      <c r="E1934" s="16" t="s">
        <v>4603</v>
      </c>
      <c r="F1934" s="16" t="s">
        <v>411</v>
      </c>
      <c r="G1934" s="16" t="s">
        <v>4618</v>
      </c>
      <c r="H1934" s="16" t="s">
        <v>533</v>
      </c>
      <c r="I1934" s="0" t="n">
        <v>18.1</v>
      </c>
      <c r="J1934" s="16" t="s">
        <v>239</v>
      </c>
      <c r="K1934" s="0" t="str">
        <f aca="false">IFERROR(IF(VLOOKUP($C1934,薬効分類マスタ!$A$2:$E$180,5,FALSE())=0,"",VLOOKUP($C1934,薬効分類マスタ!$A$2:$E$180,5,FALSE())),"")</f>
        <v/>
      </c>
      <c r="L1934" s="17"/>
      <c r="M1934" s="0" t="str">
        <f aca="false">IF($K1934="","",IF($L1934&lt;&gt;"",$L1934,VLOOKUP($C1934,薬効分類マスタ!$A$2:$F$180,6,FALSE())))</f>
        <v/>
      </c>
      <c r="N1934" s="0" t="str">
        <f aca="false">ASC(G1934)</f>
        <v>ﾛｻﾙﾀﾝK錠50mg｢ﾄｰﾜ｣</v>
      </c>
      <c r="O1934" s="0" t="str">
        <f aca="false">ASC(E1934)</f>
        <v>ﾛｻﾙﾀﾝｶﾘｳﾑ</v>
      </c>
      <c r="P1934" s="16" t="n">
        <f aca="false">N(P1933)+IF($C1934=検索!$B$49,1,0)</f>
        <v>0</v>
      </c>
    </row>
    <row r="1935" customFormat="false" ht="15" hidden="false" customHeight="false" outlineLevel="0" collapsed="false">
      <c r="A1935" s="16" t="s">
        <v>221</v>
      </c>
      <c r="B1935" s="0" t="s">
        <v>4619</v>
      </c>
      <c r="C1935" s="0" t="n">
        <v>214</v>
      </c>
      <c r="D1935" s="0" t="str">
        <f aca="false">IFERROR(VLOOKUP($C1935,薬効分類マスタ!$A$2:$B$180,2,FALSE()),"未登録")</f>
        <v>血圧降下剤</v>
      </c>
      <c r="E1935" s="16" t="s">
        <v>4603</v>
      </c>
      <c r="F1935" s="16" t="s">
        <v>411</v>
      </c>
      <c r="G1935" s="16" t="s">
        <v>4620</v>
      </c>
      <c r="H1935" s="16" t="s">
        <v>428</v>
      </c>
      <c r="I1935" s="0" t="n">
        <v>18.1</v>
      </c>
      <c r="J1935" s="16" t="s">
        <v>239</v>
      </c>
      <c r="K1935" s="0" t="str">
        <f aca="false">IFERROR(IF(VLOOKUP($C1935,薬効分類マスタ!$A$2:$E$180,5,FALSE())=0,"",VLOOKUP($C1935,薬効分類マスタ!$A$2:$E$180,5,FALSE())),"")</f>
        <v/>
      </c>
      <c r="L1935" s="17"/>
      <c r="M1935" s="0" t="str">
        <f aca="false">IF($K1935="","",IF($L1935&lt;&gt;"",$L1935,VLOOKUP($C1935,薬効分類マスタ!$A$2:$F$180,6,FALSE())))</f>
        <v/>
      </c>
      <c r="N1935" s="0" t="str">
        <f aca="false">ASC(G1935)</f>
        <v>ﾛｻﾙﾀﾝK錠50mg｢明治｣</v>
      </c>
      <c r="O1935" s="0" t="str">
        <f aca="false">ASC(E1935)</f>
        <v>ﾛｻﾙﾀﾝｶﾘｳﾑ</v>
      </c>
      <c r="P1935" s="16" t="n">
        <f aca="false">N(P1934)+IF($C1935=検索!$B$49,1,0)</f>
        <v>0</v>
      </c>
    </row>
    <row r="1936" customFormat="false" ht="15" hidden="false" customHeight="false" outlineLevel="0" collapsed="false">
      <c r="A1936" s="16" t="s">
        <v>221</v>
      </c>
      <c r="B1936" s="0" t="s">
        <v>4621</v>
      </c>
      <c r="C1936" s="0" t="n">
        <v>214</v>
      </c>
      <c r="D1936" s="0" t="str">
        <f aca="false">IFERROR(VLOOKUP($C1936,薬効分類マスタ!$A$2:$B$180,2,FALSE()),"未登録")</f>
        <v>血圧降下剤</v>
      </c>
      <c r="E1936" s="16" t="s">
        <v>4603</v>
      </c>
      <c r="F1936" s="16" t="s">
        <v>411</v>
      </c>
      <c r="G1936" s="16" t="s">
        <v>4622</v>
      </c>
      <c r="H1936" s="16" t="s">
        <v>4623</v>
      </c>
      <c r="I1936" s="0" t="n">
        <v>18.1</v>
      </c>
      <c r="J1936" s="16" t="s">
        <v>239</v>
      </c>
      <c r="K1936" s="0" t="str">
        <f aca="false">IFERROR(IF(VLOOKUP($C1936,薬効分類マスタ!$A$2:$E$180,5,FALSE())=0,"",VLOOKUP($C1936,薬効分類マスタ!$A$2:$E$180,5,FALSE())),"")</f>
        <v/>
      </c>
      <c r="L1936" s="17"/>
      <c r="M1936" s="0" t="str">
        <f aca="false">IF($K1936="","",IF($L1936&lt;&gt;"",$L1936,VLOOKUP($C1936,薬効分類マスタ!$A$2:$F$180,6,FALSE())))</f>
        <v/>
      </c>
      <c r="N1936" s="0" t="str">
        <f aca="false">ASC(G1936)</f>
        <v>ﾛｻﾙﾀﾝｶﾘｳﾑ錠50mg｢DK｣</v>
      </c>
      <c r="O1936" s="0" t="str">
        <f aca="false">ASC(E1936)</f>
        <v>ﾛｻﾙﾀﾝｶﾘｳﾑ</v>
      </c>
      <c r="P1936" s="16" t="n">
        <f aca="false">N(P1935)+IF($C1936=検索!$B$49,1,0)</f>
        <v>0</v>
      </c>
    </row>
    <row r="1937" customFormat="false" ht="15" hidden="false" customHeight="false" outlineLevel="0" collapsed="false">
      <c r="A1937" s="16" t="s">
        <v>221</v>
      </c>
      <c r="B1937" s="0" t="s">
        <v>4624</v>
      </c>
      <c r="C1937" s="0" t="n">
        <v>214</v>
      </c>
      <c r="D1937" s="0" t="str">
        <f aca="false">IFERROR(VLOOKUP($C1937,薬効分類マスタ!$A$2:$B$180,2,FALSE()),"未登録")</f>
        <v>血圧降下剤</v>
      </c>
      <c r="E1937" s="16" t="s">
        <v>4603</v>
      </c>
      <c r="F1937" s="16" t="s">
        <v>411</v>
      </c>
      <c r="G1937" s="16" t="s">
        <v>4625</v>
      </c>
      <c r="H1937" s="16" t="s">
        <v>527</v>
      </c>
      <c r="I1937" s="0" t="n">
        <v>18.1</v>
      </c>
      <c r="J1937" s="16" t="s">
        <v>239</v>
      </c>
      <c r="K1937" s="0" t="str">
        <f aca="false">IFERROR(IF(VLOOKUP($C1937,薬効分類マスタ!$A$2:$E$180,5,FALSE())=0,"",VLOOKUP($C1937,薬効分類マスタ!$A$2:$E$180,5,FALSE())),"")</f>
        <v/>
      </c>
      <c r="L1937" s="17"/>
      <c r="M1937" s="0" t="str">
        <f aca="false">IF($K1937="","",IF($L1937&lt;&gt;"",$L1937,VLOOKUP($C1937,薬効分類マスタ!$A$2:$F$180,6,FALSE())))</f>
        <v/>
      </c>
      <c r="N1937" s="0" t="str">
        <f aca="false">ASC(G1937)</f>
        <v>ﾛｻﾙﾀﾝｶﾘｳﾑ錠50mg｢JG｣</v>
      </c>
      <c r="O1937" s="0" t="str">
        <f aca="false">ASC(E1937)</f>
        <v>ﾛｻﾙﾀﾝｶﾘｳﾑ</v>
      </c>
      <c r="P1937" s="16" t="n">
        <f aca="false">N(P1936)+IF($C1937=検索!$B$49,1,0)</f>
        <v>0</v>
      </c>
    </row>
    <row r="1938" customFormat="false" ht="15" hidden="false" customHeight="false" outlineLevel="0" collapsed="false">
      <c r="A1938" s="16" t="s">
        <v>221</v>
      </c>
      <c r="B1938" s="0" t="s">
        <v>4626</v>
      </c>
      <c r="C1938" s="0" t="n">
        <v>214</v>
      </c>
      <c r="D1938" s="0" t="str">
        <f aca="false">IFERROR(VLOOKUP($C1938,薬効分類マスタ!$A$2:$B$180,2,FALSE()),"未登録")</f>
        <v>血圧降下剤</v>
      </c>
      <c r="E1938" s="16" t="s">
        <v>4603</v>
      </c>
      <c r="F1938" s="16" t="s">
        <v>411</v>
      </c>
      <c r="G1938" s="16" t="s">
        <v>4627</v>
      </c>
      <c r="H1938" s="16" t="s">
        <v>1574</v>
      </c>
      <c r="I1938" s="0" t="n">
        <v>18.1</v>
      </c>
      <c r="J1938" s="16" t="s">
        <v>239</v>
      </c>
      <c r="K1938" s="0" t="str">
        <f aca="false">IFERROR(IF(VLOOKUP($C1938,薬効分類マスタ!$A$2:$E$180,5,FALSE())=0,"",VLOOKUP($C1938,薬効分類マスタ!$A$2:$E$180,5,FALSE())),"")</f>
        <v/>
      </c>
      <c r="L1938" s="17"/>
      <c r="M1938" s="0" t="str">
        <f aca="false">IF($K1938="","",IF($L1938&lt;&gt;"",$L1938,VLOOKUP($C1938,薬効分類マスタ!$A$2:$F$180,6,FALSE())))</f>
        <v/>
      </c>
      <c r="N1938" s="0" t="str">
        <f aca="false">ASC(G1938)</f>
        <v>ﾛｻﾙﾀﾝｶﾘｳﾑ錠50mg｢ZE｣</v>
      </c>
      <c r="O1938" s="0" t="str">
        <f aca="false">ASC(E1938)</f>
        <v>ﾛｻﾙﾀﾝｶﾘｳﾑ</v>
      </c>
      <c r="P1938" s="16" t="n">
        <f aca="false">N(P1937)+IF($C1938=検索!$B$49,1,0)</f>
        <v>0</v>
      </c>
    </row>
    <row r="1939" customFormat="false" ht="15" hidden="false" customHeight="false" outlineLevel="0" collapsed="false">
      <c r="A1939" s="16" t="s">
        <v>221</v>
      </c>
      <c r="B1939" s="0" t="s">
        <v>4628</v>
      </c>
      <c r="C1939" s="0" t="n">
        <v>214</v>
      </c>
      <c r="D1939" s="0" t="str">
        <f aca="false">IFERROR(VLOOKUP($C1939,薬効分類マスタ!$A$2:$B$180,2,FALSE()),"未登録")</f>
        <v>血圧降下剤</v>
      </c>
      <c r="E1939" s="16" t="s">
        <v>4603</v>
      </c>
      <c r="F1939" s="16" t="s">
        <v>411</v>
      </c>
      <c r="G1939" s="16" t="s">
        <v>4629</v>
      </c>
      <c r="H1939" s="16" t="s">
        <v>601</v>
      </c>
      <c r="I1939" s="0" t="n">
        <v>18.1</v>
      </c>
      <c r="J1939" s="16" t="s">
        <v>239</v>
      </c>
      <c r="K1939" s="0" t="str">
        <f aca="false">IFERROR(IF(VLOOKUP($C1939,薬効分類マスタ!$A$2:$E$180,5,FALSE())=0,"",VLOOKUP($C1939,薬効分類マスタ!$A$2:$E$180,5,FALSE())),"")</f>
        <v/>
      </c>
      <c r="L1939" s="17"/>
      <c r="M1939" s="0" t="str">
        <f aca="false">IF($K1939="","",IF($L1939&lt;&gt;"",$L1939,VLOOKUP($C1939,薬効分類マスタ!$A$2:$F$180,6,FALSE())))</f>
        <v/>
      </c>
      <c r="N1939" s="0" t="str">
        <f aca="false">ASC(G1939)</f>
        <v>ﾛｻﾙﾀﾝｶﾘｳﾑ錠50mg｢杏林｣</v>
      </c>
      <c r="O1939" s="0" t="str">
        <f aca="false">ASC(E1939)</f>
        <v>ﾛｻﾙﾀﾝｶﾘｳﾑ</v>
      </c>
      <c r="P1939" s="16" t="n">
        <f aca="false">N(P1938)+IF($C1939=検索!$B$49,1,0)</f>
        <v>0</v>
      </c>
    </row>
    <row r="1940" customFormat="false" ht="15" hidden="false" customHeight="false" outlineLevel="0" collapsed="false">
      <c r="A1940" s="16" t="s">
        <v>221</v>
      </c>
      <c r="B1940" s="0" t="s">
        <v>4630</v>
      </c>
      <c r="C1940" s="0" t="n">
        <v>214</v>
      </c>
      <c r="D1940" s="0" t="str">
        <f aca="false">IFERROR(VLOOKUP($C1940,薬効分類マスタ!$A$2:$B$180,2,FALSE()),"未登録")</f>
        <v>血圧降下剤</v>
      </c>
      <c r="E1940" s="16" t="s">
        <v>4603</v>
      </c>
      <c r="F1940" s="16" t="s">
        <v>411</v>
      </c>
      <c r="G1940" s="16" t="s">
        <v>4631</v>
      </c>
      <c r="H1940" s="16" t="s">
        <v>530</v>
      </c>
      <c r="I1940" s="0" t="n">
        <v>18.1</v>
      </c>
      <c r="J1940" s="16" t="s">
        <v>239</v>
      </c>
      <c r="K1940" s="0" t="str">
        <f aca="false">IFERROR(IF(VLOOKUP($C1940,薬効分類マスタ!$A$2:$E$180,5,FALSE())=0,"",VLOOKUP($C1940,薬効分類マスタ!$A$2:$E$180,5,FALSE())),"")</f>
        <v/>
      </c>
      <c r="L1940" s="17"/>
      <c r="M1940" s="0" t="str">
        <f aca="false">IF($K1940="","",IF($L1940&lt;&gt;"",$L1940,VLOOKUP($C1940,薬効分類マスタ!$A$2:$F$180,6,FALSE())))</f>
        <v/>
      </c>
      <c r="N1940" s="0" t="str">
        <f aca="false">ASC(G1940)</f>
        <v>ﾛｻﾙﾀﾝｶﾘｳﾑ錠50mg｢ｹﾐﾌｧ｣</v>
      </c>
      <c r="O1940" s="0" t="str">
        <f aca="false">ASC(E1940)</f>
        <v>ﾛｻﾙﾀﾝｶﾘｳﾑ</v>
      </c>
      <c r="P1940" s="16" t="n">
        <f aca="false">N(P1939)+IF($C1940=検索!$B$49,1,0)</f>
        <v>0</v>
      </c>
    </row>
    <row r="1941" customFormat="false" ht="15" hidden="false" customHeight="false" outlineLevel="0" collapsed="false">
      <c r="A1941" s="16" t="s">
        <v>221</v>
      </c>
      <c r="B1941" s="0" t="s">
        <v>4632</v>
      </c>
      <c r="C1941" s="0" t="n">
        <v>214</v>
      </c>
      <c r="D1941" s="0" t="str">
        <f aca="false">IFERROR(VLOOKUP($C1941,薬効分類マスタ!$A$2:$B$180,2,FALSE()),"未登録")</f>
        <v>血圧降下剤</v>
      </c>
      <c r="E1941" s="16" t="s">
        <v>4603</v>
      </c>
      <c r="F1941" s="16" t="s">
        <v>411</v>
      </c>
      <c r="G1941" s="16" t="s">
        <v>4633</v>
      </c>
      <c r="H1941" s="16" t="s">
        <v>385</v>
      </c>
      <c r="I1941" s="0" t="n">
        <v>18.1</v>
      </c>
      <c r="J1941" s="16" t="s">
        <v>239</v>
      </c>
      <c r="K1941" s="0" t="str">
        <f aca="false">IFERROR(IF(VLOOKUP($C1941,薬効分類マスタ!$A$2:$E$180,5,FALSE())=0,"",VLOOKUP($C1941,薬効分類マスタ!$A$2:$E$180,5,FALSE())),"")</f>
        <v/>
      </c>
      <c r="L1941" s="17"/>
      <c r="M1941" s="0" t="str">
        <f aca="false">IF($K1941="","",IF($L1941&lt;&gt;"",$L1941,VLOOKUP($C1941,薬効分類マスタ!$A$2:$F$180,6,FALSE())))</f>
        <v/>
      </c>
      <c r="N1941" s="0" t="str">
        <f aca="false">ASC(G1941)</f>
        <v>ﾛｻﾙﾀﾝｶﾘｳﾑ錠50mg｢ｻﾜｲ｣</v>
      </c>
      <c r="O1941" s="0" t="str">
        <f aca="false">ASC(E1941)</f>
        <v>ﾛｻﾙﾀﾝｶﾘｳﾑ</v>
      </c>
      <c r="P1941" s="16" t="n">
        <f aca="false">N(P1940)+IF($C1941=検索!$B$49,1,0)</f>
        <v>0</v>
      </c>
    </row>
    <row r="1942" customFormat="false" ht="15" hidden="false" customHeight="false" outlineLevel="0" collapsed="false">
      <c r="A1942" s="16" t="s">
        <v>221</v>
      </c>
      <c r="B1942" s="0" t="s">
        <v>4634</v>
      </c>
      <c r="C1942" s="0" t="n">
        <v>214</v>
      </c>
      <c r="D1942" s="0" t="str">
        <f aca="false">IFERROR(VLOOKUP($C1942,薬効分類マスタ!$A$2:$B$180,2,FALSE()),"未登録")</f>
        <v>血圧降下剤</v>
      </c>
      <c r="E1942" s="16" t="s">
        <v>4603</v>
      </c>
      <c r="F1942" s="16" t="s">
        <v>411</v>
      </c>
      <c r="G1942" s="16" t="s">
        <v>4635</v>
      </c>
      <c r="H1942" s="16" t="s">
        <v>950</v>
      </c>
      <c r="I1942" s="0" t="n">
        <v>16.3</v>
      </c>
      <c r="J1942" s="16" t="s">
        <v>239</v>
      </c>
      <c r="K1942" s="0" t="str">
        <f aca="false">IFERROR(IF(VLOOKUP($C1942,薬効分類マスタ!$A$2:$E$180,5,FALSE())=0,"",VLOOKUP($C1942,薬効分類マスタ!$A$2:$E$180,5,FALSE())),"")</f>
        <v/>
      </c>
      <c r="L1942" s="17"/>
      <c r="M1942" s="0" t="str">
        <f aca="false">IF($K1942="","",IF($L1942&lt;&gt;"",$L1942,VLOOKUP($C1942,薬効分類マスタ!$A$2:$F$180,6,FALSE())))</f>
        <v/>
      </c>
      <c r="N1942" s="0" t="str">
        <f aca="false">ASC(G1942)</f>
        <v>ﾛｻﾙﾀﾝK錠50mg｢VTRS｣</v>
      </c>
      <c r="O1942" s="0" t="str">
        <f aca="false">ASC(E1942)</f>
        <v>ﾛｻﾙﾀﾝｶﾘｳﾑ</v>
      </c>
      <c r="P1942" s="16" t="n">
        <f aca="false">N(P1941)+IF($C1942=検索!$B$49,1,0)</f>
        <v>0</v>
      </c>
    </row>
    <row r="1943" customFormat="false" ht="15" hidden="false" customHeight="false" outlineLevel="0" collapsed="false">
      <c r="A1943" s="16" t="s">
        <v>221</v>
      </c>
      <c r="B1943" s="0" t="s">
        <v>4636</v>
      </c>
      <c r="C1943" s="0" t="n">
        <v>214</v>
      </c>
      <c r="D1943" s="0" t="str">
        <f aca="false">IFERROR(VLOOKUP($C1943,薬効分類マスタ!$A$2:$B$180,2,FALSE()),"未登録")</f>
        <v>血圧降下剤</v>
      </c>
      <c r="E1943" s="16" t="s">
        <v>4603</v>
      </c>
      <c r="F1943" s="16" t="s">
        <v>627</v>
      </c>
      <c r="G1943" s="16" t="s">
        <v>4637</v>
      </c>
      <c r="I1943" s="0" t="n">
        <v>24.9</v>
      </c>
      <c r="J1943" s="16" t="s">
        <v>239</v>
      </c>
      <c r="K1943" s="0" t="str">
        <f aca="false">IFERROR(IF(VLOOKUP($C1943,薬効分類マスタ!$A$2:$E$180,5,FALSE())=0,"",VLOOKUP($C1943,薬効分類マスタ!$A$2:$E$180,5,FALSE())),"")</f>
        <v/>
      </c>
      <c r="L1943" s="17"/>
      <c r="M1943" s="0" t="str">
        <f aca="false">IF($K1943="","",IF($L1943&lt;&gt;"",$L1943,VLOOKUP($C1943,薬効分類マスタ!$A$2:$F$180,6,FALSE())))</f>
        <v/>
      </c>
      <c r="N1943" s="0" t="str">
        <f aca="false">ASC(G1943)</f>
        <v>ﾛｻﾙﾀﾝｶﾘｳﾑ100mg錠</v>
      </c>
      <c r="O1943" s="0" t="str">
        <f aca="false">ASC(E1943)</f>
        <v>ﾛｻﾙﾀﾝｶﾘｳﾑ</v>
      </c>
      <c r="P1943" s="16" t="n">
        <f aca="false">N(P1942)+IF($C1943=検索!$B$49,1,0)</f>
        <v>0</v>
      </c>
    </row>
    <row r="1944" customFormat="false" ht="15" hidden="false" customHeight="false" outlineLevel="0" collapsed="false">
      <c r="A1944" s="16" t="s">
        <v>221</v>
      </c>
      <c r="B1944" s="0" t="s">
        <v>4638</v>
      </c>
      <c r="C1944" s="0" t="n">
        <v>214</v>
      </c>
      <c r="D1944" s="0" t="str">
        <f aca="false">IFERROR(VLOOKUP($C1944,薬効分類マスタ!$A$2:$B$180,2,FALSE()),"未登録")</f>
        <v>血圧降下剤</v>
      </c>
      <c r="E1944" s="16" t="s">
        <v>4603</v>
      </c>
      <c r="F1944" s="16" t="s">
        <v>627</v>
      </c>
      <c r="G1944" s="16" t="s">
        <v>4639</v>
      </c>
      <c r="H1944" s="16" t="s">
        <v>1659</v>
      </c>
      <c r="I1944" s="0" t="n">
        <v>48.1</v>
      </c>
      <c r="J1944" s="16" t="s">
        <v>232</v>
      </c>
      <c r="K1944" s="0" t="str">
        <f aca="false">IFERROR(IF(VLOOKUP($C1944,薬効分類マスタ!$A$2:$E$180,5,FALSE())=0,"",VLOOKUP($C1944,薬効分類マスタ!$A$2:$E$180,5,FALSE())),"")</f>
        <v/>
      </c>
      <c r="L1944" s="17"/>
      <c r="M1944" s="0" t="str">
        <f aca="false">IF($K1944="","",IF($L1944&lt;&gt;"",$L1944,VLOOKUP($C1944,薬効分類マスタ!$A$2:$F$180,6,FALSE())))</f>
        <v/>
      </c>
      <c r="N1944" s="0" t="str">
        <f aca="false">ASC(G1944)</f>
        <v>ﾆｭｰﾛﾀﾝ錠100mg</v>
      </c>
      <c r="O1944" s="0" t="str">
        <f aca="false">ASC(E1944)</f>
        <v>ﾛｻﾙﾀﾝｶﾘｳﾑ</v>
      </c>
      <c r="P1944" s="16" t="n">
        <f aca="false">N(P1943)+IF($C1944=検索!$B$49,1,0)</f>
        <v>0</v>
      </c>
    </row>
    <row r="1945" customFormat="false" ht="15" hidden="false" customHeight="false" outlineLevel="0" collapsed="false">
      <c r="A1945" s="16" t="s">
        <v>221</v>
      </c>
      <c r="B1945" s="0" t="s">
        <v>4640</v>
      </c>
      <c r="C1945" s="0" t="n">
        <v>214</v>
      </c>
      <c r="D1945" s="0" t="str">
        <f aca="false">IFERROR(VLOOKUP($C1945,薬効分類マスタ!$A$2:$B$180,2,FALSE()),"未登録")</f>
        <v>血圧降下剤</v>
      </c>
      <c r="E1945" s="16" t="s">
        <v>4603</v>
      </c>
      <c r="F1945" s="16" t="s">
        <v>627</v>
      </c>
      <c r="G1945" s="16" t="s">
        <v>4641</v>
      </c>
      <c r="H1945" s="16" t="s">
        <v>601</v>
      </c>
      <c r="I1945" s="0" t="n">
        <v>55.1</v>
      </c>
      <c r="J1945" s="16" t="s">
        <v>239</v>
      </c>
      <c r="K1945" s="0" t="str">
        <f aca="false">IFERROR(IF(VLOOKUP($C1945,薬効分類マスタ!$A$2:$E$180,5,FALSE())=0,"",VLOOKUP($C1945,薬効分類マスタ!$A$2:$E$180,5,FALSE())),"")</f>
        <v/>
      </c>
      <c r="L1945" s="17"/>
      <c r="M1945" s="0" t="str">
        <f aca="false">IF($K1945="","",IF($L1945&lt;&gt;"",$L1945,VLOOKUP($C1945,薬効分類マスタ!$A$2:$F$180,6,FALSE())))</f>
        <v/>
      </c>
      <c r="N1945" s="0" t="str">
        <f aca="false">ASC(G1945)</f>
        <v>ﾛｻﾙﾀﾝｶﾘｳﾑ錠100mg｢杏林｣</v>
      </c>
      <c r="O1945" s="0" t="str">
        <f aca="false">ASC(E1945)</f>
        <v>ﾛｻﾙﾀﾝｶﾘｳﾑ</v>
      </c>
      <c r="P1945" s="16" t="n">
        <f aca="false">N(P1944)+IF($C1945=検索!$B$49,1,0)</f>
        <v>0</v>
      </c>
    </row>
    <row r="1946" customFormat="false" ht="15" hidden="false" customHeight="false" outlineLevel="0" collapsed="false">
      <c r="A1946" s="16" t="s">
        <v>221</v>
      </c>
      <c r="B1946" s="0" t="s">
        <v>4642</v>
      </c>
      <c r="C1946" s="0" t="n">
        <v>214</v>
      </c>
      <c r="D1946" s="0" t="str">
        <f aca="false">IFERROR(VLOOKUP($C1946,薬効分類マスタ!$A$2:$B$180,2,FALSE()),"未登録")</f>
        <v>血圧降下剤</v>
      </c>
      <c r="E1946" s="16" t="s">
        <v>4643</v>
      </c>
      <c r="F1946" s="16" t="s">
        <v>241</v>
      </c>
      <c r="G1946" s="16" t="s">
        <v>4644</v>
      </c>
      <c r="I1946" s="0" t="n">
        <v>10.8</v>
      </c>
      <c r="J1946" s="16" t="s">
        <v>239</v>
      </c>
      <c r="K1946" s="0" t="str">
        <f aca="false">IFERROR(IF(VLOOKUP($C1946,薬効分類マスタ!$A$2:$E$180,5,FALSE())=0,"",VLOOKUP($C1946,薬効分類マスタ!$A$2:$E$180,5,FALSE())),"")</f>
        <v/>
      </c>
      <c r="L1946" s="17"/>
      <c r="M1946" s="0" t="str">
        <f aca="false">IF($K1946="","",IF($L1946&lt;&gt;"",$L1946,VLOOKUP($C1946,薬効分類マスタ!$A$2:$F$180,6,FALSE())))</f>
        <v/>
      </c>
      <c r="N1946" s="0" t="str">
        <f aca="false">ASC(G1946)</f>
        <v>ｶﾝﾃﾞｻﾙﾀﾝｼﾚｷｾﾁﾙ2mg錠</v>
      </c>
      <c r="O1946" s="0" t="str">
        <f aca="false">ASC(E1946)</f>
        <v>ｶﾝﾃﾞｻﾙﾀﾝｼﾚｷｾﾁﾙ</v>
      </c>
      <c r="P1946" s="16" t="n">
        <f aca="false">N(P1945)+IF($C1946=検索!$B$49,1,0)</f>
        <v>0</v>
      </c>
    </row>
    <row r="1947" customFormat="false" ht="15" hidden="false" customHeight="false" outlineLevel="0" collapsed="false">
      <c r="A1947" s="16" t="s">
        <v>221</v>
      </c>
      <c r="B1947" s="0" t="s">
        <v>4645</v>
      </c>
      <c r="C1947" s="0" t="n">
        <v>214</v>
      </c>
      <c r="D1947" s="0" t="str">
        <f aca="false">IFERROR(VLOOKUP($C1947,薬効分類マスタ!$A$2:$B$180,2,FALSE()),"未登録")</f>
        <v>血圧降下剤</v>
      </c>
      <c r="E1947" s="16" t="s">
        <v>4643</v>
      </c>
      <c r="F1947" s="16" t="s">
        <v>241</v>
      </c>
      <c r="G1947" s="16" t="s">
        <v>4646</v>
      </c>
      <c r="H1947" s="16" t="s">
        <v>231</v>
      </c>
      <c r="I1947" s="0" t="n">
        <v>14.7</v>
      </c>
      <c r="J1947" s="16" t="s">
        <v>232</v>
      </c>
      <c r="K1947" s="0" t="str">
        <f aca="false">IFERROR(IF(VLOOKUP($C1947,薬効分類マスタ!$A$2:$E$180,5,FALSE())=0,"",VLOOKUP($C1947,薬効分類マスタ!$A$2:$E$180,5,FALSE())),"")</f>
        <v/>
      </c>
      <c r="L1947" s="17"/>
      <c r="M1947" s="0" t="str">
        <f aca="false">IF($K1947="","",IF($L1947&lt;&gt;"",$L1947,VLOOKUP($C1947,薬効分類マスタ!$A$2:$F$180,6,FALSE())))</f>
        <v/>
      </c>
      <c r="N1947" s="0" t="str">
        <f aca="false">ASC(G1947)</f>
        <v>ﾌﾞﾛﾌﾟﾚｽ錠2</v>
      </c>
      <c r="O1947" s="0" t="str">
        <f aca="false">ASC(E1947)</f>
        <v>ｶﾝﾃﾞｻﾙﾀﾝｼﾚｷｾﾁﾙ</v>
      </c>
      <c r="P1947" s="16" t="n">
        <f aca="false">N(P1946)+IF($C1947=検索!$B$49,1,0)</f>
        <v>0</v>
      </c>
    </row>
    <row r="1948" customFormat="false" ht="15" hidden="false" customHeight="false" outlineLevel="0" collapsed="false">
      <c r="A1948" s="16" t="s">
        <v>221</v>
      </c>
      <c r="B1948" s="0" t="s">
        <v>4647</v>
      </c>
      <c r="C1948" s="0" t="n">
        <v>214</v>
      </c>
      <c r="D1948" s="0" t="str">
        <f aca="false">IFERROR(VLOOKUP($C1948,薬効分類マスタ!$A$2:$B$180,2,FALSE()),"未登録")</f>
        <v>血圧降下剤</v>
      </c>
      <c r="E1948" s="16" t="s">
        <v>4643</v>
      </c>
      <c r="F1948" s="16" t="s">
        <v>935</v>
      </c>
      <c r="G1948" s="16" t="s">
        <v>4648</v>
      </c>
      <c r="I1948" s="0" t="n">
        <v>10.8</v>
      </c>
      <c r="J1948" s="16" t="s">
        <v>239</v>
      </c>
      <c r="K1948" s="0" t="str">
        <f aca="false">IFERROR(IF(VLOOKUP($C1948,薬効分類マスタ!$A$2:$E$180,5,FALSE())=0,"",VLOOKUP($C1948,薬効分類マスタ!$A$2:$E$180,5,FALSE())),"")</f>
        <v/>
      </c>
      <c r="L1948" s="17"/>
      <c r="M1948" s="0" t="str">
        <f aca="false">IF($K1948="","",IF($L1948&lt;&gt;"",$L1948,VLOOKUP($C1948,薬効分類マスタ!$A$2:$F$180,6,FALSE())))</f>
        <v/>
      </c>
      <c r="N1948" s="0" t="str">
        <f aca="false">ASC(G1948)</f>
        <v>ｶﾝﾃﾞｻﾙﾀﾝｼﾚｷｾﾁﾙ4mg錠</v>
      </c>
      <c r="O1948" s="0" t="str">
        <f aca="false">ASC(E1948)</f>
        <v>ｶﾝﾃﾞｻﾙﾀﾝｼﾚｷｾﾁﾙ</v>
      </c>
      <c r="P1948" s="16" t="n">
        <f aca="false">N(P1947)+IF($C1948=検索!$B$49,1,0)</f>
        <v>0</v>
      </c>
    </row>
    <row r="1949" customFormat="false" ht="15" hidden="false" customHeight="false" outlineLevel="0" collapsed="false">
      <c r="A1949" s="16" t="s">
        <v>221</v>
      </c>
      <c r="B1949" s="0" t="s">
        <v>4649</v>
      </c>
      <c r="C1949" s="0" t="n">
        <v>214</v>
      </c>
      <c r="D1949" s="0" t="str">
        <f aca="false">IFERROR(VLOOKUP($C1949,薬効分類マスタ!$A$2:$B$180,2,FALSE()),"未登録")</f>
        <v>血圧降下剤</v>
      </c>
      <c r="E1949" s="16" t="s">
        <v>4643</v>
      </c>
      <c r="F1949" s="16" t="s">
        <v>935</v>
      </c>
      <c r="G1949" s="16" t="s">
        <v>4650</v>
      </c>
      <c r="H1949" s="16" t="s">
        <v>231</v>
      </c>
      <c r="I1949" s="0" t="n">
        <v>18.1</v>
      </c>
      <c r="J1949" s="16" t="s">
        <v>232</v>
      </c>
      <c r="K1949" s="0" t="str">
        <f aca="false">IFERROR(IF(VLOOKUP($C1949,薬効分類マスタ!$A$2:$E$180,5,FALSE())=0,"",VLOOKUP($C1949,薬効分類マスタ!$A$2:$E$180,5,FALSE())),"")</f>
        <v/>
      </c>
      <c r="L1949" s="17"/>
      <c r="M1949" s="0" t="str">
        <f aca="false">IF($K1949="","",IF($L1949&lt;&gt;"",$L1949,VLOOKUP($C1949,薬効分類マスタ!$A$2:$F$180,6,FALSE())))</f>
        <v/>
      </c>
      <c r="N1949" s="0" t="str">
        <f aca="false">ASC(G1949)</f>
        <v>ﾌﾞﾛﾌﾟﾚｽ錠4</v>
      </c>
      <c r="O1949" s="0" t="str">
        <f aca="false">ASC(E1949)</f>
        <v>ｶﾝﾃﾞｻﾙﾀﾝｼﾚｷｾﾁﾙ</v>
      </c>
      <c r="P1949" s="16" t="n">
        <f aca="false">N(P1948)+IF($C1949=検索!$B$49,1,0)</f>
        <v>0</v>
      </c>
    </row>
    <row r="1950" customFormat="false" ht="15" hidden="false" customHeight="false" outlineLevel="0" collapsed="false">
      <c r="A1950" s="16" t="s">
        <v>221</v>
      </c>
      <c r="B1950" s="0" t="s">
        <v>4651</v>
      </c>
      <c r="C1950" s="0" t="n">
        <v>214</v>
      </c>
      <c r="D1950" s="0" t="str">
        <f aca="false">IFERROR(VLOOKUP($C1950,薬効分類マスタ!$A$2:$B$180,2,FALSE()),"未登録")</f>
        <v>血圧降下剤</v>
      </c>
      <c r="E1950" s="16" t="s">
        <v>4643</v>
      </c>
      <c r="F1950" s="16" t="s">
        <v>935</v>
      </c>
      <c r="G1950" s="16" t="s">
        <v>4652</v>
      </c>
      <c r="H1950" s="16" t="s">
        <v>304</v>
      </c>
      <c r="I1950" s="0" t="n">
        <v>13.7</v>
      </c>
      <c r="J1950" s="16" t="s">
        <v>239</v>
      </c>
      <c r="K1950" s="0" t="str">
        <f aca="false">IFERROR(IF(VLOOKUP($C1950,薬効分類マスタ!$A$2:$E$180,5,FALSE())=0,"",VLOOKUP($C1950,薬効分類マスタ!$A$2:$E$180,5,FALSE())),"")</f>
        <v/>
      </c>
      <c r="L1950" s="17"/>
      <c r="M1950" s="0" t="str">
        <f aca="false">IF($K1950="","",IF($L1950&lt;&gt;"",$L1950,VLOOKUP($C1950,薬効分類マスタ!$A$2:$F$180,6,FALSE())))</f>
        <v/>
      </c>
      <c r="N1950" s="0" t="str">
        <f aca="false">ASC(G1950)</f>
        <v>ｶﾝﾃﾞｻﾙﾀﾝ錠4mg｢あすか｣</v>
      </c>
      <c r="O1950" s="0" t="str">
        <f aca="false">ASC(E1950)</f>
        <v>ｶﾝﾃﾞｻﾙﾀﾝｼﾚｷｾﾁﾙ</v>
      </c>
      <c r="P1950" s="16" t="n">
        <f aca="false">N(P1949)+IF($C1950=検索!$B$49,1,0)</f>
        <v>0</v>
      </c>
    </row>
    <row r="1951" customFormat="false" ht="15" hidden="false" customHeight="false" outlineLevel="0" collapsed="false">
      <c r="A1951" s="16" t="s">
        <v>221</v>
      </c>
      <c r="B1951" s="0" t="s">
        <v>4653</v>
      </c>
      <c r="C1951" s="0" t="n">
        <v>214</v>
      </c>
      <c r="D1951" s="0" t="str">
        <f aca="false">IFERROR(VLOOKUP($C1951,薬効分類マスタ!$A$2:$B$180,2,FALSE()),"未登録")</f>
        <v>血圧降下剤</v>
      </c>
      <c r="E1951" s="16" t="s">
        <v>4643</v>
      </c>
      <c r="F1951" s="16" t="s">
        <v>935</v>
      </c>
      <c r="G1951" s="16" t="s">
        <v>4654</v>
      </c>
      <c r="H1951" s="16" t="s">
        <v>347</v>
      </c>
      <c r="I1951" s="0" t="n">
        <v>13.7</v>
      </c>
      <c r="J1951" s="16" t="s">
        <v>239</v>
      </c>
      <c r="K1951" s="0" t="str">
        <f aca="false">IFERROR(IF(VLOOKUP($C1951,薬効分類マスタ!$A$2:$E$180,5,FALSE())=0,"",VLOOKUP($C1951,薬効分類マスタ!$A$2:$E$180,5,FALSE())),"")</f>
        <v/>
      </c>
      <c r="L1951" s="17"/>
      <c r="M1951" s="0" t="str">
        <f aca="false">IF($K1951="","",IF($L1951&lt;&gt;"",$L1951,VLOOKUP($C1951,薬効分類マスタ!$A$2:$F$180,6,FALSE())))</f>
        <v/>
      </c>
      <c r="N1951" s="0" t="str">
        <f aca="false">ASC(G1951)</f>
        <v>ｶﾝﾃﾞｻﾙﾀﾝ錠4mg｢ﾂﾙﾊﾗ｣</v>
      </c>
      <c r="O1951" s="0" t="str">
        <f aca="false">ASC(E1951)</f>
        <v>ｶﾝﾃﾞｻﾙﾀﾝｼﾚｷｾﾁﾙ</v>
      </c>
      <c r="P1951" s="16" t="n">
        <f aca="false">N(P1950)+IF($C1951=検索!$B$49,1,0)</f>
        <v>0</v>
      </c>
    </row>
    <row r="1952" customFormat="false" ht="15" hidden="false" customHeight="false" outlineLevel="0" collapsed="false">
      <c r="A1952" s="16" t="s">
        <v>221</v>
      </c>
      <c r="B1952" s="0" t="s">
        <v>4655</v>
      </c>
      <c r="C1952" s="0" t="n">
        <v>214</v>
      </c>
      <c r="D1952" s="0" t="str">
        <f aca="false">IFERROR(VLOOKUP($C1952,薬効分類マスタ!$A$2:$B$180,2,FALSE()),"未登録")</f>
        <v>血圧降下剤</v>
      </c>
      <c r="E1952" s="16" t="s">
        <v>4643</v>
      </c>
      <c r="F1952" s="16" t="s">
        <v>1543</v>
      </c>
      <c r="G1952" s="16" t="s">
        <v>4656</v>
      </c>
      <c r="I1952" s="0" t="n">
        <v>10.8</v>
      </c>
      <c r="J1952" s="16" t="s">
        <v>239</v>
      </c>
      <c r="K1952" s="0" t="str">
        <f aca="false">IFERROR(IF(VLOOKUP($C1952,薬効分類マスタ!$A$2:$E$180,5,FALSE())=0,"",VLOOKUP($C1952,薬効分類マスタ!$A$2:$E$180,5,FALSE())),"")</f>
        <v/>
      </c>
      <c r="L1952" s="17"/>
      <c r="M1952" s="0" t="str">
        <f aca="false">IF($K1952="","",IF($L1952&lt;&gt;"",$L1952,VLOOKUP($C1952,薬効分類マスタ!$A$2:$F$180,6,FALSE())))</f>
        <v/>
      </c>
      <c r="N1952" s="0" t="str">
        <f aca="false">ASC(G1952)</f>
        <v>ｶﾝﾃﾞｻﾙﾀﾝｼﾚｷｾﾁﾙ8mg錠</v>
      </c>
      <c r="O1952" s="0" t="str">
        <f aca="false">ASC(E1952)</f>
        <v>ｶﾝﾃﾞｻﾙﾀﾝｼﾚｷｾﾁﾙ</v>
      </c>
      <c r="P1952" s="16" t="n">
        <f aca="false">N(P1951)+IF($C1952=検索!$B$49,1,0)</f>
        <v>0</v>
      </c>
    </row>
    <row r="1953" customFormat="false" ht="15" hidden="false" customHeight="false" outlineLevel="0" collapsed="false">
      <c r="A1953" s="16" t="s">
        <v>221</v>
      </c>
      <c r="B1953" s="0" t="s">
        <v>4657</v>
      </c>
      <c r="C1953" s="0" t="n">
        <v>214</v>
      </c>
      <c r="D1953" s="0" t="str">
        <f aca="false">IFERROR(VLOOKUP($C1953,薬効分類マスタ!$A$2:$B$180,2,FALSE()),"未登録")</f>
        <v>血圧降下剤</v>
      </c>
      <c r="E1953" s="16" t="s">
        <v>4643</v>
      </c>
      <c r="F1953" s="16" t="s">
        <v>1543</v>
      </c>
      <c r="G1953" s="16" t="s">
        <v>4658</v>
      </c>
      <c r="H1953" s="16" t="s">
        <v>231</v>
      </c>
      <c r="I1953" s="0" t="n">
        <v>27</v>
      </c>
      <c r="J1953" s="16" t="s">
        <v>232</v>
      </c>
      <c r="K1953" s="0" t="str">
        <f aca="false">IFERROR(IF(VLOOKUP($C1953,薬効分類マスタ!$A$2:$E$180,5,FALSE())=0,"",VLOOKUP($C1953,薬効分類マスタ!$A$2:$E$180,5,FALSE())),"")</f>
        <v/>
      </c>
      <c r="L1953" s="17"/>
      <c r="M1953" s="0" t="str">
        <f aca="false">IF($K1953="","",IF($L1953&lt;&gt;"",$L1953,VLOOKUP($C1953,薬効分類マスタ!$A$2:$F$180,6,FALSE())))</f>
        <v/>
      </c>
      <c r="N1953" s="0" t="str">
        <f aca="false">ASC(G1953)</f>
        <v>ﾌﾞﾛﾌﾟﾚｽ錠8</v>
      </c>
      <c r="O1953" s="0" t="str">
        <f aca="false">ASC(E1953)</f>
        <v>ｶﾝﾃﾞｻﾙﾀﾝｼﾚｷｾﾁﾙ</v>
      </c>
      <c r="P1953" s="16" t="n">
        <f aca="false">N(P1952)+IF($C1953=検索!$B$49,1,0)</f>
        <v>0</v>
      </c>
    </row>
    <row r="1954" customFormat="false" ht="15" hidden="false" customHeight="false" outlineLevel="0" collapsed="false">
      <c r="A1954" s="16" t="s">
        <v>221</v>
      </c>
      <c r="B1954" s="0" t="s">
        <v>4659</v>
      </c>
      <c r="C1954" s="0" t="n">
        <v>214</v>
      </c>
      <c r="D1954" s="0" t="str">
        <f aca="false">IFERROR(VLOOKUP($C1954,薬効分類マスタ!$A$2:$B$180,2,FALSE()),"未登録")</f>
        <v>血圧降下剤</v>
      </c>
      <c r="E1954" s="16" t="s">
        <v>4643</v>
      </c>
      <c r="F1954" s="16" t="s">
        <v>1543</v>
      </c>
      <c r="G1954" s="16" t="s">
        <v>4660</v>
      </c>
      <c r="H1954" s="16" t="s">
        <v>304</v>
      </c>
      <c r="I1954" s="0" t="n">
        <v>25.6</v>
      </c>
      <c r="J1954" s="16" t="s">
        <v>239</v>
      </c>
      <c r="K1954" s="0" t="str">
        <f aca="false">IFERROR(IF(VLOOKUP($C1954,薬効分類マスタ!$A$2:$E$180,5,FALSE())=0,"",VLOOKUP($C1954,薬効分類マスタ!$A$2:$E$180,5,FALSE())),"")</f>
        <v/>
      </c>
      <c r="L1954" s="17"/>
      <c r="M1954" s="0" t="str">
        <f aca="false">IF($K1954="","",IF($L1954&lt;&gt;"",$L1954,VLOOKUP($C1954,薬効分類マスタ!$A$2:$F$180,6,FALSE())))</f>
        <v/>
      </c>
      <c r="N1954" s="0" t="str">
        <f aca="false">ASC(G1954)</f>
        <v>ｶﾝﾃﾞｻﾙﾀﾝ錠8mg｢あすか｣</v>
      </c>
      <c r="O1954" s="0" t="str">
        <f aca="false">ASC(E1954)</f>
        <v>ｶﾝﾃﾞｻﾙﾀﾝｼﾚｷｾﾁﾙ</v>
      </c>
      <c r="P1954" s="16" t="n">
        <f aca="false">N(P1953)+IF($C1954=検索!$B$49,1,0)</f>
        <v>0</v>
      </c>
    </row>
    <row r="1955" customFormat="false" ht="15" hidden="false" customHeight="false" outlineLevel="0" collapsed="false">
      <c r="A1955" s="16" t="s">
        <v>221</v>
      </c>
      <c r="B1955" s="0" t="s">
        <v>4661</v>
      </c>
      <c r="C1955" s="0" t="n">
        <v>214</v>
      </c>
      <c r="D1955" s="0" t="str">
        <f aca="false">IFERROR(VLOOKUP($C1955,薬効分類マスタ!$A$2:$B$180,2,FALSE()),"未登録")</f>
        <v>血圧降下剤</v>
      </c>
      <c r="E1955" s="16" t="s">
        <v>4643</v>
      </c>
      <c r="F1955" s="16" t="s">
        <v>1543</v>
      </c>
      <c r="G1955" s="16" t="s">
        <v>4662</v>
      </c>
      <c r="H1955" s="16" t="s">
        <v>530</v>
      </c>
      <c r="I1955" s="0" t="n">
        <v>25.6</v>
      </c>
      <c r="J1955" s="16" t="s">
        <v>239</v>
      </c>
      <c r="K1955" s="0" t="str">
        <f aca="false">IFERROR(IF(VLOOKUP($C1955,薬効分類マスタ!$A$2:$E$180,5,FALSE())=0,"",VLOOKUP($C1955,薬効分類マスタ!$A$2:$E$180,5,FALSE())),"")</f>
        <v/>
      </c>
      <c r="L1955" s="17"/>
      <c r="M1955" s="0" t="str">
        <f aca="false">IF($K1955="","",IF($L1955&lt;&gt;"",$L1955,VLOOKUP($C1955,薬効分類マスタ!$A$2:$F$180,6,FALSE())))</f>
        <v/>
      </c>
      <c r="N1955" s="0" t="str">
        <f aca="false">ASC(G1955)</f>
        <v>ｶﾝﾃﾞｻﾙﾀﾝ錠8mg｢ｹﾐﾌｧ｣</v>
      </c>
      <c r="O1955" s="0" t="str">
        <f aca="false">ASC(E1955)</f>
        <v>ｶﾝﾃﾞｻﾙﾀﾝｼﾚｷｾﾁﾙ</v>
      </c>
      <c r="P1955" s="16" t="n">
        <f aca="false">N(P1954)+IF($C1955=検索!$B$49,1,0)</f>
        <v>0</v>
      </c>
    </row>
    <row r="1956" customFormat="false" ht="15" hidden="false" customHeight="false" outlineLevel="0" collapsed="false">
      <c r="A1956" s="16" t="s">
        <v>221</v>
      </c>
      <c r="B1956" s="0" t="s">
        <v>4663</v>
      </c>
      <c r="C1956" s="0" t="n">
        <v>214</v>
      </c>
      <c r="D1956" s="0" t="str">
        <f aca="false">IFERROR(VLOOKUP($C1956,薬効分類マスタ!$A$2:$B$180,2,FALSE()),"未登録")</f>
        <v>血圧降下剤</v>
      </c>
      <c r="E1956" s="16" t="s">
        <v>4643</v>
      </c>
      <c r="F1956" s="16" t="s">
        <v>2400</v>
      </c>
      <c r="G1956" s="16" t="s">
        <v>4664</v>
      </c>
      <c r="I1956" s="0" t="n">
        <v>13.1</v>
      </c>
      <c r="J1956" s="16" t="s">
        <v>239</v>
      </c>
      <c r="K1956" s="0" t="str">
        <f aca="false">IFERROR(IF(VLOOKUP($C1956,薬効分類マスタ!$A$2:$E$180,5,FALSE())=0,"",VLOOKUP($C1956,薬効分類マスタ!$A$2:$E$180,5,FALSE())),"")</f>
        <v/>
      </c>
      <c r="L1956" s="17"/>
      <c r="M1956" s="0" t="str">
        <f aca="false">IF($K1956="","",IF($L1956&lt;&gt;"",$L1956,VLOOKUP($C1956,薬効分類マスタ!$A$2:$F$180,6,FALSE())))</f>
        <v/>
      </c>
      <c r="N1956" s="0" t="str">
        <f aca="false">ASC(G1956)</f>
        <v>ｶﾝﾃﾞｻﾙﾀﾝｼﾚｷｾﾁﾙ12mg錠</v>
      </c>
      <c r="O1956" s="0" t="str">
        <f aca="false">ASC(E1956)</f>
        <v>ｶﾝﾃﾞｻﾙﾀﾝｼﾚｷｾﾁﾙ</v>
      </c>
      <c r="P1956" s="16" t="n">
        <f aca="false">N(P1955)+IF($C1956=検索!$B$49,1,0)</f>
        <v>0</v>
      </c>
    </row>
    <row r="1957" customFormat="false" ht="15" hidden="false" customHeight="false" outlineLevel="0" collapsed="false">
      <c r="A1957" s="16" t="s">
        <v>221</v>
      </c>
      <c r="B1957" s="0" t="s">
        <v>4665</v>
      </c>
      <c r="C1957" s="0" t="n">
        <v>214</v>
      </c>
      <c r="D1957" s="0" t="str">
        <f aca="false">IFERROR(VLOOKUP($C1957,薬効分類マスタ!$A$2:$B$180,2,FALSE()),"未登録")</f>
        <v>血圧降下剤</v>
      </c>
      <c r="E1957" s="16" t="s">
        <v>4643</v>
      </c>
      <c r="F1957" s="16" t="s">
        <v>2400</v>
      </c>
      <c r="G1957" s="16" t="s">
        <v>4666</v>
      </c>
      <c r="H1957" s="16" t="s">
        <v>231</v>
      </c>
      <c r="I1957" s="0" t="n">
        <v>31.9</v>
      </c>
      <c r="J1957" s="16" t="s">
        <v>232</v>
      </c>
      <c r="K1957" s="0" t="str">
        <f aca="false">IFERROR(IF(VLOOKUP($C1957,薬効分類マスタ!$A$2:$E$180,5,FALSE())=0,"",VLOOKUP($C1957,薬効分類マスタ!$A$2:$E$180,5,FALSE())),"")</f>
        <v/>
      </c>
      <c r="L1957" s="17"/>
      <c r="M1957" s="0" t="str">
        <f aca="false">IF($K1957="","",IF($L1957&lt;&gt;"",$L1957,VLOOKUP($C1957,薬効分類マスタ!$A$2:$F$180,6,FALSE())))</f>
        <v/>
      </c>
      <c r="N1957" s="0" t="str">
        <f aca="false">ASC(G1957)</f>
        <v>ﾌﾞﾛﾌﾟﾚｽ錠12</v>
      </c>
      <c r="O1957" s="0" t="str">
        <f aca="false">ASC(E1957)</f>
        <v>ｶﾝﾃﾞｻﾙﾀﾝｼﾚｷｾﾁﾙ</v>
      </c>
      <c r="P1957" s="16" t="n">
        <f aca="false">N(P1956)+IF($C1957=検索!$B$49,1,0)</f>
        <v>0</v>
      </c>
    </row>
    <row r="1958" customFormat="false" ht="15" hidden="false" customHeight="false" outlineLevel="0" collapsed="false">
      <c r="A1958" s="16" t="s">
        <v>221</v>
      </c>
      <c r="B1958" s="0" t="s">
        <v>4667</v>
      </c>
      <c r="C1958" s="0" t="n">
        <v>214</v>
      </c>
      <c r="D1958" s="0" t="str">
        <f aca="false">IFERROR(VLOOKUP($C1958,薬効分類マスタ!$A$2:$B$180,2,FALSE()),"未登録")</f>
        <v>血圧降下剤</v>
      </c>
      <c r="E1958" s="16" t="s">
        <v>4643</v>
      </c>
      <c r="F1958" s="16" t="s">
        <v>2400</v>
      </c>
      <c r="G1958" s="16" t="s">
        <v>4668</v>
      </c>
      <c r="H1958" s="16" t="s">
        <v>304</v>
      </c>
      <c r="I1958" s="0" t="n">
        <v>28.4</v>
      </c>
      <c r="J1958" s="16" t="s">
        <v>239</v>
      </c>
      <c r="K1958" s="0" t="str">
        <f aca="false">IFERROR(IF(VLOOKUP($C1958,薬効分類マスタ!$A$2:$E$180,5,FALSE())=0,"",VLOOKUP($C1958,薬効分類マスタ!$A$2:$E$180,5,FALSE())),"")</f>
        <v/>
      </c>
      <c r="L1958" s="17"/>
      <c r="M1958" s="0" t="str">
        <f aca="false">IF($K1958="","",IF($L1958&lt;&gt;"",$L1958,VLOOKUP($C1958,薬効分類マスタ!$A$2:$F$180,6,FALSE())))</f>
        <v/>
      </c>
      <c r="N1958" s="0" t="str">
        <f aca="false">ASC(G1958)</f>
        <v>ｶﾝﾃﾞｻﾙﾀﾝ錠12mg｢あすか｣</v>
      </c>
      <c r="O1958" s="0" t="str">
        <f aca="false">ASC(E1958)</f>
        <v>ｶﾝﾃﾞｻﾙﾀﾝｼﾚｷｾﾁﾙ</v>
      </c>
      <c r="P1958" s="16" t="n">
        <f aca="false">N(P1957)+IF($C1958=検索!$B$49,1,0)</f>
        <v>0</v>
      </c>
    </row>
    <row r="1959" customFormat="false" ht="15" hidden="false" customHeight="false" outlineLevel="0" collapsed="false">
      <c r="A1959" s="16" t="s">
        <v>221</v>
      </c>
      <c r="B1959" s="0" t="s">
        <v>4669</v>
      </c>
      <c r="C1959" s="0" t="n">
        <v>214</v>
      </c>
      <c r="D1959" s="0" t="str">
        <f aca="false">IFERROR(VLOOKUP($C1959,薬効分類マスタ!$A$2:$B$180,2,FALSE()),"未登録")</f>
        <v>血圧降下剤</v>
      </c>
      <c r="E1959" s="16" t="s">
        <v>4643</v>
      </c>
      <c r="F1959" s="16" t="s">
        <v>2400</v>
      </c>
      <c r="G1959" s="16" t="s">
        <v>4670</v>
      </c>
      <c r="H1959" s="16" t="s">
        <v>1464</v>
      </c>
      <c r="I1959" s="0" t="n">
        <v>28.4</v>
      </c>
      <c r="J1959" s="16" t="s">
        <v>239</v>
      </c>
      <c r="K1959" s="0" t="str">
        <f aca="false">IFERROR(IF(VLOOKUP($C1959,薬効分類マスタ!$A$2:$E$180,5,FALSE())=0,"",VLOOKUP($C1959,薬効分類マスタ!$A$2:$E$180,5,FALSE())),"")</f>
        <v/>
      </c>
      <c r="L1959" s="17"/>
      <c r="M1959" s="0" t="str">
        <f aca="false">IF($K1959="","",IF($L1959&lt;&gt;"",$L1959,VLOOKUP($C1959,薬効分類マスタ!$A$2:$F$180,6,FALSE())))</f>
        <v/>
      </c>
      <c r="N1959" s="0" t="str">
        <f aca="false">ASC(G1959)</f>
        <v>ｶﾝﾃﾞｻﾙﾀﾝ錠12mg｢DSEP｣</v>
      </c>
      <c r="O1959" s="0" t="str">
        <f aca="false">ASC(E1959)</f>
        <v>ｶﾝﾃﾞｻﾙﾀﾝｼﾚｷｾﾁﾙ</v>
      </c>
      <c r="P1959" s="16" t="n">
        <f aca="false">N(P1958)+IF($C1959=検索!$B$49,1,0)</f>
        <v>0</v>
      </c>
    </row>
    <row r="1960" customFormat="false" ht="15" hidden="false" customHeight="false" outlineLevel="0" collapsed="false">
      <c r="A1960" s="16" t="s">
        <v>221</v>
      </c>
      <c r="B1960" s="0" t="s">
        <v>4671</v>
      </c>
      <c r="C1960" s="0" t="n">
        <v>214</v>
      </c>
      <c r="D1960" s="0" t="str">
        <f aca="false">IFERROR(VLOOKUP($C1960,薬効分類マスタ!$A$2:$B$180,2,FALSE()),"未登録")</f>
        <v>血圧降下剤</v>
      </c>
      <c r="E1960" s="16" t="s">
        <v>4643</v>
      </c>
      <c r="F1960" s="16" t="s">
        <v>2400</v>
      </c>
      <c r="G1960" s="16" t="s">
        <v>4672</v>
      </c>
      <c r="H1960" s="16" t="s">
        <v>530</v>
      </c>
      <c r="I1960" s="0" t="n">
        <v>28.4</v>
      </c>
      <c r="J1960" s="16" t="s">
        <v>239</v>
      </c>
      <c r="K1960" s="0" t="str">
        <f aca="false">IFERROR(IF(VLOOKUP($C1960,薬効分類マスタ!$A$2:$E$180,5,FALSE())=0,"",VLOOKUP($C1960,薬効分類マスタ!$A$2:$E$180,5,FALSE())),"")</f>
        <v/>
      </c>
      <c r="L1960" s="17"/>
      <c r="M1960" s="0" t="str">
        <f aca="false">IF($K1960="","",IF($L1960&lt;&gt;"",$L1960,VLOOKUP($C1960,薬効分類マスタ!$A$2:$F$180,6,FALSE())))</f>
        <v/>
      </c>
      <c r="N1960" s="0" t="str">
        <f aca="false">ASC(G1960)</f>
        <v>ｶﾝﾃﾞｻﾙﾀﾝ錠12mg｢ｹﾐﾌｧ｣</v>
      </c>
      <c r="O1960" s="0" t="str">
        <f aca="false">ASC(E1960)</f>
        <v>ｶﾝﾃﾞｻﾙﾀﾝｼﾚｷｾﾁﾙ</v>
      </c>
      <c r="P1960" s="16" t="n">
        <f aca="false">N(P1959)+IF($C1960=検索!$B$49,1,0)</f>
        <v>0</v>
      </c>
    </row>
    <row r="1961" customFormat="false" ht="15" hidden="false" customHeight="false" outlineLevel="0" collapsed="false">
      <c r="A1961" s="16" t="s">
        <v>221</v>
      </c>
      <c r="B1961" s="0" t="s">
        <v>4673</v>
      </c>
      <c r="C1961" s="0" t="n">
        <v>214</v>
      </c>
      <c r="D1961" s="0" t="str">
        <f aca="false">IFERROR(VLOOKUP($C1961,薬効分類マスタ!$A$2:$B$180,2,FALSE()),"未登録")</f>
        <v>血圧降下剤</v>
      </c>
      <c r="E1961" s="16" t="s">
        <v>4643</v>
      </c>
      <c r="F1961" s="16" t="s">
        <v>241</v>
      </c>
      <c r="G1961" s="16" t="s">
        <v>4674</v>
      </c>
      <c r="I1961" s="0" t="n">
        <v>10.8</v>
      </c>
      <c r="J1961" s="16" t="s">
        <v>239</v>
      </c>
      <c r="K1961" s="0" t="str">
        <f aca="false">IFERROR(IF(VLOOKUP($C1961,薬効分類マスタ!$A$2:$E$180,5,FALSE())=0,"",VLOOKUP($C1961,薬効分類マスタ!$A$2:$E$180,5,FALSE())),"")</f>
        <v/>
      </c>
      <c r="L1961" s="17"/>
      <c r="M1961" s="0" t="str">
        <f aca="false">IF($K1961="","",IF($L1961&lt;&gt;"",$L1961,VLOOKUP($C1961,薬効分類マスタ!$A$2:$F$180,6,FALSE())))</f>
        <v/>
      </c>
      <c r="N1961" s="0" t="str">
        <f aca="false">ASC(G1961)</f>
        <v>ｶﾝﾃﾞｻﾙﾀﾝｼﾚｷｾﾁﾙ2mg口腔内崩壊錠</v>
      </c>
      <c r="O1961" s="0" t="str">
        <f aca="false">ASC(E1961)</f>
        <v>ｶﾝﾃﾞｻﾙﾀﾝｼﾚｷｾﾁﾙ</v>
      </c>
      <c r="P1961" s="16" t="n">
        <f aca="false">N(P1960)+IF($C1961=検索!$B$49,1,0)</f>
        <v>0</v>
      </c>
    </row>
    <row r="1962" customFormat="false" ht="15" hidden="false" customHeight="false" outlineLevel="0" collapsed="false">
      <c r="A1962" s="16" t="s">
        <v>221</v>
      </c>
      <c r="B1962" s="0" t="s">
        <v>4675</v>
      </c>
      <c r="C1962" s="0" t="n">
        <v>214</v>
      </c>
      <c r="D1962" s="0" t="str">
        <f aca="false">IFERROR(VLOOKUP($C1962,薬効分類マスタ!$A$2:$B$180,2,FALSE()),"未登録")</f>
        <v>血圧降下剤</v>
      </c>
      <c r="E1962" s="16" t="s">
        <v>4643</v>
      </c>
      <c r="F1962" s="16" t="s">
        <v>935</v>
      </c>
      <c r="G1962" s="16" t="s">
        <v>4676</v>
      </c>
      <c r="I1962" s="0" t="n">
        <v>10.8</v>
      </c>
      <c r="J1962" s="16" t="s">
        <v>239</v>
      </c>
      <c r="K1962" s="0" t="str">
        <f aca="false">IFERROR(IF(VLOOKUP($C1962,薬効分類マスタ!$A$2:$E$180,5,FALSE())=0,"",VLOOKUP($C1962,薬効分類マスタ!$A$2:$E$180,5,FALSE())),"")</f>
        <v/>
      </c>
      <c r="L1962" s="17"/>
      <c r="M1962" s="0" t="str">
        <f aca="false">IF($K1962="","",IF($L1962&lt;&gt;"",$L1962,VLOOKUP($C1962,薬効分類マスタ!$A$2:$F$180,6,FALSE())))</f>
        <v/>
      </c>
      <c r="N1962" s="0" t="str">
        <f aca="false">ASC(G1962)</f>
        <v>ｶﾝﾃﾞｻﾙﾀﾝｼﾚｷｾﾁﾙ4mg口腔内崩壊錠</v>
      </c>
      <c r="O1962" s="0" t="str">
        <f aca="false">ASC(E1962)</f>
        <v>ｶﾝﾃﾞｻﾙﾀﾝｼﾚｷｾﾁﾙ</v>
      </c>
      <c r="P1962" s="16" t="n">
        <f aca="false">N(P1961)+IF($C1962=検索!$B$49,1,0)</f>
        <v>0</v>
      </c>
    </row>
    <row r="1963" customFormat="false" ht="15" hidden="false" customHeight="false" outlineLevel="0" collapsed="false">
      <c r="A1963" s="16" t="s">
        <v>221</v>
      </c>
      <c r="B1963" s="0" t="s">
        <v>4677</v>
      </c>
      <c r="C1963" s="0" t="n">
        <v>214</v>
      </c>
      <c r="D1963" s="0" t="str">
        <f aca="false">IFERROR(VLOOKUP($C1963,薬効分類マスタ!$A$2:$B$180,2,FALSE()),"未登録")</f>
        <v>血圧降下剤</v>
      </c>
      <c r="E1963" s="16" t="s">
        <v>4643</v>
      </c>
      <c r="F1963" s="16" t="s">
        <v>1543</v>
      </c>
      <c r="G1963" s="16" t="s">
        <v>4678</v>
      </c>
      <c r="I1963" s="0" t="n">
        <v>10.8</v>
      </c>
      <c r="J1963" s="16" t="s">
        <v>239</v>
      </c>
      <c r="K1963" s="0" t="str">
        <f aca="false">IFERROR(IF(VLOOKUP($C1963,薬効分類マスタ!$A$2:$E$180,5,FALSE())=0,"",VLOOKUP($C1963,薬効分類マスタ!$A$2:$E$180,5,FALSE())),"")</f>
        <v/>
      </c>
      <c r="L1963" s="17"/>
      <c r="M1963" s="0" t="str">
        <f aca="false">IF($K1963="","",IF($L1963&lt;&gt;"",$L1963,VLOOKUP($C1963,薬効分類マスタ!$A$2:$F$180,6,FALSE())))</f>
        <v/>
      </c>
      <c r="N1963" s="0" t="str">
        <f aca="false">ASC(G1963)</f>
        <v>ｶﾝﾃﾞｻﾙﾀﾝｼﾚｷｾﾁﾙ8mg口腔内崩壊錠</v>
      </c>
      <c r="O1963" s="0" t="str">
        <f aca="false">ASC(E1963)</f>
        <v>ｶﾝﾃﾞｻﾙﾀﾝｼﾚｷｾﾁﾙ</v>
      </c>
      <c r="P1963" s="16" t="n">
        <f aca="false">N(P1962)+IF($C1963=検索!$B$49,1,0)</f>
        <v>0</v>
      </c>
    </row>
    <row r="1964" customFormat="false" ht="15" hidden="false" customHeight="false" outlineLevel="0" collapsed="false">
      <c r="A1964" s="16" t="s">
        <v>221</v>
      </c>
      <c r="B1964" s="0" t="s">
        <v>4679</v>
      </c>
      <c r="C1964" s="0" t="n">
        <v>214</v>
      </c>
      <c r="D1964" s="0" t="str">
        <f aca="false">IFERROR(VLOOKUP($C1964,薬効分類マスタ!$A$2:$B$180,2,FALSE()),"未登録")</f>
        <v>血圧降下剤</v>
      </c>
      <c r="E1964" s="16" t="s">
        <v>4643</v>
      </c>
      <c r="F1964" s="16" t="s">
        <v>2400</v>
      </c>
      <c r="G1964" s="16" t="s">
        <v>4680</v>
      </c>
      <c r="H1964" s="16" t="s">
        <v>385</v>
      </c>
      <c r="I1964" s="0" t="n">
        <v>28.4</v>
      </c>
      <c r="J1964" s="16" t="s">
        <v>239</v>
      </c>
      <c r="K1964" s="0" t="str">
        <f aca="false">IFERROR(IF(VLOOKUP($C1964,薬効分類マスタ!$A$2:$E$180,5,FALSE())=0,"",VLOOKUP($C1964,薬効分類マスタ!$A$2:$E$180,5,FALSE())),"")</f>
        <v/>
      </c>
      <c r="L1964" s="17"/>
      <c r="M1964" s="0" t="str">
        <f aca="false">IF($K1964="","",IF($L1964&lt;&gt;"",$L1964,VLOOKUP($C1964,薬効分類マスタ!$A$2:$F$180,6,FALSE())))</f>
        <v/>
      </c>
      <c r="N1964" s="0" t="str">
        <f aca="false">ASC(G1964)</f>
        <v>ｶﾝﾃﾞｻﾙﾀﾝOD錠12mg｢ｻﾜｲ｣</v>
      </c>
      <c r="O1964" s="0" t="str">
        <f aca="false">ASC(E1964)</f>
        <v>ｶﾝﾃﾞｻﾙﾀﾝｼﾚｷｾﾁﾙ</v>
      </c>
      <c r="P1964" s="16" t="n">
        <f aca="false">N(P1963)+IF($C1964=検索!$B$49,1,0)</f>
        <v>0</v>
      </c>
    </row>
    <row r="1965" customFormat="false" ht="15" hidden="false" customHeight="false" outlineLevel="0" collapsed="false">
      <c r="A1965" s="16" t="s">
        <v>221</v>
      </c>
      <c r="B1965" s="0" t="s">
        <v>4681</v>
      </c>
      <c r="C1965" s="0" t="n">
        <v>214</v>
      </c>
      <c r="D1965" s="0" t="str">
        <f aca="false">IFERROR(VLOOKUP($C1965,薬効分類マスタ!$A$2:$B$180,2,FALSE()),"未登録")</f>
        <v>血圧降下剤</v>
      </c>
      <c r="E1965" s="16" t="s">
        <v>4643</v>
      </c>
      <c r="F1965" s="16" t="s">
        <v>2400</v>
      </c>
      <c r="G1965" s="16" t="s">
        <v>4682</v>
      </c>
      <c r="H1965" s="16" t="s">
        <v>533</v>
      </c>
      <c r="I1965" s="0" t="n">
        <v>28.4</v>
      </c>
      <c r="J1965" s="16" t="s">
        <v>239</v>
      </c>
      <c r="K1965" s="0" t="str">
        <f aca="false">IFERROR(IF(VLOOKUP($C1965,薬効分類マスタ!$A$2:$E$180,5,FALSE())=0,"",VLOOKUP($C1965,薬効分類マスタ!$A$2:$E$180,5,FALSE())),"")</f>
        <v/>
      </c>
      <c r="L1965" s="17"/>
      <c r="M1965" s="0" t="str">
        <f aca="false">IF($K1965="","",IF($L1965&lt;&gt;"",$L1965,VLOOKUP($C1965,薬効分類マスタ!$A$2:$F$180,6,FALSE())))</f>
        <v/>
      </c>
      <c r="N1965" s="0" t="str">
        <f aca="false">ASC(G1965)</f>
        <v>ｶﾝﾃﾞｻﾙﾀﾝOD錠12mg｢ﾄｰﾜ｣</v>
      </c>
      <c r="O1965" s="0" t="str">
        <f aca="false">ASC(E1965)</f>
        <v>ｶﾝﾃﾞｻﾙﾀﾝｼﾚｷｾﾁﾙ</v>
      </c>
      <c r="P1965" s="16" t="n">
        <f aca="false">N(P1964)+IF($C1965=検索!$B$49,1,0)</f>
        <v>0</v>
      </c>
    </row>
    <row r="1966" customFormat="false" ht="15" hidden="false" customHeight="false" outlineLevel="0" collapsed="false">
      <c r="A1966" s="16" t="s">
        <v>221</v>
      </c>
      <c r="B1966" s="0" t="s">
        <v>4683</v>
      </c>
      <c r="C1966" s="0" t="n">
        <v>214</v>
      </c>
      <c r="D1966" s="0" t="str">
        <f aca="false">IFERROR(VLOOKUP($C1966,薬効分類マスタ!$A$2:$B$180,2,FALSE()),"未登録")</f>
        <v>血圧降下剤</v>
      </c>
      <c r="E1966" s="16" t="s">
        <v>4684</v>
      </c>
      <c r="F1966" s="16" t="s">
        <v>445</v>
      </c>
      <c r="G1966" s="16" t="s">
        <v>4685</v>
      </c>
      <c r="I1966" s="0" t="n">
        <v>10.8</v>
      </c>
      <c r="J1966" s="16" t="s">
        <v>239</v>
      </c>
      <c r="K1966" s="0" t="str">
        <f aca="false">IFERROR(IF(VLOOKUP($C1966,薬効分類マスタ!$A$2:$E$180,5,FALSE())=0,"",VLOOKUP($C1966,薬効分類マスタ!$A$2:$E$180,5,FALSE())),"")</f>
        <v/>
      </c>
      <c r="L1966" s="17"/>
      <c r="M1966" s="0" t="str">
        <f aca="false">IF($K1966="","",IF($L1966&lt;&gt;"",$L1966,VLOOKUP($C1966,薬効分類マスタ!$A$2:$F$180,6,FALSE())))</f>
        <v/>
      </c>
      <c r="N1966" s="0" t="str">
        <f aca="false">ASC(G1966)</f>
        <v>ﾊﾞﾙｻﾙﾀﾝ20mg錠</v>
      </c>
      <c r="O1966" s="0" t="str">
        <f aca="false">ASC(E1966)</f>
        <v>ﾊﾞﾙｻﾙﾀﾝ</v>
      </c>
      <c r="P1966" s="16" t="n">
        <f aca="false">N(P1965)+IF($C1966=検索!$B$49,1,0)</f>
        <v>0</v>
      </c>
    </row>
    <row r="1967" customFormat="false" ht="15" hidden="false" customHeight="false" outlineLevel="0" collapsed="false">
      <c r="A1967" s="16" t="s">
        <v>221</v>
      </c>
      <c r="B1967" s="0" t="s">
        <v>4686</v>
      </c>
      <c r="C1967" s="0" t="n">
        <v>214</v>
      </c>
      <c r="D1967" s="0" t="str">
        <f aca="false">IFERROR(VLOOKUP($C1967,薬効分類マスタ!$A$2:$B$180,2,FALSE()),"未登録")</f>
        <v>血圧降下剤</v>
      </c>
      <c r="E1967" s="16" t="s">
        <v>4684</v>
      </c>
      <c r="F1967" s="16" t="s">
        <v>445</v>
      </c>
      <c r="G1967" s="16" t="s">
        <v>4687</v>
      </c>
      <c r="H1967" s="16" t="s">
        <v>1133</v>
      </c>
      <c r="I1967" s="0" t="n">
        <v>10.8</v>
      </c>
      <c r="J1967" s="16" t="s">
        <v>232</v>
      </c>
      <c r="K1967" s="0" t="str">
        <f aca="false">IFERROR(IF(VLOOKUP($C1967,薬効分類マスタ!$A$2:$E$180,5,FALSE())=0,"",VLOOKUP($C1967,薬効分類マスタ!$A$2:$E$180,5,FALSE())),"")</f>
        <v/>
      </c>
      <c r="L1967" s="17"/>
      <c r="M1967" s="0" t="str">
        <f aca="false">IF($K1967="","",IF($L1967&lt;&gt;"",$L1967,VLOOKUP($C1967,薬効分類マスタ!$A$2:$F$180,6,FALSE())))</f>
        <v/>
      </c>
      <c r="N1967" s="0" t="str">
        <f aca="false">ASC(G1967)</f>
        <v>ﾃﾞｨｵﾊﾞﾝ錠20mg</v>
      </c>
      <c r="O1967" s="0" t="str">
        <f aca="false">ASC(E1967)</f>
        <v>ﾊﾞﾙｻﾙﾀﾝ</v>
      </c>
      <c r="P1967" s="16" t="n">
        <f aca="false">N(P1966)+IF($C1967=検索!$B$49,1,0)</f>
        <v>0</v>
      </c>
    </row>
    <row r="1968" customFormat="false" ht="15" hidden="false" customHeight="false" outlineLevel="0" collapsed="false">
      <c r="A1968" s="16" t="s">
        <v>221</v>
      </c>
      <c r="B1968" s="0" t="s">
        <v>4688</v>
      </c>
      <c r="C1968" s="0" t="n">
        <v>214</v>
      </c>
      <c r="D1968" s="0" t="str">
        <f aca="false">IFERROR(VLOOKUP($C1968,薬効分類マスタ!$A$2:$B$180,2,FALSE()),"未登録")</f>
        <v>血圧降下剤</v>
      </c>
      <c r="E1968" s="16" t="s">
        <v>4684</v>
      </c>
      <c r="F1968" s="16" t="s">
        <v>1172</v>
      </c>
      <c r="G1968" s="16" t="s">
        <v>4689</v>
      </c>
      <c r="I1968" s="0" t="n">
        <v>10.8</v>
      </c>
      <c r="J1968" s="16" t="s">
        <v>239</v>
      </c>
      <c r="K1968" s="0" t="str">
        <f aca="false">IFERROR(IF(VLOOKUP($C1968,薬効分類マスタ!$A$2:$E$180,5,FALSE())=0,"",VLOOKUP($C1968,薬効分類マスタ!$A$2:$E$180,5,FALSE())),"")</f>
        <v/>
      </c>
      <c r="L1968" s="17"/>
      <c r="M1968" s="0" t="str">
        <f aca="false">IF($K1968="","",IF($L1968&lt;&gt;"",$L1968,VLOOKUP($C1968,薬効分類マスタ!$A$2:$F$180,6,FALSE())))</f>
        <v/>
      </c>
      <c r="N1968" s="0" t="str">
        <f aca="false">ASC(G1968)</f>
        <v>ﾊﾞﾙｻﾙﾀﾝ40mg錠</v>
      </c>
      <c r="O1968" s="0" t="str">
        <f aca="false">ASC(E1968)</f>
        <v>ﾊﾞﾙｻﾙﾀﾝ</v>
      </c>
      <c r="P1968" s="16" t="n">
        <f aca="false">N(P1967)+IF($C1968=検索!$B$49,1,0)</f>
        <v>0</v>
      </c>
    </row>
    <row r="1969" customFormat="false" ht="15" hidden="false" customHeight="false" outlineLevel="0" collapsed="false">
      <c r="A1969" s="16" t="s">
        <v>221</v>
      </c>
      <c r="B1969" s="0" t="s">
        <v>4690</v>
      </c>
      <c r="C1969" s="0" t="n">
        <v>214</v>
      </c>
      <c r="D1969" s="0" t="str">
        <f aca="false">IFERROR(VLOOKUP($C1969,薬効分類マスタ!$A$2:$B$180,2,FALSE()),"未登録")</f>
        <v>血圧降下剤</v>
      </c>
      <c r="E1969" s="16" t="s">
        <v>4684</v>
      </c>
      <c r="F1969" s="16" t="s">
        <v>1172</v>
      </c>
      <c r="G1969" s="16" t="s">
        <v>4691</v>
      </c>
      <c r="H1969" s="16" t="s">
        <v>1133</v>
      </c>
      <c r="I1969" s="0" t="n">
        <v>13.7</v>
      </c>
      <c r="J1969" s="16" t="s">
        <v>232</v>
      </c>
      <c r="K1969" s="0" t="str">
        <f aca="false">IFERROR(IF(VLOOKUP($C1969,薬効分類マスタ!$A$2:$E$180,5,FALSE())=0,"",VLOOKUP($C1969,薬効分類マスタ!$A$2:$E$180,5,FALSE())),"")</f>
        <v/>
      </c>
      <c r="L1969" s="17"/>
      <c r="M1969" s="0" t="str">
        <f aca="false">IF($K1969="","",IF($L1969&lt;&gt;"",$L1969,VLOOKUP($C1969,薬効分類マスタ!$A$2:$F$180,6,FALSE())))</f>
        <v/>
      </c>
      <c r="N1969" s="0" t="str">
        <f aca="false">ASC(G1969)</f>
        <v>ﾃﾞｨｵﾊﾞﾝ錠40mg</v>
      </c>
      <c r="O1969" s="0" t="str">
        <f aca="false">ASC(E1969)</f>
        <v>ﾊﾞﾙｻﾙﾀﾝ</v>
      </c>
      <c r="P1969" s="16" t="n">
        <f aca="false">N(P1968)+IF($C1969=検索!$B$49,1,0)</f>
        <v>0</v>
      </c>
    </row>
    <row r="1970" customFormat="false" ht="15" hidden="false" customHeight="false" outlineLevel="0" collapsed="false">
      <c r="A1970" s="16" t="s">
        <v>221</v>
      </c>
      <c r="B1970" s="0" t="s">
        <v>4692</v>
      </c>
      <c r="C1970" s="0" t="n">
        <v>214</v>
      </c>
      <c r="D1970" s="0" t="str">
        <f aca="false">IFERROR(VLOOKUP($C1970,薬効分類マスタ!$A$2:$B$180,2,FALSE()),"未登録")</f>
        <v>血圧降下剤</v>
      </c>
      <c r="E1970" s="16" t="s">
        <v>4684</v>
      </c>
      <c r="F1970" s="16" t="s">
        <v>1205</v>
      </c>
      <c r="G1970" s="16" t="s">
        <v>4693</v>
      </c>
      <c r="H1970" s="16" t="s">
        <v>1133</v>
      </c>
      <c r="I1970" s="0" t="n">
        <v>18.3</v>
      </c>
      <c r="J1970" s="16" t="s">
        <v>232</v>
      </c>
      <c r="K1970" s="0" t="str">
        <f aca="false">IFERROR(IF(VLOOKUP($C1970,薬効分類マスタ!$A$2:$E$180,5,FALSE())=0,"",VLOOKUP($C1970,薬効分類マスタ!$A$2:$E$180,5,FALSE())),"")</f>
        <v/>
      </c>
      <c r="L1970" s="17"/>
      <c r="M1970" s="0" t="str">
        <f aca="false">IF($K1970="","",IF($L1970&lt;&gt;"",$L1970,VLOOKUP($C1970,薬効分類マスタ!$A$2:$F$180,6,FALSE())))</f>
        <v/>
      </c>
      <c r="N1970" s="0" t="str">
        <f aca="false">ASC(G1970)</f>
        <v>ﾃﾞｨｵﾊﾞﾝ錠80mg</v>
      </c>
      <c r="O1970" s="0" t="str">
        <f aca="false">ASC(E1970)</f>
        <v>ﾊﾞﾙｻﾙﾀﾝ</v>
      </c>
      <c r="P1970" s="16" t="n">
        <f aca="false">N(P1969)+IF($C1970=検索!$B$49,1,0)</f>
        <v>0</v>
      </c>
    </row>
    <row r="1971" customFormat="false" ht="15" hidden="false" customHeight="false" outlineLevel="0" collapsed="false">
      <c r="A1971" s="16" t="s">
        <v>221</v>
      </c>
      <c r="B1971" s="0" t="s">
        <v>4694</v>
      </c>
      <c r="C1971" s="0" t="n">
        <v>214</v>
      </c>
      <c r="D1971" s="0" t="str">
        <f aca="false">IFERROR(VLOOKUP($C1971,薬効分類マスタ!$A$2:$B$180,2,FALSE()),"未登録")</f>
        <v>血圧降下剤</v>
      </c>
      <c r="E1971" s="16" t="s">
        <v>4684</v>
      </c>
      <c r="F1971" s="16" t="s">
        <v>1205</v>
      </c>
      <c r="G1971" s="16" t="s">
        <v>4695</v>
      </c>
      <c r="H1971" s="16" t="s">
        <v>1464</v>
      </c>
      <c r="I1971" s="0" t="n">
        <v>12.2</v>
      </c>
      <c r="J1971" s="16" t="s">
        <v>239</v>
      </c>
      <c r="K1971" s="0" t="str">
        <f aca="false">IFERROR(IF(VLOOKUP($C1971,薬効分類マスタ!$A$2:$E$180,5,FALSE())=0,"",VLOOKUP($C1971,薬効分類マスタ!$A$2:$E$180,5,FALSE())),"")</f>
        <v/>
      </c>
      <c r="L1971" s="17"/>
      <c r="M1971" s="0" t="str">
        <f aca="false">IF($K1971="","",IF($L1971&lt;&gt;"",$L1971,VLOOKUP($C1971,薬効分類マスタ!$A$2:$F$180,6,FALSE())))</f>
        <v/>
      </c>
      <c r="N1971" s="0" t="str">
        <f aca="false">ASC(G1971)</f>
        <v>ﾊﾞﾙｻﾙﾀﾝ錠80mg｢DSEP｣</v>
      </c>
      <c r="O1971" s="0" t="str">
        <f aca="false">ASC(E1971)</f>
        <v>ﾊﾞﾙｻﾙﾀﾝ</v>
      </c>
      <c r="P1971" s="16" t="n">
        <f aca="false">N(P1970)+IF($C1971=検索!$B$49,1,0)</f>
        <v>0</v>
      </c>
    </row>
    <row r="1972" customFormat="false" ht="15" hidden="false" customHeight="false" outlineLevel="0" collapsed="false">
      <c r="A1972" s="16" t="s">
        <v>221</v>
      </c>
      <c r="B1972" s="0" t="s">
        <v>4696</v>
      </c>
      <c r="C1972" s="0" t="n">
        <v>214</v>
      </c>
      <c r="D1972" s="0" t="str">
        <f aca="false">IFERROR(VLOOKUP($C1972,薬効分類マスタ!$A$2:$B$180,2,FALSE()),"未登録")</f>
        <v>血圧降下剤</v>
      </c>
      <c r="E1972" s="16" t="s">
        <v>4684</v>
      </c>
      <c r="F1972" s="16" t="s">
        <v>1205</v>
      </c>
      <c r="G1972" s="16" t="s">
        <v>4697</v>
      </c>
      <c r="H1972" s="16" t="s">
        <v>568</v>
      </c>
      <c r="I1972" s="0" t="n">
        <v>12.2</v>
      </c>
      <c r="J1972" s="16" t="s">
        <v>239</v>
      </c>
      <c r="K1972" s="0" t="str">
        <f aca="false">IFERROR(IF(VLOOKUP($C1972,薬効分類マスタ!$A$2:$E$180,5,FALSE())=0,"",VLOOKUP($C1972,薬効分類マスタ!$A$2:$E$180,5,FALSE())),"")</f>
        <v/>
      </c>
      <c r="L1972" s="17"/>
      <c r="M1972" s="0" t="str">
        <f aca="false">IF($K1972="","",IF($L1972&lt;&gt;"",$L1972,VLOOKUP($C1972,薬効分類マスタ!$A$2:$F$180,6,FALSE())))</f>
        <v/>
      </c>
      <c r="N1972" s="0" t="str">
        <f aca="false">ASC(G1972)</f>
        <v>ﾊﾞﾙｻﾙﾀﾝ錠80mg｢FFP｣</v>
      </c>
      <c r="O1972" s="0" t="str">
        <f aca="false">ASC(E1972)</f>
        <v>ﾊﾞﾙｻﾙﾀﾝ</v>
      </c>
      <c r="P1972" s="16" t="n">
        <f aca="false">N(P1971)+IF($C1972=検索!$B$49,1,0)</f>
        <v>0</v>
      </c>
    </row>
    <row r="1973" customFormat="false" ht="15" hidden="false" customHeight="false" outlineLevel="0" collapsed="false">
      <c r="A1973" s="16" t="s">
        <v>221</v>
      </c>
      <c r="B1973" s="0" t="s">
        <v>4698</v>
      </c>
      <c r="C1973" s="0" t="n">
        <v>214</v>
      </c>
      <c r="D1973" s="0" t="str">
        <f aca="false">IFERROR(VLOOKUP($C1973,薬効分類マスタ!$A$2:$B$180,2,FALSE()),"未登録")</f>
        <v>血圧降下剤</v>
      </c>
      <c r="E1973" s="16" t="s">
        <v>4684</v>
      </c>
      <c r="F1973" s="16" t="s">
        <v>1205</v>
      </c>
      <c r="G1973" s="16" t="s">
        <v>4699</v>
      </c>
      <c r="H1973" s="16" t="s">
        <v>527</v>
      </c>
      <c r="I1973" s="0" t="n">
        <v>12.2</v>
      </c>
      <c r="J1973" s="16" t="s">
        <v>239</v>
      </c>
      <c r="K1973" s="0" t="str">
        <f aca="false">IFERROR(IF(VLOOKUP($C1973,薬効分類マスタ!$A$2:$E$180,5,FALSE())=0,"",VLOOKUP($C1973,薬効分類マスタ!$A$2:$E$180,5,FALSE())),"")</f>
        <v/>
      </c>
      <c r="L1973" s="17"/>
      <c r="M1973" s="0" t="str">
        <f aca="false">IF($K1973="","",IF($L1973&lt;&gt;"",$L1973,VLOOKUP($C1973,薬効分類マスタ!$A$2:$F$180,6,FALSE())))</f>
        <v/>
      </c>
      <c r="N1973" s="0" t="str">
        <f aca="false">ASC(G1973)</f>
        <v>ﾊﾞﾙｻﾙﾀﾝ錠80mg｢JG｣</v>
      </c>
      <c r="O1973" s="0" t="str">
        <f aca="false">ASC(E1973)</f>
        <v>ﾊﾞﾙｻﾙﾀﾝ</v>
      </c>
      <c r="P1973" s="16" t="n">
        <f aca="false">N(P1972)+IF($C1973=検索!$B$49,1,0)</f>
        <v>0</v>
      </c>
    </row>
    <row r="1974" customFormat="false" ht="15" hidden="false" customHeight="false" outlineLevel="0" collapsed="false">
      <c r="A1974" s="16" t="s">
        <v>221</v>
      </c>
      <c r="B1974" s="0" t="s">
        <v>4700</v>
      </c>
      <c r="C1974" s="0" t="n">
        <v>214</v>
      </c>
      <c r="D1974" s="0" t="str">
        <f aca="false">IFERROR(VLOOKUP($C1974,薬効分類マスタ!$A$2:$B$180,2,FALSE()),"未登録")</f>
        <v>血圧降下剤</v>
      </c>
      <c r="E1974" s="16" t="s">
        <v>4684</v>
      </c>
      <c r="F1974" s="16" t="s">
        <v>1205</v>
      </c>
      <c r="G1974" s="16" t="s">
        <v>4701</v>
      </c>
      <c r="H1974" s="16" t="s">
        <v>1067</v>
      </c>
      <c r="I1974" s="0" t="n">
        <v>12.2</v>
      </c>
      <c r="J1974" s="16" t="s">
        <v>239</v>
      </c>
      <c r="K1974" s="0" t="str">
        <f aca="false">IFERROR(IF(VLOOKUP($C1974,薬効分類マスタ!$A$2:$E$180,5,FALSE())=0,"",VLOOKUP($C1974,薬効分類マスタ!$A$2:$E$180,5,FALSE())),"")</f>
        <v/>
      </c>
      <c r="L1974" s="17"/>
      <c r="M1974" s="0" t="str">
        <f aca="false">IF($K1974="","",IF($L1974&lt;&gt;"",$L1974,VLOOKUP($C1974,薬効分類マスタ!$A$2:$F$180,6,FALSE())))</f>
        <v/>
      </c>
      <c r="N1974" s="0" t="str">
        <f aca="false">ASC(G1974)</f>
        <v>ﾊﾞﾙｻﾙﾀﾝ錠80mg｢TCK｣</v>
      </c>
      <c r="O1974" s="0" t="str">
        <f aca="false">ASC(E1974)</f>
        <v>ﾊﾞﾙｻﾙﾀﾝ</v>
      </c>
      <c r="P1974" s="16" t="n">
        <f aca="false">N(P1973)+IF($C1974=検索!$B$49,1,0)</f>
        <v>0</v>
      </c>
    </row>
    <row r="1975" customFormat="false" ht="15" hidden="false" customHeight="false" outlineLevel="0" collapsed="false">
      <c r="A1975" s="16" t="s">
        <v>221</v>
      </c>
      <c r="B1975" s="0" t="s">
        <v>4702</v>
      </c>
      <c r="C1975" s="0" t="n">
        <v>214</v>
      </c>
      <c r="D1975" s="0" t="str">
        <f aca="false">IFERROR(VLOOKUP($C1975,薬効分類マスタ!$A$2:$B$180,2,FALSE()),"未登録")</f>
        <v>血圧降下剤</v>
      </c>
      <c r="E1975" s="16" t="s">
        <v>4684</v>
      </c>
      <c r="F1975" s="16" t="s">
        <v>1205</v>
      </c>
      <c r="G1975" s="16" t="s">
        <v>4703</v>
      </c>
      <c r="H1975" s="16" t="s">
        <v>1300</v>
      </c>
      <c r="I1975" s="0" t="n">
        <v>12.2</v>
      </c>
      <c r="J1975" s="16" t="s">
        <v>239</v>
      </c>
      <c r="K1975" s="0" t="str">
        <f aca="false">IFERROR(IF(VLOOKUP($C1975,薬効分類マスタ!$A$2:$E$180,5,FALSE())=0,"",VLOOKUP($C1975,薬効分類マスタ!$A$2:$E$180,5,FALSE())),"")</f>
        <v/>
      </c>
      <c r="L1975" s="17"/>
      <c r="M1975" s="0" t="str">
        <f aca="false">IF($K1975="","",IF($L1975&lt;&gt;"",$L1975,VLOOKUP($C1975,薬効分類マスタ!$A$2:$F$180,6,FALSE())))</f>
        <v/>
      </c>
      <c r="N1975" s="0" t="str">
        <f aca="false">ASC(G1975)</f>
        <v>ﾊﾞﾙｻﾙﾀﾝ錠80mg｢ｵｰﾊﾗ｣</v>
      </c>
      <c r="O1975" s="0" t="str">
        <f aca="false">ASC(E1975)</f>
        <v>ﾊﾞﾙｻﾙﾀﾝ</v>
      </c>
      <c r="P1975" s="16" t="n">
        <f aca="false">N(P1974)+IF($C1975=検索!$B$49,1,0)</f>
        <v>0</v>
      </c>
    </row>
    <row r="1976" customFormat="false" ht="15" hidden="false" customHeight="false" outlineLevel="0" collapsed="false">
      <c r="A1976" s="16" t="s">
        <v>221</v>
      </c>
      <c r="B1976" s="0" t="s">
        <v>4704</v>
      </c>
      <c r="C1976" s="0" t="n">
        <v>214</v>
      </c>
      <c r="D1976" s="0" t="str">
        <f aca="false">IFERROR(VLOOKUP($C1976,薬効分類マスタ!$A$2:$B$180,2,FALSE()),"未登録")</f>
        <v>血圧降下剤</v>
      </c>
      <c r="E1976" s="16" t="s">
        <v>4684</v>
      </c>
      <c r="F1976" s="16" t="s">
        <v>1205</v>
      </c>
      <c r="G1976" s="16" t="s">
        <v>4705</v>
      </c>
      <c r="H1976" s="16" t="s">
        <v>601</v>
      </c>
      <c r="I1976" s="0" t="n">
        <v>12.2</v>
      </c>
      <c r="J1976" s="16" t="s">
        <v>239</v>
      </c>
      <c r="K1976" s="0" t="str">
        <f aca="false">IFERROR(IF(VLOOKUP($C1976,薬効分類マスタ!$A$2:$E$180,5,FALSE())=0,"",VLOOKUP($C1976,薬効分類マスタ!$A$2:$E$180,5,FALSE())),"")</f>
        <v/>
      </c>
      <c r="L1976" s="17"/>
      <c r="M1976" s="0" t="str">
        <f aca="false">IF($K1976="","",IF($L1976&lt;&gt;"",$L1976,VLOOKUP($C1976,薬効分類マスタ!$A$2:$F$180,6,FALSE())))</f>
        <v/>
      </c>
      <c r="N1976" s="0" t="str">
        <f aca="false">ASC(G1976)</f>
        <v>ﾊﾞﾙｻﾙﾀﾝ錠80mg｢杏林｣</v>
      </c>
      <c r="O1976" s="0" t="str">
        <f aca="false">ASC(E1976)</f>
        <v>ﾊﾞﾙｻﾙﾀﾝ</v>
      </c>
      <c r="P1976" s="16" t="n">
        <f aca="false">N(P1975)+IF($C1976=検索!$B$49,1,0)</f>
        <v>0</v>
      </c>
    </row>
    <row r="1977" customFormat="false" ht="15" hidden="false" customHeight="false" outlineLevel="0" collapsed="false">
      <c r="A1977" s="16" t="s">
        <v>221</v>
      </c>
      <c r="B1977" s="0" t="s">
        <v>4706</v>
      </c>
      <c r="C1977" s="0" t="n">
        <v>214</v>
      </c>
      <c r="D1977" s="0" t="str">
        <f aca="false">IFERROR(VLOOKUP($C1977,薬効分類マスタ!$A$2:$B$180,2,FALSE()),"未登録")</f>
        <v>血圧降下剤</v>
      </c>
      <c r="E1977" s="16" t="s">
        <v>4684</v>
      </c>
      <c r="F1977" s="16" t="s">
        <v>1205</v>
      </c>
      <c r="G1977" s="16" t="s">
        <v>4707</v>
      </c>
      <c r="H1977" s="16" t="s">
        <v>530</v>
      </c>
      <c r="I1977" s="0" t="n">
        <v>12.2</v>
      </c>
      <c r="J1977" s="16" t="s">
        <v>239</v>
      </c>
      <c r="K1977" s="0" t="str">
        <f aca="false">IFERROR(IF(VLOOKUP($C1977,薬効分類マスタ!$A$2:$E$180,5,FALSE())=0,"",VLOOKUP($C1977,薬効分類マスタ!$A$2:$E$180,5,FALSE())),"")</f>
        <v/>
      </c>
      <c r="L1977" s="17"/>
      <c r="M1977" s="0" t="str">
        <f aca="false">IF($K1977="","",IF($L1977&lt;&gt;"",$L1977,VLOOKUP($C1977,薬効分類マスタ!$A$2:$F$180,6,FALSE())))</f>
        <v/>
      </c>
      <c r="N1977" s="0" t="str">
        <f aca="false">ASC(G1977)</f>
        <v>ﾊﾞﾙｻﾙﾀﾝ錠80mg｢ｹﾐﾌｧ｣</v>
      </c>
      <c r="O1977" s="0" t="str">
        <f aca="false">ASC(E1977)</f>
        <v>ﾊﾞﾙｻﾙﾀﾝ</v>
      </c>
      <c r="P1977" s="16" t="n">
        <f aca="false">N(P1976)+IF($C1977=検索!$B$49,1,0)</f>
        <v>0</v>
      </c>
    </row>
    <row r="1978" customFormat="false" ht="15" hidden="false" customHeight="false" outlineLevel="0" collapsed="false">
      <c r="A1978" s="16" t="s">
        <v>221</v>
      </c>
      <c r="B1978" s="0" t="s">
        <v>4708</v>
      </c>
      <c r="C1978" s="0" t="n">
        <v>214</v>
      </c>
      <c r="D1978" s="0" t="str">
        <f aca="false">IFERROR(VLOOKUP($C1978,薬効分類マスタ!$A$2:$B$180,2,FALSE()),"未登録")</f>
        <v>血圧降下剤</v>
      </c>
      <c r="E1978" s="16" t="s">
        <v>4684</v>
      </c>
      <c r="F1978" s="16" t="s">
        <v>1205</v>
      </c>
      <c r="G1978" s="16" t="s">
        <v>4709</v>
      </c>
      <c r="H1978" s="16" t="s">
        <v>385</v>
      </c>
      <c r="I1978" s="0" t="n">
        <v>12.2</v>
      </c>
      <c r="J1978" s="16" t="s">
        <v>239</v>
      </c>
      <c r="K1978" s="0" t="str">
        <f aca="false">IFERROR(IF(VLOOKUP($C1978,薬効分類マスタ!$A$2:$E$180,5,FALSE())=0,"",VLOOKUP($C1978,薬効分類マスタ!$A$2:$E$180,5,FALSE())),"")</f>
        <v/>
      </c>
      <c r="L1978" s="17"/>
      <c r="M1978" s="0" t="str">
        <f aca="false">IF($K1978="","",IF($L1978&lt;&gt;"",$L1978,VLOOKUP($C1978,薬効分類マスタ!$A$2:$F$180,6,FALSE())))</f>
        <v/>
      </c>
      <c r="N1978" s="0" t="str">
        <f aca="false">ASC(G1978)</f>
        <v>ﾊﾞﾙｻﾙﾀﾝ錠80mg｢ｻﾜｲ｣</v>
      </c>
      <c r="O1978" s="0" t="str">
        <f aca="false">ASC(E1978)</f>
        <v>ﾊﾞﾙｻﾙﾀﾝ</v>
      </c>
      <c r="P1978" s="16" t="n">
        <f aca="false">N(P1977)+IF($C1978=検索!$B$49,1,0)</f>
        <v>0</v>
      </c>
    </row>
    <row r="1979" customFormat="false" ht="15" hidden="false" customHeight="false" outlineLevel="0" collapsed="false">
      <c r="A1979" s="16" t="s">
        <v>221</v>
      </c>
      <c r="B1979" s="0" t="s">
        <v>4710</v>
      </c>
      <c r="C1979" s="0" t="n">
        <v>214</v>
      </c>
      <c r="D1979" s="0" t="str">
        <f aca="false">IFERROR(VLOOKUP($C1979,薬効分類マスタ!$A$2:$B$180,2,FALSE()),"未登録")</f>
        <v>血圧降下剤</v>
      </c>
      <c r="E1979" s="16" t="s">
        <v>4684</v>
      </c>
      <c r="F1979" s="16" t="s">
        <v>1205</v>
      </c>
      <c r="G1979" s="16" t="s">
        <v>4711</v>
      </c>
      <c r="H1979" s="16" t="s">
        <v>354</v>
      </c>
      <c r="I1979" s="0" t="n">
        <v>12.2</v>
      </c>
      <c r="J1979" s="16" t="s">
        <v>239</v>
      </c>
      <c r="K1979" s="0" t="str">
        <f aca="false">IFERROR(IF(VLOOKUP($C1979,薬効分類マスタ!$A$2:$E$180,5,FALSE())=0,"",VLOOKUP($C1979,薬効分類マスタ!$A$2:$E$180,5,FALSE())),"")</f>
        <v/>
      </c>
      <c r="L1979" s="17"/>
      <c r="M1979" s="0" t="str">
        <f aca="false">IF($K1979="","",IF($L1979&lt;&gt;"",$L1979,VLOOKUP($C1979,薬効分類マスタ!$A$2:$F$180,6,FALSE())))</f>
        <v/>
      </c>
      <c r="N1979" s="0" t="str">
        <f aca="false">ASC(G1979)</f>
        <v>ﾊﾞﾙｻﾙﾀﾝ錠80mg｢ｻﾝﾄﾞ｣</v>
      </c>
      <c r="O1979" s="0" t="str">
        <f aca="false">ASC(E1979)</f>
        <v>ﾊﾞﾙｻﾙﾀﾝ</v>
      </c>
      <c r="P1979" s="16" t="n">
        <f aca="false">N(P1978)+IF($C1979=検索!$B$49,1,0)</f>
        <v>0</v>
      </c>
    </row>
    <row r="1980" customFormat="false" ht="15" hidden="false" customHeight="false" outlineLevel="0" collapsed="false">
      <c r="A1980" s="16" t="s">
        <v>221</v>
      </c>
      <c r="B1980" s="0" t="s">
        <v>4712</v>
      </c>
      <c r="C1980" s="0" t="n">
        <v>214</v>
      </c>
      <c r="D1980" s="0" t="str">
        <f aca="false">IFERROR(VLOOKUP($C1980,薬効分類マスタ!$A$2:$B$180,2,FALSE()),"未登録")</f>
        <v>血圧降下剤</v>
      </c>
      <c r="E1980" s="16" t="s">
        <v>4684</v>
      </c>
      <c r="F1980" s="16" t="s">
        <v>1205</v>
      </c>
      <c r="G1980" s="16" t="s">
        <v>4713</v>
      </c>
      <c r="H1980" s="16" t="s">
        <v>347</v>
      </c>
      <c r="I1980" s="0" t="n">
        <v>12.2</v>
      </c>
      <c r="J1980" s="16" t="s">
        <v>239</v>
      </c>
      <c r="K1980" s="0" t="str">
        <f aca="false">IFERROR(IF(VLOOKUP($C1980,薬効分類マスタ!$A$2:$E$180,5,FALSE())=0,"",VLOOKUP($C1980,薬効分類マスタ!$A$2:$E$180,5,FALSE())),"")</f>
        <v/>
      </c>
      <c r="L1980" s="17"/>
      <c r="M1980" s="0" t="str">
        <f aca="false">IF($K1980="","",IF($L1980&lt;&gt;"",$L1980,VLOOKUP($C1980,薬効分類マスタ!$A$2:$F$180,6,FALSE())))</f>
        <v/>
      </c>
      <c r="N1980" s="0" t="str">
        <f aca="false">ASC(G1980)</f>
        <v>ﾊﾞﾙｻﾙﾀﾝ錠80mg｢ﾂﾙﾊﾗ｣</v>
      </c>
      <c r="O1980" s="0" t="str">
        <f aca="false">ASC(E1980)</f>
        <v>ﾊﾞﾙｻﾙﾀﾝ</v>
      </c>
      <c r="P1980" s="16" t="n">
        <f aca="false">N(P1979)+IF($C1980=検索!$B$49,1,0)</f>
        <v>0</v>
      </c>
    </row>
    <row r="1981" customFormat="false" ht="15" hidden="false" customHeight="false" outlineLevel="0" collapsed="false">
      <c r="A1981" s="16" t="s">
        <v>221</v>
      </c>
      <c r="B1981" s="0" t="s">
        <v>4714</v>
      </c>
      <c r="C1981" s="0" t="n">
        <v>214</v>
      </c>
      <c r="D1981" s="0" t="str">
        <f aca="false">IFERROR(VLOOKUP($C1981,薬効分類マスタ!$A$2:$B$180,2,FALSE()),"未登録")</f>
        <v>血圧降下剤</v>
      </c>
      <c r="E1981" s="16" t="s">
        <v>4684</v>
      </c>
      <c r="F1981" s="16" t="s">
        <v>1205</v>
      </c>
      <c r="G1981" s="16" t="s">
        <v>4715</v>
      </c>
      <c r="H1981" s="16" t="s">
        <v>533</v>
      </c>
      <c r="I1981" s="0" t="n">
        <v>12.2</v>
      </c>
      <c r="J1981" s="16" t="s">
        <v>239</v>
      </c>
      <c r="K1981" s="0" t="str">
        <f aca="false">IFERROR(IF(VLOOKUP($C1981,薬効分類マスタ!$A$2:$E$180,5,FALSE())=0,"",VLOOKUP($C1981,薬効分類マスタ!$A$2:$E$180,5,FALSE())),"")</f>
        <v/>
      </c>
      <c r="L1981" s="17"/>
      <c r="M1981" s="0" t="str">
        <f aca="false">IF($K1981="","",IF($L1981&lt;&gt;"",$L1981,VLOOKUP($C1981,薬効分類マスタ!$A$2:$F$180,6,FALSE())))</f>
        <v/>
      </c>
      <c r="N1981" s="0" t="str">
        <f aca="false">ASC(G1981)</f>
        <v>ﾊﾞﾙｻﾙﾀﾝ錠80mg｢ﾄｰﾜ｣</v>
      </c>
      <c r="O1981" s="0" t="str">
        <f aca="false">ASC(E1981)</f>
        <v>ﾊﾞﾙｻﾙﾀﾝ</v>
      </c>
      <c r="P1981" s="16" t="n">
        <f aca="false">N(P1980)+IF($C1981=検索!$B$49,1,0)</f>
        <v>0</v>
      </c>
    </row>
    <row r="1982" customFormat="false" ht="15" hidden="false" customHeight="false" outlineLevel="0" collapsed="false">
      <c r="A1982" s="16" t="s">
        <v>221</v>
      </c>
      <c r="B1982" s="0" t="s">
        <v>4716</v>
      </c>
      <c r="C1982" s="0" t="n">
        <v>214</v>
      </c>
      <c r="D1982" s="0" t="str">
        <f aca="false">IFERROR(VLOOKUP($C1982,薬効分類マスタ!$A$2:$B$180,2,FALSE()),"未登録")</f>
        <v>血圧降下剤</v>
      </c>
      <c r="E1982" s="16" t="s">
        <v>4684</v>
      </c>
      <c r="F1982" s="16" t="s">
        <v>1205</v>
      </c>
      <c r="G1982" s="16" t="s">
        <v>4717</v>
      </c>
      <c r="H1982" s="16" t="s">
        <v>536</v>
      </c>
      <c r="I1982" s="0" t="n">
        <v>12.2</v>
      </c>
      <c r="J1982" s="16" t="s">
        <v>239</v>
      </c>
      <c r="K1982" s="0" t="str">
        <f aca="false">IFERROR(IF(VLOOKUP($C1982,薬効分類マスタ!$A$2:$E$180,5,FALSE())=0,"",VLOOKUP($C1982,薬効分類マスタ!$A$2:$E$180,5,FALSE())),"")</f>
        <v/>
      </c>
      <c r="L1982" s="17"/>
      <c r="M1982" s="0" t="str">
        <f aca="false">IF($K1982="","",IF($L1982&lt;&gt;"",$L1982,VLOOKUP($C1982,薬効分類マスタ!$A$2:$F$180,6,FALSE())))</f>
        <v/>
      </c>
      <c r="N1982" s="0" t="str">
        <f aca="false">ASC(G1982)</f>
        <v>ﾊﾞﾙｻﾙﾀﾝ錠80mg｢日医工｣</v>
      </c>
      <c r="O1982" s="0" t="str">
        <f aca="false">ASC(E1982)</f>
        <v>ﾊﾞﾙｻﾙﾀﾝ</v>
      </c>
      <c r="P1982" s="16" t="n">
        <f aca="false">N(P1981)+IF($C1982=検索!$B$49,1,0)</f>
        <v>0</v>
      </c>
    </row>
    <row r="1983" customFormat="false" ht="15" hidden="false" customHeight="false" outlineLevel="0" collapsed="false">
      <c r="A1983" s="16" t="s">
        <v>221</v>
      </c>
      <c r="B1983" s="0" t="s">
        <v>4718</v>
      </c>
      <c r="C1983" s="0" t="n">
        <v>214</v>
      </c>
      <c r="D1983" s="0" t="str">
        <f aca="false">IFERROR(VLOOKUP($C1983,薬効分類マスタ!$A$2:$B$180,2,FALSE()),"未登録")</f>
        <v>血圧降下剤</v>
      </c>
      <c r="E1983" s="16" t="s">
        <v>4684</v>
      </c>
      <c r="F1983" s="16" t="s">
        <v>1205</v>
      </c>
      <c r="G1983" s="16" t="s">
        <v>4719</v>
      </c>
      <c r="H1983" s="16" t="s">
        <v>606</v>
      </c>
      <c r="I1983" s="0" t="n">
        <v>12.2</v>
      </c>
      <c r="J1983" s="16" t="s">
        <v>239</v>
      </c>
      <c r="K1983" s="0" t="str">
        <f aca="false">IFERROR(IF(VLOOKUP($C1983,薬効分類マスタ!$A$2:$E$180,5,FALSE())=0,"",VLOOKUP($C1983,薬効分類マスタ!$A$2:$E$180,5,FALSE())),"")</f>
        <v/>
      </c>
      <c r="L1983" s="17"/>
      <c r="M1983" s="0" t="str">
        <f aca="false">IF($K1983="","",IF($L1983&lt;&gt;"",$L1983,VLOOKUP($C1983,薬効分類マスタ!$A$2:$F$180,6,FALSE())))</f>
        <v/>
      </c>
      <c r="N1983" s="0" t="str">
        <f aca="false">ASC(G1983)</f>
        <v>ﾊﾞﾙｻﾙﾀﾝ錠80mg｢日新｣</v>
      </c>
      <c r="O1983" s="0" t="str">
        <f aca="false">ASC(E1983)</f>
        <v>ﾊﾞﾙｻﾙﾀﾝ</v>
      </c>
      <c r="P1983" s="16" t="n">
        <f aca="false">N(P1982)+IF($C1983=検索!$B$49,1,0)</f>
        <v>0</v>
      </c>
    </row>
    <row r="1984" customFormat="false" ht="15" hidden="false" customHeight="false" outlineLevel="0" collapsed="false">
      <c r="A1984" s="16" t="s">
        <v>221</v>
      </c>
      <c r="B1984" s="0" t="s">
        <v>4720</v>
      </c>
      <c r="C1984" s="0" t="n">
        <v>214</v>
      </c>
      <c r="D1984" s="0" t="str">
        <f aca="false">IFERROR(VLOOKUP($C1984,薬効分類マスタ!$A$2:$B$180,2,FALSE()),"未登録")</f>
        <v>血圧降下剤</v>
      </c>
      <c r="E1984" s="16" t="s">
        <v>4684</v>
      </c>
      <c r="F1984" s="16" t="s">
        <v>1205</v>
      </c>
      <c r="G1984" s="16" t="s">
        <v>4721</v>
      </c>
      <c r="H1984" s="16" t="s">
        <v>1289</v>
      </c>
      <c r="I1984" s="0" t="n">
        <v>12.2</v>
      </c>
      <c r="J1984" s="16" t="s">
        <v>239</v>
      </c>
      <c r="K1984" s="0" t="str">
        <f aca="false">IFERROR(IF(VLOOKUP($C1984,薬効分類マスタ!$A$2:$E$180,5,FALSE())=0,"",VLOOKUP($C1984,薬効分類マスタ!$A$2:$E$180,5,FALSE())),"")</f>
        <v/>
      </c>
      <c r="L1984" s="17"/>
      <c r="M1984" s="0" t="str">
        <f aca="false">IF($K1984="","",IF($L1984&lt;&gt;"",$L1984,VLOOKUP($C1984,薬効分類マスタ!$A$2:$F$180,6,FALSE())))</f>
        <v/>
      </c>
      <c r="N1984" s="0" t="str">
        <f aca="false">ASC(G1984)</f>
        <v>ﾊﾞﾙｻﾙﾀﾝ錠80mg｢Me｣</v>
      </c>
      <c r="O1984" s="0" t="str">
        <f aca="false">ASC(E1984)</f>
        <v>ﾊﾞﾙｻﾙﾀﾝ</v>
      </c>
      <c r="P1984" s="16" t="n">
        <f aca="false">N(P1983)+IF($C1984=検索!$B$49,1,0)</f>
        <v>0</v>
      </c>
    </row>
    <row r="1985" customFormat="false" ht="15" hidden="false" customHeight="false" outlineLevel="0" collapsed="false">
      <c r="A1985" s="16" t="s">
        <v>221</v>
      </c>
      <c r="B1985" s="0" t="s">
        <v>4722</v>
      </c>
      <c r="C1985" s="0" t="n">
        <v>214</v>
      </c>
      <c r="D1985" s="0" t="str">
        <f aca="false">IFERROR(VLOOKUP($C1985,薬効分類マスタ!$A$2:$B$180,2,FALSE()),"未登録")</f>
        <v>血圧降下剤</v>
      </c>
      <c r="E1985" s="16" t="s">
        <v>4684</v>
      </c>
      <c r="F1985" s="16" t="s">
        <v>4723</v>
      </c>
      <c r="G1985" s="16" t="s">
        <v>4724</v>
      </c>
      <c r="H1985" s="16" t="s">
        <v>1133</v>
      </c>
      <c r="I1985" s="0" t="n">
        <v>25.8</v>
      </c>
      <c r="J1985" s="16" t="s">
        <v>232</v>
      </c>
      <c r="K1985" s="0" t="str">
        <f aca="false">IFERROR(IF(VLOOKUP($C1985,薬効分類マスタ!$A$2:$E$180,5,FALSE())=0,"",VLOOKUP($C1985,薬効分類マスタ!$A$2:$E$180,5,FALSE())),"")</f>
        <v/>
      </c>
      <c r="L1985" s="17"/>
      <c r="M1985" s="0" t="str">
        <f aca="false">IF($K1985="","",IF($L1985&lt;&gt;"",$L1985,VLOOKUP($C1985,薬効分類マスタ!$A$2:$F$180,6,FALSE())))</f>
        <v/>
      </c>
      <c r="N1985" s="0" t="str">
        <f aca="false">ASC(G1985)</f>
        <v>ﾃﾞｨｵﾊﾞﾝ錠160mg</v>
      </c>
      <c r="O1985" s="0" t="str">
        <f aca="false">ASC(E1985)</f>
        <v>ﾊﾞﾙｻﾙﾀﾝ</v>
      </c>
      <c r="P1985" s="16" t="n">
        <f aca="false">N(P1984)+IF($C1985=検索!$B$49,1,0)</f>
        <v>0</v>
      </c>
    </row>
    <row r="1986" customFormat="false" ht="15" hidden="false" customHeight="false" outlineLevel="0" collapsed="false">
      <c r="A1986" s="16" t="s">
        <v>221</v>
      </c>
      <c r="B1986" s="0" t="s">
        <v>4725</v>
      </c>
      <c r="C1986" s="0" t="n">
        <v>214</v>
      </c>
      <c r="D1986" s="0" t="str">
        <f aca="false">IFERROR(VLOOKUP($C1986,薬効分類マスタ!$A$2:$B$180,2,FALSE()),"未登録")</f>
        <v>血圧降下剤</v>
      </c>
      <c r="E1986" s="16" t="s">
        <v>4684</v>
      </c>
      <c r="F1986" s="16" t="s">
        <v>4723</v>
      </c>
      <c r="G1986" s="16" t="s">
        <v>4726</v>
      </c>
      <c r="H1986" s="16" t="s">
        <v>1464</v>
      </c>
      <c r="I1986" s="0" t="n">
        <v>17.3</v>
      </c>
      <c r="J1986" s="16" t="s">
        <v>239</v>
      </c>
      <c r="K1986" s="0" t="str">
        <f aca="false">IFERROR(IF(VLOOKUP($C1986,薬効分類マスタ!$A$2:$E$180,5,FALSE())=0,"",VLOOKUP($C1986,薬効分類マスタ!$A$2:$E$180,5,FALSE())),"")</f>
        <v/>
      </c>
      <c r="L1986" s="17"/>
      <c r="M1986" s="0" t="str">
        <f aca="false">IF($K1986="","",IF($L1986&lt;&gt;"",$L1986,VLOOKUP($C1986,薬効分類マスタ!$A$2:$F$180,6,FALSE())))</f>
        <v/>
      </c>
      <c r="N1986" s="0" t="str">
        <f aca="false">ASC(G1986)</f>
        <v>ﾊﾞﾙｻﾙﾀﾝ錠160mg｢DSEP｣</v>
      </c>
      <c r="O1986" s="0" t="str">
        <f aca="false">ASC(E1986)</f>
        <v>ﾊﾞﾙｻﾙﾀﾝ</v>
      </c>
      <c r="P1986" s="16" t="n">
        <f aca="false">N(P1985)+IF($C1986=検索!$B$49,1,0)</f>
        <v>0</v>
      </c>
    </row>
    <row r="1987" customFormat="false" ht="15" hidden="false" customHeight="false" outlineLevel="0" collapsed="false">
      <c r="A1987" s="16" t="s">
        <v>221</v>
      </c>
      <c r="B1987" s="0" t="s">
        <v>4727</v>
      </c>
      <c r="C1987" s="0" t="n">
        <v>214</v>
      </c>
      <c r="D1987" s="0" t="str">
        <f aca="false">IFERROR(VLOOKUP($C1987,薬効分類マスタ!$A$2:$B$180,2,FALSE()),"未登録")</f>
        <v>血圧降下剤</v>
      </c>
      <c r="E1987" s="16" t="s">
        <v>4684</v>
      </c>
      <c r="F1987" s="16" t="s">
        <v>4723</v>
      </c>
      <c r="G1987" s="16" t="s">
        <v>4728</v>
      </c>
      <c r="H1987" s="16" t="s">
        <v>568</v>
      </c>
      <c r="I1987" s="0" t="n">
        <v>17.3</v>
      </c>
      <c r="J1987" s="16" t="s">
        <v>239</v>
      </c>
      <c r="K1987" s="0" t="str">
        <f aca="false">IFERROR(IF(VLOOKUP($C1987,薬効分類マスタ!$A$2:$E$180,5,FALSE())=0,"",VLOOKUP($C1987,薬効分類マスタ!$A$2:$E$180,5,FALSE())),"")</f>
        <v/>
      </c>
      <c r="L1987" s="17"/>
      <c r="M1987" s="0" t="str">
        <f aca="false">IF($K1987="","",IF($L1987&lt;&gt;"",$L1987,VLOOKUP($C1987,薬効分類マスタ!$A$2:$F$180,6,FALSE())))</f>
        <v/>
      </c>
      <c r="N1987" s="0" t="str">
        <f aca="false">ASC(G1987)</f>
        <v>ﾊﾞﾙｻﾙﾀﾝ錠160mg｢FFP｣</v>
      </c>
      <c r="O1987" s="0" t="str">
        <f aca="false">ASC(E1987)</f>
        <v>ﾊﾞﾙｻﾙﾀﾝ</v>
      </c>
      <c r="P1987" s="16" t="n">
        <f aca="false">N(P1986)+IF($C1987=検索!$B$49,1,0)</f>
        <v>0</v>
      </c>
    </row>
    <row r="1988" customFormat="false" ht="15" hidden="false" customHeight="false" outlineLevel="0" collapsed="false">
      <c r="A1988" s="16" t="s">
        <v>221</v>
      </c>
      <c r="B1988" s="0" t="s">
        <v>4729</v>
      </c>
      <c r="C1988" s="0" t="n">
        <v>214</v>
      </c>
      <c r="D1988" s="0" t="str">
        <f aca="false">IFERROR(VLOOKUP($C1988,薬効分類マスタ!$A$2:$B$180,2,FALSE()),"未登録")</f>
        <v>血圧降下剤</v>
      </c>
      <c r="E1988" s="16" t="s">
        <v>4684</v>
      </c>
      <c r="F1988" s="16" t="s">
        <v>4723</v>
      </c>
      <c r="G1988" s="16" t="s">
        <v>4730</v>
      </c>
      <c r="H1988" s="16" t="s">
        <v>527</v>
      </c>
      <c r="I1988" s="0" t="n">
        <v>17.3</v>
      </c>
      <c r="J1988" s="16" t="s">
        <v>239</v>
      </c>
      <c r="K1988" s="0" t="str">
        <f aca="false">IFERROR(IF(VLOOKUP($C1988,薬効分類マスタ!$A$2:$E$180,5,FALSE())=0,"",VLOOKUP($C1988,薬効分類マスタ!$A$2:$E$180,5,FALSE())),"")</f>
        <v/>
      </c>
      <c r="L1988" s="17"/>
      <c r="M1988" s="0" t="str">
        <f aca="false">IF($K1988="","",IF($L1988&lt;&gt;"",$L1988,VLOOKUP($C1988,薬効分類マスタ!$A$2:$F$180,6,FALSE())))</f>
        <v/>
      </c>
      <c r="N1988" s="0" t="str">
        <f aca="false">ASC(G1988)</f>
        <v>ﾊﾞﾙｻﾙﾀﾝ錠160mg｢JG｣</v>
      </c>
      <c r="O1988" s="0" t="str">
        <f aca="false">ASC(E1988)</f>
        <v>ﾊﾞﾙｻﾙﾀﾝ</v>
      </c>
      <c r="P1988" s="16" t="n">
        <f aca="false">N(P1987)+IF($C1988=検索!$B$49,1,0)</f>
        <v>0</v>
      </c>
    </row>
    <row r="1989" customFormat="false" ht="15" hidden="false" customHeight="false" outlineLevel="0" collapsed="false">
      <c r="A1989" s="16" t="s">
        <v>221</v>
      </c>
      <c r="B1989" s="0" t="s">
        <v>4731</v>
      </c>
      <c r="C1989" s="0" t="n">
        <v>214</v>
      </c>
      <c r="D1989" s="0" t="str">
        <f aca="false">IFERROR(VLOOKUP($C1989,薬効分類マスタ!$A$2:$B$180,2,FALSE()),"未登録")</f>
        <v>血圧降下剤</v>
      </c>
      <c r="E1989" s="16" t="s">
        <v>4684</v>
      </c>
      <c r="F1989" s="16" t="s">
        <v>4723</v>
      </c>
      <c r="G1989" s="16" t="s">
        <v>4732</v>
      </c>
      <c r="H1989" s="16" t="s">
        <v>1067</v>
      </c>
      <c r="I1989" s="0" t="n">
        <v>17.3</v>
      </c>
      <c r="J1989" s="16" t="s">
        <v>239</v>
      </c>
      <c r="K1989" s="0" t="str">
        <f aca="false">IFERROR(IF(VLOOKUP($C1989,薬効分類マスタ!$A$2:$E$180,5,FALSE())=0,"",VLOOKUP($C1989,薬効分類マスタ!$A$2:$E$180,5,FALSE())),"")</f>
        <v/>
      </c>
      <c r="L1989" s="17"/>
      <c r="M1989" s="0" t="str">
        <f aca="false">IF($K1989="","",IF($L1989&lt;&gt;"",$L1989,VLOOKUP($C1989,薬効分類マスタ!$A$2:$F$180,6,FALSE())))</f>
        <v/>
      </c>
      <c r="N1989" s="0" t="str">
        <f aca="false">ASC(G1989)</f>
        <v>ﾊﾞﾙｻﾙﾀﾝ錠160mg｢TCK｣</v>
      </c>
      <c r="O1989" s="0" t="str">
        <f aca="false">ASC(E1989)</f>
        <v>ﾊﾞﾙｻﾙﾀﾝ</v>
      </c>
      <c r="P1989" s="16" t="n">
        <f aca="false">N(P1988)+IF($C1989=検索!$B$49,1,0)</f>
        <v>0</v>
      </c>
    </row>
    <row r="1990" customFormat="false" ht="15" hidden="false" customHeight="false" outlineLevel="0" collapsed="false">
      <c r="A1990" s="16" t="s">
        <v>221</v>
      </c>
      <c r="B1990" s="0" t="s">
        <v>4733</v>
      </c>
      <c r="C1990" s="0" t="n">
        <v>214</v>
      </c>
      <c r="D1990" s="0" t="str">
        <f aca="false">IFERROR(VLOOKUP($C1990,薬効分類マスタ!$A$2:$B$180,2,FALSE()),"未登録")</f>
        <v>血圧降下剤</v>
      </c>
      <c r="E1990" s="16" t="s">
        <v>4684</v>
      </c>
      <c r="F1990" s="16" t="s">
        <v>4723</v>
      </c>
      <c r="G1990" s="16" t="s">
        <v>4734</v>
      </c>
      <c r="H1990" s="16" t="s">
        <v>1300</v>
      </c>
      <c r="I1990" s="0" t="n">
        <v>17.3</v>
      </c>
      <c r="J1990" s="16" t="s">
        <v>239</v>
      </c>
      <c r="K1990" s="0" t="str">
        <f aca="false">IFERROR(IF(VLOOKUP($C1990,薬効分類マスタ!$A$2:$E$180,5,FALSE())=0,"",VLOOKUP($C1990,薬効分類マスタ!$A$2:$E$180,5,FALSE())),"")</f>
        <v/>
      </c>
      <c r="L1990" s="17"/>
      <c r="M1990" s="0" t="str">
        <f aca="false">IF($K1990="","",IF($L1990&lt;&gt;"",$L1990,VLOOKUP($C1990,薬効分類マスタ!$A$2:$F$180,6,FALSE())))</f>
        <v/>
      </c>
      <c r="N1990" s="0" t="str">
        <f aca="false">ASC(G1990)</f>
        <v>ﾊﾞﾙｻﾙﾀﾝ錠160mg｢ｵｰﾊﾗ｣</v>
      </c>
      <c r="O1990" s="0" t="str">
        <f aca="false">ASC(E1990)</f>
        <v>ﾊﾞﾙｻﾙﾀﾝ</v>
      </c>
      <c r="P1990" s="16" t="n">
        <f aca="false">N(P1989)+IF($C1990=検索!$B$49,1,0)</f>
        <v>0</v>
      </c>
    </row>
    <row r="1991" customFormat="false" ht="15" hidden="false" customHeight="false" outlineLevel="0" collapsed="false">
      <c r="A1991" s="16" t="s">
        <v>221</v>
      </c>
      <c r="B1991" s="0" t="s">
        <v>4735</v>
      </c>
      <c r="C1991" s="0" t="n">
        <v>214</v>
      </c>
      <c r="D1991" s="0" t="str">
        <f aca="false">IFERROR(VLOOKUP($C1991,薬効分類マスタ!$A$2:$B$180,2,FALSE()),"未登録")</f>
        <v>血圧降下剤</v>
      </c>
      <c r="E1991" s="16" t="s">
        <v>4684</v>
      </c>
      <c r="F1991" s="16" t="s">
        <v>4723</v>
      </c>
      <c r="G1991" s="16" t="s">
        <v>4736</v>
      </c>
      <c r="H1991" s="16" t="s">
        <v>601</v>
      </c>
      <c r="I1991" s="0" t="n">
        <v>17.3</v>
      </c>
      <c r="J1991" s="16" t="s">
        <v>239</v>
      </c>
      <c r="K1991" s="0" t="str">
        <f aca="false">IFERROR(IF(VLOOKUP($C1991,薬効分類マスタ!$A$2:$E$180,5,FALSE())=0,"",VLOOKUP($C1991,薬効分類マスタ!$A$2:$E$180,5,FALSE())),"")</f>
        <v/>
      </c>
      <c r="L1991" s="17"/>
      <c r="M1991" s="0" t="str">
        <f aca="false">IF($K1991="","",IF($L1991&lt;&gt;"",$L1991,VLOOKUP($C1991,薬効分類マスタ!$A$2:$F$180,6,FALSE())))</f>
        <v/>
      </c>
      <c r="N1991" s="0" t="str">
        <f aca="false">ASC(G1991)</f>
        <v>ﾊﾞﾙｻﾙﾀﾝ錠160mg｢杏林｣</v>
      </c>
      <c r="O1991" s="0" t="str">
        <f aca="false">ASC(E1991)</f>
        <v>ﾊﾞﾙｻﾙﾀﾝ</v>
      </c>
      <c r="P1991" s="16" t="n">
        <f aca="false">N(P1990)+IF($C1991=検索!$B$49,1,0)</f>
        <v>0</v>
      </c>
    </row>
    <row r="1992" customFormat="false" ht="15" hidden="false" customHeight="false" outlineLevel="0" collapsed="false">
      <c r="A1992" s="16" t="s">
        <v>221</v>
      </c>
      <c r="B1992" s="0" t="s">
        <v>4737</v>
      </c>
      <c r="C1992" s="0" t="n">
        <v>214</v>
      </c>
      <c r="D1992" s="0" t="str">
        <f aca="false">IFERROR(VLOOKUP($C1992,薬効分類マスタ!$A$2:$B$180,2,FALSE()),"未登録")</f>
        <v>血圧降下剤</v>
      </c>
      <c r="E1992" s="16" t="s">
        <v>4684</v>
      </c>
      <c r="F1992" s="16" t="s">
        <v>4723</v>
      </c>
      <c r="G1992" s="16" t="s">
        <v>4738</v>
      </c>
      <c r="H1992" s="16" t="s">
        <v>530</v>
      </c>
      <c r="I1992" s="0" t="n">
        <v>17.3</v>
      </c>
      <c r="J1992" s="16" t="s">
        <v>239</v>
      </c>
      <c r="K1992" s="0" t="str">
        <f aca="false">IFERROR(IF(VLOOKUP($C1992,薬効分類マスタ!$A$2:$E$180,5,FALSE())=0,"",VLOOKUP($C1992,薬効分類マスタ!$A$2:$E$180,5,FALSE())),"")</f>
        <v/>
      </c>
      <c r="L1992" s="17"/>
      <c r="M1992" s="0" t="str">
        <f aca="false">IF($K1992="","",IF($L1992&lt;&gt;"",$L1992,VLOOKUP($C1992,薬効分類マスタ!$A$2:$F$180,6,FALSE())))</f>
        <v/>
      </c>
      <c r="N1992" s="0" t="str">
        <f aca="false">ASC(G1992)</f>
        <v>ﾊﾞﾙｻﾙﾀﾝ錠160mg｢ｹﾐﾌｧ｣</v>
      </c>
      <c r="O1992" s="0" t="str">
        <f aca="false">ASC(E1992)</f>
        <v>ﾊﾞﾙｻﾙﾀﾝ</v>
      </c>
      <c r="P1992" s="16" t="n">
        <f aca="false">N(P1991)+IF($C1992=検索!$B$49,1,0)</f>
        <v>0</v>
      </c>
    </row>
    <row r="1993" customFormat="false" ht="15" hidden="false" customHeight="false" outlineLevel="0" collapsed="false">
      <c r="A1993" s="16" t="s">
        <v>221</v>
      </c>
      <c r="B1993" s="0" t="s">
        <v>4739</v>
      </c>
      <c r="C1993" s="0" t="n">
        <v>214</v>
      </c>
      <c r="D1993" s="0" t="str">
        <f aca="false">IFERROR(VLOOKUP($C1993,薬効分類マスタ!$A$2:$B$180,2,FALSE()),"未登録")</f>
        <v>血圧降下剤</v>
      </c>
      <c r="E1993" s="16" t="s">
        <v>4684</v>
      </c>
      <c r="F1993" s="16" t="s">
        <v>4723</v>
      </c>
      <c r="G1993" s="16" t="s">
        <v>4740</v>
      </c>
      <c r="H1993" s="16" t="s">
        <v>385</v>
      </c>
      <c r="I1993" s="0" t="n">
        <v>17.3</v>
      </c>
      <c r="J1993" s="16" t="s">
        <v>239</v>
      </c>
      <c r="K1993" s="0" t="str">
        <f aca="false">IFERROR(IF(VLOOKUP($C1993,薬効分類マスタ!$A$2:$E$180,5,FALSE())=0,"",VLOOKUP($C1993,薬効分類マスタ!$A$2:$E$180,5,FALSE())),"")</f>
        <v/>
      </c>
      <c r="L1993" s="17"/>
      <c r="M1993" s="0" t="str">
        <f aca="false">IF($K1993="","",IF($L1993&lt;&gt;"",$L1993,VLOOKUP($C1993,薬効分類マスタ!$A$2:$F$180,6,FALSE())))</f>
        <v/>
      </c>
      <c r="N1993" s="0" t="str">
        <f aca="false">ASC(G1993)</f>
        <v>ﾊﾞﾙｻﾙﾀﾝ錠160mg｢ｻﾜｲ｣</v>
      </c>
      <c r="O1993" s="0" t="str">
        <f aca="false">ASC(E1993)</f>
        <v>ﾊﾞﾙｻﾙﾀﾝ</v>
      </c>
      <c r="P1993" s="16" t="n">
        <f aca="false">N(P1992)+IF($C1993=検索!$B$49,1,0)</f>
        <v>0</v>
      </c>
    </row>
    <row r="1994" customFormat="false" ht="15" hidden="false" customHeight="false" outlineLevel="0" collapsed="false">
      <c r="A1994" s="16" t="s">
        <v>221</v>
      </c>
      <c r="B1994" s="0" t="s">
        <v>4741</v>
      </c>
      <c r="C1994" s="0" t="n">
        <v>214</v>
      </c>
      <c r="D1994" s="0" t="str">
        <f aca="false">IFERROR(VLOOKUP($C1994,薬効分類マスタ!$A$2:$B$180,2,FALSE()),"未登録")</f>
        <v>血圧降下剤</v>
      </c>
      <c r="E1994" s="16" t="s">
        <v>4684</v>
      </c>
      <c r="F1994" s="16" t="s">
        <v>4723</v>
      </c>
      <c r="G1994" s="16" t="s">
        <v>4742</v>
      </c>
      <c r="H1994" s="16" t="s">
        <v>354</v>
      </c>
      <c r="I1994" s="0" t="n">
        <v>17.3</v>
      </c>
      <c r="J1994" s="16" t="s">
        <v>239</v>
      </c>
      <c r="K1994" s="0" t="str">
        <f aca="false">IFERROR(IF(VLOOKUP($C1994,薬効分類マスタ!$A$2:$E$180,5,FALSE())=0,"",VLOOKUP($C1994,薬効分類マスタ!$A$2:$E$180,5,FALSE())),"")</f>
        <v/>
      </c>
      <c r="L1994" s="17"/>
      <c r="M1994" s="0" t="str">
        <f aca="false">IF($K1994="","",IF($L1994&lt;&gt;"",$L1994,VLOOKUP($C1994,薬効分類マスタ!$A$2:$F$180,6,FALSE())))</f>
        <v/>
      </c>
      <c r="N1994" s="0" t="str">
        <f aca="false">ASC(G1994)</f>
        <v>ﾊﾞﾙｻﾙﾀﾝ錠160mg｢ｻﾝﾄﾞ｣</v>
      </c>
      <c r="O1994" s="0" t="str">
        <f aca="false">ASC(E1994)</f>
        <v>ﾊﾞﾙｻﾙﾀﾝ</v>
      </c>
      <c r="P1994" s="16" t="n">
        <f aca="false">N(P1993)+IF($C1994=検索!$B$49,1,0)</f>
        <v>0</v>
      </c>
    </row>
    <row r="1995" customFormat="false" ht="15" hidden="false" customHeight="false" outlineLevel="0" collapsed="false">
      <c r="A1995" s="16" t="s">
        <v>221</v>
      </c>
      <c r="B1995" s="0" t="s">
        <v>4743</v>
      </c>
      <c r="C1995" s="0" t="n">
        <v>214</v>
      </c>
      <c r="D1995" s="0" t="str">
        <f aca="false">IFERROR(VLOOKUP($C1995,薬効分類マスタ!$A$2:$B$180,2,FALSE()),"未登録")</f>
        <v>血圧降下剤</v>
      </c>
      <c r="E1995" s="16" t="s">
        <v>4684</v>
      </c>
      <c r="F1995" s="16" t="s">
        <v>4723</v>
      </c>
      <c r="G1995" s="16" t="s">
        <v>4744</v>
      </c>
      <c r="H1995" s="16" t="s">
        <v>347</v>
      </c>
      <c r="I1995" s="0" t="n">
        <v>17.3</v>
      </c>
      <c r="J1995" s="16" t="s">
        <v>239</v>
      </c>
      <c r="K1995" s="0" t="str">
        <f aca="false">IFERROR(IF(VLOOKUP($C1995,薬効分類マスタ!$A$2:$E$180,5,FALSE())=0,"",VLOOKUP($C1995,薬効分類マスタ!$A$2:$E$180,5,FALSE())),"")</f>
        <v/>
      </c>
      <c r="L1995" s="17"/>
      <c r="M1995" s="0" t="str">
        <f aca="false">IF($K1995="","",IF($L1995&lt;&gt;"",$L1995,VLOOKUP($C1995,薬効分類マスタ!$A$2:$F$180,6,FALSE())))</f>
        <v/>
      </c>
      <c r="N1995" s="0" t="str">
        <f aca="false">ASC(G1995)</f>
        <v>ﾊﾞﾙｻﾙﾀﾝ錠160mg｢ﾂﾙﾊﾗ｣</v>
      </c>
      <c r="O1995" s="0" t="str">
        <f aca="false">ASC(E1995)</f>
        <v>ﾊﾞﾙｻﾙﾀﾝ</v>
      </c>
      <c r="P1995" s="16" t="n">
        <f aca="false">N(P1994)+IF($C1995=検索!$B$49,1,0)</f>
        <v>0</v>
      </c>
    </row>
    <row r="1996" customFormat="false" ht="15" hidden="false" customHeight="false" outlineLevel="0" collapsed="false">
      <c r="A1996" s="16" t="s">
        <v>221</v>
      </c>
      <c r="B1996" s="0" t="s">
        <v>4745</v>
      </c>
      <c r="C1996" s="0" t="n">
        <v>214</v>
      </c>
      <c r="D1996" s="0" t="str">
        <f aca="false">IFERROR(VLOOKUP($C1996,薬効分類マスタ!$A$2:$B$180,2,FALSE()),"未登録")</f>
        <v>血圧降下剤</v>
      </c>
      <c r="E1996" s="16" t="s">
        <v>4684</v>
      </c>
      <c r="F1996" s="16" t="s">
        <v>4723</v>
      </c>
      <c r="G1996" s="16" t="s">
        <v>4746</v>
      </c>
      <c r="H1996" s="16" t="s">
        <v>533</v>
      </c>
      <c r="I1996" s="0" t="n">
        <v>17.3</v>
      </c>
      <c r="J1996" s="16" t="s">
        <v>239</v>
      </c>
      <c r="K1996" s="0" t="str">
        <f aca="false">IFERROR(IF(VLOOKUP($C1996,薬効分類マスタ!$A$2:$E$180,5,FALSE())=0,"",VLOOKUP($C1996,薬効分類マスタ!$A$2:$E$180,5,FALSE())),"")</f>
        <v/>
      </c>
      <c r="L1996" s="17"/>
      <c r="M1996" s="0" t="str">
        <f aca="false">IF($K1996="","",IF($L1996&lt;&gt;"",$L1996,VLOOKUP($C1996,薬効分類マスタ!$A$2:$F$180,6,FALSE())))</f>
        <v/>
      </c>
      <c r="N1996" s="0" t="str">
        <f aca="false">ASC(G1996)</f>
        <v>ﾊﾞﾙｻﾙﾀﾝ錠160mg｢ﾄｰﾜ｣</v>
      </c>
      <c r="O1996" s="0" t="str">
        <f aca="false">ASC(E1996)</f>
        <v>ﾊﾞﾙｻﾙﾀﾝ</v>
      </c>
      <c r="P1996" s="16" t="n">
        <f aca="false">N(P1995)+IF($C1996=検索!$B$49,1,0)</f>
        <v>0</v>
      </c>
    </row>
    <row r="1997" customFormat="false" ht="15" hidden="false" customHeight="false" outlineLevel="0" collapsed="false">
      <c r="A1997" s="16" t="s">
        <v>221</v>
      </c>
      <c r="B1997" s="0" t="s">
        <v>4747</v>
      </c>
      <c r="C1997" s="0" t="n">
        <v>214</v>
      </c>
      <c r="D1997" s="0" t="str">
        <f aca="false">IFERROR(VLOOKUP($C1997,薬効分類マスタ!$A$2:$B$180,2,FALSE()),"未登録")</f>
        <v>血圧降下剤</v>
      </c>
      <c r="E1997" s="16" t="s">
        <v>4684</v>
      </c>
      <c r="F1997" s="16" t="s">
        <v>4723</v>
      </c>
      <c r="G1997" s="16" t="s">
        <v>4748</v>
      </c>
      <c r="H1997" s="16" t="s">
        <v>536</v>
      </c>
      <c r="I1997" s="0" t="n">
        <v>17.3</v>
      </c>
      <c r="J1997" s="16" t="s">
        <v>239</v>
      </c>
      <c r="K1997" s="0" t="str">
        <f aca="false">IFERROR(IF(VLOOKUP($C1997,薬効分類マスタ!$A$2:$E$180,5,FALSE())=0,"",VLOOKUP($C1997,薬効分類マスタ!$A$2:$E$180,5,FALSE())),"")</f>
        <v/>
      </c>
      <c r="L1997" s="17"/>
      <c r="M1997" s="0" t="str">
        <f aca="false">IF($K1997="","",IF($L1997&lt;&gt;"",$L1997,VLOOKUP($C1997,薬効分類マスタ!$A$2:$F$180,6,FALSE())))</f>
        <v/>
      </c>
      <c r="N1997" s="0" t="str">
        <f aca="false">ASC(G1997)</f>
        <v>ﾊﾞﾙｻﾙﾀﾝ錠160mg｢日医工｣</v>
      </c>
      <c r="O1997" s="0" t="str">
        <f aca="false">ASC(E1997)</f>
        <v>ﾊﾞﾙｻﾙﾀﾝ</v>
      </c>
      <c r="P1997" s="16" t="n">
        <f aca="false">N(P1996)+IF($C1997=検索!$B$49,1,0)</f>
        <v>0</v>
      </c>
    </row>
    <row r="1998" customFormat="false" ht="15" hidden="false" customHeight="false" outlineLevel="0" collapsed="false">
      <c r="A1998" s="16" t="s">
        <v>221</v>
      </c>
      <c r="B1998" s="0" t="s">
        <v>4749</v>
      </c>
      <c r="C1998" s="0" t="n">
        <v>214</v>
      </c>
      <c r="D1998" s="0" t="str">
        <f aca="false">IFERROR(VLOOKUP($C1998,薬効分類マスタ!$A$2:$B$180,2,FALSE()),"未登録")</f>
        <v>血圧降下剤</v>
      </c>
      <c r="E1998" s="16" t="s">
        <v>4684</v>
      </c>
      <c r="F1998" s="16" t="s">
        <v>4723</v>
      </c>
      <c r="G1998" s="16" t="s">
        <v>4750</v>
      </c>
      <c r="H1998" s="16" t="s">
        <v>606</v>
      </c>
      <c r="I1998" s="0" t="n">
        <v>17.3</v>
      </c>
      <c r="J1998" s="16" t="s">
        <v>239</v>
      </c>
      <c r="K1998" s="0" t="str">
        <f aca="false">IFERROR(IF(VLOOKUP($C1998,薬効分類マスタ!$A$2:$E$180,5,FALSE())=0,"",VLOOKUP($C1998,薬効分類マスタ!$A$2:$E$180,5,FALSE())),"")</f>
        <v/>
      </c>
      <c r="L1998" s="17"/>
      <c r="M1998" s="0" t="str">
        <f aca="false">IF($K1998="","",IF($L1998&lt;&gt;"",$L1998,VLOOKUP($C1998,薬効分類マスタ!$A$2:$F$180,6,FALSE())))</f>
        <v/>
      </c>
      <c r="N1998" s="0" t="str">
        <f aca="false">ASC(G1998)</f>
        <v>ﾊﾞﾙｻﾙﾀﾝ錠160mg｢日新｣</v>
      </c>
      <c r="O1998" s="0" t="str">
        <f aca="false">ASC(E1998)</f>
        <v>ﾊﾞﾙｻﾙﾀﾝ</v>
      </c>
      <c r="P1998" s="16" t="n">
        <f aca="false">N(P1997)+IF($C1998=検索!$B$49,1,0)</f>
        <v>0</v>
      </c>
    </row>
    <row r="1999" customFormat="false" ht="15" hidden="false" customHeight="false" outlineLevel="0" collapsed="false">
      <c r="A1999" s="16" t="s">
        <v>221</v>
      </c>
      <c r="B1999" s="0" t="s">
        <v>4751</v>
      </c>
      <c r="C1999" s="0" t="n">
        <v>214</v>
      </c>
      <c r="D1999" s="0" t="str">
        <f aca="false">IFERROR(VLOOKUP($C1999,薬効分類マスタ!$A$2:$B$180,2,FALSE()),"未登録")</f>
        <v>血圧降下剤</v>
      </c>
      <c r="E1999" s="16" t="s">
        <v>4684</v>
      </c>
      <c r="F1999" s="16" t="s">
        <v>4723</v>
      </c>
      <c r="G1999" s="16" t="s">
        <v>4752</v>
      </c>
      <c r="H1999" s="16" t="s">
        <v>1289</v>
      </c>
      <c r="I1999" s="0" t="n">
        <v>17.3</v>
      </c>
      <c r="J1999" s="16" t="s">
        <v>239</v>
      </c>
      <c r="K1999" s="0" t="str">
        <f aca="false">IFERROR(IF(VLOOKUP($C1999,薬効分類マスタ!$A$2:$E$180,5,FALSE())=0,"",VLOOKUP($C1999,薬効分類マスタ!$A$2:$E$180,5,FALSE())),"")</f>
        <v/>
      </c>
      <c r="L1999" s="17"/>
      <c r="M1999" s="0" t="str">
        <f aca="false">IF($K1999="","",IF($L1999&lt;&gt;"",$L1999,VLOOKUP($C1999,薬効分類マスタ!$A$2:$F$180,6,FALSE())))</f>
        <v/>
      </c>
      <c r="N1999" s="0" t="str">
        <f aca="false">ASC(G1999)</f>
        <v>ﾊﾞﾙｻﾙﾀﾝ錠160mg｢Me｣</v>
      </c>
      <c r="O1999" s="0" t="str">
        <f aca="false">ASC(E1999)</f>
        <v>ﾊﾞﾙｻﾙﾀﾝ</v>
      </c>
      <c r="P1999" s="16" t="n">
        <f aca="false">N(P1998)+IF($C1999=検索!$B$49,1,0)</f>
        <v>0</v>
      </c>
    </row>
    <row r="2000" customFormat="false" ht="15" hidden="false" customHeight="false" outlineLevel="0" collapsed="false">
      <c r="A2000" s="16" t="s">
        <v>221</v>
      </c>
      <c r="B2000" s="0" t="s">
        <v>4753</v>
      </c>
      <c r="C2000" s="0" t="n">
        <v>214</v>
      </c>
      <c r="D2000" s="0" t="str">
        <f aca="false">IFERROR(VLOOKUP($C2000,薬効分類マスタ!$A$2:$B$180,2,FALSE()),"未登録")</f>
        <v>血圧降下剤</v>
      </c>
      <c r="E2000" s="16" t="s">
        <v>4684</v>
      </c>
      <c r="F2000" s="16" t="s">
        <v>445</v>
      </c>
      <c r="G2000" s="16" t="s">
        <v>4754</v>
      </c>
      <c r="H2000" s="16" t="s">
        <v>1133</v>
      </c>
      <c r="I2000" s="0" t="n">
        <v>10.8</v>
      </c>
      <c r="J2000" s="16" t="s">
        <v>232</v>
      </c>
      <c r="K2000" s="0" t="str">
        <f aca="false">IFERROR(IF(VLOOKUP($C2000,薬効分類マスタ!$A$2:$E$180,5,FALSE())=0,"",VLOOKUP($C2000,薬効分類マスタ!$A$2:$E$180,5,FALSE())),"")</f>
        <v/>
      </c>
      <c r="L2000" s="17"/>
      <c r="M2000" s="0" t="str">
        <f aca="false">IF($K2000="","",IF($L2000&lt;&gt;"",$L2000,VLOOKUP($C2000,薬効分類マスタ!$A$2:$F$180,6,FALSE())))</f>
        <v/>
      </c>
      <c r="N2000" s="0" t="str">
        <f aca="false">ASC(G2000)</f>
        <v>ﾃﾞｨｵﾊﾞﾝOD錠20mg</v>
      </c>
      <c r="O2000" s="0" t="str">
        <f aca="false">ASC(E2000)</f>
        <v>ﾊﾞﾙｻﾙﾀﾝ</v>
      </c>
      <c r="P2000" s="16" t="n">
        <f aca="false">N(P1999)+IF($C2000=検索!$B$49,1,0)</f>
        <v>0</v>
      </c>
    </row>
    <row r="2001" customFormat="false" ht="15" hidden="false" customHeight="false" outlineLevel="0" collapsed="false">
      <c r="A2001" s="16" t="s">
        <v>221</v>
      </c>
      <c r="B2001" s="0" t="s">
        <v>4755</v>
      </c>
      <c r="C2001" s="0" t="n">
        <v>214</v>
      </c>
      <c r="D2001" s="0" t="str">
        <f aca="false">IFERROR(VLOOKUP($C2001,薬効分類マスタ!$A$2:$B$180,2,FALSE()),"未登録")</f>
        <v>血圧降下剤</v>
      </c>
      <c r="E2001" s="16" t="s">
        <v>4684</v>
      </c>
      <c r="F2001" s="16" t="s">
        <v>445</v>
      </c>
      <c r="G2001" s="16" t="s">
        <v>4756</v>
      </c>
      <c r="H2001" s="16" t="s">
        <v>533</v>
      </c>
      <c r="I2001" s="0" t="n">
        <v>10.8</v>
      </c>
      <c r="J2001" s="16" t="s">
        <v>239</v>
      </c>
      <c r="K2001" s="0" t="str">
        <f aca="false">IFERROR(IF(VLOOKUP($C2001,薬効分類マスタ!$A$2:$E$180,5,FALSE())=0,"",VLOOKUP($C2001,薬効分類マスタ!$A$2:$E$180,5,FALSE())),"")</f>
        <v/>
      </c>
      <c r="L2001" s="17"/>
      <c r="M2001" s="0" t="str">
        <f aca="false">IF($K2001="","",IF($L2001&lt;&gt;"",$L2001,VLOOKUP($C2001,薬効分類マスタ!$A$2:$F$180,6,FALSE())))</f>
        <v/>
      </c>
      <c r="N2001" s="0" t="str">
        <f aca="false">ASC(G2001)</f>
        <v>ﾊﾞﾙｻﾙﾀﾝOD錠20mg｢ﾄｰﾜ｣</v>
      </c>
      <c r="O2001" s="0" t="str">
        <f aca="false">ASC(E2001)</f>
        <v>ﾊﾞﾙｻﾙﾀﾝ</v>
      </c>
      <c r="P2001" s="16" t="n">
        <f aca="false">N(P2000)+IF($C2001=検索!$B$49,1,0)</f>
        <v>0</v>
      </c>
    </row>
    <row r="2002" customFormat="false" ht="15" hidden="false" customHeight="false" outlineLevel="0" collapsed="false">
      <c r="A2002" s="16" t="s">
        <v>221</v>
      </c>
      <c r="B2002" s="0" t="s">
        <v>4757</v>
      </c>
      <c r="C2002" s="0" t="n">
        <v>214</v>
      </c>
      <c r="D2002" s="0" t="str">
        <f aca="false">IFERROR(VLOOKUP($C2002,薬効分類マスタ!$A$2:$B$180,2,FALSE()),"未登録")</f>
        <v>血圧降下剤</v>
      </c>
      <c r="E2002" s="16" t="s">
        <v>4684</v>
      </c>
      <c r="F2002" s="16" t="s">
        <v>1172</v>
      </c>
      <c r="G2002" s="16" t="s">
        <v>4758</v>
      </c>
      <c r="H2002" s="16" t="s">
        <v>1133</v>
      </c>
      <c r="I2002" s="0" t="n">
        <v>13.7</v>
      </c>
      <c r="J2002" s="16" t="s">
        <v>232</v>
      </c>
      <c r="K2002" s="0" t="str">
        <f aca="false">IFERROR(IF(VLOOKUP($C2002,薬効分類マスタ!$A$2:$E$180,5,FALSE())=0,"",VLOOKUP($C2002,薬効分類マスタ!$A$2:$E$180,5,FALSE())),"")</f>
        <v/>
      </c>
      <c r="L2002" s="17"/>
      <c r="M2002" s="0" t="str">
        <f aca="false">IF($K2002="","",IF($L2002&lt;&gt;"",$L2002,VLOOKUP($C2002,薬効分類マスタ!$A$2:$F$180,6,FALSE())))</f>
        <v/>
      </c>
      <c r="N2002" s="0" t="str">
        <f aca="false">ASC(G2002)</f>
        <v>ﾃﾞｨｵﾊﾞﾝOD錠40mg</v>
      </c>
      <c r="O2002" s="0" t="str">
        <f aca="false">ASC(E2002)</f>
        <v>ﾊﾞﾙｻﾙﾀﾝ</v>
      </c>
      <c r="P2002" s="16" t="n">
        <f aca="false">N(P2001)+IF($C2002=検索!$B$49,1,0)</f>
        <v>0</v>
      </c>
    </row>
    <row r="2003" customFormat="false" ht="15" hidden="false" customHeight="false" outlineLevel="0" collapsed="false">
      <c r="A2003" s="16" t="s">
        <v>221</v>
      </c>
      <c r="B2003" s="0" t="s">
        <v>4759</v>
      </c>
      <c r="C2003" s="0" t="n">
        <v>214</v>
      </c>
      <c r="D2003" s="0" t="str">
        <f aca="false">IFERROR(VLOOKUP($C2003,薬効分類マスタ!$A$2:$B$180,2,FALSE()),"未登録")</f>
        <v>血圧降下剤</v>
      </c>
      <c r="E2003" s="16" t="s">
        <v>4684</v>
      </c>
      <c r="F2003" s="16" t="s">
        <v>1172</v>
      </c>
      <c r="G2003" s="16" t="s">
        <v>4760</v>
      </c>
      <c r="H2003" s="16" t="s">
        <v>533</v>
      </c>
      <c r="I2003" s="0" t="n">
        <v>10.8</v>
      </c>
      <c r="J2003" s="16" t="s">
        <v>239</v>
      </c>
      <c r="K2003" s="0" t="str">
        <f aca="false">IFERROR(IF(VLOOKUP($C2003,薬効分類マスタ!$A$2:$E$180,5,FALSE())=0,"",VLOOKUP($C2003,薬効分類マスタ!$A$2:$E$180,5,FALSE())),"")</f>
        <v/>
      </c>
      <c r="L2003" s="17"/>
      <c r="M2003" s="0" t="str">
        <f aca="false">IF($K2003="","",IF($L2003&lt;&gt;"",$L2003,VLOOKUP($C2003,薬効分類マスタ!$A$2:$F$180,6,FALSE())))</f>
        <v/>
      </c>
      <c r="N2003" s="0" t="str">
        <f aca="false">ASC(G2003)</f>
        <v>ﾊﾞﾙｻﾙﾀﾝOD錠40mg｢ﾄｰﾜ｣</v>
      </c>
      <c r="O2003" s="0" t="str">
        <f aca="false">ASC(E2003)</f>
        <v>ﾊﾞﾙｻﾙﾀﾝ</v>
      </c>
      <c r="P2003" s="16" t="n">
        <f aca="false">N(P2002)+IF($C2003=検索!$B$49,1,0)</f>
        <v>0</v>
      </c>
    </row>
    <row r="2004" customFormat="false" ht="15" hidden="false" customHeight="false" outlineLevel="0" collapsed="false">
      <c r="A2004" s="16" t="s">
        <v>221</v>
      </c>
      <c r="B2004" s="0" t="s">
        <v>4761</v>
      </c>
      <c r="C2004" s="0" t="n">
        <v>214</v>
      </c>
      <c r="D2004" s="0" t="str">
        <f aca="false">IFERROR(VLOOKUP($C2004,薬効分類マスタ!$A$2:$B$180,2,FALSE()),"未登録")</f>
        <v>血圧降下剤</v>
      </c>
      <c r="E2004" s="16" t="s">
        <v>4684</v>
      </c>
      <c r="F2004" s="16" t="s">
        <v>1205</v>
      </c>
      <c r="G2004" s="16" t="s">
        <v>4762</v>
      </c>
      <c r="H2004" s="16" t="s">
        <v>1133</v>
      </c>
      <c r="I2004" s="0" t="n">
        <v>18.3</v>
      </c>
      <c r="J2004" s="16" t="s">
        <v>232</v>
      </c>
      <c r="K2004" s="0" t="str">
        <f aca="false">IFERROR(IF(VLOOKUP($C2004,薬効分類マスタ!$A$2:$E$180,5,FALSE())=0,"",VLOOKUP($C2004,薬効分類マスタ!$A$2:$E$180,5,FALSE())),"")</f>
        <v/>
      </c>
      <c r="L2004" s="17"/>
      <c r="M2004" s="0" t="str">
        <f aca="false">IF($K2004="","",IF($L2004&lt;&gt;"",$L2004,VLOOKUP($C2004,薬効分類マスタ!$A$2:$F$180,6,FALSE())))</f>
        <v/>
      </c>
      <c r="N2004" s="0" t="str">
        <f aca="false">ASC(G2004)</f>
        <v>ﾃﾞｨｵﾊﾞﾝOD錠80mg</v>
      </c>
      <c r="O2004" s="0" t="str">
        <f aca="false">ASC(E2004)</f>
        <v>ﾊﾞﾙｻﾙﾀﾝ</v>
      </c>
      <c r="P2004" s="16" t="n">
        <f aca="false">N(P2003)+IF($C2004=検索!$B$49,1,0)</f>
        <v>0</v>
      </c>
    </row>
    <row r="2005" customFormat="false" ht="15" hidden="false" customHeight="false" outlineLevel="0" collapsed="false">
      <c r="A2005" s="16" t="s">
        <v>221</v>
      </c>
      <c r="B2005" s="0" t="s">
        <v>4763</v>
      </c>
      <c r="C2005" s="0" t="n">
        <v>214</v>
      </c>
      <c r="D2005" s="0" t="str">
        <f aca="false">IFERROR(VLOOKUP($C2005,薬効分類マスタ!$A$2:$B$180,2,FALSE()),"未登録")</f>
        <v>血圧降下剤</v>
      </c>
      <c r="E2005" s="16" t="s">
        <v>4684</v>
      </c>
      <c r="F2005" s="16" t="s">
        <v>1205</v>
      </c>
      <c r="G2005" s="16" t="s">
        <v>4764</v>
      </c>
      <c r="H2005" s="16" t="s">
        <v>533</v>
      </c>
      <c r="I2005" s="0" t="n">
        <v>12.2</v>
      </c>
      <c r="J2005" s="16" t="s">
        <v>239</v>
      </c>
      <c r="K2005" s="0" t="str">
        <f aca="false">IFERROR(IF(VLOOKUP($C2005,薬効分類マスタ!$A$2:$E$180,5,FALSE())=0,"",VLOOKUP($C2005,薬効分類マスタ!$A$2:$E$180,5,FALSE())),"")</f>
        <v/>
      </c>
      <c r="L2005" s="17"/>
      <c r="M2005" s="0" t="str">
        <f aca="false">IF($K2005="","",IF($L2005&lt;&gt;"",$L2005,VLOOKUP($C2005,薬効分類マスタ!$A$2:$F$180,6,FALSE())))</f>
        <v/>
      </c>
      <c r="N2005" s="0" t="str">
        <f aca="false">ASC(G2005)</f>
        <v>ﾊﾞﾙｻﾙﾀﾝOD錠80mg｢ﾄｰﾜ｣</v>
      </c>
      <c r="O2005" s="0" t="str">
        <f aca="false">ASC(E2005)</f>
        <v>ﾊﾞﾙｻﾙﾀﾝ</v>
      </c>
      <c r="P2005" s="16" t="n">
        <f aca="false">N(P2004)+IF($C2005=検索!$B$49,1,0)</f>
        <v>0</v>
      </c>
    </row>
    <row r="2006" customFormat="false" ht="15" hidden="false" customHeight="false" outlineLevel="0" collapsed="false">
      <c r="A2006" s="16" t="s">
        <v>221</v>
      </c>
      <c r="B2006" s="0" t="s">
        <v>4765</v>
      </c>
      <c r="C2006" s="0" t="n">
        <v>214</v>
      </c>
      <c r="D2006" s="0" t="str">
        <f aca="false">IFERROR(VLOOKUP($C2006,薬効分類マスタ!$A$2:$B$180,2,FALSE()),"未登録")</f>
        <v>血圧降下剤</v>
      </c>
      <c r="E2006" s="16" t="s">
        <v>4684</v>
      </c>
      <c r="F2006" s="16" t="s">
        <v>4723</v>
      </c>
      <c r="G2006" s="16" t="s">
        <v>4766</v>
      </c>
      <c r="H2006" s="16" t="s">
        <v>1133</v>
      </c>
      <c r="I2006" s="0" t="n">
        <v>25.8</v>
      </c>
      <c r="J2006" s="16" t="s">
        <v>232</v>
      </c>
      <c r="K2006" s="0" t="str">
        <f aca="false">IFERROR(IF(VLOOKUP($C2006,薬効分類マスタ!$A$2:$E$180,5,FALSE())=0,"",VLOOKUP($C2006,薬効分類マスタ!$A$2:$E$180,5,FALSE())),"")</f>
        <v/>
      </c>
      <c r="L2006" s="17"/>
      <c r="M2006" s="0" t="str">
        <f aca="false">IF($K2006="","",IF($L2006&lt;&gt;"",$L2006,VLOOKUP($C2006,薬効分類マスタ!$A$2:$F$180,6,FALSE())))</f>
        <v/>
      </c>
      <c r="N2006" s="0" t="str">
        <f aca="false">ASC(G2006)</f>
        <v>ﾃﾞｨｵﾊﾞﾝOD錠160mg</v>
      </c>
      <c r="O2006" s="0" t="str">
        <f aca="false">ASC(E2006)</f>
        <v>ﾊﾞﾙｻﾙﾀﾝ</v>
      </c>
      <c r="P2006" s="16" t="n">
        <f aca="false">N(P2005)+IF($C2006=検索!$B$49,1,0)</f>
        <v>0</v>
      </c>
    </row>
    <row r="2007" customFormat="false" ht="15" hidden="false" customHeight="false" outlineLevel="0" collapsed="false">
      <c r="A2007" s="16" t="s">
        <v>221</v>
      </c>
      <c r="B2007" s="0" t="s">
        <v>4767</v>
      </c>
      <c r="C2007" s="0" t="n">
        <v>214</v>
      </c>
      <c r="D2007" s="0" t="str">
        <f aca="false">IFERROR(VLOOKUP($C2007,薬効分類マスタ!$A$2:$B$180,2,FALSE()),"未登録")</f>
        <v>血圧降下剤</v>
      </c>
      <c r="E2007" s="16" t="s">
        <v>4684</v>
      </c>
      <c r="F2007" s="16" t="s">
        <v>4723</v>
      </c>
      <c r="G2007" s="16" t="s">
        <v>4768</v>
      </c>
      <c r="H2007" s="16" t="s">
        <v>533</v>
      </c>
      <c r="I2007" s="0" t="n">
        <v>17.3</v>
      </c>
      <c r="J2007" s="16" t="s">
        <v>239</v>
      </c>
      <c r="K2007" s="0" t="str">
        <f aca="false">IFERROR(IF(VLOOKUP($C2007,薬効分類マスタ!$A$2:$E$180,5,FALSE())=0,"",VLOOKUP($C2007,薬効分類マスタ!$A$2:$E$180,5,FALSE())),"")</f>
        <v/>
      </c>
      <c r="L2007" s="17"/>
      <c r="M2007" s="0" t="str">
        <f aca="false">IF($K2007="","",IF($L2007&lt;&gt;"",$L2007,VLOOKUP($C2007,薬効分類マスタ!$A$2:$F$180,6,FALSE())))</f>
        <v/>
      </c>
      <c r="N2007" s="0" t="str">
        <f aca="false">ASC(G2007)</f>
        <v>ﾊﾞﾙｻﾙﾀﾝOD錠160mg｢ﾄｰﾜ｣</v>
      </c>
      <c r="O2007" s="0" t="str">
        <f aca="false">ASC(E2007)</f>
        <v>ﾊﾞﾙｻﾙﾀﾝ</v>
      </c>
      <c r="P2007" s="16" t="n">
        <f aca="false">N(P2006)+IF($C2007=検索!$B$49,1,0)</f>
        <v>0</v>
      </c>
    </row>
    <row r="2008" customFormat="false" ht="15" hidden="false" customHeight="false" outlineLevel="0" collapsed="false">
      <c r="A2008" s="16" t="s">
        <v>221</v>
      </c>
      <c r="B2008" s="0" t="s">
        <v>4769</v>
      </c>
      <c r="C2008" s="0" t="n">
        <v>214</v>
      </c>
      <c r="D2008" s="0" t="str">
        <f aca="false">IFERROR(VLOOKUP($C2008,薬効分類マスタ!$A$2:$B$180,2,FALSE()),"未登録")</f>
        <v>血圧降下剤</v>
      </c>
      <c r="E2008" s="16" t="s">
        <v>4770</v>
      </c>
      <c r="F2008" s="16" t="s">
        <v>445</v>
      </c>
      <c r="G2008" s="16" t="s">
        <v>4771</v>
      </c>
      <c r="I2008" s="0" t="n">
        <v>10.8</v>
      </c>
      <c r="J2008" s="16" t="s">
        <v>239</v>
      </c>
      <c r="K2008" s="0" t="str">
        <f aca="false">IFERROR(IF(VLOOKUP($C2008,薬効分類マスタ!$A$2:$E$180,5,FALSE())=0,"",VLOOKUP($C2008,薬効分類マスタ!$A$2:$E$180,5,FALSE())),"")</f>
        <v/>
      </c>
      <c r="L2008" s="17"/>
      <c r="M2008" s="0" t="str">
        <f aca="false">IF($K2008="","",IF($L2008&lt;&gt;"",$L2008,VLOOKUP($C2008,薬効分類マスタ!$A$2:$F$180,6,FALSE())))</f>
        <v/>
      </c>
      <c r="N2008" s="0" t="str">
        <f aca="false">ASC(G2008)</f>
        <v>ﾃﾙﾐｻﾙﾀﾝ20mg錠</v>
      </c>
      <c r="O2008" s="0" t="str">
        <f aca="false">ASC(E2008)</f>
        <v>ﾃﾙﾐｻﾙﾀﾝ</v>
      </c>
      <c r="P2008" s="16" t="n">
        <f aca="false">N(P2007)+IF($C2008=検索!$B$49,1,0)</f>
        <v>0</v>
      </c>
    </row>
    <row r="2009" customFormat="false" ht="15" hidden="false" customHeight="false" outlineLevel="0" collapsed="false">
      <c r="A2009" s="16" t="s">
        <v>221</v>
      </c>
      <c r="B2009" s="0" t="s">
        <v>4772</v>
      </c>
      <c r="C2009" s="0" t="n">
        <v>214</v>
      </c>
      <c r="D2009" s="0" t="str">
        <f aca="false">IFERROR(VLOOKUP($C2009,薬効分類マスタ!$A$2:$B$180,2,FALSE()),"未登録")</f>
        <v>血圧降下剤</v>
      </c>
      <c r="E2009" s="16" t="s">
        <v>4770</v>
      </c>
      <c r="F2009" s="16" t="s">
        <v>445</v>
      </c>
      <c r="G2009" s="16" t="s">
        <v>4773</v>
      </c>
      <c r="H2009" s="16" t="s">
        <v>293</v>
      </c>
      <c r="I2009" s="0" t="n">
        <v>15.8</v>
      </c>
      <c r="J2009" s="16" t="s">
        <v>232</v>
      </c>
      <c r="K2009" s="0" t="str">
        <f aca="false">IFERROR(IF(VLOOKUP($C2009,薬効分類マスタ!$A$2:$E$180,5,FALSE())=0,"",VLOOKUP($C2009,薬効分類マスタ!$A$2:$E$180,5,FALSE())),"")</f>
        <v/>
      </c>
      <c r="L2009" s="17"/>
      <c r="M2009" s="0" t="str">
        <f aca="false">IF($K2009="","",IF($L2009&lt;&gt;"",$L2009,VLOOKUP($C2009,薬効分類マスタ!$A$2:$F$180,6,FALSE())))</f>
        <v/>
      </c>
      <c r="N2009" s="0" t="str">
        <f aca="false">ASC(G2009)</f>
        <v>ﾐｶﾙﾃﾞｨｽ錠20mg</v>
      </c>
      <c r="O2009" s="0" t="str">
        <f aca="false">ASC(E2009)</f>
        <v>ﾃﾙﾐｻﾙﾀﾝ</v>
      </c>
      <c r="P2009" s="16" t="n">
        <f aca="false">N(P2008)+IF($C2009=検索!$B$49,1,0)</f>
        <v>0</v>
      </c>
    </row>
    <row r="2010" customFormat="false" ht="15" hidden="false" customHeight="false" outlineLevel="0" collapsed="false">
      <c r="A2010" s="16" t="s">
        <v>221</v>
      </c>
      <c r="B2010" s="0" t="s">
        <v>4774</v>
      </c>
      <c r="C2010" s="0" t="n">
        <v>214</v>
      </c>
      <c r="D2010" s="0" t="str">
        <f aca="false">IFERROR(VLOOKUP($C2010,薬効分類マスタ!$A$2:$B$180,2,FALSE()),"未登録")</f>
        <v>血圧降下剤</v>
      </c>
      <c r="E2010" s="16" t="s">
        <v>4770</v>
      </c>
      <c r="F2010" s="16" t="s">
        <v>1172</v>
      </c>
      <c r="G2010" s="16" t="s">
        <v>4775</v>
      </c>
      <c r="I2010" s="0" t="n">
        <v>10.8</v>
      </c>
      <c r="J2010" s="16" t="s">
        <v>239</v>
      </c>
      <c r="K2010" s="0" t="str">
        <f aca="false">IFERROR(IF(VLOOKUP($C2010,薬効分類マスタ!$A$2:$E$180,5,FALSE())=0,"",VLOOKUP($C2010,薬効分類マスタ!$A$2:$E$180,5,FALSE())),"")</f>
        <v/>
      </c>
      <c r="L2010" s="17"/>
      <c r="M2010" s="0" t="str">
        <f aca="false">IF($K2010="","",IF($L2010&lt;&gt;"",$L2010,VLOOKUP($C2010,薬効分類マスタ!$A$2:$F$180,6,FALSE())))</f>
        <v/>
      </c>
      <c r="N2010" s="0" t="str">
        <f aca="false">ASC(G2010)</f>
        <v>ﾃﾙﾐｻﾙﾀﾝ40mg錠</v>
      </c>
      <c r="O2010" s="0" t="str">
        <f aca="false">ASC(E2010)</f>
        <v>ﾃﾙﾐｻﾙﾀﾝ</v>
      </c>
      <c r="P2010" s="16" t="n">
        <f aca="false">N(P2009)+IF($C2010=検索!$B$49,1,0)</f>
        <v>0</v>
      </c>
    </row>
    <row r="2011" customFormat="false" ht="15" hidden="false" customHeight="false" outlineLevel="0" collapsed="false">
      <c r="A2011" s="16" t="s">
        <v>221</v>
      </c>
      <c r="B2011" s="0" t="s">
        <v>4776</v>
      </c>
      <c r="C2011" s="0" t="n">
        <v>214</v>
      </c>
      <c r="D2011" s="0" t="str">
        <f aca="false">IFERROR(VLOOKUP($C2011,薬効分類マスタ!$A$2:$B$180,2,FALSE()),"未登録")</f>
        <v>血圧降下剤</v>
      </c>
      <c r="E2011" s="16" t="s">
        <v>4770</v>
      </c>
      <c r="F2011" s="16" t="s">
        <v>1172</v>
      </c>
      <c r="G2011" s="16" t="s">
        <v>4777</v>
      </c>
      <c r="H2011" s="16" t="s">
        <v>293</v>
      </c>
      <c r="I2011" s="0" t="n">
        <v>24.8</v>
      </c>
      <c r="J2011" s="16" t="s">
        <v>232</v>
      </c>
      <c r="K2011" s="0" t="str">
        <f aca="false">IFERROR(IF(VLOOKUP($C2011,薬効分類マスタ!$A$2:$E$180,5,FALSE())=0,"",VLOOKUP($C2011,薬効分類マスタ!$A$2:$E$180,5,FALSE())),"")</f>
        <v/>
      </c>
      <c r="L2011" s="17"/>
      <c r="M2011" s="0" t="str">
        <f aca="false">IF($K2011="","",IF($L2011&lt;&gt;"",$L2011,VLOOKUP($C2011,薬効分類マスタ!$A$2:$F$180,6,FALSE())))</f>
        <v/>
      </c>
      <c r="N2011" s="0" t="str">
        <f aca="false">ASC(G2011)</f>
        <v>ﾐｶﾙﾃﾞｨｽ錠40mg</v>
      </c>
      <c r="O2011" s="0" t="str">
        <f aca="false">ASC(E2011)</f>
        <v>ﾃﾙﾐｻﾙﾀﾝ</v>
      </c>
      <c r="P2011" s="16" t="n">
        <f aca="false">N(P2010)+IF($C2011=検索!$B$49,1,0)</f>
        <v>0</v>
      </c>
    </row>
    <row r="2012" customFormat="false" ht="15" hidden="false" customHeight="false" outlineLevel="0" collapsed="false">
      <c r="A2012" s="16" t="s">
        <v>221</v>
      </c>
      <c r="B2012" s="0" t="s">
        <v>4778</v>
      </c>
      <c r="C2012" s="0" t="n">
        <v>214</v>
      </c>
      <c r="D2012" s="0" t="str">
        <f aca="false">IFERROR(VLOOKUP($C2012,薬効分類マスタ!$A$2:$B$180,2,FALSE()),"未登録")</f>
        <v>血圧降下剤</v>
      </c>
      <c r="E2012" s="16" t="s">
        <v>4770</v>
      </c>
      <c r="F2012" s="16" t="s">
        <v>1172</v>
      </c>
      <c r="G2012" s="16" t="s">
        <v>4779</v>
      </c>
      <c r="H2012" s="16" t="s">
        <v>1464</v>
      </c>
      <c r="I2012" s="0" t="n">
        <v>16</v>
      </c>
      <c r="J2012" s="16" t="s">
        <v>239</v>
      </c>
      <c r="K2012" s="0" t="str">
        <f aca="false">IFERROR(IF(VLOOKUP($C2012,薬効分類マスタ!$A$2:$E$180,5,FALSE())=0,"",VLOOKUP($C2012,薬効分類マスタ!$A$2:$E$180,5,FALSE())),"")</f>
        <v/>
      </c>
      <c r="L2012" s="17"/>
      <c r="M2012" s="0" t="str">
        <f aca="false">IF($K2012="","",IF($L2012&lt;&gt;"",$L2012,VLOOKUP($C2012,薬効分類マスタ!$A$2:$F$180,6,FALSE())))</f>
        <v/>
      </c>
      <c r="N2012" s="0" t="str">
        <f aca="false">ASC(G2012)</f>
        <v>ﾃﾙﾐｻﾙﾀﾝ錠40mg｢DSEP｣</v>
      </c>
      <c r="O2012" s="0" t="str">
        <f aca="false">ASC(E2012)</f>
        <v>ﾃﾙﾐｻﾙﾀﾝ</v>
      </c>
      <c r="P2012" s="16" t="n">
        <f aca="false">N(P2011)+IF($C2012=検索!$B$49,1,0)</f>
        <v>0</v>
      </c>
    </row>
    <row r="2013" customFormat="false" ht="15" hidden="false" customHeight="false" outlineLevel="0" collapsed="false">
      <c r="A2013" s="16" t="s">
        <v>221</v>
      </c>
      <c r="B2013" s="0" t="s">
        <v>4780</v>
      </c>
      <c r="C2013" s="0" t="n">
        <v>214</v>
      </c>
      <c r="D2013" s="0" t="str">
        <f aca="false">IFERROR(VLOOKUP($C2013,薬効分類マスタ!$A$2:$B$180,2,FALSE()),"未登録")</f>
        <v>血圧降下剤</v>
      </c>
      <c r="E2013" s="16" t="s">
        <v>4770</v>
      </c>
      <c r="F2013" s="16" t="s">
        <v>1172</v>
      </c>
      <c r="G2013" s="16" t="s">
        <v>4781</v>
      </c>
      <c r="H2013" s="16" t="s">
        <v>571</v>
      </c>
      <c r="I2013" s="0" t="n">
        <v>15.3</v>
      </c>
      <c r="J2013" s="16" t="s">
        <v>239</v>
      </c>
      <c r="K2013" s="0" t="str">
        <f aca="false">IFERROR(IF(VLOOKUP($C2013,薬効分類マスタ!$A$2:$E$180,5,FALSE())=0,"",VLOOKUP($C2013,薬効分類マスタ!$A$2:$E$180,5,FALSE())),"")</f>
        <v/>
      </c>
      <c r="L2013" s="17"/>
      <c r="M2013" s="0" t="str">
        <f aca="false">IF($K2013="","",IF($L2013&lt;&gt;"",$L2013,VLOOKUP($C2013,薬効分類マスタ!$A$2:$F$180,6,FALSE())))</f>
        <v/>
      </c>
      <c r="N2013" s="0" t="str">
        <f aca="false">ASC(G2013)</f>
        <v>ﾃﾙﾐｻﾙﾀﾝ錠40mg｢NPI｣</v>
      </c>
      <c r="O2013" s="0" t="str">
        <f aca="false">ASC(E2013)</f>
        <v>ﾃﾙﾐｻﾙﾀﾝ</v>
      </c>
      <c r="P2013" s="16" t="n">
        <f aca="false">N(P2012)+IF($C2013=検索!$B$49,1,0)</f>
        <v>0</v>
      </c>
    </row>
    <row r="2014" customFormat="false" ht="15" hidden="false" customHeight="false" outlineLevel="0" collapsed="false">
      <c r="A2014" s="16" t="s">
        <v>221</v>
      </c>
      <c r="B2014" s="0" t="s">
        <v>4782</v>
      </c>
      <c r="C2014" s="0" t="n">
        <v>214</v>
      </c>
      <c r="D2014" s="0" t="str">
        <f aca="false">IFERROR(VLOOKUP($C2014,薬効分類マスタ!$A$2:$B$180,2,FALSE()),"未登録")</f>
        <v>血圧降下剤</v>
      </c>
      <c r="E2014" s="16" t="s">
        <v>4770</v>
      </c>
      <c r="F2014" s="16" t="s">
        <v>1172</v>
      </c>
      <c r="G2014" s="16" t="s">
        <v>4783</v>
      </c>
      <c r="H2014" s="16" t="s">
        <v>530</v>
      </c>
      <c r="I2014" s="0" t="n">
        <v>16</v>
      </c>
      <c r="J2014" s="16" t="s">
        <v>239</v>
      </c>
      <c r="K2014" s="0" t="str">
        <f aca="false">IFERROR(IF(VLOOKUP($C2014,薬効分類マスタ!$A$2:$E$180,5,FALSE())=0,"",VLOOKUP($C2014,薬効分類マスタ!$A$2:$E$180,5,FALSE())),"")</f>
        <v/>
      </c>
      <c r="L2014" s="17"/>
      <c r="M2014" s="0" t="str">
        <f aca="false">IF($K2014="","",IF($L2014&lt;&gt;"",$L2014,VLOOKUP($C2014,薬効分類マスタ!$A$2:$F$180,6,FALSE())))</f>
        <v/>
      </c>
      <c r="N2014" s="0" t="str">
        <f aca="false">ASC(G2014)</f>
        <v>ﾃﾙﾐｻﾙﾀﾝ錠40mg｢ｹﾐﾌｧ｣</v>
      </c>
      <c r="O2014" s="0" t="str">
        <f aca="false">ASC(E2014)</f>
        <v>ﾃﾙﾐｻﾙﾀﾝ</v>
      </c>
      <c r="P2014" s="16" t="n">
        <f aca="false">N(P2013)+IF($C2014=検索!$B$49,1,0)</f>
        <v>0</v>
      </c>
    </row>
    <row r="2015" customFormat="false" ht="15" hidden="false" customHeight="false" outlineLevel="0" collapsed="false">
      <c r="A2015" s="16" t="s">
        <v>221</v>
      </c>
      <c r="B2015" s="0" t="s">
        <v>4784</v>
      </c>
      <c r="C2015" s="0" t="n">
        <v>214</v>
      </c>
      <c r="D2015" s="0" t="str">
        <f aca="false">IFERROR(VLOOKUP($C2015,薬効分類マスタ!$A$2:$B$180,2,FALSE()),"未登録")</f>
        <v>血圧降下剤</v>
      </c>
      <c r="E2015" s="16" t="s">
        <v>4770</v>
      </c>
      <c r="F2015" s="16" t="s">
        <v>1172</v>
      </c>
      <c r="G2015" s="16" t="s">
        <v>4785</v>
      </c>
      <c r="H2015" s="16" t="s">
        <v>533</v>
      </c>
      <c r="I2015" s="0" t="n">
        <v>16</v>
      </c>
      <c r="J2015" s="16" t="s">
        <v>239</v>
      </c>
      <c r="K2015" s="0" t="str">
        <f aca="false">IFERROR(IF(VLOOKUP($C2015,薬効分類マスタ!$A$2:$E$180,5,FALSE())=0,"",VLOOKUP($C2015,薬効分類マスタ!$A$2:$E$180,5,FALSE())),"")</f>
        <v/>
      </c>
      <c r="L2015" s="17"/>
      <c r="M2015" s="0" t="str">
        <f aca="false">IF($K2015="","",IF($L2015&lt;&gt;"",$L2015,VLOOKUP($C2015,薬効分類マスタ!$A$2:$F$180,6,FALSE())))</f>
        <v/>
      </c>
      <c r="N2015" s="0" t="str">
        <f aca="false">ASC(G2015)</f>
        <v>ﾃﾙﾐｻﾙﾀﾝ錠40mg｢ﾄｰﾜ｣</v>
      </c>
      <c r="O2015" s="0" t="str">
        <f aca="false">ASC(E2015)</f>
        <v>ﾃﾙﾐｻﾙﾀﾝ</v>
      </c>
      <c r="P2015" s="16" t="n">
        <f aca="false">N(P2014)+IF($C2015=検索!$B$49,1,0)</f>
        <v>0</v>
      </c>
    </row>
    <row r="2016" customFormat="false" ht="15" hidden="false" customHeight="false" outlineLevel="0" collapsed="false">
      <c r="A2016" s="16" t="s">
        <v>221</v>
      </c>
      <c r="B2016" s="0" t="s">
        <v>4786</v>
      </c>
      <c r="C2016" s="0" t="n">
        <v>214</v>
      </c>
      <c r="D2016" s="0" t="str">
        <f aca="false">IFERROR(VLOOKUP($C2016,薬効分類マスタ!$A$2:$B$180,2,FALSE()),"未登録")</f>
        <v>血圧降下剤</v>
      </c>
      <c r="E2016" s="16" t="s">
        <v>4770</v>
      </c>
      <c r="F2016" s="16" t="s">
        <v>1172</v>
      </c>
      <c r="G2016" s="16" t="s">
        <v>4787</v>
      </c>
      <c r="H2016" s="16" t="s">
        <v>428</v>
      </c>
      <c r="I2016" s="0" t="n">
        <v>16</v>
      </c>
      <c r="J2016" s="16" t="s">
        <v>239</v>
      </c>
      <c r="K2016" s="0" t="str">
        <f aca="false">IFERROR(IF(VLOOKUP($C2016,薬効分類マスタ!$A$2:$E$180,5,FALSE())=0,"",VLOOKUP($C2016,薬効分類マスタ!$A$2:$E$180,5,FALSE())),"")</f>
        <v/>
      </c>
      <c r="L2016" s="17"/>
      <c r="M2016" s="0" t="str">
        <f aca="false">IF($K2016="","",IF($L2016&lt;&gt;"",$L2016,VLOOKUP($C2016,薬効分類マスタ!$A$2:$F$180,6,FALSE())))</f>
        <v/>
      </c>
      <c r="N2016" s="0" t="str">
        <f aca="false">ASC(G2016)</f>
        <v>ﾃﾙﾐｻﾙﾀﾝ錠40mg｢明治｣</v>
      </c>
      <c r="O2016" s="0" t="str">
        <f aca="false">ASC(E2016)</f>
        <v>ﾃﾙﾐｻﾙﾀﾝ</v>
      </c>
      <c r="P2016" s="16" t="n">
        <f aca="false">N(P2015)+IF($C2016=検索!$B$49,1,0)</f>
        <v>0</v>
      </c>
    </row>
    <row r="2017" customFormat="false" ht="15" hidden="false" customHeight="false" outlineLevel="0" collapsed="false">
      <c r="A2017" s="16" t="s">
        <v>221</v>
      </c>
      <c r="B2017" s="0" t="s">
        <v>4788</v>
      </c>
      <c r="C2017" s="0" t="n">
        <v>214</v>
      </c>
      <c r="D2017" s="0" t="str">
        <f aca="false">IFERROR(VLOOKUP($C2017,薬効分類マスタ!$A$2:$B$180,2,FALSE()),"未登録")</f>
        <v>血圧降下剤</v>
      </c>
      <c r="E2017" s="16" t="s">
        <v>4770</v>
      </c>
      <c r="F2017" s="16" t="s">
        <v>1205</v>
      </c>
      <c r="G2017" s="16" t="s">
        <v>4789</v>
      </c>
      <c r="I2017" s="0" t="n">
        <v>10.8</v>
      </c>
      <c r="J2017" s="16" t="s">
        <v>239</v>
      </c>
      <c r="K2017" s="0" t="str">
        <f aca="false">IFERROR(IF(VLOOKUP($C2017,薬効分類マスタ!$A$2:$E$180,5,FALSE())=0,"",VLOOKUP($C2017,薬効分類マスタ!$A$2:$E$180,5,FALSE())),"")</f>
        <v/>
      </c>
      <c r="L2017" s="17"/>
      <c r="M2017" s="0" t="str">
        <f aca="false">IF($K2017="","",IF($L2017&lt;&gt;"",$L2017,VLOOKUP($C2017,薬効分類マスタ!$A$2:$F$180,6,FALSE())))</f>
        <v/>
      </c>
      <c r="N2017" s="0" t="str">
        <f aca="false">ASC(G2017)</f>
        <v>ﾃﾙﾐｻﾙﾀﾝ80mg錠</v>
      </c>
      <c r="O2017" s="0" t="str">
        <f aca="false">ASC(E2017)</f>
        <v>ﾃﾙﾐｻﾙﾀﾝ</v>
      </c>
      <c r="P2017" s="16" t="n">
        <f aca="false">N(P2016)+IF($C2017=検索!$B$49,1,0)</f>
        <v>0</v>
      </c>
    </row>
    <row r="2018" customFormat="false" ht="15" hidden="false" customHeight="false" outlineLevel="0" collapsed="false">
      <c r="A2018" s="16" t="s">
        <v>221</v>
      </c>
      <c r="B2018" s="0" t="s">
        <v>4790</v>
      </c>
      <c r="C2018" s="0" t="n">
        <v>214</v>
      </c>
      <c r="D2018" s="0" t="str">
        <f aca="false">IFERROR(VLOOKUP($C2018,薬効分類マスタ!$A$2:$B$180,2,FALSE()),"未登録")</f>
        <v>血圧降下剤</v>
      </c>
      <c r="E2018" s="16" t="s">
        <v>4770</v>
      </c>
      <c r="F2018" s="16" t="s">
        <v>1205</v>
      </c>
      <c r="G2018" s="16" t="s">
        <v>4791</v>
      </c>
      <c r="H2018" s="16" t="s">
        <v>293</v>
      </c>
      <c r="I2018" s="0" t="n">
        <v>31.3</v>
      </c>
      <c r="J2018" s="16" t="s">
        <v>232</v>
      </c>
      <c r="K2018" s="0" t="str">
        <f aca="false">IFERROR(IF(VLOOKUP($C2018,薬効分類マスタ!$A$2:$E$180,5,FALSE())=0,"",VLOOKUP($C2018,薬効分類マスタ!$A$2:$E$180,5,FALSE())),"")</f>
        <v/>
      </c>
      <c r="L2018" s="17"/>
      <c r="M2018" s="0" t="str">
        <f aca="false">IF($K2018="","",IF($L2018&lt;&gt;"",$L2018,VLOOKUP($C2018,薬効分類マスタ!$A$2:$F$180,6,FALSE())))</f>
        <v/>
      </c>
      <c r="N2018" s="0" t="str">
        <f aca="false">ASC(G2018)</f>
        <v>ﾐｶﾙﾃﾞｨｽ錠80mg</v>
      </c>
      <c r="O2018" s="0" t="str">
        <f aca="false">ASC(E2018)</f>
        <v>ﾃﾙﾐｻﾙﾀﾝ</v>
      </c>
      <c r="P2018" s="16" t="n">
        <f aca="false">N(P2017)+IF($C2018=検索!$B$49,1,0)</f>
        <v>0</v>
      </c>
    </row>
    <row r="2019" customFormat="false" ht="15" hidden="false" customHeight="false" outlineLevel="0" collapsed="false">
      <c r="A2019" s="16" t="s">
        <v>221</v>
      </c>
      <c r="B2019" s="0" t="s">
        <v>4792</v>
      </c>
      <c r="C2019" s="0" t="n">
        <v>214</v>
      </c>
      <c r="D2019" s="0" t="str">
        <f aca="false">IFERROR(VLOOKUP($C2019,薬効分類マスタ!$A$2:$B$180,2,FALSE()),"未登録")</f>
        <v>血圧降下剤</v>
      </c>
      <c r="E2019" s="16" t="s">
        <v>4770</v>
      </c>
      <c r="F2019" s="16" t="s">
        <v>1205</v>
      </c>
      <c r="G2019" s="16" t="s">
        <v>4793</v>
      </c>
      <c r="H2019" s="16" t="s">
        <v>1464</v>
      </c>
      <c r="I2019" s="0" t="n">
        <v>23.5</v>
      </c>
      <c r="J2019" s="16" t="s">
        <v>239</v>
      </c>
      <c r="K2019" s="0" t="str">
        <f aca="false">IFERROR(IF(VLOOKUP($C2019,薬効分類マスタ!$A$2:$E$180,5,FALSE())=0,"",VLOOKUP($C2019,薬効分類マスタ!$A$2:$E$180,5,FALSE())),"")</f>
        <v/>
      </c>
      <c r="L2019" s="17"/>
      <c r="M2019" s="0" t="str">
        <f aca="false">IF($K2019="","",IF($L2019&lt;&gt;"",$L2019,VLOOKUP($C2019,薬効分類マスタ!$A$2:$F$180,6,FALSE())))</f>
        <v/>
      </c>
      <c r="N2019" s="0" t="str">
        <f aca="false">ASC(G2019)</f>
        <v>ﾃﾙﾐｻﾙﾀﾝ錠80mg｢DSEP｣</v>
      </c>
      <c r="O2019" s="0" t="str">
        <f aca="false">ASC(E2019)</f>
        <v>ﾃﾙﾐｻﾙﾀﾝ</v>
      </c>
      <c r="P2019" s="16" t="n">
        <f aca="false">N(P2018)+IF($C2019=検索!$B$49,1,0)</f>
        <v>0</v>
      </c>
    </row>
    <row r="2020" customFormat="false" ht="15" hidden="false" customHeight="false" outlineLevel="0" collapsed="false">
      <c r="A2020" s="16" t="s">
        <v>221</v>
      </c>
      <c r="B2020" s="0" t="s">
        <v>4794</v>
      </c>
      <c r="C2020" s="0" t="n">
        <v>214</v>
      </c>
      <c r="D2020" s="0" t="str">
        <f aca="false">IFERROR(VLOOKUP($C2020,薬効分類マスタ!$A$2:$B$180,2,FALSE()),"未登録")</f>
        <v>血圧降下剤</v>
      </c>
      <c r="E2020" s="16" t="s">
        <v>4770</v>
      </c>
      <c r="F2020" s="16" t="s">
        <v>1205</v>
      </c>
      <c r="G2020" s="16" t="s">
        <v>4795</v>
      </c>
      <c r="H2020" s="16" t="s">
        <v>527</v>
      </c>
      <c r="I2020" s="0" t="n">
        <v>23.5</v>
      </c>
      <c r="J2020" s="16" t="s">
        <v>239</v>
      </c>
      <c r="K2020" s="0" t="str">
        <f aca="false">IFERROR(IF(VLOOKUP($C2020,薬効分類マスタ!$A$2:$E$180,5,FALSE())=0,"",VLOOKUP($C2020,薬効分類マスタ!$A$2:$E$180,5,FALSE())),"")</f>
        <v/>
      </c>
      <c r="L2020" s="17"/>
      <c r="M2020" s="0" t="str">
        <f aca="false">IF($K2020="","",IF($L2020&lt;&gt;"",$L2020,VLOOKUP($C2020,薬効分類マスタ!$A$2:$F$180,6,FALSE())))</f>
        <v/>
      </c>
      <c r="N2020" s="0" t="str">
        <f aca="false">ASC(G2020)</f>
        <v>ﾃﾙﾐｻﾙﾀﾝ錠80mg｢JG｣</v>
      </c>
      <c r="O2020" s="0" t="str">
        <f aca="false">ASC(E2020)</f>
        <v>ﾃﾙﾐｻﾙﾀﾝ</v>
      </c>
      <c r="P2020" s="16" t="n">
        <f aca="false">N(P2019)+IF($C2020=検索!$B$49,1,0)</f>
        <v>0</v>
      </c>
    </row>
    <row r="2021" customFormat="false" ht="15" hidden="false" customHeight="false" outlineLevel="0" collapsed="false">
      <c r="A2021" s="16" t="s">
        <v>221</v>
      </c>
      <c r="B2021" s="0" t="s">
        <v>4796</v>
      </c>
      <c r="C2021" s="0" t="n">
        <v>214</v>
      </c>
      <c r="D2021" s="0" t="str">
        <f aca="false">IFERROR(VLOOKUP($C2021,薬効分類マスタ!$A$2:$B$180,2,FALSE()),"未登録")</f>
        <v>血圧降下剤</v>
      </c>
      <c r="E2021" s="16" t="s">
        <v>4770</v>
      </c>
      <c r="F2021" s="16" t="s">
        <v>1205</v>
      </c>
      <c r="G2021" s="16" t="s">
        <v>4797</v>
      </c>
      <c r="H2021" s="16" t="s">
        <v>571</v>
      </c>
      <c r="I2021" s="0" t="n">
        <v>22.1</v>
      </c>
      <c r="J2021" s="16" t="s">
        <v>239</v>
      </c>
      <c r="K2021" s="0" t="str">
        <f aca="false">IFERROR(IF(VLOOKUP($C2021,薬効分類マスタ!$A$2:$E$180,5,FALSE())=0,"",VLOOKUP($C2021,薬効分類マスタ!$A$2:$E$180,5,FALSE())),"")</f>
        <v/>
      </c>
      <c r="L2021" s="17"/>
      <c r="M2021" s="0" t="str">
        <f aca="false">IF($K2021="","",IF($L2021&lt;&gt;"",$L2021,VLOOKUP($C2021,薬効分類マスタ!$A$2:$F$180,6,FALSE())))</f>
        <v/>
      </c>
      <c r="N2021" s="0" t="str">
        <f aca="false">ASC(G2021)</f>
        <v>ﾃﾙﾐｻﾙﾀﾝ錠80mg｢NPI｣</v>
      </c>
      <c r="O2021" s="0" t="str">
        <f aca="false">ASC(E2021)</f>
        <v>ﾃﾙﾐｻﾙﾀﾝ</v>
      </c>
      <c r="P2021" s="16" t="n">
        <f aca="false">N(P2020)+IF($C2021=検索!$B$49,1,0)</f>
        <v>0</v>
      </c>
    </row>
    <row r="2022" customFormat="false" ht="15" hidden="false" customHeight="false" outlineLevel="0" collapsed="false">
      <c r="A2022" s="16" t="s">
        <v>221</v>
      </c>
      <c r="B2022" s="0" t="s">
        <v>4798</v>
      </c>
      <c r="C2022" s="0" t="n">
        <v>214</v>
      </c>
      <c r="D2022" s="0" t="str">
        <f aca="false">IFERROR(VLOOKUP($C2022,薬効分類マスタ!$A$2:$B$180,2,FALSE()),"未登録")</f>
        <v>血圧降下剤</v>
      </c>
      <c r="E2022" s="16" t="s">
        <v>4770</v>
      </c>
      <c r="F2022" s="16" t="s">
        <v>1205</v>
      </c>
      <c r="G2022" s="16" t="s">
        <v>4799</v>
      </c>
      <c r="H2022" s="16" t="s">
        <v>530</v>
      </c>
      <c r="I2022" s="0" t="n">
        <v>23.5</v>
      </c>
      <c r="J2022" s="16" t="s">
        <v>239</v>
      </c>
      <c r="K2022" s="0" t="str">
        <f aca="false">IFERROR(IF(VLOOKUP($C2022,薬効分類マスタ!$A$2:$E$180,5,FALSE())=0,"",VLOOKUP($C2022,薬効分類マスタ!$A$2:$E$180,5,FALSE())),"")</f>
        <v/>
      </c>
      <c r="L2022" s="17"/>
      <c r="M2022" s="0" t="str">
        <f aca="false">IF($K2022="","",IF($L2022&lt;&gt;"",$L2022,VLOOKUP($C2022,薬効分類マスタ!$A$2:$F$180,6,FALSE())))</f>
        <v/>
      </c>
      <c r="N2022" s="0" t="str">
        <f aca="false">ASC(G2022)</f>
        <v>ﾃﾙﾐｻﾙﾀﾝ錠80mg｢ｹﾐﾌｧ｣</v>
      </c>
      <c r="O2022" s="0" t="str">
        <f aca="false">ASC(E2022)</f>
        <v>ﾃﾙﾐｻﾙﾀﾝ</v>
      </c>
      <c r="P2022" s="16" t="n">
        <f aca="false">N(P2021)+IF($C2022=検索!$B$49,1,0)</f>
        <v>0</v>
      </c>
    </row>
    <row r="2023" customFormat="false" ht="15" hidden="false" customHeight="false" outlineLevel="0" collapsed="false">
      <c r="A2023" s="16" t="s">
        <v>221</v>
      </c>
      <c r="B2023" s="0" t="s">
        <v>4800</v>
      </c>
      <c r="C2023" s="0" t="n">
        <v>214</v>
      </c>
      <c r="D2023" s="0" t="str">
        <f aca="false">IFERROR(VLOOKUP($C2023,薬効分類マスタ!$A$2:$B$180,2,FALSE()),"未登録")</f>
        <v>血圧降下剤</v>
      </c>
      <c r="E2023" s="16" t="s">
        <v>4770</v>
      </c>
      <c r="F2023" s="16" t="s">
        <v>1205</v>
      </c>
      <c r="G2023" s="16" t="s">
        <v>4801</v>
      </c>
      <c r="H2023" s="16" t="s">
        <v>533</v>
      </c>
      <c r="I2023" s="0" t="n">
        <v>23.5</v>
      </c>
      <c r="J2023" s="16" t="s">
        <v>239</v>
      </c>
      <c r="K2023" s="0" t="str">
        <f aca="false">IFERROR(IF(VLOOKUP($C2023,薬効分類マスタ!$A$2:$E$180,5,FALSE())=0,"",VLOOKUP($C2023,薬効分類マスタ!$A$2:$E$180,5,FALSE())),"")</f>
        <v/>
      </c>
      <c r="L2023" s="17"/>
      <c r="M2023" s="0" t="str">
        <f aca="false">IF($K2023="","",IF($L2023&lt;&gt;"",$L2023,VLOOKUP($C2023,薬効分類マスタ!$A$2:$F$180,6,FALSE())))</f>
        <v/>
      </c>
      <c r="N2023" s="0" t="str">
        <f aca="false">ASC(G2023)</f>
        <v>ﾃﾙﾐｻﾙﾀﾝ錠80mg｢ﾄｰﾜ｣</v>
      </c>
      <c r="O2023" s="0" t="str">
        <f aca="false">ASC(E2023)</f>
        <v>ﾃﾙﾐｻﾙﾀﾝ</v>
      </c>
      <c r="P2023" s="16" t="n">
        <f aca="false">N(P2022)+IF($C2023=検索!$B$49,1,0)</f>
        <v>0</v>
      </c>
    </row>
    <row r="2024" customFormat="false" ht="15" hidden="false" customHeight="false" outlineLevel="0" collapsed="false">
      <c r="A2024" s="16" t="s">
        <v>221</v>
      </c>
      <c r="B2024" s="0" t="s">
        <v>4802</v>
      </c>
      <c r="C2024" s="0" t="n">
        <v>214</v>
      </c>
      <c r="D2024" s="0" t="str">
        <f aca="false">IFERROR(VLOOKUP($C2024,薬効分類マスタ!$A$2:$B$180,2,FALSE()),"未登録")</f>
        <v>血圧降下剤</v>
      </c>
      <c r="E2024" s="16" t="s">
        <v>4770</v>
      </c>
      <c r="F2024" s="16" t="s">
        <v>1205</v>
      </c>
      <c r="G2024" s="16" t="s">
        <v>4803</v>
      </c>
      <c r="H2024" s="16" t="s">
        <v>428</v>
      </c>
      <c r="I2024" s="0" t="n">
        <v>23.5</v>
      </c>
      <c r="J2024" s="16" t="s">
        <v>239</v>
      </c>
      <c r="K2024" s="0" t="str">
        <f aca="false">IFERROR(IF(VLOOKUP($C2024,薬効分類マスタ!$A$2:$E$180,5,FALSE())=0,"",VLOOKUP($C2024,薬効分類マスタ!$A$2:$E$180,5,FALSE())),"")</f>
        <v/>
      </c>
      <c r="L2024" s="17"/>
      <c r="M2024" s="0" t="str">
        <f aca="false">IF($K2024="","",IF($L2024&lt;&gt;"",$L2024,VLOOKUP($C2024,薬効分類マスタ!$A$2:$F$180,6,FALSE())))</f>
        <v/>
      </c>
      <c r="N2024" s="0" t="str">
        <f aca="false">ASC(G2024)</f>
        <v>ﾃﾙﾐｻﾙﾀﾝ錠80mg｢明治｣</v>
      </c>
      <c r="O2024" s="0" t="str">
        <f aca="false">ASC(E2024)</f>
        <v>ﾃﾙﾐｻﾙﾀﾝ</v>
      </c>
      <c r="P2024" s="16" t="n">
        <f aca="false">N(P2023)+IF($C2024=検索!$B$49,1,0)</f>
        <v>0</v>
      </c>
    </row>
    <row r="2025" customFormat="false" ht="15" hidden="false" customHeight="false" outlineLevel="0" collapsed="false">
      <c r="A2025" s="16" t="s">
        <v>221</v>
      </c>
      <c r="B2025" s="0" t="s">
        <v>4804</v>
      </c>
      <c r="C2025" s="0" t="n">
        <v>214</v>
      </c>
      <c r="D2025" s="0" t="str">
        <f aca="false">IFERROR(VLOOKUP($C2025,薬効分類マスタ!$A$2:$B$180,2,FALSE()),"未登録")</f>
        <v>血圧降下剤</v>
      </c>
      <c r="E2025" s="16" t="s">
        <v>4770</v>
      </c>
      <c r="F2025" s="16" t="s">
        <v>445</v>
      </c>
      <c r="G2025" s="16" t="s">
        <v>4805</v>
      </c>
      <c r="I2025" s="0" t="n">
        <v>10.8</v>
      </c>
      <c r="J2025" s="16" t="s">
        <v>239</v>
      </c>
      <c r="K2025" s="0" t="str">
        <f aca="false">IFERROR(IF(VLOOKUP($C2025,薬効分類マスタ!$A$2:$E$180,5,FALSE())=0,"",VLOOKUP($C2025,薬効分類マスタ!$A$2:$E$180,5,FALSE())),"")</f>
        <v/>
      </c>
      <c r="L2025" s="17"/>
      <c r="M2025" s="0" t="str">
        <f aca="false">IF($K2025="","",IF($L2025&lt;&gt;"",$L2025,VLOOKUP($C2025,薬効分類マスタ!$A$2:$F$180,6,FALSE())))</f>
        <v/>
      </c>
      <c r="N2025" s="0" t="str">
        <f aca="false">ASC(G2025)</f>
        <v>ﾃﾙﾐｻﾙﾀﾝ20mg口腔内崩壊錠</v>
      </c>
      <c r="O2025" s="0" t="str">
        <f aca="false">ASC(E2025)</f>
        <v>ﾃﾙﾐｻﾙﾀﾝ</v>
      </c>
      <c r="P2025" s="16" t="n">
        <f aca="false">N(P2024)+IF($C2025=検索!$B$49,1,0)</f>
        <v>0</v>
      </c>
    </row>
    <row r="2026" customFormat="false" ht="15" hidden="false" customHeight="false" outlineLevel="0" collapsed="false">
      <c r="A2026" s="16" t="s">
        <v>221</v>
      </c>
      <c r="B2026" s="0" t="s">
        <v>4806</v>
      </c>
      <c r="C2026" s="0" t="n">
        <v>214</v>
      </c>
      <c r="D2026" s="0" t="str">
        <f aca="false">IFERROR(VLOOKUP($C2026,薬効分類マスタ!$A$2:$B$180,2,FALSE()),"未登録")</f>
        <v>血圧降下剤</v>
      </c>
      <c r="E2026" s="16" t="s">
        <v>4770</v>
      </c>
      <c r="F2026" s="16" t="s">
        <v>1172</v>
      </c>
      <c r="G2026" s="16" t="s">
        <v>4807</v>
      </c>
      <c r="H2026" s="16" t="s">
        <v>385</v>
      </c>
      <c r="I2026" s="0" t="n">
        <v>10.8</v>
      </c>
      <c r="J2026" s="16" t="s">
        <v>239</v>
      </c>
      <c r="K2026" s="0" t="str">
        <f aca="false">IFERROR(IF(VLOOKUP($C2026,薬効分類マスタ!$A$2:$E$180,5,FALSE())=0,"",VLOOKUP($C2026,薬効分類マスタ!$A$2:$E$180,5,FALSE())),"")</f>
        <v/>
      </c>
      <c r="L2026" s="17"/>
      <c r="M2026" s="0" t="str">
        <f aca="false">IF($K2026="","",IF($L2026&lt;&gt;"",$L2026,VLOOKUP($C2026,薬効分類マスタ!$A$2:$F$180,6,FALSE())))</f>
        <v/>
      </c>
      <c r="N2026" s="0" t="str">
        <f aca="false">ASC(G2026)</f>
        <v>ﾃﾙﾐｻﾙﾀﾝOD錠40mg｢ｻﾜｲ｣</v>
      </c>
      <c r="O2026" s="0" t="str">
        <f aca="false">ASC(E2026)</f>
        <v>ﾃﾙﾐｻﾙﾀﾝ</v>
      </c>
      <c r="P2026" s="16" t="n">
        <f aca="false">N(P2025)+IF($C2026=検索!$B$49,1,0)</f>
        <v>0</v>
      </c>
    </row>
    <row r="2027" customFormat="false" ht="15" hidden="false" customHeight="false" outlineLevel="0" collapsed="false">
      <c r="A2027" s="16" t="s">
        <v>221</v>
      </c>
      <c r="B2027" s="0" t="s">
        <v>4808</v>
      </c>
      <c r="C2027" s="0" t="n">
        <v>214</v>
      </c>
      <c r="D2027" s="0" t="str">
        <f aca="false">IFERROR(VLOOKUP($C2027,薬効分類マスタ!$A$2:$B$180,2,FALSE()),"未登録")</f>
        <v>血圧降下剤</v>
      </c>
      <c r="E2027" s="16" t="s">
        <v>4770</v>
      </c>
      <c r="F2027" s="16" t="s">
        <v>1172</v>
      </c>
      <c r="G2027" s="16" t="s">
        <v>4809</v>
      </c>
      <c r="H2027" s="16" t="s">
        <v>533</v>
      </c>
      <c r="I2027" s="0" t="n">
        <v>16</v>
      </c>
      <c r="J2027" s="16" t="s">
        <v>239</v>
      </c>
      <c r="K2027" s="0" t="str">
        <f aca="false">IFERROR(IF(VLOOKUP($C2027,薬効分類マスタ!$A$2:$E$180,5,FALSE())=0,"",VLOOKUP($C2027,薬効分類マスタ!$A$2:$E$180,5,FALSE())),"")</f>
        <v/>
      </c>
      <c r="L2027" s="17"/>
      <c r="M2027" s="0" t="str">
        <f aca="false">IF($K2027="","",IF($L2027&lt;&gt;"",$L2027,VLOOKUP($C2027,薬効分類マスタ!$A$2:$F$180,6,FALSE())))</f>
        <v/>
      </c>
      <c r="N2027" s="0" t="str">
        <f aca="false">ASC(G2027)</f>
        <v>ﾃﾙﾐｻﾙﾀﾝOD錠40mg｢ﾄｰﾜ｣</v>
      </c>
      <c r="O2027" s="0" t="str">
        <f aca="false">ASC(E2027)</f>
        <v>ﾃﾙﾐｻﾙﾀﾝ</v>
      </c>
      <c r="P2027" s="16" t="n">
        <f aca="false">N(P2026)+IF($C2027=検索!$B$49,1,0)</f>
        <v>0</v>
      </c>
    </row>
    <row r="2028" customFormat="false" ht="15" hidden="false" customHeight="false" outlineLevel="0" collapsed="false">
      <c r="A2028" s="16" t="s">
        <v>221</v>
      </c>
      <c r="B2028" s="0" t="s">
        <v>4810</v>
      </c>
      <c r="C2028" s="0" t="n">
        <v>214</v>
      </c>
      <c r="D2028" s="0" t="str">
        <f aca="false">IFERROR(VLOOKUP($C2028,薬効分類マスタ!$A$2:$B$180,2,FALSE()),"未登録")</f>
        <v>血圧降下剤</v>
      </c>
      <c r="E2028" s="16" t="s">
        <v>4811</v>
      </c>
      <c r="F2028" s="16" t="s">
        <v>1543</v>
      </c>
      <c r="G2028" s="16" t="s">
        <v>4812</v>
      </c>
      <c r="I2028" s="0" t="n">
        <v>10.8</v>
      </c>
      <c r="J2028" s="16" t="s">
        <v>239</v>
      </c>
      <c r="K2028" s="0" t="str">
        <f aca="false">IFERROR(IF(VLOOKUP($C2028,薬効分類マスタ!$A$2:$E$180,5,FALSE())=0,"",VLOOKUP($C2028,薬効分類マスタ!$A$2:$E$180,5,FALSE())),"")</f>
        <v/>
      </c>
      <c r="L2028" s="17"/>
      <c r="M2028" s="0" t="str">
        <f aca="false">IF($K2028="","",IF($L2028&lt;&gt;"",$L2028,VLOOKUP($C2028,薬効分類マスタ!$A$2:$F$180,6,FALSE())))</f>
        <v/>
      </c>
      <c r="N2028" s="0" t="str">
        <f aca="false">ASC(G2028)</f>
        <v>ｱｾﾞﾙﾆｼﾞﾋﾟﾝ8mg錠</v>
      </c>
      <c r="O2028" s="0" t="str">
        <f aca="false">ASC(E2028)</f>
        <v>ｱｾﾞﾙﾆｼﾞﾋﾟﾝ</v>
      </c>
      <c r="P2028" s="16" t="n">
        <f aca="false">N(P2027)+IF($C2028=検索!$B$49,1,0)</f>
        <v>0</v>
      </c>
    </row>
    <row r="2029" customFormat="false" ht="15" hidden="false" customHeight="false" outlineLevel="0" collapsed="false">
      <c r="A2029" s="16" t="s">
        <v>221</v>
      </c>
      <c r="B2029" s="0" t="s">
        <v>4813</v>
      </c>
      <c r="C2029" s="0" t="n">
        <v>214</v>
      </c>
      <c r="D2029" s="0" t="str">
        <f aca="false">IFERROR(VLOOKUP($C2029,薬効分類マスタ!$A$2:$B$180,2,FALSE()),"未登録")</f>
        <v>血圧降下剤</v>
      </c>
      <c r="E2029" s="16" t="s">
        <v>4811</v>
      </c>
      <c r="F2029" s="16" t="s">
        <v>1543</v>
      </c>
      <c r="G2029" s="16" t="s">
        <v>4814</v>
      </c>
      <c r="H2029" s="16" t="s">
        <v>1180</v>
      </c>
      <c r="I2029" s="0" t="n">
        <v>10.8</v>
      </c>
      <c r="J2029" s="16" t="s">
        <v>232</v>
      </c>
      <c r="K2029" s="0" t="str">
        <f aca="false">IFERROR(IF(VLOOKUP($C2029,薬効分類マスタ!$A$2:$E$180,5,FALSE())=0,"",VLOOKUP($C2029,薬効分類マスタ!$A$2:$E$180,5,FALSE())),"")</f>
        <v/>
      </c>
      <c r="L2029" s="17"/>
      <c r="M2029" s="0" t="str">
        <f aca="false">IF($K2029="","",IF($L2029&lt;&gt;"",$L2029,VLOOKUP($C2029,薬効分類マスタ!$A$2:$F$180,6,FALSE())))</f>
        <v/>
      </c>
      <c r="N2029" s="0" t="str">
        <f aca="false">ASC(G2029)</f>
        <v>ｶﾙﾌﾞﾛｯｸ錠8mg</v>
      </c>
      <c r="O2029" s="0" t="str">
        <f aca="false">ASC(E2029)</f>
        <v>ｱｾﾞﾙﾆｼﾞﾋﾟﾝ</v>
      </c>
      <c r="P2029" s="16" t="n">
        <f aca="false">N(P2028)+IF($C2029=検索!$B$49,1,0)</f>
        <v>0</v>
      </c>
    </row>
    <row r="2030" customFormat="false" ht="15" hidden="false" customHeight="false" outlineLevel="0" collapsed="false">
      <c r="A2030" s="16" t="s">
        <v>221</v>
      </c>
      <c r="B2030" s="0" t="s">
        <v>4815</v>
      </c>
      <c r="C2030" s="0" t="n">
        <v>214</v>
      </c>
      <c r="D2030" s="0" t="str">
        <f aca="false">IFERROR(VLOOKUP($C2030,薬効分類マスタ!$A$2:$B$180,2,FALSE()),"未登録")</f>
        <v>血圧降下剤</v>
      </c>
      <c r="E2030" s="16" t="s">
        <v>4811</v>
      </c>
      <c r="F2030" s="16" t="s">
        <v>2300</v>
      </c>
      <c r="G2030" s="16" t="s">
        <v>4816</v>
      </c>
      <c r="I2030" s="0" t="n">
        <v>10.8</v>
      </c>
      <c r="J2030" s="16" t="s">
        <v>239</v>
      </c>
      <c r="K2030" s="0" t="str">
        <f aca="false">IFERROR(IF(VLOOKUP($C2030,薬効分類マスタ!$A$2:$E$180,5,FALSE())=0,"",VLOOKUP($C2030,薬効分類マスタ!$A$2:$E$180,5,FALSE())),"")</f>
        <v/>
      </c>
      <c r="L2030" s="17"/>
      <c r="M2030" s="0" t="str">
        <f aca="false">IF($K2030="","",IF($L2030&lt;&gt;"",$L2030,VLOOKUP($C2030,薬効分類マスタ!$A$2:$F$180,6,FALSE())))</f>
        <v/>
      </c>
      <c r="N2030" s="0" t="str">
        <f aca="false">ASC(G2030)</f>
        <v>ｱｾﾞﾙﾆｼﾞﾋﾟﾝ16mg錠</v>
      </c>
      <c r="O2030" s="0" t="str">
        <f aca="false">ASC(E2030)</f>
        <v>ｱｾﾞﾙﾆｼﾞﾋﾟﾝ</v>
      </c>
      <c r="P2030" s="16" t="n">
        <f aca="false">N(P2029)+IF($C2030=検索!$B$49,1,0)</f>
        <v>0</v>
      </c>
    </row>
    <row r="2031" customFormat="false" ht="15" hidden="false" customHeight="false" outlineLevel="0" collapsed="false">
      <c r="A2031" s="16" t="s">
        <v>221</v>
      </c>
      <c r="B2031" s="0" t="s">
        <v>4817</v>
      </c>
      <c r="C2031" s="0" t="n">
        <v>214</v>
      </c>
      <c r="D2031" s="0" t="str">
        <f aca="false">IFERROR(VLOOKUP($C2031,薬効分類マスタ!$A$2:$B$180,2,FALSE()),"未登録")</f>
        <v>血圧降下剤</v>
      </c>
      <c r="E2031" s="16" t="s">
        <v>4811</v>
      </c>
      <c r="F2031" s="16" t="s">
        <v>2300</v>
      </c>
      <c r="G2031" s="16" t="s">
        <v>4818</v>
      </c>
      <c r="H2031" s="16" t="s">
        <v>1180</v>
      </c>
      <c r="I2031" s="0" t="n">
        <v>21.8</v>
      </c>
      <c r="J2031" s="16" t="s">
        <v>232</v>
      </c>
      <c r="K2031" s="0" t="str">
        <f aca="false">IFERROR(IF(VLOOKUP($C2031,薬効分類マスタ!$A$2:$E$180,5,FALSE())=0,"",VLOOKUP($C2031,薬効分類マスタ!$A$2:$E$180,5,FALSE())),"")</f>
        <v/>
      </c>
      <c r="L2031" s="17"/>
      <c r="M2031" s="0" t="str">
        <f aca="false">IF($K2031="","",IF($L2031&lt;&gt;"",$L2031,VLOOKUP($C2031,薬効分類マスタ!$A$2:$F$180,6,FALSE())))</f>
        <v/>
      </c>
      <c r="N2031" s="0" t="str">
        <f aca="false">ASC(G2031)</f>
        <v>ｶﾙﾌﾞﾛｯｸ錠16mg</v>
      </c>
      <c r="O2031" s="0" t="str">
        <f aca="false">ASC(E2031)</f>
        <v>ｱｾﾞﾙﾆｼﾞﾋﾟﾝ</v>
      </c>
      <c r="P2031" s="16" t="n">
        <f aca="false">N(P2030)+IF($C2031=検索!$B$49,1,0)</f>
        <v>0</v>
      </c>
    </row>
    <row r="2032" customFormat="false" ht="15" hidden="false" customHeight="false" outlineLevel="0" collapsed="false">
      <c r="A2032" s="16" t="s">
        <v>221</v>
      </c>
      <c r="B2032" s="0" t="s">
        <v>4819</v>
      </c>
      <c r="C2032" s="0" t="n">
        <v>214</v>
      </c>
      <c r="D2032" s="0" t="str">
        <f aca="false">IFERROR(VLOOKUP($C2032,薬効分類マスタ!$A$2:$B$180,2,FALSE()),"未登録")</f>
        <v>血圧降下剤</v>
      </c>
      <c r="E2032" s="16" t="s">
        <v>4811</v>
      </c>
      <c r="F2032" s="16" t="s">
        <v>2300</v>
      </c>
      <c r="G2032" s="16" t="s">
        <v>4820</v>
      </c>
      <c r="H2032" s="16" t="s">
        <v>1067</v>
      </c>
      <c r="I2032" s="0" t="n">
        <v>11.9</v>
      </c>
      <c r="J2032" s="16" t="s">
        <v>239</v>
      </c>
      <c r="K2032" s="0" t="str">
        <f aca="false">IFERROR(IF(VLOOKUP($C2032,薬効分類マスタ!$A$2:$E$180,5,FALSE())=0,"",VLOOKUP($C2032,薬効分類マスタ!$A$2:$E$180,5,FALSE())),"")</f>
        <v/>
      </c>
      <c r="L2032" s="17"/>
      <c r="M2032" s="0" t="str">
        <f aca="false">IF($K2032="","",IF($L2032&lt;&gt;"",$L2032,VLOOKUP($C2032,薬効分類マスタ!$A$2:$F$180,6,FALSE())))</f>
        <v/>
      </c>
      <c r="N2032" s="0" t="str">
        <f aca="false">ASC(G2032)</f>
        <v>ｱｾﾞﾙﾆｼﾞﾋﾟﾝ錠16mg｢TCK｣</v>
      </c>
      <c r="O2032" s="0" t="str">
        <f aca="false">ASC(E2032)</f>
        <v>ｱｾﾞﾙﾆｼﾞﾋﾟﾝ</v>
      </c>
      <c r="P2032" s="16" t="n">
        <f aca="false">N(P2031)+IF($C2032=検索!$B$49,1,0)</f>
        <v>0</v>
      </c>
    </row>
    <row r="2033" customFormat="false" ht="15" hidden="false" customHeight="false" outlineLevel="0" collapsed="false">
      <c r="A2033" s="16" t="s">
        <v>221</v>
      </c>
      <c r="B2033" s="0" t="s">
        <v>4821</v>
      </c>
      <c r="C2033" s="0" t="n">
        <v>214</v>
      </c>
      <c r="D2033" s="0" t="str">
        <f aca="false">IFERROR(VLOOKUP($C2033,薬効分類マスタ!$A$2:$B$180,2,FALSE()),"未登録")</f>
        <v>血圧降下剤</v>
      </c>
      <c r="E2033" s="16" t="s">
        <v>4811</v>
      </c>
      <c r="F2033" s="16" t="s">
        <v>2300</v>
      </c>
      <c r="G2033" s="16" t="s">
        <v>4822</v>
      </c>
      <c r="H2033" s="16" t="s">
        <v>4823</v>
      </c>
      <c r="I2033" s="0" t="n">
        <v>11.9</v>
      </c>
      <c r="J2033" s="16" t="s">
        <v>239</v>
      </c>
      <c r="K2033" s="0" t="str">
        <f aca="false">IFERROR(IF(VLOOKUP($C2033,薬効分類マスタ!$A$2:$E$180,5,FALSE())=0,"",VLOOKUP($C2033,薬効分類マスタ!$A$2:$E$180,5,FALSE())),"")</f>
        <v/>
      </c>
      <c r="L2033" s="17"/>
      <c r="M2033" s="0" t="str">
        <f aca="false">IF($K2033="","",IF($L2033&lt;&gt;"",$L2033,VLOOKUP($C2033,薬効分類マスタ!$A$2:$F$180,6,FALSE())))</f>
        <v/>
      </c>
      <c r="N2033" s="0" t="str">
        <f aca="false">ASC(G2033)</f>
        <v>ｱｾﾞﾙﾆｼﾞﾋﾟﾝ錠16mg｢BMD｣</v>
      </c>
      <c r="O2033" s="0" t="str">
        <f aca="false">ASC(E2033)</f>
        <v>ｱｾﾞﾙﾆｼﾞﾋﾟﾝ</v>
      </c>
      <c r="P2033" s="16" t="n">
        <f aca="false">N(P2032)+IF($C2033=検索!$B$49,1,0)</f>
        <v>0</v>
      </c>
    </row>
    <row r="2034" customFormat="false" ht="15" hidden="false" customHeight="false" outlineLevel="0" collapsed="false">
      <c r="A2034" s="16" t="s">
        <v>221</v>
      </c>
      <c r="B2034" s="0" t="s">
        <v>4824</v>
      </c>
      <c r="C2034" s="0" t="n">
        <v>214</v>
      </c>
      <c r="D2034" s="0" t="str">
        <f aca="false">IFERROR(VLOOKUP($C2034,薬効分類マスタ!$A$2:$B$180,2,FALSE()),"未登録")</f>
        <v>血圧降下剤</v>
      </c>
      <c r="E2034" s="16" t="s">
        <v>4825</v>
      </c>
      <c r="F2034" s="16" t="s">
        <v>262</v>
      </c>
      <c r="G2034" s="16" t="s">
        <v>4826</v>
      </c>
      <c r="I2034" s="0" t="n">
        <v>10.8</v>
      </c>
      <c r="J2034" s="16" t="s">
        <v>239</v>
      </c>
      <c r="K2034" s="0" t="str">
        <f aca="false">IFERROR(IF(VLOOKUP($C2034,薬効分類マスタ!$A$2:$E$180,5,FALSE())=0,"",VLOOKUP($C2034,薬効分類マスタ!$A$2:$E$180,5,FALSE())),"")</f>
        <v/>
      </c>
      <c r="L2034" s="17"/>
      <c r="M2034" s="0" t="str">
        <f aca="false">IF($K2034="","",IF($L2034&lt;&gt;"",$L2034,VLOOKUP($C2034,薬効分類マスタ!$A$2:$F$180,6,FALSE())))</f>
        <v/>
      </c>
      <c r="N2034" s="0" t="str">
        <f aca="false">ASC(G2034)</f>
        <v>ｵﾙﾒｻﾙﾀﾝﾒﾄﾞｷｿﾐﾙ10mg錠</v>
      </c>
      <c r="O2034" s="0" t="str">
        <f aca="false">ASC(E2034)</f>
        <v>ｵﾙﾒｻﾙﾀﾝﾒﾄﾞｷｿﾐﾙ</v>
      </c>
      <c r="P2034" s="16" t="n">
        <f aca="false">N(P2033)+IF($C2034=検索!$B$49,1,0)</f>
        <v>0</v>
      </c>
    </row>
    <row r="2035" customFormat="false" ht="15" hidden="false" customHeight="false" outlineLevel="0" collapsed="false">
      <c r="A2035" s="16" t="s">
        <v>221</v>
      </c>
      <c r="B2035" s="0" t="s">
        <v>4827</v>
      </c>
      <c r="C2035" s="0" t="n">
        <v>214</v>
      </c>
      <c r="D2035" s="0" t="str">
        <f aca="false">IFERROR(VLOOKUP($C2035,薬効分類マスタ!$A$2:$B$180,2,FALSE()),"未登録")</f>
        <v>血圧降下剤</v>
      </c>
      <c r="E2035" s="16" t="s">
        <v>4825</v>
      </c>
      <c r="F2035" s="16" t="s">
        <v>445</v>
      </c>
      <c r="G2035" s="16" t="s">
        <v>4828</v>
      </c>
      <c r="I2035" s="0" t="n">
        <v>10.8</v>
      </c>
      <c r="J2035" s="16" t="s">
        <v>239</v>
      </c>
      <c r="K2035" s="0" t="str">
        <f aca="false">IFERROR(IF(VLOOKUP($C2035,薬効分類マスタ!$A$2:$E$180,5,FALSE())=0,"",VLOOKUP($C2035,薬効分類マスタ!$A$2:$E$180,5,FALSE())),"")</f>
        <v/>
      </c>
      <c r="L2035" s="17"/>
      <c r="M2035" s="0" t="str">
        <f aca="false">IF($K2035="","",IF($L2035&lt;&gt;"",$L2035,VLOOKUP($C2035,薬効分類マスタ!$A$2:$F$180,6,FALSE())))</f>
        <v/>
      </c>
      <c r="N2035" s="0" t="str">
        <f aca="false">ASC(G2035)</f>
        <v>ｵﾙﾒｻﾙﾀﾝﾒﾄﾞｷｿﾐﾙ20mg錠</v>
      </c>
      <c r="O2035" s="0" t="str">
        <f aca="false">ASC(E2035)</f>
        <v>ｵﾙﾒｻﾙﾀﾝﾒﾄﾞｷｿﾐﾙ</v>
      </c>
      <c r="P2035" s="16" t="n">
        <f aca="false">N(P2034)+IF($C2035=検索!$B$49,1,0)</f>
        <v>0</v>
      </c>
    </row>
    <row r="2036" customFormat="false" ht="15" hidden="false" customHeight="false" outlineLevel="0" collapsed="false">
      <c r="A2036" s="16" t="s">
        <v>221</v>
      </c>
      <c r="B2036" s="0" t="s">
        <v>4829</v>
      </c>
      <c r="C2036" s="0" t="n">
        <v>214</v>
      </c>
      <c r="D2036" s="0" t="str">
        <f aca="false">IFERROR(VLOOKUP($C2036,薬効分類マスタ!$A$2:$B$180,2,FALSE()),"未登録")</f>
        <v>血圧降下剤</v>
      </c>
      <c r="E2036" s="16" t="s">
        <v>4825</v>
      </c>
      <c r="F2036" s="16" t="s">
        <v>445</v>
      </c>
      <c r="G2036" s="16" t="s">
        <v>4830</v>
      </c>
      <c r="H2036" s="16" t="s">
        <v>527</v>
      </c>
      <c r="I2036" s="0" t="n">
        <v>16.6</v>
      </c>
      <c r="J2036" s="16" t="s">
        <v>239</v>
      </c>
      <c r="K2036" s="0" t="str">
        <f aca="false">IFERROR(IF(VLOOKUP($C2036,薬効分類マスタ!$A$2:$E$180,5,FALSE())=0,"",VLOOKUP($C2036,薬効分類マスタ!$A$2:$E$180,5,FALSE())),"")</f>
        <v/>
      </c>
      <c r="L2036" s="17"/>
      <c r="M2036" s="0" t="str">
        <f aca="false">IF($K2036="","",IF($L2036&lt;&gt;"",$L2036,VLOOKUP($C2036,薬効分類マスタ!$A$2:$F$180,6,FALSE())))</f>
        <v/>
      </c>
      <c r="N2036" s="0" t="str">
        <f aca="false">ASC(G2036)</f>
        <v>ｵﾙﾒｻﾙﾀﾝ錠20mg｢JG｣</v>
      </c>
      <c r="O2036" s="0" t="str">
        <f aca="false">ASC(E2036)</f>
        <v>ｵﾙﾒｻﾙﾀﾝﾒﾄﾞｷｿﾐﾙ</v>
      </c>
      <c r="P2036" s="16" t="n">
        <f aca="false">N(P2035)+IF($C2036=検索!$B$49,1,0)</f>
        <v>0</v>
      </c>
    </row>
    <row r="2037" customFormat="false" ht="15" hidden="false" customHeight="false" outlineLevel="0" collapsed="false">
      <c r="A2037" s="16" t="s">
        <v>221</v>
      </c>
      <c r="B2037" s="0" t="s">
        <v>4831</v>
      </c>
      <c r="C2037" s="0" t="n">
        <v>214</v>
      </c>
      <c r="D2037" s="0" t="str">
        <f aca="false">IFERROR(VLOOKUP($C2037,薬効分類マスタ!$A$2:$B$180,2,FALSE()),"未登録")</f>
        <v>血圧降下剤</v>
      </c>
      <c r="E2037" s="16" t="s">
        <v>4825</v>
      </c>
      <c r="F2037" s="16" t="s">
        <v>445</v>
      </c>
      <c r="G2037" s="16" t="s">
        <v>4832</v>
      </c>
      <c r="H2037" s="16" t="s">
        <v>530</v>
      </c>
      <c r="I2037" s="0" t="n">
        <v>14.6</v>
      </c>
      <c r="J2037" s="16" t="s">
        <v>239</v>
      </c>
      <c r="K2037" s="0" t="str">
        <f aca="false">IFERROR(IF(VLOOKUP($C2037,薬効分類マスタ!$A$2:$E$180,5,FALSE())=0,"",VLOOKUP($C2037,薬効分類マスタ!$A$2:$E$180,5,FALSE())),"")</f>
        <v/>
      </c>
      <c r="L2037" s="17"/>
      <c r="M2037" s="0" t="str">
        <f aca="false">IF($K2037="","",IF($L2037&lt;&gt;"",$L2037,VLOOKUP($C2037,薬効分類マスタ!$A$2:$F$180,6,FALSE())))</f>
        <v/>
      </c>
      <c r="N2037" s="0" t="str">
        <f aca="false">ASC(G2037)</f>
        <v>ｵﾙﾒｻﾙﾀﾝ錠20mg｢ｹﾐﾌｧ｣</v>
      </c>
      <c r="O2037" s="0" t="str">
        <f aca="false">ASC(E2037)</f>
        <v>ｵﾙﾒｻﾙﾀﾝﾒﾄﾞｷｿﾐﾙ</v>
      </c>
      <c r="P2037" s="16" t="n">
        <f aca="false">N(P2036)+IF($C2037=検索!$B$49,1,0)</f>
        <v>0</v>
      </c>
    </row>
    <row r="2038" customFormat="false" ht="15" hidden="false" customHeight="false" outlineLevel="0" collapsed="false">
      <c r="A2038" s="16" t="s">
        <v>221</v>
      </c>
      <c r="B2038" s="0" t="s">
        <v>4833</v>
      </c>
      <c r="C2038" s="0" t="n">
        <v>214</v>
      </c>
      <c r="D2038" s="0" t="str">
        <f aca="false">IFERROR(VLOOKUP($C2038,薬効分類マスタ!$A$2:$B$180,2,FALSE()),"未登録")</f>
        <v>血圧降下剤</v>
      </c>
      <c r="E2038" s="16" t="s">
        <v>4825</v>
      </c>
      <c r="F2038" s="16" t="s">
        <v>445</v>
      </c>
      <c r="G2038" s="16" t="s">
        <v>4834</v>
      </c>
      <c r="H2038" s="16" t="s">
        <v>347</v>
      </c>
      <c r="I2038" s="0" t="n">
        <v>16.6</v>
      </c>
      <c r="J2038" s="16" t="s">
        <v>239</v>
      </c>
      <c r="K2038" s="0" t="str">
        <f aca="false">IFERROR(IF(VLOOKUP($C2038,薬効分類マスタ!$A$2:$E$180,5,FALSE())=0,"",VLOOKUP($C2038,薬効分類マスタ!$A$2:$E$180,5,FALSE())),"")</f>
        <v/>
      </c>
      <c r="L2038" s="17"/>
      <c r="M2038" s="0" t="str">
        <f aca="false">IF($K2038="","",IF($L2038&lt;&gt;"",$L2038,VLOOKUP($C2038,薬効分類マスタ!$A$2:$F$180,6,FALSE())))</f>
        <v/>
      </c>
      <c r="N2038" s="0" t="str">
        <f aca="false">ASC(G2038)</f>
        <v>ｵﾙﾒｻﾙﾀﾝ錠20mg｢ﾂﾙﾊﾗ｣</v>
      </c>
      <c r="O2038" s="0" t="str">
        <f aca="false">ASC(E2038)</f>
        <v>ｵﾙﾒｻﾙﾀﾝﾒﾄﾞｷｿﾐﾙ</v>
      </c>
      <c r="P2038" s="16" t="n">
        <f aca="false">N(P2037)+IF($C2038=検索!$B$49,1,0)</f>
        <v>0</v>
      </c>
    </row>
    <row r="2039" customFormat="false" ht="15" hidden="false" customHeight="false" outlineLevel="0" collapsed="false">
      <c r="A2039" s="16" t="s">
        <v>221</v>
      </c>
      <c r="B2039" s="0" t="s">
        <v>4835</v>
      </c>
      <c r="C2039" s="0" t="n">
        <v>214</v>
      </c>
      <c r="D2039" s="0" t="str">
        <f aca="false">IFERROR(VLOOKUP($C2039,薬効分類マスタ!$A$2:$B$180,2,FALSE()),"未登録")</f>
        <v>血圧降下剤</v>
      </c>
      <c r="E2039" s="16" t="s">
        <v>4825</v>
      </c>
      <c r="F2039" s="16" t="s">
        <v>257</v>
      </c>
      <c r="G2039" s="16" t="s">
        <v>4836</v>
      </c>
      <c r="I2039" s="0" t="n">
        <v>10.8</v>
      </c>
      <c r="J2039" s="16" t="s">
        <v>239</v>
      </c>
      <c r="K2039" s="0" t="str">
        <f aca="false">IFERROR(IF(VLOOKUP($C2039,薬効分類マスタ!$A$2:$E$180,5,FALSE())=0,"",VLOOKUP($C2039,薬効分類マスタ!$A$2:$E$180,5,FALSE())),"")</f>
        <v/>
      </c>
      <c r="L2039" s="17"/>
      <c r="M2039" s="0" t="str">
        <f aca="false">IF($K2039="","",IF($L2039&lt;&gt;"",$L2039,VLOOKUP($C2039,薬効分類マスタ!$A$2:$F$180,6,FALSE())))</f>
        <v/>
      </c>
      <c r="N2039" s="0" t="str">
        <f aca="false">ASC(G2039)</f>
        <v>ｵﾙﾒｻﾙﾀﾝﾒﾄﾞｷｿﾐﾙ5mg錠</v>
      </c>
      <c r="O2039" s="0" t="str">
        <f aca="false">ASC(E2039)</f>
        <v>ｵﾙﾒｻﾙﾀﾝﾒﾄﾞｷｿﾐﾙ</v>
      </c>
      <c r="P2039" s="16" t="n">
        <f aca="false">N(P2038)+IF($C2039=検索!$B$49,1,0)</f>
        <v>0</v>
      </c>
    </row>
    <row r="2040" customFormat="false" ht="15" hidden="false" customHeight="false" outlineLevel="0" collapsed="false">
      <c r="A2040" s="16" t="s">
        <v>221</v>
      </c>
      <c r="B2040" s="0" t="s">
        <v>4837</v>
      </c>
      <c r="C2040" s="0" t="n">
        <v>214</v>
      </c>
      <c r="D2040" s="0" t="str">
        <f aca="false">IFERROR(VLOOKUP($C2040,薬効分類マスタ!$A$2:$B$180,2,FALSE()),"未登録")</f>
        <v>血圧降下剤</v>
      </c>
      <c r="E2040" s="16" t="s">
        <v>4825</v>
      </c>
      <c r="F2040" s="16" t="s">
        <v>1172</v>
      </c>
      <c r="G2040" s="16" t="s">
        <v>4838</v>
      </c>
      <c r="I2040" s="0" t="n">
        <v>12.4</v>
      </c>
      <c r="J2040" s="16" t="s">
        <v>239</v>
      </c>
      <c r="K2040" s="0" t="str">
        <f aca="false">IFERROR(IF(VLOOKUP($C2040,薬効分類マスタ!$A$2:$E$180,5,FALSE())=0,"",VLOOKUP($C2040,薬効分類マスタ!$A$2:$E$180,5,FALSE())),"")</f>
        <v/>
      </c>
      <c r="L2040" s="17"/>
      <c r="M2040" s="0" t="str">
        <f aca="false">IF($K2040="","",IF($L2040&lt;&gt;"",$L2040,VLOOKUP($C2040,薬効分類マスタ!$A$2:$F$180,6,FALSE())))</f>
        <v/>
      </c>
      <c r="N2040" s="0" t="str">
        <f aca="false">ASC(G2040)</f>
        <v>ｵﾙﾒｻﾙﾀﾝﾒﾄﾞｷｿﾐﾙ40mg錠</v>
      </c>
      <c r="O2040" s="0" t="str">
        <f aca="false">ASC(E2040)</f>
        <v>ｵﾙﾒｻﾙﾀﾝﾒﾄﾞｷｿﾐﾙ</v>
      </c>
      <c r="P2040" s="16" t="n">
        <f aca="false">N(P2039)+IF($C2040=検索!$B$49,1,0)</f>
        <v>0</v>
      </c>
    </row>
    <row r="2041" customFormat="false" ht="15" hidden="false" customHeight="false" outlineLevel="0" collapsed="false">
      <c r="A2041" s="16" t="s">
        <v>221</v>
      </c>
      <c r="B2041" s="0" t="s">
        <v>4839</v>
      </c>
      <c r="C2041" s="0" t="n">
        <v>214</v>
      </c>
      <c r="D2041" s="0" t="str">
        <f aca="false">IFERROR(VLOOKUP($C2041,薬効分類マスタ!$A$2:$B$180,2,FALSE()),"未登録")</f>
        <v>血圧降下剤</v>
      </c>
      <c r="E2041" s="16" t="s">
        <v>4825</v>
      </c>
      <c r="F2041" s="16" t="s">
        <v>1172</v>
      </c>
      <c r="G2041" s="16" t="s">
        <v>4840</v>
      </c>
      <c r="H2041" s="16" t="s">
        <v>527</v>
      </c>
      <c r="I2041" s="0" t="n">
        <v>23.1</v>
      </c>
      <c r="J2041" s="16" t="s">
        <v>239</v>
      </c>
      <c r="K2041" s="0" t="str">
        <f aca="false">IFERROR(IF(VLOOKUP($C2041,薬効分類マスタ!$A$2:$E$180,5,FALSE())=0,"",VLOOKUP($C2041,薬効分類マスタ!$A$2:$E$180,5,FALSE())),"")</f>
        <v/>
      </c>
      <c r="L2041" s="17"/>
      <c r="M2041" s="0" t="str">
        <f aca="false">IF($K2041="","",IF($L2041&lt;&gt;"",$L2041,VLOOKUP($C2041,薬効分類マスタ!$A$2:$F$180,6,FALSE())))</f>
        <v/>
      </c>
      <c r="N2041" s="0" t="str">
        <f aca="false">ASC(G2041)</f>
        <v>ｵﾙﾒｻﾙﾀﾝ錠40mg｢JG｣</v>
      </c>
      <c r="O2041" s="0" t="str">
        <f aca="false">ASC(E2041)</f>
        <v>ｵﾙﾒｻﾙﾀﾝﾒﾄﾞｷｿﾐﾙ</v>
      </c>
      <c r="P2041" s="16" t="n">
        <f aca="false">N(P2040)+IF($C2041=検索!$B$49,1,0)</f>
        <v>0</v>
      </c>
    </row>
    <row r="2042" customFormat="false" ht="15" hidden="false" customHeight="false" outlineLevel="0" collapsed="false">
      <c r="A2042" s="16" t="s">
        <v>221</v>
      </c>
      <c r="B2042" s="0" t="s">
        <v>4841</v>
      </c>
      <c r="C2042" s="0" t="n">
        <v>214</v>
      </c>
      <c r="D2042" s="0" t="str">
        <f aca="false">IFERROR(VLOOKUP($C2042,薬効分類マスタ!$A$2:$B$180,2,FALSE()),"未登録")</f>
        <v>血圧降下剤</v>
      </c>
      <c r="E2042" s="16" t="s">
        <v>4825</v>
      </c>
      <c r="F2042" s="16" t="s">
        <v>1172</v>
      </c>
      <c r="G2042" s="16" t="s">
        <v>4842</v>
      </c>
      <c r="H2042" s="16" t="s">
        <v>530</v>
      </c>
      <c r="I2042" s="0" t="n">
        <v>23.1</v>
      </c>
      <c r="J2042" s="16" t="s">
        <v>239</v>
      </c>
      <c r="K2042" s="0" t="str">
        <f aca="false">IFERROR(IF(VLOOKUP($C2042,薬効分類マスタ!$A$2:$E$180,5,FALSE())=0,"",VLOOKUP($C2042,薬効分類マスタ!$A$2:$E$180,5,FALSE())),"")</f>
        <v/>
      </c>
      <c r="L2042" s="17"/>
      <c r="M2042" s="0" t="str">
        <f aca="false">IF($K2042="","",IF($L2042&lt;&gt;"",$L2042,VLOOKUP($C2042,薬効分類マスタ!$A$2:$F$180,6,FALSE())))</f>
        <v/>
      </c>
      <c r="N2042" s="0" t="str">
        <f aca="false">ASC(G2042)</f>
        <v>ｵﾙﾒｻﾙﾀﾝ錠40mg｢ｹﾐﾌｧ｣</v>
      </c>
      <c r="O2042" s="0" t="str">
        <f aca="false">ASC(E2042)</f>
        <v>ｵﾙﾒｻﾙﾀﾝﾒﾄﾞｷｿﾐﾙ</v>
      </c>
      <c r="P2042" s="16" t="n">
        <f aca="false">N(P2041)+IF($C2042=検索!$B$49,1,0)</f>
        <v>0</v>
      </c>
    </row>
    <row r="2043" customFormat="false" ht="15" hidden="false" customHeight="false" outlineLevel="0" collapsed="false">
      <c r="A2043" s="16" t="s">
        <v>221</v>
      </c>
      <c r="B2043" s="0" t="s">
        <v>4843</v>
      </c>
      <c r="C2043" s="0" t="n">
        <v>214</v>
      </c>
      <c r="D2043" s="0" t="str">
        <f aca="false">IFERROR(VLOOKUP($C2043,薬効分類マスタ!$A$2:$B$180,2,FALSE()),"未登録")</f>
        <v>血圧降下剤</v>
      </c>
      <c r="E2043" s="16" t="s">
        <v>4825</v>
      </c>
      <c r="F2043" s="16" t="s">
        <v>262</v>
      </c>
      <c r="G2043" s="16" t="s">
        <v>4844</v>
      </c>
      <c r="I2043" s="0" t="n">
        <v>10.8</v>
      </c>
      <c r="J2043" s="16" t="s">
        <v>239</v>
      </c>
      <c r="K2043" s="0" t="str">
        <f aca="false">IFERROR(IF(VLOOKUP($C2043,薬効分類マスタ!$A$2:$E$180,5,FALSE())=0,"",VLOOKUP($C2043,薬効分類マスタ!$A$2:$E$180,5,FALSE())),"")</f>
        <v/>
      </c>
      <c r="L2043" s="17"/>
      <c r="M2043" s="0" t="str">
        <f aca="false">IF($K2043="","",IF($L2043&lt;&gt;"",$L2043,VLOOKUP($C2043,薬効分類マスタ!$A$2:$F$180,6,FALSE())))</f>
        <v/>
      </c>
      <c r="N2043" s="0" t="str">
        <f aca="false">ASC(G2043)</f>
        <v>ｵﾙﾒｻﾙﾀﾝﾒﾄﾞｷｿﾐﾙ10mg口腔内崩壊錠</v>
      </c>
      <c r="O2043" s="0" t="str">
        <f aca="false">ASC(E2043)</f>
        <v>ｵﾙﾒｻﾙﾀﾝﾒﾄﾞｷｿﾐﾙ</v>
      </c>
      <c r="P2043" s="16" t="n">
        <f aca="false">N(P2042)+IF($C2043=検索!$B$49,1,0)</f>
        <v>0</v>
      </c>
    </row>
    <row r="2044" customFormat="false" ht="15" hidden="false" customHeight="false" outlineLevel="0" collapsed="false">
      <c r="A2044" s="16" t="s">
        <v>221</v>
      </c>
      <c r="B2044" s="0" t="s">
        <v>4845</v>
      </c>
      <c r="C2044" s="0" t="n">
        <v>214</v>
      </c>
      <c r="D2044" s="0" t="str">
        <f aca="false">IFERROR(VLOOKUP($C2044,薬効分類マスタ!$A$2:$B$180,2,FALSE()),"未登録")</f>
        <v>血圧降下剤</v>
      </c>
      <c r="E2044" s="16" t="s">
        <v>4825</v>
      </c>
      <c r="F2044" s="16" t="s">
        <v>262</v>
      </c>
      <c r="G2044" s="16" t="s">
        <v>4846</v>
      </c>
      <c r="H2044" s="16" t="s">
        <v>1180</v>
      </c>
      <c r="I2044" s="0" t="n">
        <v>13.6</v>
      </c>
      <c r="J2044" s="16" t="s">
        <v>232</v>
      </c>
      <c r="K2044" s="0" t="str">
        <f aca="false">IFERROR(IF(VLOOKUP($C2044,薬効分類マスタ!$A$2:$E$180,5,FALSE())=0,"",VLOOKUP($C2044,薬効分類マスタ!$A$2:$E$180,5,FALSE())),"")</f>
        <v/>
      </c>
      <c r="L2044" s="17"/>
      <c r="M2044" s="0" t="str">
        <f aca="false">IF($K2044="","",IF($L2044&lt;&gt;"",$L2044,VLOOKUP($C2044,薬効分類マスタ!$A$2:$F$180,6,FALSE())))</f>
        <v/>
      </c>
      <c r="N2044" s="0" t="str">
        <f aca="false">ASC(G2044)</f>
        <v>ｵﾙﾒﾃｯｸOD錠10mg</v>
      </c>
      <c r="O2044" s="0" t="str">
        <f aca="false">ASC(E2044)</f>
        <v>ｵﾙﾒｻﾙﾀﾝﾒﾄﾞｷｿﾐﾙ</v>
      </c>
      <c r="P2044" s="16" t="n">
        <f aca="false">N(P2043)+IF($C2044=検索!$B$49,1,0)</f>
        <v>0</v>
      </c>
    </row>
    <row r="2045" customFormat="false" ht="15" hidden="false" customHeight="false" outlineLevel="0" collapsed="false">
      <c r="A2045" s="16" t="s">
        <v>221</v>
      </c>
      <c r="B2045" s="0" t="s">
        <v>4847</v>
      </c>
      <c r="C2045" s="0" t="n">
        <v>214</v>
      </c>
      <c r="D2045" s="0" t="str">
        <f aca="false">IFERROR(VLOOKUP($C2045,薬効分類マスタ!$A$2:$B$180,2,FALSE()),"未登録")</f>
        <v>血圧降下剤</v>
      </c>
      <c r="E2045" s="16" t="s">
        <v>4825</v>
      </c>
      <c r="F2045" s="16" t="s">
        <v>445</v>
      </c>
      <c r="G2045" s="16" t="s">
        <v>4848</v>
      </c>
      <c r="I2045" s="0" t="n">
        <v>10.8</v>
      </c>
      <c r="J2045" s="16" t="s">
        <v>239</v>
      </c>
      <c r="K2045" s="0" t="str">
        <f aca="false">IFERROR(IF(VLOOKUP($C2045,薬効分類マスタ!$A$2:$E$180,5,FALSE())=0,"",VLOOKUP($C2045,薬効分類マスタ!$A$2:$E$180,5,FALSE())),"")</f>
        <v/>
      </c>
      <c r="L2045" s="17"/>
      <c r="M2045" s="0" t="str">
        <f aca="false">IF($K2045="","",IF($L2045&lt;&gt;"",$L2045,VLOOKUP($C2045,薬効分類マスタ!$A$2:$F$180,6,FALSE())))</f>
        <v/>
      </c>
      <c r="N2045" s="0" t="str">
        <f aca="false">ASC(G2045)</f>
        <v>ｵﾙﾒｻﾙﾀﾝﾒﾄﾞｷｿﾐﾙ20mg口腔内崩壊錠</v>
      </c>
      <c r="O2045" s="0" t="str">
        <f aca="false">ASC(E2045)</f>
        <v>ｵﾙﾒｻﾙﾀﾝﾒﾄﾞｷｿﾐﾙ</v>
      </c>
      <c r="P2045" s="16" t="n">
        <f aca="false">N(P2044)+IF($C2045=検索!$B$49,1,0)</f>
        <v>0</v>
      </c>
    </row>
    <row r="2046" customFormat="false" ht="15" hidden="false" customHeight="false" outlineLevel="0" collapsed="false">
      <c r="A2046" s="16" t="s">
        <v>221</v>
      </c>
      <c r="B2046" s="0" t="s">
        <v>4849</v>
      </c>
      <c r="C2046" s="0" t="n">
        <v>214</v>
      </c>
      <c r="D2046" s="0" t="str">
        <f aca="false">IFERROR(VLOOKUP($C2046,薬効分類マスタ!$A$2:$B$180,2,FALSE()),"未登録")</f>
        <v>血圧降下剤</v>
      </c>
      <c r="E2046" s="16" t="s">
        <v>4825</v>
      </c>
      <c r="F2046" s="16" t="s">
        <v>445</v>
      </c>
      <c r="G2046" s="16" t="s">
        <v>4850</v>
      </c>
      <c r="H2046" s="16" t="s">
        <v>1180</v>
      </c>
      <c r="I2046" s="0" t="n">
        <v>23.9</v>
      </c>
      <c r="J2046" s="16" t="s">
        <v>232</v>
      </c>
      <c r="K2046" s="0" t="str">
        <f aca="false">IFERROR(IF(VLOOKUP($C2046,薬効分類マスタ!$A$2:$E$180,5,FALSE())=0,"",VLOOKUP($C2046,薬効分類マスタ!$A$2:$E$180,5,FALSE())),"")</f>
        <v/>
      </c>
      <c r="L2046" s="17"/>
      <c r="M2046" s="0" t="str">
        <f aca="false">IF($K2046="","",IF($L2046&lt;&gt;"",$L2046,VLOOKUP($C2046,薬効分類マスタ!$A$2:$F$180,6,FALSE())))</f>
        <v/>
      </c>
      <c r="N2046" s="0" t="str">
        <f aca="false">ASC(G2046)</f>
        <v>ｵﾙﾒﾃｯｸOD錠20mg</v>
      </c>
      <c r="O2046" s="0" t="str">
        <f aca="false">ASC(E2046)</f>
        <v>ｵﾙﾒｻﾙﾀﾝﾒﾄﾞｷｿﾐﾙ</v>
      </c>
      <c r="P2046" s="16" t="n">
        <f aca="false">N(P2045)+IF($C2046=検索!$B$49,1,0)</f>
        <v>0</v>
      </c>
    </row>
    <row r="2047" customFormat="false" ht="15" hidden="false" customHeight="false" outlineLevel="0" collapsed="false">
      <c r="A2047" s="16" t="s">
        <v>221</v>
      </c>
      <c r="B2047" s="0" t="s">
        <v>4851</v>
      </c>
      <c r="C2047" s="0" t="n">
        <v>214</v>
      </c>
      <c r="D2047" s="0" t="str">
        <f aca="false">IFERROR(VLOOKUP($C2047,薬効分類マスタ!$A$2:$B$180,2,FALSE()),"未登録")</f>
        <v>血圧降下剤</v>
      </c>
      <c r="E2047" s="16" t="s">
        <v>4825</v>
      </c>
      <c r="F2047" s="16" t="s">
        <v>445</v>
      </c>
      <c r="G2047" s="16" t="s">
        <v>4852</v>
      </c>
      <c r="H2047" s="16" t="s">
        <v>1464</v>
      </c>
      <c r="I2047" s="0" t="n">
        <v>16.6</v>
      </c>
      <c r="J2047" s="16" t="s">
        <v>239</v>
      </c>
      <c r="K2047" s="0" t="str">
        <f aca="false">IFERROR(IF(VLOOKUP($C2047,薬効分類マスタ!$A$2:$E$180,5,FALSE())=0,"",VLOOKUP($C2047,薬効分類マスタ!$A$2:$E$180,5,FALSE())),"")</f>
        <v/>
      </c>
      <c r="L2047" s="17"/>
      <c r="M2047" s="0" t="str">
        <f aca="false">IF($K2047="","",IF($L2047&lt;&gt;"",$L2047,VLOOKUP($C2047,薬効分類マスタ!$A$2:$F$180,6,FALSE())))</f>
        <v/>
      </c>
      <c r="N2047" s="0" t="str">
        <f aca="false">ASC(G2047)</f>
        <v>ｵﾙﾒｻﾙﾀﾝOD錠20mg｢DSEP｣</v>
      </c>
      <c r="O2047" s="0" t="str">
        <f aca="false">ASC(E2047)</f>
        <v>ｵﾙﾒｻﾙﾀﾝﾒﾄﾞｷｿﾐﾙ</v>
      </c>
      <c r="P2047" s="16" t="n">
        <f aca="false">N(P2046)+IF($C2047=検索!$B$49,1,0)</f>
        <v>0</v>
      </c>
    </row>
    <row r="2048" customFormat="false" ht="15" hidden="false" customHeight="false" outlineLevel="0" collapsed="false">
      <c r="A2048" s="16" t="s">
        <v>221</v>
      </c>
      <c r="B2048" s="0" t="s">
        <v>4853</v>
      </c>
      <c r="C2048" s="0" t="n">
        <v>214</v>
      </c>
      <c r="D2048" s="0" t="str">
        <f aca="false">IFERROR(VLOOKUP($C2048,薬効分類マスタ!$A$2:$B$180,2,FALSE()),"未登録")</f>
        <v>血圧降下剤</v>
      </c>
      <c r="E2048" s="16" t="s">
        <v>4825</v>
      </c>
      <c r="F2048" s="16" t="s">
        <v>445</v>
      </c>
      <c r="G2048" s="16" t="s">
        <v>4854</v>
      </c>
      <c r="H2048" s="16" t="s">
        <v>533</v>
      </c>
      <c r="I2048" s="0" t="n">
        <v>16.6</v>
      </c>
      <c r="J2048" s="16" t="s">
        <v>239</v>
      </c>
      <c r="K2048" s="0" t="str">
        <f aca="false">IFERROR(IF(VLOOKUP($C2048,薬効分類マスタ!$A$2:$E$180,5,FALSE())=0,"",VLOOKUP($C2048,薬効分類マスタ!$A$2:$E$180,5,FALSE())),"")</f>
        <v/>
      </c>
      <c r="L2048" s="17"/>
      <c r="M2048" s="0" t="str">
        <f aca="false">IF($K2048="","",IF($L2048&lt;&gt;"",$L2048,VLOOKUP($C2048,薬効分類マスタ!$A$2:$F$180,6,FALSE())))</f>
        <v/>
      </c>
      <c r="N2048" s="0" t="str">
        <f aca="false">ASC(G2048)</f>
        <v>ｵﾙﾒｻﾙﾀﾝOD錠20mg｢ﾄｰﾜ｣</v>
      </c>
      <c r="O2048" s="0" t="str">
        <f aca="false">ASC(E2048)</f>
        <v>ｵﾙﾒｻﾙﾀﾝﾒﾄﾞｷｿﾐﾙ</v>
      </c>
      <c r="P2048" s="16" t="n">
        <f aca="false">N(P2047)+IF($C2048=検索!$B$49,1,0)</f>
        <v>0</v>
      </c>
    </row>
    <row r="2049" customFormat="false" ht="15" hidden="false" customHeight="false" outlineLevel="0" collapsed="false">
      <c r="A2049" s="16" t="s">
        <v>221</v>
      </c>
      <c r="B2049" s="0" t="s">
        <v>4855</v>
      </c>
      <c r="C2049" s="0" t="n">
        <v>214</v>
      </c>
      <c r="D2049" s="0" t="str">
        <f aca="false">IFERROR(VLOOKUP($C2049,薬効分類マスタ!$A$2:$B$180,2,FALSE()),"未登録")</f>
        <v>血圧降下剤</v>
      </c>
      <c r="E2049" s="16" t="s">
        <v>4825</v>
      </c>
      <c r="F2049" s="16" t="s">
        <v>445</v>
      </c>
      <c r="G2049" s="16" t="s">
        <v>4856</v>
      </c>
      <c r="H2049" s="16" t="s">
        <v>1300</v>
      </c>
      <c r="I2049" s="0" t="n">
        <v>16.6</v>
      </c>
      <c r="J2049" s="16" t="s">
        <v>239</v>
      </c>
      <c r="K2049" s="0" t="str">
        <f aca="false">IFERROR(IF(VLOOKUP($C2049,薬効分類マスタ!$A$2:$E$180,5,FALSE())=0,"",VLOOKUP($C2049,薬効分類マスタ!$A$2:$E$180,5,FALSE())),"")</f>
        <v/>
      </c>
      <c r="L2049" s="17"/>
      <c r="M2049" s="0" t="str">
        <f aca="false">IF($K2049="","",IF($L2049&lt;&gt;"",$L2049,VLOOKUP($C2049,薬効分類マスタ!$A$2:$F$180,6,FALSE())))</f>
        <v/>
      </c>
      <c r="N2049" s="0" t="str">
        <f aca="false">ASC(G2049)</f>
        <v>ｵﾙﾒｻﾙﾀﾝOD錠20mg｢ｵｰﾊﾗ｣</v>
      </c>
      <c r="O2049" s="0" t="str">
        <f aca="false">ASC(E2049)</f>
        <v>ｵﾙﾒｻﾙﾀﾝﾒﾄﾞｷｿﾐﾙ</v>
      </c>
      <c r="P2049" s="16" t="n">
        <f aca="false">N(P2048)+IF($C2049=検索!$B$49,1,0)</f>
        <v>0</v>
      </c>
    </row>
    <row r="2050" customFormat="false" ht="15" hidden="false" customHeight="false" outlineLevel="0" collapsed="false">
      <c r="A2050" s="16" t="s">
        <v>221</v>
      </c>
      <c r="B2050" s="0" t="s">
        <v>4857</v>
      </c>
      <c r="C2050" s="0" t="n">
        <v>214</v>
      </c>
      <c r="D2050" s="0" t="str">
        <f aca="false">IFERROR(VLOOKUP($C2050,薬効分類マスタ!$A$2:$B$180,2,FALSE()),"未登録")</f>
        <v>血圧降下剤</v>
      </c>
      <c r="E2050" s="16" t="s">
        <v>4825</v>
      </c>
      <c r="F2050" s="16" t="s">
        <v>445</v>
      </c>
      <c r="G2050" s="16" t="s">
        <v>4858</v>
      </c>
      <c r="H2050" s="16" t="s">
        <v>527</v>
      </c>
      <c r="I2050" s="0" t="n">
        <v>16.6</v>
      </c>
      <c r="J2050" s="16" t="s">
        <v>239</v>
      </c>
      <c r="K2050" s="0" t="str">
        <f aca="false">IFERROR(IF(VLOOKUP($C2050,薬効分類マスタ!$A$2:$E$180,5,FALSE())=0,"",VLOOKUP($C2050,薬効分類マスタ!$A$2:$E$180,5,FALSE())),"")</f>
        <v/>
      </c>
      <c r="L2050" s="17"/>
      <c r="M2050" s="0" t="str">
        <f aca="false">IF($K2050="","",IF($L2050&lt;&gt;"",$L2050,VLOOKUP($C2050,薬効分類マスタ!$A$2:$F$180,6,FALSE())))</f>
        <v/>
      </c>
      <c r="N2050" s="0" t="str">
        <f aca="false">ASC(G2050)</f>
        <v>ｵﾙﾒｻﾙﾀﾝOD錠20mg｢JG｣</v>
      </c>
      <c r="O2050" s="0" t="str">
        <f aca="false">ASC(E2050)</f>
        <v>ｵﾙﾒｻﾙﾀﾝﾒﾄﾞｷｿﾐﾙ</v>
      </c>
      <c r="P2050" s="16" t="n">
        <f aca="false">N(P2049)+IF($C2050=検索!$B$49,1,0)</f>
        <v>0</v>
      </c>
    </row>
    <row r="2051" customFormat="false" ht="15" hidden="false" customHeight="false" outlineLevel="0" collapsed="false">
      <c r="A2051" s="16" t="s">
        <v>221</v>
      </c>
      <c r="B2051" s="0" t="s">
        <v>4859</v>
      </c>
      <c r="C2051" s="0" t="n">
        <v>214</v>
      </c>
      <c r="D2051" s="0" t="str">
        <f aca="false">IFERROR(VLOOKUP($C2051,薬効分類マスタ!$A$2:$B$180,2,FALSE()),"未登録")</f>
        <v>血圧降下剤</v>
      </c>
      <c r="E2051" s="16" t="s">
        <v>4825</v>
      </c>
      <c r="F2051" s="16" t="s">
        <v>1172</v>
      </c>
      <c r="G2051" s="16" t="s">
        <v>4860</v>
      </c>
      <c r="I2051" s="0" t="n">
        <v>12.4</v>
      </c>
      <c r="J2051" s="16" t="s">
        <v>239</v>
      </c>
      <c r="K2051" s="0" t="str">
        <f aca="false">IFERROR(IF(VLOOKUP($C2051,薬効分類マスタ!$A$2:$E$180,5,FALSE())=0,"",VLOOKUP($C2051,薬効分類マスタ!$A$2:$E$180,5,FALSE())),"")</f>
        <v/>
      </c>
      <c r="L2051" s="17"/>
      <c r="M2051" s="0" t="str">
        <f aca="false">IF($K2051="","",IF($L2051&lt;&gt;"",$L2051,VLOOKUP($C2051,薬効分類マスタ!$A$2:$F$180,6,FALSE())))</f>
        <v/>
      </c>
      <c r="N2051" s="0" t="str">
        <f aca="false">ASC(G2051)</f>
        <v>ｵﾙﾒｻﾙﾀﾝﾒﾄﾞｷｿﾐﾙ40mg口腔内崩壊錠</v>
      </c>
      <c r="O2051" s="0" t="str">
        <f aca="false">ASC(E2051)</f>
        <v>ｵﾙﾒｻﾙﾀﾝﾒﾄﾞｷｿﾐﾙ</v>
      </c>
      <c r="P2051" s="16" t="n">
        <f aca="false">N(P2050)+IF($C2051=検索!$B$49,1,0)</f>
        <v>0</v>
      </c>
    </row>
    <row r="2052" customFormat="false" ht="15" hidden="false" customHeight="false" outlineLevel="0" collapsed="false">
      <c r="A2052" s="16" t="s">
        <v>221</v>
      </c>
      <c r="B2052" s="0" t="s">
        <v>4861</v>
      </c>
      <c r="C2052" s="0" t="n">
        <v>214</v>
      </c>
      <c r="D2052" s="0" t="str">
        <f aca="false">IFERROR(VLOOKUP($C2052,薬効分類マスタ!$A$2:$B$180,2,FALSE()),"未登録")</f>
        <v>血圧降下剤</v>
      </c>
      <c r="E2052" s="16" t="s">
        <v>4825</v>
      </c>
      <c r="F2052" s="16" t="s">
        <v>1172</v>
      </c>
      <c r="G2052" s="16" t="s">
        <v>4862</v>
      </c>
      <c r="H2052" s="16" t="s">
        <v>1180</v>
      </c>
      <c r="I2052" s="0" t="n">
        <v>32.1</v>
      </c>
      <c r="J2052" s="16" t="s">
        <v>232</v>
      </c>
      <c r="K2052" s="0" t="str">
        <f aca="false">IFERROR(IF(VLOOKUP($C2052,薬効分類マスタ!$A$2:$E$180,5,FALSE())=0,"",VLOOKUP($C2052,薬効分類マスタ!$A$2:$E$180,5,FALSE())),"")</f>
        <v/>
      </c>
      <c r="L2052" s="17"/>
      <c r="M2052" s="0" t="str">
        <f aca="false">IF($K2052="","",IF($L2052&lt;&gt;"",$L2052,VLOOKUP($C2052,薬効分類マスタ!$A$2:$F$180,6,FALSE())))</f>
        <v/>
      </c>
      <c r="N2052" s="0" t="str">
        <f aca="false">ASC(G2052)</f>
        <v>ｵﾙﾒﾃｯｸOD錠40mg</v>
      </c>
      <c r="O2052" s="0" t="str">
        <f aca="false">ASC(E2052)</f>
        <v>ｵﾙﾒｻﾙﾀﾝﾒﾄﾞｷｿﾐﾙ</v>
      </c>
      <c r="P2052" s="16" t="n">
        <f aca="false">N(P2051)+IF($C2052=検索!$B$49,1,0)</f>
        <v>0</v>
      </c>
    </row>
    <row r="2053" customFormat="false" ht="15" hidden="false" customHeight="false" outlineLevel="0" collapsed="false">
      <c r="A2053" s="16" t="s">
        <v>221</v>
      </c>
      <c r="B2053" s="0" t="s">
        <v>4863</v>
      </c>
      <c r="C2053" s="0" t="n">
        <v>214</v>
      </c>
      <c r="D2053" s="0" t="str">
        <f aca="false">IFERROR(VLOOKUP($C2053,薬効分類マスタ!$A$2:$B$180,2,FALSE()),"未登録")</f>
        <v>血圧降下剤</v>
      </c>
      <c r="E2053" s="16" t="s">
        <v>4825</v>
      </c>
      <c r="F2053" s="16" t="s">
        <v>1172</v>
      </c>
      <c r="G2053" s="16" t="s">
        <v>4864</v>
      </c>
      <c r="H2053" s="16" t="s">
        <v>1464</v>
      </c>
      <c r="I2053" s="0" t="n">
        <v>23.1</v>
      </c>
      <c r="J2053" s="16" t="s">
        <v>239</v>
      </c>
      <c r="K2053" s="0" t="str">
        <f aca="false">IFERROR(IF(VLOOKUP($C2053,薬効分類マスタ!$A$2:$E$180,5,FALSE())=0,"",VLOOKUP($C2053,薬効分類マスタ!$A$2:$E$180,5,FALSE())),"")</f>
        <v/>
      </c>
      <c r="L2053" s="17"/>
      <c r="M2053" s="0" t="str">
        <f aca="false">IF($K2053="","",IF($L2053&lt;&gt;"",$L2053,VLOOKUP($C2053,薬効分類マスタ!$A$2:$F$180,6,FALSE())))</f>
        <v/>
      </c>
      <c r="N2053" s="0" t="str">
        <f aca="false">ASC(G2053)</f>
        <v>ｵﾙﾒｻﾙﾀﾝOD錠40mg｢DSEP｣</v>
      </c>
      <c r="O2053" s="0" t="str">
        <f aca="false">ASC(E2053)</f>
        <v>ｵﾙﾒｻﾙﾀﾝﾒﾄﾞｷｿﾐﾙ</v>
      </c>
      <c r="P2053" s="16" t="n">
        <f aca="false">N(P2052)+IF($C2053=検索!$B$49,1,0)</f>
        <v>0</v>
      </c>
    </row>
    <row r="2054" customFormat="false" ht="15" hidden="false" customHeight="false" outlineLevel="0" collapsed="false">
      <c r="A2054" s="16" t="s">
        <v>221</v>
      </c>
      <c r="B2054" s="0" t="s">
        <v>4865</v>
      </c>
      <c r="C2054" s="0" t="n">
        <v>214</v>
      </c>
      <c r="D2054" s="0" t="str">
        <f aca="false">IFERROR(VLOOKUP($C2054,薬効分類マスタ!$A$2:$B$180,2,FALSE()),"未登録")</f>
        <v>血圧降下剤</v>
      </c>
      <c r="E2054" s="16" t="s">
        <v>4825</v>
      </c>
      <c r="F2054" s="16" t="s">
        <v>1172</v>
      </c>
      <c r="G2054" s="16" t="s">
        <v>4866</v>
      </c>
      <c r="H2054" s="16" t="s">
        <v>533</v>
      </c>
      <c r="I2054" s="0" t="n">
        <v>23.1</v>
      </c>
      <c r="J2054" s="16" t="s">
        <v>239</v>
      </c>
      <c r="K2054" s="0" t="str">
        <f aca="false">IFERROR(IF(VLOOKUP($C2054,薬効分類マスタ!$A$2:$E$180,5,FALSE())=0,"",VLOOKUP($C2054,薬効分類マスタ!$A$2:$E$180,5,FALSE())),"")</f>
        <v/>
      </c>
      <c r="L2054" s="17"/>
      <c r="M2054" s="0" t="str">
        <f aca="false">IF($K2054="","",IF($L2054&lt;&gt;"",$L2054,VLOOKUP($C2054,薬効分類マスタ!$A$2:$F$180,6,FALSE())))</f>
        <v/>
      </c>
      <c r="N2054" s="0" t="str">
        <f aca="false">ASC(G2054)</f>
        <v>ｵﾙﾒｻﾙﾀﾝOD錠40mg｢ﾄｰﾜ｣</v>
      </c>
      <c r="O2054" s="0" t="str">
        <f aca="false">ASC(E2054)</f>
        <v>ｵﾙﾒｻﾙﾀﾝﾒﾄﾞｷｿﾐﾙ</v>
      </c>
      <c r="P2054" s="16" t="n">
        <f aca="false">N(P2053)+IF($C2054=検索!$B$49,1,0)</f>
        <v>0</v>
      </c>
    </row>
    <row r="2055" customFormat="false" ht="15" hidden="false" customHeight="false" outlineLevel="0" collapsed="false">
      <c r="A2055" s="16" t="s">
        <v>221</v>
      </c>
      <c r="B2055" s="0" t="s">
        <v>4867</v>
      </c>
      <c r="C2055" s="0" t="n">
        <v>214</v>
      </c>
      <c r="D2055" s="0" t="str">
        <f aca="false">IFERROR(VLOOKUP($C2055,薬効分類マスタ!$A$2:$B$180,2,FALSE()),"未登録")</f>
        <v>血圧降下剤</v>
      </c>
      <c r="E2055" s="16" t="s">
        <v>4825</v>
      </c>
      <c r="F2055" s="16" t="s">
        <v>1172</v>
      </c>
      <c r="G2055" s="16" t="s">
        <v>4868</v>
      </c>
      <c r="H2055" s="16" t="s">
        <v>527</v>
      </c>
      <c r="I2055" s="0" t="n">
        <v>23.1</v>
      </c>
      <c r="J2055" s="16" t="s">
        <v>239</v>
      </c>
      <c r="K2055" s="0" t="str">
        <f aca="false">IFERROR(IF(VLOOKUP($C2055,薬効分類マスタ!$A$2:$E$180,5,FALSE())=0,"",VLOOKUP($C2055,薬効分類マスタ!$A$2:$E$180,5,FALSE())),"")</f>
        <v/>
      </c>
      <c r="L2055" s="17"/>
      <c r="M2055" s="0" t="str">
        <f aca="false">IF($K2055="","",IF($L2055&lt;&gt;"",$L2055,VLOOKUP($C2055,薬効分類マスタ!$A$2:$F$180,6,FALSE())))</f>
        <v/>
      </c>
      <c r="N2055" s="0" t="str">
        <f aca="false">ASC(G2055)</f>
        <v>ｵﾙﾒｻﾙﾀﾝOD錠40mg｢JG｣</v>
      </c>
      <c r="O2055" s="0" t="str">
        <f aca="false">ASC(E2055)</f>
        <v>ｵﾙﾒｻﾙﾀﾝﾒﾄﾞｷｿﾐﾙ</v>
      </c>
      <c r="P2055" s="16" t="n">
        <f aca="false">N(P2054)+IF($C2055=検索!$B$49,1,0)</f>
        <v>0</v>
      </c>
    </row>
    <row r="2056" customFormat="false" ht="15" hidden="false" customHeight="false" outlineLevel="0" collapsed="false">
      <c r="A2056" s="16" t="s">
        <v>221</v>
      </c>
      <c r="B2056" s="0" t="s">
        <v>4869</v>
      </c>
      <c r="C2056" s="0" t="n">
        <v>214</v>
      </c>
      <c r="D2056" s="0" t="str">
        <f aca="false">IFERROR(VLOOKUP($C2056,薬効分類マスタ!$A$2:$B$180,2,FALSE()),"未登録")</f>
        <v>血圧降下剤</v>
      </c>
      <c r="E2056" s="16" t="s">
        <v>4825</v>
      </c>
      <c r="F2056" s="16" t="s">
        <v>257</v>
      </c>
      <c r="G2056" s="16" t="s">
        <v>4870</v>
      </c>
      <c r="I2056" s="0" t="n">
        <v>10.8</v>
      </c>
      <c r="J2056" s="16" t="s">
        <v>239</v>
      </c>
      <c r="K2056" s="0" t="str">
        <f aca="false">IFERROR(IF(VLOOKUP($C2056,薬効分類マスタ!$A$2:$E$180,5,FALSE())=0,"",VLOOKUP($C2056,薬効分類マスタ!$A$2:$E$180,5,FALSE())),"")</f>
        <v/>
      </c>
      <c r="L2056" s="17"/>
      <c r="M2056" s="0" t="str">
        <f aca="false">IF($K2056="","",IF($L2056&lt;&gt;"",$L2056,VLOOKUP($C2056,薬効分類マスタ!$A$2:$F$180,6,FALSE())))</f>
        <v/>
      </c>
      <c r="N2056" s="0" t="str">
        <f aca="false">ASC(G2056)</f>
        <v>ｵﾙﾒｻﾙﾀﾝﾒﾄﾞｷｿﾐﾙ5mg口腔内崩壊錠</v>
      </c>
      <c r="O2056" s="0" t="str">
        <f aca="false">ASC(E2056)</f>
        <v>ｵﾙﾒｻﾙﾀﾝﾒﾄﾞｷｿﾐﾙ</v>
      </c>
      <c r="P2056" s="16" t="n">
        <f aca="false">N(P2055)+IF($C2056=検索!$B$49,1,0)</f>
        <v>0</v>
      </c>
    </row>
    <row r="2057" customFormat="false" ht="15" hidden="false" customHeight="false" outlineLevel="0" collapsed="false">
      <c r="A2057" s="16" t="s">
        <v>221</v>
      </c>
      <c r="B2057" s="0" t="s">
        <v>4871</v>
      </c>
      <c r="C2057" s="0" t="n">
        <v>214</v>
      </c>
      <c r="D2057" s="0" t="str">
        <f aca="false">IFERROR(VLOOKUP($C2057,薬効分類マスタ!$A$2:$B$180,2,FALSE()),"未登録")</f>
        <v>血圧降下剤</v>
      </c>
      <c r="E2057" s="16" t="s">
        <v>4825</v>
      </c>
      <c r="F2057" s="16" t="s">
        <v>257</v>
      </c>
      <c r="G2057" s="16" t="s">
        <v>4872</v>
      </c>
      <c r="H2057" s="16" t="s">
        <v>1180</v>
      </c>
      <c r="I2057" s="0" t="n">
        <v>10.8</v>
      </c>
      <c r="J2057" s="16" t="s">
        <v>232</v>
      </c>
      <c r="K2057" s="0" t="str">
        <f aca="false">IFERROR(IF(VLOOKUP($C2057,薬効分類マスタ!$A$2:$E$180,5,FALSE())=0,"",VLOOKUP($C2057,薬効分類マスタ!$A$2:$E$180,5,FALSE())),"")</f>
        <v/>
      </c>
      <c r="L2057" s="17"/>
      <c r="M2057" s="0" t="str">
        <f aca="false">IF($K2057="","",IF($L2057&lt;&gt;"",$L2057,VLOOKUP($C2057,薬効分類マスタ!$A$2:$F$180,6,FALSE())))</f>
        <v/>
      </c>
      <c r="N2057" s="0" t="str">
        <f aca="false">ASC(G2057)</f>
        <v>ｵﾙﾒﾃｯｸOD錠5mg</v>
      </c>
      <c r="O2057" s="0" t="str">
        <f aca="false">ASC(E2057)</f>
        <v>ｵﾙﾒｻﾙﾀﾝﾒﾄﾞｷｿﾐﾙ</v>
      </c>
      <c r="P2057" s="16" t="n">
        <f aca="false">N(P2056)+IF($C2057=検索!$B$49,1,0)</f>
        <v>0</v>
      </c>
    </row>
    <row r="2058" customFormat="false" ht="15" hidden="false" customHeight="false" outlineLevel="0" collapsed="false">
      <c r="A2058" s="16" t="s">
        <v>221</v>
      </c>
      <c r="B2058" s="0" t="s">
        <v>4873</v>
      </c>
      <c r="C2058" s="0" t="n">
        <v>214</v>
      </c>
      <c r="D2058" s="0" t="str">
        <f aca="false">IFERROR(VLOOKUP($C2058,薬効分類マスタ!$A$2:$B$180,2,FALSE()),"未登録")</f>
        <v>血圧降下剤</v>
      </c>
      <c r="E2058" s="16" t="s">
        <v>4874</v>
      </c>
      <c r="F2058" s="16" t="s">
        <v>622</v>
      </c>
      <c r="G2058" s="16" t="s">
        <v>4875</v>
      </c>
      <c r="H2058" s="16" t="s">
        <v>325</v>
      </c>
      <c r="I2058" s="0" t="n">
        <v>17.9</v>
      </c>
      <c r="J2058" s="16" t="s">
        <v>232</v>
      </c>
      <c r="K2058" s="0" t="str">
        <f aca="false">IFERROR(IF(VLOOKUP($C2058,薬効分類マスタ!$A$2:$E$180,5,FALSE())=0,"",VLOOKUP($C2058,薬効分類マスタ!$A$2:$E$180,5,FALSE())),"")</f>
        <v/>
      </c>
      <c r="L2058" s="17"/>
      <c r="M2058" s="0" t="str">
        <f aca="false">IF($K2058="","",IF($L2058&lt;&gt;"",$L2058,VLOOKUP($C2058,薬効分類マスタ!$A$2:$F$180,6,FALSE())))</f>
        <v/>
      </c>
      <c r="N2058" s="0" t="str">
        <f aca="false">ASC(G2058)</f>
        <v>ｾﾗﾗ錠25mg</v>
      </c>
      <c r="O2058" s="0" t="str">
        <f aca="false">ASC(E2058)</f>
        <v>ｴﾌﾟﾚﾚﾉﾝ</v>
      </c>
      <c r="P2058" s="16" t="n">
        <f aca="false">N(P2057)+IF($C2058=検索!$B$49,1,0)</f>
        <v>0</v>
      </c>
    </row>
    <row r="2059" customFormat="false" ht="15" hidden="false" customHeight="false" outlineLevel="0" collapsed="false">
      <c r="A2059" s="16" t="s">
        <v>221</v>
      </c>
      <c r="B2059" s="0" t="s">
        <v>4876</v>
      </c>
      <c r="C2059" s="0" t="n">
        <v>214</v>
      </c>
      <c r="D2059" s="0" t="str">
        <f aca="false">IFERROR(VLOOKUP($C2059,薬効分類マスタ!$A$2:$B$180,2,FALSE()),"未登録")</f>
        <v>血圧降下剤</v>
      </c>
      <c r="E2059" s="16" t="s">
        <v>4874</v>
      </c>
      <c r="F2059" s="16" t="s">
        <v>622</v>
      </c>
      <c r="G2059" s="16" t="s">
        <v>4877</v>
      </c>
      <c r="H2059" s="16" t="s">
        <v>601</v>
      </c>
      <c r="I2059" s="0" t="n">
        <v>10.8</v>
      </c>
      <c r="J2059" s="16" t="s">
        <v>239</v>
      </c>
      <c r="K2059" s="0" t="str">
        <f aca="false">IFERROR(IF(VLOOKUP($C2059,薬効分類マスタ!$A$2:$E$180,5,FALSE())=0,"",VLOOKUP($C2059,薬効分類マスタ!$A$2:$E$180,5,FALSE())),"")</f>
        <v/>
      </c>
      <c r="L2059" s="17"/>
      <c r="M2059" s="0" t="str">
        <f aca="false">IF($K2059="","",IF($L2059&lt;&gt;"",$L2059,VLOOKUP($C2059,薬効分類マスタ!$A$2:$F$180,6,FALSE())))</f>
        <v/>
      </c>
      <c r="N2059" s="0" t="str">
        <f aca="false">ASC(G2059)</f>
        <v>ｴﾌﾟﾚﾚﾉﾝ錠25mg｢杏林｣</v>
      </c>
      <c r="O2059" s="0" t="str">
        <f aca="false">ASC(E2059)</f>
        <v>ｴﾌﾟﾚﾚﾉﾝ</v>
      </c>
      <c r="P2059" s="16" t="n">
        <f aca="false">N(P2058)+IF($C2059=検索!$B$49,1,0)</f>
        <v>0</v>
      </c>
    </row>
    <row r="2060" customFormat="false" ht="15" hidden="false" customHeight="false" outlineLevel="0" collapsed="false">
      <c r="A2060" s="16" t="s">
        <v>221</v>
      </c>
      <c r="B2060" s="0" t="s">
        <v>4878</v>
      </c>
      <c r="C2060" s="0" t="n">
        <v>214</v>
      </c>
      <c r="D2060" s="0" t="str">
        <f aca="false">IFERROR(VLOOKUP($C2060,薬効分類マスタ!$A$2:$B$180,2,FALSE()),"未登録")</f>
        <v>血圧降下剤</v>
      </c>
      <c r="E2060" s="16" t="s">
        <v>4874</v>
      </c>
      <c r="F2060" s="16" t="s">
        <v>411</v>
      </c>
      <c r="G2060" s="16" t="s">
        <v>4879</v>
      </c>
      <c r="H2060" s="16" t="s">
        <v>325</v>
      </c>
      <c r="I2060" s="0" t="n">
        <v>35.8</v>
      </c>
      <c r="J2060" s="16" t="s">
        <v>232</v>
      </c>
      <c r="K2060" s="0" t="str">
        <f aca="false">IFERROR(IF(VLOOKUP($C2060,薬効分類マスタ!$A$2:$E$180,5,FALSE())=0,"",VLOOKUP($C2060,薬効分類マスタ!$A$2:$E$180,5,FALSE())),"")</f>
        <v/>
      </c>
      <c r="L2060" s="17"/>
      <c r="M2060" s="0" t="str">
        <f aca="false">IF($K2060="","",IF($L2060&lt;&gt;"",$L2060,VLOOKUP($C2060,薬効分類マスタ!$A$2:$F$180,6,FALSE())))</f>
        <v/>
      </c>
      <c r="N2060" s="0" t="str">
        <f aca="false">ASC(G2060)</f>
        <v>ｾﾗﾗ錠50mg</v>
      </c>
      <c r="O2060" s="0" t="str">
        <f aca="false">ASC(E2060)</f>
        <v>ｴﾌﾟﾚﾚﾉﾝ</v>
      </c>
      <c r="P2060" s="16" t="n">
        <f aca="false">N(P2059)+IF($C2060=検索!$B$49,1,0)</f>
        <v>0</v>
      </c>
    </row>
    <row r="2061" customFormat="false" ht="15" hidden="false" customHeight="false" outlineLevel="0" collapsed="false">
      <c r="A2061" s="16" t="s">
        <v>221</v>
      </c>
      <c r="B2061" s="0" t="s">
        <v>4880</v>
      </c>
      <c r="C2061" s="0" t="n">
        <v>214</v>
      </c>
      <c r="D2061" s="0" t="str">
        <f aca="false">IFERROR(VLOOKUP($C2061,薬効分類マスタ!$A$2:$B$180,2,FALSE()),"未登録")</f>
        <v>血圧降下剤</v>
      </c>
      <c r="E2061" s="16" t="s">
        <v>4874</v>
      </c>
      <c r="F2061" s="16" t="s">
        <v>411</v>
      </c>
      <c r="G2061" s="16" t="s">
        <v>4881</v>
      </c>
      <c r="H2061" s="16" t="s">
        <v>601</v>
      </c>
      <c r="I2061" s="0" t="n">
        <v>18.4</v>
      </c>
      <c r="J2061" s="16" t="s">
        <v>239</v>
      </c>
      <c r="K2061" s="0" t="str">
        <f aca="false">IFERROR(IF(VLOOKUP($C2061,薬効分類マスタ!$A$2:$E$180,5,FALSE())=0,"",VLOOKUP($C2061,薬効分類マスタ!$A$2:$E$180,5,FALSE())),"")</f>
        <v/>
      </c>
      <c r="L2061" s="17"/>
      <c r="M2061" s="0" t="str">
        <f aca="false">IF($K2061="","",IF($L2061&lt;&gt;"",$L2061,VLOOKUP($C2061,薬効分類マスタ!$A$2:$F$180,6,FALSE())))</f>
        <v/>
      </c>
      <c r="N2061" s="0" t="str">
        <f aca="false">ASC(G2061)</f>
        <v>ｴﾌﾟﾚﾚﾉﾝ錠50mg｢杏林｣</v>
      </c>
      <c r="O2061" s="0" t="str">
        <f aca="false">ASC(E2061)</f>
        <v>ｴﾌﾟﾚﾚﾉﾝ</v>
      </c>
      <c r="P2061" s="16" t="n">
        <f aca="false">N(P2060)+IF($C2061=検索!$B$49,1,0)</f>
        <v>0</v>
      </c>
    </row>
    <row r="2062" customFormat="false" ht="15" hidden="false" customHeight="false" outlineLevel="0" collapsed="false">
      <c r="A2062" s="16" t="s">
        <v>221</v>
      </c>
      <c r="B2062" s="0" t="s">
        <v>4882</v>
      </c>
      <c r="C2062" s="0" t="n">
        <v>214</v>
      </c>
      <c r="D2062" s="0" t="str">
        <f aca="false">IFERROR(VLOOKUP($C2062,薬効分類マスタ!$A$2:$B$180,2,FALSE()),"未登録")</f>
        <v>血圧降下剤</v>
      </c>
      <c r="E2062" s="16" t="s">
        <v>4874</v>
      </c>
      <c r="F2062" s="16" t="s">
        <v>627</v>
      </c>
      <c r="G2062" s="16" t="s">
        <v>4883</v>
      </c>
      <c r="H2062" s="16" t="s">
        <v>325</v>
      </c>
      <c r="I2062" s="0" t="n">
        <v>60.9</v>
      </c>
      <c r="J2062" s="16" t="s">
        <v>232</v>
      </c>
      <c r="K2062" s="0" t="str">
        <f aca="false">IFERROR(IF(VLOOKUP($C2062,薬効分類マスタ!$A$2:$E$180,5,FALSE())=0,"",VLOOKUP($C2062,薬効分類マスタ!$A$2:$E$180,5,FALSE())),"")</f>
        <v/>
      </c>
      <c r="L2062" s="17"/>
      <c r="M2062" s="0" t="str">
        <f aca="false">IF($K2062="","",IF($L2062&lt;&gt;"",$L2062,VLOOKUP($C2062,薬効分類マスタ!$A$2:$F$180,6,FALSE())))</f>
        <v/>
      </c>
      <c r="N2062" s="0" t="str">
        <f aca="false">ASC(G2062)</f>
        <v>ｾﾗﾗ錠100mg</v>
      </c>
      <c r="O2062" s="0" t="str">
        <f aca="false">ASC(E2062)</f>
        <v>ｴﾌﾟﾚﾚﾉﾝ</v>
      </c>
      <c r="P2062" s="16" t="n">
        <f aca="false">N(P2061)+IF($C2062=検索!$B$49,1,0)</f>
        <v>0</v>
      </c>
    </row>
    <row r="2063" customFormat="false" ht="15" hidden="false" customHeight="false" outlineLevel="0" collapsed="false">
      <c r="A2063" s="16" t="s">
        <v>221</v>
      </c>
      <c r="B2063" s="0" t="s">
        <v>4884</v>
      </c>
      <c r="C2063" s="0" t="n">
        <v>214</v>
      </c>
      <c r="D2063" s="0" t="str">
        <f aca="false">IFERROR(VLOOKUP($C2063,薬効分類マスタ!$A$2:$B$180,2,FALSE()),"未登録")</f>
        <v>血圧降下剤</v>
      </c>
      <c r="E2063" s="16" t="s">
        <v>4874</v>
      </c>
      <c r="F2063" s="16" t="s">
        <v>627</v>
      </c>
      <c r="G2063" s="16" t="s">
        <v>4885</v>
      </c>
      <c r="H2063" s="16" t="s">
        <v>601</v>
      </c>
      <c r="I2063" s="0" t="n">
        <v>35</v>
      </c>
      <c r="J2063" s="16" t="s">
        <v>239</v>
      </c>
      <c r="K2063" s="0" t="str">
        <f aca="false">IFERROR(IF(VLOOKUP($C2063,薬効分類マスタ!$A$2:$E$180,5,FALSE())=0,"",VLOOKUP($C2063,薬効分類マスタ!$A$2:$E$180,5,FALSE())),"")</f>
        <v/>
      </c>
      <c r="L2063" s="17"/>
      <c r="M2063" s="0" t="str">
        <f aca="false">IF($K2063="","",IF($L2063&lt;&gt;"",$L2063,VLOOKUP($C2063,薬効分類マスタ!$A$2:$F$180,6,FALSE())))</f>
        <v/>
      </c>
      <c r="N2063" s="0" t="str">
        <f aca="false">ASC(G2063)</f>
        <v>ｴﾌﾟﾚﾚﾉﾝ錠100mg｢杏林｣</v>
      </c>
      <c r="O2063" s="0" t="str">
        <f aca="false">ASC(E2063)</f>
        <v>ｴﾌﾟﾚﾚﾉﾝ</v>
      </c>
      <c r="P2063" s="16" t="n">
        <f aca="false">N(P2062)+IF($C2063=検索!$B$49,1,0)</f>
        <v>0</v>
      </c>
    </row>
    <row r="2064" customFormat="false" ht="15" hidden="false" customHeight="false" outlineLevel="0" collapsed="false">
      <c r="A2064" s="16" t="s">
        <v>221</v>
      </c>
      <c r="B2064" s="0" t="s">
        <v>4886</v>
      </c>
      <c r="C2064" s="0" t="n">
        <v>214</v>
      </c>
      <c r="D2064" s="0" t="str">
        <f aca="false">IFERROR(VLOOKUP($C2064,薬効分類マスタ!$A$2:$B$180,2,FALSE()),"未登録")</f>
        <v>血圧降下剤</v>
      </c>
      <c r="E2064" s="16" t="s">
        <v>4887</v>
      </c>
      <c r="F2064" s="16" t="s">
        <v>411</v>
      </c>
      <c r="G2064" s="16" t="s">
        <v>4888</v>
      </c>
      <c r="I2064" s="0" t="n">
        <v>10.8</v>
      </c>
      <c r="J2064" s="16" t="s">
        <v>239</v>
      </c>
      <c r="K2064" s="0" t="str">
        <f aca="false">IFERROR(IF(VLOOKUP($C2064,薬効分類マスタ!$A$2:$E$180,5,FALSE())=0,"",VLOOKUP($C2064,薬効分類マスタ!$A$2:$E$180,5,FALSE())),"")</f>
        <v/>
      </c>
      <c r="L2064" s="17"/>
      <c r="M2064" s="0" t="str">
        <f aca="false">IF($K2064="","",IF($L2064&lt;&gt;"",$L2064,VLOOKUP($C2064,薬効分類マスタ!$A$2:$F$180,6,FALSE())))</f>
        <v/>
      </c>
      <c r="N2064" s="0" t="str">
        <f aca="false">ASC(G2064)</f>
        <v>ｲﾙﾍﾞｻﾙﾀﾝ50mg錠</v>
      </c>
      <c r="O2064" s="0" t="str">
        <f aca="false">ASC(E2064)</f>
        <v>ｲﾙﾍﾞｻﾙﾀﾝ</v>
      </c>
      <c r="P2064" s="16" t="n">
        <f aca="false">N(P2063)+IF($C2064=検索!$B$49,1,0)</f>
        <v>0</v>
      </c>
    </row>
    <row r="2065" customFormat="false" ht="15" hidden="false" customHeight="false" outlineLevel="0" collapsed="false">
      <c r="A2065" s="16" t="s">
        <v>221</v>
      </c>
      <c r="B2065" s="0" t="s">
        <v>4889</v>
      </c>
      <c r="C2065" s="0" t="n">
        <v>214</v>
      </c>
      <c r="D2065" s="0" t="str">
        <f aca="false">IFERROR(VLOOKUP($C2065,薬効分類マスタ!$A$2:$B$180,2,FALSE()),"未登録")</f>
        <v>血圧降下剤</v>
      </c>
      <c r="E2065" s="16" t="s">
        <v>4887</v>
      </c>
      <c r="F2065" s="16" t="s">
        <v>411</v>
      </c>
      <c r="G2065" s="16" t="s">
        <v>4890</v>
      </c>
      <c r="H2065" s="16" t="s">
        <v>504</v>
      </c>
      <c r="I2065" s="0" t="n">
        <v>18.7</v>
      </c>
      <c r="J2065" s="16" t="s">
        <v>232</v>
      </c>
      <c r="K2065" s="0" t="str">
        <f aca="false">IFERROR(IF(VLOOKUP($C2065,薬効分類マスタ!$A$2:$E$180,5,FALSE())=0,"",VLOOKUP($C2065,薬効分類マスタ!$A$2:$E$180,5,FALSE())),"")</f>
        <v/>
      </c>
      <c r="L2065" s="17"/>
      <c r="M2065" s="0" t="str">
        <f aca="false">IF($K2065="","",IF($L2065&lt;&gt;"",$L2065,VLOOKUP($C2065,薬効分類マスタ!$A$2:$F$180,6,FALSE())))</f>
        <v/>
      </c>
      <c r="N2065" s="0" t="str">
        <f aca="false">ASC(G2065)</f>
        <v>ｱﾊﾞﾌﾟﾛ錠50mg</v>
      </c>
      <c r="O2065" s="0" t="str">
        <f aca="false">ASC(E2065)</f>
        <v>ｲﾙﾍﾞｻﾙﾀﾝ</v>
      </c>
      <c r="P2065" s="16" t="n">
        <f aca="false">N(P2064)+IF($C2065=検索!$B$49,1,0)</f>
        <v>0</v>
      </c>
    </row>
    <row r="2066" customFormat="false" ht="15" hidden="false" customHeight="false" outlineLevel="0" collapsed="false">
      <c r="A2066" s="16" t="s">
        <v>221</v>
      </c>
      <c r="B2066" s="0" t="s">
        <v>4891</v>
      </c>
      <c r="C2066" s="0" t="n">
        <v>214</v>
      </c>
      <c r="D2066" s="0" t="str">
        <f aca="false">IFERROR(VLOOKUP($C2066,薬効分類マスタ!$A$2:$B$180,2,FALSE()),"未登録")</f>
        <v>血圧降下剤</v>
      </c>
      <c r="E2066" s="16" t="s">
        <v>4887</v>
      </c>
      <c r="F2066" s="16" t="s">
        <v>411</v>
      </c>
      <c r="G2066" s="16" t="s">
        <v>4892</v>
      </c>
      <c r="H2066" s="16" t="s">
        <v>1350</v>
      </c>
      <c r="I2066" s="0" t="n">
        <v>17.4</v>
      </c>
      <c r="J2066" s="16" t="s">
        <v>232</v>
      </c>
      <c r="K2066" s="0" t="str">
        <f aca="false">IFERROR(IF(VLOOKUP($C2066,薬効分類マスタ!$A$2:$E$180,5,FALSE())=0,"",VLOOKUP($C2066,薬効分類マスタ!$A$2:$E$180,5,FALSE())),"")</f>
        <v/>
      </c>
      <c r="L2066" s="17"/>
      <c r="M2066" s="0" t="str">
        <f aca="false">IF($K2066="","",IF($L2066&lt;&gt;"",$L2066,VLOOKUP($C2066,薬効分類マスタ!$A$2:$F$180,6,FALSE())))</f>
        <v/>
      </c>
      <c r="N2066" s="0" t="str">
        <f aca="false">ASC(G2066)</f>
        <v>ｲﾙﾍﾞﾀﾝ錠50mg</v>
      </c>
      <c r="O2066" s="0" t="str">
        <f aca="false">ASC(E2066)</f>
        <v>ｲﾙﾍﾞｻﾙﾀﾝ</v>
      </c>
      <c r="P2066" s="16" t="n">
        <f aca="false">N(P2065)+IF($C2066=検索!$B$49,1,0)</f>
        <v>0</v>
      </c>
    </row>
    <row r="2067" customFormat="false" ht="15" hidden="false" customHeight="false" outlineLevel="0" collapsed="false">
      <c r="A2067" s="16" t="s">
        <v>221</v>
      </c>
      <c r="B2067" s="0" t="s">
        <v>4893</v>
      </c>
      <c r="C2067" s="0" t="n">
        <v>214</v>
      </c>
      <c r="D2067" s="0" t="str">
        <f aca="false">IFERROR(VLOOKUP($C2067,薬効分類マスタ!$A$2:$B$180,2,FALSE()),"未登録")</f>
        <v>血圧降下剤</v>
      </c>
      <c r="E2067" s="16" t="s">
        <v>4887</v>
      </c>
      <c r="F2067" s="16" t="s">
        <v>411</v>
      </c>
      <c r="G2067" s="16" t="s">
        <v>4894</v>
      </c>
      <c r="H2067" s="16" t="s">
        <v>536</v>
      </c>
      <c r="I2067" s="0" t="n">
        <v>10.4</v>
      </c>
      <c r="J2067" s="16" t="s">
        <v>239</v>
      </c>
      <c r="K2067" s="0" t="str">
        <f aca="false">IFERROR(IF(VLOOKUP($C2067,薬効分類マスタ!$A$2:$E$180,5,FALSE())=0,"",VLOOKUP($C2067,薬効分類マスタ!$A$2:$E$180,5,FALSE())),"")</f>
        <v/>
      </c>
      <c r="L2067" s="17"/>
      <c r="M2067" s="0" t="str">
        <f aca="false">IF($K2067="","",IF($L2067&lt;&gt;"",$L2067,VLOOKUP($C2067,薬効分類マスタ!$A$2:$F$180,6,FALSE())))</f>
        <v/>
      </c>
      <c r="N2067" s="0" t="str">
        <f aca="false">ASC(G2067)</f>
        <v>ｲﾙﾍﾞｻﾙﾀﾝ錠50mg｢日医工｣</v>
      </c>
      <c r="O2067" s="0" t="str">
        <f aca="false">ASC(E2067)</f>
        <v>ｲﾙﾍﾞｻﾙﾀﾝ</v>
      </c>
      <c r="P2067" s="16" t="n">
        <f aca="false">N(P2066)+IF($C2067=検索!$B$49,1,0)</f>
        <v>0</v>
      </c>
    </row>
    <row r="2068" customFormat="false" ht="15" hidden="false" customHeight="false" outlineLevel="0" collapsed="false">
      <c r="A2068" s="16" t="s">
        <v>221</v>
      </c>
      <c r="B2068" s="0" t="s">
        <v>4895</v>
      </c>
      <c r="C2068" s="0" t="n">
        <v>214</v>
      </c>
      <c r="D2068" s="0" t="str">
        <f aca="false">IFERROR(VLOOKUP($C2068,薬効分類マスタ!$A$2:$B$180,2,FALSE()),"未登録")</f>
        <v>血圧降下剤</v>
      </c>
      <c r="E2068" s="16" t="s">
        <v>4887</v>
      </c>
      <c r="F2068" s="16" t="s">
        <v>627</v>
      </c>
      <c r="G2068" s="16" t="s">
        <v>4896</v>
      </c>
      <c r="I2068" s="0" t="n">
        <v>10.8</v>
      </c>
      <c r="J2068" s="16" t="s">
        <v>239</v>
      </c>
      <c r="K2068" s="0" t="str">
        <f aca="false">IFERROR(IF(VLOOKUP($C2068,薬効分類マスタ!$A$2:$E$180,5,FALSE())=0,"",VLOOKUP($C2068,薬効分類マスタ!$A$2:$E$180,5,FALSE())),"")</f>
        <v/>
      </c>
      <c r="L2068" s="17"/>
      <c r="M2068" s="0" t="str">
        <f aca="false">IF($K2068="","",IF($L2068&lt;&gt;"",$L2068,VLOOKUP($C2068,薬効分類マスタ!$A$2:$F$180,6,FALSE())))</f>
        <v/>
      </c>
      <c r="N2068" s="0" t="str">
        <f aca="false">ASC(G2068)</f>
        <v>ｲﾙﾍﾞｻﾙﾀﾝ100mg錠</v>
      </c>
      <c r="O2068" s="0" t="str">
        <f aca="false">ASC(E2068)</f>
        <v>ｲﾙﾍﾞｻﾙﾀﾝ</v>
      </c>
      <c r="P2068" s="16" t="n">
        <f aca="false">N(P2067)+IF($C2068=検索!$B$49,1,0)</f>
        <v>0</v>
      </c>
    </row>
    <row r="2069" customFormat="false" ht="15" hidden="false" customHeight="false" outlineLevel="0" collapsed="false">
      <c r="A2069" s="16" t="s">
        <v>221</v>
      </c>
      <c r="B2069" s="0" t="s">
        <v>4897</v>
      </c>
      <c r="C2069" s="0" t="n">
        <v>214</v>
      </c>
      <c r="D2069" s="0" t="str">
        <f aca="false">IFERROR(VLOOKUP($C2069,薬効分類マスタ!$A$2:$B$180,2,FALSE()),"未登録")</f>
        <v>血圧降下剤</v>
      </c>
      <c r="E2069" s="16" t="s">
        <v>4887</v>
      </c>
      <c r="F2069" s="16" t="s">
        <v>627</v>
      </c>
      <c r="G2069" s="16" t="s">
        <v>4898</v>
      </c>
      <c r="H2069" s="16" t="s">
        <v>504</v>
      </c>
      <c r="I2069" s="0" t="n">
        <v>29.5</v>
      </c>
      <c r="J2069" s="16" t="s">
        <v>232</v>
      </c>
      <c r="K2069" s="0" t="str">
        <f aca="false">IFERROR(IF(VLOOKUP($C2069,薬効分類マスタ!$A$2:$E$180,5,FALSE())=0,"",VLOOKUP($C2069,薬効分類マスタ!$A$2:$E$180,5,FALSE())),"")</f>
        <v/>
      </c>
      <c r="L2069" s="17"/>
      <c r="M2069" s="0" t="str">
        <f aca="false">IF($K2069="","",IF($L2069&lt;&gt;"",$L2069,VLOOKUP($C2069,薬効分類マスタ!$A$2:$F$180,6,FALSE())))</f>
        <v/>
      </c>
      <c r="N2069" s="0" t="str">
        <f aca="false">ASC(G2069)</f>
        <v>ｱﾊﾞﾌﾟﾛ錠100mg</v>
      </c>
      <c r="O2069" s="0" t="str">
        <f aca="false">ASC(E2069)</f>
        <v>ｲﾙﾍﾞｻﾙﾀﾝ</v>
      </c>
      <c r="P2069" s="16" t="n">
        <f aca="false">N(P2068)+IF($C2069=検索!$B$49,1,0)</f>
        <v>0</v>
      </c>
    </row>
    <row r="2070" customFormat="false" ht="15" hidden="false" customHeight="false" outlineLevel="0" collapsed="false">
      <c r="A2070" s="16" t="s">
        <v>221</v>
      </c>
      <c r="B2070" s="0" t="s">
        <v>4899</v>
      </c>
      <c r="C2070" s="0" t="n">
        <v>214</v>
      </c>
      <c r="D2070" s="0" t="str">
        <f aca="false">IFERROR(VLOOKUP($C2070,薬効分類マスタ!$A$2:$B$180,2,FALSE()),"未登録")</f>
        <v>血圧降下剤</v>
      </c>
      <c r="E2070" s="16" t="s">
        <v>4887</v>
      </c>
      <c r="F2070" s="16" t="s">
        <v>627</v>
      </c>
      <c r="G2070" s="16" t="s">
        <v>4900</v>
      </c>
      <c r="H2070" s="16" t="s">
        <v>1350</v>
      </c>
      <c r="I2070" s="0" t="n">
        <v>29.5</v>
      </c>
      <c r="J2070" s="16" t="s">
        <v>232</v>
      </c>
      <c r="K2070" s="0" t="str">
        <f aca="false">IFERROR(IF(VLOOKUP($C2070,薬効分類マスタ!$A$2:$E$180,5,FALSE())=0,"",VLOOKUP($C2070,薬効分類マスタ!$A$2:$E$180,5,FALSE())),"")</f>
        <v/>
      </c>
      <c r="L2070" s="17"/>
      <c r="M2070" s="0" t="str">
        <f aca="false">IF($K2070="","",IF($L2070&lt;&gt;"",$L2070,VLOOKUP($C2070,薬効分類マスタ!$A$2:$F$180,6,FALSE())))</f>
        <v/>
      </c>
      <c r="N2070" s="0" t="str">
        <f aca="false">ASC(G2070)</f>
        <v>ｲﾙﾍﾞﾀﾝ錠100mg</v>
      </c>
      <c r="O2070" s="0" t="str">
        <f aca="false">ASC(E2070)</f>
        <v>ｲﾙﾍﾞｻﾙﾀﾝ</v>
      </c>
      <c r="P2070" s="16" t="n">
        <f aca="false">N(P2069)+IF($C2070=検索!$B$49,1,0)</f>
        <v>0</v>
      </c>
    </row>
    <row r="2071" customFormat="false" ht="15" hidden="false" customHeight="false" outlineLevel="0" collapsed="false">
      <c r="A2071" s="16" t="s">
        <v>221</v>
      </c>
      <c r="B2071" s="0" t="s">
        <v>4901</v>
      </c>
      <c r="C2071" s="0" t="n">
        <v>214</v>
      </c>
      <c r="D2071" s="0" t="str">
        <f aca="false">IFERROR(VLOOKUP($C2071,薬効分類マスタ!$A$2:$B$180,2,FALSE()),"未登録")</f>
        <v>血圧降下剤</v>
      </c>
      <c r="E2071" s="16" t="s">
        <v>4887</v>
      </c>
      <c r="F2071" s="16" t="s">
        <v>627</v>
      </c>
      <c r="G2071" s="16" t="s">
        <v>4902</v>
      </c>
      <c r="H2071" s="16" t="s">
        <v>1567</v>
      </c>
      <c r="I2071" s="0" t="n">
        <v>14.6</v>
      </c>
      <c r="J2071" s="16" t="s">
        <v>239</v>
      </c>
      <c r="K2071" s="0" t="str">
        <f aca="false">IFERROR(IF(VLOOKUP($C2071,薬効分類マスタ!$A$2:$E$180,5,FALSE())=0,"",VLOOKUP($C2071,薬効分類マスタ!$A$2:$E$180,5,FALSE())),"")</f>
        <v/>
      </c>
      <c r="L2071" s="17"/>
      <c r="M2071" s="0" t="str">
        <f aca="false">IF($K2071="","",IF($L2071&lt;&gt;"",$L2071,VLOOKUP($C2071,薬効分類マスタ!$A$2:$F$180,6,FALSE())))</f>
        <v/>
      </c>
      <c r="N2071" s="0" t="str">
        <f aca="false">ASC(G2071)</f>
        <v>ｲﾙﾍﾞｻﾙﾀﾝ錠100mg｢DSPB｣</v>
      </c>
      <c r="O2071" s="0" t="str">
        <f aca="false">ASC(E2071)</f>
        <v>ｲﾙﾍﾞｻﾙﾀﾝ</v>
      </c>
      <c r="P2071" s="16" t="n">
        <f aca="false">N(P2070)+IF($C2071=検索!$B$49,1,0)</f>
        <v>0</v>
      </c>
    </row>
    <row r="2072" customFormat="false" ht="15" hidden="false" customHeight="false" outlineLevel="0" collapsed="false">
      <c r="A2072" s="16" t="s">
        <v>221</v>
      </c>
      <c r="B2072" s="0" t="s">
        <v>4903</v>
      </c>
      <c r="C2072" s="0" t="n">
        <v>214</v>
      </c>
      <c r="D2072" s="0" t="str">
        <f aca="false">IFERROR(VLOOKUP($C2072,薬効分類マスタ!$A$2:$B$180,2,FALSE()),"未登録")</f>
        <v>血圧降下剤</v>
      </c>
      <c r="E2072" s="16" t="s">
        <v>4887</v>
      </c>
      <c r="F2072" s="16" t="s">
        <v>627</v>
      </c>
      <c r="G2072" s="16" t="s">
        <v>4904</v>
      </c>
      <c r="H2072" s="16" t="s">
        <v>1300</v>
      </c>
      <c r="I2072" s="0" t="n">
        <v>15.9</v>
      </c>
      <c r="J2072" s="16" t="s">
        <v>239</v>
      </c>
      <c r="K2072" s="0" t="str">
        <f aca="false">IFERROR(IF(VLOOKUP($C2072,薬効分類マスタ!$A$2:$E$180,5,FALSE())=0,"",VLOOKUP($C2072,薬効分類マスタ!$A$2:$E$180,5,FALSE())),"")</f>
        <v/>
      </c>
      <c r="L2072" s="17"/>
      <c r="M2072" s="0" t="str">
        <f aca="false">IF($K2072="","",IF($L2072&lt;&gt;"",$L2072,VLOOKUP($C2072,薬効分類マスタ!$A$2:$F$180,6,FALSE())))</f>
        <v/>
      </c>
      <c r="N2072" s="0" t="str">
        <f aca="false">ASC(G2072)</f>
        <v>ｲﾙﾍﾞｻﾙﾀﾝ錠100mg｢ｵｰﾊﾗ｣</v>
      </c>
      <c r="O2072" s="0" t="str">
        <f aca="false">ASC(E2072)</f>
        <v>ｲﾙﾍﾞｻﾙﾀﾝ</v>
      </c>
      <c r="P2072" s="16" t="n">
        <f aca="false">N(P2071)+IF($C2072=検索!$B$49,1,0)</f>
        <v>0</v>
      </c>
    </row>
    <row r="2073" customFormat="false" ht="15" hidden="false" customHeight="false" outlineLevel="0" collapsed="false">
      <c r="A2073" s="16" t="s">
        <v>221</v>
      </c>
      <c r="B2073" s="0" t="s">
        <v>4905</v>
      </c>
      <c r="C2073" s="0" t="n">
        <v>214</v>
      </c>
      <c r="D2073" s="0" t="str">
        <f aca="false">IFERROR(VLOOKUP($C2073,薬効分類マスタ!$A$2:$B$180,2,FALSE()),"未登録")</f>
        <v>血圧降下剤</v>
      </c>
      <c r="E2073" s="16" t="s">
        <v>4887</v>
      </c>
      <c r="F2073" s="16" t="s">
        <v>627</v>
      </c>
      <c r="G2073" s="16" t="s">
        <v>4906</v>
      </c>
      <c r="H2073" s="16" t="s">
        <v>530</v>
      </c>
      <c r="I2073" s="0" t="n">
        <v>15.9</v>
      </c>
      <c r="J2073" s="16" t="s">
        <v>239</v>
      </c>
      <c r="K2073" s="0" t="str">
        <f aca="false">IFERROR(IF(VLOOKUP($C2073,薬効分類マスタ!$A$2:$E$180,5,FALSE())=0,"",VLOOKUP($C2073,薬効分類マスタ!$A$2:$E$180,5,FALSE())),"")</f>
        <v/>
      </c>
      <c r="L2073" s="17"/>
      <c r="M2073" s="0" t="str">
        <f aca="false">IF($K2073="","",IF($L2073&lt;&gt;"",$L2073,VLOOKUP($C2073,薬効分類マスタ!$A$2:$F$180,6,FALSE())))</f>
        <v/>
      </c>
      <c r="N2073" s="0" t="str">
        <f aca="false">ASC(G2073)</f>
        <v>ｲﾙﾍﾞｻﾙﾀﾝ錠100mg｢ｹﾐﾌｧ｣</v>
      </c>
      <c r="O2073" s="0" t="str">
        <f aca="false">ASC(E2073)</f>
        <v>ｲﾙﾍﾞｻﾙﾀﾝ</v>
      </c>
      <c r="P2073" s="16" t="n">
        <f aca="false">N(P2072)+IF($C2073=検索!$B$49,1,0)</f>
        <v>0</v>
      </c>
    </row>
    <row r="2074" customFormat="false" ht="15" hidden="false" customHeight="false" outlineLevel="0" collapsed="false">
      <c r="A2074" s="16" t="s">
        <v>221</v>
      </c>
      <c r="B2074" s="0" t="s">
        <v>4907</v>
      </c>
      <c r="C2074" s="0" t="n">
        <v>214</v>
      </c>
      <c r="D2074" s="0" t="str">
        <f aca="false">IFERROR(VLOOKUP($C2074,薬効分類マスタ!$A$2:$B$180,2,FALSE()),"未登録")</f>
        <v>血圧降下剤</v>
      </c>
      <c r="E2074" s="16" t="s">
        <v>4887</v>
      </c>
      <c r="F2074" s="16" t="s">
        <v>627</v>
      </c>
      <c r="G2074" s="16" t="s">
        <v>4908</v>
      </c>
      <c r="H2074" s="16" t="s">
        <v>385</v>
      </c>
      <c r="I2074" s="0" t="n">
        <v>15.9</v>
      </c>
      <c r="J2074" s="16" t="s">
        <v>239</v>
      </c>
      <c r="K2074" s="0" t="str">
        <f aca="false">IFERROR(IF(VLOOKUP($C2074,薬効分類マスタ!$A$2:$E$180,5,FALSE())=0,"",VLOOKUP($C2074,薬効分類マスタ!$A$2:$E$180,5,FALSE())),"")</f>
        <v/>
      </c>
      <c r="L2074" s="17"/>
      <c r="M2074" s="0" t="str">
        <f aca="false">IF($K2074="","",IF($L2074&lt;&gt;"",$L2074,VLOOKUP($C2074,薬効分類マスタ!$A$2:$F$180,6,FALSE())))</f>
        <v/>
      </c>
      <c r="N2074" s="0" t="str">
        <f aca="false">ASC(G2074)</f>
        <v>ｲﾙﾍﾞｻﾙﾀﾝ錠100mg｢ｻﾜｲ｣</v>
      </c>
      <c r="O2074" s="0" t="str">
        <f aca="false">ASC(E2074)</f>
        <v>ｲﾙﾍﾞｻﾙﾀﾝ</v>
      </c>
      <c r="P2074" s="16" t="n">
        <f aca="false">N(P2073)+IF($C2074=検索!$B$49,1,0)</f>
        <v>0</v>
      </c>
    </row>
    <row r="2075" customFormat="false" ht="15" hidden="false" customHeight="false" outlineLevel="0" collapsed="false">
      <c r="A2075" s="16" t="s">
        <v>221</v>
      </c>
      <c r="B2075" s="0" t="s">
        <v>4909</v>
      </c>
      <c r="C2075" s="0" t="n">
        <v>214</v>
      </c>
      <c r="D2075" s="0" t="str">
        <f aca="false">IFERROR(VLOOKUP($C2075,薬効分類マスタ!$A$2:$B$180,2,FALSE()),"未登録")</f>
        <v>血圧降下剤</v>
      </c>
      <c r="E2075" s="16" t="s">
        <v>4887</v>
      </c>
      <c r="F2075" s="16" t="s">
        <v>627</v>
      </c>
      <c r="G2075" s="16" t="s">
        <v>4910</v>
      </c>
      <c r="H2075" s="16" t="s">
        <v>533</v>
      </c>
      <c r="I2075" s="0" t="n">
        <v>15.9</v>
      </c>
      <c r="J2075" s="16" t="s">
        <v>239</v>
      </c>
      <c r="K2075" s="0" t="str">
        <f aca="false">IFERROR(IF(VLOOKUP($C2075,薬効分類マスタ!$A$2:$E$180,5,FALSE())=0,"",VLOOKUP($C2075,薬効分類マスタ!$A$2:$E$180,5,FALSE())),"")</f>
        <v/>
      </c>
      <c r="L2075" s="17"/>
      <c r="M2075" s="0" t="str">
        <f aca="false">IF($K2075="","",IF($L2075&lt;&gt;"",$L2075,VLOOKUP($C2075,薬効分類マスタ!$A$2:$F$180,6,FALSE())))</f>
        <v/>
      </c>
      <c r="N2075" s="0" t="str">
        <f aca="false">ASC(G2075)</f>
        <v>ｲﾙﾍﾞｻﾙﾀﾝ錠100mg｢ﾄｰﾜ｣</v>
      </c>
      <c r="O2075" s="0" t="str">
        <f aca="false">ASC(E2075)</f>
        <v>ｲﾙﾍﾞｻﾙﾀﾝ</v>
      </c>
      <c r="P2075" s="16" t="n">
        <f aca="false">N(P2074)+IF($C2075=検索!$B$49,1,0)</f>
        <v>0</v>
      </c>
    </row>
    <row r="2076" customFormat="false" ht="15" hidden="false" customHeight="false" outlineLevel="0" collapsed="false">
      <c r="A2076" s="16" t="s">
        <v>221</v>
      </c>
      <c r="B2076" s="0" t="s">
        <v>4911</v>
      </c>
      <c r="C2076" s="0" t="n">
        <v>214</v>
      </c>
      <c r="D2076" s="0" t="str">
        <f aca="false">IFERROR(VLOOKUP($C2076,薬効分類マスタ!$A$2:$B$180,2,FALSE()),"未登録")</f>
        <v>血圧降下剤</v>
      </c>
      <c r="E2076" s="16" t="s">
        <v>4887</v>
      </c>
      <c r="F2076" s="16" t="s">
        <v>627</v>
      </c>
      <c r="G2076" s="16" t="s">
        <v>4912</v>
      </c>
      <c r="H2076" s="16" t="s">
        <v>1064</v>
      </c>
      <c r="I2076" s="0" t="n">
        <v>15.9</v>
      </c>
      <c r="J2076" s="16" t="s">
        <v>239</v>
      </c>
      <c r="K2076" s="0" t="str">
        <f aca="false">IFERROR(IF(VLOOKUP($C2076,薬効分類マスタ!$A$2:$E$180,5,FALSE())=0,"",VLOOKUP($C2076,薬効分類マスタ!$A$2:$E$180,5,FALSE())),"")</f>
        <v/>
      </c>
      <c r="L2076" s="17"/>
      <c r="M2076" s="0" t="str">
        <f aca="false">IF($K2076="","",IF($L2076&lt;&gt;"",$L2076,VLOOKUP($C2076,薬効分類マスタ!$A$2:$F$180,6,FALSE())))</f>
        <v/>
      </c>
      <c r="N2076" s="0" t="str">
        <f aca="false">ASC(G2076)</f>
        <v>ｲﾙﾍﾞｻﾙﾀﾝ錠100mg｢JG｣</v>
      </c>
      <c r="O2076" s="0" t="str">
        <f aca="false">ASC(E2076)</f>
        <v>ｲﾙﾍﾞｻﾙﾀﾝ</v>
      </c>
      <c r="P2076" s="16" t="n">
        <f aca="false">N(P2075)+IF($C2076=検索!$B$49,1,0)</f>
        <v>0</v>
      </c>
    </row>
    <row r="2077" customFormat="false" ht="15" hidden="false" customHeight="false" outlineLevel="0" collapsed="false">
      <c r="A2077" s="16" t="s">
        <v>221</v>
      </c>
      <c r="B2077" s="0" t="s">
        <v>4913</v>
      </c>
      <c r="C2077" s="0" t="n">
        <v>214</v>
      </c>
      <c r="D2077" s="0" t="str">
        <f aca="false">IFERROR(VLOOKUP($C2077,薬効分類マスタ!$A$2:$B$180,2,FALSE()),"未登録")</f>
        <v>血圧降下剤</v>
      </c>
      <c r="E2077" s="16" t="s">
        <v>4887</v>
      </c>
      <c r="F2077" s="16" t="s">
        <v>627</v>
      </c>
      <c r="G2077" s="16" t="s">
        <v>4914</v>
      </c>
      <c r="H2077" s="16" t="s">
        <v>568</v>
      </c>
      <c r="I2077" s="0" t="n">
        <v>15.9</v>
      </c>
      <c r="J2077" s="16" t="s">
        <v>239</v>
      </c>
      <c r="K2077" s="0" t="str">
        <f aca="false">IFERROR(IF(VLOOKUP($C2077,薬効分類マスタ!$A$2:$E$180,5,FALSE())=0,"",VLOOKUP($C2077,薬効分類マスタ!$A$2:$E$180,5,FALSE())),"")</f>
        <v/>
      </c>
      <c r="L2077" s="17"/>
      <c r="M2077" s="0" t="str">
        <f aca="false">IF($K2077="","",IF($L2077&lt;&gt;"",$L2077,VLOOKUP($C2077,薬効分類マスタ!$A$2:$F$180,6,FALSE())))</f>
        <v/>
      </c>
      <c r="N2077" s="0" t="str">
        <f aca="false">ASC(G2077)</f>
        <v>ｲﾙﾍﾞｻﾙﾀﾝ錠100mg｢KMP｣</v>
      </c>
      <c r="O2077" s="0" t="str">
        <f aca="false">ASC(E2077)</f>
        <v>ｲﾙﾍﾞｻﾙﾀﾝ</v>
      </c>
      <c r="P2077" s="16" t="n">
        <f aca="false">N(P2076)+IF($C2077=検索!$B$49,1,0)</f>
        <v>0</v>
      </c>
    </row>
    <row r="2078" customFormat="false" ht="15" hidden="false" customHeight="false" outlineLevel="0" collapsed="false">
      <c r="A2078" s="16" t="s">
        <v>221</v>
      </c>
      <c r="B2078" s="0" t="s">
        <v>4915</v>
      </c>
      <c r="C2078" s="0" t="n">
        <v>214</v>
      </c>
      <c r="D2078" s="0" t="str">
        <f aca="false">IFERROR(VLOOKUP($C2078,薬効分類マスタ!$A$2:$B$180,2,FALSE()),"未登録")</f>
        <v>血圧降下剤</v>
      </c>
      <c r="E2078" s="16" t="s">
        <v>4887</v>
      </c>
      <c r="F2078" s="16" t="s">
        <v>613</v>
      </c>
      <c r="G2078" s="16" t="s">
        <v>4916</v>
      </c>
      <c r="I2078" s="0" t="n">
        <v>11.9</v>
      </c>
      <c r="J2078" s="16" t="s">
        <v>239</v>
      </c>
      <c r="K2078" s="0" t="str">
        <f aca="false">IFERROR(IF(VLOOKUP($C2078,薬効分類マスタ!$A$2:$E$180,5,FALSE())=0,"",VLOOKUP($C2078,薬効分類マスタ!$A$2:$E$180,5,FALSE())),"")</f>
        <v/>
      </c>
      <c r="L2078" s="17"/>
      <c r="M2078" s="0" t="str">
        <f aca="false">IF($K2078="","",IF($L2078&lt;&gt;"",$L2078,VLOOKUP($C2078,薬効分類マスタ!$A$2:$F$180,6,FALSE())))</f>
        <v/>
      </c>
      <c r="N2078" s="0" t="str">
        <f aca="false">ASC(G2078)</f>
        <v>ｲﾙﾍﾞｻﾙﾀﾝ200mg錠</v>
      </c>
      <c r="O2078" s="0" t="str">
        <f aca="false">ASC(E2078)</f>
        <v>ｲﾙﾍﾞｻﾙﾀﾝ</v>
      </c>
      <c r="P2078" s="16" t="n">
        <f aca="false">N(P2077)+IF($C2078=検索!$B$49,1,0)</f>
        <v>0</v>
      </c>
    </row>
    <row r="2079" customFormat="false" ht="15" hidden="false" customHeight="false" outlineLevel="0" collapsed="false">
      <c r="A2079" s="16" t="s">
        <v>221</v>
      </c>
      <c r="B2079" s="0" t="s">
        <v>4917</v>
      </c>
      <c r="C2079" s="0" t="n">
        <v>214</v>
      </c>
      <c r="D2079" s="0" t="str">
        <f aca="false">IFERROR(VLOOKUP($C2079,薬効分類マスタ!$A$2:$B$180,2,FALSE()),"未登録")</f>
        <v>血圧降下剤</v>
      </c>
      <c r="E2079" s="16" t="s">
        <v>4887</v>
      </c>
      <c r="F2079" s="16" t="s">
        <v>613</v>
      </c>
      <c r="G2079" s="16" t="s">
        <v>4918</v>
      </c>
      <c r="H2079" s="16" t="s">
        <v>504</v>
      </c>
      <c r="I2079" s="0" t="n">
        <v>42.8</v>
      </c>
      <c r="J2079" s="16" t="s">
        <v>232</v>
      </c>
      <c r="K2079" s="0" t="str">
        <f aca="false">IFERROR(IF(VLOOKUP($C2079,薬効分類マスタ!$A$2:$E$180,5,FALSE())=0,"",VLOOKUP($C2079,薬効分類マスタ!$A$2:$E$180,5,FALSE())),"")</f>
        <v/>
      </c>
      <c r="L2079" s="17"/>
      <c r="M2079" s="0" t="str">
        <f aca="false">IF($K2079="","",IF($L2079&lt;&gt;"",$L2079,VLOOKUP($C2079,薬効分類マスタ!$A$2:$F$180,6,FALSE())))</f>
        <v/>
      </c>
      <c r="N2079" s="0" t="str">
        <f aca="false">ASC(G2079)</f>
        <v>ｱﾊﾞﾌﾟﾛ錠200mg</v>
      </c>
      <c r="O2079" s="0" t="str">
        <f aca="false">ASC(E2079)</f>
        <v>ｲﾙﾍﾞｻﾙﾀﾝ</v>
      </c>
      <c r="P2079" s="16" t="n">
        <f aca="false">N(P2078)+IF($C2079=検索!$B$49,1,0)</f>
        <v>0</v>
      </c>
    </row>
    <row r="2080" customFormat="false" ht="15" hidden="false" customHeight="false" outlineLevel="0" collapsed="false">
      <c r="A2080" s="16" t="s">
        <v>221</v>
      </c>
      <c r="B2080" s="0" t="s">
        <v>4919</v>
      </c>
      <c r="C2080" s="0" t="n">
        <v>214</v>
      </c>
      <c r="D2080" s="0" t="str">
        <f aca="false">IFERROR(VLOOKUP($C2080,薬効分類マスタ!$A$2:$B$180,2,FALSE()),"未登録")</f>
        <v>血圧降下剤</v>
      </c>
      <c r="E2080" s="16" t="s">
        <v>4887</v>
      </c>
      <c r="F2080" s="16" t="s">
        <v>613</v>
      </c>
      <c r="G2080" s="16" t="s">
        <v>4920</v>
      </c>
      <c r="H2080" s="16" t="s">
        <v>1350</v>
      </c>
      <c r="I2080" s="0" t="n">
        <v>40.3</v>
      </c>
      <c r="J2080" s="16" t="s">
        <v>232</v>
      </c>
      <c r="K2080" s="0" t="str">
        <f aca="false">IFERROR(IF(VLOOKUP($C2080,薬効分類マスタ!$A$2:$E$180,5,FALSE())=0,"",VLOOKUP($C2080,薬効分類マスタ!$A$2:$E$180,5,FALSE())),"")</f>
        <v/>
      </c>
      <c r="L2080" s="17"/>
      <c r="M2080" s="0" t="str">
        <f aca="false">IF($K2080="","",IF($L2080&lt;&gt;"",$L2080,VLOOKUP($C2080,薬効分類マスタ!$A$2:$F$180,6,FALSE())))</f>
        <v/>
      </c>
      <c r="N2080" s="0" t="str">
        <f aca="false">ASC(G2080)</f>
        <v>ｲﾙﾍﾞﾀﾝ錠200mg</v>
      </c>
      <c r="O2080" s="0" t="str">
        <f aca="false">ASC(E2080)</f>
        <v>ｲﾙﾍﾞｻﾙﾀﾝ</v>
      </c>
      <c r="P2080" s="16" t="n">
        <f aca="false">N(P2079)+IF($C2080=検索!$B$49,1,0)</f>
        <v>0</v>
      </c>
    </row>
    <row r="2081" customFormat="false" ht="15" hidden="false" customHeight="false" outlineLevel="0" collapsed="false">
      <c r="A2081" s="16" t="s">
        <v>221</v>
      </c>
      <c r="B2081" s="0" t="s">
        <v>4921</v>
      </c>
      <c r="C2081" s="0" t="n">
        <v>214</v>
      </c>
      <c r="D2081" s="0" t="str">
        <f aca="false">IFERROR(VLOOKUP($C2081,薬効分類マスタ!$A$2:$B$180,2,FALSE()),"未登録")</f>
        <v>血圧降下剤</v>
      </c>
      <c r="E2081" s="16" t="s">
        <v>4887</v>
      </c>
      <c r="F2081" s="16" t="s">
        <v>613</v>
      </c>
      <c r="G2081" s="16" t="s">
        <v>4922</v>
      </c>
      <c r="H2081" s="16" t="s">
        <v>1567</v>
      </c>
      <c r="I2081" s="0" t="n">
        <v>22.9</v>
      </c>
      <c r="J2081" s="16" t="s">
        <v>239</v>
      </c>
      <c r="K2081" s="0" t="str">
        <f aca="false">IFERROR(IF(VLOOKUP($C2081,薬効分類マスタ!$A$2:$E$180,5,FALSE())=0,"",VLOOKUP($C2081,薬効分類マスタ!$A$2:$E$180,5,FALSE())),"")</f>
        <v/>
      </c>
      <c r="L2081" s="17"/>
      <c r="M2081" s="0" t="str">
        <f aca="false">IF($K2081="","",IF($L2081&lt;&gt;"",$L2081,VLOOKUP($C2081,薬効分類マスタ!$A$2:$F$180,6,FALSE())))</f>
        <v/>
      </c>
      <c r="N2081" s="0" t="str">
        <f aca="false">ASC(G2081)</f>
        <v>ｲﾙﾍﾞｻﾙﾀﾝ錠200mg｢DSPB｣</v>
      </c>
      <c r="O2081" s="0" t="str">
        <f aca="false">ASC(E2081)</f>
        <v>ｲﾙﾍﾞｻﾙﾀﾝ</v>
      </c>
      <c r="P2081" s="16" t="n">
        <f aca="false">N(P2080)+IF($C2081=検索!$B$49,1,0)</f>
        <v>0</v>
      </c>
    </row>
    <row r="2082" customFormat="false" ht="15" hidden="false" customHeight="false" outlineLevel="0" collapsed="false">
      <c r="A2082" s="16" t="s">
        <v>221</v>
      </c>
      <c r="B2082" s="0" t="s">
        <v>4923</v>
      </c>
      <c r="C2082" s="0" t="n">
        <v>214</v>
      </c>
      <c r="D2082" s="0" t="str">
        <f aca="false">IFERROR(VLOOKUP($C2082,薬効分類マスタ!$A$2:$B$180,2,FALSE()),"未登録")</f>
        <v>血圧降下剤</v>
      </c>
      <c r="E2082" s="16" t="s">
        <v>4887</v>
      </c>
      <c r="F2082" s="16" t="s">
        <v>613</v>
      </c>
      <c r="G2082" s="16" t="s">
        <v>4924</v>
      </c>
      <c r="H2082" s="16" t="s">
        <v>1300</v>
      </c>
      <c r="I2082" s="0" t="n">
        <v>13.5</v>
      </c>
      <c r="J2082" s="16" t="s">
        <v>239</v>
      </c>
      <c r="K2082" s="0" t="str">
        <f aca="false">IFERROR(IF(VLOOKUP($C2082,薬効分類マスタ!$A$2:$E$180,5,FALSE())=0,"",VLOOKUP($C2082,薬効分類マスタ!$A$2:$E$180,5,FALSE())),"")</f>
        <v/>
      </c>
      <c r="L2082" s="17"/>
      <c r="M2082" s="0" t="str">
        <f aca="false">IF($K2082="","",IF($L2082&lt;&gt;"",$L2082,VLOOKUP($C2082,薬効分類マスタ!$A$2:$F$180,6,FALSE())))</f>
        <v/>
      </c>
      <c r="N2082" s="0" t="str">
        <f aca="false">ASC(G2082)</f>
        <v>ｲﾙﾍﾞｻﾙﾀﾝ錠200mg｢ｵｰﾊﾗ｣</v>
      </c>
      <c r="O2082" s="0" t="str">
        <f aca="false">ASC(E2082)</f>
        <v>ｲﾙﾍﾞｻﾙﾀﾝ</v>
      </c>
      <c r="P2082" s="16" t="n">
        <f aca="false">N(P2081)+IF($C2082=検索!$B$49,1,0)</f>
        <v>0</v>
      </c>
    </row>
    <row r="2083" customFormat="false" ht="15" hidden="false" customHeight="false" outlineLevel="0" collapsed="false">
      <c r="A2083" s="16" t="s">
        <v>221</v>
      </c>
      <c r="B2083" s="0" t="s">
        <v>4925</v>
      </c>
      <c r="C2083" s="0" t="n">
        <v>214</v>
      </c>
      <c r="D2083" s="0" t="str">
        <f aca="false">IFERROR(VLOOKUP($C2083,薬効分類マスタ!$A$2:$B$180,2,FALSE()),"未登録")</f>
        <v>血圧降下剤</v>
      </c>
      <c r="E2083" s="16" t="s">
        <v>4887</v>
      </c>
      <c r="F2083" s="16" t="s">
        <v>613</v>
      </c>
      <c r="G2083" s="16" t="s">
        <v>4926</v>
      </c>
      <c r="H2083" s="16" t="s">
        <v>530</v>
      </c>
      <c r="I2083" s="0" t="n">
        <v>22.9</v>
      </c>
      <c r="J2083" s="16" t="s">
        <v>239</v>
      </c>
      <c r="K2083" s="0" t="str">
        <f aca="false">IFERROR(IF(VLOOKUP($C2083,薬効分類マスタ!$A$2:$E$180,5,FALSE())=0,"",VLOOKUP($C2083,薬効分類マスタ!$A$2:$E$180,5,FALSE())),"")</f>
        <v/>
      </c>
      <c r="L2083" s="17"/>
      <c r="M2083" s="0" t="str">
        <f aca="false">IF($K2083="","",IF($L2083&lt;&gt;"",$L2083,VLOOKUP($C2083,薬効分類マスタ!$A$2:$F$180,6,FALSE())))</f>
        <v/>
      </c>
      <c r="N2083" s="0" t="str">
        <f aca="false">ASC(G2083)</f>
        <v>ｲﾙﾍﾞｻﾙﾀﾝ錠200mg｢ｹﾐﾌｧ｣</v>
      </c>
      <c r="O2083" s="0" t="str">
        <f aca="false">ASC(E2083)</f>
        <v>ｲﾙﾍﾞｻﾙﾀﾝ</v>
      </c>
      <c r="P2083" s="16" t="n">
        <f aca="false">N(P2082)+IF($C2083=検索!$B$49,1,0)</f>
        <v>0</v>
      </c>
    </row>
    <row r="2084" customFormat="false" ht="15" hidden="false" customHeight="false" outlineLevel="0" collapsed="false">
      <c r="A2084" s="16" t="s">
        <v>221</v>
      </c>
      <c r="B2084" s="0" t="s">
        <v>4927</v>
      </c>
      <c r="C2084" s="0" t="n">
        <v>214</v>
      </c>
      <c r="D2084" s="0" t="str">
        <f aca="false">IFERROR(VLOOKUP($C2084,薬効分類マスタ!$A$2:$B$180,2,FALSE()),"未登録")</f>
        <v>血圧降下剤</v>
      </c>
      <c r="E2084" s="16" t="s">
        <v>4887</v>
      </c>
      <c r="F2084" s="16" t="s">
        <v>613</v>
      </c>
      <c r="G2084" s="16" t="s">
        <v>4928</v>
      </c>
      <c r="H2084" s="16" t="s">
        <v>385</v>
      </c>
      <c r="I2084" s="0" t="n">
        <v>22.9</v>
      </c>
      <c r="J2084" s="16" t="s">
        <v>239</v>
      </c>
      <c r="K2084" s="0" t="str">
        <f aca="false">IFERROR(IF(VLOOKUP($C2084,薬効分類マスタ!$A$2:$E$180,5,FALSE())=0,"",VLOOKUP($C2084,薬効分類マスタ!$A$2:$E$180,5,FALSE())),"")</f>
        <v/>
      </c>
      <c r="L2084" s="17"/>
      <c r="M2084" s="0" t="str">
        <f aca="false">IF($K2084="","",IF($L2084&lt;&gt;"",$L2084,VLOOKUP($C2084,薬効分類マスタ!$A$2:$F$180,6,FALSE())))</f>
        <v/>
      </c>
      <c r="N2084" s="0" t="str">
        <f aca="false">ASC(G2084)</f>
        <v>ｲﾙﾍﾞｻﾙﾀﾝ錠200mg｢ｻﾜｲ｣</v>
      </c>
      <c r="O2084" s="0" t="str">
        <f aca="false">ASC(E2084)</f>
        <v>ｲﾙﾍﾞｻﾙﾀﾝ</v>
      </c>
      <c r="P2084" s="16" t="n">
        <f aca="false">N(P2083)+IF($C2084=検索!$B$49,1,0)</f>
        <v>0</v>
      </c>
    </row>
    <row r="2085" customFormat="false" ht="15" hidden="false" customHeight="false" outlineLevel="0" collapsed="false">
      <c r="A2085" s="16" t="s">
        <v>221</v>
      </c>
      <c r="B2085" s="0" t="s">
        <v>4929</v>
      </c>
      <c r="C2085" s="0" t="n">
        <v>214</v>
      </c>
      <c r="D2085" s="0" t="str">
        <f aca="false">IFERROR(VLOOKUP($C2085,薬効分類マスタ!$A$2:$B$180,2,FALSE()),"未登録")</f>
        <v>血圧降下剤</v>
      </c>
      <c r="E2085" s="16" t="s">
        <v>4887</v>
      </c>
      <c r="F2085" s="16" t="s">
        <v>613</v>
      </c>
      <c r="G2085" s="16" t="s">
        <v>4930</v>
      </c>
      <c r="H2085" s="16" t="s">
        <v>533</v>
      </c>
      <c r="I2085" s="0" t="n">
        <v>22.9</v>
      </c>
      <c r="J2085" s="16" t="s">
        <v>239</v>
      </c>
      <c r="K2085" s="0" t="str">
        <f aca="false">IFERROR(IF(VLOOKUP($C2085,薬効分類マスタ!$A$2:$E$180,5,FALSE())=0,"",VLOOKUP($C2085,薬効分類マスタ!$A$2:$E$180,5,FALSE())),"")</f>
        <v/>
      </c>
      <c r="L2085" s="17"/>
      <c r="M2085" s="0" t="str">
        <f aca="false">IF($K2085="","",IF($L2085&lt;&gt;"",$L2085,VLOOKUP($C2085,薬効分類マスタ!$A$2:$F$180,6,FALSE())))</f>
        <v/>
      </c>
      <c r="N2085" s="0" t="str">
        <f aca="false">ASC(G2085)</f>
        <v>ｲﾙﾍﾞｻﾙﾀﾝ錠200mg｢ﾄｰﾜ｣</v>
      </c>
      <c r="O2085" s="0" t="str">
        <f aca="false">ASC(E2085)</f>
        <v>ｲﾙﾍﾞｻﾙﾀﾝ</v>
      </c>
      <c r="P2085" s="16" t="n">
        <f aca="false">N(P2084)+IF($C2085=検索!$B$49,1,0)</f>
        <v>0</v>
      </c>
    </row>
    <row r="2086" customFormat="false" ht="15" hidden="false" customHeight="false" outlineLevel="0" collapsed="false">
      <c r="A2086" s="16" t="s">
        <v>221</v>
      </c>
      <c r="B2086" s="0" t="s">
        <v>4931</v>
      </c>
      <c r="C2086" s="0" t="n">
        <v>214</v>
      </c>
      <c r="D2086" s="0" t="str">
        <f aca="false">IFERROR(VLOOKUP($C2086,薬効分類マスタ!$A$2:$B$180,2,FALSE()),"未登録")</f>
        <v>血圧降下剤</v>
      </c>
      <c r="E2086" s="16" t="s">
        <v>4887</v>
      </c>
      <c r="F2086" s="16" t="s">
        <v>613</v>
      </c>
      <c r="G2086" s="16" t="s">
        <v>4932</v>
      </c>
      <c r="H2086" s="16" t="s">
        <v>1165</v>
      </c>
      <c r="I2086" s="0" t="n">
        <v>13.5</v>
      </c>
      <c r="J2086" s="16" t="s">
        <v>239</v>
      </c>
      <c r="K2086" s="0" t="str">
        <f aca="false">IFERROR(IF(VLOOKUP($C2086,薬効分類マスタ!$A$2:$E$180,5,FALSE())=0,"",VLOOKUP($C2086,薬効分類マスタ!$A$2:$E$180,5,FALSE())),"")</f>
        <v/>
      </c>
      <c r="L2086" s="17"/>
      <c r="M2086" s="0" t="str">
        <f aca="false">IF($K2086="","",IF($L2086&lt;&gt;"",$L2086,VLOOKUP($C2086,薬効分類マスタ!$A$2:$F$180,6,FALSE())))</f>
        <v/>
      </c>
      <c r="N2086" s="0" t="str">
        <f aca="false">ASC(G2086)</f>
        <v>ｲﾙﾍﾞｻﾙﾀﾝ錠200mg｢ﾆﾌﾟﾛ｣</v>
      </c>
      <c r="O2086" s="0" t="str">
        <f aca="false">ASC(E2086)</f>
        <v>ｲﾙﾍﾞｻﾙﾀﾝ</v>
      </c>
      <c r="P2086" s="16" t="n">
        <f aca="false">N(P2085)+IF($C2086=検索!$B$49,1,0)</f>
        <v>0</v>
      </c>
    </row>
    <row r="2087" customFormat="false" ht="15" hidden="false" customHeight="false" outlineLevel="0" collapsed="false">
      <c r="A2087" s="16" t="s">
        <v>221</v>
      </c>
      <c r="B2087" s="0" t="s">
        <v>4933</v>
      </c>
      <c r="C2087" s="0" t="n">
        <v>214</v>
      </c>
      <c r="D2087" s="0" t="str">
        <f aca="false">IFERROR(VLOOKUP($C2087,薬効分類マスタ!$A$2:$B$180,2,FALSE()),"未登録")</f>
        <v>血圧降下剤</v>
      </c>
      <c r="E2087" s="16" t="s">
        <v>4887</v>
      </c>
      <c r="F2087" s="16" t="s">
        <v>613</v>
      </c>
      <c r="G2087" s="16" t="s">
        <v>4934</v>
      </c>
      <c r="H2087" s="16" t="s">
        <v>1064</v>
      </c>
      <c r="I2087" s="0" t="n">
        <v>22.9</v>
      </c>
      <c r="J2087" s="16" t="s">
        <v>239</v>
      </c>
      <c r="K2087" s="0" t="str">
        <f aca="false">IFERROR(IF(VLOOKUP($C2087,薬効分類マスタ!$A$2:$E$180,5,FALSE())=0,"",VLOOKUP($C2087,薬効分類マスタ!$A$2:$E$180,5,FALSE())),"")</f>
        <v/>
      </c>
      <c r="L2087" s="17"/>
      <c r="M2087" s="0" t="str">
        <f aca="false">IF($K2087="","",IF($L2087&lt;&gt;"",$L2087,VLOOKUP($C2087,薬効分類マスタ!$A$2:$F$180,6,FALSE())))</f>
        <v/>
      </c>
      <c r="N2087" s="0" t="str">
        <f aca="false">ASC(G2087)</f>
        <v>ｲﾙﾍﾞｻﾙﾀﾝ錠200mg｢JG｣</v>
      </c>
      <c r="O2087" s="0" t="str">
        <f aca="false">ASC(E2087)</f>
        <v>ｲﾙﾍﾞｻﾙﾀﾝ</v>
      </c>
      <c r="P2087" s="16" t="n">
        <f aca="false">N(P2086)+IF($C2087=検索!$B$49,1,0)</f>
        <v>0</v>
      </c>
    </row>
    <row r="2088" customFormat="false" ht="15" hidden="false" customHeight="false" outlineLevel="0" collapsed="false">
      <c r="A2088" s="16" t="s">
        <v>221</v>
      </c>
      <c r="B2088" s="0" t="s">
        <v>4935</v>
      </c>
      <c r="C2088" s="0" t="n">
        <v>214</v>
      </c>
      <c r="D2088" s="0" t="str">
        <f aca="false">IFERROR(VLOOKUP($C2088,薬効分類マスタ!$A$2:$B$180,2,FALSE()),"未登録")</f>
        <v>血圧降下剤</v>
      </c>
      <c r="E2088" s="16" t="s">
        <v>4887</v>
      </c>
      <c r="F2088" s="16" t="s">
        <v>613</v>
      </c>
      <c r="G2088" s="16" t="s">
        <v>4936</v>
      </c>
      <c r="H2088" s="16" t="s">
        <v>568</v>
      </c>
      <c r="I2088" s="0" t="n">
        <v>22.9</v>
      </c>
      <c r="J2088" s="16" t="s">
        <v>239</v>
      </c>
      <c r="K2088" s="0" t="str">
        <f aca="false">IFERROR(IF(VLOOKUP($C2088,薬効分類マスタ!$A$2:$E$180,5,FALSE())=0,"",VLOOKUP($C2088,薬効分類マスタ!$A$2:$E$180,5,FALSE())),"")</f>
        <v/>
      </c>
      <c r="L2088" s="17"/>
      <c r="M2088" s="0" t="str">
        <f aca="false">IF($K2088="","",IF($L2088&lt;&gt;"",$L2088,VLOOKUP($C2088,薬効分類マスタ!$A$2:$F$180,6,FALSE())))</f>
        <v/>
      </c>
      <c r="N2088" s="0" t="str">
        <f aca="false">ASC(G2088)</f>
        <v>ｲﾙﾍﾞｻﾙﾀﾝ錠200mg｢KMP｣</v>
      </c>
      <c r="O2088" s="0" t="str">
        <f aca="false">ASC(E2088)</f>
        <v>ｲﾙﾍﾞｻﾙﾀﾝ</v>
      </c>
      <c r="P2088" s="16" t="n">
        <f aca="false">N(P2087)+IF($C2088=検索!$B$49,1,0)</f>
        <v>0</v>
      </c>
    </row>
    <row r="2089" customFormat="false" ht="15" hidden="false" customHeight="false" outlineLevel="0" collapsed="false">
      <c r="A2089" s="16" t="s">
        <v>221</v>
      </c>
      <c r="B2089" s="0" t="s">
        <v>4937</v>
      </c>
      <c r="C2089" s="0" t="n">
        <v>214</v>
      </c>
      <c r="D2089" s="0" t="str">
        <f aca="false">IFERROR(VLOOKUP($C2089,薬効分類マスタ!$A$2:$B$180,2,FALSE()),"未登録")</f>
        <v>血圧降下剤</v>
      </c>
      <c r="E2089" s="16" t="s">
        <v>4887</v>
      </c>
      <c r="F2089" s="16" t="s">
        <v>411</v>
      </c>
      <c r="G2089" s="16" t="s">
        <v>4938</v>
      </c>
      <c r="H2089" s="16" t="s">
        <v>533</v>
      </c>
      <c r="I2089" s="0" t="n">
        <v>10.8</v>
      </c>
      <c r="J2089" s="16" t="s">
        <v>239</v>
      </c>
      <c r="K2089" s="0" t="str">
        <f aca="false">IFERROR(IF(VLOOKUP($C2089,薬効分類マスタ!$A$2:$E$180,5,FALSE())=0,"",VLOOKUP($C2089,薬効分類マスタ!$A$2:$E$180,5,FALSE())),"")</f>
        <v/>
      </c>
      <c r="L2089" s="17"/>
      <c r="M2089" s="0" t="str">
        <f aca="false">IF($K2089="","",IF($L2089&lt;&gt;"",$L2089,VLOOKUP($C2089,薬効分類マスタ!$A$2:$F$180,6,FALSE())))</f>
        <v/>
      </c>
      <c r="N2089" s="0" t="str">
        <f aca="false">ASC(G2089)</f>
        <v>ｲﾙﾍﾞｻﾙﾀﾝOD錠50mg｢ﾄｰﾜ｣</v>
      </c>
      <c r="O2089" s="0" t="str">
        <f aca="false">ASC(E2089)</f>
        <v>ｲﾙﾍﾞｻﾙﾀﾝ</v>
      </c>
      <c r="P2089" s="16" t="n">
        <f aca="false">N(P2088)+IF($C2089=検索!$B$49,1,0)</f>
        <v>0</v>
      </c>
    </row>
    <row r="2090" customFormat="false" ht="15" hidden="false" customHeight="false" outlineLevel="0" collapsed="false">
      <c r="A2090" s="16" t="s">
        <v>221</v>
      </c>
      <c r="B2090" s="0" t="s">
        <v>4939</v>
      </c>
      <c r="C2090" s="0" t="n">
        <v>214</v>
      </c>
      <c r="D2090" s="0" t="str">
        <f aca="false">IFERROR(VLOOKUP($C2090,薬効分類マスタ!$A$2:$B$180,2,FALSE()),"未登録")</f>
        <v>血圧降下剤</v>
      </c>
      <c r="E2090" s="16" t="s">
        <v>4887</v>
      </c>
      <c r="F2090" s="16" t="s">
        <v>627</v>
      </c>
      <c r="G2090" s="16" t="s">
        <v>4940</v>
      </c>
      <c r="H2090" s="16" t="s">
        <v>533</v>
      </c>
      <c r="I2090" s="0" t="n">
        <v>15.9</v>
      </c>
      <c r="J2090" s="16" t="s">
        <v>239</v>
      </c>
      <c r="K2090" s="0" t="str">
        <f aca="false">IFERROR(IF(VLOOKUP($C2090,薬効分類マスタ!$A$2:$E$180,5,FALSE())=0,"",VLOOKUP($C2090,薬効分類マスタ!$A$2:$E$180,5,FALSE())),"")</f>
        <v/>
      </c>
      <c r="L2090" s="17"/>
      <c r="M2090" s="0" t="str">
        <f aca="false">IF($K2090="","",IF($L2090&lt;&gt;"",$L2090,VLOOKUP($C2090,薬効分類マスタ!$A$2:$F$180,6,FALSE())))</f>
        <v/>
      </c>
      <c r="N2090" s="0" t="str">
        <f aca="false">ASC(G2090)</f>
        <v>ｲﾙﾍﾞｻﾙﾀﾝOD錠100mg｢ﾄｰﾜ｣</v>
      </c>
      <c r="O2090" s="0" t="str">
        <f aca="false">ASC(E2090)</f>
        <v>ｲﾙﾍﾞｻﾙﾀﾝ</v>
      </c>
      <c r="P2090" s="16" t="n">
        <f aca="false">N(P2089)+IF($C2090=検索!$B$49,1,0)</f>
        <v>0</v>
      </c>
    </row>
    <row r="2091" customFormat="false" ht="15" hidden="false" customHeight="false" outlineLevel="0" collapsed="false">
      <c r="A2091" s="16" t="s">
        <v>221</v>
      </c>
      <c r="B2091" s="0" t="s">
        <v>4941</v>
      </c>
      <c r="C2091" s="0" t="n">
        <v>214</v>
      </c>
      <c r="D2091" s="0" t="str">
        <f aca="false">IFERROR(VLOOKUP($C2091,薬効分類マスタ!$A$2:$B$180,2,FALSE()),"未登録")</f>
        <v>血圧降下剤</v>
      </c>
      <c r="E2091" s="16" t="s">
        <v>4887</v>
      </c>
      <c r="F2091" s="16" t="s">
        <v>613</v>
      </c>
      <c r="G2091" s="16" t="s">
        <v>4942</v>
      </c>
      <c r="H2091" s="16" t="s">
        <v>533</v>
      </c>
      <c r="I2091" s="0" t="n">
        <v>22.9</v>
      </c>
      <c r="J2091" s="16" t="s">
        <v>239</v>
      </c>
      <c r="K2091" s="0" t="str">
        <f aca="false">IFERROR(IF(VLOOKUP($C2091,薬効分類マスタ!$A$2:$E$180,5,FALSE())=0,"",VLOOKUP($C2091,薬効分類マスタ!$A$2:$E$180,5,FALSE())),"")</f>
        <v/>
      </c>
      <c r="L2091" s="17"/>
      <c r="M2091" s="0" t="str">
        <f aca="false">IF($K2091="","",IF($L2091&lt;&gt;"",$L2091,VLOOKUP($C2091,薬効分類マスタ!$A$2:$F$180,6,FALSE())))</f>
        <v/>
      </c>
      <c r="N2091" s="0" t="str">
        <f aca="false">ASC(G2091)</f>
        <v>ｲﾙﾍﾞｻﾙﾀﾝOD錠200mg｢ﾄｰﾜ｣</v>
      </c>
      <c r="O2091" s="0" t="str">
        <f aca="false">ASC(E2091)</f>
        <v>ｲﾙﾍﾞｻﾙﾀﾝ</v>
      </c>
      <c r="P2091" s="16" t="n">
        <f aca="false">N(P2090)+IF($C2091=検索!$B$49,1,0)</f>
        <v>0</v>
      </c>
    </row>
    <row r="2092" customFormat="false" ht="15" hidden="false" customHeight="false" outlineLevel="0" collapsed="false">
      <c r="A2092" s="16" t="s">
        <v>221</v>
      </c>
      <c r="B2092" s="0" t="s">
        <v>4943</v>
      </c>
      <c r="C2092" s="0" t="n">
        <v>214</v>
      </c>
      <c r="D2092" s="0" t="str">
        <f aca="false">IFERROR(VLOOKUP($C2092,薬効分類マスタ!$A$2:$B$180,2,FALSE()),"未登録")</f>
        <v>血圧降下剤</v>
      </c>
      <c r="E2092" s="16" t="s">
        <v>4944</v>
      </c>
      <c r="F2092" s="16" t="s">
        <v>1338</v>
      </c>
      <c r="G2092" s="16" t="s">
        <v>4945</v>
      </c>
      <c r="H2092" s="16" t="s">
        <v>3700</v>
      </c>
      <c r="I2092" s="0" t="n">
        <v>83.5</v>
      </c>
      <c r="J2092" s="16" t="s">
        <v>232</v>
      </c>
      <c r="K2092" s="0" t="str">
        <f aca="false">IFERROR(IF(VLOOKUP($C2092,薬効分類マスタ!$A$2:$E$180,5,FALSE())=0,"",VLOOKUP($C2092,薬効分類マスタ!$A$2:$E$180,5,FALSE())),"")</f>
        <v/>
      </c>
      <c r="L2092" s="17"/>
      <c r="M2092" s="0" t="str">
        <f aca="false">IF($K2092="","",IF($L2092&lt;&gt;"",$L2092,VLOOKUP($C2092,薬効分類マスタ!$A$2:$F$180,6,FALSE())))</f>
        <v/>
      </c>
      <c r="N2092" s="0" t="str">
        <f aca="false">ASC(G2092)</f>
        <v>ﾗｼﾞﾚｽ錠150mg</v>
      </c>
      <c r="O2092" s="0" t="str">
        <f aca="false">ASC(E2092)</f>
        <v>ｱﾘｽｷﾚﾝﾌﾏﾙ酸塩</v>
      </c>
      <c r="P2092" s="16" t="n">
        <f aca="false">N(P2091)+IF($C2092=検索!$B$49,1,0)</f>
        <v>0</v>
      </c>
    </row>
    <row r="2093" customFormat="false" ht="15" hidden="false" customHeight="false" outlineLevel="0" collapsed="false">
      <c r="A2093" s="16" t="s">
        <v>221</v>
      </c>
      <c r="B2093" s="0" t="s">
        <v>4946</v>
      </c>
      <c r="C2093" s="0" t="n">
        <v>214</v>
      </c>
      <c r="D2093" s="0" t="str">
        <f aca="false">IFERROR(VLOOKUP($C2093,薬効分類マスタ!$A$2:$B$180,2,FALSE()),"未登録")</f>
        <v>血圧降下剤</v>
      </c>
      <c r="E2093" s="16" t="s">
        <v>4947</v>
      </c>
      <c r="F2093" s="16" t="s">
        <v>229</v>
      </c>
      <c r="G2093" s="16" t="s">
        <v>4948</v>
      </c>
      <c r="H2093" s="16" t="s">
        <v>1635</v>
      </c>
      <c r="I2093" s="0" t="n">
        <v>73.3</v>
      </c>
      <c r="J2093" s="16" t="s">
        <v>232</v>
      </c>
      <c r="K2093" s="0" t="str">
        <f aca="false">IFERROR(IF(VLOOKUP($C2093,薬効分類マスタ!$A$2:$E$180,5,FALSE())=0,"",VLOOKUP($C2093,薬効分類マスタ!$A$2:$E$180,5,FALSE())),"")</f>
        <v/>
      </c>
      <c r="L2093" s="17"/>
      <c r="M2093" s="0" t="str">
        <f aca="false">IF($K2093="","",IF($L2093&lt;&gt;"",$L2093,VLOOKUP($C2093,薬効分類マスタ!$A$2:$F$180,6,FALSE())))</f>
        <v/>
      </c>
      <c r="N2093" s="0" t="str">
        <f aca="false">ASC(G2093)</f>
        <v>ｱｼﾞﾙﾊﾞ顆粒1%</v>
      </c>
      <c r="O2093" s="0" t="str">
        <f aca="false">ASC(E2093)</f>
        <v>ｱｼﾞﾙｻﾙﾀﾝ</v>
      </c>
      <c r="P2093" s="16" t="n">
        <f aca="false">N(P2092)+IF($C2093=検索!$B$49,1,0)</f>
        <v>0</v>
      </c>
    </row>
    <row r="2094" customFormat="false" ht="15" hidden="false" customHeight="false" outlineLevel="0" collapsed="false">
      <c r="A2094" s="16" t="s">
        <v>221</v>
      </c>
      <c r="B2094" s="0" t="s">
        <v>4949</v>
      </c>
      <c r="C2094" s="0" t="n">
        <v>214</v>
      </c>
      <c r="D2094" s="0" t="str">
        <f aca="false">IFERROR(VLOOKUP($C2094,薬効分類マスタ!$A$2:$B$180,2,FALSE()),"未登録")</f>
        <v>血圧降下剤</v>
      </c>
      <c r="E2094" s="16" t="s">
        <v>4947</v>
      </c>
      <c r="F2094" s="16" t="s">
        <v>445</v>
      </c>
      <c r="G2094" s="16" t="s">
        <v>4950</v>
      </c>
      <c r="H2094" s="16" t="s">
        <v>1635</v>
      </c>
      <c r="I2094" s="0" t="n">
        <v>67.2</v>
      </c>
      <c r="J2094" s="16" t="s">
        <v>232</v>
      </c>
      <c r="K2094" s="0" t="str">
        <f aca="false">IFERROR(IF(VLOOKUP($C2094,薬効分類マスタ!$A$2:$E$180,5,FALSE())=0,"",VLOOKUP($C2094,薬効分類マスタ!$A$2:$E$180,5,FALSE())),"")</f>
        <v/>
      </c>
      <c r="L2094" s="17"/>
      <c r="M2094" s="0" t="str">
        <f aca="false">IF($K2094="","",IF($L2094&lt;&gt;"",$L2094,VLOOKUP($C2094,薬効分類マスタ!$A$2:$F$180,6,FALSE())))</f>
        <v/>
      </c>
      <c r="N2094" s="0" t="str">
        <f aca="false">ASC(G2094)</f>
        <v>ｱｼﾞﾙﾊﾞ錠20mg</v>
      </c>
      <c r="O2094" s="0" t="str">
        <f aca="false">ASC(E2094)</f>
        <v>ｱｼﾞﾙｻﾙﾀﾝ</v>
      </c>
      <c r="P2094" s="16" t="n">
        <f aca="false">N(P2093)+IF($C2094=検索!$B$49,1,0)</f>
        <v>0</v>
      </c>
    </row>
    <row r="2095" customFormat="false" ht="15" hidden="false" customHeight="false" outlineLevel="0" collapsed="false">
      <c r="A2095" s="16" t="s">
        <v>221</v>
      </c>
      <c r="B2095" s="0" t="s">
        <v>4951</v>
      </c>
      <c r="C2095" s="0" t="n">
        <v>214</v>
      </c>
      <c r="D2095" s="0" t="str">
        <f aca="false">IFERROR(VLOOKUP($C2095,薬効分類マスタ!$A$2:$B$180,2,FALSE()),"未登録")</f>
        <v>血圧降下剤</v>
      </c>
      <c r="E2095" s="16" t="s">
        <v>4947</v>
      </c>
      <c r="F2095" s="16" t="s">
        <v>445</v>
      </c>
      <c r="G2095" s="16" t="s">
        <v>4952</v>
      </c>
      <c r="H2095" s="16" t="s">
        <v>527</v>
      </c>
      <c r="I2095" s="0" t="n">
        <v>25.8</v>
      </c>
      <c r="J2095" s="16" t="s">
        <v>239</v>
      </c>
      <c r="K2095" s="0" t="str">
        <f aca="false">IFERROR(IF(VLOOKUP($C2095,薬効分類マスタ!$A$2:$E$180,5,FALSE())=0,"",VLOOKUP($C2095,薬効分類マスタ!$A$2:$E$180,5,FALSE())),"")</f>
        <v/>
      </c>
      <c r="L2095" s="17"/>
      <c r="M2095" s="0" t="str">
        <f aca="false">IF($K2095="","",IF($L2095&lt;&gt;"",$L2095,VLOOKUP($C2095,薬効分類マスタ!$A$2:$F$180,6,FALSE())))</f>
        <v/>
      </c>
      <c r="N2095" s="0" t="str">
        <f aca="false">ASC(G2095)</f>
        <v>ｱｼﾞﾙｻﾙﾀﾝ錠20mg｢JG｣</v>
      </c>
      <c r="O2095" s="0" t="str">
        <f aca="false">ASC(E2095)</f>
        <v>ｱｼﾞﾙｻﾙﾀﾝ</v>
      </c>
      <c r="P2095" s="16" t="n">
        <f aca="false">N(P2094)+IF($C2095=検索!$B$49,1,0)</f>
        <v>0</v>
      </c>
    </row>
    <row r="2096" customFormat="false" ht="15" hidden="false" customHeight="false" outlineLevel="0" collapsed="false">
      <c r="A2096" s="16" t="s">
        <v>221</v>
      </c>
      <c r="B2096" s="0" t="s">
        <v>4953</v>
      </c>
      <c r="C2096" s="0" t="n">
        <v>214</v>
      </c>
      <c r="D2096" s="0" t="str">
        <f aca="false">IFERROR(VLOOKUP($C2096,薬効分類マスタ!$A$2:$B$180,2,FALSE()),"未登録")</f>
        <v>血圧降下剤</v>
      </c>
      <c r="E2096" s="16" t="s">
        <v>4947</v>
      </c>
      <c r="F2096" s="16" t="s">
        <v>445</v>
      </c>
      <c r="G2096" s="16" t="s">
        <v>4954</v>
      </c>
      <c r="H2096" s="16" t="s">
        <v>385</v>
      </c>
      <c r="I2096" s="0" t="n">
        <v>25.8</v>
      </c>
      <c r="J2096" s="16" t="s">
        <v>239</v>
      </c>
      <c r="K2096" s="0" t="str">
        <f aca="false">IFERROR(IF(VLOOKUP($C2096,薬効分類マスタ!$A$2:$E$180,5,FALSE())=0,"",VLOOKUP($C2096,薬効分類マスタ!$A$2:$E$180,5,FALSE())),"")</f>
        <v/>
      </c>
      <c r="L2096" s="17"/>
      <c r="M2096" s="0" t="str">
        <f aca="false">IF($K2096="","",IF($L2096&lt;&gt;"",$L2096,VLOOKUP($C2096,薬効分類マスタ!$A$2:$F$180,6,FALSE())))</f>
        <v/>
      </c>
      <c r="N2096" s="0" t="str">
        <f aca="false">ASC(G2096)</f>
        <v>ｱｼﾞﾙｻﾙﾀﾝ錠20mg｢ｻﾜｲ｣</v>
      </c>
      <c r="O2096" s="0" t="str">
        <f aca="false">ASC(E2096)</f>
        <v>ｱｼﾞﾙｻﾙﾀﾝ</v>
      </c>
      <c r="P2096" s="16" t="n">
        <f aca="false">N(P2095)+IF($C2096=検索!$B$49,1,0)</f>
        <v>0</v>
      </c>
    </row>
    <row r="2097" customFormat="false" ht="15" hidden="false" customHeight="false" outlineLevel="0" collapsed="false">
      <c r="A2097" s="16" t="s">
        <v>221</v>
      </c>
      <c r="B2097" s="0" t="s">
        <v>4955</v>
      </c>
      <c r="C2097" s="0" t="n">
        <v>214</v>
      </c>
      <c r="D2097" s="0" t="str">
        <f aca="false">IFERROR(VLOOKUP($C2097,薬効分類マスタ!$A$2:$B$180,2,FALSE()),"未登録")</f>
        <v>血圧降下剤</v>
      </c>
      <c r="E2097" s="16" t="s">
        <v>4947</v>
      </c>
      <c r="F2097" s="16" t="s">
        <v>445</v>
      </c>
      <c r="G2097" s="16" t="s">
        <v>4956</v>
      </c>
      <c r="H2097" s="16" t="s">
        <v>354</v>
      </c>
      <c r="I2097" s="0" t="n">
        <v>25.8</v>
      </c>
      <c r="J2097" s="16" t="s">
        <v>239</v>
      </c>
      <c r="K2097" s="0" t="str">
        <f aca="false">IFERROR(IF(VLOOKUP($C2097,薬効分類マスタ!$A$2:$E$180,5,FALSE())=0,"",VLOOKUP($C2097,薬効分類マスタ!$A$2:$E$180,5,FALSE())),"")</f>
        <v/>
      </c>
      <c r="L2097" s="17"/>
      <c r="M2097" s="0" t="str">
        <f aca="false">IF($K2097="","",IF($L2097&lt;&gt;"",$L2097,VLOOKUP($C2097,薬効分類マスタ!$A$2:$F$180,6,FALSE())))</f>
        <v/>
      </c>
      <c r="N2097" s="0" t="str">
        <f aca="false">ASC(G2097)</f>
        <v>ｱｼﾞﾙｻﾙﾀﾝ錠20mg｢ｻﾝﾄﾞ｣</v>
      </c>
      <c r="O2097" s="0" t="str">
        <f aca="false">ASC(E2097)</f>
        <v>ｱｼﾞﾙｻﾙﾀﾝ</v>
      </c>
      <c r="P2097" s="16" t="n">
        <f aca="false">N(P2096)+IF($C2097=検索!$B$49,1,0)</f>
        <v>0</v>
      </c>
    </row>
    <row r="2098" customFormat="false" ht="15" hidden="false" customHeight="false" outlineLevel="0" collapsed="false">
      <c r="A2098" s="16" t="s">
        <v>221</v>
      </c>
      <c r="B2098" s="0" t="s">
        <v>4957</v>
      </c>
      <c r="C2098" s="0" t="n">
        <v>214</v>
      </c>
      <c r="D2098" s="0" t="str">
        <f aca="false">IFERROR(VLOOKUP($C2098,薬効分類マスタ!$A$2:$B$180,2,FALSE()),"未登録")</f>
        <v>血圧降下剤</v>
      </c>
      <c r="E2098" s="16" t="s">
        <v>4947</v>
      </c>
      <c r="F2098" s="16" t="s">
        <v>445</v>
      </c>
      <c r="G2098" s="16" t="s">
        <v>4958</v>
      </c>
      <c r="H2098" s="16" t="s">
        <v>1309</v>
      </c>
      <c r="I2098" s="0" t="n">
        <v>25.8</v>
      </c>
      <c r="J2098" s="16" t="s">
        <v>239</v>
      </c>
      <c r="K2098" s="0" t="str">
        <f aca="false">IFERROR(IF(VLOOKUP($C2098,薬効分類マスタ!$A$2:$E$180,5,FALSE())=0,"",VLOOKUP($C2098,薬効分類マスタ!$A$2:$E$180,5,FALSE())),"")</f>
        <v/>
      </c>
      <c r="L2098" s="17"/>
      <c r="M2098" s="0" t="str">
        <f aca="false">IF($K2098="","",IF($L2098&lt;&gt;"",$L2098,VLOOKUP($C2098,薬効分類マスタ!$A$2:$F$180,6,FALSE())))</f>
        <v/>
      </c>
      <c r="N2098" s="0" t="str">
        <f aca="false">ASC(G2098)</f>
        <v>ｱｼﾞﾙｻﾙﾀﾝ錠20mg｢武田ﾃﾊﾞ｣</v>
      </c>
      <c r="O2098" s="0" t="str">
        <f aca="false">ASC(E2098)</f>
        <v>ｱｼﾞﾙｻﾙﾀﾝ</v>
      </c>
      <c r="P2098" s="16" t="n">
        <f aca="false">N(P2097)+IF($C2098=検索!$B$49,1,0)</f>
        <v>0</v>
      </c>
    </row>
    <row r="2099" customFormat="false" ht="15" hidden="false" customHeight="false" outlineLevel="0" collapsed="false">
      <c r="A2099" s="16" t="s">
        <v>221</v>
      </c>
      <c r="B2099" s="0" t="s">
        <v>4959</v>
      </c>
      <c r="C2099" s="0" t="n">
        <v>214</v>
      </c>
      <c r="D2099" s="0" t="str">
        <f aca="false">IFERROR(VLOOKUP($C2099,薬効分類マスタ!$A$2:$B$180,2,FALSE()),"未登録")</f>
        <v>血圧降下剤</v>
      </c>
      <c r="E2099" s="16" t="s">
        <v>4947</v>
      </c>
      <c r="F2099" s="16" t="s">
        <v>445</v>
      </c>
      <c r="G2099" s="16" t="s">
        <v>4960</v>
      </c>
      <c r="H2099" s="16" t="s">
        <v>533</v>
      </c>
      <c r="I2099" s="0" t="n">
        <v>25.8</v>
      </c>
      <c r="J2099" s="16" t="s">
        <v>239</v>
      </c>
      <c r="K2099" s="0" t="str">
        <f aca="false">IFERROR(IF(VLOOKUP($C2099,薬効分類マスタ!$A$2:$E$180,5,FALSE())=0,"",VLOOKUP($C2099,薬効分類マスタ!$A$2:$E$180,5,FALSE())),"")</f>
        <v/>
      </c>
      <c r="L2099" s="17"/>
      <c r="M2099" s="0" t="str">
        <f aca="false">IF($K2099="","",IF($L2099&lt;&gt;"",$L2099,VLOOKUP($C2099,薬効分類マスタ!$A$2:$F$180,6,FALSE())))</f>
        <v/>
      </c>
      <c r="N2099" s="0" t="str">
        <f aca="false">ASC(G2099)</f>
        <v>ｱｼﾞﾙｻﾙﾀﾝ錠20mg｢ﾄｰﾜ｣</v>
      </c>
      <c r="O2099" s="0" t="str">
        <f aca="false">ASC(E2099)</f>
        <v>ｱｼﾞﾙｻﾙﾀﾝ</v>
      </c>
      <c r="P2099" s="16" t="n">
        <f aca="false">N(P2098)+IF($C2099=検索!$B$49,1,0)</f>
        <v>0</v>
      </c>
    </row>
    <row r="2100" customFormat="false" ht="15" hidden="false" customHeight="false" outlineLevel="0" collapsed="false">
      <c r="A2100" s="16" t="s">
        <v>221</v>
      </c>
      <c r="B2100" s="0" t="s">
        <v>4961</v>
      </c>
      <c r="C2100" s="0" t="n">
        <v>214</v>
      </c>
      <c r="D2100" s="0" t="str">
        <f aca="false">IFERROR(VLOOKUP($C2100,薬効分類マスタ!$A$2:$B$180,2,FALSE()),"未登録")</f>
        <v>血圧降下剤</v>
      </c>
      <c r="E2100" s="16" t="s">
        <v>4947</v>
      </c>
      <c r="F2100" s="16" t="s">
        <v>445</v>
      </c>
      <c r="G2100" s="16" t="s">
        <v>4962</v>
      </c>
      <c r="H2100" s="16" t="s">
        <v>1165</v>
      </c>
      <c r="I2100" s="0" t="n">
        <v>25.8</v>
      </c>
      <c r="J2100" s="16" t="s">
        <v>239</v>
      </c>
      <c r="K2100" s="0" t="str">
        <f aca="false">IFERROR(IF(VLOOKUP($C2100,薬効分類マスタ!$A$2:$E$180,5,FALSE())=0,"",VLOOKUP($C2100,薬効分類マスタ!$A$2:$E$180,5,FALSE())),"")</f>
        <v/>
      </c>
      <c r="L2100" s="17"/>
      <c r="M2100" s="0" t="str">
        <f aca="false">IF($K2100="","",IF($L2100&lt;&gt;"",$L2100,VLOOKUP($C2100,薬効分類マスタ!$A$2:$F$180,6,FALSE())))</f>
        <v/>
      </c>
      <c r="N2100" s="0" t="str">
        <f aca="false">ASC(G2100)</f>
        <v>ｱｼﾞﾙｻﾙﾀﾝ錠20mg｢ﾆﾌﾟﾛ｣</v>
      </c>
      <c r="O2100" s="0" t="str">
        <f aca="false">ASC(E2100)</f>
        <v>ｱｼﾞﾙｻﾙﾀﾝ</v>
      </c>
      <c r="P2100" s="16" t="n">
        <f aca="false">N(P2099)+IF($C2100=検索!$B$49,1,0)</f>
        <v>0</v>
      </c>
    </row>
    <row r="2101" customFormat="false" ht="15" hidden="false" customHeight="false" outlineLevel="0" collapsed="false">
      <c r="A2101" s="16" t="s">
        <v>221</v>
      </c>
      <c r="B2101" s="0" t="s">
        <v>4963</v>
      </c>
      <c r="C2101" s="0" t="n">
        <v>214</v>
      </c>
      <c r="D2101" s="0" t="str">
        <f aca="false">IFERROR(VLOOKUP($C2101,薬効分類マスタ!$A$2:$B$180,2,FALSE()),"未登録")</f>
        <v>血圧降下剤</v>
      </c>
      <c r="E2101" s="16" t="s">
        <v>4947</v>
      </c>
      <c r="F2101" s="16" t="s">
        <v>445</v>
      </c>
      <c r="G2101" s="16" t="s">
        <v>4964</v>
      </c>
      <c r="H2101" s="16" t="s">
        <v>1067</v>
      </c>
      <c r="I2101" s="0" t="n">
        <v>25.8</v>
      </c>
      <c r="J2101" s="16" t="s">
        <v>239</v>
      </c>
      <c r="K2101" s="0" t="str">
        <f aca="false">IFERROR(IF(VLOOKUP($C2101,薬効分類マスタ!$A$2:$E$180,5,FALSE())=0,"",VLOOKUP($C2101,薬効分類マスタ!$A$2:$E$180,5,FALSE())),"")</f>
        <v/>
      </c>
      <c r="L2101" s="17"/>
      <c r="M2101" s="0" t="str">
        <f aca="false">IF($K2101="","",IF($L2101&lt;&gt;"",$L2101,VLOOKUP($C2101,薬効分類マスタ!$A$2:$F$180,6,FALSE())))</f>
        <v/>
      </c>
      <c r="N2101" s="0" t="str">
        <f aca="false">ASC(G2101)</f>
        <v>ｱｼﾞﾙｻﾙﾀﾝ錠20mg｢TCK｣</v>
      </c>
      <c r="O2101" s="0" t="str">
        <f aca="false">ASC(E2101)</f>
        <v>ｱｼﾞﾙｻﾙﾀﾝ</v>
      </c>
      <c r="P2101" s="16" t="n">
        <f aca="false">N(P2100)+IF($C2101=検索!$B$49,1,0)</f>
        <v>0</v>
      </c>
    </row>
    <row r="2102" customFormat="false" ht="15" hidden="false" customHeight="false" outlineLevel="0" collapsed="false">
      <c r="A2102" s="16" t="s">
        <v>221</v>
      </c>
      <c r="B2102" s="0" t="s">
        <v>4965</v>
      </c>
      <c r="C2102" s="0" t="n">
        <v>214</v>
      </c>
      <c r="D2102" s="0" t="str">
        <f aca="false">IFERROR(VLOOKUP($C2102,薬効分類マスタ!$A$2:$B$180,2,FALSE()),"未登録")</f>
        <v>血圧降下剤</v>
      </c>
      <c r="E2102" s="16" t="s">
        <v>4947</v>
      </c>
      <c r="F2102" s="16" t="s">
        <v>1172</v>
      </c>
      <c r="G2102" s="16" t="s">
        <v>4966</v>
      </c>
      <c r="H2102" s="16" t="s">
        <v>1635</v>
      </c>
      <c r="I2102" s="0" t="n">
        <v>96.5</v>
      </c>
      <c r="J2102" s="16" t="s">
        <v>232</v>
      </c>
      <c r="K2102" s="0" t="str">
        <f aca="false">IFERROR(IF(VLOOKUP($C2102,薬効分類マスタ!$A$2:$E$180,5,FALSE())=0,"",VLOOKUP($C2102,薬効分類マスタ!$A$2:$E$180,5,FALSE())),"")</f>
        <v/>
      </c>
      <c r="L2102" s="17"/>
      <c r="M2102" s="0" t="str">
        <f aca="false">IF($K2102="","",IF($L2102&lt;&gt;"",$L2102,VLOOKUP($C2102,薬効分類マスタ!$A$2:$F$180,6,FALSE())))</f>
        <v/>
      </c>
      <c r="N2102" s="0" t="str">
        <f aca="false">ASC(G2102)</f>
        <v>ｱｼﾞﾙﾊﾞ錠40mg</v>
      </c>
      <c r="O2102" s="0" t="str">
        <f aca="false">ASC(E2102)</f>
        <v>ｱｼﾞﾙｻﾙﾀﾝ</v>
      </c>
      <c r="P2102" s="16" t="n">
        <f aca="false">N(P2101)+IF($C2102=検索!$B$49,1,0)</f>
        <v>0</v>
      </c>
    </row>
    <row r="2103" customFormat="false" ht="15" hidden="false" customHeight="false" outlineLevel="0" collapsed="false">
      <c r="A2103" s="16" t="s">
        <v>221</v>
      </c>
      <c r="B2103" s="0" t="s">
        <v>4967</v>
      </c>
      <c r="C2103" s="0" t="n">
        <v>214</v>
      </c>
      <c r="D2103" s="0" t="str">
        <f aca="false">IFERROR(VLOOKUP($C2103,薬効分類マスタ!$A$2:$B$180,2,FALSE()),"未登録")</f>
        <v>血圧降下剤</v>
      </c>
      <c r="E2103" s="16" t="s">
        <v>4947</v>
      </c>
      <c r="F2103" s="16" t="s">
        <v>1172</v>
      </c>
      <c r="G2103" s="16" t="s">
        <v>4968</v>
      </c>
      <c r="H2103" s="16" t="s">
        <v>527</v>
      </c>
      <c r="I2103" s="0" t="n">
        <v>38.3</v>
      </c>
      <c r="J2103" s="16" t="s">
        <v>239</v>
      </c>
      <c r="K2103" s="0" t="str">
        <f aca="false">IFERROR(IF(VLOOKUP($C2103,薬効分類マスタ!$A$2:$E$180,5,FALSE())=0,"",VLOOKUP($C2103,薬効分類マスタ!$A$2:$E$180,5,FALSE())),"")</f>
        <v/>
      </c>
      <c r="L2103" s="17"/>
      <c r="M2103" s="0" t="str">
        <f aca="false">IF($K2103="","",IF($L2103&lt;&gt;"",$L2103,VLOOKUP($C2103,薬効分類マスタ!$A$2:$F$180,6,FALSE())))</f>
        <v/>
      </c>
      <c r="N2103" s="0" t="str">
        <f aca="false">ASC(G2103)</f>
        <v>ｱｼﾞﾙｻﾙﾀﾝ錠40mg｢JG｣</v>
      </c>
      <c r="O2103" s="0" t="str">
        <f aca="false">ASC(E2103)</f>
        <v>ｱｼﾞﾙｻﾙﾀﾝ</v>
      </c>
      <c r="P2103" s="16" t="n">
        <f aca="false">N(P2102)+IF($C2103=検索!$B$49,1,0)</f>
        <v>0</v>
      </c>
    </row>
    <row r="2104" customFormat="false" ht="15" hidden="false" customHeight="false" outlineLevel="0" collapsed="false">
      <c r="A2104" s="16" t="s">
        <v>221</v>
      </c>
      <c r="B2104" s="0" t="s">
        <v>4969</v>
      </c>
      <c r="C2104" s="0" t="n">
        <v>214</v>
      </c>
      <c r="D2104" s="0" t="str">
        <f aca="false">IFERROR(VLOOKUP($C2104,薬効分類マスタ!$A$2:$B$180,2,FALSE()),"未登録")</f>
        <v>血圧降下剤</v>
      </c>
      <c r="E2104" s="16" t="s">
        <v>4947</v>
      </c>
      <c r="F2104" s="16" t="s">
        <v>1172</v>
      </c>
      <c r="G2104" s="16" t="s">
        <v>4970</v>
      </c>
      <c r="H2104" s="16" t="s">
        <v>385</v>
      </c>
      <c r="I2104" s="0" t="n">
        <v>38.3</v>
      </c>
      <c r="J2104" s="16" t="s">
        <v>239</v>
      </c>
      <c r="K2104" s="0" t="str">
        <f aca="false">IFERROR(IF(VLOOKUP($C2104,薬効分類マスタ!$A$2:$E$180,5,FALSE())=0,"",VLOOKUP($C2104,薬効分類マスタ!$A$2:$E$180,5,FALSE())),"")</f>
        <v/>
      </c>
      <c r="L2104" s="17"/>
      <c r="M2104" s="0" t="str">
        <f aca="false">IF($K2104="","",IF($L2104&lt;&gt;"",$L2104,VLOOKUP($C2104,薬効分類マスタ!$A$2:$F$180,6,FALSE())))</f>
        <v/>
      </c>
      <c r="N2104" s="0" t="str">
        <f aca="false">ASC(G2104)</f>
        <v>ｱｼﾞﾙｻﾙﾀﾝ錠40mg｢ｻﾜｲ｣</v>
      </c>
      <c r="O2104" s="0" t="str">
        <f aca="false">ASC(E2104)</f>
        <v>ｱｼﾞﾙｻﾙﾀﾝ</v>
      </c>
      <c r="P2104" s="16" t="n">
        <f aca="false">N(P2103)+IF($C2104=検索!$B$49,1,0)</f>
        <v>0</v>
      </c>
    </row>
    <row r="2105" customFormat="false" ht="15" hidden="false" customHeight="false" outlineLevel="0" collapsed="false">
      <c r="A2105" s="16" t="s">
        <v>221</v>
      </c>
      <c r="B2105" s="0" t="s">
        <v>4971</v>
      </c>
      <c r="C2105" s="0" t="n">
        <v>214</v>
      </c>
      <c r="D2105" s="0" t="str">
        <f aca="false">IFERROR(VLOOKUP($C2105,薬効分類マスタ!$A$2:$B$180,2,FALSE()),"未登録")</f>
        <v>血圧降下剤</v>
      </c>
      <c r="E2105" s="16" t="s">
        <v>4947</v>
      </c>
      <c r="F2105" s="16" t="s">
        <v>1172</v>
      </c>
      <c r="G2105" s="16" t="s">
        <v>4972</v>
      </c>
      <c r="H2105" s="16" t="s">
        <v>354</v>
      </c>
      <c r="I2105" s="0" t="n">
        <v>38.3</v>
      </c>
      <c r="J2105" s="16" t="s">
        <v>239</v>
      </c>
      <c r="K2105" s="0" t="str">
        <f aca="false">IFERROR(IF(VLOOKUP($C2105,薬効分類マスタ!$A$2:$E$180,5,FALSE())=0,"",VLOOKUP($C2105,薬効分類マスタ!$A$2:$E$180,5,FALSE())),"")</f>
        <v/>
      </c>
      <c r="L2105" s="17"/>
      <c r="M2105" s="0" t="str">
        <f aca="false">IF($K2105="","",IF($L2105&lt;&gt;"",$L2105,VLOOKUP($C2105,薬効分類マスタ!$A$2:$F$180,6,FALSE())))</f>
        <v/>
      </c>
      <c r="N2105" s="0" t="str">
        <f aca="false">ASC(G2105)</f>
        <v>ｱｼﾞﾙｻﾙﾀﾝ錠40mg｢ｻﾝﾄﾞ｣</v>
      </c>
      <c r="O2105" s="0" t="str">
        <f aca="false">ASC(E2105)</f>
        <v>ｱｼﾞﾙｻﾙﾀﾝ</v>
      </c>
      <c r="P2105" s="16" t="n">
        <f aca="false">N(P2104)+IF($C2105=検索!$B$49,1,0)</f>
        <v>0</v>
      </c>
    </row>
    <row r="2106" customFormat="false" ht="15" hidden="false" customHeight="false" outlineLevel="0" collapsed="false">
      <c r="A2106" s="16" t="s">
        <v>221</v>
      </c>
      <c r="B2106" s="0" t="s">
        <v>4973</v>
      </c>
      <c r="C2106" s="0" t="n">
        <v>214</v>
      </c>
      <c r="D2106" s="0" t="str">
        <f aca="false">IFERROR(VLOOKUP($C2106,薬効分類マスタ!$A$2:$B$180,2,FALSE()),"未登録")</f>
        <v>血圧降下剤</v>
      </c>
      <c r="E2106" s="16" t="s">
        <v>4947</v>
      </c>
      <c r="F2106" s="16" t="s">
        <v>1172</v>
      </c>
      <c r="G2106" s="16" t="s">
        <v>4974</v>
      </c>
      <c r="H2106" s="16" t="s">
        <v>1309</v>
      </c>
      <c r="I2106" s="0" t="n">
        <v>38.3</v>
      </c>
      <c r="J2106" s="16" t="s">
        <v>239</v>
      </c>
      <c r="K2106" s="0" t="str">
        <f aca="false">IFERROR(IF(VLOOKUP($C2106,薬効分類マスタ!$A$2:$E$180,5,FALSE())=0,"",VLOOKUP($C2106,薬効分類マスタ!$A$2:$E$180,5,FALSE())),"")</f>
        <v/>
      </c>
      <c r="L2106" s="17"/>
      <c r="M2106" s="0" t="str">
        <f aca="false">IF($K2106="","",IF($L2106&lt;&gt;"",$L2106,VLOOKUP($C2106,薬効分類マスタ!$A$2:$F$180,6,FALSE())))</f>
        <v/>
      </c>
      <c r="N2106" s="0" t="str">
        <f aca="false">ASC(G2106)</f>
        <v>ｱｼﾞﾙｻﾙﾀﾝ錠40mg｢武田ﾃﾊﾞ｣</v>
      </c>
      <c r="O2106" s="0" t="str">
        <f aca="false">ASC(E2106)</f>
        <v>ｱｼﾞﾙｻﾙﾀﾝ</v>
      </c>
      <c r="P2106" s="16" t="n">
        <f aca="false">N(P2105)+IF($C2106=検索!$B$49,1,0)</f>
        <v>0</v>
      </c>
    </row>
    <row r="2107" customFormat="false" ht="15" hidden="false" customHeight="false" outlineLevel="0" collapsed="false">
      <c r="A2107" s="16" t="s">
        <v>221</v>
      </c>
      <c r="B2107" s="0" t="s">
        <v>4975</v>
      </c>
      <c r="C2107" s="0" t="n">
        <v>214</v>
      </c>
      <c r="D2107" s="0" t="str">
        <f aca="false">IFERROR(VLOOKUP($C2107,薬効分類マスタ!$A$2:$B$180,2,FALSE()),"未登録")</f>
        <v>血圧降下剤</v>
      </c>
      <c r="E2107" s="16" t="s">
        <v>4947</v>
      </c>
      <c r="F2107" s="16" t="s">
        <v>1172</v>
      </c>
      <c r="G2107" s="16" t="s">
        <v>4976</v>
      </c>
      <c r="H2107" s="16" t="s">
        <v>533</v>
      </c>
      <c r="I2107" s="0" t="n">
        <v>38.3</v>
      </c>
      <c r="J2107" s="16" t="s">
        <v>239</v>
      </c>
      <c r="K2107" s="0" t="str">
        <f aca="false">IFERROR(IF(VLOOKUP($C2107,薬効分類マスタ!$A$2:$E$180,5,FALSE())=0,"",VLOOKUP($C2107,薬効分類マスタ!$A$2:$E$180,5,FALSE())),"")</f>
        <v/>
      </c>
      <c r="L2107" s="17"/>
      <c r="M2107" s="0" t="str">
        <f aca="false">IF($K2107="","",IF($L2107&lt;&gt;"",$L2107,VLOOKUP($C2107,薬効分類マスタ!$A$2:$F$180,6,FALSE())))</f>
        <v/>
      </c>
      <c r="N2107" s="0" t="str">
        <f aca="false">ASC(G2107)</f>
        <v>ｱｼﾞﾙｻﾙﾀﾝ錠40mg｢ﾄｰﾜ｣</v>
      </c>
      <c r="O2107" s="0" t="str">
        <f aca="false">ASC(E2107)</f>
        <v>ｱｼﾞﾙｻﾙﾀﾝ</v>
      </c>
      <c r="P2107" s="16" t="n">
        <f aca="false">N(P2106)+IF($C2107=検索!$B$49,1,0)</f>
        <v>0</v>
      </c>
    </row>
    <row r="2108" customFormat="false" ht="15" hidden="false" customHeight="false" outlineLevel="0" collapsed="false">
      <c r="A2108" s="16" t="s">
        <v>221</v>
      </c>
      <c r="B2108" s="0" t="s">
        <v>4977</v>
      </c>
      <c r="C2108" s="0" t="n">
        <v>214</v>
      </c>
      <c r="D2108" s="0" t="str">
        <f aca="false">IFERROR(VLOOKUP($C2108,薬効分類マスタ!$A$2:$B$180,2,FALSE()),"未登録")</f>
        <v>血圧降下剤</v>
      </c>
      <c r="E2108" s="16" t="s">
        <v>4947</v>
      </c>
      <c r="F2108" s="16" t="s">
        <v>1172</v>
      </c>
      <c r="G2108" s="16" t="s">
        <v>4978</v>
      </c>
      <c r="H2108" s="16" t="s">
        <v>1165</v>
      </c>
      <c r="I2108" s="0" t="n">
        <v>38.3</v>
      </c>
      <c r="J2108" s="16" t="s">
        <v>239</v>
      </c>
      <c r="K2108" s="0" t="str">
        <f aca="false">IFERROR(IF(VLOOKUP($C2108,薬効分類マスタ!$A$2:$E$180,5,FALSE())=0,"",VLOOKUP($C2108,薬効分類マスタ!$A$2:$E$180,5,FALSE())),"")</f>
        <v/>
      </c>
      <c r="L2108" s="17"/>
      <c r="M2108" s="0" t="str">
        <f aca="false">IF($K2108="","",IF($L2108&lt;&gt;"",$L2108,VLOOKUP($C2108,薬効分類マスタ!$A$2:$F$180,6,FALSE())))</f>
        <v/>
      </c>
      <c r="N2108" s="0" t="str">
        <f aca="false">ASC(G2108)</f>
        <v>ｱｼﾞﾙｻﾙﾀﾝ錠40mg｢ﾆﾌﾟﾛ｣</v>
      </c>
      <c r="O2108" s="0" t="str">
        <f aca="false">ASC(E2108)</f>
        <v>ｱｼﾞﾙｻﾙﾀﾝ</v>
      </c>
      <c r="P2108" s="16" t="n">
        <f aca="false">N(P2107)+IF($C2108=検索!$B$49,1,0)</f>
        <v>0</v>
      </c>
    </row>
    <row r="2109" customFormat="false" ht="15" hidden="false" customHeight="false" outlineLevel="0" collapsed="false">
      <c r="A2109" s="16" t="s">
        <v>221</v>
      </c>
      <c r="B2109" s="0" t="s">
        <v>4979</v>
      </c>
      <c r="C2109" s="0" t="n">
        <v>214</v>
      </c>
      <c r="D2109" s="0" t="str">
        <f aca="false">IFERROR(VLOOKUP($C2109,薬効分類マスタ!$A$2:$B$180,2,FALSE()),"未登録")</f>
        <v>血圧降下剤</v>
      </c>
      <c r="E2109" s="16" t="s">
        <v>4947</v>
      </c>
      <c r="F2109" s="16" t="s">
        <v>1172</v>
      </c>
      <c r="G2109" s="16" t="s">
        <v>4980</v>
      </c>
      <c r="H2109" s="16" t="s">
        <v>1067</v>
      </c>
      <c r="I2109" s="0" t="n">
        <v>38.3</v>
      </c>
      <c r="J2109" s="16" t="s">
        <v>239</v>
      </c>
      <c r="K2109" s="0" t="str">
        <f aca="false">IFERROR(IF(VLOOKUP($C2109,薬効分類マスタ!$A$2:$E$180,5,FALSE())=0,"",VLOOKUP($C2109,薬効分類マスタ!$A$2:$E$180,5,FALSE())),"")</f>
        <v/>
      </c>
      <c r="L2109" s="17"/>
      <c r="M2109" s="0" t="str">
        <f aca="false">IF($K2109="","",IF($L2109&lt;&gt;"",$L2109,VLOOKUP($C2109,薬効分類マスタ!$A$2:$F$180,6,FALSE())))</f>
        <v/>
      </c>
      <c r="N2109" s="0" t="str">
        <f aca="false">ASC(G2109)</f>
        <v>ｱｼﾞﾙｻﾙﾀﾝ錠40mg｢TCK｣</v>
      </c>
      <c r="O2109" s="0" t="str">
        <f aca="false">ASC(E2109)</f>
        <v>ｱｼﾞﾙｻﾙﾀﾝ</v>
      </c>
      <c r="P2109" s="16" t="n">
        <f aca="false">N(P2108)+IF($C2109=検索!$B$49,1,0)</f>
        <v>0</v>
      </c>
    </row>
    <row r="2110" customFormat="false" ht="15" hidden="false" customHeight="false" outlineLevel="0" collapsed="false">
      <c r="A2110" s="16" t="s">
        <v>221</v>
      </c>
      <c r="B2110" s="0" t="s">
        <v>4981</v>
      </c>
      <c r="C2110" s="0" t="n">
        <v>214</v>
      </c>
      <c r="D2110" s="0" t="str">
        <f aca="false">IFERROR(VLOOKUP($C2110,薬効分類マスタ!$A$2:$B$180,2,FALSE()),"未登録")</f>
        <v>血圧降下剤</v>
      </c>
      <c r="E2110" s="16" t="s">
        <v>4947</v>
      </c>
      <c r="F2110" s="16" t="s">
        <v>262</v>
      </c>
      <c r="G2110" s="16" t="s">
        <v>4982</v>
      </c>
      <c r="H2110" s="16" t="s">
        <v>1635</v>
      </c>
      <c r="I2110" s="0" t="n">
        <v>42.2</v>
      </c>
      <c r="J2110" s="16" t="s">
        <v>232</v>
      </c>
      <c r="K2110" s="0" t="str">
        <f aca="false">IFERROR(IF(VLOOKUP($C2110,薬効分類マスタ!$A$2:$E$180,5,FALSE())=0,"",VLOOKUP($C2110,薬効分類マスタ!$A$2:$E$180,5,FALSE())),"")</f>
        <v/>
      </c>
      <c r="L2110" s="17"/>
      <c r="M2110" s="0" t="str">
        <f aca="false">IF($K2110="","",IF($L2110&lt;&gt;"",$L2110,VLOOKUP($C2110,薬効分類マスタ!$A$2:$F$180,6,FALSE())))</f>
        <v/>
      </c>
      <c r="N2110" s="0" t="str">
        <f aca="false">ASC(G2110)</f>
        <v>ｱｼﾞﾙﾊﾞ錠10mg</v>
      </c>
      <c r="O2110" s="0" t="str">
        <f aca="false">ASC(E2110)</f>
        <v>ｱｼﾞﾙｻﾙﾀﾝ</v>
      </c>
      <c r="P2110" s="16" t="n">
        <f aca="false">N(P2109)+IF($C2110=検索!$B$49,1,0)</f>
        <v>0</v>
      </c>
    </row>
    <row r="2111" customFormat="false" ht="15" hidden="false" customHeight="false" outlineLevel="0" collapsed="false">
      <c r="A2111" s="16" t="s">
        <v>221</v>
      </c>
      <c r="B2111" s="0" t="s">
        <v>4983</v>
      </c>
      <c r="C2111" s="0" t="n">
        <v>214</v>
      </c>
      <c r="D2111" s="0" t="str">
        <f aca="false">IFERROR(VLOOKUP($C2111,薬効分類マスタ!$A$2:$B$180,2,FALSE()),"未登録")</f>
        <v>血圧降下剤</v>
      </c>
      <c r="E2111" s="16" t="s">
        <v>4947</v>
      </c>
      <c r="F2111" s="16" t="s">
        <v>262</v>
      </c>
      <c r="G2111" s="16" t="s">
        <v>4984</v>
      </c>
      <c r="H2111" s="16" t="s">
        <v>527</v>
      </c>
      <c r="I2111" s="0" t="n">
        <v>17.1</v>
      </c>
      <c r="J2111" s="16" t="s">
        <v>239</v>
      </c>
      <c r="K2111" s="0" t="str">
        <f aca="false">IFERROR(IF(VLOOKUP($C2111,薬効分類マスタ!$A$2:$E$180,5,FALSE())=0,"",VLOOKUP($C2111,薬効分類マスタ!$A$2:$E$180,5,FALSE())),"")</f>
        <v/>
      </c>
      <c r="L2111" s="17"/>
      <c r="M2111" s="0" t="str">
        <f aca="false">IF($K2111="","",IF($L2111&lt;&gt;"",$L2111,VLOOKUP($C2111,薬効分類マスタ!$A$2:$F$180,6,FALSE())))</f>
        <v/>
      </c>
      <c r="N2111" s="0" t="str">
        <f aca="false">ASC(G2111)</f>
        <v>ｱｼﾞﾙｻﾙﾀﾝ錠10mg｢JG｣</v>
      </c>
      <c r="O2111" s="0" t="str">
        <f aca="false">ASC(E2111)</f>
        <v>ｱｼﾞﾙｻﾙﾀﾝ</v>
      </c>
      <c r="P2111" s="16" t="n">
        <f aca="false">N(P2110)+IF($C2111=検索!$B$49,1,0)</f>
        <v>0</v>
      </c>
    </row>
    <row r="2112" customFormat="false" ht="15" hidden="false" customHeight="false" outlineLevel="0" collapsed="false">
      <c r="A2112" s="16" t="s">
        <v>221</v>
      </c>
      <c r="B2112" s="0" t="s">
        <v>4985</v>
      </c>
      <c r="C2112" s="0" t="n">
        <v>214</v>
      </c>
      <c r="D2112" s="0" t="str">
        <f aca="false">IFERROR(VLOOKUP($C2112,薬効分類マスタ!$A$2:$B$180,2,FALSE()),"未登録")</f>
        <v>血圧降下剤</v>
      </c>
      <c r="E2112" s="16" t="s">
        <v>4947</v>
      </c>
      <c r="F2112" s="16" t="s">
        <v>262</v>
      </c>
      <c r="G2112" s="16" t="s">
        <v>4986</v>
      </c>
      <c r="H2112" s="16" t="s">
        <v>385</v>
      </c>
      <c r="I2112" s="0" t="n">
        <v>17.1</v>
      </c>
      <c r="J2112" s="16" t="s">
        <v>239</v>
      </c>
      <c r="K2112" s="0" t="str">
        <f aca="false">IFERROR(IF(VLOOKUP($C2112,薬効分類マスタ!$A$2:$E$180,5,FALSE())=0,"",VLOOKUP($C2112,薬効分類マスタ!$A$2:$E$180,5,FALSE())),"")</f>
        <v/>
      </c>
      <c r="L2112" s="17"/>
      <c r="M2112" s="0" t="str">
        <f aca="false">IF($K2112="","",IF($L2112&lt;&gt;"",$L2112,VLOOKUP($C2112,薬効分類マスタ!$A$2:$F$180,6,FALSE())))</f>
        <v/>
      </c>
      <c r="N2112" s="0" t="str">
        <f aca="false">ASC(G2112)</f>
        <v>ｱｼﾞﾙｻﾙﾀﾝ錠10mg｢ｻﾜｲ｣</v>
      </c>
      <c r="O2112" s="0" t="str">
        <f aca="false">ASC(E2112)</f>
        <v>ｱｼﾞﾙｻﾙﾀﾝ</v>
      </c>
      <c r="P2112" s="16" t="n">
        <f aca="false">N(P2111)+IF($C2112=検索!$B$49,1,0)</f>
        <v>0</v>
      </c>
    </row>
    <row r="2113" customFormat="false" ht="15" hidden="false" customHeight="false" outlineLevel="0" collapsed="false">
      <c r="A2113" s="16" t="s">
        <v>221</v>
      </c>
      <c r="B2113" s="0" t="s">
        <v>4987</v>
      </c>
      <c r="C2113" s="0" t="n">
        <v>214</v>
      </c>
      <c r="D2113" s="0" t="str">
        <f aca="false">IFERROR(VLOOKUP($C2113,薬効分類マスタ!$A$2:$B$180,2,FALSE()),"未登録")</f>
        <v>血圧降下剤</v>
      </c>
      <c r="E2113" s="16" t="s">
        <v>4947</v>
      </c>
      <c r="F2113" s="16" t="s">
        <v>262</v>
      </c>
      <c r="G2113" s="16" t="s">
        <v>4988</v>
      </c>
      <c r="H2113" s="16" t="s">
        <v>354</v>
      </c>
      <c r="I2113" s="0" t="n">
        <v>17.1</v>
      </c>
      <c r="J2113" s="16" t="s">
        <v>239</v>
      </c>
      <c r="K2113" s="0" t="str">
        <f aca="false">IFERROR(IF(VLOOKUP($C2113,薬効分類マスタ!$A$2:$E$180,5,FALSE())=0,"",VLOOKUP($C2113,薬効分類マスタ!$A$2:$E$180,5,FALSE())),"")</f>
        <v/>
      </c>
      <c r="L2113" s="17"/>
      <c r="M2113" s="0" t="str">
        <f aca="false">IF($K2113="","",IF($L2113&lt;&gt;"",$L2113,VLOOKUP($C2113,薬効分類マスタ!$A$2:$F$180,6,FALSE())))</f>
        <v/>
      </c>
      <c r="N2113" s="0" t="str">
        <f aca="false">ASC(G2113)</f>
        <v>ｱｼﾞﾙｻﾙﾀﾝ錠10mg｢ｻﾝﾄﾞ｣</v>
      </c>
      <c r="O2113" s="0" t="str">
        <f aca="false">ASC(E2113)</f>
        <v>ｱｼﾞﾙｻﾙﾀﾝ</v>
      </c>
      <c r="P2113" s="16" t="n">
        <f aca="false">N(P2112)+IF($C2113=検索!$B$49,1,0)</f>
        <v>0</v>
      </c>
    </row>
    <row r="2114" customFormat="false" ht="15" hidden="false" customHeight="false" outlineLevel="0" collapsed="false">
      <c r="A2114" s="16" t="s">
        <v>221</v>
      </c>
      <c r="B2114" s="0" t="s">
        <v>4989</v>
      </c>
      <c r="C2114" s="0" t="n">
        <v>214</v>
      </c>
      <c r="D2114" s="0" t="str">
        <f aca="false">IFERROR(VLOOKUP($C2114,薬効分類マスタ!$A$2:$B$180,2,FALSE()),"未登録")</f>
        <v>血圧降下剤</v>
      </c>
      <c r="E2114" s="16" t="s">
        <v>4947</v>
      </c>
      <c r="F2114" s="16" t="s">
        <v>262</v>
      </c>
      <c r="G2114" s="16" t="s">
        <v>4990</v>
      </c>
      <c r="H2114" s="16" t="s">
        <v>1309</v>
      </c>
      <c r="I2114" s="0" t="n">
        <v>17.1</v>
      </c>
      <c r="J2114" s="16" t="s">
        <v>239</v>
      </c>
      <c r="K2114" s="0" t="str">
        <f aca="false">IFERROR(IF(VLOOKUP($C2114,薬効分類マスタ!$A$2:$E$180,5,FALSE())=0,"",VLOOKUP($C2114,薬効分類マスタ!$A$2:$E$180,5,FALSE())),"")</f>
        <v/>
      </c>
      <c r="L2114" s="17"/>
      <c r="M2114" s="0" t="str">
        <f aca="false">IF($K2114="","",IF($L2114&lt;&gt;"",$L2114,VLOOKUP($C2114,薬効分類マスタ!$A$2:$F$180,6,FALSE())))</f>
        <v/>
      </c>
      <c r="N2114" s="0" t="str">
        <f aca="false">ASC(G2114)</f>
        <v>ｱｼﾞﾙｻﾙﾀﾝ錠10mg｢武田ﾃﾊﾞ｣</v>
      </c>
      <c r="O2114" s="0" t="str">
        <f aca="false">ASC(E2114)</f>
        <v>ｱｼﾞﾙｻﾙﾀﾝ</v>
      </c>
      <c r="P2114" s="16" t="n">
        <f aca="false">N(P2113)+IF($C2114=検索!$B$49,1,0)</f>
        <v>0</v>
      </c>
    </row>
    <row r="2115" customFormat="false" ht="15" hidden="false" customHeight="false" outlineLevel="0" collapsed="false">
      <c r="A2115" s="16" t="s">
        <v>221</v>
      </c>
      <c r="B2115" s="0" t="s">
        <v>4991</v>
      </c>
      <c r="C2115" s="0" t="n">
        <v>214</v>
      </c>
      <c r="D2115" s="0" t="str">
        <f aca="false">IFERROR(VLOOKUP($C2115,薬効分類マスタ!$A$2:$B$180,2,FALSE()),"未登録")</f>
        <v>血圧降下剤</v>
      </c>
      <c r="E2115" s="16" t="s">
        <v>4947</v>
      </c>
      <c r="F2115" s="16" t="s">
        <v>262</v>
      </c>
      <c r="G2115" s="16" t="s">
        <v>4992</v>
      </c>
      <c r="H2115" s="16" t="s">
        <v>533</v>
      </c>
      <c r="I2115" s="0" t="n">
        <v>17.1</v>
      </c>
      <c r="J2115" s="16" t="s">
        <v>239</v>
      </c>
      <c r="K2115" s="0" t="str">
        <f aca="false">IFERROR(IF(VLOOKUP($C2115,薬効分類マスタ!$A$2:$E$180,5,FALSE())=0,"",VLOOKUP($C2115,薬効分類マスタ!$A$2:$E$180,5,FALSE())),"")</f>
        <v/>
      </c>
      <c r="L2115" s="17"/>
      <c r="M2115" s="0" t="str">
        <f aca="false">IF($K2115="","",IF($L2115&lt;&gt;"",$L2115,VLOOKUP($C2115,薬効分類マスタ!$A$2:$F$180,6,FALSE())))</f>
        <v/>
      </c>
      <c r="N2115" s="0" t="str">
        <f aca="false">ASC(G2115)</f>
        <v>ｱｼﾞﾙｻﾙﾀﾝ錠10mg｢ﾄｰﾜ｣</v>
      </c>
      <c r="O2115" s="0" t="str">
        <f aca="false">ASC(E2115)</f>
        <v>ｱｼﾞﾙｻﾙﾀﾝ</v>
      </c>
      <c r="P2115" s="16" t="n">
        <f aca="false">N(P2114)+IF($C2115=検索!$B$49,1,0)</f>
        <v>0</v>
      </c>
    </row>
    <row r="2116" customFormat="false" ht="15" hidden="false" customHeight="false" outlineLevel="0" collapsed="false">
      <c r="A2116" s="16" t="s">
        <v>221</v>
      </c>
      <c r="B2116" s="0" t="s">
        <v>4993</v>
      </c>
      <c r="C2116" s="0" t="n">
        <v>214</v>
      </c>
      <c r="D2116" s="0" t="str">
        <f aca="false">IFERROR(VLOOKUP($C2116,薬効分類マスタ!$A$2:$B$180,2,FALSE()),"未登録")</f>
        <v>血圧降下剤</v>
      </c>
      <c r="E2116" s="16" t="s">
        <v>4947</v>
      </c>
      <c r="F2116" s="16" t="s">
        <v>262</v>
      </c>
      <c r="G2116" s="16" t="s">
        <v>4994</v>
      </c>
      <c r="H2116" s="16" t="s">
        <v>1165</v>
      </c>
      <c r="I2116" s="0" t="n">
        <v>17.1</v>
      </c>
      <c r="J2116" s="16" t="s">
        <v>239</v>
      </c>
      <c r="K2116" s="0" t="str">
        <f aca="false">IFERROR(IF(VLOOKUP($C2116,薬効分類マスタ!$A$2:$E$180,5,FALSE())=0,"",VLOOKUP($C2116,薬効分類マスタ!$A$2:$E$180,5,FALSE())),"")</f>
        <v/>
      </c>
      <c r="L2116" s="17"/>
      <c r="M2116" s="0" t="str">
        <f aca="false">IF($K2116="","",IF($L2116&lt;&gt;"",$L2116,VLOOKUP($C2116,薬効分類マスタ!$A$2:$F$180,6,FALSE())))</f>
        <v/>
      </c>
      <c r="N2116" s="0" t="str">
        <f aca="false">ASC(G2116)</f>
        <v>ｱｼﾞﾙｻﾙﾀﾝ錠10mg｢ﾆﾌﾟﾛ｣</v>
      </c>
      <c r="O2116" s="0" t="str">
        <f aca="false">ASC(E2116)</f>
        <v>ｱｼﾞﾙｻﾙﾀﾝ</v>
      </c>
      <c r="P2116" s="16" t="n">
        <f aca="false">N(P2115)+IF($C2116=検索!$B$49,1,0)</f>
        <v>0</v>
      </c>
    </row>
    <row r="2117" customFormat="false" ht="15" hidden="false" customHeight="false" outlineLevel="0" collapsed="false">
      <c r="A2117" s="16" t="s">
        <v>221</v>
      </c>
      <c r="B2117" s="0" t="s">
        <v>4995</v>
      </c>
      <c r="C2117" s="0" t="n">
        <v>214</v>
      </c>
      <c r="D2117" s="0" t="str">
        <f aca="false">IFERROR(VLOOKUP($C2117,薬効分類マスタ!$A$2:$B$180,2,FALSE()),"未登録")</f>
        <v>血圧降下剤</v>
      </c>
      <c r="E2117" s="16" t="s">
        <v>4947</v>
      </c>
      <c r="F2117" s="16" t="s">
        <v>262</v>
      </c>
      <c r="G2117" s="16" t="s">
        <v>4996</v>
      </c>
      <c r="H2117" s="16" t="s">
        <v>1067</v>
      </c>
      <c r="I2117" s="0" t="n">
        <v>17.1</v>
      </c>
      <c r="J2117" s="16" t="s">
        <v>239</v>
      </c>
      <c r="K2117" s="0" t="str">
        <f aca="false">IFERROR(IF(VLOOKUP($C2117,薬効分類マスタ!$A$2:$E$180,5,FALSE())=0,"",VLOOKUP($C2117,薬効分類マスタ!$A$2:$E$180,5,FALSE())),"")</f>
        <v/>
      </c>
      <c r="L2117" s="17"/>
      <c r="M2117" s="0" t="str">
        <f aca="false">IF($K2117="","",IF($L2117&lt;&gt;"",$L2117,VLOOKUP($C2117,薬効分類マスタ!$A$2:$F$180,6,FALSE())))</f>
        <v/>
      </c>
      <c r="N2117" s="0" t="str">
        <f aca="false">ASC(G2117)</f>
        <v>ｱｼﾞﾙｻﾙﾀﾝ錠10mg｢TCK｣</v>
      </c>
      <c r="O2117" s="0" t="str">
        <f aca="false">ASC(E2117)</f>
        <v>ｱｼﾞﾙｻﾙﾀﾝ</v>
      </c>
      <c r="P2117" s="16" t="n">
        <f aca="false">N(P2116)+IF($C2117=検索!$B$49,1,0)</f>
        <v>0</v>
      </c>
    </row>
    <row r="2118" customFormat="false" ht="15" hidden="false" customHeight="false" outlineLevel="0" collapsed="false">
      <c r="A2118" s="16" t="s">
        <v>221</v>
      </c>
      <c r="B2118" s="0" t="s">
        <v>4997</v>
      </c>
      <c r="C2118" s="0" t="n">
        <v>214</v>
      </c>
      <c r="D2118" s="0" t="str">
        <f aca="false">IFERROR(VLOOKUP($C2118,薬効分類マスタ!$A$2:$B$180,2,FALSE()),"未登録")</f>
        <v>血圧降下剤</v>
      </c>
      <c r="E2118" s="16" t="s">
        <v>4947</v>
      </c>
      <c r="F2118" s="16" t="s">
        <v>262</v>
      </c>
      <c r="G2118" s="16" t="s">
        <v>4998</v>
      </c>
      <c r="H2118" s="16" t="s">
        <v>1464</v>
      </c>
      <c r="I2118" s="0" t="n">
        <v>17.1</v>
      </c>
      <c r="J2118" s="16" t="s">
        <v>239</v>
      </c>
      <c r="K2118" s="0" t="str">
        <f aca="false">IFERROR(IF(VLOOKUP($C2118,薬効分類マスタ!$A$2:$E$180,5,FALSE())=0,"",VLOOKUP($C2118,薬効分類マスタ!$A$2:$E$180,5,FALSE())),"")</f>
        <v/>
      </c>
      <c r="L2118" s="17"/>
      <c r="M2118" s="0" t="str">
        <f aca="false">IF($K2118="","",IF($L2118&lt;&gt;"",$L2118,VLOOKUP($C2118,薬効分類マスタ!$A$2:$F$180,6,FALSE())))</f>
        <v/>
      </c>
      <c r="N2118" s="0" t="str">
        <f aca="false">ASC(G2118)</f>
        <v>ｱｼﾞﾙｻﾙﾀﾝOD錠10mg｢DSEP｣</v>
      </c>
      <c r="O2118" s="0" t="str">
        <f aca="false">ASC(E2118)</f>
        <v>ｱｼﾞﾙｻﾙﾀﾝ</v>
      </c>
      <c r="P2118" s="16" t="n">
        <f aca="false">N(P2117)+IF($C2118=検索!$B$49,1,0)</f>
        <v>0</v>
      </c>
    </row>
    <row r="2119" customFormat="false" ht="15" hidden="false" customHeight="false" outlineLevel="0" collapsed="false">
      <c r="A2119" s="16" t="s">
        <v>221</v>
      </c>
      <c r="B2119" s="0" t="s">
        <v>4999</v>
      </c>
      <c r="C2119" s="0" t="n">
        <v>214</v>
      </c>
      <c r="D2119" s="0" t="str">
        <f aca="false">IFERROR(VLOOKUP($C2119,薬効分類マスタ!$A$2:$B$180,2,FALSE()),"未登録")</f>
        <v>血圧降下剤</v>
      </c>
      <c r="E2119" s="16" t="s">
        <v>4947</v>
      </c>
      <c r="F2119" s="16" t="s">
        <v>262</v>
      </c>
      <c r="G2119" s="16" t="s">
        <v>5000</v>
      </c>
      <c r="H2119" s="16" t="s">
        <v>601</v>
      </c>
      <c r="I2119" s="0" t="n">
        <v>17.1</v>
      </c>
      <c r="J2119" s="16" t="s">
        <v>239</v>
      </c>
      <c r="K2119" s="0" t="str">
        <f aca="false">IFERROR(IF(VLOOKUP($C2119,薬効分類マスタ!$A$2:$E$180,5,FALSE())=0,"",VLOOKUP($C2119,薬効分類マスタ!$A$2:$E$180,5,FALSE())),"")</f>
        <v/>
      </c>
      <c r="L2119" s="17"/>
      <c r="M2119" s="0" t="str">
        <f aca="false">IF($K2119="","",IF($L2119&lt;&gt;"",$L2119,VLOOKUP($C2119,薬効分類マスタ!$A$2:$F$180,6,FALSE())))</f>
        <v/>
      </c>
      <c r="N2119" s="0" t="str">
        <f aca="false">ASC(G2119)</f>
        <v>ｱｼﾞﾙｻﾙﾀﾝOD錠10mg｢杏林｣</v>
      </c>
      <c r="O2119" s="0" t="str">
        <f aca="false">ASC(E2119)</f>
        <v>ｱｼﾞﾙｻﾙﾀﾝ</v>
      </c>
      <c r="P2119" s="16" t="n">
        <f aca="false">N(P2118)+IF($C2119=検索!$B$49,1,0)</f>
        <v>0</v>
      </c>
    </row>
    <row r="2120" customFormat="false" ht="15" hidden="false" customHeight="false" outlineLevel="0" collapsed="false">
      <c r="A2120" s="16" t="s">
        <v>221</v>
      </c>
      <c r="B2120" s="0" t="s">
        <v>5001</v>
      </c>
      <c r="C2120" s="0" t="n">
        <v>214</v>
      </c>
      <c r="D2120" s="0" t="str">
        <f aca="false">IFERROR(VLOOKUP($C2120,薬効分類マスタ!$A$2:$B$180,2,FALSE()),"未登録")</f>
        <v>血圧降下剤</v>
      </c>
      <c r="E2120" s="16" t="s">
        <v>4947</v>
      </c>
      <c r="F2120" s="16" t="s">
        <v>262</v>
      </c>
      <c r="G2120" s="16" t="s">
        <v>5002</v>
      </c>
      <c r="H2120" s="16" t="s">
        <v>530</v>
      </c>
      <c r="I2120" s="0" t="n">
        <v>17.1</v>
      </c>
      <c r="J2120" s="16" t="s">
        <v>239</v>
      </c>
      <c r="K2120" s="0" t="str">
        <f aca="false">IFERROR(IF(VLOOKUP($C2120,薬効分類マスタ!$A$2:$E$180,5,FALSE())=0,"",VLOOKUP($C2120,薬効分類マスタ!$A$2:$E$180,5,FALSE())),"")</f>
        <v/>
      </c>
      <c r="L2120" s="17"/>
      <c r="M2120" s="0" t="str">
        <f aca="false">IF($K2120="","",IF($L2120&lt;&gt;"",$L2120,VLOOKUP($C2120,薬効分類マスタ!$A$2:$F$180,6,FALSE())))</f>
        <v/>
      </c>
      <c r="N2120" s="0" t="str">
        <f aca="false">ASC(G2120)</f>
        <v>ｱｼﾞﾙｻﾙﾀﾝOD錠10mg｢ｹﾐﾌｧ｣</v>
      </c>
      <c r="O2120" s="0" t="str">
        <f aca="false">ASC(E2120)</f>
        <v>ｱｼﾞﾙｻﾙﾀﾝ</v>
      </c>
      <c r="P2120" s="16" t="n">
        <f aca="false">N(P2119)+IF($C2120=検索!$B$49,1,0)</f>
        <v>0</v>
      </c>
    </row>
    <row r="2121" customFormat="false" ht="15" hidden="false" customHeight="false" outlineLevel="0" collapsed="false">
      <c r="A2121" s="16" t="s">
        <v>221</v>
      </c>
      <c r="B2121" s="0" t="s">
        <v>5003</v>
      </c>
      <c r="C2121" s="0" t="n">
        <v>214</v>
      </c>
      <c r="D2121" s="0" t="str">
        <f aca="false">IFERROR(VLOOKUP($C2121,薬効分類マスタ!$A$2:$B$180,2,FALSE()),"未登録")</f>
        <v>血圧降下剤</v>
      </c>
      <c r="E2121" s="16" t="s">
        <v>4947</v>
      </c>
      <c r="F2121" s="16" t="s">
        <v>262</v>
      </c>
      <c r="G2121" s="16" t="s">
        <v>5004</v>
      </c>
      <c r="H2121" s="16" t="s">
        <v>385</v>
      </c>
      <c r="I2121" s="0" t="n">
        <v>17.1</v>
      </c>
      <c r="J2121" s="16" t="s">
        <v>239</v>
      </c>
      <c r="K2121" s="0" t="str">
        <f aca="false">IFERROR(IF(VLOOKUP($C2121,薬効分類マスタ!$A$2:$E$180,5,FALSE())=0,"",VLOOKUP($C2121,薬効分類マスタ!$A$2:$E$180,5,FALSE())),"")</f>
        <v/>
      </c>
      <c r="L2121" s="17"/>
      <c r="M2121" s="0" t="str">
        <f aca="false">IF($K2121="","",IF($L2121&lt;&gt;"",$L2121,VLOOKUP($C2121,薬効分類マスタ!$A$2:$F$180,6,FALSE())))</f>
        <v/>
      </c>
      <c r="N2121" s="0" t="str">
        <f aca="false">ASC(G2121)</f>
        <v>ｱｼﾞﾙｻﾙﾀﾝOD錠10mg｢ｻﾜｲ｣</v>
      </c>
      <c r="O2121" s="0" t="str">
        <f aca="false">ASC(E2121)</f>
        <v>ｱｼﾞﾙｻﾙﾀﾝ</v>
      </c>
      <c r="P2121" s="16" t="n">
        <f aca="false">N(P2120)+IF($C2121=検索!$B$49,1,0)</f>
        <v>0</v>
      </c>
    </row>
    <row r="2122" customFormat="false" ht="15" hidden="false" customHeight="false" outlineLevel="0" collapsed="false">
      <c r="A2122" s="16" t="s">
        <v>221</v>
      </c>
      <c r="B2122" s="0" t="s">
        <v>5005</v>
      </c>
      <c r="C2122" s="0" t="n">
        <v>214</v>
      </c>
      <c r="D2122" s="0" t="str">
        <f aca="false">IFERROR(VLOOKUP($C2122,薬効分類マスタ!$A$2:$B$180,2,FALSE()),"未登録")</f>
        <v>血圧降下剤</v>
      </c>
      <c r="E2122" s="16" t="s">
        <v>4947</v>
      </c>
      <c r="F2122" s="16" t="s">
        <v>262</v>
      </c>
      <c r="G2122" s="16" t="s">
        <v>5006</v>
      </c>
      <c r="H2122" s="16" t="s">
        <v>606</v>
      </c>
      <c r="I2122" s="0" t="n">
        <v>17.1</v>
      </c>
      <c r="J2122" s="16" t="s">
        <v>239</v>
      </c>
      <c r="K2122" s="0" t="str">
        <f aca="false">IFERROR(IF(VLOOKUP($C2122,薬効分類マスタ!$A$2:$E$180,5,FALSE())=0,"",VLOOKUP($C2122,薬効分類マスタ!$A$2:$E$180,5,FALSE())),"")</f>
        <v/>
      </c>
      <c r="L2122" s="17"/>
      <c r="M2122" s="0" t="str">
        <f aca="false">IF($K2122="","",IF($L2122&lt;&gt;"",$L2122,VLOOKUP($C2122,薬効分類マスタ!$A$2:$F$180,6,FALSE())))</f>
        <v/>
      </c>
      <c r="N2122" s="0" t="str">
        <f aca="false">ASC(G2122)</f>
        <v>ｱｼﾞﾙｻﾙﾀﾝOD錠10mg｢日新｣</v>
      </c>
      <c r="O2122" s="0" t="str">
        <f aca="false">ASC(E2122)</f>
        <v>ｱｼﾞﾙｻﾙﾀﾝ</v>
      </c>
      <c r="P2122" s="16" t="n">
        <f aca="false">N(P2121)+IF($C2122=検索!$B$49,1,0)</f>
        <v>0</v>
      </c>
    </row>
    <row r="2123" customFormat="false" ht="15" hidden="false" customHeight="false" outlineLevel="0" collapsed="false">
      <c r="A2123" s="16" t="s">
        <v>221</v>
      </c>
      <c r="B2123" s="0" t="s">
        <v>5007</v>
      </c>
      <c r="C2123" s="0" t="n">
        <v>214</v>
      </c>
      <c r="D2123" s="0" t="str">
        <f aca="false">IFERROR(VLOOKUP($C2123,薬効分類マスタ!$A$2:$B$180,2,FALSE()),"未登録")</f>
        <v>血圧降下剤</v>
      </c>
      <c r="E2123" s="16" t="s">
        <v>4947</v>
      </c>
      <c r="F2123" s="16" t="s">
        <v>262</v>
      </c>
      <c r="G2123" s="16" t="s">
        <v>5008</v>
      </c>
      <c r="H2123" s="16" t="s">
        <v>831</v>
      </c>
      <c r="I2123" s="0" t="n">
        <v>17.1</v>
      </c>
      <c r="J2123" s="16" t="s">
        <v>239</v>
      </c>
      <c r="K2123" s="0" t="str">
        <f aca="false">IFERROR(IF(VLOOKUP($C2123,薬効分類マスタ!$A$2:$E$180,5,FALSE())=0,"",VLOOKUP($C2123,薬効分類マスタ!$A$2:$E$180,5,FALSE())),"")</f>
        <v/>
      </c>
      <c r="L2123" s="17"/>
      <c r="M2123" s="0" t="str">
        <f aca="false">IF($K2123="","",IF($L2123&lt;&gt;"",$L2123,VLOOKUP($C2123,薬効分類マスタ!$A$2:$F$180,6,FALSE())))</f>
        <v/>
      </c>
      <c r="N2123" s="0" t="str">
        <f aca="false">ASC(G2123)</f>
        <v>ｱｼﾞﾙｻﾙﾀﾝOD錠10mg｢ﾌｪﾙｾﾞﾝ｣</v>
      </c>
      <c r="O2123" s="0" t="str">
        <f aca="false">ASC(E2123)</f>
        <v>ｱｼﾞﾙｻﾙﾀﾝ</v>
      </c>
      <c r="P2123" s="16" t="n">
        <f aca="false">N(P2122)+IF($C2123=検索!$B$49,1,0)</f>
        <v>0</v>
      </c>
    </row>
    <row r="2124" customFormat="false" ht="15" hidden="false" customHeight="false" outlineLevel="0" collapsed="false">
      <c r="A2124" s="16" t="s">
        <v>221</v>
      </c>
      <c r="B2124" s="0" t="s">
        <v>5009</v>
      </c>
      <c r="C2124" s="0" t="n">
        <v>214</v>
      </c>
      <c r="D2124" s="0" t="str">
        <f aca="false">IFERROR(VLOOKUP($C2124,薬効分類マスタ!$A$2:$B$180,2,FALSE()),"未登録")</f>
        <v>血圧降下剤</v>
      </c>
      <c r="E2124" s="16" t="s">
        <v>4947</v>
      </c>
      <c r="F2124" s="16" t="s">
        <v>262</v>
      </c>
      <c r="G2124" s="16" t="s">
        <v>5010</v>
      </c>
      <c r="H2124" s="16" t="s">
        <v>428</v>
      </c>
      <c r="I2124" s="0" t="n">
        <v>17.1</v>
      </c>
      <c r="J2124" s="16" t="s">
        <v>239</v>
      </c>
      <c r="K2124" s="0" t="str">
        <f aca="false">IFERROR(IF(VLOOKUP($C2124,薬効分類マスタ!$A$2:$E$180,5,FALSE())=0,"",VLOOKUP($C2124,薬効分類マスタ!$A$2:$E$180,5,FALSE())),"")</f>
        <v/>
      </c>
      <c r="L2124" s="17"/>
      <c r="M2124" s="0" t="str">
        <f aca="false">IF($K2124="","",IF($L2124&lt;&gt;"",$L2124,VLOOKUP($C2124,薬効分類マスタ!$A$2:$F$180,6,FALSE())))</f>
        <v/>
      </c>
      <c r="N2124" s="0" t="str">
        <f aca="false">ASC(G2124)</f>
        <v>ｱｼﾞﾙｻﾙﾀﾝOD錠10mg｢明治｣</v>
      </c>
      <c r="O2124" s="0" t="str">
        <f aca="false">ASC(E2124)</f>
        <v>ｱｼﾞﾙｻﾙﾀﾝ</v>
      </c>
      <c r="P2124" s="16" t="n">
        <f aca="false">N(P2123)+IF($C2124=検索!$B$49,1,0)</f>
        <v>0</v>
      </c>
    </row>
    <row r="2125" customFormat="false" ht="15" hidden="false" customHeight="false" outlineLevel="0" collapsed="false">
      <c r="A2125" s="16" t="s">
        <v>221</v>
      </c>
      <c r="B2125" s="0" t="s">
        <v>5011</v>
      </c>
      <c r="C2125" s="0" t="n">
        <v>214</v>
      </c>
      <c r="D2125" s="0" t="str">
        <f aca="false">IFERROR(VLOOKUP($C2125,薬効分類マスタ!$A$2:$B$180,2,FALSE()),"未登録")</f>
        <v>血圧降下剤</v>
      </c>
      <c r="E2125" s="16" t="s">
        <v>4947</v>
      </c>
      <c r="F2125" s="16" t="s">
        <v>445</v>
      </c>
      <c r="G2125" s="16" t="s">
        <v>5012</v>
      </c>
      <c r="H2125" s="16" t="s">
        <v>1464</v>
      </c>
      <c r="I2125" s="0" t="n">
        <v>25.8</v>
      </c>
      <c r="J2125" s="16" t="s">
        <v>239</v>
      </c>
      <c r="K2125" s="0" t="str">
        <f aca="false">IFERROR(IF(VLOOKUP($C2125,薬効分類マスタ!$A$2:$E$180,5,FALSE())=0,"",VLOOKUP($C2125,薬効分類マスタ!$A$2:$E$180,5,FALSE())),"")</f>
        <v/>
      </c>
      <c r="L2125" s="17"/>
      <c r="M2125" s="0" t="str">
        <f aca="false">IF($K2125="","",IF($L2125&lt;&gt;"",$L2125,VLOOKUP($C2125,薬効分類マスタ!$A$2:$F$180,6,FALSE())))</f>
        <v/>
      </c>
      <c r="N2125" s="0" t="str">
        <f aca="false">ASC(G2125)</f>
        <v>ｱｼﾞﾙｻﾙﾀﾝOD錠20mg｢DSEP｣</v>
      </c>
      <c r="O2125" s="0" t="str">
        <f aca="false">ASC(E2125)</f>
        <v>ｱｼﾞﾙｻﾙﾀﾝ</v>
      </c>
      <c r="P2125" s="16" t="n">
        <f aca="false">N(P2124)+IF($C2125=検索!$B$49,1,0)</f>
        <v>0</v>
      </c>
    </row>
    <row r="2126" customFormat="false" ht="15" hidden="false" customHeight="false" outlineLevel="0" collapsed="false">
      <c r="A2126" s="16" t="s">
        <v>221</v>
      </c>
      <c r="B2126" s="0" t="s">
        <v>5013</v>
      </c>
      <c r="C2126" s="0" t="n">
        <v>214</v>
      </c>
      <c r="D2126" s="0" t="str">
        <f aca="false">IFERROR(VLOOKUP($C2126,薬効分類マスタ!$A$2:$B$180,2,FALSE()),"未登録")</f>
        <v>血圧降下剤</v>
      </c>
      <c r="E2126" s="16" t="s">
        <v>4947</v>
      </c>
      <c r="F2126" s="16" t="s">
        <v>445</v>
      </c>
      <c r="G2126" s="16" t="s">
        <v>5014</v>
      </c>
      <c r="H2126" s="16" t="s">
        <v>601</v>
      </c>
      <c r="I2126" s="0" t="n">
        <v>25.8</v>
      </c>
      <c r="J2126" s="16" t="s">
        <v>239</v>
      </c>
      <c r="K2126" s="0" t="str">
        <f aca="false">IFERROR(IF(VLOOKUP($C2126,薬効分類マスタ!$A$2:$E$180,5,FALSE())=0,"",VLOOKUP($C2126,薬効分類マスタ!$A$2:$E$180,5,FALSE())),"")</f>
        <v/>
      </c>
      <c r="L2126" s="17"/>
      <c r="M2126" s="0" t="str">
        <f aca="false">IF($K2126="","",IF($L2126&lt;&gt;"",$L2126,VLOOKUP($C2126,薬効分類マスタ!$A$2:$F$180,6,FALSE())))</f>
        <v/>
      </c>
      <c r="N2126" s="0" t="str">
        <f aca="false">ASC(G2126)</f>
        <v>ｱｼﾞﾙｻﾙﾀﾝOD錠20mg｢杏林｣</v>
      </c>
      <c r="O2126" s="0" t="str">
        <f aca="false">ASC(E2126)</f>
        <v>ｱｼﾞﾙｻﾙﾀﾝ</v>
      </c>
      <c r="P2126" s="16" t="n">
        <f aca="false">N(P2125)+IF($C2126=検索!$B$49,1,0)</f>
        <v>0</v>
      </c>
    </row>
    <row r="2127" customFormat="false" ht="15" hidden="false" customHeight="false" outlineLevel="0" collapsed="false">
      <c r="A2127" s="16" t="s">
        <v>221</v>
      </c>
      <c r="B2127" s="0" t="s">
        <v>5015</v>
      </c>
      <c r="C2127" s="0" t="n">
        <v>214</v>
      </c>
      <c r="D2127" s="0" t="str">
        <f aca="false">IFERROR(VLOOKUP($C2127,薬効分類マスタ!$A$2:$B$180,2,FALSE()),"未登録")</f>
        <v>血圧降下剤</v>
      </c>
      <c r="E2127" s="16" t="s">
        <v>4947</v>
      </c>
      <c r="F2127" s="16" t="s">
        <v>445</v>
      </c>
      <c r="G2127" s="16" t="s">
        <v>5016</v>
      </c>
      <c r="H2127" s="16" t="s">
        <v>530</v>
      </c>
      <c r="I2127" s="0" t="n">
        <v>25.8</v>
      </c>
      <c r="J2127" s="16" t="s">
        <v>239</v>
      </c>
      <c r="K2127" s="0" t="str">
        <f aca="false">IFERROR(IF(VLOOKUP($C2127,薬効分類マスタ!$A$2:$E$180,5,FALSE())=0,"",VLOOKUP($C2127,薬効分類マスタ!$A$2:$E$180,5,FALSE())),"")</f>
        <v/>
      </c>
      <c r="L2127" s="17"/>
      <c r="M2127" s="0" t="str">
        <f aca="false">IF($K2127="","",IF($L2127&lt;&gt;"",$L2127,VLOOKUP($C2127,薬効分類マスタ!$A$2:$F$180,6,FALSE())))</f>
        <v/>
      </c>
      <c r="N2127" s="0" t="str">
        <f aca="false">ASC(G2127)</f>
        <v>ｱｼﾞﾙｻﾙﾀﾝOD錠20mg｢ｹﾐﾌｧ｣</v>
      </c>
      <c r="O2127" s="0" t="str">
        <f aca="false">ASC(E2127)</f>
        <v>ｱｼﾞﾙｻﾙﾀﾝ</v>
      </c>
      <c r="P2127" s="16" t="n">
        <f aca="false">N(P2126)+IF($C2127=検索!$B$49,1,0)</f>
        <v>0</v>
      </c>
    </row>
    <row r="2128" customFormat="false" ht="15" hidden="false" customHeight="false" outlineLevel="0" collapsed="false">
      <c r="A2128" s="16" t="s">
        <v>221</v>
      </c>
      <c r="B2128" s="0" t="s">
        <v>5017</v>
      </c>
      <c r="C2128" s="0" t="n">
        <v>214</v>
      </c>
      <c r="D2128" s="0" t="str">
        <f aca="false">IFERROR(VLOOKUP($C2128,薬効分類マスタ!$A$2:$B$180,2,FALSE()),"未登録")</f>
        <v>血圧降下剤</v>
      </c>
      <c r="E2128" s="16" t="s">
        <v>4947</v>
      </c>
      <c r="F2128" s="16" t="s">
        <v>445</v>
      </c>
      <c r="G2128" s="16" t="s">
        <v>5018</v>
      </c>
      <c r="H2128" s="16" t="s">
        <v>385</v>
      </c>
      <c r="I2128" s="0" t="n">
        <v>25.8</v>
      </c>
      <c r="J2128" s="16" t="s">
        <v>239</v>
      </c>
      <c r="K2128" s="0" t="str">
        <f aca="false">IFERROR(IF(VLOOKUP($C2128,薬効分類マスタ!$A$2:$E$180,5,FALSE())=0,"",VLOOKUP($C2128,薬効分類マスタ!$A$2:$E$180,5,FALSE())),"")</f>
        <v/>
      </c>
      <c r="L2128" s="17"/>
      <c r="M2128" s="0" t="str">
        <f aca="false">IF($K2128="","",IF($L2128&lt;&gt;"",$L2128,VLOOKUP($C2128,薬効分類マスタ!$A$2:$F$180,6,FALSE())))</f>
        <v/>
      </c>
      <c r="N2128" s="0" t="str">
        <f aca="false">ASC(G2128)</f>
        <v>ｱｼﾞﾙｻﾙﾀﾝOD錠20mg｢ｻﾜｲ｣</v>
      </c>
      <c r="O2128" s="0" t="str">
        <f aca="false">ASC(E2128)</f>
        <v>ｱｼﾞﾙｻﾙﾀﾝ</v>
      </c>
      <c r="P2128" s="16" t="n">
        <f aca="false">N(P2127)+IF($C2128=検索!$B$49,1,0)</f>
        <v>0</v>
      </c>
    </row>
    <row r="2129" customFormat="false" ht="15" hidden="false" customHeight="false" outlineLevel="0" collapsed="false">
      <c r="A2129" s="16" t="s">
        <v>221</v>
      </c>
      <c r="B2129" s="0" t="s">
        <v>5019</v>
      </c>
      <c r="C2129" s="0" t="n">
        <v>214</v>
      </c>
      <c r="D2129" s="0" t="str">
        <f aca="false">IFERROR(VLOOKUP($C2129,薬効分類マスタ!$A$2:$B$180,2,FALSE()),"未登録")</f>
        <v>血圧降下剤</v>
      </c>
      <c r="E2129" s="16" t="s">
        <v>4947</v>
      </c>
      <c r="F2129" s="16" t="s">
        <v>445</v>
      </c>
      <c r="G2129" s="16" t="s">
        <v>5020</v>
      </c>
      <c r="H2129" s="16" t="s">
        <v>606</v>
      </c>
      <c r="I2129" s="0" t="n">
        <v>25.8</v>
      </c>
      <c r="J2129" s="16" t="s">
        <v>239</v>
      </c>
      <c r="K2129" s="0" t="str">
        <f aca="false">IFERROR(IF(VLOOKUP($C2129,薬効分類マスタ!$A$2:$E$180,5,FALSE())=0,"",VLOOKUP($C2129,薬効分類マスタ!$A$2:$E$180,5,FALSE())),"")</f>
        <v/>
      </c>
      <c r="L2129" s="17"/>
      <c r="M2129" s="0" t="str">
        <f aca="false">IF($K2129="","",IF($L2129&lt;&gt;"",$L2129,VLOOKUP($C2129,薬効分類マスタ!$A$2:$F$180,6,FALSE())))</f>
        <v/>
      </c>
      <c r="N2129" s="0" t="str">
        <f aca="false">ASC(G2129)</f>
        <v>ｱｼﾞﾙｻﾙﾀﾝOD錠20mg｢日新｣</v>
      </c>
      <c r="O2129" s="0" t="str">
        <f aca="false">ASC(E2129)</f>
        <v>ｱｼﾞﾙｻﾙﾀﾝ</v>
      </c>
      <c r="P2129" s="16" t="n">
        <f aca="false">N(P2128)+IF($C2129=検索!$B$49,1,0)</f>
        <v>0</v>
      </c>
    </row>
    <row r="2130" customFormat="false" ht="15" hidden="false" customHeight="false" outlineLevel="0" collapsed="false">
      <c r="A2130" s="16" t="s">
        <v>221</v>
      </c>
      <c r="B2130" s="0" t="s">
        <v>5021</v>
      </c>
      <c r="C2130" s="0" t="n">
        <v>214</v>
      </c>
      <c r="D2130" s="0" t="str">
        <f aca="false">IFERROR(VLOOKUP($C2130,薬効分類マスタ!$A$2:$B$180,2,FALSE()),"未登録")</f>
        <v>血圧降下剤</v>
      </c>
      <c r="E2130" s="16" t="s">
        <v>4947</v>
      </c>
      <c r="F2130" s="16" t="s">
        <v>445</v>
      </c>
      <c r="G2130" s="16" t="s">
        <v>5022</v>
      </c>
      <c r="H2130" s="16" t="s">
        <v>831</v>
      </c>
      <c r="I2130" s="0" t="n">
        <v>25.8</v>
      </c>
      <c r="J2130" s="16" t="s">
        <v>239</v>
      </c>
      <c r="K2130" s="0" t="str">
        <f aca="false">IFERROR(IF(VLOOKUP($C2130,薬効分類マスタ!$A$2:$E$180,5,FALSE())=0,"",VLOOKUP($C2130,薬効分類マスタ!$A$2:$E$180,5,FALSE())),"")</f>
        <v/>
      </c>
      <c r="L2130" s="17"/>
      <c r="M2130" s="0" t="str">
        <f aca="false">IF($K2130="","",IF($L2130&lt;&gt;"",$L2130,VLOOKUP($C2130,薬効分類マスタ!$A$2:$F$180,6,FALSE())))</f>
        <v/>
      </c>
      <c r="N2130" s="0" t="str">
        <f aca="false">ASC(G2130)</f>
        <v>ｱｼﾞﾙｻﾙﾀﾝOD錠20mg｢ﾌｪﾙｾﾞﾝ｣</v>
      </c>
      <c r="O2130" s="0" t="str">
        <f aca="false">ASC(E2130)</f>
        <v>ｱｼﾞﾙｻﾙﾀﾝ</v>
      </c>
      <c r="P2130" s="16" t="n">
        <f aca="false">N(P2129)+IF($C2130=検索!$B$49,1,0)</f>
        <v>0</v>
      </c>
    </row>
    <row r="2131" customFormat="false" ht="15" hidden="false" customHeight="false" outlineLevel="0" collapsed="false">
      <c r="A2131" s="16" t="s">
        <v>221</v>
      </c>
      <c r="B2131" s="0" t="s">
        <v>5023</v>
      </c>
      <c r="C2131" s="0" t="n">
        <v>214</v>
      </c>
      <c r="D2131" s="0" t="str">
        <f aca="false">IFERROR(VLOOKUP($C2131,薬効分類マスタ!$A$2:$B$180,2,FALSE()),"未登録")</f>
        <v>血圧降下剤</v>
      </c>
      <c r="E2131" s="16" t="s">
        <v>4947</v>
      </c>
      <c r="F2131" s="16" t="s">
        <v>445</v>
      </c>
      <c r="G2131" s="16" t="s">
        <v>5024</v>
      </c>
      <c r="H2131" s="16" t="s">
        <v>428</v>
      </c>
      <c r="I2131" s="0" t="n">
        <v>25.8</v>
      </c>
      <c r="J2131" s="16" t="s">
        <v>239</v>
      </c>
      <c r="K2131" s="0" t="str">
        <f aca="false">IFERROR(IF(VLOOKUP($C2131,薬効分類マスタ!$A$2:$E$180,5,FALSE())=0,"",VLOOKUP($C2131,薬効分類マスタ!$A$2:$E$180,5,FALSE())),"")</f>
        <v/>
      </c>
      <c r="L2131" s="17"/>
      <c r="M2131" s="0" t="str">
        <f aca="false">IF($K2131="","",IF($L2131&lt;&gt;"",$L2131,VLOOKUP($C2131,薬効分類マスタ!$A$2:$F$180,6,FALSE())))</f>
        <v/>
      </c>
      <c r="N2131" s="0" t="str">
        <f aca="false">ASC(G2131)</f>
        <v>ｱｼﾞﾙｻﾙﾀﾝOD錠20mg｢明治｣</v>
      </c>
      <c r="O2131" s="0" t="str">
        <f aca="false">ASC(E2131)</f>
        <v>ｱｼﾞﾙｻﾙﾀﾝ</v>
      </c>
      <c r="P2131" s="16" t="n">
        <f aca="false">N(P2130)+IF($C2131=検索!$B$49,1,0)</f>
        <v>0</v>
      </c>
    </row>
    <row r="2132" customFormat="false" ht="15" hidden="false" customHeight="false" outlineLevel="0" collapsed="false">
      <c r="A2132" s="16" t="s">
        <v>221</v>
      </c>
      <c r="B2132" s="0" t="s">
        <v>5025</v>
      </c>
      <c r="C2132" s="0" t="n">
        <v>214</v>
      </c>
      <c r="D2132" s="0" t="str">
        <f aca="false">IFERROR(VLOOKUP($C2132,薬効分類マスタ!$A$2:$B$180,2,FALSE()),"未登録")</f>
        <v>血圧降下剤</v>
      </c>
      <c r="E2132" s="16" t="s">
        <v>4947</v>
      </c>
      <c r="F2132" s="16" t="s">
        <v>1172</v>
      </c>
      <c r="G2132" s="16" t="s">
        <v>5026</v>
      </c>
      <c r="H2132" s="16" t="s">
        <v>1464</v>
      </c>
      <c r="I2132" s="0" t="n">
        <v>38.3</v>
      </c>
      <c r="J2132" s="16" t="s">
        <v>239</v>
      </c>
      <c r="K2132" s="0" t="str">
        <f aca="false">IFERROR(IF(VLOOKUP($C2132,薬効分類マスタ!$A$2:$E$180,5,FALSE())=0,"",VLOOKUP($C2132,薬効分類マスタ!$A$2:$E$180,5,FALSE())),"")</f>
        <v/>
      </c>
      <c r="L2132" s="17"/>
      <c r="M2132" s="0" t="str">
        <f aca="false">IF($K2132="","",IF($L2132&lt;&gt;"",$L2132,VLOOKUP($C2132,薬効分類マスタ!$A$2:$F$180,6,FALSE())))</f>
        <v/>
      </c>
      <c r="N2132" s="0" t="str">
        <f aca="false">ASC(G2132)</f>
        <v>ｱｼﾞﾙｻﾙﾀﾝOD錠40mg｢DSEP｣</v>
      </c>
      <c r="O2132" s="0" t="str">
        <f aca="false">ASC(E2132)</f>
        <v>ｱｼﾞﾙｻﾙﾀﾝ</v>
      </c>
      <c r="P2132" s="16" t="n">
        <f aca="false">N(P2131)+IF($C2132=検索!$B$49,1,0)</f>
        <v>0</v>
      </c>
    </row>
    <row r="2133" customFormat="false" ht="15" hidden="false" customHeight="false" outlineLevel="0" collapsed="false">
      <c r="A2133" s="16" t="s">
        <v>221</v>
      </c>
      <c r="B2133" s="0" t="s">
        <v>5027</v>
      </c>
      <c r="C2133" s="0" t="n">
        <v>214</v>
      </c>
      <c r="D2133" s="0" t="str">
        <f aca="false">IFERROR(VLOOKUP($C2133,薬効分類マスタ!$A$2:$B$180,2,FALSE()),"未登録")</f>
        <v>血圧降下剤</v>
      </c>
      <c r="E2133" s="16" t="s">
        <v>4947</v>
      </c>
      <c r="F2133" s="16" t="s">
        <v>1172</v>
      </c>
      <c r="G2133" s="16" t="s">
        <v>5028</v>
      </c>
      <c r="H2133" s="16" t="s">
        <v>601</v>
      </c>
      <c r="I2133" s="0" t="n">
        <v>38.3</v>
      </c>
      <c r="J2133" s="16" t="s">
        <v>239</v>
      </c>
      <c r="K2133" s="0" t="str">
        <f aca="false">IFERROR(IF(VLOOKUP($C2133,薬効分類マスタ!$A$2:$E$180,5,FALSE())=0,"",VLOOKUP($C2133,薬効分類マスタ!$A$2:$E$180,5,FALSE())),"")</f>
        <v/>
      </c>
      <c r="L2133" s="17"/>
      <c r="M2133" s="0" t="str">
        <f aca="false">IF($K2133="","",IF($L2133&lt;&gt;"",$L2133,VLOOKUP($C2133,薬効分類マスタ!$A$2:$F$180,6,FALSE())))</f>
        <v/>
      </c>
      <c r="N2133" s="0" t="str">
        <f aca="false">ASC(G2133)</f>
        <v>ｱｼﾞﾙｻﾙﾀﾝOD錠40mg｢杏林｣</v>
      </c>
      <c r="O2133" s="0" t="str">
        <f aca="false">ASC(E2133)</f>
        <v>ｱｼﾞﾙｻﾙﾀﾝ</v>
      </c>
      <c r="P2133" s="16" t="n">
        <f aca="false">N(P2132)+IF($C2133=検索!$B$49,1,0)</f>
        <v>0</v>
      </c>
    </row>
    <row r="2134" customFormat="false" ht="15" hidden="false" customHeight="false" outlineLevel="0" collapsed="false">
      <c r="A2134" s="16" t="s">
        <v>221</v>
      </c>
      <c r="B2134" s="0" t="s">
        <v>5029</v>
      </c>
      <c r="C2134" s="0" t="n">
        <v>214</v>
      </c>
      <c r="D2134" s="0" t="str">
        <f aca="false">IFERROR(VLOOKUP($C2134,薬効分類マスタ!$A$2:$B$180,2,FALSE()),"未登録")</f>
        <v>血圧降下剤</v>
      </c>
      <c r="E2134" s="16" t="s">
        <v>4947</v>
      </c>
      <c r="F2134" s="16" t="s">
        <v>1172</v>
      </c>
      <c r="G2134" s="16" t="s">
        <v>5030</v>
      </c>
      <c r="H2134" s="16" t="s">
        <v>530</v>
      </c>
      <c r="I2134" s="0" t="n">
        <v>38.3</v>
      </c>
      <c r="J2134" s="16" t="s">
        <v>239</v>
      </c>
      <c r="K2134" s="0" t="str">
        <f aca="false">IFERROR(IF(VLOOKUP($C2134,薬効分類マスタ!$A$2:$E$180,5,FALSE())=0,"",VLOOKUP($C2134,薬効分類マスタ!$A$2:$E$180,5,FALSE())),"")</f>
        <v/>
      </c>
      <c r="L2134" s="17"/>
      <c r="M2134" s="0" t="str">
        <f aca="false">IF($K2134="","",IF($L2134&lt;&gt;"",$L2134,VLOOKUP($C2134,薬効分類マスタ!$A$2:$F$180,6,FALSE())))</f>
        <v/>
      </c>
      <c r="N2134" s="0" t="str">
        <f aca="false">ASC(G2134)</f>
        <v>ｱｼﾞﾙｻﾙﾀﾝOD錠40mg｢ｹﾐﾌｧ｣</v>
      </c>
      <c r="O2134" s="0" t="str">
        <f aca="false">ASC(E2134)</f>
        <v>ｱｼﾞﾙｻﾙﾀﾝ</v>
      </c>
      <c r="P2134" s="16" t="n">
        <f aca="false">N(P2133)+IF($C2134=検索!$B$49,1,0)</f>
        <v>0</v>
      </c>
    </row>
    <row r="2135" customFormat="false" ht="15" hidden="false" customHeight="false" outlineLevel="0" collapsed="false">
      <c r="A2135" s="16" t="s">
        <v>221</v>
      </c>
      <c r="B2135" s="0" t="s">
        <v>5031</v>
      </c>
      <c r="C2135" s="0" t="n">
        <v>214</v>
      </c>
      <c r="D2135" s="0" t="str">
        <f aca="false">IFERROR(VLOOKUP($C2135,薬効分類マスタ!$A$2:$B$180,2,FALSE()),"未登録")</f>
        <v>血圧降下剤</v>
      </c>
      <c r="E2135" s="16" t="s">
        <v>4947</v>
      </c>
      <c r="F2135" s="16" t="s">
        <v>1172</v>
      </c>
      <c r="G2135" s="16" t="s">
        <v>5032</v>
      </c>
      <c r="H2135" s="16" t="s">
        <v>385</v>
      </c>
      <c r="I2135" s="0" t="n">
        <v>38.3</v>
      </c>
      <c r="J2135" s="16" t="s">
        <v>239</v>
      </c>
      <c r="K2135" s="0" t="str">
        <f aca="false">IFERROR(IF(VLOOKUP($C2135,薬効分類マスタ!$A$2:$E$180,5,FALSE())=0,"",VLOOKUP($C2135,薬効分類マスタ!$A$2:$E$180,5,FALSE())),"")</f>
        <v/>
      </c>
      <c r="L2135" s="17"/>
      <c r="M2135" s="0" t="str">
        <f aca="false">IF($K2135="","",IF($L2135&lt;&gt;"",$L2135,VLOOKUP($C2135,薬効分類マスタ!$A$2:$F$180,6,FALSE())))</f>
        <v/>
      </c>
      <c r="N2135" s="0" t="str">
        <f aca="false">ASC(G2135)</f>
        <v>ｱｼﾞﾙｻﾙﾀﾝOD錠40mg｢ｻﾜｲ｣</v>
      </c>
      <c r="O2135" s="0" t="str">
        <f aca="false">ASC(E2135)</f>
        <v>ｱｼﾞﾙｻﾙﾀﾝ</v>
      </c>
      <c r="P2135" s="16" t="n">
        <f aca="false">N(P2134)+IF($C2135=検索!$B$49,1,0)</f>
        <v>0</v>
      </c>
    </row>
    <row r="2136" customFormat="false" ht="15" hidden="false" customHeight="false" outlineLevel="0" collapsed="false">
      <c r="A2136" s="16" t="s">
        <v>221</v>
      </c>
      <c r="B2136" s="0" t="s">
        <v>5033</v>
      </c>
      <c r="C2136" s="0" t="n">
        <v>214</v>
      </c>
      <c r="D2136" s="0" t="str">
        <f aca="false">IFERROR(VLOOKUP($C2136,薬効分類マスタ!$A$2:$B$180,2,FALSE()),"未登録")</f>
        <v>血圧降下剤</v>
      </c>
      <c r="E2136" s="16" t="s">
        <v>4947</v>
      </c>
      <c r="F2136" s="16" t="s">
        <v>1172</v>
      </c>
      <c r="G2136" s="16" t="s">
        <v>5034</v>
      </c>
      <c r="H2136" s="16" t="s">
        <v>606</v>
      </c>
      <c r="I2136" s="0" t="n">
        <v>38.3</v>
      </c>
      <c r="J2136" s="16" t="s">
        <v>239</v>
      </c>
      <c r="K2136" s="0" t="str">
        <f aca="false">IFERROR(IF(VLOOKUP($C2136,薬効分類マスタ!$A$2:$E$180,5,FALSE())=0,"",VLOOKUP($C2136,薬効分類マスタ!$A$2:$E$180,5,FALSE())),"")</f>
        <v/>
      </c>
      <c r="L2136" s="17"/>
      <c r="M2136" s="0" t="str">
        <f aca="false">IF($K2136="","",IF($L2136&lt;&gt;"",$L2136,VLOOKUP($C2136,薬効分類マスタ!$A$2:$F$180,6,FALSE())))</f>
        <v/>
      </c>
      <c r="N2136" s="0" t="str">
        <f aca="false">ASC(G2136)</f>
        <v>ｱｼﾞﾙｻﾙﾀﾝOD錠40mg｢日新｣</v>
      </c>
      <c r="O2136" s="0" t="str">
        <f aca="false">ASC(E2136)</f>
        <v>ｱｼﾞﾙｻﾙﾀﾝ</v>
      </c>
      <c r="P2136" s="16" t="n">
        <f aca="false">N(P2135)+IF($C2136=検索!$B$49,1,0)</f>
        <v>0</v>
      </c>
    </row>
    <row r="2137" customFormat="false" ht="15" hidden="false" customHeight="false" outlineLevel="0" collapsed="false">
      <c r="A2137" s="16" t="s">
        <v>221</v>
      </c>
      <c r="B2137" s="0" t="s">
        <v>5035</v>
      </c>
      <c r="C2137" s="0" t="n">
        <v>214</v>
      </c>
      <c r="D2137" s="0" t="str">
        <f aca="false">IFERROR(VLOOKUP($C2137,薬効分類マスタ!$A$2:$B$180,2,FALSE()),"未登録")</f>
        <v>血圧降下剤</v>
      </c>
      <c r="E2137" s="16" t="s">
        <v>4947</v>
      </c>
      <c r="F2137" s="16" t="s">
        <v>1172</v>
      </c>
      <c r="G2137" s="16" t="s">
        <v>5036</v>
      </c>
      <c r="H2137" s="16" t="s">
        <v>831</v>
      </c>
      <c r="I2137" s="0" t="n">
        <v>38.3</v>
      </c>
      <c r="J2137" s="16" t="s">
        <v>239</v>
      </c>
      <c r="K2137" s="0" t="str">
        <f aca="false">IFERROR(IF(VLOOKUP($C2137,薬効分類マスタ!$A$2:$E$180,5,FALSE())=0,"",VLOOKUP($C2137,薬効分類マスタ!$A$2:$E$180,5,FALSE())),"")</f>
        <v/>
      </c>
      <c r="L2137" s="17"/>
      <c r="M2137" s="0" t="str">
        <f aca="false">IF($K2137="","",IF($L2137&lt;&gt;"",$L2137,VLOOKUP($C2137,薬効分類マスタ!$A$2:$F$180,6,FALSE())))</f>
        <v/>
      </c>
      <c r="N2137" s="0" t="str">
        <f aca="false">ASC(G2137)</f>
        <v>ｱｼﾞﾙｻﾙﾀﾝOD錠40mg｢ﾌｪﾙｾﾞﾝ｣</v>
      </c>
      <c r="O2137" s="0" t="str">
        <f aca="false">ASC(E2137)</f>
        <v>ｱｼﾞﾙｻﾙﾀﾝ</v>
      </c>
      <c r="P2137" s="16" t="n">
        <f aca="false">N(P2136)+IF($C2137=検索!$B$49,1,0)</f>
        <v>0</v>
      </c>
    </row>
    <row r="2138" customFormat="false" ht="15" hidden="false" customHeight="false" outlineLevel="0" collapsed="false">
      <c r="A2138" s="16" t="s">
        <v>221</v>
      </c>
      <c r="B2138" s="0" t="s">
        <v>5037</v>
      </c>
      <c r="C2138" s="0" t="n">
        <v>214</v>
      </c>
      <c r="D2138" s="0" t="str">
        <f aca="false">IFERROR(VLOOKUP($C2138,薬効分類マスタ!$A$2:$B$180,2,FALSE()),"未登録")</f>
        <v>血圧降下剤</v>
      </c>
      <c r="E2138" s="16" t="s">
        <v>4947</v>
      </c>
      <c r="F2138" s="16" t="s">
        <v>1172</v>
      </c>
      <c r="G2138" s="16" t="s">
        <v>5038</v>
      </c>
      <c r="H2138" s="16" t="s">
        <v>428</v>
      </c>
      <c r="I2138" s="0" t="n">
        <v>38.3</v>
      </c>
      <c r="J2138" s="16" t="s">
        <v>239</v>
      </c>
      <c r="K2138" s="0" t="str">
        <f aca="false">IFERROR(IF(VLOOKUP($C2138,薬効分類マスタ!$A$2:$E$180,5,FALSE())=0,"",VLOOKUP($C2138,薬効分類マスタ!$A$2:$E$180,5,FALSE())),"")</f>
        <v/>
      </c>
      <c r="L2138" s="17"/>
      <c r="M2138" s="0" t="str">
        <f aca="false">IF($K2138="","",IF($L2138&lt;&gt;"",$L2138,VLOOKUP($C2138,薬効分類マスタ!$A$2:$F$180,6,FALSE())))</f>
        <v/>
      </c>
      <c r="N2138" s="0" t="str">
        <f aca="false">ASC(G2138)</f>
        <v>ｱｼﾞﾙｻﾙﾀﾝOD錠40mg｢明治｣</v>
      </c>
      <c r="O2138" s="0" t="str">
        <f aca="false">ASC(E2138)</f>
        <v>ｱｼﾞﾙｻﾙﾀﾝ</v>
      </c>
      <c r="P2138" s="16" t="n">
        <f aca="false">N(P2137)+IF($C2138=検索!$B$49,1,0)</f>
        <v>0</v>
      </c>
    </row>
    <row r="2139" customFormat="false" ht="15" hidden="false" customHeight="false" outlineLevel="0" collapsed="false">
      <c r="A2139" s="16" t="s">
        <v>221</v>
      </c>
      <c r="B2139" s="0" t="s">
        <v>5039</v>
      </c>
      <c r="C2139" s="0" t="n">
        <v>214</v>
      </c>
      <c r="D2139" s="0" t="str">
        <f aca="false">IFERROR(VLOOKUP($C2139,薬効分類マスタ!$A$2:$B$180,2,FALSE()),"未登録")</f>
        <v>血圧降下剤</v>
      </c>
      <c r="E2139" s="16" t="s">
        <v>5040</v>
      </c>
      <c r="F2139" s="16" t="s">
        <v>2371</v>
      </c>
      <c r="G2139" s="16" t="s">
        <v>5041</v>
      </c>
      <c r="H2139" s="16" t="s">
        <v>1180</v>
      </c>
      <c r="I2139" s="0" t="n">
        <v>47.8</v>
      </c>
      <c r="J2139" s="16" t="s">
        <v>232</v>
      </c>
      <c r="K2139" s="0" t="str">
        <f aca="false">IFERROR(IF(VLOOKUP($C2139,薬効分類マスタ!$A$2:$E$180,5,FALSE())=0,"",VLOOKUP($C2139,薬効分類マスタ!$A$2:$E$180,5,FALSE())),"")</f>
        <v/>
      </c>
      <c r="L2139" s="17"/>
      <c r="M2139" s="0" t="str">
        <f aca="false">IF($K2139="","",IF($L2139&lt;&gt;"",$L2139,VLOOKUP($C2139,薬効分類マスタ!$A$2:$F$180,6,FALSE())))</f>
        <v/>
      </c>
      <c r="N2139" s="0" t="str">
        <f aca="false">ASC(G2139)</f>
        <v>ﾐﾈﾌﾞﾛ錠1.25mg</v>
      </c>
      <c r="O2139" s="0" t="str">
        <f aca="false">ASC(E2139)</f>
        <v>ｴｻｷｾﾚﾉﾝ</v>
      </c>
      <c r="P2139" s="16" t="n">
        <f aca="false">N(P2138)+IF($C2139=検索!$B$49,1,0)</f>
        <v>0</v>
      </c>
    </row>
    <row r="2140" customFormat="false" ht="15" hidden="false" customHeight="false" outlineLevel="0" collapsed="false">
      <c r="A2140" s="16" t="s">
        <v>221</v>
      </c>
      <c r="B2140" s="0" t="s">
        <v>5042</v>
      </c>
      <c r="C2140" s="0" t="n">
        <v>214</v>
      </c>
      <c r="D2140" s="0" t="str">
        <f aca="false">IFERROR(VLOOKUP($C2140,薬効分類マスタ!$A$2:$B$180,2,FALSE()),"未登録")</f>
        <v>血圧降下剤</v>
      </c>
      <c r="E2140" s="16" t="s">
        <v>5040</v>
      </c>
      <c r="F2140" s="16" t="s">
        <v>1418</v>
      </c>
      <c r="G2140" s="16" t="s">
        <v>5043</v>
      </c>
      <c r="H2140" s="16" t="s">
        <v>1180</v>
      </c>
      <c r="I2140" s="0" t="n">
        <v>91.6</v>
      </c>
      <c r="J2140" s="16" t="s">
        <v>232</v>
      </c>
      <c r="K2140" s="0" t="str">
        <f aca="false">IFERROR(IF(VLOOKUP($C2140,薬効分類マスタ!$A$2:$E$180,5,FALSE())=0,"",VLOOKUP($C2140,薬効分類マスタ!$A$2:$E$180,5,FALSE())),"")</f>
        <v/>
      </c>
      <c r="L2140" s="17"/>
      <c r="M2140" s="0" t="str">
        <f aca="false">IF($K2140="","",IF($L2140&lt;&gt;"",$L2140,VLOOKUP($C2140,薬効分類マスタ!$A$2:$F$180,6,FALSE())))</f>
        <v/>
      </c>
      <c r="N2140" s="0" t="str">
        <f aca="false">ASC(G2140)</f>
        <v>ﾐﾈﾌﾞﾛ錠2.5mg</v>
      </c>
      <c r="O2140" s="0" t="str">
        <f aca="false">ASC(E2140)</f>
        <v>ｴｻｷｾﾚﾉﾝ</v>
      </c>
      <c r="P2140" s="16" t="n">
        <f aca="false">N(P2139)+IF($C2140=検索!$B$49,1,0)</f>
        <v>0</v>
      </c>
    </row>
    <row r="2141" customFormat="false" ht="15" hidden="false" customHeight="false" outlineLevel="0" collapsed="false">
      <c r="A2141" s="16" t="s">
        <v>221</v>
      </c>
      <c r="B2141" s="0" t="s">
        <v>5044</v>
      </c>
      <c r="C2141" s="0" t="n">
        <v>214</v>
      </c>
      <c r="D2141" s="0" t="str">
        <f aca="false">IFERROR(VLOOKUP($C2141,薬効分類マスタ!$A$2:$B$180,2,FALSE()),"未登録")</f>
        <v>血圧降下剤</v>
      </c>
      <c r="E2141" s="16" t="s">
        <v>5040</v>
      </c>
      <c r="F2141" s="16" t="s">
        <v>257</v>
      </c>
      <c r="G2141" s="16" t="s">
        <v>5045</v>
      </c>
      <c r="H2141" s="16" t="s">
        <v>1180</v>
      </c>
      <c r="I2141" s="0" t="n">
        <v>137.4</v>
      </c>
      <c r="J2141" s="16" t="s">
        <v>232</v>
      </c>
      <c r="K2141" s="0" t="str">
        <f aca="false">IFERROR(IF(VLOOKUP($C2141,薬効分類マスタ!$A$2:$E$180,5,FALSE())=0,"",VLOOKUP($C2141,薬効分類マスタ!$A$2:$E$180,5,FALSE())),"")</f>
        <v/>
      </c>
      <c r="L2141" s="17"/>
      <c r="M2141" s="0" t="str">
        <f aca="false">IF($K2141="","",IF($L2141&lt;&gt;"",$L2141,VLOOKUP($C2141,薬効分類マスタ!$A$2:$F$180,6,FALSE())))</f>
        <v/>
      </c>
      <c r="N2141" s="0" t="str">
        <f aca="false">ASC(G2141)</f>
        <v>ﾐﾈﾌﾞﾛ錠5mg</v>
      </c>
      <c r="O2141" s="0" t="str">
        <f aca="false">ASC(E2141)</f>
        <v>ｴｻｷｾﾚﾉﾝ</v>
      </c>
      <c r="P2141" s="16" t="n">
        <f aca="false">N(P2140)+IF($C2141=検索!$B$49,1,0)</f>
        <v>0</v>
      </c>
    </row>
    <row r="2142" customFormat="false" ht="15" hidden="false" customHeight="false" outlineLevel="0" collapsed="false">
      <c r="A2142" s="16" t="s">
        <v>221</v>
      </c>
      <c r="B2142" s="0" t="s">
        <v>5046</v>
      </c>
      <c r="C2142" s="0" t="n">
        <v>214</v>
      </c>
      <c r="D2142" s="0" t="str">
        <f aca="false">IFERROR(VLOOKUP($C2142,薬効分類マスタ!$A$2:$B$180,2,FALSE()),"未登録")</f>
        <v>血圧降下剤</v>
      </c>
      <c r="E2142" s="16" t="s">
        <v>5040</v>
      </c>
      <c r="F2142" s="16" t="s">
        <v>2371</v>
      </c>
      <c r="G2142" s="16" t="s">
        <v>5047</v>
      </c>
      <c r="H2142" s="16" t="s">
        <v>1180</v>
      </c>
      <c r="I2142" s="0" t="n">
        <v>47.8</v>
      </c>
      <c r="J2142" s="16" t="s">
        <v>232</v>
      </c>
      <c r="K2142" s="0" t="str">
        <f aca="false">IFERROR(IF(VLOOKUP($C2142,薬効分類マスタ!$A$2:$E$180,5,FALSE())=0,"",VLOOKUP($C2142,薬効分類マスタ!$A$2:$E$180,5,FALSE())),"")</f>
        <v/>
      </c>
      <c r="L2142" s="17"/>
      <c r="M2142" s="0" t="str">
        <f aca="false">IF($K2142="","",IF($L2142&lt;&gt;"",$L2142,VLOOKUP($C2142,薬効分類マスタ!$A$2:$F$180,6,FALSE())))</f>
        <v/>
      </c>
      <c r="N2142" s="0" t="str">
        <f aca="false">ASC(G2142)</f>
        <v>ﾐﾈﾌﾞﾛOD錠1.25mg</v>
      </c>
      <c r="O2142" s="0" t="str">
        <f aca="false">ASC(E2142)</f>
        <v>ｴｻｷｾﾚﾉﾝ</v>
      </c>
      <c r="P2142" s="16" t="n">
        <f aca="false">N(P2141)+IF($C2142=検索!$B$49,1,0)</f>
        <v>0</v>
      </c>
    </row>
    <row r="2143" customFormat="false" ht="15" hidden="false" customHeight="false" outlineLevel="0" collapsed="false">
      <c r="A2143" s="16" t="s">
        <v>221</v>
      </c>
      <c r="B2143" s="0" t="s">
        <v>5048</v>
      </c>
      <c r="C2143" s="0" t="n">
        <v>214</v>
      </c>
      <c r="D2143" s="0" t="str">
        <f aca="false">IFERROR(VLOOKUP($C2143,薬効分類マスタ!$A$2:$B$180,2,FALSE()),"未登録")</f>
        <v>血圧降下剤</v>
      </c>
      <c r="E2143" s="16" t="s">
        <v>5040</v>
      </c>
      <c r="F2143" s="16" t="s">
        <v>1418</v>
      </c>
      <c r="G2143" s="16" t="s">
        <v>5049</v>
      </c>
      <c r="H2143" s="16" t="s">
        <v>1180</v>
      </c>
      <c r="I2143" s="0" t="n">
        <v>91.6</v>
      </c>
      <c r="J2143" s="16" t="s">
        <v>232</v>
      </c>
      <c r="K2143" s="0" t="str">
        <f aca="false">IFERROR(IF(VLOOKUP($C2143,薬効分類マスタ!$A$2:$E$180,5,FALSE())=0,"",VLOOKUP($C2143,薬効分類マスタ!$A$2:$E$180,5,FALSE())),"")</f>
        <v/>
      </c>
      <c r="L2143" s="17"/>
      <c r="M2143" s="0" t="str">
        <f aca="false">IF($K2143="","",IF($L2143&lt;&gt;"",$L2143,VLOOKUP($C2143,薬効分類マスタ!$A$2:$F$180,6,FALSE())))</f>
        <v/>
      </c>
      <c r="N2143" s="0" t="str">
        <f aca="false">ASC(G2143)</f>
        <v>ﾐﾈﾌﾞﾛOD錠2.5mg</v>
      </c>
      <c r="O2143" s="0" t="str">
        <f aca="false">ASC(E2143)</f>
        <v>ｴｻｷｾﾚﾉﾝ</v>
      </c>
      <c r="P2143" s="16" t="n">
        <f aca="false">N(P2142)+IF($C2143=検索!$B$49,1,0)</f>
        <v>0</v>
      </c>
    </row>
    <row r="2144" customFormat="false" ht="15" hidden="false" customHeight="false" outlineLevel="0" collapsed="false">
      <c r="A2144" s="16" t="s">
        <v>221</v>
      </c>
      <c r="B2144" s="0" t="s">
        <v>5050</v>
      </c>
      <c r="C2144" s="0" t="n">
        <v>214</v>
      </c>
      <c r="D2144" s="0" t="str">
        <f aca="false">IFERROR(VLOOKUP($C2144,薬効分類マスタ!$A$2:$B$180,2,FALSE()),"未登録")</f>
        <v>血圧降下剤</v>
      </c>
      <c r="E2144" s="16" t="s">
        <v>5040</v>
      </c>
      <c r="F2144" s="16" t="s">
        <v>257</v>
      </c>
      <c r="G2144" s="16" t="s">
        <v>5051</v>
      </c>
      <c r="H2144" s="16" t="s">
        <v>1180</v>
      </c>
      <c r="I2144" s="0" t="n">
        <v>137.4</v>
      </c>
      <c r="J2144" s="16" t="s">
        <v>232</v>
      </c>
      <c r="K2144" s="0" t="str">
        <f aca="false">IFERROR(IF(VLOOKUP($C2144,薬効分類マスタ!$A$2:$E$180,5,FALSE())=0,"",VLOOKUP($C2144,薬効分類マスタ!$A$2:$E$180,5,FALSE())),"")</f>
        <v/>
      </c>
      <c r="L2144" s="17"/>
      <c r="M2144" s="0" t="str">
        <f aca="false">IF($K2144="","",IF($L2144&lt;&gt;"",$L2144,VLOOKUP($C2144,薬効分類マスタ!$A$2:$F$180,6,FALSE())))</f>
        <v/>
      </c>
      <c r="N2144" s="0" t="str">
        <f aca="false">ASC(G2144)</f>
        <v>ﾐﾈﾌﾞﾛOD錠5mg</v>
      </c>
      <c r="O2144" s="0" t="str">
        <f aca="false">ASC(E2144)</f>
        <v>ｴｻｷｾﾚﾉﾝ</v>
      </c>
      <c r="P2144" s="16" t="n">
        <f aca="false">N(P2143)+IF($C2144=検索!$B$49,1,0)</f>
        <v>0</v>
      </c>
    </row>
    <row r="2145" customFormat="false" ht="15" hidden="false" customHeight="false" outlineLevel="0" collapsed="false">
      <c r="A2145" s="16" t="s">
        <v>221</v>
      </c>
      <c r="B2145" s="0" t="s">
        <v>5052</v>
      </c>
      <c r="C2145" s="0" t="n">
        <v>214</v>
      </c>
      <c r="D2145" s="0" t="str">
        <f aca="false">IFERROR(VLOOKUP($C2145,薬効分類マスタ!$A$2:$B$180,2,FALSE()),"未登録")</f>
        <v>血圧降下剤</v>
      </c>
      <c r="E2145" s="16" t="s">
        <v>5053</v>
      </c>
      <c r="F2145" s="16" t="s">
        <v>1027</v>
      </c>
      <c r="G2145" s="16" t="s">
        <v>5054</v>
      </c>
      <c r="H2145" s="16" t="s">
        <v>1659</v>
      </c>
      <c r="I2145" s="0" t="n">
        <v>36.6</v>
      </c>
      <c r="J2145" s="16" t="s">
        <v>232</v>
      </c>
      <c r="K2145" s="0" t="str">
        <f aca="false">IFERROR(IF(VLOOKUP($C2145,薬効分類マスタ!$A$2:$E$180,5,FALSE())=0,"",VLOOKUP($C2145,薬効分類マスタ!$A$2:$E$180,5,FALSE())),"")</f>
        <v/>
      </c>
      <c r="L2145" s="17"/>
      <c r="M2145" s="0" t="str">
        <f aca="false">IF($K2145="","",IF($L2145&lt;&gt;"",$L2145,VLOOKUP($C2145,薬効分類マスタ!$A$2:$F$180,6,FALSE())))</f>
        <v/>
      </c>
      <c r="N2145" s="0" t="str">
        <f aca="false">ASC(G2145)</f>
        <v>ﾌﾟﾚﾐﾈﾝﾄ配合錠LD</v>
      </c>
      <c r="O2145" s="0" t="str">
        <f aca="false">ASC(E2145)</f>
        <v>ﾛｻﾙﾀﾝｶﾘｳﾑ･ﾋﾄﾞﾛｸﾛﾛﾁｱｼﾞﾄﾞ</v>
      </c>
      <c r="P2145" s="16" t="n">
        <f aca="false">N(P2144)+IF($C2145=検索!$B$49,1,0)</f>
        <v>0</v>
      </c>
    </row>
    <row r="2146" customFormat="false" ht="15" hidden="false" customHeight="false" outlineLevel="0" collapsed="false">
      <c r="A2146" s="16" t="s">
        <v>221</v>
      </c>
      <c r="B2146" s="0" t="s">
        <v>5055</v>
      </c>
      <c r="C2146" s="0" t="n">
        <v>214</v>
      </c>
      <c r="D2146" s="0" t="str">
        <f aca="false">IFERROR(VLOOKUP($C2146,薬効分類マスタ!$A$2:$B$180,2,FALSE()),"未登録")</f>
        <v>血圧降下剤</v>
      </c>
      <c r="E2146" s="16" t="s">
        <v>5053</v>
      </c>
      <c r="F2146" s="16" t="s">
        <v>1027</v>
      </c>
      <c r="G2146" s="16" t="s">
        <v>5056</v>
      </c>
      <c r="H2146" s="16" t="s">
        <v>1464</v>
      </c>
      <c r="I2146" s="0" t="n">
        <v>16.1</v>
      </c>
      <c r="J2146" s="16" t="s">
        <v>239</v>
      </c>
      <c r="K2146" s="0" t="str">
        <f aca="false">IFERROR(IF(VLOOKUP($C2146,薬効分類マスタ!$A$2:$E$180,5,FALSE())=0,"",VLOOKUP($C2146,薬効分類マスタ!$A$2:$E$180,5,FALSE())),"")</f>
        <v/>
      </c>
      <c r="L2146" s="17"/>
      <c r="M2146" s="0" t="str">
        <f aca="false">IF($K2146="","",IF($L2146&lt;&gt;"",$L2146,VLOOKUP($C2146,薬効分類マスタ!$A$2:$F$180,6,FALSE())))</f>
        <v/>
      </c>
      <c r="N2146" s="0" t="str">
        <f aca="false">ASC(G2146)</f>
        <v>ﾛｻﾙﾋﾄﾞ配合錠LD｢EP｣</v>
      </c>
      <c r="O2146" s="0" t="str">
        <f aca="false">ASC(E2146)</f>
        <v>ﾛｻﾙﾀﾝｶﾘｳﾑ･ﾋﾄﾞﾛｸﾛﾛﾁｱｼﾞﾄﾞ</v>
      </c>
      <c r="P2146" s="16" t="n">
        <f aca="false">N(P2145)+IF($C2146=検索!$B$49,1,0)</f>
        <v>0</v>
      </c>
    </row>
    <row r="2147" customFormat="false" ht="15" hidden="false" customHeight="false" outlineLevel="0" collapsed="false">
      <c r="A2147" s="16" t="s">
        <v>221</v>
      </c>
      <c r="B2147" s="0" t="s">
        <v>5057</v>
      </c>
      <c r="C2147" s="0" t="n">
        <v>214</v>
      </c>
      <c r="D2147" s="0" t="str">
        <f aca="false">IFERROR(VLOOKUP($C2147,薬効分類マスタ!$A$2:$B$180,2,FALSE()),"未登録")</f>
        <v>血圧降下剤</v>
      </c>
      <c r="E2147" s="16" t="s">
        <v>5053</v>
      </c>
      <c r="F2147" s="16" t="s">
        <v>1027</v>
      </c>
      <c r="G2147" s="16" t="s">
        <v>5058</v>
      </c>
      <c r="H2147" s="16" t="s">
        <v>527</v>
      </c>
      <c r="I2147" s="0" t="n">
        <v>16.1</v>
      </c>
      <c r="J2147" s="16" t="s">
        <v>239</v>
      </c>
      <c r="K2147" s="0" t="str">
        <f aca="false">IFERROR(IF(VLOOKUP($C2147,薬効分類マスタ!$A$2:$E$180,5,FALSE())=0,"",VLOOKUP($C2147,薬効分類マスタ!$A$2:$E$180,5,FALSE())),"")</f>
        <v/>
      </c>
      <c r="L2147" s="17"/>
      <c r="M2147" s="0" t="str">
        <f aca="false">IF($K2147="","",IF($L2147&lt;&gt;"",$L2147,VLOOKUP($C2147,薬効分類マスタ!$A$2:$F$180,6,FALSE())))</f>
        <v/>
      </c>
      <c r="N2147" s="0" t="str">
        <f aca="false">ASC(G2147)</f>
        <v>ﾛｻﾙﾋﾄﾞ配合錠LD｢JG｣</v>
      </c>
      <c r="O2147" s="0" t="str">
        <f aca="false">ASC(E2147)</f>
        <v>ﾛｻﾙﾀﾝｶﾘｳﾑ･ﾋﾄﾞﾛｸﾛﾛﾁｱｼﾞﾄﾞ</v>
      </c>
      <c r="P2147" s="16" t="n">
        <f aca="false">N(P2146)+IF($C2147=検索!$B$49,1,0)</f>
        <v>0</v>
      </c>
    </row>
    <row r="2148" customFormat="false" ht="15" hidden="false" customHeight="false" outlineLevel="0" collapsed="false">
      <c r="A2148" s="16" t="s">
        <v>221</v>
      </c>
      <c r="B2148" s="0" t="s">
        <v>5059</v>
      </c>
      <c r="C2148" s="0" t="n">
        <v>214</v>
      </c>
      <c r="D2148" s="0" t="str">
        <f aca="false">IFERROR(VLOOKUP($C2148,薬効分類マスタ!$A$2:$B$180,2,FALSE()),"未登録")</f>
        <v>血圧降下剤</v>
      </c>
      <c r="E2148" s="16" t="s">
        <v>5053</v>
      </c>
      <c r="F2148" s="16" t="s">
        <v>1027</v>
      </c>
      <c r="G2148" s="16" t="s">
        <v>5060</v>
      </c>
      <c r="H2148" s="16" t="s">
        <v>1067</v>
      </c>
      <c r="I2148" s="0" t="n">
        <v>16.1</v>
      </c>
      <c r="J2148" s="16" t="s">
        <v>239</v>
      </c>
      <c r="K2148" s="0" t="str">
        <f aca="false">IFERROR(IF(VLOOKUP($C2148,薬効分類マスタ!$A$2:$E$180,5,FALSE())=0,"",VLOOKUP($C2148,薬効分類マスタ!$A$2:$E$180,5,FALSE())),"")</f>
        <v/>
      </c>
      <c r="L2148" s="17"/>
      <c r="M2148" s="0" t="str">
        <f aca="false">IF($K2148="","",IF($L2148&lt;&gt;"",$L2148,VLOOKUP($C2148,薬効分類マスタ!$A$2:$F$180,6,FALSE())))</f>
        <v/>
      </c>
      <c r="N2148" s="0" t="str">
        <f aca="false">ASC(G2148)</f>
        <v>ﾛｻﾙﾋﾄﾞ配合錠LD｢TCK｣</v>
      </c>
      <c r="O2148" s="0" t="str">
        <f aca="false">ASC(E2148)</f>
        <v>ﾛｻﾙﾀﾝｶﾘｳﾑ･ﾋﾄﾞﾛｸﾛﾛﾁｱｼﾞﾄﾞ</v>
      </c>
      <c r="P2148" s="16" t="n">
        <f aca="false">N(P2147)+IF($C2148=検索!$B$49,1,0)</f>
        <v>0</v>
      </c>
    </row>
    <row r="2149" customFormat="false" ht="15" hidden="false" customHeight="false" outlineLevel="0" collapsed="false">
      <c r="A2149" s="16" t="s">
        <v>221</v>
      </c>
      <c r="B2149" s="0" t="s">
        <v>5061</v>
      </c>
      <c r="C2149" s="0" t="n">
        <v>214</v>
      </c>
      <c r="D2149" s="0" t="str">
        <f aca="false">IFERROR(VLOOKUP($C2149,薬効分類マスタ!$A$2:$B$180,2,FALSE()),"未登録")</f>
        <v>血圧降下剤</v>
      </c>
      <c r="E2149" s="16" t="s">
        <v>5053</v>
      </c>
      <c r="F2149" s="16" t="s">
        <v>1027</v>
      </c>
      <c r="G2149" s="16" t="s">
        <v>5062</v>
      </c>
      <c r="H2149" s="16" t="s">
        <v>574</v>
      </c>
      <c r="I2149" s="0" t="n">
        <v>16.1</v>
      </c>
      <c r="J2149" s="16" t="s">
        <v>239</v>
      </c>
      <c r="K2149" s="0" t="str">
        <f aca="false">IFERROR(IF(VLOOKUP($C2149,薬効分類マスタ!$A$2:$E$180,5,FALSE())=0,"",VLOOKUP($C2149,薬効分類マスタ!$A$2:$E$180,5,FALSE())),"")</f>
        <v/>
      </c>
      <c r="L2149" s="17"/>
      <c r="M2149" s="0" t="str">
        <f aca="false">IF($K2149="","",IF($L2149&lt;&gt;"",$L2149,VLOOKUP($C2149,薬効分類マスタ!$A$2:$F$180,6,FALSE())))</f>
        <v/>
      </c>
      <c r="N2149" s="0" t="str">
        <f aca="false">ASC(G2149)</f>
        <v>ﾛｻﾙﾋﾄﾞ配合錠LD｢YD｣</v>
      </c>
      <c r="O2149" s="0" t="str">
        <f aca="false">ASC(E2149)</f>
        <v>ﾛｻﾙﾀﾝｶﾘｳﾑ･ﾋﾄﾞﾛｸﾛﾛﾁｱｼﾞﾄﾞ</v>
      </c>
      <c r="P2149" s="16" t="n">
        <f aca="false">N(P2148)+IF($C2149=検索!$B$49,1,0)</f>
        <v>0</v>
      </c>
    </row>
    <row r="2150" customFormat="false" ht="15" hidden="false" customHeight="false" outlineLevel="0" collapsed="false">
      <c r="A2150" s="16" t="s">
        <v>221</v>
      </c>
      <c r="B2150" s="0" t="s">
        <v>5063</v>
      </c>
      <c r="C2150" s="0" t="n">
        <v>214</v>
      </c>
      <c r="D2150" s="0" t="str">
        <f aca="false">IFERROR(VLOOKUP($C2150,薬効分類マスタ!$A$2:$B$180,2,FALSE()),"未登録")</f>
        <v>血圧降下剤</v>
      </c>
      <c r="E2150" s="16" t="s">
        <v>5053</v>
      </c>
      <c r="F2150" s="16" t="s">
        <v>1027</v>
      </c>
      <c r="G2150" s="16" t="s">
        <v>5064</v>
      </c>
      <c r="H2150" s="16" t="s">
        <v>601</v>
      </c>
      <c r="I2150" s="0" t="n">
        <v>16.1</v>
      </c>
      <c r="J2150" s="16" t="s">
        <v>239</v>
      </c>
      <c r="K2150" s="0" t="str">
        <f aca="false">IFERROR(IF(VLOOKUP($C2150,薬効分類マスタ!$A$2:$E$180,5,FALSE())=0,"",VLOOKUP($C2150,薬効分類マスタ!$A$2:$E$180,5,FALSE())),"")</f>
        <v/>
      </c>
      <c r="L2150" s="17"/>
      <c r="M2150" s="0" t="str">
        <f aca="false">IF($K2150="","",IF($L2150&lt;&gt;"",$L2150,VLOOKUP($C2150,薬効分類マスタ!$A$2:$F$180,6,FALSE())))</f>
        <v/>
      </c>
      <c r="N2150" s="0" t="str">
        <f aca="false">ASC(G2150)</f>
        <v>ﾛｻﾙﾋﾄﾞ配合錠LD｢杏林｣</v>
      </c>
      <c r="O2150" s="0" t="str">
        <f aca="false">ASC(E2150)</f>
        <v>ﾛｻﾙﾀﾝｶﾘｳﾑ･ﾋﾄﾞﾛｸﾛﾛﾁｱｼﾞﾄﾞ</v>
      </c>
      <c r="P2150" s="16" t="n">
        <f aca="false">N(P2149)+IF($C2150=検索!$B$49,1,0)</f>
        <v>0</v>
      </c>
    </row>
    <row r="2151" customFormat="false" ht="15" hidden="false" customHeight="false" outlineLevel="0" collapsed="false">
      <c r="A2151" s="16" t="s">
        <v>221</v>
      </c>
      <c r="B2151" s="0" t="s">
        <v>5065</v>
      </c>
      <c r="C2151" s="0" t="n">
        <v>214</v>
      </c>
      <c r="D2151" s="0" t="str">
        <f aca="false">IFERROR(VLOOKUP($C2151,薬効分類マスタ!$A$2:$B$180,2,FALSE()),"未登録")</f>
        <v>血圧降下剤</v>
      </c>
      <c r="E2151" s="16" t="s">
        <v>5053</v>
      </c>
      <c r="F2151" s="16" t="s">
        <v>1027</v>
      </c>
      <c r="G2151" s="16" t="s">
        <v>5066</v>
      </c>
      <c r="H2151" s="16" t="s">
        <v>530</v>
      </c>
      <c r="I2151" s="0" t="n">
        <v>16.1</v>
      </c>
      <c r="J2151" s="16" t="s">
        <v>239</v>
      </c>
      <c r="K2151" s="0" t="str">
        <f aca="false">IFERROR(IF(VLOOKUP($C2151,薬効分類マスタ!$A$2:$E$180,5,FALSE())=0,"",VLOOKUP($C2151,薬効分類マスタ!$A$2:$E$180,5,FALSE())),"")</f>
        <v/>
      </c>
      <c r="L2151" s="17"/>
      <c r="M2151" s="0" t="str">
        <f aca="false">IF($K2151="","",IF($L2151&lt;&gt;"",$L2151,VLOOKUP($C2151,薬効分類マスタ!$A$2:$F$180,6,FALSE())))</f>
        <v/>
      </c>
      <c r="N2151" s="0" t="str">
        <f aca="false">ASC(G2151)</f>
        <v>ﾛｻﾙﾋﾄﾞ配合錠LD｢ｹﾐﾌｧ｣</v>
      </c>
      <c r="O2151" s="0" t="str">
        <f aca="false">ASC(E2151)</f>
        <v>ﾛｻﾙﾀﾝｶﾘｳﾑ･ﾋﾄﾞﾛｸﾛﾛﾁｱｼﾞﾄﾞ</v>
      </c>
      <c r="P2151" s="16" t="n">
        <f aca="false">N(P2150)+IF($C2151=検索!$B$49,1,0)</f>
        <v>0</v>
      </c>
    </row>
    <row r="2152" customFormat="false" ht="15" hidden="false" customHeight="false" outlineLevel="0" collapsed="false">
      <c r="A2152" s="16" t="s">
        <v>221</v>
      </c>
      <c r="B2152" s="0" t="s">
        <v>5067</v>
      </c>
      <c r="C2152" s="0" t="n">
        <v>214</v>
      </c>
      <c r="D2152" s="0" t="str">
        <f aca="false">IFERROR(VLOOKUP($C2152,薬効分類マスタ!$A$2:$B$180,2,FALSE()),"未登録")</f>
        <v>血圧降下剤</v>
      </c>
      <c r="E2152" s="16" t="s">
        <v>5053</v>
      </c>
      <c r="F2152" s="16" t="s">
        <v>1027</v>
      </c>
      <c r="G2152" s="16" t="s">
        <v>5068</v>
      </c>
      <c r="H2152" s="16" t="s">
        <v>385</v>
      </c>
      <c r="I2152" s="0" t="n">
        <v>16.1</v>
      </c>
      <c r="J2152" s="16" t="s">
        <v>239</v>
      </c>
      <c r="K2152" s="0" t="str">
        <f aca="false">IFERROR(IF(VLOOKUP($C2152,薬効分類マスタ!$A$2:$E$180,5,FALSE())=0,"",VLOOKUP($C2152,薬効分類マスタ!$A$2:$E$180,5,FALSE())),"")</f>
        <v/>
      </c>
      <c r="L2152" s="17"/>
      <c r="M2152" s="0" t="str">
        <f aca="false">IF($K2152="","",IF($L2152&lt;&gt;"",$L2152,VLOOKUP($C2152,薬効分類マスタ!$A$2:$F$180,6,FALSE())))</f>
        <v/>
      </c>
      <c r="N2152" s="0" t="str">
        <f aca="false">ASC(G2152)</f>
        <v>ﾛｻﾙﾋﾄﾞ配合錠LD｢ｻﾜｲ｣</v>
      </c>
      <c r="O2152" s="0" t="str">
        <f aca="false">ASC(E2152)</f>
        <v>ﾛｻﾙﾀﾝｶﾘｳﾑ･ﾋﾄﾞﾛｸﾛﾛﾁｱｼﾞﾄﾞ</v>
      </c>
      <c r="P2152" s="16" t="n">
        <f aca="false">N(P2151)+IF($C2152=検索!$B$49,1,0)</f>
        <v>0</v>
      </c>
    </row>
    <row r="2153" customFormat="false" ht="15" hidden="false" customHeight="false" outlineLevel="0" collapsed="false">
      <c r="A2153" s="16" t="s">
        <v>221</v>
      </c>
      <c r="B2153" s="0" t="s">
        <v>5069</v>
      </c>
      <c r="C2153" s="0" t="n">
        <v>214</v>
      </c>
      <c r="D2153" s="0" t="str">
        <f aca="false">IFERROR(VLOOKUP($C2153,薬効分類マスタ!$A$2:$B$180,2,FALSE()),"未登録")</f>
        <v>血圧降下剤</v>
      </c>
      <c r="E2153" s="16" t="s">
        <v>5053</v>
      </c>
      <c r="F2153" s="16" t="s">
        <v>1027</v>
      </c>
      <c r="G2153" s="16" t="s">
        <v>5070</v>
      </c>
      <c r="H2153" s="16" t="s">
        <v>1090</v>
      </c>
      <c r="I2153" s="0" t="n">
        <v>16.1</v>
      </c>
      <c r="J2153" s="16" t="s">
        <v>239</v>
      </c>
      <c r="K2153" s="0" t="str">
        <f aca="false">IFERROR(IF(VLOOKUP($C2153,薬効分類マスタ!$A$2:$E$180,5,FALSE())=0,"",VLOOKUP($C2153,薬効分類マスタ!$A$2:$E$180,5,FALSE())),"")</f>
        <v/>
      </c>
      <c r="L2153" s="17"/>
      <c r="M2153" s="0" t="str">
        <f aca="false">IF($K2153="","",IF($L2153&lt;&gt;"",$L2153,VLOOKUP($C2153,薬効分類マスタ!$A$2:$F$180,6,FALSE())))</f>
        <v/>
      </c>
      <c r="N2153" s="0" t="str">
        <f aca="false">ASC(G2153)</f>
        <v>ﾛｻﾙﾋﾄﾞ配合錠LD｢三和｣</v>
      </c>
      <c r="O2153" s="0" t="str">
        <f aca="false">ASC(E2153)</f>
        <v>ﾛｻﾙﾀﾝｶﾘｳﾑ･ﾋﾄﾞﾛｸﾛﾛﾁｱｼﾞﾄﾞ</v>
      </c>
      <c r="P2153" s="16" t="n">
        <f aca="false">N(P2152)+IF($C2153=検索!$B$49,1,0)</f>
        <v>0</v>
      </c>
    </row>
    <row r="2154" customFormat="false" ht="15" hidden="false" customHeight="false" outlineLevel="0" collapsed="false">
      <c r="A2154" s="16" t="s">
        <v>221</v>
      </c>
      <c r="B2154" s="0" t="s">
        <v>5071</v>
      </c>
      <c r="C2154" s="0" t="n">
        <v>214</v>
      </c>
      <c r="D2154" s="0" t="str">
        <f aca="false">IFERROR(VLOOKUP($C2154,薬効分類マスタ!$A$2:$B$180,2,FALSE()),"未登録")</f>
        <v>血圧降下剤</v>
      </c>
      <c r="E2154" s="16" t="s">
        <v>5053</v>
      </c>
      <c r="F2154" s="16" t="s">
        <v>1027</v>
      </c>
      <c r="G2154" s="16" t="s">
        <v>5072</v>
      </c>
      <c r="H2154" s="16" t="s">
        <v>347</v>
      </c>
      <c r="I2154" s="0" t="n">
        <v>16.1</v>
      </c>
      <c r="J2154" s="16" t="s">
        <v>239</v>
      </c>
      <c r="K2154" s="0" t="str">
        <f aca="false">IFERROR(IF(VLOOKUP($C2154,薬効分類マスタ!$A$2:$E$180,5,FALSE())=0,"",VLOOKUP($C2154,薬効分類マスタ!$A$2:$E$180,5,FALSE())),"")</f>
        <v/>
      </c>
      <c r="L2154" s="17"/>
      <c r="M2154" s="0" t="str">
        <f aca="false">IF($K2154="","",IF($L2154&lt;&gt;"",$L2154,VLOOKUP($C2154,薬効分類マスタ!$A$2:$F$180,6,FALSE())))</f>
        <v/>
      </c>
      <c r="N2154" s="0" t="str">
        <f aca="false">ASC(G2154)</f>
        <v>ﾛｻﾙﾋﾄﾞ配合錠LD｢ﾂﾙﾊﾗ｣</v>
      </c>
      <c r="O2154" s="0" t="str">
        <f aca="false">ASC(E2154)</f>
        <v>ﾛｻﾙﾀﾝｶﾘｳﾑ･ﾋﾄﾞﾛｸﾛﾛﾁｱｼﾞﾄﾞ</v>
      </c>
      <c r="P2154" s="16" t="n">
        <f aca="false">N(P2153)+IF($C2154=検索!$B$49,1,0)</f>
        <v>0</v>
      </c>
    </row>
    <row r="2155" customFormat="false" ht="15" hidden="false" customHeight="false" outlineLevel="0" collapsed="false">
      <c r="A2155" s="16" t="s">
        <v>221</v>
      </c>
      <c r="B2155" s="0" t="s">
        <v>5073</v>
      </c>
      <c r="C2155" s="0" t="n">
        <v>214</v>
      </c>
      <c r="D2155" s="0" t="str">
        <f aca="false">IFERROR(VLOOKUP($C2155,薬効分類マスタ!$A$2:$B$180,2,FALSE()),"未登録")</f>
        <v>血圧降下剤</v>
      </c>
      <c r="E2155" s="16" t="s">
        <v>5053</v>
      </c>
      <c r="F2155" s="16" t="s">
        <v>1027</v>
      </c>
      <c r="G2155" s="16" t="s">
        <v>5074</v>
      </c>
      <c r="H2155" s="16" t="s">
        <v>533</v>
      </c>
      <c r="I2155" s="0" t="n">
        <v>16.1</v>
      </c>
      <c r="J2155" s="16" t="s">
        <v>239</v>
      </c>
      <c r="K2155" s="0" t="str">
        <f aca="false">IFERROR(IF(VLOOKUP($C2155,薬効分類マスタ!$A$2:$E$180,5,FALSE())=0,"",VLOOKUP($C2155,薬効分類マスタ!$A$2:$E$180,5,FALSE())),"")</f>
        <v/>
      </c>
      <c r="L2155" s="17"/>
      <c r="M2155" s="0" t="str">
        <f aca="false">IF($K2155="","",IF($L2155&lt;&gt;"",$L2155,VLOOKUP($C2155,薬効分類マスタ!$A$2:$F$180,6,FALSE())))</f>
        <v/>
      </c>
      <c r="N2155" s="0" t="str">
        <f aca="false">ASC(G2155)</f>
        <v>ﾛｻﾙﾋﾄﾞ配合錠LD｢ﾄｰﾜ｣</v>
      </c>
      <c r="O2155" s="0" t="str">
        <f aca="false">ASC(E2155)</f>
        <v>ﾛｻﾙﾀﾝｶﾘｳﾑ･ﾋﾄﾞﾛｸﾛﾛﾁｱｼﾞﾄﾞ</v>
      </c>
      <c r="P2155" s="16" t="n">
        <f aca="false">N(P2154)+IF($C2155=検索!$B$49,1,0)</f>
        <v>0</v>
      </c>
    </row>
    <row r="2156" customFormat="false" ht="15" hidden="false" customHeight="false" outlineLevel="0" collapsed="false">
      <c r="A2156" s="16" t="s">
        <v>221</v>
      </c>
      <c r="B2156" s="0" t="s">
        <v>5075</v>
      </c>
      <c r="C2156" s="0" t="n">
        <v>214</v>
      </c>
      <c r="D2156" s="0" t="str">
        <f aca="false">IFERROR(VLOOKUP($C2156,薬効分類マスタ!$A$2:$B$180,2,FALSE()),"未登録")</f>
        <v>血圧降下剤</v>
      </c>
      <c r="E2156" s="16" t="s">
        <v>5053</v>
      </c>
      <c r="F2156" s="16" t="s">
        <v>1027</v>
      </c>
      <c r="G2156" s="16" t="s">
        <v>5076</v>
      </c>
      <c r="H2156" s="16" t="s">
        <v>536</v>
      </c>
      <c r="I2156" s="0" t="n">
        <v>16.1</v>
      </c>
      <c r="J2156" s="16" t="s">
        <v>239</v>
      </c>
      <c r="K2156" s="0" t="str">
        <f aca="false">IFERROR(IF(VLOOKUP($C2156,薬効分類マスタ!$A$2:$E$180,5,FALSE())=0,"",VLOOKUP($C2156,薬効分類マスタ!$A$2:$E$180,5,FALSE())),"")</f>
        <v/>
      </c>
      <c r="L2156" s="17"/>
      <c r="M2156" s="0" t="str">
        <f aca="false">IF($K2156="","",IF($L2156&lt;&gt;"",$L2156,VLOOKUP($C2156,薬効分類マスタ!$A$2:$F$180,6,FALSE())))</f>
        <v/>
      </c>
      <c r="N2156" s="0" t="str">
        <f aca="false">ASC(G2156)</f>
        <v>ﾛｻﾙﾋﾄﾞ配合錠LD｢日医工｣</v>
      </c>
      <c r="O2156" s="0" t="str">
        <f aca="false">ASC(E2156)</f>
        <v>ﾛｻﾙﾀﾝｶﾘｳﾑ･ﾋﾄﾞﾛｸﾛﾛﾁｱｼﾞﾄﾞ</v>
      </c>
      <c r="P2156" s="16" t="n">
        <f aca="false">N(P2155)+IF($C2156=検索!$B$49,1,0)</f>
        <v>0</v>
      </c>
    </row>
    <row r="2157" customFormat="false" ht="15" hidden="false" customHeight="false" outlineLevel="0" collapsed="false">
      <c r="A2157" s="16" t="s">
        <v>221</v>
      </c>
      <c r="B2157" s="0" t="s">
        <v>5077</v>
      </c>
      <c r="C2157" s="0" t="n">
        <v>214</v>
      </c>
      <c r="D2157" s="0" t="str">
        <f aca="false">IFERROR(VLOOKUP($C2157,薬効分類マスタ!$A$2:$B$180,2,FALSE()),"未登録")</f>
        <v>血圧降下剤</v>
      </c>
      <c r="E2157" s="16" t="s">
        <v>5053</v>
      </c>
      <c r="F2157" s="16" t="s">
        <v>1027</v>
      </c>
      <c r="G2157" s="16" t="s">
        <v>5078</v>
      </c>
      <c r="H2157" s="16" t="s">
        <v>606</v>
      </c>
      <c r="I2157" s="0" t="n">
        <v>16.1</v>
      </c>
      <c r="J2157" s="16" t="s">
        <v>239</v>
      </c>
      <c r="K2157" s="0" t="str">
        <f aca="false">IFERROR(IF(VLOOKUP($C2157,薬効分類マスタ!$A$2:$E$180,5,FALSE())=0,"",VLOOKUP($C2157,薬効分類マスタ!$A$2:$E$180,5,FALSE())),"")</f>
        <v/>
      </c>
      <c r="L2157" s="17"/>
      <c r="M2157" s="0" t="str">
        <f aca="false">IF($K2157="","",IF($L2157&lt;&gt;"",$L2157,VLOOKUP($C2157,薬効分類マスタ!$A$2:$F$180,6,FALSE())))</f>
        <v/>
      </c>
      <c r="N2157" s="0" t="str">
        <f aca="false">ASC(G2157)</f>
        <v>ﾛｻﾙﾋﾄﾞ配合錠LD｢日新｣</v>
      </c>
      <c r="O2157" s="0" t="str">
        <f aca="false">ASC(E2157)</f>
        <v>ﾛｻﾙﾀﾝｶﾘｳﾑ･ﾋﾄﾞﾛｸﾛﾛﾁｱｼﾞﾄﾞ</v>
      </c>
      <c r="P2157" s="16" t="n">
        <f aca="false">N(P2156)+IF($C2157=検索!$B$49,1,0)</f>
        <v>0</v>
      </c>
    </row>
    <row r="2158" customFormat="false" ht="15" hidden="false" customHeight="false" outlineLevel="0" collapsed="false">
      <c r="A2158" s="16" t="s">
        <v>221</v>
      </c>
      <c r="B2158" s="0" t="s">
        <v>5079</v>
      </c>
      <c r="C2158" s="0" t="n">
        <v>214</v>
      </c>
      <c r="D2158" s="0" t="str">
        <f aca="false">IFERROR(VLOOKUP($C2158,薬効分類マスタ!$A$2:$B$180,2,FALSE()),"未登録")</f>
        <v>血圧降下剤</v>
      </c>
      <c r="E2158" s="16" t="s">
        <v>5053</v>
      </c>
      <c r="F2158" s="16" t="s">
        <v>1027</v>
      </c>
      <c r="G2158" s="16" t="s">
        <v>5080</v>
      </c>
      <c r="H2158" s="16" t="s">
        <v>1165</v>
      </c>
      <c r="I2158" s="0" t="n">
        <v>16.1</v>
      </c>
      <c r="J2158" s="16" t="s">
        <v>239</v>
      </c>
      <c r="K2158" s="0" t="str">
        <f aca="false">IFERROR(IF(VLOOKUP($C2158,薬効分類マスタ!$A$2:$E$180,5,FALSE())=0,"",VLOOKUP($C2158,薬効分類マスタ!$A$2:$E$180,5,FALSE())),"")</f>
        <v/>
      </c>
      <c r="L2158" s="17"/>
      <c r="M2158" s="0" t="str">
        <f aca="false">IF($K2158="","",IF($L2158&lt;&gt;"",$L2158,VLOOKUP($C2158,薬効分類マスタ!$A$2:$F$180,6,FALSE())))</f>
        <v/>
      </c>
      <c r="N2158" s="0" t="str">
        <f aca="false">ASC(G2158)</f>
        <v>ﾛｻﾙﾋﾄﾞ配合錠LD｢ﾆﾌﾟﾛ｣</v>
      </c>
      <c r="O2158" s="0" t="str">
        <f aca="false">ASC(E2158)</f>
        <v>ﾛｻﾙﾀﾝｶﾘｳﾑ･ﾋﾄﾞﾛｸﾛﾛﾁｱｼﾞﾄﾞ</v>
      </c>
      <c r="P2158" s="16" t="n">
        <f aca="false">N(P2157)+IF($C2158=検索!$B$49,1,0)</f>
        <v>0</v>
      </c>
    </row>
    <row r="2159" customFormat="false" ht="15" hidden="false" customHeight="false" outlineLevel="0" collapsed="false">
      <c r="A2159" s="16" t="s">
        <v>221</v>
      </c>
      <c r="B2159" s="0" t="s">
        <v>5081</v>
      </c>
      <c r="C2159" s="0" t="n">
        <v>214</v>
      </c>
      <c r="D2159" s="0" t="str">
        <f aca="false">IFERROR(VLOOKUP($C2159,薬効分類マスタ!$A$2:$B$180,2,FALSE()),"未登録")</f>
        <v>血圧降下剤</v>
      </c>
      <c r="E2159" s="16" t="s">
        <v>5053</v>
      </c>
      <c r="F2159" s="16" t="s">
        <v>1027</v>
      </c>
      <c r="G2159" s="16" t="s">
        <v>5082</v>
      </c>
      <c r="H2159" s="16" t="s">
        <v>571</v>
      </c>
      <c r="I2159" s="0" t="n">
        <v>22.2</v>
      </c>
      <c r="J2159" s="16" t="s">
        <v>239</v>
      </c>
      <c r="K2159" s="0" t="str">
        <f aca="false">IFERROR(IF(VLOOKUP($C2159,薬効分類マスタ!$A$2:$E$180,5,FALSE())=0,"",VLOOKUP($C2159,薬効分類マスタ!$A$2:$E$180,5,FALSE())),"")</f>
        <v/>
      </c>
      <c r="L2159" s="17"/>
      <c r="M2159" s="0" t="str">
        <f aca="false">IF($K2159="","",IF($L2159&lt;&gt;"",$L2159,VLOOKUP($C2159,薬効分類マスタ!$A$2:$F$180,6,FALSE())))</f>
        <v/>
      </c>
      <c r="N2159" s="0" t="str">
        <f aca="false">ASC(G2159)</f>
        <v>ﾛｻﾙﾋﾄﾞ配合錠LD｢NPI｣</v>
      </c>
      <c r="O2159" s="0" t="str">
        <f aca="false">ASC(E2159)</f>
        <v>ﾛｻﾙﾀﾝｶﾘｳﾑ･ﾋﾄﾞﾛｸﾛﾛﾁｱｼﾞﾄﾞ</v>
      </c>
      <c r="P2159" s="16" t="n">
        <f aca="false">N(P2158)+IF($C2159=検索!$B$49,1,0)</f>
        <v>0</v>
      </c>
    </row>
    <row r="2160" customFormat="false" ht="15" hidden="false" customHeight="false" outlineLevel="0" collapsed="false">
      <c r="A2160" s="16" t="s">
        <v>221</v>
      </c>
      <c r="B2160" s="0" t="s">
        <v>5083</v>
      </c>
      <c r="C2160" s="0" t="n">
        <v>214</v>
      </c>
      <c r="D2160" s="0" t="str">
        <f aca="false">IFERROR(VLOOKUP($C2160,薬効分類マスタ!$A$2:$B$180,2,FALSE()),"未登録")</f>
        <v>血圧降下剤</v>
      </c>
      <c r="E2160" s="16" t="s">
        <v>5053</v>
      </c>
      <c r="F2160" s="16" t="s">
        <v>1027</v>
      </c>
      <c r="G2160" s="16" t="s">
        <v>5084</v>
      </c>
      <c r="H2160" s="16" t="s">
        <v>950</v>
      </c>
      <c r="I2160" s="0" t="n">
        <v>16.1</v>
      </c>
      <c r="J2160" s="16" t="s">
        <v>239</v>
      </c>
      <c r="K2160" s="0" t="str">
        <f aca="false">IFERROR(IF(VLOOKUP($C2160,薬効分類マスタ!$A$2:$E$180,5,FALSE())=0,"",VLOOKUP($C2160,薬効分類マスタ!$A$2:$E$180,5,FALSE())),"")</f>
        <v/>
      </c>
      <c r="L2160" s="17"/>
      <c r="M2160" s="0" t="str">
        <f aca="false">IF($K2160="","",IF($L2160&lt;&gt;"",$L2160,VLOOKUP($C2160,薬効分類マスタ!$A$2:$F$180,6,FALSE())))</f>
        <v/>
      </c>
      <c r="N2160" s="0" t="str">
        <f aca="false">ASC(G2160)</f>
        <v>ﾛｻﾙﾋﾄﾞ配合錠LD｢VTRS｣</v>
      </c>
      <c r="O2160" s="0" t="str">
        <f aca="false">ASC(E2160)</f>
        <v>ﾛｻﾙﾀﾝｶﾘｳﾑ･ﾋﾄﾞﾛｸﾛﾛﾁｱｼﾞﾄﾞ</v>
      </c>
      <c r="P2160" s="16" t="n">
        <f aca="false">N(P2159)+IF($C2160=検索!$B$49,1,0)</f>
        <v>0</v>
      </c>
    </row>
    <row r="2161" customFormat="false" ht="15" hidden="false" customHeight="false" outlineLevel="0" collapsed="false">
      <c r="A2161" s="16" t="s">
        <v>221</v>
      </c>
      <c r="B2161" s="0" t="s">
        <v>5085</v>
      </c>
      <c r="C2161" s="0" t="n">
        <v>214</v>
      </c>
      <c r="D2161" s="0" t="str">
        <f aca="false">IFERROR(VLOOKUP($C2161,薬効分類マスタ!$A$2:$B$180,2,FALSE()),"未登録")</f>
        <v>血圧降下剤</v>
      </c>
      <c r="E2161" s="16" t="s">
        <v>5053</v>
      </c>
      <c r="F2161" s="16" t="s">
        <v>1027</v>
      </c>
      <c r="G2161" s="16" t="s">
        <v>5086</v>
      </c>
      <c r="H2161" s="16" t="s">
        <v>542</v>
      </c>
      <c r="I2161" s="0" t="n">
        <v>16.1</v>
      </c>
      <c r="J2161" s="16" t="s">
        <v>239</v>
      </c>
      <c r="K2161" s="0" t="str">
        <f aca="false">IFERROR(IF(VLOOKUP($C2161,薬効分類マスタ!$A$2:$E$180,5,FALSE())=0,"",VLOOKUP($C2161,薬効分類マスタ!$A$2:$E$180,5,FALSE())),"")</f>
        <v/>
      </c>
      <c r="L2161" s="17"/>
      <c r="M2161" s="0" t="str">
        <f aca="false">IF($K2161="","",IF($L2161&lt;&gt;"",$L2161,VLOOKUP($C2161,薬効分類マスタ!$A$2:$F$180,6,FALSE())))</f>
        <v/>
      </c>
      <c r="N2161" s="0" t="str">
        <f aca="false">ASC(G2161)</f>
        <v>ﾛｻﾙﾋﾄﾞ配合錠LD｢NIG｣</v>
      </c>
      <c r="O2161" s="0" t="str">
        <f aca="false">ASC(E2161)</f>
        <v>ﾛｻﾙﾀﾝｶﾘｳﾑ･ﾋﾄﾞﾛｸﾛﾛﾁｱｼﾞﾄﾞ</v>
      </c>
      <c r="P2161" s="16" t="n">
        <f aca="false">N(P2160)+IF($C2161=検索!$B$49,1,0)</f>
        <v>0</v>
      </c>
    </row>
    <row r="2162" customFormat="false" ht="15" hidden="false" customHeight="false" outlineLevel="0" collapsed="false">
      <c r="A2162" s="16" t="s">
        <v>221</v>
      </c>
      <c r="B2162" s="0" t="s">
        <v>5087</v>
      </c>
      <c r="C2162" s="0" t="n">
        <v>214</v>
      </c>
      <c r="D2162" s="0" t="str">
        <f aca="false">IFERROR(VLOOKUP($C2162,薬効分類マスタ!$A$2:$B$180,2,FALSE()),"未登録")</f>
        <v>血圧降下剤</v>
      </c>
      <c r="E2162" s="16" t="s">
        <v>5053</v>
      </c>
      <c r="F2162" s="16" t="s">
        <v>1027</v>
      </c>
      <c r="G2162" s="16" t="s">
        <v>5088</v>
      </c>
      <c r="I2162" s="0" t="n">
        <v>19.8</v>
      </c>
      <c r="J2162" s="16" t="s">
        <v>239</v>
      </c>
      <c r="K2162" s="0" t="str">
        <f aca="false">IFERROR(IF(VLOOKUP($C2162,薬効分類マスタ!$A$2:$E$180,5,FALSE())=0,"",VLOOKUP($C2162,薬効分類マスタ!$A$2:$E$180,5,FALSE())),"")</f>
        <v/>
      </c>
      <c r="L2162" s="17"/>
      <c r="M2162" s="0" t="str">
        <f aca="false">IF($K2162="","",IF($L2162&lt;&gt;"",$L2162,VLOOKUP($C2162,薬効分類マスタ!$A$2:$F$180,6,FALSE())))</f>
        <v/>
      </c>
      <c r="N2162" s="0" t="str">
        <f aca="false">ASC(G2162)</f>
        <v>ﾛｻﾙﾀﾝｶﾘｳﾑ･ﾋﾄﾞﾛｸﾛﾛﾁｱｼﾞﾄﾞHD錠</v>
      </c>
      <c r="O2162" s="0" t="str">
        <f aca="false">ASC(E2162)</f>
        <v>ﾛｻﾙﾀﾝｶﾘｳﾑ･ﾋﾄﾞﾛｸﾛﾛﾁｱｼﾞﾄﾞ</v>
      </c>
      <c r="P2162" s="16" t="n">
        <f aca="false">N(P2161)+IF($C2162=検索!$B$49,1,0)</f>
        <v>0</v>
      </c>
    </row>
    <row r="2163" customFormat="false" ht="15" hidden="false" customHeight="false" outlineLevel="0" collapsed="false">
      <c r="A2163" s="16" t="s">
        <v>221</v>
      </c>
      <c r="B2163" s="0" t="s">
        <v>5089</v>
      </c>
      <c r="C2163" s="0" t="n">
        <v>214</v>
      </c>
      <c r="D2163" s="0" t="str">
        <f aca="false">IFERROR(VLOOKUP($C2163,薬効分類マスタ!$A$2:$B$180,2,FALSE()),"未登録")</f>
        <v>血圧降下剤</v>
      </c>
      <c r="E2163" s="16" t="s">
        <v>5053</v>
      </c>
      <c r="F2163" s="16" t="s">
        <v>1027</v>
      </c>
      <c r="G2163" s="16" t="s">
        <v>5090</v>
      </c>
      <c r="H2163" s="16" t="s">
        <v>1659</v>
      </c>
      <c r="I2163" s="0" t="n">
        <v>50.9</v>
      </c>
      <c r="J2163" s="16" t="s">
        <v>232</v>
      </c>
      <c r="K2163" s="0" t="str">
        <f aca="false">IFERROR(IF(VLOOKUP($C2163,薬効分類マスタ!$A$2:$E$180,5,FALSE())=0,"",VLOOKUP($C2163,薬効分類マスタ!$A$2:$E$180,5,FALSE())),"")</f>
        <v/>
      </c>
      <c r="L2163" s="17"/>
      <c r="M2163" s="0" t="str">
        <f aca="false">IF($K2163="","",IF($L2163&lt;&gt;"",$L2163,VLOOKUP($C2163,薬効分類マスタ!$A$2:$F$180,6,FALSE())))</f>
        <v/>
      </c>
      <c r="N2163" s="0" t="str">
        <f aca="false">ASC(G2163)</f>
        <v>ﾌﾟﾚﾐﾈﾝﾄ配合錠HD</v>
      </c>
      <c r="O2163" s="0" t="str">
        <f aca="false">ASC(E2163)</f>
        <v>ﾛｻﾙﾀﾝｶﾘｳﾑ･ﾋﾄﾞﾛｸﾛﾛﾁｱｼﾞﾄﾞ</v>
      </c>
      <c r="P2163" s="16" t="n">
        <f aca="false">N(P2162)+IF($C2163=検索!$B$49,1,0)</f>
        <v>0</v>
      </c>
    </row>
    <row r="2164" customFormat="false" ht="15" hidden="false" customHeight="false" outlineLevel="0" collapsed="false">
      <c r="A2164" s="16" t="s">
        <v>221</v>
      </c>
      <c r="B2164" s="0" t="s">
        <v>5091</v>
      </c>
      <c r="C2164" s="0" t="n">
        <v>214</v>
      </c>
      <c r="D2164" s="0" t="str">
        <f aca="false">IFERROR(VLOOKUP($C2164,薬効分類マスタ!$A$2:$B$180,2,FALSE()),"未登録")</f>
        <v>血圧降下剤</v>
      </c>
      <c r="E2164" s="16" t="s">
        <v>5053</v>
      </c>
      <c r="F2164" s="16" t="s">
        <v>1027</v>
      </c>
      <c r="G2164" s="16" t="s">
        <v>5092</v>
      </c>
      <c r="H2164" s="16" t="s">
        <v>1090</v>
      </c>
      <c r="I2164" s="0" t="n">
        <v>29.1</v>
      </c>
      <c r="J2164" s="16" t="s">
        <v>239</v>
      </c>
      <c r="K2164" s="0" t="str">
        <f aca="false">IFERROR(IF(VLOOKUP($C2164,薬効分類マスタ!$A$2:$E$180,5,FALSE())=0,"",VLOOKUP($C2164,薬効分類マスタ!$A$2:$E$180,5,FALSE())),"")</f>
        <v/>
      </c>
      <c r="L2164" s="17"/>
      <c r="M2164" s="0" t="str">
        <f aca="false">IF($K2164="","",IF($L2164&lt;&gt;"",$L2164,VLOOKUP($C2164,薬効分類マスタ!$A$2:$F$180,6,FALSE())))</f>
        <v/>
      </c>
      <c r="N2164" s="0" t="str">
        <f aca="false">ASC(G2164)</f>
        <v>ﾛｻﾙﾋﾄﾞ配合錠HD｢三和｣</v>
      </c>
      <c r="O2164" s="0" t="str">
        <f aca="false">ASC(E2164)</f>
        <v>ﾛｻﾙﾀﾝｶﾘｳﾑ･ﾋﾄﾞﾛｸﾛﾛﾁｱｼﾞﾄﾞ</v>
      </c>
      <c r="P2164" s="16" t="n">
        <f aca="false">N(P2163)+IF($C2164=検索!$B$49,1,0)</f>
        <v>0</v>
      </c>
    </row>
    <row r="2165" customFormat="false" ht="15" hidden="false" customHeight="false" outlineLevel="0" collapsed="false">
      <c r="A2165" s="16" t="s">
        <v>221</v>
      </c>
      <c r="B2165" s="0" t="s">
        <v>5093</v>
      </c>
      <c r="C2165" s="0" t="n">
        <v>214</v>
      </c>
      <c r="D2165" s="0" t="str">
        <f aca="false">IFERROR(VLOOKUP($C2165,薬効分類マスタ!$A$2:$B$180,2,FALSE()),"未登録")</f>
        <v>血圧降下剤</v>
      </c>
      <c r="E2165" s="16" t="s">
        <v>5053</v>
      </c>
      <c r="F2165" s="16" t="s">
        <v>1027</v>
      </c>
      <c r="G2165" s="16" t="s">
        <v>5094</v>
      </c>
      <c r="H2165" s="16" t="s">
        <v>1464</v>
      </c>
      <c r="I2165" s="0" t="n">
        <v>29.1</v>
      </c>
      <c r="J2165" s="16" t="s">
        <v>239</v>
      </c>
      <c r="K2165" s="0" t="str">
        <f aca="false">IFERROR(IF(VLOOKUP($C2165,薬効分類マスタ!$A$2:$E$180,5,FALSE())=0,"",VLOOKUP($C2165,薬効分類マスタ!$A$2:$E$180,5,FALSE())),"")</f>
        <v/>
      </c>
      <c r="L2165" s="17"/>
      <c r="M2165" s="0" t="str">
        <f aca="false">IF($K2165="","",IF($L2165&lt;&gt;"",$L2165,VLOOKUP($C2165,薬効分類マスタ!$A$2:$F$180,6,FALSE())))</f>
        <v/>
      </c>
      <c r="N2165" s="0" t="str">
        <f aca="false">ASC(G2165)</f>
        <v>ﾛｻﾙﾋﾄﾞ配合錠HD｢EP｣</v>
      </c>
      <c r="O2165" s="0" t="str">
        <f aca="false">ASC(E2165)</f>
        <v>ﾛｻﾙﾀﾝｶﾘｳﾑ･ﾋﾄﾞﾛｸﾛﾛﾁｱｼﾞﾄﾞ</v>
      </c>
      <c r="P2165" s="16" t="n">
        <f aca="false">N(P2164)+IF($C2165=検索!$B$49,1,0)</f>
        <v>0</v>
      </c>
    </row>
    <row r="2166" customFormat="false" ht="15" hidden="false" customHeight="false" outlineLevel="0" collapsed="false">
      <c r="A2166" s="16" t="s">
        <v>221</v>
      </c>
      <c r="B2166" s="0" t="s">
        <v>5095</v>
      </c>
      <c r="C2166" s="0" t="n">
        <v>214</v>
      </c>
      <c r="D2166" s="0" t="str">
        <f aca="false">IFERROR(VLOOKUP($C2166,薬効分類マスタ!$A$2:$B$180,2,FALSE()),"未登録")</f>
        <v>血圧降下剤</v>
      </c>
      <c r="E2166" s="16" t="s">
        <v>5053</v>
      </c>
      <c r="F2166" s="16" t="s">
        <v>1027</v>
      </c>
      <c r="G2166" s="16" t="s">
        <v>5096</v>
      </c>
      <c r="H2166" s="16" t="s">
        <v>1067</v>
      </c>
      <c r="I2166" s="0" t="n">
        <v>29.1</v>
      </c>
      <c r="J2166" s="16" t="s">
        <v>239</v>
      </c>
      <c r="K2166" s="0" t="str">
        <f aca="false">IFERROR(IF(VLOOKUP($C2166,薬効分類マスタ!$A$2:$E$180,5,FALSE())=0,"",VLOOKUP($C2166,薬効分類マスタ!$A$2:$E$180,5,FALSE())),"")</f>
        <v/>
      </c>
      <c r="L2166" s="17"/>
      <c r="M2166" s="0" t="str">
        <f aca="false">IF($K2166="","",IF($L2166&lt;&gt;"",$L2166,VLOOKUP($C2166,薬効分類マスタ!$A$2:$F$180,6,FALSE())))</f>
        <v/>
      </c>
      <c r="N2166" s="0" t="str">
        <f aca="false">ASC(G2166)</f>
        <v>ﾛｻﾙﾋﾄﾞ配合錠HD｢TCK｣</v>
      </c>
      <c r="O2166" s="0" t="str">
        <f aca="false">ASC(E2166)</f>
        <v>ﾛｻﾙﾀﾝｶﾘｳﾑ･ﾋﾄﾞﾛｸﾛﾛﾁｱｼﾞﾄﾞ</v>
      </c>
      <c r="P2166" s="16" t="n">
        <f aca="false">N(P2165)+IF($C2166=検索!$B$49,1,0)</f>
        <v>0</v>
      </c>
    </row>
    <row r="2167" customFormat="false" ht="15" hidden="false" customHeight="false" outlineLevel="0" collapsed="false">
      <c r="A2167" s="16" t="s">
        <v>221</v>
      </c>
      <c r="B2167" s="0" t="s">
        <v>5097</v>
      </c>
      <c r="C2167" s="0" t="n">
        <v>214</v>
      </c>
      <c r="D2167" s="0" t="str">
        <f aca="false">IFERROR(VLOOKUP($C2167,薬効分類マスタ!$A$2:$B$180,2,FALSE()),"未登録")</f>
        <v>血圧降下剤</v>
      </c>
      <c r="E2167" s="16" t="s">
        <v>5053</v>
      </c>
      <c r="F2167" s="16" t="s">
        <v>1027</v>
      </c>
      <c r="G2167" s="16" t="s">
        <v>5098</v>
      </c>
      <c r="H2167" s="16" t="s">
        <v>530</v>
      </c>
      <c r="I2167" s="0" t="n">
        <v>29.1</v>
      </c>
      <c r="J2167" s="16" t="s">
        <v>239</v>
      </c>
      <c r="K2167" s="0" t="str">
        <f aca="false">IFERROR(IF(VLOOKUP($C2167,薬効分類マスタ!$A$2:$E$180,5,FALSE())=0,"",VLOOKUP($C2167,薬効分類マスタ!$A$2:$E$180,5,FALSE())),"")</f>
        <v/>
      </c>
      <c r="L2167" s="17"/>
      <c r="M2167" s="0" t="str">
        <f aca="false">IF($K2167="","",IF($L2167&lt;&gt;"",$L2167,VLOOKUP($C2167,薬効分類マスタ!$A$2:$F$180,6,FALSE())))</f>
        <v/>
      </c>
      <c r="N2167" s="0" t="str">
        <f aca="false">ASC(G2167)</f>
        <v>ﾛｻﾙﾋﾄﾞ配合錠HD｢ｹﾐﾌｧ｣</v>
      </c>
      <c r="O2167" s="0" t="str">
        <f aca="false">ASC(E2167)</f>
        <v>ﾛｻﾙﾀﾝｶﾘｳﾑ･ﾋﾄﾞﾛｸﾛﾛﾁｱｼﾞﾄﾞ</v>
      </c>
      <c r="P2167" s="16" t="n">
        <f aca="false">N(P2166)+IF($C2167=検索!$B$49,1,0)</f>
        <v>0</v>
      </c>
    </row>
    <row r="2168" customFormat="false" ht="15" hidden="false" customHeight="false" outlineLevel="0" collapsed="false">
      <c r="A2168" s="16" t="s">
        <v>221</v>
      </c>
      <c r="B2168" s="0" t="s">
        <v>5099</v>
      </c>
      <c r="C2168" s="0" t="n">
        <v>214</v>
      </c>
      <c r="D2168" s="0" t="str">
        <f aca="false">IFERROR(VLOOKUP($C2168,薬効分類マスタ!$A$2:$B$180,2,FALSE()),"未登録")</f>
        <v>血圧降下剤</v>
      </c>
      <c r="E2168" s="16" t="s">
        <v>5053</v>
      </c>
      <c r="F2168" s="16" t="s">
        <v>1027</v>
      </c>
      <c r="G2168" s="16" t="s">
        <v>5100</v>
      </c>
      <c r="H2168" s="16" t="s">
        <v>533</v>
      </c>
      <c r="I2168" s="0" t="n">
        <v>29.1</v>
      </c>
      <c r="J2168" s="16" t="s">
        <v>239</v>
      </c>
      <c r="K2168" s="0" t="str">
        <f aca="false">IFERROR(IF(VLOOKUP($C2168,薬効分類マスタ!$A$2:$E$180,5,FALSE())=0,"",VLOOKUP($C2168,薬効分類マスタ!$A$2:$E$180,5,FALSE())),"")</f>
        <v/>
      </c>
      <c r="L2168" s="17"/>
      <c r="M2168" s="0" t="str">
        <f aca="false">IF($K2168="","",IF($L2168&lt;&gt;"",$L2168,VLOOKUP($C2168,薬効分類マスタ!$A$2:$F$180,6,FALSE())))</f>
        <v/>
      </c>
      <c r="N2168" s="0" t="str">
        <f aca="false">ASC(G2168)</f>
        <v>ﾛｻﾙﾋﾄﾞ配合錠HD｢ﾄｰﾜ｣</v>
      </c>
      <c r="O2168" s="0" t="str">
        <f aca="false">ASC(E2168)</f>
        <v>ﾛｻﾙﾀﾝｶﾘｳﾑ･ﾋﾄﾞﾛｸﾛﾛﾁｱｼﾞﾄﾞ</v>
      </c>
      <c r="P2168" s="16" t="n">
        <f aca="false">N(P2167)+IF($C2168=検索!$B$49,1,0)</f>
        <v>0</v>
      </c>
    </row>
    <row r="2169" customFormat="false" ht="15" hidden="false" customHeight="false" outlineLevel="0" collapsed="false">
      <c r="A2169" s="16" t="s">
        <v>221</v>
      </c>
      <c r="B2169" s="0" t="s">
        <v>5101</v>
      </c>
      <c r="C2169" s="0" t="n">
        <v>214</v>
      </c>
      <c r="D2169" s="0" t="str">
        <f aca="false">IFERROR(VLOOKUP($C2169,薬効分類マスタ!$A$2:$B$180,2,FALSE()),"未登録")</f>
        <v>血圧降下剤</v>
      </c>
      <c r="E2169" s="16" t="s">
        <v>5053</v>
      </c>
      <c r="F2169" s="16" t="s">
        <v>1027</v>
      </c>
      <c r="G2169" s="16" t="s">
        <v>5102</v>
      </c>
      <c r="H2169" s="16" t="s">
        <v>536</v>
      </c>
      <c r="I2169" s="0" t="n">
        <v>29.1</v>
      </c>
      <c r="J2169" s="16" t="s">
        <v>239</v>
      </c>
      <c r="K2169" s="0" t="str">
        <f aca="false">IFERROR(IF(VLOOKUP($C2169,薬効分類マスタ!$A$2:$E$180,5,FALSE())=0,"",VLOOKUP($C2169,薬効分類マスタ!$A$2:$E$180,5,FALSE())),"")</f>
        <v/>
      </c>
      <c r="L2169" s="17"/>
      <c r="M2169" s="0" t="str">
        <f aca="false">IF($K2169="","",IF($L2169&lt;&gt;"",$L2169,VLOOKUP($C2169,薬効分類マスタ!$A$2:$F$180,6,FALSE())))</f>
        <v/>
      </c>
      <c r="N2169" s="0" t="str">
        <f aca="false">ASC(G2169)</f>
        <v>ﾛｻﾙﾋﾄﾞ配合錠HD｢日医工｣</v>
      </c>
      <c r="O2169" s="0" t="str">
        <f aca="false">ASC(E2169)</f>
        <v>ﾛｻﾙﾀﾝｶﾘｳﾑ･ﾋﾄﾞﾛｸﾛﾛﾁｱｼﾞﾄﾞ</v>
      </c>
      <c r="P2169" s="16" t="n">
        <f aca="false">N(P2168)+IF($C2169=検索!$B$49,1,0)</f>
        <v>0</v>
      </c>
    </row>
    <row r="2170" customFormat="false" ht="15" hidden="false" customHeight="false" outlineLevel="0" collapsed="false">
      <c r="A2170" s="16" t="s">
        <v>221</v>
      </c>
      <c r="B2170" s="0" t="s">
        <v>5103</v>
      </c>
      <c r="C2170" s="0" t="n">
        <v>214</v>
      </c>
      <c r="D2170" s="0" t="str">
        <f aca="false">IFERROR(VLOOKUP($C2170,薬効分類マスタ!$A$2:$B$180,2,FALSE()),"未登録")</f>
        <v>血圧降下剤</v>
      </c>
      <c r="E2170" s="16" t="s">
        <v>5053</v>
      </c>
      <c r="F2170" s="16" t="s">
        <v>1027</v>
      </c>
      <c r="G2170" s="16" t="s">
        <v>5104</v>
      </c>
      <c r="H2170" s="16" t="s">
        <v>606</v>
      </c>
      <c r="I2170" s="0" t="n">
        <v>29.1</v>
      </c>
      <c r="J2170" s="16" t="s">
        <v>239</v>
      </c>
      <c r="K2170" s="0" t="str">
        <f aca="false">IFERROR(IF(VLOOKUP($C2170,薬効分類マスタ!$A$2:$E$180,5,FALSE())=0,"",VLOOKUP($C2170,薬効分類マスタ!$A$2:$E$180,5,FALSE())),"")</f>
        <v/>
      </c>
      <c r="L2170" s="17"/>
      <c r="M2170" s="0" t="str">
        <f aca="false">IF($K2170="","",IF($L2170&lt;&gt;"",$L2170,VLOOKUP($C2170,薬効分類マスタ!$A$2:$F$180,6,FALSE())))</f>
        <v/>
      </c>
      <c r="N2170" s="0" t="str">
        <f aca="false">ASC(G2170)</f>
        <v>ﾛｻﾙﾋﾄﾞ配合錠HD｢日新｣</v>
      </c>
      <c r="O2170" s="0" t="str">
        <f aca="false">ASC(E2170)</f>
        <v>ﾛｻﾙﾀﾝｶﾘｳﾑ･ﾋﾄﾞﾛｸﾛﾛﾁｱｼﾞﾄﾞ</v>
      </c>
      <c r="P2170" s="16" t="n">
        <f aca="false">N(P2169)+IF($C2170=検索!$B$49,1,0)</f>
        <v>0</v>
      </c>
    </row>
    <row r="2171" customFormat="false" ht="15" hidden="false" customHeight="false" outlineLevel="0" collapsed="false">
      <c r="A2171" s="16" t="s">
        <v>221</v>
      </c>
      <c r="B2171" s="0" t="s">
        <v>5105</v>
      </c>
      <c r="C2171" s="0" t="n">
        <v>214</v>
      </c>
      <c r="D2171" s="0" t="str">
        <f aca="false">IFERROR(VLOOKUP($C2171,薬効分類マスタ!$A$2:$B$180,2,FALSE()),"未登録")</f>
        <v>血圧降下剤</v>
      </c>
      <c r="E2171" s="16" t="s">
        <v>5053</v>
      </c>
      <c r="F2171" s="16" t="s">
        <v>1027</v>
      </c>
      <c r="G2171" s="16" t="s">
        <v>5106</v>
      </c>
      <c r="H2171" s="16" t="s">
        <v>385</v>
      </c>
      <c r="I2171" s="0" t="n">
        <v>29.1</v>
      </c>
      <c r="J2171" s="16" t="s">
        <v>239</v>
      </c>
      <c r="K2171" s="0" t="str">
        <f aca="false">IFERROR(IF(VLOOKUP($C2171,薬効分類マスタ!$A$2:$E$180,5,FALSE())=0,"",VLOOKUP($C2171,薬効分類マスタ!$A$2:$E$180,5,FALSE())),"")</f>
        <v/>
      </c>
      <c r="L2171" s="17"/>
      <c r="M2171" s="0" t="str">
        <f aca="false">IF($K2171="","",IF($L2171&lt;&gt;"",$L2171,VLOOKUP($C2171,薬効分類マスタ!$A$2:$F$180,6,FALSE())))</f>
        <v/>
      </c>
      <c r="N2171" s="0" t="str">
        <f aca="false">ASC(G2171)</f>
        <v>ﾛｻﾙﾋﾄﾞ配合錠HD｢ｻﾜｲ｣</v>
      </c>
      <c r="O2171" s="0" t="str">
        <f aca="false">ASC(E2171)</f>
        <v>ﾛｻﾙﾀﾝｶﾘｳﾑ･ﾋﾄﾞﾛｸﾛﾛﾁｱｼﾞﾄﾞ</v>
      </c>
      <c r="P2171" s="16" t="n">
        <f aca="false">N(P2170)+IF($C2171=検索!$B$49,1,0)</f>
        <v>0</v>
      </c>
    </row>
    <row r="2172" customFormat="false" ht="15" hidden="false" customHeight="false" outlineLevel="0" collapsed="false">
      <c r="A2172" s="16" t="s">
        <v>221</v>
      </c>
      <c r="B2172" s="0" t="s">
        <v>5107</v>
      </c>
      <c r="C2172" s="0" t="n">
        <v>214</v>
      </c>
      <c r="D2172" s="0" t="str">
        <f aca="false">IFERROR(VLOOKUP($C2172,薬効分類マスタ!$A$2:$B$180,2,FALSE()),"未登録")</f>
        <v>血圧降下剤</v>
      </c>
      <c r="E2172" s="16" t="s">
        <v>5053</v>
      </c>
      <c r="F2172" s="16" t="s">
        <v>1027</v>
      </c>
      <c r="G2172" s="16" t="s">
        <v>5108</v>
      </c>
      <c r="H2172" s="16" t="s">
        <v>571</v>
      </c>
      <c r="I2172" s="0" t="n">
        <v>45</v>
      </c>
      <c r="J2172" s="16" t="s">
        <v>239</v>
      </c>
      <c r="K2172" s="0" t="str">
        <f aca="false">IFERROR(IF(VLOOKUP($C2172,薬効分類マスタ!$A$2:$E$180,5,FALSE())=0,"",VLOOKUP($C2172,薬効分類マスタ!$A$2:$E$180,5,FALSE())),"")</f>
        <v/>
      </c>
      <c r="L2172" s="17"/>
      <c r="M2172" s="0" t="str">
        <f aca="false">IF($K2172="","",IF($L2172&lt;&gt;"",$L2172,VLOOKUP($C2172,薬効分類マスタ!$A$2:$F$180,6,FALSE())))</f>
        <v/>
      </c>
      <c r="N2172" s="0" t="str">
        <f aca="false">ASC(G2172)</f>
        <v>ﾛｻﾙﾋﾄﾞ配合錠HD｢NPI｣</v>
      </c>
      <c r="O2172" s="0" t="str">
        <f aca="false">ASC(E2172)</f>
        <v>ﾛｻﾙﾀﾝｶﾘｳﾑ･ﾋﾄﾞﾛｸﾛﾛﾁｱｼﾞﾄﾞ</v>
      </c>
      <c r="P2172" s="16" t="n">
        <f aca="false">N(P2171)+IF($C2172=検索!$B$49,1,0)</f>
        <v>0</v>
      </c>
    </row>
    <row r="2173" customFormat="false" ht="15" hidden="false" customHeight="false" outlineLevel="0" collapsed="false">
      <c r="A2173" s="16" t="s">
        <v>221</v>
      </c>
      <c r="B2173" s="0" t="s">
        <v>5109</v>
      </c>
      <c r="C2173" s="0" t="n">
        <v>214</v>
      </c>
      <c r="D2173" s="0" t="str">
        <f aca="false">IFERROR(VLOOKUP($C2173,薬効分類マスタ!$A$2:$B$180,2,FALSE()),"未登録")</f>
        <v>血圧降下剤</v>
      </c>
      <c r="E2173" s="16" t="s">
        <v>5053</v>
      </c>
      <c r="F2173" s="16" t="s">
        <v>1027</v>
      </c>
      <c r="G2173" s="16" t="s">
        <v>5110</v>
      </c>
      <c r="H2173" s="16" t="s">
        <v>950</v>
      </c>
      <c r="I2173" s="0" t="n">
        <v>29.1</v>
      </c>
      <c r="J2173" s="16" t="s">
        <v>239</v>
      </c>
      <c r="K2173" s="0" t="str">
        <f aca="false">IFERROR(IF(VLOOKUP($C2173,薬効分類マスタ!$A$2:$E$180,5,FALSE())=0,"",VLOOKUP($C2173,薬効分類マスタ!$A$2:$E$180,5,FALSE())),"")</f>
        <v/>
      </c>
      <c r="L2173" s="17"/>
      <c r="M2173" s="0" t="str">
        <f aca="false">IF($K2173="","",IF($L2173&lt;&gt;"",$L2173,VLOOKUP($C2173,薬効分類マスタ!$A$2:$F$180,6,FALSE())))</f>
        <v/>
      </c>
      <c r="N2173" s="0" t="str">
        <f aca="false">ASC(G2173)</f>
        <v>ﾛｻﾙﾋﾄﾞ配合錠HD｢VTRS｣</v>
      </c>
      <c r="O2173" s="0" t="str">
        <f aca="false">ASC(E2173)</f>
        <v>ﾛｻﾙﾀﾝｶﾘｳﾑ･ﾋﾄﾞﾛｸﾛﾛﾁｱｼﾞﾄﾞ</v>
      </c>
      <c r="P2173" s="16" t="n">
        <f aca="false">N(P2172)+IF($C2173=検索!$B$49,1,0)</f>
        <v>0</v>
      </c>
    </row>
    <row r="2174" customFormat="false" ht="15" hidden="false" customHeight="false" outlineLevel="0" collapsed="false">
      <c r="A2174" s="16" t="s">
        <v>221</v>
      </c>
      <c r="B2174" s="0" t="s">
        <v>5111</v>
      </c>
      <c r="C2174" s="0" t="n">
        <v>214</v>
      </c>
      <c r="D2174" s="0" t="str">
        <f aca="false">IFERROR(VLOOKUP($C2174,薬効分類マスタ!$A$2:$B$180,2,FALSE()),"未登録")</f>
        <v>血圧降下剤</v>
      </c>
      <c r="E2174" s="16" t="s">
        <v>5053</v>
      </c>
      <c r="F2174" s="16" t="s">
        <v>1027</v>
      </c>
      <c r="G2174" s="16" t="s">
        <v>5112</v>
      </c>
      <c r="H2174" s="16" t="s">
        <v>542</v>
      </c>
      <c r="I2174" s="0" t="n">
        <v>29.1</v>
      </c>
      <c r="J2174" s="16" t="s">
        <v>239</v>
      </c>
      <c r="K2174" s="0" t="str">
        <f aca="false">IFERROR(IF(VLOOKUP($C2174,薬効分類マスタ!$A$2:$E$180,5,FALSE())=0,"",VLOOKUP($C2174,薬効分類マスタ!$A$2:$E$180,5,FALSE())),"")</f>
        <v/>
      </c>
      <c r="L2174" s="17"/>
      <c r="M2174" s="0" t="str">
        <f aca="false">IF($K2174="","",IF($L2174&lt;&gt;"",$L2174,VLOOKUP($C2174,薬効分類マスタ!$A$2:$F$180,6,FALSE())))</f>
        <v/>
      </c>
      <c r="N2174" s="0" t="str">
        <f aca="false">ASC(G2174)</f>
        <v>ﾛｻﾙﾋﾄﾞ配合錠HD｢NIG｣</v>
      </c>
      <c r="O2174" s="0" t="str">
        <f aca="false">ASC(E2174)</f>
        <v>ﾛｻﾙﾀﾝｶﾘｳﾑ･ﾋﾄﾞﾛｸﾛﾛﾁｱｼﾞﾄﾞ</v>
      </c>
      <c r="P2174" s="16" t="n">
        <f aca="false">N(P2173)+IF($C2174=検索!$B$49,1,0)</f>
        <v>0</v>
      </c>
    </row>
    <row r="2175" customFormat="false" ht="15" hidden="false" customHeight="false" outlineLevel="0" collapsed="false">
      <c r="A2175" s="16" t="s">
        <v>221</v>
      </c>
      <c r="B2175" s="0" t="s">
        <v>5113</v>
      </c>
      <c r="C2175" s="0" t="n">
        <v>214</v>
      </c>
      <c r="D2175" s="0" t="str">
        <f aca="false">IFERROR(VLOOKUP($C2175,薬効分類マスタ!$A$2:$B$180,2,FALSE()),"未登録")</f>
        <v>血圧降下剤</v>
      </c>
      <c r="E2175" s="16" t="s">
        <v>5114</v>
      </c>
      <c r="F2175" s="16" t="s">
        <v>1027</v>
      </c>
      <c r="G2175" s="16" t="s">
        <v>5115</v>
      </c>
      <c r="H2175" s="16" t="s">
        <v>231</v>
      </c>
      <c r="I2175" s="0" t="n">
        <v>19.6</v>
      </c>
      <c r="J2175" s="16" t="s">
        <v>232</v>
      </c>
      <c r="K2175" s="0" t="str">
        <f aca="false">IFERROR(IF(VLOOKUP($C2175,薬効分類マスタ!$A$2:$E$180,5,FALSE())=0,"",VLOOKUP($C2175,薬効分類マスタ!$A$2:$E$180,5,FALSE())),"")</f>
        <v/>
      </c>
      <c r="L2175" s="17"/>
      <c r="M2175" s="0" t="str">
        <f aca="false">IF($K2175="","",IF($L2175&lt;&gt;"",$L2175,VLOOKUP($C2175,薬効分類マスタ!$A$2:$F$180,6,FALSE())))</f>
        <v/>
      </c>
      <c r="N2175" s="0" t="str">
        <f aca="false">ASC(G2175)</f>
        <v>ｴｶｰﾄﾞ配合錠LD</v>
      </c>
      <c r="O2175" s="0" t="str">
        <f aca="false">ASC(E2175)</f>
        <v>ｶﾝﾃﾞｻﾙﾀﾝｼﾚｷｾﾁﾙ･ﾋﾄﾞﾛｸﾛﾛﾁｱｼﾞﾄﾞ</v>
      </c>
      <c r="P2175" s="16" t="n">
        <f aca="false">N(P2174)+IF($C2175=検索!$B$49,1,0)</f>
        <v>0</v>
      </c>
    </row>
    <row r="2176" customFormat="false" ht="15" hidden="false" customHeight="false" outlineLevel="0" collapsed="false">
      <c r="A2176" s="16" t="s">
        <v>221</v>
      </c>
      <c r="B2176" s="0" t="s">
        <v>5116</v>
      </c>
      <c r="C2176" s="0" t="n">
        <v>214</v>
      </c>
      <c r="D2176" s="0" t="str">
        <f aca="false">IFERROR(VLOOKUP($C2176,薬効分類マスタ!$A$2:$B$180,2,FALSE()),"未登録")</f>
        <v>血圧降下剤</v>
      </c>
      <c r="E2176" s="16" t="s">
        <v>5114</v>
      </c>
      <c r="F2176" s="16" t="s">
        <v>1027</v>
      </c>
      <c r="G2176" s="16" t="s">
        <v>5117</v>
      </c>
      <c r="H2176" s="16" t="s">
        <v>304</v>
      </c>
      <c r="I2176" s="0" t="n">
        <v>11.5</v>
      </c>
      <c r="J2176" s="16" t="s">
        <v>239</v>
      </c>
      <c r="K2176" s="0" t="str">
        <f aca="false">IFERROR(IF(VLOOKUP($C2176,薬効分類マスタ!$A$2:$E$180,5,FALSE())=0,"",VLOOKUP($C2176,薬効分類マスタ!$A$2:$E$180,5,FALSE())),"")</f>
        <v/>
      </c>
      <c r="L2176" s="17"/>
      <c r="M2176" s="0" t="str">
        <f aca="false">IF($K2176="","",IF($L2176&lt;&gt;"",$L2176,VLOOKUP($C2176,薬効分類マスタ!$A$2:$F$180,6,FALSE())))</f>
        <v/>
      </c>
      <c r="N2176" s="0" t="str">
        <f aca="false">ASC(G2176)</f>
        <v>ｶﾃﾞﾁｱ配合錠LD｢あすか｣</v>
      </c>
      <c r="O2176" s="0" t="str">
        <f aca="false">ASC(E2176)</f>
        <v>ｶﾝﾃﾞｻﾙﾀﾝｼﾚｷｾﾁﾙ･ﾋﾄﾞﾛｸﾛﾛﾁｱｼﾞﾄﾞ</v>
      </c>
      <c r="P2176" s="16" t="n">
        <f aca="false">N(P2175)+IF($C2176=検索!$B$49,1,0)</f>
        <v>0</v>
      </c>
    </row>
    <row r="2177" customFormat="false" ht="15" hidden="false" customHeight="false" outlineLevel="0" collapsed="false">
      <c r="A2177" s="16" t="s">
        <v>221</v>
      </c>
      <c r="B2177" s="0" t="s">
        <v>5118</v>
      </c>
      <c r="C2177" s="0" t="n">
        <v>214</v>
      </c>
      <c r="D2177" s="0" t="str">
        <f aca="false">IFERROR(VLOOKUP($C2177,薬効分類マスタ!$A$2:$B$180,2,FALSE()),"未登録")</f>
        <v>血圧降下剤</v>
      </c>
      <c r="E2177" s="16" t="s">
        <v>5114</v>
      </c>
      <c r="F2177" s="16" t="s">
        <v>1027</v>
      </c>
      <c r="G2177" s="16" t="s">
        <v>5119</v>
      </c>
      <c r="H2177" s="16" t="s">
        <v>1309</v>
      </c>
      <c r="I2177" s="0" t="n">
        <v>11.5</v>
      </c>
      <c r="J2177" s="16" t="s">
        <v>239</v>
      </c>
      <c r="K2177" s="0" t="str">
        <f aca="false">IFERROR(IF(VLOOKUP($C2177,薬効分類マスタ!$A$2:$E$180,5,FALSE())=0,"",VLOOKUP($C2177,薬効分類マスタ!$A$2:$E$180,5,FALSE())),"")</f>
        <v/>
      </c>
      <c r="L2177" s="17"/>
      <c r="M2177" s="0" t="str">
        <f aca="false">IF($K2177="","",IF($L2177&lt;&gt;"",$L2177,VLOOKUP($C2177,薬効分類マスタ!$A$2:$F$180,6,FALSE())))</f>
        <v/>
      </c>
      <c r="N2177" s="0" t="str">
        <f aca="false">ASC(G2177)</f>
        <v>ｶﾃﾞﾁｱ配合錠LD｢ﾃﾊﾞ｣</v>
      </c>
      <c r="O2177" s="0" t="str">
        <f aca="false">ASC(E2177)</f>
        <v>ｶﾝﾃﾞｻﾙﾀﾝｼﾚｷｾﾁﾙ･ﾋﾄﾞﾛｸﾛﾛﾁｱｼﾞﾄﾞ</v>
      </c>
      <c r="P2177" s="16" t="n">
        <f aca="false">N(P2176)+IF($C2177=検索!$B$49,1,0)</f>
        <v>0</v>
      </c>
    </row>
    <row r="2178" customFormat="false" ht="15" hidden="false" customHeight="false" outlineLevel="0" collapsed="false">
      <c r="A2178" s="16" t="s">
        <v>221</v>
      </c>
      <c r="B2178" s="0" t="s">
        <v>5120</v>
      </c>
      <c r="C2178" s="0" t="n">
        <v>214</v>
      </c>
      <c r="D2178" s="0" t="str">
        <f aca="false">IFERROR(VLOOKUP($C2178,薬効分類マスタ!$A$2:$B$180,2,FALSE()),"未登録")</f>
        <v>血圧降下剤</v>
      </c>
      <c r="E2178" s="16" t="s">
        <v>5114</v>
      </c>
      <c r="F2178" s="16" t="s">
        <v>1027</v>
      </c>
      <c r="G2178" s="16" t="s">
        <v>5121</v>
      </c>
      <c r="H2178" s="16" t="s">
        <v>231</v>
      </c>
      <c r="I2178" s="0" t="n">
        <v>28.6</v>
      </c>
      <c r="J2178" s="16" t="s">
        <v>232</v>
      </c>
      <c r="K2178" s="0" t="str">
        <f aca="false">IFERROR(IF(VLOOKUP($C2178,薬効分類マスタ!$A$2:$E$180,5,FALSE())=0,"",VLOOKUP($C2178,薬効分類マスタ!$A$2:$E$180,5,FALSE())),"")</f>
        <v/>
      </c>
      <c r="L2178" s="17"/>
      <c r="M2178" s="0" t="str">
        <f aca="false">IF($K2178="","",IF($L2178&lt;&gt;"",$L2178,VLOOKUP($C2178,薬効分類マスタ!$A$2:$F$180,6,FALSE())))</f>
        <v/>
      </c>
      <c r="N2178" s="0" t="str">
        <f aca="false">ASC(G2178)</f>
        <v>ｴｶｰﾄﾞ配合錠HD</v>
      </c>
      <c r="O2178" s="0" t="str">
        <f aca="false">ASC(E2178)</f>
        <v>ｶﾝﾃﾞｻﾙﾀﾝｼﾚｷｾﾁﾙ･ﾋﾄﾞﾛｸﾛﾛﾁｱｼﾞﾄﾞ</v>
      </c>
      <c r="P2178" s="16" t="n">
        <f aca="false">N(P2177)+IF($C2178=検索!$B$49,1,0)</f>
        <v>0</v>
      </c>
    </row>
    <row r="2179" customFormat="false" ht="15" hidden="false" customHeight="false" outlineLevel="0" collapsed="false">
      <c r="A2179" s="16" t="s">
        <v>221</v>
      </c>
      <c r="B2179" s="0" t="s">
        <v>5122</v>
      </c>
      <c r="C2179" s="0" t="n">
        <v>214</v>
      </c>
      <c r="D2179" s="0" t="str">
        <f aca="false">IFERROR(VLOOKUP($C2179,薬効分類マスタ!$A$2:$B$180,2,FALSE()),"未登録")</f>
        <v>血圧降下剤</v>
      </c>
      <c r="E2179" s="16" t="s">
        <v>5114</v>
      </c>
      <c r="F2179" s="16" t="s">
        <v>1027</v>
      </c>
      <c r="G2179" s="16" t="s">
        <v>5123</v>
      </c>
      <c r="H2179" s="16" t="s">
        <v>304</v>
      </c>
      <c r="I2179" s="0" t="n">
        <v>21.5</v>
      </c>
      <c r="J2179" s="16" t="s">
        <v>239</v>
      </c>
      <c r="K2179" s="0" t="str">
        <f aca="false">IFERROR(IF(VLOOKUP($C2179,薬効分類マスタ!$A$2:$E$180,5,FALSE())=0,"",VLOOKUP($C2179,薬効分類マスタ!$A$2:$E$180,5,FALSE())),"")</f>
        <v/>
      </c>
      <c r="L2179" s="17"/>
      <c r="M2179" s="0" t="str">
        <f aca="false">IF($K2179="","",IF($L2179&lt;&gt;"",$L2179,VLOOKUP($C2179,薬効分類マスタ!$A$2:$F$180,6,FALSE())))</f>
        <v/>
      </c>
      <c r="N2179" s="0" t="str">
        <f aca="false">ASC(G2179)</f>
        <v>ｶﾃﾞﾁｱ配合錠HD｢あすか｣</v>
      </c>
      <c r="O2179" s="0" t="str">
        <f aca="false">ASC(E2179)</f>
        <v>ｶﾝﾃﾞｻﾙﾀﾝｼﾚｷｾﾁﾙ･ﾋﾄﾞﾛｸﾛﾛﾁｱｼﾞﾄﾞ</v>
      </c>
      <c r="P2179" s="16" t="n">
        <f aca="false">N(P2178)+IF($C2179=検索!$B$49,1,0)</f>
        <v>0</v>
      </c>
    </row>
    <row r="2180" customFormat="false" ht="15" hidden="false" customHeight="false" outlineLevel="0" collapsed="false">
      <c r="A2180" s="16" t="s">
        <v>221</v>
      </c>
      <c r="B2180" s="0" t="s">
        <v>5124</v>
      </c>
      <c r="C2180" s="0" t="n">
        <v>214</v>
      </c>
      <c r="D2180" s="0" t="str">
        <f aca="false">IFERROR(VLOOKUP($C2180,薬効分類マスタ!$A$2:$B$180,2,FALSE()),"未登録")</f>
        <v>血圧降下剤</v>
      </c>
      <c r="E2180" s="16" t="s">
        <v>5114</v>
      </c>
      <c r="F2180" s="16" t="s">
        <v>1027</v>
      </c>
      <c r="G2180" s="16" t="s">
        <v>5125</v>
      </c>
      <c r="H2180" s="16" t="s">
        <v>1309</v>
      </c>
      <c r="I2180" s="0" t="n">
        <v>21.5</v>
      </c>
      <c r="J2180" s="16" t="s">
        <v>239</v>
      </c>
      <c r="K2180" s="0" t="str">
        <f aca="false">IFERROR(IF(VLOOKUP($C2180,薬効分類マスタ!$A$2:$E$180,5,FALSE())=0,"",VLOOKUP($C2180,薬効分類マスタ!$A$2:$E$180,5,FALSE())),"")</f>
        <v/>
      </c>
      <c r="L2180" s="17"/>
      <c r="M2180" s="0" t="str">
        <f aca="false">IF($K2180="","",IF($L2180&lt;&gt;"",$L2180,VLOOKUP($C2180,薬効分類マスタ!$A$2:$F$180,6,FALSE())))</f>
        <v/>
      </c>
      <c r="N2180" s="0" t="str">
        <f aca="false">ASC(G2180)</f>
        <v>ｶﾃﾞﾁｱ配合錠HD｢ﾃﾊﾞ｣</v>
      </c>
      <c r="O2180" s="0" t="str">
        <f aca="false">ASC(E2180)</f>
        <v>ｶﾝﾃﾞｻﾙﾀﾝｼﾚｷｾﾁﾙ･ﾋﾄﾞﾛｸﾛﾛﾁｱｼﾞﾄﾞ</v>
      </c>
      <c r="P2180" s="16" t="n">
        <f aca="false">N(P2179)+IF($C2180=検索!$B$49,1,0)</f>
        <v>0</v>
      </c>
    </row>
    <row r="2181" customFormat="false" ht="15" hidden="false" customHeight="false" outlineLevel="0" collapsed="false">
      <c r="A2181" s="16" t="s">
        <v>221</v>
      </c>
      <c r="B2181" s="0" t="s">
        <v>5126</v>
      </c>
      <c r="C2181" s="0" t="n">
        <v>214</v>
      </c>
      <c r="D2181" s="0" t="str">
        <f aca="false">IFERROR(VLOOKUP($C2181,薬効分類マスタ!$A$2:$B$180,2,FALSE()),"未登録")</f>
        <v>血圧降下剤</v>
      </c>
      <c r="E2181" s="16" t="s">
        <v>5127</v>
      </c>
      <c r="F2181" s="16" t="s">
        <v>1027</v>
      </c>
      <c r="G2181" s="16" t="s">
        <v>5128</v>
      </c>
      <c r="H2181" s="16" t="s">
        <v>1133</v>
      </c>
      <c r="I2181" s="0" t="n">
        <v>21.5</v>
      </c>
      <c r="J2181" s="16" t="s">
        <v>232</v>
      </c>
      <c r="K2181" s="0" t="str">
        <f aca="false">IFERROR(IF(VLOOKUP($C2181,薬効分類マスタ!$A$2:$E$180,5,FALSE())=0,"",VLOOKUP($C2181,薬効分類マスタ!$A$2:$E$180,5,FALSE())),"")</f>
        <v/>
      </c>
      <c r="L2181" s="17"/>
      <c r="M2181" s="0" t="str">
        <f aca="false">IF($K2181="","",IF($L2181&lt;&gt;"",$L2181,VLOOKUP($C2181,薬効分類マスタ!$A$2:$F$180,6,FALSE())))</f>
        <v/>
      </c>
      <c r="N2181" s="0" t="str">
        <f aca="false">ASC(G2181)</f>
        <v>ｺﾃﾞｨｵ配合錠MD</v>
      </c>
      <c r="O2181" s="0" t="str">
        <f aca="false">ASC(E2181)</f>
        <v>ﾊﾞﾙｻﾙﾀﾝ･ﾋﾄﾞﾛｸﾛﾛﾁｱｼﾞﾄﾞ</v>
      </c>
      <c r="P2181" s="16" t="n">
        <f aca="false">N(P2180)+IF($C2181=検索!$B$49,1,0)</f>
        <v>0</v>
      </c>
    </row>
    <row r="2182" customFormat="false" ht="15" hidden="false" customHeight="false" outlineLevel="0" collapsed="false">
      <c r="A2182" s="16" t="s">
        <v>221</v>
      </c>
      <c r="B2182" s="0" t="s">
        <v>5129</v>
      </c>
      <c r="C2182" s="0" t="n">
        <v>214</v>
      </c>
      <c r="D2182" s="0" t="str">
        <f aca="false">IFERROR(VLOOKUP($C2182,薬効分類マスタ!$A$2:$B$180,2,FALSE()),"未登録")</f>
        <v>血圧降下剤</v>
      </c>
      <c r="E2182" s="16" t="s">
        <v>5127</v>
      </c>
      <c r="F2182" s="16" t="s">
        <v>1027</v>
      </c>
      <c r="G2182" s="16" t="s">
        <v>5130</v>
      </c>
      <c r="H2182" s="16" t="s">
        <v>354</v>
      </c>
      <c r="I2182" s="0" t="n">
        <v>17.8</v>
      </c>
      <c r="J2182" s="16" t="s">
        <v>239</v>
      </c>
      <c r="K2182" s="0" t="str">
        <f aca="false">IFERROR(IF(VLOOKUP($C2182,薬効分類マスタ!$A$2:$E$180,5,FALSE())=0,"",VLOOKUP($C2182,薬効分類マスタ!$A$2:$E$180,5,FALSE())),"")</f>
        <v/>
      </c>
      <c r="L2182" s="17"/>
      <c r="M2182" s="0" t="str">
        <f aca="false">IF($K2182="","",IF($L2182&lt;&gt;"",$L2182,VLOOKUP($C2182,薬効分類マスタ!$A$2:$F$180,6,FALSE())))</f>
        <v/>
      </c>
      <c r="N2182" s="0" t="str">
        <f aca="false">ASC(G2182)</f>
        <v>ﾊﾞﾙﾋﾃﾞｨｵ配合錠MD｢ｻﾝﾄﾞ｣</v>
      </c>
      <c r="O2182" s="0" t="str">
        <f aca="false">ASC(E2182)</f>
        <v>ﾊﾞﾙｻﾙﾀﾝ･ﾋﾄﾞﾛｸﾛﾛﾁｱｼﾞﾄﾞ</v>
      </c>
      <c r="P2182" s="16" t="n">
        <f aca="false">N(P2181)+IF($C2182=検索!$B$49,1,0)</f>
        <v>0</v>
      </c>
    </row>
    <row r="2183" customFormat="false" ht="15" hidden="false" customHeight="false" outlineLevel="0" collapsed="false">
      <c r="A2183" s="16" t="s">
        <v>221</v>
      </c>
      <c r="B2183" s="0" t="s">
        <v>5131</v>
      </c>
      <c r="C2183" s="0" t="n">
        <v>214</v>
      </c>
      <c r="D2183" s="0" t="str">
        <f aca="false">IFERROR(VLOOKUP($C2183,薬効分類マスタ!$A$2:$B$180,2,FALSE()),"未登録")</f>
        <v>血圧降下剤</v>
      </c>
      <c r="E2183" s="16" t="s">
        <v>5127</v>
      </c>
      <c r="F2183" s="16" t="s">
        <v>1027</v>
      </c>
      <c r="G2183" s="16" t="s">
        <v>5132</v>
      </c>
      <c r="H2183" s="16" t="s">
        <v>527</v>
      </c>
      <c r="I2183" s="0" t="n">
        <v>17.8</v>
      </c>
      <c r="J2183" s="16" t="s">
        <v>239</v>
      </c>
      <c r="K2183" s="0" t="str">
        <f aca="false">IFERROR(IF(VLOOKUP($C2183,薬効分類マスタ!$A$2:$E$180,5,FALSE())=0,"",VLOOKUP($C2183,薬効分類マスタ!$A$2:$E$180,5,FALSE())),"")</f>
        <v/>
      </c>
      <c r="L2183" s="17"/>
      <c r="M2183" s="0" t="str">
        <f aca="false">IF($K2183="","",IF($L2183&lt;&gt;"",$L2183,VLOOKUP($C2183,薬効分類マスタ!$A$2:$F$180,6,FALSE())))</f>
        <v/>
      </c>
      <c r="N2183" s="0" t="str">
        <f aca="false">ASC(G2183)</f>
        <v>ﾊﾞﾙﾋﾃﾞｨｵ配合錠MD｢JG｣</v>
      </c>
      <c r="O2183" s="0" t="str">
        <f aca="false">ASC(E2183)</f>
        <v>ﾊﾞﾙｻﾙﾀﾝ･ﾋﾄﾞﾛｸﾛﾛﾁｱｼﾞﾄﾞ</v>
      </c>
      <c r="P2183" s="16" t="n">
        <f aca="false">N(P2182)+IF($C2183=検索!$B$49,1,0)</f>
        <v>0</v>
      </c>
    </row>
    <row r="2184" customFormat="false" ht="15" hidden="false" customHeight="false" outlineLevel="0" collapsed="false">
      <c r="A2184" s="16" t="s">
        <v>221</v>
      </c>
      <c r="B2184" s="0" t="s">
        <v>5133</v>
      </c>
      <c r="C2184" s="0" t="n">
        <v>214</v>
      </c>
      <c r="D2184" s="0" t="str">
        <f aca="false">IFERROR(VLOOKUP($C2184,薬効分類マスタ!$A$2:$B$180,2,FALSE()),"未登録")</f>
        <v>血圧降下剤</v>
      </c>
      <c r="E2184" s="16" t="s">
        <v>5127</v>
      </c>
      <c r="F2184" s="16" t="s">
        <v>1027</v>
      </c>
      <c r="G2184" s="16" t="s">
        <v>5134</v>
      </c>
      <c r="H2184" s="16" t="s">
        <v>1067</v>
      </c>
      <c r="I2184" s="0" t="n">
        <v>17.8</v>
      </c>
      <c r="J2184" s="16" t="s">
        <v>239</v>
      </c>
      <c r="K2184" s="0" t="str">
        <f aca="false">IFERROR(IF(VLOOKUP($C2184,薬効分類マスタ!$A$2:$E$180,5,FALSE())=0,"",VLOOKUP($C2184,薬効分類マスタ!$A$2:$E$180,5,FALSE())),"")</f>
        <v/>
      </c>
      <c r="L2184" s="17"/>
      <c r="M2184" s="0" t="str">
        <f aca="false">IF($K2184="","",IF($L2184&lt;&gt;"",$L2184,VLOOKUP($C2184,薬効分類マスタ!$A$2:$F$180,6,FALSE())))</f>
        <v/>
      </c>
      <c r="N2184" s="0" t="str">
        <f aca="false">ASC(G2184)</f>
        <v>ﾊﾞﾙﾋﾃﾞｨｵ配合錠MD｢TCK｣</v>
      </c>
      <c r="O2184" s="0" t="str">
        <f aca="false">ASC(E2184)</f>
        <v>ﾊﾞﾙｻﾙﾀﾝ･ﾋﾄﾞﾛｸﾛﾛﾁｱｼﾞﾄﾞ</v>
      </c>
      <c r="P2184" s="16" t="n">
        <f aca="false">N(P2183)+IF($C2184=検索!$B$49,1,0)</f>
        <v>0</v>
      </c>
    </row>
    <row r="2185" customFormat="false" ht="15" hidden="false" customHeight="false" outlineLevel="0" collapsed="false">
      <c r="A2185" s="16" t="s">
        <v>221</v>
      </c>
      <c r="B2185" s="0" t="s">
        <v>5135</v>
      </c>
      <c r="C2185" s="0" t="n">
        <v>214</v>
      </c>
      <c r="D2185" s="0" t="str">
        <f aca="false">IFERROR(VLOOKUP($C2185,薬効分類マスタ!$A$2:$B$180,2,FALSE()),"未登録")</f>
        <v>血圧降下剤</v>
      </c>
      <c r="E2185" s="16" t="s">
        <v>5127</v>
      </c>
      <c r="F2185" s="16" t="s">
        <v>1027</v>
      </c>
      <c r="G2185" s="16" t="s">
        <v>5136</v>
      </c>
      <c r="H2185" s="16" t="s">
        <v>385</v>
      </c>
      <c r="I2185" s="0" t="n">
        <v>17.8</v>
      </c>
      <c r="J2185" s="16" t="s">
        <v>239</v>
      </c>
      <c r="K2185" s="0" t="str">
        <f aca="false">IFERROR(IF(VLOOKUP($C2185,薬効分類マスタ!$A$2:$E$180,5,FALSE())=0,"",VLOOKUP($C2185,薬効分類マスタ!$A$2:$E$180,5,FALSE())),"")</f>
        <v/>
      </c>
      <c r="L2185" s="17"/>
      <c r="M2185" s="0" t="str">
        <f aca="false">IF($K2185="","",IF($L2185&lt;&gt;"",$L2185,VLOOKUP($C2185,薬効分類マスタ!$A$2:$F$180,6,FALSE())))</f>
        <v/>
      </c>
      <c r="N2185" s="0" t="str">
        <f aca="false">ASC(G2185)</f>
        <v>ﾊﾞﾙﾋﾃﾞｨｵ配合錠MD｢ｻﾜｲ｣</v>
      </c>
      <c r="O2185" s="0" t="str">
        <f aca="false">ASC(E2185)</f>
        <v>ﾊﾞﾙｻﾙﾀﾝ･ﾋﾄﾞﾛｸﾛﾛﾁｱｼﾞﾄﾞ</v>
      </c>
      <c r="P2185" s="16" t="n">
        <f aca="false">N(P2184)+IF($C2185=検索!$B$49,1,0)</f>
        <v>0</v>
      </c>
    </row>
    <row r="2186" customFormat="false" ht="15" hidden="false" customHeight="false" outlineLevel="0" collapsed="false">
      <c r="A2186" s="16" t="s">
        <v>221</v>
      </c>
      <c r="B2186" s="0" t="s">
        <v>5137</v>
      </c>
      <c r="C2186" s="0" t="n">
        <v>214</v>
      </c>
      <c r="D2186" s="0" t="str">
        <f aca="false">IFERROR(VLOOKUP($C2186,薬効分類マスタ!$A$2:$B$180,2,FALSE()),"未登録")</f>
        <v>血圧降下剤</v>
      </c>
      <c r="E2186" s="16" t="s">
        <v>5127</v>
      </c>
      <c r="F2186" s="16" t="s">
        <v>1027</v>
      </c>
      <c r="G2186" s="16" t="s">
        <v>5138</v>
      </c>
      <c r="H2186" s="16" t="s">
        <v>347</v>
      </c>
      <c r="I2186" s="0" t="n">
        <v>17.8</v>
      </c>
      <c r="J2186" s="16" t="s">
        <v>239</v>
      </c>
      <c r="K2186" s="0" t="str">
        <f aca="false">IFERROR(IF(VLOOKUP($C2186,薬効分類マスタ!$A$2:$E$180,5,FALSE())=0,"",VLOOKUP($C2186,薬効分類マスタ!$A$2:$E$180,5,FALSE())),"")</f>
        <v/>
      </c>
      <c r="L2186" s="17"/>
      <c r="M2186" s="0" t="str">
        <f aca="false">IF($K2186="","",IF($L2186&lt;&gt;"",$L2186,VLOOKUP($C2186,薬効分類マスタ!$A$2:$F$180,6,FALSE())))</f>
        <v/>
      </c>
      <c r="N2186" s="0" t="str">
        <f aca="false">ASC(G2186)</f>
        <v>ﾊﾞﾙﾋﾃﾞｨｵ配合錠MD｢ﾂﾙﾊﾗ｣</v>
      </c>
      <c r="O2186" s="0" t="str">
        <f aca="false">ASC(E2186)</f>
        <v>ﾊﾞﾙｻﾙﾀﾝ･ﾋﾄﾞﾛｸﾛﾛﾁｱｼﾞﾄﾞ</v>
      </c>
      <c r="P2186" s="16" t="n">
        <f aca="false">N(P2185)+IF($C2186=検索!$B$49,1,0)</f>
        <v>0</v>
      </c>
    </row>
    <row r="2187" customFormat="false" ht="15" hidden="false" customHeight="false" outlineLevel="0" collapsed="false">
      <c r="A2187" s="16" t="s">
        <v>221</v>
      </c>
      <c r="B2187" s="0" t="s">
        <v>5139</v>
      </c>
      <c r="C2187" s="0" t="n">
        <v>214</v>
      </c>
      <c r="D2187" s="0" t="str">
        <f aca="false">IFERROR(VLOOKUP($C2187,薬効分類マスタ!$A$2:$B$180,2,FALSE()),"未登録")</f>
        <v>血圧降下剤</v>
      </c>
      <c r="E2187" s="16" t="s">
        <v>5127</v>
      </c>
      <c r="F2187" s="16" t="s">
        <v>1027</v>
      </c>
      <c r="G2187" s="16" t="s">
        <v>5140</v>
      </c>
      <c r="H2187" s="16" t="s">
        <v>533</v>
      </c>
      <c r="I2187" s="0" t="n">
        <v>17.8</v>
      </c>
      <c r="J2187" s="16" t="s">
        <v>239</v>
      </c>
      <c r="K2187" s="0" t="str">
        <f aca="false">IFERROR(IF(VLOOKUP($C2187,薬効分類マスタ!$A$2:$E$180,5,FALSE())=0,"",VLOOKUP($C2187,薬効分類マスタ!$A$2:$E$180,5,FALSE())),"")</f>
        <v/>
      </c>
      <c r="L2187" s="17"/>
      <c r="M2187" s="0" t="str">
        <f aca="false">IF($K2187="","",IF($L2187&lt;&gt;"",$L2187,VLOOKUP($C2187,薬効分類マスタ!$A$2:$F$180,6,FALSE())))</f>
        <v/>
      </c>
      <c r="N2187" s="0" t="str">
        <f aca="false">ASC(G2187)</f>
        <v>ﾊﾞﾙﾋﾃﾞｨｵ配合錠MD｢ﾄｰﾜ｣</v>
      </c>
      <c r="O2187" s="0" t="str">
        <f aca="false">ASC(E2187)</f>
        <v>ﾊﾞﾙｻﾙﾀﾝ･ﾋﾄﾞﾛｸﾛﾛﾁｱｼﾞﾄﾞ</v>
      </c>
      <c r="P2187" s="16" t="n">
        <f aca="false">N(P2186)+IF($C2187=検索!$B$49,1,0)</f>
        <v>0</v>
      </c>
    </row>
    <row r="2188" customFormat="false" ht="15" hidden="false" customHeight="false" outlineLevel="0" collapsed="false">
      <c r="A2188" s="16" t="s">
        <v>221</v>
      </c>
      <c r="B2188" s="0" t="s">
        <v>5141</v>
      </c>
      <c r="C2188" s="0" t="n">
        <v>214</v>
      </c>
      <c r="D2188" s="0" t="str">
        <f aca="false">IFERROR(VLOOKUP($C2188,薬効分類マスタ!$A$2:$B$180,2,FALSE()),"未登録")</f>
        <v>血圧降下剤</v>
      </c>
      <c r="E2188" s="16" t="s">
        <v>5127</v>
      </c>
      <c r="F2188" s="16" t="s">
        <v>1027</v>
      </c>
      <c r="G2188" s="16" t="s">
        <v>5142</v>
      </c>
      <c r="H2188" s="16" t="s">
        <v>542</v>
      </c>
      <c r="I2188" s="0" t="n">
        <v>17.8</v>
      </c>
      <c r="J2188" s="16" t="s">
        <v>239</v>
      </c>
      <c r="K2188" s="0" t="str">
        <f aca="false">IFERROR(IF(VLOOKUP($C2188,薬効分類マスタ!$A$2:$E$180,5,FALSE())=0,"",VLOOKUP($C2188,薬効分類マスタ!$A$2:$E$180,5,FALSE())),"")</f>
        <v/>
      </c>
      <c r="L2188" s="17"/>
      <c r="M2188" s="0" t="str">
        <f aca="false">IF($K2188="","",IF($L2188&lt;&gt;"",$L2188,VLOOKUP($C2188,薬効分類マスタ!$A$2:$F$180,6,FALSE())))</f>
        <v/>
      </c>
      <c r="N2188" s="0" t="str">
        <f aca="false">ASC(G2188)</f>
        <v>ﾊﾞﾙﾋﾃﾞｨｵ配合錠MD｢NIG｣</v>
      </c>
      <c r="O2188" s="0" t="str">
        <f aca="false">ASC(E2188)</f>
        <v>ﾊﾞﾙｻﾙﾀﾝ･ﾋﾄﾞﾛｸﾛﾛﾁｱｼﾞﾄﾞ</v>
      </c>
      <c r="P2188" s="16" t="n">
        <f aca="false">N(P2187)+IF($C2188=検索!$B$49,1,0)</f>
        <v>0</v>
      </c>
    </row>
    <row r="2189" customFormat="false" ht="15" hidden="false" customHeight="false" outlineLevel="0" collapsed="false">
      <c r="A2189" s="16" t="s">
        <v>221</v>
      </c>
      <c r="B2189" s="0" t="s">
        <v>5143</v>
      </c>
      <c r="C2189" s="0" t="n">
        <v>214</v>
      </c>
      <c r="D2189" s="0" t="str">
        <f aca="false">IFERROR(VLOOKUP($C2189,薬効分類マスタ!$A$2:$B$180,2,FALSE()),"未登録")</f>
        <v>血圧降下剤</v>
      </c>
      <c r="E2189" s="16" t="s">
        <v>5127</v>
      </c>
      <c r="F2189" s="16" t="s">
        <v>1027</v>
      </c>
      <c r="G2189" s="16" t="s">
        <v>5144</v>
      </c>
      <c r="H2189" s="16" t="s">
        <v>1133</v>
      </c>
      <c r="I2189" s="0" t="n">
        <v>21.5</v>
      </c>
      <c r="J2189" s="16" t="s">
        <v>232</v>
      </c>
      <c r="K2189" s="0" t="str">
        <f aca="false">IFERROR(IF(VLOOKUP($C2189,薬効分類マスタ!$A$2:$E$180,5,FALSE())=0,"",VLOOKUP($C2189,薬効分類マスタ!$A$2:$E$180,5,FALSE())),"")</f>
        <v/>
      </c>
      <c r="L2189" s="17"/>
      <c r="M2189" s="0" t="str">
        <f aca="false">IF($K2189="","",IF($L2189&lt;&gt;"",$L2189,VLOOKUP($C2189,薬効分類マスタ!$A$2:$F$180,6,FALSE())))</f>
        <v/>
      </c>
      <c r="N2189" s="0" t="str">
        <f aca="false">ASC(G2189)</f>
        <v>ｺﾃﾞｨｵ配合錠EX</v>
      </c>
      <c r="O2189" s="0" t="str">
        <f aca="false">ASC(E2189)</f>
        <v>ﾊﾞﾙｻﾙﾀﾝ･ﾋﾄﾞﾛｸﾛﾛﾁｱｼﾞﾄﾞ</v>
      </c>
      <c r="P2189" s="16" t="n">
        <f aca="false">N(P2188)+IF($C2189=検索!$B$49,1,0)</f>
        <v>0</v>
      </c>
    </row>
    <row r="2190" customFormat="false" ht="15" hidden="false" customHeight="false" outlineLevel="0" collapsed="false">
      <c r="A2190" s="16" t="s">
        <v>221</v>
      </c>
      <c r="B2190" s="0" t="s">
        <v>5145</v>
      </c>
      <c r="C2190" s="0" t="n">
        <v>214</v>
      </c>
      <c r="D2190" s="0" t="str">
        <f aca="false">IFERROR(VLOOKUP($C2190,薬効分類マスタ!$A$2:$B$180,2,FALSE()),"未登録")</f>
        <v>血圧降下剤</v>
      </c>
      <c r="E2190" s="16" t="s">
        <v>5127</v>
      </c>
      <c r="F2190" s="16" t="s">
        <v>1027</v>
      </c>
      <c r="G2190" s="16" t="s">
        <v>5146</v>
      </c>
      <c r="H2190" s="16" t="s">
        <v>354</v>
      </c>
      <c r="I2190" s="0" t="n">
        <v>18.9</v>
      </c>
      <c r="J2190" s="16" t="s">
        <v>239</v>
      </c>
      <c r="K2190" s="0" t="str">
        <f aca="false">IFERROR(IF(VLOOKUP($C2190,薬効分類マスタ!$A$2:$E$180,5,FALSE())=0,"",VLOOKUP($C2190,薬効分類マスタ!$A$2:$E$180,5,FALSE())),"")</f>
        <v/>
      </c>
      <c r="L2190" s="17"/>
      <c r="M2190" s="0" t="str">
        <f aca="false">IF($K2190="","",IF($L2190&lt;&gt;"",$L2190,VLOOKUP($C2190,薬効分類マスタ!$A$2:$F$180,6,FALSE())))</f>
        <v/>
      </c>
      <c r="N2190" s="0" t="str">
        <f aca="false">ASC(G2190)</f>
        <v>ﾊﾞﾙﾋﾃﾞｨｵ配合錠EX｢ｻﾝﾄﾞ｣</v>
      </c>
      <c r="O2190" s="0" t="str">
        <f aca="false">ASC(E2190)</f>
        <v>ﾊﾞﾙｻﾙﾀﾝ･ﾋﾄﾞﾛｸﾛﾛﾁｱｼﾞﾄﾞ</v>
      </c>
      <c r="P2190" s="16" t="n">
        <f aca="false">N(P2189)+IF($C2190=検索!$B$49,1,0)</f>
        <v>0</v>
      </c>
    </row>
    <row r="2191" customFormat="false" ht="15" hidden="false" customHeight="false" outlineLevel="0" collapsed="false">
      <c r="A2191" s="16" t="s">
        <v>221</v>
      </c>
      <c r="B2191" s="0" t="s">
        <v>5147</v>
      </c>
      <c r="C2191" s="0" t="n">
        <v>214</v>
      </c>
      <c r="D2191" s="0" t="str">
        <f aca="false">IFERROR(VLOOKUP($C2191,薬効分類マスタ!$A$2:$B$180,2,FALSE()),"未登録")</f>
        <v>血圧降下剤</v>
      </c>
      <c r="E2191" s="16" t="s">
        <v>5127</v>
      </c>
      <c r="F2191" s="16" t="s">
        <v>1027</v>
      </c>
      <c r="G2191" s="16" t="s">
        <v>5148</v>
      </c>
      <c r="H2191" s="16" t="s">
        <v>527</v>
      </c>
      <c r="I2191" s="0" t="n">
        <v>18.9</v>
      </c>
      <c r="J2191" s="16" t="s">
        <v>239</v>
      </c>
      <c r="K2191" s="0" t="str">
        <f aca="false">IFERROR(IF(VLOOKUP($C2191,薬効分類マスタ!$A$2:$E$180,5,FALSE())=0,"",VLOOKUP($C2191,薬効分類マスタ!$A$2:$E$180,5,FALSE())),"")</f>
        <v/>
      </c>
      <c r="L2191" s="17"/>
      <c r="M2191" s="0" t="str">
        <f aca="false">IF($K2191="","",IF($L2191&lt;&gt;"",$L2191,VLOOKUP($C2191,薬効分類マスタ!$A$2:$F$180,6,FALSE())))</f>
        <v/>
      </c>
      <c r="N2191" s="0" t="str">
        <f aca="false">ASC(G2191)</f>
        <v>ﾊﾞﾙﾋﾃﾞｨｵ配合錠EX｢JG｣</v>
      </c>
      <c r="O2191" s="0" t="str">
        <f aca="false">ASC(E2191)</f>
        <v>ﾊﾞﾙｻﾙﾀﾝ･ﾋﾄﾞﾛｸﾛﾛﾁｱｼﾞﾄﾞ</v>
      </c>
      <c r="P2191" s="16" t="n">
        <f aca="false">N(P2190)+IF($C2191=検索!$B$49,1,0)</f>
        <v>0</v>
      </c>
    </row>
    <row r="2192" customFormat="false" ht="15" hidden="false" customHeight="false" outlineLevel="0" collapsed="false">
      <c r="A2192" s="16" t="s">
        <v>221</v>
      </c>
      <c r="B2192" s="0" t="s">
        <v>5149</v>
      </c>
      <c r="C2192" s="0" t="n">
        <v>214</v>
      </c>
      <c r="D2192" s="0" t="str">
        <f aca="false">IFERROR(VLOOKUP($C2192,薬効分類マスタ!$A$2:$B$180,2,FALSE()),"未登録")</f>
        <v>血圧降下剤</v>
      </c>
      <c r="E2192" s="16" t="s">
        <v>5127</v>
      </c>
      <c r="F2192" s="16" t="s">
        <v>1027</v>
      </c>
      <c r="G2192" s="16" t="s">
        <v>5150</v>
      </c>
      <c r="H2192" s="16" t="s">
        <v>1067</v>
      </c>
      <c r="I2192" s="0" t="n">
        <v>18.9</v>
      </c>
      <c r="J2192" s="16" t="s">
        <v>239</v>
      </c>
      <c r="K2192" s="0" t="str">
        <f aca="false">IFERROR(IF(VLOOKUP($C2192,薬効分類マスタ!$A$2:$E$180,5,FALSE())=0,"",VLOOKUP($C2192,薬効分類マスタ!$A$2:$E$180,5,FALSE())),"")</f>
        <v/>
      </c>
      <c r="L2192" s="17"/>
      <c r="M2192" s="0" t="str">
        <f aca="false">IF($K2192="","",IF($L2192&lt;&gt;"",$L2192,VLOOKUP($C2192,薬効分類マスタ!$A$2:$F$180,6,FALSE())))</f>
        <v/>
      </c>
      <c r="N2192" s="0" t="str">
        <f aca="false">ASC(G2192)</f>
        <v>ﾊﾞﾙﾋﾃﾞｨｵ配合錠EX｢TCK｣</v>
      </c>
      <c r="O2192" s="0" t="str">
        <f aca="false">ASC(E2192)</f>
        <v>ﾊﾞﾙｻﾙﾀﾝ･ﾋﾄﾞﾛｸﾛﾛﾁｱｼﾞﾄﾞ</v>
      </c>
      <c r="P2192" s="16" t="n">
        <f aca="false">N(P2191)+IF($C2192=検索!$B$49,1,0)</f>
        <v>0</v>
      </c>
    </row>
    <row r="2193" customFormat="false" ht="15" hidden="false" customHeight="false" outlineLevel="0" collapsed="false">
      <c r="A2193" s="16" t="s">
        <v>221</v>
      </c>
      <c r="B2193" s="0" t="s">
        <v>5151</v>
      </c>
      <c r="C2193" s="0" t="n">
        <v>214</v>
      </c>
      <c r="D2193" s="0" t="str">
        <f aca="false">IFERROR(VLOOKUP($C2193,薬効分類マスタ!$A$2:$B$180,2,FALSE()),"未登録")</f>
        <v>血圧降下剤</v>
      </c>
      <c r="E2193" s="16" t="s">
        <v>5127</v>
      </c>
      <c r="F2193" s="16" t="s">
        <v>1027</v>
      </c>
      <c r="G2193" s="16" t="s">
        <v>5152</v>
      </c>
      <c r="H2193" s="16" t="s">
        <v>385</v>
      </c>
      <c r="I2193" s="0" t="n">
        <v>18.9</v>
      </c>
      <c r="J2193" s="16" t="s">
        <v>239</v>
      </c>
      <c r="K2193" s="0" t="str">
        <f aca="false">IFERROR(IF(VLOOKUP($C2193,薬効分類マスタ!$A$2:$E$180,5,FALSE())=0,"",VLOOKUP($C2193,薬効分類マスタ!$A$2:$E$180,5,FALSE())),"")</f>
        <v/>
      </c>
      <c r="L2193" s="17"/>
      <c r="M2193" s="0" t="str">
        <f aca="false">IF($K2193="","",IF($L2193&lt;&gt;"",$L2193,VLOOKUP($C2193,薬効分類マスタ!$A$2:$F$180,6,FALSE())))</f>
        <v/>
      </c>
      <c r="N2193" s="0" t="str">
        <f aca="false">ASC(G2193)</f>
        <v>ﾊﾞﾙﾋﾃﾞｨｵ配合錠EX｢ｻﾜｲ｣</v>
      </c>
      <c r="O2193" s="0" t="str">
        <f aca="false">ASC(E2193)</f>
        <v>ﾊﾞﾙｻﾙﾀﾝ･ﾋﾄﾞﾛｸﾛﾛﾁｱｼﾞﾄﾞ</v>
      </c>
      <c r="P2193" s="16" t="n">
        <f aca="false">N(P2192)+IF($C2193=検索!$B$49,1,0)</f>
        <v>0</v>
      </c>
    </row>
    <row r="2194" customFormat="false" ht="15" hidden="false" customHeight="false" outlineLevel="0" collapsed="false">
      <c r="A2194" s="16" t="s">
        <v>221</v>
      </c>
      <c r="B2194" s="0" t="s">
        <v>5153</v>
      </c>
      <c r="C2194" s="0" t="n">
        <v>214</v>
      </c>
      <c r="D2194" s="0" t="str">
        <f aca="false">IFERROR(VLOOKUP($C2194,薬効分類マスタ!$A$2:$B$180,2,FALSE()),"未登録")</f>
        <v>血圧降下剤</v>
      </c>
      <c r="E2194" s="16" t="s">
        <v>5127</v>
      </c>
      <c r="F2194" s="16" t="s">
        <v>1027</v>
      </c>
      <c r="G2194" s="16" t="s">
        <v>5154</v>
      </c>
      <c r="H2194" s="16" t="s">
        <v>347</v>
      </c>
      <c r="I2194" s="0" t="n">
        <v>44.1</v>
      </c>
      <c r="J2194" s="16" t="s">
        <v>239</v>
      </c>
      <c r="K2194" s="0" t="str">
        <f aca="false">IFERROR(IF(VLOOKUP($C2194,薬効分類マスタ!$A$2:$E$180,5,FALSE())=0,"",VLOOKUP($C2194,薬効分類マスタ!$A$2:$E$180,5,FALSE())),"")</f>
        <v/>
      </c>
      <c r="L2194" s="17"/>
      <c r="M2194" s="0" t="str">
        <f aca="false">IF($K2194="","",IF($L2194&lt;&gt;"",$L2194,VLOOKUP($C2194,薬効分類マスタ!$A$2:$F$180,6,FALSE())))</f>
        <v/>
      </c>
      <c r="N2194" s="0" t="str">
        <f aca="false">ASC(G2194)</f>
        <v>ﾊﾞﾙﾋﾃﾞｨｵ配合錠EX｢ﾂﾙﾊﾗ｣</v>
      </c>
      <c r="O2194" s="0" t="str">
        <f aca="false">ASC(E2194)</f>
        <v>ﾊﾞﾙｻﾙﾀﾝ･ﾋﾄﾞﾛｸﾛﾛﾁｱｼﾞﾄﾞ</v>
      </c>
      <c r="P2194" s="16" t="n">
        <f aca="false">N(P2193)+IF($C2194=検索!$B$49,1,0)</f>
        <v>0</v>
      </c>
    </row>
    <row r="2195" customFormat="false" ht="15" hidden="false" customHeight="false" outlineLevel="0" collapsed="false">
      <c r="A2195" s="16" t="s">
        <v>221</v>
      </c>
      <c r="B2195" s="0" t="s">
        <v>5155</v>
      </c>
      <c r="C2195" s="0" t="n">
        <v>214</v>
      </c>
      <c r="D2195" s="0" t="str">
        <f aca="false">IFERROR(VLOOKUP($C2195,薬効分類マスタ!$A$2:$B$180,2,FALSE()),"未登録")</f>
        <v>血圧降下剤</v>
      </c>
      <c r="E2195" s="16" t="s">
        <v>5127</v>
      </c>
      <c r="F2195" s="16" t="s">
        <v>1027</v>
      </c>
      <c r="G2195" s="16" t="s">
        <v>5156</v>
      </c>
      <c r="H2195" s="16" t="s">
        <v>533</v>
      </c>
      <c r="I2195" s="0" t="n">
        <v>18.9</v>
      </c>
      <c r="J2195" s="16" t="s">
        <v>239</v>
      </c>
      <c r="K2195" s="0" t="str">
        <f aca="false">IFERROR(IF(VLOOKUP($C2195,薬効分類マスタ!$A$2:$E$180,5,FALSE())=0,"",VLOOKUP($C2195,薬効分類マスタ!$A$2:$E$180,5,FALSE())),"")</f>
        <v/>
      </c>
      <c r="L2195" s="17"/>
      <c r="M2195" s="0" t="str">
        <f aca="false">IF($K2195="","",IF($L2195&lt;&gt;"",$L2195,VLOOKUP($C2195,薬効分類マスタ!$A$2:$F$180,6,FALSE())))</f>
        <v/>
      </c>
      <c r="N2195" s="0" t="str">
        <f aca="false">ASC(G2195)</f>
        <v>ﾊﾞﾙﾋﾃﾞｨｵ配合錠EX｢ﾄｰﾜ｣</v>
      </c>
      <c r="O2195" s="0" t="str">
        <f aca="false">ASC(E2195)</f>
        <v>ﾊﾞﾙｻﾙﾀﾝ･ﾋﾄﾞﾛｸﾛﾛﾁｱｼﾞﾄﾞ</v>
      </c>
      <c r="P2195" s="16" t="n">
        <f aca="false">N(P2194)+IF($C2195=検索!$B$49,1,0)</f>
        <v>0</v>
      </c>
    </row>
    <row r="2196" customFormat="false" ht="15" hidden="false" customHeight="false" outlineLevel="0" collapsed="false">
      <c r="A2196" s="16" t="s">
        <v>221</v>
      </c>
      <c r="B2196" s="0" t="s">
        <v>5157</v>
      </c>
      <c r="C2196" s="0" t="n">
        <v>214</v>
      </c>
      <c r="D2196" s="0" t="str">
        <f aca="false">IFERROR(VLOOKUP($C2196,薬効分類マスタ!$A$2:$B$180,2,FALSE()),"未登録")</f>
        <v>血圧降下剤</v>
      </c>
      <c r="E2196" s="16" t="s">
        <v>5127</v>
      </c>
      <c r="F2196" s="16" t="s">
        <v>1027</v>
      </c>
      <c r="G2196" s="16" t="s">
        <v>5158</v>
      </c>
      <c r="H2196" s="16" t="s">
        <v>542</v>
      </c>
      <c r="I2196" s="0" t="n">
        <v>18.9</v>
      </c>
      <c r="J2196" s="16" t="s">
        <v>239</v>
      </c>
      <c r="K2196" s="0" t="str">
        <f aca="false">IFERROR(IF(VLOOKUP($C2196,薬効分類マスタ!$A$2:$E$180,5,FALSE())=0,"",VLOOKUP($C2196,薬効分類マスタ!$A$2:$E$180,5,FALSE())),"")</f>
        <v/>
      </c>
      <c r="L2196" s="17"/>
      <c r="M2196" s="0" t="str">
        <f aca="false">IF($K2196="","",IF($L2196&lt;&gt;"",$L2196,VLOOKUP($C2196,薬効分類マスタ!$A$2:$F$180,6,FALSE())))</f>
        <v/>
      </c>
      <c r="N2196" s="0" t="str">
        <f aca="false">ASC(G2196)</f>
        <v>ﾊﾞﾙﾋﾃﾞｨｵ配合錠EX｢NIG｣</v>
      </c>
      <c r="O2196" s="0" t="str">
        <f aca="false">ASC(E2196)</f>
        <v>ﾊﾞﾙｻﾙﾀﾝ･ﾋﾄﾞﾛｸﾛﾛﾁｱｼﾞﾄﾞ</v>
      </c>
      <c r="P2196" s="16" t="n">
        <f aca="false">N(P2195)+IF($C2196=検索!$B$49,1,0)</f>
        <v>0</v>
      </c>
    </row>
    <row r="2197" customFormat="false" ht="15" hidden="false" customHeight="false" outlineLevel="0" collapsed="false">
      <c r="A2197" s="16" t="s">
        <v>221</v>
      </c>
      <c r="B2197" s="0" t="s">
        <v>5159</v>
      </c>
      <c r="C2197" s="0" t="n">
        <v>214</v>
      </c>
      <c r="D2197" s="0" t="str">
        <f aca="false">IFERROR(VLOOKUP($C2197,薬効分類マスタ!$A$2:$B$180,2,FALSE()),"未登録")</f>
        <v>血圧降下剤</v>
      </c>
      <c r="E2197" s="16" t="s">
        <v>5160</v>
      </c>
      <c r="F2197" s="16" t="s">
        <v>1027</v>
      </c>
      <c r="G2197" s="16" t="s">
        <v>5161</v>
      </c>
      <c r="H2197" s="16" t="s">
        <v>293</v>
      </c>
      <c r="I2197" s="0" t="n">
        <v>28</v>
      </c>
      <c r="J2197" s="16" t="s">
        <v>232</v>
      </c>
      <c r="K2197" s="0" t="str">
        <f aca="false">IFERROR(IF(VLOOKUP($C2197,薬効分類マスタ!$A$2:$E$180,5,FALSE())=0,"",VLOOKUP($C2197,薬効分類マスタ!$A$2:$E$180,5,FALSE())),"")</f>
        <v/>
      </c>
      <c r="L2197" s="17"/>
      <c r="M2197" s="0" t="str">
        <f aca="false">IF($K2197="","",IF($L2197&lt;&gt;"",$L2197,VLOOKUP($C2197,薬効分類マスタ!$A$2:$F$180,6,FALSE())))</f>
        <v/>
      </c>
      <c r="N2197" s="0" t="str">
        <f aca="false">ASC(G2197)</f>
        <v>ﾐｺﾝﾋﾞ配合錠AP</v>
      </c>
      <c r="O2197" s="0" t="str">
        <f aca="false">ASC(E2197)</f>
        <v>ﾃﾙﾐｻﾙﾀﾝ･ﾋﾄﾞﾛｸﾛﾛﾁｱｼﾞﾄﾞ</v>
      </c>
      <c r="P2197" s="16" t="n">
        <f aca="false">N(P2196)+IF($C2197=検索!$B$49,1,0)</f>
        <v>0</v>
      </c>
    </row>
    <row r="2198" customFormat="false" ht="15" hidden="false" customHeight="false" outlineLevel="0" collapsed="false">
      <c r="A2198" s="16" t="s">
        <v>221</v>
      </c>
      <c r="B2198" s="0" t="s">
        <v>5162</v>
      </c>
      <c r="C2198" s="0" t="n">
        <v>214</v>
      </c>
      <c r="D2198" s="0" t="str">
        <f aca="false">IFERROR(VLOOKUP($C2198,薬効分類マスタ!$A$2:$B$180,2,FALSE()),"未登録")</f>
        <v>血圧降下剤</v>
      </c>
      <c r="E2198" s="16" t="s">
        <v>5160</v>
      </c>
      <c r="F2198" s="16" t="s">
        <v>1027</v>
      </c>
      <c r="G2198" s="16" t="s">
        <v>5163</v>
      </c>
      <c r="H2198" s="16" t="s">
        <v>1464</v>
      </c>
      <c r="I2198" s="0" t="n">
        <v>19.8</v>
      </c>
      <c r="J2198" s="16" t="s">
        <v>239</v>
      </c>
      <c r="K2198" s="0" t="str">
        <f aca="false">IFERROR(IF(VLOOKUP($C2198,薬効分類マスタ!$A$2:$E$180,5,FALSE())=0,"",VLOOKUP($C2198,薬効分類マスタ!$A$2:$E$180,5,FALSE())),"")</f>
        <v/>
      </c>
      <c r="L2198" s="17"/>
      <c r="M2198" s="0" t="str">
        <f aca="false">IF($K2198="","",IF($L2198&lt;&gt;"",$L2198,VLOOKUP($C2198,薬効分類マスタ!$A$2:$F$180,6,FALSE())))</f>
        <v/>
      </c>
      <c r="N2198" s="0" t="str">
        <f aca="false">ASC(G2198)</f>
        <v>ﾃﾙﾁｱ配合錠AP｢DSEP｣</v>
      </c>
      <c r="O2198" s="0" t="str">
        <f aca="false">ASC(E2198)</f>
        <v>ﾃﾙﾐｻﾙﾀﾝ･ﾋﾄﾞﾛｸﾛﾛﾁｱｼﾞﾄﾞ</v>
      </c>
      <c r="P2198" s="16" t="n">
        <f aca="false">N(P2197)+IF($C2198=検索!$B$49,1,0)</f>
        <v>0</v>
      </c>
    </row>
    <row r="2199" customFormat="false" ht="15" hidden="false" customHeight="false" outlineLevel="0" collapsed="false">
      <c r="A2199" s="16" t="s">
        <v>221</v>
      </c>
      <c r="B2199" s="0" t="s">
        <v>5164</v>
      </c>
      <c r="C2199" s="0" t="n">
        <v>214</v>
      </c>
      <c r="D2199" s="0" t="str">
        <f aca="false">IFERROR(VLOOKUP($C2199,薬効分類マスタ!$A$2:$B$180,2,FALSE()),"未登録")</f>
        <v>血圧降下剤</v>
      </c>
      <c r="E2199" s="16" t="s">
        <v>5160</v>
      </c>
      <c r="F2199" s="16" t="s">
        <v>1027</v>
      </c>
      <c r="G2199" s="16" t="s">
        <v>5165</v>
      </c>
      <c r="H2199" s="16" t="s">
        <v>385</v>
      </c>
      <c r="I2199" s="0" t="n">
        <v>19.8</v>
      </c>
      <c r="J2199" s="16" t="s">
        <v>239</v>
      </c>
      <c r="K2199" s="0" t="str">
        <f aca="false">IFERROR(IF(VLOOKUP($C2199,薬効分類マスタ!$A$2:$E$180,5,FALSE())=0,"",VLOOKUP($C2199,薬効分類マスタ!$A$2:$E$180,5,FALSE())),"")</f>
        <v/>
      </c>
      <c r="L2199" s="17"/>
      <c r="M2199" s="0" t="str">
        <f aca="false">IF($K2199="","",IF($L2199&lt;&gt;"",$L2199,VLOOKUP($C2199,薬効分類マスタ!$A$2:$F$180,6,FALSE())))</f>
        <v/>
      </c>
      <c r="N2199" s="0" t="str">
        <f aca="false">ASC(G2199)</f>
        <v>ﾃﾙﾁｱ配合錠AP｢ｻﾜｲ｣</v>
      </c>
      <c r="O2199" s="0" t="str">
        <f aca="false">ASC(E2199)</f>
        <v>ﾃﾙﾐｻﾙﾀﾝ･ﾋﾄﾞﾛｸﾛﾛﾁｱｼﾞﾄﾞ</v>
      </c>
      <c r="P2199" s="16" t="n">
        <f aca="false">N(P2198)+IF($C2199=検索!$B$49,1,0)</f>
        <v>0</v>
      </c>
    </row>
    <row r="2200" customFormat="false" ht="15" hidden="false" customHeight="false" outlineLevel="0" collapsed="false">
      <c r="A2200" s="16" t="s">
        <v>221</v>
      </c>
      <c r="B2200" s="0" t="s">
        <v>5166</v>
      </c>
      <c r="C2200" s="0" t="n">
        <v>214</v>
      </c>
      <c r="D2200" s="0" t="str">
        <f aca="false">IFERROR(VLOOKUP($C2200,薬効分類マスタ!$A$2:$B$180,2,FALSE()),"未登録")</f>
        <v>血圧降下剤</v>
      </c>
      <c r="E2200" s="16" t="s">
        <v>5160</v>
      </c>
      <c r="F2200" s="16" t="s">
        <v>1027</v>
      </c>
      <c r="G2200" s="16" t="s">
        <v>5167</v>
      </c>
      <c r="H2200" s="16" t="s">
        <v>533</v>
      </c>
      <c r="I2200" s="0" t="n">
        <v>19.8</v>
      </c>
      <c r="J2200" s="16" t="s">
        <v>239</v>
      </c>
      <c r="K2200" s="0" t="str">
        <f aca="false">IFERROR(IF(VLOOKUP($C2200,薬効分類マスタ!$A$2:$E$180,5,FALSE())=0,"",VLOOKUP($C2200,薬効分類マスタ!$A$2:$E$180,5,FALSE())),"")</f>
        <v/>
      </c>
      <c r="L2200" s="17"/>
      <c r="M2200" s="0" t="str">
        <f aca="false">IF($K2200="","",IF($L2200&lt;&gt;"",$L2200,VLOOKUP($C2200,薬効分類マスタ!$A$2:$F$180,6,FALSE())))</f>
        <v/>
      </c>
      <c r="N2200" s="0" t="str">
        <f aca="false">ASC(G2200)</f>
        <v>ﾃﾙﾁｱ配合錠AP｢ﾄｰﾜ｣</v>
      </c>
      <c r="O2200" s="0" t="str">
        <f aca="false">ASC(E2200)</f>
        <v>ﾃﾙﾐｻﾙﾀﾝ･ﾋﾄﾞﾛｸﾛﾛﾁｱｼﾞﾄﾞ</v>
      </c>
      <c r="P2200" s="16" t="n">
        <f aca="false">N(P2199)+IF($C2200=検索!$B$49,1,0)</f>
        <v>0</v>
      </c>
    </row>
    <row r="2201" customFormat="false" ht="15" hidden="false" customHeight="false" outlineLevel="0" collapsed="false">
      <c r="A2201" s="16" t="s">
        <v>221</v>
      </c>
      <c r="B2201" s="0" t="s">
        <v>5168</v>
      </c>
      <c r="C2201" s="0" t="n">
        <v>214</v>
      </c>
      <c r="D2201" s="0" t="str">
        <f aca="false">IFERROR(VLOOKUP($C2201,薬効分類マスタ!$A$2:$B$180,2,FALSE()),"未登録")</f>
        <v>血圧降下剤</v>
      </c>
      <c r="E2201" s="16" t="s">
        <v>5160</v>
      </c>
      <c r="F2201" s="16" t="s">
        <v>1027</v>
      </c>
      <c r="G2201" s="16" t="s">
        <v>5169</v>
      </c>
      <c r="H2201" s="16" t="s">
        <v>536</v>
      </c>
      <c r="I2201" s="0" t="n">
        <v>10.8</v>
      </c>
      <c r="J2201" s="16" t="s">
        <v>239</v>
      </c>
      <c r="K2201" s="0" t="str">
        <f aca="false">IFERROR(IF(VLOOKUP($C2201,薬効分類マスタ!$A$2:$E$180,5,FALSE())=0,"",VLOOKUP($C2201,薬効分類マスタ!$A$2:$E$180,5,FALSE())),"")</f>
        <v/>
      </c>
      <c r="L2201" s="17"/>
      <c r="M2201" s="0" t="str">
        <f aca="false">IF($K2201="","",IF($L2201&lt;&gt;"",$L2201,VLOOKUP($C2201,薬効分類マスタ!$A$2:$F$180,6,FALSE())))</f>
        <v/>
      </c>
      <c r="N2201" s="0" t="str">
        <f aca="false">ASC(G2201)</f>
        <v>ﾃﾙﾁｱ配合錠AP｢日医工｣</v>
      </c>
      <c r="O2201" s="0" t="str">
        <f aca="false">ASC(E2201)</f>
        <v>ﾃﾙﾐｻﾙﾀﾝ･ﾋﾄﾞﾛｸﾛﾛﾁｱｼﾞﾄﾞ</v>
      </c>
      <c r="P2201" s="16" t="n">
        <f aca="false">N(P2200)+IF($C2201=検索!$B$49,1,0)</f>
        <v>0</v>
      </c>
    </row>
    <row r="2202" customFormat="false" ht="15" hidden="false" customHeight="false" outlineLevel="0" collapsed="false">
      <c r="A2202" s="16" t="s">
        <v>221</v>
      </c>
      <c r="B2202" s="0" t="s">
        <v>5170</v>
      </c>
      <c r="C2202" s="0" t="n">
        <v>214</v>
      </c>
      <c r="D2202" s="0" t="str">
        <f aca="false">IFERROR(VLOOKUP($C2202,薬効分類マスタ!$A$2:$B$180,2,FALSE()),"未登録")</f>
        <v>血圧降下剤</v>
      </c>
      <c r="E2202" s="16" t="s">
        <v>5160</v>
      </c>
      <c r="F2202" s="16" t="s">
        <v>1027</v>
      </c>
      <c r="G2202" s="16" t="s">
        <v>5171</v>
      </c>
      <c r="H2202" s="16" t="s">
        <v>542</v>
      </c>
      <c r="I2202" s="0" t="n">
        <v>19.8</v>
      </c>
      <c r="J2202" s="16" t="s">
        <v>239</v>
      </c>
      <c r="K2202" s="0" t="str">
        <f aca="false">IFERROR(IF(VLOOKUP($C2202,薬効分類マスタ!$A$2:$E$180,5,FALSE())=0,"",VLOOKUP($C2202,薬効分類マスタ!$A$2:$E$180,5,FALSE())),"")</f>
        <v/>
      </c>
      <c r="L2202" s="17"/>
      <c r="M2202" s="0" t="str">
        <f aca="false">IF($K2202="","",IF($L2202&lt;&gt;"",$L2202,VLOOKUP($C2202,薬効分類マスタ!$A$2:$F$180,6,FALSE())))</f>
        <v/>
      </c>
      <c r="N2202" s="0" t="str">
        <f aca="false">ASC(G2202)</f>
        <v>ﾃﾙﾁｱ配合錠AP｢NIG｣</v>
      </c>
      <c r="O2202" s="0" t="str">
        <f aca="false">ASC(E2202)</f>
        <v>ﾃﾙﾐｻﾙﾀﾝ･ﾋﾄﾞﾛｸﾛﾛﾁｱｼﾞﾄﾞ</v>
      </c>
      <c r="P2202" s="16" t="n">
        <f aca="false">N(P2201)+IF($C2202=検索!$B$49,1,0)</f>
        <v>0</v>
      </c>
    </row>
    <row r="2203" customFormat="false" ht="15" hidden="false" customHeight="false" outlineLevel="0" collapsed="false">
      <c r="A2203" s="16" t="s">
        <v>221</v>
      </c>
      <c r="B2203" s="0" t="s">
        <v>5172</v>
      </c>
      <c r="C2203" s="0" t="n">
        <v>214</v>
      </c>
      <c r="D2203" s="0" t="str">
        <f aca="false">IFERROR(VLOOKUP($C2203,薬効分類マスタ!$A$2:$B$180,2,FALSE()),"未登録")</f>
        <v>血圧降下剤</v>
      </c>
      <c r="E2203" s="16" t="s">
        <v>5160</v>
      </c>
      <c r="F2203" s="16" t="s">
        <v>1027</v>
      </c>
      <c r="G2203" s="16" t="s">
        <v>5173</v>
      </c>
      <c r="I2203" s="0" t="n">
        <v>10.8</v>
      </c>
      <c r="J2203" s="16" t="s">
        <v>239</v>
      </c>
      <c r="K2203" s="0" t="str">
        <f aca="false">IFERROR(IF(VLOOKUP($C2203,薬効分類マスタ!$A$2:$E$180,5,FALSE())=0,"",VLOOKUP($C2203,薬効分類マスタ!$A$2:$E$180,5,FALSE())),"")</f>
        <v/>
      </c>
      <c r="L2203" s="17"/>
      <c r="M2203" s="0" t="str">
        <f aca="false">IF($K2203="","",IF($L2203&lt;&gt;"",$L2203,VLOOKUP($C2203,薬効分類マスタ!$A$2:$F$180,6,FALSE())))</f>
        <v/>
      </c>
      <c r="N2203" s="0" t="str">
        <f aca="false">ASC(G2203)</f>
        <v>ﾃﾙﾐｻﾙﾀﾝ･ﾋﾄﾞﾛｸﾛﾛﾁｱｼﾞﾄﾞBP錠</v>
      </c>
      <c r="O2203" s="0" t="str">
        <f aca="false">ASC(E2203)</f>
        <v>ﾃﾙﾐｻﾙﾀﾝ･ﾋﾄﾞﾛｸﾛﾛﾁｱｼﾞﾄﾞ</v>
      </c>
      <c r="P2203" s="16" t="n">
        <f aca="false">N(P2202)+IF($C2203=検索!$B$49,1,0)</f>
        <v>0</v>
      </c>
    </row>
    <row r="2204" customFormat="false" ht="15" hidden="false" customHeight="false" outlineLevel="0" collapsed="false">
      <c r="A2204" s="16" t="s">
        <v>221</v>
      </c>
      <c r="B2204" s="0" t="s">
        <v>5174</v>
      </c>
      <c r="C2204" s="0" t="n">
        <v>214</v>
      </c>
      <c r="D2204" s="0" t="str">
        <f aca="false">IFERROR(VLOOKUP($C2204,薬効分類マスタ!$A$2:$B$180,2,FALSE()),"未登録")</f>
        <v>血圧降下剤</v>
      </c>
      <c r="E2204" s="16" t="s">
        <v>5160</v>
      </c>
      <c r="F2204" s="16" t="s">
        <v>1027</v>
      </c>
      <c r="G2204" s="16" t="s">
        <v>5175</v>
      </c>
      <c r="H2204" s="16" t="s">
        <v>293</v>
      </c>
      <c r="I2204" s="0" t="n">
        <v>38.5</v>
      </c>
      <c r="J2204" s="16" t="s">
        <v>232</v>
      </c>
      <c r="K2204" s="0" t="str">
        <f aca="false">IFERROR(IF(VLOOKUP($C2204,薬効分類マスタ!$A$2:$E$180,5,FALSE())=0,"",VLOOKUP($C2204,薬効分類マスタ!$A$2:$E$180,5,FALSE())),"")</f>
        <v/>
      </c>
      <c r="L2204" s="17"/>
      <c r="M2204" s="0" t="str">
        <f aca="false">IF($K2204="","",IF($L2204&lt;&gt;"",$L2204,VLOOKUP($C2204,薬効分類マスタ!$A$2:$F$180,6,FALSE())))</f>
        <v/>
      </c>
      <c r="N2204" s="0" t="str">
        <f aca="false">ASC(G2204)</f>
        <v>ﾐｺﾝﾋﾞ配合錠BP</v>
      </c>
      <c r="O2204" s="0" t="str">
        <f aca="false">ASC(E2204)</f>
        <v>ﾃﾙﾐｻﾙﾀﾝ･ﾋﾄﾞﾛｸﾛﾛﾁｱｼﾞﾄﾞ</v>
      </c>
      <c r="P2204" s="16" t="n">
        <f aca="false">N(P2203)+IF($C2204=検索!$B$49,1,0)</f>
        <v>0</v>
      </c>
    </row>
    <row r="2205" customFormat="false" ht="15" hidden="false" customHeight="false" outlineLevel="0" collapsed="false">
      <c r="A2205" s="16" t="s">
        <v>221</v>
      </c>
      <c r="B2205" s="0" t="s">
        <v>5176</v>
      </c>
      <c r="C2205" s="0" t="n">
        <v>214</v>
      </c>
      <c r="D2205" s="0" t="str">
        <f aca="false">IFERROR(VLOOKUP($C2205,薬効分類マスタ!$A$2:$B$180,2,FALSE()),"未登録")</f>
        <v>血圧降下剤</v>
      </c>
      <c r="E2205" s="16" t="s">
        <v>5160</v>
      </c>
      <c r="F2205" s="16" t="s">
        <v>1027</v>
      </c>
      <c r="G2205" s="16" t="s">
        <v>5177</v>
      </c>
      <c r="H2205" s="16" t="s">
        <v>1464</v>
      </c>
      <c r="I2205" s="0" t="n">
        <v>27.6</v>
      </c>
      <c r="J2205" s="16" t="s">
        <v>239</v>
      </c>
      <c r="K2205" s="0" t="str">
        <f aca="false">IFERROR(IF(VLOOKUP($C2205,薬効分類マスタ!$A$2:$E$180,5,FALSE())=0,"",VLOOKUP($C2205,薬効分類マスタ!$A$2:$E$180,5,FALSE())),"")</f>
        <v/>
      </c>
      <c r="L2205" s="17"/>
      <c r="M2205" s="0" t="str">
        <f aca="false">IF($K2205="","",IF($L2205&lt;&gt;"",$L2205,VLOOKUP($C2205,薬効分類マスタ!$A$2:$F$180,6,FALSE())))</f>
        <v/>
      </c>
      <c r="N2205" s="0" t="str">
        <f aca="false">ASC(G2205)</f>
        <v>ﾃﾙﾁｱ配合錠BP｢DSEP｣</v>
      </c>
      <c r="O2205" s="0" t="str">
        <f aca="false">ASC(E2205)</f>
        <v>ﾃﾙﾐｻﾙﾀﾝ･ﾋﾄﾞﾛｸﾛﾛﾁｱｼﾞﾄﾞ</v>
      </c>
      <c r="P2205" s="16" t="n">
        <f aca="false">N(P2204)+IF($C2205=検索!$B$49,1,0)</f>
        <v>0</v>
      </c>
    </row>
    <row r="2206" customFormat="false" ht="15" hidden="false" customHeight="false" outlineLevel="0" collapsed="false">
      <c r="A2206" s="16" t="s">
        <v>221</v>
      </c>
      <c r="B2206" s="0" t="s">
        <v>5178</v>
      </c>
      <c r="C2206" s="0" t="n">
        <v>214</v>
      </c>
      <c r="D2206" s="0" t="str">
        <f aca="false">IFERROR(VLOOKUP($C2206,薬効分類マスタ!$A$2:$B$180,2,FALSE()),"未登録")</f>
        <v>血圧降下剤</v>
      </c>
      <c r="E2206" s="16" t="s">
        <v>5160</v>
      </c>
      <c r="F2206" s="16" t="s">
        <v>1027</v>
      </c>
      <c r="G2206" s="16" t="s">
        <v>5179</v>
      </c>
      <c r="H2206" s="16" t="s">
        <v>385</v>
      </c>
      <c r="I2206" s="0" t="n">
        <v>27.6</v>
      </c>
      <c r="J2206" s="16" t="s">
        <v>239</v>
      </c>
      <c r="K2206" s="0" t="str">
        <f aca="false">IFERROR(IF(VLOOKUP($C2206,薬効分類マスタ!$A$2:$E$180,5,FALSE())=0,"",VLOOKUP($C2206,薬効分類マスタ!$A$2:$E$180,5,FALSE())),"")</f>
        <v/>
      </c>
      <c r="L2206" s="17"/>
      <c r="M2206" s="0" t="str">
        <f aca="false">IF($K2206="","",IF($L2206&lt;&gt;"",$L2206,VLOOKUP($C2206,薬効分類マスタ!$A$2:$F$180,6,FALSE())))</f>
        <v/>
      </c>
      <c r="N2206" s="0" t="str">
        <f aca="false">ASC(G2206)</f>
        <v>ﾃﾙﾁｱ配合錠BP｢ｻﾜｲ｣</v>
      </c>
      <c r="O2206" s="0" t="str">
        <f aca="false">ASC(E2206)</f>
        <v>ﾃﾙﾐｻﾙﾀﾝ･ﾋﾄﾞﾛｸﾛﾛﾁｱｼﾞﾄﾞ</v>
      </c>
      <c r="P2206" s="16" t="n">
        <f aca="false">N(P2205)+IF($C2206=検索!$B$49,1,0)</f>
        <v>0</v>
      </c>
    </row>
    <row r="2207" customFormat="false" ht="15" hidden="false" customHeight="false" outlineLevel="0" collapsed="false">
      <c r="A2207" s="16" t="s">
        <v>221</v>
      </c>
      <c r="B2207" s="0" t="s">
        <v>5180</v>
      </c>
      <c r="C2207" s="0" t="n">
        <v>214</v>
      </c>
      <c r="D2207" s="0" t="str">
        <f aca="false">IFERROR(VLOOKUP($C2207,薬効分類マスタ!$A$2:$B$180,2,FALSE()),"未登録")</f>
        <v>血圧降下剤</v>
      </c>
      <c r="E2207" s="16" t="s">
        <v>5160</v>
      </c>
      <c r="F2207" s="16" t="s">
        <v>1027</v>
      </c>
      <c r="G2207" s="16" t="s">
        <v>5181</v>
      </c>
      <c r="H2207" s="16" t="s">
        <v>533</v>
      </c>
      <c r="I2207" s="0" t="n">
        <v>27.6</v>
      </c>
      <c r="J2207" s="16" t="s">
        <v>239</v>
      </c>
      <c r="K2207" s="0" t="str">
        <f aca="false">IFERROR(IF(VLOOKUP($C2207,薬効分類マスタ!$A$2:$E$180,5,FALSE())=0,"",VLOOKUP($C2207,薬効分類マスタ!$A$2:$E$180,5,FALSE())),"")</f>
        <v/>
      </c>
      <c r="L2207" s="17"/>
      <c r="M2207" s="0" t="str">
        <f aca="false">IF($K2207="","",IF($L2207&lt;&gt;"",$L2207,VLOOKUP($C2207,薬効分類マスタ!$A$2:$F$180,6,FALSE())))</f>
        <v/>
      </c>
      <c r="N2207" s="0" t="str">
        <f aca="false">ASC(G2207)</f>
        <v>ﾃﾙﾁｱ配合錠BP｢ﾄｰﾜ｣</v>
      </c>
      <c r="O2207" s="0" t="str">
        <f aca="false">ASC(E2207)</f>
        <v>ﾃﾙﾐｻﾙﾀﾝ･ﾋﾄﾞﾛｸﾛﾛﾁｱｼﾞﾄﾞ</v>
      </c>
      <c r="P2207" s="16" t="n">
        <f aca="false">N(P2206)+IF($C2207=検索!$B$49,1,0)</f>
        <v>0</v>
      </c>
    </row>
    <row r="2208" customFormat="false" ht="15" hidden="false" customHeight="false" outlineLevel="0" collapsed="false">
      <c r="A2208" s="16" t="s">
        <v>221</v>
      </c>
      <c r="B2208" s="0" t="s">
        <v>5182</v>
      </c>
      <c r="C2208" s="0" t="n">
        <v>214</v>
      </c>
      <c r="D2208" s="0" t="str">
        <f aca="false">IFERROR(VLOOKUP($C2208,薬効分類マスタ!$A$2:$B$180,2,FALSE()),"未登録")</f>
        <v>血圧降下剤</v>
      </c>
      <c r="E2208" s="16" t="s">
        <v>5160</v>
      </c>
      <c r="F2208" s="16" t="s">
        <v>1027</v>
      </c>
      <c r="G2208" s="16" t="s">
        <v>5183</v>
      </c>
      <c r="H2208" s="16" t="s">
        <v>542</v>
      </c>
      <c r="I2208" s="0" t="n">
        <v>27.6</v>
      </c>
      <c r="J2208" s="16" t="s">
        <v>239</v>
      </c>
      <c r="K2208" s="0" t="str">
        <f aca="false">IFERROR(IF(VLOOKUP($C2208,薬効分類マスタ!$A$2:$E$180,5,FALSE())=0,"",VLOOKUP($C2208,薬効分類マスタ!$A$2:$E$180,5,FALSE())),"")</f>
        <v/>
      </c>
      <c r="L2208" s="17"/>
      <c r="M2208" s="0" t="str">
        <f aca="false">IF($K2208="","",IF($L2208&lt;&gt;"",$L2208,VLOOKUP($C2208,薬効分類マスタ!$A$2:$F$180,6,FALSE())))</f>
        <v/>
      </c>
      <c r="N2208" s="0" t="str">
        <f aca="false">ASC(G2208)</f>
        <v>ﾃﾙﾁｱ配合錠BP｢NIG｣</v>
      </c>
      <c r="O2208" s="0" t="str">
        <f aca="false">ASC(E2208)</f>
        <v>ﾃﾙﾐｻﾙﾀﾝ･ﾋﾄﾞﾛｸﾛﾛﾁｱｼﾞﾄﾞ</v>
      </c>
      <c r="P2208" s="16" t="n">
        <f aca="false">N(P2207)+IF($C2208=検索!$B$49,1,0)</f>
        <v>0</v>
      </c>
    </row>
    <row r="2209" customFormat="false" ht="15" hidden="false" customHeight="false" outlineLevel="0" collapsed="false">
      <c r="A2209" s="16" t="s">
        <v>221</v>
      </c>
      <c r="B2209" s="0" t="s">
        <v>5184</v>
      </c>
      <c r="C2209" s="0" t="n">
        <v>214</v>
      </c>
      <c r="D2209" s="0" t="str">
        <f aca="false">IFERROR(VLOOKUP($C2209,薬効分類マスタ!$A$2:$B$180,2,FALSE()),"未登録")</f>
        <v>血圧降下剤</v>
      </c>
      <c r="E2209" s="16" t="s">
        <v>5185</v>
      </c>
      <c r="F2209" s="16" t="s">
        <v>1027</v>
      </c>
      <c r="G2209" s="16" t="s">
        <v>5186</v>
      </c>
      <c r="H2209" s="16" t="s">
        <v>1133</v>
      </c>
      <c r="I2209" s="0" t="n">
        <v>20.3</v>
      </c>
      <c r="J2209" s="16" t="s">
        <v>232</v>
      </c>
      <c r="K2209" s="0" t="str">
        <f aca="false">IFERROR(IF(VLOOKUP($C2209,薬効分類マスタ!$A$2:$E$180,5,FALSE())=0,"",VLOOKUP($C2209,薬効分類マスタ!$A$2:$E$180,5,FALSE())),"")</f>
        <v/>
      </c>
      <c r="L2209" s="17"/>
      <c r="M2209" s="0" t="str">
        <f aca="false">IF($K2209="","",IF($L2209&lt;&gt;"",$L2209,VLOOKUP($C2209,薬効分類マスタ!$A$2:$F$180,6,FALSE())))</f>
        <v/>
      </c>
      <c r="N2209" s="0" t="str">
        <f aca="false">ASC(G2209)</f>
        <v>ｴｯｸｽﾌｫｰｼﾞ配合錠</v>
      </c>
      <c r="O2209" s="0" t="str">
        <f aca="false">ASC(E2209)</f>
        <v>ﾊﾞﾙｻﾙﾀﾝ･ｱﾑﾛｼﾞﾋﾟﾝﾍﾞｼﾙ酸塩</v>
      </c>
      <c r="P2209" s="16" t="n">
        <f aca="false">N(P2208)+IF($C2209=検索!$B$49,1,0)</f>
        <v>0</v>
      </c>
    </row>
    <row r="2210" customFormat="false" ht="15" hidden="false" customHeight="false" outlineLevel="0" collapsed="false">
      <c r="A2210" s="16" t="s">
        <v>221</v>
      </c>
      <c r="B2210" s="0" t="s">
        <v>5187</v>
      </c>
      <c r="C2210" s="0" t="n">
        <v>214</v>
      </c>
      <c r="D2210" s="0" t="str">
        <f aca="false">IFERROR(VLOOKUP($C2210,薬効分類マスタ!$A$2:$B$180,2,FALSE()),"未登録")</f>
        <v>血圧降下剤</v>
      </c>
      <c r="E2210" s="16" t="s">
        <v>5185</v>
      </c>
      <c r="F2210" s="16" t="s">
        <v>1027</v>
      </c>
      <c r="G2210" s="16" t="s">
        <v>5188</v>
      </c>
      <c r="H2210" s="16" t="s">
        <v>1464</v>
      </c>
      <c r="I2210" s="0" t="n">
        <v>14</v>
      </c>
      <c r="J2210" s="16" t="s">
        <v>239</v>
      </c>
      <c r="K2210" s="0" t="str">
        <f aca="false">IFERROR(IF(VLOOKUP($C2210,薬効分類マスタ!$A$2:$E$180,5,FALSE())=0,"",VLOOKUP($C2210,薬効分類マスタ!$A$2:$E$180,5,FALSE())),"")</f>
        <v/>
      </c>
      <c r="L2210" s="17"/>
      <c r="M2210" s="0" t="str">
        <f aca="false">IF($K2210="","",IF($L2210&lt;&gt;"",$L2210,VLOOKUP($C2210,薬効分類マスタ!$A$2:$F$180,6,FALSE())))</f>
        <v/>
      </c>
      <c r="N2210" s="0" t="str">
        <f aca="false">ASC(G2210)</f>
        <v>ｱﾑﾊﾞﾛ配合錠｢DSEP｣</v>
      </c>
      <c r="O2210" s="0" t="str">
        <f aca="false">ASC(E2210)</f>
        <v>ﾊﾞﾙｻﾙﾀﾝ･ｱﾑﾛｼﾞﾋﾟﾝﾍﾞｼﾙ酸塩</v>
      </c>
      <c r="P2210" s="16" t="n">
        <f aca="false">N(P2209)+IF($C2210=検索!$B$49,1,0)</f>
        <v>0</v>
      </c>
    </row>
    <row r="2211" customFormat="false" ht="15" hidden="false" customHeight="false" outlineLevel="0" collapsed="false">
      <c r="A2211" s="16" t="s">
        <v>221</v>
      </c>
      <c r="B2211" s="0" t="s">
        <v>5189</v>
      </c>
      <c r="C2211" s="0" t="n">
        <v>214</v>
      </c>
      <c r="D2211" s="0" t="str">
        <f aca="false">IFERROR(VLOOKUP($C2211,薬効分類マスタ!$A$2:$B$180,2,FALSE()),"未登録")</f>
        <v>血圧降下剤</v>
      </c>
      <c r="E2211" s="16" t="s">
        <v>5185</v>
      </c>
      <c r="F2211" s="16" t="s">
        <v>1027</v>
      </c>
      <c r="G2211" s="16" t="s">
        <v>5190</v>
      </c>
      <c r="H2211" s="16" t="s">
        <v>568</v>
      </c>
      <c r="I2211" s="0" t="n">
        <v>14</v>
      </c>
      <c r="J2211" s="16" t="s">
        <v>239</v>
      </c>
      <c r="K2211" s="0" t="str">
        <f aca="false">IFERROR(IF(VLOOKUP($C2211,薬効分類マスタ!$A$2:$E$180,5,FALSE())=0,"",VLOOKUP($C2211,薬効分類マスタ!$A$2:$E$180,5,FALSE())),"")</f>
        <v/>
      </c>
      <c r="L2211" s="17"/>
      <c r="M2211" s="0" t="str">
        <f aca="false">IF($K2211="","",IF($L2211&lt;&gt;"",$L2211,VLOOKUP($C2211,薬効分類マスタ!$A$2:$F$180,6,FALSE())))</f>
        <v/>
      </c>
      <c r="N2211" s="0" t="str">
        <f aca="false">ASC(G2211)</f>
        <v>ｱﾑﾊﾞﾛ配合錠｢FFP｣</v>
      </c>
      <c r="O2211" s="0" t="str">
        <f aca="false">ASC(E2211)</f>
        <v>ﾊﾞﾙｻﾙﾀﾝ･ｱﾑﾛｼﾞﾋﾟﾝﾍﾞｼﾙ酸塩</v>
      </c>
      <c r="P2211" s="16" t="n">
        <f aca="false">N(P2210)+IF($C2211=検索!$B$49,1,0)</f>
        <v>0</v>
      </c>
    </row>
    <row r="2212" customFormat="false" ht="15" hidden="false" customHeight="false" outlineLevel="0" collapsed="false">
      <c r="A2212" s="16" t="s">
        <v>221</v>
      </c>
      <c r="B2212" s="0" t="s">
        <v>5191</v>
      </c>
      <c r="C2212" s="0" t="n">
        <v>214</v>
      </c>
      <c r="D2212" s="0" t="str">
        <f aca="false">IFERROR(VLOOKUP($C2212,薬効分類マスタ!$A$2:$B$180,2,FALSE()),"未登録")</f>
        <v>血圧降下剤</v>
      </c>
      <c r="E2212" s="16" t="s">
        <v>5185</v>
      </c>
      <c r="F2212" s="16" t="s">
        <v>1027</v>
      </c>
      <c r="G2212" s="16" t="s">
        <v>5192</v>
      </c>
      <c r="H2212" s="16" t="s">
        <v>527</v>
      </c>
      <c r="I2212" s="0" t="n">
        <v>11.5</v>
      </c>
      <c r="J2212" s="16" t="s">
        <v>239</v>
      </c>
      <c r="K2212" s="0" t="str">
        <f aca="false">IFERROR(IF(VLOOKUP($C2212,薬効分類マスタ!$A$2:$E$180,5,FALSE())=0,"",VLOOKUP($C2212,薬効分類マスタ!$A$2:$E$180,5,FALSE())),"")</f>
        <v/>
      </c>
      <c r="L2212" s="17"/>
      <c r="M2212" s="0" t="str">
        <f aca="false">IF($K2212="","",IF($L2212&lt;&gt;"",$L2212,VLOOKUP($C2212,薬効分類マスタ!$A$2:$F$180,6,FALSE())))</f>
        <v/>
      </c>
      <c r="N2212" s="0" t="str">
        <f aca="false">ASC(G2212)</f>
        <v>ｱﾑﾊﾞﾛ配合錠｢JG｣</v>
      </c>
      <c r="O2212" s="0" t="str">
        <f aca="false">ASC(E2212)</f>
        <v>ﾊﾞﾙｻﾙﾀﾝ･ｱﾑﾛｼﾞﾋﾟﾝﾍﾞｼﾙ酸塩</v>
      </c>
      <c r="P2212" s="16" t="n">
        <f aca="false">N(P2211)+IF($C2212=検索!$B$49,1,0)</f>
        <v>0</v>
      </c>
    </row>
    <row r="2213" customFormat="false" ht="15" hidden="false" customHeight="false" outlineLevel="0" collapsed="false">
      <c r="A2213" s="16" t="s">
        <v>221</v>
      </c>
      <c r="B2213" s="0" t="s">
        <v>5193</v>
      </c>
      <c r="C2213" s="0" t="n">
        <v>214</v>
      </c>
      <c r="D2213" s="0" t="str">
        <f aca="false">IFERROR(VLOOKUP($C2213,薬効分類マスタ!$A$2:$B$180,2,FALSE()),"未登録")</f>
        <v>血圧降下剤</v>
      </c>
      <c r="E2213" s="16" t="s">
        <v>5185</v>
      </c>
      <c r="F2213" s="16" t="s">
        <v>1027</v>
      </c>
      <c r="G2213" s="16" t="s">
        <v>5194</v>
      </c>
      <c r="H2213" s="16" t="s">
        <v>1067</v>
      </c>
      <c r="I2213" s="0" t="n">
        <v>14</v>
      </c>
      <c r="J2213" s="16" t="s">
        <v>239</v>
      </c>
      <c r="K2213" s="0" t="str">
        <f aca="false">IFERROR(IF(VLOOKUP($C2213,薬効分類マスタ!$A$2:$E$180,5,FALSE())=0,"",VLOOKUP($C2213,薬効分類マスタ!$A$2:$E$180,5,FALSE())),"")</f>
        <v/>
      </c>
      <c r="L2213" s="17"/>
      <c r="M2213" s="0" t="str">
        <f aca="false">IF($K2213="","",IF($L2213&lt;&gt;"",$L2213,VLOOKUP($C2213,薬効分類マスタ!$A$2:$F$180,6,FALSE())))</f>
        <v/>
      </c>
      <c r="N2213" s="0" t="str">
        <f aca="false">ASC(G2213)</f>
        <v>ｱﾑﾊﾞﾛ配合錠｢TCK｣</v>
      </c>
      <c r="O2213" s="0" t="str">
        <f aca="false">ASC(E2213)</f>
        <v>ﾊﾞﾙｻﾙﾀﾝ･ｱﾑﾛｼﾞﾋﾟﾝﾍﾞｼﾙ酸塩</v>
      </c>
      <c r="P2213" s="16" t="n">
        <f aca="false">N(P2212)+IF($C2213=検索!$B$49,1,0)</f>
        <v>0</v>
      </c>
    </row>
    <row r="2214" customFormat="false" ht="15" hidden="false" customHeight="false" outlineLevel="0" collapsed="false">
      <c r="A2214" s="16" t="s">
        <v>221</v>
      </c>
      <c r="B2214" s="0" t="s">
        <v>5195</v>
      </c>
      <c r="C2214" s="0" t="n">
        <v>214</v>
      </c>
      <c r="D2214" s="0" t="str">
        <f aca="false">IFERROR(VLOOKUP($C2214,薬効分類マスタ!$A$2:$B$180,2,FALSE()),"未登録")</f>
        <v>血圧降下剤</v>
      </c>
      <c r="E2214" s="16" t="s">
        <v>5185</v>
      </c>
      <c r="F2214" s="16" t="s">
        <v>1027</v>
      </c>
      <c r="G2214" s="16" t="s">
        <v>5196</v>
      </c>
      <c r="H2214" s="16" t="s">
        <v>574</v>
      </c>
      <c r="I2214" s="0" t="n">
        <v>14</v>
      </c>
      <c r="J2214" s="16" t="s">
        <v>239</v>
      </c>
      <c r="K2214" s="0" t="str">
        <f aca="false">IFERROR(IF(VLOOKUP($C2214,薬効分類マスタ!$A$2:$E$180,5,FALSE())=0,"",VLOOKUP($C2214,薬効分類マスタ!$A$2:$E$180,5,FALSE())),"")</f>
        <v/>
      </c>
      <c r="L2214" s="17"/>
      <c r="M2214" s="0" t="str">
        <f aca="false">IF($K2214="","",IF($L2214&lt;&gt;"",$L2214,VLOOKUP($C2214,薬効分類マスタ!$A$2:$F$180,6,FALSE())))</f>
        <v/>
      </c>
      <c r="N2214" s="0" t="str">
        <f aca="false">ASC(G2214)</f>
        <v>ｱﾑﾊﾞﾛ配合錠｢YD｣</v>
      </c>
      <c r="O2214" s="0" t="str">
        <f aca="false">ASC(E2214)</f>
        <v>ﾊﾞﾙｻﾙﾀﾝ･ｱﾑﾛｼﾞﾋﾟﾝﾍﾞｼﾙ酸塩</v>
      </c>
      <c r="P2214" s="16" t="n">
        <f aca="false">N(P2213)+IF($C2214=検索!$B$49,1,0)</f>
        <v>0</v>
      </c>
    </row>
    <row r="2215" customFormat="false" ht="15" hidden="false" customHeight="false" outlineLevel="0" collapsed="false">
      <c r="A2215" s="16" t="s">
        <v>221</v>
      </c>
      <c r="B2215" s="0" t="s">
        <v>5197</v>
      </c>
      <c r="C2215" s="0" t="n">
        <v>214</v>
      </c>
      <c r="D2215" s="0" t="str">
        <f aca="false">IFERROR(VLOOKUP($C2215,薬効分類マスタ!$A$2:$B$180,2,FALSE()),"未登録")</f>
        <v>血圧降下剤</v>
      </c>
      <c r="E2215" s="16" t="s">
        <v>5185</v>
      </c>
      <c r="F2215" s="16" t="s">
        <v>1027</v>
      </c>
      <c r="G2215" s="16" t="s">
        <v>5198</v>
      </c>
      <c r="H2215" s="16" t="s">
        <v>1300</v>
      </c>
      <c r="I2215" s="0" t="n">
        <v>11.5</v>
      </c>
      <c r="J2215" s="16" t="s">
        <v>239</v>
      </c>
      <c r="K2215" s="0" t="str">
        <f aca="false">IFERROR(IF(VLOOKUP($C2215,薬効分類マスタ!$A$2:$E$180,5,FALSE())=0,"",VLOOKUP($C2215,薬効分類マスタ!$A$2:$E$180,5,FALSE())),"")</f>
        <v/>
      </c>
      <c r="L2215" s="17"/>
      <c r="M2215" s="0" t="str">
        <f aca="false">IF($K2215="","",IF($L2215&lt;&gt;"",$L2215,VLOOKUP($C2215,薬効分類マスタ!$A$2:$F$180,6,FALSE())))</f>
        <v/>
      </c>
      <c r="N2215" s="0" t="str">
        <f aca="false">ASC(G2215)</f>
        <v>ｱﾑﾊﾞﾛ配合錠｢ｵｰﾊﾗ｣</v>
      </c>
      <c r="O2215" s="0" t="str">
        <f aca="false">ASC(E2215)</f>
        <v>ﾊﾞﾙｻﾙﾀﾝ･ｱﾑﾛｼﾞﾋﾟﾝﾍﾞｼﾙ酸塩</v>
      </c>
      <c r="P2215" s="16" t="n">
        <f aca="false">N(P2214)+IF($C2215=検索!$B$49,1,0)</f>
        <v>0</v>
      </c>
    </row>
    <row r="2216" customFormat="false" ht="15" hidden="false" customHeight="false" outlineLevel="0" collapsed="false">
      <c r="A2216" s="16" t="s">
        <v>221</v>
      </c>
      <c r="B2216" s="0" t="s">
        <v>5199</v>
      </c>
      <c r="C2216" s="0" t="n">
        <v>214</v>
      </c>
      <c r="D2216" s="0" t="str">
        <f aca="false">IFERROR(VLOOKUP($C2216,薬効分類マスタ!$A$2:$B$180,2,FALSE()),"未登録")</f>
        <v>血圧降下剤</v>
      </c>
      <c r="E2216" s="16" t="s">
        <v>5185</v>
      </c>
      <c r="F2216" s="16" t="s">
        <v>1027</v>
      </c>
      <c r="G2216" s="16" t="s">
        <v>5200</v>
      </c>
      <c r="H2216" s="16" t="s">
        <v>601</v>
      </c>
      <c r="I2216" s="0" t="n">
        <v>11.5</v>
      </c>
      <c r="J2216" s="16" t="s">
        <v>239</v>
      </c>
      <c r="K2216" s="0" t="str">
        <f aca="false">IFERROR(IF(VLOOKUP($C2216,薬効分類マスタ!$A$2:$E$180,5,FALSE())=0,"",VLOOKUP($C2216,薬効分類マスタ!$A$2:$E$180,5,FALSE())),"")</f>
        <v/>
      </c>
      <c r="L2216" s="17"/>
      <c r="M2216" s="0" t="str">
        <f aca="false">IF($K2216="","",IF($L2216&lt;&gt;"",$L2216,VLOOKUP($C2216,薬効分類マスタ!$A$2:$F$180,6,FALSE())))</f>
        <v/>
      </c>
      <c r="N2216" s="0" t="str">
        <f aca="false">ASC(G2216)</f>
        <v>ｱﾑﾊﾞﾛ配合錠｢杏林｣</v>
      </c>
      <c r="O2216" s="0" t="str">
        <f aca="false">ASC(E2216)</f>
        <v>ﾊﾞﾙｻﾙﾀﾝ･ｱﾑﾛｼﾞﾋﾟﾝﾍﾞｼﾙ酸塩</v>
      </c>
      <c r="P2216" s="16" t="n">
        <f aca="false">N(P2215)+IF($C2216=検索!$B$49,1,0)</f>
        <v>0</v>
      </c>
    </row>
    <row r="2217" customFormat="false" ht="15" hidden="false" customHeight="false" outlineLevel="0" collapsed="false">
      <c r="A2217" s="16" t="s">
        <v>221</v>
      </c>
      <c r="B2217" s="0" t="s">
        <v>5201</v>
      </c>
      <c r="C2217" s="0" t="n">
        <v>214</v>
      </c>
      <c r="D2217" s="0" t="str">
        <f aca="false">IFERROR(VLOOKUP($C2217,薬効分類マスタ!$A$2:$B$180,2,FALSE()),"未登録")</f>
        <v>血圧降下剤</v>
      </c>
      <c r="E2217" s="16" t="s">
        <v>5185</v>
      </c>
      <c r="F2217" s="16" t="s">
        <v>1027</v>
      </c>
      <c r="G2217" s="16" t="s">
        <v>5202</v>
      </c>
      <c r="H2217" s="16" t="s">
        <v>530</v>
      </c>
      <c r="I2217" s="0" t="n">
        <v>14</v>
      </c>
      <c r="J2217" s="16" t="s">
        <v>239</v>
      </c>
      <c r="K2217" s="0" t="str">
        <f aca="false">IFERROR(IF(VLOOKUP($C2217,薬効分類マスタ!$A$2:$E$180,5,FALSE())=0,"",VLOOKUP($C2217,薬効分類マスタ!$A$2:$E$180,5,FALSE())),"")</f>
        <v/>
      </c>
      <c r="L2217" s="17"/>
      <c r="M2217" s="0" t="str">
        <f aca="false">IF($K2217="","",IF($L2217&lt;&gt;"",$L2217,VLOOKUP($C2217,薬効分類マスタ!$A$2:$F$180,6,FALSE())))</f>
        <v/>
      </c>
      <c r="N2217" s="0" t="str">
        <f aca="false">ASC(G2217)</f>
        <v>ｱﾑﾊﾞﾛ配合錠｢ｹﾐﾌｧ｣</v>
      </c>
      <c r="O2217" s="0" t="str">
        <f aca="false">ASC(E2217)</f>
        <v>ﾊﾞﾙｻﾙﾀﾝ･ｱﾑﾛｼﾞﾋﾟﾝﾍﾞｼﾙ酸塩</v>
      </c>
      <c r="P2217" s="16" t="n">
        <f aca="false">N(P2216)+IF($C2217=検索!$B$49,1,0)</f>
        <v>0</v>
      </c>
    </row>
    <row r="2218" customFormat="false" ht="15" hidden="false" customHeight="false" outlineLevel="0" collapsed="false">
      <c r="A2218" s="16" t="s">
        <v>221</v>
      </c>
      <c r="B2218" s="0" t="s">
        <v>5203</v>
      </c>
      <c r="C2218" s="0" t="n">
        <v>214</v>
      </c>
      <c r="D2218" s="0" t="str">
        <f aca="false">IFERROR(VLOOKUP($C2218,薬効分類マスタ!$A$2:$B$180,2,FALSE()),"未登録")</f>
        <v>血圧降下剤</v>
      </c>
      <c r="E2218" s="16" t="s">
        <v>5185</v>
      </c>
      <c r="F2218" s="16" t="s">
        <v>1027</v>
      </c>
      <c r="G2218" s="16" t="s">
        <v>5204</v>
      </c>
      <c r="H2218" s="16" t="s">
        <v>385</v>
      </c>
      <c r="I2218" s="0" t="n">
        <v>14</v>
      </c>
      <c r="J2218" s="16" t="s">
        <v>239</v>
      </c>
      <c r="K2218" s="0" t="str">
        <f aca="false">IFERROR(IF(VLOOKUP($C2218,薬効分類マスタ!$A$2:$E$180,5,FALSE())=0,"",VLOOKUP($C2218,薬効分類マスタ!$A$2:$E$180,5,FALSE())),"")</f>
        <v/>
      </c>
      <c r="L2218" s="17"/>
      <c r="M2218" s="0" t="str">
        <f aca="false">IF($K2218="","",IF($L2218&lt;&gt;"",$L2218,VLOOKUP($C2218,薬効分類マスタ!$A$2:$F$180,6,FALSE())))</f>
        <v/>
      </c>
      <c r="N2218" s="0" t="str">
        <f aca="false">ASC(G2218)</f>
        <v>ｱﾑﾊﾞﾛ配合錠｢ｻﾜｲ｣</v>
      </c>
      <c r="O2218" s="0" t="str">
        <f aca="false">ASC(E2218)</f>
        <v>ﾊﾞﾙｻﾙﾀﾝ･ｱﾑﾛｼﾞﾋﾟﾝﾍﾞｼﾙ酸塩</v>
      </c>
      <c r="P2218" s="16" t="n">
        <f aca="false">N(P2217)+IF($C2218=検索!$B$49,1,0)</f>
        <v>0</v>
      </c>
    </row>
    <row r="2219" customFormat="false" ht="15" hidden="false" customHeight="false" outlineLevel="0" collapsed="false">
      <c r="A2219" s="16" t="s">
        <v>221</v>
      </c>
      <c r="B2219" s="0" t="s">
        <v>5205</v>
      </c>
      <c r="C2219" s="0" t="n">
        <v>214</v>
      </c>
      <c r="D2219" s="0" t="str">
        <f aca="false">IFERROR(VLOOKUP($C2219,薬効分類マスタ!$A$2:$B$180,2,FALSE()),"未登録")</f>
        <v>血圧降下剤</v>
      </c>
      <c r="E2219" s="16" t="s">
        <v>5185</v>
      </c>
      <c r="F2219" s="16" t="s">
        <v>1027</v>
      </c>
      <c r="G2219" s="16" t="s">
        <v>5206</v>
      </c>
      <c r="H2219" s="16" t="s">
        <v>354</v>
      </c>
      <c r="I2219" s="0" t="n">
        <v>14</v>
      </c>
      <c r="J2219" s="16" t="s">
        <v>239</v>
      </c>
      <c r="K2219" s="0" t="str">
        <f aca="false">IFERROR(IF(VLOOKUP($C2219,薬効分類マスタ!$A$2:$E$180,5,FALSE())=0,"",VLOOKUP($C2219,薬効分類マスタ!$A$2:$E$180,5,FALSE())),"")</f>
        <v/>
      </c>
      <c r="L2219" s="17"/>
      <c r="M2219" s="0" t="str">
        <f aca="false">IF($K2219="","",IF($L2219&lt;&gt;"",$L2219,VLOOKUP($C2219,薬効分類マスタ!$A$2:$F$180,6,FALSE())))</f>
        <v/>
      </c>
      <c r="N2219" s="0" t="str">
        <f aca="false">ASC(G2219)</f>
        <v>ｱﾑﾊﾞﾛ配合錠｢ｻﾝﾄﾞ｣</v>
      </c>
      <c r="O2219" s="0" t="str">
        <f aca="false">ASC(E2219)</f>
        <v>ﾊﾞﾙｻﾙﾀﾝ･ｱﾑﾛｼﾞﾋﾟﾝﾍﾞｼﾙ酸塩</v>
      </c>
      <c r="P2219" s="16" t="n">
        <f aca="false">N(P2218)+IF($C2219=検索!$B$49,1,0)</f>
        <v>0</v>
      </c>
    </row>
    <row r="2220" customFormat="false" ht="15" hidden="false" customHeight="false" outlineLevel="0" collapsed="false">
      <c r="A2220" s="16" t="s">
        <v>221</v>
      </c>
      <c r="B2220" s="0" t="s">
        <v>5207</v>
      </c>
      <c r="C2220" s="0" t="n">
        <v>214</v>
      </c>
      <c r="D2220" s="0" t="str">
        <f aca="false">IFERROR(VLOOKUP($C2220,薬効分類マスタ!$A$2:$B$180,2,FALSE()),"未登録")</f>
        <v>血圧降下剤</v>
      </c>
      <c r="E2220" s="16" t="s">
        <v>5185</v>
      </c>
      <c r="F2220" s="16" t="s">
        <v>1027</v>
      </c>
      <c r="G2220" s="16" t="s">
        <v>5208</v>
      </c>
      <c r="H2220" s="16" t="s">
        <v>533</v>
      </c>
      <c r="I2220" s="0" t="n">
        <v>14</v>
      </c>
      <c r="J2220" s="16" t="s">
        <v>239</v>
      </c>
      <c r="K2220" s="0" t="str">
        <f aca="false">IFERROR(IF(VLOOKUP($C2220,薬効分類マスタ!$A$2:$E$180,5,FALSE())=0,"",VLOOKUP($C2220,薬効分類マスタ!$A$2:$E$180,5,FALSE())),"")</f>
        <v/>
      </c>
      <c r="L2220" s="17"/>
      <c r="M2220" s="0" t="str">
        <f aca="false">IF($K2220="","",IF($L2220&lt;&gt;"",$L2220,VLOOKUP($C2220,薬効分類マスタ!$A$2:$F$180,6,FALSE())))</f>
        <v/>
      </c>
      <c r="N2220" s="0" t="str">
        <f aca="false">ASC(G2220)</f>
        <v>ｱﾑﾊﾞﾛ配合錠｢ﾄｰﾜ｣</v>
      </c>
      <c r="O2220" s="0" t="str">
        <f aca="false">ASC(E2220)</f>
        <v>ﾊﾞﾙｻﾙﾀﾝ･ｱﾑﾛｼﾞﾋﾟﾝﾍﾞｼﾙ酸塩</v>
      </c>
      <c r="P2220" s="16" t="n">
        <f aca="false">N(P2219)+IF($C2220=検索!$B$49,1,0)</f>
        <v>0</v>
      </c>
    </row>
    <row r="2221" customFormat="false" ht="15" hidden="false" customHeight="false" outlineLevel="0" collapsed="false">
      <c r="A2221" s="16" t="s">
        <v>221</v>
      </c>
      <c r="B2221" s="0" t="s">
        <v>5209</v>
      </c>
      <c r="C2221" s="0" t="n">
        <v>214</v>
      </c>
      <c r="D2221" s="0" t="str">
        <f aca="false">IFERROR(VLOOKUP($C2221,薬効分類マスタ!$A$2:$B$180,2,FALSE()),"未登録")</f>
        <v>血圧降下剤</v>
      </c>
      <c r="E2221" s="16" t="s">
        <v>5185</v>
      </c>
      <c r="F2221" s="16" t="s">
        <v>1027</v>
      </c>
      <c r="G2221" s="16" t="s">
        <v>5210</v>
      </c>
      <c r="H2221" s="16" t="s">
        <v>606</v>
      </c>
      <c r="I2221" s="0" t="n">
        <v>11.5</v>
      </c>
      <c r="J2221" s="16" t="s">
        <v>239</v>
      </c>
      <c r="K2221" s="0" t="str">
        <f aca="false">IFERROR(IF(VLOOKUP($C2221,薬効分類マスタ!$A$2:$E$180,5,FALSE())=0,"",VLOOKUP($C2221,薬効分類マスタ!$A$2:$E$180,5,FALSE())),"")</f>
        <v/>
      </c>
      <c r="L2221" s="17"/>
      <c r="M2221" s="0" t="str">
        <f aca="false">IF($K2221="","",IF($L2221&lt;&gt;"",$L2221,VLOOKUP($C2221,薬効分類マスタ!$A$2:$F$180,6,FALSE())))</f>
        <v/>
      </c>
      <c r="N2221" s="0" t="str">
        <f aca="false">ASC(G2221)</f>
        <v>ｱﾑﾊﾞﾛ配合錠｢日新｣</v>
      </c>
      <c r="O2221" s="0" t="str">
        <f aca="false">ASC(E2221)</f>
        <v>ﾊﾞﾙｻﾙﾀﾝ･ｱﾑﾛｼﾞﾋﾟﾝﾍﾞｼﾙ酸塩</v>
      </c>
      <c r="P2221" s="16" t="n">
        <f aca="false">N(P2220)+IF($C2221=検索!$B$49,1,0)</f>
        <v>0</v>
      </c>
    </row>
    <row r="2222" customFormat="false" ht="15" hidden="false" customHeight="false" outlineLevel="0" collapsed="false">
      <c r="A2222" s="16" t="s">
        <v>221</v>
      </c>
      <c r="B2222" s="0" t="s">
        <v>5211</v>
      </c>
      <c r="C2222" s="0" t="n">
        <v>214</v>
      </c>
      <c r="D2222" s="0" t="str">
        <f aca="false">IFERROR(VLOOKUP($C2222,薬効分類マスタ!$A$2:$B$180,2,FALSE()),"未登録")</f>
        <v>血圧降下剤</v>
      </c>
      <c r="E2222" s="16" t="s">
        <v>5185</v>
      </c>
      <c r="F2222" s="16" t="s">
        <v>1027</v>
      </c>
      <c r="G2222" s="16" t="s">
        <v>5212</v>
      </c>
      <c r="H2222" s="16" t="s">
        <v>542</v>
      </c>
      <c r="I2222" s="0" t="n">
        <v>11.5</v>
      </c>
      <c r="J2222" s="16" t="s">
        <v>239</v>
      </c>
      <c r="K2222" s="0" t="str">
        <f aca="false">IFERROR(IF(VLOOKUP($C2222,薬効分類マスタ!$A$2:$E$180,5,FALSE())=0,"",VLOOKUP($C2222,薬効分類マスタ!$A$2:$E$180,5,FALSE())),"")</f>
        <v/>
      </c>
      <c r="L2222" s="17"/>
      <c r="M2222" s="0" t="str">
        <f aca="false">IF($K2222="","",IF($L2222&lt;&gt;"",$L2222,VLOOKUP($C2222,薬効分類マスタ!$A$2:$F$180,6,FALSE())))</f>
        <v/>
      </c>
      <c r="N2222" s="0" t="str">
        <f aca="false">ASC(G2222)</f>
        <v>ｱﾑﾊﾞﾛ配合錠｢NIG｣</v>
      </c>
      <c r="O2222" s="0" t="str">
        <f aca="false">ASC(E2222)</f>
        <v>ﾊﾞﾙｻﾙﾀﾝ･ｱﾑﾛｼﾞﾋﾟﾝﾍﾞｼﾙ酸塩</v>
      </c>
      <c r="P2222" s="16" t="n">
        <f aca="false">N(P2221)+IF($C2222=検索!$B$49,1,0)</f>
        <v>0</v>
      </c>
    </row>
    <row r="2223" customFormat="false" ht="15" hidden="false" customHeight="false" outlineLevel="0" collapsed="false">
      <c r="A2223" s="16" t="s">
        <v>221</v>
      </c>
      <c r="B2223" s="0" t="s">
        <v>5213</v>
      </c>
      <c r="C2223" s="0" t="n">
        <v>214</v>
      </c>
      <c r="D2223" s="0" t="str">
        <f aca="false">IFERROR(VLOOKUP($C2223,薬効分類マスタ!$A$2:$B$180,2,FALSE()),"未登録")</f>
        <v>血圧降下剤</v>
      </c>
      <c r="E2223" s="16" t="s">
        <v>5185</v>
      </c>
      <c r="F2223" s="16" t="s">
        <v>1027</v>
      </c>
      <c r="G2223" s="16" t="s">
        <v>5214</v>
      </c>
      <c r="H2223" s="16" t="s">
        <v>1133</v>
      </c>
      <c r="I2223" s="0" t="n">
        <v>20.3</v>
      </c>
      <c r="J2223" s="16" t="s">
        <v>232</v>
      </c>
      <c r="K2223" s="0" t="str">
        <f aca="false">IFERROR(IF(VLOOKUP($C2223,薬効分類マスタ!$A$2:$E$180,5,FALSE())=0,"",VLOOKUP($C2223,薬効分類マスタ!$A$2:$E$180,5,FALSE())),"")</f>
        <v/>
      </c>
      <c r="L2223" s="17"/>
      <c r="M2223" s="0" t="str">
        <f aca="false">IF($K2223="","",IF($L2223&lt;&gt;"",$L2223,VLOOKUP($C2223,薬効分類マスタ!$A$2:$F$180,6,FALSE())))</f>
        <v/>
      </c>
      <c r="N2223" s="0" t="str">
        <f aca="false">ASC(G2223)</f>
        <v>ｴｯｸｽﾌｫｰｼﾞ配合OD錠</v>
      </c>
      <c r="O2223" s="0" t="str">
        <f aca="false">ASC(E2223)</f>
        <v>ﾊﾞﾙｻﾙﾀﾝ･ｱﾑﾛｼﾞﾋﾟﾝﾍﾞｼﾙ酸塩</v>
      </c>
      <c r="P2223" s="16" t="n">
        <f aca="false">N(P2222)+IF($C2223=検索!$B$49,1,0)</f>
        <v>0</v>
      </c>
    </row>
    <row r="2224" customFormat="false" ht="15" hidden="false" customHeight="false" outlineLevel="0" collapsed="false">
      <c r="A2224" s="16" t="s">
        <v>221</v>
      </c>
      <c r="B2224" s="0" t="s">
        <v>5215</v>
      </c>
      <c r="C2224" s="0" t="n">
        <v>214</v>
      </c>
      <c r="D2224" s="0" t="str">
        <f aca="false">IFERROR(VLOOKUP($C2224,薬効分類マスタ!$A$2:$B$180,2,FALSE()),"未登録")</f>
        <v>血圧降下剤</v>
      </c>
      <c r="E2224" s="16" t="s">
        <v>5185</v>
      </c>
      <c r="F2224" s="16" t="s">
        <v>1027</v>
      </c>
      <c r="G2224" s="16" t="s">
        <v>5216</v>
      </c>
      <c r="H2224" s="16" t="s">
        <v>536</v>
      </c>
      <c r="I2224" s="0" t="n">
        <v>14</v>
      </c>
      <c r="J2224" s="16" t="s">
        <v>239</v>
      </c>
      <c r="K2224" s="0" t="str">
        <f aca="false">IFERROR(IF(VLOOKUP($C2224,薬効分類マスタ!$A$2:$E$180,5,FALSE())=0,"",VLOOKUP($C2224,薬効分類マスタ!$A$2:$E$180,5,FALSE())),"")</f>
        <v/>
      </c>
      <c r="L2224" s="17"/>
      <c r="M2224" s="0" t="str">
        <f aca="false">IF($K2224="","",IF($L2224&lt;&gt;"",$L2224,VLOOKUP($C2224,薬効分類マスタ!$A$2:$F$180,6,FALSE())))</f>
        <v/>
      </c>
      <c r="N2224" s="0" t="str">
        <f aca="false">ASC(G2224)</f>
        <v>ｱﾑﾊﾞﾛ配合OD錠｢日医工｣</v>
      </c>
      <c r="O2224" s="0" t="str">
        <f aca="false">ASC(E2224)</f>
        <v>ﾊﾞﾙｻﾙﾀﾝ･ｱﾑﾛｼﾞﾋﾟﾝﾍﾞｼﾙ酸塩</v>
      </c>
      <c r="P2224" s="16" t="n">
        <f aca="false">N(P2223)+IF($C2224=検索!$B$49,1,0)</f>
        <v>0</v>
      </c>
    </row>
    <row r="2225" customFormat="false" ht="15" hidden="false" customHeight="false" outlineLevel="0" collapsed="false">
      <c r="A2225" s="16" t="s">
        <v>221</v>
      </c>
      <c r="B2225" s="0" t="s">
        <v>5217</v>
      </c>
      <c r="C2225" s="0" t="n">
        <v>214</v>
      </c>
      <c r="D2225" s="0" t="str">
        <f aca="false">IFERROR(VLOOKUP($C2225,薬効分類マスタ!$A$2:$B$180,2,FALSE()),"未登録")</f>
        <v>血圧降下剤</v>
      </c>
      <c r="E2225" s="16" t="s">
        <v>5185</v>
      </c>
      <c r="F2225" s="16" t="s">
        <v>1027</v>
      </c>
      <c r="G2225" s="16" t="s">
        <v>5218</v>
      </c>
      <c r="H2225" s="16" t="s">
        <v>533</v>
      </c>
      <c r="I2225" s="0" t="n">
        <v>14</v>
      </c>
      <c r="J2225" s="16" t="s">
        <v>239</v>
      </c>
      <c r="K2225" s="0" t="str">
        <f aca="false">IFERROR(IF(VLOOKUP($C2225,薬効分類マスタ!$A$2:$E$180,5,FALSE())=0,"",VLOOKUP($C2225,薬効分類マスタ!$A$2:$E$180,5,FALSE())),"")</f>
        <v/>
      </c>
      <c r="L2225" s="17"/>
      <c r="M2225" s="0" t="str">
        <f aca="false">IF($K2225="","",IF($L2225&lt;&gt;"",$L2225,VLOOKUP($C2225,薬効分類マスタ!$A$2:$F$180,6,FALSE())))</f>
        <v/>
      </c>
      <c r="N2225" s="0" t="str">
        <f aca="false">ASC(G2225)</f>
        <v>ｱﾑﾊﾞﾛ配合OD錠｢ﾄｰﾜ｣</v>
      </c>
      <c r="O2225" s="0" t="str">
        <f aca="false">ASC(E2225)</f>
        <v>ﾊﾞﾙｻﾙﾀﾝ･ｱﾑﾛｼﾞﾋﾟﾝﾍﾞｼﾙ酸塩</v>
      </c>
      <c r="P2225" s="16" t="n">
        <f aca="false">N(P2224)+IF($C2225=検索!$B$49,1,0)</f>
        <v>0</v>
      </c>
    </row>
    <row r="2226" customFormat="false" ht="15" hidden="false" customHeight="false" outlineLevel="0" collapsed="false">
      <c r="A2226" s="16" t="s">
        <v>221</v>
      </c>
      <c r="B2226" s="0" t="s">
        <v>5219</v>
      </c>
      <c r="C2226" s="0" t="n">
        <v>214</v>
      </c>
      <c r="D2226" s="0" t="str">
        <f aca="false">IFERROR(VLOOKUP($C2226,薬効分類マスタ!$A$2:$B$180,2,FALSE()),"未登録")</f>
        <v>血圧降下剤</v>
      </c>
      <c r="E2226" s="16" t="s">
        <v>5220</v>
      </c>
      <c r="F2226" s="16" t="s">
        <v>1027</v>
      </c>
      <c r="G2226" s="16" t="s">
        <v>5221</v>
      </c>
      <c r="H2226" s="16" t="s">
        <v>1180</v>
      </c>
      <c r="I2226" s="0" t="n">
        <v>19.7</v>
      </c>
      <c r="J2226" s="16" t="s">
        <v>232</v>
      </c>
      <c r="K2226" s="0" t="str">
        <f aca="false">IFERROR(IF(VLOOKUP($C2226,薬効分類マスタ!$A$2:$E$180,5,FALSE())=0,"",VLOOKUP($C2226,薬効分類マスタ!$A$2:$E$180,5,FALSE())),"")</f>
        <v/>
      </c>
      <c r="L2226" s="17"/>
      <c r="M2226" s="0" t="str">
        <f aca="false">IF($K2226="","",IF($L2226&lt;&gt;"",$L2226,VLOOKUP($C2226,薬効分類マスタ!$A$2:$F$180,6,FALSE())))</f>
        <v/>
      </c>
      <c r="N2226" s="0" t="str">
        <f aca="false">ASC(G2226)</f>
        <v>ﾚｻﾞﾙﾀｽ配合錠LD</v>
      </c>
      <c r="O2226" s="0" t="str">
        <f aca="false">ASC(E2226)</f>
        <v>ｵﾙﾒｻﾙﾀﾝﾒﾄﾞｷｿﾐﾙ･ｱｾﾞﾙﾆｼﾞﾋﾟﾝ</v>
      </c>
      <c r="P2226" s="16" t="n">
        <f aca="false">N(P2225)+IF($C2226=検索!$B$49,1,0)</f>
        <v>0</v>
      </c>
    </row>
    <row r="2227" customFormat="false" ht="15" hidden="false" customHeight="false" outlineLevel="0" collapsed="false">
      <c r="A2227" s="16" t="s">
        <v>221</v>
      </c>
      <c r="B2227" s="0" t="s">
        <v>5222</v>
      </c>
      <c r="C2227" s="0" t="n">
        <v>214</v>
      </c>
      <c r="D2227" s="0" t="str">
        <f aca="false">IFERROR(VLOOKUP($C2227,薬効分類マスタ!$A$2:$B$180,2,FALSE()),"未登録")</f>
        <v>血圧降下剤</v>
      </c>
      <c r="E2227" s="16" t="s">
        <v>5220</v>
      </c>
      <c r="F2227" s="16" t="s">
        <v>1027</v>
      </c>
      <c r="G2227" s="16" t="s">
        <v>5223</v>
      </c>
      <c r="H2227" s="16" t="s">
        <v>1180</v>
      </c>
      <c r="I2227" s="0" t="n">
        <v>36.7</v>
      </c>
      <c r="J2227" s="16" t="s">
        <v>232</v>
      </c>
      <c r="K2227" s="0" t="str">
        <f aca="false">IFERROR(IF(VLOOKUP($C2227,薬効分類マスタ!$A$2:$E$180,5,FALSE())=0,"",VLOOKUP($C2227,薬効分類マスタ!$A$2:$E$180,5,FALSE())),"")</f>
        <v/>
      </c>
      <c r="L2227" s="17"/>
      <c r="M2227" s="0" t="str">
        <f aca="false">IF($K2227="","",IF($L2227&lt;&gt;"",$L2227,VLOOKUP($C2227,薬効分類マスタ!$A$2:$F$180,6,FALSE())))</f>
        <v/>
      </c>
      <c r="N2227" s="0" t="str">
        <f aca="false">ASC(G2227)</f>
        <v>ﾚｻﾞﾙﾀｽ配合錠HD</v>
      </c>
      <c r="O2227" s="0" t="str">
        <f aca="false">ASC(E2227)</f>
        <v>ｵﾙﾒｻﾙﾀﾝﾒﾄﾞｷｿﾐﾙ･ｱｾﾞﾙﾆｼﾞﾋﾟﾝ</v>
      </c>
      <c r="P2227" s="16" t="n">
        <f aca="false">N(P2226)+IF($C2227=検索!$B$49,1,0)</f>
        <v>0</v>
      </c>
    </row>
    <row r="2228" customFormat="false" ht="15" hidden="false" customHeight="false" outlineLevel="0" collapsed="false">
      <c r="A2228" s="16" t="s">
        <v>221</v>
      </c>
      <c r="B2228" s="0" t="s">
        <v>5224</v>
      </c>
      <c r="C2228" s="0" t="n">
        <v>214</v>
      </c>
      <c r="D2228" s="0" t="str">
        <f aca="false">IFERROR(VLOOKUP($C2228,薬効分類マスタ!$A$2:$B$180,2,FALSE()),"未登録")</f>
        <v>血圧降下剤</v>
      </c>
      <c r="E2228" s="16" t="s">
        <v>5225</v>
      </c>
      <c r="F2228" s="16" t="s">
        <v>1027</v>
      </c>
      <c r="G2228" s="16" t="s">
        <v>5226</v>
      </c>
      <c r="H2228" s="16" t="s">
        <v>231</v>
      </c>
      <c r="I2228" s="0" t="n">
        <v>28.6</v>
      </c>
      <c r="J2228" s="16" t="s">
        <v>232</v>
      </c>
      <c r="K2228" s="0" t="str">
        <f aca="false">IFERROR(IF(VLOOKUP($C2228,薬効分類マスタ!$A$2:$E$180,5,FALSE())=0,"",VLOOKUP($C2228,薬効分類マスタ!$A$2:$E$180,5,FALSE())),"")</f>
        <v/>
      </c>
      <c r="L2228" s="17"/>
      <c r="M2228" s="0" t="str">
        <f aca="false">IF($K2228="","",IF($L2228&lt;&gt;"",$L2228,VLOOKUP($C2228,薬効分類マスタ!$A$2:$F$180,6,FALSE())))</f>
        <v/>
      </c>
      <c r="N2228" s="0" t="str">
        <f aca="false">ASC(G2228)</f>
        <v>ﾕﾆｼｱ配合錠LD</v>
      </c>
      <c r="O2228" s="0" t="str">
        <f aca="false">ASC(E2228)</f>
        <v>ｶﾝﾃﾞｻﾙﾀﾝｼﾚｷｾﾁﾙ･ｱﾑﾛｼﾞﾋﾟﾝﾍﾞｼﾙ酸塩</v>
      </c>
      <c r="P2228" s="16" t="n">
        <f aca="false">N(P2227)+IF($C2228=検索!$B$49,1,0)</f>
        <v>0</v>
      </c>
    </row>
    <row r="2229" customFormat="false" ht="15" hidden="false" customHeight="false" outlineLevel="0" collapsed="false">
      <c r="A2229" s="16" t="s">
        <v>221</v>
      </c>
      <c r="B2229" s="0" t="s">
        <v>5227</v>
      </c>
      <c r="C2229" s="0" t="n">
        <v>214</v>
      </c>
      <c r="D2229" s="0" t="str">
        <f aca="false">IFERROR(VLOOKUP($C2229,薬効分類マスタ!$A$2:$B$180,2,FALSE()),"未登録")</f>
        <v>血圧降下剤</v>
      </c>
      <c r="E2229" s="16" t="s">
        <v>5225</v>
      </c>
      <c r="F2229" s="16" t="s">
        <v>1027</v>
      </c>
      <c r="G2229" s="16" t="s">
        <v>5228</v>
      </c>
      <c r="H2229" s="16" t="s">
        <v>304</v>
      </c>
      <c r="I2229" s="0" t="n">
        <v>19</v>
      </c>
      <c r="J2229" s="16" t="s">
        <v>239</v>
      </c>
      <c r="K2229" s="0" t="str">
        <f aca="false">IFERROR(IF(VLOOKUP($C2229,薬効分類マスタ!$A$2:$E$180,5,FALSE())=0,"",VLOOKUP($C2229,薬効分類マスタ!$A$2:$E$180,5,FALSE())),"")</f>
        <v/>
      </c>
      <c r="L2229" s="17"/>
      <c r="M2229" s="0" t="str">
        <f aca="false">IF($K2229="","",IF($L2229&lt;&gt;"",$L2229,VLOOKUP($C2229,薬効分類マスタ!$A$2:$F$180,6,FALSE())))</f>
        <v/>
      </c>
      <c r="N2229" s="0" t="str">
        <f aca="false">ASC(G2229)</f>
        <v>ｶﾑｼｱ配合錠LD｢あすか｣</v>
      </c>
      <c r="O2229" s="0" t="str">
        <f aca="false">ASC(E2229)</f>
        <v>ｶﾝﾃﾞｻﾙﾀﾝｼﾚｷｾﾁﾙ･ｱﾑﾛｼﾞﾋﾟﾝﾍﾞｼﾙ酸塩</v>
      </c>
      <c r="P2229" s="16" t="n">
        <f aca="false">N(P2228)+IF($C2229=検索!$B$49,1,0)</f>
        <v>0</v>
      </c>
    </row>
    <row r="2230" customFormat="false" ht="15" hidden="false" customHeight="false" outlineLevel="0" collapsed="false">
      <c r="A2230" s="16" t="s">
        <v>221</v>
      </c>
      <c r="B2230" s="0" t="s">
        <v>5229</v>
      </c>
      <c r="C2230" s="0" t="n">
        <v>214</v>
      </c>
      <c r="D2230" s="0" t="str">
        <f aca="false">IFERROR(VLOOKUP($C2230,薬効分類マスタ!$A$2:$B$180,2,FALSE()),"未登録")</f>
        <v>血圧降下剤</v>
      </c>
      <c r="E2230" s="16" t="s">
        <v>5225</v>
      </c>
      <c r="F2230" s="16" t="s">
        <v>1027</v>
      </c>
      <c r="G2230" s="16" t="s">
        <v>5230</v>
      </c>
      <c r="H2230" s="16" t="s">
        <v>354</v>
      </c>
      <c r="I2230" s="0" t="n">
        <v>19</v>
      </c>
      <c r="J2230" s="16" t="s">
        <v>239</v>
      </c>
      <c r="K2230" s="0" t="str">
        <f aca="false">IFERROR(IF(VLOOKUP($C2230,薬効分類マスタ!$A$2:$E$180,5,FALSE())=0,"",VLOOKUP($C2230,薬効分類マスタ!$A$2:$E$180,5,FALSE())),"")</f>
        <v/>
      </c>
      <c r="L2230" s="17"/>
      <c r="M2230" s="0" t="str">
        <f aca="false">IF($K2230="","",IF($L2230&lt;&gt;"",$L2230,VLOOKUP($C2230,薬効分類マスタ!$A$2:$F$180,6,FALSE())))</f>
        <v/>
      </c>
      <c r="N2230" s="0" t="str">
        <f aca="false">ASC(G2230)</f>
        <v>ｶﾑｼｱ配合錠LD｢ｻﾝﾄﾞ｣</v>
      </c>
      <c r="O2230" s="0" t="str">
        <f aca="false">ASC(E2230)</f>
        <v>ｶﾝﾃﾞｻﾙﾀﾝｼﾚｷｾﾁﾙ･ｱﾑﾛｼﾞﾋﾟﾝﾍﾞｼﾙ酸塩</v>
      </c>
      <c r="P2230" s="16" t="n">
        <f aca="false">N(P2229)+IF($C2230=検索!$B$49,1,0)</f>
        <v>0</v>
      </c>
    </row>
    <row r="2231" customFormat="false" ht="15" hidden="false" customHeight="false" outlineLevel="0" collapsed="false">
      <c r="A2231" s="16" t="s">
        <v>221</v>
      </c>
      <c r="B2231" s="0" t="s">
        <v>5231</v>
      </c>
      <c r="C2231" s="0" t="n">
        <v>214</v>
      </c>
      <c r="D2231" s="0" t="str">
        <f aca="false">IFERROR(VLOOKUP($C2231,薬効分類マスタ!$A$2:$B$180,2,FALSE()),"未登録")</f>
        <v>血圧降下剤</v>
      </c>
      <c r="E2231" s="16" t="s">
        <v>5225</v>
      </c>
      <c r="F2231" s="16" t="s">
        <v>1027</v>
      </c>
      <c r="G2231" s="16" t="s">
        <v>5232</v>
      </c>
      <c r="H2231" s="16" t="s">
        <v>1165</v>
      </c>
      <c r="I2231" s="0" t="n">
        <v>19</v>
      </c>
      <c r="J2231" s="16" t="s">
        <v>239</v>
      </c>
      <c r="K2231" s="0" t="str">
        <f aca="false">IFERROR(IF(VLOOKUP($C2231,薬効分類マスタ!$A$2:$E$180,5,FALSE())=0,"",VLOOKUP($C2231,薬効分類マスタ!$A$2:$E$180,5,FALSE())),"")</f>
        <v/>
      </c>
      <c r="L2231" s="17"/>
      <c r="M2231" s="0" t="str">
        <f aca="false">IF($K2231="","",IF($L2231&lt;&gt;"",$L2231,VLOOKUP($C2231,薬効分類マスタ!$A$2:$F$180,6,FALSE())))</f>
        <v/>
      </c>
      <c r="N2231" s="0" t="str">
        <f aca="false">ASC(G2231)</f>
        <v>ｶﾑｼｱ配合錠LD｢ﾆﾌﾟﾛ｣</v>
      </c>
      <c r="O2231" s="0" t="str">
        <f aca="false">ASC(E2231)</f>
        <v>ｶﾝﾃﾞｻﾙﾀﾝｼﾚｷｾﾁﾙ･ｱﾑﾛｼﾞﾋﾟﾝﾍﾞｼﾙ酸塩</v>
      </c>
      <c r="P2231" s="16" t="n">
        <f aca="false">N(P2230)+IF($C2231=検索!$B$49,1,0)</f>
        <v>0</v>
      </c>
    </row>
    <row r="2232" customFormat="false" ht="15" hidden="false" customHeight="false" outlineLevel="0" collapsed="false">
      <c r="A2232" s="16" t="s">
        <v>221</v>
      </c>
      <c r="B2232" s="0" t="s">
        <v>5233</v>
      </c>
      <c r="C2232" s="0" t="n">
        <v>214</v>
      </c>
      <c r="D2232" s="0" t="str">
        <f aca="false">IFERROR(VLOOKUP($C2232,薬効分類マスタ!$A$2:$B$180,2,FALSE()),"未登録")</f>
        <v>血圧降下剤</v>
      </c>
      <c r="E2232" s="16" t="s">
        <v>5225</v>
      </c>
      <c r="F2232" s="16" t="s">
        <v>1027</v>
      </c>
      <c r="G2232" s="16" t="s">
        <v>5234</v>
      </c>
      <c r="H2232" s="16" t="s">
        <v>606</v>
      </c>
      <c r="I2232" s="0" t="n">
        <v>19</v>
      </c>
      <c r="J2232" s="16" t="s">
        <v>239</v>
      </c>
      <c r="K2232" s="0" t="str">
        <f aca="false">IFERROR(IF(VLOOKUP($C2232,薬効分類マスタ!$A$2:$E$180,5,FALSE())=0,"",VLOOKUP($C2232,薬効分類マスタ!$A$2:$E$180,5,FALSE())),"")</f>
        <v/>
      </c>
      <c r="L2232" s="17"/>
      <c r="M2232" s="0" t="str">
        <f aca="false">IF($K2232="","",IF($L2232&lt;&gt;"",$L2232,VLOOKUP($C2232,薬効分類マスタ!$A$2:$F$180,6,FALSE())))</f>
        <v/>
      </c>
      <c r="N2232" s="0" t="str">
        <f aca="false">ASC(G2232)</f>
        <v>ｶﾑｼｱ配合錠LD｢日新｣</v>
      </c>
      <c r="O2232" s="0" t="str">
        <f aca="false">ASC(E2232)</f>
        <v>ｶﾝﾃﾞｻﾙﾀﾝｼﾚｷｾﾁﾙ･ｱﾑﾛｼﾞﾋﾟﾝﾍﾞｼﾙ酸塩</v>
      </c>
      <c r="P2232" s="16" t="n">
        <f aca="false">N(P2231)+IF($C2232=検索!$B$49,1,0)</f>
        <v>0</v>
      </c>
    </row>
    <row r="2233" customFormat="false" ht="15" hidden="false" customHeight="false" outlineLevel="0" collapsed="false">
      <c r="A2233" s="16" t="s">
        <v>221</v>
      </c>
      <c r="B2233" s="0" t="s">
        <v>5235</v>
      </c>
      <c r="C2233" s="0" t="n">
        <v>214</v>
      </c>
      <c r="D2233" s="0" t="str">
        <f aca="false">IFERROR(VLOOKUP($C2233,薬効分類マスタ!$A$2:$B$180,2,FALSE()),"未登録")</f>
        <v>血圧降下剤</v>
      </c>
      <c r="E2233" s="16" t="s">
        <v>5225</v>
      </c>
      <c r="F2233" s="16" t="s">
        <v>1027</v>
      </c>
      <c r="G2233" s="16" t="s">
        <v>5236</v>
      </c>
      <c r="H2233" s="16" t="s">
        <v>533</v>
      </c>
      <c r="I2233" s="0" t="n">
        <v>19</v>
      </c>
      <c r="J2233" s="16" t="s">
        <v>239</v>
      </c>
      <c r="K2233" s="0" t="str">
        <f aca="false">IFERROR(IF(VLOOKUP($C2233,薬効分類マスタ!$A$2:$E$180,5,FALSE())=0,"",VLOOKUP($C2233,薬効分類マスタ!$A$2:$E$180,5,FALSE())),"")</f>
        <v/>
      </c>
      <c r="L2233" s="17"/>
      <c r="M2233" s="0" t="str">
        <f aca="false">IF($K2233="","",IF($L2233&lt;&gt;"",$L2233,VLOOKUP($C2233,薬効分類マスタ!$A$2:$F$180,6,FALSE())))</f>
        <v/>
      </c>
      <c r="N2233" s="0" t="str">
        <f aca="false">ASC(G2233)</f>
        <v>ｶﾑｼｱ配合錠LD｢ﾄｰﾜ｣</v>
      </c>
      <c r="O2233" s="0" t="str">
        <f aca="false">ASC(E2233)</f>
        <v>ｶﾝﾃﾞｻﾙﾀﾝｼﾚｷｾﾁﾙ･ｱﾑﾛｼﾞﾋﾟﾝﾍﾞｼﾙ酸塩</v>
      </c>
      <c r="P2233" s="16" t="n">
        <f aca="false">N(P2232)+IF($C2233=検索!$B$49,1,0)</f>
        <v>0</v>
      </c>
    </row>
    <row r="2234" customFormat="false" ht="15" hidden="false" customHeight="false" outlineLevel="0" collapsed="false">
      <c r="A2234" s="16" t="s">
        <v>221</v>
      </c>
      <c r="B2234" s="0" t="s">
        <v>5237</v>
      </c>
      <c r="C2234" s="0" t="n">
        <v>214</v>
      </c>
      <c r="D2234" s="0" t="str">
        <f aca="false">IFERROR(VLOOKUP($C2234,薬効分類マスタ!$A$2:$B$180,2,FALSE()),"未登録")</f>
        <v>血圧降下剤</v>
      </c>
      <c r="E2234" s="16" t="s">
        <v>5225</v>
      </c>
      <c r="F2234" s="16" t="s">
        <v>1027</v>
      </c>
      <c r="G2234" s="16" t="s">
        <v>5238</v>
      </c>
      <c r="H2234" s="16" t="s">
        <v>542</v>
      </c>
      <c r="I2234" s="0" t="n">
        <v>19</v>
      </c>
      <c r="J2234" s="16" t="s">
        <v>239</v>
      </c>
      <c r="K2234" s="0" t="str">
        <f aca="false">IFERROR(IF(VLOOKUP($C2234,薬効分類マスタ!$A$2:$E$180,5,FALSE())=0,"",VLOOKUP($C2234,薬効分類マスタ!$A$2:$E$180,5,FALSE())),"")</f>
        <v/>
      </c>
      <c r="L2234" s="17"/>
      <c r="M2234" s="0" t="str">
        <f aca="false">IF($K2234="","",IF($L2234&lt;&gt;"",$L2234,VLOOKUP($C2234,薬効分類マスタ!$A$2:$F$180,6,FALSE())))</f>
        <v/>
      </c>
      <c r="N2234" s="0" t="str">
        <f aca="false">ASC(G2234)</f>
        <v>ｶﾑｼｱ配合錠LD｢NIG｣</v>
      </c>
      <c r="O2234" s="0" t="str">
        <f aca="false">ASC(E2234)</f>
        <v>ｶﾝﾃﾞｻﾙﾀﾝｼﾚｷｾﾁﾙ･ｱﾑﾛｼﾞﾋﾟﾝﾍﾞｼﾙ酸塩</v>
      </c>
      <c r="P2234" s="16" t="n">
        <f aca="false">N(P2233)+IF($C2234=検索!$B$49,1,0)</f>
        <v>0</v>
      </c>
    </row>
    <row r="2235" customFormat="false" ht="15" hidden="false" customHeight="false" outlineLevel="0" collapsed="false">
      <c r="A2235" s="16" t="s">
        <v>221</v>
      </c>
      <c r="B2235" s="0" t="s">
        <v>5239</v>
      </c>
      <c r="C2235" s="0" t="n">
        <v>214</v>
      </c>
      <c r="D2235" s="0" t="str">
        <f aca="false">IFERROR(VLOOKUP($C2235,薬効分類マスタ!$A$2:$B$180,2,FALSE()),"未登録")</f>
        <v>血圧降下剤</v>
      </c>
      <c r="E2235" s="16" t="s">
        <v>5225</v>
      </c>
      <c r="F2235" s="16" t="s">
        <v>1027</v>
      </c>
      <c r="G2235" s="16" t="s">
        <v>5240</v>
      </c>
      <c r="H2235" s="16" t="s">
        <v>231</v>
      </c>
      <c r="I2235" s="0" t="n">
        <v>28.6</v>
      </c>
      <c r="J2235" s="16" t="s">
        <v>232</v>
      </c>
      <c r="K2235" s="0" t="str">
        <f aca="false">IFERROR(IF(VLOOKUP($C2235,薬効分類マスタ!$A$2:$E$180,5,FALSE())=0,"",VLOOKUP($C2235,薬効分類マスタ!$A$2:$E$180,5,FALSE())),"")</f>
        <v/>
      </c>
      <c r="L2235" s="17"/>
      <c r="M2235" s="0" t="str">
        <f aca="false">IF($K2235="","",IF($L2235&lt;&gt;"",$L2235,VLOOKUP($C2235,薬効分類マスタ!$A$2:$F$180,6,FALSE())))</f>
        <v/>
      </c>
      <c r="N2235" s="0" t="str">
        <f aca="false">ASC(G2235)</f>
        <v>ﾕﾆｼｱ配合錠HD</v>
      </c>
      <c r="O2235" s="0" t="str">
        <f aca="false">ASC(E2235)</f>
        <v>ｶﾝﾃﾞｻﾙﾀﾝｼﾚｷｾﾁﾙ･ｱﾑﾛｼﾞﾋﾟﾝﾍﾞｼﾙ酸塩</v>
      </c>
      <c r="P2235" s="16" t="n">
        <f aca="false">N(P2234)+IF($C2235=検索!$B$49,1,0)</f>
        <v>0</v>
      </c>
    </row>
    <row r="2236" customFormat="false" ht="15" hidden="false" customHeight="false" outlineLevel="0" collapsed="false">
      <c r="A2236" s="16" t="s">
        <v>221</v>
      </c>
      <c r="B2236" s="0" t="s">
        <v>5241</v>
      </c>
      <c r="C2236" s="0" t="n">
        <v>214</v>
      </c>
      <c r="D2236" s="0" t="str">
        <f aca="false">IFERROR(VLOOKUP($C2236,薬効分類マスタ!$A$2:$B$180,2,FALSE()),"未登録")</f>
        <v>血圧降下剤</v>
      </c>
      <c r="E2236" s="16" t="s">
        <v>5225</v>
      </c>
      <c r="F2236" s="16" t="s">
        <v>1027</v>
      </c>
      <c r="G2236" s="16" t="s">
        <v>5242</v>
      </c>
      <c r="H2236" s="16" t="s">
        <v>304</v>
      </c>
      <c r="I2236" s="0" t="n">
        <v>19</v>
      </c>
      <c r="J2236" s="16" t="s">
        <v>239</v>
      </c>
      <c r="K2236" s="0" t="str">
        <f aca="false">IFERROR(IF(VLOOKUP($C2236,薬効分類マスタ!$A$2:$E$180,5,FALSE())=0,"",VLOOKUP($C2236,薬効分類マスタ!$A$2:$E$180,5,FALSE())),"")</f>
        <v/>
      </c>
      <c r="L2236" s="17"/>
      <c r="M2236" s="0" t="str">
        <f aca="false">IF($K2236="","",IF($L2236&lt;&gt;"",$L2236,VLOOKUP($C2236,薬効分類マスタ!$A$2:$F$180,6,FALSE())))</f>
        <v/>
      </c>
      <c r="N2236" s="0" t="str">
        <f aca="false">ASC(G2236)</f>
        <v>ｶﾑｼｱ配合錠HD｢あすか｣</v>
      </c>
      <c r="O2236" s="0" t="str">
        <f aca="false">ASC(E2236)</f>
        <v>ｶﾝﾃﾞｻﾙﾀﾝｼﾚｷｾﾁﾙ･ｱﾑﾛｼﾞﾋﾟﾝﾍﾞｼﾙ酸塩</v>
      </c>
      <c r="P2236" s="16" t="n">
        <f aca="false">N(P2235)+IF($C2236=検索!$B$49,1,0)</f>
        <v>0</v>
      </c>
    </row>
    <row r="2237" customFormat="false" ht="15" hidden="false" customHeight="false" outlineLevel="0" collapsed="false">
      <c r="A2237" s="16" t="s">
        <v>221</v>
      </c>
      <c r="B2237" s="0" t="s">
        <v>5243</v>
      </c>
      <c r="C2237" s="0" t="n">
        <v>214</v>
      </c>
      <c r="D2237" s="0" t="str">
        <f aca="false">IFERROR(VLOOKUP($C2237,薬効分類マスタ!$A$2:$B$180,2,FALSE()),"未登録")</f>
        <v>血圧降下剤</v>
      </c>
      <c r="E2237" s="16" t="s">
        <v>5225</v>
      </c>
      <c r="F2237" s="16" t="s">
        <v>1027</v>
      </c>
      <c r="G2237" s="16" t="s">
        <v>5244</v>
      </c>
      <c r="H2237" s="16" t="s">
        <v>354</v>
      </c>
      <c r="I2237" s="0" t="n">
        <v>19</v>
      </c>
      <c r="J2237" s="16" t="s">
        <v>239</v>
      </c>
      <c r="K2237" s="0" t="str">
        <f aca="false">IFERROR(IF(VLOOKUP($C2237,薬効分類マスタ!$A$2:$E$180,5,FALSE())=0,"",VLOOKUP($C2237,薬効分類マスタ!$A$2:$E$180,5,FALSE())),"")</f>
        <v/>
      </c>
      <c r="L2237" s="17"/>
      <c r="M2237" s="0" t="str">
        <f aca="false">IF($K2237="","",IF($L2237&lt;&gt;"",$L2237,VLOOKUP($C2237,薬効分類マスタ!$A$2:$F$180,6,FALSE())))</f>
        <v/>
      </c>
      <c r="N2237" s="0" t="str">
        <f aca="false">ASC(G2237)</f>
        <v>ｶﾑｼｱ配合錠HD｢ｻﾝﾄﾞ｣</v>
      </c>
      <c r="O2237" s="0" t="str">
        <f aca="false">ASC(E2237)</f>
        <v>ｶﾝﾃﾞｻﾙﾀﾝｼﾚｷｾﾁﾙ･ｱﾑﾛｼﾞﾋﾟﾝﾍﾞｼﾙ酸塩</v>
      </c>
      <c r="P2237" s="16" t="n">
        <f aca="false">N(P2236)+IF($C2237=検索!$B$49,1,0)</f>
        <v>0</v>
      </c>
    </row>
    <row r="2238" customFormat="false" ht="15" hidden="false" customHeight="false" outlineLevel="0" collapsed="false">
      <c r="A2238" s="16" t="s">
        <v>221</v>
      </c>
      <c r="B2238" s="0" t="s">
        <v>5245</v>
      </c>
      <c r="C2238" s="0" t="n">
        <v>214</v>
      </c>
      <c r="D2238" s="0" t="str">
        <f aca="false">IFERROR(VLOOKUP($C2238,薬効分類マスタ!$A$2:$B$180,2,FALSE()),"未登録")</f>
        <v>血圧降下剤</v>
      </c>
      <c r="E2238" s="16" t="s">
        <v>5225</v>
      </c>
      <c r="F2238" s="16" t="s">
        <v>1027</v>
      </c>
      <c r="G2238" s="16" t="s">
        <v>5246</v>
      </c>
      <c r="H2238" s="16" t="s">
        <v>1165</v>
      </c>
      <c r="I2238" s="0" t="n">
        <v>19</v>
      </c>
      <c r="J2238" s="16" t="s">
        <v>239</v>
      </c>
      <c r="K2238" s="0" t="str">
        <f aca="false">IFERROR(IF(VLOOKUP($C2238,薬効分類マスタ!$A$2:$E$180,5,FALSE())=0,"",VLOOKUP($C2238,薬効分類マスタ!$A$2:$E$180,5,FALSE())),"")</f>
        <v/>
      </c>
      <c r="L2238" s="17"/>
      <c r="M2238" s="0" t="str">
        <f aca="false">IF($K2238="","",IF($L2238&lt;&gt;"",$L2238,VLOOKUP($C2238,薬効分類マスタ!$A$2:$F$180,6,FALSE())))</f>
        <v/>
      </c>
      <c r="N2238" s="0" t="str">
        <f aca="false">ASC(G2238)</f>
        <v>ｶﾑｼｱ配合錠HD｢ﾆﾌﾟﾛ｣</v>
      </c>
      <c r="O2238" s="0" t="str">
        <f aca="false">ASC(E2238)</f>
        <v>ｶﾝﾃﾞｻﾙﾀﾝｼﾚｷｾﾁﾙ･ｱﾑﾛｼﾞﾋﾟﾝﾍﾞｼﾙ酸塩</v>
      </c>
      <c r="P2238" s="16" t="n">
        <f aca="false">N(P2237)+IF($C2238=検索!$B$49,1,0)</f>
        <v>0</v>
      </c>
    </row>
    <row r="2239" customFormat="false" ht="15" hidden="false" customHeight="false" outlineLevel="0" collapsed="false">
      <c r="A2239" s="16" t="s">
        <v>221</v>
      </c>
      <c r="B2239" s="0" t="s">
        <v>5247</v>
      </c>
      <c r="C2239" s="0" t="n">
        <v>214</v>
      </c>
      <c r="D2239" s="0" t="str">
        <f aca="false">IFERROR(VLOOKUP($C2239,薬効分類マスタ!$A$2:$B$180,2,FALSE()),"未登録")</f>
        <v>血圧降下剤</v>
      </c>
      <c r="E2239" s="16" t="s">
        <v>5225</v>
      </c>
      <c r="F2239" s="16" t="s">
        <v>1027</v>
      </c>
      <c r="G2239" s="16" t="s">
        <v>5248</v>
      </c>
      <c r="H2239" s="16" t="s">
        <v>606</v>
      </c>
      <c r="I2239" s="0" t="n">
        <v>19</v>
      </c>
      <c r="J2239" s="16" t="s">
        <v>239</v>
      </c>
      <c r="K2239" s="0" t="str">
        <f aca="false">IFERROR(IF(VLOOKUP($C2239,薬効分類マスタ!$A$2:$E$180,5,FALSE())=0,"",VLOOKUP($C2239,薬効分類マスタ!$A$2:$E$180,5,FALSE())),"")</f>
        <v/>
      </c>
      <c r="L2239" s="17"/>
      <c r="M2239" s="0" t="str">
        <f aca="false">IF($K2239="","",IF($L2239&lt;&gt;"",$L2239,VLOOKUP($C2239,薬効分類マスタ!$A$2:$F$180,6,FALSE())))</f>
        <v/>
      </c>
      <c r="N2239" s="0" t="str">
        <f aca="false">ASC(G2239)</f>
        <v>ｶﾑｼｱ配合錠HD｢日新｣</v>
      </c>
      <c r="O2239" s="0" t="str">
        <f aca="false">ASC(E2239)</f>
        <v>ｶﾝﾃﾞｻﾙﾀﾝｼﾚｷｾﾁﾙ･ｱﾑﾛｼﾞﾋﾟﾝﾍﾞｼﾙ酸塩</v>
      </c>
      <c r="P2239" s="16" t="n">
        <f aca="false">N(P2238)+IF($C2239=検索!$B$49,1,0)</f>
        <v>0</v>
      </c>
    </row>
    <row r="2240" customFormat="false" ht="15" hidden="false" customHeight="false" outlineLevel="0" collapsed="false">
      <c r="A2240" s="16" t="s">
        <v>221</v>
      </c>
      <c r="B2240" s="0" t="s">
        <v>5249</v>
      </c>
      <c r="C2240" s="0" t="n">
        <v>214</v>
      </c>
      <c r="D2240" s="0" t="str">
        <f aca="false">IFERROR(VLOOKUP($C2240,薬効分類マスタ!$A$2:$B$180,2,FALSE()),"未登録")</f>
        <v>血圧降下剤</v>
      </c>
      <c r="E2240" s="16" t="s">
        <v>5225</v>
      </c>
      <c r="F2240" s="16" t="s">
        <v>1027</v>
      </c>
      <c r="G2240" s="16" t="s">
        <v>5250</v>
      </c>
      <c r="H2240" s="16" t="s">
        <v>533</v>
      </c>
      <c r="I2240" s="0" t="n">
        <v>19</v>
      </c>
      <c r="J2240" s="16" t="s">
        <v>239</v>
      </c>
      <c r="K2240" s="0" t="str">
        <f aca="false">IFERROR(IF(VLOOKUP($C2240,薬効分類マスタ!$A$2:$E$180,5,FALSE())=0,"",VLOOKUP($C2240,薬効分類マスタ!$A$2:$E$180,5,FALSE())),"")</f>
        <v/>
      </c>
      <c r="L2240" s="17"/>
      <c r="M2240" s="0" t="str">
        <f aca="false">IF($K2240="","",IF($L2240&lt;&gt;"",$L2240,VLOOKUP($C2240,薬効分類マスタ!$A$2:$F$180,6,FALSE())))</f>
        <v/>
      </c>
      <c r="N2240" s="0" t="str">
        <f aca="false">ASC(G2240)</f>
        <v>ｶﾑｼｱ配合錠HD｢ﾄｰﾜ｣</v>
      </c>
      <c r="O2240" s="0" t="str">
        <f aca="false">ASC(E2240)</f>
        <v>ｶﾝﾃﾞｻﾙﾀﾝｼﾚｷｾﾁﾙ･ｱﾑﾛｼﾞﾋﾟﾝﾍﾞｼﾙ酸塩</v>
      </c>
      <c r="P2240" s="16" t="n">
        <f aca="false">N(P2239)+IF($C2240=検索!$B$49,1,0)</f>
        <v>0</v>
      </c>
    </row>
    <row r="2241" customFormat="false" ht="15" hidden="false" customHeight="false" outlineLevel="0" collapsed="false">
      <c r="A2241" s="16" t="s">
        <v>221</v>
      </c>
      <c r="B2241" s="0" t="s">
        <v>5251</v>
      </c>
      <c r="C2241" s="0" t="n">
        <v>214</v>
      </c>
      <c r="D2241" s="0" t="str">
        <f aca="false">IFERROR(VLOOKUP($C2241,薬効分類マスタ!$A$2:$B$180,2,FALSE()),"未登録")</f>
        <v>血圧降下剤</v>
      </c>
      <c r="E2241" s="16" t="s">
        <v>5225</v>
      </c>
      <c r="F2241" s="16" t="s">
        <v>1027</v>
      </c>
      <c r="G2241" s="16" t="s">
        <v>5252</v>
      </c>
      <c r="H2241" s="16" t="s">
        <v>542</v>
      </c>
      <c r="I2241" s="0" t="n">
        <v>19</v>
      </c>
      <c r="J2241" s="16" t="s">
        <v>239</v>
      </c>
      <c r="K2241" s="0" t="str">
        <f aca="false">IFERROR(IF(VLOOKUP($C2241,薬効分類マスタ!$A$2:$E$180,5,FALSE())=0,"",VLOOKUP($C2241,薬効分類マスタ!$A$2:$E$180,5,FALSE())),"")</f>
        <v/>
      </c>
      <c r="L2241" s="17"/>
      <c r="M2241" s="0" t="str">
        <f aca="false">IF($K2241="","",IF($L2241&lt;&gt;"",$L2241,VLOOKUP($C2241,薬効分類マスタ!$A$2:$F$180,6,FALSE())))</f>
        <v/>
      </c>
      <c r="N2241" s="0" t="str">
        <f aca="false">ASC(G2241)</f>
        <v>ｶﾑｼｱ配合錠HD｢NIG｣</v>
      </c>
      <c r="O2241" s="0" t="str">
        <f aca="false">ASC(E2241)</f>
        <v>ｶﾝﾃﾞｻﾙﾀﾝｼﾚｷｾﾁﾙ･ｱﾑﾛｼﾞﾋﾟﾝﾍﾞｼﾙ酸塩</v>
      </c>
      <c r="P2241" s="16" t="n">
        <f aca="false">N(P2240)+IF($C2241=検索!$B$49,1,0)</f>
        <v>0</v>
      </c>
    </row>
    <row r="2242" customFormat="false" ht="15" hidden="false" customHeight="false" outlineLevel="0" collapsed="false">
      <c r="A2242" s="16" t="s">
        <v>221</v>
      </c>
      <c r="B2242" s="0" t="s">
        <v>5253</v>
      </c>
      <c r="C2242" s="0" t="n">
        <v>214</v>
      </c>
      <c r="D2242" s="0" t="str">
        <f aca="false">IFERROR(VLOOKUP($C2242,薬効分類マスタ!$A$2:$B$180,2,FALSE()),"未登録")</f>
        <v>血圧降下剤</v>
      </c>
      <c r="E2242" s="16" t="s">
        <v>5254</v>
      </c>
      <c r="F2242" s="16" t="s">
        <v>1027</v>
      </c>
      <c r="G2242" s="16" t="s">
        <v>5255</v>
      </c>
      <c r="H2242" s="16" t="s">
        <v>293</v>
      </c>
      <c r="I2242" s="0" t="n">
        <v>26.4</v>
      </c>
      <c r="J2242" s="16" t="s">
        <v>232</v>
      </c>
      <c r="K2242" s="0" t="str">
        <f aca="false">IFERROR(IF(VLOOKUP($C2242,薬効分類マスタ!$A$2:$E$180,5,FALSE())=0,"",VLOOKUP($C2242,薬効分類マスタ!$A$2:$E$180,5,FALSE())),"")</f>
        <v/>
      </c>
      <c r="L2242" s="17"/>
      <c r="M2242" s="0" t="str">
        <f aca="false">IF($K2242="","",IF($L2242&lt;&gt;"",$L2242,VLOOKUP($C2242,薬効分類マスタ!$A$2:$F$180,6,FALSE())))</f>
        <v/>
      </c>
      <c r="N2242" s="0" t="str">
        <f aca="false">ASC(G2242)</f>
        <v>ﾐｶﾑﾛ配合錠AP</v>
      </c>
      <c r="O2242" s="0" t="str">
        <f aca="false">ASC(E2242)</f>
        <v>ﾃﾙﾐｻﾙﾀﾝ･ｱﾑﾛｼﾞﾋﾟﾝﾍﾞｼﾙ酸塩</v>
      </c>
      <c r="P2242" s="16" t="n">
        <f aca="false">N(P2241)+IF($C2242=検索!$B$49,1,0)</f>
        <v>0</v>
      </c>
    </row>
    <row r="2243" customFormat="false" ht="15" hidden="false" customHeight="false" outlineLevel="0" collapsed="false">
      <c r="A2243" s="16" t="s">
        <v>221</v>
      </c>
      <c r="B2243" s="0" t="s">
        <v>5256</v>
      </c>
      <c r="C2243" s="0" t="n">
        <v>214</v>
      </c>
      <c r="D2243" s="0" t="str">
        <f aca="false">IFERROR(VLOOKUP($C2243,薬効分類マスタ!$A$2:$B$180,2,FALSE()),"未登録")</f>
        <v>血圧降下剤</v>
      </c>
      <c r="E2243" s="16" t="s">
        <v>5254</v>
      </c>
      <c r="F2243" s="16" t="s">
        <v>1027</v>
      </c>
      <c r="G2243" s="16" t="s">
        <v>5257</v>
      </c>
      <c r="H2243" s="16" t="s">
        <v>1464</v>
      </c>
      <c r="I2243" s="0" t="n">
        <v>19.5</v>
      </c>
      <c r="J2243" s="16" t="s">
        <v>239</v>
      </c>
      <c r="K2243" s="0" t="str">
        <f aca="false">IFERROR(IF(VLOOKUP($C2243,薬効分類マスタ!$A$2:$E$180,5,FALSE())=0,"",VLOOKUP($C2243,薬効分類マスタ!$A$2:$E$180,5,FALSE())),"")</f>
        <v/>
      </c>
      <c r="L2243" s="17"/>
      <c r="M2243" s="0" t="str">
        <f aca="false">IF($K2243="","",IF($L2243&lt;&gt;"",$L2243,VLOOKUP($C2243,薬効分類マスタ!$A$2:$F$180,6,FALSE())))</f>
        <v/>
      </c>
      <c r="N2243" s="0" t="str">
        <f aca="false">ASC(G2243)</f>
        <v>ﾃﾗﾑﾛ配合錠AP｢DSEP｣</v>
      </c>
      <c r="O2243" s="0" t="str">
        <f aca="false">ASC(E2243)</f>
        <v>ﾃﾙﾐｻﾙﾀﾝ･ｱﾑﾛｼﾞﾋﾟﾝﾍﾞｼﾙ酸塩</v>
      </c>
      <c r="P2243" s="16" t="n">
        <f aca="false">N(P2242)+IF($C2243=検索!$B$49,1,0)</f>
        <v>0</v>
      </c>
    </row>
    <row r="2244" customFormat="false" ht="15" hidden="false" customHeight="false" outlineLevel="0" collapsed="false">
      <c r="A2244" s="16" t="s">
        <v>221</v>
      </c>
      <c r="B2244" s="0" t="s">
        <v>5258</v>
      </c>
      <c r="C2244" s="0" t="n">
        <v>214</v>
      </c>
      <c r="D2244" s="0" t="str">
        <f aca="false">IFERROR(VLOOKUP($C2244,薬効分類マスタ!$A$2:$B$180,2,FALSE()),"未登録")</f>
        <v>血圧降下剤</v>
      </c>
      <c r="E2244" s="16" t="s">
        <v>5254</v>
      </c>
      <c r="F2244" s="16" t="s">
        <v>1027</v>
      </c>
      <c r="G2244" s="16" t="s">
        <v>5259</v>
      </c>
      <c r="H2244" s="16" t="s">
        <v>5260</v>
      </c>
      <c r="I2244" s="0" t="n">
        <v>19.5</v>
      </c>
      <c r="J2244" s="16" t="s">
        <v>239</v>
      </c>
      <c r="K2244" s="0" t="str">
        <f aca="false">IFERROR(IF(VLOOKUP($C2244,薬効分類マスタ!$A$2:$E$180,5,FALSE())=0,"",VLOOKUP($C2244,薬効分類マスタ!$A$2:$E$180,5,FALSE())),"")</f>
        <v/>
      </c>
      <c r="L2244" s="17"/>
      <c r="M2244" s="0" t="str">
        <f aca="false">IF($K2244="","",IF($L2244&lt;&gt;"",$L2244,VLOOKUP($C2244,薬効分類マスタ!$A$2:$F$180,6,FALSE())))</f>
        <v/>
      </c>
      <c r="N2244" s="0" t="str">
        <f aca="false">ASC(G2244)</f>
        <v>ﾃﾗﾑﾛ配合錠AP｢EE｣</v>
      </c>
      <c r="O2244" s="0" t="str">
        <f aca="false">ASC(E2244)</f>
        <v>ﾃﾙﾐｻﾙﾀﾝ･ｱﾑﾛｼﾞﾋﾟﾝﾍﾞｼﾙ酸塩</v>
      </c>
      <c r="P2244" s="16" t="n">
        <f aca="false">N(P2243)+IF($C2244=検索!$B$49,1,0)</f>
        <v>0</v>
      </c>
    </row>
    <row r="2245" customFormat="false" ht="15" hidden="false" customHeight="false" outlineLevel="0" collapsed="false">
      <c r="A2245" s="16" t="s">
        <v>221</v>
      </c>
      <c r="B2245" s="0" t="s">
        <v>5261</v>
      </c>
      <c r="C2245" s="0" t="n">
        <v>214</v>
      </c>
      <c r="D2245" s="0" t="str">
        <f aca="false">IFERROR(VLOOKUP($C2245,薬効分類マスタ!$A$2:$B$180,2,FALSE()),"未登録")</f>
        <v>血圧降下剤</v>
      </c>
      <c r="E2245" s="16" t="s">
        <v>5254</v>
      </c>
      <c r="F2245" s="16" t="s">
        <v>1027</v>
      </c>
      <c r="G2245" s="16" t="s">
        <v>5262</v>
      </c>
      <c r="H2245" s="16" t="s">
        <v>385</v>
      </c>
      <c r="I2245" s="0" t="n">
        <v>19.5</v>
      </c>
      <c r="J2245" s="16" t="s">
        <v>239</v>
      </c>
      <c r="K2245" s="0" t="str">
        <f aca="false">IFERROR(IF(VLOOKUP($C2245,薬効分類マスタ!$A$2:$E$180,5,FALSE())=0,"",VLOOKUP($C2245,薬効分類マスタ!$A$2:$E$180,5,FALSE())),"")</f>
        <v/>
      </c>
      <c r="L2245" s="17"/>
      <c r="M2245" s="0" t="str">
        <f aca="false">IF($K2245="","",IF($L2245&lt;&gt;"",$L2245,VLOOKUP($C2245,薬効分類マスタ!$A$2:$F$180,6,FALSE())))</f>
        <v/>
      </c>
      <c r="N2245" s="0" t="str">
        <f aca="false">ASC(G2245)</f>
        <v>ﾃﾗﾑﾛ配合錠AP｢ｻﾜｲ｣</v>
      </c>
      <c r="O2245" s="0" t="str">
        <f aca="false">ASC(E2245)</f>
        <v>ﾃﾙﾐｻﾙﾀﾝ･ｱﾑﾛｼﾞﾋﾟﾝﾍﾞｼﾙ酸塩</v>
      </c>
      <c r="P2245" s="16" t="n">
        <f aca="false">N(P2244)+IF($C2245=検索!$B$49,1,0)</f>
        <v>0</v>
      </c>
    </row>
    <row r="2246" customFormat="false" ht="15" hidden="false" customHeight="false" outlineLevel="0" collapsed="false">
      <c r="A2246" s="16" t="s">
        <v>221</v>
      </c>
      <c r="B2246" s="0" t="s">
        <v>5263</v>
      </c>
      <c r="C2246" s="0" t="n">
        <v>214</v>
      </c>
      <c r="D2246" s="0" t="str">
        <f aca="false">IFERROR(VLOOKUP($C2246,薬効分類マスタ!$A$2:$B$180,2,FALSE()),"未登録")</f>
        <v>血圧降下剤</v>
      </c>
      <c r="E2246" s="16" t="s">
        <v>5254</v>
      </c>
      <c r="F2246" s="16" t="s">
        <v>1027</v>
      </c>
      <c r="G2246" s="16" t="s">
        <v>5264</v>
      </c>
      <c r="H2246" s="16" t="s">
        <v>533</v>
      </c>
      <c r="I2246" s="0" t="n">
        <v>19.5</v>
      </c>
      <c r="J2246" s="16" t="s">
        <v>239</v>
      </c>
      <c r="K2246" s="0" t="str">
        <f aca="false">IFERROR(IF(VLOOKUP($C2246,薬効分類マスタ!$A$2:$E$180,5,FALSE())=0,"",VLOOKUP($C2246,薬効分類マスタ!$A$2:$E$180,5,FALSE())),"")</f>
        <v/>
      </c>
      <c r="L2246" s="17"/>
      <c r="M2246" s="0" t="str">
        <f aca="false">IF($K2246="","",IF($L2246&lt;&gt;"",$L2246,VLOOKUP($C2246,薬効分類マスタ!$A$2:$F$180,6,FALSE())))</f>
        <v/>
      </c>
      <c r="N2246" s="0" t="str">
        <f aca="false">ASC(G2246)</f>
        <v>ﾃﾗﾑﾛ配合錠AP｢ﾄｰﾜ｣</v>
      </c>
      <c r="O2246" s="0" t="str">
        <f aca="false">ASC(E2246)</f>
        <v>ﾃﾙﾐｻﾙﾀﾝ･ｱﾑﾛｼﾞﾋﾟﾝﾍﾞｼﾙ酸塩</v>
      </c>
      <c r="P2246" s="16" t="n">
        <f aca="false">N(P2245)+IF($C2246=検索!$B$49,1,0)</f>
        <v>0</v>
      </c>
    </row>
    <row r="2247" customFormat="false" ht="15" hidden="false" customHeight="false" outlineLevel="0" collapsed="false">
      <c r="A2247" s="16" t="s">
        <v>221</v>
      </c>
      <c r="B2247" s="0" t="s">
        <v>5265</v>
      </c>
      <c r="C2247" s="0" t="n">
        <v>214</v>
      </c>
      <c r="D2247" s="0" t="str">
        <f aca="false">IFERROR(VLOOKUP($C2247,薬効分類マスタ!$A$2:$B$180,2,FALSE()),"未登録")</f>
        <v>血圧降下剤</v>
      </c>
      <c r="E2247" s="16" t="s">
        <v>5254</v>
      </c>
      <c r="F2247" s="16" t="s">
        <v>1027</v>
      </c>
      <c r="G2247" s="16" t="s">
        <v>5266</v>
      </c>
      <c r="H2247" s="16" t="s">
        <v>536</v>
      </c>
      <c r="I2247" s="0" t="n">
        <v>10.8</v>
      </c>
      <c r="J2247" s="16" t="s">
        <v>239</v>
      </c>
      <c r="K2247" s="0" t="str">
        <f aca="false">IFERROR(IF(VLOOKUP($C2247,薬効分類マスタ!$A$2:$E$180,5,FALSE())=0,"",VLOOKUP($C2247,薬効分類マスタ!$A$2:$E$180,5,FALSE())),"")</f>
        <v/>
      </c>
      <c r="L2247" s="17"/>
      <c r="M2247" s="0" t="str">
        <f aca="false">IF($K2247="","",IF($L2247&lt;&gt;"",$L2247,VLOOKUP($C2247,薬効分類マスタ!$A$2:$F$180,6,FALSE())))</f>
        <v/>
      </c>
      <c r="N2247" s="0" t="str">
        <f aca="false">ASC(G2247)</f>
        <v>ﾃﾗﾑﾛ配合錠AP｢日医工｣</v>
      </c>
      <c r="O2247" s="0" t="str">
        <f aca="false">ASC(E2247)</f>
        <v>ﾃﾙﾐｻﾙﾀﾝ･ｱﾑﾛｼﾞﾋﾟﾝﾍﾞｼﾙ酸塩</v>
      </c>
      <c r="P2247" s="16" t="n">
        <f aca="false">N(P2246)+IF($C2247=検索!$B$49,1,0)</f>
        <v>0</v>
      </c>
    </row>
    <row r="2248" customFormat="false" ht="15" hidden="false" customHeight="false" outlineLevel="0" collapsed="false">
      <c r="A2248" s="16" t="s">
        <v>221</v>
      </c>
      <c r="B2248" s="0" t="s">
        <v>5267</v>
      </c>
      <c r="C2248" s="0" t="n">
        <v>214</v>
      </c>
      <c r="D2248" s="0" t="str">
        <f aca="false">IFERROR(VLOOKUP($C2248,薬効分類マスタ!$A$2:$B$180,2,FALSE()),"未登録")</f>
        <v>血圧降下剤</v>
      </c>
      <c r="E2248" s="16" t="s">
        <v>5254</v>
      </c>
      <c r="F2248" s="16" t="s">
        <v>1027</v>
      </c>
      <c r="G2248" s="16" t="s">
        <v>5268</v>
      </c>
      <c r="H2248" s="16" t="s">
        <v>1165</v>
      </c>
      <c r="I2248" s="0" t="n">
        <v>10.8</v>
      </c>
      <c r="J2248" s="16" t="s">
        <v>239</v>
      </c>
      <c r="K2248" s="0" t="str">
        <f aca="false">IFERROR(IF(VLOOKUP($C2248,薬効分類マスタ!$A$2:$E$180,5,FALSE())=0,"",VLOOKUP($C2248,薬効分類マスタ!$A$2:$E$180,5,FALSE())),"")</f>
        <v/>
      </c>
      <c r="L2248" s="17"/>
      <c r="M2248" s="0" t="str">
        <f aca="false">IF($K2248="","",IF($L2248&lt;&gt;"",$L2248,VLOOKUP($C2248,薬効分類マスタ!$A$2:$F$180,6,FALSE())))</f>
        <v/>
      </c>
      <c r="N2248" s="0" t="str">
        <f aca="false">ASC(G2248)</f>
        <v>ﾃﾗﾑﾛ配合錠AP｢ﾆﾌﾟﾛ｣</v>
      </c>
      <c r="O2248" s="0" t="str">
        <f aca="false">ASC(E2248)</f>
        <v>ﾃﾙﾐｻﾙﾀﾝ･ｱﾑﾛｼﾞﾋﾟﾝﾍﾞｼﾙ酸塩</v>
      </c>
      <c r="P2248" s="16" t="n">
        <f aca="false">N(P2247)+IF($C2248=検索!$B$49,1,0)</f>
        <v>0</v>
      </c>
    </row>
    <row r="2249" customFormat="false" ht="15" hidden="false" customHeight="false" outlineLevel="0" collapsed="false">
      <c r="A2249" s="16" t="s">
        <v>221</v>
      </c>
      <c r="B2249" s="0" t="s">
        <v>5269</v>
      </c>
      <c r="C2249" s="0" t="n">
        <v>214</v>
      </c>
      <c r="D2249" s="0" t="str">
        <f aca="false">IFERROR(VLOOKUP($C2249,薬効分類マスタ!$A$2:$B$180,2,FALSE()),"未登録")</f>
        <v>血圧降下剤</v>
      </c>
      <c r="E2249" s="16" t="s">
        <v>5254</v>
      </c>
      <c r="F2249" s="16" t="s">
        <v>1027</v>
      </c>
      <c r="G2249" s="16" t="s">
        <v>5270</v>
      </c>
      <c r="H2249" s="16" t="s">
        <v>542</v>
      </c>
      <c r="I2249" s="0" t="n">
        <v>19.5</v>
      </c>
      <c r="J2249" s="16" t="s">
        <v>239</v>
      </c>
      <c r="K2249" s="0" t="str">
        <f aca="false">IFERROR(IF(VLOOKUP($C2249,薬効分類マスタ!$A$2:$E$180,5,FALSE())=0,"",VLOOKUP($C2249,薬効分類マスタ!$A$2:$E$180,5,FALSE())),"")</f>
        <v/>
      </c>
      <c r="L2249" s="17"/>
      <c r="M2249" s="0" t="str">
        <f aca="false">IF($K2249="","",IF($L2249&lt;&gt;"",$L2249,VLOOKUP($C2249,薬効分類マスタ!$A$2:$F$180,6,FALSE())))</f>
        <v/>
      </c>
      <c r="N2249" s="0" t="str">
        <f aca="false">ASC(G2249)</f>
        <v>ﾃﾗﾑﾛ配合錠AP｢NIG｣</v>
      </c>
      <c r="O2249" s="0" t="str">
        <f aca="false">ASC(E2249)</f>
        <v>ﾃﾙﾐｻﾙﾀﾝ･ｱﾑﾛｼﾞﾋﾟﾝﾍﾞｼﾙ酸塩</v>
      </c>
      <c r="P2249" s="16" t="n">
        <f aca="false">N(P2248)+IF($C2249=検索!$B$49,1,0)</f>
        <v>0</v>
      </c>
    </row>
    <row r="2250" customFormat="false" ht="15" hidden="false" customHeight="false" outlineLevel="0" collapsed="false">
      <c r="A2250" s="16" t="s">
        <v>221</v>
      </c>
      <c r="B2250" s="0" t="s">
        <v>5271</v>
      </c>
      <c r="C2250" s="0" t="n">
        <v>214</v>
      </c>
      <c r="D2250" s="0" t="str">
        <f aca="false">IFERROR(VLOOKUP($C2250,薬効分類マスタ!$A$2:$B$180,2,FALSE()),"未登録")</f>
        <v>血圧降下剤</v>
      </c>
      <c r="E2250" s="16" t="s">
        <v>5254</v>
      </c>
      <c r="F2250" s="16" t="s">
        <v>1027</v>
      </c>
      <c r="G2250" s="16" t="s">
        <v>5272</v>
      </c>
      <c r="H2250" s="16" t="s">
        <v>293</v>
      </c>
      <c r="I2250" s="0" t="n">
        <v>35</v>
      </c>
      <c r="J2250" s="16" t="s">
        <v>232</v>
      </c>
      <c r="K2250" s="0" t="str">
        <f aca="false">IFERROR(IF(VLOOKUP($C2250,薬効分類マスタ!$A$2:$E$180,5,FALSE())=0,"",VLOOKUP($C2250,薬効分類マスタ!$A$2:$E$180,5,FALSE())),"")</f>
        <v/>
      </c>
      <c r="L2250" s="17"/>
      <c r="M2250" s="0" t="str">
        <f aca="false">IF($K2250="","",IF($L2250&lt;&gt;"",$L2250,VLOOKUP($C2250,薬効分類マスタ!$A$2:$F$180,6,FALSE())))</f>
        <v/>
      </c>
      <c r="N2250" s="0" t="str">
        <f aca="false">ASC(G2250)</f>
        <v>ﾐｶﾑﾛ配合錠BP</v>
      </c>
      <c r="O2250" s="0" t="str">
        <f aca="false">ASC(E2250)</f>
        <v>ﾃﾙﾐｻﾙﾀﾝ･ｱﾑﾛｼﾞﾋﾟﾝﾍﾞｼﾙ酸塩</v>
      </c>
      <c r="P2250" s="16" t="n">
        <f aca="false">N(P2249)+IF($C2250=検索!$B$49,1,0)</f>
        <v>0</v>
      </c>
    </row>
    <row r="2251" customFormat="false" ht="15" hidden="false" customHeight="false" outlineLevel="0" collapsed="false">
      <c r="A2251" s="16" t="s">
        <v>221</v>
      </c>
      <c r="B2251" s="0" t="s">
        <v>5273</v>
      </c>
      <c r="C2251" s="0" t="n">
        <v>214</v>
      </c>
      <c r="D2251" s="0" t="str">
        <f aca="false">IFERROR(VLOOKUP($C2251,薬効分類マスタ!$A$2:$B$180,2,FALSE()),"未登録")</f>
        <v>血圧降下剤</v>
      </c>
      <c r="E2251" s="16" t="s">
        <v>5254</v>
      </c>
      <c r="F2251" s="16" t="s">
        <v>1027</v>
      </c>
      <c r="G2251" s="16" t="s">
        <v>5274</v>
      </c>
      <c r="H2251" s="16" t="s">
        <v>1464</v>
      </c>
      <c r="I2251" s="0" t="n">
        <v>28.3</v>
      </c>
      <c r="J2251" s="16" t="s">
        <v>239</v>
      </c>
      <c r="K2251" s="0" t="str">
        <f aca="false">IFERROR(IF(VLOOKUP($C2251,薬効分類マスタ!$A$2:$E$180,5,FALSE())=0,"",VLOOKUP($C2251,薬効分類マスタ!$A$2:$E$180,5,FALSE())),"")</f>
        <v/>
      </c>
      <c r="L2251" s="17"/>
      <c r="M2251" s="0" t="str">
        <f aca="false">IF($K2251="","",IF($L2251&lt;&gt;"",$L2251,VLOOKUP($C2251,薬効分類マスタ!$A$2:$F$180,6,FALSE())))</f>
        <v/>
      </c>
      <c r="N2251" s="0" t="str">
        <f aca="false">ASC(G2251)</f>
        <v>ﾃﾗﾑﾛ配合錠BP｢DSEP｣</v>
      </c>
      <c r="O2251" s="0" t="str">
        <f aca="false">ASC(E2251)</f>
        <v>ﾃﾙﾐｻﾙﾀﾝ･ｱﾑﾛｼﾞﾋﾟﾝﾍﾞｼﾙ酸塩</v>
      </c>
      <c r="P2251" s="16" t="n">
        <f aca="false">N(P2250)+IF($C2251=検索!$B$49,1,0)</f>
        <v>0</v>
      </c>
    </row>
    <row r="2252" customFormat="false" ht="15" hidden="false" customHeight="false" outlineLevel="0" collapsed="false">
      <c r="A2252" s="16" t="s">
        <v>221</v>
      </c>
      <c r="B2252" s="0" t="s">
        <v>5275</v>
      </c>
      <c r="C2252" s="0" t="n">
        <v>214</v>
      </c>
      <c r="D2252" s="0" t="str">
        <f aca="false">IFERROR(VLOOKUP($C2252,薬効分類マスタ!$A$2:$B$180,2,FALSE()),"未登録")</f>
        <v>血圧降下剤</v>
      </c>
      <c r="E2252" s="16" t="s">
        <v>5254</v>
      </c>
      <c r="F2252" s="16" t="s">
        <v>1027</v>
      </c>
      <c r="G2252" s="16" t="s">
        <v>5276</v>
      </c>
      <c r="H2252" s="16" t="s">
        <v>5260</v>
      </c>
      <c r="I2252" s="0" t="n">
        <v>28.3</v>
      </c>
      <c r="J2252" s="16" t="s">
        <v>239</v>
      </c>
      <c r="K2252" s="0" t="str">
        <f aca="false">IFERROR(IF(VLOOKUP($C2252,薬効分類マスタ!$A$2:$E$180,5,FALSE())=0,"",VLOOKUP($C2252,薬効分類マスタ!$A$2:$E$180,5,FALSE())),"")</f>
        <v/>
      </c>
      <c r="L2252" s="17"/>
      <c r="M2252" s="0" t="str">
        <f aca="false">IF($K2252="","",IF($L2252&lt;&gt;"",$L2252,VLOOKUP($C2252,薬効分類マスタ!$A$2:$F$180,6,FALSE())))</f>
        <v/>
      </c>
      <c r="N2252" s="0" t="str">
        <f aca="false">ASC(G2252)</f>
        <v>ﾃﾗﾑﾛ配合錠BP｢EE｣</v>
      </c>
      <c r="O2252" s="0" t="str">
        <f aca="false">ASC(E2252)</f>
        <v>ﾃﾙﾐｻﾙﾀﾝ･ｱﾑﾛｼﾞﾋﾟﾝﾍﾞｼﾙ酸塩</v>
      </c>
      <c r="P2252" s="16" t="n">
        <f aca="false">N(P2251)+IF($C2252=検索!$B$49,1,0)</f>
        <v>0</v>
      </c>
    </row>
    <row r="2253" customFormat="false" ht="15" hidden="false" customHeight="false" outlineLevel="0" collapsed="false">
      <c r="A2253" s="16" t="s">
        <v>221</v>
      </c>
      <c r="B2253" s="0" t="s">
        <v>5277</v>
      </c>
      <c r="C2253" s="0" t="n">
        <v>214</v>
      </c>
      <c r="D2253" s="0" t="str">
        <f aca="false">IFERROR(VLOOKUP($C2253,薬効分類マスタ!$A$2:$B$180,2,FALSE()),"未登録")</f>
        <v>血圧降下剤</v>
      </c>
      <c r="E2253" s="16" t="s">
        <v>5254</v>
      </c>
      <c r="F2253" s="16" t="s">
        <v>1027</v>
      </c>
      <c r="G2253" s="16" t="s">
        <v>5278</v>
      </c>
      <c r="H2253" s="16" t="s">
        <v>385</v>
      </c>
      <c r="I2253" s="0" t="n">
        <v>28.3</v>
      </c>
      <c r="J2253" s="16" t="s">
        <v>239</v>
      </c>
      <c r="K2253" s="0" t="str">
        <f aca="false">IFERROR(IF(VLOOKUP($C2253,薬効分類マスタ!$A$2:$E$180,5,FALSE())=0,"",VLOOKUP($C2253,薬効分類マスタ!$A$2:$E$180,5,FALSE())),"")</f>
        <v/>
      </c>
      <c r="L2253" s="17"/>
      <c r="M2253" s="0" t="str">
        <f aca="false">IF($K2253="","",IF($L2253&lt;&gt;"",$L2253,VLOOKUP($C2253,薬効分類マスタ!$A$2:$F$180,6,FALSE())))</f>
        <v/>
      </c>
      <c r="N2253" s="0" t="str">
        <f aca="false">ASC(G2253)</f>
        <v>ﾃﾗﾑﾛ配合錠BP｢ｻﾜｲ｣</v>
      </c>
      <c r="O2253" s="0" t="str">
        <f aca="false">ASC(E2253)</f>
        <v>ﾃﾙﾐｻﾙﾀﾝ･ｱﾑﾛｼﾞﾋﾟﾝﾍﾞｼﾙ酸塩</v>
      </c>
      <c r="P2253" s="16" t="n">
        <f aca="false">N(P2252)+IF($C2253=検索!$B$49,1,0)</f>
        <v>0</v>
      </c>
    </row>
    <row r="2254" customFormat="false" ht="15" hidden="false" customHeight="false" outlineLevel="0" collapsed="false">
      <c r="A2254" s="16" t="s">
        <v>221</v>
      </c>
      <c r="B2254" s="0" t="s">
        <v>5279</v>
      </c>
      <c r="C2254" s="0" t="n">
        <v>214</v>
      </c>
      <c r="D2254" s="0" t="str">
        <f aca="false">IFERROR(VLOOKUP($C2254,薬効分類マスタ!$A$2:$B$180,2,FALSE()),"未登録")</f>
        <v>血圧降下剤</v>
      </c>
      <c r="E2254" s="16" t="s">
        <v>5254</v>
      </c>
      <c r="F2254" s="16" t="s">
        <v>1027</v>
      </c>
      <c r="G2254" s="16" t="s">
        <v>5280</v>
      </c>
      <c r="H2254" s="16" t="s">
        <v>533</v>
      </c>
      <c r="I2254" s="0" t="n">
        <v>28.3</v>
      </c>
      <c r="J2254" s="16" t="s">
        <v>239</v>
      </c>
      <c r="K2254" s="0" t="str">
        <f aca="false">IFERROR(IF(VLOOKUP($C2254,薬効分類マスタ!$A$2:$E$180,5,FALSE())=0,"",VLOOKUP($C2254,薬効分類マスタ!$A$2:$E$180,5,FALSE())),"")</f>
        <v/>
      </c>
      <c r="L2254" s="17"/>
      <c r="M2254" s="0" t="str">
        <f aca="false">IF($K2254="","",IF($L2254&lt;&gt;"",$L2254,VLOOKUP($C2254,薬効分類マスタ!$A$2:$F$180,6,FALSE())))</f>
        <v/>
      </c>
      <c r="N2254" s="0" t="str">
        <f aca="false">ASC(G2254)</f>
        <v>ﾃﾗﾑﾛ配合錠BP｢ﾄｰﾜ｣</v>
      </c>
      <c r="O2254" s="0" t="str">
        <f aca="false">ASC(E2254)</f>
        <v>ﾃﾙﾐｻﾙﾀﾝ･ｱﾑﾛｼﾞﾋﾟﾝﾍﾞｼﾙ酸塩</v>
      </c>
      <c r="P2254" s="16" t="n">
        <f aca="false">N(P2253)+IF($C2254=検索!$B$49,1,0)</f>
        <v>0</v>
      </c>
    </row>
    <row r="2255" customFormat="false" ht="15" hidden="false" customHeight="false" outlineLevel="0" collapsed="false">
      <c r="A2255" s="16" t="s">
        <v>221</v>
      </c>
      <c r="B2255" s="0" t="s">
        <v>5281</v>
      </c>
      <c r="C2255" s="0" t="n">
        <v>214</v>
      </c>
      <c r="D2255" s="0" t="str">
        <f aca="false">IFERROR(VLOOKUP($C2255,薬効分類マスタ!$A$2:$B$180,2,FALSE()),"未登録")</f>
        <v>血圧降下剤</v>
      </c>
      <c r="E2255" s="16" t="s">
        <v>5254</v>
      </c>
      <c r="F2255" s="16" t="s">
        <v>1027</v>
      </c>
      <c r="G2255" s="16" t="s">
        <v>5282</v>
      </c>
      <c r="H2255" s="16" t="s">
        <v>536</v>
      </c>
      <c r="I2255" s="0" t="n">
        <v>12.6</v>
      </c>
      <c r="J2255" s="16" t="s">
        <v>239</v>
      </c>
      <c r="K2255" s="0" t="str">
        <f aca="false">IFERROR(IF(VLOOKUP($C2255,薬効分類マスタ!$A$2:$E$180,5,FALSE())=0,"",VLOOKUP($C2255,薬効分類マスタ!$A$2:$E$180,5,FALSE())),"")</f>
        <v/>
      </c>
      <c r="L2255" s="17"/>
      <c r="M2255" s="0" t="str">
        <f aca="false">IF($K2255="","",IF($L2255&lt;&gt;"",$L2255,VLOOKUP($C2255,薬効分類マスタ!$A$2:$F$180,6,FALSE())))</f>
        <v/>
      </c>
      <c r="N2255" s="0" t="str">
        <f aca="false">ASC(G2255)</f>
        <v>ﾃﾗﾑﾛ配合錠BP｢日医工｣</v>
      </c>
      <c r="O2255" s="0" t="str">
        <f aca="false">ASC(E2255)</f>
        <v>ﾃﾙﾐｻﾙﾀﾝ･ｱﾑﾛｼﾞﾋﾟﾝﾍﾞｼﾙ酸塩</v>
      </c>
      <c r="P2255" s="16" t="n">
        <f aca="false">N(P2254)+IF($C2255=検索!$B$49,1,0)</f>
        <v>0</v>
      </c>
    </row>
    <row r="2256" customFormat="false" ht="15" hidden="false" customHeight="false" outlineLevel="0" collapsed="false">
      <c r="A2256" s="16" t="s">
        <v>221</v>
      </c>
      <c r="B2256" s="0" t="s">
        <v>5283</v>
      </c>
      <c r="C2256" s="0" t="n">
        <v>214</v>
      </c>
      <c r="D2256" s="0" t="str">
        <f aca="false">IFERROR(VLOOKUP($C2256,薬効分類マスタ!$A$2:$B$180,2,FALSE()),"未登録")</f>
        <v>血圧降下剤</v>
      </c>
      <c r="E2256" s="16" t="s">
        <v>5254</v>
      </c>
      <c r="F2256" s="16" t="s">
        <v>1027</v>
      </c>
      <c r="G2256" s="16" t="s">
        <v>5284</v>
      </c>
      <c r="H2256" s="16" t="s">
        <v>1165</v>
      </c>
      <c r="I2256" s="0" t="n">
        <v>12.6</v>
      </c>
      <c r="J2256" s="16" t="s">
        <v>239</v>
      </c>
      <c r="K2256" s="0" t="str">
        <f aca="false">IFERROR(IF(VLOOKUP($C2256,薬効分類マスタ!$A$2:$E$180,5,FALSE())=0,"",VLOOKUP($C2256,薬効分類マスタ!$A$2:$E$180,5,FALSE())),"")</f>
        <v/>
      </c>
      <c r="L2256" s="17"/>
      <c r="M2256" s="0" t="str">
        <f aca="false">IF($K2256="","",IF($L2256&lt;&gt;"",$L2256,VLOOKUP($C2256,薬効分類マスタ!$A$2:$F$180,6,FALSE())))</f>
        <v/>
      </c>
      <c r="N2256" s="0" t="str">
        <f aca="false">ASC(G2256)</f>
        <v>ﾃﾗﾑﾛ配合錠BP｢ﾆﾌﾟﾛ｣</v>
      </c>
      <c r="O2256" s="0" t="str">
        <f aca="false">ASC(E2256)</f>
        <v>ﾃﾙﾐｻﾙﾀﾝ･ｱﾑﾛｼﾞﾋﾟﾝﾍﾞｼﾙ酸塩</v>
      </c>
      <c r="P2256" s="16" t="n">
        <f aca="false">N(P2255)+IF($C2256=検索!$B$49,1,0)</f>
        <v>0</v>
      </c>
    </row>
    <row r="2257" customFormat="false" ht="15" hidden="false" customHeight="false" outlineLevel="0" collapsed="false">
      <c r="A2257" s="16" t="s">
        <v>221</v>
      </c>
      <c r="B2257" s="0" t="s">
        <v>5285</v>
      </c>
      <c r="C2257" s="0" t="n">
        <v>214</v>
      </c>
      <c r="D2257" s="0" t="str">
        <f aca="false">IFERROR(VLOOKUP($C2257,薬効分類マスタ!$A$2:$B$180,2,FALSE()),"未登録")</f>
        <v>血圧降下剤</v>
      </c>
      <c r="E2257" s="16" t="s">
        <v>5254</v>
      </c>
      <c r="F2257" s="16" t="s">
        <v>1027</v>
      </c>
      <c r="G2257" s="16" t="s">
        <v>5286</v>
      </c>
      <c r="H2257" s="16" t="s">
        <v>542</v>
      </c>
      <c r="I2257" s="0" t="n">
        <v>28.3</v>
      </c>
      <c r="J2257" s="16" t="s">
        <v>239</v>
      </c>
      <c r="K2257" s="0" t="str">
        <f aca="false">IFERROR(IF(VLOOKUP($C2257,薬効分類マスタ!$A$2:$E$180,5,FALSE())=0,"",VLOOKUP($C2257,薬効分類マスタ!$A$2:$E$180,5,FALSE())),"")</f>
        <v/>
      </c>
      <c r="L2257" s="17"/>
      <c r="M2257" s="0" t="str">
        <f aca="false">IF($K2257="","",IF($L2257&lt;&gt;"",$L2257,VLOOKUP($C2257,薬効分類マスタ!$A$2:$F$180,6,FALSE())))</f>
        <v/>
      </c>
      <c r="N2257" s="0" t="str">
        <f aca="false">ASC(G2257)</f>
        <v>ﾃﾗﾑﾛ配合錠BP｢NIG｣</v>
      </c>
      <c r="O2257" s="0" t="str">
        <f aca="false">ASC(E2257)</f>
        <v>ﾃﾙﾐｻﾙﾀﾝ･ｱﾑﾛｼﾞﾋﾟﾝﾍﾞｼﾙ酸塩</v>
      </c>
      <c r="P2257" s="16" t="n">
        <f aca="false">N(P2256)+IF($C2257=検索!$B$49,1,0)</f>
        <v>0</v>
      </c>
    </row>
    <row r="2258" customFormat="false" ht="15" hidden="false" customHeight="false" outlineLevel="0" collapsed="false">
      <c r="A2258" s="16" t="s">
        <v>221</v>
      </c>
      <c r="B2258" s="0" t="s">
        <v>5287</v>
      </c>
      <c r="C2258" s="0" t="n">
        <v>214</v>
      </c>
      <c r="D2258" s="0" t="str">
        <f aca="false">IFERROR(VLOOKUP($C2258,薬効分類マスタ!$A$2:$B$180,2,FALSE()),"未登録")</f>
        <v>血圧降下剤</v>
      </c>
      <c r="E2258" s="16" t="s">
        <v>5288</v>
      </c>
      <c r="F2258" s="16" t="s">
        <v>1027</v>
      </c>
      <c r="G2258" s="16" t="s">
        <v>5289</v>
      </c>
      <c r="I2258" s="0" t="n">
        <v>10.8</v>
      </c>
      <c r="J2258" s="16" t="s">
        <v>239</v>
      </c>
      <c r="K2258" s="0" t="str">
        <f aca="false">IFERROR(IF(VLOOKUP($C2258,薬効分類マスタ!$A$2:$E$180,5,FALSE())=0,"",VLOOKUP($C2258,薬効分類マスタ!$A$2:$E$180,5,FALSE())),"")</f>
        <v/>
      </c>
      <c r="L2258" s="17"/>
      <c r="M2258" s="0" t="str">
        <f aca="false">IF($K2258="","",IF($L2258&lt;&gt;"",$L2258,VLOOKUP($C2258,薬効分類マスタ!$A$2:$F$180,6,FALSE())))</f>
        <v/>
      </c>
      <c r="N2258" s="0" t="str">
        <f aca="false">ASC(G2258)</f>
        <v>ｲﾙﾍﾞｻﾙﾀﾝ･ｱﾑﾛｼﾞﾋﾟﾝﾍﾞｼﾙ酸塩LD錠</v>
      </c>
      <c r="O2258" s="0" t="str">
        <f aca="false">ASC(E2258)</f>
        <v>ｲﾙﾍﾞｻﾙﾀﾝ･ｱﾑﾛｼﾞﾋﾟﾝﾍﾞｼﾙ酸塩</v>
      </c>
      <c r="P2258" s="16" t="n">
        <f aca="false">N(P2257)+IF($C2258=検索!$B$49,1,0)</f>
        <v>0</v>
      </c>
    </row>
    <row r="2259" customFormat="false" ht="15" hidden="false" customHeight="false" outlineLevel="0" collapsed="false">
      <c r="A2259" s="16" t="s">
        <v>221</v>
      </c>
      <c r="B2259" s="0" t="s">
        <v>5290</v>
      </c>
      <c r="C2259" s="0" t="n">
        <v>214</v>
      </c>
      <c r="D2259" s="0" t="str">
        <f aca="false">IFERROR(VLOOKUP($C2259,薬効分類マスタ!$A$2:$B$180,2,FALSE()),"未登録")</f>
        <v>血圧降下剤</v>
      </c>
      <c r="E2259" s="16" t="s">
        <v>5288</v>
      </c>
      <c r="F2259" s="16" t="s">
        <v>1027</v>
      </c>
      <c r="G2259" s="16" t="s">
        <v>5291</v>
      </c>
      <c r="H2259" s="16" t="s">
        <v>504</v>
      </c>
      <c r="I2259" s="0" t="n">
        <v>30.3</v>
      </c>
      <c r="J2259" s="16" t="s">
        <v>232</v>
      </c>
      <c r="K2259" s="0" t="str">
        <f aca="false">IFERROR(IF(VLOOKUP($C2259,薬効分類マスタ!$A$2:$E$180,5,FALSE())=0,"",VLOOKUP($C2259,薬効分類マスタ!$A$2:$E$180,5,FALSE())),"")</f>
        <v/>
      </c>
      <c r="L2259" s="17"/>
      <c r="M2259" s="0" t="str">
        <f aca="false">IF($K2259="","",IF($L2259&lt;&gt;"",$L2259,VLOOKUP($C2259,薬効分類マスタ!$A$2:$F$180,6,FALSE())))</f>
        <v/>
      </c>
      <c r="N2259" s="0" t="str">
        <f aca="false">ASC(G2259)</f>
        <v>ｱｲﾐｸｽ配合錠LD</v>
      </c>
      <c r="O2259" s="0" t="str">
        <f aca="false">ASC(E2259)</f>
        <v>ｲﾙﾍﾞｻﾙﾀﾝ･ｱﾑﾛｼﾞﾋﾟﾝﾍﾞｼﾙ酸塩</v>
      </c>
      <c r="P2259" s="16" t="n">
        <f aca="false">N(P2258)+IF($C2259=検索!$B$49,1,0)</f>
        <v>0</v>
      </c>
    </row>
    <row r="2260" customFormat="false" ht="15" hidden="false" customHeight="false" outlineLevel="0" collapsed="false">
      <c r="A2260" s="16" t="s">
        <v>221</v>
      </c>
      <c r="B2260" s="0" t="s">
        <v>5292</v>
      </c>
      <c r="C2260" s="0" t="n">
        <v>214</v>
      </c>
      <c r="D2260" s="0" t="str">
        <f aca="false">IFERROR(VLOOKUP($C2260,薬効分類マスタ!$A$2:$B$180,2,FALSE()),"未登録")</f>
        <v>血圧降下剤</v>
      </c>
      <c r="E2260" s="16" t="s">
        <v>5288</v>
      </c>
      <c r="F2260" s="16" t="s">
        <v>1027</v>
      </c>
      <c r="G2260" s="16" t="s">
        <v>5293</v>
      </c>
      <c r="H2260" s="16" t="s">
        <v>1567</v>
      </c>
      <c r="I2260" s="0" t="n">
        <v>15.6</v>
      </c>
      <c r="J2260" s="16" t="s">
        <v>239</v>
      </c>
      <c r="K2260" s="0" t="str">
        <f aca="false">IFERROR(IF(VLOOKUP($C2260,薬効分類マスタ!$A$2:$E$180,5,FALSE())=0,"",VLOOKUP($C2260,薬効分類マスタ!$A$2:$E$180,5,FALSE())),"")</f>
        <v/>
      </c>
      <c r="L2260" s="17"/>
      <c r="M2260" s="0" t="str">
        <f aca="false">IF($K2260="","",IF($L2260&lt;&gt;"",$L2260,VLOOKUP($C2260,薬効分類マスタ!$A$2:$F$180,6,FALSE())))</f>
        <v/>
      </c>
      <c r="N2260" s="0" t="str">
        <f aca="false">ASC(G2260)</f>
        <v>ｲﾙｱﾐｸｽ配合錠LD｢DSPB｣</v>
      </c>
      <c r="O2260" s="0" t="str">
        <f aca="false">ASC(E2260)</f>
        <v>ｲﾙﾍﾞｻﾙﾀﾝ･ｱﾑﾛｼﾞﾋﾟﾝﾍﾞｼﾙ酸塩</v>
      </c>
      <c r="P2260" s="16" t="n">
        <f aca="false">N(P2259)+IF($C2260=検索!$B$49,1,0)</f>
        <v>0</v>
      </c>
    </row>
    <row r="2261" customFormat="false" ht="15" hidden="false" customHeight="false" outlineLevel="0" collapsed="false">
      <c r="A2261" s="16" t="s">
        <v>221</v>
      </c>
      <c r="B2261" s="0" t="s">
        <v>5294</v>
      </c>
      <c r="C2261" s="0" t="n">
        <v>214</v>
      </c>
      <c r="D2261" s="0" t="str">
        <f aca="false">IFERROR(VLOOKUP($C2261,薬効分類マスタ!$A$2:$B$180,2,FALSE()),"未登録")</f>
        <v>血圧降下剤</v>
      </c>
      <c r="E2261" s="16" t="s">
        <v>5288</v>
      </c>
      <c r="F2261" s="16" t="s">
        <v>1027</v>
      </c>
      <c r="G2261" s="16" t="s">
        <v>5295</v>
      </c>
      <c r="H2261" s="16" t="s">
        <v>1064</v>
      </c>
      <c r="I2261" s="0" t="n">
        <v>15.6</v>
      </c>
      <c r="J2261" s="16" t="s">
        <v>239</v>
      </c>
      <c r="K2261" s="0" t="str">
        <f aca="false">IFERROR(IF(VLOOKUP($C2261,薬効分類マスタ!$A$2:$E$180,5,FALSE())=0,"",VLOOKUP($C2261,薬効分類マスタ!$A$2:$E$180,5,FALSE())),"")</f>
        <v/>
      </c>
      <c r="L2261" s="17"/>
      <c r="M2261" s="0" t="str">
        <f aca="false">IF($K2261="","",IF($L2261&lt;&gt;"",$L2261,VLOOKUP($C2261,薬効分類マスタ!$A$2:$F$180,6,FALSE())))</f>
        <v/>
      </c>
      <c r="N2261" s="0" t="str">
        <f aca="false">ASC(G2261)</f>
        <v>ｲﾙｱﾐｸｽ配合錠LD｢JG｣</v>
      </c>
      <c r="O2261" s="0" t="str">
        <f aca="false">ASC(E2261)</f>
        <v>ｲﾙﾍﾞｻﾙﾀﾝ･ｱﾑﾛｼﾞﾋﾟﾝﾍﾞｼﾙ酸塩</v>
      </c>
      <c r="P2261" s="16" t="n">
        <f aca="false">N(P2260)+IF($C2261=検索!$B$49,1,0)</f>
        <v>0</v>
      </c>
    </row>
    <row r="2262" customFormat="false" ht="15" hidden="false" customHeight="false" outlineLevel="0" collapsed="false">
      <c r="A2262" s="16" t="s">
        <v>221</v>
      </c>
      <c r="B2262" s="0" t="s">
        <v>5296</v>
      </c>
      <c r="C2262" s="0" t="n">
        <v>214</v>
      </c>
      <c r="D2262" s="0" t="str">
        <f aca="false">IFERROR(VLOOKUP($C2262,薬効分類マスタ!$A$2:$B$180,2,FALSE()),"未登録")</f>
        <v>血圧降下剤</v>
      </c>
      <c r="E2262" s="16" t="s">
        <v>5288</v>
      </c>
      <c r="F2262" s="16" t="s">
        <v>1027</v>
      </c>
      <c r="G2262" s="16" t="s">
        <v>5297</v>
      </c>
      <c r="H2262" s="16" t="s">
        <v>1067</v>
      </c>
      <c r="I2262" s="0" t="n">
        <v>15.6</v>
      </c>
      <c r="J2262" s="16" t="s">
        <v>239</v>
      </c>
      <c r="K2262" s="0" t="str">
        <f aca="false">IFERROR(IF(VLOOKUP($C2262,薬効分類マスタ!$A$2:$E$180,5,FALSE())=0,"",VLOOKUP($C2262,薬効分類マスタ!$A$2:$E$180,5,FALSE())),"")</f>
        <v/>
      </c>
      <c r="L2262" s="17"/>
      <c r="M2262" s="0" t="str">
        <f aca="false">IF($K2262="","",IF($L2262&lt;&gt;"",$L2262,VLOOKUP($C2262,薬効分類マスタ!$A$2:$F$180,6,FALSE())))</f>
        <v/>
      </c>
      <c r="N2262" s="0" t="str">
        <f aca="false">ASC(G2262)</f>
        <v>ｲﾙｱﾐｸｽ配合錠LD｢TCK｣</v>
      </c>
      <c r="O2262" s="0" t="str">
        <f aca="false">ASC(E2262)</f>
        <v>ｲﾙﾍﾞｻﾙﾀﾝ･ｱﾑﾛｼﾞﾋﾟﾝﾍﾞｼﾙ酸塩</v>
      </c>
      <c r="P2262" s="16" t="n">
        <f aca="false">N(P2261)+IF($C2262=検索!$B$49,1,0)</f>
        <v>0</v>
      </c>
    </row>
    <row r="2263" customFormat="false" ht="15" hidden="false" customHeight="false" outlineLevel="0" collapsed="false">
      <c r="A2263" s="16" t="s">
        <v>221</v>
      </c>
      <c r="B2263" s="0" t="s">
        <v>5298</v>
      </c>
      <c r="C2263" s="0" t="n">
        <v>214</v>
      </c>
      <c r="D2263" s="0" t="str">
        <f aca="false">IFERROR(VLOOKUP($C2263,薬効分類マスタ!$A$2:$B$180,2,FALSE()),"未登録")</f>
        <v>血圧降下剤</v>
      </c>
      <c r="E2263" s="16" t="s">
        <v>5288</v>
      </c>
      <c r="F2263" s="16" t="s">
        <v>1027</v>
      </c>
      <c r="G2263" s="16" t="s">
        <v>5299</v>
      </c>
      <c r="H2263" s="16" t="s">
        <v>1300</v>
      </c>
      <c r="I2263" s="0" t="n">
        <v>15.6</v>
      </c>
      <c r="J2263" s="16" t="s">
        <v>239</v>
      </c>
      <c r="K2263" s="0" t="str">
        <f aca="false">IFERROR(IF(VLOOKUP($C2263,薬効分類マスタ!$A$2:$E$180,5,FALSE())=0,"",VLOOKUP($C2263,薬効分類マスタ!$A$2:$E$180,5,FALSE())),"")</f>
        <v/>
      </c>
      <c r="L2263" s="17"/>
      <c r="M2263" s="0" t="str">
        <f aca="false">IF($K2263="","",IF($L2263&lt;&gt;"",$L2263,VLOOKUP($C2263,薬効分類マスタ!$A$2:$F$180,6,FALSE())))</f>
        <v/>
      </c>
      <c r="N2263" s="0" t="str">
        <f aca="false">ASC(G2263)</f>
        <v>ｲﾙｱﾐｸｽ配合錠LD｢ｵｰﾊﾗ｣</v>
      </c>
      <c r="O2263" s="0" t="str">
        <f aca="false">ASC(E2263)</f>
        <v>ｲﾙﾍﾞｻﾙﾀﾝ･ｱﾑﾛｼﾞﾋﾟﾝﾍﾞｼﾙ酸塩</v>
      </c>
      <c r="P2263" s="16" t="n">
        <f aca="false">N(P2262)+IF($C2263=検索!$B$49,1,0)</f>
        <v>0</v>
      </c>
    </row>
    <row r="2264" customFormat="false" ht="15" hidden="false" customHeight="false" outlineLevel="0" collapsed="false">
      <c r="A2264" s="16" t="s">
        <v>221</v>
      </c>
      <c r="B2264" s="0" t="s">
        <v>5300</v>
      </c>
      <c r="C2264" s="0" t="n">
        <v>214</v>
      </c>
      <c r="D2264" s="0" t="str">
        <f aca="false">IFERROR(VLOOKUP($C2264,薬効分類マスタ!$A$2:$B$180,2,FALSE()),"未登録")</f>
        <v>血圧降下剤</v>
      </c>
      <c r="E2264" s="16" t="s">
        <v>5288</v>
      </c>
      <c r="F2264" s="16" t="s">
        <v>1027</v>
      </c>
      <c r="G2264" s="16" t="s">
        <v>5301</v>
      </c>
      <c r="H2264" s="16" t="s">
        <v>530</v>
      </c>
      <c r="I2264" s="0" t="n">
        <v>15.6</v>
      </c>
      <c r="J2264" s="16" t="s">
        <v>239</v>
      </c>
      <c r="K2264" s="0" t="str">
        <f aca="false">IFERROR(IF(VLOOKUP($C2264,薬効分類マスタ!$A$2:$E$180,5,FALSE())=0,"",VLOOKUP($C2264,薬効分類マスタ!$A$2:$E$180,5,FALSE())),"")</f>
        <v/>
      </c>
      <c r="L2264" s="17"/>
      <c r="M2264" s="0" t="str">
        <f aca="false">IF($K2264="","",IF($L2264&lt;&gt;"",$L2264,VLOOKUP($C2264,薬効分類マスタ!$A$2:$F$180,6,FALSE())))</f>
        <v/>
      </c>
      <c r="N2264" s="0" t="str">
        <f aca="false">ASC(G2264)</f>
        <v>ｲﾙｱﾐｸｽ配合錠LD｢ｹﾐﾌｧ｣</v>
      </c>
      <c r="O2264" s="0" t="str">
        <f aca="false">ASC(E2264)</f>
        <v>ｲﾙﾍﾞｻﾙﾀﾝ･ｱﾑﾛｼﾞﾋﾟﾝﾍﾞｼﾙ酸塩</v>
      </c>
      <c r="P2264" s="16" t="n">
        <f aca="false">N(P2263)+IF($C2264=検索!$B$49,1,0)</f>
        <v>0</v>
      </c>
    </row>
    <row r="2265" customFormat="false" ht="15" hidden="false" customHeight="false" outlineLevel="0" collapsed="false">
      <c r="A2265" s="16" t="s">
        <v>221</v>
      </c>
      <c r="B2265" s="0" t="s">
        <v>5302</v>
      </c>
      <c r="C2265" s="0" t="n">
        <v>214</v>
      </c>
      <c r="D2265" s="0" t="str">
        <f aca="false">IFERROR(VLOOKUP($C2265,薬効分類マスタ!$A$2:$B$180,2,FALSE()),"未登録")</f>
        <v>血圧降下剤</v>
      </c>
      <c r="E2265" s="16" t="s">
        <v>5288</v>
      </c>
      <c r="F2265" s="16" t="s">
        <v>1027</v>
      </c>
      <c r="G2265" s="16" t="s">
        <v>5303</v>
      </c>
      <c r="H2265" s="16" t="s">
        <v>385</v>
      </c>
      <c r="I2265" s="0" t="n">
        <v>15</v>
      </c>
      <c r="J2265" s="16" t="s">
        <v>239</v>
      </c>
      <c r="K2265" s="0" t="str">
        <f aca="false">IFERROR(IF(VLOOKUP($C2265,薬効分類マスタ!$A$2:$E$180,5,FALSE())=0,"",VLOOKUP($C2265,薬効分類マスタ!$A$2:$E$180,5,FALSE())),"")</f>
        <v/>
      </c>
      <c r="L2265" s="17"/>
      <c r="M2265" s="0" t="str">
        <f aca="false">IF($K2265="","",IF($L2265&lt;&gt;"",$L2265,VLOOKUP($C2265,薬効分類マスタ!$A$2:$F$180,6,FALSE())))</f>
        <v/>
      </c>
      <c r="N2265" s="0" t="str">
        <f aca="false">ASC(G2265)</f>
        <v>ｲﾙｱﾐｸｽ配合錠LD｢ｻﾜｲ｣</v>
      </c>
      <c r="O2265" s="0" t="str">
        <f aca="false">ASC(E2265)</f>
        <v>ｲﾙﾍﾞｻﾙﾀﾝ･ｱﾑﾛｼﾞﾋﾟﾝﾍﾞｼﾙ酸塩</v>
      </c>
      <c r="P2265" s="16" t="n">
        <f aca="false">N(P2264)+IF($C2265=検索!$B$49,1,0)</f>
        <v>0</v>
      </c>
    </row>
    <row r="2266" customFormat="false" ht="15" hidden="false" customHeight="false" outlineLevel="0" collapsed="false">
      <c r="A2266" s="16" t="s">
        <v>221</v>
      </c>
      <c r="B2266" s="0" t="s">
        <v>5304</v>
      </c>
      <c r="C2266" s="0" t="n">
        <v>214</v>
      </c>
      <c r="D2266" s="0" t="str">
        <f aca="false">IFERROR(VLOOKUP($C2266,薬効分類マスタ!$A$2:$B$180,2,FALSE()),"未登録")</f>
        <v>血圧降下剤</v>
      </c>
      <c r="E2266" s="16" t="s">
        <v>5288</v>
      </c>
      <c r="F2266" s="16" t="s">
        <v>1027</v>
      </c>
      <c r="G2266" s="16" t="s">
        <v>5305</v>
      </c>
      <c r="H2266" s="16" t="s">
        <v>533</v>
      </c>
      <c r="I2266" s="0" t="n">
        <v>15.6</v>
      </c>
      <c r="J2266" s="16" t="s">
        <v>239</v>
      </c>
      <c r="K2266" s="0" t="str">
        <f aca="false">IFERROR(IF(VLOOKUP($C2266,薬効分類マスタ!$A$2:$E$180,5,FALSE())=0,"",VLOOKUP($C2266,薬効分類マスタ!$A$2:$E$180,5,FALSE())),"")</f>
        <v/>
      </c>
      <c r="L2266" s="17"/>
      <c r="M2266" s="0" t="str">
        <f aca="false">IF($K2266="","",IF($L2266&lt;&gt;"",$L2266,VLOOKUP($C2266,薬効分類マスタ!$A$2:$F$180,6,FALSE())))</f>
        <v/>
      </c>
      <c r="N2266" s="0" t="str">
        <f aca="false">ASC(G2266)</f>
        <v>ｲﾙｱﾐｸｽ配合錠LD｢ﾄｰﾜ｣</v>
      </c>
      <c r="O2266" s="0" t="str">
        <f aca="false">ASC(E2266)</f>
        <v>ｲﾙﾍﾞｻﾙﾀﾝ･ｱﾑﾛｼﾞﾋﾟﾝﾍﾞｼﾙ酸塩</v>
      </c>
      <c r="P2266" s="16" t="n">
        <f aca="false">N(P2265)+IF($C2266=検索!$B$49,1,0)</f>
        <v>0</v>
      </c>
    </row>
    <row r="2267" customFormat="false" ht="15" hidden="false" customHeight="false" outlineLevel="0" collapsed="false">
      <c r="A2267" s="16" t="s">
        <v>221</v>
      </c>
      <c r="B2267" s="0" t="s">
        <v>5306</v>
      </c>
      <c r="C2267" s="0" t="n">
        <v>214</v>
      </c>
      <c r="D2267" s="0" t="str">
        <f aca="false">IFERROR(VLOOKUP($C2267,薬効分類マスタ!$A$2:$B$180,2,FALSE()),"未登録")</f>
        <v>血圧降下剤</v>
      </c>
      <c r="E2267" s="16" t="s">
        <v>5288</v>
      </c>
      <c r="F2267" s="16" t="s">
        <v>1027</v>
      </c>
      <c r="G2267" s="16" t="s">
        <v>5307</v>
      </c>
      <c r="H2267" s="16" t="s">
        <v>542</v>
      </c>
      <c r="I2267" s="0" t="n">
        <v>15</v>
      </c>
      <c r="J2267" s="16" t="s">
        <v>239</v>
      </c>
      <c r="K2267" s="0" t="str">
        <f aca="false">IFERROR(IF(VLOOKUP($C2267,薬効分類マスタ!$A$2:$E$180,5,FALSE())=0,"",VLOOKUP($C2267,薬効分類マスタ!$A$2:$E$180,5,FALSE())),"")</f>
        <v/>
      </c>
      <c r="L2267" s="17"/>
      <c r="M2267" s="0" t="str">
        <f aca="false">IF($K2267="","",IF($L2267&lt;&gt;"",$L2267,VLOOKUP($C2267,薬効分類マスタ!$A$2:$F$180,6,FALSE())))</f>
        <v/>
      </c>
      <c r="N2267" s="0" t="str">
        <f aca="false">ASC(G2267)</f>
        <v>ｲﾙｱﾐｸｽ配合錠LD｢NIG｣</v>
      </c>
      <c r="O2267" s="0" t="str">
        <f aca="false">ASC(E2267)</f>
        <v>ｲﾙﾍﾞｻﾙﾀﾝ･ｱﾑﾛｼﾞﾋﾟﾝﾍﾞｼﾙ酸塩</v>
      </c>
      <c r="P2267" s="16" t="n">
        <f aca="false">N(P2266)+IF($C2267=検索!$B$49,1,0)</f>
        <v>0</v>
      </c>
    </row>
    <row r="2268" customFormat="false" ht="15" hidden="false" customHeight="false" outlineLevel="0" collapsed="false">
      <c r="A2268" s="16" t="s">
        <v>221</v>
      </c>
      <c r="B2268" s="0" t="s">
        <v>5308</v>
      </c>
      <c r="C2268" s="0" t="n">
        <v>214</v>
      </c>
      <c r="D2268" s="0" t="str">
        <f aca="false">IFERROR(VLOOKUP($C2268,薬効分類マスタ!$A$2:$B$180,2,FALSE()),"未登録")</f>
        <v>血圧降下剤</v>
      </c>
      <c r="E2268" s="16" t="s">
        <v>5288</v>
      </c>
      <c r="F2268" s="16" t="s">
        <v>1027</v>
      </c>
      <c r="G2268" s="16" t="s">
        <v>5309</v>
      </c>
      <c r="H2268" s="16" t="s">
        <v>831</v>
      </c>
      <c r="I2268" s="0" t="n">
        <v>15.6</v>
      </c>
      <c r="J2268" s="16" t="s">
        <v>239</v>
      </c>
      <c r="K2268" s="0" t="str">
        <f aca="false">IFERROR(IF(VLOOKUP($C2268,薬効分類マスタ!$A$2:$E$180,5,FALSE())=0,"",VLOOKUP($C2268,薬効分類マスタ!$A$2:$E$180,5,FALSE())),"")</f>
        <v/>
      </c>
      <c r="L2268" s="17"/>
      <c r="M2268" s="0" t="str">
        <f aca="false">IF($K2268="","",IF($L2268&lt;&gt;"",$L2268,VLOOKUP($C2268,薬効分類マスタ!$A$2:$F$180,6,FALSE())))</f>
        <v/>
      </c>
      <c r="N2268" s="0" t="str">
        <f aca="false">ASC(G2268)</f>
        <v>ｲﾙｱﾐｸｽ配合錠LD｢ﾀﾞｲﾄ｣</v>
      </c>
      <c r="O2268" s="0" t="str">
        <f aca="false">ASC(E2268)</f>
        <v>ｲﾙﾍﾞｻﾙﾀﾝ･ｱﾑﾛｼﾞﾋﾟﾝﾍﾞｼﾙ酸塩</v>
      </c>
      <c r="P2268" s="16" t="n">
        <f aca="false">N(P2267)+IF($C2268=検索!$B$49,1,0)</f>
        <v>0</v>
      </c>
    </row>
    <row r="2269" customFormat="false" ht="15" hidden="false" customHeight="false" outlineLevel="0" collapsed="false">
      <c r="A2269" s="16" t="s">
        <v>221</v>
      </c>
      <c r="B2269" s="0" t="s">
        <v>5310</v>
      </c>
      <c r="C2269" s="0" t="n">
        <v>214</v>
      </c>
      <c r="D2269" s="0" t="str">
        <f aca="false">IFERROR(VLOOKUP($C2269,薬効分類マスタ!$A$2:$B$180,2,FALSE()),"未登録")</f>
        <v>血圧降下剤</v>
      </c>
      <c r="E2269" s="16" t="s">
        <v>5288</v>
      </c>
      <c r="F2269" s="16" t="s">
        <v>1027</v>
      </c>
      <c r="G2269" s="16" t="s">
        <v>5311</v>
      </c>
      <c r="I2269" s="0" t="n">
        <v>10.8</v>
      </c>
      <c r="J2269" s="16" t="s">
        <v>239</v>
      </c>
      <c r="K2269" s="0" t="str">
        <f aca="false">IFERROR(IF(VLOOKUP($C2269,薬効分類マスタ!$A$2:$E$180,5,FALSE())=0,"",VLOOKUP($C2269,薬効分類マスタ!$A$2:$E$180,5,FALSE())),"")</f>
        <v/>
      </c>
      <c r="L2269" s="17"/>
      <c r="M2269" s="0" t="str">
        <f aca="false">IF($K2269="","",IF($L2269&lt;&gt;"",$L2269,VLOOKUP($C2269,薬効分類マスタ!$A$2:$F$180,6,FALSE())))</f>
        <v/>
      </c>
      <c r="N2269" s="0" t="str">
        <f aca="false">ASC(G2269)</f>
        <v>ｲﾙﾍﾞｻﾙﾀﾝ･ｱﾑﾛｼﾞﾋﾟﾝﾍﾞｼﾙ酸塩HD錠</v>
      </c>
      <c r="O2269" s="0" t="str">
        <f aca="false">ASC(E2269)</f>
        <v>ｲﾙﾍﾞｻﾙﾀﾝ･ｱﾑﾛｼﾞﾋﾟﾝﾍﾞｼﾙ酸塩</v>
      </c>
      <c r="P2269" s="16" t="n">
        <f aca="false">N(P2268)+IF($C2269=検索!$B$49,1,0)</f>
        <v>0</v>
      </c>
    </row>
    <row r="2270" customFormat="false" ht="15" hidden="false" customHeight="false" outlineLevel="0" collapsed="false">
      <c r="A2270" s="16" t="s">
        <v>221</v>
      </c>
      <c r="B2270" s="0" t="s">
        <v>5312</v>
      </c>
      <c r="C2270" s="0" t="n">
        <v>214</v>
      </c>
      <c r="D2270" s="0" t="str">
        <f aca="false">IFERROR(VLOOKUP($C2270,薬効分類マスタ!$A$2:$B$180,2,FALSE()),"未登録")</f>
        <v>血圧降下剤</v>
      </c>
      <c r="E2270" s="16" t="s">
        <v>5288</v>
      </c>
      <c r="F2270" s="16" t="s">
        <v>1027</v>
      </c>
      <c r="G2270" s="16" t="s">
        <v>5313</v>
      </c>
      <c r="H2270" s="16" t="s">
        <v>504</v>
      </c>
      <c r="I2270" s="0" t="n">
        <v>32.2</v>
      </c>
      <c r="J2270" s="16" t="s">
        <v>232</v>
      </c>
      <c r="K2270" s="0" t="str">
        <f aca="false">IFERROR(IF(VLOOKUP($C2270,薬効分類マスタ!$A$2:$E$180,5,FALSE())=0,"",VLOOKUP($C2270,薬効分類マスタ!$A$2:$E$180,5,FALSE())),"")</f>
        <v/>
      </c>
      <c r="L2270" s="17"/>
      <c r="M2270" s="0" t="str">
        <f aca="false">IF($K2270="","",IF($L2270&lt;&gt;"",$L2270,VLOOKUP($C2270,薬効分類マスタ!$A$2:$F$180,6,FALSE())))</f>
        <v/>
      </c>
      <c r="N2270" s="0" t="str">
        <f aca="false">ASC(G2270)</f>
        <v>ｱｲﾐｸｽ配合錠HD</v>
      </c>
      <c r="O2270" s="0" t="str">
        <f aca="false">ASC(E2270)</f>
        <v>ｲﾙﾍﾞｻﾙﾀﾝ･ｱﾑﾛｼﾞﾋﾟﾝﾍﾞｼﾙ酸塩</v>
      </c>
      <c r="P2270" s="16" t="n">
        <f aca="false">N(P2269)+IF($C2270=検索!$B$49,1,0)</f>
        <v>0</v>
      </c>
    </row>
    <row r="2271" customFormat="false" ht="15" hidden="false" customHeight="false" outlineLevel="0" collapsed="false">
      <c r="A2271" s="16" t="s">
        <v>221</v>
      </c>
      <c r="B2271" s="0" t="s">
        <v>5314</v>
      </c>
      <c r="C2271" s="0" t="n">
        <v>214</v>
      </c>
      <c r="D2271" s="0" t="str">
        <f aca="false">IFERROR(VLOOKUP($C2271,薬効分類マスタ!$A$2:$B$180,2,FALSE()),"未登録")</f>
        <v>血圧降下剤</v>
      </c>
      <c r="E2271" s="16" t="s">
        <v>5288</v>
      </c>
      <c r="F2271" s="16" t="s">
        <v>1027</v>
      </c>
      <c r="G2271" s="16" t="s">
        <v>5315</v>
      </c>
      <c r="H2271" s="16" t="s">
        <v>1567</v>
      </c>
      <c r="I2271" s="0" t="n">
        <v>17.9</v>
      </c>
      <c r="J2271" s="16" t="s">
        <v>239</v>
      </c>
      <c r="K2271" s="0" t="str">
        <f aca="false">IFERROR(IF(VLOOKUP($C2271,薬効分類マスタ!$A$2:$E$180,5,FALSE())=0,"",VLOOKUP($C2271,薬効分類マスタ!$A$2:$E$180,5,FALSE())),"")</f>
        <v/>
      </c>
      <c r="L2271" s="17"/>
      <c r="M2271" s="0" t="str">
        <f aca="false">IF($K2271="","",IF($L2271&lt;&gt;"",$L2271,VLOOKUP($C2271,薬効分類マスタ!$A$2:$F$180,6,FALSE())))</f>
        <v/>
      </c>
      <c r="N2271" s="0" t="str">
        <f aca="false">ASC(G2271)</f>
        <v>ｲﾙｱﾐｸｽ配合錠HD｢DSPB｣</v>
      </c>
      <c r="O2271" s="0" t="str">
        <f aca="false">ASC(E2271)</f>
        <v>ｲﾙﾍﾞｻﾙﾀﾝ･ｱﾑﾛｼﾞﾋﾟﾝﾍﾞｼﾙ酸塩</v>
      </c>
      <c r="P2271" s="16" t="n">
        <f aca="false">N(P2270)+IF($C2271=検索!$B$49,1,0)</f>
        <v>0</v>
      </c>
    </row>
    <row r="2272" customFormat="false" ht="15" hidden="false" customHeight="false" outlineLevel="0" collapsed="false">
      <c r="A2272" s="16" t="s">
        <v>221</v>
      </c>
      <c r="B2272" s="0" t="s">
        <v>5316</v>
      </c>
      <c r="C2272" s="0" t="n">
        <v>214</v>
      </c>
      <c r="D2272" s="0" t="str">
        <f aca="false">IFERROR(VLOOKUP($C2272,薬効分類マスタ!$A$2:$B$180,2,FALSE()),"未登録")</f>
        <v>血圧降下剤</v>
      </c>
      <c r="E2272" s="16" t="s">
        <v>5288</v>
      </c>
      <c r="F2272" s="16" t="s">
        <v>1027</v>
      </c>
      <c r="G2272" s="16" t="s">
        <v>5317</v>
      </c>
      <c r="H2272" s="16" t="s">
        <v>1064</v>
      </c>
      <c r="I2272" s="0" t="n">
        <v>17.9</v>
      </c>
      <c r="J2272" s="16" t="s">
        <v>239</v>
      </c>
      <c r="K2272" s="0" t="str">
        <f aca="false">IFERROR(IF(VLOOKUP($C2272,薬効分類マスタ!$A$2:$E$180,5,FALSE())=0,"",VLOOKUP($C2272,薬効分類マスタ!$A$2:$E$180,5,FALSE())),"")</f>
        <v/>
      </c>
      <c r="L2272" s="17"/>
      <c r="M2272" s="0" t="str">
        <f aca="false">IF($K2272="","",IF($L2272&lt;&gt;"",$L2272,VLOOKUP($C2272,薬効分類マスタ!$A$2:$F$180,6,FALSE())))</f>
        <v/>
      </c>
      <c r="N2272" s="0" t="str">
        <f aca="false">ASC(G2272)</f>
        <v>ｲﾙｱﾐｸｽ配合錠HD｢JG｣</v>
      </c>
      <c r="O2272" s="0" t="str">
        <f aca="false">ASC(E2272)</f>
        <v>ｲﾙﾍﾞｻﾙﾀﾝ･ｱﾑﾛｼﾞﾋﾟﾝﾍﾞｼﾙ酸塩</v>
      </c>
      <c r="P2272" s="16" t="n">
        <f aca="false">N(P2271)+IF($C2272=検索!$B$49,1,0)</f>
        <v>0</v>
      </c>
    </row>
    <row r="2273" customFormat="false" ht="15" hidden="false" customHeight="false" outlineLevel="0" collapsed="false">
      <c r="A2273" s="16" t="s">
        <v>221</v>
      </c>
      <c r="B2273" s="0" t="s">
        <v>5318</v>
      </c>
      <c r="C2273" s="0" t="n">
        <v>214</v>
      </c>
      <c r="D2273" s="0" t="str">
        <f aca="false">IFERROR(VLOOKUP($C2273,薬効分類マスタ!$A$2:$B$180,2,FALSE()),"未登録")</f>
        <v>血圧降下剤</v>
      </c>
      <c r="E2273" s="16" t="s">
        <v>5288</v>
      </c>
      <c r="F2273" s="16" t="s">
        <v>1027</v>
      </c>
      <c r="G2273" s="16" t="s">
        <v>5319</v>
      </c>
      <c r="H2273" s="16" t="s">
        <v>1067</v>
      </c>
      <c r="I2273" s="0" t="n">
        <v>17.9</v>
      </c>
      <c r="J2273" s="16" t="s">
        <v>239</v>
      </c>
      <c r="K2273" s="0" t="str">
        <f aca="false">IFERROR(IF(VLOOKUP($C2273,薬効分類マスタ!$A$2:$E$180,5,FALSE())=0,"",VLOOKUP($C2273,薬効分類マスタ!$A$2:$E$180,5,FALSE())),"")</f>
        <v/>
      </c>
      <c r="L2273" s="17"/>
      <c r="M2273" s="0" t="str">
        <f aca="false">IF($K2273="","",IF($L2273&lt;&gt;"",$L2273,VLOOKUP($C2273,薬効分類マスタ!$A$2:$F$180,6,FALSE())))</f>
        <v/>
      </c>
      <c r="N2273" s="0" t="str">
        <f aca="false">ASC(G2273)</f>
        <v>ｲﾙｱﾐｸｽ配合錠HD｢TCK｣</v>
      </c>
      <c r="O2273" s="0" t="str">
        <f aca="false">ASC(E2273)</f>
        <v>ｲﾙﾍﾞｻﾙﾀﾝ･ｱﾑﾛｼﾞﾋﾟﾝﾍﾞｼﾙ酸塩</v>
      </c>
      <c r="P2273" s="16" t="n">
        <f aca="false">N(P2272)+IF($C2273=検索!$B$49,1,0)</f>
        <v>0</v>
      </c>
    </row>
    <row r="2274" customFormat="false" ht="15" hidden="false" customHeight="false" outlineLevel="0" collapsed="false">
      <c r="A2274" s="16" t="s">
        <v>221</v>
      </c>
      <c r="B2274" s="0" t="s">
        <v>5320</v>
      </c>
      <c r="C2274" s="0" t="n">
        <v>214</v>
      </c>
      <c r="D2274" s="0" t="str">
        <f aca="false">IFERROR(VLOOKUP($C2274,薬効分類マスタ!$A$2:$B$180,2,FALSE()),"未登録")</f>
        <v>血圧降下剤</v>
      </c>
      <c r="E2274" s="16" t="s">
        <v>5288</v>
      </c>
      <c r="F2274" s="16" t="s">
        <v>1027</v>
      </c>
      <c r="G2274" s="16" t="s">
        <v>5321</v>
      </c>
      <c r="H2274" s="16" t="s">
        <v>574</v>
      </c>
      <c r="I2274" s="0" t="n">
        <v>13.4</v>
      </c>
      <c r="J2274" s="16" t="s">
        <v>239</v>
      </c>
      <c r="K2274" s="0" t="str">
        <f aca="false">IFERROR(IF(VLOOKUP($C2274,薬効分類マスタ!$A$2:$E$180,5,FALSE())=0,"",VLOOKUP($C2274,薬効分類マスタ!$A$2:$E$180,5,FALSE())),"")</f>
        <v/>
      </c>
      <c r="L2274" s="17"/>
      <c r="M2274" s="0" t="str">
        <f aca="false">IF($K2274="","",IF($L2274&lt;&gt;"",$L2274,VLOOKUP($C2274,薬効分類マスタ!$A$2:$F$180,6,FALSE())))</f>
        <v/>
      </c>
      <c r="N2274" s="0" t="str">
        <f aca="false">ASC(G2274)</f>
        <v>ｲﾙｱﾐｸｽ配合錠HD｢YD｣</v>
      </c>
      <c r="O2274" s="0" t="str">
        <f aca="false">ASC(E2274)</f>
        <v>ｲﾙﾍﾞｻﾙﾀﾝ･ｱﾑﾛｼﾞﾋﾟﾝﾍﾞｼﾙ酸塩</v>
      </c>
      <c r="P2274" s="16" t="n">
        <f aca="false">N(P2273)+IF($C2274=検索!$B$49,1,0)</f>
        <v>0</v>
      </c>
    </row>
    <row r="2275" customFormat="false" ht="15" hidden="false" customHeight="false" outlineLevel="0" collapsed="false">
      <c r="A2275" s="16" t="s">
        <v>221</v>
      </c>
      <c r="B2275" s="0" t="s">
        <v>5322</v>
      </c>
      <c r="C2275" s="0" t="n">
        <v>214</v>
      </c>
      <c r="D2275" s="0" t="str">
        <f aca="false">IFERROR(VLOOKUP($C2275,薬効分類マスタ!$A$2:$B$180,2,FALSE()),"未登録")</f>
        <v>血圧降下剤</v>
      </c>
      <c r="E2275" s="16" t="s">
        <v>5288</v>
      </c>
      <c r="F2275" s="16" t="s">
        <v>1027</v>
      </c>
      <c r="G2275" s="16" t="s">
        <v>5323</v>
      </c>
      <c r="H2275" s="16" t="s">
        <v>1300</v>
      </c>
      <c r="I2275" s="0" t="n">
        <v>17.9</v>
      </c>
      <c r="J2275" s="16" t="s">
        <v>239</v>
      </c>
      <c r="K2275" s="0" t="str">
        <f aca="false">IFERROR(IF(VLOOKUP($C2275,薬効分類マスタ!$A$2:$E$180,5,FALSE())=0,"",VLOOKUP($C2275,薬効分類マスタ!$A$2:$E$180,5,FALSE())),"")</f>
        <v/>
      </c>
      <c r="L2275" s="17"/>
      <c r="M2275" s="0" t="str">
        <f aca="false">IF($K2275="","",IF($L2275&lt;&gt;"",$L2275,VLOOKUP($C2275,薬効分類マスタ!$A$2:$F$180,6,FALSE())))</f>
        <v/>
      </c>
      <c r="N2275" s="0" t="str">
        <f aca="false">ASC(G2275)</f>
        <v>ｲﾙｱﾐｸｽ配合錠HD｢ｵｰﾊﾗ｣</v>
      </c>
      <c r="O2275" s="0" t="str">
        <f aca="false">ASC(E2275)</f>
        <v>ｲﾙﾍﾞｻﾙﾀﾝ･ｱﾑﾛｼﾞﾋﾟﾝﾍﾞｼﾙ酸塩</v>
      </c>
      <c r="P2275" s="16" t="n">
        <f aca="false">N(P2274)+IF($C2275=検索!$B$49,1,0)</f>
        <v>0</v>
      </c>
    </row>
    <row r="2276" customFormat="false" ht="15" hidden="false" customHeight="false" outlineLevel="0" collapsed="false">
      <c r="A2276" s="16" t="s">
        <v>221</v>
      </c>
      <c r="B2276" s="0" t="s">
        <v>5324</v>
      </c>
      <c r="C2276" s="0" t="n">
        <v>214</v>
      </c>
      <c r="D2276" s="0" t="str">
        <f aca="false">IFERROR(VLOOKUP($C2276,薬効分類マスタ!$A$2:$B$180,2,FALSE()),"未登録")</f>
        <v>血圧降下剤</v>
      </c>
      <c r="E2276" s="16" t="s">
        <v>5288</v>
      </c>
      <c r="F2276" s="16" t="s">
        <v>1027</v>
      </c>
      <c r="G2276" s="16" t="s">
        <v>5325</v>
      </c>
      <c r="H2276" s="16" t="s">
        <v>601</v>
      </c>
      <c r="I2276" s="0" t="n">
        <v>13.4</v>
      </c>
      <c r="J2276" s="16" t="s">
        <v>239</v>
      </c>
      <c r="K2276" s="0" t="str">
        <f aca="false">IFERROR(IF(VLOOKUP($C2276,薬効分類マスタ!$A$2:$E$180,5,FALSE())=0,"",VLOOKUP($C2276,薬効分類マスタ!$A$2:$E$180,5,FALSE())),"")</f>
        <v/>
      </c>
      <c r="L2276" s="17"/>
      <c r="M2276" s="0" t="str">
        <f aca="false">IF($K2276="","",IF($L2276&lt;&gt;"",$L2276,VLOOKUP($C2276,薬効分類マスタ!$A$2:$F$180,6,FALSE())))</f>
        <v/>
      </c>
      <c r="N2276" s="0" t="str">
        <f aca="false">ASC(G2276)</f>
        <v>ｲﾙｱﾐｸｽ配合錠HD｢杏林｣</v>
      </c>
      <c r="O2276" s="0" t="str">
        <f aca="false">ASC(E2276)</f>
        <v>ｲﾙﾍﾞｻﾙﾀﾝ･ｱﾑﾛｼﾞﾋﾟﾝﾍﾞｼﾙ酸塩</v>
      </c>
      <c r="P2276" s="16" t="n">
        <f aca="false">N(P2275)+IF($C2276=検索!$B$49,1,0)</f>
        <v>0</v>
      </c>
    </row>
    <row r="2277" customFormat="false" ht="15" hidden="false" customHeight="false" outlineLevel="0" collapsed="false">
      <c r="A2277" s="16" t="s">
        <v>221</v>
      </c>
      <c r="B2277" s="0" t="s">
        <v>5326</v>
      </c>
      <c r="C2277" s="0" t="n">
        <v>214</v>
      </c>
      <c r="D2277" s="0" t="str">
        <f aca="false">IFERROR(VLOOKUP($C2277,薬効分類マスタ!$A$2:$B$180,2,FALSE()),"未登録")</f>
        <v>血圧降下剤</v>
      </c>
      <c r="E2277" s="16" t="s">
        <v>5288</v>
      </c>
      <c r="F2277" s="16" t="s">
        <v>1027</v>
      </c>
      <c r="G2277" s="16" t="s">
        <v>5327</v>
      </c>
      <c r="H2277" s="16" t="s">
        <v>530</v>
      </c>
      <c r="I2277" s="0" t="n">
        <v>17.9</v>
      </c>
      <c r="J2277" s="16" t="s">
        <v>239</v>
      </c>
      <c r="K2277" s="0" t="str">
        <f aca="false">IFERROR(IF(VLOOKUP($C2277,薬効分類マスタ!$A$2:$E$180,5,FALSE())=0,"",VLOOKUP($C2277,薬効分類マスタ!$A$2:$E$180,5,FALSE())),"")</f>
        <v/>
      </c>
      <c r="L2277" s="17"/>
      <c r="M2277" s="0" t="str">
        <f aca="false">IF($K2277="","",IF($L2277&lt;&gt;"",$L2277,VLOOKUP($C2277,薬効分類マスタ!$A$2:$F$180,6,FALSE())))</f>
        <v/>
      </c>
      <c r="N2277" s="0" t="str">
        <f aca="false">ASC(G2277)</f>
        <v>ｲﾙｱﾐｸｽ配合錠HD｢ｹﾐﾌｧ｣</v>
      </c>
      <c r="O2277" s="0" t="str">
        <f aca="false">ASC(E2277)</f>
        <v>ｲﾙﾍﾞｻﾙﾀﾝ･ｱﾑﾛｼﾞﾋﾟﾝﾍﾞｼﾙ酸塩</v>
      </c>
      <c r="P2277" s="16" t="n">
        <f aca="false">N(P2276)+IF($C2277=検索!$B$49,1,0)</f>
        <v>0</v>
      </c>
    </row>
    <row r="2278" customFormat="false" ht="15" hidden="false" customHeight="false" outlineLevel="0" collapsed="false">
      <c r="A2278" s="16" t="s">
        <v>221</v>
      </c>
      <c r="B2278" s="0" t="s">
        <v>5328</v>
      </c>
      <c r="C2278" s="0" t="n">
        <v>214</v>
      </c>
      <c r="D2278" s="0" t="str">
        <f aca="false">IFERROR(VLOOKUP($C2278,薬効分類マスタ!$A$2:$B$180,2,FALSE()),"未登録")</f>
        <v>血圧降下剤</v>
      </c>
      <c r="E2278" s="16" t="s">
        <v>5288</v>
      </c>
      <c r="F2278" s="16" t="s">
        <v>1027</v>
      </c>
      <c r="G2278" s="16" t="s">
        <v>5329</v>
      </c>
      <c r="H2278" s="16" t="s">
        <v>385</v>
      </c>
      <c r="I2278" s="0" t="n">
        <v>17.9</v>
      </c>
      <c r="J2278" s="16" t="s">
        <v>239</v>
      </c>
      <c r="K2278" s="0" t="str">
        <f aca="false">IFERROR(IF(VLOOKUP($C2278,薬効分類マスタ!$A$2:$E$180,5,FALSE())=0,"",VLOOKUP($C2278,薬効分類マスタ!$A$2:$E$180,5,FALSE())),"")</f>
        <v/>
      </c>
      <c r="L2278" s="17"/>
      <c r="M2278" s="0" t="str">
        <f aca="false">IF($K2278="","",IF($L2278&lt;&gt;"",$L2278,VLOOKUP($C2278,薬効分類マスタ!$A$2:$F$180,6,FALSE())))</f>
        <v/>
      </c>
      <c r="N2278" s="0" t="str">
        <f aca="false">ASC(G2278)</f>
        <v>ｲﾙｱﾐｸｽ配合錠HD｢ｻﾜｲ｣</v>
      </c>
      <c r="O2278" s="0" t="str">
        <f aca="false">ASC(E2278)</f>
        <v>ｲﾙﾍﾞｻﾙﾀﾝ･ｱﾑﾛｼﾞﾋﾟﾝﾍﾞｼﾙ酸塩</v>
      </c>
      <c r="P2278" s="16" t="n">
        <f aca="false">N(P2277)+IF($C2278=検索!$B$49,1,0)</f>
        <v>0</v>
      </c>
    </row>
    <row r="2279" customFormat="false" ht="15" hidden="false" customHeight="false" outlineLevel="0" collapsed="false">
      <c r="A2279" s="16" t="s">
        <v>221</v>
      </c>
      <c r="B2279" s="0" t="s">
        <v>5330</v>
      </c>
      <c r="C2279" s="0" t="n">
        <v>214</v>
      </c>
      <c r="D2279" s="0" t="str">
        <f aca="false">IFERROR(VLOOKUP($C2279,薬効分類マスタ!$A$2:$B$180,2,FALSE()),"未登録")</f>
        <v>血圧降下剤</v>
      </c>
      <c r="E2279" s="16" t="s">
        <v>5288</v>
      </c>
      <c r="F2279" s="16" t="s">
        <v>1027</v>
      </c>
      <c r="G2279" s="16" t="s">
        <v>5331</v>
      </c>
      <c r="H2279" s="16" t="s">
        <v>354</v>
      </c>
      <c r="I2279" s="0" t="n">
        <v>13.4</v>
      </c>
      <c r="J2279" s="16" t="s">
        <v>239</v>
      </c>
      <c r="K2279" s="0" t="str">
        <f aca="false">IFERROR(IF(VLOOKUP($C2279,薬効分類マスタ!$A$2:$E$180,5,FALSE())=0,"",VLOOKUP($C2279,薬効分類マスタ!$A$2:$E$180,5,FALSE())),"")</f>
        <v/>
      </c>
      <c r="L2279" s="17"/>
      <c r="M2279" s="0" t="str">
        <f aca="false">IF($K2279="","",IF($L2279&lt;&gt;"",$L2279,VLOOKUP($C2279,薬効分類マスタ!$A$2:$F$180,6,FALSE())))</f>
        <v/>
      </c>
      <c r="N2279" s="0" t="str">
        <f aca="false">ASC(G2279)</f>
        <v>ｲﾙｱﾐｸｽ配合錠HD｢ｻﾝﾄﾞ｣</v>
      </c>
      <c r="O2279" s="0" t="str">
        <f aca="false">ASC(E2279)</f>
        <v>ｲﾙﾍﾞｻﾙﾀﾝ･ｱﾑﾛｼﾞﾋﾟﾝﾍﾞｼﾙ酸塩</v>
      </c>
      <c r="P2279" s="16" t="n">
        <f aca="false">N(P2278)+IF($C2279=検索!$B$49,1,0)</f>
        <v>0</v>
      </c>
    </row>
    <row r="2280" customFormat="false" ht="15" hidden="false" customHeight="false" outlineLevel="0" collapsed="false">
      <c r="A2280" s="16" t="s">
        <v>221</v>
      </c>
      <c r="B2280" s="0" t="s">
        <v>5332</v>
      </c>
      <c r="C2280" s="0" t="n">
        <v>214</v>
      </c>
      <c r="D2280" s="0" t="str">
        <f aca="false">IFERROR(VLOOKUP($C2280,薬効分類マスタ!$A$2:$B$180,2,FALSE()),"未登録")</f>
        <v>血圧降下剤</v>
      </c>
      <c r="E2280" s="16" t="s">
        <v>5288</v>
      </c>
      <c r="F2280" s="16" t="s">
        <v>1027</v>
      </c>
      <c r="G2280" s="16" t="s">
        <v>5333</v>
      </c>
      <c r="H2280" s="16" t="s">
        <v>533</v>
      </c>
      <c r="I2280" s="0" t="n">
        <v>17.9</v>
      </c>
      <c r="J2280" s="16" t="s">
        <v>239</v>
      </c>
      <c r="K2280" s="0" t="str">
        <f aca="false">IFERROR(IF(VLOOKUP($C2280,薬効分類マスタ!$A$2:$E$180,5,FALSE())=0,"",VLOOKUP($C2280,薬効分類マスタ!$A$2:$E$180,5,FALSE())),"")</f>
        <v/>
      </c>
      <c r="L2280" s="17"/>
      <c r="M2280" s="0" t="str">
        <f aca="false">IF($K2280="","",IF($L2280&lt;&gt;"",$L2280,VLOOKUP($C2280,薬効分類マスタ!$A$2:$F$180,6,FALSE())))</f>
        <v/>
      </c>
      <c r="N2280" s="0" t="str">
        <f aca="false">ASC(G2280)</f>
        <v>ｲﾙｱﾐｸｽ配合錠HD｢ﾄｰﾜ｣</v>
      </c>
      <c r="O2280" s="0" t="str">
        <f aca="false">ASC(E2280)</f>
        <v>ｲﾙﾍﾞｻﾙﾀﾝ･ｱﾑﾛｼﾞﾋﾟﾝﾍﾞｼﾙ酸塩</v>
      </c>
      <c r="P2280" s="16" t="n">
        <f aca="false">N(P2279)+IF($C2280=検索!$B$49,1,0)</f>
        <v>0</v>
      </c>
    </row>
    <row r="2281" customFormat="false" ht="15" hidden="false" customHeight="false" outlineLevel="0" collapsed="false">
      <c r="A2281" s="16" t="s">
        <v>221</v>
      </c>
      <c r="B2281" s="0" t="s">
        <v>5334</v>
      </c>
      <c r="C2281" s="0" t="n">
        <v>214</v>
      </c>
      <c r="D2281" s="0" t="str">
        <f aca="false">IFERROR(VLOOKUP($C2281,薬効分類マスタ!$A$2:$B$180,2,FALSE()),"未登録")</f>
        <v>血圧降下剤</v>
      </c>
      <c r="E2281" s="16" t="s">
        <v>5288</v>
      </c>
      <c r="F2281" s="16" t="s">
        <v>1027</v>
      </c>
      <c r="G2281" s="16" t="s">
        <v>5335</v>
      </c>
      <c r="H2281" s="16" t="s">
        <v>542</v>
      </c>
      <c r="I2281" s="0" t="n">
        <v>17.9</v>
      </c>
      <c r="J2281" s="16" t="s">
        <v>239</v>
      </c>
      <c r="K2281" s="0" t="str">
        <f aca="false">IFERROR(IF(VLOOKUP($C2281,薬効分類マスタ!$A$2:$E$180,5,FALSE())=0,"",VLOOKUP($C2281,薬効分類マスタ!$A$2:$E$180,5,FALSE())),"")</f>
        <v/>
      </c>
      <c r="L2281" s="17"/>
      <c r="M2281" s="0" t="str">
        <f aca="false">IF($K2281="","",IF($L2281&lt;&gt;"",$L2281,VLOOKUP($C2281,薬効分類マスタ!$A$2:$F$180,6,FALSE())))</f>
        <v/>
      </c>
      <c r="N2281" s="0" t="str">
        <f aca="false">ASC(G2281)</f>
        <v>ｲﾙｱﾐｸｽ配合錠HD｢NIG｣</v>
      </c>
      <c r="O2281" s="0" t="str">
        <f aca="false">ASC(E2281)</f>
        <v>ｲﾙﾍﾞｻﾙﾀﾝ･ｱﾑﾛｼﾞﾋﾟﾝﾍﾞｼﾙ酸塩</v>
      </c>
      <c r="P2281" s="16" t="n">
        <f aca="false">N(P2280)+IF($C2281=検索!$B$49,1,0)</f>
        <v>0</v>
      </c>
    </row>
    <row r="2282" customFormat="false" ht="15" hidden="false" customHeight="false" outlineLevel="0" collapsed="false">
      <c r="A2282" s="16" t="s">
        <v>221</v>
      </c>
      <c r="B2282" s="0" t="s">
        <v>5336</v>
      </c>
      <c r="C2282" s="0" t="n">
        <v>214</v>
      </c>
      <c r="D2282" s="0" t="str">
        <f aca="false">IFERROR(VLOOKUP($C2282,薬効分類マスタ!$A$2:$B$180,2,FALSE()),"未登録")</f>
        <v>血圧降下剤</v>
      </c>
      <c r="E2282" s="16" t="s">
        <v>5288</v>
      </c>
      <c r="F2282" s="16" t="s">
        <v>1027</v>
      </c>
      <c r="G2282" s="16" t="s">
        <v>5337</v>
      </c>
      <c r="H2282" s="16" t="s">
        <v>831</v>
      </c>
      <c r="I2282" s="0" t="n">
        <v>13.4</v>
      </c>
      <c r="J2282" s="16" t="s">
        <v>239</v>
      </c>
      <c r="K2282" s="0" t="str">
        <f aca="false">IFERROR(IF(VLOOKUP($C2282,薬効分類マスタ!$A$2:$E$180,5,FALSE())=0,"",VLOOKUP($C2282,薬効分類マスタ!$A$2:$E$180,5,FALSE())),"")</f>
        <v/>
      </c>
      <c r="L2282" s="17"/>
      <c r="M2282" s="0" t="str">
        <f aca="false">IF($K2282="","",IF($L2282&lt;&gt;"",$L2282,VLOOKUP($C2282,薬効分類マスタ!$A$2:$F$180,6,FALSE())))</f>
        <v/>
      </c>
      <c r="N2282" s="0" t="str">
        <f aca="false">ASC(G2282)</f>
        <v>ｲﾙｱﾐｸｽ配合錠HD｢ﾀﾞｲﾄ｣</v>
      </c>
      <c r="O2282" s="0" t="str">
        <f aca="false">ASC(E2282)</f>
        <v>ｲﾙﾍﾞｻﾙﾀﾝ･ｱﾑﾛｼﾞﾋﾟﾝﾍﾞｼﾙ酸塩</v>
      </c>
      <c r="P2282" s="16" t="n">
        <f aca="false">N(P2281)+IF($C2282=検索!$B$49,1,0)</f>
        <v>0</v>
      </c>
    </row>
    <row r="2283" customFormat="false" ht="15" hidden="false" customHeight="false" outlineLevel="0" collapsed="false">
      <c r="A2283" s="16" t="s">
        <v>221</v>
      </c>
      <c r="B2283" s="0" t="s">
        <v>5338</v>
      </c>
      <c r="C2283" s="0" t="n">
        <v>214</v>
      </c>
      <c r="D2283" s="0" t="str">
        <f aca="false">IFERROR(VLOOKUP($C2283,薬効分類マスタ!$A$2:$B$180,2,FALSE()),"未登録")</f>
        <v>血圧降下剤</v>
      </c>
      <c r="E2283" s="16" t="s">
        <v>5339</v>
      </c>
      <c r="F2283" s="16" t="s">
        <v>1027</v>
      </c>
      <c r="G2283" s="16" t="s">
        <v>5340</v>
      </c>
      <c r="H2283" s="16" t="s">
        <v>1350</v>
      </c>
      <c r="I2283" s="0" t="n">
        <v>32.2</v>
      </c>
      <c r="J2283" s="16" t="s">
        <v>232</v>
      </c>
      <c r="K2283" s="0" t="str">
        <f aca="false">IFERROR(IF(VLOOKUP($C2283,薬効分類マスタ!$A$2:$E$180,5,FALSE())=0,"",VLOOKUP($C2283,薬効分類マスタ!$A$2:$E$180,5,FALSE())),"")</f>
        <v/>
      </c>
      <c r="L2283" s="17"/>
      <c r="M2283" s="0" t="str">
        <f aca="false">IF($K2283="","",IF($L2283&lt;&gt;"",$L2283,VLOOKUP($C2283,薬効分類マスタ!$A$2:$F$180,6,FALSE())))</f>
        <v/>
      </c>
      <c r="N2283" s="0" t="str">
        <f aca="false">ASC(G2283)</f>
        <v>ｲﾙﾄﾗ配合錠LD</v>
      </c>
      <c r="O2283" s="0" t="str">
        <f aca="false">ASC(E2283)</f>
        <v>ｲﾙﾍﾞｻﾙﾀﾝ･ﾄﾘｸﾛﾙﾒﾁｱｼﾞﾄﾞ</v>
      </c>
      <c r="P2283" s="16" t="n">
        <f aca="false">N(P2282)+IF($C2283=検索!$B$49,1,0)</f>
        <v>0</v>
      </c>
    </row>
    <row r="2284" customFormat="false" ht="15" hidden="false" customHeight="false" outlineLevel="0" collapsed="false">
      <c r="A2284" s="16" t="s">
        <v>221</v>
      </c>
      <c r="B2284" s="0" t="s">
        <v>5341</v>
      </c>
      <c r="C2284" s="0" t="n">
        <v>214</v>
      </c>
      <c r="D2284" s="0" t="str">
        <f aca="false">IFERROR(VLOOKUP($C2284,薬効分類マスタ!$A$2:$B$180,2,FALSE()),"未登録")</f>
        <v>血圧降下剤</v>
      </c>
      <c r="E2284" s="16" t="s">
        <v>5339</v>
      </c>
      <c r="F2284" s="16" t="s">
        <v>1027</v>
      </c>
      <c r="G2284" s="16" t="s">
        <v>5342</v>
      </c>
      <c r="H2284" s="16" t="s">
        <v>1350</v>
      </c>
      <c r="I2284" s="0" t="n">
        <v>44</v>
      </c>
      <c r="J2284" s="16" t="s">
        <v>232</v>
      </c>
      <c r="K2284" s="0" t="str">
        <f aca="false">IFERROR(IF(VLOOKUP($C2284,薬効分類マスタ!$A$2:$E$180,5,FALSE())=0,"",VLOOKUP($C2284,薬効分類マスタ!$A$2:$E$180,5,FALSE())),"")</f>
        <v/>
      </c>
      <c r="L2284" s="17"/>
      <c r="M2284" s="0" t="str">
        <f aca="false">IF($K2284="","",IF($L2284&lt;&gt;"",$L2284,VLOOKUP($C2284,薬効分類マスタ!$A$2:$F$180,6,FALSE())))</f>
        <v/>
      </c>
      <c r="N2284" s="0" t="str">
        <f aca="false">ASC(G2284)</f>
        <v>ｲﾙﾄﾗ配合錠HD</v>
      </c>
      <c r="O2284" s="0" t="str">
        <f aca="false">ASC(E2284)</f>
        <v>ｲﾙﾍﾞｻﾙﾀﾝ･ﾄﾘｸﾛﾙﾒﾁｱｼﾞﾄﾞ</v>
      </c>
      <c r="P2284" s="16" t="n">
        <f aca="false">N(P2283)+IF($C2284=検索!$B$49,1,0)</f>
        <v>0</v>
      </c>
    </row>
    <row r="2285" customFormat="false" ht="15" hidden="false" customHeight="false" outlineLevel="0" collapsed="false">
      <c r="A2285" s="16" t="s">
        <v>221</v>
      </c>
      <c r="B2285" s="0" t="s">
        <v>5343</v>
      </c>
      <c r="C2285" s="0" t="n">
        <v>214</v>
      </c>
      <c r="D2285" s="0" t="str">
        <f aca="false">IFERROR(VLOOKUP($C2285,薬効分類マスタ!$A$2:$B$180,2,FALSE()),"未登録")</f>
        <v>血圧降下剤</v>
      </c>
      <c r="E2285" s="16" t="s">
        <v>5344</v>
      </c>
      <c r="F2285" s="16" t="s">
        <v>1027</v>
      </c>
      <c r="G2285" s="16" t="s">
        <v>5345</v>
      </c>
      <c r="H2285" s="16" t="s">
        <v>4593</v>
      </c>
      <c r="I2285" s="0" t="n">
        <v>29.3</v>
      </c>
      <c r="J2285" s="16" t="s">
        <v>232</v>
      </c>
      <c r="K2285" s="0" t="str">
        <f aca="false">IFERROR(IF(VLOOKUP($C2285,薬効分類マスタ!$A$2:$E$180,5,FALSE())=0,"",VLOOKUP($C2285,薬効分類マスタ!$A$2:$E$180,5,FALSE())),"")</f>
        <v/>
      </c>
      <c r="L2285" s="17"/>
      <c r="M2285" s="0" t="str">
        <f aca="false">IF($K2285="","",IF($L2285&lt;&gt;"",$L2285,VLOOKUP($C2285,薬効分類マスタ!$A$2:$F$180,6,FALSE())))</f>
        <v/>
      </c>
      <c r="N2285" s="0" t="str">
        <f aca="false">ASC(G2285)</f>
        <v>ｱﾃﾃﾞｨｵ配合錠</v>
      </c>
      <c r="O2285" s="0" t="str">
        <f aca="false">ASC(E2285)</f>
        <v>ﾊﾞﾙｻﾙﾀﾝ･ｼﾙﾆｼﾞﾋﾟﾝ</v>
      </c>
      <c r="P2285" s="16" t="n">
        <f aca="false">N(P2284)+IF($C2285=検索!$B$49,1,0)</f>
        <v>0</v>
      </c>
    </row>
    <row r="2286" customFormat="false" ht="15" hidden="false" customHeight="false" outlineLevel="0" collapsed="false">
      <c r="A2286" s="16" t="s">
        <v>221</v>
      </c>
      <c r="B2286" s="0" t="s">
        <v>5346</v>
      </c>
      <c r="C2286" s="0" t="n">
        <v>214</v>
      </c>
      <c r="D2286" s="0" t="str">
        <f aca="false">IFERROR(VLOOKUP($C2286,薬効分類マスタ!$A$2:$B$180,2,FALSE()),"未登録")</f>
        <v>血圧降下剤</v>
      </c>
      <c r="E2286" s="16" t="s">
        <v>5347</v>
      </c>
      <c r="F2286" s="16" t="s">
        <v>1027</v>
      </c>
      <c r="G2286" s="16" t="s">
        <v>5348</v>
      </c>
      <c r="H2286" s="16" t="s">
        <v>1635</v>
      </c>
      <c r="I2286" s="0" t="n">
        <v>59.8</v>
      </c>
      <c r="J2286" s="16" t="s">
        <v>232</v>
      </c>
      <c r="K2286" s="0" t="str">
        <f aca="false">IFERROR(IF(VLOOKUP($C2286,薬効分類マスタ!$A$2:$E$180,5,FALSE())=0,"",VLOOKUP($C2286,薬効分類マスタ!$A$2:$E$180,5,FALSE())),"")</f>
        <v/>
      </c>
      <c r="L2286" s="17"/>
      <c r="M2286" s="0" t="str">
        <f aca="false">IF($K2286="","",IF($L2286&lt;&gt;"",$L2286,VLOOKUP($C2286,薬効分類マスタ!$A$2:$F$180,6,FALSE())))</f>
        <v/>
      </c>
      <c r="N2286" s="0" t="str">
        <f aca="false">ASC(G2286)</f>
        <v>ｻﾞｸﾗｽ配合錠LD</v>
      </c>
      <c r="O2286" s="0" t="str">
        <f aca="false">ASC(E2286)</f>
        <v>ｱｼﾞﾙｻﾙﾀﾝ･ｱﾑﾛｼﾞﾋﾟﾝﾍﾞｼﾙ酸塩</v>
      </c>
      <c r="P2286" s="16" t="n">
        <f aca="false">N(P2285)+IF($C2286=検索!$B$49,1,0)</f>
        <v>0</v>
      </c>
    </row>
    <row r="2287" customFormat="false" ht="15" hidden="false" customHeight="false" outlineLevel="0" collapsed="false">
      <c r="A2287" s="16" t="s">
        <v>221</v>
      </c>
      <c r="B2287" s="0" t="s">
        <v>5349</v>
      </c>
      <c r="C2287" s="0" t="n">
        <v>214</v>
      </c>
      <c r="D2287" s="0" t="str">
        <f aca="false">IFERROR(VLOOKUP($C2287,薬効分類マスタ!$A$2:$B$180,2,FALSE()),"未登録")</f>
        <v>血圧降下剤</v>
      </c>
      <c r="E2287" s="16" t="s">
        <v>5347</v>
      </c>
      <c r="F2287" s="16" t="s">
        <v>1027</v>
      </c>
      <c r="G2287" s="16" t="s">
        <v>5350</v>
      </c>
      <c r="H2287" s="16" t="s">
        <v>527</v>
      </c>
      <c r="I2287" s="0" t="n">
        <v>23.9</v>
      </c>
      <c r="J2287" s="16" t="s">
        <v>239</v>
      </c>
      <c r="K2287" s="0" t="str">
        <f aca="false">IFERROR(IF(VLOOKUP($C2287,薬効分類マスタ!$A$2:$E$180,5,FALSE())=0,"",VLOOKUP($C2287,薬効分類マスタ!$A$2:$E$180,5,FALSE())),"")</f>
        <v/>
      </c>
      <c r="L2287" s="17"/>
      <c r="M2287" s="0" t="str">
        <f aca="false">IF($K2287="","",IF($L2287&lt;&gt;"",$L2287,VLOOKUP($C2287,薬効分類マスタ!$A$2:$F$180,6,FALSE())))</f>
        <v/>
      </c>
      <c r="N2287" s="0" t="str">
        <f aca="false">ASC(G2287)</f>
        <v>ｼﾞﾙﾑﾛ配合錠LD｢JG｣</v>
      </c>
      <c r="O2287" s="0" t="str">
        <f aca="false">ASC(E2287)</f>
        <v>ｱｼﾞﾙｻﾙﾀﾝ･ｱﾑﾛｼﾞﾋﾟﾝﾍﾞｼﾙ酸塩</v>
      </c>
      <c r="P2287" s="16" t="n">
        <f aca="false">N(P2286)+IF($C2287=検索!$B$49,1,0)</f>
        <v>0</v>
      </c>
    </row>
    <row r="2288" customFormat="false" ht="15" hidden="false" customHeight="false" outlineLevel="0" collapsed="false">
      <c r="A2288" s="16" t="s">
        <v>221</v>
      </c>
      <c r="B2288" s="0" t="s">
        <v>5351</v>
      </c>
      <c r="C2288" s="0" t="n">
        <v>214</v>
      </c>
      <c r="D2288" s="0" t="str">
        <f aca="false">IFERROR(VLOOKUP($C2288,薬効分類マスタ!$A$2:$B$180,2,FALSE()),"未登録")</f>
        <v>血圧降下剤</v>
      </c>
      <c r="E2288" s="16" t="s">
        <v>5347</v>
      </c>
      <c r="F2288" s="16" t="s">
        <v>1027</v>
      </c>
      <c r="G2288" s="16" t="s">
        <v>5352</v>
      </c>
      <c r="H2288" s="16" t="s">
        <v>1067</v>
      </c>
      <c r="I2288" s="0" t="n">
        <v>23.9</v>
      </c>
      <c r="J2288" s="16" t="s">
        <v>239</v>
      </c>
      <c r="K2288" s="0" t="str">
        <f aca="false">IFERROR(IF(VLOOKUP($C2288,薬効分類マスタ!$A$2:$E$180,5,FALSE())=0,"",VLOOKUP($C2288,薬効分類マスタ!$A$2:$E$180,5,FALSE())),"")</f>
        <v/>
      </c>
      <c r="L2288" s="17"/>
      <c r="M2288" s="0" t="str">
        <f aca="false">IF($K2288="","",IF($L2288&lt;&gt;"",$L2288,VLOOKUP($C2288,薬効分類マスタ!$A$2:$F$180,6,FALSE())))</f>
        <v/>
      </c>
      <c r="N2288" s="0" t="str">
        <f aca="false">ASC(G2288)</f>
        <v>ｼﾞﾙﾑﾛ配合錠LD｢TCK｣</v>
      </c>
      <c r="O2288" s="0" t="str">
        <f aca="false">ASC(E2288)</f>
        <v>ｱｼﾞﾙｻﾙﾀﾝ･ｱﾑﾛｼﾞﾋﾟﾝﾍﾞｼﾙ酸塩</v>
      </c>
      <c r="P2288" s="16" t="n">
        <f aca="false">N(P2287)+IF($C2288=検索!$B$49,1,0)</f>
        <v>0</v>
      </c>
    </row>
    <row r="2289" customFormat="false" ht="15" hidden="false" customHeight="false" outlineLevel="0" collapsed="false">
      <c r="A2289" s="16" t="s">
        <v>221</v>
      </c>
      <c r="B2289" s="0" t="s">
        <v>5353</v>
      </c>
      <c r="C2289" s="0" t="n">
        <v>214</v>
      </c>
      <c r="D2289" s="0" t="str">
        <f aca="false">IFERROR(VLOOKUP($C2289,薬効分類マスタ!$A$2:$B$180,2,FALSE()),"未登録")</f>
        <v>血圧降下剤</v>
      </c>
      <c r="E2289" s="16" t="s">
        <v>5347</v>
      </c>
      <c r="F2289" s="16" t="s">
        <v>1027</v>
      </c>
      <c r="G2289" s="16" t="s">
        <v>5354</v>
      </c>
      <c r="H2289" s="16" t="s">
        <v>574</v>
      </c>
      <c r="I2289" s="0" t="n">
        <v>23.9</v>
      </c>
      <c r="J2289" s="16" t="s">
        <v>239</v>
      </c>
      <c r="K2289" s="0" t="str">
        <f aca="false">IFERROR(IF(VLOOKUP($C2289,薬効分類マスタ!$A$2:$E$180,5,FALSE())=0,"",VLOOKUP($C2289,薬効分類マスタ!$A$2:$E$180,5,FALSE())),"")</f>
        <v/>
      </c>
      <c r="L2289" s="17"/>
      <c r="M2289" s="0" t="str">
        <f aca="false">IF($K2289="","",IF($L2289&lt;&gt;"",$L2289,VLOOKUP($C2289,薬効分類マスタ!$A$2:$F$180,6,FALSE())))</f>
        <v/>
      </c>
      <c r="N2289" s="0" t="str">
        <f aca="false">ASC(G2289)</f>
        <v>ｼﾞﾙﾑﾛ配合錠LD｢YD｣</v>
      </c>
      <c r="O2289" s="0" t="str">
        <f aca="false">ASC(E2289)</f>
        <v>ｱｼﾞﾙｻﾙﾀﾝ･ｱﾑﾛｼﾞﾋﾟﾝﾍﾞｼﾙ酸塩</v>
      </c>
      <c r="P2289" s="16" t="n">
        <f aca="false">N(P2288)+IF($C2289=検索!$B$49,1,0)</f>
        <v>0</v>
      </c>
    </row>
    <row r="2290" customFormat="false" ht="15" hidden="false" customHeight="false" outlineLevel="0" collapsed="false">
      <c r="A2290" s="16" t="s">
        <v>221</v>
      </c>
      <c r="B2290" s="0" t="s">
        <v>5355</v>
      </c>
      <c r="C2290" s="0" t="n">
        <v>214</v>
      </c>
      <c r="D2290" s="0" t="str">
        <f aca="false">IFERROR(VLOOKUP($C2290,薬効分類マスタ!$A$2:$B$180,2,FALSE()),"未登録")</f>
        <v>血圧降下剤</v>
      </c>
      <c r="E2290" s="16" t="s">
        <v>5347</v>
      </c>
      <c r="F2290" s="16" t="s">
        <v>1027</v>
      </c>
      <c r="G2290" s="16" t="s">
        <v>5356</v>
      </c>
      <c r="H2290" s="16" t="s">
        <v>385</v>
      </c>
      <c r="I2290" s="0" t="n">
        <v>23.9</v>
      </c>
      <c r="J2290" s="16" t="s">
        <v>239</v>
      </c>
      <c r="K2290" s="0" t="str">
        <f aca="false">IFERROR(IF(VLOOKUP($C2290,薬効分類マスタ!$A$2:$E$180,5,FALSE())=0,"",VLOOKUP($C2290,薬効分類マスタ!$A$2:$E$180,5,FALSE())),"")</f>
        <v/>
      </c>
      <c r="L2290" s="17"/>
      <c r="M2290" s="0" t="str">
        <f aca="false">IF($K2290="","",IF($L2290&lt;&gt;"",$L2290,VLOOKUP($C2290,薬効分類マスタ!$A$2:$F$180,6,FALSE())))</f>
        <v/>
      </c>
      <c r="N2290" s="0" t="str">
        <f aca="false">ASC(G2290)</f>
        <v>ｼﾞﾙﾑﾛ配合錠LD｢ｻﾜｲ｣</v>
      </c>
      <c r="O2290" s="0" t="str">
        <f aca="false">ASC(E2290)</f>
        <v>ｱｼﾞﾙｻﾙﾀﾝ･ｱﾑﾛｼﾞﾋﾟﾝﾍﾞｼﾙ酸塩</v>
      </c>
      <c r="P2290" s="16" t="n">
        <f aca="false">N(P2289)+IF($C2290=検索!$B$49,1,0)</f>
        <v>0</v>
      </c>
    </row>
    <row r="2291" customFormat="false" ht="15" hidden="false" customHeight="false" outlineLevel="0" collapsed="false">
      <c r="A2291" s="16" t="s">
        <v>221</v>
      </c>
      <c r="B2291" s="0" t="s">
        <v>5357</v>
      </c>
      <c r="C2291" s="0" t="n">
        <v>214</v>
      </c>
      <c r="D2291" s="0" t="str">
        <f aca="false">IFERROR(VLOOKUP($C2291,薬効分類マスタ!$A$2:$B$180,2,FALSE()),"未登録")</f>
        <v>血圧降下剤</v>
      </c>
      <c r="E2291" s="16" t="s">
        <v>5347</v>
      </c>
      <c r="F2291" s="16" t="s">
        <v>1027</v>
      </c>
      <c r="G2291" s="16" t="s">
        <v>5358</v>
      </c>
      <c r="H2291" s="16" t="s">
        <v>1309</v>
      </c>
      <c r="I2291" s="0" t="n">
        <v>23.9</v>
      </c>
      <c r="J2291" s="16" t="s">
        <v>239</v>
      </c>
      <c r="K2291" s="0" t="str">
        <f aca="false">IFERROR(IF(VLOOKUP($C2291,薬効分類マスタ!$A$2:$E$180,5,FALSE())=0,"",VLOOKUP($C2291,薬効分類マスタ!$A$2:$E$180,5,FALSE())),"")</f>
        <v/>
      </c>
      <c r="L2291" s="17"/>
      <c r="M2291" s="0" t="str">
        <f aca="false">IF($K2291="","",IF($L2291&lt;&gt;"",$L2291,VLOOKUP($C2291,薬効分類マスタ!$A$2:$F$180,6,FALSE())))</f>
        <v/>
      </c>
      <c r="N2291" s="0" t="str">
        <f aca="false">ASC(G2291)</f>
        <v>ｼﾞﾙﾑﾛ配合錠LD｢武田ﾃﾊﾞ｣</v>
      </c>
      <c r="O2291" s="0" t="str">
        <f aca="false">ASC(E2291)</f>
        <v>ｱｼﾞﾙｻﾙﾀﾝ･ｱﾑﾛｼﾞﾋﾟﾝﾍﾞｼﾙ酸塩</v>
      </c>
      <c r="P2291" s="16" t="n">
        <f aca="false">N(P2290)+IF($C2291=検索!$B$49,1,0)</f>
        <v>0</v>
      </c>
    </row>
    <row r="2292" customFormat="false" ht="15" hidden="false" customHeight="false" outlineLevel="0" collapsed="false">
      <c r="A2292" s="16" t="s">
        <v>221</v>
      </c>
      <c r="B2292" s="0" t="s">
        <v>5359</v>
      </c>
      <c r="C2292" s="0" t="n">
        <v>214</v>
      </c>
      <c r="D2292" s="0" t="str">
        <f aca="false">IFERROR(VLOOKUP($C2292,薬効分類マスタ!$A$2:$B$180,2,FALSE()),"未登録")</f>
        <v>血圧降下剤</v>
      </c>
      <c r="E2292" s="16" t="s">
        <v>5347</v>
      </c>
      <c r="F2292" s="16" t="s">
        <v>1027</v>
      </c>
      <c r="G2292" s="16" t="s">
        <v>5360</v>
      </c>
      <c r="H2292" s="16" t="s">
        <v>347</v>
      </c>
      <c r="I2292" s="0" t="n">
        <v>23.9</v>
      </c>
      <c r="J2292" s="16" t="s">
        <v>239</v>
      </c>
      <c r="K2292" s="0" t="str">
        <f aca="false">IFERROR(IF(VLOOKUP($C2292,薬効分類マスタ!$A$2:$E$180,5,FALSE())=0,"",VLOOKUP($C2292,薬効分類マスタ!$A$2:$E$180,5,FALSE())),"")</f>
        <v/>
      </c>
      <c r="L2292" s="17"/>
      <c r="M2292" s="0" t="str">
        <f aca="false">IF($K2292="","",IF($L2292&lt;&gt;"",$L2292,VLOOKUP($C2292,薬効分類マスタ!$A$2:$F$180,6,FALSE())))</f>
        <v/>
      </c>
      <c r="N2292" s="0" t="str">
        <f aca="false">ASC(G2292)</f>
        <v>ｼﾞﾙﾑﾛ配合錠LD｢ﾂﾙﾊﾗ｣</v>
      </c>
      <c r="O2292" s="0" t="str">
        <f aca="false">ASC(E2292)</f>
        <v>ｱｼﾞﾙｻﾙﾀﾝ･ｱﾑﾛｼﾞﾋﾟﾝﾍﾞｼﾙ酸塩</v>
      </c>
      <c r="P2292" s="16" t="n">
        <f aca="false">N(P2291)+IF($C2292=検索!$B$49,1,0)</f>
        <v>0</v>
      </c>
    </row>
    <row r="2293" customFormat="false" ht="15" hidden="false" customHeight="false" outlineLevel="0" collapsed="false">
      <c r="A2293" s="16" t="s">
        <v>221</v>
      </c>
      <c r="B2293" s="0" t="s">
        <v>5361</v>
      </c>
      <c r="C2293" s="0" t="n">
        <v>214</v>
      </c>
      <c r="D2293" s="0" t="str">
        <f aca="false">IFERROR(VLOOKUP($C2293,薬効分類マスタ!$A$2:$B$180,2,FALSE()),"未登録")</f>
        <v>血圧降下剤</v>
      </c>
      <c r="E2293" s="16" t="s">
        <v>5347</v>
      </c>
      <c r="F2293" s="16" t="s">
        <v>1027</v>
      </c>
      <c r="G2293" s="16" t="s">
        <v>5362</v>
      </c>
      <c r="H2293" s="16" t="s">
        <v>533</v>
      </c>
      <c r="I2293" s="0" t="n">
        <v>23.9</v>
      </c>
      <c r="J2293" s="16" t="s">
        <v>239</v>
      </c>
      <c r="K2293" s="0" t="str">
        <f aca="false">IFERROR(IF(VLOOKUP($C2293,薬効分類マスタ!$A$2:$E$180,5,FALSE())=0,"",VLOOKUP($C2293,薬効分類マスタ!$A$2:$E$180,5,FALSE())),"")</f>
        <v/>
      </c>
      <c r="L2293" s="17"/>
      <c r="M2293" s="0" t="str">
        <f aca="false">IF($K2293="","",IF($L2293&lt;&gt;"",$L2293,VLOOKUP($C2293,薬効分類マスタ!$A$2:$F$180,6,FALSE())))</f>
        <v/>
      </c>
      <c r="N2293" s="0" t="str">
        <f aca="false">ASC(G2293)</f>
        <v>ｼﾞﾙﾑﾛ配合錠LD｢ﾄｰﾜ｣</v>
      </c>
      <c r="O2293" s="0" t="str">
        <f aca="false">ASC(E2293)</f>
        <v>ｱｼﾞﾙｻﾙﾀﾝ･ｱﾑﾛｼﾞﾋﾟﾝﾍﾞｼﾙ酸塩</v>
      </c>
      <c r="P2293" s="16" t="n">
        <f aca="false">N(P2292)+IF($C2293=検索!$B$49,1,0)</f>
        <v>0</v>
      </c>
    </row>
    <row r="2294" customFormat="false" ht="15" hidden="false" customHeight="false" outlineLevel="0" collapsed="false">
      <c r="A2294" s="16" t="s">
        <v>221</v>
      </c>
      <c r="B2294" s="0" t="s">
        <v>5363</v>
      </c>
      <c r="C2294" s="0" t="n">
        <v>214</v>
      </c>
      <c r="D2294" s="0" t="str">
        <f aca="false">IFERROR(VLOOKUP($C2294,薬効分類マスタ!$A$2:$B$180,2,FALSE()),"未登録")</f>
        <v>血圧降下剤</v>
      </c>
      <c r="E2294" s="16" t="s">
        <v>5347</v>
      </c>
      <c r="F2294" s="16" t="s">
        <v>1027</v>
      </c>
      <c r="G2294" s="16" t="s">
        <v>5364</v>
      </c>
      <c r="H2294" s="16" t="s">
        <v>1165</v>
      </c>
      <c r="I2294" s="0" t="n">
        <v>23.9</v>
      </c>
      <c r="J2294" s="16" t="s">
        <v>239</v>
      </c>
      <c r="K2294" s="0" t="str">
        <f aca="false">IFERROR(IF(VLOOKUP($C2294,薬効分類マスタ!$A$2:$E$180,5,FALSE())=0,"",VLOOKUP($C2294,薬効分類マスタ!$A$2:$E$180,5,FALSE())),"")</f>
        <v/>
      </c>
      <c r="L2294" s="17"/>
      <c r="M2294" s="0" t="str">
        <f aca="false">IF($K2294="","",IF($L2294&lt;&gt;"",$L2294,VLOOKUP($C2294,薬効分類マスタ!$A$2:$F$180,6,FALSE())))</f>
        <v/>
      </c>
      <c r="N2294" s="0" t="str">
        <f aca="false">ASC(G2294)</f>
        <v>ｼﾞﾙﾑﾛ配合錠LD｢ﾆﾌﾟﾛ｣</v>
      </c>
      <c r="O2294" s="0" t="str">
        <f aca="false">ASC(E2294)</f>
        <v>ｱｼﾞﾙｻﾙﾀﾝ･ｱﾑﾛｼﾞﾋﾟﾝﾍﾞｼﾙ酸塩</v>
      </c>
      <c r="P2294" s="16" t="n">
        <f aca="false">N(P2293)+IF($C2294=検索!$B$49,1,0)</f>
        <v>0</v>
      </c>
    </row>
    <row r="2295" customFormat="false" ht="15" hidden="false" customHeight="false" outlineLevel="0" collapsed="false">
      <c r="A2295" s="16" t="s">
        <v>221</v>
      </c>
      <c r="B2295" s="0" t="s">
        <v>5365</v>
      </c>
      <c r="C2295" s="0" t="n">
        <v>214</v>
      </c>
      <c r="D2295" s="0" t="str">
        <f aca="false">IFERROR(VLOOKUP($C2295,薬効分類マスタ!$A$2:$B$180,2,FALSE()),"未登録")</f>
        <v>血圧降下剤</v>
      </c>
      <c r="E2295" s="16" t="s">
        <v>5347</v>
      </c>
      <c r="F2295" s="16" t="s">
        <v>1027</v>
      </c>
      <c r="G2295" s="16" t="s">
        <v>5366</v>
      </c>
      <c r="H2295" s="16" t="s">
        <v>1635</v>
      </c>
      <c r="I2295" s="0" t="n">
        <v>62</v>
      </c>
      <c r="J2295" s="16" t="s">
        <v>232</v>
      </c>
      <c r="K2295" s="0" t="str">
        <f aca="false">IFERROR(IF(VLOOKUP($C2295,薬効分類マスタ!$A$2:$E$180,5,FALSE())=0,"",VLOOKUP($C2295,薬効分類マスタ!$A$2:$E$180,5,FALSE())),"")</f>
        <v/>
      </c>
      <c r="L2295" s="17"/>
      <c r="M2295" s="0" t="str">
        <f aca="false">IF($K2295="","",IF($L2295&lt;&gt;"",$L2295,VLOOKUP($C2295,薬効分類マスタ!$A$2:$F$180,6,FALSE())))</f>
        <v/>
      </c>
      <c r="N2295" s="0" t="str">
        <f aca="false">ASC(G2295)</f>
        <v>ｻﾞｸﾗｽ配合錠HD</v>
      </c>
      <c r="O2295" s="0" t="str">
        <f aca="false">ASC(E2295)</f>
        <v>ｱｼﾞﾙｻﾙﾀﾝ･ｱﾑﾛｼﾞﾋﾟﾝﾍﾞｼﾙ酸塩</v>
      </c>
      <c r="P2295" s="16" t="n">
        <f aca="false">N(P2294)+IF($C2295=検索!$B$49,1,0)</f>
        <v>0</v>
      </c>
    </row>
    <row r="2296" customFormat="false" ht="15" hidden="false" customHeight="false" outlineLevel="0" collapsed="false">
      <c r="A2296" s="16" t="s">
        <v>221</v>
      </c>
      <c r="B2296" s="0" t="s">
        <v>5367</v>
      </c>
      <c r="C2296" s="0" t="n">
        <v>214</v>
      </c>
      <c r="D2296" s="0" t="str">
        <f aca="false">IFERROR(VLOOKUP($C2296,薬効分類マスタ!$A$2:$B$180,2,FALSE()),"未登録")</f>
        <v>血圧降下剤</v>
      </c>
      <c r="E2296" s="16" t="s">
        <v>5347</v>
      </c>
      <c r="F2296" s="16" t="s">
        <v>1027</v>
      </c>
      <c r="G2296" s="16" t="s">
        <v>5368</v>
      </c>
      <c r="H2296" s="16" t="s">
        <v>527</v>
      </c>
      <c r="I2296" s="0" t="n">
        <v>24.8</v>
      </c>
      <c r="J2296" s="16" t="s">
        <v>239</v>
      </c>
      <c r="K2296" s="0" t="str">
        <f aca="false">IFERROR(IF(VLOOKUP($C2296,薬効分類マスタ!$A$2:$E$180,5,FALSE())=0,"",VLOOKUP($C2296,薬効分類マスタ!$A$2:$E$180,5,FALSE())),"")</f>
        <v/>
      </c>
      <c r="L2296" s="17"/>
      <c r="M2296" s="0" t="str">
        <f aca="false">IF($K2296="","",IF($L2296&lt;&gt;"",$L2296,VLOOKUP($C2296,薬効分類マスタ!$A$2:$F$180,6,FALSE())))</f>
        <v/>
      </c>
      <c r="N2296" s="0" t="str">
        <f aca="false">ASC(G2296)</f>
        <v>ｼﾞﾙﾑﾛ配合錠HD｢JG｣</v>
      </c>
      <c r="O2296" s="0" t="str">
        <f aca="false">ASC(E2296)</f>
        <v>ｱｼﾞﾙｻﾙﾀﾝ･ｱﾑﾛｼﾞﾋﾟﾝﾍﾞｼﾙ酸塩</v>
      </c>
      <c r="P2296" s="16" t="n">
        <f aca="false">N(P2295)+IF($C2296=検索!$B$49,1,0)</f>
        <v>0</v>
      </c>
    </row>
    <row r="2297" customFormat="false" ht="15" hidden="false" customHeight="false" outlineLevel="0" collapsed="false">
      <c r="A2297" s="16" t="s">
        <v>221</v>
      </c>
      <c r="B2297" s="0" t="s">
        <v>5369</v>
      </c>
      <c r="C2297" s="0" t="n">
        <v>214</v>
      </c>
      <c r="D2297" s="0" t="str">
        <f aca="false">IFERROR(VLOOKUP($C2297,薬効分類マスタ!$A$2:$B$180,2,FALSE()),"未登録")</f>
        <v>血圧降下剤</v>
      </c>
      <c r="E2297" s="16" t="s">
        <v>5347</v>
      </c>
      <c r="F2297" s="16" t="s">
        <v>1027</v>
      </c>
      <c r="G2297" s="16" t="s">
        <v>5370</v>
      </c>
      <c r="H2297" s="16" t="s">
        <v>1067</v>
      </c>
      <c r="I2297" s="0" t="n">
        <v>24.8</v>
      </c>
      <c r="J2297" s="16" t="s">
        <v>239</v>
      </c>
      <c r="K2297" s="0" t="str">
        <f aca="false">IFERROR(IF(VLOOKUP($C2297,薬効分類マスタ!$A$2:$E$180,5,FALSE())=0,"",VLOOKUP($C2297,薬効分類マスタ!$A$2:$E$180,5,FALSE())),"")</f>
        <v/>
      </c>
      <c r="L2297" s="17"/>
      <c r="M2297" s="0" t="str">
        <f aca="false">IF($K2297="","",IF($L2297&lt;&gt;"",$L2297,VLOOKUP($C2297,薬効分類マスタ!$A$2:$F$180,6,FALSE())))</f>
        <v/>
      </c>
      <c r="N2297" s="0" t="str">
        <f aca="false">ASC(G2297)</f>
        <v>ｼﾞﾙﾑﾛ配合錠HD｢TCK｣</v>
      </c>
      <c r="O2297" s="0" t="str">
        <f aca="false">ASC(E2297)</f>
        <v>ｱｼﾞﾙｻﾙﾀﾝ･ｱﾑﾛｼﾞﾋﾟﾝﾍﾞｼﾙ酸塩</v>
      </c>
      <c r="P2297" s="16" t="n">
        <f aca="false">N(P2296)+IF($C2297=検索!$B$49,1,0)</f>
        <v>0</v>
      </c>
    </row>
    <row r="2298" customFormat="false" ht="15" hidden="false" customHeight="false" outlineLevel="0" collapsed="false">
      <c r="A2298" s="16" t="s">
        <v>221</v>
      </c>
      <c r="B2298" s="0" t="s">
        <v>5371</v>
      </c>
      <c r="C2298" s="0" t="n">
        <v>214</v>
      </c>
      <c r="D2298" s="0" t="str">
        <f aca="false">IFERROR(VLOOKUP($C2298,薬効分類マスタ!$A$2:$B$180,2,FALSE()),"未登録")</f>
        <v>血圧降下剤</v>
      </c>
      <c r="E2298" s="16" t="s">
        <v>5347</v>
      </c>
      <c r="F2298" s="16" t="s">
        <v>1027</v>
      </c>
      <c r="G2298" s="16" t="s">
        <v>5372</v>
      </c>
      <c r="H2298" s="16" t="s">
        <v>574</v>
      </c>
      <c r="I2298" s="0" t="n">
        <v>24.8</v>
      </c>
      <c r="J2298" s="16" t="s">
        <v>239</v>
      </c>
      <c r="K2298" s="0" t="str">
        <f aca="false">IFERROR(IF(VLOOKUP($C2298,薬効分類マスタ!$A$2:$E$180,5,FALSE())=0,"",VLOOKUP($C2298,薬効分類マスタ!$A$2:$E$180,5,FALSE())),"")</f>
        <v/>
      </c>
      <c r="L2298" s="17"/>
      <c r="M2298" s="0" t="str">
        <f aca="false">IF($K2298="","",IF($L2298&lt;&gt;"",$L2298,VLOOKUP($C2298,薬効分類マスタ!$A$2:$F$180,6,FALSE())))</f>
        <v/>
      </c>
      <c r="N2298" s="0" t="str">
        <f aca="false">ASC(G2298)</f>
        <v>ｼﾞﾙﾑﾛ配合錠HD｢YD｣</v>
      </c>
      <c r="O2298" s="0" t="str">
        <f aca="false">ASC(E2298)</f>
        <v>ｱｼﾞﾙｻﾙﾀﾝ･ｱﾑﾛｼﾞﾋﾟﾝﾍﾞｼﾙ酸塩</v>
      </c>
      <c r="P2298" s="16" t="n">
        <f aca="false">N(P2297)+IF($C2298=検索!$B$49,1,0)</f>
        <v>0</v>
      </c>
    </row>
    <row r="2299" customFormat="false" ht="15" hidden="false" customHeight="false" outlineLevel="0" collapsed="false">
      <c r="A2299" s="16" t="s">
        <v>221</v>
      </c>
      <c r="B2299" s="0" t="s">
        <v>5373</v>
      </c>
      <c r="C2299" s="0" t="n">
        <v>214</v>
      </c>
      <c r="D2299" s="0" t="str">
        <f aca="false">IFERROR(VLOOKUP($C2299,薬効分類マスタ!$A$2:$B$180,2,FALSE()),"未登録")</f>
        <v>血圧降下剤</v>
      </c>
      <c r="E2299" s="16" t="s">
        <v>5347</v>
      </c>
      <c r="F2299" s="16" t="s">
        <v>1027</v>
      </c>
      <c r="G2299" s="16" t="s">
        <v>5374</v>
      </c>
      <c r="H2299" s="16" t="s">
        <v>385</v>
      </c>
      <c r="I2299" s="0" t="n">
        <v>24.8</v>
      </c>
      <c r="J2299" s="16" t="s">
        <v>239</v>
      </c>
      <c r="K2299" s="0" t="str">
        <f aca="false">IFERROR(IF(VLOOKUP($C2299,薬効分類マスタ!$A$2:$E$180,5,FALSE())=0,"",VLOOKUP($C2299,薬効分類マスタ!$A$2:$E$180,5,FALSE())),"")</f>
        <v/>
      </c>
      <c r="L2299" s="17"/>
      <c r="M2299" s="0" t="str">
        <f aca="false">IF($K2299="","",IF($L2299&lt;&gt;"",$L2299,VLOOKUP($C2299,薬効分類マスタ!$A$2:$F$180,6,FALSE())))</f>
        <v/>
      </c>
      <c r="N2299" s="0" t="str">
        <f aca="false">ASC(G2299)</f>
        <v>ｼﾞﾙﾑﾛ配合錠HD｢ｻﾜｲ｣</v>
      </c>
      <c r="O2299" s="0" t="str">
        <f aca="false">ASC(E2299)</f>
        <v>ｱｼﾞﾙｻﾙﾀﾝ･ｱﾑﾛｼﾞﾋﾟﾝﾍﾞｼﾙ酸塩</v>
      </c>
      <c r="P2299" s="16" t="n">
        <f aca="false">N(P2298)+IF($C2299=検索!$B$49,1,0)</f>
        <v>0</v>
      </c>
    </row>
    <row r="2300" customFormat="false" ht="15" hidden="false" customHeight="false" outlineLevel="0" collapsed="false">
      <c r="A2300" s="16" t="s">
        <v>221</v>
      </c>
      <c r="B2300" s="0" t="s">
        <v>5375</v>
      </c>
      <c r="C2300" s="0" t="n">
        <v>214</v>
      </c>
      <c r="D2300" s="0" t="str">
        <f aca="false">IFERROR(VLOOKUP($C2300,薬効分類マスタ!$A$2:$B$180,2,FALSE()),"未登録")</f>
        <v>血圧降下剤</v>
      </c>
      <c r="E2300" s="16" t="s">
        <v>5347</v>
      </c>
      <c r="F2300" s="16" t="s">
        <v>1027</v>
      </c>
      <c r="G2300" s="16" t="s">
        <v>5376</v>
      </c>
      <c r="H2300" s="16" t="s">
        <v>1309</v>
      </c>
      <c r="I2300" s="0" t="n">
        <v>24.8</v>
      </c>
      <c r="J2300" s="16" t="s">
        <v>239</v>
      </c>
      <c r="K2300" s="0" t="str">
        <f aca="false">IFERROR(IF(VLOOKUP($C2300,薬効分類マスタ!$A$2:$E$180,5,FALSE())=0,"",VLOOKUP($C2300,薬効分類マスタ!$A$2:$E$180,5,FALSE())),"")</f>
        <v/>
      </c>
      <c r="L2300" s="17"/>
      <c r="M2300" s="0" t="str">
        <f aca="false">IF($K2300="","",IF($L2300&lt;&gt;"",$L2300,VLOOKUP($C2300,薬効分類マスタ!$A$2:$F$180,6,FALSE())))</f>
        <v/>
      </c>
      <c r="N2300" s="0" t="str">
        <f aca="false">ASC(G2300)</f>
        <v>ｼﾞﾙﾑﾛ配合錠HD｢武田ﾃﾊﾞ｣</v>
      </c>
      <c r="O2300" s="0" t="str">
        <f aca="false">ASC(E2300)</f>
        <v>ｱｼﾞﾙｻﾙﾀﾝ･ｱﾑﾛｼﾞﾋﾟﾝﾍﾞｼﾙ酸塩</v>
      </c>
      <c r="P2300" s="16" t="n">
        <f aca="false">N(P2299)+IF($C2300=検索!$B$49,1,0)</f>
        <v>0</v>
      </c>
    </row>
    <row r="2301" customFormat="false" ht="15" hidden="false" customHeight="false" outlineLevel="0" collapsed="false">
      <c r="A2301" s="16" t="s">
        <v>221</v>
      </c>
      <c r="B2301" s="0" t="s">
        <v>5377</v>
      </c>
      <c r="C2301" s="0" t="n">
        <v>214</v>
      </c>
      <c r="D2301" s="0" t="str">
        <f aca="false">IFERROR(VLOOKUP($C2301,薬効分類マスタ!$A$2:$B$180,2,FALSE()),"未登録")</f>
        <v>血圧降下剤</v>
      </c>
      <c r="E2301" s="16" t="s">
        <v>5347</v>
      </c>
      <c r="F2301" s="16" t="s">
        <v>1027</v>
      </c>
      <c r="G2301" s="16" t="s">
        <v>5378</v>
      </c>
      <c r="H2301" s="16" t="s">
        <v>347</v>
      </c>
      <c r="I2301" s="0" t="n">
        <v>24.8</v>
      </c>
      <c r="J2301" s="16" t="s">
        <v>239</v>
      </c>
      <c r="K2301" s="0" t="str">
        <f aca="false">IFERROR(IF(VLOOKUP($C2301,薬効分類マスタ!$A$2:$E$180,5,FALSE())=0,"",VLOOKUP($C2301,薬効分類マスタ!$A$2:$E$180,5,FALSE())),"")</f>
        <v/>
      </c>
      <c r="L2301" s="17"/>
      <c r="M2301" s="0" t="str">
        <f aca="false">IF($K2301="","",IF($L2301&lt;&gt;"",$L2301,VLOOKUP($C2301,薬効分類マスタ!$A$2:$F$180,6,FALSE())))</f>
        <v/>
      </c>
      <c r="N2301" s="0" t="str">
        <f aca="false">ASC(G2301)</f>
        <v>ｼﾞﾙﾑﾛ配合錠HD｢ﾂﾙﾊﾗ｣</v>
      </c>
      <c r="O2301" s="0" t="str">
        <f aca="false">ASC(E2301)</f>
        <v>ｱｼﾞﾙｻﾙﾀﾝ･ｱﾑﾛｼﾞﾋﾟﾝﾍﾞｼﾙ酸塩</v>
      </c>
      <c r="P2301" s="16" t="n">
        <f aca="false">N(P2300)+IF($C2301=検索!$B$49,1,0)</f>
        <v>0</v>
      </c>
    </row>
    <row r="2302" customFormat="false" ht="15" hidden="false" customHeight="false" outlineLevel="0" collapsed="false">
      <c r="A2302" s="16" t="s">
        <v>221</v>
      </c>
      <c r="B2302" s="0" t="s">
        <v>5379</v>
      </c>
      <c r="C2302" s="0" t="n">
        <v>214</v>
      </c>
      <c r="D2302" s="0" t="str">
        <f aca="false">IFERROR(VLOOKUP($C2302,薬効分類マスタ!$A$2:$B$180,2,FALSE()),"未登録")</f>
        <v>血圧降下剤</v>
      </c>
      <c r="E2302" s="16" t="s">
        <v>5347</v>
      </c>
      <c r="F2302" s="16" t="s">
        <v>1027</v>
      </c>
      <c r="G2302" s="16" t="s">
        <v>5380</v>
      </c>
      <c r="H2302" s="16" t="s">
        <v>533</v>
      </c>
      <c r="I2302" s="0" t="n">
        <v>24.8</v>
      </c>
      <c r="J2302" s="16" t="s">
        <v>239</v>
      </c>
      <c r="K2302" s="0" t="str">
        <f aca="false">IFERROR(IF(VLOOKUP($C2302,薬効分類マスタ!$A$2:$E$180,5,FALSE())=0,"",VLOOKUP($C2302,薬効分類マスタ!$A$2:$E$180,5,FALSE())),"")</f>
        <v/>
      </c>
      <c r="L2302" s="17"/>
      <c r="M2302" s="0" t="str">
        <f aca="false">IF($K2302="","",IF($L2302&lt;&gt;"",$L2302,VLOOKUP($C2302,薬効分類マスタ!$A$2:$F$180,6,FALSE())))</f>
        <v/>
      </c>
      <c r="N2302" s="0" t="str">
        <f aca="false">ASC(G2302)</f>
        <v>ｼﾞﾙﾑﾛ配合錠HD｢ﾄｰﾜ｣</v>
      </c>
      <c r="O2302" s="0" t="str">
        <f aca="false">ASC(E2302)</f>
        <v>ｱｼﾞﾙｻﾙﾀﾝ･ｱﾑﾛｼﾞﾋﾟﾝﾍﾞｼﾙ酸塩</v>
      </c>
      <c r="P2302" s="16" t="n">
        <f aca="false">N(P2301)+IF($C2302=検索!$B$49,1,0)</f>
        <v>0</v>
      </c>
    </row>
    <row r="2303" customFormat="false" ht="15" hidden="false" customHeight="false" outlineLevel="0" collapsed="false">
      <c r="A2303" s="16" t="s">
        <v>221</v>
      </c>
      <c r="B2303" s="0" t="s">
        <v>5381</v>
      </c>
      <c r="C2303" s="0" t="n">
        <v>214</v>
      </c>
      <c r="D2303" s="0" t="str">
        <f aca="false">IFERROR(VLOOKUP($C2303,薬効分類マスタ!$A$2:$B$180,2,FALSE()),"未登録")</f>
        <v>血圧降下剤</v>
      </c>
      <c r="E2303" s="16" t="s">
        <v>5347</v>
      </c>
      <c r="F2303" s="16" t="s">
        <v>1027</v>
      </c>
      <c r="G2303" s="16" t="s">
        <v>5382</v>
      </c>
      <c r="H2303" s="16" t="s">
        <v>1165</v>
      </c>
      <c r="I2303" s="0" t="n">
        <v>24.8</v>
      </c>
      <c r="J2303" s="16" t="s">
        <v>239</v>
      </c>
      <c r="K2303" s="0" t="str">
        <f aca="false">IFERROR(IF(VLOOKUP($C2303,薬効分類マスタ!$A$2:$E$180,5,FALSE())=0,"",VLOOKUP($C2303,薬効分類マスタ!$A$2:$E$180,5,FALSE())),"")</f>
        <v/>
      </c>
      <c r="L2303" s="17"/>
      <c r="M2303" s="0" t="str">
        <f aca="false">IF($K2303="","",IF($L2303&lt;&gt;"",$L2303,VLOOKUP($C2303,薬効分類マスタ!$A$2:$F$180,6,FALSE())))</f>
        <v/>
      </c>
      <c r="N2303" s="0" t="str">
        <f aca="false">ASC(G2303)</f>
        <v>ｼﾞﾙﾑﾛ配合錠HD｢ﾆﾌﾟﾛ｣</v>
      </c>
      <c r="O2303" s="0" t="str">
        <f aca="false">ASC(E2303)</f>
        <v>ｱｼﾞﾙｻﾙﾀﾝ･ｱﾑﾛｼﾞﾋﾟﾝﾍﾞｼﾙ酸塩</v>
      </c>
      <c r="P2303" s="16" t="n">
        <f aca="false">N(P2302)+IF($C2303=検索!$B$49,1,0)</f>
        <v>0</v>
      </c>
    </row>
    <row r="2304" customFormat="false" ht="15" hidden="false" customHeight="false" outlineLevel="0" collapsed="false">
      <c r="A2304" s="16" t="s">
        <v>221</v>
      </c>
      <c r="B2304" s="0" t="s">
        <v>5383</v>
      </c>
      <c r="C2304" s="0" t="n">
        <v>214</v>
      </c>
      <c r="D2304" s="0" t="str">
        <f aca="false">IFERROR(VLOOKUP($C2304,薬効分類マスタ!$A$2:$B$180,2,FALSE()),"未登録")</f>
        <v>血圧降下剤</v>
      </c>
      <c r="E2304" s="16" t="s">
        <v>5347</v>
      </c>
      <c r="F2304" s="16" t="s">
        <v>1027</v>
      </c>
      <c r="G2304" s="16" t="s">
        <v>5384</v>
      </c>
      <c r="H2304" s="16" t="s">
        <v>385</v>
      </c>
      <c r="I2304" s="0" t="n">
        <v>23.9</v>
      </c>
      <c r="J2304" s="16" t="s">
        <v>239</v>
      </c>
      <c r="K2304" s="0" t="str">
        <f aca="false">IFERROR(IF(VLOOKUP($C2304,薬効分類マスタ!$A$2:$E$180,5,FALSE())=0,"",VLOOKUP($C2304,薬効分類マスタ!$A$2:$E$180,5,FALSE())),"")</f>
        <v/>
      </c>
      <c r="L2304" s="17"/>
      <c r="M2304" s="0" t="str">
        <f aca="false">IF($K2304="","",IF($L2304&lt;&gt;"",$L2304,VLOOKUP($C2304,薬効分類マスタ!$A$2:$F$180,6,FALSE())))</f>
        <v/>
      </c>
      <c r="N2304" s="0" t="str">
        <f aca="false">ASC(G2304)</f>
        <v>ｼﾞﾙﾑﾛ配合OD錠LD｢ｻﾜｲ｣</v>
      </c>
      <c r="O2304" s="0" t="str">
        <f aca="false">ASC(E2304)</f>
        <v>ｱｼﾞﾙｻﾙﾀﾝ･ｱﾑﾛｼﾞﾋﾟﾝﾍﾞｼﾙ酸塩</v>
      </c>
      <c r="P2304" s="16" t="n">
        <f aca="false">N(P2303)+IF($C2304=検索!$B$49,1,0)</f>
        <v>0</v>
      </c>
    </row>
    <row r="2305" customFormat="false" ht="15" hidden="false" customHeight="false" outlineLevel="0" collapsed="false">
      <c r="A2305" s="16" t="s">
        <v>221</v>
      </c>
      <c r="B2305" s="0" t="s">
        <v>5385</v>
      </c>
      <c r="C2305" s="0" t="n">
        <v>214</v>
      </c>
      <c r="D2305" s="0" t="str">
        <f aca="false">IFERROR(VLOOKUP($C2305,薬効分類マスタ!$A$2:$B$180,2,FALSE()),"未登録")</f>
        <v>血圧降下剤</v>
      </c>
      <c r="E2305" s="16" t="s">
        <v>5347</v>
      </c>
      <c r="F2305" s="16" t="s">
        <v>1027</v>
      </c>
      <c r="G2305" s="16" t="s">
        <v>5386</v>
      </c>
      <c r="H2305" s="16" t="s">
        <v>533</v>
      </c>
      <c r="I2305" s="0" t="n">
        <v>23.9</v>
      </c>
      <c r="J2305" s="16" t="s">
        <v>239</v>
      </c>
      <c r="K2305" s="0" t="str">
        <f aca="false">IFERROR(IF(VLOOKUP($C2305,薬効分類マスタ!$A$2:$E$180,5,FALSE())=0,"",VLOOKUP($C2305,薬効分類マスタ!$A$2:$E$180,5,FALSE())),"")</f>
        <v/>
      </c>
      <c r="L2305" s="17"/>
      <c r="M2305" s="0" t="str">
        <f aca="false">IF($K2305="","",IF($L2305&lt;&gt;"",$L2305,VLOOKUP($C2305,薬効分類マスタ!$A$2:$F$180,6,FALSE())))</f>
        <v/>
      </c>
      <c r="N2305" s="0" t="str">
        <f aca="false">ASC(G2305)</f>
        <v>ｼﾞﾙﾑﾛ配合OD錠LD｢ﾄｰﾜ｣</v>
      </c>
      <c r="O2305" s="0" t="str">
        <f aca="false">ASC(E2305)</f>
        <v>ｱｼﾞﾙｻﾙﾀﾝ･ｱﾑﾛｼﾞﾋﾟﾝﾍﾞｼﾙ酸塩</v>
      </c>
      <c r="P2305" s="16" t="n">
        <f aca="false">N(P2304)+IF($C2305=検索!$B$49,1,0)</f>
        <v>0</v>
      </c>
    </row>
    <row r="2306" customFormat="false" ht="15" hidden="false" customHeight="false" outlineLevel="0" collapsed="false">
      <c r="A2306" s="16" t="s">
        <v>221</v>
      </c>
      <c r="B2306" s="0" t="s">
        <v>5387</v>
      </c>
      <c r="C2306" s="0" t="n">
        <v>214</v>
      </c>
      <c r="D2306" s="0" t="str">
        <f aca="false">IFERROR(VLOOKUP($C2306,薬効分類マスタ!$A$2:$B$180,2,FALSE()),"未登録")</f>
        <v>血圧降下剤</v>
      </c>
      <c r="E2306" s="16" t="s">
        <v>5347</v>
      </c>
      <c r="F2306" s="16" t="s">
        <v>1027</v>
      </c>
      <c r="G2306" s="16" t="s">
        <v>5388</v>
      </c>
      <c r="H2306" s="16" t="s">
        <v>536</v>
      </c>
      <c r="I2306" s="0" t="n">
        <v>23.9</v>
      </c>
      <c r="J2306" s="16" t="s">
        <v>239</v>
      </c>
      <c r="K2306" s="0" t="str">
        <f aca="false">IFERROR(IF(VLOOKUP($C2306,薬効分類マスタ!$A$2:$E$180,5,FALSE())=0,"",VLOOKUP($C2306,薬効分類マスタ!$A$2:$E$180,5,FALSE())),"")</f>
        <v/>
      </c>
      <c r="L2306" s="17"/>
      <c r="M2306" s="0" t="str">
        <f aca="false">IF($K2306="","",IF($L2306&lt;&gt;"",$L2306,VLOOKUP($C2306,薬効分類マスタ!$A$2:$F$180,6,FALSE())))</f>
        <v/>
      </c>
      <c r="N2306" s="0" t="str">
        <f aca="false">ASC(G2306)</f>
        <v>ｼﾞﾙﾑﾛ配合OD錠LD｢日医工｣</v>
      </c>
      <c r="O2306" s="0" t="str">
        <f aca="false">ASC(E2306)</f>
        <v>ｱｼﾞﾙｻﾙﾀﾝ･ｱﾑﾛｼﾞﾋﾟﾝﾍﾞｼﾙ酸塩</v>
      </c>
      <c r="P2306" s="16" t="n">
        <f aca="false">N(P2305)+IF($C2306=検索!$B$49,1,0)</f>
        <v>0</v>
      </c>
    </row>
    <row r="2307" customFormat="false" ht="15" hidden="false" customHeight="false" outlineLevel="0" collapsed="false">
      <c r="A2307" s="16" t="s">
        <v>221</v>
      </c>
      <c r="B2307" s="0" t="s">
        <v>5389</v>
      </c>
      <c r="C2307" s="0" t="n">
        <v>214</v>
      </c>
      <c r="D2307" s="0" t="str">
        <f aca="false">IFERROR(VLOOKUP($C2307,薬効分類マスタ!$A$2:$B$180,2,FALSE()),"未登録")</f>
        <v>血圧降下剤</v>
      </c>
      <c r="E2307" s="16" t="s">
        <v>5347</v>
      </c>
      <c r="F2307" s="16" t="s">
        <v>1027</v>
      </c>
      <c r="G2307" s="16" t="s">
        <v>5390</v>
      </c>
      <c r="H2307" s="16" t="s">
        <v>385</v>
      </c>
      <c r="I2307" s="0" t="n">
        <v>24.8</v>
      </c>
      <c r="J2307" s="16" t="s">
        <v>239</v>
      </c>
      <c r="K2307" s="0" t="str">
        <f aca="false">IFERROR(IF(VLOOKUP($C2307,薬効分類マスタ!$A$2:$E$180,5,FALSE())=0,"",VLOOKUP($C2307,薬効分類マスタ!$A$2:$E$180,5,FALSE())),"")</f>
        <v/>
      </c>
      <c r="L2307" s="17"/>
      <c r="M2307" s="0" t="str">
        <f aca="false">IF($K2307="","",IF($L2307&lt;&gt;"",$L2307,VLOOKUP($C2307,薬効分類マスタ!$A$2:$F$180,6,FALSE())))</f>
        <v/>
      </c>
      <c r="N2307" s="0" t="str">
        <f aca="false">ASC(G2307)</f>
        <v>ｼﾞﾙﾑﾛ配合OD錠HD｢ｻﾜｲ｣</v>
      </c>
      <c r="O2307" s="0" t="str">
        <f aca="false">ASC(E2307)</f>
        <v>ｱｼﾞﾙｻﾙﾀﾝ･ｱﾑﾛｼﾞﾋﾟﾝﾍﾞｼﾙ酸塩</v>
      </c>
      <c r="P2307" s="16" t="n">
        <f aca="false">N(P2306)+IF($C2307=検索!$B$49,1,0)</f>
        <v>0</v>
      </c>
    </row>
    <row r="2308" customFormat="false" ht="15" hidden="false" customHeight="false" outlineLevel="0" collapsed="false">
      <c r="A2308" s="16" t="s">
        <v>221</v>
      </c>
      <c r="B2308" s="0" t="s">
        <v>5391</v>
      </c>
      <c r="C2308" s="0" t="n">
        <v>214</v>
      </c>
      <c r="D2308" s="0" t="str">
        <f aca="false">IFERROR(VLOOKUP($C2308,薬効分類マスタ!$A$2:$B$180,2,FALSE()),"未登録")</f>
        <v>血圧降下剤</v>
      </c>
      <c r="E2308" s="16" t="s">
        <v>5347</v>
      </c>
      <c r="F2308" s="16" t="s">
        <v>1027</v>
      </c>
      <c r="G2308" s="16" t="s">
        <v>5392</v>
      </c>
      <c r="H2308" s="16" t="s">
        <v>533</v>
      </c>
      <c r="I2308" s="0" t="n">
        <v>24.8</v>
      </c>
      <c r="J2308" s="16" t="s">
        <v>239</v>
      </c>
      <c r="K2308" s="0" t="str">
        <f aca="false">IFERROR(IF(VLOOKUP($C2308,薬効分類マスタ!$A$2:$E$180,5,FALSE())=0,"",VLOOKUP($C2308,薬効分類マスタ!$A$2:$E$180,5,FALSE())),"")</f>
        <v/>
      </c>
      <c r="L2308" s="17"/>
      <c r="M2308" s="0" t="str">
        <f aca="false">IF($K2308="","",IF($L2308&lt;&gt;"",$L2308,VLOOKUP($C2308,薬効分類マスタ!$A$2:$F$180,6,FALSE())))</f>
        <v/>
      </c>
      <c r="N2308" s="0" t="str">
        <f aca="false">ASC(G2308)</f>
        <v>ｼﾞﾙﾑﾛ配合OD錠HD｢ﾄｰﾜ｣</v>
      </c>
      <c r="O2308" s="0" t="str">
        <f aca="false">ASC(E2308)</f>
        <v>ｱｼﾞﾙｻﾙﾀﾝ･ｱﾑﾛｼﾞﾋﾟﾝﾍﾞｼﾙ酸塩</v>
      </c>
      <c r="P2308" s="16" t="n">
        <f aca="false">N(P2307)+IF($C2308=検索!$B$49,1,0)</f>
        <v>0</v>
      </c>
    </row>
    <row r="2309" customFormat="false" ht="15" hidden="false" customHeight="false" outlineLevel="0" collapsed="false">
      <c r="A2309" s="16" t="s">
        <v>221</v>
      </c>
      <c r="B2309" s="0" t="s">
        <v>5393</v>
      </c>
      <c r="C2309" s="0" t="n">
        <v>214</v>
      </c>
      <c r="D2309" s="0" t="str">
        <f aca="false">IFERROR(VLOOKUP($C2309,薬効分類マスタ!$A$2:$B$180,2,FALSE()),"未登録")</f>
        <v>血圧降下剤</v>
      </c>
      <c r="E2309" s="16" t="s">
        <v>5347</v>
      </c>
      <c r="F2309" s="16" t="s">
        <v>1027</v>
      </c>
      <c r="G2309" s="16" t="s">
        <v>5394</v>
      </c>
      <c r="H2309" s="16" t="s">
        <v>536</v>
      </c>
      <c r="I2309" s="0" t="n">
        <v>24.8</v>
      </c>
      <c r="J2309" s="16" t="s">
        <v>239</v>
      </c>
      <c r="K2309" s="0" t="str">
        <f aca="false">IFERROR(IF(VLOOKUP($C2309,薬効分類マスタ!$A$2:$E$180,5,FALSE())=0,"",VLOOKUP($C2309,薬効分類マスタ!$A$2:$E$180,5,FALSE())),"")</f>
        <v/>
      </c>
      <c r="L2309" s="17"/>
      <c r="M2309" s="0" t="str">
        <f aca="false">IF($K2309="","",IF($L2309&lt;&gt;"",$L2309,VLOOKUP($C2309,薬効分類マスタ!$A$2:$F$180,6,FALSE())))</f>
        <v/>
      </c>
      <c r="N2309" s="0" t="str">
        <f aca="false">ASC(G2309)</f>
        <v>ｼﾞﾙﾑﾛ配合OD錠HD｢日医工｣</v>
      </c>
      <c r="O2309" s="0" t="str">
        <f aca="false">ASC(E2309)</f>
        <v>ｱｼﾞﾙｻﾙﾀﾝ･ｱﾑﾛｼﾞﾋﾟﾝﾍﾞｼﾙ酸塩</v>
      </c>
      <c r="P2309" s="16" t="n">
        <f aca="false">N(P2308)+IF($C2309=検索!$B$49,1,0)</f>
        <v>0</v>
      </c>
    </row>
    <row r="2310" customFormat="false" ht="15" hidden="false" customHeight="false" outlineLevel="0" collapsed="false">
      <c r="A2310" s="16" t="s">
        <v>221</v>
      </c>
      <c r="B2310" s="0" t="s">
        <v>5395</v>
      </c>
      <c r="C2310" s="0" t="n">
        <v>214</v>
      </c>
      <c r="D2310" s="0" t="str">
        <f aca="false">IFERROR(VLOOKUP($C2310,薬効分類マスタ!$A$2:$B$180,2,FALSE()),"未登録")</f>
        <v>血圧降下剤</v>
      </c>
      <c r="E2310" s="16" t="s">
        <v>5396</v>
      </c>
      <c r="F2310" s="16" t="s">
        <v>1027</v>
      </c>
      <c r="G2310" s="16" t="s">
        <v>5397</v>
      </c>
      <c r="H2310" s="16" t="s">
        <v>293</v>
      </c>
      <c r="I2310" s="0" t="n">
        <v>38.7</v>
      </c>
      <c r="J2310" s="16" t="s">
        <v>232</v>
      </c>
      <c r="K2310" s="0" t="str">
        <f aca="false">IFERROR(IF(VLOOKUP($C2310,薬効分類マスタ!$A$2:$E$180,5,FALSE())=0,"",VLOOKUP($C2310,薬効分類マスタ!$A$2:$E$180,5,FALSE())),"")</f>
        <v/>
      </c>
      <c r="L2310" s="17"/>
      <c r="M2310" s="0" t="str">
        <f aca="false">IF($K2310="","",IF($L2310&lt;&gt;"",$L2310,VLOOKUP($C2310,薬効分類マスタ!$A$2:$F$180,6,FALSE())))</f>
        <v/>
      </c>
      <c r="N2310" s="0" t="str">
        <f aca="false">ASC(G2310)</f>
        <v>ﾐｶﾄﾘｵ配合錠</v>
      </c>
      <c r="O2310" s="0" t="str">
        <f aca="false">ASC(E2310)</f>
        <v>ﾃﾙﾐｻﾙﾀﾝ･ｱﾑﾛｼﾞﾋﾟﾝﾍﾞｼﾙ酸塩･ﾋﾄﾞﾛｸﾛﾛﾁｱｼﾞﾄﾞ</v>
      </c>
      <c r="P2310" s="16" t="n">
        <f aca="false">N(P2309)+IF($C2310=検索!$B$49,1,0)</f>
        <v>0</v>
      </c>
    </row>
    <row r="2311" customFormat="false" ht="15" hidden="false" customHeight="false" outlineLevel="0" collapsed="false">
      <c r="A2311" s="16" t="s">
        <v>221</v>
      </c>
      <c r="B2311" s="0" t="s">
        <v>5398</v>
      </c>
      <c r="C2311" s="0" t="n">
        <v>216</v>
      </c>
      <c r="D2311" s="0" t="str">
        <f aca="false">IFERROR(VLOOKUP($C2311,薬効分類マスタ!$A$2:$B$180,2,FALSE()),"未登録")</f>
        <v>血管収縮剤</v>
      </c>
      <c r="E2311" s="16" t="s">
        <v>5399</v>
      </c>
      <c r="F2311" s="16" t="s">
        <v>241</v>
      </c>
      <c r="G2311" s="16" t="s">
        <v>5400</v>
      </c>
      <c r="H2311" s="16" t="s">
        <v>1197</v>
      </c>
      <c r="I2311" s="0" t="n">
        <v>10.9</v>
      </c>
      <c r="J2311" s="16" t="s">
        <v>232</v>
      </c>
      <c r="K2311" s="0" t="str">
        <f aca="false">IFERROR(IF(VLOOKUP($C2311,薬効分類マスタ!$A$2:$E$180,5,FALSE())=0,"",VLOOKUP($C2311,薬効分類マスタ!$A$2:$E$180,5,FALSE())),"")</f>
        <v/>
      </c>
      <c r="L2311" s="17"/>
      <c r="M2311" s="0" t="str">
        <f aca="false">IF($K2311="","",IF($L2311&lt;&gt;"",$L2311,VLOOKUP($C2311,薬効分類マスタ!$A$2:$F$180,6,FALSE())))</f>
        <v/>
      </c>
      <c r="N2311" s="0" t="str">
        <f aca="false">ASC(G2311)</f>
        <v>ﾒﾄﾘｼﾞﾝ錠2mg</v>
      </c>
      <c r="O2311" s="0" t="str">
        <f aca="false">ASC(E2311)</f>
        <v>ﾐﾄﾞﾄﾞﾘﾝ塩酸塩</v>
      </c>
      <c r="P2311" s="16" t="n">
        <f aca="false">N(P2310)+IF($C2311=検索!$B$49,1,0)</f>
        <v>0</v>
      </c>
    </row>
    <row r="2312" customFormat="false" ht="15" hidden="false" customHeight="false" outlineLevel="0" collapsed="false">
      <c r="A2312" s="16" t="s">
        <v>221</v>
      </c>
      <c r="B2312" s="0" t="s">
        <v>5401</v>
      </c>
      <c r="C2312" s="0" t="n">
        <v>216</v>
      </c>
      <c r="D2312" s="0" t="str">
        <f aca="false">IFERROR(VLOOKUP($C2312,薬効分類マスタ!$A$2:$B$180,2,FALSE()),"未登録")</f>
        <v>血管収縮剤</v>
      </c>
      <c r="E2312" s="16" t="s">
        <v>5399</v>
      </c>
      <c r="F2312" s="16" t="s">
        <v>241</v>
      </c>
      <c r="G2312" s="16" t="s">
        <v>5402</v>
      </c>
      <c r="H2312" s="16" t="s">
        <v>4623</v>
      </c>
      <c r="I2312" s="0" t="n">
        <v>7.4</v>
      </c>
      <c r="J2312" s="16" t="s">
        <v>239</v>
      </c>
      <c r="K2312" s="0" t="str">
        <f aca="false">IFERROR(IF(VLOOKUP($C2312,薬効分類マスタ!$A$2:$E$180,5,FALSE())=0,"",VLOOKUP($C2312,薬効分類マスタ!$A$2:$E$180,5,FALSE())),"")</f>
        <v/>
      </c>
      <c r="L2312" s="17"/>
      <c r="M2312" s="0" t="str">
        <f aca="false">IF($K2312="","",IF($L2312&lt;&gt;"",$L2312,VLOOKUP($C2312,薬効分類マスタ!$A$2:$F$180,6,FALSE())))</f>
        <v/>
      </c>
      <c r="N2312" s="0" t="str">
        <f aca="false">ASC(G2312)</f>
        <v>ﾐﾄﾞﾄﾞﾘﾝ塩酸塩錠2mg｢JG｣</v>
      </c>
      <c r="O2312" s="0" t="str">
        <f aca="false">ASC(E2312)</f>
        <v>ﾐﾄﾞﾄﾞﾘﾝ塩酸塩</v>
      </c>
      <c r="P2312" s="16" t="n">
        <f aca="false">N(P2311)+IF($C2312=検索!$B$49,1,0)</f>
        <v>0</v>
      </c>
    </row>
    <row r="2313" customFormat="false" ht="15" hidden="false" customHeight="false" outlineLevel="0" collapsed="false">
      <c r="A2313" s="16" t="s">
        <v>221</v>
      </c>
      <c r="B2313" s="0" t="s">
        <v>5403</v>
      </c>
      <c r="C2313" s="0" t="n">
        <v>216</v>
      </c>
      <c r="D2313" s="0" t="str">
        <f aca="false">IFERROR(VLOOKUP($C2313,薬効分類マスタ!$A$2:$B$180,2,FALSE()),"未登録")</f>
        <v>血管収縮剤</v>
      </c>
      <c r="E2313" s="16" t="s">
        <v>5399</v>
      </c>
      <c r="F2313" s="16" t="s">
        <v>241</v>
      </c>
      <c r="G2313" s="16" t="s">
        <v>5404</v>
      </c>
      <c r="H2313" s="16" t="s">
        <v>1300</v>
      </c>
      <c r="I2313" s="0" t="n">
        <v>7.4</v>
      </c>
      <c r="J2313" s="16" t="s">
        <v>239</v>
      </c>
      <c r="K2313" s="0" t="str">
        <f aca="false">IFERROR(IF(VLOOKUP($C2313,薬効分類マスタ!$A$2:$E$180,5,FALSE())=0,"",VLOOKUP($C2313,薬効分類マスタ!$A$2:$E$180,5,FALSE())),"")</f>
        <v/>
      </c>
      <c r="L2313" s="17"/>
      <c r="M2313" s="0" t="str">
        <f aca="false">IF($K2313="","",IF($L2313&lt;&gt;"",$L2313,VLOOKUP($C2313,薬効分類マスタ!$A$2:$F$180,6,FALSE())))</f>
        <v/>
      </c>
      <c r="N2313" s="0" t="str">
        <f aca="false">ASC(G2313)</f>
        <v>ﾐﾄﾞﾄﾞﾘﾝ塩酸塩錠2mg｢ｵｰﾊﾗ｣</v>
      </c>
      <c r="O2313" s="0" t="str">
        <f aca="false">ASC(E2313)</f>
        <v>ﾐﾄﾞﾄﾞﾘﾝ塩酸塩</v>
      </c>
      <c r="P2313" s="16" t="n">
        <f aca="false">N(P2312)+IF($C2313=検索!$B$49,1,0)</f>
        <v>0</v>
      </c>
    </row>
    <row r="2314" customFormat="false" ht="15" hidden="false" customHeight="false" outlineLevel="0" collapsed="false">
      <c r="A2314" s="16" t="s">
        <v>221</v>
      </c>
      <c r="B2314" s="0" t="s">
        <v>5405</v>
      </c>
      <c r="C2314" s="0" t="n">
        <v>216</v>
      </c>
      <c r="D2314" s="0" t="str">
        <f aca="false">IFERROR(VLOOKUP($C2314,薬効分類マスタ!$A$2:$B$180,2,FALSE()),"未登録")</f>
        <v>血管収縮剤</v>
      </c>
      <c r="E2314" s="16" t="s">
        <v>5399</v>
      </c>
      <c r="F2314" s="16" t="s">
        <v>241</v>
      </c>
      <c r="G2314" s="16" t="s">
        <v>5406</v>
      </c>
      <c r="H2314" s="16" t="s">
        <v>385</v>
      </c>
      <c r="I2314" s="0" t="n">
        <v>7.4</v>
      </c>
      <c r="J2314" s="16" t="s">
        <v>239</v>
      </c>
      <c r="K2314" s="0" t="str">
        <f aca="false">IFERROR(IF(VLOOKUP($C2314,薬効分類マスタ!$A$2:$E$180,5,FALSE())=0,"",VLOOKUP($C2314,薬効分類マスタ!$A$2:$E$180,5,FALSE())),"")</f>
        <v/>
      </c>
      <c r="L2314" s="17"/>
      <c r="M2314" s="0" t="str">
        <f aca="false">IF($K2314="","",IF($L2314&lt;&gt;"",$L2314,VLOOKUP($C2314,薬効分類マスタ!$A$2:$F$180,6,FALSE())))</f>
        <v/>
      </c>
      <c r="N2314" s="0" t="str">
        <f aca="false">ASC(G2314)</f>
        <v>ﾐﾄﾞﾄﾞﾘﾝ塩酸塩錠2mg｢ｻﾜｲ｣</v>
      </c>
      <c r="O2314" s="0" t="str">
        <f aca="false">ASC(E2314)</f>
        <v>ﾐﾄﾞﾄﾞﾘﾝ塩酸塩</v>
      </c>
      <c r="P2314" s="16" t="n">
        <f aca="false">N(P2313)+IF($C2314=検索!$B$49,1,0)</f>
        <v>0</v>
      </c>
    </row>
    <row r="2315" customFormat="false" ht="15" hidden="false" customHeight="false" outlineLevel="0" collapsed="false">
      <c r="A2315" s="16" t="s">
        <v>221</v>
      </c>
      <c r="B2315" s="0" t="s">
        <v>5407</v>
      </c>
      <c r="C2315" s="0" t="n">
        <v>216</v>
      </c>
      <c r="D2315" s="0" t="str">
        <f aca="false">IFERROR(VLOOKUP($C2315,薬効分類マスタ!$A$2:$B$180,2,FALSE()),"未登録")</f>
        <v>血管収縮剤</v>
      </c>
      <c r="E2315" s="16" t="s">
        <v>5399</v>
      </c>
      <c r="F2315" s="16" t="s">
        <v>241</v>
      </c>
      <c r="G2315" s="16" t="s">
        <v>5408</v>
      </c>
      <c r="H2315" s="16" t="s">
        <v>533</v>
      </c>
      <c r="I2315" s="0" t="n">
        <v>7.4</v>
      </c>
      <c r="J2315" s="16" t="s">
        <v>239</v>
      </c>
      <c r="K2315" s="0" t="str">
        <f aca="false">IFERROR(IF(VLOOKUP($C2315,薬効分類マスタ!$A$2:$E$180,5,FALSE())=0,"",VLOOKUP($C2315,薬効分類マスタ!$A$2:$E$180,5,FALSE())),"")</f>
        <v/>
      </c>
      <c r="L2315" s="17"/>
      <c r="M2315" s="0" t="str">
        <f aca="false">IF($K2315="","",IF($L2315&lt;&gt;"",$L2315,VLOOKUP($C2315,薬効分類マスタ!$A$2:$F$180,6,FALSE())))</f>
        <v/>
      </c>
      <c r="N2315" s="0" t="str">
        <f aca="false">ASC(G2315)</f>
        <v>ﾐﾄﾞﾄﾞﾘﾝ塩酸塩錠2mg｢ﾄｰﾜ｣</v>
      </c>
      <c r="O2315" s="0" t="str">
        <f aca="false">ASC(E2315)</f>
        <v>ﾐﾄﾞﾄﾞﾘﾝ塩酸塩</v>
      </c>
      <c r="P2315" s="16" t="n">
        <f aca="false">N(P2314)+IF($C2315=検索!$B$49,1,0)</f>
        <v>0</v>
      </c>
    </row>
    <row r="2316" customFormat="false" ht="15" hidden="false" customHeight="false" outlineLevel="0" collapsed="false">
      <c r="A2316" s="16" t="s">
        <v>221</v>
      </c>
      <c r="B2316" s="0" t="s">
        <v>5409</v>
      </c>
      <c r="C2316" s="0" t="n">
        <v>216</v>
      </c>
      <c r="D2316" s="0" t="str">
        <f aca="false">IFERROR(VLOOKUP($C2316,薬効分類マスタ!$A$2:$B$180,2,FALSE()),"未登録")</f>
        <v>血管収縮剤</v>
      </c>
      <c r="E2316" s="16" t="s">
        <v>5399</v>
      </c>
      <c r="F2316" s="16" t="s">
        <v>241</v>
      </c>
      <c r="G2316" s="16" t="s">
        <v>5410</v>
      </c>
      <c r="H2316" s="16" t="s">
        <v>542</v>
      </c>
      <c r="I2316" s="0" t="n">
        <v>6.3</v>
      </c>
      <c r="J2316" s="16" t="s">
        <v>239</v>
      </c>
      <c r="K2316" s="0" t="str">
        <f aca="false">IFERROR(IF(VLOOKUP($C2316,薬効分類マスタ!$A$2:$E$180,5,FALSE())=0,"",VLOOKUP($C2316,薬効分類マスタ!$A$2:$E$180,5,FALSE())),"")</f>
        <v/>
      </c>
      <c r="L2316" s="17"/>
      <c r="M2316" s="0" t="str">
        <f aca="false">IF($K2316="","",IF($L2316&lt;&gt;"",$L2316,VLOOKUP($C2316,薬効分類マスタ!$A$2:$F$180,6,FALSE())))</f>
        <v/>
      </c>
      <c r="N2316" s="0" t="str">
        <f aca="false">ASC(G2316)</f>
        <v>ﾐﾄﾞﾄﾞﾘﾝ塩酸塩錠2mg｢NIG｣</v>
      </c>
      <c r="O2316" s="0" t="str">
        <f aca="false">ASC(E2316)</f>
        <v>ﾐﾄﾞﾄﾞﾘﾝ塩酸塩</v>
      </c>
      <c r="P2316" s="16" t="n">
        <f aca="false">N(P2315)+IF($C2316=検索!$B$49,1,0)</f>
        <v>0</v>
      </c>
    </row>
    <row r="2317" customFormat="false" ht="15" hidden="false" customHeight="false" outlineLevel="0" collapsed="false">
      <c r="A2317" s="16" t="s">
        <v>221</v>
      </c>
      <c r="B2317" s="0" t="s">
        <v>5411</v>
      </c>
      <c r="C2317" s="0" t="n">
        <v>216</v>
      </c>
      <c r="D2317" s="0" t="str">
        <f aca="false">IFERROR(VLOOKUP($C2317,薬効分類マスタ!$A$2:$B$180,2,FALSE()),"未登録")</f>
        <v>血管収縮剤</v>
      </c>
      <c r="E2317" s="16" t="s">
        <v>5399</v>
      </c>
      <c r="F2317" s="16" t="s">
        <v>241</v>
      </c>
      <c r="G2317" s="16" t="s">
        <v>5412</v>
      </c>
      <c r="H2317" s="16" t="s">
        <v>1197</v>
      </c>
      <c r="I2317" s="0" t="n">
        <v>10.9</v>
      </c>
      <c r="J2317" s="16" t="s">
        <v>232</v>
      </c>
      <c r="K2317" s="0" t="str">
        <f aca="false">IFERROR(IF(VLOOKUP($C2317,薬効分類マスタ!$A$2:$E$180,5,FALSE())=0,"",VLOOKUP($C2317,薬効分類マスタ!$A$2:$E$180,5,FALSE())),"")</f>
        <v/>
      </c>
      <c r="L2317" s="17"/>
      <c r="M2317" s="0" t="str">
        <f aca="false">IF($K2317="","",IF($L2317&lt;&gt;"",$L2317,VLOOKUP($C2317,薬効分類マスタ!$A$2:$F$180,6,FALSE())))</f>
        <v/>
      </c>
      <c r="N2317" s="0" t="str">
        <f aca="false">ASC(G2317)</f>
        <v>ﾒﾄﾘｼﾞﾝD錠2mg</v>
      </c>
      <c r="O2317" s="0" t="str">
        <f aca="false">ASC(E2317)</f>
        <v>ﾐﾄﾞﾄﾞﾘﾝ塩酸塩</v>
      </c>
      <c r="P2317" s="16" t="n">
        <f aca="false">N(P2316)+IF($C2317=検索!$B$49,1,0)</f>
        <v>0</v>
      </c>
    </row>
    <row r="2318" customFormat="false" ht="15" hidden="false" customHeight="false" outlineLevel="0" collapsed="false">
      <c r="A2318" s="16" t="s">
        <v>221</v>
      </c>
      <c r="B2318" s="0" t="s">
        <v>5413</v>
      </c>
      <c r="C2318" s="0" t="n">
        <v>216</v>
      </c>
      <c r="D2318" s="0" t="str">
        <f aca="false">IFERROR(VLOOKUP($C2318,薬効分類マスタ!$A$2:$B$180,2,FALSE()),"未登録")</f>
        <v>血管収縮剤</v>
      </c>
      <c r="E2318" s="16" t="s">
        <v>5414</v>
      </c>
      <c r="F2318" s="16" t="s">
        <v>411</v>
      </c>
      <c r="G2318" s="16" t="s">
        <v>5415</v>
      </c>
      <c r="I2318" s="0" t="n">
        <v>84.6</v>
      </c>
      <c r="J2318" s="16" t="s">
        <v>239</v>
      </c>
      <c r="K2318" s="0" t="str">
        <f aca="false">IFERROR(IF(VLOOKUP($C2318,薬効分類マスタ!$A$2:$E$180,5,FALSE())=0,"",VLOOKUP($C2318,薬効分類マスタ!$A$2:$E$180,5,FALSE())),"")</f>
        <v/>
      </c>
      <c r="L2318" s="17"/>
      <c r="M2318" s="0" t="str">
        <f aca="false">IF($K2318="","",IF($L2318&lt;&gt;"",$L2318,VLOOKUP($C2318,薬効分類マスタ!$A$2:$F$180,6,FALSE())))</f>
        <v/>
      </c>
      <c r="N2318" s="0" t="str">
        <f aca="false">ASC(G2318)</f>
        <v>ｽﾏﾄﾘﾌﾟﾀﾝｺﾊｸ酸塩50mg錠</v>
      </c>
      <c r="O2318" s="0" t="str">
        <f aca="false">ASC(E2318)</f>
        <v>ｽﾏﾄﾘﾌﾟﾀﾝｺﾊｸ酸塩</v>
      </c>
      <c r="P2318" s="16" t="n">
        <f aca="false">N(P2317)+IF($C2318=検索!$B$49,1,0)</f>
        <v>0</v>
      </c>
    </row>
    <row r="2319" customFormat="false" ht="15" hidden="false" customHeight="false" outlineLevel="0" collapsed="false">
      <c r="A2319" s="16" t="s">
        <v>221</v>
      </c>
      <c r="B2319" s="0" t="s">
        <v>5416</v>
      </c>
      <c r="C2319" s="0" t="n">
        <v>216</v>
      </c>
      <c r="D2319" s="0" t="str">
        <f aca="false">IFERROR(VLOOKUP($C2319,薬効分類マスタ!$A$2:$B$180,2,FALSE()),"未登録")</f>
        <v>血管収縮剤</v>
      </c>
      <c r="E2319" s="16" t="s">
        <v>5414</v>
      </c>
      <c r="F2319" s="16" t="s">
        <v>411</v>
      </c>
      <c r="G2319" s="16" t="s">
        <v>5417</v>
      </c>
      <c r="H2319" s="16" t="s">
        <v>794</v>
      </c>
      <c r="I2319" s="0" t="n">
        <v>211.8</v>
      </c>
      <c r="J2319" s="16" t="s">
        <v>232</v>
      </c>
      <c r="K2319" s="0" t="str">
        <f aca="false">IFERROR(IF(VLOOKUP($C2319,薬効分類マスタ!$A$2:$E$180,5,FALSE())=0,"",VLOOKUP($C2319,薬効分類マスタ!$A$2:$E$180,5,FALSE())),"")</f>
        <v/>
      </c>
      <c r="L2319" s="17"/>
      <c r="M2319" s="0" t="str">
        <f aca="false">IF($K2319="","",IF($L2319&lt;&gt;"",$L2319,VLOOKUP($C2319,薬効分類マスタ!$A$2:$F$180,6,FALSE())))</f>
        <v/>
      </c>
      <c r="N2319" s="0" t="str">
        <f aca="false">ASC(G2319)</f>
        <v>ｲﾐｸﾞﾗﾝ錠50</v>
      </c>
      <c r="O2319" s="0" t="str">
        <f aca="false">ASC(E2319)</f>
        <v>ｽﾏﾄﾘﾌﾟﾀﾝｺﾊｸ酸塩</v>
      </c>
      <c r="P2319" s="16" t="n">
        <f aca="false">N(P2318)+IF($C2319=検索!$B$49,1,0)</f>
        <v>0</v>
      </c>
    </row>
    <row r="2320" customFormat="false" ht="15" hidden="false" customHeight="false" outlineLevel="0" collapsed="false">
      <c r="A2320" s="16" t="s">
        <v>221</v>
      </c>
      <c r="B2320" s="0" t="s">
        <v>5418</v>
      </c>
      <c r="C2320" s="0" t="n">
        <v>216</v>
      </c>
      <c r="D2320" s="0" t="str">
        <f aca="false">IFERROR(VLOOKUP($C2320,薬効分類マスタ!$A$2:$B$180,2,FALSE()),"未登録")</f>
        <v>血管収縮剤</v>
      </c>
      <c r="E2320" s="16" t="s">
        <v>5414</v>
      </c>
      <c r="F2320" s="16" t="s">
        <v>411</v>
      </c>
      <c r="G2320" s="16" t="s">
        <v>5419</v>
      </c>
      <c r="H2320" s="16" t="s">
        <v>1067</v>
      </c>
      <c r="I2320" s="0" t="n">
        <v>119.6</v>
      </c>
      <c r="J2320" s="16" t="s">
        <v>239</v>
      </c>
      <c r="K2320" s="0" t="str">
        <f aca="false">IFERROR(IF(VLOOKUP($C2320,薬効分類マスタ!$A$2:$E$180,5,FALSE())=0,"",VLOOKUP($C2320,薬効分類マスタ!$A$2:$E$180,5,FALSE())),"")</f>
        <v/>
      </c>
      <c r="L2320" s="17"/>
      <c r="M2320" s="0" t="str">
        <f aca="false">IF($K2320="","",IF($L2320&lt;&gt;"",$L2320,VLOOKUP($C2320,薬効分類マスタ!$A$2:$F$180,6,FALSE())))</f>
        <v/>
      </c>
      <c r="N2320" s="0" t="str">
        <f aca="false">ASC(G2320)</f>
        <v>ｽﾏﾄﾘﾌﾟﾀﾝ錠50mg｢TCK｣</v>
      </c>
      <c r="O2320" s="0" t="str">
        <f aca="false">ASC(E2320)</f>
        <v>ｽﾏﾄﾘﾌﾟﾀﾝｺﾊｸ酸塩</v>
      </c>
      <c r="P2320" s="16" t="n">
        <f aca="false">N(P2319)+IF($C2320=検索!$B$49,1,0)</f>
        <v>0</v>
      </c>
    </row>
    <row r="2321" customFormat="false" ht="15" hidden="false" customHeight="false" outlineLevel="0" collapsed="false">
      <c r="A2321" s="16" t="s">
        <v>221</v>
      </c>
      <c r="B2321" s="0" t="s">
        <v>5420</v>
      </c>
      <c r="C2321" s="0" t="n">
        <v>216</v>
      </c>
      <c r="D2321" s="0" t="str">
        <f aca="false">IFERROR(VLOOKUP($C2321,薬効分類マスタ!$A$2:$B$180,2,FALSE()),"未登録")</f>
        <v>血管収縮剤</v>
      </c>
      <c r="E2321" s="16" t="s">
        <v>5414</v>
      </c>
      <c r="F2321" s="16" t="s">
        <v>411</v>
      </c>
      <c r="G2321" s="16" t="s">
        <v>5421</v>
      </c>
      <c r="H2321" s="16" t="s">
        <v>574</v>
      </c>
      <c r="I2321" s="0" t="n">
        <v>119.6</v>
      </c>
      <c r="J2321" s="16" t="s">
        <v>239</v>
      </c>
      <c r="K2321" s="0" t="str">
        <f aca="false">IFERROR(IF(VLOOKUP($C2321,薬効分類マスタ!$A$2:$E$180,5,FALSE())=0,"",VLOOKUP($C2321,薬効分類マスタ!$A$2:$E$180,5,FALSE())),"")</f>
        <v/>
      </c>
      <c r="L2321" s="17"/>
      <c r="M2321" s="0" t="str">
        <f aca="false">IF($K2321="","",IF($L2321&lt;&gt;"",$L2321,VLOOKUP($C2321,薬効分類マスタ!$A$2:$F$180,6,FALSE())))</f>
        <v/>
      </c>
      <c r="N2321" s="0" t="str">
        <f aca="false">ASC(G2321)</f>
        <v>ｽﾏﾄﾘﾌﾟﾀﾝ錠50mg｢YD｣</v>
      </c>
      <c r="O2321" s="0" t="str">
        <f aca="false">ASC(E2321)</f>
        <v>ｽﾏﾄﾘﾌﾟﾀﾝｺﾊｸ酸塩</v>
      </c>
      <c r="P2321" s="16" t="n">
        <f aca="false">N(P2320)+IF($C2321=検索!$B$49,1,0)</f>
        <v>0</v>
      </c>
    </row>
    <row r="2322" customFormat="false" ht="15" hidden="false" customHeight="false" outlineLevel="0" collapsed="false">
      <c r="A2322" s="16" t="s">
        <v>221</v>
      </c>
      <c r="B2322" s="0" t="s">
        <v>5422</v>
      </c>
      <c r="C2322" s="0" t="n">
        <v>216</v>
      </c>
      <c r="D2322" s="0" t="str">
        <f aca="false">IFERROR(VLOOKUP($C2322,薬効分類マスタ!$A$2:$B$180,2,FALSE()),"未登録")</f>
        <v>血管収縮剤</v>
      </c>
      <c r="E2322" s="16" t="s">
        <v>5414</v>
      </c>
      <c r="F2322" s="16" t="s">
        <v>411</v>
      </c>
      <c r="G2322" s="16" t="s">
        <v>5423</v>
      </c>
      <c r="H2322" s="16" t="s">
        <v>533</v>
      </c>
      <c r="I2322" s="0" t="n">
        <v>119.6</v>
      </c>
      <c r="J2322" s="16" t="s">
        <v>239</v>
      </c>
      <c r="K2322" s="0" t="str">
        <f aca="false">IFERROR(IF(VLOOKUP($C2322,薬効分類マスタ!$A$2:$E$180,5,FALSE())=0,"",VLOOKUP($C2322,薬効分類マスタ!$A$2:$E$180,5,FALSE())),"")</f>
        <v/>
      </c>
      <c r="L2322" s="17"/>
      <c r="M2322" s="0" t="str">
        <f aca="false">IF($K2322="","",IF($L2322&lt;&gt;"",$L2322,VLOOKUP($C2322,薬効分類マスタ!$A$2:$F$180,6,FALSE())))</f>
        <v/>
      </c>
      <c r="N2322" s="0" t="str">
        <f aca="false">ASC(G2322)</f>
        <v>ｽﾏﾄﾘﾌﾟﾀﾝ錠50mg｢ﾄｰﾜ｣</v>
      </c>
      <c r="O2322" s="0" t="str">
        <f aca="false">ASC(E2322)</f>
        <v>ｽﾏﾄﾘﾌﾟﾀﾝｺﾊｸ酸塩</v>
      </c>
      <c r="P2322" s="16" t="n">
        <f aca="false">N(P2321)+IF($C2322=検索!$B$49,1,0)</f>
        <v>0</v>
      </c>
    </row>
    <row r="2323" customFormat="false" ht="15" hidden="false" customHeight="false" outlineLevel="0" collapsed="false">
      <c r="A2323" s="16" t="s">
        <v>221</v>
      </c>
      <c r="B2323" s="0" t="s">
        <v>5424</v>
      </c>
      <c r="C2323" s="0" t="n">
        <v>216</v>
      </c>
      <c r="D2323" s="0" t="str">
        <f aca="false">IFERROR(VLOOKUP($C2323,薬効分類マスタ!$A$2:$B$180,2,FALSE()),"未登録")</f>
        <v>血管収縮剤</v>
      </c>
      <c r="E2323" s="16" t="s">
        <v>5414</v>
      </c>
      <c r="F2323" s="16" t="s">
        <v>411</v>
      </c>
      <c r="G2323" s="16" t="s">
        <v>5425</v>
      </c>
      <c r="H2323" s="16" t="s">
        <v>351</v>
      </c>
      <c r="I2323" s="0" t="n">
        <v>119.6</v>
      </c>
      <c r="J2323" s="16" t="s">
        <v>239</v>
      </c>
      <c r="K2323" s="0" t="str">
        <f aca="false">IFERROR(IF(VLOOKUP($C2323,薬効分類マスタ!$A$2:$E$180,5,FALSE())=0,"",VLOOKUP($C2323,薬効分類マスタ!$A$2:$E$180,5,FALSE())),"")</f>
        <v/>
      </c>
      <c r="L2323" s="17"/>
      <c r="M2323" s="0" t="str">
        <f aca="false">IF($K2323="","",IF($L2323&lt;&gt;"",$L2323,VLOOKUP($C2323,薬効分類マスタ!$A$2:$F$180,6,FALSE())))</f>
        <v/>
      </c>
      <c r="N2323" s="0" t="str">
        <f aca="false">ASC(G2323)</f>
        <v>ｽﾏﾄﾘﾌﾟﾀﾝ錠50mg｢SPKK｣</v>
      </c>
      <c r="O2323" s="0" t="str">
        <f aca="false">ASC(E2323)</f>
        <v>ｽﾏﾄﾘﾌﾟﾀﾝｺﾊｸ酸塩</v>
      </c>
      <c r="P2323" s="16" t="n">
        <f aca="false">N(P2322)+IF($C2323=検索!$B$49,1,0)</f>
        <v>0</v>
      </c>
    </row>
    <row r="2324" customFormat="false" ht="15" hidden="false" customHeight="false" outlineLevel="0" collapsed="false">
      <c r="A2324" s="16" t="s">
        <v>221</v>
      </c>
      <c r="B2324" s="0" t="s">
        <v>5426</v>
      </c>
      <c r="C2324" s="0" t="n">
        <v>216</v>
      </c>
      <c r="D2324" s="0" t="str">
        <f aca="false">IFERROR(VLOOKUP($C2324,薬効分類マスタ!$A$2:$B$180,2,FALSE()),"未登録")</f>
        <v>血管収縮剤</v>
      </c>
      <c r="E2324" s="16" t="s">
        <v>5414</v>
      </c>
      <c r="F2324" s="16" t="s">
        <v>411</v>
      </c>
      <c r="G2324" s="16" t="s">
        <v>5427</v>
      </c>
      <c r="H2324" s="16" t="s">
        <v>533</v>
      </c>
      <c r="I2324" s="0" t="n">
        <v>119.6</v>
      </c>
      <c r="J2324" s="16" t="s">
        <v>239</v>
      </c>
      <c r="K2324" s="0" t="str">
        <f aca="false">IFERROR(IF(VLOOKUP($C2324,薬効分類マスタ!$A$2:$E$180,5,FALSE())=0,"",VLOOKUP($C2324,薬効分類マスタ!$A$2:$E$180,5,FALSE())),"")</f>
        <v/>
      </c>
      <c r="L2324" s="17"/>
      <c r="M2324" s="0" t="str">
        <f aca="false">IF($K2324="","",IF($L2324&lt;&gt;"",$L2324,VLOOKUP($C2324,薬効分類マスタ!$A$2:$F$180,6,FALSE())))</f>
        <v/>
      </c>
      <c r="N2324" s="0" t="str">
        <f aca="false">ASC(G2324)</f>
        <v>ｽﾏﾄﾘﾌﾟﾀﾝ錠50mg｢TW｣</v>
      </c>
      <c r="O2324" s="0" t="str">
        <f aca="false">ASC(E2324)</f>
        <v>ｽﾏﾄﾘﾌﾟﾀﾝｺﾊｸ酸塩</v>
      </c>
      <c r="P2324" s="16" t="n">
        <f aca="false">N(P2323)+IF($C2324=検索!$B$49,1,0)</f>
        <v>0</v>
      </c>
    </row>
    <row r="2325" customFormat="false" ht="15" hidden="false" customHeight="false" outlineLevel="0" collapsed="false">
      <c r="A2325" s="16" t="s">
        <v>221</v>
      </c>
      <c r="B2325" s="0" t="s">
        <v>5428</v>
      </c>
      <c r="C2325" s="0" t="n">
        <v>216</v>
      </c>
      <c r="D2325" s="0" t="str">
        <f aca="false">IFERROR(VLOOKUP($C2325,薬効分類マスタ!$A$2:$B$180,2,FALSE()),"未登録")</f>
        <v>血管収縮剤</v>
      </c>
      <c r="E2325" s="16" t="s">
        <v>5414</v>
      </c>
      <c r="F2325" s="16" t="s">
        <v>5429</v>
      </c>
      <c r="G2325" s="16" t="s">
        <v>5430</v>
      </c>
      <c r="H2325" s="16" t="s">
        <v>557</v>
      </c>
      <c r="I2325" s="0" t="n">
        <v>299.3</v>
      </c>
      <c r="J2325" s="16" t="s">
        <v>239</v>
      </c>
      <c r="K2325" s="0" t="str">
        <f aca="false">IFERROR(IF(VLOOKUP($C2325,薬効分類マスタ!$A$2:$E$180,5,FALSE())=0,"",VLOOKUP($C2325,薬効分類マスタ!$A$2:$E$180,5,FALSE())),"")</f>
        <v/>
      </c>
      <c r="L2325" s="17"/>
      <c r="M2325" s="0" t="str">
        <f aca="false">IF($K2325="","",IF($L2325&lt;&gt;"",$L2325,VLOOKUP($C2325,薬効分類マスタ!$A$2:$F$180,6,FALSE())))</f>
        <v/>
      </c>
      <c r="N2325" s="0" t="str">
        <f aca="false">ASC(G2325)</f>
        <v>ｽﾏﾄﾘﾌﾟﾀﾝ内用液50mg｢ﾀｶﾀ｣</v>
      </c>
      <c r="O2325" s="0" t="str">
        <f aca="false">ASC(E2325)</f>
        <v>ｽﾏﾄﾘﾌﾟﾀﾝｺﾊｸ酸塩</v>
      </c>
      <c r="P2325" s="16" t="n">
        <f aca="false">N(P2324)+IF($C2325=検索!$B$49,1,0)</f>
        <v>0</v>
      </c>
    </row>
    <row r="2326" customFormat="false" ht="15" hidden="false" customHeight="false" outlineLevel="0" collapsed="false">
      <c r="A2326" s="16" t="s">
        <v>221</v>
      </c>
      <c r="B2326" s="0" t="s">
        <v>5431</v>
      </c>
      <c r="C2326" s="0" t="n">
        <v>216</v>
      </c>
      <c r="D2326" s="0" t="str">
        <f aca="false">IFERROR(VLOOKUP($C2326,薬効分類マスタ!$A$2:$B$180,2,FALSE()),"未登録")</f>
        <v>血管収縮剤</v>
      </c>
      <c r="E2326" s="16" t="s">
        <v>5432</v>
      </c>
      <c r="F2326" s="16" t="s">
        <v>1418</v>
      </c>
      <c r="G2326" s="16" t="s">
        <v>5433</v>
      </c>
      <c r="H2326" s="16" t="s">
        <v>385</v>
      </c>
      <c r="I2326" s="0" t="n">
        <v>266.4</v>
      </c>
      <c r="J2326" s="16" t="s">
        <v>232</v>
      </c>
      <c r="K2326" s="0" t="str">
        <f aca="false">IFERROR(IF(VLOOKUP($C2326,薬効分類マスタ!$A$2:$E$180,5,FALSE())=0,"",VLOOKUP($C2326,薬効分類マスタ!$A$2:$E$180,5,FALSE())),"")</f>
        <v/>
      </c>
      <c r="L2326" s="17"/>
      <c r="M2326" s="0" t="str">
        <f aca="false">IF($K2326="","",IF($L2326&lt;&gt;"",$L2326,VLOOKUP($C2326,薬効分類マスタ!$A$2:$F$180,6,FALSE())))</f>
        <v/>
      </c>
      <c r="N2326" s="0" t="str">
        <f aca="false">ASC(G2326)</f>
        <v>ｿﾞｰﾐｯｸﾞ錠2.5mg</v>
      </c>
      <c r="O2326" s="0" t="str">
        <f aca="false">ASC(E2326)</f>
        <v>ｿﾞﾙﾐﾄﾘﾌﾟﾀﾝ</v>
      </c>
      <c r="P2326" s="16" t="n">
        <f aca="false">N(P2325)+IF($C2326=検索!$B$49,1,0)</f>
        <v>0</v>
      </c>
    </row>
    <row r="2327" customFormat="false" ht="15" hidden="false" customHeight="false" outlineLevel="0" collapsed="false">
      <c r="A2327" s="16" t="s">
        <v>221</v>
      </c>
      <c r="B2327" s="0" t="s">
        <v>5434</v>
      </c>
      <c r="C2327" s="0" t="n">
        <v>216</v>
      </c>
      <c r="D2327" s="0" t="str">
        <f aca="false">IFERROR(VLOOKUP($C2327,薬効分類マスタ!$A$2:$B$180,2,FALSE()),"未登録")</f>
        <v>血管収縮剤</v>
      </c>
      <c r="E2327" s="16" t="s">
        <v>5432</v>
      </c>
      <c r="F2327" s="16" t="s">
        <v>1418</v>
      </c>
      <c r="G2327" s="16" t="s">
        <v>5435</v>
      </c>
      <c r="I2327" s="0" t="n">
        <v>102.1</v>
      </c>
      <c r="J2327" s="16" t="s">
        <v>239</v>
      </c>
      <c r="K2327" s="0" t="str">
        <f aca="false">IFERROR(IF(VLOOKUP($C2327,薬効分類マスタ!$A$2:$E$180,5,FALSE())=0,"",VLOOKUP($C2327,薬効分類マスタ!$A$2:$E$180,5,FALSE())),"")</f>
        <v/>
      </c>
      <c r="L2327" s="17"/>
      <c r="M2327" s="0" t="str">
        <f aca="false">IF($K2327="","",IF($L2327&lt;&gt;"",$L2327,VLOOKUP($C2327,薬効分類マスタ!$A$2:$F$180,6,FALSE())))</f>
        <v/>
      </c>
      <c r="N2327" s="0" t="str">
        <f aca="false">ASC(G2327)</f>
        <v>ｿﾞﾙﾐﾄﾘﾌﾟﾀﾝ2.5mg口腔内崩壊錠</v>
      </c>
      <c r="O2327" s="0" t="str">
        <f aca="false">ASC(E2327)</f>
        <v>ｿﾞﾙﾐﾄﾘﾌﾟﾀﾝ</v>
      </c>
      <c r="P2327" s="16" t="n">
        <f aca="false">N(P2326)+IF($C2327=検索!$B$49,1,0)</f>
        <v>0</v>
      </c>
    </row>
    <row r="2328" customFormat="false" ht="15" hidden="false" customHeight="false" outlineLevel="0" collapsed="false">
      <c r="A2328" s="16" t="s">
        <v>221</v>
      </c>
      <c r="B2328" s="0" t="s">
        <v>5436</v>
      </c>
      <c r="C2328" s="0" t="n">
        <v>216</v>
      </c>
      <c r="D2328" s="0" t="str">
        <f aca="false">IFERROR(VLOOKUP($C2328,薬効分類マスタ!$A$2:$B$180,2,FALSE()),"未登録")</f>
        <v>血管収縮剤</v>
      </c>
      <c r="E2328" s="16" t="s">
        <v>5432</v>
      </c>
      <c r="F2328" s="16" t="s">
        <v>1418</v>
      </c>
      <c r="G2328" s="16" t="s">
        <v>5437</v>
      </c>
      <c r="H2328" s="16" t="s">
        <v>385</v>
      </c>
      <c r="I2328" s="0" t="n">
        <v>266.4</v>
      </c>
      <c r="J2328" s="16" t="s">
        <v>232</v>
      </c>
      <c r="K2328" s="0" t="str">
        <f aca="false">IFERROR(IF(VLOOKUP($C2328,薬効分類マスタ!$A$2:$E$180,5,FALSE())=0,"",VLOOKUP($C2328,薬効分類マスタ!$A$2:$E$180,5,FALSE())),"")</f>
        <v/>
      </c>
      <c r="L2328" s="17"/>
      <c r="M2328" s="0" t="str">
        <f aca="false">IF($K2328="","",IF($L2328&lt;&gt;"",$L2328,VLOOKUP($C2328,薬効分類マスタ!$A$2:$F$180,6,FALSE())))</f>
        <v/>
      </c>
      <c r="N2328" s="0" t="str">
        <f aca="false">ASC(G2328)</f>
        <v>ｿﾞｰﾐｯｸﾞRM錠2.5mg</v>
      </c>
      <c r="O2328" s="0" t="str">
        <f aca="false">ASC(E2328)</f>
        <v>ｿﾞﾙﾐﾄﾘﾌﾟﾀﾝ</v>
      </c>
      <c r="P2328" s="16" t="n">
        <f aca="false">N(P2327)+IF($C2328=検索!$B$49,1,0)</f>
        <v>0</v>
      </c>
    </row>
    <row r="2329" customFormat="false" ht="15" hidden="false" customHeight="false" outlineLevel="0" collapsed="false">
      <c r="A2329" s="16" t="s">
        <v>221</v>
      </c>
      <c r="B2329" s="0" t="s">
        <v>5438</v>
      </c>
      <c r="C2329" s="0" t="n">
        <v>216</v>
      </c>
      <c r="D2329" s="0" t="str">
        <f aca="false">IFERROR(VLOOKUP($C2329,薬効分類マスタ!$A$2:$B$180,2,FALSE()),"未登録")</f>
        <v>血管収縮剤</v>
      </c>
      <c r="E2329" s="16" t="s">
        <v>5432</v>
      </c>
      <c r="F2329" s="16" t="s">
        <v>1418</v>
      </c>
      <c r="G2329" s="16" t="s">
        <v>5439</v>
      </c>
      <c r="H2329" s="16" t="s">
        <v>606</v>
      </c>
      <c r="I2329" s="0" t="n">
        <v>146.9</v>
      </c>
      <c r="J2329" s="16" t="s">
        <v>239</v>
      </c>
      <c r="K2329" s="0" t="str">
        <f aca="false">IFERROR(IF(VLOOKUP($C2329,薬効分類マスタ!$A$2:$E$180,5,FALSE())=0,"",VLOOKUP($C2329,薬効分類マスタ!$A$2:$E$180,5,FALSE())),"")</f>
        <v/>
      </c>
      <c r="L2329" s="17"/>
      <c r="M2329" s="0" t="str">
        <f aca="false">IF($K2329="","",IF($L2329&lt;&gt;"",$L2329,VLOOKUP($C2329,薬効分類マスタ!$A$2:$F$180,6,FALSE())))</f>
        <v/>
      </c>
      <c r="N2329" s="0" t="str">
        <f aca="false">ASC(G2329)</f>
        <v>ｿﾞﾙﾐﾄﾘﾌﾟﾀﾝOD錠2.5mg｢日新｣</v>
      </c>
      <c r="O2329" s="0" t="str">
        <f aca="false">ASC(E2329)</f>
        <v>ｿﾞﾙﾐﾄﾘﾌﾟﾀﾝ</v>
      </c>
      <c r="P2329" s="16" t="n">
        <f aca="false">N(P2328)+IF($C2329=検索!$B$49,1,0)</f>
        <v>0</v>
      </c>
    </row>
    <row r="2330" customFormat="false" ht="15" hidden="false" customHeight="false" outlineLevel="0" collapsed="false">
      <c r="A2330" s="16" t="s">
        <v>221</v>
      </c>
      <c r="B2330" s="0" t="s">
        <v>5440</v>
      </c>
      <c r="C2330" s="0" t="n">
        <v>216</v>
      </c>
      <c r="D2330" s="0" t="str">
        <f aca="false">IFERROR(VLOOKUP($C2330,薬効分類マスタ!$A$2:$B$180,2,FALSE()),"未登録")</f>
        <v>血管収縮剤</v>
      </c>
      <c r="E2330" s="16" t="s">
        <v>5441</v>
      </c>
      <c r="F2330" s="16" t="s">
        <v>445</v>
      </c>
      <c r="G2330" s="16" t="s">
        <v>5442</v>
      </c>
      <c r="H2330" s="16" t="s">
        <v>325</v>
      </c>
      <c r="I2330" s="0" t="n">
        <v>261.7</v>
      </c>
      <c r="J2330" s="16" t="s">
        <v>232</v>
      </c>
      <c r="K2330" s="0" t="str">
        <f aca="false">IFERROR(IF(VLOOKUP($C2330,薬効分類マスタ!$A$2:$E$180,5,FALSE())=0,"",VLOOKUP($C2330,薬効分類マスタ!$A$2:$E$180,5,FALSE())),"")</f>
        <v/>
      </c>
      <c r="L2330" s="17"/>
      <c r="M2330" s="0" t="str">
        <f aca="false">IF($K2330="","",IF($L2330&lt;&gt;"",$L2330,VLOOKUP($C2330,薬効分類マスタ!$A$2:$F$180,6,FALSE())))</f>
        <v/>
      </c>
      <c r="N2330" s="0" t="str">
        <f aca="false">ASC(G2330)</f>
        <v>ﾚﾙﾊﾟｯｸｽ錠20mg</v>
      </c>
      <c r="O2330" s="0" t="str">
        <f aca="false">ASC(E2330)</f>
        <v>ｴﾚﾄﾘﾌﾟﾀﾝ臭化水素酸塩</v>
      </c>
      <c r="P2330" s="16" t="n">
        <f aca="false">N(P2329)+IF($C2330=検索!$B$49,1,0)</f>
        <v>0</v>
      </c>
    </row>
    <row r="2331" customFormat="false" ht="15" hidden="false" customHeight="false" outlineLevel="0" collapsed="false">
      <c r="A2331" s="16" t="s">
        <v>221</v>
      </c>
      <c r="B2331" s="0" t="s">
        <v>5443</v>
      </c>
      <c r="C2331" s="0" t="n">
        <v>216</v>
      </c>
      <c r="D2331" s="0" t="str">
        <f aca="false">IFERROR(VLOOKUP($C2331,薬効分類マスタ!$A$2:$B$180,2,FALSE()),"未登録")</f>
        <v>血管収縮剤</v>
      </c>
      <c r="E2331" s="16" t="s">
        <v>5441</v>
      </c>
      <c r="F2331" s="16" t="s">
        <v>445</v>
      </c>
      <c r="G2331" s="16" t="s">
        <v>5444</v>
      </c>
      <c r="H2331" s="16" t="s">
        <v>1464</v>
      </c>
      <c r="I2331" s="0" t="n">
        <v>102.5</v>
      </c>
      <c r="J2331" s="16" t="s">
        <v>239</v>
      </c>
      <c r="K2331" s="0" t="str">
        <f aca="false">IFERROR(IF(VLOOKUP($C2331,薬効分類マスタ!$A$2:$E$180,5,FALSE())=0,"",VLOOKUP($C2331,薬効分類マスタ!$A$2:$E$180,5,FALSE())),"")</f>
        <v/>
      </c>
      <c r="L2331" s="17"/>
      <c r="M2331" s="0" t="str">
        <f aca="false">IF($K2331="","",IF($L2331&lt;&gt;"",$L2331,VLOOKUP($C2331,薬効分類マスタ!$A$2:$F$180,6,FALSE())))</f>
        <v/>
      </c>
      <c r="N2331" s="0" t="str">
        <f aca="false">ASC(G2331)</f>
        <v>ｴﾚﾄﾘﾌﾟﾀﾝ錠20mg｢DSEP｣</v>
      </c>
      <c r="O2331" s="0" t="str">
        <f aca="false">ASC(E2331)</f>
        <v>ｴﾚﾄﾘﾌﾟﾀﾝ臭化水素酸塩</v>
      </c>
      <c r="P2331" s="16" t="n">
        <f aca="false">N(P2330)+IF($C2331=検索!$B$49,1,0)</f>
        <v>0</v>
      </c>
    </row>
    <row r="2332" customFormat="false" ht="15" hidden="false" customHeight="false" outlineLevel="0" collapsed="false">
      <c r="A2332" s="16" t="s">
        <v>221</v>
      </c>
      <c r="B2332" s="0" t="s">
        <v>5445</v>
      </c>
      <c r="C2332" s="0" t="n">
        <v>216</v>
      </c>
      <c r="D2332" s="0" t="str">
        <f aca="false">IFERROR(VLOOKUP($C2332,薬効分類マスタ!$A$2:$B$180,2,FALSE()),"未登録")</f>
        <v>血管収縮剤</v>
      </c>
      <c r="E2332" s="16" t="s">
        <v>5441</v>
      </c>
      <c r="F2332" s="16" t="s">
        <v>445</v>
      </c>
      <c r="G2332" s="16" t="s">
        <v>5446</v>
      </c>
      <c r="H2332" s="16" t="s">
        <v>1067</v>
      </c>
      <c r="I2332" s="0" t="n">
        <v>102.5</v>
      </c>
      <c r="J2332" s="16" t="s">
        <v>239</v>
      </c>
      <c r="K2332" s="0" t="str">
        <f aca="false">IFERROR(IF(VLOOKUP($C2332,薬効分類マスタ!$A$2:$E$180,5,FALSE())=0,"",VLOOKUP($C2332,薬効分類マスタ!$A$2:$E$180,5,FALSE())),"")</f>
        <v/>
      </c>
      <c r="L2332" s="17"/>
      <c r="M2332" s="0" t="str">
        <f aca="false">IF($K2332="","",IF($L2332&lt;&gt;"",$L2332,VLOOKUP($C2332,薬効分類マスタ!$A$2:$F$180,6,FALSE())))</f>
        <v/>
      </c>
      <c r="N2332" s="0" t="str">
        <f aca="false">ASC(G2332)</f>
        <v>ｴﾚﾄﾘﾌﾟﾀﾝ錠20mg｢TCK｣</v>
      </c>
      <c r="O2332" s="0" t="str">
        <f aca="false">ASC(E2332)</f>
        <v>ｴﾚﾄﾘﾌﾟﾀﾝ臭化水素酸塩</v>
      </c>
      <c r="P2332" s="16" t="n">
        <f aca="false">N(P2331)+IF($C2332=検索!$B$49,1,0)</f>
        <v>0</v>
      </c>
    </row>
    <row r="2333" customFormat="false" ht="15" hidden="false" customHeight="false" outlineLevel="0" collapsed="false">
      <c r="A2333" s="16" t="s">
        <v>221</v>
      </c>
      <c r="B2333" s="0" t="s">
        <v>5447</v>
      </c>
      <c r="C2333" s="0" t="n">
        <v>216</v>
      </c>
      <c r="D2333" s="0" t="str">
        <f aca="false">IFERROR(VLOOKUP($C2333,薬効分類マスタ!$A$2:$B$180,2,FALSE()),"未登録")</f>
        <v>血管収縮剤</v>
      </c>
      <c r="E2333" s="16" t="s">
        <v>5441</v>
      </c>
      <c r="F2333" s="16" t="s">
        <v>445</v>
      </c>
      <c r="G2333" s="16" t="s">
        <v>5448</v>
      </c>
      <c r="H2333" s="16" t="s">
        <v>574</v>
      </c>
      <c r="I2333" s="0" t="n">
        <v>102.5</v>
      </c>
      <c r="J2333" s="16" t="s">
        <v>239</v>
      </c>
      <c r="K2333" s="0" t="str">
        <f aca="false">IFERROR(IF(VLOOKUP($C2333,薬効分類マスタ!$A$2:$E$180,5,FALSE())=0,"",VLOOKUP($C2333,薬効分類マスタ!$A$2:$E$180,5,FALSE())),"")</f>
        <v/>
      </c>
      <c r="L2333" s="17"/>
      <c r="M2333" s="0" t="str">
        <f aca="false">IF($K2333="","",IF($L2333&lt;&gt;"",$L2333,VLOOKUP($C2333,薬効分類マスタ!$A$2:$F$180,6,FALSE())))</f>
        <v/>
      </c>
      <c r="N2333" s="0" t="str">
        <f aca="false">ASC(G2333)</f>
        <v>ｴﾚﾄﾘﾌﾟﾀﾝ錠20mg｢YD｣</v>
      </c>
      <c r="O2333" s="0" t="str">
        <f aca="false">ASC(E2333)</f>
        <v>ｴﾚﾄﾘﾌﾟﾀﾝ臭化水素酸塩</v>
      </c>
      <c r="P2333" s="16" t="n">
        <f aca="false">N(P2332)+IF($C2333=検索!$B$49,1,0)</f>
        <v>0</v>
      </c>
    </row>
    <row r="2334" customFormat="false" ht="15" hidden="false" customHeight="false" outlineLevel="0" collapsed="false">
      <c r="A2334" s="16" t="s">
        <v>221</v>
      </c>
      <c r="B2334" s="0" t="s">
        <v>5449</v>
      </c>
      <c r="C2334" s="0" t="n">
        <v>216</v>
      </c>
      <c r="D2334" s="0" t="str">
        <f aca="false">IFERROR(VLOOKUP($C2334,薬効分類マスタ!$A$2:$B$180,2,FALSE()),"未登録")</f>
        <v>血管収縮剤</v>
      </c>
      <c r="E2334" s="16" t="s">
        <v>5441</v>
      </c>
      <c r="F2334" s="16" t="s">
        <v>445</v>
      </c>
      <c r="G2334" s="16" t="s">
        <v>5450</v>
      </c>
      <c r="H2334" s="16" t="s">
        <v>354</v>
      </c>
      <c r="I2334" s="0" t="n">
        <v>102.5</v>
      </c>
      <c r="J2334" s="16" t="s">
        <v>239</v>
      </c>
      <c r="K2334" s="0" t="str">
        <f aca="false">IFERROR(IF(VLOOKUP($C2334,薬効分類マスタ!$A$2:$E$180,5,FALSE())=0,"",VLOOKUP($C2334,薬効分類マスタ!$A$2:$E$180,5,FALSE())),"")</f>
        <v/>
      </c>
      <c r="L2334" s="17"/>
      <c r="M2334" s="0" t="str">
        <f aca="false">IF($K2334="","",IF($L2334&lt;&gt;"",$L2334,VLOOKUP($C2334,薬効分類マスタ!$A$2:$F$180,6,FALSE())))</f>
        <v/>
      </c>
      <c r="N2334" s="0" t="str">
        <f aca="false">ASC(G2334)</f>
        <v>ｴﾚﾄﾘﾌﾟﾀﾝ錠20mg｢ｻﾝﾄﾞ｣</v>
      </c>
      <c r="O2334" s="0" t="str">
        <f aca="false">ASC(E2334)</f>
        <v>ｴﾚﾄﾘﾌﾟﾀﾝ臭化水素酸塩</v>
      </c>
      <c r="P2334" s="16" t="n">
        <f aca="false">N(P2333)+IF($C2334=検索!$B$49,1,0)</f>
        <v>0</v>
      </c>
    </row>
    <row r="2335" customFormat="false" ht="15" hidden="false" customHeight="false" outlineLevel="0" collapsed="false">
      <c r="A2335" s="16" t="s">
        <v>221</v>
      </c>
      <c r="B2335" s="0" t="s">
        <v>5451</v>
      </c>
      <c r="C2335" s="0" t="n">
        <v>216</v>
      </c>
      <c r="D2335" s="0" t="str">
        <f aca="false">IFERROR(VLOOKUP($C2335,薬効分類マスタ!$A$2:$B$180,2,FALSE()),"未登録")</f>
        <v>血管収縮剤</v>
      </c>
      <c r="E2335" s="16" t="s">
        <v>5441</v>
      </c>
      <c r="F2335" s="16" t="s">
        <v>445</v>
      </c>
      <c r="G2335" s="16" t="s">
        <v>5452</v>
      </c>
      <c r="H2335" s="16" t="s">
        <v>533</v>
      </c>
      <c r="I2335" s="0" t="n">
        <v>102.5</v>
      </c>
      <c r="J2335" s="16" t="s">
        <v>239</v>
      </c>
      <c r="K2335" s="0" t="str">
        <f aca="false">IFERROR(IF(VLOOKUP($C2335,薬効分類マスタ!$A$2:$E$180,5,FALSE())=0,"",VLOOKUP($C2335,薬効分類マスタ!$A$2:$E$180,5,FALSE())),"")</f>
        <v/>
      </c>
      <c r="L2335" s="17"/>
      <c r="M2335" s="0" t="str">
        <f aca="false">IF($K2335="","",IF($L2335&lt;&gt;"",$L2335,VLOOKUP($C2335,薬効分類マスタ!$A$2:$F$180,6,FALSE())))</f>
        <v/>
      </c>
      <c r="N2335" s="0" t="str">
        <f aca="false">ASC(G2335)</f>
        <v>ｴﾚﾄﾘﾌﾟﾀﾝ錠20mg｢ﾄｰﾜ｣</v>
      </c>
      <c r="O2335" s="0" t="str">
        <f aca="false">ASC(E2335)</f>
        <v>ｴﾚﾄﾘﾌﾟﾀﾝ臭化水素酸塩</v>
      </c>
      <c r="P2335" s="16" t="n">
        <f aca="false">N(P2334)+IF($C2335=検索!$B$49,1,0)</f>
        <v>0</v>
      </c>
    </row>
    <row r="2336" customFormat="false" ht="15" hidden="false" customHeight="false" outlineLevel="0" collapsed="false">
      <c r="A2336" s="16" t="s">
        <v>221</v>
      </c>
      <c r="B2336" s="0" t="s">
        <v>5453</v>
      </c>
      <c r="C2336" s="0" t="n">
        <v>216</v>
      </c>
      <c r="D2336" s="0" t="str">
        <f aca="false">IFERROR(VLOOKUP($C2336,薬効分類マスタ!$A$2:$B$180,2,FALSE()),"未登録")</f>
        <v>血管収縮剤</v>
      </c>
      <c r="E2336" s="16" t="s">
        <v>5441</v>
      </c>
      <c r="F2336" s="16" t="s">
        <v>445</v>
      </c>
      <c r="G2336" s="16" t="s">
        <v>5454</v>
      </c>
      <c r="H2336" s="16" t="s">
        <v>536</v>
      </c>
      <c r="I2336" s="0" t="n">
        <v>102.5</v>
      </c>
      <c r="J2336" s="16" t="s">
        <v>239</v>
      </c>
      <c r="K2336" s="0" t="str">
        <f aca="false">IFERROR(IF(VLOOKUP($C2336,薬効分類マスタ!$A$2:$E$180,5,FALSE())=0,"",VLOOKUP($C2336,薬効分類マスタ!$A$2:$E$180,5,FALSE())),"")</f>
        <v/>
      </c>
      <c r="L2336" s="17"/>
      <c r="M2336" s="0" t="str">
        <f aca="false">IF($K2336="","",IF($L2336&lt;&gt;"",$L2336,VLOOKUP($C2336,薬効分類マスタ!$A$2:$F$180,6,FALSE())))</f>
        <v/>
      </c>
      <c r="N2336" s="0" t="str">
        <f aca="false">ASC(G2336)</f>
        <v>ｴﾚﾄﾘﾌﾟﾀﾝ錠20mg｢日医工｣</v>
      </c>
      <c r="O2336" s="0" t="str">
        <f aca="false">ASC(E2336)</f>
        <v>ｴﾚﾄﾘﾌﾟﾀﾝ臭化水素酸塩</v>
      </c>
      <c r="P2336" s="16" t="n">
        <f aca="false">N(P2335)+IF($C2336=検索!$B$49,1,0)</f>
        <v>0</v>
      </c>
    </row>
    <row r="2337" customFormat="false" ht="15" hidden="false" customHeight="false" outlineLevel="0" collapsed="false">
      <c r="A2337" s="16" t="s">
        <v>221</v>
      </c>
      <c r="B2337" s="0" t="s">
        <v>5455</v>
      </c>
      <c r="C2337" s="0" t="n">
        <v>216</v>
      </c>
      <c r="D2337" s="0" t="str">
        <f aca="false">IFERROR(VLOOKUP($C2337,薬効分類マスタ!$A$2:$B$180,2,FALSE()),"未登録")</f>
        <v>血管収縮剤</v>
      </c>
      <c r="E2337" s="16" t="s">
        <v>5441</v>
      </c>
      <c r="F2337" s="16" t="s">
        <v>445</v>
      </c>
      <c r="G2337" s="16" t="s">
        <v>5456</v>
      </c>
      <c r="H2337" s="16" t="s">
        <v>606</v>
      </c>
      <c r="I2337" s="0" t="n">
        <v>146.9</v>
      </c>
      <c r="J2337" s="16" t="s">
        <v>239</v>
      </c>
      <c r="K2337" s="0" t="str">
        <f aca="false">IFERROR(IF(VLOOKUP($C2337,薬効分類マスタ!$A$2:$E$180,5,FALSE())=0,"",VLOOKUP($C2337,薬効分類マスタ!$A$2:$E$180,5,FALSE())),"")</f>
        <v/>
      </c>
      <c r="L2337" s="17"/>
      <c r="M2337" s="0" t="str">
        <f aca="false">IF($K2337="","",IF($L2337&lt;&gt;"",$L2337,VLOOKUP($C2337,薬効分類マスタ!$A$2:$F$180,6,FALSE())))</f>
        <v/>
      </c>
      <c r="N2337" s="0" t="str">
        <f aca="false">ASC(G2337)</f>
        <v>ｴﾚﾄﾘﾌﾟﾀﾝ錠20mg｢日新｣</v>
      </c>
      <c r="O2337" s="0" t="str">
        <f aca="false">ASC(E2337)</f>
        <v>ｴﾚﾄﾘﾌﾟﾀﾝ臭化水素酸塩</v>
      </c>
      <c r="P2337" s="16" t="n">
        <f aca="false">N(P2336)+IF($C2337=検索!$B$49,1,0)</f>
        <v>0</v>
      </c>
    </row>
    <row r="2338" customFormat="false" ht="15" hidden="false" customHeight="false" outlineLevel="0" collapsed="false">
      <c r="A2338" s="16" t="s">
        <v>221</v>
      </c>
      <c r="B2338" s="0" t="s">
        <v>5457</v>
      </c>
      <c r="C2338" s="0" t="n">
        <v>216</v>
      </c>
      <c r="D2338" s="0" t="str">
        <f aca="false">IFERROR(VLOOKUP($C2338,薬効分類マスタ!$A$2:$B$180,2,FALSE()),"未登録")</f>
        <v>血管収縮剤</v>
      </c>
      <c r="E2338" s="16" t="s">
        <v>5441</v>
      </c>
      <c r="F2338" s="16" t="s">
        <v>445</v>
      </c>
      <c r="G2338" s="16" t="s">
        <v>5458</v>
      </c>
      <c r="H2338" s="16" t="s">
        <v>950</v>
      </c>
      <c r="I2338" s="0" t="n">
        <v>102.5</v>
      </c>
      <c r="J2338" s="16" t="s">
        <v>239</v>
      </c>
      <c r="K2338" s="0" t="str">
        <f aca="false">IFERROR(IF(VLOOKUP($C2338,薬効分類マスタ!$A$2:$E$180,5,FALSE())=0,"",VLOOKUP($C2338,薬効分類マスタ!$A$2:$E$180,5,FALSE())),"")</f>
        <v/>
      </c>
      <c r="L2338" s="17"/>
      <c r="M2338" s="0" t="str">
        <f aca="false">IF($K2338="","",IF($L2338&lt;&gt;"",$L2338,VLOOKUP($C2338,薬効分類マスタ!$A$2:$F$180,6,FALSE())))</f>
        <v/>
      </c>
      <c r="N2338" s="0" t="str">
        <f aca="false">ASC(G2338)</f>
        <v>ｴﾚﾄﾘﾌﾟﾀﾝ錠20mg｢VTRS｣</v>
      </c>
      <c r="O2338" s="0" t="str">
        <f aca="false">ASC(E2338)</f>
        <v>ｴﾚﾄﾘﾌﾟﾀﾝ臭化水素酸塩</v>
      </c>
      <c r="P2338" s="16" t="n">
        <f aca="false">N(P2337)+IF($C2338=検索!$B$49,1,0)</f>
        <v>0</v>
      </c>
    </row>
    <row r="2339" customFormat="false" ht="15" hidden="false" customHeight="false" outlineLevel="0" collapsed="false">
      <c r="A2339" s="16" t="s">
        <v>221</v>
      </c>
      <c r="B2339" s="0" t="s">
        <v>5459</v>
      </c>
      <c r="C2339" s="0" t="n">
        <v>216</v>
      </c>
      <c r="D2339" s="0" t="str">
        <f aca="false">IFERROR(VLOOKUP($C2339,薬効分類マスタ!$A$2:$B$180,2,FALSE()),"未登録")</f>
        <v>血管収縮剤</v>
      </c>
      <c r="E2339" s="16" t="s">
        <v>5460</v>
      </c>
      <c r="F2339" s="16" t="s">
        <v>262</v>
      </c>
      <c r="G2339" s="16" t="s">
        <v>5461</v>
      </c>
      <c r="H2339" s="16" t="s">
        <v>1659</v>
      </c>
      <c r="I2339" s="0" t="n">
        <v>177.6</v>
      </c>
      <c r="J2339" s="16" t="s">
        <v>232</v>
      </c>
      <c r="K2339" s="0" t="str">
        <f aca="false">IFERROR(IF(VLOOKUP($C2339,薬効分類マスタ!$A$2:$E$180,5,FALSE())=0,"",VLOOKUP($C2339,薬効分類マスタ!$A$2:$E$180,5,FALSE())),"")</f>
        <v/>
      </c>
      <c r="L2339" s="17"/>
      <c r="M2339" s="0" t="str">
        <f aca="false">IF($K2339="","",IF($L2339&lt;&gt;"",$L2339,VLOOKUP($C2339,薬効分類マスタ!$A$2:$F$180,6,FALSE())))</f>
        <v/>
      </c>
      <c r="N2339" s="0" t="str">
        <f aca="false">ASC(G2339)</f>
        <v>ﾏｸｻﾙﾄ錠10mg</v>
      </c>
      <c r="O2339" s="0" t="str">
        <f aca="false">ASC(E2339)</f>
        <v>ﾘｻﾞﾄﾘﾌﾟﾀﾝ安息香酸塩</v>
      </c>
      <c r="P2339" s="16" t="n">
        <f aca="false">N(P2338)+IF($C2339=検索!$B$49,1,0)</f>
        <v>0</v>
      </c>
    </row>
    <row r="2340" customFormat="false" ht="15" hidden="false" customHeight="false" outlineLevel="0" collapsed="false">
      <c r="A2340" s="16" t="s">
        <v>221</v>
      </c>
      <c r="B2340" s="0" t="s">
        <v>5462</v>
      </c>
      <c r="C2340" s="0" t="n">
        <v>216</v>
      </c>
      <c r="D2340" s="0" t="str">
        <f aca="false">IFERROR(VLOOKUP($C2340,薬効分類マスタ!$A$2:$B$180,2,FALSE()),"未登録")</f>
        <v>血管収縮剤</v>
      </c>
      <c r="E2340" s="16" t="s">
        <v>5460</v>
      </c>
      <c r="F2340" s="16" t="s">
        <v>262</v>
      </c>
      <c r="G2340" s="16" t="s">
        <v>5463</v>
      </c>
      <c r="H2340" s="16" t="s">
        <v>1659</v>
      </c>
      <c r="I2340" s="0" t="n">
        <v>177.6</v>
      </c>
      <c r="J2340" s="16" t="s">
        <v>232</v>
      </c>
      <c r="K2340" s="0" t="str">
        <f aca="false">IFERROR(IF(VLOOKUP($C2340,薬効分類マスタ!$A$2:$E$180,5,FALSE())=0,"",VLOOKUP($C2340,薬効分類マスタ!$A$2:$E$180,5,FALSE())),"")</f>
        <v/>
      </c>
      <c r="L2340" s="17"/>
      <c r="M2340" s="0" t="str">
        <f aca="false">IF($K2340="","",IF($L2340&lt;&gt;"",$L2340,VLOOKUP($C2340,薬効分類マスタ!$A$2:$F$180,6,FALSE())))</f>
        <v/>
      </c>
      <c r="N2340" s="0" t="str">
        <f aca="false">ASC(G2340)</f>
        <v>ﾏｸｻﾙﾄRPD錠10mg</v>
      </c>
      <c r="O2340" s="0" t="str">
        <f aca="false">ASC(E2340)</f>
        <v>ﾘｻﾞﾄﾘﾌﾟﾀﾝ安息香酸塩</v>
      </c>
      <c r="P2340" s="16" t="n">
        <f aca="false">N(P2339)+IF($C2340=検索!$B$49,1,0)</f>
        <v>0</v>
      </c>
    </row>
    <row r="2341" customFormat="false" ht="15" hidden="false" customHeight="false" outlineLevel="0" collapsed="false">
      <c r="A2341" s="16" t="s">
        <v>221</v>
      </c>
      <c r="B2341" s="0" t="s">
        <v>5464</v>
      </c>
      <c r="C2341" s="0" t="n">
        <v>216</v>
      </c>
      <c r="D2341" s="0" t="str">
        <f aca="false">IFERROR(VLOOKUP($C2341,薬効分類マスタ!$A$2:$B$180,2,FALSE()),"未登録")</f>
        <v>血管収縮剤</v>
      </c>
      <c r="E2341" s="16" t="s">
        <v>5460</v>
      </c>
      <c r="F2341" s="16" t="s">
        <v>262</v>
      </c>
      <c r="G2341" s="16" t="s">
        <v>5465</v>
      </c>
      <c r="H2341" s="16" t="s">
        <v>1067</v>
      </c>
      <c r="I2341" s="0" t="n">
        <v>116.6</v>
      </c>
      <c r="J2341" s="16" t="s">
        <v>239</v>
      </c>
      <c r="K2341" s="0" t="str">
        <f aca="false">IFERROR(IF(VLOOKUP($C2341,薬効分類マスタ!$A$2:$E$180,5,FALSE())=0,"",VLOOKUP($C2341,薬効分類マスタ!$A$2:$E$180,5,FALSE())),"")</f>
        <v/>
      </c>
      <c r="L2341" s="17"/>
      <c r="M2341" s="0" t="str">
        <f aca="false">IF($K2341="","",IF($L2341&lt;&gt;"",$L2341,VLOOKUP($C2341,薬効分類マスタ!$A$2:$F$180,6,FALSE())))</f>
        <v/>
      </c>
      <c r="N2341" s="0" t="str">
        <f aca="false">ASC(G2341)</f>
        <v>ﾘｻﾞﾄﾘﾌﾟﾀﾝOD錠10mg｢TCK｣</v>
      </c>
      <c r="O2341" s="0" t="str">
        <f aca="false">ASC(E2341)</f>
        <v>ﾘｻﾞﾄﾘﾌﾟﾀﾝ安息香酸塩</v>
      </c>
      <c r="P2341" s="16" t="n">
        <f aca="false">N(P2340)+IF($C2341=検索!$B$49,1,0)</f>
        <v>0</v>
      </c>
    </row>
    <row r="2342" customFormat="false" ht="15" hidden="false" customHeight="false" outlineLevel="0" collapsed="false">
      <c r="A2342" s="16" t="s">
        <v>221</v>
      </c>
      <c r="B2342" s="0" t="s">
        <v>5466</v>
      </c>
      <c r="C2342" s="0" t="n">
        <v>216</v>
      </c>
      <c r="D2342" s="0" t="str">
        <f aca="false">IFERROR(VLOOKUP($C2342,薬効分類マスタ!$A$2:$B$180,2,FALSE()),"未登録")</f>
        <v>血管収縮剤</v>
      </c>
      <c r="E2342" s="16" t="s">
        <v>5460</v>
      </c>
      <c r="F2342" s="16" t="s">
        <v>262</v>
      </c>
      <c r="G2342" s="16" t="s">
        <v>5467</v>
      </c>
      <c r="H2342" s="16" t="s">
        <v>533</v>
      </c>
      <c r="I2342" s="0" t="n">
        <v>116.6</v>
      </c>
      <c r="J2342" s="16" t="s">
        <v>239</v>
      </c>
      <c r="K2342" s="0" t="str">
        <f aca="false">IFERROR(IF(VLOOKUP($C2342,薬効分類マスタ!$A$2:$E$180,5,FALSE())=0,"",VLOOKUP($C2342,薬効分類マスタ!$A$2:$E$180,5,FALSE())),"")</f>
        <v/>
      </c>
      <c r="L2342" s="17"/>
      <c r="M2342" s="0" t="str">
        <f aca="false">IF($K2342="","",IF($L2342&lt;&gt;"",$L2342,VLOOKUP($C2342,薬効分類マスタ!$A$2:$F$180,6,FALSE())))</f>
        <v/>
      </c>
      <c r="N2342" s="0" t="str">
        <f aca="false">ASC(G2342)</f>
        <v>ﾘｻﾞﾄﾘﾌﾟﾀﾝOD錠10mg｢ﾄｰﾜ｣</v>
      </c>
      <c r="O2342" s="0" t="str">
        <f aca="false">ASC(E2342)</f>
        <v>ﾘｻﾞﾄﾘﾌﾟﾀﾝ安息香酸塩</v>
      </c>
      <c r="P2342" s="16" t="n">
        <f aca="false">N(P2341)+IF($C2342=検索!$B$49,1,0)</f>
        <v>0</v>
      </c>
    </row>
    <row r="2343" customFormat="false" ht="15" hidden="false" customHeight="false" outlineLevel="0" collapsed="false">
      <c r="A2343" s="16" t="s">
        <v>221</v>
      </c>
      <c r="B2343" s="0" t="s">
        <v>5468</v>
      </c>
      <c r="C2343" s="0" t="n">
        <v>216</v>
      </c>
      <c r="D2343" s="0" t="str">
        <f aca="false">IFERROR(VLOOKUP($C2343,薬効分類マスタ!$A$2:$B$180,2,FALSE()),"未登録")</f>
        <v>血管収縮剤</v>
      </c>
      <c r="E2343" s="16" t="s">
        <v>5460</v>
      </c>
      <c r="F2343" s="16" t="s">
        <v>262</v>
      </c>
      <c r="G2343" s="16" t="s">
        <v>5469</v>
      </c>
      <c r="H2343" s="16" t="s">
        <v>950</v>
      </c>
      <c r="I2343" s="0" t="n">
        <v>54.5</v>
      </c>
      <c r="J2343" s="16" t="s">
        <v>239</v>
      </c>
      <c r="K2343" s="0" t="str">
        <f aca="false">IFERROR(IF(VLOOKUP($C2343,薬効分類マスタ!$A$2:$E$180,5,FALSE())=0,"",VLOOKUP($C2343,薬効分類マスタ!$A$2:$E$180,5,FALSE())),"")</f>
        <v/>
      </c>
      <c r="L2343" s="17"/>
      <c r="M2343" s="0" t="str">
        <f aca="false">IF($K2343="","",IF($L2343&lt;&gt;"",$L2343,VLOOKUP($C2343,薬効分類マスタ!$A$2:$F$180,6,FALSE())))</f>
        <v/>
      </c>
      <c r="N2343" s="0" t="str">
        <f aca="false">ASC(G2343)</f>
        <v>ﾘｻﾞﾄﾘﾌﾟﾀﾝOD錠10mg｢VTRS｣</v>
      </c>
      <c r="O2343" s="0" t="str">
        <f aca="false">ASC(E2343)</f>
        <v>ﾘｻﾞﾄﾘﾌﾟﾀﾝ安息香酸塩</v>
      </c>
      <c r="P2343" s="16" t="n">
        <f aca="false">N(P2342)+IF($C2343=検索!$B$49,1,0)</f>
        <v>0</v>
      </c>
    </row>
    <row r="2344" customFormat="false" ht="15" hidden="false" customHeight="false" outlineLevel="0" collapsed="false">
      <c r="A2344" s="16" t="s">
        <v>221</v>
      </c>
      <c r="B2344" s="0" t="s">
        <v>5470</v>
      </c>
      <c r="C2344" s="0" t="n">
        <v>216</v>
      </c>
      <c r="D2344" s="0" t="str">
        <f aca="false">IFERROR(VLOOKUP($C2344,薬効分類マスタ!$A$2:$B$180,2,FALSE()),"未登録")</f>
        <v>血管収縮剤</v>
      </c>
      <c r="E2344" s="16" t="s">
        <v>5471</v>
      </c>
      <c r="F2344" s="16" t="s">
        <v>1418</v>
      </c>
      <c r="G2344" s="16" t="s">
        <v>5472</v>
      </c>
      <c r="H2344" s="16" t="s">
        <v>794</v>
      </c>
      <c r="I2344" s="0" t="n">
        <v>202.7</v>
      </c>
      <c r="J2344" s="16" t="s">
        <v>232</v>
      </c>
      <c r="K2344" s="0" t="str">
        <f aca="false">IFERROR(IF(VLOOKUP($C2344,薬効分類マスタ!$A$2:$E$180,5,FALSE())=0,"",VLOOKUP($C2344,薬効分類マスタ!$A$2:$E$180,5,FALSE())),"")</f>
        <v/>
      </c>
      <c r="L2344" s="17"/>
      <c r="M2344" s="0" t="str">
        <f aca="false">IF($K2344="","",IF($L2344&lt;&gt;"",$L2344,VLOOKUP($C2344,薬効分類マスタ!$A$2:$F$180,6,FALSE())))</f>
        <v/>
      </c>
      <c r="N2344" s="0" t="str">
        <f aca="false">ASC(G2344)</f>
        <v>ｱﾏｰｼﾞ錠2.5mg</v>
      </c>
      <c r="O2344" s="0" t="str">
        <f aca="false">ASC(E2344)</f>
        <v>ﾅﾗﾄﾘﾌﾟﾀﾝ塩酸塩</v>
      </c>
      <c r="P2344" s="16" t="n">
        <f aca="false">N(P2343)+IF($C2344=検索!$B$49,1,0)</f>
        <v>0</v>
      </c>
    </row>
    <row r="2345" customFormat="false" ht="15" hidden="false" customHeight="false" outlineLevel="0" collapsed="false">
      <c r="A2345" s="16" t="s">
        <v>221</v>
      </c>
      <c r="B2345" s="0" t="s">
        <v>5473</v>
      </c>
      <c r="C2345" s="0" t="n">
        <v>216</v>
      </c>
      <c r="D2345" s="0" t="str">
        <f aca="false">IFERROR(VLOOKUP($C2345,薬効分類マスタ!$A$2:$B$180,2,FALSE()),"未登録")</f>
        <v>血管収縮剤</v>
      </c>
      <c r="E2345" s="16" t="s">
        <v>5471</v>
      </c>
      <c r="F2345" s="16" t="s">
        <v>1418</v>
      </c>
      <c r="G2345" s="16" t="s">
        <v>5474</v>
      </c>
      <c r="H2345" s="16" t="s">
        <v>1262</v>
      </c>
      <c r="I2345" s="0" t="n">
        <v>153.3</v>
      </c>
      <c r="J2345" s="16" t="s">
        <v>239</v>
      </c>
      <c r="K2345" s="0" t="str">
        <f aca="false">IFERROR(IF(VLOOKUP($C2345,薬効分類マスタ!$A$2:$E$180,5,FALSE())=0,"",VLOOKUP($C2345,薬効分類マスタ!$A$2:$E$180,5,FALSE())),"")</f>
        <v/>
      </c>
      <c r="L2345" s="17"/>
      <c r="M2345" s="0" t="str">
        <f aca="false">IF($K2345="","",IF($L2345&lt;&gt;"",$L2345,VLOOKUP($C2345,薬効分類マスタ!$A$2:$F$180,6,FALSE())))</f>
        <v/>
      </c>
      <c r="N2345" s="0" t="str">
        <f aca="false">ASC(G2345)</f>
        <v>ﾅﾗﾄﾘﾌﾟﾀﾝ錠2.5mg｢KO｣</v>
      </c>
      <c r="O2345" s="0" t="str">
        <f aca="false">ASC(E2345)</f>
        <v>ﾅﾗﾄﾘﾌﾟﾀﾝ塩酸塩</v>
      </c>
      <c r="P2345" s="16" t="n">
        <f aca="false">N(P2344)+IF($C2345=検索!$B$49,1,0)</f>
        <v>0</v>
      </c>
    </row>
    <row r="2346" customFormat="false" ht="15" hidden="false" customHeight="false" outlineLevel="0" collapsed="false">
      <c r="A2346" s="16" t="s">
        <v>221</v>
      </c>
      <c r="B2346" s="0" t="s">
        <v>5475</v>
      </c>
      <c r="C2346" s="0" t="n">
        <v>217</v>
      </c>
      <c r="D2346" s="0" t="str">
        <f aca="false">IFERROR(VLOOKUP($C2346,薬効分類マスタ!$A$2:$B$180,2,FALSE()),"未登録")</f>
        <v>血管拡張剤</v>
      </c>
      <c r="E2346" s="16" t="s">
        <v>5476</v>
      </c>
      <c r="F2346" s="16" t="s">
        <v>411</v>
      </c>
      <c r="G2346" s="16" t="s">
        <v>5477</v>
      </c>
      <c r="H2346" s="16" t="s">
        <v>710</v>
      </c>
      <c r="I2346" s="0" t="n">
        <v>6.3</v>
      </c>
      <c r="J2346" s="16" t="s">
        <v>232</v>
      </c>
      <c r="K2346" s="0" t="str">
        <f aca="false">IFERROR(IF(VLOOKUP($C2346,薬効分類マスタ!$A$2:$E$180,5,FALSE())=0,"",VLOOKUP($C2346,薬効分類マスタ!$A$2:$E$180,5,FALSE())),"")</f>
        <v/>
      </c>
      <c r="L2346" s="17"/>
      <c r="M2346" s="0" t="str">
        <f aca="false">IF($K2346="","",IF($L2346&lt;&gt;"",$L2346,VLOOKUP($C2346,薬効分類マスタ!$A$2:$F$180,6,FALSE())))</f>
        <v/>
      </c>
      <c r="N2346" s="0" t="str">
        <f aca="false">ASC(G2346)</f>
        <v>ｺﾒﾘｱﾝｺｰﾜ錠50</v>
      </c>
      <c r="O2346" s="0" t="str">
        <f aca="false">ASC(E2346)</f>
        <v>ｼﾞﾗｾﾞﾌﾟ塩酸塩水和物</v>
      </c>
      <c r="P2346" s="16" t="n">
        <f aca="false">N(P2345)+IF($C2346=検索!$B$49,1,0)</f>
        <v>0</v>
      </c>
    </row>
    <row r="2347" customFormat="false" ht="15" hidden="false" customHeight="false" outlineLevel="0" collapsed="false">
      <c r="A2347" s="16" t="s">
        <v>221</v>
      </c>
      <c r="B2347" s="0" t="s">
        <v>5478</v>
      </c>
      <c r="C2347" s="0" t="n">
        <v>217</v>
      </c>
      <c r="D2347" s="0" t="str">
        <f aca="false">IFERROR(VLOOKUP($C2347,薬効分類マスタ!$A$2:$B$180,2,FALSE()),"未登録")</f>
        <v>血管拡張剤</v>
      </c>
      <c r="E2347" s="16" t="s">
        <v>5476</v>
      </c>
      <c r="F2347" s="16" t="s">
        <v>411</v>
      </c>
      <c r="G2347" s="16" t="s">
        <v>5479</v>
      </c>
      <c r="H2347" s="16" t="s">
        <v>385</v>
      </c>
      <c r="I2347" s="0" t="n">
        <v>6.3</v>
      </c>
      <c r="J2347" s="16" t="s">
        <v>239</v>
      </c>
      <c r="K2347" s="0" t="str">
        <f aca="false">IFERROR(IF(VLOOKUP($C2347,薬効分類マスタ!$A$2:$E$180,5,FALSE())=0,"",VLOOKUP($C2347,薬効分類マスタ!$A$2:$E$180,5,FALSE())),"")</f>
        <v/>
      </c>
      <c r="L2347" s="17"/>
      <c r="M2347" s="0" t="str">
        <f aca="false">IF($K2347="","",IF($L2347&lt;&gt;"",$L2347,VLOOKUP($C2347,薬効分類マスタ!$A$2:$F$180,6,FALSE())))</f>
        <v/>
      </c>
      <c r="N2347" s="0" t="str">
        <f aca="false">ASC(G2347)</f>
        <v>ｼﾞﾗｾﾞﾌﾟ塩酸塩錠50mg｢ｻﾜｲ｣</v>
      </c>
      <c r="O2347" s="0" t="str">
        <f aca="false">ASC(E2347)</f>
        <v>ｼﾞﾗｾﾞﾌﾟ塩酸塩水和物</v>
      </c>
      <c r="P2347" s="16" t="n">
        <f aca="false">N(P2346)+IF($C2347=検索!$B$49,1,0)</f>
        <v>0</v>
      </c>
    </row>
    <row r="2348" customFormat="false" ht="15" hidden="false" customHeight="false" outlineLevel="0" collapsed="false">
      <c r="A2348" s="16" t="s">
        <v>221</v>
      </c>
      <c r="B2348" s="0" t="s">
        <v>5480</v>
      </c>
      <c r="C2348" s="0" t="n">
        <v>217</v>
      </c>
      <c r="D2348" s="0" t="str">
        <f aca="false">IFERROR(VLOOKUP($C2348,薬効分類マスタ!$A$2:$B$180,2,FALSE()),"未登録")</f>
        <v>血管拡張剤</v>
      </c>
      <c r="E2348" s="16" t="s">
        <v>5476</v>
      </c>
      <c r="F2348" s="16" t="s">
        <v>627</v>
      </c>
      <c r="G2348" s="16" t="s">
        <v>5481</v>
      </c>
      <c r="H2348" s="16" t="s">
        <v>710</v>
      </c>
      <c r="I2348" s="0" t="n">
        <v>8.1</v>
      </c>
      <c r="J2348" s="16" t="s">
        <v>232</v>
      </c>
      <c r="K2348" s="0" t="str">
        <f aca="false">IFERROR(IF(VLOOKUP($C2348,薬効分類マスタ!$A$2:$E$180,5,FALSE())=0,"",VLOOKUP($C2348,薬効分類マスタ!$A$2:$E$180,5,FALSE())),"")</f>
        <v/>
      </c>
      <c r="L2348" s="17"/>
      <c r="M2348" s="0" t="str">
        <f aca="false">IF($K2348="","",IF($L2348&lt;&gt;"",$L2348,VLOOKUP($C2348,薬効分類マスタ!$A$2:$F$180,6,FALSE())))</f>
        <v/>
      </c>
      <c r="N2348" s="0" t="str">
        <f aca="false">ASC(G2348)</f>
        <v>ｺﾒﾘｱﾝｺｰﾜ錠100</v>
      </c>
      <c r="O2348" s="0" t="str">
        <f aca="false">ASC(E2348)</f>
        <v>ｼﾞﾗｾﾞﾌﾟ塩酸塩水和物</v>
      </c>
      <c r="P2348" s="16" t="n">
        <f aca="false">N(P2347)+IF($C2348=検索!$B$49,1,0)</f>
        <v>0</v>
      </c>
    </row>
    <row r="2349" customFormat="false" ht="15" hidden="false" customHeight="false" outlineLevel="0" collapsed="false">
      <c r="A2349" s="16" t="s">
        <v>221</v>
      </c>
      <c r="B2349" s="0" t="s">
        <v>5482</v>
      </c>
      <c r="C2349" s="0" t="n">
        <v>217</v>
      </c>
      <c r="D2349" s="0" t="str">
        <f aca="false">IFERROR(VLOOKUP($C2349,薬効分類マスタ!$A$2:$B$180,2,FALSE()),"未登録")</f>
        <v>血管拡張剤</v>
      </c>
      <c r="E2349" s="16" t="s">
        <v>5476</v>
      </c>
      <c r="F2349" s="16" t="s">
        <v>627</v>
      </c>
      <c r="G2349" s="16" t="s">
        <v>5483</v>
      </c>
      <c r="H2349" s="16" t="s">
        <v>385</v>
      </c>
      <c r="I2349" s="0" t="n">
        <v>6.3</v>
      </c>
      <c r="J2349" s="16" t="s">
        <v>239</v>
      </c>
      <c r="K2349" s="0" t="str">
        <f aca="false">IFERROR(IF(VLOOKUP($C2349,薬効分類マスタ!$A$2:$E$180,5,FALSE())=0,"",VLOOKUP($C2349,薬効分類マスタ!$A$2:$E$180,5,FALSE())),"")</f>
        <v/>
      </c>
      <c r="L2349" s="17"/>
      <c r="M2349" s="0" t="str">
        <f aca="false">IF($K2349="","",IF($L2349&lt;&gt;"",$L2349,VLOOKUP($C2349,薬効分類マスタ!$A$2:$F$180,6,FALSE())))</f>
        <v/>
      </c>
      <c r="N2349" s="0" t="str">
        <f aca="false">ASC(G2349)</f>
        <v>ｼﾞﾗｾﾞﾌﾟ塩酸塩錠100mg｢ｻﾜｲ｣</v>
      </c>
      <c r="O2349" s="0" t="str">
        <f aca="false">ASC(E2349)</f>
        <v>ｼﾞﾗｾﾞﾌﾟ塩酸塩水和物</v>
      </c>
      <c r="P2349" s="16" t="n">
        <f aca="false">N(P2348)+IF($C2349=検索!$B$49,1,0)</f>
        <v>0</v>
      </c>
    </row>
    <row r="2350" customFormat="false" ht="15" hidden="false" customHeight="false" outlineLevel="0" collapsed="false">
      <c r="A2350" s="16" t="s">
        <v>221</v>
      </c>
      <c r="B2350" s="0" t="s">
        <v>5484</v>
      </c>
      <c r="C2350" s="0" t="n">
        <v>217</v>
      </c>
      <c r="D2350" s="0" t="str">
        <f aca="false">IFERROR(VLOOKUP($C2350,薬効分類マスタ!$A$2:$B$180,2,FALSE()),"未登録")</f>
        <v>血管拡張剤</v>
      </c>
      <c r="E2350" s="16" t="s">
        <v>5485</v>
      </c>
      <c r="F2350" s="16" t="s">
        <v>465</v>
      </c>
      <c r="G2350" s="16" t="s">
        <v>5486</v>
      </c>
      <c r="I2350" s="0" t="n">
        <v>6.3</v>
      </c>
      <c r="J2350" s="16" t="s">
        <v>239</v>
      </c>
      <c r="K2350" s="0" t="str">
        <f aca="false">IFERROR(IF(VLOOKUP($C2350,薬効分類マスタ!$A$2:$E$180,5,FALSE())=0,"",VLOOKUP($C2350,薬効分類マスタ!$A$2:$E$180,5,FALSE())),"")</f>
        <v/>
      </c>
      <c r="L2350" s="17"/>
      <c r="M2350" s="0" t="str">
        <f aca="false">IF($K2350="","",IF($L2350&lt;&gt;"",$L2350,VLOOKUP($C2350,薬効分類マスタ!$A$2:$F$180,6,FALSE())))</f>
        <v/>
      </c>
      <c r="N2350" s="0" t="str">
        <f aca="false">ASC(G2350)</f>
        <v>ｼﾞﾙﾁｱｾﾞﾑ塩酸塩30mg錠</v>
      </c>
      <c r="O2350" s="0" t="str">
        <f aca="false">ASC(E2350)</f>
        <v>ｼﾞﾙﾁｱｾﾞﾑ塩酸塩</v>
      </c>
      <c r="P2350" s="16" t="n">
        <f aca="false">N(P2349)+IF($C2350=検索!$B$49,1,0)</f>
        <v>0</v>
      </c>
    </row>
    <row r="2351" customFormat="false" ht="15" hidden="false" customHeight="false" outlineLevel="0" collapsed="false">
      <c r="A2351" s="16" t="s">
        <v>221</v>
      </c>
      <c r="B2351" s="0" t="s">
        <v>5487</v>
      </c>
      <c r="C2351" s="0" t="n">
        <v>217</v>
      </c>
      <c r="D2351" s="0" t="str">
        <f aca="false">IFERROR(VLOOKUP($C2351,薬効分類マスタ!$A$2:$B$180,2,FALSE()),"未登録")</f>
        <v>血管拡張剤</v>
      </c>
      <c r="E2351" s="16" t="s">
        <v>5485</v>
      </c>
      <c r="F2351" s="16" t="s">
        <v>465</v>
      </c>
      <c r="G2351" s="16" t="s">
        <v>5488</v>
      </c>
      <c r="H2351" s="16" t="s">
        <v>473</v>
      </c>
      <c r="I2351" s="0" t="n">
        <v>6.3</v>
      </c>
      <c r="J2351" s="16" t="s">
        <v>232</v>
      </c>
      <c r="K2351" s="0" t="str">
        <f aca="false">IFERROR(IF(VLOOKUP($C2351,薬効分類マスタ!$A$2:$E$180,5,FALSE())=0,"",VLOOKUP($C2351,薬効分類マスタ!$A$2:$E$180,5,FALSE())),"")</f>
        <v/>
      </c>
      <c r="L2351" s="17"/>
      <c r="M2351" s="0" t="str">
        <f aca="false">IF($K2351="","",IF($L2351&lt;&gt;"",$L2351,VLOOKUP($C2351,薬効分類マスタ!$A$2:$F$180,6,FALSE())))</f>
        <v/>
      </c>
      <c r="N2351" s="0" t="str">
        <f aca="false">ASC(G2351)</f>
        <v>ﾍﾙﾍﾞｯｻｰ錠30</v>
      </c>
      <c r="O2351" s="0" t="str">
        <f aca="false">ASC(E2351)</f>
        <v>ｼﾞﾙﾁｱｾﾞﾑ塩酸塩</v>
      </c>
      <c r="P2351" s="16" t="n">
        <f aca="false">N(P2350)+IF($C2351=検索!$B$49,1,0)</f>
        <v>0</v>
      </c>
    </row>
    <row r="2352" customFormat="false" ht="15" hidden="false" customHeight="false" outlineLevel="0" collapsed="false">
      <c r="A2352" s="16" t="s">
        <v>221</v>
      </c>
      <c r="B2352" s="0" t="s">
        <v>5489</v>
      </c>
      <c r="C2352" s="0" t="n">
        <v>217</v>
      </c>
      <c r="D2352" s="0" t="str">
        <f aca="false">IFERROR(VLOOKUP($C2352,薬効分類マスタ!$A$2:$B$180,2,FALSE()),"未登録")</f>
        <v>血管拡張剤</v>
      </c>
      <c r="E2352" s="16" t="s">
        <v>5485</v>
      </c>
      <c r="F2352" s="16" t="s">
        <v>1185</v>
      </c>
      <c r="G2352" s="16" t="s">
        <v>5490</v>
      </c>
      <c r="I2352" s="0" t="n">
        <v>6.3</v>
      </c>
      <c r="J2352" s="16" t="s">
        <v>239</v>
      </c>
      <c r="K2352" s="0" t="str">
        <f aca="false">IFERROR(IF(VLOOKUP($C2352,薬効分類マスタ!$A$2:$E$180,5,FALSE())=0,"",VLOOKUP($C2352,薬効分類マスタ!$A$2:$E$180,5,FALSE())),"")</f>
        <v/>
      </c>
      <c r="L2352" s="17"/>
      <c r="M2352" s="0" t="str">
        <f aca="false">IF($K2352="","",IF($L2352&lt;&gt;"",$L2352,VLOOKUP($C2352,薬効分類マスタ!$A$2:$F$180,6,FALSE())))</f>
        <v/>
      </c>
      <c r="N2352" s="0" t="str">
        <f aca="false">ASC(G2352)</f>
        <v>ｼﾞﾙﾁｱｾﾞﾑ塩酸塩60mg錠</v>
      </c>
      <c r="O2352" s="0" t="str">
        <f aca="false">ASC(E2352)</f>
        <v>ｼﾞﾙﾁｱｾﾞﾑ塩酸塩</v>
      </c>
      <c r="P2352" s="16" t="n">
        <f aca="false">N(P2351)+IF($C2352=検索!$B$49,1,0)</f>
        <v>0</v>
      </c>
    </row>
    <row r="2353" customFormat="false" ht="15" hidden="false" customHeight="false" outlineLevel="0" collapsed="false">
      <c r="A2353" s="16" t="s">
        <v>221</v>
      </c>
      <c r="B2353" s="0" t="s">
        <v>5491</v>
      </c>
      <c r="C2353" s="0" t="n">
        <v>217</v>
      </c>
      <c r="D2353" s="0" t="str">
        <f aca="false">IFERROR(VLOOKUP($C2353,薬効分類マスタ!$A$2:$B$180,2,FALSE()),"未登録")</f>
        <v>血管拡張剤</v>
      </c>
      <c r="E2353" s="16" t="s">
        <v>5485</v>
      </c>
      <c r="F2353" s="16" t="s">
        <v>1185</v>
      </c>
      <c r="G2353" s="16" t="s">
        <v>5492</v>
      </c>
      <c r="H2353" s="16" t="s">
        <v>473</v>
      </c>
      <c r="I2353" s="0" t="n">
        <v>7.9</v>
      </c>
      <c r="J2353" s="16" t="s">
        <v>232</v>
      </c>
      <c r="K2353" s="0" t="str">
        <f aca="false">IFERROR(IF(VLOOKUP($C2353,薬効分類マスタ!$A$2:$E$180,5,FALSE())=0,"",VLOOKUP($C2353,薬効分類マスタ!$A$2:$E$180,5,FALSE())),"")</f>
        <v/>
      </c>
      <c r="L2353" s="17"/>
      <c r="M2353" s="0" t="str">
        <f aca="false">IF($K2353="","",IF($L2353&lt;&gt;"",$L2353,VLOOKUP($C2353,薬効分類マスタ!$A$2:$F$180,6,FALSE())))</f>
        <v/>
      </c>
      <c r="N2353" s="0" t="str">
        <f aca="false">ASC(G2353)</f>
        <v>ﾍﾙﾍﾞｯｻｰ錠60</v>
      </c>
      <c r="O2353" s="0" t="str">
        <f aca="false">ASC(E2353)</f>
        <v>ｼﾞﾙﾁｱｾﾞﾑ塩酸塩</v>
      </c>
      <c r="P2353" s="16" t="n">
        <f aca="false">N(P2352)+IF($C2353=検索!$B$49,1,0)</f>
        <v>0</v>
      </c>
    </row>
    <row r="2354" customFormat="false" ht="15" hidden="false" customHeight="false" outlineLevel="0" collapsed="false">
      <c r="A2354" s="16" t="s">
        <v>221</v>
      </c>
      <c r="B2354" s="0" t="s">
        <v>5493</v>
      </c>
      <c r="C2354" s="0" t="n">
        <v>217</v>
      </c>
      <c r="D2354" s="0" t="str">
        <f aca="false">IFERROR(VLOOKUP($C2354,薬効分類マスタ!$A$2:$B$180,2,FALSE()),"未登録")</f>
        <v>血管拡張剤</v>
      </c>
      <c r="E2354" s="16" t="s">
        <v>5485</v>
      </c>
      <c r="F2354" s="16" t="s">
        <v>1185</v>
      </c>
      <c r="G2354" s="16" t="s">
        <v>5494</v>
      </c>
      <c r="H2354" s="16" t="s">
        <v>385</v>
      </c>
      <c r="I2354" s="0" t="n">
        <v>7.3</v>
      </c>
      <c r="J2354" s="16" t="s">
        <v>239</v>
      </c>
      <c r="K2354" s="0" t="str">
        <f aca="false">IFERROR(IF(VLOOKUP($C2354,薬効分類マスタ!$A$2:$E$180,5,FALSE())=0,"",VLOOKUP($C2354,薬効分類マスタ!$A$2:$E$180,5,FALSE())),"")</f>
        <v/>
      </c>
      <c r="L2354" s="17"/>
      <c r="M2354" s="0" t="str">
        <f aca="false">IF($K2354="","",IF($L2354&lt;&gt;"",$L2354,VLOOKUP($C2354,薬効分類マスタ!$A$2:$F$180,6,FALSE())))</f>
        <v/>
      </c>
      <c r="N2354" s="0" t="str">
        <f aca="false">ASC(G2354)</f>
        <v>ｼﾞﾙﾁｱｾﾞﾑ塩酸塩錠60mg｢ｻﾜｲ｣</v>
      </c>
      <c r="O2354" s="0" t="str">
        <f aca="false">ASC(E2354)</f>
        <v>ｼﾞﾙﾁｱｾﾞﾑ塩酸塩</v>
      </c>
      <c r="P2354" s="16" t="n">
        <f aca="false">N(P2353)+IF($C2354=検索!$B$49,1,0)</f>
        <v>0</v>
      </c>
    </row>
    <row r="2355" customFormat="false" ht="15" hidden="false" customHeight="false" outlineLevel="0" collapsed="false">
      <c r="A2355" s="16" t="s">
        <v>221</v>
      </c>
      <c r="B2355" s="0" t="s">
        <v>5495</v>
      </c>
      <c r="C2355" s="0" t="n">
        <v>217</v>
      </c>
      <c r="D2355" s="0" t="str">
        <f aca="false">IFERROR(VLOOKUP($C2355,薬効分類マスタ!$A$2:$B$180,2,FALSE()),"未登録")</f>
        <v>血管拡張剤</v>
      </c>
      <c r="E2355" s="16" t="s">
        <v>5485</v>
      </c>
      <c r="F2355" s="16" t="s">
        <v>1123</v>
      </c>
      <c r="G2355" s="16" t="s">
        <v>5496</v>
      </c>
      <c r="H2355" s="16" t="s">
        <v>473</v>
      </c>
      <c r="I2355" s="0" t="n">
        <v>14.1</v>
      </c>
      <c r="J2355" s="16" t="s">
        <v>232</v>
      </c>
      <c r="K2355" s="0" t="str">
        <f aca="false">IFERROR(IF(VLOOKUP($C2355,薬効分類マスタ!$A$2:$E$180,5,FALSE())=0,"",VLOOKUP($C2355,薬効分類マスタ!$A$2:$E$180,5,FALSE())),"")</f>
        <v/>
      </c>
      <c r="L2355" s="17"/>
      <c r="M2355" s="0" t="str">
        <f aca="false">IF($K2355="","",IF($L2355&lt;&gt;"",$L2355,VLOOKUP($C2355,薬効分類マスタ!$A$2:$F$180,6,FALSE())))</f>
        <v/>
      </c>
      <c r="N2355" s="0" t="str">
        <f aca="false">ASC(G2355)</f>
        <v>ﾍﾙﾍﾞｯｻｰRｶﾌﾟｾﾙ100mg</v>
      </c>
      <c r="O2355" s="0" t="str">
        <f aca="false">ASC(E2355)</f>
        <v>ｼﾞﾙﾁｱｾﾞﾑ塩酸塩</v>
      </c>
      <c r="P2355" s="16" t="n">
        <f aca="false">N(P2354)+IF($C2355=検索!$B$49,1,0)</f>
        <v>0</v>
      </c>
    </row>
    <row r="2356" customFormat="false" ht="15" hidden="false" customHeight="false" outlineLevel="0" collapsed="false">
      <c r="A2356" s="16" t="s">
        <v>221</v>
      </c>
      <c r="B2356" s="0" t="s">
        <v>5497</v>
      </c>
      <c r="C2356" s="0" t="n">
        <v>217</v>
      </c>
      <c r="D2356" s="0" t="str">
        <f aca="false">IFERROR(VLOOKUP($C2356,薬効分類マスタ!$A$2:$B$180,2,FALSE()),"未登録")</f>
        <v>血管拡張剤</v>
      </c>
      <c r="E2356" s="16" t="s">
        <v>5485</v>
      </c>
      <c r="F2356" s="16" t="s">
        <v>1123</v>
      </c>
      <c r="G2356" s="16" t="s">
        <v>5498</v>
      </c>
      <c r="H2356" s="16" t="s">
        <v>385</v>
      </c>
      <c r="I2356" s="0" t="n">
        <v>11.3</v>
      </c>
      <c r="J2356" s="16" t="s">
        <v>239</v>
      </c>
      <c r="K2356" s="0" t="str">
        <f aca="false">IFERROR(IF(VLOOKUP($C2356,薬効分類マスタ!$A$2:$E$180,5,FALSE())=0,"",VLOOKUP($C2356,薬効分類マスタ!$A$2:$E$180,5,FALSE())),"")</f>
        <v/>
      </c>
      <c r="L2356" s="17"/>
      <c r="M2356" s="0" t="str">
        <f aca="false">IF($K2356="","",IF($L2356&lt;&gt;"",$L2356,VLOOKUP($C2356,薬効分類マスタ!$A$2:$F$180,6,FALSE())))</f>
        <v/>
      </c>
      <c r="N2356" s="0" t="str">
        <f aca="false">ASC(G2356)</f>
        <v>ｼﾞﾙﾁｱｾﾞﾑ塩酸塩Rｶﾌﾟｾﾙ100mg｢ｻﾜｲ｣</v>
      </c>
      <c r="O2356" s="0" t="str">
        <f aca="false">ASC(E2356)</f>
        <v>ｼﾞﾙﾁｱｾﾞﾑ塩酸塩</v>
      </c>
      <c r="P2356" s="16" t="n">
        <f aca="false">N(P2355)+IF($C2356=検索!$B$49,1,0)</f>
        <v>0</v>
      </c>
    </row>
    <row r="2357" customFormat="false" ht="15" hidden="false" customHeight="false" outlineLevel="0" collapsed="false">
      <c r="A2357" s="16" t="s">
        <v>221</v>
      </c>
      <c r="B2357" s="0" t="s">
        <v>5499</v>
      </c>
      <c r="C2357" s="0" t="n">
        <v>217</v>
      </c>
      <c r="D2357" s="0" t="str">
        <f aca="false">IFERROR(VLOOKUP($C2357,薬効分類マスタ!$A$2:$B$180,2,FALSE()),"未登録")</f>
        <v>血管拡張剤</v>
      </c>
      <c r="E2357" s="16" t="s">
        <v>5485</v>
      </c>
      <c r="F2357" s="16" t="s">
        <v>1123</v>
      </c>
      <c r="G2357" s="16" t="s">
        <v>5500</v>
      </c>
      <c r="H2357" s="16" t="s">
        <v>536</v>
      </c>
      <c r="I2357" s="0" t="n">
        <v>11.3</v>
      </c>
      <c r="J2357" s="16" t="s">
        <v>239</v>
      </c>
      <c r="K2357" s="0" t="str">
        <f aca="false">IFERROR(IF(VLOOKUP($C2357,薬効分類マスタ!$A$2:$E$180,5,FALSE())=0,"",VLOOKUP($C2357,薬効分類マスタ!$A$2:$E$180,5,FALSE())),"")</f>
        <v/>
      </c>
      <c r="L2357" s="17"/>
      <c r="M2357" s="0" t="str">
        <f aca="false">IF($K2357="","",IF($L2357&lt;&gt;"",$L2357,VLOOKUP($C2357,薬効分類マスタ!$A$2:$F$180,6,FALSE())))</f>
        <v/>
      </c>
      <c r="N2357" s="0" t="str">
        <f aca="false">ASC(G2357)</f>
        <v>ｼﾞﾙﾁｱｾﾞﾑ塩酸塩徐放ｶﾌﾟｾﾙ100mg｢日医工｣</v>
      </c>
      <c r="O2357" s="0" t="str">
        <f aca="false">ASC(E2357)</f>
        <v>ｼﾞﾙﾁｱｾﾞﾑ塩酸塩</v>
      </c>
      <c r="P2357" s="16" t="n">
        <f aca="false">N(P2356)+IF($C2357=検索!$B$49,1,0)</f>
        <v>0</v>
      </c>
    </row>
    <row r="2358" customFormat="false" ht="15" hidden="false" customHeight="false" outlineLevel="0" collapsed="false">
      <c r="A2358" s="16" t="s">
        <v>221</v>
      </c>
      <c r="B2358" s="0" t="s">
        <v>5501</v>
      </c>
      <c r="C2358" s="0" t="n">
        <v>217</v>
      </c>
      <c r="D2358" s="0" t="str">
        <f aca="false">IFERROR(VLOOKUP($C2358,薬効分類マスタ!$A$2:$B$180,2,FALSE()),"未登録")</f>
        <v>血管拡張剤</v>
      </c>
      <c r="E2358" s="16" t="s">
        <v>5485</v>
      </c>
      <c r="F2358" s="16" t="s">
        <v>1123</v>
      </c>
      <c r="G2358" s="16" t="s">
        <v>5502</v>
      </c>
      <c r="H2358" s="16" t="s">
        <v>5503</v>
      </c>
      <c r="I2358" s="0" t="n">
        <v>10.8</v>
      </c>
      <c r="J2358" s="16" t="s">
        <v>239</v>
      </c>
      <c r="K2358" s="0" t="str">
        <f aca="false">IFERROR(IF(VLOOKUP($C2358,薬効分類マスタ!$A$2:$E$180,5,FALSE())=0,"",VLOOKUP($C2358,薬効分類マスタ!$A$2:$E$180,5,FALSE())),"")</f>
        <v/>
      </c>
      <c r="L2358" s="17"/>
      <c r="M2358" s="0" t="str">
        <f aca="false">IF($K2358="","",IF($L2358&lt;&gt;"",$L2358,VLOOKUP($C2358,薬効分類マスタ!$A$2:$F$180,6,FALSE())))</f>
        <v/>
      </c>
      <c r="N2358" s="0" t="str">
        <f aca="false">ASC(G2358)</f>
        <v>ｼﾞﾙﾁｱｾﾞﾑ塩酸塩徐放ｶﾌﾟｾﾙ100mg｢ﾄｰﾜ｣</v>
      </c>
      <c r="O2358" s="0" t="str">
        <f aca="false">ASC(E2358)</f>
        <v>ｼﾞﾙﾁｱｾﾞﾑ塩酸塩</v>
      </c>
      <c r="P2358" s="16" t="n">
        <f aca="false">N(P2357)+IF($C2358=検索!$B$49,1,0)</f>
        <v>0</v>
      </c>
    </row>
    <row r="2359" customFormat="false" ht="15" hidden="false" customHeight="false" outlineLevel="0" collapsed="false">
      <c r="A2359" s="16" t="s">
        <v>221</v>
      </c>
      <c r="B2359" s="0" t="s">
        <v>5504</v>
      </c>
      <c r="C2359" s="0" t="n">
        <v>217</v>
      </c>
      <c r="D2359" s="0" t="str">
        <f aca="false">IFERROR(VLOOKUP($C2359,薬効分類マスタ!$A$2:$B$180,2,FALSE()),"未登録")</f>
        <v>血管拡張剤</v>
      </c>
      <c r="E2359" s="16" t="s">
        <v>5485</v>
      </c>
      <c r="F2359" s="16" t="s">
        <v>1126</v>
      </c>
      <c r="G2359" s="16" t="s">
        <v>5505</v>
      </c>
      <c r="I2359" s="0" t="n">
        <v>16</v>
      </c>
      <c r="J2359" s="16" t="s">
        <v>239</v>
      </c>
      <c r="K2359" s="0" t="str">
        <f aca="false">IFERROR(IF(VLOOKUP($C2359,薬効分類マスタ!$A$2:$E$180,5,FALSE())=0,"",VLOOKUP($C2359,薬効分類マスタ!$A$2:$E$180,5,FALSE())),"")</f>
        <v/>
      </c>
      <c r="L2359" s="17"/>
      <c r="M2359" s="0" t="str">
        <f aca="false">IF($K2359="","",IF($L2359&lt;&gt;"",$L2359,VLOOKUP($C2359,薬効分類マスタ!$A$2:$F$180,6,FALSE())))</f>
        <v/>
      </c>
      <c r="N2359" s="0" t="str">
        <f aca="false">ASC(G2359)</f>
        <v>ｼﾞﾙﾁｱｾﾞﾑ塩酸塩200mg徐放ｶﾌﾟｾﾙ</v>
      </c>
      <c r="O2359" s="0" t="str">
        <f aca="false">ASC(E2359)</f>
        <v>ｼﾞﾙﾁｱｾﾞﾑ塩酸塩</v>
      </c>
      <c r="P2359" s="16" t="n">
        <f aca="false">N(P2358)+IF($C2359=検索!$B$49,1,0)</f>
        <v>0</v>
      </c>
    </row>
    <row r="2360" customFormat="false" ht="15" hidden="false" customHeight="false" outlineLevel="0" collapsed="false">
      <c r="A2360" s="16" t="s">
        <v>221</v>
      </c>
      <c r="B2360" s="0" t="s">
        <v>5506</v>
      </c>
      <c r="C2360" s="0" t="n">
        <v>217</v>
      </c>
      <c r="D2360" s="0" t="str">
        <f aca="false">IFERROR(VLOOKUP($C2360,薬効分類マスタ!$A$2:$B$180,2,FALSE()),"未登録")</f>
        <v>血管拡張剤</v>
      </c>
      <c r="E2360" s="16" t="s">
        <v>5485</v>
      </c>
      <c r="F2360" s="16" t="s">
        <v>1126</v>
      </c>
      <c r="G2360" s="16" t="s">
        <v>5507</v>
      </c>
      <c r="H2360" s="16" t="s">
        <v>473</v>
      </c>
      <c r="I2360" s="0" t="n">
        <v>26.2</v>
      </c>
      <c r="J2360" s="16" t="s">
        <v>232</v>
      </c>
      <c r="K2360" s="0" t="str">
        <f aca="false">IFERROR(IF(VLOOKUP($C2360,薬効分類マスタ!$A$2:$E$180,5,FALSE())=0,"",VLOOKUP($C2360,薬効分類マスタ!$A$2:$E$180,5,FALSE())),"")</f>
        <v/>
      </c>
      <c r="L2360" s="17"/>
      <c r="M2360" s="0" t="str">
        <f aca="false">IF($K2360="","",IF($L2360&lt;&gt;"",$L2360,VLOOKUP($C2360,薬効分類マスタ!$A$2:$F$180,6,FALSE())))</f>
        <v/>
      </c>
      <c r="N2360" s="0" t="str">
        <f aca="false">ASC(G2360)</f>
        <v>ﾍﾙﾍﾞｯｻｰRｶﾌﾟｾﾙ200mg</v>
      </c>
      <c r="O2360" s="0" t="str">
        <f aca="false">ASC(E2360)</f>
        <v>ｼﾞﾙﾁｱｾﾞﾑ塩酸塩</v>
      </c>
      <c r="P2360" s="16" t="n">
        <f aca="false">N(P2359)+IF($C2360=検索!$B$49,1,0)</f>
        <v>0</v>
      </c>
    </row>
    <row r="2361" customFormat="false" ht="15" hidden="false" customHeight="false" outlineLevel="0" collapsed="false">
      <c r="A2361" s="16" t="s">
        <v>221</v>
      </c>
      <c r="B2361" s="0" t="s">
        <v>5508</v>
      </c>
      <c r="C2361" s="0" t="n">
        <v>217</v>
      </c>
      <c r="D2361" s="0" t="str">
        <f aca="false">IFERROR(VLOOKUP($C2361,薬効分類マスタ!$A$2:$B$180,2,FALSE()),"未登録")</f>
        <v>血管拡張剤</v>
      </c>
      <c r="E2361" s="16" t="s">
        <v>5485</v>
      </c>
      <c r="F2361" s="16" t="s">
        <v>1126</v>
      </c>
      <c r="G2361" s="16" t="s">
        <v>5509</v>
      </c>
      <c r="H2361" s="16" t="s">
        <v>385</v>
      </c>
      <c r="I2361" s="0" t="n">
        <v>27.2</v>
      </c>
      <c r="J2361" s="16" t="s">
        <v>239</v>
      </c>
      <c r="K2361" s="0" t="str">
        <f aca="false">IFERROR(IF(VLOOKUP($C2361,薬効分類マスタ!$A$2:$E$180,5,FALSE())=0,"",VLOOKUP($C2361,薬効分類マスタ!$A$2:$E$180,5,FALSE())),"")</f>
        <v/>
      </c>
      <c r="L2361" s="17"/>
      <c r="M2361" s="0" t="str">
        <f aca="false">IF($K2361="","",IF($L2361&lt;&gt;"",$L2361,VLOOKUP($C2361,薬効分類マスタ!$A$2:$F$180,6,FALSE())))</f>
        <v/>
      </c>
      <c r="N2361" s="0" t="str">
        <f aca="false">ASC(G2361)</f>
        <v>ｼﾞﾙﾁｱｾﾞﾑ塩酸塩Rｶﾌﾟｾﾙ200mg｢ｻﾜｲ｣</v>
      </c>
      <c r="O2361" s="0" t="str">
        <f aca="false">ASC(E2361)</f>
        <v>ｼﾞﾙﾁｱｾﾞﾑ塩酸塩</v>
      </c>
      <c r="P2361" s="16" t="n">
        <f aca="false">N(P2360)+IF($C2361=検索!$B$49,1,0)</f>
        <v>0</v>
      </c>
    </row>
    <row r="2362" customFormat="false" ht="15" hidden="false" customHeight="false" outlineLevel="0" collapsed="false">
      <c r="A2362" s="16" t="s">
        <v>221</v>
      </c>
      <c r="B2362" s="0" t="s">
        <v>5510</v>
      </c>
      <c r="C2362" s="0" t="n">
        <v>217</v>
      </c>
      <c r="D2362" s="0" t="str">
        <f aca="false">IFERROR(VLOOKUP($C2362,薬効分類マスタ!$A$2:$B$180,2,FALSE()),"未登録")</f>
        <v>血管拡張剤</v>
      </c>
      <c r="E2362" s="16" t="s">
        <v>5511</v>
      </c>
      <c r="F2362" s="16" t="s">
        <v>1172</v>
      </c>
      <c r="G2362" s="16" t="s">
        <v>5512</v>
      </c>
      <c r="I2362" s="0" t="n">
        <v>6.8</v>
      </c>
      <c r="J2362" s="16" t="s">
        <v>239</v>
      </c>
      <c r="K2362" s="0" t="str">
        <f aca="false">IFERROR(IF(VLOOKUP($C2362,薬効分類マスタ!$A$2:$E$180,5,FALSE())=0,"",VLOOKUP($C2362,薬効分類マスタ!$A$2:$E$180,5,FALSE())),"")</f>
        <v/>
      </c>
      <c r="L2362" s="17"/>
      <c r="M2362" s="0" t="str">
        <f aca="false">IF($K2362="","",IF($L2362&lt;&gt;"",$L2362,VLOOKUP($C2362,薬効分類マスタ!$A$2:$F$180,6,FALSE())))</f>
        <v/>
      </c>
      <c r="N2362" s="0" t="str">
        <f aca="false">ASC(G2362)</f>
        <v>ﾍﾞﾗﾊﾟﾐﾙ塩酸塩40mg錠</v>
      </c>
      <c r="O2362" s="0" t="str">
        <f aca="false">ASC(E2362)</f>
        <v>ﾍﾞﾗﾊﾟﾐﾙ塩酸塩</v>
      </c>
      <c r="P2362" s="16" t="n">
        <f aca="false">N(P2361)+IF($C2362=検索!$B$49,1,0)</f>
        <v>0</v>
      </c>
    </row>
    <row r="2363" customFormat="false" ht="15" hidden="false" customHeight="false" outlineLevel="0" collapsed="false">
      <c r="A2363" s="16" t="s">
        <v>221</v>
      </c>
      <c r="B2363" s="0" t="s">
        <v>5513</v>
      </c>
      <c r="C2363" s="0" t="n">
        <v>217</v>
      </c>
      <c r="D2363" s="0" t="str">
        <f aca="false">IFERROR(VLOOKUP($C2363,薬効分類マスタ!$A$2:$B$180,2,FALSE()),"未登録")</f>
        <v>血管拡張剤</v>
      </c>
      <c r="E2363" s="16" t="s">
        <v>5511</v>
      </c>
      <c r="F2363" s="16" t="s">
        <v>1172</v>
      </c>
      <c r="G2363" s="16" t="s">
        <v>5514</v>
      </c>
      <c r="H2363" s="16" t="s">
        <v>283</v>
      </c>
      <c r="I2363" s="0" t="n">
        <v>7.7</v>
      </c>
      <c r="J2363" s="16" t="s">
        <v>232</v>
      </c>
      <c r="K2363" s="0" t="str">
        <f aca="false">IFERROR(IF(VLOOKUP($C2363,薬効分類マスタ!$A$2:$E$180,5,FALSE())=0,"",VLOOKUP($C2363,薬効分類マスタ!$A$2:$E$180,5,FALSE())),"")</f>
        <v/>
      </c>
      <c r="L2363" s="17"/>
      <c r="M2363" s="0" t="str">
        <f aca="false">IF($K2363="","",IF($L2363&lt;&gt;"",$L2363,VLOOKUP($C2363,薬効分類マスタ!$A$2:$F$180,6,FALSE())))</f>
        <v/>
      </c>
      <c r="N2363" s="0" t="str">
        <f aca="false">ASC(G2363)</f>
        <v>ﾜｿﾗﾝ錠40mg</v>
      </c>
      <c r="O2363" s="0" t="str">
        <f aca="false">ASC(E2363)</f>
        <v>ﾍﾞﾗﾊﾟﾐﾙ塩酸塩</v>
      </c>
      <c r="P2363" s="16" t="n">
        <f aca="false">N(P2362)+IF($C2363=検索!$B$49,1,0)</f>
        <v>0</v>
      </c>
    </row>
    <row r="2364" customFormat="false" ht="15" hidden="false" customHeight="false" outlineLevel="0" collapsed="false">
      <c r="A2364" s="16" t="s">
        <v>221</v>
      </c>
      <c r="B2364" s="0" t="s">
        <v>5515</v>
      </c>
      <c r="C2364" s="0" t="n">
        <v>217</v>
      </c>
      <c r="D2364" s="0" t="str">
        <f aca="false">IFERROR(VLOOKUP($C2364,薬効分類マスタ!$A$2:$B$180,2,FALSE()),"未登録")</f>
        <v>血管拡張剤</v>
      </c>
      <c r="E2364" s="16" t="s">
        <v>5516</v>
      </c>
      <c r="F2364" s="16" t="s">
        <v>5517</v>
      </c>
      <c r="G2364" s="16" t="s">
        <v>5518</v>
      </c>
      <c r="H2364" s="16" t="s">
        <v>1064</v>
      </c>
      <c r="I2364" s="0" t="n">
        <v>14.8</v>
      </c>
      <c r="J2364" s="16" t="s">
        <v>239</v>
      </c>
      <c r="K2364" s="0" t="str">
        <f aca="false">IFERROR(IF(VLOOKUP($C2364,薬効分類マスタ!$A$2:$E$180,5,FALSE())=0,"",VLOOKUP($C2364,薬効分類マスタ!$A$2:$E$180,5,FALSE())),"")</f>
        <v/>
      </c>
      <c r="L2364" s="17"/>
      <c r="M2364" s="0" t="str">
        <f aca="false">IF($K2364="","",IF($L2364&lt;&gt;"",$L2364,VLOOKUP($C2364,薬効分類マスタ!$A$2:$F$180,6,FALSE())))</f>
        <v/>
      </c>
      <c r="N2364" s="0" t="str">
        <f aca="false">ASC(G2364)</f>
        <v>ｼﾞﾋﾟﾘﾀﾞﾓｰﾙ散12.5%｢JG｣</v>
      </c>
      <c r="O2364" s="0" t="str">
        <f aca="false">ASC(E2364)</f>
        <v>ｼﾞﾋﾟﾘﾀﾞﾓｰﾙ</v>
      </c>
      <c r="P2364" s="16" t="n">
        <f aca="false">N(P2363)+IF($C2364=検索!$B$49,1,0)</f>
        <v>0</v>
      </c>
    </row>
    <row r="2365" customFormat="false" ht="15" hidden="false" customHeight="false" outlineLevel="0" collapsed="false">
      <c r="A2365" s="16" t="s">
        <v>221</v>
      </c>
      <c r="B2365" s="0" t="s">
        <v>5519</v>
      </c>
      <c r="C2365" s="0" t="n">
        <v>217</v>
      </c>
      <c r="D2365" s="0" t="str">
        <f aca="false">IFERROR(VLOOKUP($C2365,薬効分類マスタ!$A$2:$B$180,2,FALSE()),"未登録")</f>
        <v>血管拡張剤</v>
      </c>
      <c r="E2365" s="16" t="s">
        <v>5516</v>
      </c>
      <c r="F2365" s="16" t="s">
        <v>1685</v>
      </c>
      <c r="G2365" s="16" t="s">
        <v>5520</v>
      </c>
      <c r="I2365" s="0" t="n">
        <v>6.3</v>
      </c>
      <c r="J2365" s="16" t="s">
        <v>239</v>
      </c>
      <c r="K2365" s="0" t="str">
        <f aca="false">IFERROR(IF(VLOOKUP($C2365,薬効分類マスタ!$A$2:$E$180,5,FALSE())=0,"",VLOOKUP($C2365,薬効分類マスタ!$A$2:$E$180,5,FALSE())),"")</f>
        <v/>
      </c>
      <c r="L2365" s="17"/>
      <c r="M2365" s="0" t="str">
        <f aca="false">IF($K2365="","",IF($L2365&lt;&gt;"",$L2365,VLOOKUP($C2365,薬効分類マスタ!$A$2:$F$180,6,FALSE())))</f>
        <v/>
      </c>
      <c r="N2365" s="0" t="str">
        <f aca="false">ASC(G2365)</f>
        <v>ｼﾞﾋﾟﾘﾀﾞﾓｰﾙ12.5mg錠</v>
      </c>
      <c r="O2365" s="0" t="str">
        <f aca="false">ASC(E2365)</f>
        <v>ｼﾞﾋﾟﾘﾀﾞﾓｰﾙ</v>
      </c>
      <c r="P2365" s="16" t="n">
        <f aca="false">N(P2364)+IF($C2365=検索!$B$49,1,0)</f>
        <v>0</v>
      </c>
    </row>
    <row r="2366" customFormat="false" ht="15" hidden="false" customHeight="false" outlineLevel="0" collapsed="false">
      <c r="A2366" s="16" t="s">
        <v>221</v>
      </c>
      <c r="B2366" s="0" t="s">
        <v>5521</v>
      </c>
      <c r="C2366" s="0" t="n">
        <v>217</v>
      </c>
      <c r="D2366" s="0" t="str">
        <f aca="false">IFERROR(VLOOKUP($C2366,薬効分類マスタ!$A$2:$B$180,2,FALSE()),"未登録")</f>
        <v>血管拡張剤</v>
      </c>
      <c r="E2366" s="16" t="s">
        <v>5516</v>
      </c>
      <c r="F2366" s="16" t="s">
        <v>1685</v>
      </c>
      <c r="G2366" s="16" t="s">
        <v>5522</v>
      </c>
      <c r="H2366" s="16" t="s">
        <v>4359</v>
      </c>
      <c r="I2366" s="0" t="n">
        <v>6.1</v>
      </c>
      <c r="K2366" s="0" t="str">
        <f aca="false">IFERROR(IF(VLOOKUP($C2366,薬効分類マスタ!$A$2:$E$180,5,FALSE())=0,"",VLOOKUP($C2366,薬効分類マスタ!$A$2:$E$180,5,FALSE())),"")</f>
        <v/>
      </c>
      <c r="L2366" s="17"/>
      <c r="M2366" s="0" t="str">
        <f aca="false">IF($K2366="","",IF($L2366&lt;&gt;"",$L2366,VLOOKUP($C2366,薬効分類マスタ!$A$2:$F$180,6,FALSE())))</f>
        <v/>
      </c>
      <c r="N2366" s="0" t="str">
        <f aca="false">ASC(G2366)</f>
        <v>ﾍﾟﾙｻﾝﾁﾝ錠12.5mg</v>
      </c>
      <c r="O2366" s="0" t="str">
        <f aca="false">ASC(E2366)</f>
        <v>ｼﾞﾋﾟﾘﾀﾞﾓｰﾙ</v>
      </c>
      <c r="P2366" s="16" t="n">
        <f aca="false">N(P2365)+IF($C2366=検索!$B$49,1,0)</f>
        <v>0</v>
      </c>
    </row>
    <row r="2367" customFormat="false" ht="15" hidden="false" customHeight="false" outlineLevel="0" collapsed="false">
      <c r="A2367" s="16" t="s">
        <v>221</v>
      </c>
      <c r="B2367" s="0" t="s">
        <v>5523</v>
      </c>
      <c r="C2367" s="0" t="n">
        <v>217</v>
      </c>
      <c r="D2367" s="0" t="str">
        <f aca="false">IFERROR(VLOOKUP($C2367,薬効分類マスタ!$A$2:$B$180,2,FALSE()),"未登録")</f>
        <v>血管拡張剤</v>
      </c>
      <c r="E2367" s="16" t="s">
        <v>5516</v>
      </c>
      <c r="F2367" s="16" t="s">
        <v>622</v>
      </c>
      <c r="G2367" s="16" t="s">
        <v>5524</v>
      </c>
      <c r="I2367" s="0" t="n">
        <v>6.3</v>
      </c>
      <c r="J2367" s="16" t="s">
        <v>239</v>
      </c>
      <c r="K2367" s="0" t="str">
        <f aca="false">IFERROR(IF(VLOOKUP($C2367,薬効分類マスタ!$A$2:$E$180,5,FALSE())=0,"",VLOOKUP($C2367,薬効分類マスタ!$A$2:$E$180,5,FALSE())),"")</f>
        <v/>
      </c>
      <c r="L2367" s="17"/>
      <c r="M2367" s="0" t="str">
        <f aca="false">IF($K2367="","",IF($L2367&lt;&gt;"",$L2367,VLOOKUP($C2367,薬効分類マスタ!$A$2:$F$180,6,FALSE())))</f>
        <v/>
      </c>
      <c r="N2367" s="0" t="str">
        <f aca="false">ASC(G2367)</f>
        <v>ｼﾞﾋﾟﾘﾀﾞﾓｰﾙ25mg錠</v>
      </c>
      <c r="O2367" s="0" t="str">
        <f aca="false">ASC(E2367)</f>
        <v>ｼﾞﾋﾟﾘﾀﾞﾓｰﾙ</v>
      </c>
      <c r="P2367" s="16" t="n">
        <f aca="false">N(P2366)+IF($C2367=検索!$B$49,1,0)</f>
        <v>0</v>
      </c>
    </row>
    <row r="2368" customFormat="false" ht="15" hidden="false" customHeight="false" outlineLevel="0" collapsed="false">
      <c r="A2368" s="16" t="s">
        <v>221</v>
      </c>
      <c r="B2368" s="0" t="s">
        <v>5525</v>
      </c>
      <c r="C2368" s="0" t="n">
        <v>217</v>
      </c>
      <c r="D2368" s="0" t="str">
        <f aca="false">IFERROR(VLOOKUP($C2368,薬効分類マスタ!$A$2:$B$180,2,FALSE()),"未登録")</f>
        <v>血管拡張剤</v>
      </c>
      <c r="E2368" s="16" t="s">
        <v>5516</v>
      </c>
      <c r="F2368" s="16" t="s">
        <v>622</v>
      </c>
      <c r="G2368" s="16" t="s">
        <v>5526</v>
      </c>
      <c r="H2368" s="16" t="s">
        <v>4359</v>
      </c>
      <c r="I2368" s="0" t="n">
        <v>6.3</v>
      </c>
      <c r="K2368" s="0" t="str">
        <f aca="false">IFERROR(IF(VLOOKUP($C2368,薬効分類マスタ!$A$2:$E$180,5,FALSE())=0,"",VLOOKUP($C2368,薬効分類マスタ!$A$2:$E$180,5,FALSE())),"")</f>
        <v/>
      </c>
      <c r="L2368" s="17"/>
      <c r="M2368" s="0" t="str">
        <f aca="false">IF($K2368="","",IF($L2368&lt;&gt;"",$L2368,VLOOKUP($C2368,薬効分類マスタ!$A$2:$F$180,6,FALSE())))</f>
        <v/>
      </c>
      <c r="N2368" s="0" t="str">
        <f aca="false">ASC(G2368)</f>
        <v>ﾍﾟﾙｻﾝﾁﾝ錠25mg</v>
      </c>
      <c r="O2368" s="0" t="str">
        <f aca="false">ASC(E2368)</f>
        <v>ｼﾞﾋﾟﾘﾀﾞﾓｰﾙ</v>
      </c>
      <c r="P2368" s="16" t="n">
        <f aca="false">N(P2367)+IF($C2368=検索!$B$49,1,0)</f>
        <v>0</v>
      </c>
    </row>
    <row r="2369" customFormat="false" ht="15" hidden="false" customHeight="false" outlineLevel="0" collapsed="false">
      <c r="A2369" s="16" t="s">
        <v>221</v>
      </c>
      <c r="B2369" s="0" t="s">
        <v>5527</v>
      </c>
      <c r="C2369" s="0" t="n">
        <v>217</v>
      </c>
      <c r="D2369" s="0" t="str">
        <f aca="false">IFERROR(VLOOKUP($C2369,薬効分類マスタ!$A$2:$B$180,2,FALSE()),"未登録")</f>
        <v>血管拡張剤</v>
      </c>
      <c r="E2369" s="16" t="s">
        <v>5516</v>
      </c>
      <c r="F2369" s="16" t="s">
        <v>627</v>
      </c>
      <c r="G2369" s="16" t="s">
        <v>5528</v>
      </c>
      <c r="I2369" s="0" t="n">
        <v>6.3</v>
      </c>
      <c r="J2369" s="16" t="s">
        <v>239</v>
      </c>
      <c r="K2369" s="0" t="str">
        <f aca="false">IFERROR(IF(VLOOKUP($C2369,薬効分類マスタ!$A$2:$E$180,5,FALSE())=0,"",VLOOKUP($C2369,薬効分類マスタ!$A$2:$E$180,5,FALSE())),"")</f>
        <v/>
      </c>
      <c r="L2369" s="17"/>
      <c r="M2369" s="0" t="str">
        <f aca="false">IF($K2369="","",IF($L2369&lt;&gt;"",$L2369,VLOOKUP($C2369,薬効分類マスタ!$A$2:$F$180,6,FALSE())))</f>
        <v/>
      </c>
      <c r="N2369" s="0" t="str">
        <f aca="false">ASC(G2369)</f>
        <v>ｼﾞﾋﾟﾘﾀﾞﾓｰﾙ100mg錠</v>
      </c>
      <c r="O2369" s="0" t="str">
        <f aca="false">ASC(E2369)</f>
        <v>ｼﾞﾋﾟﾘﾀﾞﾓｰﾙ</v>
      </c>
      <c r="P2369" s="16" t="n">
        <f aca="false">N(P2368)+IF($C2369=検索!$B$49,1,0)</f>
        <v>0</v>
      </c>
    </row>
    <row r="2370" customFormat="false" ht="15" hidden="false" customHeight="false" outlineLevel="0" collapsed="false">
      <c r="A2370" s="16" t="s">
        <v>221</v>
      </c>
      <c r="B2370" s="0" t="s">
        <v>5529</v>
      </c>
      <c r="C2370" s="0" t="n">
        <v>217</v>
      </c>
      <c r="D2370" s="0" t="str">
        <f aca="false">IFERROR(VLOOKUP($C2370,薬効分類マスタ!$A$2:$B$180,2,FALSE()),"未登録")</f>
        <v>血管拡張剤</v>
      </c>
      <c r="E2370" s="16" t="s">
        <v>5516</v>
      </c>
      <c r="F2370" s="16" t="s">
        <v>627</v>
      </c>
      <c r="G2370" s="16" t="s">
        <v>5530</v>
      </c>
      <c r="H2370" s="16" t="s">
        <v>4359</v>
      </c>
      <c r="I2370" s="0" t="n">
        <v>6.3</v>
      </c>
      <c r="J2370" s="16" t="s">
        <v>232</v>
      </c>
      <c r="K2370" s="0" t="str">
        <f aca="false">IFERROR(IF(VLOOKUP($C2370,薬効分類マスタ!$A$2:$E$180,5,FALSE())=0,"",VLOOKUP($C2370,薬効分類マスタ!$A$2:$E$180,5,FALSE())),"")</f>
        <v/>
      </c>
      <c r="L2370" s="17"/>
      <c r="M2370" s="0" t="str">
        <f aca="false">IF($K2370="","",IF($L2370&lt;&gt;"",$L2370,VLOOKUP($C2370,薬効分類マスタ!$A$2:$F$180,6,FALSE())))</f>
        <v/>
      </c>
      <c r="N2370" s="0" t="str">
        <f aca="false">ASC(G2370)</f>
        <v>ﾍﾟﾙｻﾝﾁﾝ錠100mg</v>
      </c>
      <c r="O2370" s="0" t="str">
        <f aca="false">ASC(E2370)</f>
        <v>ｼﾞﾋﾟﾘﾀﾞﾓｰﾙ</v>
      </c>
      <c r="P2370" s="16" t="n">
        <f aca="false">N(P2369)+IF($C2370=検索!$B$49,1,0)</f>
        <v>0</v>
      </c>
    </row>
    <row r="2371" customFormat="false" ht="15" hidden="false" customHeight="false" outlineLevel="0" collapsed="false">
      <c r="A2371" s="16" t="s">
        <v>221</v>
      </c>
      <c r="B2371" s="0" t="s">
        <v>5531</v>
      </c>
      <c r="C2371" s="0" t="n">
        <v>217</v>
      </c>
      <c r="D2371" s="0" t="str">
        <f aca="false">IFERROR(VLOOKUP($C2371,薬効分類マスタ!$A$2:$B$180,2,FALSE()),"未登録")</f>
        <v>血管拡張剤</v>
      </c>
      <c r="E2371" s="16" t="s">
        <v>5516</v>
      </c>
      <c r="F2371" s="16" t="s">
        <v>627</v>
      </c>
      <c r="G2371" s="16" t="s">
        <v>5532</v>
      </c>
      <c r="H2371" s="16" t="s">
        <v>347</v>
      </c>
      <c r="I2371" s="0" t="n">
        <v>8.4</v>
      </c>
      <c r="J2371" s="16" t="s">
        <v>239</v>
      </c>
      <c r="K2371" s="0" t="str">
        <f aca="false">IFERROR(IF(VLOOKUP($C2371,薬効分類マスタ!$A$2:$E$180,5,FALSE())=0,"",VLOOKUP($C2371,薬効分類マスタ!$A$2:$E$180,5,FALSE())),"")</f>
        <v/>
      </c>
      <c r="L2371" s="17"/>
      <c r="M2371" s="0" t="str">
        <f aca="false">IF($K2371="","",IF($L2371&lt;&gt;"",$L2371,VLOOKUP($C2371,薬効分類マスタ!$A$2:$F$180,6,FALSE())))</f>
        <v/>
      </c>
      <c r="N2371" s="0" t="str">
        <f aca="false">ASC(G2371)</f>
        <v>ｼﾞﾋﾟﾘﾀﾞﾓｰﾙ錠100mg｢ﾂﾙﾊﾗ｣</v>
      </c>
      <c r="O2371" s="0" t="str">
        <f aca="false">ASC(E2371)</f>
        <v>ｼﾞﾋﾟﾘﾀﾞﾓｰﾙ</v>
      </c>
      <c r="P2371" s="16" t="n">
        <f aca="false">N(P2370)+IF($C2371=検索!$B$49,1,0)</f>
        <v>0</v>
      </c>
    </row>
    <row r="2372" customFormat="false" ht="15" hidden="false" customHeight="false" outlineLevel="0" collapsed="false">
      <c r="A2372" s="16" t="s">
        <v>221</v>
      </c>
      <c r="B2372" s="0" t="s">
        <v>5533</v>
      </c>
      <c r="C2372" s="0" t="n">
        <v>217</v>
      </c>
      <c r="D2372" s="0" t="str">
        <f aca="false">IFERROR(VLOOKUP($C2372,薬効分類マスタ!$A$2:$B$180,2,FALSE()),"未登録")</f>
        <v>血管拡張剤</v>
      </c>
      <c r="E2372" s="16" t="s">
        <v>5534</v>
      </c>
      <c r="F2372" s="16" t="s">
        <v>445</v>
      </c>
      <c r="G2372" s="16" t="s">
        <v>5535</v>
      </c>
      <c r="I2372" s="0" t="n">
        <v>6.3</v>
      </c>
      <c r="J2372" s="16" t="s">
        <v>239</v>
      </c>
      <c r="K2372" s="0" t="str">
        <f aca="false">IFERROR(IF(VLOOKUP($C2372,薬効分類マスタ!$A$2:$E$180,5,FALSE())=0,"",VLOOKUP($C2372,薬効分類マスタ!$A$2:$E$180,5,FALSE())),"")</f>
        <v/>
      </c>
      <c r="L2372" s="17"/>
      <c r="M2372" s="0" t="str">
        <f aca="false">IF($K2372="","",IF($L2372&lt;&gt;"",$L2372,VLOOKUP($C2372,薬効分類マスタ!$A$2:$F$180,6,FALSE())))</f>
        <v/>
      </c>
      <c r="N2372" s="0" t="str">
        <f aca="false">ASC(G2372)</f>
        <v>硝酸ｲｿｿﾙﾋﾞﾄﾞ20mg徐放錠</v>
      </c>
      <c r="O2372" s="0" t="str">
        <f aca="false">ASC(E2372)</f>
        <v>硝酸ｲｿｿﾙﾋﾞﾄﾞ</v>
      </c>
      <c r="P2372" s="16" t="n">
        <f aca="false">N(P2371)+IF($C2372=検索!$B$49,1,0)</f>
        <v>0</v>
      </c>
    </row>
    <row r="2373" customFormat="false" ht="15" hidden="false" customHeight="false" outlineLevel="0" collapsed="false">
      <c r="A2373" s="16" t="s">
        <v>221</v>
      </c>
      <c r="B2373" s="0" t="s">
        <v>5536</v>
      </c>
      <c r="C2373" s="0" t="n">
        <v>217</v>
      </c>
      <c r="D2373" s="0" t="str">
        <f aca="false">IFERROR(VLOOKUP($C2373,薬効分類マスタ!$A$2:$B$180,2,FALSE()),"未登録")</f>
        <v>血管拡張剤</v>
      </c>
      <c r="E2373" s="16" t="s">
        <v>5534</v>
      </c>
      <c r="F2373" s="16" t="s">
        <v>2750</v>
      </c>
      <c r="G2373" s="16" t="s">
        <v>5537</v>
      </c>
      <c r="H2373" s="16" t="s">
        <v>283</v>
      </c>
      <c r="I2373" s="0" t="n">
        <v>7.4</v>
      </c>
      <c r="J2373" s="16" t="s">
        <v>232</v>
      </c>
      <c r="K2373" s="0" t="str">
        <f aca="false">IFERROR(IF(VLOOKUP($C2373,薬効分類マスタ!$A$2:$E$180,5,FALSE())=0,"",VLOOKUP($C2373,薬効分類マスタ!$A$2:$E$180,5,FALSE())),"")</f>
        <v/>
      </c>
      <c r="L2373" s="17"/>
      <c r="M2373" s="0" t="str">
        <f aca="false">IF($K2373="","",IF($L2373&lt;&gt;"",$L2373,VLOOKUP($C2373,薬効分類マスタ!$A$2:$F$180,6,FALSE())))</f>
        <v/>
      </c>
      <c r="N2373" s="0" t="str">
        <f aca="false">ASC(G2373)</f>
        <v>ﾆﾄﾛｰﾙRｶﾌﾟｾﾙ20mg</v>
      </c>
      <c r="O2373" s="0" t="str">
        <f aca="false">ASC(E2373)</f>
        <v>硝酸ｲｿｿﾙﾋﾞﾄﾞ</v>
      </c>
      <c r="P2373" s="16" t="n">
        <f aca="false">N(P2372)+IF($C2373=検索!$B$49,1,0)</f>
        <v>0</v>
      </c>
    </row>
    <row r="2374" customFormat="false" ht="15" hidden="false" customHeight="false" outlineLevel="0" collapsed="false">
      <c r="A2374" s="16" t="s">
        <v>221</v>
      </c>
      <c r="B2374" s="0" t="s">
        <v>5538</v>
      </c>
      <c r="C2374" s="0" t="n">
        <v>217</v>
      </c>
      <c r="D2374" s="0" t="str">
        <f aca="false">IFERROR(VLOOKUP($C2374,薬効分類マスタ!$A$2:$B$180,2,FALSE()),"未登録")</f>
        <v>血管拡張剤</v>
      </c>
      <c r="E2374" s="16" t="s">
        <v>5534</v>
      </c>
      <c r="F2374" s="16" t="s">
        <v>2750</v>
      </c>
      <c r="G2374" s="16" t="s">
        <v>5539</v>
      </c>
      <c r="H2374" s="16" t="s">
        <v>5503</v>
      </c>
      <c r="I2374" s="0" t="n">
        <v>6.3</v>
      </c>
      <c r="J2374" s="16" t="s">
        <v>239</v>
      </c>
      <c r="K2374" s="0" t="str">
        <f aca="false">IFERROR(IF(VLOOKUP($C2374,薬効分類マスタ!$A$2:$E$180,5,FALSE())=0,"",VLOOKUP($C2374,薬効分類マスタ!$A$2:$E$180,5,FALSE())),"")</f>
        <v/>
      </c>
      <c r="L2374" s="17"/>
      <c r="M2374" s="0" t="str">
        <f aca="false">IF($K2374="","",IF($L2374&lt;&gt;"",$L2374,VLOOKUP($C2374,薬効分類マスタ!$A$2:$F$180,6,FALSE())))</f>
        <v/>
      </c>
      <c r="N2374" s="0" t="str">
        <f aca="false">ASC(G2374)</f>
        <v>硝酸ｲｿｿﾙﾋﾞﾄﾞ徐放ｶﾌﾟｾﾙ20mg｢St｣</v>
      </c>
      <c r="O2374" s="0" t="str">
        <f aca="false">ASC(E2374)</f>
        <v>硝酸ｲｿｿﾙﾋﾞﾄﾞ</v>
      </c>
      <c r="P2374" s="16" t="n">
        <f aca="false">N(P2373)+IF($C2374=検索!$B$49,1,0)</f>
        <v>0</v>
      </c>
    </row>
    <row r="2375" customFormat="false" ht="15" hidden="false" customHeight="false" outlineLevel="0" collapsed="false">
      <c r="A2375" s="16" t="s">
        <v>221</v>
      </c>
      <c r="B2375" s="0" t="s">
        <v>5540</v>
      </c>
      <c r="C2375" s="0" t="n">
        <v>217</v>
      </c>
      <c r="D2375" s="0" t="str">
        <f aca="false">IFERROR(VLOOKUP($C2375,薬効分類マスタ!$A$2:$B$180,2,FALSE()),"未登録")</f>
        <v>血管拡張剤</v>
      </c>
      <c r="E2375" s="16" t="s">
        <v>5541</v>
      </c>
      <c r="F2375" s="16" t="s">
        <v>411</v>
      </c>
      <c r="G2375" s="16" t="s">
        <v>5542</v>
      </c>
      <c r="I2375" s="0" t="n">
        <v>6.3</v>
      </c>
      <c r="J2375" s="16" t="s">
        <v>239</v>
      </c>
      <c r="K2375" s="0" t="str">
        <f aca="false">IFERROR(IF(VLOOKUP($C2375,薬効分類マスタ!$A$2:$E$180,5,FALSE())=0,"",VLOOKUP($C2375,薬効分類マスタ!$A$2:$E$180,5,FALSE())),"")</f>
        <v/>
      </c>
      <c r="L2375" s="17"/>
      <c r="M2375" s="0" t="str">
        <f aca="false">IF($K2375="","",IF($L2375&lt;&gt;"",$L2375,VLOOKUP($C2375,薬効分類マスタ!$A$2:$F$180,6,FALSE())))</f>
        <v/>
      </c>
      <c r="N2375" s="0" t="str">
        <f aca="false">ASC(G2375)</f>
        <v>ﾄﾗﾋﾟｼﾞﾙ50mg錠</v>
      </c>
      <c r="O2375" s="0" t="str">
        <f aca="false">ASC(E2375)</f>
        <v>ﾄﾗﾋﾟｼﾞﾙ</v>
      </c>
      <c r="P2375" s="16" t="n">
        <f aca="false">N(P2374)+IF($C2375=検索!$B$49,1,0)</f>
        <v>0</v>
      </c>
    </row>
    <row r="2376" customFormat="false" ht="15" hidden="false" customHeight="false" outlineLevel="0" collapsed="false">
      <c r="A2376" s="16" t="s">
        <v>221</v>
      </c>
      <c r="B2376" s="0" t="s">
        <v>5543</v>
      </c>
      <c r="C2376" s="0" t="n">
        <v>217</v>
      </c>
      <c r="D2376" s="0" t="str">
        <f aca="false">IFERROR(VLOOKUP($C2376,薬効分類マスタ!$A$2:$B$180,2,FALSE()),"未登録")</f>
        <v>血管拡張剤</v>
      </c>
      <c r="E2376" s="16" t="s">
        <v>5541</v>
      </c>
      <c r="F2376" s="16" t="s">
        <v>411</v>
      </c>
      <c r="G2376" s="16" t="s">
        <v>5544</v>
      </c>
      <c r="H2376" s="16" t="s">
        <v>415</v>
      </c>
      <c r="I2376" s="0" t="n">
        <v>7</v>
      </c>
      <c r="J2376" s="16" t="s">
        <v>232</v>
      </c>
      <c r="K2376" s="0" t="str">
        <f aca="false">IFERROR(IF(VLOOKUP($C2376,薬効分類マスタ!$A$2:$E$180,5,FALSE())=0,"",VLOOKUP($C2376,薬効分類マスタ!$A$2:$E$180,5,FALSE())),"")</f>
        <v/>
      </c>
      <c r="L2376" s="17"/>
      <c r="M2376" s="0" t="str">
        <f aca="false">IF($K2376="","",IF($L2376&lt;&gt;"",$L2376,VLOOKUP($C2376,薬効分類マスタ!$A$2:$F$180,6,FALSE())))</f>
        <v/>
      </c>
      <c r="N2376" s="0" t="str">
        <f aca="false">ASC(G2376)</f>
        <v>ﾛｺﾙﾅｰﾙ錠50mg</v>
      </c>
      <c r="O2376" s="0" t="str">
        <f aca="false">ASC(E2376)</f>
        <v>ﾄﾗﾋﾟｼﾞﾙ</v>
      </c>
      <c r="P2376" s="16" t="n">
        <f aca="false">N(P2375)+IF($C2376=検索!$B$49,1,0)</f>
        <v>0</v>
      </c>
    </row>
    <row r="2377" customFormat="false" ht="15" hidden="false" customHeight="false" outlineLevel="0" collapsed="false">
      <c r="A2377" s="16" t="s">
        <v>221</v>
      </c>
      <c r="B2377" s="0" t="s">
        <v>5545</v>
      </c>
      <c r="C2377" s="0" t="n">
        <v>217</v>
      </c>
      <c r="D2377" s="0" t="str">
        <f aca="false">IFERROR(VLOOKUP($C2377,薬効分類マスタ!$A$2:$B$180,2,FALSE()),"未登録")</f>
        <v>血管拡張剤</v>
      </c>
      <c r="E2377" s="16" t="s">
        <v>5541</v>
      </c>
      <c r="F2377" s="16" t="s">
        <v>627</v>
      </c>
      <c r="G2377" s="16" t="s">
        <v>5546</v>
      </c>
      <c r="I2377" s="0" t="n">
        <v>6.3</v>
      </c>
      <c r="J2377" s="16" t="s">
        <v>239</v>
      </c>
      <c r="K2377" s="0" t="str">
        <f aca="false">IFERROR(IF(VLOOKUP($C2377,薬効分類マスタ!$A$2:$E$180,5,FALSE())=0,"",VLOOKUP($C2377,薬効分類マスタ!$A$2:$E$180,5,FALSE())),"")</f>
        <v/>
      </c>
      <c r="L2377" s="17"/>
      <c r="M2377" s="0" t="str">
        <f aca="false">IF($K2377="","",IF($L2377&lt;&gt;"",$L2377,VLOOKUP($C2377,薬効分類マスタ!$A$2:$F$180,6,FALSE())))</f>
        <v/>
      </c>
      <c r="N2377" s="0" t="str">
        <f aca="false">ASC(G2377)</f>
        <v>ﾄﾗﾋﾟｼﾞﾙ100mg錠</v>
      </c>
      <c r="O2377" s="0" t="str">
        <f aca="false">ASC(E2377)</f>
        <v>ﾄﾗﾋﾟｼﾞﾙ</v>
      </c>
      <c r="P2377" s="16" t="n">
        <f aca="false">N(P2376)+IF($C2377=検索!$B$49,1,0)</f>
        <v>0</v>
      </c>
    </row>
    <row r="2378" customFormat="false" ht="15" hidden="false" customHeight="false" outlineLevel="0" collapsed="false">
      <c r="A2378" s="16" t="s">
        <v>221</v>
      </c>
      <c r="B2378" s="0" t="s">
        <v>5547</v>
      </c>
      <c r="C2378" s="0" t="n">
        <v>217</v>
      </c>
      <c r="D2378" s="0" t="str">
        <f aca="false">IFERROR(VLOOKUP($C2378,薬効分類マスタ!$A$2:$B$180,2,FALSE()),"未登録")</f>
        <v>血管拡張剤</v>
      </c>
      <c r="E2378" s="16" t="s">
        <v>5541</v>
      </c>
      <c r="F2378" s="16" t="s">
        <v>627</v>
      </c>
      <c r="G2378" s="16" t="s">
        <v>5548</v>
      </c>
      <c r="H2378" s="16" t="s">
        <v>415</v>
      </c>
      <c r="I2378" s="0" t="n">
        <v>7.5</v>
      </c>
      <c r="J2378" s="16" t="s">
        <v>232</v>
      </c>
      <c r="K2378" s="0" t="str">
        <f aca="false">IFERROR(IF(VLOOKUP($C2378,薬効分類マスタ!$A$2:$E$180,5,FALSE())=0,"",VLOOKUP($C2378,薬効分類マスタ!$A$2:$E$180,5,FALSE())),"")</f>
        <v/>
      </c>
      <c r="L2378" s="17"/>
      <c r="M2378" s="0" t="str">
        <f aca="false">IF($K2378="","",IF($L2378&lt;&gt;"",$L2378,VLOOKUP($C2378,薬効分類マスタ!$A$2:$F$180,6,FALSE())))</f>
        <v/>
      </c>
      <c r="N2378" s="0" t="str">
        <f aca="false">ASC(G2378)</f>
        <v>ﾛｺﾙﾅｰﾙ錠100mg</v>
      </c>
      <c r="O2378" s="0" t="str">
        <f aca="false">ASC(E2378)</f>
        <v>ﾄﾗﾋﾟｼﾞﾙ</v>
      </c>
      <c r="P2378" s="16" t="n">
        <f aca="false">N(P2377)+IF($C2378=検索!$B$49,1,0)</f>
        <v>0</v>
      </c>
    </row>
    <row r="2379" customFormat="false" ht="15" hidden="false" customHeight="false" outlineLevel="0" collapsed="false">
      <c r="A2379" s="16" t="s">
        <v>221</v>
      </c>
      <c r="B2379" s="0" t="s">
        <v>5549</v>
      </c>
      <c r="C2379" s="0" t="n">
        <v>217</v>
      </c>
      <c r="D2379" s="0" t="str">
        <f aca="false">IFERROR(VLOOKUP($C2379,薬効分類マスタ!$A$2:$B$180,2,FALSE()),"未登録")</f>
        <v>血管拡張剤</v>
      </c>
      <c r="E2379" s="16" t="s">
        <v>5550</v>
      </c>
      <c r="F2379" s="16" t="s">
        <v>5551</v>
      </c>
      <c r="G2379" s="16" t="s">
        <v>5552</v>
      </c>
      <c r="I2379" s="0" t="n">
        <v>15.4</v>
      </c>
      <c r="K2379" s="0" t="str">
        <f aca="false">IFERROR(IF(VLOOKUP($C2379,薬効分類マスタ!$A$2:$E$180,5,FALSE())=0,"",VLOOKUP($C2379,薬効分類マスタ!$A$2:$E$180,5,FALSE())),"")</f>
        <v/>
      </c>
      <c r="L2379" s="17"/>
      <c r="M2379" s="0" t="str">
        <f aca="false">IF($K2379="","",IF($L2379&lt;&gt;"",$L2379,VLOOKUP($C2379,薬効分類マスタ!$A$2:$F$180,6,FALSE())))</f>
        <v/>
      </c>
      <c r="N2379" s="0" t="str">
        <f aca="false">ASC(G2379)</f>
        <v>ﾆﾄﾛｸﾞﾘｾﾘﾝ錠</v>
      </c>
      <c r="O2379" s="0" t="str">
        <f aca="false">ASC(E2379)</f>
        <v>ﾆﾄﾛｸﾞﾘｾﾘﾝ</v>
      </c>
      <c r="P2379" s="16" t="n">
        <f aca="false">N(P2378)+IF($C2379=検索!$B$49,1,0)</f>
        <v>0</v>
      </c>
    </row>
    <row r="2380" customFormat="false" ht="15" hidden="false" customHeight="false" outlineLevel="0" collapsed="false">
      <c r="A2380" s="16" t="s">
        <v>221</v>
      </c>
      <c r="B2380" s="0" t="s">
        <v>5553</v>
      </c>
      <c r="C2380" s="0" t="n">
        <v>217</v>
      </c>
      <c r="D2380" s="0" t="str">
        <f aca="false">IFERROR(VLOOKUP($C2380,薬効分類マスタ!$A$2:$B$180,2,FALSE()),"未登録")</f>
        <v>血管拡張剤</v>
      </c>
      <c r="E2380" s="16" t="s">
        <v>5554</v>
      </c>
      <c r="F2380" s="16" t="s">
        <v>229</v>
      </c>
      <c r="G2380" s="16" t="s">
        <v>5555</v>
      </c>
      <c r="H2380" s="16" t="s">
        <v>527</v>
      </c>
      <c r="I2380" s="0" t="n">
        <v>13.4</v>
      </c>
      <c r="J2380" s="16" t="s">
        <v>239</v>
      </c>
      <c r="K2380" s="0" t="str">
        <f aca="false">IFERROR(IF(VLOOKUP($C2380,薬効分類マスタ!$A$2:$E$180,5,FALSE())=0,"",VLOOKUP($C2380,薬効分類マスタ!$A$2:$E$180,5,FALSE())),"")</f>
        <v/>
      </c>
      <c r="L2380" s="17"/>
      <c r="M2380" s="0" t="str">
        <f aca="false">IF($K2380="","",IF($L2380&lt;&gt;"",$L2380,VLOOKUP($C2380,薬効分類マスタ!$A$2:$F$180,6,FALSE())))</f>
        <v/>
      </c>
      <c r="N2380" s="0" t="str">
        <f aca="false">ASC(G2380)</f>
        <v>ｾﾊﾟﾐｯﾄ細粒1%</v>
      </c>
      <c r="O2380" s="0" t="str">
        <f aca="false">ASC(E2380)</f>
        <v>ﾆﾌｪｼﾞﾋﾟﾝ</v>
      </c>
      <c r="P2380" s="16" t="n">
        <f aca="false">N(P2379)+IF($C2380=検索!$B$49,1,0)</f>
        <v>0</v>
      </c>
    </row>
    <row r="2381" customFormat="false" ht="15" hidden="false" customHeight="false" outlineLevel="0" collapsed="false">
      <c r="A2381" s="16" t="s">
        <v>221</v>
      </c>
      <c r="B2381" s="0" t="s">
        <v>5556</v>
      </c>
      <c r="C2381" s="0" t="n">
        <v>217</v>
      </c>
      <c r="D2381" s="0" t="str">
        <f aca="false">IFERROR(VLOOKUP($C2381,薬効分類マスタ!$A$2:$B$180,2,FALSE()),"未登録")</f>
        <v>血管拡張剤</v>
      </c>
      <c r="E2381" s="16" t="s">
        <v>5554</v>
      </c>
      <c r="F2381" s="16" t="s">
        <v>229</v>
      </c>
      <c r="G2381" s="16" t="s">
        <v>5557</v>
      </c>
      <c r="H2381" s="16" t="s">
        <v>347</v>
      </c>
      <c r="I2381" s="0" t="n">
        <v>8</v>
      </c>
      <c r="J2381" s="16" t="s">
        <v>239</v>
      </c>
      <c r="K2381" s="0" t="str">
        <f aca="false">IFERROR(IF(VLOOKUP($C2381,薬効分類マスタ!$A$2:$E$180,5,FALSE())=0,"",VLOOKUP($C2381,薬効分類マスタ!$A$2:$E$180,5,FALSE())),"")</f>
        <v/>
      </c>
      <c r="L2381" s="17"/>
      <c r="M2381" s="0" t="str">
        <f aca="false">IF($K2381="","",IF($L2381&lt;&gt;"",$L2381,VLOOKUP($C2381,薬効分類マスタ!$A$2:$F$180,6,FALSE())))</f>
        <v/>
      </c>
      <c r="N2381" s="0" t="str">
        <f aca="false">ASC(G2381)</f>
        <v>ﾆﾌｪｼﾞﾋﾟﾝ細粒1%｢ﾂﾙﾊﾗ｣</v>
      </c>
      <c r="O2381" s="0" t="str">
        <f aca="false">ASC(E2381)</f>
        <v>ﾆﾌｪｼﾞﾋﾟﾝ</v>
      </c>
      <c r="P2381" s="16" t="n">
        <f aca="false">N(P2380)+IF($C2381=検索!$B$49,1,0)</f>
        <v>0</v>
      </c>
    </row>
    <row r="2382" customFormat="false" ht="15" hidden="false" customHeight="false" outlineLevel="0" collapsed="false">
      <c r="A2382" s="16" t="s">
        <v>221</v>
      </c>
      <c r="B2382" s="0" t="s">
        <v>5558</v>
      </c>
      <c r="C2382" s="0" t="n">
        <v>217</v>
      </c>
      <c r="D2382" s="0" t="str">
        <f aca="false">IFERROR(VLOOKUP($C2382,薬効分類マスタ!$A$2:$B$180,2,FALSE()),"未登録")</f>
        <v>血管拡張剤</v>
      </c>
      <c r="E2382" s="16" t="s">
        <v>5554</v>
      </c>
      <c r="F2382" s="16" t="s">
        <v>2525</v>
      </c>
      <c r="G2382" s="16" t="s">
        <v>5559</v>
      </c>
      <c r="H2382" s="16" t="s">
        <v>527</v>
      </c>
      <c r="I2382" s="0" t="n">
        <v>35.6</v>
      </c>
      <c r="J2382" s="16" t="s">
        <v>232</v>
      </c>
      <c r="K2382" s="0" t="str">
        <f aca="false">IFERROR(IF(VLOOKUP($C2382,薬効分類マスタ!$A$2:$E$180,5,FALSE())=0,"",VLOOKUP($C2382,薬効分類マスタ!$A$2:$E$180,5,FALSE())),"")</f>
        <v/>
      </c>
      <c r="L2382" s="17"/>
      <c r="M2382" s="0" t="str">
        <f aca="false">IF($K2382="","",IF($L2382&lt;&gt;"",$L2382,VLOOKUP($C2382,薬効分類マスタ!$A$2:$F$180,6,FALSE())))</f>
        <v/>
      </c>
      <c r="N2382" s="0" t="str">
        <f aca="false">ASC(G2382)</f>
        <v>ｾﾊﾟﾐｯﾄ-R細粒2%</v>
      </c>
      <c r="O2382" s="0" t="str">
        <f aca="false">ASC(E2382)</f>
        <v>ﾆﾌｪｼﾞﾋﾟﾝ</v>
      </c>
      <c r="P2382" s="16" t="n">
        <f aca="false">N(P2381)+IF($C2382=検索!$B$49,1,0)</f>
        <v>0</v>
      </c>
    </row>
    <row r="2383" customFormat="false" ht="15" hidden="false" customHeight="false" outlineLevel="0" collapsed="false">
      <c r="A2383" s="16" t="s">
        <v>221</v>
      </c>
      <c r="B2383" s="0" t="s">
        <v>5560</v>
      </c>
      <c r="C2383" s="0" t="n">
        <v>217</v>
      </c>
      <c r="D2383" s="0" t="str">
        <f aca="false">IFERROR(VLOOKUP($C2383,薬効分類マスタ!$A$2:$B$180,2,FALSE()),"未登録")</f>
        <v>血管拡張剤</v>
      </c>
      <c r="E2383" s="16" t="s">
        <v>5554</v>
      </c>
      <c r="F2383" s="16" t="s">
        <v>262</v>
      </c>
      <c r="G2383" s="16" t="s">
        <v>5561</v>
      </c>
      <c r="H2383" s="16" t="s">
        <v>347</v>
      </c>
      <c r="I2383" s="0" t="n">
        <v>6.3</v>
      </c>
      <c r="J2383" s="16" t="s">
        <v>239</v>
      </c>
      <c r="K2383" s="0" t="str">
        <f aca="false">IFERROR(IF(VLOOKUP($C2383,薬効分類マスタ!$A$2:$E$180,5,FALSE())=0,"",VLOOKUP($C2383,薬効分類マスタ!$A$2:$E$180,5,FALSE())),"")</f>
        <v/>
      </c>
      <c r="L2383" s="17"/>
      <c r="M2383" s="0" t="str">
        <f aca="false">IF($K2383="","",IF($L2383&lt;&gt;"",$L2383,VLOOKUP($C2383,薬効分類マスタ!$A$2:$F$180,6,FALSE())))</f>
        <v/>
      </c>
      <c r="N2383" s="0" t="str">
        <f aca="false">ASC(G2383)</f>
        <v>ﾆﾌｪｼﾞﾋﾟﾝ錠10mg｢ﾂﾙﾊﾗ｣</v>
      </c>
      <c r="O2383" s="0" t="str">
        <f aca="false">ASC(E2383)</f>
        <v>ﾆﾌｪｼﾞﾋﾟﾝ</v>
      </c>
      <c r="P2383" s="16" t="n">
        <f aca="false">N(P2382)+IF($C2383=検索!$B$49,1,0)</f>
        <v>0</v>
      </c>
    </row>
    <row r="2384" customFormat="false" ht="15" hidden="false" customHeight="false" outlineLevel="0" collapsed="false">
      <c r="A2384" s="16" t="s">
        <v>221</v>
      </c>
      <c r="B2384" s="0" t="s">
        <v>5562</v>
      </c>
      <c r="C2384" s="0" t="n">
        <v>217</v>
      </c>
      <c r="D2384" s="0" t="str">
        <f aca="false">IFERROR(VLOOKUP($C2384,薬効分類マスタ!$A$2:$B$180,2,FALSE()),"未登録")</f>
        <v>血管拡張剤</v>
      </c>
      <c r="E2384" s="16" t="s">
        <v>5554</v>
      </c>
      <c r="F2384" s="16" t="s">
        <v>262</v>
      </c>
      <c r="G2384" s="16" t="s">
        <v>5563</v>
      </c>
      <c r="I2384" s="0" t="n">
        <v>6.3</v>
      </c>
      <c r="K2384" s="0" t="str">
        <f aca="false">IFERROR(IF(VLOOKUP($C2384,薬効分類マスタ!$A$2:$E$180,5,FALSE())=0,"",VLOOKUP($C2384,薬効分類マスタ!$A$2:$E$180,5,FALSE())),"")</f>
        <v/>
      </c>
      <c r="L2384" s="17"/>
      <c r="M2384" s="0" t="str">
        <f aca="false">IF($K2384="","",IF($L2384&lt;&gt;"",$L2384,VLOOKUP($C2384,薬効分類マスタ!$A$2:$F$180,6,FALSE())))</f>
        <v/>
      </c>
      <c r="N2384" s="0" t="str">
        <f aca="false">ASC(G2384)</f>
        <v>ﾆﾌｪｼﾞﾋﾟﾝ10mg徐放L錠</v>
      </c>
      <c r="O2384" s="0" t="str">
        <f aca="false">ASC(E2384)</f>
        <v>ﾆﾌｪｼﾞﾋﾟﾝ</v>
      </c>
      <c r="P2384" s="16" t="n">
        <f aca="false">N(P2383)+IF($C2384=検索!$B$49,1,0)</f>
        <v>0</v>
      </c>
    </row>
    <row r="2385" customFormat="false" ht="15" hidden="false" customHeight="false" outlineLevel="0" collapsed="false">
      <c r="A2385" s="16" t="s">
        <v>221</v>
      </c>
      <c r="B2385" s="0" t="s">
        <v>5564</v>
      </c>
      <c r="C2385" s="0" t="n">
        <v>217</v>
      </c>
      <c r="D2385" s="0" t="str">
        <f aca="false">IFERROR(VLOOKUP($C2385,薬効分類マスタ!$A$2:$B$180,2,FALSE()),"未登録")</f>
        <v>血管拡張剤</v>
      </c>
      <c r="E2385" s="16" t="s">
        <v>5554</v>
      </c>
      <c r="F2385" s="16" t="s">
        <v>262</v>
      </c>
      <c r="G2385" s="16" t="s">
        <v>5565</v>
      </c>
      <c r="H2385" s="16" t="s">
        <v>385</v>
      </c>
      <c r="I2385" s="0" t="n">
        <v>6.3</v>
      </c>
      <c r="K2385" s="0" t="str">
        <f aca="false">IFERROR(IF(VLOOKUP($C2385,薬効分類マスタ!$A$2:$E$180,5,FALSE())=0,"",VLOOKUP($C2385,薬効分類マスタ!$A$2:$E$180,5,FALSE())),"")</f>
        <v/>
      </c>
      <c r="L2385" s="17"/>
      <c r="M2385" s="0" t="str">
        <f aca="false">IF($K2385="","",IF($L2385&lt;&gt;"",$L2385,VLOOKUP($C2385,薬効分類マスタ!$A$2:$F$180,6,FALSE())))</f>
        <v/>
      </c>
      <c r="N2385" s="0" t="str">
        <f aca="false">ASC(G2385)</f>
        <v>ﾆﾌｪｼﾞﾋﾟﾝL錠10mg｢ｻﾜｲ｣</v>
      </c>
      <c r="O2385" s="0" t="str">
        <f aca="false">ASC(E2385)</f>
        <v>ﾆﾌｪｼﾞﾋﾟﾝ</v>
      </c>
      <c r="P2385" s="16" t="n">
        <f aca="false">N(P2384)+IF($C2385=検索!$B$49,1,0)</f>
        <v>0</v>
      </c>
    </row>
    <row r="2386" customFormat="false" ht="15" hidden="false" customHeight="false" outlineLevel="0" collapsed="false">
      <c r="A2386" s="16" t="s">
        <v>221</v>
      </c>
      <c r="B2386" s="0" t="s">
        <v>5566</v>
      </c>
      <c r="C2386" s="0" t="n">
        <v>217</v>
      </c>
      <c r="D2386" s="0" t="str">
        <f aca="false">IFERROR(VLOOKUP($C2386,薬効分類マスタ!$A$2:$B$180,2,FALSE()),"未登録")</f>
        <v>血管拡張剤</v>
      </c>
      <c r="E2386" s="16" t="s">
        <v>5554</v>
      </c>
      <c r="F2386" s="16" t="s">
        <v>262</v>
      </c>
      <c r="G2386" s="16" t="s">
        <v>5567</v>
      </c>
      <c r="H2386" s="16" t="s">
        <v>536</v>
      </c>
      <c r="I2386" s="0" t="n">
        <v>6.3</v>
      </c>
      <c r="K2386" s="0" t="str">
        <f aca="false">IFERROR(IF(VLOOKUP($C2386,薬効分類マスタ!$A$2:$E$180,5,FALSE())=0,"",VLOOKUP($C2386,薬効分類マスタ!$A$2:$E$180,5,FALSE())),"")</f>
        <v/>
      </c>
      <c r="L2386" s="17"/>
      <c r="M2386" s="0" t="str">
        <f aca="false">IF($K2386="","",IF($L2386&lt;&gt;"",$L2386,VLOOKUP($C2386,薬効分類マスタ!$A$2:$F$180,6,FALSE())))</f>
        <v/>
      </c>
      <c r="N2386" s="0" t="str">
        <f aca="false">ASC(G2386)</f>
        <v>ﾆﾌｪｼﾞﾋﾟﾝL錠10mg｢日医工｣</v>
      </c>
      <c r="O2386" s="0" t="str">
        <f aca="false">ASC(E2386)</f>
        <v>ﾆﾌｪｼﾞﾋﾟﾝ</v>
      </c>
      <c r="P2386" s="16" t="n">
        <f aca="false">N(P2385)+IF($C2386=検索!$B$49,1,0)</f>
        <v>0</v>
      </c>
    </row>
    <row r="2387" customFormat="false" ht="15" hidden="false" customHeight="false" outlineLevel="0" collapsed="false">
      <c r="A2387" s="16" t="s">
        <v>221</v>
      </c>
      <c r="B2387" s="0" t="s">
        <v>5568</v>
      </c>
      <c r="C2387" s="0" t="n">
        <v>217</v>
      </c>
      <c r="D2387" s="0" t="str">
        <f aca="false">IFERROR(VLOOKUP($C2387,薬効分類マスタ!$A$2:$B$180,2,FALSE()),"未登録")</f>
        <v>血管拡張剤</v>
      </c>
      <c r="E2387" s="16" t="s">
        <v>5554</v>
      </c>
      <c r="F2387" s="16" t="s">
        <v>445</v>
      </c>
      <c r="G2387" s="16" t="s">
        <v>5569</v>
      </c>
      <c r="I2387" s="0" t="n">
        <v>6.3</v>
      </c>
      <c r="K2387" s="0" t="str">
        <f aca="false">IFERROR(IF(VLOOKUP($C2387,薬効分類マスタ!$A$2:$E$180,5,FALSE())=0,"",VLOOKUP($C2387,薬効分類マスタ!$A$2:$E$180,5,FALSE())),"")</f>
        <v/>
      </c>
      <c r="L2387" s="17"/>
      <c r="M2387" s="0" t="str">
        <f aca="false">IF($K2387="","",IF($L2387&lt;&gt;"",$L2387,VLOOKUP($C2387,薬効分類マスタ!$A$2:$F$180,6,FALSE())))</f>
        <v/>
      </c>
      <c r="N2387" s="0" t="str">
        <f aca="false">ASC(G2387)</f>
        <v>ﾆﾌｪｼﾞﾋﾟﾝ20mg徐放L錠</v>
      </c>
      <c r="O2387" s="0" t="str">
        <f aca="false">ASC(E2387)</f>
        <v>ﾆﾌｪｼﾞﾋﾟﾝ</v>
      </c>
      <c r="P2387" s="16" t="n">
        <f aca="false">N(P2386)+IF($C2387=検索!$B$49,1,0)</f>
        <v>0</v>
      </c>
    </row>
    <row r="2388" customFormat="false" ht="15" hidden="false" customHeight="false" outlineLevel="0" collapsed="false">
      <c r="A2388" s="16" t="s">
        <v>221</v>
      </c>
      <c r="B2388" s="0" t="s">
        <v>5570</v>
      </c>
      <c r="C2388" s="0" t="n">
        <v>217</v>
      </c>
      <c r="D2388" s="0" t="str">
        <f aca="false">IFERROR(VLOOKUP($C2388,薬効分類マスタ!$A$2:$B$180,2,FALSE()),"未登録")</f>
        <v>血管拡張剤</v>
      </c>
      <c r="E2388" s="16" t="s">
        <v>5554</v>
      </c>
      <c r="F2388" s="16" t="s">
        <v>445</v>
      </c>
      <c r="G2388" s="16" t="s">
        <v>5571</v>
      </c>
      <c r="H2388" s="16" t="s">
        <v>385</v>
      </c>
      <c r="I2388" s="0" t="n">
        <v>6.3</v>
      </c>
      <c r="K2388" s="0" t="str">
        <f aca="false">IFERROR(IF(VLOOKUP($C2388,薬効分類マスタ!$A$2:$E$180,5,FALSE())=0,"",VLOOKUP($C2388,薬効分類マスタ!$A$2:$E$180,5,FALSE())),"")</f>
        <v/>
      </c>
      <c r="L2388" s="17"/>
      <c r="M2388" s="0" t="str">
        <f aca="false">IF($K2388="","",IF($L2388&lt;&gt;"",$L2388,VLOOKUP($C2388,薬効分類マスタ!$A$2:$F$180,6,FALSE())))</f>
        <v/>
      </c>
      <c r="N2388" s="0" t="str">
        <f aca="false">ASC(G2388)</f>
        <v>ﾆﾌｪｼﾞﾋﾟﾝL錠20mg｢ｻﾜｲ｣</v>
      </c>
      <c r="O2388" s="0" t="str">
        <f aca="false">ASC(E2388)</f>
        <v>ﾆﾌｪｼﾞﾋﾟﾝ</v>
      </c>
      <c r="P2388" s="16" t="n">
        <f aca="false">N(P2387)+IF($C2388=検索!$B$49,1,0)</f>
        <v>0</v>
      </c>
    </row>
    <row r="2389" customFormat="false" ht="15" hidden="false" customHeight="false" outlineLevel="0" collapsed="false">
      <c r="A2389" s="16" t="s">
        <v>221</v>
      </c>
      <c r="B2389" s="0" t="s">
        <v>5572</v>
      </c>
      <c r="C2389" s="0" t="n">
        <v>217</v>
      </c>
      <c r="D2389" s="0" t="str">
        <f aca="false">IFERROR(VLOOKUP($C2389,薬効分類マスタ!$A$2:$B$180,2,FALSE()),"未登録")</f>
        <v>血管拡張剤</v>
      </c>
      <c r="E2389" s="16" t="s">
        <v>5554</v>
      </c>
      <c r="F2389" s="16" t="s">
        <v>445</v>
      </c>
      <c r="G2389" s="16" t="s">
        <v>5573</v>
      </c>
      <c r="H2389" s="16" t="s">
        <v>536</v>
      </c>
      <c r="I2389" s="0" t="n">
        <v>6.3</v>
      </c>
      <c r="K2389" s="0" t="str">
        <f aca="false">IFERROR(IF(VLOOKUP($C2389,薬効分類マスタ!$A$2:$E$180,5,FALSE())=0,"",VLOOKUP($C2389,薬効分類マスタ!$A$2:$E$180,5,FALSE())),"")</f>
        <v/>
      </c>
      <c r="L2389" s="17"/>
      <c r="M2389" s="0" t="str">
        <f aca="false">IF($K2389="","",IF($L2389&lt;&gt;"",$L2389,VLOOKUP($C2389,薬効分類マスタ!$A$2:$F$180,6,FALSE())))</f>
        <v/>
      </c>
      <c r="N2389" s="0" t="str">
        <f aca="false">ASC(G2389)</f>
        <v>ﾆﾌｪｼﾞﾋﾟﾝL錠20mg｢日医工｣</v>
      </c>
      <c r="O2389" s="0" t="str">
        <f aca="false">ASC(E2389)</f>
        <v>ﾆﾌｪｼﾞﾋﾟﾝ</v>
      </c>
      <c r="P2389" s="16" t="n">
        <f aca="false">N(P2388)+IF($C2389=検索!$B$49,1,0)</f>
        <v>0</v>
      </c>
    </row>
    <row r="2390" customFormat="false" ht="15" hidden="false" customHeight="false" outlineLevel="0" collapsed="false">
      <c r="A2390" s="16" t="s">
        <v>221</v>
      </c>
      <c r="B2390" s="0" t="s">
        <v>5574</v>
      </c>
      <c r="C2390" s="0" t="n">
        <v>217</v>
      </c>
      <c r="D2390" s="0" t="str">
        <f aca="false">IFERROR(VLOOKUP($C2390,薬効分類マスタ!$A$2:$B$180,2,FALSE()),"未登録")</f>
        <v>血管拡張剤</v>
      </c>
      <c r="E2390" s="16" t="s">
        <v>5554</v>
      </c>
      <c r="F2390" s="16" t="s">
        <v>262</v>
      </c>
      <c r="G2390" s="16" t="s">
        <v>5575</v>
      </c>
      <c r="I2390" s="0" t="n">
        <v>6.4</v>
      </c>
      <c r="K2390" s="0" t="str">
        <f aca="false">IFERROR(IF(VLOOKUP($C2390,薬効分類マスタ!$A$2:$E$180,5,FALSE())=0,"",VLOOKUP($C2390,薬効分類マスタ!$A$2:$E$180,5,FALSE())),"")</f>
        <v/>
      </c>
      <c r="L2390" s="17"/>
      <c r="M2390" s="0" t="str">
        <f aca="false">IF($K2390="","",IF($L2390&lt;&gt;"",$L2390,VLOOKUP($C2390,薬効分類マスタ!$A$2:$F$180,6,FALSE())))</f>
        <v/>
      </c>
      <c r="N2390" s="0" t="str">
        <f aca="false">ASC(G2390)</f>
        <v>ﾆﾌｪｼﾞﾋﾟﾝ10mg徐放CR錠</v>
      </c>
      <c r="O2390" s="0" t="str">
        <f aca="false">ASC(E2390)</f>
        <v>ﾆﾌｪｼﾞﾋﾟﾝ</v>
      </c>
      <c r="P2390" s="16" t="n">
        <f aca="false">N(P2389)+IF($C2390=検索!$B$49,1,0)</f>
        <v>0</v>
      </c>
    </row>
    <row r="2391" customFormat="false" ht="15" hidden="false" customHeight="false" outlineLevel="0" collapsed="false">
      <c r="A2391" s="16" t="s">
        <v>221</v>
      </c>
      <c r="B2391" s="0" t="s">
        <v>5576</v>
      </c>
      <c r="C2391" s="0" t="n">
        <v>217</v>
      </c>
      <c r="D2391" s="0" t="str">
        <f aca="false">IFERROR(VLOOKUP($C2391,薬効分類マスタ!$A$2:$B$180,2,FALSE()),"未登録")</f>
        <v>血管拡張剤</v>
      </c>
      <c r="E2391" s="16" t="s">
        <v>5554</v>
      </c>
      <c r="F2391" s="16" t="s">
        <v>262</v>
      </c>
      <c r="G2391" s="16" t="s">
        <v>5577</v>
      </c>
      <c r="H2391" s="16" t="s">
        <v>3803</v>
      </c>
      <c r="I2391" s="0" t="n">
        <v>6.5</v>
      </c>
      <c r="J2391" s="16" t="s">
        <v>232</v>
      </c>
      <c r="K2391" s="0" t="str">
        <f aca="false">IFERROR(IF(VLOOKUP($C2391,薬効分類マスタ!$A$2:$E$180,5,FALSE())=0,"",VLOOKUP($C2391,薬効分類マスタ!$A$2:$E$180,5,FALSE())),"")</f>
        <v/>
      </c>
      <c r="L2391" s="17"/>
      <c r="M2391" s="0" t="str">
        <f aca="false">IF($K2391="","",IF($L2391&lt;&gt;"",$L2391,VLOOKUP($C2391,薬効分類マスタ!$A$2:$F$180,6,FALSE())))</f>
        <v/>
      </c>
      <c r="N2391" s="0" t="str">
        <f aca="false">ASC(G2391)</f>
        <v>ｱﾀﾞﾗｰﾄCR錠10mg</v>
      </c>
      <c r="O2391" s="0" t="str">
        <f aca="false">ASC(E2391)</f>
        <v>ﾆﾌｪｼﾞﾋﾟﾝ</v>
      </c>
      <c r="P2391" s="16" t="n">
        <f aca="false">N(P2390)+IF($C2391=検索!$B$49,1,0)</f>
        <v>0</v>
      </c>
    </row>
    <row r="2392" customFormat="false" ht="15" hidden="false" customHeight="false" outlineLevel="0" collapsed="false">
      <c r="A2392" s="16" t="s">
        <v>221</v>
      </c>
      <c r="B2392" s="0" t="s">
        <v>5578</v>
      </c>
      <c r="C2392" s="0" t="n">
        <v>217</v>
      </c>
      <c r="D2392" s="0" t="str">
        <f aca="false">IFERROR(VLOOKUP($C2392,薬効分類マスタ!$A$2:$B$180,2,FALSE()),"未登録")</f>
        <v>血管拡張剤</v>
      </c>
      <c r="E2392" s="16" t="s">
        <v>5554</v>
      </c>
      <c r="F2392" s="16" t="s">
        <v>262</v>
      </c>
      <c r="G2392" s="16" t="s">
        <v>5579</v>
      </c>
      <c r="H2392" s="16" t="s">
        <v>385</v>
      </c>
      <c r="I2392" s="0" t="n">
        <v>8.9</v>
      </c>
      <c r="K2392" s="0" t="str">
        <f aca="false">IFERROR(IF(VLOOKUP($C2392,薬効分類マスタ!$A$2:$E$180,5,FALSE())=0,"",VLOOKUP($C2392,薬効分類マスタ!$A$2:$E$180,5,FALSE())),"")</f>
        <v/>
      </c>
      <c r="L2392" s="17"/>
      <c r="M2392" s="0" t="str">
        <f aca="false">IF($K2392="","",IF($L2392&lt;&gt;"",$L2392,VLOOKUP($C2392,薬効分類マスタ!$A$2:$F$180,6,FALSE())))</f>
        <v/>
      </c>
      <c r="N2392" s="0" t="str">
        <f aca="false">ASC(G2392)</f>
        <v>ﾆﾌｪｼﾞﾋﾟﾝCR錠10mg｢ｻﾜｲ｣</v>
      </c>
      <c r="O2392" s="0" t="str">
        <f aca="false">ASC(E2392)</f>
        <v>ﾆﾌｪｼﾞﾋﾟﾝ</v>
      </c>
      <c r="P2392" s="16" t="n">
        <f aca="false">N(P2391)+IF($C2392=検索!$B$49,1,0)</f>
        <v>0</v>
      </c>
    </row>
    <row r="2393" customFormat="false" ht="15" hidden="false" customHeight="false" outlineLevel="0" collapsed="false">
      <c r="A2393" s="16" t="s">
        <v>221</v>
      </c>
      <c r="B2393" s="0" t="s">
        <v>5580</v>
      </c>
      <c r="C2393" s="0" t="n">
        <v>217</v>
      </c>
      <c r="D2393" s="0" t="str">
        <f aca="false">IFERROR(VLOOKUP($C2393,薬効分類マスタ!$A$2:$B$180,2,FALSE()),"未登録")</f>
        <v>血管拡張剤</v>
      </c>
      <c r="E2393" s="16" t="s">
        <v>5554</v>
      </c>
      <c r="F2393" s="16" t="s">
        <v>262</v>
      </c>
      <c r="G2393" s="16" t="s">
        <v>5581</v>
      </c>
      <c r="H2393" s="16" t="s">
        <v>1165</v>
      </c>
      <c r="I2393" s="0" t="n">
        <v>8.9</v>
      </c>
      <c r="K2393" s="0" t="str">
        <f aca="false">IFERROR(IF(VLOOKUP($C2393,薬効分類マスタ!$A$2:$E$180,5,FALSE())=0,"",VLOOKUP($C2393,薬効分類マスタ!$A$2:$E$180,5,FALSE())),"")</f>
        <v/>
      </c>
      <c r="L2393" s="17"/>
      <c r="M2393" s="0" t="str">
        <f aca="false">IF($K2393="","",IF($L2393&lt;&gt;"",$L2393,VLOOKUP($C2393,薬効分類マスタ!$A$2:$F$180,6,FALSE())))</f>
        <v/>
      </c>
      <c r="N2393" s="0" t="str">
        <f aca="false">ASC(G2393)</f>
        <v>ﾆﾌｪｼﾞﾋﾟﾝCR錠10mg｢NP｣</v>
      </c>
      <c r="O2393" s="0" t="str">
        <f aca="false">ASC(E2393)</f>
        <v>ﾆﾌｪｼﾞﾋﾟﾝ</v>
      </c>
      <c r="P2393" s="16" t="n">
        <f aca="false">N(P2392)+IF($C2393=検索!$B$49,1,0)</f>
        <v>0</v>
      </c>
    </row>
    <row r="2394" customFormat="false" ht="15" hidden="false" customHeight="false" outlineLevel="0" collapsed="false">
      <c r="A2394" s="16" t="s">
        <v>221</v>
      </c>
      <c r="B2394" s="0" t="s">
        <v>5582</v>
      </c>
      <c r="C2394" s="0" t="n">
        <v>217</v>
      </c>
      <c r="D2394" s="0" t="str">
        <f aca="false">IFERROR(VLOOKUP($C2394,薬効分類マスタ!$A$2:$B$180,2,FALSE()),"未登録")</f>
        <v>血管拡張剤</v>
      </c>
      <c r="E2394" s="16" t="s">
        <v>5554</v>
      </c>
      <c r="F2394" s="16" t="s">
        <v>262</v>
      </c>
      <c r="G2394" s="16" t="s">
        <v>5583</v>
      </c>
      <c r="H2394" s="16" t="s">
        <v>533</v>
      </c>
      <c r="I2394" s="0" t="n">
        <v>8.9</v>
      </c>
      <c r="K2394" s="0" t="str">
        <f aca="false">IFERROR(IF(VLOOKUP($C2394,薬効分類マスタ!$A$2:$E$180,5,FALSE())=0,"",VLOOKUP($C2394,薬効分類マスタ!$A$2:$E$180,5,FALSE())),"")</f>
        <v/>
      </c>
      <c r="L2394" s="17"/>
      <c r="M2394" s="0" t="str">
        <f aca="false">IF($K2394="","",IF($L2394&lt;&gt;"",$L2394,VLOOKUP($C2394,薬効分類マスタ!$A$2:$F$180,6,FALSE())))</f>
        <v/>
      </c>
      <c r="N2394" s="0" t="str">
        <f aca="false">ASC(G2394)</f>
        <v>ﾆﾌｪｼﾞﾋﾟﾝCR錠10mg｢ﾄｰﾜ｣</v>
      </c>
      <c r="O2394" s="0" t="str">
        <f aca="false">ASC(E2394)</f>
        <v>ﾆﾌｪｼﾞﾋﾟﾝ</v>
      </c>
      <c r="P2394" s="16" t="n">
        <f aca="false">N(P2393)+IF($C2394=検索!$B$49,1,0)</f>
        <v>0</v>
      </c>
    </row>
    <row r="2395" customFormat="false" ht="15" hidden="false" customHeight="false" outlineLevel="0" collapsed="false">
      <c r="A2395" s="16" t="s">
        <v>221</v>
      </c>
      <c r="B2395" s="0" t="s">
        <v>5584</v>
      </c>
      <c r="C2395" s="0" t="n">
        <v>217</v>
      </c>
      <c r="D2395" s="0" t="str">
        <f aca="false">IFERROR(VLOOKUP($C2395,薬効分類マスタ!$A$2:$B$180,2,FALSE()),"未登録")</f>
        <v>血管拡張剤</v>
      </c>
      <c r="E2395" s="16" t="s">
        <v>5554</v>
      </c>
      <c r="F2395" s="16" t="s">
        <v>262</v>
      </c>
      <c r="G2395" s="16" t="s">
        <v>5585</v>
      </c>
      <c r="H2395" s="16" t="s">
        <v>536</v>
      </c>
      <c r="I2395" s="0" t="n">
        <v>8.9</v>
      </c>
      <c r="K2395" s="0" t="str">
        <f aca="false">IFERROR(IF(VLOOKUP($C2395,薬効分類マスタ!$A$2:$E$180,5,FALSE())=0,"",VLOOKUP($C2395,薬効分類マスタ!$A$2:$E$180,5,FALSE())),"")</f>
        <v/>
      </c>
      <c r="L2395" s="17"/>
      <c r="M2395" s="0" t="str">
        <f aca="false">IF($K2395="","",IF($L2395&lt;&gt;"",$L2395,VLOOKUP($C2395,薬効分類マスタ!$A$2:$F$180,6,FALSE())))</f>
        <v/>
      </c>
      <c r="N2395" s="0" t="str">
        <f aca="false">ASC(G2395)</f>
        <v>ﾆﾌｪｼﾞﾋﾟﾝCR錠10mg｢日医工｣</v>
      </c>
      <c r="O2395" s="0" t="str">
        <f aca="false">ASC(E2395)</f>
        <v>ﾆﾌｪｼﾞﾋﾟﾝ</v>
      </c>
      <c r="P2395" s="16" t="n">
        <f aca="false">N(P2394)+IF($C2395=検索!$B$49,1,0)</f>
        <v>0</v>
      </c>
    </row>
    <row r="2396" customFormat="false" ht="15" hidden="false" customHeight="false" outlineLevel="0" collapsed="false">
      <c r="A2396" s="16" t="s">
        <v>221</v>
      </c>
      <c r="B2396" s="0" t="s">
        <v>5586</v>
      </c>
      <c r="C2396" s="0" t="n">
        <v>217</v>
      </c>
      <c r="D2396" s="0" t="str">
        <f aca="false">IFERROR(VLOOKUP($C2396,薬効分類マスタ!$A$2:$B$180,2,FALSE()),"未登録")</f>
        <v>血管拡張剤</v>
      </c>
      <c r="E2396" s="16" t="s">
        <v>5554</v>
      </c>
      <c r="F2396" s="16" t="s">
        <v>262</v>
      </c>
      <c r="G2396" s="16" t="s">
        <v>5587</v>
      </c>
      <c r="H2396" s="16" t="s">
        <v>1574</v>
      </c>
      <c r="I2396" s="0" t="n">
        <v>8.9</v>
      </c>
      <c r="K2396" s="0" t="str">
        <f aca="false">IFERROR(IF(VLOOKUP($C2396,薬効分類マスタ!$A$2:$E$180,5,FALSE())=0,"",VLOOKUP($C2396,薬効分類マスタ!$A$2:$E$180,5,FALSE())),"")</f>
        <v/>
      </c>
      <c r="L2396" s="17"/>
      <c r="M2396" s="0" t="str">
        <f aca="false">IF($K2396="","",IF($L2396&lt;&gt;"",$L2396,VLOOKUP($C2396,薬効分類マスタ!$A$2:$F$180,6,FALSE())))</f>
        <v/>
      </c>
      <c r="N2396" s="0" t="str">
        <f aca="false">ASC(G2396)</f>
        <v>ﾆﾌｪｼﾞﾋﾟﾝCR錠10mg｢ZE｣</v>
      </c>
      <c r="O2396" s="0" t="str">
        <f aca="false">ASC(E2396)</f>
        <v>ﾆﾌｪｼﾞﾋﾟﾝ</v>
      </c>
      <c r="P2396" s="16" t="n">
        <f aca="false">N(P2395)+IF($C2396=検索!$B$49,1,0)</f>
        <v>0</v>
      </c>
    </row>
    <row r="2397" customFormat="false" ht="15" hidden="false" customHeight="false" outlineLevel="0" collapsed="false">
      <c r="A2397" s="16" t="s">
        <v>221</v>
      </c>
      <c r="B2397" s="0" t="s">
        <v>5588</v>
      </c>
      <c r="C2397" s="0" t="n">
        <v>217</v>
      </c>
      <c r="D2397" s="0" t="str">
        <f aca="false">IFERROR(VLOOKUP($C2397,薬効分類マスタ!$A$2:$B$180,2,FALSE()),"未登録")</f>
        <v>血管拡張剤</v>
      </c>
      <c r="E2397" s="16" t="s">
        <v>5554</v>
      </c>
      <c r="F2397" s="16" t="s">
        <v>445</v>
      </c>
      <c r="G2397" s="16" t="s">
        <v>5589</v>
      </c>
      <c r="I2397" s="0" t="n">
        <v>6.9</v>
      </c>
      <c r="K2397" s="0" t="str">
        <f aca="false">IFERROR(IF(VLOOKUP($C2397,薬効分類マスタ!$A$2:$E$180,5,FALSE())=0,"",VLOOKUP($C2397,薬効分類マスタ!$A$2:$E$180,5,FALSE())),"")</f>
        <v/>
      </c>
      <c r="L2397" s="17"/>
      <c r="M2397" s="0" t="str">
        <f aca="false">IF($K2397="","",IF($L2397&lt;&gt;"",$L2397,VLOOKUP($C2397,薬効分類マスタ!$A$2:$F$180,6,FALSE())))</f>
        <v/>
      </c>
      <c r="N2397" s="0" t="str">
        <f aca="false">ASC(G2397)</f>
        <v>ﾆﾌｪｼﾞﾋﾟﾝ20mg徐放CR錠</v>
      </c>
      <c r="O2397" s="0" t="str">
        <f aca="false">ASC(E2397)</f>
        <v>ﾆﾌｪｼﾞﾋﾟﾝ</v>
      </c>
      <c r="P2397" s="16" t="n">
        <f aca="false">N(P2396)+IF($C2397=検索!$B$49,1,0)</f>
        <v>0</v>
      </c>
    </row>
    <row r="2398" customFormat="false" ht="15" hidden="false" customHeight="false" outlineLevel="0" collapsed="false">
      <c r="A2398" s="16" t="s">
        <v>221</v>
      </c>
      <c r="B2398" s="0" t="s">
        <v>5590</v>
      </c>
      <c r="C2398" s="0" t="n">
        <v>217</v>
      </c>
      <c r="D2398" s="0" t="str">
        <f aca="false">IFERROR(VLOOKUP($C2398,薬効分類マスタ!$A$2:$B$180,2,FALSE()),"未登録")</f>
        <v>血管拡張剤</v>
      </c>
      <c r="E2398" s="16" t="s">
        <v>5554</v>
      </c>
      <c r="F2398" s="16" t="s">
        <v>445</v>
      </c>
      <c r="G2398" s="16" t="s">
        <v>5591</v>
      </c>
      <c r="H2398" s="16" t="s">
        <v>3803</v>
      </c>
      <c r="I2398" s="0" t="n">
        <v>9.5</v>
      </c>
      <c r="J2398" s="16" t="s">
        <v>232</v>
      </c>
      <c r="K2398" s="0" t="str">
        <f aca="false">IFERROR(IF(VLOOKUP($C2398,薬効分類マスタ!$A$2:$E$180,5,FALSE())=0,"",VLOOKUP($C2398,薬効分類マスタ!$A$2:$E$180,5,FALSE())),"")</f>
        <v/>
      </c>
      <c r="L2398" s="17"/>
      <c r="M2398" s="0" t="str">
        <f aca="false">IF($K2398="","",IF($L2398&lt;&gt;"",$L2398,VLOOKUP($C2398,薬効分類マスタ!$A$2:$F$180,6,FALSE())))</f>
        <v/>
      </c>
      <c r="N2398" s="0" t="str">
        <f aca="false">ASC(G2398)</f>
        <v>ｱﾀﾞﾗｰﾄCR錠20mg</v>
      </c>
      <c r="O2398" s="0" t="str">
        <f aca="false">ASC(E2398)</f>
        <v>ﾆﾌｪｼﾞﾋﾟﾝ</v>
      </c>
      <c r="P2398" s="16" t="n">
        <f aca="false">N(P2397)+IF($C2398=検索!$B$49,1,0)</f>
        <v>0</v>
      </c>
    </row>
    <row r="2399" customFormat="false" ht="15" hidden="false" customHeight="false" outlineLevel="0" collapsed="false">
      <c r="A2399" s="16" t="s">
        <v>221</v>
      </c>
      <c r="B2399" s="0" t="s">
        <v>5592</v>
      </c>
      <c r="C2399" s="0" t="n">
        <v>217</v>
      </c>
      <c r="D2399" s="0" t="str">
        <f aca="false">IFERROR(VLOOKUP($C2399,薬効分類マスタ!$A$2:$B$180,2,FALSE()),"未登録")</f>
        <v>血管拡張剤</v>
      </c>
      <c r="E2399" s="16" t="s">
        <v>5554</v>
      </c>
      <c r="F2399" s="16" t="s">
        <v>445</v>
      </c>
      <c r="G2399" s="16" t="s">
        <v>5593</v>
      </c>
      <c r="H2399" s="16" t="s">
        <v>385</v>
      </c>
      <c r="I2399" s="0" t="n">
        <v>9.1</v>
      </c>
      <c r="K2399" s="0" t="str">
        <f aca="false">IFERROR(IF(VLOOKUP($C2399,薬効分類マスタ!$A$2:$E$180,5,FALSE())=0,"",VLOOKUP($C2399,薬効分類マスタ!$A$2:$E$180,5,FALSE())),"")</f>
        <v/>
      </c>
      <c r="L2399" s="17"/>
      <c r="M2399" s="0" t="str">
        <f aca="false">IF($K2399="","",IF($L2399&lt;&gt;"",$L2399,VLOOKUP($C2399,薬効分類マスタ!$A$2:$F$180,6,FALSE())))</f>
        <v/>
      </c>
      <c r="N2399" s="0" t="str">
        <f aca="false">ASC(G2399)</f>
        <v>ﾆﾌｪｼﾞﾋﾟﾝCR錠20mg｢ｻﾜｲ｣</v>
      </c>
      <c r="O2399" s="0" t="str">
        <f aca="false">ASC(E2399)</f>
        <v>ﾆﾌｪｼﾞﾋﾟﾝ</v>
      </c>
      <c r="P2399" s="16" t="n">
        <f aca="false">N(P2398)+IF($C2399=検索!$B$49,1,0)</f>
        <v>0</v>
      </c>
    </row>
    <row r="2400" customFormat="false" ht="15" hidden="false" customHeight="false" outlineLevel="0" collapsed="false">
      <c r="A2400" s="16" t="s">
        <v>221</v>
      </c>
      <c r="B2400" s="0" t="s">
        <v>5594</v>
      </c>
      <c r="C2400" s="0" t="n">
        <v>217</v>
      </c>
      <c r="D2400" s="0" t="str">
        <f aca="false">IFERROR(VLOOKUP($C2400,薬効分類マスタ!$A$2:$B$180,2,FALSE()),"未登録")</f>
        <v>血管拡張剤</v>
      </c>
      <c r="E2400" s="16" t="s">
        <v>5554</v>
      </c>
      <c r="F2400" s="16" t="s">
        <v>445</v>
      </c>
      <c r="G2400" s="16" t="s">
        <v>5595</v>
      </c>
      <c r="H2400" s="16" t="s">
        <v>1165</v>
      </c>
      <c r="I2400" s="0" t="n">
        <v>9.1</v>
      </c>
      <c r="K2400" s="0" t="str">
        <f aca="false">IFERROR(IF(VLOOKUP($C2400,薬効分類マスタ!$A$2:$E$180,5,FALSE())=0,"",VLOOKUP($C2400,薬効分類マスタ!$A$2:$E$180,5,FALSE())),"")</f>
        <v/>
      </c>
      <c r="L2400" s="17"/>
      <c r="M2400" s="0" t="str">
        <f aca="false">IF($K2400="","",IF($L2400&lt;&gt;"",$L2400,VLOOKUP($C2400,薬効分類マスタ!$A$2:$F$180,6,FALSE())))</f>
        <v/>
      </c>
      <c r="N2400" s="0" t="str">
        <f aca="false">ASC(G2400)</f>
        <v>ﾆﾌｪｼﾞﾋﾟﾝCR錠20mg｢NP｣</v>
      </c>
      <c r="O2400" s="0" t="str">
        <f aca="false">ASC(E2400)</f>
        <v>ﾆﾌｪｼﾞﾋﾟﾝ</v>
      </c>
      <c r="P2400" s="16" t="n">
        <f aca="false">N(P2399)+IF($C2400=検索!$B$49,1,0)</f>
        <v>0</v>
      </c>
    </row>
    <row r="2401" customFormat="false" ht="15" hidden="false" customHeight="false" outlineLevel="0" collapsed="false">
      <c r="A2401" s="16" t="s">
        <v>221</v>
      </c>
      <c r="B2401" s="0" t="s">
        <v>5596</v>
      </c>
      <c r="C2401" s="0" t="n">
        <v>217</v>
      </c>
      <c r="D2401" s="0" t="str">
        <f aca="false">IFERROR(VLOOKUP($C2401,薬効分類マスタ!$A$2:$B$180,2,FALSE()),"未登録")</f>
        <v>血管拡張剤</v>
      </c>
      <c r="E2401" s="16" t="s">
        <v>5554</v>
      </c>
      <c r="F2401" s="16" t="s">
        <v>445</v>
      </c>
      <c r="G2401" s="16" t="s">
        <v>5597</v>
      </c>
      <c r="H2401" s="16" t="s">
        <v>533</v>
      </c>
      <c r="I2401" s="0" t="n">
        <v>9.1</v>
      </c>
      <c r="K2401" s="0" t="str">
        <f aca="false">IFERROR(IF(VLOOKUP($C2401,薬効分類マスタ!$A$2:$E$180,5,FALSE())=0,"",VLOOKUP($C2401,薬効分類マスタ!$A$2:$E$180,5,FALSE())),"")</f>
        <v/>
      </c>
      <c r="L2401" s="17"/>
      <c r="M2401" s="0" t="str">
        <f aca="false">IF($K2401="","",IF($L2401&lt;&gt;"",$L2401,VLOOKUP($C2401,薬効分類マスタ!$A$2:$F$180,6,FALSE())))</f>
        <v/>
      </c>
      <c r="N2401" s="0" t="str">
        <f aca="false">ASC(G2401)</f>
        <v>ﾆﾌｪｼﾞﾋﾟﾝCR錠20mg｢ﾄｰﾜ｣</v>
      </c>
      <c r="O2401" s="0" t="str">
        <f aca="false">ASC(E2401)</f>
        <v>ﾆﾌｪｼﾞﾋﾟﾝ</v>
      </c>
      <c r="P2401" s="16" t="n">
        <f aca="false">N(P2400)+IF($C2401=検索!$B$49,1,0)</f>
        <v>0</v>
      </c>
    </row>
    <row r="2402" customFormat="false" ht="15" hidden="false" customHeight="false" outlineLevel="0" collapsed="false">
      <c r="A2402" s="16" t="s">
        <v>221</v>
      </c>
      <c r="B2402" s="0" t="s">
        <v>5598</v>
      </c>
      <c r="C2402" s="0" t="n">
        <v>217</v>
      </c>
      <c r="D2402" s="0" t="str">
        <f aca="false">IFERROR(VLOOKUP($C2402,薬効分類マスタ!$A$2:$B$180,2,FALSE()),"未登録")</f>
        <v>血管拡張剤</v>
      </c>
      <c r="E2402" s="16" t="s">
        <v>5554</v>
      </c>
      <c r="F2402" s="16" t="s">
        <v>445</v>
      </c>
      <c r="G2402" s="16" t="s">
        <v>5599</v>
      </c>
      <c r="H2402" s="16" t="s">
        <v>536</v>
      </c>
      <c r="I2402" s="0" t="n">
        <v>9.1</v>
      </c>
      <c r="K2402" s="0" t="str">
        <f aca="false">IFERROR(IF(VLOOKUP($C2402,薬効分類マスタ!$A$2:$E$180,5,FALSE())=0,"",VLOOKUP($C2402,薬効分類マスタ!$A$2:$E$180,5,FALSE())),"")</f>
        <v/>
      </c>
      <c r="L2402" s="17"/>
      <c r="M2402" s="0" t="str">
        <f aca="false">IF($K2402="","",IF($L2402&lt;&gt;"",$L2402,VLOOKUP($C2402,薬効分類マスタ!$A$2:$F$180,6,FALSE())))</f>
        <v/>
      </c>
      <c r="N2402" s="0" t="str">
        <f aca="false">ASC(G2402)</f>
        <v>ﾆﾌｪｼﾞﾋﾟﾝCR錠20mg｢日医工｣</v>
      </c>
      <c r="O2402" s="0" t="str">
        <f aca="false">ASC(E2402)</f>
        <v>ﾆﾌｪｼﾞﾋﾟﾝ</v>
      </c>
      <c r="P2402" s="16" t="n">
        <f aca="false">N(P2401)+IF($C2402=検索!$B$49,1,0)</f>
        <v>0</v>
      </c>
    </row>
    <row r="2403" customFormat="false" ht="15" hidden="false" customHeight="false" outlineLevel="0" collapsed="false">
      <c r="A2403" s="16" t="s">
        <v>221</v>
      </c>
      <c r="B2403" s="0" t="s">
        <v>5600</v>
      </c>
      <c r="C2403" s="0" t="n">
        <v>217</v>
      </c>
      <c r="D2403" s="0" t="str">
        <f aca="false">IFERROR(VLOOKUP($C2403,薬効分類マスタ!$A$2:$B$180,2,FALSE()),"未登録")</f>
        <v>血管拡張剤</v>
      </c>
      <c r="E2403" s="16" t="s">
        <v>5554</v>
      </c>
      <c r="F2403" s="16" t="s">
        <v>445</v>
      </c>
      <c r="G2403" s="16" t="s">
        <v>5601</v>
      </c>
      <c r="H2403" s="16" t="s">
        <v>1574</v>
      </c>
      <c r="I2403" s="0" t="n">
        <v>9.1</v>
      </c>
      <c r="K2403" s="0" t="str">
        <f aca="false">IFERROR(IF(VLOOKUP($C2403,薬効分類マスタ!$A$2:$E$180,5,FALSE())=0,"",VLOOKUP($C2403,薬効分類マスタ!$A$2:$E$180,5,FALSE())),"")</f>
        <v/>
      </c>
      <c r="L2403" s="17"/>
      <c r="M2403" s="0" t="str">
        <f aca="false">IF($K2403="","",IF($L2403&lt;&gt;"",$L2403,VLOOKUP($C2403,薬効分類マスタ!$A$2:$F$180,6,FALSE())))</f>
        <v/>
      </c>
      <c r="N2403" s="0" t="str">
        <f aca="false">ASC(G2403)</f>
        <v>ﾆﾌｪｼﾞﾋﾟﾝCR錠20mg｢ZE｣</v>
      </c>
      <c r="O2403" s="0" t="str">
        <f aca="false">ASC(E2403)</f>
        <v>ﾆﾌｪｼﾞﾋﾟﾝ</v>
      </c>
      <c r="P2403" s="16" t="n">
        <f aca="false">N(P2402)+IF($C2403=検索!$B$49,1,0)</f>
        <v>0</v>
      </c>
    </row>
    <row r="2404" customFormat="false" ht="15" hidden="false" customHeight="false" outlineLevel="0" collapsed="false">
      <c r="A2404" s="16" t="s">
        <v>221</v>
      </c>
      <c r="B2404" s="0" t="s">
        <v>5602</v>
      </c>
      <c r="C2404" s="0" t="n">
        <v>217</v>
      </c>
      <c r="D2404" s="0" t="str">
        <f aca="false">IFERROR(VLOOKUP($C2404,薬効分類マスタ!$A$2:$B$180,2,FALSE()),"未登録")</f>
        <v>血管拡張剤</v>
      </c>
      <c r="E2404" s="16" t="s">
        <v>5554</v>
      </c>
      <c r="F2404" s="16" t="s">
        <v>1172</v>
      </c>
      <c r="G2404" s="16" t="s">
        <v>5603</v>
      </c>
      <c r="I2404" s="0" t="n">
        <v>13.3</v>
      </c>
      <c r="K2404" s="0" t="str">
        <f aca="false">IFERROR(IF(VLOOKUP($C2404,薬効分類マスタ!$A$2:$E$180,5,FALSE())=0,"",VLOOKUP($C2404,薬効分類マスタ!$A$2:$E$180,5,FALSE())),"")</f>
        <v/>
      </c>
      <c r="L2404" s="17"/>
      <c r="M2404" s="0" t="str">
        <f aca="false">IF($K2404="","",IF($L2404&lt;&gt;"",$L2404,VLOOKUP($C2404,薬効分類マスタ!$A$2:$F$180,6,FALSE())))</f>
        <v/>
      </c>
      <c r="N2404" s="0" t="str">
        <f aca="false">ASC(G2404)</f>
        <v>ﾆﾌｪｼﾞﾋﾟﾝ40mg徐放CR錠</v>
      </c>
      <c r="O2404" s="0" t="str">
        <f aca="false">ASC(E2404)</f>
        <v>ﾆﾌｪｼﾞﾋﾟﾝ</v>
      </c>
      <c r="P2404" s="16" t="n">
        <f aca="false">N(P2403)+IF($C2404=検索!$B$49,1,0)</f>
        <v>0</v>
      </c>
    </row>
    <row r="2405" customFormat="false" ht="15" hidden="false" customHeight="false" outlineLevel="0" collapsed="false">
      <c r="A2405" s="16" t="s">
        <v>221</v>
      </c>
      <c r="B2405" s="0" t="s">
        <v>5604</v>
      </c>
      <c r="C2405" s="0" t="n">
        <v>217</v>
      </c>
      <c r="D2405" s="0" t="str">
        <f aca="false">IFERROR(VLOOKUP($C2405,薬効分類マスタ!$A$2:$B$180,2,FALSE()),"未登録")</f>
        <v>血管拡張剤</v>
      </c>
      <c r="E2405" s="16" t="s">
        <v>5554</v>
      </c>
      <c r="F2405" s="16" t="s">
        <v>1172</v>
      </c>
      <c r="G2405" s="16" t="s">
        <v>5605</v>
      </c>
      <c r="H2405" s="16" t="s">
        <v>3803</v>
      </c>
      <c r="I2405" s="0" t="n">
        <v>16.8</v>
      </c>
      <c r="J2405" s="16" t="s">
        <v>232</v>
      </c>
      <c r="K2405" s="0" t="str">
        <f aca="false">IFERROR(IF(VLOOKUP($C2405,薬効分類マスタ!$A$2:$E$180,5,FALSE())=0,"",VLOOKUP($C2405,薬効分類マスタ!$A$2:$E$180,5,FALSE())),"")</f>
        <v/>
      </c>
      <c r="L2405" s="17"/>
      <c r="M2405" s="0" t="str">
        <f aca="false">IF($K2405="","",IF($L2405&lt;&gt;"",$L2405,VLOOKUP($C2405,薬効分類マスタ!$A$2:$F$180,6,FALSE())))</f>
        <v/>
      </c>
      <c r="N2405" s="0" t="str">
        <f aca="false">ASC(G2405)</f>
        <v>ｱﾀﾞﾗｰﾄCR錠40mg</v>
      </c>
      <c r="O2405" s="0" t="str">
        <f aca="false">ASC(E2405)</f>
        <v>ﾆﾌｪｼﾞﾋﾟﾝ</v>
      </c>
      <c r="P2405" s="16" t="n">
        <f aca="false">N(P2404)+IF($C2405=検索!$B$49,1,0)</f>
        <v>0</v>
      </c>
    </row>
    <row r="2406" customFormat="false" ht="15" hidden="false" customHeight="false" outlineLevel="0" collapsed="false">
      <c r="A2406" s="16" t="s">
        <v>221</v>
      </c>
      <c r="B2406" s="0" t="s">
        <v>5606</v>
      </c>
      <c r="C2406" s="0" t="n">
        <v>217</v>
      </c>
      <c r="D2406" s="0" t="str">
        <f aca="false">IFERROR(VLOOKUP($C2406,薬効分類マスタ!$A$2:$B$180,2,FALSE()),"未登録")</f>
        <v>血管拡張剤</v>
      </c>
      <c r="E2406" s="16" t="s">
        <v>5554</v>
      </c>
      <c r="F2406" s="16" t="s">
        <v>1172</v>
      </c>
      <c r="G2406" s="16" t="s">
        <v>5607</v>
      </c>
      <c r="H2406" s="16" t="s">
        <v>385</v>
      </c>
      <c r="I2406" s="0" t="n">
        <v>17</v>
      </c>
      <c r="K2406" s="0" t="str">
        <f aca="false">IFERROR(IF(VLOOKUP($C2406,薬効分類マスタ!$A$2:$E$180,5,FALSE())=0,"",VLOOKUP($C2406,薬効分類マスタ!$A$2:$E$180,5,FALSE())),"")</f>
        <v/>
      </c>
      <c r="L2406" s="17"/>
      <c r="M2406" s="0" t="str">
        <f aca="false">IF($K2406="","",IF($L2406&lt;&gt;"",$L2406,VLOOKUP($C2406,薬効分類マスタ!$A$2:$F$180,6,FALSE())))</f>
        <v/>
      </c>
      <c r="N2406" s="0" t="str">
        <f aca="false">ASC(G2406)</f>
        <v>ﾆﾌｪｼﾞﾋﾟﾝCR錠40mg｢ｻﾜｲ｣</v>
      </c>
      <c r="O2406" s="0" t="str">
        <f aca="false">ASC(E2406)</f>
        <v>ﾆﾌｪｼﾞﾋﾟﾝ</v>
      </c>
      <c r="P2406" s="16" t="n">
        <f aca="false">N(P2405)+IF($C2406=検索!$B$49,1,0)</f>
        <v>0</v>
      </c>
    </row>
    <row r="2407" customFormat="false" ht="15" hidden="false" customHeight="false" outlineLevel="0" collapsed="false">
      <c r="A2407" s="16" t="s">
        <v>221</v>
      </c>
      <c r="B2407" s="0" t="s">
        <v>5608</v>
      </c>
      <c r="C2407" s="0" t="n">
        <v>217</v>
      </c>
      <c r="D2407" s="0" t="str">
        <f aca="false">IFERROR(VLOOKUP($C2407,薬効分類マスタ!$A$2:$B$180,2,FALSE()),"未登録")</f>
        <v>血管拡張剤</v>
      </c>
      <c r="E2407" s="16" t="s">
        <v>5554</v>
      </c>
      <c r="F2407" s="16" t="s">
        <v>1172</v>
      </c>
      <c r="G2407" s="16" t="s">
        <v>5609</v>
      </c>
      <c r="H2407" s="16" t="s">
        <v>1165</v>
      </c>
      <c r="I2407" s="0" t="n">
        <v>17</v>
      </c>
      <c r="K2407" s="0" t="str">
        <f aca="false">IFERROR(IF(VLOOKUP($C2407,薬効分類マスタ!$A$2:$E$180,5,FALSE())=0,"",VLOOKUP($C2407,薬効分類マスタ!$A$2:$E$180,5,FALSE())),"")</f>
        <v/>
      </c>
      <c r="L2407" s="17"/>
      <c r="M2407" s="0" t="str">
        <f aca="false">IF($K2407="","",IF($L2407&lt;&gt;"",$L2407,VLOOKUP($C2407,薬効分類マスタ!$A$2:$F$180,6,FALSE())))</f>
        <v/>
      </c>
      <c r="N2407" s="0" t="str">
        <f aca="false">ASC(G2407)</f>
        <v>ﾆﾌｪｼﾞﾋﾟﾝCR錠40mg｢NP｣</v>
      </c>
      <c r="O2407" s="0" t="str">
        <f aca="false">ASC(E2407)</f>
        <v>ﾆﾌｪｼﾞﾋﾟﾝ</v>
      </c>
      <c r="P2407" s="16" t="n">
        <f aca="false">N(P2406)+IF($C2407=検索!$B$49,1,0)</f>
        <v>0</v>
      </c>
    </row>
    <row r="2408" customFormat="false" ht="15" hidden="false" customHeight="false" outlineLevel="0" collapsed="false">
      <c r="A2408" s="16" t="s">
        <v>221</v>
      </c>
      <c r="B2408" s="0" t="s">
        <v>5610</v>
      </c>
      <c r="C2408" s="0" t="n">
        <v>217</v>
      </c>
      <c r="D2408" s="0" t="str">
        <f aca="false">IFERROR(VLOOKUP($C2408,薬効分類マスタ!$A$2:$B$180,2,FALSE()),"未登録")</f>
        <v>血管拡張剤</v>
      </c>
      <c r="E2408" s="16" t="s">
        <v>5554</v>
      </c>
      <c r="F2408" s="16" t="s">
        <v>1172</v>
      </c>
      <c r="G2408" s="16" t="s">
        <v>5611</v>
      </c>
      <c r="H2408" s="16" t="s">
        <v>533</v>
      </c>
      <c r="I2408" s="0" t="n">
        <v>17</v>
      </c>
      <c r="K2408" s="0" t="str">
        <f aca="false">IFERROR(IF(VLOOKUP($C2408,薬効分類マスタ!$A$2:$E$180,5,FALSE())=0,"",VLOOKUP($C2408,薬効分類マスタ!$A$2:$E$180,5,FALSE())),"")</f>
        <v/>
      </c>
      <c r="L2408" s="17"/>
      <c r="M2408" s="0" t="str">
        <f aca="false">IF($K2408="","",IF($L2408&lt;&gt;"",$L2408,VLOOKUP($C2408,薬効分類マスタ!$A$2:$F$180,6,FALSE())))</f>
        <v/>
      </c>
      <c r="N2408" s="0" t="str">
        <f aca="false">ASC(G2408)</f>
        <v>ﾆﾌｪｼﾞﾋﾟﾝCR錠40mg｢ﾄｰﾜ｣</v>
      </c>
      <c r="O2408" s="0" t="str">
        <f aca="false">ASC(E2408)</f>
        <v>ﾆﾌｪｼﾞﾋﾟﾝ</v>
      </c>
      <c r="P2408" s="16" t="n">
        <f aca="false">N(P2407)+IF($C2408=検索!$B$49,1,0)</f>
        <v>0</v>
      </c>
    </row>
    <row r="2409" customFormat="false" ht="15" hidden="false" customHeight="false" outlineLevel="0" collapsed="false">
      <c r="A2409" s="16" t="s">
        <v>221</v>
      </c>
      <c r="B2409" s="0" t="s">
        <v>5612</v>
      </c>
      <c r="C2409" s="0" t="n">
        <v>217</v>
      </c>
      <c r="D2409" s="0" t="str">
        <f aca="false">IFERROR(VLOOKUP($C2409,薬効分類マスタ!$A$2:$B$180,2,FALSE()),"未登録")</f>
        <v>血管拡張剤</v>
      </c>
      <c r="E2409" s="16" t="s">
        <v>5554</v>
      </c>
      <c r="F2409" s="16" t="s">
        <v>1172</v>
      </c>
      <c r="G2409" s="16" t="s">
        <v>5613</v>
      </c>
      <c r="H2409" s="16" t="s">
        <v>536</v>
      </c>
      <c r="I2409" s="0" t="n">
        <v>17</v>
      </c>
      <c r="K2409" s="0" t="str">
        <f aca="false">IFERROR(IF(VLOOKUP($C2409,薬効分類マスタ!$A$2:$E$180,5,FALSE())=0,"",VLOOKUP($C2409,薬効分類マスタ!$A$2:$E$180,5,FALSE())),"")</f>
        <v/>
      </c>
      <c r="L2409" s="17"/>
      <c r="M2409" s="0" t="str">
        <f aca="false">IF($K2409="","",IF($L2409&lt;&gt;"",$L2409,VLOOKUP($C2409,薬効分類マスタ!$A$2:$F$180,6,FALSE())))</f>
        <v/>
      </c>
      <c r="N2409" s="0" t="str">
        <f aca="false">ASC(G2409)</f>
        <v>ﾆﾌｪｼﾞﾋﾟﾝCR錠40mg｢日医工｣</v>
      </c>
      <c r="O2409" s="0" t="str">
        <f aca="false">ASC(E2409)</f>
        <v>ﾆﾌｪｼﾞﾋﾟﾝ</v>
      </c>
      <c r="P2409" s="16" t="n">
        <f aca="false">N(P2408)+IF($C2409=検索!$B$49,1,0)</f>
        <v>0</v>
      </c>
    </row>
    <row r="2410" customFormat="false" ht="15" hidden="false" customHeight="false" outlineLevel="0" collapsed="false">
      <c r="A2410" s="16" t="s">
        <v>221</v>
      </c>
      <c r="B2410" s="0" t="s">
        <v>5614</v>
      </c>
      <c r="C2410" s="0" t="n">
        <v>217</v>
      </c>
      <c r="D2410" s="0" t="str">
        <f aca="false">IFERROR(VLOOKUP($C2410,薬効分類マスタ!$A$2:$B$180,2,FALSE()),"未登録")</f>
        <v>血管拡張剤</v>
      </c>
      <c r="E2410" s="16" t="s">
        <v>5554</v>
      </c>
      <c r="F2410" s="16" t="s">
        <v>1172</v>
      </c>
      <c r="G2410" s="16" t="s">
        <v>5615</v>
      </c>
      <c r="H2410" s="16" t="s">
        <v>1574</v>
      </c>
      <c r="I2410" s="0" t="n">
        <v>17</v>
      </c>
      <c r="K2410" s="0" t="str">
        <f aca="false">IFERROR(IF(VLOOKUP($C2410,薬効分類マスタ!$A$2:$E$180,5,FALSE())=0,"",VLOOKUP($C2410,薬効分類マスタ!$A$2:$E$180,5,FALSE())),"")</f>
        <v/>
      </c>
      <c r="L2410" s="17"/>
      <c r="M2410" s="0" t="str">
        <f aca="false">IF($K2410="","",IF($L2410&lt;&gt;"",$L2410,VLOOKUP($C2410,薬効分類マスタ!$A$2:$F$180,6,FALSE())))</f>
        <v/>
      </c>
      <c r="N2410" s="0" t="str">
        <f aca="false">ASC(G2410)</f>
        <v>ﾆﾌｪｼﾞﾋﾟﾝCR錠40mg｢ZE｣</v>
      </c>
      <c r="O2410" s="0" t="str">
        <f aca="false">ASC(E2410)</f>
        <v>ﾆﾌｪｼﾞﾋﾟﾝ</v>
      </c>
      <c r="P2410" s="16" t="n">
        <f aca="false">N(P2409)+IF($C2410=検索!$B$49,1,0)</f>
        <v>0</v>
      </c>
    </row>
    <row r="2411" customFormat="false" ht="15" hidden="false" customHeight="false" outlineLevel="0" collapsed="false">
      <c r="A2411" s="16" t="s">
        <v>221</v>
      </c>
      <c r="B2411" s="0" t="s">
        <v>5616</v>
      </c>
      <c r="C2411" s="0" t="n">
        <v>217</v>
      </c>
      <c r="D2411" s="0" t="str">
        <f aca="false">IFERROR(VLOOKUP($C2411,薬効分類マスタ!$A$2:$B$180,2,FALSE()),"未登録")</f>
        <v>血管拡張剤</v>
      </c>
      <c r="E2411" s="16" t="s">
        <v>5554</v>
      </c>
      <c r="F2411" s="16" t="s">
        <v>2606</v>
      </c>
      <c r="G2411" s="16" t="s">
        <v>5617</v>
      </c>
      <c r="I2411" s="0" t="n">
        <v>6.3</v>
      </c>
      <c r="J2411" s="16" t="s">
        <v>239</v>
      </c>
      <c r="K2411" s="0" t="str">
        <f aca="false">IFERROR(IF(VLOOKUP($C2411,薬効分類マスタ!$A$2:$E$180,5,FALSE())=0,"",VLOOKUP($C2411,薬効分類マスタ!$A$2:$E$180,5,FALSE())),"")</f>
        <v/>
      </c>
      <c r="L2411" s="17"/>
      <c r="M2411" s="0" t="str">
        <f aca="false">IF($K2411="","",IF($L2411&lt;&gt;"",$L2411,VLOOKUP($C2411,薬効分類マスタ!$A$2:$F$180,6,FALSE())))</f>
        <v/>
      </c>
      <c r="N2411" s="0" t="str">
        <f aca="false">ASC(G2411)</f>
        <v>ﾆﾌｪｼﾞﾋﾟﾝ5mgｶﾌﾟｾﾙ</v>
      </c>
      <c r="O2411" s="0" t="str">
        <f aca="false">ASC(E2411)</f>
        <v>ﾆﾌｪｼﾞﾋﾟﾝ</v>
      </c>
      <c r="P2411" s="16" t="n">
        <f aca="false">N(P2410)+IF($C2411=検索!$B$49,1,0)</f>
        <v>0</v>
      </c>
    </row>
    <row r="2412" customFormat="false" ht="15" hidden="false" customHeight="false" outlineLevel="0" collapsed="false">
      <c r="A2412" s="16" t="s">
        <v>221</v>
      </c>
      <c r="B2412" s="0" t="s">
        <v>5618</v>
      </c>
      <c r="C2412" s="0" t="n">
        <v>217</v>
      </c>
      <c r="D2412" s="0" t="str">
        <f aca="false">IFERROR(VLOOKUP($C2412,薬効分類マスタ!$A$2:$B$180,2,FALSE()),"未登録")</f>
        <v>血管拡張剤</v>
      </c>
      <c r="E2412" s="16" t="s">
        <v>5554</v>
      </c>
      <c r="F2412" s="16" t="s">
        <v>1778</v>
      </c>
      <c r="G2412" s="16" t="s">
        <v>5619</v>
      </c>
      <c r="H2412" s="16" t="s">
        <v>385</v>
      </c>
      <c r="I2412" s="0" t="n">
        <v>8.3</v>
      </c>
      <c r="J2412" s="16" t="s">
        <v>239</v>
      </c>
      <c r="K2412" s="0" t="str">
        <f aca="false">IFERROR(IF(VLOOKUP($C2412,薬効分類マスタ!$A$2:$E$180,5,FALSE())=0,"",VLOOKUP($C2412,薬効分類マスタ!$A$2:$E$180,5,FALSE())),"")</f>
        <v/>
      </c>
      <c r="L2412" s="17"/>
      <c r="M2412" s="0" t="str">
        <f aca="false">IF($K2412="","",IF($L2412&lt;&gt;"",$L2412,VLOOKUP($C2412,薬効分類マスタ!$A$2:$F$180,6,FALSE())))</f>
        <v/>
      </c>
      <c r="N2412" s="0" t="str">
        <f aca="false">ASC(G2412)</f>
        <v>ﾆﾌｪｼﾞﾋﾟﾝｶﾌﾟｾﾙ10mg｢ｻﾜｲ｣</v>
      </c>
      <c r="O2412" s="0" t="str">
        <f aca="false">ASC(E2412)</f>
        <v>ﾆﾌｪｼﾞﾋﾟﾝ</v>
      </c>
      <c r="P2412" s="16" t="n">
        <f aca="false">N(P2411)+IF($C2412=検索!$B$49,1,0)</f>
        <v>0</v>
      </c>
    </row>
    <row r="2413" customFormat="false" ht="15" hidden="false" customHeight="false" outlineLevel="0" collapsed="false">
      <c r="A2413" s="16" t="s">
        <v>221</v>
      </c>
      <c r="B2413" s="0" t="s">
        <v>5620</v>
      </c>
      <c r="C2413" s="0" t="n">
        <v>217</v>
      </c>
      <c r="D2413" s="0" t="str">
        <f aca="false">IFERROR(VLOOKUP($C2413,薬効分類マスタ!$A$2:$B$180,2,FALSE()),"未登録")</f>
        <v>血管拡張剤</v>
      </c>
      <c r="E2413" s="16" t="s">
        <v>5534</v>
      </c>
      <c r="F2413" s="16" t="s">
        <v>257</v>
      </c>
      <c r="G2413" s="16" t="s">
        <v>5621</v>
      </c>
      <c r="I2413" s="0" t="n">
        <v>10.8</v>
      </c>
      <c r="K2413" s="0" t="str">
        <f aca="false">IFERROR(IF(VLOOKUP($C2413,薬効分類マスタ!$A$2:$E$180,5,FALSE())=0,"",VLOOKUP($C2413,薬効分類マスタ!$A$2:$E$180,5,FALSE())),"")</f>
        <v/>
      </c>
      <c r="L2413" s="17"/>
      <c r="M2413" s="0" t="str">
        <f aca="false">IF($K2413="","",IF($L2413&lt;&gt;"",$L2413,VLOOKUP($C2413,薬効分類マスタ!$A$2:$F$180,6,FALSE())))</f>
        <v/>
      </c>
      <c r="N2413" s="0" t="str">
        <f aca="false">ASC(G2413)</f>
        <v>硝酸ｲｿｿﾙﾋﾞﾄﾞ錠</v>
      </c>
      <c r="O2413" s="0" t="str">
        <f aca="false">ASC(E2413)</f>
        <v>硝酸ｲｿｿﾙﾋﾞﾄﾞ</v>
      </c>
      <c r="P2413" s="16" t="n">
        <f aca="false">N(P2412)+IF($C2413=検索!$B$49,1,0)</f>
        <v>0</v>
      </c>
    </row>
    <row r="2414" customFormat="false" ht="15" hidden="false" customHeight="false" outlineLevel="0" collapsed="false">
      <c r="A2414" s="16" t="s">
        <v>221</v>
      </c>
      <c r="B2414" s="0" t="s">
        <v>5622</v>
      </c>
      <c r="C2414" s="0" t="n">
        <v>217</v>
      </c>
      <c r="D2414" s="0" t="str">
        <f aca="false">IFERROR(VLOOKUP($C2414,薬効分類マスタ!$A$2:$B$180,2,FALSE()),"未登録")</f>
        <v>血管拡張剤</v>
      </c>
      <c r="E2414" s="16" t="s">
        <v>5623</v>
      </c>
      <c r="F2414" s="16" t="s">
        <v>1418</v>
      </c>
      <c r="G2414" s="16" t="s">
        <v>5624</v>
      </c>
      <c r="I2414" s="0" t="n">
        <v>6.3</v>
      </c>
      <c r="J2414" s="16" t="s">
        <v>239</v>
      </c>
      <c r="K2414" s="0" t="str">
        <f aca="false">IFERROR(IF(VLOOKUP($C2414,薬効分類マスタ!$A$2:$E$180,5,FALSE())=0,"",VLOOKUP($C2414,薬効分類マスタ!$A$2:$E$180,5,FALSE())),"")</f>
        <v/>
      </c>
      <c r="L2414" s="17"/>
      <c r="M2414" s="0" t="str">
        <f aca="false">IF($K2414="","",IF($L2414&lt;&gt;"",$L2414,VLOOKUP($C2414,薬効分類マスタ!$A$2:$F$180,6,FALSE())))</f>
        <v/>
      </c>
      <c r="N2414" s="0" t="str">
        <f aca="false">ASC(G2414)</f>
        <v>ﾆｺﾗﾝｼﾞﾙ2.5mg錠</v>
      </c>
      <c r="O2414" s="0" t="str">
        <f aca="false">ASC(E2414)</f>
        <v>ﾆｺﾗﾝｼﾞﾙ</v>
      </c>
      <c r="P2414" s="16" t="n">
        <f aca="false">N(P2413)+IF($C2414=検索!$B$49,1,0)</f>
        <v>0</v>
      </c>
    </row>
    <row r="2415" customFormat="false" ht="15" hidden="false" customHeight="false" outlineLevel="0" collapsed="false">
      <c r="A2415" s="16" t="s">
        <v>221</v>
      </c>
      <c r="B2415" s="0" t="s">
        <v>5625</v>
      </c>
      <c r="C2415" s="0" t="n">
        <v>217</v>
      </c>
      <c r="D2415" s="0" t="str">
        <f aca="false">IFERROR(VLOOKUP($C2415,薬効分類マスタ!$A$2:$B$180,2,FALSE()),"未登録")</f>
        <v>血管拡張剤</v>
      </c>
      <c r="E2415" s="16" t="s">
        <v>5623</v>
      </c>
      <c r="F2415" s="16" t="s">
        <v>1418</v>
      </c>
      <c r="G2415" s="16" t="s">
        <v>5626</v>
      </c>
      <c r="H2415" s="16" t="s">
        <v>3621</v>
      </c>
      <c r="I2415" s="0" t="n">
        <v>6.3</v>
      </c>
      <c r="J2415" s="16" t="s">
        <v>232</v>
      </c>
      <c r="K2415" s="0" t="str">
        <f aca="false">IFERROR(IF(VLOOKUP($C2415,薬効分類マスタ!$A$2:$E$180,5,FALSE())=0,"",VLOOKUP($C2415,薬効分類マスタ!$A$2:$E$180,5,FALSE())),"")</f>
        <v/>
      </c>
      <c r="L2415" s="17"/>
      <c r="M2415" s="0" t="str">
        <f aca="false">IF($K2415="","",IF($L2415&lt;&gt;"",$L2415,VLOOKUP($C2415,薬効分類マスタ!$A$2:$F$180,6,FALSE())))</f>
        <v/>
      </c>
      <c r="N2415" s="0" t="str">
        <f aca="false">ASC(G2415)</f>
        <v>ｼｸﾞﾏｰﾄ錠2.5mg</v>
      </c>
      <c r="O2415" s="0" t="str">
        <f aca="false">ASC(E2415)</f>
        <v>ﾆｺﾗﾝｼﾞﾙ</v>
      </c>
      <c r="P2415" s="16" t="n">
        <f aca="false">N(P2414)+IF($C2415=検索!$B$49,1,0)</f>
        <v>0</v>
      </c>
    </row>
    <row r="2416" customFormat="false" ht="15" hidden="false" customHeight="false" outlineLevel="0" collapsed="false">
      <c r="A2416" s="16" t="s">
        <v>221</v>
      </c>
      <c r="B2416" s="0" t="s">
        <v>5627</v>
      </c>
      <c r="C2416" s="0" t="n">
        <v>217</v>
      </c>
      <c r="D2416" s="0" t="str">
        <f aca="false">IFERROR(VLOOKUP($C2416,薬効分類マスタ!$A$2:$B$180,2,FALSE()),"未登録")</f>
        <v>血管拡張剤</v>
      </c>
      <c r="E2416" s="16" t="s">
        <v>5623</v>
      </c>
      <c r="F2416" s="16" t="s">
        <v>257</v>
      </c>
      <c r="G2416" s="16" t="s">
        <v>5628</v>
      </c>
      <c r="I2416" s="0" t="n">
        <v>6.3</v>
      </c>
      <c r="J2416" s="16" t="s">
        <v>239</v>
      </c>
      <c r="K2416" s="0" t="str">
        <f aca="false">IFERROR(IF(VLOOKUP($C2416,薬効分類マスタ!$A$2:$E$180,5,FALSE())=0,"",VLOOKUP($C2416,薬効分類マスタ!$A$2:$E$180,5,FALSE())),"")</f>
        <v/>
      </c>
      <c r="L2416" s="17"/>
      <c r="M2416" s="0" t="str">
        <f aca="false">IF($K2416="","",IF($L2416&lt;&gt;"",$L2416,VLOOKUP($C2416,薬効分類マスタ!$A$2:$F$180,6,FALSE())))</f>
        <v/>
      </c>
      <c r="N2416" s="0" t="str">
        <f aca="false">ASC(G2416)</f>
        <v>ﾆｺﾗﾝｼﾞﾙ5mg錠</v>
      </c>
      <c r="O2416" s="0" t="str">
        <f aca="false">ASC(E2416)</f>
        <v>ﾆｺﾗﾝｼﾞﾙ</v>
      </c>
      <c r="P2416" s="16" t="n">
        <f aca="false">N(P2415)+IF($C2416=検索!$B$49,1,0)</f>
        <v>0</v>
      </c>
    </row>
    <row r="2417" customFormat="false" ht="15" hidden="false" customHeight="false" outlineLevel="0" collapsed="false">
      <c r="A2417" s="16" t="s">
        <v>221</v>
      </c>
      <c r="B2417" s="0" t="s">
        <v>5629</v>
      </c>
      <c r="C2417" s="0" t="n">
        <v>217</v>
      </c>
      <c r="D2417" s="0" t="str">
        <f aca="false">IFERROR(VLOOKUP($C2417,薬効分類マスタ!$A$2:$B$180,2,FALSE()),"未登録")</f>
        <v>血管拡張剤</v>
      </c>
      <c r="E2417" s="16" t="s">
        <v>5623</v>
      </c>
      <c r="F2417" s="16" t="s">
        <v>257</v>
      </c>
      <c r="G2417" s="16" t="s">
        <v>5630</v>
      </c>
      <c r="H2417" s="16" t="s">
        <v>3621</v>
      </c>
      <c r="I2417" s="0" t="n">
        <v>6.3</v>
      </c>
      <c r="J2417" s="16" t="s">
        <v>232</v>
      </c>
      <c r="K2417" s="0" t="str">
        <f aca="false">IFERROR(IF(VLOOKUP($C2417,薬効分類マスタ!$A$2:$E$180,5,FALSE())=0,"",VLOOKUP($C2417,薬効分類マスタ!$A$2:$E$180,5,FALSE())),"")</f>
        <v/>
      </c>
      <c r="L2417" s="17"/>
      <c r="M2417" s="0" t="str">
        <f aca="false">IF($K2417="","",IF($L2417&lt;&gt;"",$L2417,VLOOKUP($C2417,薬効分類マスタ!$A$2:$F$180,6,FALSE())))</f>
        <v/>
      </c>
      <c r="N2417" s="0" t="str">
        <f aca="false">ASC(G2417)</f>
        <v>ｼｸﾞﾏｰﾄ錠5mg</v>
      </c>
      <c r="O2417" s="0" t="str">
        <f aca="false">ASC(E2417)</f>
        <v>ﾆｺﾗﾝｼﾞﾙ</v>
      </c>
      <c r="P2417" s="16" t="n">
        <f aca="false">N(P2416)+IF($C2417=検索!$B$49,1,0)</f>
        <v>0</v>
      </c>
    </row>
    <row r="2418" customFormat="false" ht="15" hidden="false" customHeight="false" outlineLevel="0" collapsed="false">
      <c r="A2418" s="16" t="s">
        <v>221</v>
      </c>
      <c r="B2418" s="0" t="s">
        <v>5631</v>
      </c>
      <c r="C2418" s="0" t="n">
        <v>217</v>
      </c>
      <c r="D2418" s="0" t="str">
        <f aca="false">IFERROR(VLOOKUP($C2418,薬効分類マスタ!$A$2:$B$180,2,FALSE()),"未登録")</f>
        <v>血管拡張剤</v>
      </c>
      <c r="E2418" s="16" t="s">
        <v>5550</v>
      </c>
      <c r="F2418" s="16" t="s">
        <v>5551</v>
      </c>
      <c r="G2418" s="16" t="s">
        <v>5632</v>
      </c>
      <c r="H2418" s="16" t="s">
        <v>5633</v>
      </c>
      <c r="I2418" s="0" t="n">
        <v>9.8</v>
      </c>
      <c r="J2418" s="16" t="s">
        <v>239</v>
      </c>
      <c r="K2418" s="0" t="str">
        <f aca="false">IFERROR(IF(VLOOKUP($C2418,薬効分類マスタ!$A$2:$E$180,5,FALSE())=0,"",VLOOKUP($C2418,薬効分類マスタ!$A$2:$E$180,5,FALSE())),"")</f>
        <v/>
      </c>
      <c r="L2418" s="17"/>
      <c r="M2418" s="0" t="str">
        <f aca="false">IF($K2418="","",IF($L2418&lt;&gt;"",$L2418,VLOOKUP($C2418,薬効分類マスタ!$A$2:$F$180,6,FALSE())))</f>
        <v/>
      </c>
      <c r="N2418" s="0" t="str">
        <f aca="false">ASC(G2418)</f>
        <v>ﾆﾄﾛﾍﾟﾝ舌下錠0.3mg</v>
      </c>
      <c r="O2418" s="0" t="str">
        <f aca="false">ASC(E2418)</f>
        <v>ﾆﾄﾛｸﾞﾘｾﾘﾝ</v>
      </c>
      <c r="P2418" s="16" t="n">
        <f aca="false">N(P2417)+IF($C2418=検索!$B$49,1,0)</f>
        <v>0</v>
      </c>
    </row>
    <row r="2419" customFormat="false" ht="15" hidden="false" customHeight="false" outlineLevel="0" collapsed="false">
      <c r="A2419" s="16" t="s">
        <v>221</v>
      </c>
      <c r="B2419" s="0" t="s">
        <v>5634</v>
      </c>
      <c r="C2419" s="0" t="n">
        <v>217</v>
      </c>
      <c r="D2419" s="0" t="str">
        <f aca="false">IFERROR(VLOOKUP($C2419,薬効分類マスタ!$A$2:$B$180,2,FALSE()),"未登録")</f>
        <v>血管拡張剤</v>
      </c>
      <c r="E2419" s="16" t="s">
        <v>5635</v>
      </c>
      <c r="F2419" s="16" t="s">
        <v>257</v>
      </c>
      <c r="G2419" s="16" t="s">
        <v>5636</v>
      </c>
      <c r="I2419" s="0" t="n">
        <v>10.8</v>
      </c>
      <c r="J2419" s="16" t="s">
        <v>239</v>
      </c>
      <c r="K2419" s="0" t="str">
        <f aca="false">IFERROR(IF(VLOOKUP($C2419,薬効分類マスタ!$A$2:$E$180,5,FALSE())=0,"",VLOOKUP($C2419,薬効分類マスタ!$A$2:$E$180,5,FALSE())),"")</f>
        <v/>
      </c>
      <c r="L2419" s="17"/>
      <c r="M2419" s="0" t="str">
        <f aca="false">IF($K2419="","",IF($L2419&lt;&gt;"",$L2419,VLOOKUP($C2419,薬効分類マスタ!$A$2:$F$180,6,FALSE())))</f>
        <v/>
      </c>
      <c r="N2419" s="0" t="str">
        <f aca="false">ASC(G2419)</f>
        <v>ﾆﾄﾚﾝｼﾞﾋﾟﾝ5mg錠</v>
      </c>
      <c r="O2419" s="0" t="str">
        <f aca="false">ASC(E2419)</f>
        <v>ﾆﾄﾚﾝｼﾞﾋﾟﾝ</v>
      </c>
      <c r="P2419" s="16" t="n">
        <f aca="false">N(P2418)+IF($C2419=検索!$B$49,1,0)</f>
        <v>0</v>
      </c>
    </row>
    <row r="2420" customFormat="false" ht="15" hidden="false" customHeight="false" outlineLevel="0" collapsed="false">
      <c r="A2420" s="16" t="s">
        <v>221</v>
      </c>
      <c r="B2420" s="0" t="s">
        <v>5637</v>
      </c>
      <c r="C2420" s="0" t="n">
        <v>217</v>
      </c>
      <c r="D2420" s="0" t="str">
        <f aca="false">IFERROR(VLOOKUP($C2420,薬効分類マスタ!$A$2:$B$180,2,FALSE()),"未登録")</f>
        <v>血管拡張剤</v>
      </c>
      <c r="E2420" s="16" t="s">
        <v>5635</v>
      </c>
      <c r="F2420" s="16" t="s">
        <v>257</v>
      </c>
      <c r="G2420" s="16" t="s">
        <v>5638</v>
      </c>
      <c r="H2420" s="16" t="s">
        <v>473</v>
      </c>
      <c r="I2420" s="0" t="n">
        <v>10.8</v>
      </c>
      <c r="J2420" s="16" t="s">
        <v>232</v>
      </c>
      <c r="K2420" s="0" t="str">
        <f aca="false">IFERROR(IF(VLOOKUP($C2420,薬効分類マスタ!$A$2:$E$180,5,FALSE())=0,"",VLOOKUP($C2420,薬効分類マスタ!$A$2:$E$180,5,FALSE())),"")</f>
        <v/>
      </c>
      <c r="L2420" s="17"/>
      <c r="M2420" s="0" t="str">
        <f aca="false">IF($K2420="","",IF($L2420&lt;&gt;"",$L2420,VLOOKUP($C2420,薬効分類マスタ!$A$2:$F$180,6,FALSE())))</f>
        <v/>
      </c>
      <c r="N2420" s="0" t="str">
        <f aca="false">ASC(G2420)</f>
        <v>ﾊﾞｲﾛﾃﾝｼﾝ錠5mg</v>
      </c>
      <c r="O2420" s="0" t="str">
        <f aca="false">ASC(E2420)</f>
        <v>ﾆﾄﾚﾝｼﾞﾋﾟﾝ</v>
      </c>
      <c r="P2420" s="16" t="n">
        <f aca="false">N(P2419)+IF($C2420=検索!$B$49,1,0)</f>
        <v>0</v>
      </c>
    </row>
    <row r="2421" customFormat="false" ht="15" hidden="false" customHeight="false" outlineLevel="0" collapsed="false">
      <c r="A2421" s="16" t="s">
        <v>221</v>
      </c>
      <c r="B2421" s="0" t="s">
        <v>5639</v>
      </c>
      <c r="C2421" s="0" t="n">
        <v>217</v>
      </c>
      <c r="D2421" s="0" t="str">
        <f aca="false">IFERROR(VLOOKUP($C2421,薬効分類マスタ!$A$2:$B$180,2,FALSE()),"未登録")</f>
        <v>血管拡張剤</v>
      </c>
      <c r="E2421" s="16" t="s">
        <v>5635</v>
      </c>
      <c r="F2421" s="16" t="s">
        <v>262</v>
      </c>
      <c r="G2421" s="16" t="s">
        <v>5640</v>
      </c>
      <c r="I2421" s="0" t="n">
        <v>10.8</v>
      </c>
      <c r="J2421" s="16" t="s">
        <v>239</v>
      </c>
      <c r="K2421" s="0" t="str">
        <f aca="false">IFERROR(IF(VLOOKUP($C2421,薬効分類マスタ!$A$2:$E$180,5,FALSE())=0,"",VLOOKUP($C2421,薬効分類マスタ!$A$2:$E$180,5,FALSE())),"")</f>
        <v/>
      </c>
      <c r="L2421" s="17"/>
      <c r="M2421" s="0" t="str">
        <f aca="false">IF($K2421="","",IF($L2421&lt;&gt;"",$L2421,VLOOKUP($C2421,薬効分類マスタ!$A$2:$F$180,6,FALSE())))</f>
        <v/>
      </c>
      <c r="N2421" s="0" t="str">
        <f aca="false">ASC(G2421)</f>
        <v>ﾆﾄﾚﾝｼﾞﾋﾟﾝ10mg錠</v>
      </c>
      <c r="O2421" s="0" t="str">
        <f aca="false">ASC(E2421)</f>
        <v>ﾆﾄﾚﾝｼﾞﾋﾟﾝ</v>
      </c>
      <c r="P2421" s="16" t="n">
        <f aca="false">N(P2420)+IF($C2421=検索!$B$49,1,0)</f>
        <v>0</v>
      </c>
    </row>
    <row r="2422" customFormat="false" ht="15" hidden="false" customHeight="false" outlineLevel="0" collapsed="false">
      <c r="A2422" s="16" t="s">
        <v>221</v>
      </c>
      <c r="B2422" s="0" t="s">
        <v>5641</v>
      </c>
      <c r="C2422" s="0" t="n">
        <v>217</v>
      </c>
      <c r="D2422" s="0" t="str">
        <f aca="false">IFERROR(VLOOKUP($C2422,薬効分類マスタ!$A$2:$B$180,2,FALSE()),"未登録")</f>
        <v>血管拡張剤</v>
      </c>
      <c r="E2422" s="16" t="s">
        <v>5635</v>
      </c>
      <c r="F2422" s="16" t="s">
        <v>262</v>
      </c>
      <c r="G2422" s="16" t="s">
        <v>5642</v>
      </c>
      <c r="H2422" s="16" t="s">
        <v>473</v>
      </c>
      <c r="I2422" s="0" t="n">
        <v>10.8</v>
      </c>
      <c r="J2422" s="16" t="s">
        <v>232</v>
      </c>
      <c r="K2422" s="0" t="str">
        <f aca="false">IFERROR(IF(VLOOKUP($C2422,薬効分類マスタ!$A$2:$E$180,5,FALSE())=0,"",VLOOKUP($C2422,薬効分類マスタ!$A$2:$E$180,5,FALSE())),"")</f>
        <v/>
      </c>
      <c r="L2422" s="17"/>
      <c r="M2422" s="0" t="str">
        <f aca="false">IF($K2422="","",IF($L2422&lt;&gt;"",$L2422,VLOOKUP($C2422,薬効分類マスタ!$A$2:$F$180,6,FALSE())))</f>
        <v/>
      </c>
      <c r="N2422" s="0" t="str">
        <f aca="false">ASC(G2422)</f>
        <v>ﾊﾞｲﾛﾃﾝｼﾝ錠10mg</v>
      </c>
      <c r="O2422" s="0" t="str">
        <f aca="false">ASC(E2422)</f>
        <v>ﾆﾄﾚﾝｼﾞﾋﾟﾝ</v>
      </c>
      <c r="P2422" s="16" t="n">
        <f aca="false">N(P2421)+IF($C2422=検索!$B$49,1,0)</f>
        <v>0</v>
      </c>
    </row>
    <row r="2423" customFormat="false" ht="15" hidden="false" customHeight="false" outlineLevel="0" collapsed="false">
      <c r="A2423" s="16" t="s">
        <v>221</v>
      </c>
      <c r="B2423" s="0" t="s">
        <v>5643</v>
      </c>
      <c r="C2423" s="0" t="n">
        <v>217</v>
      </c>
      <c r="D2423" s="0" t="str">
        <f aca="false">IFERROR(VLOOKUP($C2423,薬効分類マスタ!$A$2:$B$180,2,FALSE()),"未登録")</f>
        <v>血管拡張剤</v>
      </c>
      <c r="E2423" s="16" t="s">
        <v>5644</v>
      </c>
      <c r="F2423" s="16" t="s">
        <v>241</v>
      </c>
      <c r="G2423" s="16" t="s">
        <v>5645</v>
      </c>
      <c r="I2423" s="0" t="n">
        <v>10.8</v>
      </c>
      <c r="J2423" s="16" t="s">
        <v>239</v>
      </c>
      <c r="K2423" s="0" t="str">
        <f aca="false">IFERROR(IF(VLOOKUP($C2423,薬効分類マスタ!$A$2:$E$180,5,FALSE())=0,"",VLOOKUP($C2423,薬効分類マスタ!$A$2:$E$180,5,FALSE())),"")</f>
        <v/>
      </c>
      <c r="L2423" s="17"/>
      <c r="M2423" s="0" t="str">
        <f aca="false">IF($K2423="","",IF($L2423&lt;&gt;"",$L2423,VLOOKUP($C2423,薬効分類マスタ!$A$2:$F$180,6,FALSE())))</f>
        <v/>
      </c>
      <c r="N2423" s="0" t="str">
        <f aca="false">ASC(G2423)</f>
        <v>ﾍﾞﾆｼﾞﾋﾟﾝ塩酸塩2mg錠</v>
      </c>
      <c r="O2423" s="0" t="str">
        <f aca="false">ASC(E2423)</f>
        <v>ﾍﾞﾆｼﾞﾋﾟﾝ塩酸塩</v>
      </c>
      <c r="P2423" s="16" t="n">
        <f aca="false">N(P2422)+IF($C2423=検索!$B$49,1,0)</f>
        <v>0</v>
      </c>
    </row>
    <row r="2424" customFormat="false" ht="15" hidden="false" customHeight="false" outlineLevel="0" collapsed="false">
      <c r="A2424" s="16" t="s">
        <v>221</v>
      </c>
      <c r="B2424" s="0" t="s">
        <v>5646</v>
      </c>
      <c r="C2424" s="0" t="n">
        <v>217</v>
      </c>
      <c r="D2424" s="0" t="str">
        <f aca="false">IFERROR(VLOOKUP($C2424,薬効分類マスタ!$A$2:$B$180,2,FALSE()),"未登録")</f>
        <v>血管拡張剤</v>
      </c>
      <c r="E2424" s="16" t="s">
        <v>5644</v>
      </c>
      <c r="F2424" s="16" t="s">
        <v>241</v>
      </c>
      <c r="G2424" s="16" t="s">
        <v>5647</v>
      </c>
      <c r="H2424" s="16" t="s">
        <v>776</v>
      </c>
      <c r="I2424" s="0" t="n">
        <v>10.8</v>
      </c>
      <c r="J2424" s="16" t="s">
        <v>232</v>
      </c>
      <c r="K2424" s="0" t="str">
        <f aca="false">IFERROR(IF(VLOOKUP($C2424,薬効分類マスタ!$A$2:$E$180,5,FALSE())=0,"",VLOOKUP($C2424,薬効分類マスタ!$A$2:$E$180,5,FALSE())),"")</f>
        <v/>
      </c>
      <c r="L2424" s="17"/>
      <c r="M2424" s="0" t="str">
        <f aca="false">IF($K2424="","",IF($L2424&lt;&gt;"",$L2424,VLOOKUP($C2424,薬効分類マスタ!$A$2:$F$180,6,FALSE())))</f>
        <v/>
      </c>
      <c r="N2424" s="0" t="str">
        <f aca="false">ASC(G2424)</f>
        <v>ｺﾆｰﾙ錠2</v>
      </c>
      <c r="O2424" s="0" t="str">
        <f aca="false">ASC(E2424)</f>
        <v>ﾍﾞﾆｼﾞﾋﾟﾝ塩酸塩</v>
      </c>
      <c r="P2424" s="16" t="n">
        <f aca="false">N(P2423)+IF($C2424=検索!$B$49,1,0)</f>
        <v>0</v>
      </c>
    </row>
    <row r="2425" customFormat="false" ht="15" hidden="false" customHeight="false" outlineLevel="0" collapsed="false">
      <c r="A2425" s="16" t="s">
        <v>221</v>
      </c>
      <c r="B2425" s="0" t="s">
        <v>5648</v>
      </c>
      <c r="C2425" s="0" t="n">
        <v>217</v>
      </c>
      <c r="D2425" s="0" t="str">
        <f aca="false">IFERROR(VLOOKUP($C2425,薬効分類マスタ!$A$2:$B$180,2,FALSE()),"未登録")</f>
        <v>血管拡張剤</v>
      </c>
      <c r="E2425" s="16" t="s">
        <v>5644</v>
      </c>
      <c r="F2425" s="16" t="s">
        <v>935</v>
      </c>
      <c r="G2425" s="16" t="s">
        <v>5649</v>
      </c>
      <c r="I2425" s="0" t="n">
        <v>10.8</v>
      </c>
      <c r="J2425" s="16" t="s">
        <v>239</v>
      </c>
      <c r="K2425" s="0" t="str">
        <f aca="false">IFERROR(IF(VLOOKUP($C2425,薬効分類マスタ!$A$2:$E$180,5,FALSE())=0,"",VLOOKUP($C2425,薬効分類マスタ!$A$2:$E$180,5,FALSE())),"")</f>
        <v/>
      </c>
      <c r="L2425" s="17"/>
      <c r="M2425" s="0" t="str">
        <f aca="false">IF($K2425="","",IF($L2425&lt;&gt;"",$L2425,VLOOKUP($C2425,薬効分類マスタ!$A$2:$F$180,6,FALSE())))</f>
        <v/>
      </c>
      <c r="N2425" s="0" t="str">
        <f aca="false">ASC(G2425)</f>
        <v>ﾍﾞﾆｼﾞﾋﾟﾝ塩酸塩4mg錠</v>
      </c>
      <c r="O2425" s="0" t="str">
        <f aca="false">ASC(E2425)</f>
        <v>ﾍﾞﾆｼﾞﾋﾟﾝ塩酸塩</v>
      </c>
      <c r="P2425" s="16" t="n">
        <f aca="false">N(P2424)+IF($C2425=検索!$B$49,1,0)</f>
        <v>0</v>
      </c>
    </row>
    <row r="2426" customFormat="false" ht="15" hidden="false" customHeight="false" outlineLevel="0" collapsed="false">
      <c r="A2426" s="16" t="s">
        <v>221</v>
      </c>
      <c r="B2426" s="0" t="s">
        <v>5650</v>
      </c>
      <c r="C2426" s="0" t="n">
        <v>217</v>
      </c>
      <c r="D2426" s="0" t="str">
        <f aca="false">IFERROR(VLOOKUP($C2426,薬効分類マスタ!$A$2:$B$180,2,FALSE()),"未登録")</f>
        <v>血管拡張剤</v>
      </c>
      <c r="E2426" s="16" t="s">
        <v>5644</v>
      </c>
      <c r="F2426" s="16" t="s">
        <v>935</v>
      </c>
      <c r="G2426" s="16" t="s">
        <v>5651</v>
      </c>
      <c r="H2426" s="16" t="s">
        <v>776</v>
      </c>
      <c r="I2426" s="0" t="n">
        <v>14.5</v>
      </c>
      <c r="J2426" s="16" t="s">
        <v>232</v>
      </c>
      <c r="K2426" s="0" t="str">
        <f aca="false">IFERROR(IF(VLOOKUP($C2426,薬効分類マスタ!$A$2:$E$180,5,FALSE())=0,"",VLOOKUP($C2426,薬効分類マスタ!$A$2:$E$180,5,FALSE())),"")</f>
        <v/>
      </c>
      <c r="L2426" s="17"/>
      <c r="M2426" s="0" t="str">
        <f aca="false">IF($K2426="","",IF($L2426&lt;&gt;"",$L2426,VLOOKUP($C2426,薬効分類マスタ!$A$2:$F$180,6,FALSE())))</f>
        <v/>
      </c>
      <c r="N2426" s="0" t="str">
        <f aca="false">ASC(G2426)</f>
        <v>ｺﾆｰﾙ錠4</v>
      </c>
      <c r="O2426" s="0" t="str">
        <f aca="false">ASC(E2426)</f>
        <v>ﾍﾞﾆｼﾞﾋﾟﾝ塩酸塩</v>
      </c>
      <c r="P2426" s="16" t="n">
        <f aca="false">N(P2425)+IF($C2426=検索!$B$49,1,0)</f>
        <v>0</v>
      </c>
    </row>
    <row r="2427" customFormat="false" ht="15" hidden="false" customHeight="false" outlineLevel="0" collapsed="false">
      <c r="A2427" s="16" t="s">
        <v>221</v>
      </c>
      <c r="B2427" s="0" t="s">
        <v>5652</v>
      </c>
      <c r="C2427" s="0" t="n">
        <v>217</v>
      </c>
      <c r="D2427" s="0" t="str">
        <f aca="false">IFERROR(VLOOKUP($C2427,薬効分類マスタ!$A$2:$B$180,2,FALSE()),"未登録")</f>
        <v>血管拡張剤</v>
      </c>
      <c r="E2427" s="16" t="s">
        <v>5644</v>
      </c>
      <c r="F2427" s="16" t="s">
        <v>1543</v>
      </c>
      <c r="G2427" s="16" t="s">
        <v>5653</v>
      </c>
      <c r="I2427" s="0" t="n">
        <v>15</v>
      </c>
      <c r="J2427" s="16" t="s">
        <v>239</v>
      </c>
      <c r="K2427" s="0" t="str">
        <f aca="false">IFERROR(IF(VLOOKUP($C2427,薬効分類マスタ!$A$2:$E$180,5,FALSE())=0,"",VLOOKUP($C2427,薬効分類マスタ!$A$2:$E$180,5,FALSE())),"")</f>
        <v/>
      </c>
      <c r="L2427" s="17"/>
      <c r="M2427" s="0" t="str">
        <f aca="false">IF($K2427="","",IF($L2427&lt;&gt;"",$L2427,VLOOKUP($C2427,薬効分類マスタ!$A$2:$F$180,6,FALSE())))</f>
        <v/>
      </c>
      <c r="N2427" s="0" t="str">
        <f aca="false">ASC(G2427)</f>
        <v>ﾍﾞﾆｼﾞﾋﾟﾝ塩酸塩8mg錠</v>
      </c>
      <c r="O2427" s="0" t="str">
        <f aca="false">ASC(E2427)</f>
        <v>ﾍﾞﾆｼﾞﾋﾟﾝ塩酸塩</v>
      </c>
      <c r="P2427" s="16" t="n">
        <f aca="false">N(P2426)+IF($C2427=検索!$B$49,1,0)</f>
        <v>0</v>
      </c>
    </row>
    <row r="2428" customFormat="false" ht="15" hidden="false" customHeight="false" outlineLevel="0" collapsed="false">
      <c r="A2428" s="16" t="s">
        <v>221</v>
      </c>
      <c r="B2428" s="0" t="s">
        <v>5654</v>
      </c>
      <c r="C2428" s="0" t="n">
        <v>217</v>
      </c>
      <c r="D2428" s="0" t="str">
        <f aca="false">IFERROR(VLOOKUP($C2428,薬効分類マスタ!$A$2:$B$180,2,FALSE()),"未登録")</f>
        <v>血管拡張剤</v>
      </c>
      <c r="E2428" s="16" t="s">
        <v>5644</v>
      </c>
      <c r="F2428" s="16" t="s">
        <v>1543</v>
      </c>
      <c r="G2428" s="16" t="s">
        <v>5655</v>
      </c>
      <c r="H2428" s="16" t="s">
        <v>776</v>
      </c>
      <c r="I2428" s="0" t="n">
        <v>29.8</v>
      </c>
      <c r="J2428" s="16" t="s">
        <v>232</v>
      </c>
      <c r="K2428" s="0" t="str">
        <f aca="false">IFERROR(IF(VLOOKUP($C2428,薬効分類マスタ!$A$2:$E$180,5,FALSE())=0,"",VLOOKUP($C2428,薬効分類マスタ!$A$2:$E$180,5,FALSE())),"")</f>
        <v/>
      </c>
      <c r="L2428" s="17"/>
      <c r="M2428" s="0" t="str">
        <f aca="false">IF($K2428="","",IF($L2428&lt;&gt;"",$L2428,VLOOKUP($C2428,薬効分類マスタ!$A$2:$F$180,6,FALSE())))</f>
        <v/>
      </c>
      <c r="N2428" s="0" t="str">
        <f aca="false">ASC(G2428)</f>
        <v>ｺﾆｰﾙ錠8</v>
      </c>
      <c r="O2428" s="0" t="str">
        <f aca="false">ASC(E2428)</f>
        <v>ﾍﾞﾆｼﾞﾋﾟﾝ塩酸塩</v>
      </c>
      <c r="P2428" s="16" t="n">
        <f aca="false">N(P2427)+IF($C2428=検索!$B$49,1,0)</f>
        <v>0</v>
      </c>
    </row>
    <row r="2429" customFormat="false" ht="15" hidden="false" customHeight="false" outlineLevel="0" collapsed="false">
      <c r="A2429" s="16" t="s">
        <v>221</v>
      </c>
      <c r="B2429" s="0" t="s">
        <v>5656</v>
      </c>
      <c r="C2429" s="0" t="n">
        <v>217</v>
      </c>
      <c r="D2429" s="0" t="str">
        <f aca="false">IFERROR(VLOOKUP($C2429,薬効分類マスタ!$A$2:$B$180,2,FALSE()),"未登録")</f>
        <v>血管拡張剤</v>
      </c>
      <c r="E2429" s="16" t="s">
        <v>5644</v>
      </c>
      <c r="F2429" s="16" t="s">
        <v>1543</v>
      </c>
      <c r="G2429" s="16" t="s">
        <v>5657</v>
      </c>
      <c r="H2429" s="16" t="s">
        <v>1183</v>
      </c>
      <c r="I2429" s="0" t="n">
        <v>17.7</v>
      </c>
      <c r="J2429" s="16" t="s">
        <v>239</v>
      </c>
      <c r="K2429" s="0" t="str">
        <f aca="false">IFERROR(IF(VLOOKUP($C2429,薬効分類マスタ!$A$2:$E$180,5,FALSE())=0,"",VLOOKUP($C2429,薬効分類マスタ!$A$2:$E$180,5,FALSE())),"")</f>
        <v/>
      </c>
      <c r="L2429" s="17"/>
      <c r="M2429" s="0" t="str">
        <f aca="false">IF($K2429="","",IF($L2429&lt;&gt;"",$L2429,VLOOKUP($C2429,薬効分類マスタ!$A$2:$F$180,6,FALSE())))</f>
        <v/>
      </c>
      <c r="N2429" s="0" t="str">
        <f aca="false">ASC(G2429)</f>
        <v>ﾍﾞﾆｼﾞﾋﾟﾝ塩酸塩錠8mg｢ｻﾜｲ｣</v>
      </c>
      <c r="O2429" s="0" t="str">
        <f aca="false">ASC(E2429)</f>
        <v>ﾍﾞﾆｼﾞﾋﾟﾝ塩酸塩</v>
      </c>
      <c r="P2429" s="16" t="n">
        <f aca="false">N(P2428)+IF($C2429=検索!$B$49,1,0)</f>
        <v>0</v>
      </c>
    </row>
    <row r="2430" customFormat="false" ht="15" hidden="false" customHeight="false" outlineLevel="0" collapsed="false">
      <c r="A2430" s="16" t="s">
        <v>221</v>
      </c>
      <c r="B2430" s="0" t="s">
        <v>5658</v>
      </c>
      <c r="C2430" s="0" t="n">
        <v>217</v>
      </c>
      <c r="D2430" s="0" t="str">
        <f aca="false">IFERROR(VLOOKUP($C2430,薬効分類マスタ!$A$2:$B$180,2,FALSE()),"未登録")</f>
        <v>血管拡張剤</v>
      </c>
      <c r="E2430" s="16" t="s">
        <v>5644</v>
      </c>
      <c r="F2430" s="16" t="s">
        <v>1543</v>
      </c>
      <c r="G2430" s="16" t="s">
        <v>5659</v>
      </c>
      <c r="H2430" s="16" t="s">
        <v>571</v>
      </c>
      <c r="I2430" s="0" t="n">
        <v>32.2</v>
      </c>
      <c r="J2430" s="16" t="s">
        <v>239</v>
      </c>
      <c r="K2430" s="0" t="str">
        <f aca="false">IFERROR(IF(VLOOKUP($C2430,薬効分類マスタ!$A$2:$E$180,5,FALSE())=0,"",VLOOKUP($C2430,薬効分類マスタ!$A$2:$E$180,5,FALSE())),"")</f>
        <v/>
      </c>
      <c r="L2430" s="17"/>
      <c r="M2430" s="0" t="str">
        <f aca="false">IF($K2430="","",IF($L2430&lt;&gt;"",$L2430,VLOOKUP($C2430,薬効分類マスタ!$A$2:$F$180,6,FALSE())))</f>
        <v/>
      </c>
      <c r="N2430" s="0" t="str">
        <f aca="false">ASC(G2430)</f>
        <v>ﾍﾞﾆｼﾞﾋﾟﾝ塩酸塩錠8mg｢NPI｣</v>
      </c>
      <c r="O2430" s="0" t="str">
        <f aca="false">ASC(E2430)</f>
        <v>ﾍﾞﾆｼﾞﾋﾟﾝ塩酸塩</v>
      </c>
      <c r="P2430" s="16" t="n">
        <f aca="false">N(P2429)+IF($C2430=検索!$B$49,1,0)</f>
        <v>0</v>
      </c>
    </row>
    <row r="2431" customFormat="false" ht="15" hidden="false" customHeight="false" outlineLevel="0" collapsed="false">
      <c r="A2431" s="16" t="s">
        <v>221</v>
      </c>
      <c r="B2431" s="0" t="s">
        <v>5660</v>
      </c>
      <c r="C2431" s="0" t="n">
        <v>217</v>
      </c>
      <c r="D2431" s="0" t="str">
        <f aca="false">IFERROR(VLOOKUP($C2431,薬効分類マスタ!$A$2:$B$180,2,FALSE()),"未登録")</f>
        <v>血管拡張剤</v>
      </c>
      <c r="E2431" s="16" t="s">
        <v>5644</v>
      </c>
      <c r="F2431" s="16" t="s">
        <v>1543</v>
      </c>
      <c r="G2431" s="16" t="s">
        <v>5661</v>
      </c>
      <c r="H2431" s="16" t="s">
        <v>1300</v>
      </c>
      <c r="I2431" s="0" t="n">
        <v>17.7</v>
      </c>
      <c r="J2431" s="16" t="s">
        <v>239</v>
      </c>
      <c r="K2431" s="0" t="str">
        <f aca="false">IFERROR(IF(VLOOKUP($C2431,薬効分類マスタ!$A$2:$E$180,5,FALSE())=0,"",VLOOKUP($C2431,薬効分類マスタ!$A$2:$E$180,5,FALSE())),"")</f>
        <v/>
      </c>
      <c r="L2431" s="17"/>
      <c r="M2431" s="0" t="str">
        <f aca="false">IF($K2431="","",IF($L2431&lt;&gt;"",$L2431,VLOOKUP($C2431,薬効分類マスタ!$A$2:$F$180,6,FALSE())))</f>
        <v/>
      </c>
      <c r="N2431" s="0" t="str">
        <f aca="false">ASC(G2431)</f>
        <v>ﾍﾞﾆｼﾞﾋﾟﾝ塩酸塩錠8mg｢OME｣</v>
      </c>
      <c r="O2431" s="0" t="str">
        <f aca="false">ASC(E2431)</f>
        <v>ﾍﾞﾆｼﾞﾋﾟﾝ塩酸塩</v>
      </c>
      <c r="P2431" s="16" t="n">
        <f aca="false">N(P2430)+IF($C2431=検索!$B$49,1,0)</f>
        <v>0</v>
      </c>
    </row>
    <row r="2432" customFormat="false" ht="15" hidden="false" customHeight="false" outlineLevel="0" collapsed="false">
      <c r="A2432" s="16" t="s">
        <v>221</v>
      </c>
      <c r="B2432" s="0" t="s">
        <v>5662</v>
      </c>
      <c r="C2432" s="0" t="n">
        <v>217</v>
      </c>
      <c r="D2432" s="0" t="str">
        <f aca="false">IFERROR(VLOOKUP($C2432,薬効分類マスタ!$A$2:$B$180,2,FALSE()),"未登録")</f>
        <v>血管拡張剤</v>
      </c>
      <c r="E2432" s="16" t="s">
        <v>5644</v>
      </c>
      <c r="F2432" s="16" t="s">
        <v>1543</v>
      </c>
      <c r="G2432" s="16" t="s">
        <v>5663</v>
      </c>
      <c r="H2432" s="16" t="s">
        <v>574</v>
      </c>
      <c r="I2432" s="0" t="n">
        <v>17.7</v>
      </c>
      <c r="J2432" s="16" t="s">
        <v>239</v>
      </c>
      <c r="K2432" s="0" t="str">
        <f aca="false">IFERROR(IF(VLOOKUP($C2432,薬効分類マスタ!$A$2:$E$180,5,FALSE())=0,"",VLOOKUP($C2432,薬効分類マスタ!$A$2:$E$180,5,FALSE())),"")</f>
        <v/>
      </c>
      <c r="L2432" s="17"/>
      <c r="M2432" s="0" t="str">
        <f aca="false">IF($K2432="","",IF($L2432&lt;&gt;"",$L2432,VLOOKUP($C2432,薬効分類マスタ!$A$2:$F$180,6,FALSE())))</f>
        <v/>
      </c>
      <c r="N2432" s="0" t="str">
        <f aca="false">ASC(G2432)</f>
        <v>ﾍﾞﾆｼﾞﾋﾟﾝ塩酸塩錠8mg｢YD｣</v>
      </c>
      <c r="O2432" s="0" t="str">
        <f aca="false">ASC(E2432)</f>
        <v>ﾍﾞﾆｼﾞﾋﾟﾝ塩酸塩</v>
      </c>
      <c r="P2432" s="16" t="n">
        <f aca="false">N(P2431)+IF($C2432=検索!$B$49,1,0)</f>
        <v>0</v>
      </c>
    </row>
    <row r="2433" customFormat="false" ht="15" hidden="false" customHeight="false" outlineLevel="0" collapsed="false">
      <c r="A2433" s="16" t="s">
        <v>221</v>
      </c>
      <c r="B2433" s="0" t="s">
        <v>5664</v>
      </c>
      <c r="C2433" s="0" t="n">
        <v>217</v>
      </c>
      <c r="D2433" s="0" t="str">
        <f aca="false">IFERROR(VLOOKUP($C2433,薬効分類マスタ!$A$2:$B$180,2,FALSE()),"未登録")</f>
        <v>血管拡張剤</v>
      </c>
      <c r="E2433" s="16" t="s">
        <v>5644</v>
      </c>
      <c r="F2433" s="16" t="s">
        <v>1543</v>
      </c>
      <c r="G2433" s="16" t="s">
        <v>5665</v>
      </c>
      <c r="H2433" s="16" t="s">
        <v>533</v>
      </c>
      <c r="I2433" s="0" t="n">
        <v>17.7</v>
      </c>
      <c r="J2433" s="16" t="s">
        <v>239</v>
      </c>
      <c r="K2433" s="0" t="str">
        <f aca="false">IFERROR(IF(VLOOKUP($C2433,薬効分類マスタ!$A$2:$E$180,5,FALSE())=0,"",VLOOKUP($C2433,薬効分類マスタ!$A$2:$E$180,5,FALSE())),"")</f>
        <v/>
      </c>
      <c r="L2433" s="17"/>
      <c r="M2433" s="0" t="str">
        <f aca="false">IF($K2433="","",IF($L2433&lt;&gt;"",$L2433,VLOOKUP($C2433,薬効分類マスタ!$A$2:$F$180,6,FALSE())))</f>
        <v/>
      </c>
      <c r="N2433" s="0" t="str">
        <f aca="false">ASC(G2433)</f>
        <v>ﾍﾞﾆｼﾞﾋﾟﾝ塩酸塩錠8mg｢ﾄｰﾜ｣</v>
      </c>
      <c r="O2433" s="0" t="str">
        <f aca="false">ASC(E2433)</f>
        <v>ﾍﾞﾆｼﾞﾋﾟﾝ塩酸塩</v>
      </c>
      <c r="P2433" s="16" t="n">
        <f aca="false">N(P2432)+IF($C2433=検索!$B$49,1,0)</f>
        <v>0</v>
      </c>
    </row>
    <row r="2434" customFormat="false" ht="15" hidden="false" customHeight="false" outlineLevel="0" collapsed="false">
      <c r="A2434" s="16" t="s">
        <v>221</v>
      </c>
      <c r="B2434" s="0" t="s">
        <v>5666</v>
      </c>
      <c r="C2434" s="0" t="n">
        <v>217</v>
      </c>
      <c r="D2434" s="0" t="str">
        <f aca="false">IFERROR(VLOOKUP($C2434,薬効分類マスタ!$A$2:$B$180,2,FALSE()),"未登録")</f>
        <v>血管拡張剤</v>
      </c>
      <c r="E2434" s="16" t="s">
        <v>5644</v>
      </c>
      <c r="F2434" s="16" t="s">
        <v>1543</v>
      </c>
      <c r="G2434" s="16" t="s">
        <v>5667</v>
      </c>
      <c r="H2434" s="16" t="s">
        <v>606</v>
      </c>
      <c r="I2434" s="0" t="n">
        <v>17.7</v>
      </c>
      <c r="J2434" s="16" t="s">
        <v>239</v>
      </c>
      <c r="K2434" s="0" t="str">
        <f aca="false">IFERROR(IF(VLOOKUP($C2434,薬効分類マスタ!$A$2:$E$180,5,FALSE())=0,"",VLOOKUP($C2434,薬効分類マスタ!$A$2:$E$180,5,FALSE())),"")</f>
        <v/>
      </c>
      <c r="L2434" s="17"/>
      <c r="M2434" s="0" t="str">
        <f aca="false">IF($K2434="","",IF($L2434&lt;&gt;"",$L2434,VLOOKUP($C2434,薬効分類マスタ!$A$2:$F$180,6,FALSE())))</f>
        <v/>
      </c>
      <c r="N2434" s="0" t="str">
        <f aca="false">ASC(G2434)</f>
        <v>ﾍﾞﾆｼﾞﾋﾟﾝ塩酸塩錠8mg｢NS｣</v>
      </c>
      <c r="O2434" s="0" t="str">
        <f aca="false">ASC(E2434)</f>
        <v>ﾍﾞﾆｼﾞﾋﾟﾝ塩酸塩</v>
      </c>
      <c r="P2434" s="16" t="n">
        <f aca="false">N(P2433)+IF($C2434=検索!$B$49,1,0)</f>
        <v>0</v>
      </c>
    </row>
    <row r="2435" customFormat="false" ht="15" hidden="false" customHeight="false" outlineLevel="0" collapsed="false">
      <c r="A2435" s="16" t="s">
        <v>221</v>
      </c>
      <c r="B2435" s="0" t="s">
        <v>5668</v>
      </c>
      <c r="C2435" s="0" t="n">
        <v>217</v>
      </c>
      <c r="D2435" s="0" t="str">
        <f aca="false">IFERROR(VLOOKUP($C2435,薬効分類マスタ!$A$2:$B$180,2,FALSE()),"未登録")</f>
        <v>血管拡張剤</v>
      </c>
      <c r="E2435" s="16" t="s">
        <v>5644</v>
      </c>
      <c r="F2435" s="16" t="s">
        <v>1543</v>
      </c>
      <c r="G2435" s="16" t="s">
        <v>5669</v>
      </c>
      <c r="H2435" s="16" t="s">
        <v>1067</v>
      </c>
      <c r="I2435" s="0" t="n">
        <v>17.7</v>
      </c>
      <c r="J2435" s="16" t="s">
        <v>239</v>
      </c>
      <c r="K2435" s="0" t="str">
        <f aca="false">IFERROR(IF(VLOOKUP($C2435,薬効分類マスタ!$A$2:$E$180,5,FALSE())=0,"",VLOOKUP($C2435,薬効分類マスタ!$A$2:$E$180,5,FALSE())),"")</f>
        <v/>
      </c>
      <c r="L2435" s="17"/>
      <c r="M2435" s="0" t="str">
        <f aca="false">IF($K2435="","",IF($L2435&lt;&gt;"",$L2435,VLOOKUP($C2435,薬効分類マスタ!$A$2:$F$180,6,FALSE())))</f>
        <v/>
      </c>
      <c r="N2435" s="0" t="str">
        <f aca="false">ASC(G2435)</f>
        <v>ﾍﾞﾆｼﾞﾋﾟﾝ塩酸塩錠8mg｢TCK｣</v>
      </c>
      <c r="O2435" s="0" t="str">
        <f aca="false">ASC(E2435)</f>
        <v>ﾍﾞﾆｼﾞﾋﾟﾝ塩酸塩</v>
      </c>
      <c r="P2435" s="16" t="n">
        <f aca="false">N(P2434)+IF($C2435=検索!$B$49,1,0)</f>
        <v>0</v>
      </c>
    </row>
    <row r="2436" customFormat="false" ht="15" hidden="false" customHeight="false" outlineLevel="0" collapsed="false">
      <c r="A2436" s="16" t="s">
        <v>221</v>
      </c>
      <c r="B2436" s="0" t="s">
        <v>5670</v>
      </c>
      <c r="C2436" s="0" t="n">
        <v>217</v>
      </c>
      <c r="D2436" s="0" t="str">
        <f aca="false">IFERROR(VLOOKUP($C2436,薬効分類マスタ!$A$2:$B$180,2,FALSE()),"未登録")</f>
        <v>血管拡張剤</v>
      </c>
      <c r="E2436" s="16" t="s">
        <v>5671</v>
      </c>
      <c r="F2436" s="16" t="s">
        <v>1418</v>
      </c>
      <c r="G2436" s="16" t="s">
        <v>5672</v>
      </c>
      <c r="I2436" s="0" t="n">
        <v>10.8</v>
      </c>
      <c r="J2436" s="16" t="s">
        <v>239</v>
      </c>
      <c r="K2436" s="0" t="str">
        <f aca="false">IFERROR(IF(VLOOKUP($C2436,薬効分類マスタ!$A$2:$E$180,5,FALSE())=0,"",VLOOKUP($C2436,薬効分類マスタ!$A$2:$E$180,5,FALSE())),"")</f>
        <v/>
      </c>
      <c r="L2436" s="17"/>
      <c r="M2436" s="0" t="str">
        <f aca="false">IF($K2436="","",IF($L2436&lt;&gt;"",$L2436,VLOOKUP($C2436,薬効分類マスタ!$A$2:$F$180,6,FALSE())))</f>
        <v/>
      </c>
      <c r="N2436" s="0" t="str">
        <f aca="false">ASC(G2436)</f>
        <v>ｱﾑﾛｼﾞﾋﾟﾝﾍﾞｼﾙ酸塩2.5mg錠</v>
      </c>
      <c r="O2436" s="0" t="str">
        <f aca="false">ASC(E2436)</f>
        <v>ｱﾑﾛｼﾞﾋﾟﾝﾍﾞｼﾙ酸塩</v>
      </c>
      <c r="P2436" s="16" t="n">
        <f aca="false">N(P2435)+IF($C2436=検索!$B$49,1,0)</f>
        <v>0</v>
      </c>
    </row>
    <row r="2437" customFormat="false" ht="15" hidden="false" customHeight="false" outlineLevel="0" collapsed="false">
      <c r="A2437" s="16" t="s">
        <v>221</v>
      </c>
      <c r="B2437" s="0" t="s">
        <v>5673</v>
      </c>
      <c r="C2437" s="0" t="n">
        <v>217</v>
      </c>
      <c r="D2437" s="0" t="str">
        <f aca="false">IFERROR(VLOOKUP($C2437,薬効分類マスタ!$A$2:$B$180,2,FALSE()),"未登録")</f>
        <v>血管拡張剤</v>
      </c>
      <c r="E2437" s="16" t="s">
        <v>5671</v>
      </c>
      <c r="F2437" s="16" t="s">
        <v>1418</v>
      </c>
      <c r="G2437" s="16" t="s">
        <v>5674</v>
      </c>
      <c r="H2437" s="16" t="s">
        <v>325</v>
      </c>
      <c r="I2437" s="0" t="n">
        <v>10.8</v>
      </c>
      <c r="J2437" s="16" t="s">
        <v>232</v>
      </c>
      <c r="K2437" s="0" t="str">
        <f aca="false">IFERROR(IF(VLOOKUP($C2437,薬効分類マスタ!$A$2:$E$180,5,FALSE())=0,"",VLOOKUP($C2437,薬効分類マスタ!$A$2:$E$180,5,FALSE())),"")</f>
        <v/>
      </c>
      <c r="L2437" s="17"/>
      <c r="M2437" s="0" t="str">
        <f aca="false">IF($K2437="","",IF($L2437&lt;&gt;"",$L2437,VLOOKUP($C2437,薬効分類マスタ!$A$2:$F$180,6,FALSE())))</f>
        <v/>
      </c>
      <c r="N2437" s="0" t="str">
        <f aca="false">ASC(G2437)</f>
        <v>ﾉﾙﾊﾞｽｸ錠2.5mg</v>
      </c>
      <c r="O2437" s="0" t="str">
        <f aca="false">ASC(E2437)</f>
        <v>ｱﾑﾛｼﾞﾋﾟﾝﾍﾞｼﾙ酸塩</v>
      </c>
      <c r="P2437" s="16" t="n">
        <f aca="false">N(P2436)+IF($C2437=検索!$B$49,1,0)</f>
        <v>0</v>
      </c>
    </row>
    <row r="2438" customFormat="false" ht="15" hidden="false" customHeight="false" outlineLevel="0" collapsed="false">
      <c r="A2438" s="16" t="s">
        <v>221</v>
      </c>
      <c r="B2438" s="0" t="s">
        <v>5675</v>
      </c>
      <c r="C2438" s="0" t="n">
        <v>217</v>
      </c>
      <c r="D2438" s="0" t="str">
        <f aca="false">IFERROR(VLOOKUP($C2438,薬効分類マスタ!$A$2:$B$180,2,FALSE()),"未登録")</f>
        <v>血管拡張剤</v>
      </c>
      <c r="E2438" s="16" t="s">
        <v>5671</v>
      </c>
      <c r="F2438" s="16" t="s">
        <v>1418</v>
      </c>
      <c r="G2438" s="16" t="s">
        <v>5676</v>
      </c>
      <c r="H2438" s="16" t="s">
        <v>504</v>
      </c>
      <c r="I2438" s="0" t="n">
        <v>10.8</v>
      </c>
      <c r="J2438" s="16" t="s">
        <v>232</v>
      </c>
      <c r="K2438" s="0" t="str">
        <f aca="false">IFERROR(IF(VLOOKUP($C2438,薬効分類マスタ!$A$2:$E$180,5,FALSE())=0,"",VLOOKUP($C2438,薬効分類マスタ!$A$2:$E$180,5,FALSE())),"")</f>
        <v/>
      </c>
      <c r="L2438" s="17"/>
      <c r="M2438" s="0" t="str">
        <f aca="false">IF($K2438="","",IF($L2438&lt;&gt;"",$L2438,VLOOKUP($C2438,薬効分類マスタ!$A$2:$F$180,6,FALSE())))</f>
        <v/>
      </c>
      <c r="N2438" s="0" t="str">
        <f aca="false">ASC(G2438)</f>
        <v>ｱﾑﾛｼﾞﾝ錠2.5mg</v>
      </c>
      <c r="O2438" s="0" t="str">
        <f aca="false">ASC(E2438)</f>
        <v>ｱﾑﾛｼﾞﾋﾟﾝﾍﾞｼﾙ酸塩</v>
      </c>
      <c r="P2438" s="16" t="n">
        <f aca="false">N(P2437)+IF($C2438=検索!$B$49,1,0)</f>
        <v>0</v>
      </c>
    </row>
    <row r="2439" customFormat="false" ht="15" hidden="false" customHeight="false" outlineLevel="0" collapsed="false">
      <c r="A2439" s="16" t="s">
        <v>221</v>
      </c>
      <c r="B2439" s="0" t="s">
        <v>5677</v>
      </c>
      <c r="C2439" s="0" t="n">
        <v>217</v>
      </c>
      <c r="D2439" s="0" t="str">
        <f aca="false">IFERROR(VLOOKUP($C2439,薬効分類マスタ!$A$2:$B$180,2,FALSE()),"未登録")</f>
        <v>血管拡張剤</v>
      </c>
      <c r="E2439" s="16" t="s">
        <v>5671</v>
      </c>
      <c r="F2439" s="16" t="s">
        <v>257</v>
      </c>
      <c r="G2439" s="16" t="s">
        <v>5678</v>
      </c>
      <c r="I2439" s="0" t="n">
        <v>10.8</v>
      </c>
      <c r="J2439" s="16" t="s">
        <v>239</v>
      </c>
      <c r="K2439" s="0" t="str">
        <f aca="false">IFERROR(IF(VLOOKUP($C2439,薬効分類マスタ!$A$2:$E$180,5,FALSE())=0,"",VLOOKUP($C2439,薬効分類マスタ!$A$2:$E$180,5,FALSE())),"")</f>
        <v/>
      </c>
      <c r="L2439" s="17"/>
      <c r="M2439" s="0" t="str">
        <f aca="false">IF($K2439="","",IF($L2439&lt;&gt;"",$L2439,VLOOKUP($C2439,薬効分類マスタ!$A$2:$F$180,6,FALSE())))</f>
        <v/>
      </c>
      <c r="N2439" s="0" t="str">
        <f aca="false">ASC(G2439)</f>
        <v>ｱﾑﾛｼﾞﾋﾟﾝﾍﾞｼﾙ酸塩5mg錠</v>
      </c>
      <c r="O2439" s="0" t="str">
        <f aca="false">ASC(E2439)</f>
        <v>ｱﾑﾛｼﾞﾋﾟﾝﾍﾞｼﾙ酸塩</v>
      </c>
      <c r="P2439" s="16" t="n">
        <f aca="false">N(P2438)+IF($C2439=検索!$B$49,1,0)</f>
        <v>0</v>
      </c>
    </row>
    <row r="2440" customFormat="false" ht="15" hidden="false" customHeight="false" outlineLevel="0" collapsed="false">
      <c r="A2440" s="16" t="s">
        <v>221</v>
      </c>
      <c r="B2440" s="0" t="s">
        <v>5679</v>
      </c>
      <c r="C2440" s="0" t="n">
        <v>217</v>
      </c>
      <c r="D2440" s="0" t="str">
        <f aca="false">IFERROR(VLOOKUP($C2440,薬効分類マスタ!$A$2:$B$180,2,FALSE()),"未登録")</f>
        <v>血管拡張剤</v>
      </c>
      <c r="E2440" s="16" t="s">
        <v>5671</v>
      </c>
      <c r="F2440" s="16" t="s">
        <v>257</v>
      </c>
      <c r="G2440" s="16" t="s">
        <v>5680</v>
      </c>
      <c r="H2440" s="16" t="s">
        <v>325</v>
      </c>
      <c r="I2440" s="0" t="n">
        <v>10.8</v>
      </c>
      <c r="J2440" s="16" t="s">
        <v>232</v>
      </c>
      <c r="K2440" s="0" t="str">
        <f aca="false">IFERROR(IF(VLOOKUP($C2440,薬効分類マスタ!$A$2:$E$180,5,FALSE())=0,"",VLOOKUP($C2440,薬効分類マスタ!$A$2:$E$180,5,FALSE())),"")</f>
        <v/>
      </c>
      <c r="L2440" s="17"/>
      <c r="M2440" s="0" t="str">
        <f aca="false">IF($K2440="","",IF($L2440&lt;&gt;"",$L2440,VLOOKUP($C2440,薬効分類マスタ!$A$2:$F$180,6,FALSE())))</f>
        <v/>
      </c>
      <c r="N2440" s="0" t="str">
        <f aca="false">ASC(G2440)</f>
        <v>ﾉﾙﾊﾞｽｸ錠5mg</v>
      </c>
      <c r="O2440" s="0" t="str">
        <f aca="false">ASC(E2440)</f>
        <v>ｱﾑﾛｼﾞﾋﾟﾝﾍﾞｼﾙ酸塩</v>
      </c>
      <c r="P2440" s="16" t="n">
        <f aca="false">N(P2439)+IF($C2440=検索!$B$49,1,0)</f>
        <v>0</v>
      </c>
    </row>
    <row r="2441" customFormat="false" ht="15" hidden="false" customHeight="false" outlineLevel="0" collapsed="false">
      <c r="A2441" s="16" t="s">
        <v>221</v>
      </c>
      <c r="B2441" s="0" t="s">
        <v>5681</v>
      </c>
      <c r="C2441" s="0" t="n">
        <v>217</v>
      </c>
      <c r="D2441" s="0" t="str">
        <f aca="false">IFERROR(VLOOKUP($C2441,薬効分類マスタ!$A$2:$B$180,2,FALSE()),"未登録")</f>
        <v>血管拡張剤</v>
      </c>
      <c r="E2441" s="16" t="s">
        <v>5671</v>
      </c>
      <c r="F2441" s="16" t="s">
        <v>257</v>
      </c>
      <c r="G2441" s="16" t="s">
        <v>5682</v>
      </c>
      <c r="H2441" s="16" t="s">
        <v>504</v>
      </c>
      <c r="I2441" s="0" t="n">
        <v>10.8</v>
      </c>
      <c r="J2441" s="16" t="s">
        <v>232</v>
      </c>
      <c r="K2441" s="0" t="str">
        <f aca="false">IFERROR(IF(VLOOKUP($C2441,薬効分類マスタ!$A$2:$E$180,5,FALSE())=0,"",VLOOKUP($C2441,薬効分類マスタ!$A$2:$E$180,5,FALSE())),"")</f>
        <v/>
      </c>
      <c r="L2441" s="17"/>
      <c r="M2441" s="0" t="str">
        <f aca="false">IF($K2441="","",IF($L2441&lt;&gt;"",$L2441,VLOOKUP($C2441,薬効分類マスタ!$A$2:$F$180,6,FALSE())))</f>
        <v/>
      </c>
      <c r="N2441" s="0" t="str">
        <f aca="false">ASC(G2441)</f>
        <v>ｱﾑﾛｼﾞﾝ錠5mg</v>
      </c>
      <c r="O2441" s="0" t="str">
        <f aca="false">ASC(E2441)</f>
        <v>ｱﾑﾛｼﾞﾋﾟﾝﾍﾞｼﾙ酸塩</v>
      </c>
      <c r="P2441" s="16" t="n">
        <f aca="false">N(P2440)+IF($C2441=検索!$B$49,1,0)</f>
        <v>0</v>
      </c>
    </row>
    <row r="2442" customFormat="false" ht="15" hidden="false" customHeight="false" outlineLevel="0" collapsed="false">
      <c r="A2442" s="16" t="s">
        <v>221</v>
      </c>
      <c r="B2442" s="0" t="s">
        <v>5683</v>
      </c>
      <c r="C2442" s="0" t="n">
        <v>217</v>
      </c>
      <c r="D2442" s="0" t="str">
        <f aca="false">IFERROR(VLOOKUP($C2442,薬効分類マスタ!$A$2:$B$180,2,FALSE()),"未登録")</f>
        <v>血管拡張剤</v>
      </c>
      <c r="E2442" s="16" t="s">
        <v>5671</v>
      </c>
      <c r="F2442" s="16" t="s">
        <v>1418</v>
      </c>
      <c r="G2442" s="16" t="s">
        <v>5684</v>
      </c>
      <c r="I2442" s="0" t="n">
        <v>10.8</v>
      </c>
      <c r="J2442" s="16" t="s">
        <v>239</v>
      </c>
      <c r="K2442" s="0" t="str">
        <f aca="false">IFERROR(IF(VLOOKUP($C2442,薬効分類マスタ!$A$2:$E$180,5,FALSE())=0,"",VLOOKUP($C2442,薬効分類マスタ!$A$2:$E$180,5,FALSE())),"")</f>
        <v/>
      </c>
      <c r="L2442" s="17"/>
      <c r="M2442" s="0" t="str">
        <f aca="false">IF($K2442="","",IF($L2442&lt;&gt;"",$L2442,VLOOKUP($C2442,薬効分類マスタ!$A$2:$F$180,6,FALSE())))</f>
        <v/>
      </c>
      <c r="N2442" s="0" t="str">
        <f aca="false">ASC(G2442)</f>
        <v>ｱﾑﾛｼﾞﾋﾟﾝﾍﾞｼﾙ酸塩2.5mg口腔内崩壊錠</v>
      </c>
      <c r="O2442" s="0" t="str">
        <f aca="false">ASC(E2442)</f>
        <v>ｱﾑﾛｼﾞﾋﾟﾝﾍﾞｼﾙ酸塩</v>
      </c>
      <c r="P2442" s="16" t="n">
        <f aca="false">N(P2441)+IF($C2442=検索!$B$49,1,0)</f>
        <v>0</v>
      </c>
    </row>
    <row r="2443" customFormat="false" ht="15" hidden="false" customHeight="false" outlineLevel="0" collapsed="false">
      <c r="A2443" s="16" t="s">
        <v>221</v>
      </c>
      <c r="B2443" s="0" t="s">
        <v>5685</v>
      </c>
      <c r="C2443" s="0" t="n">
        <v>217</v>
      </c>
      <c r="D2443" s="0" t="str">
        <f aca="false">IFERROR(VLOOKUP($C2443,薬効分類マスタ!$A$2:$B$180,2,FALSE()),"未登録")</f>
        <v>血管拡張剤</v>
      </c>
      <c r="E2443" s="16" t="s">
        <v>5671</v>
      </c>
      <c r="F2443" s="16" t="s">
        <v>1418</v>
      </c>
      <c r="G2443" s="16" t="s">
        <v>5686</v>
      </c>
      <c r="H2443" s="16" t="s">
        <v>504</v>
      </c>
      <c r="I2443" s="0" t="n">
        <v>10.8</v>
      </c>
      <c r="J2443" s="16" t="s">
        <v>232</v>
      </c>
      <c r="K2443" s="0" t="str">
        <f aca="false">IFERROR(IF(VLOOKUP($C2443,薬効分類マスタ!$A$2:$E$180,5,FALSE())=0,"",VLOOKUP($C2443,薬効分類マスタ!$A$2:$E$180,5,FALSE())),"")</f>
        <v/>
      </c>
      <c r="L2443" s="17"/>
      <c r="M2443" s="0" t="str">
        <f aca="false">IF($K2443="","",IF($L2443&lt;&gt;"",$L2443,VLOOKUP($C2443,薬効分類マスタ!$A$2:$F$180,6,FALSE())))</f>
        <v/>
      </c>
      <c r="N2443" s="0" t="str">
        <f aca="false">ASC(G2443)</f>
        <v>ｱﾑﾛｼﾞﾝOD錠2.5mg</v>
      </c>
      <c r="O2443" s="0" t="str">
        <f aca="false">ASC(E2443)</f>
        <v>ｱﾑﾛｼﾞﾋﾟﾝﾍﾞｼﾙ酸塩</v>
      </c>
      <c r="P2443" s="16" t="n">
        <f aca="false">N(P2442)+IF($C2443=検索!$B$49,1,0)</f>
        <v>0</v>
      </c>
    </row>
    <row r="2444" customFormat="false" ht="15" hidden="false" customHeight="false" outlineLevel="0" collapsed="false">
      <c r="A2444" s="16" t="s">
        <v>221</v>
      </c>
      <c r="B2444" s="0" t="s">
        <v>5687</v>
      </c>
      <c r="C2444" s="0" t="n">
        <v>217</v>
      </c>
      <c r="D2444" s="0" t="str">
        <f aca="false">IFERROR(VLOOKUP($C2444,薬効分類マスタ!$A$2:$B$180,2,FALSE()),"未登録")</f>
        <v>血管拡張剤</v>
      </c>
      <c r="E2444" s="16" t="s">
        <v>5671</v>
      </c>
      <c r="F2444" s="16" t="s">
        <v>1418</v>
      </c>
      <c r="G2444" s="16" t="s">
        <v>5688</v>
      </c>
      <c r="H2444" s="16" t="s">
        <v>325</v>
      </c>
      <c r="I2444" s="0" t="n">
        <v>10.8</v>
      </c>
      <c r="J2444" s="16" t="s">
        <v>232</v>
      </c>
      <c r="K2444" s="0" t="str">
        <f aca="false">IFERROR(IF(VLOOKUP($C2444,薬効分類マスタ!$A$2:$E$180,5,FALSE())=0,"",VLOOKUP($C2444,薬効分類マスタ!$A$2:$E$180,5,FALSE())),"")</f>
        <v/>
      </c>
      <c r="L2444" s="17"/>
      <c r="M2444" s="0" t="str">
        <f aca="false">IF($K2444="","",IF($L2444&lt;&gt;"",$L2444,VLOOKUP($C2444,薬効分類マスタ!$A$2:$F$180,6,FALSE())))</f>
        <v/>
      </c>
      <c r="N2444" s="0" t="str">
        <f aca="false">ASC(G2444)</f>
        <v>ﾉﾙﾊﾞｽｸOD錠2.5mg</v>
      </c>
      <c r="O2444" s="0" t="str">
        <f aca="false">ASC(E2444)</f>
        <v>ｱﾑﾛｼﾞﾋﾟﾝﾍﾞｼﾙ酸塩</v>
      </c>
      <c r="P2444" s="16" t="n">
        <f aca="false">N(P2443)+IF($C2444=検索!$B$49,1,0)</f>
        <v>0</v>
      </c>
    </row>
    <row r="2445" customFormat="false" ht="15" hidden="false" customHeight="false" outlineLevel="0" collapsed="false">
      <c r="A2445" s="16" t="s">
        <v>221</v>
      </c>
      <c r="B2445" s="0" t="s">
        <v>5689</v>
      </c>
      <c r="C2445" s="0" t="n">
        <v>217</v>
      </c>
      <c r="D2445" s="0" t="str">
        <f aca="false">IFERROR(VLOOKUP($C2445,薬効分類マスタ!$A$2:$B$180,2,FALSE()),"未登録")</f>
        <v>血管拡張剤</v>
      </c>
      <c r="E2445" s="16" t="s">
        <v>5671</v>
      </c>
      <c r="F2445" s="16" t="s">
        <v>257</v>
      </c>
      <c r="G2445" s="16" t="s">
        <v>5690</v>
      </c>
      <c r="I2445" s="0" t="n">
        <v>10.8</v>
      </c>
      <c r="J2445" s="16" t="s">
        <v>239</v>
      </c>
      <c r="K2445" s="0" t="str">
        <f aca="false">IFERROR(IF(VLOOKUP($C2445,薬効分類マスタ!$A$2:$E$180,5,FALSE())=0,"",VLOOKUP($C2445,薬効分類マスタ!$A$2:$E$180,5,FALSE())),"")</f>
        <v/>
      </c>
      <c r="L2445" s="17"/>
      <c r="M2445" s="0" t="str">
        <f aca="false">IF($K2445="","",IF($L2445&lt;&gt;"",$L2445,VLOOKUP($C2445,薬効分類マスタ!$A$2:$F$180,6,FALSE())))</f>
        <v/>
      </c>
      <c r="N2445" s="0" t="str">
        <f aca="false">ASC(G2445)</f>
        <v>ｱﾑﾛｼﾞﾋﾟﾝﾍﾞｼﾙ酸塩5mg口腔内崩壊錠</v>
      </c>
      <c r="O2445" s="0" t="str">
        <f aca="false">ASC(E2445)</f>
        <v>ｱﾑﾛｼﾞﾋﾟﾝﾍﾞｼﾙ酸塩</v>
      </c>
      <c r="P2445" s="16" t="n">
        <f aca="false">N(P2444)+IF($C2445=検索!$B$49,1,0)</f>
        <v>0</v>
      </c>
    </row>
    <row r="2446" customFormat="false" ht="15" hidden="false" customHeight="false" outlineLevel="0" collapsed="false">
      <c r="A2446" s="16" t="s">
        <v>221</v>
      </c>
      <c r="B2446" s="0" t="s">
        <v>5691</v>
      </c>
      <c r="C2446" s="0" t="n">
        <v>217</v>
      </c>
      <c r="D2446" s="0" t="str">
        <f aca="false">IFERROR(VLOOKUP($C2446,薬効分類マスタ!$A$2:$B$180,2,FALSE()),"未登録")</f>
        <v>血管拡張剤</v>
      </c>
      <c r="E2446" s="16" t="s">
        <v>5671</v>
      </c>
      <c r="F2446" s="16" t="s">
        <v>257</v>
      </c>
      <c r="G2446" s="16" t="s">
        <v>5692</v>
      </c>
      <c r="H2446" s="16" t="s">
        <v>504</v>
      </c>
      <c r="I2446" s="0" t="n">
        <v>10.8</v>
      </c>
      <c r="J2446" s="16" t="s">
        <v>232</v>
      </c>
      <c r="K2446" s="0" t="str">
        <f aca="false">IFERROR(IF(VLOOKUP($C2446,薬効分類マスタ!$A$2:$E$180,5,FALSE())=0,"",VLOOKUP($C2446,薬効分類マスタ!$A$2:$E$180,5,FALSE())),"")</f>
        <v/>
      </c>
      <c r="L2446" s="17"/>
      <c r="M2446" s="0" t="str">
        <f aca="false">IF($K2446="","",IF($L2446&lt;&gt;"",$L2446,VLOOKUP($C2446,薬効分類マスタ!$A$2:$F$180,6,FALSE())))</f>
        <v/>
      </c>
      <c r="N2446" s="0" t="str">
        <f aca="false">ASC(G2446)</f>
        <v>ｱﾑﾛｼﾞﾝOD錠5mg</v>
      </c>
      <c r="O2446" s="0" t="str">
        <f aca="false">ASC(E2446)</f>
        <v>ｱﾑﾛｼﾞﾋﾟﾝﾍﾞｼﾙ酸塩</v>
      </c>
      <c r="P2446" s="16" t="n">
        <f aca="false">N(P2445)+IF($C2446=検索!$B$49,1,0)</f>
        <v>0</v>
      </c>
    </row>
    <row r="2447" customFormat="false" ht="15" hidden="false" customHeight="false" outlineLevel="0" collapsed="false">
      <c r="A2447" s="16" t="s">
        <v>221</v>
      </c>
      <c r="B2447" s="0" t="s">
        <v>5693</v>
      </c>
      <c r="C2447" s="0" t="n">
        <v>217</v>
      </c>
      <c r="D2447" s="0" t="str">
        <f aca="false">IFERROR(VLOOKUP($C2447,薬効分類マスタ!$A$2:$B$180,2,FALSE()),"未登録")</f>
        <v>血管拡張剤</v>
      </c>
      <c r="E2447" s="16" t="s">
        <v>5671</v>
      </c>
      <c r="F2447" s="16" t="s">
        <v>257</v>
      </c>
      <c r="G2447" s="16" t="s">
        <v>5694</v>
      </c>
      <c r="H2447" s="16" t="s">
        <v>325</v>
      </c>
      <c r="I2447" s="0" t="n">
        <v>10.8</v>
      </c>
      <c r="J2447" s="16" t="s">
        <v>232</v>
      </c>
      <c r="K2447" s="0" t="str">
        <f aca="false">IFERROR(IF(VLOOKUP($C2447,薬効分類マスタ!$A$2:$E$180,5,FALSE())=0,"",VLOOKUP($C2447,薬効分類マスタ!$A$2:$E$180,5,FALSE())),"")</f>
        <v/>
      </c>
      <c r="L2447" s="17"/>
      <c r="M2447" s="0" t="str">
        <f aca="false">IF($K2447="","",IF($L2447&lt;&gt;"",$L2447,VLOOKUP($C2447,薬効分類マスタ!$A$2:$F$180,6,FALSE())))</f>
        <v/>
      </c>
      <c r="N2447" s="0" t="str">
        <f aca="false">ASC(G2447)</f>
        <v>ﾉﾙﾊﾞｽｸOD錠5mg</v>
      </c>
      <c r="O2447" s="0" t="str">
        <f aca="false">ASC(E2447)</f>
        <v>ｱﾑﾛｼﾞﾋﾟﾝﾍﾞｼﾙ酸塩</v>
      </c>
      <c r="P2447" s="16" t="n">
        <f aca="false">N(P2446)+IF($C2447=検索!$B$49,1,0)</f>
        <v>0</v>
      </c>
    </row>
    <row r="2448" customFormat="false" ht="15" hidden="false" customHeight="false" outlineLevel="0" collapsed="false">
      <c r="A2448" s="16" t="s">
        <v>221</v>
      </c>
      <c r="B2448" s="0" t="s">
        <v>5695</v>
      </c>
      <c r="C2448" s="0" t="n">
        <v>217</v>
      </c>
      <c r="D2448" s="0" t="str">
        <f aca="false">IFERROR(VLOOKUP($C2448,薬効分類マスタ!$A$2:$B$180,2,FALSE()),"未登録")</f>
        <v>血管拡張剤</v>
      </c>
      <c r="E2448" s="16" t="s">
        <v>5671</v>
      </c>
      <c r="F2448" s="16" t="s">
        <v>262</v>
      </c>
      <c r="G2448" s="16" t="s">
        <v>5696</v>
      </c>
      <c r="I2448" s="0" t="n">
        <v>10.8</v>
      </c>
      <c r="J2448" s="16" t="s">
        <v>239</v>
      </c>
      <c r="K2448" s="0" t="str">
        <f aca="false">IFERROR(IF(VLOOKUP($C2448,薬効分類マスタ!$A$2:$E$180,5,FALSE())=0,"",VLOOKUP($C2448,薬効分類マスタ!$A$2:$E$180,5,FALSE())),"")</f>
        <v/>
      </c>
      <c r="L2448" s="17"/>
      <c r="M2448" s="0" t="str">
        <f aca="false">IF($K2448="","",IF($L2448&lt;&gt;"",$L2448,VLOOKUP($C2448,薬効分類マスタ!$A$2:$F$180,6,FALSE())))</f>
        <v/>
      </c>
      <c r="N2448" s="0" t="str">
        <f aca="false">ASC(G2448)</f>
        <v>ｱﾑﾛｼﾞﾋﾟﾝﾍﾞｼﾙ酸塩10mg錠</v>
      </c>
      <c r="O2448" s="0" t="str">
        <f aca="false">ASC(E2448)</f>
        <v>ｱﾑﾛｼﾞﾋﾟﾝﾍﾞｼﾙ酸塩</v>
      </c>
      <c r="P2448" s="16" t="n">
        <f aca="false">N(P2447)+IF($C2448=検索!$B$49,1,0)</f>
        <v>0</v>
      </c>
    </row>
    <row r="2449" customFormat="false" ht="15" hidden="false" customHeight="false" outlineLevel="0" collapsed="false">
      <c r="A2449" s="16" t="s">
        <v>221</v>
      </c>
      <c r="B2449" s="0" t="s">
        <v>5697</v>
      </c>
      <c r="C2449" s="0" t="n">
        <v>217</v>
      </c>
      <c r="D2449" s="0" t="str">
        <f aca="false">IFERROR(VLOOKUP($C2449,薬効分類マスタ!$A$2:$B$180,2,FALSE()),"未登録")</f>
        <v>血管拡張剤</v>
      </c>
      <c r="E2449" s="16" t="s">
        <v>5671</v>
      </c>
      <c r="F2449" s="16" t="s">
        <v>262</v>
      </c>
      <c r="G2449" s="16" t="s">
        <v>5698</v>
      </c>
      <c r="H2449" s="16" t="s">
        <v>504</v>
      </c>
      <c r="I2449" s="0" t="n">
        <v>10.9</v>
      </c>
      <c r="J2449" s="16" t="s">
        <v>232</v>
      </c>
      <c r="K2449" s="0" t="str">
        <f aca="false">IFERROR(IF(VLOOKUP($C2449,薬効分類マスタ!$A$2:$E$180,5,FALSE())=0,"",VLOOKUP($C2449,薬効分類マスタ!$A$2:$E$180,5,FALSE())),"")</f>
        <v/>
      </c>
      <c r="L2449" s="17"/>
      <c r="M2449" s="0" t="str">
        <f aca="false">IF($K2449="","",IF($L2449&lt;&gt;"",$L2449,VLOOKUP($C2449,薬効分類マスタ!$A$2:$F$180,6,FALSE())))</f>
        <v/>
      </c>
      <c r="N2449" s="0" t="str">
        <f aca="false">ASC(G2449)</f>
        <v>ｱﾑﾛｼﾞﾝ錠10mg</v>
      </c>
      <c r="O2449" s="0" t="str">
        <f aca="false">ASC(E2449)</f>
        <v>ｱﾑﾛｼﾞﾋﾟﾝﾍﾞｼﾙ酸塩</v>
      </c>
      <c r="P2449" s="16" t="n">
        <f aca="false">N(P2448)+IF($C2449=検索!$B$49,1,0)</f>
        <v>0</v>
      </c>
    </row>
    <row r="2450" customFormat="false" ht="15" hidden="false" customHeight="false" outlineLevel="0" collapsed="false">
      <c r="A2450" s="16" t="s">
        <v>221</v>
      </c>
      <c r="B2450" s="0" t="s">
        <v>5699</v>
      </c>
      <c r="C2450" s="0" t="n">
        <v>217</v>
      </c>
      <c r="D2450" s="0" t="str">
        <f aca="false">IFERROR(VLOOKUP($C2450,薬効分類マスタ!$A$2:$B$180,2,FALSE()),"未登録")</f>
        <v>血管拡張剤</v>
      </c>
      <c r="E2450" s="16" t="s">
        <v>5671</v>
      </c>
      <c r="F2450" s="16" t="s">
        <v>262</v>
      </c>
      <c r="G2450" s="16" t="s">
        <v>5700</v>
      </c>
      <c r="H2450" s="16" t="s">
        <v>325</v>
      </c>
      <c r="I2450" s="0" t="n">
        <v>10.9</v>
      </c>
      <c r="J2450" s="16" t="s">
        <v>232</v>
      </c>
      <c r="K2450" s="0" t="str">
        <f aca="false">IFERROR(IF(VLOOKUP($C2450,薬効分類マスタ!$A$2:$E$180,5,FALSE())=0,"",VLOOKUP($C2450,薬効分類マスタ!$A$2:$E$180,5,FALSE())),"")</f>
        <v/>
      </c>
      <c r="L2450" s="17"/>
      <c r="M2450" s="0" t="str">
        <f aca="false">IF($K2450="","",IF($L2450&lt;&gt;"",$L2450,VLOOKUP($C2450,薬効分類マスタ!$A$2:$F$180,6,FALSE())))</f>
        <v/>
      </c>
      <c r="N2450" s="0" t="str">
        <f aca="false">ASC(G2450)</f>
        <v>ﾉﾙﾊﾞｽｸ錠10mg</v>
      </c>
      <c r="O2450" s="0" t="str">
        <f aca="false">ASC(E2450)</f>
        <v>ｱﾑﾛｼﾞﾋﾟﾝﾍﾞｼﾙ酸塩</v>
      </c>
      <c r="P2450" s="16" t="n">
        <f aca="false">N(P2449)+IF($C2450=検索!$B$49,1,0)</f>
        <v>0</v>
      </c>
    </row>
    <row r="2451" customFormat="false" ht="15" hidden="false" customHeight="false" outlineLevel="0" collapsed="false">
      <c r="A2451" s="16" t="s">
        <v>221</v>
      </c>
      <c r="B2451" s="0" t="s">
        <v>5701</v>
      </c>
      <c r="C2451" s="0" t="n">
        <v>217</v>
      </c>
      <c r="D2451" s="0" t="str">
        <f aca="false">IFERROR(VLOOKUP($C2451,薬効分類マスタ!$A$2:$B$180,2,FALSE()),"未登録")</f>
        <v>血管拡張剤</v>
      </c>
      <c r="E2451" s="16" t="s">
        <v>5671</v>
      </c>
      <c r="F2451" s="16" t="s">
        <v>262</v>
      </c>
      <c r="G2451" s="16" t="s">
        <v>5702</v>
      </c>
      <c r="H2451" s="16" t="s">
        <v>347</v>
      </c>
      <c r="I2451" s="0" t="n">
        <v>10.9</v>
      </c>
      <c r="J2451" s="16" t="s">
        <v>239</v>
      </c>
      <c r="K2451" s="0" t="str">
        <f aca="false">IFERROR(IF(VLOOKUP($C2451,薬効分類マスタ!$A$2:$E$180,5,FALSE())=0,"",VLOOKUP($C2451,薬効分類マスタ!$A$2:$E$180,5,FALSE())),"")</f>
        <v/>
      </c>
      <c r="L2451" s="17"/>
      <c r="M2451" s="0" t="str">
        <f aca="false">IF($K2451="","",IF($L2451&lt;&gt;"",$L2451,VLOOKUP($C2451,薬効分類マスタ!$A$2:$F$180,6,FALSE())))</f>
        <v/>
      </c>
      <c r="N2451" s="0" t="str">
        <f aca="false">ASC(G2451)</f>
        <v>ｱﾑﾛｼﾞﾋﾟﾝ錠10mg｢ﾂﾙﾊﾗ｣</v>
      </c>
      <c r="O2451" s="0" t="str">
        <f aca="false">ASC(E2451)</f>
        <v>ｱﾑﾛｼﾞﾋﾟﾝﾍﾞｼﾙ酸塩</v>
      </c>
      <c r="P2451" s="16" t="n">
        <f aca="false">N(P2450)+IF($C2451=検索!$B$49,1,0)</f>
        <v>0</v>
      </c>
    </row>
    <row r="2452" customFormat="false" ht="15" hidden="false" customHeight="false" outlineLevel="0" collapsed="false">
      <c r="A2452" s="16" t="s">
        <v>221</v>
      </c>
      <c r="B2452" s="0" t="s">
        <v>5703</v>
      </c>
      <c r="C2452" s="0" t="n">
        <v>217</v>
      </c>
      <c r="D2452" s="0" t="str">
        <f aca="false">IFERROR(VLOOKUP($C2452,薬効分類マスタ!$A$2:$B$180,2,FALSE()),"未登録")</f>
        <v>血管拡張剤</v>
      </c>
      <c r="E2452" s="16" t="s">
        <v>5671</v>
      </c>
      <c r="F2452" s="16" t="s">
        <v>262</v>
      </c>
      <c r="G2452" s="16" t="s">
        <v>5704</v>
      </c>
      <c r="H2452" s="16" t="s">
        <v>533</v>
      </c>
      <c r="I2452" s="0" t="n">
        <v>10.9</v>
      </c>
      <c r="J2452" s="16" t="s">
        <v>239</v>
      </c>
      <c r="K2452" s="0" t="str">
        <f aca="false">IFERROR(IF(VLOOKUP($C2452,薬効分類マスタ!$A$2:$E$180,5,FALSE())=0,"",VLOOKUP($C2452,薬効分類マスタ!$A$2:$E$180,5,FALSE())),"")</f>
        <v/>
      </c>
      <c r="L2452" s="17"/>
      <c r="M2452" s="0" t="str">
        <f aca="false">IF($K2452="","",IF($L2452&lt;&gt;"",$L2452,VLOOKUP($C2452,薬効分類マスタ!$A$2:$F$180,6,FALSE())))</f>
        <v/>
      </c>
      <c r="N2452" s="0" t="str">
        <f aca="false">ASC(G2452)</f>
        <v>ｱﾑﾛｼﾞﾋﾟﾝ錠10mg｢ﾄｰﾜ｣</v>
      </c>
      <c r="O2452" s="0" t="str">
        <f aca="false">ASC(E2452)</f>
        <v>ｱﾑﾛｼﾞﾋﾟﾝﾍﾞｼﾙ酸塩</v>
      </c>
      <c r="P2452" s="16" t="n">
        <f aca="false">N(P2451)+IF($C2452=検索!$B$49,1,0)</f>
        <v>0</v>
      </c>
    </row>
    <row r="2453" customFormat="false" ht="15" hidden="false" customHeight="false" outlineLevel="0" collapsed="false">
      <c r="A2453" s="16" t="s">
        <v>221</v>
      </c>
      <c r="B2453" s="0" t="s">
        <v>5705</v>
      </c>
      <c r="C2453" s="0" t="n">
        <v>217</v>
      </c>
      <c r="D2453" s="0" t="str">
        <f aca="false">IFERROR(VLOOKUP($C2453,薬効分類マスタ!$A$2:$B$180,2,FALSE()),"未登録")</f>
        <v>血管拡張剤</v>
      </c>
      <c r="E2453" s="16" t="s">
        <v>5671</v>
      </c>
      <c r="F2453" s="16" t="s">
        <v>262</v>
      </c>
      <c r="G2453" s="16" t="s">
        <v>5706</v>
      </c>
      <c r="H2453" s="16" t="s">
        <v>606</v>
      </c>
      <c r="I2453" s="0" t="n">
        <v>10.9</v>
      </c>
      <c r="J2453" s="16" t="s">
        <v>239</v>
      </c>
      <c r="K2453" s="0" t="str">
        <f aca="false">IFERROR(IF(VLOOKUP($C2453,薬効分類マスタ!$A$2:$E$180,5,FALSE())=0,"",VLOOKUP($C2453,薬効分類マスタ!$A$2:$E$180,5,FALSE())),"")</f>
        <v/>
      </c>
      <c r="L2453" s="17"/>
      <c r="M2453" s="0" t="str">
        <f aca="false">IF($K2453="","",IF($L2453&lt;&gt;"",$L2453,VLOOKUP($C2453,薬効分類マスタ!$A$2:$F$180,6,FALSE())))</f>
        <v/>
      </c>
      <c r="N2453" s="0" t="str">
        <f aca="false">ASC(G2453)</f>
        <v>ｱﾑﾛｼﾞﾋﾟﾝ錠10mg｢NS｣</v>
      </c>
      <c r="O2453" s="0" t="str">
        <f aca="false">ASC(E2453)</f>
        <v>ｱﾑﾛｼﾞﾋﾟﾝﾍﾞｼﾙ酸塩</v>
      </c>
      <c r="P2453" s="16" t="n">
        <f aca="false">N(P2452)+IF($C2453=検索!$B$49,1,0)</f>
        <v>0</v>
      </c>
    </row>
    <row r="2454" customFormat="false" ht="15" hidden="false" customHeight="false" outlineLevel="0" collapsed="false">
      <c r="A2454" s="16" t="s">
        <v>221</v>
      </c>
      <c r="B2454" s="0" t="s">
        <v>5707</v>
      </c>
      <c r="C2454" s="0" t="n">
        <v>217</v>
      </c>
      <c r="D2454" s="0" t="str">
        <f aca="false">IFERROR(VLOOKUP($C2454,薬効分類マスタ!$A$2:$B$180,2,FALSE()),"未登録")</f>
        <v>血管拡張剤</v>
      </c>
      <c r="E2454" s="16" t="s">
        <v>5671</v>
      </c>
      <c r="F2454" s="16" t="s">
        <v>262</v>
      </c>
      <c r="G2454" s="16" t="s">
        <v>5708</v>
      </c>
      <c r="H2454" s="16" t="s">
        <v>304</v>
      </c>
      <c r="I2454" s="0" t="n">
        <v>10.9</v>
      </c>
      <c r="J2454" s="16" t="s">
        <v>239</v>
      </c>
      <c r="K2454" s="0" t="str">
        <f aca="false">IFERROR(IF(VLOOKUP($C2454,薬効分類マスタ!$A$2:$E$180,5,FALSE())=0,"",VLOOKUP($C2454,薬効分類マスタ!$A$2:$E$180,5,FALSE())),"")</f>
        <v/>
      </c>
      <c r="L2454" s="17"/>
      <c r="M2454" s="0" t="str">
        <f aca="false">IF($K2454="","",IF($L2454&lt;&gt;"",$L2454,VLOOKUP($C2454,薬効分類マスタ!$A$2:$F$180,6,FALSE())))</f>
        <v/>
      </c>
      <c r="N2454" s="0" t="str">
        <f aca="false">ASC(G2454)</f>
        <v>ｱﾑﾛｼﾞﾋﾟﾝ錠10mg｢あすか｣</v>
      </c>
      <c r="O2454" s="0" t="str">
        <f aca="false">ASC(E2454)</f>
        <v>ｱﾑﾛｼﾞﾋﾟﾝﾍﾞｼﾙ酸塩</v>
      </c>
      <c r="P2454" s="16" t="n">
        <f aca="false">N(P2453)+IF($C2454=検索!$B$49,1,0)</f>
        <v>0</v>
      </c>
    </row>
    <row r="2455" customFormat="false" ht="15" hidden="false" customHeight="false" outlineLevel="0" collapsed="false">
      <c r="A2455" s="16" t="s">
        <v>221</v>
      </c>
      <c r="B2455" s="0" t="s">
        <v>5709</v>
      </c>
      <c r="C2455" s="0" t="n">
        <v>217</v>
      </c>
      <c r="D2455" s="0" t="str">
        <f aca="false">IFERROR(VLOOKUP($C2455,薬効分類マスタ!$A$2:$B$180,2,FALSE()),"未登録")</f>
        <v>血管拡張剤</v>
      </c>
      <c r="E2455" s="16" t="s">
        <v>5671</v>
      </c>
      <c r="F2455" s="16" t="s">
        <v>262</v>
      </c>
      <c r="G2455" s="16" t="s">
        <v>5710</v>
      </c>
      <c r="H2455" s="16" t="s">
        <v>238</v>
      </c>
      <c r="I2455" s="0" t="n">
        <v>10.9</v>
      </c>
      <c r="J2455" s="16" t="s">
        <v>239</v>
      </c>
      <c r="K2455" s="0" t="str">
        <f aca="false">IFERROR(IF(VLOOKUP($C2455,薬効分類マスタ!$A$2:$E$180,5,FALSE())=0,"",VLOOKUP($C2455,薬効分類マスタ!$A$2:$E$180,5,FALSE())),"")</f>
        <v/>
      </c>
      <c r="L2455" s="17"/>
      <c r="M2455" s="0" t="str">
        <f aca="false">IF($K2455="","",IF($L2455&lt;&gt;"",$L2455,VLOOKUP($C2455,薬効分類マスタ!$A$2:$F$180,6,FALSE())))</f>
        <v/>
      </c>
      <c r="N2455" s="0" t="str">
        <f aca="false">ASC(G2455)</f>
        <v>ｱﾑﾛｼﾞﾋﾟﾝ錠10mg｢ｱﾒﾙ｣</v>
      </c>
      <c r="O2455" s="0" t="str">
        <f aca="false">ASC(E2455)</f>
        <v>ｱﾑﾛｼﾞﾋﾟﾝﾍﾞｼﾙ酸塩</v>
      </c>
      <c r="P2455" s="16" t="n">
        <f aca="false">N(P2454)+IF($C2455=検索!$B$49,1,0)</f>
        <v>0</v>
      </c>
    </row>
    <row r="2456" customFormat="false" ht="15" hidden="false" customHeight="false" outlineLevel="0" collapsed="false">
      <c r="A2456" s="16" t="s">
        <v>221</v>
      </c>
      <c r="B2456" s="0" t="s">
        <v>5711</v>
      </c>
      <c r="C2456" s="0" t="n">
        <v>217</v>
      </c>
      <c r="D2456" s="0" t="str">
        <f aca="false">IFERROR(VLOOKUP($C2456,薬効分類マスタ!$A$2:$B$180,2,FALSE()),"未登録")</f>
        <v>血管拡張剤</v>
      </c>
      <c r="E2456" s="16" t="s">
        <v>5671</v>
      </c>
      <c r="F2456" s="16" t="s">
        <v>262</v>
      </c>
      <c r="G2456" s="16" t="s">
        <v>5712</v>
      </c>
      <c r="H2456" s="16" t="s">
        <v>831</v>
      </c>
      <c r="I2456" s="0" t="n">
        <v>10.9</v>
      </c>
      <c r="J2456" s="16" t="s">
        <v>239</v>
      </c>
      <c r="K2456" s="0" t="str">
        <f aca="false">IFERROR(IF(VLOOKUP($C2456,薬効分類マスタ!$A$2:$E$180,5,FALSE())=0,"",VLOOKUP($C2456,薬効分類マスタ!$A$2:$E$180,5,FALSE())),"")</f>
        <v/>
      </c>
      <c r="L2456" s="17"/>
      <c r="M2456" s="0" t="str">
        <f aca="false">IF($K2456="","",IF($L2456&lt;&gt;"",$L2456,VLOOKUP($C2456,薬効分類マスタ!$A$2:$F$180,6,FALSE())))</f>
        <v/>
      </c>
      <c r="N2456" s="0" t="str">
        <f aca="false">ASC(G2456)</f>
        <v>ｱﾑﾛｼﾞﾋﾟﾝ錠10mg｢科研｣</v>
      </c>
      <c r="O2456" s="0" t="str">
        <f aca="false">ASC(E2456)</f>
        <v>ｱﾑﾛｼﾞﾋﾟﾝﾍﾞｼﾙ酸塩</v>
      </c>
      <c r="P2456" s="16" t="n">
        <f aca="false">N(P2455)+IF($C2456=検索!$B$49,1,0)</f>
        <v>0</v>
      </c>
    </row>
    <row r="2457" customFormat="false" ht="15" hidden="false" customHeight="false" outlineLevel="0" collapsed="false">
      <c r="A2457" s="16" t="s">
        <v>221</v>
      </c>
      <c r="B2457" s="0" t="s">
        <v>5713</v>
      </c>
      <c r="C2457" s="0" t="n">
        <v>217</v>
      </c>
      <c r="D2457" s="0" t="str">
        <f aca="false">IFERROR(VLOOKUP($C2457,薬効分類マスタ!$A$2:$B$180,2,FALSE()),"未登録")</f>
        <v>血管拡張剤</v>
      </c>
      <c r="E2457" s="16" t="s">
        <v>5671</v>
      </c>
      <c r="F2457" s="16" t="s">
        <v>262</v>
      </c>
      <c r="G2457" s="16" t="s">
        <v>5714</v>
      </c>
      <c r="H2457" s="16" t="s">
        <v>601</v>
      </c>
      <c r="I2457" s="0" t="n">
        <v>10.9</v>
      </c>
      <c r="J2457" s="16" t="s">
        <v>239</v>
      </c>
      <c r="K2457" s="0" t="str">
        <f aca="false">IFERROR(IF(VLOOKUP($C2457,薬効分類マスタ!$A$2:$E$180,5,FALSE())=0,"",VLOOKUP($C2457,薬効分類マスタ!$A$2:$E$180,5,FALSE())),"")</f>
        <v/>
      </c>
      <c r="L2457" s="17"/>
      <c r="M2457" s="0" t="str">
        <f aca="false">IF($K2457="","",IF($L2457&lt;&gt;"",$L2457,VLOOKUP($C2457,薬効分類マスタ!$A$2:$F$180,6,FALSE())))</f>
        <v/>
      </c>
      <c r="N2457" s="0" t="str">
        <f aca="false">ASC(G2457)</f>
        <v>ｱﾑﾛｼﾞﾋﾟﾝ錠10mg｢杏林｣</v>
      </c>
      <c r="O2457" s="0" t="str">
        <f aca="false">ASC(E2457)</f>
        <v>ｱﾑﾛｼﾞﾋﾟﾝﾍﾞｼﾙ酸塩</v>
      </c>
      <c r="P2457" s="16" t="n">
        <f aca="false">N(P2456)+IF($C2457=検索!$B$49,1,0)</f>
        <v>0</v>
      </c>
    </row>
    <row r="2458" customFormat="false" ht="15" hidden="false" customHeight="false" outlineLevel="0" collapsed="false">
      <c r="A2458" s="16" t="s">
        <v>221</v>
      </c>
      <c r="B2458" s="0" t="s">
        <v>5715</v>
      </c>
      <c r="C2458" s="0" t="n">
        <v>217</v>
      </c>
      <c r="D2458" s="0" t="str">
        <f aca="false">IFERROR(VLOOKUP($C2458,薬効分類マスタ!$A$2:$B$180,2,FALSE()),"未登録")</f>
        <v>血管拡張剤</v>
      </c>
      <c r="E2458" s="16" t="s">
        <v>5671</v>
      </c>
      <c r="F2458" s="16" t="s">
        <v>262</v>
      </c>
      <c r="G2458" s="16" t="s">
        <v>5716</v>
      </c>
      <c r="H2458" s="16" t="s">
        <v>571</v>
      </c>
      <c r="I2458" s="0" t="n">
        <v>10.9</v>
      </c>
      <c r="J2458" s="16" t="s">
        <v>239</v>
      </c>
      <c r="K2458" s="0" t="str">
        <f aca="false">IFERROR(IF(VLOOKUP($C2458,薬効分類マスタ!$A$2:$E$180,5,FALSE())=0,"",VLOOKUP($C2458,薬効分類マスタ!$A$2:$E$180,5,FALSE())),"")</f>
        <v/>
      </c>
      <c r="L2458" s="17"/>
      <c r="M2458" s="0" t="str">
        <f aca="false">IF($K2458="","",IF($L2458&lt;&gt;"",$L2458,VLOOKUP($C2458,薬効分類マスタ!$A$2:$F$180,6,FALSE())))</f>
        <v/>
      </c>
      <c r="N2458" s="0" t="str">
        <f aca="false">ASC(G2458)</f>
        <v>ｱﾑﾛｼﾞﾋﾟﾝ錠10mg｢ｹﾐﾌｧ｣</v>
      </c>
      <c r="O2458" s="0" t="str">
        <f aca="false">ASC(E2458)</f>
        <v>ｱﾑﾛｼﾞﾋﾟﾝﾍﾞｼﾙ酸塩</v>
      </c>
      <c r="P2458" s="16" t="n">
        <f aca="false">N(P2457)+IF($C2458=検索!$B$49,1,0)</f>
        <v>0</v>
      </c>
    </row>
    <row r="2459" customFormat="false" ht="15" hidden="false" customHeight="false" outlineLevel="0" collapsed="false">
      <c r="A2459" s="16" t="s">
        <v>221</v>
      </c>
      <c r="B2459" s="0" t="s">
        <v>5717</v>
      </c>
      <c r="C2459" s="0" t="n">
        <v>217</v>
      </c>
      <c r="D2459" s="0" t="str">
        <f aca="false">IFERROR(VLOOKUP($C2459,薬効分類マスタ!$A$2:$B$180,2,FALSE()),"未登録")</f>
        <v>血管拡張剤</v>
      </c>
      <c r="E2459" s="16" t="s">
        <v>5671</v>
      </c>
      <c r="F2459" s="16" t="s">
        <v>262</v>
      </c>
      <c r="G2459" s="16" t="s">
        <v>5718</v>
      </c>
      <c r="H2459" s="16" t="s">
        <v>385</v>
      </c>
      <c r="I2459" s="0" t="n">
        <v>10.9</v>
      </c>
      <c r="J2459" s="16" t="s">
        <v>239</v>
      </c>
      <c r="K2459" s="0" t="str">
        <f aca="false">IFERROR(IF(VLOOKUP($C2459,薬効分類マスタ!$A$2:$E$180,5,FALSE())=0,"",VLOOKUP($C2459,薬効分類マスタ!$A$2:$E$180,5,FALSE())),"")</f>
        <v/>
      </c>
      <c r="L2459" s="17"/>
      <c r="M2459" s="0" t="str">
        <f aca="false">IF($K2459="","",IF($L2459&lt;&gt;"",$L2459,VLOOKUP($C2459,薬効分類マスタ!$A$2:$F$180,6,FALSE())))</f>
        <v/>
      </c>
      <c r="N2459" s="0" t="str">
        <f aca="false">ASC(G2459)</f>
        <v>ｱﾑﾛｼﾞﾋﾟﾝ錠10mg｢ｻﾜｲ｣</v>
      </c>
      <c r="O2459" s="0" t="str">
        <f aca="false">ASC(E2459)</f>
        <v>ｱﾑﾛｼﾞﾋﾟﾝﾍﾞｼﾙ酸塩</v>
      </c>
      <c r="P2459" s="16" t="n">
        <f aca="false">N(P2458)+IF($C2459=検索!$B$49,1,0)</f>
        <v>0</v>
      </c>
    </row>
    <row r="2460" customFormat="false" ht="15" hidden="false" customHeight="false" outlineLevel="0" collapsed="false">
      <c r="A2460" s="16" t="s">
        <v>221</v>
      </c>
      <c r="B2460" s="0" t="s">
        <v>5719</v>
      </c>
      <c r="C2460" s="0" t="n">
        <v>217</v>
      </c>
      <c r="D2460" s="0" t="str">
        <f aca="false">IFERROR(VLOOKUP($C2460,薬効分類マスタ!$A$2:$B$180,2,FALSE()),"未登録")</f>
        <v>血管拡張剤</v>
      </c>
      <c r="E2460" s="16" t="s">
        <v>5671</v>
      </c>
      <c r="F2460" s="16" t="s">
        <v>262</v>
      </c>
      <c r="G2460" s="16" t="s">
        <v>5720</v>
      </c>
      <c r="H2460" s="16" t="s">
        <v>557</v>
      </c>
      <c r="I2460" s="0" t="n">
        <v>10.9</v>
      </c>
      <c r="J2460" s="16" t="s">
        <v>239</v>
      </c>
      <c r="K2460" s="0" t="str">
        <f aca="false">IFERROR(IF(VLOOKUP($C2460,薬効分類マスタ!$A$2:$E$180,5,FALSE())=0,"",VLOOKUP($C2460,薬効分類マスタ!$A$2:$E$180,5,FALSE())),"")</f>
        <v/>
      </c>
      <c r="L2460" s="17"/>
      <c r="M2460" s="0" t="str">
        <f aca="false">IF($K2460="","",IF($L2460&lt;&gt;"",$L2460,VLOOKUP($C2460,薬効分類マスタ!$A$2:$F$180,6,FALSE())))</f>
        <v/>
      </c>
      <c r="N2460" s="0" t="str">
        <f aca="false">ASC(G2460)</f>
        <v>ｱﾑﾛｼﾞﾋﾟﾝ錠10mg｢ﾀｶﾀ｣</v>
      </c>
      <c r="O2460" s="0" t="str">
        <f aca="false">ASC(E2460)</f>
        <v>ｱﾑﾛｼﾞﾋﾟﾝﾍﾞｼﾙ酸塩</v>
      </c>
      <c r="P2460" s="16" t="n">
        <f aca="false">N(P2459)+IF($C2460=検索!$B$49,1,0)</f>
        <v>0</v>
      </c>
    </row>
    <row r="2461" customFormat="false" ht="15" hidden="false" customHeight="false" outlineLevel="0" collapsed="false">
      <c r="A2461" s="16" t="s">
        <v>221</v>
      </c>
      <c r="B2461" s="0" t="s">
        <v>5721</v>
      </c>
      <c r="C2461" s="0" t="n">
        <v>217</v>
      </c>
      <c r="D2461" s="0" t="str">
        <f aca="false">IFERROR(VLOOKUP($C2461,薬効分類マスタ!$A$2:$B$180,2,FALSE()),"未登録")</f>
        <v>血管拡張剤</v>
      </c>
      <c r="E2461" s="16" t="s">
        <v>5671</v>
      </c>
      <c r="F2461" s="16" t="s">
        <v>262</v>
      </c>
      <c r="G2461" s="16" t="s">
        <v>5722</v>
      </c>
      <c r="H2461" s="16" t="s">
        <v>536</v>
      </c>
      <c r="I2461" s="0" t="n">
        <v>10.9</v>
      </c>
      <c r="J2461" s="16" t="s">
        <v>239</v>
      </c>
      <c r="K2461" s="0" t="str">
        <f aca="false">IFERROR(IF(VLOOKUP($C2461,薬効分類マスタ!$A$2:$E$180,5,FALSE())=0,"",VLOOKUP($C2461,薬効分類マスタ!$A$2:$E$180,5,FALSE())),"")</f>
        <v/>
      </c>
      <c r="L2461" s="17"/>
      <c r="M2461" s="0" t="str">
        <f aca="false">IF($K2461="","",IF($L2461&lt;&gt;"",$L2461,VLOOKUP($C2461,薬効分類マスタ!$A$2:$F$180,6,FALSE())))</f>
        <v/>
      </c>
      <c r="N2461" s="0" t="str">
        <f aca="false">ASC(G2461)</f>
        <v>ｱﾑﾛｼﾞﾋﾟﾝ錠10mg｢日医工｣</v>
      </c>
      <c r="O2461" s="0" t="str">
        <f aca="false">ASC(E2461)</f>
        <v>ｱﾑﾛｼﾞﾋﾟﾝﾍﾞｼﾙ酸塩</v>
      </c>
      <c r="P2461" s="16" t="n">
        <f aca="false">N(P2460)+IF($C2461=検索!$B$49,1,0)</f>
        <v>0</v>
      </c>
    </row>
    <row r="2462" customFormat="false" ht="15" hidden="false" customHeight="false" outlineLevel="0" collapsed="false">
      <c r="A2462" s="16" t="s">
        <v>221</v>
      </c>
      <c r="B2462" s="0" t="s">
        <v>5723</v>
      </c>
      <c r="C2462" s="0" t="n">
        <v>217</v>
      </c>
      <c r="D2462" s="0" t="str">
        <f aca="false">IFERROR(VLOOKUP($C2462,薬効分類マスタ!$A$2:$B$180,2,FALSE()),"未登録")</f>
        <v>血管拡張剤</v>
      </c>
      <c r="E2462" s="16" t="s">
        <v>5671</v>
      </c>
      <c r="F2462" s="16" t="s">
        <v>262</v>
      </c>
      <c r="G2462" s="16" t="s">
        <v>5724</v>
      </c>
      <c r="H2462" s="16" t="s">
        <v>428</v>
      </c>
      <c r="I2462" s="0" t="n">
        <v>10.9</v>
      </c>
      <c r="J2462" s="16" t="s">
        <v>239</v>
      </c>
      <c r="K2462" s="0" t="str">
        <f aca="false">IFERROR(IF(VLOOKUP($C2462,薬効分類マスタ!$A$2:$E$180,5,FALSE())=0,"",VLOOKUP($C2462,薬効分類マスタ!$A$2:$E$180,5,FALSE())),"")</f>
        <v/>
      </c>
      <c r="L2462" s="17"/>
      <c r="M2462" s="0" t="str">
        <f aca="false">IF($K2462="","",IF($L2462&lt;&gt;"",$L2462,VLOOKUP($C2462,薬効分類マスタ!$A$2:$F$180,6,FALSE())))</f>
        <v/>
      </c>
      <c r="N2462" s="0" t="str">
        <f aca="false">ASC(G2462)</f>
        <v>ｱﾑﾛｼﾞﾋﾟﾝ錠10mg｢明治｣</v>
      </c>
      <c r="O2462" s="0" t="str">
        <f aca="false">ASC(E2462)</f>
        <v>ｱﾑﾛｼﾞﾋﾟﾝﾍﾞｼﾙ酸塩</v>
      </c>
      <c r="P2462" s="16" t="n">
        <f aca="false">N(P2461)+IF($C2462=検索!$B$49,1,0)</f>
        <v>0</v>
      </c>
    </row>
    <row r="2463" customFormat="false" ht="15" hidden="false" customHeight="false" outlineLevel="0" collapsed="false">
      <c r="A2463" s="16" t="s">
        <v>221</v>
      </c>
      <c r="B2463" s="0" t="s">
        <v>5725</v>
      </c>
      <c r="C2463" s="0" t="n">
        <v>217</v>
      </c>
      <c r="D2463" s="0" t="str">
        <f aca="false">IFERROR(VLOOKUP($C2463,薬効分類マスタ!$A$2:$B$180,2,FALSE()),"未登録")</f>
        <v>血管拡張剤</v>
      </c>
      <c r="E2463" s="16" t="s">
        <v>5671</v>
      </c>
      <c r="F2463" s="16" t="s">
        <v>262</v>
      </c>
      <c r="G2463" s="16" t="s">
        <v>5726</v>
      </c>
      <c r="H2463" s="16" t="s">
        <v>1064</v>
      </c>
      <c r="I2463" s="0" t="n">
        <v>10.9</v>
      </c>
      <c r="J2463" s="16" t="s">
        <v>239</v>
      </c>
      <c r="K2463" s="0" t="str">
        <f aca="false">IFERROR(IF(VLOOKUP($C2463,薬効分類マスタ!$A$2:$E$180,5,FALSE())=0,"",VLOOKUP($C2463,薬効分類マスタ!$A$2:$E$180,5,FALSE())),"")</f>
        <v/>
      </c>
      <c r="L2463" s="17"/>
      <c r="M2463" s="0" t="str">
        <f aca="false">IF($K2463="","",IF($L2463&lt;&gt;"",$L2463,VLOOKUP($C2463,薬効分類マスタ!$A$2:$F$180,6,FALSE())))</f>
        <v/>
      </c>
      <c r="N2463" s="0" t="str">
        <f aca="false">ASC(G2463)</f>
        <v>ｱﾑﾛｼﾞﾋﾟﾝ錠10mg｢CH｣</v>
      </c>
      <c r="O2463" s="0" t="str">
        <f aca="false">ASC(E2463)</f>
        <v>ｱﾑﾛｼﾞﾋﾟﾝﾍﾞｼﾙ酸塩</v>
      </c>
      <c r="P2463" s="16" t="n">
        <f aca="false">N(P2462)+IF($C2463=検索!$B$49,1,0)</f>
        <v>0</v>
      </c>
    </row>
    <row r="2464" customFormat="false" ht="15" hidden="false" customHeight="false" outlineLevel="0" collapsed="false">
      <c r="A2464" s="16" t="s">
        <v>221</v>
      </c>
      <c r="B2464" s="0" t="s">
        <v>5727</v>
      </c>
      <c r="C2464" s="0" t="n">
        <v>217</v>
      </c>
      <c r="D2464" s="0" t="str">
        <f aca="false">IFERROR(VLOOKUP($C2464,薬効分類マスタ!$A$2:$B$180,2,FALSE()),"未登録")</f>
        <v>血管拡張剤</v>
      </c>
      <c r="E2464" s="16" t="s">
        <v>5671</v>
      </c>
      <c r="F2464" s="16" t="s">
        <v>262</v>
      </c>
      <c r="G2464" s="16" t="s">
        <v>5728</v>
      </c>
      <c r="H2464" s="16" t="s">
        <v>1464</v>
      </c>
      <c r="I2464" s="0" t="n">
        <v>10.9</v>
      </c>
      <c r="J2464" s="16" t="s">
        <v>239</v>
      </c>
      <c r="K2464" s="0" t="str">
        <f aca="false">IFERROR(IF(VLOOKUP($C2464,薬効分類マスタ!$A$2:$E$180,5,FALSE())=0,"",VLOOKUP($C2464,薬効分類マスタ!$A$2:$E$180,5,FALSE())),"")</f>
        <v/>
      </c>
      <c r="L2464" s="17"/>
      <c r="M2464" s="0" t="str">
        <f aca="false">IF($K2464="","",IF($L2464&lt;&gt;"",$L2464,VLOOKUP($C2464,薬効分類マスタ!$A$2:$F$180,6,FALSE())))</f>
        <v/>
      </c>
      <c r="N2464" s="0" t="str">
        <f aca="false">ASC(G2464)</f>
        <v>ｱﾑﾛｼﾞﾋﾟﾝ錠10mg｢DSEP｣</v>
      </c>
      <c r="O2464" s="0" t="str">
        <f aca="false">ASC(E2464)</f>
        <v>ｱﾑﾛｼﾞﾋﾟﾝﾍﾞｼﾙ酸塩</v>
      </c>
      <c r="P2464" s="16" t="n">
        <f aca="false">N(P2463)+IF($C2464=検索!$B$49,1,0)</f>
        <v>0</v>
      </c>
    </row>
    <row r="2465" customFormat="false" ht="15" hidden="false" customHeight="false" outlineLevel="0" collapsed="false">
      <c r="A2465" s="16" t="s">
        <v>221</v>
      </c>
      <c r="B2465" s="0" t="s">
        <v>5729</v>
      </c>
      <c r="C2465" s="0" t="n">
        <v>217</v>
      </c>
      <c r="D2465" s="0" t="str">
        <f aca="false">IFERROR(VLOOKUP($C2465,薬効分類マスタ!$A$2:$B$180,2,FALSE()),"未登録")</f>
        <v>血管拡張剤</v>
      </c>
      <c r="E2465" s="16" t="s">
        <v>5671</v>
      </c>
      <c r="F2465" s="16" t="s">
        <v>262</v>
      </c>
      <c r="G2465" s="16" t="s">
        <v>5730</v>
      </c>
      <c r="H2465" s="16" t="s">
        <v>1067</v>
      </c>
      <c r="I2465" s="0" t="n">
        <v>10.9</v>
      </c>
      <c r="J2465" s="16" t="s">
        <v>239</v>
      </c>
      <c r="K2465" s="0" t="str">
        <f aca="false">IFERROR(IF(VLOOKUP($C2465,薬効分類マスタ!$A$2:$E$180,5,FALSE())=0,"",VLOOKUP($C2465,薬効分類マスタ!$A$2:$E$180,5,FALSE())),"")</f>
        <v/>
      </c>
      <c r="L2465" s="17"/>
      <c r="M2465" s="0" t="str">
        <f aca="false">IF($K2465="","",IF($L2465&lt;&gt;"",$L2465,VLOOKUP($C2465,薬効分類マスタ!$A$2:$F$180,6,FALSE())))</f>
        <v/>
      </c>
      <c r="N2465" s="0" t="str">
        <f aca="false">ASC(G2465)</f>
        <v>ｱﾑﾛｼﾞﾋﾟﾝ錠10mg｢TCK｣</v>
      </c>
      <c r="O2465" s="0" t="str">
        <f aca="false">ASC(E2465)</f>
        <v>ｱﾑﾛｼﾞﾋﾟﾝﾍﾞｼﾙ酸塩</v>
      </c>
      <c r="P2465" s="16" t="n">
        <f aca="false">N(P2464)+IF($C2465=検索!$B$49,1,0)</f>
        <v>0</v>
      </c>
    </row>
    <row r="2466" customFormat="false" ht="15" hidden="false" customHeight="false" outlineLevel="0" collapsed="false">
      <c r="A2466" s="16" t="s">
        <v>221</v>
      </c>
      <c r="B2466" s="0" t="s">
        <v>5731</v>
      </c>
      <c r="C2466" s="0" t="n">
        <v>217</v>
      </c>
      <c r="D2466" s="0" t="str">
        <f aca="false">IFERROR(VLOOKUP($C2466,薬効分類マスタ!$A$2:$B$180,2,FALSE()),"未登録")</f>
        <v>血管拡張剤</v>
      </c>
      <c r="E2466" s="16" t="s">
        <v>5671</v>
      </c>
      <c r="F2466" s="16" t="s">
        <v>262</v>
      </c>
      <c r="G2466" s="16" t="s">
        <v>5732</v>
      </c>
      <c r="H2466" s="16" t="s">
        <v>574</v>
      </c>
      <c r="I2466" s="0" t="n">
        <v>10.9</v>
      </c>
      <c r="J2466" s="16" t="s">
        <v>239</v>
      </c>
      <c r="K2466" s="0" t="str">
        <f aca="false">IFERROR(IF(VLOOKUP($C2466,薬効分類マスタ!$A$2:$E$180,5,FALSE())=0,"",VLOOKUP($C2466,薬効分類マスタ!$A$2:$E$180,5,FALSE())),"")</f>
        <v/>
      </c>
      <c r="L2466" s="17"/>
      <c r="M2466" s="0" t="str">
        <f aca="false">IF($K2466="","",IF($L2466&lt;&gt;"",$L2466,VLOOKUP($C2466,薬効分類マスタ!$A$2:$F$180,6,FALSE())))</f>
        <v/>
      </c>
      <c r="N2466" s="0" t="str">
        <f aca="false">ASC(G2466)</f>
        <v>ｱﾑﾛｼﾞﾋﾟﾝ錠10mg｢YD｣</v>
      </c>
      <c r="O2466" s="0" t="str">
        <f aca="false">ASC(E2466)</f>
        <v>ｱﾑﾛｼﾞﾋﾟﾝﾍﾞｼﾙ酸塩</v>
      </c>
      <c r="P2466" s="16" t="n">
        <f aca="false">N(P2465)+IF($C2466=検索!$B$49,1,0)</f>
        <v>0</v>
      </c>
    </row>
    <row r="2467" customFormat="false" ht="15" hidden="false" customHeight="false" outlineLevel="0" collapsed="false">
      <c r="A2467" s="16" t="s">
        <v>221</v>
      </c>
      <c r="B2467" s="0" t="s">
        <v>5733</v>
      </c>
      <c r="C2467" s="0" t="n">
        <v>217</v>
      </c>
      <c r="D2467" s="0" t="str">
        <f aca="false">IFERROR(VLOOKUP($C2467,薬効分類マスタ!$A$2:$B$180,2,FALSE()),"未登録")</f>
        <v>血管拡張剤</v>
      </c>
      <c r="E2467" s="16" t="s">
        <v>5671</v>
      </c>
      <c r="F2467" s="16" t="s">
        <v>262</v>
      </c>
      <c r="G2467" s="16" t="s">
        <v>5734</v>
      </c>
      <c r="H2467" s="16" t="s">
        <v>5735</v>
      </c>
      <c r="I2467" s="0" t="n">
        <v>10.9</v>
      </c>
      <c r="J2467" s="16" t="s">
        <v>239</v>
      </c>
      <c r="K2467" s="0" t="str">
        <f aca="false">IFERROR(IF(VLOOKUP($C2467,薬効分類マスタ!$A$2:$E$180,5,FALSE())=0,"",VLOOKUP($C2467,薬効分類マスタ!$A$2:$E$180,5,FALSE())),"")</f>
        <v/>
      </c>
      <c r="L2467" s="17"/>
      <c r="M2467" s="0" t="str">
        <f aca="false">IF($K2467="","",IF($L2467&lt;&gt;"",$L2467,VLOOKUP($C2467,薬効分類マスタ!$A$2:$F$180,6,FALSE())))</f>
        <v/>
      </c>
      <c r="N2467" s="0" t="str">
        <f aca="false">ASC(G2467)</f>
        <v>ｱﾑﾛｼﾞﾋﾟﾝ錠10mg｢ｲｾｲ｣</v>
      </c>
      <c r="O2467" s="0" t="str">
        <f aca="false">ASC(E2467)</f>
        <v>ｱﾑﾛｼﾞﾋﾟﾝﾍﾞｼﾙ酸塩</v>
      </c>
      <c r="P2467" s="16" t="n">
        <f aca="false">N(P2466)+IF($C2467=検索!$B$49,1,0)</f>
        <v>0</v>
      </c>
    </row>
    <row r="2468" customFormat="false" ht="15" hidden="false" customHeight="false" outlineLevel="0" collapsed="false">
      <c r="A2468" s="16" t="s">
        <v>221</v>
      </c>
      <c r="B2468" s="0" t="s">
        <v>5736</v>
      </c>
      <c r="C2468" s="0" t="n">
        <v>217</v>
      </c>
      <c r="D2468" s="0" t="str">
        <f aca="false">IFERROR(VLOOKUP($C2468,薬効分類マスタ!$A$2:$B$180,2,FALSE()),"未登録")</f>
        <v>血管拡張剤</v>
      </c>
      <c r="E2468" s="16" t="s">
        <v>5671</v>
      </c>
      <c r="F2468" s="16" t="s">
        <v>262</v>
      </c>
      <c r="G2468" s="16" t="s">
        <v>5737</v>
      </c>
      <c r="H2468" s="16" t="s">
        <v>504</v>
      </c>
      <c r="I2468" s="0" t="n">
        <v>10.9</v>
      </c>
      <c r="J2468" s="16" t="s">
        <v>232</v>
      </c>
      <c r="K2468" s="0" t="str">
        <f aca="false">IFERROR(IF(VLOOKUP($C2468,薬効分類マスタ!$A$2:$E$180,5,FALSE())=0,"",VLOOKUP($C2468,薬効分類マスタ!$A$2:$E$180,5,FALSE())),"")</f>
        <v/>
      </c>
      <c r="L2468" s="17"/>
      <c r="M2468" s="0" t="str">
        <f aca="false">IF($K2468="","",IF($L2468&lt;&gt;"",$L2468,VLOOKUP($C2468,薬効分類マスタ!$A$2:$F$180,6,FALSE())))</f>
        <v/>
      </c>
      <c r="N2468" s="0" t="str">
        <f aca="false">ASC(G2468)</f>
        <v>ｱﾑﾛｼﾞﾝOD錠10mg</v>
      </c>
      <c r="O2468" s="0" t="str">
        <f aca="false">ASC(E2468)</f>
        <v>ｱﾑﾛｼﾞﾋﾟﾝﾍﾞｼﾙ酸塩</v>
      </c>
      <c r="P2468" s="16" t="n">
        <f aca="false">N(P2467)+IF($C2468=検索!$B$49,1,0)</f>
        <v>0</v>
      </c>
    </row>
    <row r="2469" customFormat="false" ht="15" hidden="false" customHeight="false" outlineLevel="0" collapsed="false">
      <c r="A2469" s="16" t="s">
        <v>221</v>
      </c>
      <c r="B2469" s="0" t="s">
        <v>5738</v>
      </c>
      <c r="C2469" s="0" t="n">
        <v>217</v>
      </c>
      <c r="D2469" s="0" t="str">
        <f aca="false">IFERROR(VLOOKUP($C2469,薬効分類マスタ!$A$2:$B$180,2,FALSE()),"未登録")</f>
        <v>血管拡張剤</v>
      </c>
      <c r="E2469" s="16" t="s">
        <v>5671</v>
      </c>
      <c r="F2469" s="16" t="s">
        <v>262</v>
      </c>
      <c r="G2469" s="16" t="s">
        <v>5739</v>
      </c>
      <c r="H2469" s="16" t="s">
        <v>325</v>
      </c>
      <c r="I2469" s="0" t="n">
        <v>10.9</v>
      </c>
      <c r="J2469" s="16" t="s">
        <v>232</v>
      </c>
      <c r="K2469" s="0" t="str">
        <f aca="false">IFERROR(IF(VLOOKUP($C2469,薬効分類マスタ!$A$2:$E$180,5,FALSE())=0,"",VLOOKUP($C2469,薬効分類マスタ!$A$2:$E$180,5,FALSE())),"")</f>
        <v/>
      </c>
      <c r="L2469" s="17"/>
      <c r="M2469" s="0" t="str">
        <f aca="false">IF($K2469="","",IF($L2469&lt;&gt;"",$L2469,VLOOKUP($C2469,薬効分類マスタ!$A$2:$F$180,6,FALSE())))</f>
        <v/>
      </c>
      <c r="N2469" s="0" t="str">
        <f aca="false">ASC(G2469)</f>
        <v>ﾉﾙﾊﾞｽｸOD錠10mg</v>
      </c>
      <c r="O2469" s="0" t="str">
        <f aca="false">ASC(E2469)</f>
        <v>ｱﾑﾛｼﾞﾋﾟﾝﾍﾞｼﾙ酸塩</v>
      </c>
      <c r="P2469" s="16" t="n">
        <f aca="false">N(P2468)+IF($C2469=検索!$B$49,1,0)</f>
        <v>0</v>
      </c>
    </row>
    <row r="2470" customFormat="false" ht="15" hidden="false" customHeight="false" outlineLevel="0" collapsed="false">
      <c r="A2470" s="16" t="s">
        <v>221</v>
      </c>
      <c r="B2470" s="0" t="s">
        <v>5740</v>
      </c>
      <c r="C2470" s="0" t="n">
        <v>217</v>
      </c>
      <c r="D2470" s="0" t="str">
        <f aca="false">IFERROR(VLOOKUP($C2470,薬効分類マスタ!$A$2:$B$180,2,FALSE()),"未登録")</f>
        <v>血管拡張剤</v>
      </c>
      <c r="E2470" s="16" t="s">
        <v>5671</v>
      </c>
      <c r="F2470" s="16" t="s">
        <v>262</v>
      </c>
      <c r="G2470" s="16" t="s">
        <v>5741</v>
      </c>
      <c r="H2470" s="16" t="s">
        <v>533</v>
      </c>
      <c r="I2470" s="0" t="n">
        <v>10.9</v>
      </c>
      <c r="J2470" s="16" t="s">
        <v>239</v>
      </c>
      <c r="K2470" s="0" t="str">
        <f aca="false">IFERROR(IF(VLOOKUP($C2470,薬効分類マスタ!$A$2:$E$180,5,FALSE())=0,"",VLOOKUP($C2470,薬効分類マスタ!$A$2:$E$180,5,FALSE())),"")</f>
        <v/>
      </c>
      <c r="L2470" s="17"/>
      <c r="M2470" s="0" t="str">
        <f aca="false">IF($K2470="","",IF($L2470&lt;&gt;"",$L2470,VLOOKUP($C2470,薬効分類マスタ!$A$2:$F$180,6,FALSE())))</f>
        <v/>
      </c>
      <c r="N2470" s="0" t="str">
        <f aca="false">ASC(G2470)</f>
        <v>ｱﾑﾛｼﾞﾋﾟﾝOD錠10mg｢ﾄｰﾜ｣</v>
      </c>
      <c r="O2470" s="0" t="str">
        <f aca="false">ASC(E2470)</f>
        <v>ｱﾑﾛｼﾞﾋﾟﾝﾍﾞｼﾙ酸塩</v>
      </c>
      <c r="P2470" s="16" t="n">
        <f aca="false">N(P2469)+IF($C2470=検索!$B$49,1,0)</f>
        <v>0</v>
      </c>
    </row>
    <row r="2471" customFormat="false" ht="15" hidden="false" customHeight="false" outlineLevel="0" collapsed="false">
      <c r="A2471" s="16" t="s">
        <v>221</v>
      </c>
      <c r="B2471" s="0" t="s">
        <v>5742</v>
      </c>
      <c r="C2471" s="0" t="n">
        <v>217</v>
      </c>
      <c r="D2471" s="0" t="str">
        <f aca="false">IFERROR(VLOOKUP($C2471,薬効分類マスタ!$A$2:$B$180,2,FALSE()),"未登録")</f>
        <v>血管拡張剤</v>
      </c>
      <c r="E2471" s="16" t="s">
        <v>5671</v>
      </c>
      <c r="F2471" s="16" t="s">
        <v>262</v>
      </c>
      <c r="G2471" s="16" t="s">
        <v>5743</v>
      </c>
      <c r="H2471" s="16" t="s">
        <v>1165</v>
      </c>
      <c r="I2471" s="0" t="n">
        <v>10.9</v>
      </c>
      <c r="J2471" s="16" t="s">
        <v>239</v>
      </c>
      <c r="K2471" s="0" t="str">
        <f aca="false">IFERROR(IF(VLOOKUP($C2471,薬効分類マスタ!$A$2:$E$180,5,FALSE())=0,"",VLOOKUP($C2471,薬効分類マスタ!$A$2:$E$180,5,FALSE())),"")</f>
        <v/>
      </c>
      <c r="L2471" s="17"/>
      <c r="M2471" s="0" t="str">
        <f aca="false">IF($K2471="","",IF($L2471&lt;&gt;"",$L2471,VLOOKUP($C2471,薬効分類マスタ!$A$2:$F$180,6,FALSE())))</f>
        <v/>
      </c>
      <c r="N2471" s="0" t="str">
        <f aca="false">ASC(G2471)</f>
        <v>ｱﾑﾛｼﾞﾋﾟﾝOD錠10mg｢NP｣</v>
      </c>
      <c r="O2471" s="0" t="str">
        <f aca="false">ASC(E2471)</f>
        <v>ｱﾑﾛｼﾞﾋﾟﾝﾍﾞｼﾙ酸塩</v>
      </c>
      <c r="P2471" s="16" t="n">
        <f aca="false">N(P2470)+IF($C2471=検索!$B$49,1,0)</f>
        <v>0</v>
      </c>
    </row>
    <row r="2472" customFormat="false" ht="15" hidden="false" customHeight="false" outlineLevel="0" collapsed="false">
      <c r="A2472" s="16" t="s">
        <v>221</v>
      </c>
      <c r="B2472" s="0" t="s">
        <v>5744</v>
      </c>
      <c r="C2472" s="0" t="n">
        <v>217</v>
      </c>
      <c r="D2472" s="0" t="str">
        <f aca="false">IFERROR(VLOOKUP($C2472,薬効分類マスタ!$A$2:$B$180,2,FALSE()),"未登録")</f>
        <v>血管拡張剤</v>
      </c>
      <c r="E2472" s="16" t="s">
        <v>5671</v>
      </c>
      <c r="F2472" s="16" t="s">
        <v>262</v>
      </c>
      <c r="G2472" s="16" t="s">
        <v>5745</v>
      </c>
      <c r="H2472" s="16" t="s">
        <v>1067</v>
      </c>
      <c r="I2472" s="0" t="n">
        <v>10.9</v>
      </c>
      <c r="J2472" s="16" t="s">
        <v>239</v>
      </c>
      <c r="K2472" s="0" t="str">
        <f aca="false">IFERROR(IF(VLOOKUP($C2472,薬効分類マスタ!$A$2:$E$180,5,FALSE())=0,"",VLOOKUP($C2472,薬効分類マスタ!$A$2:$E$180,5,FALSE())),"")</f>
        <v/>
      </c>
      <c r="L2472" s="17"/>
      <c r="M2472" s="0" t="str">
        <f aca="false">IF($K2472="","",IF($L2472&lt;&gt;"",$L2472,VLOOKUP($C2472,薬効分類マスタ!$A$2:$F$180,6,FALSE())))</f>
        <v/>
      </c>
      <c r="N2472" s="0" t="str">
        <f aca="false">ASC(G2472)</f>
        <v>ｱﾑﾛｼﾞﾋﾟﾝOD錠10mg｢TCK｣</v>
      </c>
      <c r="O2472" s="0" t="str">
        <f aca="false">ASC(E2472)</f>
        <v>ｱﾑﾛｼﾞﾋﾟﾝﾍﾞｼﾙ酸塩</v>
      </c>
      <c r="P2472" s="16" t="n">
        <f aca="false">N(P2471)+IF($C2472=検索!$B$49,1,0)</f>
        <v>0</v>
      </c>
    </row>
    <row r="2473" customFormat="false" ht="15" hidden="false" customHeight="false" outlineLevel="0" collapsed="false">
      <c r="A2473" s="16" t="s">
        <v>221</v>
      </c>
      <c r="B2473" s="0" t="s">
        <v>5746</v>
      </c>
      <c r="C2473" s="0" t="n">
        <v>217</v>
      </c>
      <c r="D2473" s="0" t="str">
        <f aca="false">IFERROR(VLOOKUP($C2473,薬効分類マスタ!$A$2:$B$180,2,FALSE()),"未登録")</f>
        <v>血管拡張剤</v>
      </c>
      <c r="E2473" s="16" t="s">
        <v>5671</v>
      </c>
      <c r="F2473" s="16" t="s">
        <v>262</v>
      </c>
      <c r="G2473" s="16" t="s">
        <v>5747</v>
      </c>
      <c r="H2473" s="16" t="s">
        <v>1574</v>
      </c>
      <c r="I2473" s="0" t="n">
        <v>10.9</v>
      </c>
      <c r="J2473" s="16" t="s">
        <v>239</v>
      </c>
      <c r="K2473" s="0" t="str">
        <f aca="false">IFERROR(IF(VLOOKUP($C2473,薬効分類マスタ!$A$2:$E$180,5,FALSE())=0,"",VLOOKUP($C2473,薬効分類マスタ!$A$2:$E$180,5,FALSE())),"")</f>
        <v/>
      </c>
      <c r="L2473" s="17"/>
      <c r="M2473" s="0" t="str">
        <f aca="false">IF($K2473="","",IF($L2473&lt;&gt;"",$L2473,VLOOKUP($C2473,薬効分類マスタ!$A$2:$F$180,6,FALSE())))</f>
        <v/>
      </c>
      <c r="N2473" s="0" t="str">
        <f aca="false">ASC(G2473)</f>
        <v>ｱﾑﾛｼﾞﾋﾟﾝOD錠10mg｢ZE｣</v>
      </c>
      <c r="O2473" s="0" t="str">
        <f aca="false">ASC(E2473)</f>
        <v>ｱﾑﾛｼﾞﾋﾟﾝﾍﾞｼﾙ酸塩</v>
      </c>
      <c r="P2473" s="16" t="n">
        <f aca="false">N(P2472)+IF($C2473=検索!$B$49,1,0)</f>
        <v>0</v>
      </c>
    </row>
    <row r="2474" customFormat="false" ht="15" hidden="false" customHeight="false" outlineLevel="0" collapsed="false">
      <c r="A2474" s="16" t="s">
        <v>221</v>
      </c>
      <c r="B2474" s="0" t="s">
        <v>5748</v>
      </c>
      <c r="C2474" s="0" t="n">
        <v>217</v>
      </c>
      <c r="D2474" s="0" t="str">
        <f aca="false">IFERROR(VLOOKUP($C2474,薬効分類マスタ!$A$2:$B$180,2,FALSE()),"未登録")</f>
        <v>血管拡張剤</v>
      </c>
      <c r="E2474" s="16" t="s">
        <v>5671</v>
      </c>
      <c r="F2474" s="16" t="s">
        <v>262</v>
      </c>
      <c r="G2474" s="16" t="s">
        <v>5749</v>
      </c>
      <c r="H2474" s="16" t="s">
        <v>238</v>
      </c>
      <c r="I2474" s="0" t="n">
        <v>10.9</v>
      </c>
      <c r="J2474" s="16" t="s">
        <v>239</v>
      </c>
      <c r="K2474" s="0" t="str">
        <f aca="false">IFERROR(IF(VLOOKUP($C2474,薬効分類マスタ!$A$2:$E$180,5,FALSE())=0,"",VLOOKUP($C2474,薬効分類マスタ!$A$2:$E$180,5,FALSE())),"")</f>
        <v/>
      </c>
      <c r="L2474" s="17"/>
      <c r="M2474" s="0" t="str">
        <f aca="false">IF($K2474="","",IF($L2474&lt;&gt;"",$L2474,VLOOKUP($C2474,薬効分類マスタ!$A$2:$F$180,6,FALSE())))</f>
        <v/>
      </c>
      <c r="N2474" s="0" t="str">
        <f aca="false">ASC(G2474)</f>
        <v>ｱﾑﾛｼﾞﾋﾟﾝOD錠10mg｢ｱﾒﾙ｣</v>
      </c>
      <c r="O2474" s="0" t="str">
        <f aca="false">ASC(E2474)</f>
        <v>ｱﾑﾛｼﾞﾋﾟﾝﾍﾞｼﾙ酸塩</v>
      </c>
      <c r="P2474" s="16" t="n">
        <f aca="false">N(P2473)+IF($C2474=検索!$B$49,1,0)</f>
        <v>0</v>
      </c>
    </row>
    <row r="2475" customFormat="false" ht="15" hidden="false" customHeight="false" outlineLevel="0" collapsed="false">
      <c r="A2475" s="16" t="s">
        <v>221</v>
      </c>
      <c r="B2475" s="0" t="s">
        <v>5750</v>
      </c>
      <c r="C2475" s="0" t="n">
        <v>217</v>
      </c>
      <c r="D2475" s="0" t="str">
        <f aca="false">IFERROR(VLOOKUP($C2475,薬効分類マスタ!$A$2:$B$180,2,FALSE()),"未登録")</f>
        <v>血管拡張剤</v>
      </c>
      <c r="E2475" s="16" t="s">
        <v>5671</v>
      </c>
      <c r="F2475" s="16" t="s">
        <v>262</v>
      </c>
      <c r="G2475" s="16" t="s">
        <v>5751</v>
      </c>
      <c r="H2475" s="16" t="s">
        <v>601</v>
      </c>
      <c r="I2475" s="0" t="n">
        <v>10.9</v>
      </c>
      <c r="J2475" s="16" t="s">
        <v>239</v>
      </c>
      <c r="K2475" s="0" t="str">
        <f aca="false">IFERROR(IF(VLOOKUP($C2475,薬効分類マスタ!$A$2:$E$180,5,FALSE())=0,"",VLOOKUP($C2475,薬効分類マスタ!$A$2:$E$180,5,FALSE())),"")</f>
        <v/>
      </c>
      <c r="L2475" s="17"/>
      <c r="M2475" s="0" t="str">
        <f aca="false">IF($K2475="","",IF($L2475&lt;&gt;"",$L2475,VLOOKUP($C2475,薬効分類マスタ!$A$2:$F$180,6,FALSE())))</f>
        <v/>
      </c>
      <c r="N2475" s="0" t="str">
        <f aca="false">ASC(G2475)</f>
        <v>ｱﾑﾛｼﾞﾋﾟﾝOD錠10mg｢杏林｣</v>
      </c>
      <c r="O2475" s="0" t="str">
        <f aca="false">ASC(E2475)</f>
        <v>ｱﾑﾛｼﾞﾋﾟﾝﾍﾞｼﾙ酸塩</v>
      </c>
      <c r="P2475" s="16" t="n">
        <f aca="false">N(P2474)+IF($C2475=検索!$B$49,1,0)</f>
        <v>0</v>
      </c>
    </row>
    <row r="2476" customFormat="false" ht="15" hidden="false" customHeight="false" outlineLevel="0" collapsed="false">
      <c r="A2476" s="16" t="s">
        <v>221</v>
      </c>
      <c r="B2476" s="0" t="s">
        <v>5752</v>
      </c>
      <c r="C2476" s="0" t="n">
        <v>217</v>
      </c>
      <c r="D2476" s="0" t="str">
        <f aca="false">IFERROR(VLOOKUP($C2476,薬効分類マスタ!$A$2:$B$180,2,FALSE()),"未登録")</f>
        <v>血管拡張剤</v>
      </c>
      <c r="E2476" s="16" t="s">
        <v>5671</v>
      </c>
      <c r="F2476" s="16" t="s">
        <v>262</v>
      </c>
      <c r="G2476" s="16" t="s">
        <v>5753</v>
      </c>
      <c r="H2476" s="16" t="s">
        <v>385</v>
      </c>
      <c r="I2476" s="0" t="n">
        <v>10.9</v>
      </c>
      <c r="J2476" s="16" t="s">
        <v>239</v>
      </c>
      <c r="K2476" s="0" t="str">
        <f aca="false">IFERROR(IF(VLOOKUP($C2476,薬効分類マスタ!$A$2:$E$180,5,FALSE())=0,"",VLOOKUP($C2476,薬効分類マスタ!$A$2:$E$180,5,FALSE())),"")</f>
        <v/>
      </c>
      <c r="L2476" s="17"/>
      <c r="M2476" s="0" t="str">
        <f aca="false">IF($K2476="","",IF($L2476&lt;&gt;"",$L2476,VLOOKUP($C2476,薬効分類マスタ!$A$2:$F$180,6,FALSE())))</f>
        <v/>
      </c>
      <c r="N2476" s="0" t="str">
        <f aca="false">ASC(G2476)</f>
        <v>ｱﾑﾛｼﾞﾋﾟﾝOD錠10mg｢ｻﾜｲ｣</v>
      </c>
      <c r="O2476" s="0" t="str">
        <f aca="false">ASC(E2476)</f>
        <v>ｱﾑﾛｼﾞﾋﾟﾝﾍﾞｼﾙ酸塩</v>
      </c>
      <c r="P2476" s="16" t="n">
        <f aca="false">N(P2475)+IF($C2476=検索!$B$49,1,0)</f>
        <v>0</v>
      </c>
    </row>
    <row r="2477" customFormat="false" ht="15" hidden="false" customHeight="false" outlineLevel="0" collapsed="false">
      <c r="A2477" s="16" t="s">
        <v>221</v>
      </c>
      <c r="B2477" s="0" t="s">
        <v>5754</v>
      </c>
      <c r="C2477" s="0" t="n">
        <v>217</v>
      </c>
      <c r="D2477" s="0" t="str">
        <f aca="false">IFERROR(VLOOKUP($C2477,薬効分類マスタ!$A$2:$B$180,2,FALSE()),"未登録")</f>
        <v>血管拡張剤</v>
      </c>
      <c r="E2477" s="16" t="s">
        <v>5671</v>
      </c>
      <c r="F2477" s="16" t="s">
        <v>262</v>
      </c>
      <c r="G2477" s="16" t="s">
        <v>5755</v>
      </c>
      <c r="H2477" s="16" t="s">
        <v>354</v>
      </c>
      <c r="I2477" s="0" t="n">
        <v>10.9</v>
      </c>
      <c r="J2477" s="16" t="s">
        <v>239</v>
      </c>
      <c r="K2477" s="0" t="str">
        <f aca="false">IFERROR(IF(VLOOKUP($C2477,薬効分類マスタ!$A$2:$E$180,5,FALSE())=0,"",VLOOKUP($C2477,薬効分類マスタ!$A$2:$E$180,5,FALSE())),"")</f>
        <v/>
      </c>
      <c r="L2477" s="17"/>
      <c r="M2477" s="0" t="str">
        <f aca="false">IF($K2477="","",IF($L2477&lt;&gt;"",$L2477,VLOOKUP($C2477,薬効分類マスタ!$A$2:$F$180,6,FALSE())))</f>
        <v/>
      </c>
      <c r="N2477" s="0" t="str">
        <f aca="false">ASC(G2477)</f>
        <v>ｱﾑﾛｼﾞﾋﾟﾝOD錠10mg｢ｻﾝﾄﾞ｣</v>
      </c>
      <c r="O2477" s="0" t="str">
        <f aca="false">ASC(E2477)</f>
        <v>ｱﾑﾛｼﾞﾋﾟﾝﾍﾞｼﾙ酸塩</v>
      </c>
      <c r="P2477" s="16" t="n">
        <f aca="false">N(P2476)+IF($C2477=検索!$B$49,1,0)</f>
        <v>0</v>
      </c>
    </row>
    <row r="2478" customFormat="false" ht="15" hidden="false" customHeight="false" outlineLevel="0" collapsed="false">
      <c r="A2478" s="16" t="s">
        <v>221</v>
      </c>
      <c r="B2478" s="0" t="s">
        <v>5756</v>
      </c>
      <c r="C2478" s="0" t="n">
        <v>217</v>
      </c>
      <c r="D2478" s="0" t="str">
        <f aca="false">IFERROR(VLOOKUP($C2478,薬効分類マスタ!$A$2:$B$180,2,FALSE()),"未登録")</f>
        <v>血管拡張剤</v>
      </c>
      <c r="E2478" s="16" t="s">
        <v>5671</v>
      </c>
      <c r="F2478" s="16" t="s">
        <v>262</v>
      </c>
      <c r="G2478" s="16" t="s">
        <v>5757</v>
      </c>
      <c r="H2478" s="16" t="s">
        <v>1289</v>
      </c>
      <c r="I2478" s="0" t="n">
        <v>10.9</v>
      </c>
      <c r="J2478" s="16" t="s">
        <v>239</v>
      </c>
      <c r="K2478" s="0" t="str">
        <f aca="false">IFERROR(IF(VLOOKUP($C2478,薬効分類マスタ!$A$2:$E$180,5,FALSE())=0,"",VLOOKUP($C2478,薬効分類マスタ!$A$2:$E$180,5,FALSE())),"")</f>
        <v/>
      </c>
      <c r="L2478" s="17"/>
      <c r="M2478" s="0" t="str">
        <f aca="false">IF($K2478="","",IF($L2478&lt;&gt;"",$L2478,VLOOKUP($C2478,薬効分類マスタ!$A$2:$F$180,6,FALSE())))</f>
        <v/>
      </c>
      <c r="N2478" s="0" t="str">
        <f aca="false">ASC(G2478)</f>
        <v>ｱﾑﾛｼﾞﾋﾟﾝOD錠10mg｢ﾀｶﾀ｣</v>
      </c>
      <c r="O2478" s="0" t="str">
        <f aca="false">ASC(E2478)</f>
        <v>ｱﾑﾛｼﾞﾋﾟﾝﾍﾞｼﾙ酸塩</v>
      </c>
      <c r="P2478" s="16" t="n">
        <f aca="false">N(P2477)+IF($C2478=検索!$B$49,1,0)</f>
        <v>0</v>
      </c>
    </row>
    <row r="2479" customFormat="false" ht="15" hidden="false" customHeight="false" outlineLevel="0" collapsed="false">
      <c r="A2479" s="16" t="s">
        <v>221</v>
      </c>
      <c r="B2479" s="0" t="s">
        <v>5758</v>
      </c>
      <c r="C2479" s="0" t="n">
        <v>217</v>
      </c>
      <c r="D2479" s="0" t="str">
        <f aca="false">IFERROR(VLOOKUP($C2479,薬効分類マスタ!$A$2:$B$180,2,FALSE()),"未登録")</f>
        <v>血管拡張剤</v>
      </c>
      <c r="E2479" s="16" t="s">
        <v>5671</v>
      </c>
      <c r="F2479" s="16" t="s">
        <v>262</v>
      </c>
      <c r="G2479" s="16" t="s">
        <v>5759</v>
      </c>
      <c r="H2479" s="16" t="s">
        <v>536</v>
      </c>
      <c r="I2479" s="0" t="n">
        <v>10.9</v>
      </c>
      <c r="J2479" s="16" t="s">
        <v>239</v>
      </c>
      <c r="K2479" s="0" t="str">
        <f aca="false">IFERROR(IF(VLOOKUP($C2479,薬効分類マスタ!$A$2:$E$180,5,FALSE())=0,"",VLOOKUP($C2479,薬効分類マスタ!$A$2:$E$180,5,FALSE())),"")</f>
        <v/>
      </c>
      <c r="L2479" s="17"/>
      <c r="M2479" s="0" t="str">
        <f aca="false">IF($K2479="","",IF($L2479&lt;&gt;"",$L2479,VLOOKUP($C2479,薬効分類マスタ!$A$2:$F$180,6,FALSE())))</f>
        <v/>
      </c>
      <c r="N2479" s="0" t="str">
        <f aca="false">ASC(G2479)</f>
        <v>ｱﾑﾛｼﾞﾋﾟﾝOD錠10mg｢日医工｣</v>
      </c>
      <c r="O2479" s="0" t="str">
        <f aca="false">ASC(E2479)</f>
        <v>ｱﾑﾛｼﾞﾋﾟﾝﾍﾞｼﾙ酸塩</v>
      </c>
      <c r="P2479" s="16" t="n">
        <f aca="false">N(P2478)+IF($C2479=検索!$B$49,1,0)</f>
        <v>0</v>
      </c>
    </row>
    <row r="2480" customFormat="false" ht="15" hidden="false" customHeight="false" outlineLevel="0" collapsed="false">
      <c r="A2480" s="16" t="s">
        <v>221</v>
      </c>
      <c r="B2480" s="0" t="s">
        <v>5760</v>
      </c>
      <c r="C2480" s="0" t="n">
        <v>217</v>
      </c>
      <c r="D2480" s="0" t="str">
        <f aca="false">IFERROR(VLOOKUP($C2480,薬効分類マスタ!$A$2:$B$180,2,FALSE()),"未登録")</f>
        <v>血管拡張剤</v>
      </c>
      <c r="E2480" s="16" t="s">
        <v>5671</v>
      </c>
      <c r="F2480" s="16" t="s">
        <v>262</v>
      </c>
      <c r="G2480" s="16" t="s">
        <v>5761</v>
      </c>
      <c r="H2480" s="16" t="s">
        <v>1064</v>
      </c>
      <c r="I2480" s="0" t="n">
        <v>10.9</v>
      </c>
      <c r="J2480" s="16" t="s">
        <v>239</v>
      </c>
      <c r="K2480" s="0" t="str">
        <f aca="false">IFERROR(IF(VLOOKUP($C2480,薬効分類マスタ!$A$2:$E$180,5,FALSE())=0,"",VLOOKUP($C2480,薬効分類マスタ!$A$2:$E$180,5,FALSE())),"")</f>
        <v/>
      </c>
      <c r="L2480" s="17"/>
      <c r="M2480" s="0" t="str">
        <f aca="false">IF($K2480="","",IF($L2480&lt;&gt;"",$L2480,VLOOKUP($C2480,薬効分類マスタ!$A$2:$F$180,6,FALSE())))</f>
        <v/>
      </c>
      <c r="N2480" s="0" t="str">
        <f aca="false">ASC(G2480)</f>
        <v>ｱﾑﾛｼﾞﾋﾟﾝOD錠10mg｢CH｣</v>
      </c>
      <c r="O2480" s="0" t="str">
        <f aca="false">ASC(E2480)</f>
        <v>ｱﾑﾛｼﾞﾋﾟﾝﾍﾞｼﾙ酸塩</v>
      </c>
      <c r="P2480" s="16" t="n">
        <f aca="false">N(P2479)+IF($C2480=検索!$B$49,1,0)</f>
        <v>0</v>
      </c>
    </row>
    <row r="2481" customFormat="false" ht="15" hidden="false" customHeight="false" outlineLevel="0" collapsed="false">
      <c r="A2481" s="16" t="s">
        <v>221</v>
      </c>
      <c r="B2481" s="0" t="s">
        <v>5762</v>
      </c>
      <c r="C2481" s="0" t="n">
        <v>217</v>
      </c>
      <c r="D2481" s="0" t="str">
        <f aca="false">IFERROR(VLOOKUP($C2481,薬効分類マスタ!$A$2:$B$180,2,FALSE()),"未登録")</f>
        <v>血管拡張剤</v>
      </c>
      <c r="E2481" s="16" t="s">
        <v>5671</v>
      </c>
      <c r="F2481" s="16" t="s">
        <v>262</v>
      </c>
      <c r="G2481" s="16" t="s">
        <v>5763</v>
      </c>
      <c r="H2481" s="16" t="s">
        <v>606</v>
      </c>
      <c r="I2481" s="0" t="n">
        <v>10.9</v>
      </c>
      <c r="J2481" s="16" t="s">
        <v>239</v>
      </c>
      <c r="K2481" s="0" t="str">
        <f aca="false">IFERROR(IF(VLOOKUP($C2481,薬効分類マスタ!$A$2:$E$180,5,FALSE())=0,"",VLOOKUP($C2481,薬効分類マスタ!$A$2:$E$180,5,FALSE())),"")</f>
        <v/>
      </c>
      <c r="L2481" s="17"/>
      <c r="M2481" s="0" t="str">
        <f aca="false">IF($K2481="","",IF($L2481&lt;&gt;"",$L2481,VLOOKUP($C2481,薬効分類マスタ!$A$2:$F$180,6,FALSE())))</f>
        <v/>
      </c>
      <c r="N2481" s="0" t="str">
        <f aca="false">ASC(G2481)</f>
        <v>ｱﾑﾛｼﾞﾋﾟﾝOD錠10mg｢NS｣</v>
      </c>
      <c r="O2481" s="0" t="str">
        <f aca="false">ASC(E2481)</f>
        <v>ｱﾑﾛｼﾞﾋﾟﾝﾍﾞｼﾙ酸塩</v>
      </c>
      <c r="P2481" s="16" t="n">
        <f aca="false">N(P2480)+IF($C2481=検索!$B$49,1,0)</f>
        <v>0</v>
      </c>
    </row>
    <row r="2482" customFormat="false" ht="15" hidden="false" customHeight="false" outlineLevel="0" collapsed="false">
      <c r="A2482" s="16" t="s">
        <v>221</v>
      </c>
      <c r="B2482" s="0" t="s">
        <v>5764</v>
      </c>
      <c r="C2482" s="0" t="n">
        <v>217</v>
      </c>
      <c r="D2482" s="0" t="str">
        <f aca="false">IFERROR(VLOOKUP($C2482,薬効分類マスタ!$A$2:$B$180,2,FALSE()),"未登録")</f>
        <v>血管拡張剤</v>
      </c>
      <c r="E2482" s="16" t="s">
        <v>5671</v>
      </c>
      <c r="F2482" s="16" t="s">
        <v>262</v>
      </c>
      <c r="G2482" s="16" t="s">
        <v>5765</v>
      </c>
      <c r="H2482" s="16" t="s">
        <v>574</v>
      </c>
      <c r="I2482" s="0" t="n">
        <v>10.9</v>
      </c>
      <c r="J2482" s="16" t="s">
        <v>239</v>
      </c>
      <c r="K2482" s="0" t="str">
        <f aca="false">IFERROR(IF(VLOOKUP($C2482,薬効分類マスタ!$A$2:$E$180,5,FALSE())=0,"",VLOOKUP($C2482,薬効分類マスタ!$A$2:$E$180,5,FALSE())),"")</f>
        <v/>
      </c>
      <c r="L2482" s="17"/>
      <c r="M2482" s="0" t="str">
        <f aca="false">IF($K2482="","",IF($L2482&lt;&gt;"",$L2482,VLOOKUP($C2482,薬効分類マスタ!$A$2:$F$180,6,FALSE())))</f>
        <v/>
      </c>
      <c r="N2482" s="0" t="str">
        <f aca="false">ASC(G2482)</f>
        <v>ｱﾑﾛｼﾞﾋﾟﾝOD錠10mg｢YD｣</v>
      </c>
      <c r="O2482" s="0" t="str">
        <f aca="false">ASC(E2482)</f>
        <v>ｱﾑﾛｼﾞﾋﾟﾝﾍﾞｼﾙ酸塩</v>
      </c>
      <c r="P2482" s="16" t="n">
        <f aca="false">N(P2481)+IF($C2482=検索!$B$49,1,0)</f>
        <v>0</v>
      </c>
    </row>
    <row r="2483" customFormat="false" ht="15" hidden="false" customHeight="false" outlineLevel="0" collapsed="false">
      <c r="A2483" s="16" t="s">
        <v>221</v>
      </c>
      <c r="B2483" s="0" t="s">
        <v>5766</v>
      </c>
      <c r="C2483" s="0" t="n">
        <v>217</v>
      </c>
      <c r="D2483" s="0" t="str">
        <f aca="false">IFERROR(VLOOKUP($C2483,薬効分類マスタ!$A$2:$B$180,2,FALSE()),"未登録")</f>
        <v>血管拡張剤</v>
      </c>
      <c r="E2483" s="16" t="s">
        <v>5671</v>
      </c>
      <c r="F2483" s="16" t="s">
        <v>262</v>
      </c>
      <c r="G2483" s="16" t="s">
        <v>5767</v>
      </c>
      <c r="H2483" s="16" t="s">
        <v>571</v>
      </c>
      <c r="I2483" s="0" t="n">
        <v>10.9</v>
      </c>
      <c r="J2483" s="16" t="s">
        <v>239</v>
      </c>
      <c r="K2483" s="0" t="str">
        <f aca="false">IFERROR(IF(VLOOKUP($C2483,薬効分類マスタ!$A$2:$E$180,5,FALSE())=0,"",VLOOKUP($C2483,薬効分類マスタ!$A$2:$E$180,5,FALSE())),"")</f>
        <v/>
      </c>
      <c r="L2483" s="17"/>
      <c r="M2483" s="0" t="str">
        <f aca="false">IF($K2483="","",IF($L2483&lt;&gt;"",$L2483,VLOOKUP($C2483,薬効分類マスタ!$A$2:$F$180,6,FALSE())))</f>
        <v/>
      </c>
      <c r="N2483" s="0" t="str">
        <f aca="false">ASC(G2483)</f>
        <v>ｱﾑﾛｼﾞﾋﾟﾝOD錠10mg｢ｹﾐﾌｧ｣</v>
      </c>
      <c r="O2483" s="0" t="str">
        <f aca="false">ASC(E2483)</f>
        <v>ｱﾑﾛｼﾞﾋﾟﾝﾍﾞｼﾙ酸塩</v>
      </c>
      <c r="P2483" s="16" t="n">
        <f aca="false">N(P2482)+IF($C2483=検索!$B$49,1,0)</f>
        <v>0</v>
      </c>
    </row>
    <row r="2484" customFormat="false" ht="15" hidden="false" customHeight="false" outlineLevel="0" collapsed="false">
      <c r="A2484" s="16" t="s">
        <v>221</v>
      </c>
      <c r="B2484" s="0" t="s">
        <v>5768</v>
      </c>
      <c r="C2484" s="0" t="n">
        <v>217</v>
      </c>
      <c r="D2484" s="0" t="str">
        <f aca="false">IFERROR(VLOOKUP($C2484,薬効分類マスタ!$A$2:$B$180,2,FALSE()),"未登録")</f>
        <v>血管拡張剤</v>
      </c>
      <c r="E2484" s="16" t="s">
        <v>5671</v>
      </c>
      <c r="F2484" s="16" t="s">
        <v>262</v>
      </c>
      <c r="G2484" s="16" t="s">
        <v>5769</v>
      </c>
      <c r="H2484" s="16" t="s">
        <v>428</v>
      </c>
      <c r="I2484" s="0" t="n">
        <v>10.9</v>
      </c>
      <c r="J2484" s="16" t="s">
        <v>239</v>
      </c>
      <c r="K2484" s="0" t="str">
        <f aca="false">IFERROR(IF(VLOOKUP($C2484,薬効分類マスタ!$A$2:$E$180,5,FALSE())=0,"",VLOOKUP($C2484,薬効分類マスタ!$A$2:$E$180,5,FALSE())),"")</f>
        <v/>
      </c>
      <c r="L2484" s="17"/>
      <c r="M2484" s="0" t="str">
        <f aca="false">IF($K2484="","",IF($L2484&lt;&gt;"",$L2484,VLOOKUP($C2484,薬効分類マスタ!$A$2:$F$180,6,FALSE())))</f>
        <v/>
      </c>
      <c r="N2484" s="0" t="str">
        <f aca="false">ASC(G2484)</f>
        <v>ｱﾑﾛｼﾞﾋﾟﾝOD錠10mg｢明治｣</v>
      </c>
      <c r="O2484" s="0" t="str">
        <f aca="false">ASC(E2484)</f>
        <v>ｱﾑﾛｼﾞﾋﾟﾝﾍﾞｼﾙ酸塩</v>
      </c>
      <c r="P2484" s="16" t="n">
        <f aca="false">N(P2483)+IF($C2484=検索!$B$49,1,0)</f>
        <v>0</v>
      </c>
    </row>
    <row r="2485" customFormat="false" ht="15" hidden="false" customHeight="false" outlineLevel="0" collapsed="false">
      <c r="A2485" s="16" t="s">
        <v>221</v>
      </c>
      <c r="B2485" s="0" t="s">
        <v>5770</v>
      </c>
      <c r="C2485" s="0" t="n">
        <v>217</v>
      </c>
      <c r="D2485" s="0" t="str">
        <f aca="false">IFERROR(VLOOKUP($C2485,薬効分類マスタ!$A$2:$B$180,2,FALSE()),"未登録")</f>
        <v>血管拡張剤</v>
      </c>
      <c r="E2485" s="16" t="s">
        <v>5671</v>
      </c>
      <c r="F2485" s="16" t="s">
        <v>262</v>
      </c>
      <c r="G2485" s="16" t="s">
        <v>5771</v>
      </c>
      <c r="H2485" s="16" t="s">
        <v>304</v>
      </c>
      <c r="I2485" s="0" t="n">
        <v>10.9</v>
      </c>
      <c r="J2485" s="16" t="s">
        <v>239</v>
      </c>
      <c r="K2485" s="0" t="str">
        <f aca="false">IFERROR(IF(VLOOKUP($C2485,薬効分類マスタ!$A$2:$E$180,5,FALSE())=0,"",VLOOKUP($C2485,薬効分類マスタ!$A$2:$E$180,5,FALSE())),"")</f>
        <v/>
      </c>
      <c r="L2485" s="17"/>
      <c r="M2485" s="0" t="str">
        <f aca="false">IF($K2485="","",IF($L2485&lt;&gt;"",$L2485,VLOOKUP($C2485,薬効分類マスタ!$A$2:$F$180,6,FALSE())))</f>
        <v/>
      </c>
      <c r="N2485" s="0" t="str">
        <f aca="false">ASC(G2485)</f>
        <v>ｱﾑﾛｼﾞﾋﾟﾝOD錠10mg｢あすか｣</v>
      </c>
      <c r="O2485" s="0" t="str">
        <f aca="false">ASC(E2485)</f>
        <v>ｱﾑﾛｼﾞﾋﾟﾝﾍﾞｼﾙ酸塩</v>
      </c>
      <c r="P2485" s="16" t="n">
        <f aca="false">N(P2484)+IF($C2485=検索!$B$49,1,0)</f>
        <v>0</v>
      </c>
    </row>
    <row r="2486" customFormat="false" ht="15" hidden="false" customHeight="false" outlineLevel="0" collapsed="false">
      <c r="A2486" s="16" t="s">
        <v>221</v>
      </c>
      <c r="B2486" s="0" t="s">
        <v>5772</v>
      </c>
      <c r="C2486" s="0" t="n">
        <v>217</v>
      </c>
      <c r="D2486" s="0" t="str">
        <f aca="false">IFERROR(VLOOKUP($C2486,薬効分類マスタ!$A$2:$B$180,2,FALSE()),"未登録")</f>
        <v>血管拡張剤</v>
      </c>
      <c r="E2486" s="16" t="s">
        <v>5671</v>
      </c>
      <c r="F2486" s="16" t="s">
        <v>262</v>
      </c>
      <c r="G2486" s="16" t="s">
        <v>5773</v>
      </c>
      <c r="H2486" s="16" t="s">
        <v>1309</v>
      </c>
      <c r="I2486" s="0" t="n">
        <v>10.9</v>
      </c>
      <c r="J2486" s="16" t="s">
        <v>239</v>
      </c>
      <c r="K2486" s="0" t="str">
        <f aca="false">IFERROR(IF(VLOOKUP($C2486,薬効分類マスタ!$A$2:$E$180,5,FALSE())=0,"",VLOOKUP($C2486,薬効分類マスタ!$A$2:$E$180,5,FALSE())),"")</f>
        <v/>
      </c>
      <c r="L2486" s="17"/>
      <c r="M2486" s="0" t="str">
        <f aca="false">IF($K2486="","",IF($L2486&lt;&gt;"",$L2486,VLOOKUP($C2486,薬効分類マスタ!$A$2:$F$180,6,FALSE())))</f>
        <v/>
      </c>
      <c r="N2486" s="0" t="str">
        <f aca="false">ASC(G2486)</f>
        <v>ｱﾑﾛｼﾞﾋﾟﾝOD錠10mg｢武田ﾃﾊﾞ｣</v>
      </c>
      <c r="O2486" s="0" t="str">
        <f aca="false">ASC(E2486)</f>
        <v>ｱﾑﾛｼﾞﾋﾟﾝﾍﾞｼﾙ酸塩</v>
      </c>
      <c r="P2486" s="16" t="n">
        <f aca="false">N(P2485)+IF($C2486=検索!$B$49,1,0)</f>
        <v>0</v>
      </c>
    </row>
    <row r="2487" customFormat="false" ht="15" hidden="false" customHeight="false" outlineLevel="0" collapsed="false">
      <c r="A2487" s="16" t="s">
        <v>221</v>
      </c>
      <c r="B2487" s="0" t="s">
        <v>5774</v>
      </c>
      <c r="C2487" s="0" t="n">
        <v>217</v>
      </c>
      <c r="D2487" s="0" t="str">
        <f aca="false">IFERROR(VLOOKUP($C2487,薬効分類マスタ!$A$2:$B$180,2,FALSE()),"未登録")</f>
        <v>血管拡張剤</v>
      </c>
      <c r="E2487" s="16" t="s">
        <v>5671</v>
      </c>
      <c r="F2487" s="16" t="s">
        <v>262</v>
      </c>
      <c r="G2487" s="16" t="s">
        <v>5775</v>
      </c>
      <c r="H2487" s="16" t="s">
        <v>950</v>
      </c>
      <c r="I2487" s="0" t="n">
        <v>10.8</v>
      </c>
      <c r="J2487" s="16" t="s">
        <v>239</v>
      </c>
      <c r="K2487" s="0" t="str">
        <f aca="false">IFERROR(IF(VLOOKUP($C2487,薬効分類マスタ!$A$2:$E$180,5,FALSE())=0,"",VLOOKUP($C2487,薬効分類マスタ!$A$2:$E$180,5,FALSE())),"")</f>
        <v/>
      </c>
      <c r="L2487" s="17"/>
      <c r="M2487" s="0" t="str">
        <f aca="false">IF($K2487="","",IF($L2487&lt;&gt;"",$L2487,VLOOKUP($C2487,薬効分類マスタ!$A$2:$F$180,6,FALSE())))</f>
        <v/>
      </c>
      <c r="N2487" s="0" t="str">
        <f aca="false">ASC(G2487)</f>
        <v>ｱﾑﾛｼﾞﾋﾟﾝOD錠10mg｢VTRS｣</v>
      </c>
      <c r="O2487" s="0" t="str">
        <f aca="false">ASC(E2487)</f>
        <v>ｱﾑﾛｼﾞﾋﾟﾝﾍﾞｼﾙ酸塩</v>
      </c>
      <c r="P2487" s="16" t="n">
        <f aca="false">N(P2486)+IF($C2487=検索!$B$49,1,0)</f>
        <v>0</v>
      </c>
    </row>
    <row r="2488" customFormat="false" ht="15" hidden="false" customHeight="false" outlineLevel="0" collapsed="false">
      <c r="A2488" s="16" t="s">
        <v>221</v>
      </c>
      <c r="B2488" s="0" t="s">
        <v>5776</v>
      </c>
      <c r="C2488" s="0" t="n">
        <v>217</v>
      </c>
      <c r="D2488" s="0" t="str">
        <f aca="false">IFERROR(VLOOKUP($C2488,薬効分類マスタ!$A$2:$B$180,2,FALSE()),"未登録")</f>
        <v>血管拡張剤</v>
      </c>
      <c r="E2488" s="16" t="s">
        <v>5777</v>
      </c>
      <c r="F2488" s="16" t="s">
        <v>262</v>
      </c>
      <c r="G2488" s="16" t="s">
        <v>5778</v>
      </c>
      <c r="I2488" s="0" t="n">
        <v>10.8</v>
      </c>
      <c r="J2488" s="16" t="s">
        <v>239</v>
      </c>
      <c r="K2488" s="0" t="str">
        <f aca="false">IFERROR(IF(VLOOKUP($C2488,薬効分類マスタ!$A$2:$E$180,5,FALSE())=0,"",VLOOKUP($C2488,薬効分類マスタ!$A$2:$E$180,5,FALSE())),"")</f>
        <v/>
      </c>
      <c r="L2488" s="17"/>
      <c r="M2488" s="0" t="str">
        <f aca="false">IF($K2488="","",IF($L2488&lt;&gt;"",$L2488,VLOOKUP($C2488,薬効分類マスタ!$A$2:$F$180,6,FALSE())))</f>
        <v/>
      </c>
      <c r="N2488" s="0" t="str">
        <f aca="false">ASC(G2488)</f>
        <v>一硝酸ｲｿｿﾙﾋﾞﾄﾞ10mg錠</v>
      </c>
      <c r="O2488" s="0" t="str">
        <f aca="false">ASC(E2488)</f>
        <v>一硝酸ｲｿｿﾙﾋﾞﾄﾞ</v>
      </c>
      <c r="P2488" s="16" t="n">
        <f aca="false">N(P2487)+IF($C2488=検索!$B$49,1,0)</f>
        <v>0</v>
      </c>
    </row>
    <row r="2489" customFormat="false" ht="15" hidden="false" customHeight="false" outlineLevel="0" collapsed="false">
      <c r="A2489" s="16" t="s">
        <v>221</v>
      </c>
      <c r="B2489" s="0" t="s">
        <v>5779</v>
      </c>
      <c r="C2489" s="0" t="n">
        <v>217</v>
      </c>
      <c r="D2489" s="0" t="str">
        <f aca="false">IFERROR(VLOOKUP($C2489,薬効分類マスタ!$A$2:$B$180,2,FALSE()),"未登録")</f>
        <v>血管拡張剤</v>
      </c>
      <c r="E2489" s="16" t="s">
        <v>5777</v>
      </c>
      <c r="F2489" s="16" t="s">
        <v>262</v>
      </c>
      <c r="G2489" s="16" t="s">
        <v>5780</v>
      </c>
      <c r="H2489" s="16" t="s">
        <v>3900</v>
      </c>
      <c r="I2489" s="0" t="n">
        <v>10.8</v>
      </c>
      <c r="J2489" s="16" t="s">
        <v>232</v>
      </c>
      <c r="K2489" s="0" t="str">
        <f aca="false">IFERROR(IF(VLOOKUP($C2489,薬効分類マスタ!$A$2:$E$180,5,FALSE())=0,"",VLOOKUP($C2489,薬効分類マスタ!$A$2:$E$180,5,FALSE())),"")</f>
        <v/>
      </c>
      <c r="L2489" s="17"/>
      <c r="M2489" s="0" t="str">
        <f aca="false">IF($K2489="","",IF($L2489&lt;&gt;"",$L2489,VLOOKUP($C2489,薬効分類マスタ!$A$2:$F$180,6,FALSE())))</f>
        <v/>
      </c>
      <c r="N2489" s="0" t="str">
        <f aca="false">ASC(G2489)</f>
        <v>ｱｲﾄﾛｰﾙ錠10mg</v>
      </c>
      <c r="O2489" s="0" t="str">
        <f aca="false">ASC(E2489)</f>
        <v>一硝酸ｲｿｿﾙﾋﾞﾄﾞ</v>
      </c>
      <c r="P2489" s="16" t="n">
        <f aca="false">N(P2488)+IF($C2489=検索!$B$49,1,0)</f>
        <v>0</v>
      </c>
    </row>
    <row r="2490" customFormat="false" ht="15" hidden="false" customHeight="false" outlineLevel="0" collapsed="false">
      <c r="A2490" s="16" t="s">
        <v>221</v>
      </c>
      <c r="B2490" s="0" t="s">
        <v>5781</v>
      </c>
      <c r="C2490" s="0" t="n">
        <v>217</v>
      </c>
      <c r="D2490" s="0" t="str">
        <f aca="false">IFERROR(VLOOKUP($C2490,薬効分類マスタ!$A$2:$B$180,2,FALSE()),"未登録")</f>
        <v>血管拡張剤</v>
      </c>
      <c r="E2490" s="16" t="s">
        <v>5777</v>
      </c>
      <c r="F2490" s="16" t="s">
        <v>262</v>
      </c>
      <c r="G2490" s="16" t="s">
        <v>5782</v>
      </c>
      <c r="H2490" s="16" t="s">
        <v>542</v>
      </c>
      <c r="I2490" s="0" t="n">
        <v>10.4</v>
      </c>
      <c r="J2490" s="16" t="s">
        <v>239</v>
      </c>
      <c r="K2490" s="0" t="str">
        <f aca="false">IFERROR(IF(VLOOKUP($C2490,薬効分類マスタ!$A$2:$E$180,5,FALSE())=0,"",VLOOKUP($C2490,薬効分類マスタ!$A$2:$E$180,5,FALSE())),"")</f>
        <v/>
      </c>
      <c r="L2490" s="17"/>
      <c r="M2490" s="0" t="str">
        <f aca="false">IF($K2490="","",IF($L2490&lt;&gt;"",$L2490,VLOOKUP($C2490,薬効分類マスタ!$A$2:$F$180,6,FALSE())))</f>
        <v/>
      </c>
      <c r="N2490" s="0" t="str">
        <f aca="false">ASC(G2490)</f>
        <v>一硝酸ｲｿｿﾙﾋﾞﾄﾞ錠10mg｢NIG｣</v>
      </c>
      <c r="O2490" s="0" t="str">
        <f aca="false">ASC(E2490)</f>
        <v>一硝酸ｲｿｿﾙﾋﾞﾄﾞ</v>
      </c>
      <c r="P2490" s="16" t="n">
        <f aca="false">N(P2489)+IF($C2490=検索!$B$49,1,0)</f>
        <v>0</v>
      </c>
    </row>
    <row r="2491" customFormat="false" ht="15" hidden="false" customHeight="false" outlineLevel="0" collapsed="false">
      <c r="A2491" s="16" t="s">
        <v>221</v>
      </c>
      <c r="B2491" s="0" t="s">
        <v>5783</v>
      </c>
      <c r="C2491" s="0" t="n">
        <v>217</v>
      </c>
      <c r="D2491" s="0" t="str">
        <f aca="false">IFERROR(VLOOKUP($C2491,薬効分類マスタ!$A$2:$B$180,2,FALSE()),"未登録")</f>
        <v>血管拡張剤</v>
      </c>
      <c r="E2491" s="16" t="s">
        <v>5777</v>
      </c>
      <c r="F2491" s="16" t="s">
        <v>445</v>
      </c>
      <c r="G2491" s="16" t="s">
        <v>5784</v>
      </c>
      <c r="I2491" s="0" t="n">
        <v>10.8</v>
      </c>
      <c r="J2491" s="16" t="s">
        <v>239</v>
      </c>
      <c r="K2491" s="0" t="str">
        <f aca="false">IFERROR(IF(VLOOKUP($C2491,薬効分類マスタ!$A$2:$E$180,5,FALSE())=0,"",VLOOKUP($C2491,薬効分類マスタ!$A$2:$E$180,5,FALSE())),"")</f>
        <v/>
      </c>
      <c r="L2491" s="17"/>
      <c r="M2491" s="0" t="str">
        <f aca="false">IF($K2491="","",IF($L2491&lt;&gt;"",$L2491,VLOOKUP($C2491,薬効分類マスタ!$A$2:$F$180,6,FALSE())))</f>
        <v/>
      </c>
      <c r="N2491" s="0" t="str">
        <f aca="false">ASC(G2491)</f>
        <v>一硝酸ｲｿｿﾙﾋﾞﾄﾞ20mg錠</v>
      </c>
      <c r="O2491" s="0" t="str">
        <f aca="false">ASC(E2491)</f>
        <v>一硝酸ｲｿｿﾙﾋﾞﾄﾞ</v>
      </c>
      <c r="P2491" s="16" t="n">
        <f aca="false">N(P2490)+IF($C2491=検索!$B$49,1,0)</f>
        <v>0</v>
      </c>
    </row>
    <row r="2492" customFormat="false" ht="15" hidden="false" customHeight="false" outlineLevel="0" collapsed="false">
      <c r="A2492" s="16" t="s">
        <v>221</v>
      </c>
      <c r="B2492" s="0" t="s">
        <v>5785</v>
      </c>
      <c r="C2492" s="0" t="n">
        <v>217</v>
      </c>
      <c r="D2492" s="0" t="str">
        <f aca="false">IFERROR(VLOOKUP($C2492,薬効分類マスタ!$A$2:$B$180,2,FALSE()),"未登録")</f>
        <v>血管拡張剤</v>
      </c>
      <c r="E2492" s="16" t="s">
        <v>5777</v>
      </c>
      <c r="F2492" s="16" t="s">
        <v>445</v>
      </c>
      <c r="G2492" s="16" t="s">
        <v>5786</v>
      </c>
      <c r="H2492" s="16" t="s">
        <v>3900</v>
      </c>
      <c r="I2492" s="0" t="n">
        <v>10.8</v>
      </c>
      <c r="J2492" s="16" t="s">
        <v>232</v>
      </c>
      <c r="K2492" s="0" t="str">
        <f aca="false">IFERROR(IF(VLOOKUP($C2492,薬効分類マスタ!$A$2:$E$180,5,FALSE())=0,"",VLOOKUP($C2492,薬効分類マスタ!$A$2:$E$180,5,FALSE())),"")</f>
        <v/>
      </c>
      <c r="L2492" s="17"/>
      <c r="M2492" s="0" t="str">
        <f aca="false">IF($K2492="","",IF($L2492&lt;&gt;"",$L2492,VLOOKUP($C2492,薬効分類マスタ!$A$2:$F$180,6,FALSE())))</f>
        <v/>
      </c>
      <c r="N2492" s="0" t="str">
        <f aca="false">ASC(G2492)</f>
        <v>ｱｲﾄﾛｰﾙ錠20mg</v>
      </c>
      <c r="O2492" s="0" t="str">
        <f aca="false">ASC(E2492)</f>
        <v>一硝酸ｲｿｿﾙﾋﾞﾄﾞ</v>
      </c>
      <c r="P2492" s="16" t="n">
        <f aca="false">N(P2491)+IF($C2492=検索!$B$49,1,0)</f>
        <v>0</v>
      </c>
    </row>
    <row r="2493" customFormat="false" ht="15" hidden="false" customHeight="false" outlineLevel="0" collapsed="false">
      <c r="A2493" s="16" t="s">
        <v>221</v>
      </c>
      <c r="B2493" s="0" t="s">
        <v>5787</v>
      </c>
      <c r="C2493" s="0" t="n">
        <v>217</v>
      </c>
      <c r="D2493" s="0" t="str">
        <f aca="false">IFERROR(VLOOKUP($C2493,薬効分類マスタ!$A$2:$B$180,2,FALSE()),"未登録")</f>
        <v>血管拡張剤</v>
      </c>
      <c r="E2493" s="16" t="s">
        <v>5788</v>
      </c>
      <c r="F2493" s="16" t="s">
        <v>262</v>
      </c>
      <c r="G2493" s="16" t="s">
        <v>5789</v>
      </c>
      <c r="H2493" s="16" t="s">
        <v>309</v>
      </c>
      <c r="I2493" s="0" t="n">
        <v>10.8</v>
      </c>
      <c r="K2493" s="0" t="str">
        <f aca="false">IFERROR(IF(VLOOKUP($C2493,薬効分類マスタ!$A$2:$E$180,5,FALSE())=0,"",VLOOKUP($C2493,薬効分類マスタ!$A$2:$E$180,5,FALSE())),"")</f>
        <v/>
      </c>
      <c r="L2493" s="17"/>
      <c r="M2493" s="0" t="str">
        <f aca="false">IF($K2493="","",IF($L2493&lt;&gt;"",$L2493,VLOOKUP($C2493,薬効分類マスタ!$A$2:$F$180,6,FALSE())))</f>
        <v/>
      </c>
      <c r="N2493" s="0" t="str">
        <f aca="false">ASC(G2493)</f>
        <v>ｽﾞﾌｧｼﾞﾗﾝ錠10mg</v>
      </c>
      <c r="O2493" s="0" t="str">
        <f aca="false">ASC(E2493)</f>
        <v>ｲｿｸｽﾌﾟﾘﾝ塩酸塩</v>
      </c>
      <c r="P2493" s="16" t="n">
        <f aca="false">N(P2492)+IF($C2493=検索!$B$49,1,0)</f>
        <v>0</v>
      </c>
    </row>
    <row r="2494" customFormat="false" ht="15" hidden="false" customHeight="false" outlineLevel="0" collapsed="false">
      <c r="A2494" s="16" t="s">
        <v>221</v>
      </c>
      <c r="B2494" s="0" t="s">
        <v>5790</v>
      </c>
      <c r="C2494" s="0" t="n">
        <v>218</v>
      </c>
      <c r="D2494" s="0" t="str">
        <f aca="false">IFERROR(VLOOKUP($C2494,薬効分類マスタ!$A$2:$B$180,2,FALSE()),"未登録")</f>
        <v>高脂血症用剤</v>
      </c>
      <c r="E2494" s="16" t="s">
        <v>5791</v>
      </c>
      <c r="F2494" s="16" t="s">
        <v>908</v>
      </c>
      <c r="G2494" s="16" t="s">
        <v>5792</v>
      </c>
      <c r="I2494" s="0" t="n">
        <v>10.8</v>
      </c>
      <c r="K2494" s="0" t="str">
        <f aca="false">IFERROR(IF(VLOOKUP($C2494,薬効分類マスタ!$A$2:$E$180,5,FALSE())=0,"",VLOOKUP($C2494,薬効分類マスタ!$A$2:$E$180,5,FALSE())),"")</f>
        <v/>
      </c>
      <c r="L2494" s="17"/>
      <c r="M2494" s="0" t="str">
        <f aca="false">IF($K2494="","",IF($L2494&lt;&gt;"",$L2494,VLOOKUP($C2494,薬効分類マスタ!$A$2:$F$180,6,FALSE())))</f>
        <v/>
      </c>
      <c r="N2494" s="0" t="str">
        <f aca="false">ASC(G2494)</f>
        <v>ｸﾛﾌｨﾌﾞﾗｰﾄｶﾌﾟｾﾙ</v>
      </c>
      <c r="O2494" s="0" t="str">
        <f aca="false">ASC(E2494)</f>
        <v>ｸﾛﾌｨﾌﾞﾗｰﾄ</v>
      </c>
      <c r="P2494" s="16" t="n">
        <f aca="false">N(P2493)+IF($C2494=検索!$B$49,1,0)</f>
        <v>0</v>
      </c>
    </row>
    <row r="2495" customFormat="false" ht="15" hidden="false" customHeight="false" outlineLevel="0" collapsed="false">
      <c r="A2495" s="16" t="s">
        <v>221</v>
      </c>
      <c r="B2495" s="0" t="s">
        <v>5793</v>
      </c>
      <c r="C2495" s="0" t="n">
        <v>218</v>
      </c>
      <c r="D2495" s="0" t="str">
        <f aca="false">IFERROR(VLOOKUP($C2495,薬効分類マスタ!$A$2:$B$180,2,FALSE()),"未登録")</f>
        <v>高脂血症用剤</v>
      </c>
      <c r="E2495" s="16" t="s">
        <v>5791</v>
      </c>
      <c r="F2495" s="16" t="s">
        <v>5794</v>
      </c>
      <c r="G2495" s="16" t="s">
        <v>5792</v>
      </c>
      <c r="I2495" s="0" t="n">
        <v>9.8</v>
      </c>
      <c r="K2495" s="0" t="str">
        <f aca="false">IFERROR(IF(VLOOKUP($C2495,薬効分類マスタ!$A$2:$E$180,5,FALSE())=0,"",VLOOKUP($C2495,薬効分類マスタ!$A$2:$E$180,5,FALSE())),"")</f>
        <v/>
      </c>
      <c r="L2495" s="17"/>
      <c r="M2495" s="0" t="str">
        <f aca="false">IF($K2495="","",IF($L2495&lt;&gt;"",$L2495,VLOOKUP($C2495,薬効分類マスタ!$A$2:$F$180,6,FALSE())))</f>
        <v/>
      </c>
      <c r="N2495" s="0" t="str">
        <f aca="false">ASC(G2495)</f>
        <v>ｸﾛﾌｨﾌﾞﾗｰﾄｶﾌﾟｾﾙ</v>
      </c>
      <c r="O2495" s="0" t="str">
        <f aca="false">ASC(E2495)</f>
        <v>ｸﾛﾌｨﾌﾞﾗｰﾄ</v>
      </c>
      <c r="P2495" s="16" t="n">
        <f aca="false">N(P2494)+IF($C2495=検索!$B$49,1,0)</f>
        <v>0</v>
      </c>
    </row>
    <row r="2496" customFormat="false" ht="15" hidden="false" customHeight="false" outlineLevel="0" collapsed="false">
      <c r="A2496" s="16" t="s">
        <v>221</v>
      </c>
      <c r="B2496" s="0" t="s">
        <v>5795</v>
      </c>
      <c r="C2496" s="0" t="n">
        <v>218</v>
      </c>
      <c r="D2496" s="0" t="str">
        <f aca="false">IFERROR(VLOOKUP($C2496,薬効分類マスタ!$A$2:$B$180,2,FALSE()),"未登録")</f>
        <v>高脂血症用剤</v>
      </c>
      <c r="E2496" s="16" t="s">
        <v>5796</v>
      </c>
      <c r="F2496" s="16" t="s">
        <v>613</v>
      </c>
      <c r="G2496" s="16" t="s">
        <v>5797</v>
      </c>
      <c r="I2496" s="0" t="n">
        <v>10.8</v>
      </c>
      <c r="J2496" s="16" t="s">
        <v>239</v>
      </c>
      <c r="K2496" s="0" t="str">
        <f aca="false">IFERROR(IF(VLOOKUP($C2496,薬効分類マスタ!$A$2:$E$180,5,FALSE())=0,"",VLOOKUP($C2496,薬効分類マスタ!$A$2:$E$180,5,FALSE())),"")</f>
        <v/>
      </c>
      <c r="L2496" s="17"/>
      <c r="M2496" s="0" t="str">
        <f aca="false">IF($K2496="","",IF($L2496&lt;&gt;"",$L2496,VLOOKUP($C2496,薬効分類マスタ!$A$2:$F$180,6,FALSE())))</f>
        <v/>
      </c>
      <c r="N2496" s="0" t="str">
        <f aca="false">ASC(G2496)</f>
        <v>ﾍﾞｻﾞﾌｨﾌﾞﾗｰﾄ200mg徐放錠</v>
      </c>
      <c r="O2496" s="0" t="str">
        <f aca="false">ASC(E2496)</f>
        <v>ﾍﾞｻﾞﾌｨﾌﾞﾗｰﾄ</v>
      </c>
      <c r="P2496" s="16" t="n">
        <f aca="false">N(P2495)+IF($C2496=検索!$B$49,1,0)</f>
        <v>0</v>
      </c>
    </row>
    <row r="2497" customFormat="false" ht="15" hidden="false" customHeight="false" outlineLevel="0" collapsed="false">
      <c r="A2497" s="16" t="s">
        <v>221</v>
      </c>
      <c r="B2497" s="0" t="s">
        <v>5798</v>
      </c>
      <c r="C2497" s="0" t="n">
        <v>218</v>
      </c>
      <c r="D2497" s="0" t="str">
        <f aca="false">IFERROR(VLOOKUP($C2497,薬効分類マスタ!$A$2:$B$180,2,FALSE()),"未登録")</f>
        <v>高脂血症用剤</v>
      </c>
      <c r="E2497" s="16" t="s">
        <v>5796</v>
      </c>
      <c r="F2497" s="16" t="s">
        <v>613</v>
      </c>
      <c r="G2497" s="16" t="s">
        <v>5799</v>
      </c>
      <c r="H2497" s="16" t="s">
        <v>3217</v>
      </c>
      <c r="I2497" s="0" t="n">
        <v>10.8</v>
      </c>
      <c r="J2497" s="16" t="s">
        <v>232</v>
      </c>
      <c r="K2497" s="0" t="str">
        <f aca="false">IFERROR(IF(VLOOKUP($C2497,薬効分類マスタ!$A$2:$E$180,5,FALSE())=0,"",VLOOKUP($C2497,薬効分類マスタ!$A$2:$E$180,5,FALSE())),"")</f>
        <v/>
      </c>
      <c r="L2497" s="17"/>
      <c r="M2497" s="0" t="str">
        <f aca="false">IF($K2497="","",IF($L2497&lt;&gt;"",$L2497,VLOOKUP($C2497,薬効分類マスタ!$A$2:$F$180,6,FALSE())))</f>
        <v/>
      </c>
      <c r="N2497" s="0" t="str">
        <f aca="false">ASC(G2497)</f>
        <v>ﾍﾞｻﾞﾄｰﾙSR錠200mg</v>
      </c>
      <c r="O2497" s="0" t="str">
        <f aca="false">ASC(E2497)</f>
        <v>ﾍﾞｻﾞﾌｨﾌﾞﾗｰﾄ</v>
      </c>
      <c r="P2497" s="16" t="n">
        <f aca="false">N(P2496)+IF($C2497=検索!$B$49,1,0)</f>
        <v>0</v>
      </c>
    </row>
    <row r="2498" customFormat="false" ht="15" hidden="false" customHeight="false" outlineLevel="0" collapsed="false">
      <c r="A2498" s="16" t="s">
        <v>221</v>
      </c>
      <c r="B2498" s="0" t="s">
        <v>5800</v>
      </c>
      <c r="C2498" s="0" t="n">
        <v>218</v>
      </c>
      <c r="D2498" s="0" t="str">
        <f aca="false">IFERROR(VLOOKUP($C2498,薬効分類マスタ!$A$2:$B$180,2,FALSE()),"未登録")</f>
        <v>高脂血症用剤</v>
      </c>
      <c r="E2498" s="16" t="s">
        <v>5796</v>
      </c>
      <c r="F2498" s="16" t="s">
        <v>627</v>
      </c>
      <c r="G2498" s="16" t="s">
        <v>5801</v>
      </c>
      <c r="I2498" s="0" t="n">
        <v>10.8</v>
      </c>
      <c r="J2498" s="16" t="s">
        <v>239</v>
      </c>
      <c r="K2498" s="0" t="str">
        <f aca="false">IFERROR(IF(VLOOKUP($C2498,薬効分類マスタ!$A$2:$E$180,5,FALSE())=0,"",VLOOKUP($C2498,薬効分類マスタ!$A$2:$E$180,5,FALSE())),"")</f>
        <v/>
      </c>
      <c r="L2498" s="17"/>
      <c r="M2498" s="0" t="str">
        <f aca="false">IF($K2498="","",IF($L2498&lt;&gt;"",$L2498,VLOOKUP($C2498,薬効分類マスタ!$A$2:$F$180,6,FALSE())))</f>
        <v/>
      </c>
      <c r="N2498" s="0" t="str">
        <f aca="false">ASC(G2498)</f>
        <v>ﾍﾞｻﾞﾌｨﾌﾞﾗｰﾄ100mg徐放錠</v>
      </c>
      <c r="O2498" s="0" t="str">
        <f aca="false">ASC(E2498)</f>
        <v>ﾍﾞｻﾞﾌｨﾌﾞﾗｰﾄ</v>
      </c>
      <c r="P2498" s="16" t="n">
        <f aca="false">N(P2497)+IF($C2498=検索!$B$49,1,0)</f>
        <v>0</v>
      </c>
    </row>
    <row r="2499" customFormat="false" ht="15" hidden="false" customHeight="false" outlineLevel="0" collapsed="false">
      <c r="A2499" s="16" t="s">
        <v>221</v>
      </c>
      <c r="B2499" s="0" t="s">
        <v>5802</v>
      </c>
      <c r="C2499" s="0" t="n">
        <v>218</v>
      </c>
      <c r="D2499" s="0" t="str">
        <f aca="false">IFERROR(VLOOKUP($C2499,薬効分類マスタ!$A$2:$B$180,2,FALSE()),"未登録")</f>
        <v>高脂血症用剤</v>
      </c>
      <c r="E2499" s="16" t="s">
        <v>5796</v>
      </c>
      <c r="F2499" s="16" t="s">
        <v>627</v>
      </c>
      <c r="G2499" s="16" t="s">
        <v>5803</v>
      </c>
      <c r="H2499" s="16" t="s">
        <v>3217</v>
      </c>
      <c r="I2499" s="0" t="n">
        <v>10.8</v>
      </c>
      <c r="J2499" s="16" t="s">
        <v>232</v>
      </c>
      <c r="K2499" s="0" t="str">
        <f aca="false">IFERROR(IF(VLOOKUP($C2499,薬効分類マスタ!$A$2:$E$180,5,FALSE())=0,"",VLOOKUP($C2499,薬効分類マスタ!$A$2:$E$180,5,FALSE())),"")</f>
        <v/>
      </c>
      <c r="L2499" s="17"/>
      <c r="M2499" s="0" t="str">
        <f aca="false">IF($K2499="","",IF($L2499&lt;&gt;"",$L2499,VLOOKUP($C2499,薬効分類マスタ!$A$2:$F$180,6,FALSE())))</f>
        <v/>
      </c>
      <c r="N2499" s="0" t="str">
        <f aca="false">ASC(G2499)</f>
        <v>ﾍﾞｻﾞﾄｰﾙSR錠100mg</v>
      </c>
      <c r="O2499" s="0" t="str">
        <f aca="false">ASC(E2499)</f>
        <v>ﾍﾞｻﾞﾌｨﾌﾞﾗｰﾄ</v>
      </c>
      <c r="P2499" s="16" t="n">
        <f aca="false">N(P2498)+IF($C2499=検索!$B$49,1,0)</f>
        <v>0</v>
      </c>
    </row>
    <row r="2500" customFormat="false" ht="15" hidden="false" customHeight="false" outlineLevel="0" collapsed="false">
      <c r="A2500" s="16" t="s">
        <v>221</v>
      </c>
      <c r="B2500" s="0" t="s">
        <v>5804</v>
      </c>
      <c r="C2500" s="0" t="n">
        <v>218</v>
      </c>
      <c r="D2500" s="0" t="str">
        <f aca="false">IFERROR(VLOOKUP($C2500,薬効分類マスタ!$A$2:$B$180,2,FALSE()),"未登録")</f>
        <v>高脂血症用剤</v>
      </c>
      <c r="E2500" s="16" t="s">
        <v>5805</v>
      </c>
      <c r="F2500" s="16" t="s">
        <v>5806</v>
      </c>
      <c r="G2500" s="16" t="s">
        <v>5807</v>
      </c>
      <c r="H2500" s="16" t="s">
        <v>304</v>
      </c>
      <c r="I2500" s="0" t="n">
        <v>13.2</v>
      </c>
      <c r="J2500" s="16" t="s">
        <v>232</v>
      </c>
      <c r="K2500" s="0" t="str">
        <f aca="false">IFERROR(IF(VLOOKUP($C2500,薬効分類マスタ!$A$2:$E$180,5,FALSE())=0,"",VLOOKUP($C2500,薬効分類マスタ!$A$2:$E$180,5,FALSE())),"")</f>
        <v/>
      </c>
      <c r="L2500" s="17"/>
      <c r="M2500" s="0" t="str">
        <f aca="false">IF($K2500="","",IF($L2500&lt;&gt;"",$L2500,VLOOKUP($C2500,薬効分類マスタ!$A$2:$F$180,6,FALSE())))</f>
        <v/>
      </c>
      <c r="N2500" s="0" t="str">
        <f aca="false">ASC(G2500)</f>
        <v>ﾘﾋﾟﾃﾞｨﾙ錠53.3mg</v>
      </c>
      <c r="O2500" s="0" t="str">
        <f aca="false">ASC(E2500)</f>
        <v>ﾌｪﾉﾌｨﾌﾞﾗｰﾄ</v>
      </c>
      <c r="P2500" s="16" t="n">
        <f aca="false">N(P2499)+IF($C2500=検索!$B$49,1,0)</f>
        <v>0</v>
      </c>
    </row>
    <row r="2501" customFormat="false" ht="15" hidden="false" customHeight="false" outlineLevel="0" collapsed="false">
      <c r="A2501" s="16" t="s">
        <v>221</v>
      </c>
      <c r="B2501" s="0" t="s">
        <v>5808</v>
      </c>
      <c r="C2501" s="0" t="n">
        <v>218</v>
      </c>
      <c r="D2501" s="0" t="str">
        <f aca="false">IFERROR(VLOOKUP($C2501,薬効分類マスタ!$A$2:$B$180,2,FALSE()),"未登録")</f>
        <v>高脂血症用剤</v>
      </c>
      <c r="E2501" s="16" t="s">
        <v>5805</v>
      </c>
      <c r="F2501" s="16" t="s">
        <v>5806</v>
      </c>
      <c r="G2501" s="16" t="s">
        <v>5809</v>
      </c>
      <c r="H2501" s="16" t="s">
        <v>325</v>
      </c>
      <c r="I2501" s="0" t="n">
        <v>13.6</v>
      </c>
      <c r="J2501" s="16" t="s">
        <v>232</v>
      </c>
      <c r="K2501" s="0" t="str">
        <f aca="false">IFERROR(IF(VLOOKUP($C2501,薬効分類マスタ!$A$2:$E$180,5,FALSE())=0,"",VLOOKUP($C2501,薬効分類マスタ!$A$2:$E$180,5,FALSE())),"")</f>
        <v/>
      </c>
      <c r="L2501" s="17"/>
      <c r="M2501" s="0" t="str">
        <f aca="false">IF($K2501="","",IF($L2501&lt;&gt;"",$L2501,VLOOKUP($C2501,薬効分類マスタ!$A$2:$F$180,6,FALSE())))</f>
        <v/>
      </c>
      <c r="N2501" s="0" t="str">
        <f aca="false">ASC(G2501)</f>
        <v>ﾄﾗｲｺｱ錠53.3mg</v>
      </c>
      <c r="O2501" s="0" t="str">
        <f aca="false">ASC(E2501)</f>
        <v>ﾌｪﾉﾌｨﾌﾞﾗｰﾄ</v>
      </c>
      <c r="P2501" s="16" t="n">
        <f aca="false">N(P2500)+IF($C2501=検索!$B$49,1,0)</f>
        <v>0</v>
      </c>
    </row>
    <row r="2502" customFormat="false" ht="15" hidden="false" customHeight="false" outlineLevel="0" collapsed="false">
      <c r="A2502" s="16" t="s">
        <v>221</v>
      </c>
      <c r="B2502" s="0" t="s">
        <v>5810</v>
      </c>
      <c r="C2502" s="0" t="n">
        <v>218</v>
      </c>
      <c r="D2502" s="0" t="str">
        <f aca="false">IFERROR(VLOOKUP($C2502,薬効分類マスタ!$A$2:$B$180,2,FALSE()),"未登録")</f>
        <v>高脂血症用剤</v>
      </c>
      <c r="E2502" s="16" t="s">
        <v>5805</v>
      </c>
      <c r="F2502" s="16" t="s">
        <v>5806</v>
      </c>
      <c r="G2502" s="16" t="s">
        <v>5811</v>
      </c>
      <c r="H2502" s="16" t="s">
        <v>1309</v>
      </c>
      <c r="I2502" s="0" t="n">
        <v>9.1</v>
      </c>
      <c r="J2502" s="16" t="s">
        <v>239</v>
      </c>
      <c r="K2502" s="0" t="str">
        <f aca="false">IFERROR(IF(VLOOKUP($C2502,薬効分類マスタ!$A$2:$E$180,5,FALSE())=0,"",VLOOKUP($C2502,薬効分類マスタ!$A$2:$E$180,5,FALSE())),"")</f>
        <v/>
      </c>
      <c r="L2502" s="17"/>
      <c r="M2502" s="0" t="str">
        <f aca="false">IF($K2502="","",IF($L2502&lt;&gt;"",$L2502,VLOOKUP($C2502,薬効分類マスタ!$A$2:$F$180,6,FALSE())))</f>
        <v/>
      </c>
      <c r="N2502" s="0" t="str">
        <f aca="false">ASC(G2502)</f>
        <v>ﾌｪﾉﾌｨﾌﾞﾗｰﾄ錠53.3mg｢武田ﾃﾊﾞ｣</v>
      </c>
      <c r="O2502" s="0" t="str">
        <f aca="false">ASC(E2502)</f>
        <v>ﾌｪﾉﾌｨﾌﾞﾗｰﾄ</v>
      </c>
      <c r="P2502" s="16" t="n">
        <f aca="false">N(P2501)+IF($C2502=検索!$B$49,1,0)</f>
        <v>0</v>
      </c>
    </row>
    <row r="2503" customFormat="false" ht="15" hidden="false" customHeight="false" outlineLevel="0" collapsed="false">
      <c r="A2503" s="16" t="s">
        <v>221</v>
      </c>
      <c r="B2503" s="0" t="s">
        <v>5812</v>
      </c>
      <c r="C2503" s="0" t="n">
        <v>218</v>
      </c>
      <c r="D2503" s="0" t="str">
        <f aca="false">IFERROR(VLOOKUP($C2503,薬効分類マスタ!$A$2:$B$180,2,FALSE()),"未登録")</f>
        <v>高脂血症用剤</v>
      </c>
      <c r="E2503" s="16" t="s">
        <v>5805</v>
      </c>
      <c r="F2503" s="16" t="s">
        <v>1205</v>
      </c>
      <c r="G2503" s="16" t="s">
        <v>5813</v>
      </c>
      <c r="H2503" s="16" t="s">
        <v>304</v>
      </c>
      <c r="I2503" s="0" t="n">
        <v>16.2</v>
      </c>
      <c r="J2503" s="16" t="s">
        <v>232</v>
      </c>
      <c r="K2503" s="0" t="str">
        <f aca="false">IFERROR(IF(VLOOKUP($C2503,薬効分類マスタ!$A$2:$E$180,5,FALSE())=0,"",VLOOKUP($C2503,薬効分類マスタ!$A$2:$E$180,5,FALSE())),"")</f>
        <v/>
      </c>
      <c r="L2503" s="17"/>
      <c r="M2503" s="0" t="str">
        <f aca="false">IF($K2503="","",IF($L2503&lt;&gt;"",$L2503,VLOOKUP($C2503,薬効分類マスタ!$A$2:$F$180,6,FALSE())))</f>
        <v/>
      </c>
      <c r="N2503" s="0" t="str">
        <f aca="false">ASC(G2503)</f>
        <v>ﾘﾋﾟﾃﾞｨﾙ錠80mg</v>
      </c>
      <c r="O2503" s="0" t="str">
        <f aca="false">ASC(E2503)</f>
        <v>ﾌｪﾉﾌｨﾌﾞﾗｰﾄ</v>
      </c>
      <c r="P2503" s="16" t="n">
        <f aca="false">N(P2502)+IF($C2503=検索!$B$49,1,0)</f>
        <v>0</v>
      </c>
    </row>
    <row r="2504" customFormat="false" ht="15" hidden="false" customHeight="false" outlineLevel="0" collapsed="false">
      <c r="A2504" s="16" t="s">
        <v>221</v>
      </c>
      <c r="B2504" s="0" t="s">
        <v>5814</v>
      </c>
      <c r="C2504" s="0" t="n">
        <v>218</v>
      </c>
      <c r="D2504" s="0" t="str">
        <f aca="false">IFERROR(VLOOKUP($C2504,薬効分類マスタ!$A$2:$B$180,2,FALSE()),"未登録")</f>
        <v>高脂血症用剤</v>
      </c>
      <c r="E2504" s="16" t="s">
        <v>5805</v>
      </c>
      <c r="F2504" s="16" t="s">
        <v>1205</v>
      </c>
      <c r="G2504" s="16" t="s">
        <v>5815</v>
      </c>
      <c r="H2504" s="16" t="s">
        <v>325</v>
      </c>
      <c r="I2504" s="0" t="n">
        <v>16.2</v>
      </c>
      <c r="J2504" s="16" t="s">
        <v>232</v>
      </c>
      <c r="K2504" s="0" t="str">
        <f aca="false">IFERROR(IF(VLOOKUP($C2504,薬効分類マスタ!$A$2:$E$180,5,FALSE())=0,"",VLOOKUP($C2504,薬効分類マスタ!$A$2:$E$180,5,FALSE())),"")</f>
        <v/>
      </c>
      <c r="L2504" s="17"/>
      <c r="M2504" s="0" t="str">
        <f aca="false">IF($K2504="","",IF($L2504&lt;&gt;"",$L2504,VLOOKUP($C2504,薬効分類マスタ!$A$2:$F$180,6,FALSE())))</f>
        <v/>
      </c>
      <c r="N2504" s="0" t="str">
        <f aca="false">ASC(G2504)</f>
        <v>ﾄﾗｲｺｱ錠80mg</v>
      </c>
      <c r="O2504" s="0" t="str">
        <f aca="false">ASC(E2504)</f>
        <v>ﾌｪﾉﾌｨﾌﾞﾗｰﾄ</v>
      </c>
      <c r="P2504" s="16" t="n">
        <f aca="false">N(P2503)+IF($C2504=検索!$B$49,1,0)</f>
        <v>0</v>
      </c>
    </row>
    <row r="2505" customFormat="false" ht="15" hidden="false" customHeight="false" outlineLevel="0" collapsed="false">
      <c r="A2505" s="16" t="s">
        <v>221</v>
      </c>
      <c r="B2505" s="0" t="s">
        <v>5816</v>
      </c>
      <c r="C2505" s="0" t="n">
        <v>218</v>
      </c>
      <c r="D2505" s="0" t="str">
        <f aca="false">IFERROR(VLOOKUP($C2505,薬効分類マスタ!$A$2:$B$180,2,FALSE()),"未登録")</f>
        <v>高脂血症用剤</v>
      </c>
      <c r="E2505" s="16" t="s">
        <v>5805</v>
      </c>
      <c r="F2505" s="16" t="s">
        <v>1205</v>
      </c>
      <c r="G2505" s="16" t="s">
        <v>5817</v>
      </c>
      <c r="H2505" s="16" t="s">
        <v>1309</v>
      </c>
      <c r="I2505" s="0" t="n">
        <v>10.8</v>
      </c>
      <c r="J2505" s="16" t="s">
        <v>239</v>
      </c>
      <c r="K2505" s="0" t="str">
        <f aca="false">IFERROR(IF(VLOOKUP($C2505,薬効分類マスタ!$A$2:$E$180,5,FALSE())=0,"",VLOOKUP($C2505,薬効分類マスタ!$A$2:$E$180,5,FALSE())),"")</f>
        <v/>
      </c>
      <c r="L2505" s="17"/>
      <c r="M2505" s="0" t="str">
        <f aca="false">IF($K2505="","",IF($L2505&lt;&gt;"",$L2505,VLOOKUP($C2505,薬効分類マスタ!$A$2:$F$180,6,FALSE())))</f>
        <v/>
      </c>
      <c r="N2505" s="0" t="str">
        <f aca="false">ASC(G2505)</f>
        <v>ﾌｪﾉﾌｨﾌﾞﾗｰﾄ錠80mg｢武田ﾃﾊﾞ｣</v>
      </c>
      <c r="O2505" s="0" t="str">
        <f aca="false">ASC(E2505)</f>
        <v>ﾌｪﾉﾌｨﾌﾞﾗｰﾄ</v>
      </c>
      <c r="P2505" s="16" t="n">
        <f aca="false">N(P2504)+IF($C2505=検索!$B$49,1,0)</f>
        <v>0</v>
      </c>
    </row>
    <row r="2506" customFormat="false" ht="15" hidden="false" customHeight="false" outlineLevel="0" collapsed="false">
      <c r="A2506" s="16" t="s">
        <v>221</v>
      </c>
      <c r="B2506" s="0" t="s">
        <v>5818</v>
      </c>
      <c r="C2506" s="0" t="n">
        <v>218</v>
      </c>
      <c r="D2506" s="0" t="str">
        <f aca="false">IFERROR(VLOOKUP($C2506,薬効分類マスタ!$A$2:$B$180,2,FALSE()),"未登録")</f>
        <v>高脂血症用剤</v>
      </c>
      <c r="E2506" s="16" t="s">
        <v>5819</v>
      </c>
      <c r="F2506" s="16" t="s">
        <v>3849</v>
      </c>
      <c r="G2506" s="16" t="s">
        <v>5820</v>
      </c>
      <c r="H2506" s="16" t="s">
        <v>710</v>
      </c>
      <c r="I2506" s="0" t="n">
        <v>27.5</v>
      </c>
      <c r="J2506" s="16" t="s">
        <v>232</v>
      </c>
      <c r="K2506" s="0" t="str">
        <f aca="false">IFERROR(IF(VLOOKUP($C2506,薬効分類マスタ!$A$2:$E$180,5,FALSE())=0,"",VLOOKUP($C2506,薬効分類マスタ!$A$2:$E$180,5,FALSE())),"")</f>
        <v/>
      </c>
      <c r="L2506" s="17"/>
      <c r="M2506" s="0" t="str">
        <f aca="false">IF($K2506="","",IF($L2506&lt;&gt;"",$L2506,VLOOKUP($C2506,薬効分類マスタ!$A$2:$F$180,6,FALSE())))</f>
        <v/>
      </c>
      <c r="N2506" s="0" t="str">
        <f aca="false">ASC(G2506)</f>
        <v>ﾊﾟﾙﾓﾃﾞｨｱ錠0.1mg</v>
      </c>
      <c r="O2506" s="0" t="str">
        <f aca="false">ASC(E2506)</f>
        <v>ﾍﾟﾏﾌｨﾌﾞﾗｰﾄ</v>
      </c>
      <c r="P2506" s="16" t="n">
        <f aca="false">N(P2505)+IF($C2506=検索!$B$49,1,0)</f>
        <v>0</v>
      </c>
    </row>
    <row r="2507" customFormat="false" ht="15" hidden="false" customHeight="false" outlineLevel="0" collapsed="false">
      <c r="A2507" s="16" t="s">
        <v>221</v>
      </c>
      <c r="B2507" s="0" t="s">
        <v>5821</v>
      </c>
      <c r="C2507" s="0" t="n">
        <v>218</v>
      </c>
      <c r="D2507" s="0" t="str">
        <f aca="false">IFERROR(VLOOKUP($C2507,薬効分類マスタ!$A$2:$B$180,2,FALSE()),"未登録")</f>
        <v>高脂血症用剤</v>
      </c>
      <c r="E2507" s="16" t="s">
        <v>5819</v>
      </c>
      <c r="F2507" s="16" t="s">
        <v>5822</v>
      </c>
      <c r="G2507" s="16" t="s">
        <v>5823</v>
      </c>
      <c r="H2507" s="16" t="s">
        <v>710</v>
      </c>
      <c r="I2507" s="0" t="n">
        <v>51</v>
      </c>
      <c r="J2507" s="16" t="s">
        <v>232</v>
      </c>
      <c r="K2507" s="0" t="str">
        <f aca="false">IFERROR(IF(VLOOKUP($C2507,薬効分類マスタ!$A$2:$E$180,5,FALSE())=0,"",VLOOKUP($C2507,薬効分類マスタ!$A$2:$E$180,5,FALSE())),"")</f>
        <v/>
      </c>
      <c r="L2507" s="17"/>
      <c r="M2507" s="0" t="str">
        <f aca="false">IF($K2507="","",IF($L2507&lt;&gt;"",$L2507,VLOOKUP($C2507,薬効分類マスタ!$A$2:$F$180,6,FALSE())))</f>
        <v/>
      </c>
      <c r="N2507" s="0" t="str">
        <f aca="false">ASC(G2507)</f>
        <v>ﾊﾟﾙﾓﾃﾞｨｱXR錠0.2mg</v>
      </c>
      <c r="O2507" s="0" t="str">
        <f aca="false">ASC(E2507)</f>
        <v>ﾍﾟﾏﾌｨﾌﾞﾗｰﾄ</v>
      </c>
      <c r="P2507" s="16" t="n">
        <f aca="false">N(P2506)+IF($C2507=検索!$B$49,1,0)</f>
        <v>0</v>
      </c>
    </row>
    <row r="2508" customFormat="false" ht="15" hidden="false" customHeight="false" outlineLevel="0" collapsed="false">
      <c r="A2508" s="16" t="s">
        <v>221</v>
      </c>
      <c r="B2508" s="0" t="s">
        <v>5824</v>
      </c>
      <c r="C2508" s="0" t="n">
        <v>218</v>
      </c>
      <c r="D2508" s="0" t="str">
        <f aca="false">IFERROR(VLOOKUP($C2508,薬効分類マスタ!$A$2:$B$180,2,FALSE()),"未登録")</f>
        <v>高脂血症用剤</v>
      </c>
      <c r="E2508" s="16" t="s">
        <v>5819</v>
      </c>
      <c r="F2508" s="16" t="s">
        <v>392</v>
      </c>
      <c r="G2508" s="16" t="s">
        <v>5825</v>
      </c>
      <c r="H2508" s="16" t="s">
        <v>710</v>
      </c>
      <c r="I2508" s="0" t="n">
        <v>94.4</v>
      </c>
      <c r="J2508" s="16" t="s">
        <v>232</v>
      </c>
      <c r="K2508" s="0" t="str">
        <f aca="false">IFERROR(IF(VLOOKUP($C2508,薬効分類マスタ!$A$2:$E$180,5,FALSE())=0,"",VLOOKUP($C2508,薬効分類マスタ!$A$2:$E$180,5,FALSE())),"")</f>
        <v/>
      </c>
      <c r="L2508" s="17"/>
      <c r="M2508" s="0" t="str">
        <f aca="false">IF($K2508="","",IF($L2508&lt;&gt;"",$L2508,VLOOKUP($C2508,薬効分類マスタ!$A$2:$F$180,6,FALSE())))</f>
        <v/>
      </c>
      <c r="N2508" s="0" t="str">
        <f aca="false">ASC(G2508)</f>
        <v>ﾊﾟﾙﾓﾃﾞｨｱXR錠0.4mg</v>
      </c>
      <c r="O2508" s="0" t="str">
        <f aca="false">ASC(E2508)</f>
        <v>ﾍﾟﾏﾌｨﾌﾞﾗｰﾄ</v>
      </c>
      <c r="P2508" s="16" t="n">
        <f aca="false">N(P2507)+IF($C2508=検索!$B$49,1,0)</f>
        <v>0</v>
      </c>
    </row>
    <row r="2509" customFormat="false" ht="15" hidden="false" customHeight="false" outlineLevel="0" collapsed="false">
      <c r="A2509" s="16" t="s">
        <v>221</v>
      </c>
      <c r="B2509" s="0" t="s">
        <v>5826</v>
      </c>
      <c r="C2509" s="0" t="n">
        <v>218</v>
      </c>
      <c r="D2509" s="0" t="str">
        <f aca="false">IFERROR(VLOOKUP($C2509,薬効分類マスタ!$A$2:$B$180,2,FALSE()),"未登録")</f>
        <v>高脂血症用剤</v>
      </c>
      <c r="E2509" s="16" t="s">
        <v>5827</v>
      </c>
      <c r="F2509" s="16" t="s">
        <v>5828</v>
      </c>
      <c r="G2509" s="16" t="s">
        <v>5829</v>
      </c>
      <c r="H2509" s="16" t="s">
        <v>283</v>
      </c>
      <c r="I2509" s="0" t="n">
        <v>8.3</v>
      </c>
      <c r="J2509" s="16" t="s">
        <v>232</v>
      </c>
      <c r="K2509" s="0" t="str">
        <f aca="false">IFERROR(IF(VLOOKUP($C2509,薬効分類マスタ!$A$2:$E$180,5,FALSE())=0,"",VLOOKUP($C2509,薬効分類マスタ!$A$2:$E$180,5,FALSE())),"")</f>
        <v/>
      </c>
      <c r="L2509" s="17"/>
      <c r="M2509" s="0" t="str">
        <f aca="false">IF($K2509="","",IF($L2509&lt;&gt;"",$L2509,VLOOKUP($C2509,薬効分類マスタ!$A$2:$F$180,6,FALSE())))</f>
        <v/>
      </c>
      <c r="N2509" s="0" t="str">
        <f aca="false">ASC(G2509)</f>
        <v>ｴﾗｽﾁｰﾑ錠1800</v>
      </c>
      <c r="O2509" s="0" t="str">
        <f aca="false">ASC(E2509)</f>
        <v>ｴﾗｽﾀｰｾﾞ</v>
      </c>
      <c r="P2509" s="16" t="n">
        <f aca="false">N(P2508)+IF($C2509=検索!$B$49,1,0)</f>
        <v>0</v>
      </c>
    </row>
    <row r="2510" customFormat="false" ht="15" hidden="false" customHeight="false" outlineLevel="0" collapsed="false">
      <c r="A2510" s="16" t="s">
        <v>221</v>
      </c>
      <c r="B2510" s="0" t="s">
        <v>5830</v>
      </c>
      <c r="C2510" s="0" t="n">
        <v>218</v>
      </c>
      <c r="D2510" s="0" t="str">
        <f aca="false">IFERROR(VLOOKUP($C2510,薬効分類マスタ!$A$2:$B$180,2,FALSE()),"未登録")</f>
        <v>高脂血症用剤</v>
      </c>
      <c r="E2510" s="16" t="s">
        <v>5831</v>
      </c>
      <c r="F2510" s="16" t="s">
        <v>613</v>
      </c>
      <c r="G2510" s="16" t="s">
        <v>5832</v>
      </c>
      <c r="I2510" s="0" t="n">
        <v>9.3</v>
      </c>
      <c r="K2510" s="0" t="str">
        <f aca="false">IFERROR(IF(VLOOKUP($C2510,薬効分類マスタ!$A$2:$E$180,5,FALSE())=0,"",VLOOKUP($C2510,薬効分類マスタ!$A$2:$E$180,5,FALSE())),"")</f>
        <v/>
      </c>
      <c r="L2510" s="17"/>
      <c r="M2510" s="0" t="str">
        <f aca="false">IF($K2510="","",IF($L2510&lt;&gt;"",$L2510,VLOOKUP($C2510,薬効分類マスタ!$A$2:$F$180,6,FALSE())))</f>
        <v/>
      </c>
      <c r="N2510" s="0" t="str">
        <f aca="false">ASC(G2510)</f>
        <v>ﾆｺﾓｰﾙ錠</v>
      </c>
      <c r="O2510" s="0" t="str">
        <f aca="false">ASC(E2510)</f>
        <v>ﾆｺﾓｰﾙ</v>
      </c>
      <c r="P2510" s="16" t="n">
        <f aca="false">N(P2509)+IF($C2510=検索!$B$49,1,0)</f>
        <v>0</v>
      </c>
    </row>
    <row r="2511" customFormat="false" ht="15" hidden="false" customHeight="false" outlineLevel="0" collapsed="false">
      <c r="A2511" s="16" t="s">
        <v>221</v>
      </c>
      <c r="B2511" s="0" t="s">
        <v>5833</v>
      </c>
      <c r="C2511" s="0" t="n">
        <v>218</v>
      </c>
      <c r="D2511" s="0" t="str">
        <f aca="false">IFERROR(VLOOKUP($C2511,薬効分類マスタ!$A$2:$B$180,2,FALSE()),"未登録")</f>
        <v>高脂血症用剤</v>
      </c>
      <c r="E2511" s="16" t="s">
        <v>5834</v>
      </c>
      <c r="F2511" s="16" t="s">
        <v>639</v>
      </c>
      <c r="G2511" s="16" t="s">
        <v>5835</v>
      </c>
      <c r="H2511" s="16" t="s">
        <v>2382</v>
      </c>
      <c r="I2511" s="0" t="n">
        <v>10.8</v>
      </c>
      <c r="J2511" s="16" t="s">
        <v>232</v>
      </c>
      <c r="K2511" s="0" t="str">
        <f aca="false">IFERROR(IF(VLOOKUP($C2511,薬効分類マスタ!$A$2:$E$180,5,FALSE())=0,"",VLOOKUP($C2511,薬効分類マスタ!$A$2:$E$180,5,FALSE())),"")</f>
        <v/>
      </c>
      <c r="L2511" s="17"/>
      <c r="M2511" s="0" t="str">
        <f aca="false">IF($K2511="","",IF($L2511&lt;&gt;"",$L2511,VLOOKUP($C2511,薬効分類マスタ!$A$2:$F$180,6,FALSE())))</f>
        <v/>
      </c>
      <c r="N2511" s="0" t="str">
        <f aca="false">ASC(G2511)</f>
        <v>ﾛﾚﾙｺ錠250mg</v>
      </c>
      <c r="O2511" s="0" t="str">
        <f aca="false">ASC(E2511)</f>
        <v>ﾌﾟﾛﾌﾞｺｰﾙ</v>
      </c>
      <c r="P2511" s="16" t="n">
        <f aca="false">N(P2510)+IF($C2511=検索!$B$49,1,0)</f>
        <v>0</v>
      </c>
    </row>
    <row r="2512" customFormat="false" ht="15" hidden="false" customHeight="false" outlineLevel="0" collapsed="false">
      <c r="A2512" s="16" t="s">
        <v>221</v>
      </c>
      <c r="B2512" s="0" t="s">
        <v>5836</v>
      </c>
      <c r="C2512" s="0" t="n">
        <v>218</v>
      </c>
      <c r="D2512" s="0" t="str">
        <f aca="false">IFERROR(VLOOKUP($C2512,薬効分類マスタ!$A$2:$B$180,2,FALSE()),"未登録")</f>
        <v>高脂血症用剤</v>
      </c>
      <c r="E2512" s="16" t="s">
        <v>5834</v>
      </c>
      <c r="F2512" s="16" t="s">
        <v>639</v>
      </c>
      <c r="G2512" s="16" t="s">
        <v>5837</v>
      </c>
      <c r="H2512" s="16" t="s">
        <v>309</v>
      </c>
      <c r="I2512" s="0" t="n">
        <v>10.8</v>
      </c>
      <c r="J2512" s="16" t="s">
        <v>232</v>
      </c>
      <c r="K2512" s="0" t="str">
        <f aca="false">IFERROR(IF(VLOOKUP($C2512,薬効分類マスタ!$A$2:$E$180,5,FALSE())=0,"",VLOOKUP($C2512,薬効分類マスタ!$A$2:$E$180,5,FALSE())),"")</f>
        <v/>
      </c>
      <c r="L2512" s="17"/>
      <c r="M2512" s="0" t="str">
        <f aca="false">IF($K2512="","",IF($L2512&lt;&gt;"",$L2512,VLOOKUP($C2512,薬効分類マスタ!$A$2:$F$180,6,FALSE())))</f>
        <v/>
      </c>
      <c r="N2512" s="0" t="str">
        <f aca="false">ASC(G2512)</f>
        <v>ｼﾝﾚｽﾀｰﾙ錠250mg</v>
      </c>
      <c r="O2512" s="0" t="str">
        <f aca="false">ASC(E2512)</f>
        <v>ﾌﾟﾛﾌﾞｺｰﾙ</v>
      </c>
      <c r="P2512" s="16" t="n">
        <f aca="false">N(P2511)+IF($C2512=検索!$B$49,1,0)</f>
        <v>0</v>
      </c>
    </row>
    <row r="2513" customFormat="false" ht="15" hidden="false" customHeight="false" outlineLevel="0" collapsed="false">
      <c r="A2513" s="16" t="s">
        <v>221</v>
      </c>
      <c r="B2513" s="0" t="s">
        <v>5838</v>
      </c>
      <c r="C2513" s="0" t="n">
        <v>218</v>
      </c>
      <c r="D2513" s="0" t="str">
        <f aca="false">IFERROR(VLOOKUP($C2513,薬効分類マスタ!$A$2:$B$180,2,FALSE()),"未登録")</f>
        <v>高脂血症用剤</v>
      </c>
      <c r="E2513" s="16" t="s">
        <v>5834</v>
      </c>
      <c r="F2513" s="16" t="s">
        <v>639</v>
      </c>
      <c r="G2513" s="16" t="s">
        <v>5839</v>
      </c>
      <c r="H2513" s="16" t="s">
        <v>385</v>
      </c>
      <c r="I2513" s="0" t="n">
        <v>10.8</v>
      </c>
      <c r="J2513" s="16" t="s">
        <v>239</v>
      </c>
      <c r="K2513" s="0" t="str">
        <f aca="false">IFERROR(IF(VLOOKUP($C2513,薬効分類マスタ!$A$2:$E$180,5,FALSE())=0,"",VLOOKUP($C2513,薬効分類マスタ!$A$2:$E$180,5,FALSE())),"")</f>
        <v/>
      </c>
      <c r="L2513" s="17"/>
      <c r="M2513" s="0" t="str">
        <f aca="false">IF($K2513="","",IF($L2513&lt;&gt;"",$L2513,VLOOKUP($C2513,薬効分類マスタ!$A$2:$F$180,6,FALSE())))</f>
        <v/>
      </c>
      <c r="N2513" s="0" t="str">
        <f aca="false">ASC(G2513)</f>
        <v>ﾌﾟﾛﾌﾞｺｰﾙ錠250mg｢ｻﾜｲ｣</v>
      </c>
      <c r="O2513" s="0" t="str">
        <f aca="false">ASC(E2513)</f>
        <v>ﾌﾟﾛﾌﾞｺｰﾙ</v>
      </c>
      <c r="P2513" s="16" t="n">
        <f aca="false">N(P2512)+IF($C2513=検索!$B$49,1,0)</f>
        <v>0</v>
      </c>
    </row>
    <row r="2514" customFormat="false" ht="15" hidden="false" customHeight="false" outlineLevel="0" collapsed="false">
      <c r="A2514" s="16" t="s">
        <v>221</v>
      </c>
      <c r="B2514" s="0" t="s">
        <v>5840</v>
      </c>
      <c r="C2514" s="0" t="n">
        <v>218</v>
      </c>
      <c r="D2514" s="0" t="str">
        <f aca="false">IFERROR(VLOOKUP($C2514,薬効分類マスタ!$A$2:$B$180,2,FALSE()),"未登録")</f>
        <v>高脂血症用剤</v>
      </c>
      <c r="E2514" s="16" t="s">
        <v>5841</v>
      </c>
      <c r="F2514" s="16" t="s">
        <v>5842</v>
      </c>
      <c r="G2514" s="16" t="s">
        <v>5843</v>
      </c>
      <c r="H2514" s="16" t="s">
        <v>494</v>
      </c>
      <c r="I2514" s="0" t="n">
        <v>19.7</v>
      </c>
      <c r="J2514" s="16" t="s">
        <v>232</v>
      </c>
      <c r="K2514" s="0" t="str">
        <f aca="false">IFERROR(IF(VLOOKUP($C2514,薬効分類マスタ!$A$2:$E$180,5,FALSE())=0,"",VLOOKUP($C2514,薬効分類マスタ!$A$2:$E$180,5,FALSE())),"")</f>
        <v/>
      </c>
      <c r="L2514" s="17"/>
      <c r="M2514" s="0" t="str">
        <f aca="false">IF($K2514="","",IF($L2514&lt;&gt;"",$L2514,VLOOKUP($C2514,薬効分類マスタ!$A$2:$F$180,6,FALSE())))</f>
        <v/>
      </c>
      <c r="N2514" s="0" t="str">
        <f aca="false">ASC(G2514)</f>
        <v>ｸｴｽﾄﾗﾝ粉末44.4%</v>
      </c>
      <c r="O2514" s="0" t="str">
        <f aca="false">ASC(E2514)</f>
        <v>ｺﾚｽﾁﾗﾐﾝ</v>
      </c>
      <c r="P2514" s="16" t="n">
        <f aca="false">N(P2513)+IF($C2514=検索!$B$49,1,0)</f>
        <v>0</v>
      </c>
    </row>
    <row r="2515" customFormat="false" ht="15" hidden="false" customHeight="false" outlineLevel="0" collapsed="false">
      <c r="A2515" s="16" t="s">
        <v>221</v>
      </c>
      <c r="B2515" s="0" t="s">
        <v>5844</v>
      </c>
      <c r="C2515" s="0" t="n">
        <v>218</v>
      </c>
      <c r="D2515" s="0" t="str">
        <f aca="false">IFERROR(VLOOKUP($C2515,薬効分類マスタ!$A$2:$B$180,2,FALSE()),"未登録")</f>
        <v>高脂血症用剤</v>
      </c>
      <c r="E2515" s="16" t="s">
        <v>5845</v>
      </c>
      <c r="F2515" s="16" t="s">
        <v>681</v>
      </c>
      <c r="G2515" s="16" t="s">
        <v>5846</v>
      </c>
      <c r="H2515" s="16" t="s">
        <v>1180</v>
      </c>
      <c r="I2515" s="0" t="n">
        <v>19.7</v>
      </c>
      <c r="J2515" s="16" t="s">
        <v>232</v>
      </c>
      <c r="K2515" s="0" t="str">
        <f aca="false">IFERROR(IF(VLOOKUP($C2515,薬効分類マスタ!$A$2:$E$180,5,FALSE())=0,"",VLOOKUP($C2515,薬効分類マスタ!$A$2:$E$180,5,FALSE())),"")</f>
        <v/>
      </c>
      <c r="L2515" s="17"/>
      <c r="M2515" s="0" t="str">
        <f aca="false">IF($K2515="","",IF($L2515&lt;&gt;"",$L2515,VLOOKUP($C2515,薬効分類マスタ!$A$2:$F$180,6,FALSE())))</f>
        <v/>
      </c>
      <c r="N2515" s="0" t="str">
        <f aca="false">ASC(G2515)</f>
        <v>ﾒﾊﾞﾛﾁﾝ細粒0.5%</v>
      </c>
      <c r="O2515" s="0" t="str">
        <f aca="false">ASC(E2515)</f>
        <v>ﾌﾟﾗﾊﾞｽﾀﾁﾝﾅﾄﾘｳﾑ</v>
      </c>
      <c r="P2515" s="16" t="n">
        <f aca="false">N(P2514)+IF($C2515=検索!$B$49,1,0)</f>
        <v>0</v>
      </c>
    </row>
    <row r="2516" customFormat="false" ht="15" hidden="false" customHeight="false" outlineLevel="0" collapsed="false">
      <c r="A2516" s="16" t="s">
        <v>221</v>
      </c>
      <c r="B2516" s="0" t="s">
        <v>5847</v>
      </c>
      <c r="C2516" s="0" t="n">
        <v>218</v>
      </c>
      <c r="D2516" s="0" t="str">
        <f aca="false">IFERROR(VLOOKUP($C2516,薬効分類マスタ!$A$2:$B$180,2,FALSE()),"未登録")</f>
        <v>高脂血症用剤</v>
      </c>
      <c r="E2516" s="16" t="s">
        <v>5845</v>
      </c>
      <c r="F2516" s="16" t="s">
        <v>229</v>
      </c>
      <c r="G2516" s="16" t="s">
        <v>5848</v>
      </c>
      <c r="H2516" s="16" t="s">
        <v>1180</v>
      </c>
      <c r="I2516" s="0" t="n">
        <v>31.4</v>
      </c>
      <c r="J2516" s="16" t="s">
        <v>232</v>
      </c>
      <c r="K2516" s="0" t="str">
        <f aca="false">IFERROR(IF(VLOOKUP($C2516,薬効分類マスタ!$A$2:$E$180,5,FALSE())=0,"",VLOOKUP($C2516,薬効分類マスタ!$A$2:$E$180,5,FALSE())),"")</f>
        <v/>
      </c>
      <c r="L2516" s="17"/>
      <c r="M2516" s="0" t="str">
        <f aca="false">IF($K2516="","",IF($L2516&lt;&gt;"",$L2516,VLOOKUP($C2516,薬効分類マスタ!$A$2:$F$180,6,FALSE())))</f>
        <v/>
      </c>
      <c r="N2516" s="0" t="str">
        <f aca="false">ASC(G2516)</f>
        <v>ﾒﾊﾞﾛﾁﾝ細粒1%</v>
      </c>
      <c r="O2516" s="0" t="str">
        <f aca="false">ASC(E2516)</f>
        <v>ﾌﾟﾗﾊﾞｽﾀﾁﾝﾅﾄﾘｳﾑ</v>
      </c>
      <c r="P2516" s="16" t="n">
        <f aca="false">N(P2515)+IF($C2516=検索!$B$49,1,0)</f>
        <v>0</v>
      </c>
    </row>
    <row r="2517" customFormat="false" ht="15" hidden="false" customHeight="false" outlineLevel="0" collapsed="false">
      <c r="A2517" s="16" t="s">
        <v>221</v>
      </c>
      <c r="B2517" s="0" t="s">
        <v>5849</v>
      </c>
      <c r="C2517" s="0" t="n">
        <v>218</v>
      </c>
      <c r="D2517" s="0" t="str">
        <f aca="false">IFERROR(VLOOKUP($C2517,薬効分類マスタ!$A$2:$B$180,2,FALSE()),"未登録")</f>
        <v>高脂血症用剤</v>
      </c>
      <c r="E2517" s="16" t="s">
        <v>5845</v>
      </c>
      <c r="F2517" s="16" t="s">
        <v>257</v>
      </c>
      <c r="G2517" s="16" t="s">
        <v>5850</v>
      </c>
      <c r="I2517" s="0" t="n">
        <v>10.8</v>
      </c>
      <c r="J2517" s="16" t="s">
        <v>239</v>
      </c>
      <c r="K2517" s="0" t="str">
        <f aca="false">IFERROR(IF(VLOOKUP($C2517,薬効分類マスタ!$A$2:$E$180,5,FALSE())=0,"",VLOOKUP($C2517,薬効分類マスタ!$A$2:$E$180,5,FALSE())),"")</f>
        <v/>
      </c>
      <c r="L2517" s="17"/>
      <c r="M2517" s="0" t="str">
        <f aca="false">IF($K2517="","",IF($L2517&lt;&gt;"",$L2517,VLOOKUP($C2517,薬効分類マスタ!$A$2:$F$180,6,FALSE())))</f>
        <v/>
      </c>
      <c r="N2517" s="0" t="str">
        <f aca="false">ASC(G2517)</f>
        <v>ﾌﾟﾗﾊﾞｽﾀﾁﾝﾅﾄﾘｳﾑ5mg錠</v>
      </c>
      <c r="O2517" s="0" t="str">
        <f aca="false">ASC(E2517)</f>
        <v>ﾌﾟﾗﾊﾞｽﾀﾁﾝﾅﾄﾘｳﾑ</v>
      </c>
      <c r="P2517" s="16" t="n">
        <f aca="false">N(P2516)+IF($C2517=検索!$B$49,1,0)</f>
        <v>0</v>
      </c>
    </row>
    <row r="2518" customFormat="false" ht="15" hidden="false" customHeight="false" outlineLevel="0" collapsed="false">
      <c r="A2518" s="16" t="s">
        <v>221</v>
      </c>
      <c r="B2518" s="0" t="s">
        <v>5851</v>
      </c>
      <c r="C2518" s="0" t="n">
        <v>218</v>
      </c>
      <c r="D2518" s="0" t="str">
        <f aca="false">IFERROR(VLOOKUP($C2518,薬効分類マスタ!$A$2:$B$180,2,FALSE()),"未登録")</f>
        <v>高脂血症用剤</v>
      </c>
      <c r="E2518" s="16" t="s">
        <v>5845</v>
      </c>
      <c r="F2518" s="16" t="s">
        <v>257</v>
      </c>
      <c r="G2518" s="16" t="s">
        <v>5852</v>
      </c>
      <c r="H2518" s="16" t="s">
        <v>1180</v>
      </c>
      <c r="I2518" s="0" t="n">
        <v>10.8</v>
      </c>
      <c r="J2518" s="16" t="s">
        <v>232</v>
      </c>
      <c r="K2518" s="0" t="str">
        <f aca="false">IFERROR(IF(VLOOKUP($C2518,薬効分類マスタ!$A$2:$E$180,5,FALSE())=0,"",VLOOKUP($C2518,薬効分類マスタ!$A$2:$E$180,5,FALSE())),"")</f>
        <v/>
      </c>
      <c r="L2518" s="17"/>
      <c r="M2518" s="0" t="str">
        <f aca="false">IF($K2518="","",IF($L2518&lt;&gt;"",$L2518,VLOOKUP($C2518,薬効分類マスタ!$A$2:$F$180,6,FALSE())))</f>
        <v/>
      </c>
      <c r="N2518" s="0" t="str">
        <f aca="false">ASC(G2518)</f>
        <v>ﾒﾊﾞﾛﾁﾝ錠5</v>
      </c>
      <c r="O2518" s="0" t="str">
        <f aca="false">ASC(E2518)</f>
        <v>ﾌﾟﾗﾊﾞｽﾀﾁﾝﾅﾄﾘｳﾑ</v>
      </c>
      <c r="P2518" s="16" t="n">
        <f aca="false">N(P2517)+IF($C2518=検索!$B$49,1,0)</f>
        <v>0</v>
      </c>
    </row>
    <row r="2519" customFormat="false" ht="15" hidden="false" customHeight="false" outlineLevel="0" collapsed="false">
      <c r="A2519" s="16" t="s">
        <v>221</v>
      </c>
      <c r="B2519" s="0" t="s">
        <v>5853</v>
      </c>
      <c r="C2519" s="0" t="n">
        <v>218</v>
      </c>
      <c r="D2519" s="0" t="str">
        <f aca="false">IFERROR(VLOOKUP($C2519,薬効分類マスタ!$A$2:$B$180,2,FALSE()),"未登録")</f>
        <v>高脂血症用剤</v>
      </c>
      <c r="E2519" s="16" t="s">
        <v>5845</v>
      </c>
      <c r="F2519" s="16" t="s">
        <v>262</v>
      </c>
      <c r="G2519" s="16" t="s">
        <v>5854</v>
      </c>
      <c r="H2519" s="16" t="s">
        <v>1180</v>
      </c>
      <c r="I2519" s="0" t="n">
        <v>14.8</v>
      </c>
      <c r="J2519" s="16" t="s">
        <v>232</v>
      </c>
      <c r="K2519" s="0" t="str">
        <f aca="false">IFERROR(IF(VLOOKUP($C2519,薬効分類マスタ!$A$2:$E$180,5,FALSE())=0,"",VLOOKUP($C2519,薬効分類マスタ!$A$2:$E$180,5,FALSE())),"")</f>
        <v/>
      </c>
      <c r="L2519" s="17"/>
      <c r="M2519" s="0" t="str">
        <f aca="false">IF($K2519="","",IF($L2519&lt;&gt;"",$L2519,VLOOKUP($C2519,薬効分類マスタ!$A$2:$F$180,6,FALSE())))</f>
        <v/>
      </c>
      <c r="N2519" s="0" t="str">
        <f aca="false">ASC(G2519)</f>
        <v>ﾒﾊﾞﾛﾁﾝ錠10</v>
      </c>
      <c r="O2519" s="0" t="str">
        <f aca="false">ASC(E2519)</f>
        <v>ﾌﾟﾗﾊﾞｽﾀﾁﾝﾅﾄﾘｳﾑ</v>
      </c>
      <c r="P2519" s="16" t="n">
        <f aca="false">N(P2518)+IF($C2519=検索!$B$49,1,0)</f>
        <v>0</v>
      </c>
    </row>
    <row r="2520" customFormat="false" ht="15" hidden="false" customHeight="false" outlineLevel="0" collapsed="false">
      <c r="A2520" s="16" t="s">
        <v>221</v>
      </c>
      <c r="B2520" s="0" t="s">
        <v>5855</v>
      </c>
      <c r="C2520" s="0" t="n">
        <v>218</v>
      </c>
      <c r="D2520" s="0" t="str">
        <f aca="false">IFERROR(VLOOKUP($C2520,薬効分類マスタ!$A$2:$B$180,2,FALSE()),"未登録")</f>
        <v>高脂血症用剤</v>
      </c>
      <c r="E2520" s="16" t="s">
        <v>5845</v>
      </c>
      <c r="F2520" s="16" t="s">
        <v>262</v>
      </c>
      <c r="G2520" s="16" t="s">
        <v>5856</v>
      </c>
      <c r="H2520" s="16" t="s">
        <v>5857</v>
      </c>
      <c r="I2520" s="0" t="n">
        <v>12.7</v>
      </c>
      <c r="J2520" s="16" t="s">
        <v>239</v>
      </c>
      <c r="K2520" s="0" t="str">
        <f aca="false">IFERROR(IF(VLOOKUP($C2520,薬効分類マスタ!$A$2:$E$180,5,FALSE())=0,"",VLOOKUP($C2520,薬効分類マスタ!$A$2:$E$180,5,FALSE())),"")</f>
        <v/>
      </c>
      <c r="L2520" s="17"/>
      <c r="M2520" s="0" t="str">
        <f aca="false">IF($K2520="","",IF($L2520&lt;&gt;"",$L2520,VLOOKUP($C2520,薬効分類マスタ!$A$2:$F$180,6,FALSE())))</f>
        <v/>
      </c>
      <c r="N2520" s="0" t="str">
        <f aca="false">ASC(G2520)</f>
        <v>ﾒﾊﾞﾚｸﾄ錠10mg</v>
      </c>
      <c r="O2520" s="0" t="str">
        <f aca="false">ASC(E2520)</f>
        <v>ﾌﾟﾗﾊﾞｽﾀﾁﾝﾅﾄﾘｳﾑ</v>
      </c>
      <c r="P2520" s="16" t="n">
        <f aca="false">N(P2519)+IF($C2520=検索!$B$49,1,0)</f>
        <v>0</v>
      </c>
    </row>
    <row r="2521" customFormat="false" ht="15" hidden="false" customHeight="false" outlineLevel="0" collapsed="false">
      <c r="A2521" s="16" t="s">
        <v>221</v>
      </c>
      <c r="B2521" s="0" t="s">
        <v>5858</v>
      </c>
      <c r="C2521" s="0" t="n">
        <v>218</v>
      </c>
      <c r="D2521" s="0" t="str">
        <f aca="false">IFERROR(VLOOKUP($C2521,薬効分類マスタ!$A$2:$B$180,2,FALSE()),"未登録")</f>
        <v>高脂血症用剤</v>
      </c>
      <c r="E2521" s="16" t="s">
        <v>5845</v>
      </c>
      <c r="F2521" s="16" t="s">
        <v>262</v>
      </c>
      <c r="G2521" s="16" t="s">
        <v>5859</v>
      </c>
      <c r="H2521" s="16" t="s">
        <v>1064</v>
      </c>
      <c r="I2521" s="0" t="n">
        <v>12.7</v>
      </c>
      <c r="J2521" s="16" t="s">
        <v>239</v>
      </c>
      <c r="K2521" s="0" t="str">
        <f aca="false">IFERROR(IF(VLOOKUP($C2521,薬効分類マスタ!$A$2:$E$180,5,FALSE())=0,"",VLOOKUP($C2521,薬効分類マスタ!$A$2:$E$180,5,FALSE())),"")</f>
        <v/>
      </c>
      <c r="L2521" s="17"/>
      <c r="M2521" s="0" t="str">
        <f aca="false">IF($K2521="","",IF($L2521&lt;&gt;"",$L2521,VLOOKUP($C2521,薬効分類マスタ!$A$2:$F$180,6,FALSE())))</f>
        <v/>
      </c>
      <c r="N2521" s="0" t="str">
        <f aca="false">ASC(G2521)</f>
        <v>ﾌﾟﾗﾊﾞｽﾀﾁﾝNa錠10mg｢ﾁｮｰｾｲ｣</v>
      </c>
      <c r="O2521" s="0" t="str">
        <f aca="false">ASC(E2521)</f>
        <v>ﾌﾟﾗﾊﾞｽﾀﾁﾝﾅﾄﾘｳﾑ</v>
      </c>
      <c r="P2521" s="16" t="n">
        <f aca="false">N(P2520)+IF($C2521=検索!$B$49,1,0)</f>
        <v>0</v>
      </c>
    </row>
    <row r="2522" customFormat="false" ht="15" hidden="false" customHeight="false" outlineLevel="0" collapsed="false">
      <c r="A2522" s="16" t="s">
        <v>221</v>
      </c>
      <c r="B2522" s="0" t="s">
        <v>5860</v>
      </c>
      <c r="C2522" s="0" t="n">
        <v>218</v>
      </c>
      <c r="D2522" s="0" t="str">
        <f aca="false">IFERROR(VLOOKUP($C2522,薬効分類マスタ!$A$2:$B$180,2,FALSE()),"未登録")</f>
        <v>高脂血症用剤</v>
      </c>
      <c r="E2522" s="16" t="s">
        <v>5845</v>
      </c>
      <c r="F2522" s="16" t="s">
        <v>262</v>
      </c>
      <c r="G2522" s="16" t="s">
        <v>5861</v>
      </c>
      <c r="H2522" s="16" t="s">
        <v>347</v>
      </c>
      <c r="I2522" s="0" t="n">
        <v>20</v>
      </c>
      <c r="J2522" s="16" t="s">
        <v>239</v>
      </c>
      <c r="K2522" s="0" t="str">
        <f aca="false">IFERROR(IF(VLOOKUP($C2522,薬効分類マスタ!$A$2:$E$180,5,FALSE())=0,"",VLOOKUP($C2522,薬効分類マスタ!$A$2:$E$180,5,FALSE())),"")</f>
        <v/>
      </c>
      <c r="L2522" s="17"/>
      <c r="M2522" s="0" t="str">
        <f aca="false">IF($K2522="","",IF($L2522&lt;&gt;"",$L2522,VLOOKUP($C2522,薬効分類マスタ!$A$2:$F$180,6,FALSE())))</f>
        <v/>
      </c>
      <c r="N2522" s="0" t="str">
        <f aca="false">ASC(G2522)</f>
        <v>ﾌﾟﾗﾊﾞｽﾀﾁﾝﾅﾄﾘｳﾑ錠10mg｢ﾂﾙﾊﾗ｣</v>
      </c>
      <c r="O2522" s="0" t="str">
        <f aca="false">ASC(E2522)</f>
        <v>ﾌﾟﾗﾊﾞｽﾀﾁﾝﾅﾄﾘｳﾑ</v>
      </c>
      <c r="P2522" s="16" t="n">
        <f aca="false">N(P2521)+IF($C2522=検索!$B$49,1,0)</f>
        <v>0</v>
      </c>
    </row>
    <row r="2523" customFormat="false" ht="15" hidden="false" customHeight="false" outlineLevel="0" collapsed="false">
      <c r="A2523" s="16" t="s">
        <v>221</v>
      </c>
      <c r="B2523" s="0" t="s">
        <v>5862</v>
      </c>
      <c r="C2523" s="0" t="n">
        <v>218</v>
      </c>
      <c r="D2523" s="0" t="str">
        <f aca="false">IFERROR(VLOOKUP($C2523,薬効分類マスタ!$A$2:$B$180,2,FALSE()),"未登録")</f>
        <v>高脂血症用剤</v>
      </c>
      <c r="E2523" s="16" t="s">
        <v>5845</v>
      </c>
      <c r="F2523" s="16" t="s">
        <v>262</v>
      </c>
      <c r="G2523" s="16" t="s">
        <v>5863</v>
      </c>
      <c r="H2523" s="16" t="s">
        <v>385</v>
      </c>
      <c r="I2523" s="0" t="n">
        <v>12.7</v>
      </c>
      <c r="J2523" s="16" t="s">
        <v>239</v>
      </c>
      <c r="K2523" s="0" t="str">
        <f aca="false">IFERROR(IF(VLOOKUP($C2523,薬効分類マスタ!$A$2:$E$180,5,FALSE())=0,"",VLOOKUP($C2523,薬効分類マスタ!$A$2:$E$180,5,FALSE())),"")</f>
        <v/>
      </c>
      <c r="L2523" s="17"/>
      <c r="M2523" s="0" t="str">
        <f aca="false">IF($K2523="","",IF($L2523&lt;&gt;"",$L2523,VLOOKUP($C2523,薬効分類マスタ!$A$2:$F$180,6,FALSE())))</f>
        <v/>
      </c>
      <c r="N2523" s="0" t="str">
        <f aca="false">ASC(G2523)</f>
        <v>ﾌﾟﾗﾊﾞｽﾀﾁﾝNa錠10mg｢ｻﾜｲ｣</v>
      </c>
      <c r="O2523" s="0" t="str">
        <f aca="false">ASC(E2523)</f>
        <v>ﾌﾟﾗﾊﾞｽﾀﾁﾝﾅﾄﾘｳﾑ</v>
      </c>
      <c r="P2523" s="16" t="n">
        <f aca="false">N(P2522)+IF($C2523=検索!$B$49,1,0)</f>
        <v>0</v>
      </c>
    </row>
    <row r="2524" customFormat="false" ht="15" hidden="false" customHeight="false" outlineLevel="0" collapsed="false">
      <c r="A2524" s="16" t="s">
        <v>221</v>
      </c>
      <c r="B2524" s="0" t="s">
        <v>5864</v>
      </c>
      <c r="C2524" s="0" t="n">
        <v>218</v>
      </c>
      <c r="D2524" s="0" t="str">
        <f aca="false">IFERROR(VLOOKUP($C2524,薬効分類マスタ!$A$2:$B$180,2,FALSE()),"未登録")</f>
        <v>高脂血症用剤</v>
      </c>
      <c r="E2524" s="16" t="s">
        <v>5845</v>
      </c>
      <c r="F2524" s="16" t="s">
        <v>262</v>
      </c>
      <c r="G2524" s="16" t="s">
        <v>5865</v>
      </c>
      <c r="H2524" s="16" t="s">
        <v>571</v>
      </c>
      <c r="I2524" s="0" t="n">
        <v>12.7</v>
      </c>
      <c r="J2524" s="16" t="s">
        <v>239</v>
      </c>
      <c r="K2524" s="0" t="str">
        <f aca="false">IFERROR(IF(VLOOKUP($C2524,薬効分類マスタ!$A$2:$E$180,5,FALSE())=0,"",VLOOKUP($C2524,薬効分類マスタ!$A$2:$E$180,5,FALSE())),"")</f>
        <v/>
      </c>
      <c r="L2524" s="17"/>
      <c r="M2524" s="0" t="str">
        <f aca="false">IF($K2524="","",IF($L2524&lt;&gt;"",$L2524,VLOOKUP($C2524,薬効分類マスタ!$A$2:$F$180,6,FALSE())))</f>
        <v/>
      </c>
      <c r="N2524" s="0" t="str">
        <f aca="false">ASC(G2524)</f>
        <v>ﾌﾟﾗﾊﾞｽﾀﾁﾝNa錠10mg｢ｹﾐﾌｧ｣</v>
      </c>
      <c r="O2524" s="0" t="str">
        <f aca="false">ASC(E2524)</f>
        <v>ﾌﾟﾗﾊﾞｽﾀﾁﾝﾅﾄﾘｳﾑ</v>
      </c>
      <c r="P2524" s="16" t="n">
        <f aca="false">N(P2523)+IF($C2524=検索!$B$49,1,0)</f>
        <v>0</v>
      </c>
    </row>
    <row r="2525" customFormat="false" ht="15" hidden="false" customHeight="false" outlineLevel="0" collapsed="false">
      <c r="A2525" s="16" t="s">
        <v>221</v>
      </c>
      <c r="B2525" s="0" t="s">
        <v>5866</v>
      </c>
      <c r="C2525" s="0" t="n">
        <v>218</v>
      </c>
      <c r="D2525" s="0" t="str">
        <f aca="false">IFERROR(VLOOKUP($C2525,薬効分類マスタ!$A$2:$B$180,2,FALSE()),"未登録")</f>
        <v>高脂血症用剤</v>
      </c>
      <c r="E2525" s="16" t="s">
        <v>5845</v>
      </c>
      <c r="F2525" s="16" t="s">
        <v>262</v>
      </c>
      <c r="G2525" s="16" t="s">
        <v>5867</v>
      </c>
      <c r="H2525" s="16" t="s">
        <v>533</v>
      </c>
      <c r="I2525" s="0" t="n">
        <v>12.7</v>
      </c>
      <c r="J2525" s="16" t="s">
        <v>239</v>
      </c>
      <c r="K2525" s="0" t="str">
        <f aca="false">IFERROR(IF(VLOOKUP($C2525,薬効分類マスタ!$A$2:$E$180,5,FALSE())=0,"",VLOOKUP($C2525,薬効分類マスタ!$A$2:$E$180,5,FALSE())),"")</f>
        <v/>
      </c>
      <c r="L2525" s="17"/>
      <c r="M2525" s="0" t="str">
        <f aca="false">IF($K2525="","",IF($L2525&lt;&gt;"",$L2525,VLOOKUP($C2525,薬効分類マスタ!$A$2:$F$180,6,FALSE())))</f>
        <v/>
      </c>
      <c r="N2525" s="0" t="str">
        <f aca="false">ASC(G2525)</f>
        <v>ﾌﾟﾗﾊﾞｽﾀﾁﾝNa錠10mg｢ﾄｰﾜ｣</v>
      </c>
      <c r="O2525" s="0" t="str">
        <f aca="false">ASC(E2525)</f>
        <v>ﾌﾟﾗﾊﾞｽﾀﾁﾝﾅﾄﾘｳﾑ</v>
      </c>
      <c r="P2525" s="16" t="n">
        <f aca="false">N(P2524)+IF($C2525=検索!$B$49,1,0)</f>
        <v>0</v>
      </c>
    </row>
    <row r="2526" customFormat="false" ht="15" hidden="false" customHeight="false" outlineLevel="0" collapsed="false">
      <c r="A2526" s="16" t="s">
        <v>221</v>
      </c>
      <c r="B2526" s="0" t="s">
        <v>5868</v>
      </c>
      <c r="C2526" s="0" t="n">
        <v>218</v>
      </c>
      <c r="D2526" s="0" t="str">
        <f aca="false">IFERROR(VLOOKUP($C2526,薬効分類マスタ!$A$2:$B$180,2,FALSE()),"未登録")</f>
        <v>高脂血症用剤</v>
      </c>
      <c r="E2526" s="16" t="s">
        <v>5845</v>
      </c>
      <c r="F2526" s="16" t="s">
        <v>262</v>
      </c>
      <c r="G2526" s="16" t="s">
        <v>5869</v>
      </c>
      <c r="H2526" s="16" t="s">
        <v>1300</v>
      </c>
      <c r="I2526" s="0" t="n">
        <v>12.7</v>
      </c>
      <c r="J2526" s="16" t="s">
        <v>239</v>
      </c>
      <c r="K2526" s="0" t="str">
        <f aca="false">IFERROR(IF(VLOOKUP($C2526,薬効分類マスタ!$A$2:$E$180,5,FALSE())=0,"",VLOOKUP($C2526,薬効分類マスタ!$A$2:$E$180,5,FALSE())),"")</f>
        <v/>
      </c>
      <c r="L2526" s="17"/>
      <c r="M2526" s="0" t="str">
        <f aca="false">IF($K2526="","",IF($L2526&lt;&gt;"",$L2526,VLOOKUP($C2526,薬効分類マスタ!$A$2:$F$180,6,FALSE())))</f>
        <v/>
      </c>
      <c r="N2526" s="0" t="str">
        <f aca="false">ASC(G2526)</f>
        <v>ﾌﾟﾗﾊﾞｽﾀﾁﾝNa錠10mg｢ｵｰﾊﾗ｣</v>
      </c>
      <c r="O2526" s="0" t="str">
        <f aca="false">ASC(E2526)</f>
        <v>ﾌﾟﾗﾊﾞｽﾀﾁﾝﾅﾄﾘｳﾑ</v>
      </c>
      <c r="P2526" s="16" t="n">
        <f aca="false">N(P2525)+IF($C2526=検索!$B$49,1,0)</f>
        <v>0</v>
      </c>
    </row>
    <row r="2527" customFormat="false" ht="15" hidden="false" customHeight="false" outlineLevel="0" collapsed="false">
      <c r="A2527" s="16" t="s">
        <v>221</v>
      </c>
      <c r="B2527" s="0" t="s">
        <v>5870</v>
      </c>
      <c r="C2527" s="0" t="n">
        <v>218</v>
      </c>
      <c r="D2527" s="0" t="str">
        <f aca="false">IFERROR(VLOOKUP($C2527,薬効分類マスタ!$A$2:$B$180,2,FALSE()),"未登録")</f>
        <v>高脂血症用剤</v>
      </c>
      <c r="E2527" s="16" t="s">
        <v>5845</v>
      </c>
      <c r="F2527" s="16" t="s">
        <v>262</v>
      </c>
      <c r="G2527" s="16" t="s">
        <v>5871</v>
      </c>
      <c r="H2527" s="16" t="s">
        <v>1067</v>
      </c>
      <c r="I2527" s="0" t="n">
        <v>12.7</v>
      </c>
      <c r="J2527" s="16" t="s">
        <v>239</v>
      </c>
      <c r="K2527" s="0" t="str">
        <f aca="false">IFERROR(IF(VLOOKUP($C2527,薬効分類マスタ!$A$2:$E$180,5,FALSE())=0,"",VLOOKUP($C2527,薬効分類マスタ!$A$2:$E$180,5,FALSE())),"")</f>
        <v/>
      </c>
      <c r="L2527" s="17"/>
      <c r="M2527" s="0" t="str">
        <f aca="false">IF($K2527="","",IF($L2527&lt;&gt;"",$L2527,VLOOKUP($C2527,薬効分類マスタ!$A$2:$F$180,6,FALSE())))</f>
        <v/>
      </c>
      <c r="N2527" s="0" t="str">
        <f aca="false">ASC(G2527)</f>
        <v>ﾌﾟﾗﾊﾞｽﾀﾁﾝNa錠10mg｢TCK｣</v>
      </c>
      <c r="O2527" s="0" t="str">
        <f aca="false">ASC(E2527)</f>
        <v>ﾌﾟﾗﾊﾞｽﾀﾁﾝﾅﾄﾘｳﾑ</v>
      </c>
      <c r="P2527" s="16" t="n">
        <f aca="false">N(P2526)+IF($C2527=検索!$B$49,1,0)</f>
        <v>0</v>
      </c>
    </row>
    <row r="2528" customFormat="false" ht="15" hidden="false" customHeight="false" outlineLevel="0" collapsed="false">
      <c r="A2528" s="16" t="s">
        <v>221</v>
      </c>
      <c r="B2528" s="0" t="s">
        <v>5872</v>
      </c>
      <c r="C2528" s="0" t="n">
        <v>218</v>
      </c>
      <c r="D2528" s="0" t="str">
        <f aca="false">IFERROR(VLOOKUP($C2528,薬効分類マスタ!$A$2:$B$180,2,FALSE()),"未登録")</f>
        <v>高脂血症用剤</v>
      </c>
      <c r="E2528" s="16" t="s">
        <v>5845</v>
      </c>
      <c r="F2528" s="16" t="s">
        <v>262</v>
      </c>
      <c r="G2528" s="16" t="s">
        <v>5873</v>
      </c>
      <c r="H2528" s="16" t="s">
        <v>606</v>
      </c>
      <c r="I2528" s="0" t="n">
        <v>12.7</v>
      </c>
      <c r="J2528" s="16" t="s">
        <v>239</v>
      </c>
      <c r="K2528" s="0" t="str">
        <f aca="false">IFERROR(IF(VLOOKUP($C2528,薬効分類マスタ!$A$2:$E$180,5,FALSE())=0,"",VLOOKUP($C2528,薬効分類マスタ!$A$2:$E$180,5,FALSE())),"")</f>
        <v/>
      </c>
      <c r="L2528" s="17"/>
      <c r="M2528" s="0" t="str">
        <f aca="false">IF($K2528="","",IF($L2528&lt;&gt;"",$L2528,VLOOKUP($C2528,薬効分類マスタ!$A$2:$F$180,6,FALSE())))</f>
        <v/>
      </c>
      <c r="N2528" s="0" t="str">
        <f aca="false">ASC(G2528)</f>
        <v>ﾌﾟﾗﾊﾞｽﾀﾁﾝNa錠10mg｢NS｣</v>
      </c>
      <c r="O2528" s="0" t="str">
        <f aca="false">ASC(E2528)</f>
        <v>ﾌﾟﾗﾊﾞｽﾀﾁﾝﾅﾄﾘｳﾑ</v>
      </c>
      <c r="P2528" s="16" t="n">
        <f aca="false">N(P2527)+IF($C2528=検索!$B$49,1,0)</f>
        <v>0</v>
      </c>
    </row>
    <row r="2529" customFormat="false" ht="15" hidden="false" customHeight="false" outlineLevel="0" collapsed="false">
      <c r="A2529" s="16" t="s">
        <v>221</v>
      </c>
      <c r="B2529" s="0" t="s">
        <v>5874</v>
      </c>
      <c r="C2529" s="0" t="n">
        <v>218</v>
      </c>
      <c r="D2529" s="0" t="str">
        <f aca="false">IFERROR(VLOOKUP($C2529,薬効分類マスタ!$A$2:$B$180,2,FALSE()),"未登録")</f>
        <v>高脂血症用剤</v>
      </c>
      <c r="E2529" s="16" t="s">
        <v>5845</v>
      </c>
      <c r="F2529" s="16" t="s">
        <v>262</v>
      </c>
      <c r="G2529" s="16" t="s">
        <v>5875</v>
      </c>
      <c r="H2529" s="16" t="s">
        <v>428</v>
      </c>
      <c r="I2529" s="0" t="n">
        <v>10.4</v>
      </c>
      <c r="J2529" s="16" t="s">
        <v>239</v>
      </c>
      <c r="K2529" s="0" t="str">
        <f aca="false">IFERROR(IF(VLOOKUP($C2529,薬効分類マスタ!$A$2:$E$180,5,FALSE())=0,"",VLOOKUP($C2529,薬効分類マスタ!$A$2:$E$180,5,FALSE())),"")</f>
        <v/>
      </c>
      <c r="L2529" s="17"/>
      <c r="M2529" s="0" t="str">
        <f aca="false">IF($K2529="","",IF($L2529&lt;&gt;"",$L2529,VLOOKUP($C2529,薬効分類マスタ!$A$2:$F$180,6,FALSE())))</f>
        <v/>
      </c>
      <c r="N2529" s="0" t="str">
        <f aca="false">ASC(G2529)</f>
        <v>ﾌﾟﾗﾊﾞｽﾀﾁﾝNa錠10mg｢Me｣</v>
      </c>
      <c r="O2529" s="0" t="str">
        <f aca="false">ASC(E2529)</f>
        <v>ﾌﾟﾗﾊﾞｽﾀﾁﾝﾅﾄﾘｳﾑ</v>
      </c>
      <c r="P2529" s="16" t="n">
        <f aca="false">N(P2528)+IF($C2529=検索!$B$49,1,0)</f>
        <v>0</v>
      </c>
    </row>
    <row r="2530" customFormat="false" ht="15" hidden="false" customHeight="false" outlineLevel="0" collapsed="false">
      <c r="A2530" s="16" t="s">
        <v>221</v>
      </c>
      <c r="B2530" s="0" t="s">
        <v>5876</v>
      </c>
      <c r="C2530" s="0" t="n">
        <v>218</v>
      </c>
      <c r="D2530" s="0" t="str">
        <f aca="false">IFERROR(VLOOKUP($C2530,薬効分類マスタ!$A$2:$B$180,2,FALSE()),"未登録")</f>
        <v>高脂血症用剤</v>
      </c>
      <c r="E2530" s="16" t="s">
        <v>5845</v>
      </c>
      <c r="F2530" s="16" t="s">
        <v>262</v>
      </c>
      <c r="G2530" s="16" t="s">
        <v>5877</v>
      </c>
      <c r="H2530" s="16" t="s">
        <v>574</v>
      </c>
      <c r="I2530" s="0" t="n">
        <v>12.7</v>
      </c>
      <c r="J2530" s="16" t="s">
        <v>239</v>
      </c>
      <c r="K2530" s="0" t="str">
        <f aca="false">IFERROR(IF(VLOOKUP($C2530,薬効分類マスタ!$A$2:$E$180,5,FALSE())=0,"",VLOOKUP($C2530,薬効分類マスタ!$A$2:$E$180,5,FALSE())),"")</f>
        <v/>
      </c>
      <c r="L2530" s="17"/>
      <c r="M2530" s="0" t="str">
        <f aca="false">IF($K2530="","",IF($L2530&lt;&gt;"",$L2530,VLOOKUP($C2530,薬効分類マスタ!$A$2:$F$180,6,FALSE())))</f>
        <v/>
      </c>
      <c r="N2530" s="0" t="str">
        <f aca="false">ASC(G2530)</f>
        <v>ﾌﾟﾗﾊﾞｽﾀﾁﾝﾅﾄﾘｳﾑ錠10mg｢YD｣</v>
      </c>
      <c r="O2530" s="0" t="str">
        <f aca="false">ASC(E2530)</f>
        <v>ﾌﾟﾗﾊﾞｽﾀﾁﾝﾅﾄﾘｳﾑ</v>
      </c>
      <c r="P2530" s="16" t="n">
        <f aca="false">N(P2529)+IF($C2530=検索!$B$49,1,0)</f>
        <v>0</v>
      </c>
    </row>
    <row r="2531" customFormat="false" ht="15" hidden="false" customHeight="false" outlineLevel="0" collapsed="false">
      <c r="A2531" s="16" t="s">
        <v>221</v>
      </c>
      <c r="B2531" s="0" t="s">
        <v>5878</v>
      </c>
      <c r="C2531" s="0" t="n">
        <v>218</v>
      </c>
      <c r="D2531" s="0" t="str">
        <f aca="false">IFERROR(VLOOKUP($C2531,薬効分類マスタ!$A$2:$B$180,2,FALSE()),"未登録")</f>
        <v>高脂血症用剤</v>
      </c>
      <c r="E2531" s="16" t="s">
        <v>5845</v>
      </c>
      <c r="F2531" s="16" t="s">
        <v>262</v>
      </c>
      <c r="G2531" s="16" t="s">
        <v>5879</v>
      </c>
      <c r="H2531" s="16" t="s">
        <v>542</v>
      </c>
      <c r="I2531" s="0" t="n">
        <v>12.7</v>
      </c>
      <c r="J2531" s="16" t="s">
        <v>239</v>
      </c>
      <c r="K2531" s="0" t="str">
        <f aca="false">IFERROR(IF(VLOOKUP($C2531,薬効分類マスタ!$A$2:$E$180,5,FALSE())=0,"",VLOOKUP($C2531,薬効分類マスタ!$A$2:$E$180,5,FALSE())),"")</f>
        <v/>
      </c>
      <c r="L2531" s="17"/>
      <c r="M2531" s="0" t="str">
        <f aca="false">IF($K2531="","",IF($L2531&lt;&gt;"",$L2531,VLOOKUP($C2531,薬効分類マスタ!$A$2:$F$180,6,FALSE())))</f>
        <v/>
      </c>
      <c r="N2531" s="0" t="str">
        <f aca="false">ASC(G2531)</f>
        <v>ﾌﾟﾗﾊﾞｽﾀﾁﾝNa錠10mg｢NIG｣</v>
      </c>
      <c r="O2531" s="0" t="str">
        <f aca="false">ASC(E2531)</f>
        <v>ﾌﾟﾗﾊﾞｽﾀﾁﾝﾅﾄﾘｳﾑ</v>
      </c>
      <c r="P2531" s="16" t="n">
        <f aca="false">N(P2530)+IF($C2531=検索!$B$49,1,0)</f>
        <v>0</v>
      </c>
    </row>
    <row r="2532" customFormat="false" ht="15" hidden="false" customHeight="false" outlineLevel="0" collapsed="false">
      <c r="A2532" s="16" t="s">
        <v>221</v>
      </c>
      <c r="B2532" s="0" t="s">
        <v>5880</v>
      </c>
      <c r="C2532" s="0" t="n">
        <v>218</v>
      </c>
      <c r="D2532" s="0" t="str">
        <f aca="false">IFERROR(VLOOKUP($C2532,薬効分類マスタ!$A$2:$B$180,2,FALSE()),"未登録")</f>
        <v>高脂血症用剤</v>
      </c>
      <c r="E2532" s="16" t="s">
        <v>5881</v>
      </c>
      <c r="F2532" s="16" t="s">
        <v>257</v>
      </c>
      <c r="G2532" s="16" t="s">
        <v>5882</v>
      </c>
      <c r="I2532" s="0" t="n">
        <v>10.8</v>
      </c>
      <c r="J2532" s="16" t="s">
        <v>239</v>
      </c>
      <c r="K2532" s="0" t="str">
        <f aca="false">IFERROR(IF(VLOOKUP($C2532,薬効分類マスタ!$A$2:$E$180,5,FALSE())=0,"",VLOOKUP($C2532,薬効分類マスタ!$A$2:$E$180,5,FALSE())),"")</f>
        <v/>
      </c>
      <c r="L2532" s="17"/>
      <c r="M2532" s="0" t="str">
        <f aca="false">IF($K2532="","",IF($L2532&lt;&gt;"",$L2532,VLOOKUP($C2532,薬効分類マスタ!$A$2:$F$180,6,FALSE())))</f>
        <v/>
      </c>
      <c r="N2532" s="0" t="str">
        <f aca="false">ASC(G2532)</f>
        <v>ｼﾝﾊﾞｽﾀﾁﾝ5mg錠</v>
      </c>
      <c r="O2532" s="0" t="str">
        <f aca="false">ASC(E2532)</f>
        <v>ｼﾝﾊﾞｽﾀﾁﾝ</v>
      </c>
      <c r="P2532" s="16" t="n">
        <f aca="false">N(P2531)+IF($C2532=検索!$B$49,1,0)</f>
        <v>0</v>
      </c>
    </row>
    <row r="2533" customFormat="false" ht="15" hidden="false" customHeight="false" outlineLevel="0" collapsed="false">
      <c r="A2533" s="16" t="s">
        <v>221</v>
      </c>
      <c r="B2533" s="0" t="s">
        <v>5883</v>
      </c>
      <c r="C2533" s="0" t="n">
        <v>218</v>
      </c>
      <c r="D2533" s="0" t="str">
        <f aca="false">IFERROR(VLOOKUP($C2533,薬効分類マスタ!$A$2:$B$180,2,FALSE()),"未登録")</f>
        <v>高脂血症用剤</v>
      </c>
      <c r="E2533" s="16" t="s">
        <v>5881</v>
      </c>
      <c r="F2533" s="16" t="s">
        <v>257</v>
      </c>
      <c r="G2533" s="16" t="s">
        <v>5884</v>
      </c>
      <c r="H2533" s="16" t="s">
        <v>1659</v>
      </c>
      <c r="I2533" s="0" t="n">
        <v>14.8</v>
      </c>
      <c r="J2533" s="16" t="s">
        <v>232</v>
      </c>
      <c r="K2533" s="0" t="str">
        <f aca="false">IFERROR(IF(VLOOKUP($C2533,薬効分類マスタ!$A$2:$E$180,5,FALSE())=0,"",VLOOKUP($C2533,薬効分類マスタ!$A$2:$E$180,5,FALSE())),"")</f>
        <v/>
      </c>
      <c r="L2533" s="17"/>
      <c r="M2533" s="0" t="str">
        <f aca="false">IF($K2533="","",IF($L2533&lt;&gt;"",$L2533,VLOOKUP($C2533,薬効分類マスタ!$A$2:$F$180,6,FALSE())))</f>
        <v/>
      </c>
      <c r="N2533" s="0" t="str">
        <f aca="false">ASC(G2533)</f>
        <v>ﾘﾎﾟﾊﾞｽ錠5</v>
      </c>
      <c r="O2533" s="0" t="str">
        <f aca="false">ASC(E2533)</f>
        <v>ｼﾝﾊﾞｽﾀﾁﾝ</v>
      </c>
      <c r="P2533" s="16" t="n">
        <f aca="false">N(P2532)+IF($C2533=検索!$B$49,1,0)</f>
        <v>0</v>
      </c>
    </row>
    <row r="2534" customFormat="false" ht="15" hidden="false" customHeight="false" outlineLevel="0" collapsed="false">
      <c r="A2534" s="16" t="s">
        <v>221</v>
      </c>
      <c r="B2534" s="0" t="s">
        <v>5885</v>
      </c>
      <c r="C2534" s="0" t="n">
        <v>218</v>
      </c>
      <c r="D2534" s="0" t="str">
        <f aca="false">IFERROR(VLOOKUP($C2534,薬効分類マスタ!$A$2:$B$180,2,FALSE()),"未登録")</f>
        <v>高脂血症用剤</v>
      </c>
      <c r="E2534" s="16" t="s">
        <v>5881</v>
      </c>
      <c r="F2534" s="16" t="s">
        <v>257</v>
      </c>
      <c r="G2534" s="16" t="s">
        <v>5886</v>
      </c>
      <c r="H2534" s="16" t="s">
        <v>1183</v>
      </c>
      <c r="I2534" s="0" t="n">
        <v>14.8</v>
      </c>
      <c r="J2534" s="16" t="s">
        <v>239</v>
      </c>
      <c r="K2534" s="0" t="str">
        <f aca="false">IFERROR(IF(VLOOKUP($C2534,薬効分類マスタ!$A$2:$E$180,5,FALSE())=0,"",VLOOKUP($C2534,薬効分類マスタ!$A$2:$E$180,5,FALSE())),"")</f>
        <v/>
      </c>
      <c r="L2534" s="17"/>
      <c r="M2534" s="0" t="str">
        <f aca="false">IF($K2534="","",IF($L2534&lt;&gt;"",$L2534,VLOOKUP($C2534,薬効分類マスタ!$A$2:$F$180,6,FALSE())))</f>
        <v/>
      </c>
      <c r="N2534" s="0" t="str">
        <f aca="false">ASC(G2534)</f>
        <v>ｼﾝﾊﾞｽﾀﾁﾝ錠5mg｢SW｣</v>
      </c>
      <c r="O2534" s="0" t="str">
        <f aca="false">ASC(E2534)</f>
        <v>ｼﾝﾊﾞｽﾀﾁﾝ</v>
      </c>
      <c r="P2534" s="16" t="n">
        <f aca="false">N(P2533)+IF($C2534=検索!$B$49,1,0)</f>
        <v>0</v>
      </c>
    </row>
    <row r="2535" customFormat="false" ht="15" hidden="false" customHeight="false" outlineLevel="0" collapsed="false">
      <c r="A2535" s="16" t="s">
        <v>221</v>
      </c>
      <c r="B2535" s="0" t="s">
        <v>5887</v>
      </c>
      <c r="C2535" s="0" t="n">
        <v>218</v>
      </c>
      <c r="D2535" s="0" t="str">
        <f aca="false">IFERROR(VLOOKUP($C2535,薬効分類マスタ!$A$2:$B$180,2,FALSE()),"未登録")</f>
        <v>高脂血症用剤</v>
      </c>
      <c r="E2535" s="16" t="s">
        <v>5881</v>
      </c>
      <c r="F2535" s="16" t="s">
        <v>257</v>
      </c>
      <c r="G2535" s="16" t="s">
        <v>5888</v>
      </c>
      <c r="H2535" s="16" t="s">
        <v>533</v>
      </c>
      <c r="I2535" s="0" t="n">
        <v>14.8</v>
      </c>
      <c r="J2535" s="16" t="s">
        <v>239</v>
      </c>
      <c r="K2535" s="0" t="str">
        <f aca="false">IFERROR(IF(VLOOKUP($C2535,薬効分類マスタ!$A$2:$E$180,5,FALSE())=0,"",VLOOKUP($C2535,薬効分類マスタ!$A$2:$E$180,5,FALSE())),"")</f>
        <v/>
      </c>
      <c r="L2535" s="17"/>
      <c r="M2535" s="0" t="str">
        <f aca="false">IF($K2535="","",IF($L2535&lt;&gt;"",$L2535,VLOOKUP($C2535,薬効分類マスタ!$A$2:$F$180,6,FALSE())))</f>
        <v/>
      </c>
      <c r="N2535" s="0" t="str">
        <f aca="false">ASC(G2535)</f>
        <v>ｼﾝﾊﾞｽﾀﾁﾝ錠5mg｢ﾄｰﾜ｣</v>
      </c>
      <c r="O2535" s="0" t="str">
        <f aca="false">ASC(E2535)</f>
        <v>ｼﾝﾊﾞｽﾀﾁﾝ</v>
      </c>
      <c r="P2535" s="16" t="n">
        <f aca="false">N(P2534)+IF($C2535=検索!$B$49,1,0)</f>
        <v>0</v>
      </c>
    </row>
    <row r="2536" customFormat="false" ht="15" hidden="false" customHeight="false" outlineLevel="0" collapsed="false">
      <c r="A2536" s="16" t="s">
        <v>221</v>
      </c>
      <c r="B2536" s="0" t="s">
        <v>5889</v>
      </c>
      <c r="C2536" s="0" t="n">
        <v>218</v>
      </c>
      <c r="D2536" s="0" t="str">
        <f aca="false">IFERROR(VLOOKUP($C2536,薬効分類マスタ!$A$2:$B$180,2,FALSE()),"未登録")</f>
        <v>高脂血症用剤</v>
      </c>
      <c r="E2536" s="16" t="s">
        <v>5881</v>
      </c>
      <c r="F2536" s="16" t="s">
        <v>257</v>
      </c>
      <c r="G2536" s="16" t="s">
        <v>5890</v>
      </c>
      <c r="H2536" s="16" t="s">
        <v>574</v>
      </c>
      <c r="I2536" s="0" t="n">
        <v>14.8</v>
      </c>
      <c r="J2536" s="16" t="s">
        <v>239</v>
      </c>
      <c r="K2536" s="0" t="str">
        <f aca="false">IFERROR(IF(VLOOKUP($C2536,薬効分類マスタ!$A$2:$E$180,5,FALSE())=0,"",VLOOKUP($C2536,薬効分類マスタ!$A$2:$E$180,5,FALSE())),"")</f>
        <v/>
      </c>
      <c r="L2536" s="17"/>
      <c r="M2536" s="0" t="str">
        <f aca="false">IF($K2536="","",IF($L2536&lt;&gt;"",$L2536,VLOOKUP($C2536,薬効分類マスタ!$A$2:$F$180,6,FALSE())))</f>
        <v/>
      </c>
      <c r="N2536" s="0" t="str">
        <f aca="false">ASC(G2536)</f>
        <v>ｼﾝﾊﾞｽﾀﾁﾝ錠5mg｢YD｣</v>
      </c>
      <c r="O2536" s="0" t="str">
        <f aca="false">ASC(E2536)</f>
        <v>ｼﾝﾊﾞｽﾀﾁﾝ</v>
      </c>
      <c r="P2536" s="16" t="n">
        <f aca="false">N(P2535)+IF($C2536=検索!$B$49,1,0)</f>
        <v>0</v>
      </c>
    </row>
    <row r="2537" customFormat="false" ht="15" hidden="false" customHeight="false" outlineLevel="0" collapsed="false">
      <c r="A2537" s="16" t="s">
        <v>221</v>
      </c>
      <c r="B2537" s="0" t="s">
        <v>5891</v>
      </c>
      <c r="C2537" s="0" t="n">
        <v>218</v>
      </c>
      <c r="D2537" s="0" t="str">
        <f aca="false">IFERROR(VLOOKUP($C2537,薬効分類マスタ!$A$2:$B$180,2,FALSE()),"未登録")</f>
        <v>高脂血症用剤</v>
      </c>
      <c r="E2537" s="16" t="s">
        <v>5881</v>
      </c>
      <c r="F2537" s="16" t="s">
        <v>257</v>
      </c>
      <c r="G2537" s="16" t="s">
        <v>5892</v>
      </c>
      <c r="H2537" s="16" t="s">
        <v>304</v>
      </c>
      <c r="I2537" s="0" t="n">
        <v>14.8</v>
      </c>
      <c r="J2537" s="16" t="s">
        <v>239</v>
      </c>
      <c r="K2537" s="0" t="str">
        <f aca="false">IFERROR(IF(VLOOKUP($C2537,薬効分類マスタ!$A$2:$E$180,5,FALSE())=0,"",VLOOKUP($C2537,薬効分類マスタ!$A$2:$E$180,5,FALSE())),"")</f>
        <v/>
      </c>
      <c r="L2537" s="17"/>
      <c r="M2537" s="0" t="str">
        <f aca="false">IF($K2537="","",IF($L2537&lt;&gt;"",$L2537,VLOOKUP($C2537,薬効分類マスタ!$A$2:$F$180,6,FALSE())))</f>
        <v/>
      </c>
      <c r="N2537" s="0" t="str">
        <f aca="false">ASC(G2537)</f>
        <v>ｼﾝﾊﾞｽﾀﾁﾝ錠5mg｢あすか｣</v>
      </c>
      <c r="O2537" s="0" t="str">
        <f aca="false">ASC(E2537)</f>
        <v>ｼﾝﾊﾞｽﾀﾁﾝ</v>
      </c>
      <c r="P2537" s="16" t="n">
        <f aca="false">N(P2536)+IF($C2537=検索!$B$49,1,0)</f>
        <v>0</v>
      </c>
    </row>
    <row r="2538" customFormat="false" ht="15" hidden="false" customHeight="false" outlineLevel="0" collapsed="false">
      <c r="A2538" s="16" t="s">
        <v>221</v>
      </c>
      <c r="B2538" s="0" t="s">
        <v>5893</v>
      </c>
      <c r="C2538" s="0" t="n">
        <v>218</v>
      </c>
      <c r="D2538" s="0" t="str">
        <f aca="false">IFERROR(VLOOKUP($C2538,薬効分類マスタ!$A$2:$B$180,2,FALSE()),"未登録")</f>
        <v>高脂血症用剤</v>
      </c>
      <c r="E2538" s="16" t="s">
        <v>5881</v>
      </c>
      <c r="F2538" s="16" t="s">
        <v>257</v>
      </c>
      <c r="G2538" s="16" t="s">
        <v>5894</v>
      </c>
      <c r="H2538" s="16" t="s">
        <v>950</v>
      </c>
      <c r="I2538" s="0" t="n">
        <v>14.8</v>
      </c>
      <c r="J2538" s="16" t="s">
        <v>239</v>
      </c>
      <c r="K2538" s="0" t="str">
        <f aca="false">IFERROR(IF(VLOOKUP($C2538,薬効分類マスタ!$A$2:$E$180,5,FALSE())=0,"",VLOOKUP($C2538,薬効分類マスタ!$A$2:$E$180,5,FALSE())),"")</f>
        <v/>
      </c>
      <c r="L2538" s="17"/>
      <c r="M2538" s="0" t="str">
        <f aca="false">IF($K2538="","",IF($L2538&lt;&gt;"",$L2538,VLOOKUP($C2538,薬効分類マスタ!$A$2:$F$180,6,FALSE())))</f>
        <v/>
      </c>
      <c r="N2538" s="0" t="str">
        <f aca="false">ASC(G2538)</f>
        <v>ｼﾝﾊﾞｽﾀﾁﾝ錠5mg｢VTRS｣</v>
      </c>
      <c r="O2538" s="0" t="str">
        <f aca="false">ASC(E2538)</f>
        <v>ｼﾝﾊﾞｽﾀﾁﾝ</v>
      </c>
      <c r="P2538" s="16" t="n">
        <f aca="false">N(P2537)+IF($C2538=検索!$B$49,1,0)</f>
        <v>0</v>
      </c>
    </row>
    <row r="2539" customFormat="false" ht="15" hidden="false" customHeight="false" outlineLevel="0" collapsed="false">
      <c r="A2539" s="16" t="s">
        <v>221</v>
      </c>
      <c r="B2539" s="0" t="s">
        <v>5895</v>
      </c>
      <c r="C2539" s="0" t="n">
        <v>218</v>
      </c>
      <c r="D2539" s="0" t="str">
        <f aca="false">IFERROR(VLOOKUP($C2539,薬効分類マスタ!$A$2:$B$180,2,FALSE()),"未登録")</f>
        <v>高脂血症用剤</v>
      </c>
      <c r="E2539" s="16" t="s">
        <v>5881</v>
      </c>
      <c r="F2539" s="16" t="s">
        <v>262</v>
      </c>
      <c r="G2539" s="16" t="s">
        <v>5896</v>
      </c>
      <c r="I2539" s="0" t="n">
        <v>21.6</v>
      </c>
      <c r="J2539" s="16" t="s">
        <v>239</v>
      </c>
      <c r="K2539" s="0" t="str">
        <f aca="false">IFERROR(IF(VLOOKUP($C2539,薬効分類マスタ!$A$2:$E$180,5,FALSE())=0,"",VLOOKUP($C2539,薬効分類マスタ!$A$2:$E$180,5,FALSE())),"")</f>
        <v/>
      </c>
      <c r="L2539" s="17"/>
      <c r="M2539" s="0" t="str">
        <f aca="false">IF($K2539="","",IF($L2539&lt;&gt;"",$L2539,VLOOKUP($C2539,薬効分類マスタ!$A$2:$F$180,6,FALSE())))</f>
        <v/>
      </c>
      <c r="N2539" s="0" t="str">
        <f aca="false">ASC(G2539)</f>
        <v>ｼﾝﾊﾞｽﾀﾁﾝ10mg錠</v>
      </c>
      <c r="O2539" s="0" t="str">
        <f aca="false">ASC(E2539)</f>
        <v>ｼﾝﾊﾞｽﾀﾁﾝ</v>
      </c>
      <c r="P2539" s="16" t="n">
        <f aca="false">N(P2538)+IF($C2539=検索!$B$49,1,0)</f>
        <v>0</v>
      </c>
    </row>
    <row r="2540" customFormat="false" ht="15" hidden="false" customHeight="false" outlineLevel="0" collapsed="false">
      <c r="A2540" s="16" t="s">
        <v>221</v>
      </c>
      <c r="B2540" s="0" t="s">
        <v>5897</v>
      </c>
      <c r="C2540" s="0" t="n">
        <v>218</v>
      </c>
      <c r="D2540" s="0" t="str">
        <f aca="false">IFERROR(VLOOKUP($C2540,薬効分類マスタ!$A$2:$B$180,2,FALSE()),"未登録")</f>
        <v>高脂血症用剤</v>
      </c>
      <c r="E2540" s="16" t="s">
        <v>5881</v>
      </c>
      <c r="F2540" s="16" t="s">
        <v>262</v>
      </c>
      <c r="G2540" s="16" t="s">
        <v>5898</v>
      </c>
      <c r="H2540" s="16" t="s">
        <v>1659</v>
      </c>
      <c r="I2540" s="0" t="n">
        <v>30.6</v>
      </c>
      <c r="J2540" s="16" t="s">
        <v>232</v>
      </c>
      <c r="K2540" s="0" t="str">
        <f aca="false">IFERROR(IF(VLOOKUP($C2540,薬効分類マスタ!$A$2:$E$180,5,FALSE())=0,"",VLOOKUP($C2540,薬効分類マスタ!$A$2:$E$180,5,FALSE())),"")</f>
        <v/>
      </c>
      <c r="L2540" s="17"/>
      <c r="M2540" s="0" t="str">
        <f aca="false">IF($K2540="","",IF($L2540&lt;&gt;"",$L2540,VLOOKUP($C2540,薬効分類マスタ!$A$2:$F$180,6,FALSE())))</f>
        <v/>
      </c>
      <c r="N2540" s="0" t="str">
        <f aca="false">ASC(G2540)</f>
        <v>ﾘﾎﾟﾊﾞｽ錠10</v>
      </c>
      <c r="O2540" s="0" t="str">
        <f aca="false">ASC(E2540)</f>
        <v>ｼﾝﾊﾞｽﾀﾁﾝ</v>
      </c>
      <c r="P2540" s="16" t="n">
        <f aca="false">N(P2539)+IF($C2540=検索!$B$49,1,0)</f>
        <v>0</v>
      </c>
    </row>
    <row r="2541" customFormat="false" ht="15" hidden="false" customHeight="false" outlineLevel="0" collapsed="false">
      <c r="A2541" s="16" t="s">
        <v>221</v>
      </c>
      <c r="B2541" s="0" t="s">
        <v>5899</v>
      </c>
      <c r="C2541" s="0" t="n">
        <v>218</v>
      </c>
      <c r="D2541" s="0" t="str">
        <f aca="false">IFERROR(VLOOKUP($C2541,薬効分類マスタ!$A$2:$B$180,2,FALSE()),"未登録")</f>
        <v>高脂血症用剤</v>
      </c>
      <c r="E2541" s="16" t="s">
        <v>5881</v>
      </c>
      <c r="F2541" s="16" t="s">
        <v>262</v>
      </c>
      <c r="G2541" s="16" t="s">
        <v>5900</v>
      </c>
      <c r="H2541" s="16" t="s">
        <v>1183</v>
      </c>
      <c r="I2541" s="0" t="n">
        <v>30.6</v>
      </c>
      <c r="J2541" s="16" t="s">
        <v>239</v>
      </c>
      <c r="K2541" s="0" t="str">
        <f aca="false">IFERROR(IF(VLOOKUP($C2541,薬効分類マスタ!$A$2:$E$180,5,FALSE())=0,"",VLOOKUP($C2541,薬効分類マスタ!$A$2:$E$180,5,FALSE())),"")</f>
        <v/>
      </c>
      <c r="L2541" s="17"/>
      <c r="M2541" s="0" t="str">
        <f aca="false">IF($K2541="","",IF($L2541&lt;&gt;"",$L2541,VLOOKUP($C2541,薬効分類マスタ!$A$2:$F$180,6,FALSE())))</f>
        <v/>
      </c>
      <c r="N2541" s="0" t="str">
        <f aca="false">ASC(G2541)</f>
        <v>ｼﾝﾊﾞｽﾀﾁﾝ錠10mg｢SW｣</v>
      </c>
      <c r="O2541" s="0" t="str">
        <f aca="false">ASC(E2541)</f>
        <v>ｼﾝﾊﾞｽﾀﾁﾝ</v>
      </c>
      <c r="P2541" s="16" t="n">
        <f aca="false">N(P2540)+IF($C2541=検索!$B$49,1,0)</f>
        <v>0</v>
      </c>
    </row>
    <row r="2542" customFormat="false" ht="15" hidden="false" customHeight="false" outlineLevel="0" collapsed="false">
      <c r="A2542" s="16" t="s">
        <v>221</v>
      </c>
      <c r="B2542" s="0" t="s">
        <v>5901</v>
      </c>
      <c r="C2542" s="0" t="n">
        <v>218</v>
      </c>
      <c r="D2542" s="0" t="str">
        <f aca="false">IFERROR(VLOOKUP($C2542,薬効分類マスタ!$A$2:$B$180,2,FALSE()),"未登録")</f>
        <v>高脂血症用剤</v>
      </c>
      <c r="E2542" s="16" t="s">
        <v>5881</v>
      </c>
      <c r="F2542" s="16" t="s">
        <v>262</v>
      </c>
      <c r="G2542" s="16" t="s">
        <v>5902</v>
      </c>
      <c r="H2542" s="16" t="s">
        <v>533</v>
      </c>
      <c r="I2542" s="0" t="n">
        <v>30.6</v>
      </c>
      <c r="J2542" s="16" t="s">
        <v>239</v>
      </c>
      <c r="K2542" s="0" t="str">
        <f aca="false">IFERROR(IF(VLOOKUP($C2542,薬効分類マスタ!$A$2:$E$180,5,FALSE())=0,"",VLOOKUP($C2542,薬効分類マスタ!$A$2:$E$180,5,FALSE())),"")</f>
        <v/>
      </c>
      <c r="L2542" s="17"/>
      <c r="M2542" s="0" t="str">
        <f aca="false">IF($K2542="","",IF($L2542&lt;&gt;"",$L2542,VLOOKUP($C2542,薬効分類マスタ!$A$2:$F$180,6,FALSE())))</f>
        <v/>
      </c>
      <c r="N2542" s="0" t="str">
        <f aca="false">ASC(G2542)</f>
        <v>ｼﾝﾊﾞｽﾀﾁﾝ錠10mg｢ﾄｰﾜ｣</v>
      </c>
      <c r="O2542" s="0" t="str">
        <f aca="false">ASC(E2542)</f>
        <v>ｼﾝﾊﾞｽﾀﾁﾝ</v>
      </c>
      <c r="P2542" s="16" t="n">
        <f aca="false">N(P2541)+IF($C2542=検索!$B$49,1,0)</f>
        <v>0</v>
      </c>
    </row>
    <row r="2543" customFormat="false" ht="15" hidden="false" customHeight="false" outlineLevel="0" collapsed="false">
      <c r="A2543" s="16" t="s">
        <v>221</v>
      </c>
      <c r="B2543" s="0" t="s">
        <v>5903</v>
      </c>
      <c r="C2543" s="0" t="n">
        <v>218</v>
      </c>
      <c r="D2543" s="0" t="str">
        <f aca="false">IFERROR(VLOOKUP($C2543,薬効分類マスタ!$A$2:$B$180,2,FALSE()),"未登録")</f>
        <v>高脂血症用剤</v>
      </c>
      <c r="E2543" s="16" t="s">
        <v>5881</v>
      </c>
      <c r="F2543" s="16" t="s">
        <v>262</v>
      </c>
      <c r="G2543" s="16" t="s">
        <v>5904</v>
      </c>
      <c r="H2543" s="16" t="s">
        <v>304</v>
      </c>
      <c r="I2543" s="0" t="n">
        <v>30.6</v>
      </c>
      <c r="J2543" s="16" t="s">
        <v>239</v>
      </c>
      <c r="K2543" s="0" t="str">
        <f aca="false">IFERROR(IF(VLOOKUP($C2543,薬効分類マスタ!$A$2:$E$180,5,FALSE())=0,"",VLOOKUP($C2543,薬効分類マスタ!$A$2:$E$180,5,FALSE())),"")</f>
        <v/>
      </c>
      <c r="L2543" s="17"/>
      <c r="M2543" s="0" t="str">
        <f aca="false">IF($K2543="","",IF($L2543&lt;&gt;"",$L2543,VLOOKUP($C2543,薬効分類マスタ!$A$2:$F$180,6,FALSE())))</f>
        <v/>
      </c>
      <c r="N2543" s="0" t="str">
        <f aca="false">ASC(G2543)</f>
        <v>ｼﾝﾊﾞｽﾀﾁﾝ錠10mg｢あすか｣</v>
      </c>
      <c r="O2543" s="0" t="str">
        <f aca="false">ASC(E2543)</f>
        <v>ｼﾝﾊﾞｽﾀﾁﾝ</v>
      </c>
      <c r="P2543" s="16" t="n">
        <f aca="false">N(P2542)+IF($C2543=検索!$B$49,1,0)</f>
        <v>0</v>
      </c>
    </row>
    <row r="2544" customFormat="false" ht="15" hidden="false" customHeight="false" outlineLevel="0" collapsed="false">
      <c r="A2544" s="16" t="s">
        <v>221</v>
      </c>
      <c r="B2544" s="0" t="s">
        <v>5905</v>
      </c>
      <c r="C2544" s="0" t="n">
        <v>218</v>
      </c>
      <c r="D2544" s="0" t="str">
        <f aca="false">IFERROR(VLOOKUP($C2544,薬効分類マスタ!$A$2:$B$180,2,FALSE()),"未登録")</f>
        <v>高脂血症用剤</v>
      </c>
      <c r="E2544" s="16" t="s">
        <v>5881</v>
      </c>
      <c r="F2544" s="16" t="s">
        <v>262</v>
      </c>
      <c r="G2544" s="16" t="s">
        <v>5906</v>
      </c>
      <c r="H2544" s="16" t="s">
        <v>1309</v>
      </c>
      <c r="I2544" s="0" t="n">
        <v>30.6</v>
      </c>
      <c r="J2544" s="16" t="s">
        <v>239</v>
      </c>
      <c r="K2544" s="0" t="str">
        <f aca="false">IFERROR(IF(VLOOKUP($C2544,薬効分類マスタ!$A$2:$E$180,5,FALSE())=0,"",VLOOKUP($C2544,薬効分類マスタ!$A$2:$E$180,5,FALSE())),"")</f>
        <v/>
      </c>
      <c r="L2544" s="17"/>
      <c r="M2544" s="0" t="str">
        <f aca="false">IF($K2544="","",IF($L2544&lt;&gt;"",$L2544,VLOOKUP($C2544,薬効分類マスタ!$A$2:$F$180,6,FALSE())))</f>
        <v/>
      </c>
      <c r="N2544" s="0" t="str">
        <f aca="false">ASC(G2544)</f>
        <v>ｼﾝﾊﾞｽﾀﾁﾝ錠10mg｢武田ﾃﾊﾞ｣</v>
      </c>
      <c r="O2544" s="0" t="str">
        <f aca="false">ASC(E2544)</f>
        <v>ｼﾝﾊﾞｽﾀﾁﾝ</v>
      </c>
      <c r="P2544" s="16" t="n">
        <f aca="false">N(P2543)+IF($C2544=検索!$B$49,1,0)</f>
        <v>0</v>
      </c>
    </row>
    <row r="2545" customFormat="false" ht="15" hidden="false" customHeight="false" outlineLevel="0" collapsed="false">
      <c r="A2545" s="16" t="s">
        <v>221</v>
      </c>
      <c r="B2545" s="0" t="s">
        <v>5907</v>
      </c>
      <c r="C2545" s="0" t="n">
        <v>218</v>
      </c>
      <c r="D2545" s="0" t="str">
        <f aca="false">IFERROR(VLOOKUP($C2545,薬効分類マスタ!$A$2:$B$180,2,FALSE()),"未登録")</f>
        <v>高脂血症用剤</v>
      </c>
      <c r="E2545" s="16" t="s">
        <v>5881</v>
      </c>
      <c r="F2545" s="16" t="s">
        <v>445</v>
      </c>
      <c r="G2545" s="16" t="s">
        <v>5908</v>
      </c>
      <c r="H2545" s="16" t="s">
        <v>1659</v>
      </c>
      <c r="I2545" s="0" t="n">
        <v>61.4</v>
      </c>
      <c r="J2545" s="16" t="s">
        <v>232</v>
      </c>
      <c r="K2545" s="0" t="str">
        <f aca="false">IFERROR(IF(VLOOKUP($C2545,薬効分類マスタ!$A$2:$E$180,5,FALSE())=0,"",VLOOKUP($C2545,薬効分類マスタ!$A$2:$E$180,5,FALSE())),"")</f>
        <v/>
      </c>
      <c r="L2545" s="17"/>
      <c r="M2545" s="0" t="str">
        <f aca="false">IF($K2545="","",IF($L2545&lt;&gt;"",$L2545,VLOOKUP($C2545,薬効分類マスタ!$A$2:$F$180,6,FALSE())))</f>
        <v/>
      </c>
      <c r="N2545" s="0" t="str">
        <f aca="false">ASC(G2545)</f>
        <v>ﾘﾎﾟﾊﾞｽ錠20</v>
      </c>
      <c r="O2545" s="0" t="str">
        <f aca="false">ASC(E2545)</f>
        <v>ｼﾝﾊﾞｽﾀﾁﾝ</v>
      </c>
      <c r="P2545" s="16" t="n">
        <f aca="false">N(P2544)+IF($C2545=検索!$B$49,1,0)</f>
        <v>0</v>
      </c>
    </row>
    <row r="2546" customFormat="false" ht="15" hidden="false" customHeight="false" outlineLevel="0" collapsed="false">
      <c r="A2546" s="16" t="s">
        <v>221</v>
      </c>
      <c r="B2546" s="0" t="s">
        <v>5909</v>
      </c>
      <c r="C2546" s="0" t="n">
        <v>218</v>
      </c>
      <c r="D2546" s="0" t="str">
        <f aca="false">IFERROR(VLOOKUP($C2546,薬効分類マスタ!$A$2:$B$180,2,FALSE()),"未登録")</f>
        <v>高脂血症用剤</v>
      </c>
      <c r="E2546" s="16" t="s">
        <v>5881</v>
      </c>
      <c r="F2546" s="16" t="s">
        <v>445</v>
      </c>
      <c r="G2546" s="16" t="s">
        <v>5910</v>
      </c>
      <c r="H2546" s="16" t="s">
        <v>1183</v>
      </c>
      <c r="I2546" s="0" t="n">
        <v>61.4</v>
      </c>
      <c r="J2546" s="16" t="s">
        <v>239</v>
      </c>
      <c r="K2546" s="0" t="str">
        <f aca="false">IFERROR(IF(VLOOKUP($C2546,薬効分類マスタ!$A$2:$E$180,5,FALSE())=0,"",VLOOKUP($C2546,薬効分類マスタ!$A$2:$E$180,5,FALSE())),"")</f>
        <v/>
      </c>
      <c r="L2546" s="17"/>
      <c r="M2546" s="0" t="str">
        <f aca="false">IF($K2546="","",IF($L2546&lt;&gt;"",$L2546,VLOOKUP($C2546,薬効分類マスタ!$A$2:$F$180,6,FALSE())))</f>
        <v/>
      </c>
      <c r="N2546" s="0" t="str">
        <f aca="false">ASC(G2546)</f>
        <v>ｼﾝﾊﾞｽﾀﾁﾝ錠20mg｢SW｣</v>
      </c>
      <c r="O2546" s="0" t="str">
        <f aca="false">ASC(E2546)</f>
        <v>ｼﾝﾊﾞｽﾀﾁﾝ</v>
      </c>
      <c r="P2546" s="16" t="n">
        <f aca="false">N(P2545)+IF($C2546=検索!$B$49,1,0)</f>
        <v>0</v>
      </c>
    </row>
    <row r="2547" customFormat="false" ht="15" hidden="false" customHeight="false" outlineLevel="0" collapsed="false">
      <c r="A2547" s="16" t="s">
        <v>221</v>
      </c>
      <c r="B2547" s="0" t="s">
        <v>5911</v>
      </c>
      <c r="C2547" s="0" t="n">
        <v>218</v>
      </c>
      <c r="D2547" s="0" t="str">
        <f aca="false">IFERROR(VLOOKUP($C2547,薬効分類マスタ!$A$2:$B$180,2,FALSE()),"未登録")</f>
        <v>高脂血症用剤</v>
      </c>
      <c r="E2547" s="16" t="s">
        <v>5881</v>
      </c>
      <c r="F2547" s="16" t="s">
        <v>445</v>
      </c>
      <c r="G2547" s="16" t="s">
        <v>5912</v>
      </c>
      <c r="H2547" s="16" t="s">
        <v>533</v>
      </c>
      <c r="I2547" s="0" t="n">
        <v>61.4</v>
      </c>
      <c r="J2547" s="16" t="s">
        <v>239</v>
      </c>
      <c r="K2547" s="0" t="str">
        <f aca="false">IFERROR(IF(VLOOKUP($C2547,薬効分類マスタ!$A$2:$E$180,5,FALSE())=0,"",VLOOKUP($C2547,薬効分類マスタ!$A$2:$E$180,5,FALSE())),"")</f>
        <v/>
      </c>
      <c r="L2547" s="17"/>
      <c r="M2547" s="0" t="str">
        <f aca="false">IF($K2547="","",IF($L2547&lt;&gt;"",$L2547,VLOOKUP($C2547,薬効分類マスタ!$A$2:$F$180,6,FALSE())))</f>
        <v/>
      </c>
      <c r="N2547" s="0" t="str">
        <f aca="false">ASC(G2547)</f>
        <v>ｼﾝﾊﾞｽﾀﾁﾝ錠20mg｢ﾄｰﾜ｣</v>
      </c>
      <c r="O2547" s="0" t="str">
        <f aca="false">ASC(E2547)</f>
        <v>ｼﾝﾊﾞｽﾀﾁﾝ</v>
      </c>
      <c r="P2547" s="16" t="n">
        <f aca="false">N(P2546)+IF($C2547=検索!$B$49,1,0)</f>
        <v>0</v>
      </c>
    </row>
    <row r="2548" customFormat="false" ht="15" hidden="false" customHeight="false" outlineLevel="0" collapsed="false">
      <c r="A2548" s="16" t="s">
        <v>221</v>
      </c>
      <c r="B2548" s="0" t="s">
        <v>5913</v>
      </c>
      <c r="C2548" s="0" t="n">
        <v>218</v>
      </c>
      <c r="D2548" s="0" t="str">
        <f aca="false">IFERROR(VLOOKUP($C2548,薬効分類マスタ!$A$2:$B$180,2,FALSE()),"未登録")</f>
        <v>高脂血症用剤</v>
      </c>
      <c r="E2548" s="16" t="s">
        <v>5881</v>
      </c>
      <c r="F2548" s="16" t="s">
        <v>445</v>
      </c>
      <c r="G2548" s="16" t="s">
        <v>5914</v>
      </c>
      <c r="H2548" s="16" t="s">
        <v>574</v>
      </c>
      <c r="I2548" s="0" t="n">
        <v>34.8</v>
      </c>
      <c r="J2548" s="16" t="s">
        <v>239</v>
      </c>
      <c r="K2548" s="0" t="str">
        <f aca="false">IFERROR(IF(VLOOKUP($C2548,薬効分類マスタ!$A$2:$E$180,5,FALSE())=0,"",VLOOKUP($C2548,薬効分類マスタ!$A$2:$E$180,5,FALSE())),"")</f>
        <v/>
      </c>
      <c r="L2548" s="17"/>
      <c r="M2548" s="0" t="str">
        <f aca="false">IF($K2548="","",IF($L2548&lt;&gt;"",$L2548,VLOOKUP($C2548,薬効分類マスタ!$A$2:$F$180,6,FALSE())))</f>
        <v/>
      </c>
      <c r="N2548" s="0" t="str">
        <f aca="false">ASC(G2548)</f>
        <v>ｼﾝﾊﾞｽﾀﾁﾝ錠20mg｢YD｣</v>
      </c>
      <c r="O2548" s="0" t="str">
        <f aca="false">ASC(E2548)</f>
        <v>ｼﾝﾊﾞｽﾀﾁﾝ</v>
      </c>
      <c r="P2548" s="16" t="n">
        <f aca="false">N(P2547)+IF($C2548=検索!$B$49,1,0)</f>
        <v>0</v>
      </c>
    </row>
    <row r="2549" customFormat="false" ht="15" hidden="false" customHeight="false" outlineLevel="0" collapsed="false">
      <c r="A2549" s="16" t="s">
        <v>221</v>
      </c>
      <c r="B2549" s="0" t="s">
        <v>5915</v>
      </c>
      <c r="C2549" s="0" t="n">
        <v>218</v>
      </c>
      <c r="D2549" s="0" t="str">
        <f aca="false">IFERROR(VLOOKUP($C2549,薬効分類マスタ!$A$2:$B$180,2,FALSE()),"未登録")</f>
        <v>高脂血症用剤</v>
      </c>
      <c r="E2549" s="16" t="s">
        <v>5881</v>
      </c>
      <c r="F2549" s="16" t="s">
        <v>445</v>
      </c>
      <c r="G2549" s="16" t="s">
        <v>5916</v>
      </c>
      <c r="H2549" s="16" t="s">
        <v>304</v>
      </c>
      <c r="I2549" s="0" t="n">
        <v>61.4</v>
      </c>
      <c r="J2549" s="16" t="s">
        <v>239</v>
      </c>
      <c r="K2549" s="0" t="str">
        <f aca="false">IFERROR(IF(VLOOKUP($C2549,薬効分類マスタ!$A$2:$E$180,5,FALSE())=0,"",VLOOKUP($C2549,薬効分類マスタ!$A$2:$E$180,5,FALSE())),"")</f>
        <v/>
      </c>
      <c r="L2549" s="17"/>
      <c r="M2549" s="0" t="str">
        <f aca="false">IF($K2549="","",IF($L2549&lt;&gt;"",$L2549,VLOOKUP($C2549,薬効分類マスタ!$A$2:$F$180,6,FALSE())))</f>
        <v/>
      </c>
      <c r="N2549" s="0" t="str">
        <f aca="false">ASC(G2549)</f>
        <v>ｼﾝﾊﾞｽﾀﾁﾝ錠20mg｢あすか｣</v>
      </c>
      <c r="O2549" s="0" t="str">
        <f aca="false">ASC(E2549)</f>
        <v>ｼﾝﾊﾞｽﾀﾁﾝ</v>
      </c>
      <c r="P2549" s="16" t="n">
        <f aca="false">N(P2548)+IF($C2549=検索!$B$49,1,0)</f>
        <v>0</v>
      </c>
    </row>
    <row r="2550" customFormat="false" ht="15" hidden="false" customHeight="false" outlineLevel="0" collapsed="false">
      <c r="A2550" s="16" t="s">
        <v>221</v>
      </c>
      <c r="B2550" s="0" t="s">
        <v>5917</v>
      </c>
      <c r="C2550" s="0" t="n">
        <v>218</v>
      </c>
      <c r="D2550" s="0" t="str">
        <f aca="false">IFERROR(VLOOKUP($C2550,薬効分類マスタ!$A$2:$B$180,2,FALSE()),"未登録")</f>
        <v>高脂血症用剤</v>
      </c>
      <c r="E2550" s="16" t="s">
        <v>5881</v>
      </c>
      <c r="F2550" s="16" t="s">
        <v>445</v>
      </c>
      <c r="G2550" s="16" t="s">
        <v>5918</v>
      </c>
      <c r="H2550" s="16" t="s">
        <v>950</v>
      </c>
      <c r="I2550" s="0" t="n">
        <v>61.4</v>
      </c>
      <c r="J2550" s="16" t="s">
        <v>239</v>
      </c>
      <c r="K2550" s="0" t="str">
        <f aca="false">IFERROR(IF(VLOOKUP($C2550,薬効分類マスタ!$A$2:$E$180,5,FALSE())=0,"",VLOOKUP($C2550,薬効分類マスタ!$A$2:$E$180,5,FALSE())),"")</f>
        <v/>
      </c>
      <c r="L2550" s="17"/>
      <c r="M2550" s="0" t="str">
        <f aca="false">IF($K2550="","",IF($L2550&lt;&gt;"",$L2550,VLOOKUP($C2550,薬効分類マスタ!$A$2:$F$180,6,FALSE())))</f>
        <v/>
      </c>
      <c r="N2550" s="0" t="str">
        <f aca="false">ASC(G2550)</f>
        <v>ｼﾝﾊﾞｽﾀﾁﾝ錠20mg｢VTRS｣</v>
      </c>
      <c r="O2550" s="0" t="str">
        <f aca="false">ASC(E2550)</f>
        <v>ｼﾝﾊﾞｽﾀﾁﾝ</v>
      </c>
      <c r="P2550" s="16" t="n">
        <f aca="false">N(P2549)+IF($C2550=検索!$B$49,1,0)</f>
        <v>0</v>
      </c>
    </row>
    <row r="2551" customFormat="false" ht="15" hidden="false" customHeight="false" outlineLevel="0" collapsed="false">
      <c r="A2551" s="16" t="s">
        <v>221</v>
      </c>
      <c r="B2551" s="0" t="s">
        <v>5919</v>
      </c>
      <c r="C2551" s="0" t="n">
        <v>218</v>
      </c>
      <c r="D2551" s="0" t="str">
        <f aca="false">IFERROR(VLOOKUP($C2551,薬効分類マスタ!$A$2:$B$180,2,FALSE()),"未登録")</f>
        <v>高脂血症用剤</v>
      </c>
      <c r="E2551" s="16" t="s">
        <v>5920</v>
      </c>
      <c r="F2551" s="16" t="s">
        <v>262</v>
      </c>
      <c r="G2551" s="16" t="s">
        <v>5921</v>
      </c>
      <c r="H2551" s="16" t="s">
        <v>658</v>
      </c>
      <c r="I2551" s="0" t="n">
        <v>18.7</v>
      </c>
      <c r="J2551" s="16" t="s">
        <v>232</v>
      </c>
      <c r="K2551" s="0" t="str">
        <f aca="false">IFERROR(IF(VLOOKUP($C2551,薬効分類マスタ!$A$2:$E$180,5,FALSE())=0,"",VLOOKUP($C2551,薬効分類マスタ!$A$2:$E$180,5,FALSE())),"")</f>
        <v/>
      </c>
      <c r="L2551" s="17"/>
      <c r="M2551" s="0" t="str">
        <f aca="false">IF($K2551="","",IF($L2551&lt;&gt;"",$L2551,VLOOKUP($C2551,薬効分類マスタ!$A$2:$F$180,6,FALSE())))</f>
        <v/>
      </c>
      <c r="N2551" s="0" t="str">
        <f aca="false">ASC(G2551)</f>
        <v>ﾛｰｺｰﾙ錠10mg</v>
      </c>
      <c r="O2551" s="0" t="str">
        <f aca="false">ASC(E2551)</f>
        <v>ﾌﾙﾊﾞｽﾀﾁﾝﾅﾄﾘｳﾑ</v>
      </c>
      <c r="P2551" s="16" t="n">
        <f aca="false">N(P2550)+IF($C2551=検索!$B$49,1,0)</f>
        <v>0</v>
      </c>
    </row>
    <row r="2552" customFormat="false" ht="15" hidden="false" customHeight="false" outlineLevel="0" collapsed="false">
      <c r="A2552" s="16" t="s">
        <v>221</v>
      </c>
      <c r="B2552" s="0" t="s">
        <v>5922</v>
      </c>
      <c r="C2552" s="0" t="n">
        <v>218</v>
      </c>
      <c r="D2552" s="0" t="str">
        <f aca="false">IFERROR(VLOOKUP($C2552,薬効分類マスタ!$A$2:$B$180,2,FALSE()),"未登録")</f>
        <v>高脂血症用剤</v>
      </c>
      <c r="E2552" s="16" t="s">
        <v>5920</v>
      </c>
      <c r="F2552" s="16" t="s">
        <v>262</v>
      </c>
      <c r="G2552" s="16" t="s">
        <v>5923</v>
      </c>
      <c r="H2552" s="16" t="s">
        <v>385</v>
      </c>
      <c r="I2552" s="0" t="n">
        <v>9.8</v>
      </c>
      <c r="J2552" s="16" t="s">
        <v>239</v>
      </c>
      <c r="K2552" s="0" t="str">
        <f aca="false">IFERROR(IF(VLOOKUP($C2552,薬効分類マスタ!$A$2:$E$180,5,FALSE())=0,"",VLOOKUP($C2552,薬効分類マスタ!$A$2:$E$180,5,FALSE())),"")</f>
        <v/>
      </c>
      <c r="L2552" s="17"/>
      <c r="M2552" s="0" t="str">
        <f aca="false">IF($K2552="","",IF($L2552&lt;&gt;"",$L2552,VLOOKUP($C2552,薬効分類マスタ!$A$2:$F$180,6,FALSE())))</f>
        <v/>
      </c>
      <c r="N2552" s="0" t="str">
        <f aca="false">ASC(G2552)</f>
        <v>ﾌﾙﾊﾞｽﾀﾁﾝ錠10mg｢ｻﾜｲ｣</v>
      </c>
      <c r="O2552" s="0" t="str">
        <f aca="false">ASC(E2552)</f>
        <v>ﾌﾙﾊﾞｽﾀﾁﾝﾅﾄﾘｳﾑ</v>
      </c>
      <c r="P2552" s="16" t="n">
        <f aca="false">N(P2551)+IF($C2552=検索!$B$49,1,0)</f>
        <v>0</v>
      </c>
    </row>
    <row r="2553" customFormat="false" ht="15" hidden="false" customHeight="false" outlineLevel="0" collapsed="false">
      <c r="A2553" s="16" t="s">
        <v>221</v>
      </c>
      <c r="B2553" s="0" t="s">
        <v>5924</v>
      </c>
      <c r="C2553" s="0" t="n">
        <v>218</v>
      </c>
      <c r="D2553" s="0" t="str">
        <f aca="false">IFERROR(VLOOKUP($C2553,薬効分類マスタ!$A$2:$B$180,2,FALSE()),"未登録")</f>
        <v>高脂血症用剤</v>
      </c>
      <c r="E2553" s="16" t="s">
        <v>5920</v>
      </c>
      <c r="F2553" s="16" t="s">
        <v>262</v>
      </c>
      <c r="G2553" s="16" t="s">
        <v>5925</v>
      </c>
      <c r="H2553" s="16" t="s">
        <v>542</v>
      </c>
      <c r="I2553" s="0" t="n">
        <v>7.6</v>
      </c>
      <c r="J2553" s="16" t="s">
        <v>239</v>
      </c>
      <c r="K2553" s="0" t="str">
        <f aca="false">IFERROR(IF(VLOOKUP($C2553,薬効分類マスタ!$A$2:$E$180,5,FALSE())=0,"",VLOOKUP($C2553,薬効分類マスタ!$A$2:$E$180,5,FALSE())),"")</f>
        <v/>
      </c>
      <c r="L2553" s="17"/>
      <c r="M2553" s="0" t="str">
        <f aca="false">IF($K2553="","",IF($L2553&lt;&gt;"",$L2553,VLOOKUP($C2553,薬効分類マスタ!$A$2:$F$180,6,FALSE())))</f>
        <v/>
      </c>
      <c r="N2553" s="0" t="str">
        <f aca="false">ASC(G2553)</f>
        <v>ﾌﾙﾊﾞｽﾀﾁﾝ錠10mg｢NIG｣</v>
      </c>
      <c r="O2553" s="0" t="str">
        <f aca="false">ASC(E2553)</f>
        <v>ﾌﾙﾊﾞｽﾀﾁﾝﾅﾄﾘｳﾑ</v>
      </c>
      <c r="P2553" s="16" t="n">
        <f aca="false">N(P2552)+IF($C2553=検索!$B$49,1,0)</f>
        <v>0</v>
      </c>
    </row>
    <row r="2554" customFormat="false" ht="15" hidden="false" customHeight="false" outlineLevel="0" collapsed="false">
      <c r="A2554" s="16" t="s">
        <v>221</v>
      </c>
      <c r="B2554" s="0" t="s">
        <v>5926</v>
      </c>
      <c r="C2554" s="0" t="n">
        <v>218</v>
      </c>
      <c r="D2554" s="0" t="str">
        <f aca="false">IFERROR(VLOOKUP($C2554,薬効分類マスタ!$A$2:$B$180,2,FALSE()),"未登録")</f>
        <v>高脂血症用剤</v>
      </c>
      <c r="E2554" s="16" t="s">
        <v>5920</v>
      </c>
      <c r="F2554" s="16" t="s">
        <v>445</v>
      </c>
      <c r="G2554" s="16" t="s">
        <v>5927</v>
      </c>
      <c r="H2554" s="16" t="s">
        <v>658</v>
      </c>
      <c r="I2554" s="0" t="n">
        <v>34.3</v>
      </c>
      <c r="J2554" s="16" t="s">
        <v>232</v>
      </c>
      <c r="K2554" s="0" t="str">
        <f aca="false">IFERROR(IF(VLOOKUP($C2554,薬効分類マスタ!$A$2:$E$180,5,FALSE())=0,"",VLOOKUP($C2554,薬効分類マスタ!$A$2:$E$180,5,FALSE())),"")</f>
        <v/>
      </c>
      <c r="L2554" s="17"/>
      <c r="M2554" s="0" t="str">
        <f aca="false">IF($K2554="","",IF($L2554&lt;&gt;"",$L2554,VLOOKUP($C2554,薬効分類マスタ!$A$2:$F$180,6,FALSE())))</f>
        <v/>
      </c>
      <c r="N2554" s="0" t="str">
        <f aca="false">ASC(G2554)</f>
        <v>ﾛｰｺｰﾙ錠20mg</v>
      </c>
      <c r="O2554" s="0" t="str">
        <f aca="false">ASC(E2554)</f>
        <v>ﾌﾙﾊﾞｽﾀﾁﾝﾅﾄﾘｳﾑ</v>
      </c>
      <c r="P2554" s="16" t="n">
        <f aca="false">N(P2553)+IF($C2554=検索!$B$49,1,0)</f>
        <v>0</v>
      </c>
    </row>
    <row r="2555" customFormat="false" ht="15" hidden="false" customHeight="false" outlineLevel="0" collapsed="false">
      <c r="A2555" s="16" t="s">
        <v>221</v>
      </c>
      <c r="B2555" s="0" t="s">
        <v>5928</v>
      </c>
      <c r="C2555" s="0" t="n">
        <v>218</v>
      </c>
      <c r="D2555" s="0" t="str">
        <f aca="false">IFERROR(VLOOKUP($C2555,薬効分類マスタ!$A$2:$B$180,2,FALSE()),"未登録")</f>
        <v>高脂血症用剤</v>
      </c>
      <c r="E2555" s="16" t="s">
        <v>5920</v>
      </c>
      <c r="F2555" s="16" t="s">
        <v>445</v>
      </c>
      <c r="G2555" s="16" t="s">
        <v>5929</v>
      </c>
      <c r="H2555" s="16" t="s">
        <v>385</v>
      </c>
      <c r="I2555" s="0" t="n">
        <v>19.9</v>
      </c>
      <c r="J2555" s="16" t="s">
        <v>239</v>
      </c>
      <c r="K2555" s="0" t="str">
        <f aca="false">IFERROR(IF(VLOOKUP($C2555,薬効分類マスタ!$A$2:$E$180,5,FALSE())=0,"",VLOOKUP($C2555,薬効分類マスタ!$A$2:$E$180,5,FALSE())),"")</f>
        <v/>
      </c>
      <c r="L2555" s="17"/>
      <c r="M2555" s="0" t="str">
        <f aca="false">IF($K2555="","",IF($L2555&lt;&gt;"",$L2555,VLOOKUP($C2555,薬効分類マスタ!$A$2:$F$180,6,FALSE())))</f>
        <v/>
      </c>
      <c r="N2555" s="0" t="str">
        <f aca="false">ASC(G2555)</f>
        <v>ﾌﾙﾊﾞｽﾀﾁﾝ錠20mg｢ｻﾜｲ｣</v>
      </c>
      <c r="O2555" s="0" t="str">
        <f aca="false">ASC(E2555)</f>
        <v>ﾌﾙﾊﾞｽﾀﾁﾝﾅﾄﾘｳﾑ</v>
      </c>
      <c r="P2555" s="16" t="n">
        <f aca="false">N(P2554)+IF($C2555=検索!$B$49,1,0)</f>
        <v>0</v>
      </c>
    </row>
    <row r="2556" customFormat="false" ht="15" hidden="false" customHeight="false" outlineLevel="0" collapsed="false">
      <c r="A2556" s="16" t="s">
        <v>221</v>
      </c>
      <c r="B2556" s="0" t="s">
        <v>5930</v>
      </c>
      <c r="C2556" s="0" t="n">
        <v>218</v>
      </c>
      <c r="D2556" s="0" t="str">
        <f aca="false">IFERROR(VLOOKUP($C2556,薬効分類マスタ!$A$2:$B$180,2,FALSE()),"未登録")</f>
        <v>高脂血症用剤</v>
      </c>
      <c r="E2556" s="16" t="s">
        <v>5920</v>
      </c>
      <c r="F2556" s="16" t="s">
        <v>445</v>
      </c>
      <c r="G2556" s="16" t="s">
        <v>5931</v>
      </c>
      <c r="H2556" s="16" t="s">
        <v>542</v>
      </c>
      <c r="I2556" s="0" t="n">
        <v>12.9</v>
      </c>
      <c r="J2556" s="16" t="s">
        <v>239</v>
      </c>
      <c r="K2556" s="0" t="str">
        <f aca="false">IFERROR(IF(VLOOKUP($C2556,薬効分類マスタ!$A$2:$E$180,5,FALSE())=0,"",VLOOKUP($C2556,薬効分類マスタ!$A$2:$E$180,5,FALSE())),"")</f>
        <v/>
      </c>
      <c r="L2556" s="17"/>
      <c r="M2556" s="0" t="str">
        <f aca="false">IF($K2556="","",IF($L2556&lt;&gt;"",$L2556,VLOOKUP($C2556,薬効分類マスタ!$A$2:$F$180,6,FALSE())))</f>
        <v/>
      </c>
      <c r="N2556" s="0" t="str">
        <f aca="false">ASC(G2556)</f>
        <v>ﾌﾙﾊﾞｽﾀﾁﾝ錠20mg｢NIG｣</v>
      </c>
      <c r="O2556" s="0" t="str">
        <f aca="false">ASC(E2556)</f>
        <v>ﾌﾙﾊﾞｽﾀﾁﾝﾅﾄﾘｳﾑ</v>
      </c>
      <c r="P2556" s="16" t="n">
        <f aca="false">N(P2555)+IF($C2556=検索!$B$49,1,0)</f>
        <v>0</v>
      </c>
    </row>
    <row r="2557" customFormat="false" ht="15" hidden="false" customHeight="false" outlineLevel="0" collapsed="false">
      <c r="A2557" s="16" t="s">
        <v>221</v>
      </c>
      <c r="B2557" s="0" t="s">
        <v>5932</v>
      </c>
      <c r="C2557" s="0" t="n">
        <v>218</v>
      </c>
      <c r="D2557" s="0" t="str">
        <f aca="false">IFERROR(VLOOKUP($C2557,薬効分類マスタ!$A$2:$B$180,2,FALSE()),"未登録")</f>
        <v>高脂血症用剤</v>
      </c>
      <c r="E2557" s="16" t="s">
        <v>5920</v>
      </c>
      <c r="F2557" s="16" t="s">
        <v>465</v>
      </c>
      <c r="G2557" s="16" t="s">
        <v>5933</v>
      </c>
      <c r="H2557" s="16" t="s">
        <v>658</v>
      </c>
      <c r="I2557" s="0" t="n">
        <v>48.2</v>
      </c>
      <c r="J2557" s="16" t="s">
        <v>232</v>
      </c>
      <c r="K2557" s="0" t="str">
        <f aca="false">IFERROR(IF(VLOOKUP($C2557,薬効分類マスタ!$A$2:$E$180,5,FALSE())=0,"",VLOOKUP($C2557,薬効分類マスタ!$A$2:$E$180,5,FALSE())),"")</f>
        <v/>
      </c>
      <c r="L2557" s="17"/>
      <c r="M2557" s="0" t="str">
        <f aca="false">IF($K2557="","",IF($L2557&lt;&gt;"",$L2557,VLOOKUP($C2557,薬効分類マスタ!$A$2:$F$180,6,FALSE())))</f>
        <v/>
      </c>
      <c r="N2557" s="0" t="str">
        <f aca="false">ASC(G2557)</f>
        <v>ﾛｰｺｰﾙ錠30mg</v>
      </c>
      <c r="O2557" s="0" t="str">
        <f aca="false">ASC(E2557)</f>
        <v>ﾌﾙﾊﾞｽﾀﾁﾝﾅﾄﾘｳﾑ</v>
      </c>
      <c r="P2557" s="16" t="n">
        <f aca="false">N(P2556)+IF($C2557=検索!$B$49,1,0)</f>
        <v>0</v>
      </c>
    </row>
    <row r="2558" customFormat="false" ht="15" hidden="false" customHeight="false" outlineLevel="0" collapsed="false">
      <c r="A2558" s="16" t="s">
        <v>221</v>
      </c>
      <c r="B2558" s="0" t="s">
        <v>5934</v>
      </c>
      <c r="C2558" s="0" t="n">
        <v>218</v>
      </c>
      <c r="D2558" s="0" t="str">
        <f aca="false">IFERROR(VLOOKUP($C2558,薬効分類マスタ!$A$2:$B$180,2,FALSE()),"未登録")</f>
        <v>高脂血症用剤</v>
      </c>
      <c r="E2558" s="16" t="s">
        <v>5920</v>
      </c>
      <c r="F2558" s="16" t="s">
        <v>465</v>
      </c>
      <c r="G2558" s="16" t="s">
        <v>5935</v>
      </c>
      <c r="H2558" s="16" t="s">
        <v>385</v>
      </c>
      <c r="I2558" s="0" t="n">
        <v>24.6</v>
      </c>
      <c r="J2558" s="16" t="s">
        <v>239</v>
      </c>
      <c r="K2558" s="0" t="str">
        <f aca="false">IFERROR(IF(VLOOKUP($C2558,薬効分類マスタ!$A$2:$E$180,5,FALSE())=0,"",VLOOKUP($C2558,薬効分類マスタ!$A$2:$E$180,5,FALSE())),"")</f>
        <v/>
      </c>
      <c r="L2558" s="17"/>
      <c r="M2558" s="0" t="str">
        <f aca="false">IF($K2558="","",IF($L2558&lt;&gt;"",$L2558,VLOOKUP($C2558,薬効分類マスタ!$A$2:$F$180,6,FALSE())))</f>
        <v/>
      </c>
      <c r="N2558" s="0" t="str">
        <f aca="false">ASC(G2558)</f>
        <v>ﾌﾙﾊﾞｽﾀﾁﾝ錠30mg｢ｻﾜｲ｣</v>
      </c>
      <c r="O2558" s="0" t="str">
        <f aca="false">ASC(E2558)</f>
        <v>ﾌﾙﾊﾞｽﾀﾁﾝﾅﾄﾘｳﾑ</v>
      </c>
      <c r="P2558" s="16" t="n">
        <f aca="false">N(P2557)+IF($C2558=検索!$B$49,1,0)</f>
        <v>0</v>
      </c>
    </row>
    <row r="2559" customFormat="false" ht="15" hidden="false" customHeight="false" outlineLevel="0" collapsed="false">
      <c r="A2559" s="16" t="s">
        <v>221</v>
      </c>
      <c r="B2559" s="0" t="s">
        <v>5936</v>
      </c>
      <c r="C2559" s="0" t="n">
        <v>218</v>
      </c>
      <c r="D2559" s="0" t="str">
        <f aca="false">IFERROR(VLOOKUP($C2559,薬効分類マスタ!$A$2:$B$180,2,FALSE()),"未登録")</f>
        <v>高脂血症用剤</v>
      </c>
      <c r="E2559" s="16" t="s">
        <v>5920</v>
      </c>
      <c r="F2559" s="16" t="s">
        <v>465</v>
      </c>
      <c r="G2559" s="16" t="s">
        <v>5937</v>
      </c>
      <c r="H2559" s="16" t="s">
        <v>542</v>
      </c>
      <c r="I2559" s="0" t="n">
        <v>19.2</v>
      </c>
      <c r="J2559" s="16" t="s">
        <v>239</v>
      </c>
      <c r="K2559" s="0" t="str">
        <f aca="false">IFERROR(IF(VLOOKUP($C2559,薬効分類マスタ!$A$2:$E$180,5,FALSE())=0,"",VLOOKUP($C2559,薬効分類マスタ!$A$2:$E$180,5,FALSE())),"")</f>
        <v/>
      </c>
      <c r="L2559" s="17"/>
      <c r="M2559" s="0" t="str">
        <f aca="false">IF($K2559="","",IF($L2559&lt;&gt;"",$L2559,VLOOKUP($C2559,薬効分類マスタ!$A$2:$F$180,6,FALSE())))</f>
        <v/>
      </c>
      <c r="N2559" s="0" t="str">
        <f aca="false">ASC(G2559)</f>
        <v>ﾌﾙﾊﾞｽﾀﾁﾝ錠30mg｢NIG｣</v>
      </c>
      <c r="O2559" s="0" t="str">
        <f aca="false">ASC(E2559)</f>
        <v>ﾌﾙﾊﾞｽﾀﾁﾝﾅﾄﾘｳﾑ</v>
      </c>
      <c r="P2559" s="16" t="n">
        <f aca="false">N(P2558)+IF($C2559=検索!$B$49,1,0)</f>
        <v>0</v>
      </c>
    </row>
    <row r="2560" customFormat="false" ht="15" hidden="false" customHeight="false" outlineLevel="0" collapsed="false">
      <c r="A2560" s="16" t="s">
        <v>221</v>
      </c>
      <c r="B2560" s="0" t="s">
        <v>5938</v>
      </c>
      <c r="C2560" s="0" t="n">
        <v>218</v>
      </c>
      <c r="D2560" s="0" t="str">
        <f aca="false">IFERROR(VLOOKUP($C2560,薬効分類マスタ!$A$2:$B$180,2,FALSE()),"未登録")</f>
        <v>高脂血症用剤</v>
      </c>
      <c r="E2560" s="16" t="s">
        <v>5939</v>
      </c>
      <c r="F2560" s="16" t="s">
        <v>5940</v>
      </c>
      <c r="G2560" s="16" t="s">
        <v>5941</v>
      </c>
      <c r="H2560" s="16" t="s">
        <v>765</v>
      </c>
      <c r="I2560" s="0" t="n">
        <v>26.4</v>
      </c>
      <c r="J2560" s="16" t="s">
        <v>232</v>
      </c>
      <c r="K2560" s="0" t="str">
        <f aca="false">IFERROR(IF(VLOOKUP($C2560,薬効分類マスタ!$A$2:$E$180,5,FALSE())=0,"",VLOOKUP($C2560,薬効分類マスタ!$A$2:$E$180,5,FALSE())),"")</f>
        <v/>
      </c>
      <c r="L2560" s="17"/>
      <c r="M2560" s="0" t="str">
        <f aca="false">IF($K2560="","",IF($L2560&lt;&gt;"",$L2560,VLOOKUP($C2560,薬効分類マスタ!$A$2:$F$180,6,FALSE())))</f>
        <v/>
      </c>
      <c r="N2560" s="0" t="str">
        <f aca="false">ASC(G2560)</f>
        <v>ｺﾚﾊﾞｲﾝﾐﾆ83%</v>
      </c>
      <c r="O2560" s="0" t="str">
        <f aca="false">ASC(E2560)</f>
        <v>ｺﾚｽﾁﾐﾄﾞ</v>
      </c>
      <c r="P2560" s="16" t="n">
        <f aca="false">N(P2559)+IF($C2560=検索!$B$49,1,0)</f>
        <v>0</v>
      </c>
    </row>
    <row r="2561" customFormat="false" ht="15" hidden="false" customHeight="false" outlineLevel="0" collapsed="false">
      <c r="A2561" s="16" t="s">
        <v>221</v>
      </c>
      <c r="B2561" s="0" t="s">
        <v>5942</v>
      </c>
      <c r="C2561" s="0" t="n">
        <v>218</v>
      </c>
      <c r="D2561" s="0" t="str">
        <f aca="false">IFERROR(VLOOKUP($C2561,薬効分類マスタ!$A$2:$B$180,2,FALSE()),"未登録")</f>
        <v>高脂血症用剤</v>
      </c>
      <c r="E2561" s="16" t="s">
        <v>5939</v>
      </c>
      <c r="F2561" s="16" t="s">
        <v>854</v>
      </c>
      <c r="G2561" s="16" t="s">
        <v>5943</v>
      </c>
      <c r="H2561" s="16" t="s">
        <v>765</v>
      </c>
      <c r="I2561" s="0" t="n">
        <v>15.3</v>
      </c>
      <c r="J2561" s="16" t="s">
        <v>232</v>
      </c>
      <c r="K2561" s="0" t="str">
        <f aca="false">IFERROR(IF(VLOOKUP($C2561,薬効分類マスタ!$A$2:$E$180,5,FALSE())=0,"",VLOOKUP($C2561,薬効分類マスタ!$A$2:$E$180,5,FALSE())),"")</f>
        <v/>
      </c>
      <c r="L2561" s="17"/>
      <c r="M2561" s="0" t="str">
        <f aca="false">IF($K2561="","",IF($L2561&lt;&gt;"",$L2561,VLOOKUP($C2561,薬効分類マスタ!$A$2:$F$180,6,FALSE())))</f>
        <v/>
      </c>
      <c r="N2561" s="0" t="str">
        <f aca="false">ASC(G2561)</f>
        <v>ｺﾚﾊﾞｲﾝ錠500mg</v>
      </c>
      <c r="O2561" s="0" t="str">
        <f aca="false">ASC(E2561)</f>
        <v>ｺﾚｽﾁﾐﾄﾞ</v>
      </c>
      <c r="P2561" s="16" t="n">
        <f aca="false">N(P2560)+IF($C2561=検索!$B$49,1,0)</f>
        <v>0</v>
      </c>
    </row>
    <row r="2562" customFormat="false" ht="15" hidden="false" customHeight="false" outlineLevel="0" collapsed="false">
      <c r="A2562" s="16" t="s">
        <v>221</v>
      </c>
      <c r="B2562" s="0" t="s">
        <v>5944</v>
      </c>
      <c r="C2562" s="0" t="n">
        <v>218</v>
      </c>
      <c r="D2562" s="0" t="str">
        <f aca="false">IFERROR(VLOOKUP($C2562,薬効分類マスタ!$A$2:$B$180,2,FALSE()),"未登録")</f>
        <v>高脂血症用剤</v>
      </c>
      <c r="E2562" s="16" t="s">
        <v>5945</v>
      </c>
      <c r="F2562" s="16" t="s">
        <v>257</v>
      </c>
      <c r="G2562" s="16" t="s">
        <v>5946</v>
      </c>
      <c r="I2562" s="0" t="n">
        <v>10.8</v>
      </c>
      <c r="J2562" s="16" t="s">
        <v>239</v>
      </c>
      <c r="K2562" s="0" t="str">
        <f aca="false">IFERROR(IF(VLOOKUP($C2562,薬効分類マスタ!$A$2:$E$180,5,FALSE())=0,"",VLOOKUP($C2562,薬効分類マスタ!$A$2:$E$180,5,FALSE())),"")</f>
        <v/>
      </c>
      <c r="L2562" s="17"/>
      <c r="M2562" s="0" t="str">
        <f aca="false">IF($K2562="","",IF($L2562&lt;&gt;"",$L2562,VLOOKUP($C2562,薬効分類マスタ!$A$2:$F$180,6,FALSE())))</f>
        <v/>
      </c>
      <c r="N2562" s="0" t="str">
        <f aca="false">ASC(G2562)</f>
        <v>ｱﾄﾙﾊﾞｽﾀﾁﾝｶﾙｼｳﾑ5mg錠</v>
      </c>
      <c r="O2562" s="0" t="str">
        <f aca="false">ASC(E2562)</f>
        <v>ｱﾄﾙﾊﾞｽﾀﾁﾝｶﾙｼｳﾑ水和物</v>
      </c>
      <c r="P2562" s="16" t="n">
        <f aca="false">N(P2561)+IF($C2562=検索!$B$49,1,0)</f>
        <v>0</v>
      </c>
    </row>
    <row r="2563" customFormat="false" ht="15" hidden="false" customHeight="false" outlineLevel="0" collapsed="false">
      <c r="A2563" s="16" t="s">
        <v>221</v>
      </c>
      <c r="B2563" s="0" t="s">
        <v>5947</v>
      </c>
      <c r="C2563" s="0" t="n">
        <v>218</v>
      </c>
      <c r="D2563" s="0" t="str">
        <f aca="false">IFERROR(VLOOKUP($C2563,薬効分類マスタ!$A$2:$B$180,2,FALSE()),"未登録")</f>
        <v>高脂血症用剤</v>
      </c>
      <c r="E2563" s="16" t="s">
        <v>5945</v>
      </c>
      <c r="F2563" s="16" t="s">
        <v>257</v>
      </c>
      <c r="G2563" s="16" t="s">
        <v>5948</v>
      </c>
      <c r="H2563" s="16" t="s">
        <v>325</v>
      </c>
      <c r="I2563" s="0" t="n">
        <v>13.6</v>
      </c>
      <c r="J2563" s="16" t="s">
        <v>232</v>
      </c>
      <c r="K2563" s="0" t="str">
        <f aca="false">IFERROR(IF(VLOOKUP($C2563,薬効分類マスタ!$A$2:$E$180,5,FALSE())=0,"",VLOOKUP($C2563,薬効分類マスタ!$A$2:$E$180,5,FALSE())),"")</f>
        <v/>
      </c>
      <c r="L2563" s="17"/>
      <c r="M2563" s="0" t="str">
        <f aca="false">IF($K2563="","",IF($L2563&lt;&gt;"",$L2563,VLOOKUP($C2563,薬効分類マスタ!$A$2:$F$180,6,FALSE())))</f>
        <v/>
      </c>
      <c r="N2563" s="0" t="str">
        <f aca="false">ASC(G2563)</f>
        <v>ﾘﾋﾟﾄｰﾙ錠5mg</v>
      </c>
      <c r="O2563" s="0" t="str">
        <f aca="false">ASC(E2563)</f>
        <v>ｱﾄﾙﾊﾞｽﾀﾁﾝｶﾙｼｳﾑ水和物</v>
      </c>
      <c r="P2563" s="16" t="n">
        <f aca="false">N(P2562)+IF($C2563=検索!$B$49,1,0)</f>
        <v>0</v>
      </c>
    </row>
    <row r="2564" customFormat="false" ht="15" hidden="false" customHeight="false" outlineLevel="0" collapsed="false">
      <c r="A2564" s="16" t="s">
        <v>221</v>
      </c>
      <c r="B2564" s="0" t="s">
        <v>5949</v>
      </c>
      <c r="C2564" s="0" t="n">
        <v>218</v>
      </c>
      <c r="D2564" s="0" t="str">
        <f aca="false">IFERROR(VLOOKUP($C2564,薬効分類マスタ!$A$2:$B$180,2,FALSE()),"未登録")</f>
        <v>高脂血症用剤</v>
      </c>
      <c r="E2564" s="16" t="s">
        <v>5945</v>
      </c>
      <c r="F2564" s="16" t="s">
        <v>262</v>
      </c>
      <c r="G2564" s="16" t="s">
        <v>5950</v>
      </c>
      <c r="I2564" s="0" t="n">
        <v>10.8</v>
      </c>
      <c r="J2564" s="16" t="s">
        <v>239</v>
      </c>
      <c r="K2564" s="0" t="str">
        <f aca="false">IFERROR(IF(VLOOKUP($C2564,薬効分類マスタ!$A$2:$E$180,5,FALSE())=0,"",VLOOKUP($C2564,薬効分類マスタ!$A$2:$E$180,5,FALSE())),"")</f>
        <v/>
      </c>
      <c r="L2564" s="17"/>
      <c r="M2564" s="0" t="str">
        <f aca="false">IF($K2564="","",IF($L2564&lt;&gt;"",$L2564,VLOOKUP($C2564,薬効分類マスタ!$A$2:$F$180,6,FALSE())))</f>
        <v/>
      </c>
      <c r="N2564" s="0" t="str">
        <f aca="false">ASC(G2564)</f>
        <v>ｱﾄﾙﾊﾞｽﾀﾁﾝｶﾙｼｳﾑ10mg錠</v>
      </c>
      <c r="O2564" s="0" t="str">
        <f aca="false">ASC(E2564)</f>
        <v>ｱﾄﾙﾊﾞｽﾀﾁﾝｶﾙｼｳﾑ水和物</v>
      </c>
      <c r="P2564" s="16" t="n">
        <f aca="false">N(P2563)+IF($C2564=検索!$B$49,1,0)</f>
        <v>0</v>
      </c>
    </row>
    <row r="2565" customFormat="false" ht="15" hidden="false" customHeight="false" outlineLevel="0" collapsed="false">
      <c r="A2565" s="16" t="s">
        <v>221</v>
      </c>
      <c r="B2565" s="0" t="s">
        <v>5951</v>
      </c>
      <c r="C2565" s="0" t="n">
        <v>218</v>
      </c>
      <c r="D2565" s="0" t="str">
        <f aca="false">IFERROR(VLOOKUP($C2565,薬効分類マスタ!$A$2:$B$180,2,FALSE()),"未登録")</f>
        <v>高脂血症用剤</v>
      </c>
      <c r="E2565" s="16" t="s">
        <v>5945</v>
      </c>
      <c r="F2565" s="16" t="s">
        <v>262</v>
      </c>
      <c r="G2565" s="16" t="s">
        <v>5952</v>
      </c>
      <c r="H2565" s="16" t="s">
        <v>325</v>
      </c>
      <c r="I2565" s="0" t="n">
        <v>16.9</v>
      </c>
      <c r="J2565" s="16" t="s">
        <v>232</v>
      </c>
      <c r="K2565" s="0" t="str">
        <f aca="false">IFERROR(IF(VLOOKUP($C2565,薬効分類マスタ!$A$2:$E$180,5,FALSE())=0,"",VLOOKUP($C2565,薬効分類マスタ!$A$2:$E$180,5,FALSE())),"")</f>
        <v/>
      </c>
      <c r="L2565" s="17"/>
      <c r="M2565" s="0" t="str">
        <f aca="false">IF($K2565="","",IF($L2565&lt;&gt;"",$L2565,VLOOKUP($C2565,薬効分類マスタ!$A$2:$F$180,6,FALSE())))</f>
        <v/>
      </c>
      <c r="N2565" s="0" t="str">
        <f aca="false">ASC(G2565)</f>
        <v>ﾘﾋﾟﾄｰﾙ錠10mg</v>
      </c>
      <c r="O2565" s="0" t="str">
        <f aca="false">ASC(E2565)</f>
        <v>ｱﾄﾙﾊﾞｽﾀﾁﾝｶﾙｼｳﾑ水和物</v>
      </c>
      <c r="P2565" s="16" t="n">
        <f aca="false">N(P2564)+IF($C2565=検索!$B$49,1,0)</f>
        <v>0</v>
      </c>
    </row>
    <row r="2566" customFormat="false" ht="15" hidden="false" customHeight="false" outlineLevel="0" collapsed="false">
      <c r="A2566" s="16" t="s">
        <v>221</v>
      </c>
      <c r="B2566" s="0" t="s">
        <v>5953</v>
      </c>
      <c r="C2566" s="0" t="n">
        <v>218</v>
      </c>
      <c r="D2566" s="0" t="str">
        <f aca="false">IFERROR(VLOOKUP($C2566,薬効分類マスタ!$A$2:$B$180,2,FALSE()),"未登録")</f>
        <v>高脂血症用剤</v>
      </c>
      <c r="E2566" s="16" t="s">
        <v>5945</v>
      </c>
      <c r="F2566" s="16" t="s">
        <v>262</v>
      </c>
      <c r="G2566" s="16" t="s">
        <v>5954</v>
      </c>
      <c r="H2566" s="16" t="s">
        <v>385</v>
      </c>
      <c r="I2566" s="0" t="n">
        <v>11.5</v>
      </c>
      <c r="J2566" s="16" t="s">
        <v>239</v>
      </c>
      <c r="K2566" s="0" t="str">
        <f aca="false">IFERROR(IF(VLOOKUP($C2566,薬効分類マスタ!$A$2:$E$180,5,FALSE())=0,"",VLOOKUP($C2566,薬効分類マスタ!$A$2:$E$180,5,FALSE())),"")</f>
        <v/>
      </c>
      <c r="L2566" s="17"/>
      <c r="M2566" s="0" t="str">
        <f aca="false">IF($K2566="","",IF($L2566&lt;&gt;"",$L2566,VLOOKUP($C2566,薬効分類マスタ!$A$2:$F$180,6,FALSE())))</f>
        <v/>
      </c>
      <c r="N2566" s="0" t="str">
        <f aca="false">ASC(G2566)</f>
        <v>ｱﾄﾙﾊﾞｽﾀﾁﾝ錠10mg｢ｻﾜｲ｣</v>
      </c>
      <c r="O2566" s="0" t="str">
        <f aca="false">ASC(E2566)</f>
        <v>ｱﾄﾙﾊﾞｽﾀﾁﾝｶﾙｼｳﾑ水和物</v>
      </c>
      <c r="P2566" s="16" t="n">
        <f aca="false">N(P2565)+IF($C2566=検索!$B$49,1,0)</f>
        <v>0</v>
      </c>
    </row>
    <row r="2567" customFormat="false" ht="15" hidden="false" customHeight="false" outlineLevel="0" collapsed="false">
      <c r="A2567" s="16" t="s">
        <v>221</v>
      </c>
      <c r="B2567" s="0" t="s">
        <v>5955</v>
      </c>
      <c r="C2567" s="0" t="n">
        <v>218</v>
      </c>
      <c r="D2567" s="0" t="str">
        <f aca="false">IFERROR(VLOOKUP($C2567,薬効分類マスタ!$A$2:$B$180,2,FALSE()),"未登録")</f>
        <v>高脂血症用剤</v>
      </c>
      <c r="E2567" s="16" t="s">
        <v>5945</v>
      </c>
      <c r="F2567" s="16" t="s">
        <v>262</v>
      </c>
      <c r="G2567" s="16" t="s">
        <v>5956</v>
      </c>
      <c r="H2567" s="16" t="s">
        <v>533</v>
      </c>
      <c r="I2567" s="0" t="n">
        <v>11.5</v>
      </c>
      <c r="J2567" s="16" t="s">
        <v>239</v>
      </c>
      <c r="K2567" s="0" t="str">
        <f aca="false">IFERROR(IF(VLOOKUP($C2567,薬効分類マスタ!$A$2:$E$180,5,FALSE())=0,"",VLOOKUP($C2567,薬効分類マスタ!$A$2:$E$180,5,FALSE())),"")</f>
        <v/>
      </c>
      <c r="L2567" s="17"/>
      <c r="M2567" s="0" t="str">
        <f aca="false">IF($K2567="","",IF($L2567&lt;&gt;"",$L2567,VLOOKUP($C2567,薬効分類マスタ!$A$2:$F$180,6,FALSE())))</f>
        <v/>
      </c>
      <c r="N2567" s="0" t="str">
        <f aca="false">ASC(G2567)</f>
        <v>ｱﾄﾙﾊﾞｽﾀﾁﾝ錠10mg｢ﾄｰﾜ｣</v>
      </c>
      <c r="O2567" s="0" t="str">
        <f aca="false">ASC(E2567)</f>
        <v>ｱﾄﾙﾊﾞｽﾀﾁﾝｶﾙｼｳﾑ水和物</v>
      </c>
      <c r="P2567" s="16" t="n">
        <f aca="false">N(P2566)+IF($C2567=検索!$B$49,1,0)</f>
        <v>0</v>
      </c>
    </row>
    <row r="2568" customFormat="false" ht="15" hidden="false" customHeight="false" outlineLevel="0" collapsed="false">
      <c r="A2568" s="16" t="s">
        <v>221</v>
      </c>
      <c r="B2568" s="0" t="s">
        <v>5957</v>
      </c>
      <c r="C2568" s="0" t="n">
        <v>218</v>
      </c>
      <c r="D2568" s="0" t="str">
        <f aca="false">IFERROR(VLOOKUP($C2568,薬効分類マスタ!$A$2:$B$180,2,FALSE()),"未登録")</f>
        <v>高脂血症用剤</v>
      </c>
      <c r="E2568" s="16" t="s">
        <v>5945</v>
      </c>
      <c r="F2568" s="16" t="s">
        <v>262</v>
      </c>
      <c r="G2568" s="16" t="s">
        <v>5958</v>
      </c>
      <c r="H2568" s="16" t="s">
        <v>1464</v>
      </c>
      <c r="I2568" s="0" t="n">
        <v>11.5</v>
      </c>
      <c r="J2568" s="16" t="s">
        <v>239</v>
      </c>
      <c r="K2568" s="0" t="str">
        <f aca="false">IFERROR(IF(VLOOKUP($C2568,薬効分類マスタ!$A$2:$E$180,5,FALSE())=0,"",VLOOKUP($C2568,薬効分類マスタ!$A$2:$E$180,5,FALSE())),"")</f>
        <v/>
      </c>
      <c r="L2568" s="17"/>
      <c r="M2568" s="0" t="str">
        <f aca="false">IF($K2568="","",IF($L2568&lt;&gt;"",$L2568,VLOOKUP($C2568,薬効分類マスタ!$A$2:$F$180,6,FALSE())))</f>
        <v/>
      </c>
      <c r="N2568" s="0" t="str">
        <f aca="false">ASC(G2568)</f>
        <v>ｱﾄﾙﾊﾞｽﾀﾁﾝ錠10mg｢DSEP｣</v>
      </c>
      <c r="O2568" s="0" t="str">
        <f aca="false">ASC(E2568)</f>
        <v>ｱﾄﾙﾊﾞｽﾀﾁﾝｶﾙｼｳﾑ水和物</v>
      </c>
      <c r="P2568" s="16" t="n">
        <f aca="false">N(P2567)+IF($C2568=検索!$B$49,1,0)</f>
        <v>0</v>
      </c>
    </row>
    <row r="2569" customFormat="false" ht="15" hidden="false" customHeight="false" outlineLevel="0" collapsed="false">
      <c r="A2569" s="16" t="s">
        <v>221</v>
      </c>
      <c r="B2569" s="0" t="s">
        <v>5959</v>
      </c>
      <c r="C2569" s="0" t="n">
        <v>218</v>
      </c>
      <c r="D2569" s="0" t="str">
        <f aca="false">IFERROR(VLOOKUP($C2569,薬効分類マスタ!$A$2:$B$180,2,FALSE()),"未登録")</f>
        <v>高脂血症用剤</v>
      </c>
      <c r="E2569" s="16" t="s">
        <v>5945</v>
      </c>
      <c r="F2569" s="16" t="s">
        <v>262</v>
      </c>
      <c r="G2569" s="16" t="s">
        <v>5960</v>
      </c>
      <c r="H2569" s="16" t="s">
        <v>1574</v>
      </c>
      <c r="I2569" s="0" t="n">
        <v>11.5</v>
      </c>
      <c r="J2569" s="16" t="s">
        <v>239</v>
      </c>
      <c r="K2569" s="0" t="str">
        <f aca="false">IFERROR(IF(VLOOKUP($C2569,薬効分類マスタ!$A$2:$E$180,5,FALSE())=0,"",VLOOKUP($C2569,薬効分類マスタ!$A$2:$E$180,5,FALSE())),"")</f>
        <v/>
      </c>
      <c r="L2569" s="17"/>
      <c r="M2569" s="0" t="str">
        <f aca="false">IF($K2569="","",IF($L2569&lt;&gt;"",$L2569,VLOOKUP($C2569,薬効分類マスタ!$A$2:$F$180,6,FALSE())))</f>
        <v/>
      </c>
      <c r="N2569" s="0" t="str">
        <f aca="false">ASC(G2569)</f>
        <v>ｱﾄﾙﾊﾞｽﾀﾁﾝ錠10mg｢ZE｣</v>
      </c>
      <c r="O2569" s="0" t="str">
        <f aca="false">ASC(E2569)</f>
        <v>ｱﾄﾙﾊﾞｽﾀﾁﾝｶﾙｼｳﾑ水和物</v>
      </c>
      <c r="P2569" s="16" t="n">
        <f aca="false">N(P2568)+IF($C2569=検索!$B$49,1,0)</f>
        <v>0</v>
      </c>
    </row>
    <row r="2570" customFormat="false" ht="15" hidden="false" customHeight="false" outlineLevel="0" collapsed="false">
      <c r="A2570" s="16" t="s">
        <v>221</v>
      </c>
      <c r="B2570" s="0" t="s">
        <v>5961</v>
      </c>
      <c r="C2570" s="0" t="n">
        <v>218</v>
      </c>
      <c r="D2570" s="0" t="str">
        <f aca="false">IFERROR(VLOOKUP($C2570,薬効分類マスタ!$A$2:$B$180,2,FALSE()),"未登録")</f>
        <v>高脂血症用剤</v>
      </c>
      <c r="E2570" s="16" t="s">
        <v>5945</v>
      </c>
      <c r="F2570" s="16" t="s">
        <v>262</v>
      </c>
      <c r="G2570" s="16" t="s">
        <v>5962</v>
      </c>
      <c r="H2570" s="16" t="s">
        <v>527</v>
      </c>
      <c r="I2570" s="0" t="n">
        <v>11.5</v>
      </c>
      <c r="J2570" s="16" t="s">
        <v>239</v>
      </c>
      <c r="K2570" s="0" t="str">
        <f aca="false">IFERROR(IF(VLOOKUP($C2570,薬効分類マスタ!$A$2:$E$180,5,FALSE())=0,"",VLOOKUP($C2570,薬効分類マスタ!$A$2:$E$180,5,FALSE())),"")</f>
        <v/>
      </c>
      <c r="L2570" s="17"/>
      <c r="M2570" s="0" t="str">
        <f aca="false">IF($K2570="","",IF($L2570&lt;&gt;"",$L2570,VLOOKUP($C2570,薬効分類マスタ!$A$2:$F$180,6,FALSE())))</f>
        <v/>
      </c>
      <c r="N2570" s="0" t="str">
        <f aca="false">ASC(G2570)</f>
        <v>ｱﾄﾙﾊﾞｽﾀﾁﾝ錠10mg｢JG｣</v>
      </c>
      <c r="O2570" s="0" t="str">
        <f aca="false">ASC(E2570)</f>
        <v>ｱﾄﾙﾊﾞｽﾀﾁﾝｶﾙｼｳﾑ水和物</v>
      </c>
      <c r="P2570" s="16" t="n">
        <f aca="false">N(P2569)+IF($C2570=検索!$B$49,1,0)</f>
        <v>0</v>
      </c>
    </row>
    <row r="2571" customFormat="false" ht="15" hidden="false" customHeight="false" outlineLevel="0" collapsed="false">
      <c r="A2571" s="16" t="s">
        <v>221</v>
      </c>
      <c r="B2571" s="0" t="s">
        <v>5963</v>
      </c>
      <c r="C2571" s="0" t="n">
        <v>218</v>
      </c>
      <c r="D2571" s="0" t="str">
        <f aca="false">IFERROR(VLOOKUP($C2571,薬効分類マスタ!$A$2:$B$180,2,FALSE()),"未登録")</f>
        <v>高脂血症用剤</v>
      </c>
      <c r="E2571" s="16" t="s">
        <v>5945</v>
      </c>
      <c r="F2571" s="16" t="s">
        <v>262</v>
      </c>
      <c r="G2571" s="16" t="s">
        <v>5964</v>
      </c>
      <c r="H2571" s="16" t="s">
        <v>347</v>
      </c>
      <c r="I2571" s="0" t="n">
        <v>11.5</v>
      </c>
      <c r="J2571" s="16" t="s">
        <v>239</v>
      </c>
      <c r="K2571" s="0" t="str">
        <f aca="false">IFERROR(IF(VLOOKUP($C2571,薬効分類マスタ!$A$2:$E$180,5,FALSE())=0,"",VLOOKUP($C2571,薬効分類マスタ!$A$2:$E$180,5,FALSE())),"")</f>
        <v/>
      </c>
      <c r="L2571" s="17"/>
      <c r="M2571" s="0" t="str">
        <f aca="false">IF($K2571="","",IF($L2571&lt;&gt;"",$L2571,VLOOKUP($C2571,薬効分類マスタ!$A$2:$F$180,6,FALSE())))</f>
        <v/>
      </c>
      <c r="N2571" s="0" t="str">
        <f aca="false">ASC(G2571)</f>
        <v>ｱﾄﾙﾊﾞｽﾀﾁﾝ錠10mg｢TSU｣</v>
      </c>
      <c r="O2571" s="0" t="str">
        <f aca="false">ASC(E2571)</f>
        <v>ｱﾄﾙﾊﾞｽﾀﾁﾝｶﾙｼｳﾑ水和物</v>
      </c>
      <c r="P2571" s="16" t="n">
        <f aca="false">N(P2570)+IF($C2571=検索!$B$49,1,0)</f>
        <v>0</v>
      </c>
    </row>
    <row r="2572" customFormat="false" ht="15" hidden="false" customHeight="false" outlineLevel="0" collapsed="false">
      <c r="A2572" s="16" t="s">
        <v>221</v>
      </c>
      <c r="B2572" s="0" t="s">
        <v>5965</v>
      </c>
      <c r="C2572" s="0" t="n">
        <v>218</v>
      </c>
      <c r="D2572" s="0" t="str">
        <f aca="false">IFERROR(VLOOKUP($C2572,薬効分類マスタ!$A$2:$B$180,2,FALSE()),"未登録")</f>
        <v>高脂血症用剤</v>
      </c>
      <c r="E2572" s="16" t="s">
        <v>5945</v>
      </c>
      <c r="F2572" s="16" t="s">
        <v>262</v>
      </c>
      <c r="G2572" s="16" t="s">
        <v>5966</v>
      </c>
      <c r="H2572" s="16" t="s">
        <v>601</v>
      </c>
      <c r="I2572" s="0" t="n">
        <v>11.5</v>
      </c>
      <c r="J2572" s="16" t="s">
        <v>239</v>
      </c>
      <c r="K2572" s="0" t="str">
        <f aca="false">IFERROR(IF(VLOOKUP($C2572,薬効分類マスタ!$A$2:$E$180,5,FALSE())=0,"",VLOOKUP($C2572,薬効分類マスタ!$A$2:$E$180,5,FALSE())),"")</f>
        <v/>
      </c>
      <c r="L2572" s="17"/>
      <c r="M2572" s="0" t="str">
        <f aca="false">IF($K2572="","",IF($L2572&lt;&gt;"",$L2572,VLOOKUP($C2572,薬効分類マスタ!$A$2:$F$180,6,FALSE())))</f>
        <v/>
      </c>
      <c r="N2572" s="0" t="str">
        <f aca="false">ASC(G2572)</f>
        <v>ｱﾄﾙﾊﾞｽﾀﾁﾝ錠10mg｢杏林｣</v>
      </c>
      <c r="O2572" s="0" t="str">
        <f aca="false">ASC(E2572)</f>
        <v>ｱﾄﾙﾊﾞｽﾀﾁﾝｶﾙｼｳﾑ水和物</v>
      </c>
      <c r="P2572" s="16" t="n">
        <f aca="false">N(P2571)+IF($C2572=検索!$B$49,1,0)</f>
        <v>0</v>
      </c>
    </row>
    <row r="2573" customFormat="false" ht="15" hidden="false" customHeight="false" outlineLevel="0" collapsed="false">
      <c r="A2573" s="16" t="s">
        <v>221</v>
      </c>
      <c r="B2573" s="0" t="s">
        <v>5967</v>
      </c>
      <c r="C2573" s="0" t="n">
        <v>218</v>
      </c>
      <c r="D2573" s="0" t="str">
        <f aca="false">IFERROR(VLOOKUP($C2573,薬効分類マスタ!$A$2:$B$180,2,FALSE()),"未登録")</f>
        <v>高脂血症用剤</v>
      </c>
      <c r="E2573" s="16" t="s">
        <v>5945</v>
      </c>
      <c r="F2573" s="16" t="s">
        <v>262</v>
      </c>
      <c r="G2573" s="16" t="s">
        <v>5968</v>
      </c>
      <c r="H2573" s="16" t="s">
        <v>606</v>
      </c>
      <c r="I2573" s="0" t="n">
        <v>11.5</v>
      </c>
      <c r="J2573" s="16" t="s">
        <v>239</v>
      </c>
      <c r="K2573" s="0" t="str">
        <f aca="false">IFERROR(IF(VLOOKUP($C2573,薬効分類マスタ!$A$2:$E$180,5,FALSE())=0,"",VLOOKUP($C2573,薬効分類マスタ!$A$2:$E$180,5,FALSE())),"")</f>
        <v/>
      </c>
      <c r="L2573" s="17"/>
      <c r="M2573" s="0" t="str">
        <f aca="false">IF($K2573="","",IF($L2573&lt;&gt;"",$L2573,VLOOKUP($C2573,薬効分類マスタ!$A$2:$F$180,6,FALSE())))</f>
        <v/>
      </c>
      <c r="N2573" s="0" t="str">
        <f aca="false">ASC(G2573)</f>
        <v>ｱﾄﾙﾊﾞｽﾀﾁﾝ錠10mg｢NS｣</v>
      </c>
      <c r="O2573" s="0" t="str">
        <f aca="false">ASC(E2573)</f>
        <v>ｱﾄﾙﾊﾞｽﾀﾁﾝｶﾙｼｳﾑ水和物</v>
      </c>
      <c r="P2573" s="16" t="n">
        <f aca="false">N(P2572)+IF($C2573=検索!$B$49,1,0)</f>
        <v>0</v>
      </c>
    </row>
    <row r="2574" customFormat="false" ht="15" hidden="false" customHeight="false" outlineLevel="0" collapsed="false">
      <c r="A2574" s="16" t="s">
        <v>221</v>
      </c>
      <c r="B2574" s="0" t="s">
        <v>5969</v>
      </c>
      <c r="C2574" s="0" t="n">
        <v>218</v>
      </c>
      <c r="D2574" s="0" t="str">
        <f aca="false">IFERROR(VLOOKUP($C2574,薬効分類マスタ!$A$2:$B$180,2,FALSE()),"未登録")</f>
        <v>高脂血症用剤</v>
      </c>
      <c r="E2574" s="16" t="s">
        <v>5945</v>
      </c>
      <c r="F2574" s="16" t="s">
        <v>262</v>
      </c>
      <c r="G2574" s="16" t="s">
        <v>5970</v>
      </c>
      <c r="H2574" s="16" t="s">
        <v>530</v>
      </c>
      <c r="I2574" s="0" t="n">
        <v>11.5</v>
      </c>
      <c r="J2574" s="16" t="s">
        <v>239</v>
      </c>
      <c r="K2574" s="0" t="str">
        <f aca="false">IFERROR(IF(VLOOKUP($C2574,薬効分類マスタ!$A$2:$E$180,5,FALSE())=0,"",VLOOKUP($C2574,薬効分類マスタ!$A$2:$E$180,5,FALSE())),"")</f>
        <v/>
      </c>
      <c r="L2574" s="17"/>
      <c r="M2574" s="0" t="str">
        <f aca="false">IF($K2574="","",IF($L2574&lt;&gt;"",$L2574,VLOOKUP($C2574,薬効分類マスタ!$A$2:$F$180,6,FALSE())))</f>
        <v/>
      </c>
      <c r="N2574" s="0" t="str">
        <f aca="false">ASC(G2574)</f>
        <v>ｱﾄﾙﾊﾞｽﾀﾁﾝ錠10mg｢ｹﾐﾌｧ｣</v>
      </c>
      <c r="O2574" s="0" t="str">
        <f aca="false">ASC(E2574)</f>
        <v>ｱﾄﾙﾊﾞｽﾀﾁﾝｶﾙｼｳﾑ水和物</v>
      </c>
      <c r="P2574" s="16" t="n">
        <f aca="false">N(P2573)+IF($C2574=検索!$B$49,1,0)</f>
        <v>0</v>
      </c>
    </row>
    <row r="2575" customFormat="false" ht="15" hidden="false" customHeight="false" outlineLevel="0" collapsed="false">
      <c r="A2575" s="16" t="s">
        <v>221</v>
      </c>
      <c r="B2575" s="0" t="s">
        <v>5971</v>
      </c>
      <c r="C2575" s="0" t="n">
        <v>218</v>
      </c>
      <c r="D2575" s="0" t="str">
        <f aca="false">IFERROR(VLOOKUP($C2575,薬効分類マスタ!$A$2:$B$180,2,FALSE()),"未登録")</f>
        <v>高脂血症用剤</v>
      </c>
      <c r="E2575" s="16" t="s">
        <v>5945</v>
      </c>
      <c r="F2575" s="16" t="s">
        <v>262</v>
      </c>
      <c r="G2575" s="16" t="s">
        <v>5972</v>
      </c>
      <c r="H2575" s="16" t="s">
        <v>1289</v>
      </c>
      <c r="I2575" s="0" t="n">
        <v>11.5</v>
      </c>
      <c r="J2575" s="16" t="s">
        <v>239</v>
      </c>
      <c r="K2575" s="0" t="str">
        <f aca="false">IFERROR(IF(VLOOKUP($C2575,薬効分類マスタ!$A$2:$E$180,5,FALSE())=0,"",VLOOKUP($C2575,薬効分類マスタ!$A$2:$E$180,5,FALSE())),"")</f>
        <v/>
      </c>
      <c r="L2575" s="17"/>
      <c r="M2575" s="0" t="str">
        <f aca="false">IF($K2575="","",IF($L2575&lt;&gt;"",$L2575,VLOOKUP($C2575,薬効分類マスタ!$A$2:$F$180,6,FALSE())))</f>
        <v/>
      </c>
      <c r="N2575" s="0" t="str">
        <f aca="false">ASC(G2575)</f>
        <v>ｱﾄﾙﾊﾞｽﾀﾁﾝ錠10mg｢Me｣</v>
      </c>
      <c r="O2575" s="0" t="str">
        <f aca="false">ASC(E2575)</f>
        <v>ｱﾄﾙﾊﾞｽﾀﾁﾝｶﾙｼｳﾑ水和物</v>
      </c>
      <c r="P2575" s="16" t="n">
        <f aca="false">N(P2574)+IF($C2575=検索!$B$49,1,0)</f>
        <v>0</v>
      </c>
    </row>
    <row r="2576" customFormat="false" ht="15" hidden="false" customHeight="false" outlineLevel="0" collapsed="false">
      <c r="A2576" s="16" t="s">
        <v>221</v>
      </c>
      <c r="B2576" s="0" t="s">
        <v>5973</v>
      </c>
      <c r="C2576" s="0" t="n">
        <v>218</v>
      </c>
      <c r="D2576" s="0" t="str">
        <f aca="false">IFERROR(VLOOKUP($C2576,薬効分類マスタ!$A$2:$B$180,2,FALSE()),"未登録")</f>
        <v>高脂血症用剤</v>
      </c>
      <c r="E2576" s="16" t="s">
        <v>5945</v>
      </c>
      <c r="F2576" s="16" t="s">
        <v>257</v>
      </c>
      <c r="G2576" s="16" t="s">
        <v>5974</v>
      </c>
      <c r="H2576" s="16" t="s">
        <v>533</v>
      </c>
      <c r="I2576" s="0" t="n">
        <v>10.8</v>
      </c>
      <c r="J2576" s="16" t="s">
        <v>239</v>
      </c>
      <c r="K2576" s="0" t="str">
        <f aca="false">IFERROR(IF(VLOOKUP($C2576,薬効分類マスタ!$A$2:$E$180,5,FALSE())=0,"",VLOOKUP($C2576,薬効分類マスタ!$A$2:$E$180,5,FALSE())),"")</f>
        <v/>
      </c>
      <c r="L2576" s="17"/>
      <c r="M2576" s="0" t="str">
        <f aca="false">IF($K2576="","",IF($L2576&lt;&gt;"",$L2576,VLOOKUP($C2576,薬効分類マスタ!$A$2:$F$180,6,FALSE())))</f>
        <v/>
      </c>
      <c r="N2576" s="0" t="str">
        <f aca="false">ASC(G2576)</f>
        <v>ｱﾄﾙﾊﾞｽﾀﾁﾝOD錠5mg｢ﾄｰﾜ｣</v>
      </c>
      <c r="O2576" s="0" t="str">
        <f aca="false">ASC(E2576)</f>
        <v>ｱﾄﾙﾊﾞｽﾀﾁﾝｶﾙｼｳﾑ水和物</v>
      </c>
      <c r="P2576" s="16" t="n">
        <f aca="false">N(P2575)+IF($C2576=検索!$B$49,1,0)</f>
        <v>0</v>
      </c>
    </row>
    <row r="2577" customFormat="false" ht="15" hidden="false" customHeight="false" outlineLevel="0" collapsed="false">
      <c r="A2577" s="16" t="s">
        <v>221</v>
      </c>
      <c r="B2577" s="0" t="s">
        <v>5975</v>
      </c>
      <c r="C2577" s="0" t="n">
        <v>218</v>
      </c>
      <c r="D2577" s="0" t="str">
        <f aca="false">IFERROR(VLOOKUP($C2577,薬効分類マスタ!$A$2:$B$180,2,FALSE()),"未登録")</f>
        <v>高脂血症用剤</v>
      </c>
      <c r="E2577" s="16" t="s">
        <v>5945</v>
      </c>
      <c r="F2577" s="16" t="s">
        <v>262</v>
      </c>
      <c r="G2577" s="16" t="s">
        <v>5976</v>
      </c>
      <c r="H2577" s="16" t="s">
        <v>533</v>
      </c>
      <c r="I2577" s="0" t="n">
        <v>11.5</v>
      </c>
      <c r="J2577" s="16" t="s">
        <v>239</v>
      </c>
      <c r="K2577" s="0" t="str">
        <f aca="false">IFERROR(IF(VLOOKUP($C2577,薬効分類マスタ!$A$2:$E$180,5,FALSE())=0,"",VLOOKUP($C2577,薬効分類マスタ!$A$2:$E$180,5,FALSE())),"")</f>
        <v/>
      </c>
      <c r="L2577" s="17"/>
      <c r="M2577" s="0" t="str">
        <f aca="false">IF($K2577="","",IF($L2577&lt;&gt;"",$L2577,VLOOKUP($C2577,薬効分類マスタ!$A$2:$F$180,6,FALSE())))</f>
        <v/>
      </c>
      <c r="N2577" s="0" t="str">
        <f aca="false">ASC(G2577)</f>
        <v>ｱﾄﾙﾊﾞｽﾀﾁﾝOD錠10mg｢ﾄｰﾜ｣</v>
      </c>
      <c r="O2577" s="0" t="str">
        <f aca="false">ASC(E2577)</f>
        <v>ｱﾄﾙﾊﾞｽﾀﾁﾝｶﾙｼｳﾑ水和物</v>
      </c>
      <c r="P2577" s="16" t="n">
        <f aca="false">N(P2576)+IF($C2577=検索!$B$49,1,0)</f>
        <v>0</v>
      </c>
    </row>
    <row r="2578" customFormat="false" ht="15" hidden="false" customHeight="false" outlineLevel="0" collapsed="false">
      <c r="A2578" s="16" t="s">
        <v>221</v>
      </c>
      <c r="B2578" s="0" t="s">
        <v>5977</v>
      </c>
      <c r="C2578" s="0" t="n">
        <v>218</v>
      </c>
      <c r="D2578" s="0" t="str">
        <f aca="false">IFERROR(VLOOKUP($C2578,薬効分類マスタ!$A$2:$B$180,2,FALSE()),"未登録")</f>
        <v>高脂血症用剤</v>
      </c>
      <c r="E2578" s="16" t="s">
        <v>5978</v>
      </c>
      <c r="F2578" s="16" t="s">
        <v>234</v>
      </c>
      <c r="G2578" s="16" t="s">
        <v>5979</v>
      </c>
      <c r="I2578" s="0" t="n">
        <v>10.8</v>
      </c>
      <c r="J2578" s="16" t="s">
        <v>239</v>
      </c>
      <c r="K2578" s="0" t="str">
        <f aca="false">IFERROR(IF(VLOOKUP($C2578,薬効分類マスタ!$A$2:$E$180,5,FALSE())=0,"",VLOOKUP($C2578,薬効分類マスタ!$A$2:$E$180,5,FALSE())),"")</f>
        <v/>
      </c>
      <c r="L2578" s="17"/>
      <c r="M2578" s="0" t="str">
        <f aca="false">IF($K2578="","",IF($L2578&lt;&gt;"",$L2578,VLOOKUP($C2578,薬効分類マスタ!$A$2:$F$180,6,FALSE())))</f>
        <v/>
      </c>
      <c r="N2578" s="0" t="str">
        <f aca="false">ASC(G2578)</f>
        <v>ﾋﾟﾀﾊﾞｽﾀﾁﾝｶﾙｼｳﾑ1mg錠</v>
      </c>
      <c r="O2578" s="0" t="str">
        <f aca="false">ASC(E2578)</f>
        <v>ﾋﾟﾀﾊﾞｽﾀﾁﾝｶﾙｼｳﾑ</v>
      </c>
      <c r="P2578" s="16" t="n">
        <f aca="false">N(P2577)+IF($C2578=検索!$B$49,1,0)</f>
        <v>0</v>
      </c>
    </row>
    <row r="2579" customFormat="false" ht="15" hidden="false" customHeight="false" outlineLevel="0" collapsed="false">
      <c r="A2579" s="16" t="s">
        <v>221</v>
      </c>
      <c r="B2579" s="0" t="s">
        <v>5980</v>
      </c>
      <c r="C2579" s="0" t="n">
        <v>218</v>
      </c>
      <c r="D2579" s="0" t="str">
        <f aca="false">IFERROR(VLOOKUP($C2579,薬効分類マスタ!$A$2:$B$180,2,FALSE()),"未登録")</f>
        <v>高脂血症用剤</v>
      </c>
      <c r="E2579" s="16" t="s">
        <v>5978</v>
      </c>
      <c r="F2579" s="16" t="s">
        <v>234</v>
      </c>
      <c r="G2579" s="16" t="s">
        <v>5981</v>
      </c>
      <c r="H2579" s="16" t="s">
        <v>710</v>
      </c>
      <c r="I2579" s="0" t="n">
        <v>15.8</v>
      </c>
      <c r="J2579" s="16" t="s">
        <v>232</v>
      </c>
      <c r="K2579" s="0" t="str">
        <f aca="false">IFERROR(IF(VLOOKUP($C2579,薬効分類マスタ!$A$2:$E$180,5,FALSE())=0,"",VLOOKUP($C2579,薬効分類マスタ!$A$2:$E$180,5,FALSE())),"")</f>
        <v/>
      </c>
      <c r="L2579" s="17"/>
      <c r="M2579" s="0" t="str">
        <f aca="false">IF($K2579="","",IF($L2579&lt;&gt;"",$L2579,VLOOKUP($C2579,薬効分類マスタ!$A$2:$F$180,6,FALSE())))</f>
        <v/>
      </c>
      <c r="N2579" s="0" t="str">
        <f aca="false">ASC(G2579)</f>
        <v>ﾘﾊﾞﾛ錠1mg</v>
      </c>
      <c r="O2579" s="0" t="str">
        <f aca="false">ASC(E2579)</f>
        <v>ﾋﾟﾀﾊﾞｽﾀﾁﾝｶﾙｼｳﾑ</v>
      </c>
      <c r="P2579" s="16" t="n">
        <f aca="false">N(P2578)+IF($C2579=検索!$B$49,1,0)</f>
        <v>0</v>
      </c>
    </row>
    <row r="2580" customFormat="false" ht="15" hidden="false" customHeight="false" outlineLevel="0" collapsed="false">
      <c r="A2580" s="16" t="s">
        <v>221</v>
      </c>
      <c r="B2580" s="0" t="s">
        <v>5982</v>
      </c>
      <c r="C2580" s="0" t="n">
        <v>218</v>
      </c>
      <c r="D2580" s="0" t="str">
        <f aca="false">IFERROR(VLOOKUP($C2580,薬効分類マスタ!$A$2:$B$180,2,FALSE()),"未登録")</f>
        <v>高脂血症用剤</v>
      </c>
      <c r="E2580" s="16" t="s">
        <v>5978</v>
      </c>
      <c r="F2580" s="16" t="s">
        <v>234</v>
      </c>
      <c r="G2580" s="16" t="s">
        <v>5983</v>
      </c>
      <c r="H2580" s="16" t="s">
        <v>530</v>
      </c>
      <c r="I2580" s="0" t="n">
        <v>13.6</v>
      </c>
      <c r="J2580" s="16" t="s">
        <v>239</v>
      </c>
      <c r="K2580" s="0" t="str">
        <f aca="false">IFERROR(IF(VLOOKUP($C2580,薬効分類マスタ!$A$2:$E$180,5,FALSE())=0,"",VLOOKUP($C2580,薬効分類マスタ!$A$2:$E$180,5,FALSE())),"")</f>
        <v/>
      </c>
      <c r="L2580" s="17"/>
      <c r="M2580" s="0" t="str">
        <f aca="false">IF($K2580="","",IF($L2580&lt;&gt;"",$L2580,VLOOKUP($C2580,薬効分類マスタ!$A$2:$F$180,6,FALSE())))</f>
        <v/>
      </c>
      <c r="N2580" s="0" t="str">
        <f aca="false">ASC(G2580)</f>
        <v>ﾋﾟﾀﾊﾞｽﾀﾁﾝCa錠1mg｢ｹﾐﾌｧ｣</v>
      </c>
      <c r="O2580" s="0" t="str">
        <f aca="false">ASC(E2580)</f>
        <v>ﾋﾟﾀﾊﾞｽﾀﾁﾝｶﾙｼｳﾑ</v>
      </c>
      <c r="P2580" s="16" t="n">
        <f aca="false">N(P2579)+IF($C2580=検索!$B$49,1,0)</f>
        <v>0</v>
      </c>
    </row>
    <row r="2581" customFormat="false" ht="15" hidden="false" customHeight="false" outlineLevel="0" collapsed="false">
      <c r="A2581" s="16" t="s">
        <v>221</v>
      </c>
      <c r="B2581" s="0" t="s">
        <v>5984</v>
      </c>
      <c r="C2581" s="0" t="n">
        <v>218</v>
      </c>
      <c r="D2581" s="0" t="str">
        <f aca="false">IFERROR(VLOOKUP($C2581,薬効分類マスタ!$A$2:$B$180,2,FALSE()),"未登録")</f>
        <v>高脂血症用剤</v>
      </c>
      <c r="E2581" s="16" t="s">
        <v>5978</v>
      </c>
      <c r="F2581" s="16" t="s">
        <v>241</v>
      </c>
      <c r="G2581" s="16" t="s">
        <v>5985</v>
      </c>
      <c r="I2581" s="0" t="n">
        <v>11.6</v>
      </c>
      <c r="J2581" s="16" t="s">
        <v>239</v>
      </c>
      <c r="K2581" s="0" t="str">
        <f aca="false">IFERROR(IF(VLOOKUP($C2581,薬効分類マスタ!$A$2:$E$180,5,FALSE())=0,"",VLOOKUP($C2581,薬効分類マスタ!$A$2:$E$180,5,FALSE())),"")</f>
        <v/>
      </c>
      <c r="L2581" s="17"/>
      <c r="M2581" s="0" t="str">
        <f aca="false">IF($K2581="","",IF($L2581&lt;&gt;"",$L2581,VLOOKUP($C2581,薬効分類マスタ!$A$2:$F$180,6,FALSE())))</f>
        <v/>
      </c>
      <c r="N2581" s="0" t="str">
        <f aca="false">ASC(G2581)</f>
        <v>ﾋﾟﾀﾊﾞｽﾀﾁﾝｶﾙｼｳﾑ2mg錠</v>
      </c>
      <c r="O2581" s="0" t="str">
        <f aca="false">ASC(E2581)</f>
        <v>ﾋﾟﾀﾊﾞｽﾀﾁﾝｶﾙｼｳﾑ</v>
      </c>
      <c r="P2581" s="16" t="n">
        <f aca="false">N(P2580)+IF($C2581=検索!$B$49,1,0)</f>
        <v>0</v>
      </c>
    </row>
    <row r="2582" customFormat="false" ht="15" hidden="false" customHeight="false" outlineLevel="0" collapsed="false">
      <c r="A2582" s="16" t="s">
        <v>221</v>
      </c>
      <c r="B2582" s="0" t="s">
        <v>5986</v>
      </c>
      <c r="C2582" s="0" t="n">
        <v>218</v>
      </c>
      <c r="D2582" s="0" t="str">
        <f aca="false">IFERROR(VLOOKUP($C2582,薬効分類マスタ!$A$2:$B$180,2,FALSE()),"未登録")</f>
        <v>高脂血症用剤</v>
      </c>
      <c r="E2582" s="16" t="s">
        <v>5978</v>
      </c>
      <c r="F2582" s="16" t="s">
        <v>241</v>
      </c>
      <c r="G2582" s="16" t="s">
        <v>5987</v>
      </c>
      <c r="H2582" s="16" t="s">
        <v>710</v>
      </c>
      <c r="I2582" s="0" t="n">
        <v>26.5</v>
      </c>
      <c r="J2582" s="16" t="s">
        <v>232</v>
      </c>
      <c r="K2582" s="0" t="str">
        <f aca="false">IFERROR(IF(VLOOKUP($C2582,薬効分類マスタ!$A$2:$E$180,5,FALSE())=0,"",VLOOKUP($C2582,薬効分類マスタ!$A$2:$E$180,5,FALSE())),"")</f>
        <v/>
      </c>
      <c r="L2582" s="17"/>
      <c r="M2582" s="0" t="str">
        <f aca="false">IF($K2582="","",IF($L2582&lt;&gt;"",$L2582,VLOOKUP($C2582,薬効分類マスタ!$A$2:$F$180,6,FALSE())))</f>
        <v/>
      </c>
      <c r="N2582" s="0" t="str">
        <f aca="false">ASC(G2582)</f>
        <v>ﾘﾊﾞﾛ錠2mg</v>
      </c>
      <c r="O2582" s="0" t="str">
        <f aca="false">ASC(E2582)</f>
        <v>ﾋﾟﾀﾊﾞｽﾀﾁﾝｶﾙｼｳﾑ</v>
      </c>
      <c r="P2582" s="16" t="n">
        <f aca="false">N(P2581)+IF($C2582=検索!$B$49,1,0)</f>
        <v>0</v>
      </c>
    </row>
    <row r="2583" customFormat="false" ht="15" hidden="false" customHeight="false" outlineLevel="0" collapsed="false">
      <c r="A2583" s="16" t="s">
        <v>221</v>
      </c>
      <c r="B2583" s="0" t="s">
        <v>5988</v>
      </c>
      <c r="C2583" s="0" t="n">
        <v>218</v>
      </c>
      <c r="D2583" s="0" t="str">
        <f aca="false">IFERROR(VLOOKUP($C2583,薬効分類マスタ!$A$2:$B$180,2,FALSE()),"未登録")</f>
        <v>高脂血症用剤</v>
      </c>
      <c r="E2583" s="16" t="s">
        <v>5978</v>
      </c>
      <c r="F2583" s="16" t="s">
        <v>241</v>
      </c>
      <c r="G2583" s="16" t="s">
        <v>5989</v>
      </c>
      <c r="H2583" s="16" t="s">
        <v>568</v>
      </c>
      <c r="I2583" s="0" t="n">
        <v>14.2</v>
      </c>
      <c r="J2583" s="16" t="s">
        <v>239</v>
      </c>
      <c r="K2583" s="0" t="str">
        <f aca="false">IFERROR(IF(VLOOKUP($C2583,薬効分類マスタ!$A$2:$E$180,5,FALSE())=0,"",VLOOKUP($C2583,薬効分類マスタ!$A$2:$E$180,5,FALSE())),"")</f>
        <v/>
      </c>
      <c r="L2583" s="17"/>
      <c r="M2583" s="0" t="str">
        <f aca="false">IF($K2583="","",IF($L2583&lt;&gt;"",$L2583,VLOOKUP($C2583,薬効分類マスタ!$A$2:$F$180,6,FALSE())))</f>
        <v/>
      </c>
      <c r="N2583" s="0" t="str">
        <f aca="false">ASC(G2583)</f>
        <v>ﾋﾟﾀﾊﾞｽﾀﾁﾝCa錠2mg｢FFP｣</v>
      </c>
      <c r="O2583" s="0" t="str">
        <f aca="false">ASC(E2583)</f>
        <v>ﾋﾟﾀﾊﾞｽﾀﾁﾝｶﾙｼｳﾑ</v>
      </c>
      <c r="P2583" s="16" t="n">
        <f aca="false">N(P2582)+IF($C2583=検索!$B$49,1,0)</f>
        <v>0</v>
      </c>
    </row>
    <row r="2584" customFormat="false" ht="15" hidden="false" customHeight="false" outlineLevel="0" collapsed="false">
      <c r="A2584" s="16" t="s">
        <v>221</v>
      </c>
      <c r="B2584" s="0" t="s">
        <v>5990</v>
      </c>
      <c r="C2584" s="0" t="n">
        <v>218</v>
      </c>
      <c r="D2584" s="0" t="str">
        <f aca="false">IFERROR(VLOOKUP($C2584,薬効分類マスタ!$A$2:$B$180,2,FALSE()),"未登録")</f>
        <v>高脂血症用剤</v>
      </c>
      <c r="E2584" s="16" t="s">
        <v>5978</v>
      </c>
      <c r="F2584" s="16" t="s">
        <v>241</v>
      </c>
      <c r="G2584" s="16" t="s">
        <v>5991</v>
      </c>
      <c r="H2584" s="16" t="s">
        <v>1067</v>
      </c>
      <c r="I2584" s="0" t="n">
        <v>14.2</v>
      </c>
      <c r="J2584" s="16" t="s">
        <v>239</v>
      </c>
      <c r="K2584" s="0" t="str">
        <f aca="false">IFERROR(IF(VLOOKUP($C2584,薬効分類マスタ!$A$2:$E$180,5,FALSE())=0,"",VLOOKUP($C2584,薬効分類マスタ!$A$2:$E$180,5,FALSE())),"")</f>
        <v/>
      </c>
      <c r="L2584" s="17"/>
      <c r="M2584" s="0" t="str">
        <f aca="false">IF($K2584="","",IF($L2584&lt;&gt;"",$L2584,VLOOKUP($C2584,薬効分類マスタ!$A$2:$F$180,6,FALSE())))</f>
        <v/>
      </c>
      <c r="N2584" s="0" t="str">
        <f aca="false">ASC(G2584)</f>
        <v>ﾋﾟﾀﾊﾞｽﾀﾁﾝCa錠2mg｢TCK｣</v>
      </c>
      <c r="O2584" s="0" t="str">
        <f aca="false">ASC(E2584)</f>
        <v>ﾋﾟﾀﾊﾞｽﾀﾁﾝｶﾙｼｳﾑ</v>
      </c>
      <c r="P2584" s="16" t="n">
        <f aca="false">N(P2583)+IF($C2584=検索!$B$49,1,0)</f>
        <v>0</v>
      </c>
    </row>
    <row r="2585" customFormat="false" ht="15" hidden="false" customHeight="false" outlineLevel="0" collapsed="false">
      <c r="A2585" s="16" t="s">
        <v>221</v>
      </c>
      <c r="B2585" s="0" t="s">
        <v>5992</v>
      </c>
      <c r="C2585" s="0" t="n">
        <v>218</v>
      </c>
      <c r="D2585" s="0" t="str">
        <f aca="false">IFERROR(VLOOKUP($C2585,薬効分類マスタ!$A$2:$B$180,2,FALSE()),"未登録")</f>
        <v>高脂血症用剤</v>
      </c>
      <c r="E2585" s="16" t="s">
        <v>5978</v>
      </c>
      <c r="F2585" s="16" t="s">
        <v>241</v>
      </c>
      <c r="G2585" s="16" t="s">
        <v>5993</v>
      </c>
      <c r="H2585" s="16" t="s">
        <v>831</v>
      </c>
      <c r="I2585" s="0" t="n">
        <v>14.2</v>
      </c>
      <c r="J2585" s="16" t="s">
        <v>239</v>
      </c>
      <c r="K2585" s="0" t="str">
        <f aca="false">IFERROR(IF(VLOOKUP($C2585,薬効分類マスタ!$A$2:$E$180,5,FALSE())=0,"",VLOOKUP($C2585,薬効分類マスタ!$A$2:$E$180,5,FALSE())),"")</f>
        <v/>
      </c>
      <c r="L2585" s="17"/>
      <c r="M2585" s="0" t="str">
        <f aca="false">IF($K2585="","",IF($L2585&lt;&gt;"",$L2585,VLOOKUP($C2585,薬効分類マスタ!$A$2:$F$180,6,FALSE())))</f>
        <v/>
      </c>
      <c r="N2585" s="0" t="str">
        <f aca="false">ASC(G2585)</f>
        <v>ﾋﾟﾀﾊﾞｽﾀﾁﾝCa錠2mg｢科研｣</v>
      </c>
      <c r="O2585" s="0" t="str">
        <f aca="false">ASC(E2585)</f>
        <v>ﾋﾟﾀﾊﾞｽﾀﾁﾝｶﾙｼｳﾑ</v>
      </c>
      <c r="P2585" s="16" t="n">
        <f aca="false">N(P2584)+IF($C2585=検索!$B$49,1,0)</f>
        <v>0</v>
      </c>
    </row>
    <row r="2586" customFormat="false" ht="15" hidden="false" customHeight="false" outlineLevel="0" collapsed="false">
      <c r="A2586" s="16" t="s">
        <v>221</v>
      </c>
      <c r="B2586" s="0" t="s">
        <v>5994</v>
      </c>
      <c r="C2586" s="0" t="n">
        <v>218</v>
      </c>
      <c r="D2586" s="0" t="str">
        <f aca="false">IFERROR(VLOOKUP($C2586,薬効分類マスタ!$A$2:$B$180,2,FALSE()),"未登録")</f>
        <v>高脂血症用剤</v>
      </c>
      <c r="E2586" s="16" t="s">
        <v>5978</v>
      </c>
      <c r="F2586" s="16" t="s">
        <v>241</v>
      </c>
      <c r="G2586" s="16" t="s">
        <v>5995</v>
      </c>
      <c r="H2586" s="16" t="s">
        <v>530</v>
      </c>
      <c r="I2586" s="0" t="n">
        <v>25.4</v>
      </c>
      <c r="J2586" s="16" t="s">
        <v>239</v>
      </c>
      <c r="K2586" s="0" t="str">
        <f aca="false">IFERROR(IF(VLOOKUP($C2586,薬効分類マスタ!$A$2:$E$180,5,FALSE())=0,"",VLOOKUP($C2586,薬効分類マスタ!$A$2:$E$180,5,FALSE())),"")</f>
        <v/>
      </c>
      <c r="L2586" s="17"/>
      <c r="M2586" s="0" t="str">
        <f aca="false">IF($K2586="","",IF($L2586&lt;&gt;"",$L2586,VLOOKUP($C2586,薬効分類マスタ!$A$2:$F$180,6,FALSE())))</f>
        <v/>
      </c>
      <c r="N2586" s="0" t="str">
        <f aca="false">ASC(G2586)</f>
        <v>ﾋﾟﾀﾊﾞｽﾀﾁﾝCa錠2mg｢ｹﾐﾌｧ｣</v>
      </c>
      <c r="O2586" s="0" t="str">
        <f aca="false">ASC(E2586)</f>
        <v>ﾋﾟﾀﾊﾞｽﾀﾁﾝｶﾙｼｳﾑ</v>
      </c>
      <c r="P2586" s="16" t="n">
        <f aca="false">N(P2585)+IF($C2586=検索!$B$49,1,0)</f>
        <v>0</v>
      </c>
    </row>
    <row r="2587" customFormat="false" ht="15" hidden="false" customHeight="false" outlineLevel="0" collapsed="false">
      <c r="A2587" s="16" t="s">
        <v>221</v>
      </c>
      <c r="B2587" s="0" t="s">
        <v>5996</v>
      </c>
      <c r="C2587" s="0" t="n">
        <v>218</v>
      </c>
      <c r="D2587" s="0" t="str">
        <f aca="false">IFERROR(VLOOKUP($C2587,薬効分類マスタ!$A$2:$B$180,2,FALSE()),"未登録")</f>
        <v>高脂血症用剤</v>
      </c>
      <c r="E2587" s="16" t="s">
        <v>5978</v>
      </c>
      <c r="F2587" s="16" t="s">
        <v>241</v>
      </c>
      <c r="G2587" s="16" t="s">
        <v>5997</v>
      </c>
      <c r="H2587" s="16" t="s">
        <v>385</v>
      </c>
      <c r="I2587" s="0" t="n">
        <v>14.2</v>
      </c>
      <c r="J2587" s="16" t="s">
        <v>239</v>
      </c>
      <c r="K2587" s="0" t="str">
        <f aca="false">IFERROR(IF(VLOOKUP($C2587,薬効分類マスタ!$A$2:$E$180,5,FALSE())=0,"",VLOOKUP($C2587,薬効分類マスタ!$A$2:$E$180,5,FALSE())),"")</f>
        <v/>
      </c>
      <c r="L2587" s="17"/>
      <c r="M2587" s="0" t="str">
        <f aca="false">IF($K2587="","",IF($L2587&lt;&gt;"",$L2587,VLOOKUP($C2587,薬効分類マスタ!$A$2:$F$180,6,FALSE())))</f>
        <v/>
      </c>
      <c r="N2587" s="0" t="str">
        <f aca="false">ASC(G2587)</f>
        <v>ﾋﾟﾀﾊﾞｽﾀﾁﾝCa錠2mg｢ｻﾜｲ｣</v>
      </c>
      <c r="O2587" s="0" t="str">
        <f aca="false">ASC(E2587)</f>
        <v>ﾋﾟﾀﾊﾞｽﾀﾁﾝｶﾙｼｳﾑ</v>
      </c>
      <c r="P2587" s="16" t="n">
        <f aca="false">N(P2586)+IF($C2587=検索!$B$49,1,0)</f>
        <v>0</v>
      </c>
    </row>
    <row r="2588" customFormat="false" ht="15" hidden="false" customHeight="false" outlineLevel="0" collapsed="false">
      <c r="A2588" s="16" t="s">
        <v>221</v>
      </c>
      <c r="B2588" s="0" t="s">
        <v>5998</v>
      </c>
      <c r="C2588" s="0" t="n">
        <v>218</v>
      </c>
      <c r="D2588" s="0" t="str">
        <f aca="false">IFERROR(VLOOKUP($C2588,薬効分類マスタ!$A$2:$B$180,2,FALSE()),"未登録")</f>
        <v>高脂血症用剤</v>
      </c>
      <c r="E2588" s="16" t="s">
        <v>5978</v>
      </c>
      <c r="F2588" s="16" t="s">
        <v>241</v>
      </c>
      <c r="G2588" s="16" t="s">
        <v>5999</v>
      </c>
      <c r="H2588" s="16" t="s">
        <v>1090</v>
      </c>
      <c r="I2588" s="0" t="n">
        <v>14.2</v>
      </c>
      <c r="J2588" s="16" t="s">
        <v>239</v>
      </c>
      <c r="K2588" s="0" t="str">
        <f aca="false">IFERROR(IF(VLOOKUP($C2588,薬効分類マスタ!$A$2:$E$180,5,FALSE())=0,"",VLOOKUP($C2588,薬効分類マスタ!$A$2:$E$180,5,FALSE())),"")</f>
        <v/>
      </c>
      <c r="L2588" s="17"/>
      <c r="M2588" s="0" t="str">
        <f aca="false">IF($K2588="","",IF($L2588&lt;&gt;"",$L2588,VLOOKUP($C2588,薬効分類マスタ!$A$2:$F$180,6,FALSE())))</f>
        <v/>
      </c>
      <c r="N2588" s="0" t="str">
        <f aca="false">ASC(G2588)</f>
        <v>ﾋﾟﾀﾊﾞｽﾀﾁﾝCa錠2mg｢三和｣</v>
      </c>
      <c r="O2588" s="0" t="str">
        <f aca="false">ASC(E2588)</f>
        <v>ﾋﾟﾀﾊﾞｽﾀﾁﾝｶﾙｼｳﾑ</v>
      </c>
      <c r="P2588" s="16" t="n">
        <f aca="false">N(P2587)+IF($C2588=検索!$B$49,1,0)</f>
        <v>0</v>
      </c>
    </row>
    <row r="2589" customFormat="false" ht="15" hidden="false" customHeight="false" outlineLevel="0" collapsed="false">
      <c r="A2589" s="16" t="s">
        <v>221</v>
      </c>
      <c r="B2589" s="0" t="s">
        <v>6000</v>
      </c>
      <c r="C2589" s="0" t="n">
        <v>218</v>
      </c>
      <c r="D2589" s="0" t="str">
        <f aca="false">IFERROR(VLOOKUP($C2589,薬効分類マスタ!$A$2:$B$180,2,FALSE()),"未登録")</f>
        <v>高脂血症用剤</v>
      </c>
      <c r="E2589" s="16" t="s">
        <v>5978</v>
      </c>
      <c r="F2589" s="16" t="s">
        <v>241</v>
      </c>
      <c r="G2589" s="16" t="s">
        <v>6001</v>
      </c>
      <c r="H2589" s="16" t="s">
        <v>347</v>
      </c>
      <c r="I2589" s="0" t="n">
        <v>14.2</v>
      </c>
      <c r="J2589" s="16" t="s">
        <v>239</v>
      </c>
      <c r="K2589" s="0" t="str">
        <f aca="false">IFERROR(IF(VLOOKUP($C2589,薬効分類マスタ!$A$2:$E$180,5,FALSE())=0,"",VLOOKUP($C2589,薬効分類マスタ!$A$2:$E$180,5,FALSE())),"")</f>
        <v/>
      </c>
      <c r="L2589" s="17"/>
      <c r="M2589" s="0" t="str">
        <f aca="false">IF($K2589="","",IF($L2589&lt;&gt;"",$L2589,VLOOKUP($C2589,薬効分類マスタ!$A$2:$F$180,6,FALSE())))</f>
        <v/>
      </c>
      <c r="N2589" s="0" t="str">
        <f aca="false">ASC(G2589)</f>
        <v>ﾋﾟﾀﾊﾞｽﾀﾁﾝCa錠2mg｢ﾂﾙﾊﾗ｣</v>
      </c>
      <c r="O2589" s="0" t="str">
        <f aca="false">ASC(E2589)</f>
        <v>ﾋﾟﾀﾊﾞｽﾀﾁﾝｶﾙｼｳﾑ</v>
      </c>
      <c r="P2589" s="16" t="n">
        <f aca="false">N(P2588)+IF($C2589=検索!$B$49,1,0)</f>
        <v>0</v>
      </c>
    </row>
    <row r="2590" customFormat="false" ht="15" hidden="false" customHeight="false" outlineLevel="0" collapsed="false">
      <c r="A2590" s="16" t="s">
        <v>221</v>
      </c>
      <c r="B2590" s="0" t="s">
        <v>6002</v>
      </c>
      <c r="C2590" s="0" t="n">
        <v>218</v>
      </c>
      <c r="D2590" s="0" t="str">
        <f aca="false">IFERROR(VLOOKUP($C2590,薬効分類マスタ!$A$2:$B$180,2,FALSE()),"未登録")</f>
        <v>高脂血症用剤</v>
      </c>
      <c r="E2590" s="16" t="s">
        <v>5978</v>
      </c>
      <c r="F2590" s="16" t="s">
        <v>241</v>
      </c>
      <c r="G2590" s="16" t="s">
        <v>6003</v>
      </c>
      <c r="H2590" s="16" t="s">
        <v>533</v>
      </c>
      <c r="I2590" s="0" t="n">
        <v>14.2</v>
      </c>
      <c r="J2590" s="16" t="s">
        <v>239</v>
      </c>
      <c r="K2590" s="0" t="str">
        <f aca="false">IFERROR(IF(VLOOKUP($C2590,薬効分類マスタ!$A$2:$E$180,5,FALSE())=0,"",VLOOKUP($C2590,薬効分類マスタ!$A$2:$E$180,5,FALSE())),"")</f>
        <v/>
      </c>
      <c r="L2590" s="17"/>
      <c r="M2590" s="0" t="str">
        <f aca="false">IF($K2590="","",IF($L2590&lt;&gt;"",$L2590,VLOOKUP($C2590,薬効分類マスタ!$A$2:$F$180,6,FALSE())))</f>
        <v/>
      </c>
      <c r="N2590" s="0" t="str">
        <f aca="false">ASC(G2590)</f>
        <v>ﾋﾟﾀﾊﾞｽﾀﾁﾝCa錠2mg｢ﾄｰﾜ｣</v>
      </c>
      <c r="O2590" s="0" t="str">
        <f aca="false">ASC(E2590)</f>
        <v>ﾋﾟﾀﾊﾞｽﾀﾁﾝｶﾙｼｳﾑ</v>
      </c>
      <c r="P2590" s="16" t="n">
        <f aca="false">N(P2589)+IF($C2590=検索!$B$49,1,0)</f>
        <v>0</v>
      </c>
    </row>
    <row r="2591" customFormat="false" ht="15" hidden="false" customHeight="false" outlineLevel="0" collapsed="false">
      <c r="A2591" s="16" t="s">
        <v>221</v>
      </c>
      <c r="B2591" s="0" t="s">
        <v>6004</v>
      </c>
      <c r="C2591" s="0" t="n">
        <v>218</v>
      </c>
      <c r="D2591" s="0" t="str">
        <f aca="false">IFERROR(VLOOKUP($C2591,薬効分類マスタ!$A$2:$B$180,2,FALSE()),"未登録")</f>
        <v>高脂血症用剤</v>
      </c>
      <c r="E2591" s="16" t="s">
        <v>5978</v>
      </c>
      <c r="F2591" s="16" t="s">
        <v>241</v>
      </c>
      <c r="G2591" s="16" t="s">
        <v>6005</v>
      </c>
      <c r="H2591" s="16" t="s">
        <v>1574</v>
      </c>
      <c r="I2591" s="0" t="n">
        <v>14.2</v>
      </c>
      <c r="J2591" s="16" t="s">
        <v>239</v>
      </c>
      <c r="K2591" s="0" t="str">
        <f aca="false">IFERROR(IF(VLOOKUP($C2591,薬効分類マスタ!$A$2:$E$180,5,FALSE())=0,"",VLOOKUP($C2591,薬効分類マスタ!$A$2:$E$180,5,FALSE())),"")</f>
        <v/>
      </c>
      <c r="L2591" s="17"/>
      <c r="M2591" s="0" t="str">
        <f aca="false">IF($K2591="","",IF($L2591&lt;&gt;"",$L2591,VLOOKUP($C2591,薬効分類マスタ!$A$2:$F$180,6,FALSE())))</f>
        <v/>
      </c>
      <c r="N2591" s="0" t="str">
        <f aca="false">ASC(G2591)</f>
        <v>ﾋﾟﾀﾊﾞｽﾀﾁﾝｶﾙｼｳﾑ錠2mg｢ZE｣</v>
      </c>
      <c r="O2591" s="0" t="str">
        <f aca="false">ASC(E2591)</f>
        <v>ﾋﾟﾀﾊﾞｽﾀﾁﾝｶﾙｼｳﾑ</v>
      </c>
      <c r="P2591" s="16" t="n">
        <f aca="false">N(P2590)+IF($C2591=検索!$B$49,1,0)</f>
        <v>0</v>
      </c>
    </row>
    <row r="2592" customFormat="false" ht="15" hidden="false" customHeight="false" outlineLevel="0" collapsed="false">
      <c r="A2592" s="16" t="s">
        <v>221</v>
      </c>
      <c r="B2592" s="0" t="s">
        <v>6006</v>
      </c>
      <c r="C2592" s="0" t="n">
        <v>218</v>
      </c>
      <c r="D2592" s="0" t="str">
        <f aca="false">IFERROR(VLOOKUP($C2592,薬効分類マスタ!$A$2:$B$180,2,FALSE()),"未登録")</f>
        <v>高脂血症用剤</v>
      </c>
      <c r="E2592" s="16" t="s">
        <v>5978</v>
      </c>
      <c r="F2592" s="16" t="s">
        <v>241</v>
      </c>
      <c r="G2592" s="16" t="s">
        <v>6007</v>
      </c>
      <c r="H2592" s="16" t="s">
        <v>6008</v>
      </c>
      <c r="I2592" s="0" t="n">
        <v>14.2</v>
      </c>
      <c r="J2592" s="16" t="s">
        <v>239</v>
      </c>
      <c r="K2592" s="0" t="str">
        <f aca="false">IFERROR(IF(VLOOKUP($C2592,薬効分類マスタ!$A$2:$E$180,5,FALSE())=0,"",VLOOKUP($C2592,薬効分類マスタ!$A$2:$E$180,5,FALSE())),"")</f>
        <v/>
      </c>
      <c r="L2592" s="17"/>
      <c r="M2592" s="0" t="str">
        <f aca="false">IF($K2592="","",IF($L2592&lt;&gt;"",$L2592,VLOOKUP($C2592,薬効分類マスタ!$A$2:$F$180,6,FALSE())))</f>
        <v/>
      </c>
      <c r="N2592" s="0" t="str">
        <f aca="false">ASC(G2592)</f>
        <v>ﾋﾟﾀﾊﾞｽﾀﾁﾝｶﾙｼｳﾑ錠2mg｢KOG｣</v>
      </c>
      <c r="O2592" s="0" t="str">
        <f aca="false">ASC(E2592)</f>
        <v>ﾋﾟﾀﾊﾞｽﾀﾁﾝｶﾙｼｳﾑ</v>
      </c>
      <c r="P2592" s="16" t="n">
        <f aca="false">N(P2591)+IF($C2592=検索!$B$49,1,0)</f>
        <v>0</v>
      </c>
    </row>
    <row r="2593" customFormat="false" ht="15" hidden="false" customHeight="false" outlineLevel="0" collapsed="false">
      <c r="A2593" s="16" t="s">
        <v>221</v>
      </c>
      <c r="B2593" s="0" t="s">
        <v>6009</v>
      </c>
      <c r="C2593" s="0" t="n">
        <v>218</v>
      </c>
      <c r="D2593" s="0" t="str">
        <f aca="false">IFERROR(VLOOKUP($C2593,薬効分類マスタ!$A$2:$B$180,2,FALSE()),"未登録")</f>
        <v>高脂血症用剤</v>
      </c>
      <c r="E2593" s="16" t="s">
        <v>5978</v>
      </c>
      <c r="F2593" s="16" t="s">
        <v>241</v>
      </c>
      <c r="G2593" s="16" t="s">
        <v>6010</v>
      </c>
      <c r="H2593" s="16" t="s">
        <v>848</v>
      </c>
      <c r="I2593" s="0" t="n">
        <v>14.2</v>
      </c>
      <c r="J2593" s="16" t="s">
        <v>239</v>
      </c>
      <c r="K2593" s="0" t="str">
        <f aca="false">IFERROR(IF(VLOOKUP($C2593,薬効分類マスタ!$A$2:$E$180,5,FALSE())=0,"",VLOOKUP($C2593,薬効分類マスタ!$A$2:$E$180,5,FALSE())),"")</f>
        <v/>
      </c>
      <c r="L2593" s="17"/>
      <c r="M2593" s="0" t="str">
        <f aca="false">IF($K2593="","",IF($L2593&lt;&gt;"",$L2593,VLOOKUP($C2593,薬効分類マスタ!$A$2:$F$180,6,FALSE())))</f>
        <v/>
      </c>
      <c r="N2593" s="0" t="str">
        <f aca="false">ASC(G2593)</f>
        <v>ﾋﾟﾀﾊﾞｽﾀﾁﾝｶﾙｼｳﾑ錠2mg｢ﾌｪﾙｾﾞﾝ｣</v>
      </c>
      <c r="O2593" s="0" t="str">
        <f aca="false">ASC(E2593)</f>
        <v>ﾋﾟﾀﾊﾞｽﾀﾁﾝｶﾙｼｳﾑ</v>
      </c>
      <c r="P2593" s="16" t="n">
        <f aca="false">N(P2592)+IF($C2593=検索!$B$49,1,0)</f>
        <v>0</v>
      </c>
    </row>
    <row r="2594" customFormat="false" ht="15" hidden="false" customHeight="false" outlineLevel="0" collapsed="false">
      <c r="A2594" s="16" t="s">
        <v>221</v>
      </c>
      <c r="B2594" s="0" t="s">
        <v>6011</v>
      </c>
      <c r="C2594" s="0" t="n">
        <v>218</v>
      </c>
      <c r="D2594" s="0" t="str">
        <f aca="false">IFERROR(VLOOKUP($C2594,薬効分類マスタ!$A$2:$B$180,2,FALSE()),"未登録")</f>
        <v>高脂血症用剤</v>
      </c>
      <c r="E2594" s="16" t="s">
        <v>5978</v>
      </c>
      <c r="F2594" s="16" t="s">
        <v>935</v>
      </c>
      <c r="G2594" s="16" t="s">
        <v>6012</v>
      </c>
      <c r="I2594" s="0" t="n">
        <v>21</v>
      </c>
      <c r="J2594" s="16" t="s">
        <v>239</v>
      </c>
      <c r="K2594" s="0" t="str">
        <f aca="false">IFERROR(IF(VLOOKUP($C2594,薬効分類マスタ!$A$2:$E$180,5,FALSE())=0,"",VLOOKUP($C2594,薬効分類マスタ!$A$2:$E$180,5,FALSE())),"")</f>
        <v/>
      </c>
      <c r="L2594" s="17"/>
      <c r="M2594" s="0" t="str">
        <f aca="false">IF($K2594="","",IF($L2594&lt;&gt;"",$L2594,VLOOKUP($C2594,薬効分類マスタ!$A$2:$F$180,6,FALSE())))</f>
        <v/>
      </c>
      <c r="N2594" s="0" t="str">
        <f aca="false">ASC(G2594)</f>
        <v>ﾋﾟﾀﾊﾞｽﾀﾁﾝｶﾙｼｳﾑ4mg錠</v>
      </c>
      <c r="O2594" s="0" t="str">
        <f aca="false">ASC(E2594)</f>
        <v>ﾋﾟﾀﾊﾞｽﾀﾁﾝｶﾙｼｳﾑ</v>
      </c>
      <c r="P2594" s="16" t="n">
        <f aca="false">N(P2593)+IF($C2594=検索!$B$49,1,0)</f>
        <v>0</v>
      </c>
    </row>
    <row r="2595" customFormat="false" ht="15" hidden="false" customHeight="false" outlineLevel="0" collapsed="false">
      <c r="A2595" s="16" t="s">
        <v>221</v>
      </c>
      <c r="B2595" s="0" t="s">
        <v>6013</v>
      </c>
      <c r="C2595" s="0" t="n">
        <v>218</v>
      </c>
      <c r="D2595" s="0" t="str">
        <f aca="false">IFERROR(VLOOKUP($C2595,薬効分類マスタ!$A$2:$B$180,2,FALSE()),"未登録")</f>
        <v>高脂血症用剤</v>
      </c>
      <c r="E2595" s="16" t="s">
        <v>5978</v>
      </c>
      <c r="F2595" s="16" t="s">
        <v>935</v>
      </c>
      <c r="G2595" s="16" t="s">
        <v>6014</v>
      </c>
      <c r="H2595" s="16" t="s">
        <v>710</v>
      </c>
      <c r="I2595" s="0" t="n">
        <v>48.7</v>
      </c>
      <c r="J2595" s="16" t="s">
        <v>232</v>
      </c>
      <c r="K2595" s="0" t="str">
        <f aca="false">IFERROR(IF(VLOOKUP($C2595,薬効分類マスタ!$A$2:$E$180,5,FALSE())=0,"",VLOOKUP($C2595,薬効分類マスタ!$A$2:$E$180,5,FALSE())),"")</f>
        <v/>
      </c>
      <c r="L2595" s="17"/>
      <c r="M2595" s="0" t="str">
        <f aca="false">IF($K2595="","",IF($L2595&lt;&gt;"",$L2595,VLOOKUP($C2595,薬効分類マスタ!$A$2:$F$180,6,FALSE())))</f>
        <v/>
      </c>
      <c r="N2595" s="0" t="str">
        <f aca="false">ASC(G2595)</f>
        <v>ﾘﾊﾞﾛ錠4mg</v>
      </c>
      <c r="O2595" s="0" t="str">
        <f aca="false">ASC(E2595)</f>
        <v>ﾋﾟﾀﾊﾞｽﾀﾁﾝｶﾙｼｳﾑ</v>
      </c>
      <c r="P2595" s="16" t="n">
        <f aca="false">N(P2594)+IF($C2595=検索!$B$49,1,0)</f>
        <v>0</v>
      </c>
    </row>
    <row r="2596" customFormat="false" ht="15" hidden="false" customHeight="false" outlineLevel="0" collapsed="false">
      <c r="A2596" s="16" t="s">
        <v>221</v>
      </c>
      <c r="B2596" s="0" t="s">
        <v>6015</v>
      </c>
      <c r="C2596" s="0" t="n">
        <v>218</v>
      </c>
      <c r="D2596" s="0" t="str">
        <f aca="false">IFERROR(VLOOKUP($C2596,薬効分類マスタ!$A$2:$B$180,2,FALSE()),"未登録")</f>
        <v>高脂血症用剤</v>
      </c>
      <c r="E2596" s="16" t="s">
        <v>5978</v>
      </c>
      <c r="F2596" s="16" t="s">
        <v>935</v>
      </c>
      <c r="G2596" s="16" t="s">
        <v>6016</v>
      </c>
      <c r="H2596" s="16" t="s">
        <v>568</v>
      </c>
      <c r="I2596" s="0" t="n">
        <v>22.7</v>
      </c>
      <c r="J2596" s="16" t="s">
        <v>239</v>
      </c>
      <c r="K2596" s="0" t="str">
        <f aca="false">IFERROR(IF(VLOOKUP($C2596,薬効分類マスタ!$A$2:$E$180,5,FALSE())=0,"",VLOOKUP($C2596,薬効分類マスタ!$A$2:$E$180,5,FALSE())),"")</f>
        <v/>
      </c>
      <c r="L2596" s="17"/>
      <c r="M2596" s="0" t="str">
        <f aca="false">IF($K2596="","",IF($L2596&lt;&gt;"",$L2596,VLOOKUP($C2596,薬効分類マスタ!$A$2:$F$180,6,FALSE())))</f>
        <v/>
      </c>
      <c r="N2596" s="0" t="str">
        <f aca="false">ASC(G2596)</f>
        <v>ﾋﾟﾀﾊﾞｽﾀﾁﾝCa錠4mg｢FFP｣</v>
      </c>
      <c r="O2596" s="0" t="str">
        <f aca="false">ASC(E2596)</f>
        <v>ﾋﾟﾀﾊﾞｽﾀﾁﾝｶﾙｼｳﾑ</v>
      </c>
      <c r="P2596" s="16" t="n">
        <f aca="false">N(P2595)+IF($C2596=検索!$B$49,1,0)</f>
        <v>0</v>
      </c>
    </row>
    <row r="2597" customFormat="false" ht="15" hidden="false" customHeight="false" outlineLevel="0" collapsed="false">
      <c r="A2597" s="16" t="s">
        <v>221</v>
      </c>
      <c r="B2597" s="0" t="s">
        <v>6017</v>
      </c>
      <c r="C2597" s="0" t="n">
        <v>218</v>
      </c>
      <c r="D2597" s="0" t="str">
        <f aca="false">IFERROR(VLOOKUP($C2597,薬効分類マスタ!$A$2:$B$180,2,FALSE()),"未登録")</f>
        <v>高脂血症用剤</v>
      </c>
      <c r="E2597" s="16" t="s">
        <v>5978</v>
      </c>
      <c r="F2597" s="16" t="s">
        <v>935</v>
      </c>
      <c r="G2597" s="16" t="s">
        <v>6018</v>
      </c>
      <c r="H2597" s="16" t="s">
        <v>238</v>
      </c>
      <c r="I2597" s="0" t="n">
        <v>22.7</v>
      </c>
      <c r="J2597" s="16" t="s">
        <v>239</v>
      </c>
      <c r="K2597" s="0" t="str">
        <f aca="false">IFERROR(IF(VLOOKUP($C2597,薬効分類マスタ!$A$2:$E$180,5,FALSE())=0,"",VLOOKUP($C2597,薬効分類マスタ!$A$2:$E$180,5,FALSE())),"")</f>
        <v/>
      </c>
      <c r="L2597" s="17"/>
      <c r="M2597" s="0" t="str">
        <f aca="false">IF($K2597="","",IF($L2597&lt;&gt;"",$L2597,VLOOKUP($C2597,薬効分類マスタ!$A$2:$F$180,6,FALSE())))</f>
        <v/>
      </c>
      <c r="N2597" s="0" t="str">
        <f aca="false">ASC(G2597)</f>
        <v>ﾋﾟﾀﾊﾞｽﾀﾁﾝCa錠4mg｢ｱﾒﾙ｣</v>
      </c>
      <c r="O2597" s="0" t="str">
        <f aca="false">ASC(E2597)</f>
        <v>ﾋﾟﾀﾊﾞｽﾀﾁﾝｶﾙｼｳﾑ</v>
      </c>
      <c r="P2597" s="16" t="n">
        <f aca="false">N(P2596)+IF($C2597=検索!$B$49,1,0)</f>
        <v>0</v>
      </c>
    </row>
    <row r="2598" customFormat="false" ht="15" hidden="false" customHeight="false" outlineLevel="0" collapsed="false">
      <c r="A2598" s="16" t="s">
        <v>221</v>
      </c>
      <c r="B2598" s="0" t="s">
        <v>6019</v>
      </c>
      <c r="C2598" s="0" t="n">
        <v>218</v>
      </c>
      <c r="D2598" s="0" t="str">
        <f aca="false">IFERROR(VLOOKUP($C2598,薬効分類マスタ!$A$2:$B$180,2,FALSE()),"未登録")</f>
        <v>高脂血症用剤</v>
      </c>
      <c r="E2598" s="16" t="s">
        <v>5978</v>
      </c>
      <c r="F2598" s="16" t="s">
        <v>935</v>
      </c>
      <c r="G2598" s="16" t="s">
        <v>6020</v>
      </c>
      <c r="H2598" s="16" t="s">
        <v>385</v>
      </c>
      <c r="I2598" s="0" t="n">
        <v>22.7</v>
      </c>
      <c r="J2598" s="16" t="s">
        <v>239</v>
      </c>
      <c r="K2598" s="0" t="str">
        <f aca="false">IFERROR(IF(VLOOKUP($C2598,薬効分類マスタ!$A$2:$E$180,5,FALSE())=0,"",VLOOKUP($C2598,薬効分類マスタ!$A$2:$E$180,5,FALSE())),"")</f>
        <v/>
      </c>
      <c r="L2598" s="17"/>
      <c r="M2598" s="0" t="str">
        <f aca="false">IF($K2598="","",IF($L2598&lt;&gt;"",$L2598,VLOOKUP($C2598,薬効分類マスタ!$A$2:$F$180,6,FALSE())))</f>
        <v/>
      </c>
      <c r="N2598" s="0" t="str">
        <f aca="false">ASC(G2598)</f>
        <v>ﾋﾟﾀﾊﾞｽﾀﾁﾝCa錠4mg｢ｻﾜｲ｣</v>
      </c>
      <c r="O2598" s="0" t="str">
        <f aca="false">ASC(E2598)</f>
        <v>ﾋﾟﾀﾊﾞｽﾀﾁﾝｶﾙｼｳﾑ</v>
      </c>
      <c r="P2598" s="16" t="n">
        <f aca="false">N(P2597)+IF($C2598=検索!$B$49,1,0)</f>
        <v>0</v>
      </c>
    </row>
    <row r="2599" customFormat="false" ht="15" hidden="false" customHeight="false" outlineLevel="0" collapsed="false">
      <c r="A2599" s="16" t="s">
        <v>221</v>
      </c>
      <c r="B2599" s="0" t="s">
        <v>6021</v>
      </c>
      <c r="C2599" s="0" t="n">
        <v>218</v>
      </c>
      <c r="D2599" s="0" t="str">
        <f aca="false">IFERROR(VLOOKUP($C2599,薬効分類マスタ!$A$2:$B$180,2,FALSE()),"未登録")</f>
        <v>高脂血症用剤</v>
      </c>
      <c r="E2599" s="16" t="s">
        <v>5978</v>
      </c>
      <c r="F2599" s="16" t="s">
        <v>935</v>
      </c>
      <c r="G2599" s="16" t="s">
        <v>6022</v>
      </c>
      <c r="H2599" s="16" t="s">
        <v>557</v>
      </c>
      <c r="I2599" s="0" t="n">
        <v>22.7</v>
      </c>
      <c r="J2599" s="16" t="s">
        <v>239</v>
      </c>
      <c r="K2599" s="0" t="str">
        <f aca="false">IFERROR(IF(VLOOKUP($C2599,薬効分類マスタ!$A$2:$E$180,5,FALSE())=0,"",VLOOKUP($C2599,薬効分類マスタ!$A$2:$E$180,5,FALSE())),"")</f>
        <v/>
      </c>
      <c r="L2599" s="17"/>
      <c r="M2599" s="0" t="str">
        <f aca="false">IF($K2599="","",IF($L2599&lt;&gt;"",$L2599,VLOOKUP($C2599,薬効分類マスタ!$A$2:$F$180,6,FALSE())))</f>
        <v/>
      </c>
      <c r="N2599" s="0" t="str">
        <f aca="false">ASC(G2599)</f>
        <v>ﾋﾟﾀﾊﾞｽﾀﾁﾝCa錠4mg｢ﾀｶﾀ｣</v>
      </c>
      <c r="O2599" s="0" t="str">
        <f aca="false">ASC(E2599)</f>
        <v>ﾋﾟﾀﾊﾞｽﾀﾁﾝｶﾙｼｳﾑ</v>
      </c>
      <c r="P2599" s="16" t="n">
        <f aca="false">N(P2598)+IF($C2599=検索!$B$49,1,0)</f>
        <v>0</v>
      </c>
    </row>
    <row r="2600" customFormat="false" ht="15" hidden="false" customHeight="false" outlineLevel="0" collapsed="false">
      <c r="A2600" s="16" t="s">
        <v>221</v>
      </c>
      <c r="B2600" s="0" t="s">
        <v>6023</v>
      </c>
      <c r="C2600" s="0" t="n">
        <v>218</v>
      </c>
      <c r="D2600" s="0" t="str">
        <f aca="false">IFERROR(VLOOKUP($C2600,薬効分類マスタ!$A$2:$B$180,2,FALSE()),"未登録")</f>
        <v>高脂血症用剤</v>
      </c>
      <c r="E2600" s="16" t="s">
        <v>5978</v>
      </c>
      <c r="F2600" s="16" t="s">
        <v>935</v>
      </c>
      <c r="G2600" s="16" t="s">
        <v>6024</v>
      </c>
      <c r="H2600" s="16" t="s">
        <v>533</v>
      </c>
      <c r="I2600" s="0" t="n">
        <v>22.7</v>
      </c>
      <c r="J2600" s="16" t="s">
        <v>239</v>
      </c>
      <c r="K2600" s="0" t="str">
        <f aca="false">IFERROR(IF(VLOOKUP($C2600,薬効分類マスタ!$A$2:$E$180,5,FALSE())=0,"",VLOOKUP($C2600,薬効分類マスタ!$A$2:$E$180,5,FALSE())),"")</f>
        <v/>
      </c>
      <c r="L2600" s="17"/>
      <c r="M2600" s="0" t="str">
        <f aca="false">IF($K2600="","",IF($L2600&lt;&gt;"",$L2600,VLOOKUP($C2600,薬効分類マスタ!$A$2:$F$180,6,FALSE())))</f>
        <v/>
      </c>
      <c r="N2600" s="0" t="str">
        <f aca="false">ASC(G2600)</f>
        <v>ﾋﾟﾀﾊﾞｽﾀﾁﾝCa錠4mg｢ﾄｰﾜ｣</v>
      </c>
      <c r="O2600" s="0" t="str">
        <f aca="false">ASC(E2600)</f>
        <v>ﾋﾟﾀﾊﾞｽﾀﾁﾝｶﾙｼｳﾑ</v>
      </c>
      <c r="P2600" s="16" t="n">
        <f aca="false">N(P2599)+IF($C2600=検索!$B$49,1,0)</f>
        <v>0</v>
      </c>
    </row>
    <row r="2601" customFormat="false" ht="15" hidden="false" customHeight="false" outlineLevel="0" collapsed="false">
      <c r="A2601" s="16" t="s">
        <v>221</v>
      </c>
      <c r="B2601" s="0" t="s">
        <v>6025</v>
      </c>
      <c r="C2601" s="0" t="n">
        <v>218</v>
      </c>
      <c r="D2601" s="0" t="str">
        <f aca="false">IFERROR(VLOOKUP($C2601,薬効分類マスタ!$A$2:$B$180,2,FALSE()),"未登録")</f>
        <v>高脂血症用剤</v>
      </c>
      <c r="E2601" s="16" t="s">
        <v>5978</v>
      </c>
      <c r="F2601" s="16" t="s">
        <v>935</v>
      </c>
      <c r="G2601" s="16" t="s">
        <v>6026</v>
      </c>
      <c r="H2601" s="16" t="s">
        <v>1574</v>
      </c>
      <c r="I2601" s="0" t="n">
        <v>22.7</v>
      </c>
      <c r="J2601" s="16" t="s">
        <v>239</v>
      </c>
      <c r="K2601" s="0" t="str">
        <f aca="false">IFERROR(IF(VLOOKUP($C2601,薬効分類マスタ!$A$2:$E$180,5,FALSE())=0,"",VLOOKUP($C2601,薬効分類マスタ!$A$2:$E$180,5,FALSE())),"")</f>
        <v/>
      </c>
      <c r="L2601" s="17"/>
      <c r="M2601" s="0" t="str">
        <f aca="false">IF($K2601="","",IF($L2601&lt;&gt;"",$L2601,VLOOKUP($C2601,薬効分類マスタ!$A$2:$F$180,6,FALSE())))</f>
        <v/>
      </c>
      <c r="N2601" s="0" t="str">
        <f aca="false">ASC(G2601)</f>
        <v>ﾋﾟﾀﾊﾞｽﾀﾁﾝｶﾙｼｳﾑ錠4mg｢ZE｣</v>
      </c>
      <c r="O2601" s="0" t="str">
        <f aca="false">ASC(E2601)</f>
        <v>ﾋﾟﾀﾊﾞｽﾀﾁﾝｶﾙｼｳﾑ</v>
      </c>
      <c r="P2601" s="16" t="n">
        <f aca="false">N(P2600)+IF($C2601=検索!$B$49,1,0)</f>
        <v>0</v>
      </c>
    </row>
    <row r="2602" customFormat="false" ht="15" hidden="false" customHeight="false" outlineLevel="0" collapsed="false">
      <c r="A2602" s="16" t="s">
        <v>221</v>
      </c>
      <c r="B2602" s="0" t="s">
        <v>6027</v>
      </c>
      <c r="C2602" s="0" t="n">
        <v>218</v>
      </c>
      <c r="D2602" s="0" t="str">
        <f aca="false">IFERROR(VLOOKUP($C2602,薬効分類マスタ!$A$2:$B$180,2,FALSE()),"未登録")</f>
        <v>高脂血症用剤</v>
      </c>
      <c r="E2602" s="16" t="s">
        <v>5978</v>
      </c>
      <c r="F2602" s="16" t="s">
        <v>935</v>
      </c>
      <c r="G2602" s="16" t="s">
        <v>6028</v>
      </c>
      <c r="H2602" s="16" t="s">
        <v>831</v>
      </c>
      <c r="I2602" s="0" t="n">
        <v>69.2</v>
      </c>
      <c r="J2602" s="16" t="s">
        <v>239</v>
      </c>
      <c r="K2602" s="0" t="str">
        <f aca="false">IFERROR(IF(VLOOKUP($C2602,薬効分類マスタ!$A$2:$E$180,5,FALSE())=0,"",VLOOKUP($C2602,薬効分類マスタ!$A$2:$E$180,5,FALSE())),"")</f>
        <v/>
      </c>
      <c r="L2602" s="17"/>
      <c r="M2602" s="0" t="str">
        <f aca="false">IF($K2602="","",IF($L2602&lt;&gt;"",$L2602,VLOOKUP($C2602,薬効分類マスタ!$A$2:$F$180,6,FALSE())))</f>
        <v/>
      </c>
      <c r="N2602" s="0" t="str">
        <f aca="false">ASC(G2602)</f>
        <v>ﾋﾟﾀﾊﾞｽﾀﾁﾝCa錠4mg｢科研｣</v>
      </c>
      <c r="O2602" s="0" t="str">
        <f aca="false">ASC(E2602)</f>
        <v>ﾋﾟﾀﾊﾞｽﾀﾁﾝｶﾙｼｳﾑ</v>
      </c>
      <c r="P2602" s="16" t="n">
        <f aca="false">N(P2601)+IF($C2602=検索!$B$49,1,0)</f>
        <v>0</v>
      </c>
    </row>
    <row r="2603" customFormat="false" ht="15" hidden="false" customHeight="false" outlineLevel="0" collapsed="false">
      <c r="A2603" s="16" t="s">
        <v>221</v>
      </c>
      <c r="B2603" s="0" t="s">
        <v>6029</v>
      </c>
      <c r="C2603" s="0" t="n">
        <v>218</v>
      </c>
      <c r="D2603" s="0" t="str">
        <f aca="false">IFERROR(VLOOKUP($C2603,薬効分類マスタ!$A$2:$B$180,2,FALSE()),"未登録")</f>
        <v>高脂血症用剤</v>
      </c>
      <c r="E2603" s="16" t="s">
        <v>5978</v>
      </c>
      <c r="F2603" s="16" t="s">
        <v>935</v>
      </c>
      <c r="G2603" s="16" t="s">
        <v>6030</v>
      </c>
      <c r="H2603" s="16" t="s">
        <v>1067</v>
      </c>
      <c r="I2603" s="0" t="n">
        <v>22.7</v>
      </c>
      <c r="J2603" s="16" t="s">
        <v>239</v>
      </c>
      <c r="K2603" s="0" t="str">
        <f aca="false">IFERROR(IF(VLOOKUP($C2603,薬効分類マスタ!$A$2:$E$180,5,FALSE())=0,"",VLOOKUP($C2603,薬効分類マスタ!$A$2:$E$180,5,FALSE())),"")</f>
        <v/>
      </c>
      <c r="L2603" s="17"/>
      <c r="M2603" s="0" t="str">
        <f aca="false">IF($K2603="","",IF($L2603&lt;&gt;"",$L2603,VLOOKUP($C2603,薬効分類マスタ!$A$2:$F$180,6,FALSE())))</f>
        <v/>
      </c>
      <c r="N2603" s="0" t="str">
        <f aca="false">ASC(G2603)</f>
        <v>ﾋﾟﾀﾊﾞｽﾀﾁﾝCa錠4mg｢TCK｣</v>
      </c>
      <c r="O2603" s="0" t="str">
        <f aca="false">ASC(E2603)</f>
        <v>ﾋﾟﾀﾊﾞｽﾀﾁﾝｶﾙｼｳﾑ</v>
      </c>
      <c r="P2603" s="16" t="n">
        <f aca="false">N(P2602)+IF($C2603=検索!$B$49,1,0)</f>
        <v>0</v>
      </c>
    </row>
    <row r="2604" customFormat="false" ht="15" hidden="false" customHeight="false" outlineLevel="0" collapsed="false">
      <c r="A2604" s="16" t="s">
        <v>221</v>
      </c>
      <c r="B2604" s="0" t="s">
        <v>6031</v>
      </c>
      <c r="C2604" s="0" t="n">
        <v>218</v>
      </c>
      <c r="D2604" s="0" t="str">
        <f aca="false">IFERROR(VLOOKUP($C2604,薬効分類マスタ!$A$2:$B$180,2,FALSE()),"未登録")</f>
        <v>高脂血症用剤</v>
      </c>
      <c r="E2604" s="16" t="s">
        <v>5978</v>
      </c>
      <c r="F2604" s="16" t="s">
        <v>935</v>
      </c>
      <c r="G2604" s="16" t="s">
        <v>6032</v>
      </c>
      <c r="H2604" s="16" t="s">
        <v>601</v>
      </c>
      <c r="I2604" s="0" t="n">
        <v>22.7</v>
      </c>
      <c r="J2604" s="16" t="s">
        <v>239</v>
      </c>
      <c r="K2604" s="0" t="str">
        <f aca="false">IFERROR(IF(VLOOKUP($C2604,薬効分類マスタ!$A$2:$E$180,5,FALSE())=0,"",VLOOKUP($C2604,薬効分類マスタ!$A$2:$E$180,5,FALSE())),"")</f>
        <v/>
      </c>
      <c r="L2604" s="17"/>
      <c r="M2604" s="0" t="str">
        <f aca="false">IF($K2604="","",IF($L2604&lt;&gt;"",$L2604,VLOOKUP($C2604,薬効分類マスタ!$A$2:$F$180,6,FALSE())))</f>
        <v/>
      </c>
      <c r="N2604" s="0" t="str">
        <f aca="false">ASC(G2604)</f>
        <v>ﾋﾟﾀﾊﾞｽﾀﾁﾝCa錠4mg｢杏林｣</v>
      </c>
      <c r="O2604" s="0" t="str">
        <f aca="false">ASC(E2604)</f>
        <v>ﾋﾟﾀﾊﾞｽﾀﾁﾝｶﾙｼｳﾑ</v>
      </c>
      <c r="P2604" s="16" t="n">
        <f aca="false">N(P2603)+IF($C2604=検索!$B$49,1,0)</f>
        <v>0</v>
      </c>
    </row>
    <row r="2605" customFormat="false" ht="15" hidden="false" customHeight="false" outlineLevel="0" collapsed="false">
      <c r="A2605" s="16" t="s">
        <v>221</v>
      </c>
      <c r="B2605" s="0" t="s">
        <v>6033</v>
      </c>
      <c r="C2605" s="0" t="n">
        <v>218</v>
      </c>
      <c r="D2605" s="0" t="str">
        <f aca="false">IFERROR(VLOOKUP($C2605,薬効分類マスタ!$A$2:$B$180,2,FALSE()),"未登録")</f>
        <v>高脂血症用剤</v>
      </c>
      <c r="E2605" s="16" t="s">
        <v>5978</v>
      </c>
      <c r="F2605" s="16" t="s">
        <v>935</v>
      </c>
      <c r="G2605" s="16" t="s">
        <v>6034</v>
      </c>
      <c r="H2605" s="16" t="s">
        <v>536</v>
      </c>
      <c r="I2605" s="0" t="n">
        <v>22.7</v>
      </c>
      <c r="J2605" s="16" t="s">
        <v>239</v>
      </c>
      <c r="K2605" s="0" t="str">
        <f aca="false">IFERROR(IF(VLOOKUP($C2605,薬効分類マスタ!$A$2:$E$180,5,FALSE())=0,"",VLOOKUP($C2605,薬効分類マスタ!$A$2:$E$180,5,FALSE())),"")</f>
        <v/>
      </c>
      <c r="L2605" s="17"/>
      <c r="M2605" s="0" t="str">
        <f aca="false">IF($K2605="","",IF($L2605&lt;&gt;"",$L2605,VLOOKUP($C2605,薬効分類マスタ!$A$2:$F$180,6,FALSE())))</f>
        <v/>
      </c>
      <c r="N2605" s="0" t="str">
        <f aca="false">ASC(G2605)</f>
        <v>ﾋﾟﾀﾊﾞｽﾀﾁﾝｶﾙｼｳﾑ錠4mg｢日医工｣</v>
      </c>
      <c r="O2605" s="0" t="str">
        <f aca="false">ASC(E2605)</f>
        <v>ﾋﾟﾀﾊﾞｽﾀﾁﾝｶﾙｼｳﾑ</v>
      </c>
      <c r="P2605" s="16" t="n">
        <f aca="false">N(P2604)+IF($C2605=検索!$B$49,1,0)</f>
        <v>0</v>
      </c>
    </row>
    <row r="2606" customFormat="false" ht="15" hidden="false" customHeight="false" outlineLevel="0" collapsed="false">
      <c r="A2606" s="16" t="s">
        <v>221</v>
      </c>
      <c r="B2606" s="0" t="s">
        <v>6035</v>
      </c>
      <c r="C2606" s="0" t="n">
        <v>218</v>
      </c>
      <c r="D2606" s="0" t="str">
        <f aca="false">IFERROR(VLOOKUP($C2606,薬効分類マスタ!$A$2:$B$180,2,FALSE()),"未登録")</f>
        <v>高脂血症用剤</v>
      </c>
      <c r="E2606" s="16" t="s">
        <v>5978</v>
      </c>
      <c r="F2606" s="16" t="s">
        <v>935</v>
      </c>
      <c r="G2606" s="16" t="s">
        <v>6036</v>
      </c>
      <c r="H2606" s="16" t="s">
        <v>527</v>
      </c>
      <c r="I2606" s="0" t="n">
        <v>22.7</v>
      </c>
      <c r="J2606" s="16" t="s">
        <v>239</v>
      </c>
      <c r="K2606" s="0" t="str">
        <f aca="false">IFERROR(IF(VLOOKUP($C2606,薬効分類マスタ!$A$2:$E$180,5,FALSE())=0,"",VLOOKUP($C2606,薬効分類マスタ!$A$2:$E$180,5,FALSE())),"")</f>
        <v/>
      </c>
      <c r="L2606" s="17"/>
      <c r="M2606" s="0" t="str">
        <f aca="false">IF($K2606="","",IF($L2606&lt;&gt;"",$L2606,VLOOKUP($C2606,薬効分類マスタ!$A$2:$F$180,6,FALSE())))</f>
        <v/>
      </c>
      <c r="N2606" s="0" t="str">
        <f aca="false">ASC(G2606)</f>
        <v>ﾋﾟﾀﾊﾞｽﾀﾁﾝCa錠4mg｢JG｣</v>
      </c>
      <c r="O2606" s="0" t="str">
        <f aca="false">ASC(E2606)</f>
        <v>ﾋﾟﾀﾊﾞｽﾀﾁﾝｶﾙｼｳﾑ</v>
      </c>
      <c r="P2606" s="16" t="n">
        <f aca="false">N(P2605)+IF($C2606=検索!$B$49,1,0)</f>
        <v>0</v>
      </c>
    </row>
    <row r="2607" customFormat="false" ht="15" hidden="false" customHeight="false" outlineLevel="0" collapsed="false">
      <c r="A2607" s="16" t="s">
        <v>221</v>
      </c>
      <c r="B2607" s="0" t="s">
        <v>6037</v>
      </c>
      <c r="C2607" s="0" t="n">
        <v>218</v>
      </c>
      <c r="D2607" s="0" t="str">
        <f aca="false">IFERROR(VLOOKUP($C2607,薬効分類マスタ!$A$2:$B$180,2,FALSE()),"未登録")</f>
        <v>高脂血症用剤</v>
      </c>
      <c r="E2607" s="16" t="s">
        <v>5978</v>
      </c>
      <c r="F2607" s="16" t="s">
        <v>935</v>
      </c>
      <c r="G2607" s="16" t="s">
        <v>6038</v>
      </c>
      <c r="H2607" s="16" t="s">
        <v>530</v>
      </c>
      <c r="I2607" s="0" t="n">
        <v>69.2</v>
      </c>
      <c r="J2607" s="16" t="s">
        <v>239</v>
      </c>
      <c r="K2607" s="0" t="str">
        <f aca="false">IFERROR(IF(VLOOKUP($C2607,薬効分類マスタ!$A$2:$E$180,5,FALSE())=0,"",VLOOKUP($C2607,薬効分類マスタ!$A$2:$E$180,5,FALSE())),"")</f>
        <v/>
      </c>
      <c r="L2607" s="17"/>
      <c r="M2607" s="0" t="str">
        <f aca="false">IF($K2607="","",IF($L2607&lt;&gt;"",$L2607,VLOOKUP($C2607,薬効分類マスタ!$A$2:$F$180,6,FALSE())))</f>
        <v/>
      </c>
      <c r="N2607" s="0" t="str">
        <f aca="false">ASC(G2607)</f>
        <v>ﾋﾟﾀﾊﾞｽﾀﾁﾝCa錠4mg｢ｹﾐﾌｧ｣</v>
      </c>
      <c r="O2607" s="0" t="str">
        <f aca="false">ASC(E2607)</f>
        <v>ﾋﾟﾀﾊﾞｽﾀﾁﾝｶﾙｼｳﾑ</v>
      </c>
      <c r="P2607" s="16" t="n">
        <f aca="false">N(P2606)+IF($C2607=検索!$B$49,1,0)</f>
        <v>0</v>
      </c>
    </row>
    <row r="2608" customFormat="false" ht="15" hidden="false" customHeight="false" outlineLevel="0" collapsed="false">
      <c r="A2608" s="16" t="s">
        <v>221</v>
      </c>
      <c r="B2608" s="0" t="s">
        <v>6039</v>
      </c>
      <c r="C2608" s="0" t="n">
        <v>218</v>
      </c>
      <c r="D2608" s="0" t="str">
        <f aca="false">IFERROR(VLOOKUP($C2608,薬効分類マスタ!$A$2:$B$180,2,FALSE()),"未登録")</f>
        <v>高脂血症用剤</v>
      </c>
      <c r="E2608" s="16" t="s">
        <v>5978</v>
      </c>
      <c r="F2608" s="16" t="s">
        <v>935</v>
      </c>
      <c r="G2608" s="16" t="s">
        <v>6040</v>
      </c>
      <c r="H2608" s="16" t="s">
        <v>347</v>
      </c>
      <c r="I2608" s="0" t="n">
        <v>22.7</v>
      </c>
      <c r="J2608" s="16" t="s">
        <v>239</v>
      </c>
      <c r="K2608" s="0" t="str">
        <f aca="false">IFERROR(IF(VLOOKUP($C2608,薬効分類マスタ!$A$2:$E$180,5,FALSE())=0,"",VLOOKUP($C2608,薬効分類マスタ!$A$2:$E$180,5,FALSE())),"")</f>
        <v/>
      </c>
      <c r="L2608" s="17"/>
      <c r="M2608" s="0" t="str">
        <f aca="false">IF($K2608="","",IF($L2608&lt;&gt;"",$L2608,VLOOKUP($C2608,薬効分類マスタ!$A$2:$F$180,6,FALSE())))</f>
        <v/>
      </c>
      <c r="N2608" s="0" t="str">
        <f aca="false">ASC(G2608)</f>
        <v>ﾋﾟﾀﾊﾞｽﾀﾁﾝCa錠4mg｢ﾂﾙﾊﾗ｣</v>
      </c>
      <c r="O2608" s="0" t="str">
        <f aca="false">ASC(E2608)</f>
        <v>ﾋﾟﾀﾊﾞｽﾀﾁﾝｶﾙｼｳﾑ</v>
      </c>
      <c r="P2608" s="16" t="n">
        <f aca="false">N(P2607)+IF($C2608=検索!$B$49,1,0)</f>
        <v>0</v>
      </c>
    </row>
    <row r="2609" customFormat="false" ht="15" hidden="false" customHeight="false" outlineLevel="0" collapsed="false">
      <c r="A2609" s="16" t="s">
        <v>221</v>
      </c>
      <c r="B2609" s="0" t="s">
        <v>6041</v>
      </c>
      <c r="C2609" s="0" t="n">
        <v>218</v>
      </c>
      <c r="D2609" s="0" t="str">
        <f aca="false">IFERROR(VLOOKUP($C2609,薬効分類マスタ!$A$2:$B$180,2,FALSE()),"未登録")</f>
        <v>高脂血症用剤</v>
      </c>
      <c r="E2609" s="16" t="s">
        <v>5978</v>
      </c>
      <c r="F2609" s="16" t="s">
        <v>935</v>
      </c>
      <c r="G2609" s="16" t="s">
        <v>6042</v>
      </c>
      <c r="H2609" s="16" t="s">
        <v>606</v>
      </c>
      <c r="I2609" s="0" t="n">
        <v>22.7</v>
      </c>
      <c r="J2609" s="16" t="s">
        <v>239</v>
      </c>
      <c r="K2609" s="0" t="str">
        <f aca="false">IFERROR(IF(VLOOKUP($C2609,薬効分類マスタ!$A$2:$E$180,5,FALSE())=0,"",VLOOKUP($C2609,薬効分類マスタ!$A$2:$E$180,5,FALSE())),"")</f>
        <v/>
      </c>
      <c r="L2609" s="17"/>
      <c r="M2609" s="0" t="str">
        <f aca="false">IF($K2609="","",IF($L2609&lt;&gt;"",$L2609,VLOOKUP($C2609,薬効分類マスタ!$A$2:$F$180,6,FALSE())))</f>
        <v/>
      </c>
      <c r="N2609" s="0" t="str">
        <f aca="false">ASC(G2609)</f>
        <v>ﾋﾟﾀﾊﾞｽﾀﾁﾝCa錠4mg｢日新｣</v>
      </c>
      <c r="O2609" s="0" t="str">
        <f aca="false">ASC(E2609)</f>
        <v>ﾋﾟﾀﾊﾞｽﾀﾁﾝｶﾙｼｳﾑ</v>
      </c>
      <c r="P2609" s="16" t="n">
        <f aca="false">N(P2608)+IF($C2609=検索!$B$49,1,0)</f>
        <v>0</v>
      </c>
    </row>
    <row r="2610" customFormat="false" ht="15" hidden="false" customHeight="false" outlineLevel="0" collapsed="false">
      <c r="A2610" s="16" t="s">
        <v>221</v>
      </c>
      <c r="B2610" s="0" t="s">
        <v>6043</v>
      </c>
      <c r="C2610" s="0" t="n">
        <v>218</v>
      </c>
      <c r="D2610" s="0" t="str">
        <f aca="false">IFERROR(VLOOKUP($C2610,薬効分類マスタ!$A$2:$B$180,2,FALSE()),"未登録")</f>
        <v>高脂血症用剤</v>
      </c>
      <c r="E2610" s="16" t="s">
        <v>5978</v>
      </c>
      <c r="F2610" s="16" t="s">
        <v>935</v>
      </c>
      <c r="G2610" s="16" t="s">
        <v>6044</v>
      </c>
      <c r="H2610" s="16" t="s">
        <v>6008</v>
      </c>
      <c r="I2610" s="0" t="n">
        <v>22.7</v>
      </c>
      <c r="J2610" s="16" t="s">
        <v>239</v>
      </c>
      <c r="K2610" s="0" t="str">
        <f aca="false">IFERROR(IF(VLOOKUP($C2610,薬効分類マスタ!$A$2:$E$180,5,FALSE())=0,"",VLOOKUP($C2610,薬効分類マスタ!$A$2:$E$180,5,FALSE())),"")</f>
        <v/>
      </c>
      <c r="L2610" s="17"/>
      <c r="M2610" s="0" t="str">
        <f aca="false">IF($K2610="","",IF($L2610&lt;&gt;"",$L2610,VLOOKUP($C2610,薬効分類マスタ!$A$2:$F$180,6,FALSE())))</f>
        <v/>
      </c>
      <c r="N2610" s="0" t="str">
        <f aca="false">ASC(G2610)</f>
        <v>ﾋﾟﾀﾊﾞｽﾀﾁﾝｶﾙｼｳﾑ錠4mg｢KOG｣</v>
      </c>
      <c r="O2610" s="0" t="str">
        <f aca="false">ASC(E2610)</f>
        <v>ﾋﾟﾀﾊﾞｽﾀﾁﾝｶﾙｼｳﾑ</v>
      </c>
      <c r="P2610" s="16" t="n">
        <f aca="false">N(P2609)+IF($C2610=検索!$B$49,1,0)</f>
        <v>0</v>
      </c>
    </row>
    <row r="2611" customFormat="false" ht="15" hidden="false" customHeight="false" outlineLevel="0" collapsed="false">
      <c r="A2611" s="16" t="s">
        <v>221</v>
      </c>
      <c r="B2611" s="0" t="s">
        <v>6045</v>
      </c>
      <c r="C2611" s="0" t="n">
        <v>218</v>
      </c>
      <c r="D2611" s="0" t="str">
        <f aca="false">IFERROR(VLOOKUP($C2611,薬効分類マスタ!$A$2:$B$180,2,FALSE()),"未登録")</f>
        <v>高脂血症用剤</v>
      </c>
      <c r="E2611" s="16" t="s">
        <v>5978</v>
      </c>
      <c r="F2611" s="16" t="s">
        <v>935</v>
      </c>
      <c r="G2611" s="16" t="s">
        <v>6046</v>
      </c>
      <c r="H2611" s="16" t="s">
        <v>950</v>
      </c>
      <c r="I2611" s="0" t="n">
        <v>22.7</v>
      </c>
      <c r="J2611" s="16" t="s">
        <v>239</v>
      </c>
      <c r="K2611" s="0" t="str">
        <f aca="false">IFERROR(IF(VLOOKUP($C2611,薬効分類マスタ!$A$2:$E$180,5,FALSE())=0,"",VLOOKUP($C2611,薬効分類マスタ!$A$2:$E$180,5,FALSE())),"")</f>
        <v/>
      </c>
      <c r="L2611" s="17"/>
      <c r="M2611" s="0" t="str">
        <f aca="false">IF($K2611="","",IF($L2611&lt;&gt;"",$L2611,VLOOKUP($C2611,薬効分類マスタ!$A$2:$F$180,6,FALSE())))</f>
        <v/>
      </c>
      <c r="N2611" s="0" t="str">
        <f aca="false">ASC(G2611)</f>
        <v>ﾋﾟﾀﾊﾞｽﾀﾁﾝCa錠4mg｢VTRS｣</v>
      </c>
      <c r="O2611" s="0" t="str">
        <f aca="false">ASC(E2611)</f>
        <v>ﾋﾟﾀﾊﾞｽﾀﾁﾝｶﾙｼｳﾑ</v>
      </c>
      <c r="P2611" s="16" t="n">
        <f aca="false">N(P2610)+IF($C2611=検索!$B$49,1,0)</f>
        <v>0</v>
      </c>
    </row>
    <row r="2612" customFormat="false" ht="15" hidden="false" customHeight="false" outlineLevel="0" collapsed="false">
      <c r="A2612" s="16" t="s">
        <v>221</v>
      </c>
      <c r="B2612" s="0" t="s">
        <v>6047</v>
      </c>
      <c r="C2612" s="0" t="n">
        <v>218</v>
      </c>
      <c r="D2612" s="0" t="str">
        <f aca="false">IFERROR(VLOOKUP($C2612,薬効分類マスタ!$A$2:$B$180,2,FALSE()),"未登録")</f>
        <v>高脂血症用剤</v>
      </c>
      <c r="E2612" s="16" t="s">
        <v>5978</v>
      </c>
      <c r="F2612" s="16" t="s">
        <v>935</v>
      </c>
      <c r="G2612" s="16" t="s">
        <v>6048</v>
      </c>
      <c r="H2612" s="16" t="s">
        <v>848</v>
      </c>
      <c r="I2612" s="0" t="n">
        <v>22.7</v>
      </c>
      <c r="J2612" s="16" t="s">
        <v>239</v>
      </c>
      <c r="K2612" s="0" t="str">
        <f aca="false">IFERROR(IF(VLOOKUP($C2612,薬効分類マスタ!$A$2:$E$180,5,FALSE())=0,"",VLOOKUP($C2612,薬効分類マスタ!$A$2:$E$180,5,FALSE())),"")</f>
        <v/>
      </c>
      <c r="L2612" s="17"/>
      <c r="M2612" s="0" t="str">
        <f aca="false">IF($K2612="","",IF($L2612&lt;&gt;"",$L2612,VLOOKUP($C2612,薬効分類マスタ!$A$2:$F$180,6,FALSE())))</f>
        <v/>
      </c>
      <c r="N2612" s="0" t="str">
        <f aca="false">ASC(G2612)</f>
        <v>ﾋﾟﾀﾊﾞｽﾀﾁﾝｶﾙｼｳﾑ錠4mg｢ﾌｪﾙｾﾞﾝ｣</v>
      </c>
      <c r="O2612" s="0" t="str">
        <f aca="false">ASC(E2612)</f>
        <v>ﾋﾟﾀﾊﾞｽﾀﾁﾝｶﾙｼｳﾑ</v>
      </c>
      <c r="P2612" s="16" t="n">
        <f aca="false">N(P2611)+IF($C2612=検索!$B$49,1,0)</f>
        <v>0</v>
      </c>
    </row>
    <row r="2613" customFormat="false" ht="15" hidden="false" customHeight="false" outlineLevel="0" collapsed="false">
      <c r="A2613" s="16" t="s">
        <v>221</v>
      </c>
      <c r="B2613" s="0" t="s">
        <v>6049</v>
      </c>
      <c r="C2613" s="0" t="n">
        <v>218</v>
      </c>
      <c r="D2613" s="0" t="str">
        <f aca="false">IFERROR(VLOOKUP($C2613,薬効分類マスタ!$A$2:$B$180,2,FALSE()),"未登録")</f>
        <v>高脂血症用剤</v>
      </c>
      <c r="E2613" s="16" t="s">
        <v>5978</v>
      </c>
      <c r="F2613" s="16" t="s">
        <v>234</v>
      </c>
      <c r="G2613" s="16" t="s">
        <v>6050</v>
      </c>
      <c r="I2613" s="0" t="n">
        <v>10.8</v>
      </c>
      <c r="J2613" s="16" t="s">
        <v>239</v>
      </c>
      <c r="K2613" s="0" t="str">
        <f aca="false">IFERROR(IF(VLOOKUP($C2613,薬効分類マスタ!$A$2:$E$180,5,FALSE())=0,"",VLOOKUP($C2613,薬効分類マスタ!$A$2:$E$180,5,FALSE())),"")</f>
        <v/>
      </c>
      <c r="L2613" s="17"/>
      <c r="M2613" s="0" t="str">
        <f aca="false">IF($K2613="","",IF($L2613&lt;&gt;"",$L2613,VLOOKUP($C2613,薬効分類マスタ!$A$2:$F$180,6,FALSE())))</f>
        <v/>
      </c>
      <c r="N2613" s="0" t="str">
        <f aca="false">ASC(G2613)</f>
        <v>ﾋﾟﾀﾊﾞｽﾀﾁﾝｶﾙｼｳﾑ1mg口腔内崩壊錠</v>
      </c>
      <c r="O2613" s="0" t="str">
        <f aca="false">ASC(E2613)</f>
        <v>ﾋﾟﾀﾊﾞｽﾀﾁﾝｶﾙｼｳﾑ</v>
      </c>
      <c r="P2613" s="16" t="n">
        <f aca="false">N(P2612)+IF($C2613=検索!$B$49,1,0)</f>
        <v>0</v>
      </c>
    </row>
    <row r="2614" customFormat="false" ht="15" hidden="false" customHeight="false" outlineLevel="0" collapsed="false">
      <c r="A2614" s="16" t="s">
        <v>221</v>
      </c>
      <c r="B2614" s="0" t="s">
        <v>6051</v>
      </c>
      <c r="C2614" s="0" t="n">
        <v>218</v>
      </c>
      <c r="D2614" s="0" t="str">
        <f aca="false">IFERROR(VLOOKUP($C2614,薬効分類マスタ!$A$2:$B$180,2,FALSE()),"未登録")</f>
        <v>高脂血症用剤</v>
      </c>
      <c r="E2614" s="16" t="s">
        <v>5978</v>
      </c>
      <c r="F2614" s="16" t="s">
        <v>234</v>
      </c>
      <c r="G2614" s="16" t="s">
        <v>6052</v>
      </c>
      <c r="H2614" s="16" t="s">
        <v>710</v>
      </c>
      <c r="I2614" s="0" t="n">
        <v>15.8</v>
      </c>
      <c r="J2614" s="16" t="s">
        <v>232</v>
      </c>
      <c r="K2614" s="0" t="str">
        <f aca="false">IFERROR(IF(VLOOKUP($C2614,薬効分類マスタ!$A$2:$E$180,5,FALSE())=0,"",VLOOKUP($C2614,薬効分類マスタ!$A$2:$E$180,5,FALSE())),"")</f>
        <v/>
      </c>
      <c r="L2614" s="17"/>
      <c r="M2614" s="0" t="str">
        <f aca="false">IF($K2614="","",IF($L2614&lt;&gt;"",$L2614,VLOOKUP($C2614,薬効分類マスタ!$A$2:$F$180,6,FALSE())))</f>
        <v/>
      </c>
      <c r="N2614" s="0" t="str">
        <f aca="false">ASC(G2614)</f>
        <v>ﾘﾊﾞﾛOD錠1mg</v>
      </c>
      <c r="O2614" s="0" t="str">
        <f aca="false">ASC(E2614)</f>
        <v>ﾋﾟﾀﾊﾞｽﾀﾁﾝｶﾙｼｳﾑ</v>
      </c>
      <c r="P2614" s="16" t="n">
        <f aca="false">N(P2613)+IF($C2614=検索!$B$49,1,0)</f>
        <v>0</v>
      </c>
    </row>
    <row r="2615" customFormat="false" ht="15" hidden="false" customHeight="false" outlineLevel="0" collapsed="false">
      <c r="A2615" s="16" t="s">
        <v>221</v>
      </c>
      <c r="B2615" s="0" t="s">
        <v>6053</v>
      </c>
      <c r="C2615" s="0" t="n">
        <v>218</v>
      </c>
      <c r="D2615" s="0" t="str">
        <f aca="false">IFERROR(VLOOKUP($C2615,薬効分類マスタ!$A$2:$B$180,2,FALSE()),"未登録")</f>
        <v>高脂血症用剤</v>
      </c>
      <c r="E2615" s="16" t="s">
        <v>5978</v>
      </c>
      <c r="F2615" s="16" t="s">
        <v>241</v>
      </c>
      <c r="G2615" s="16" t="s">
        <v>6054</v>
      </c>
      <c r="H2615" s="16" t="s">
        <v>710</v>
      </c>
      <c r="I2615" s="0" t="n">
        <v>26.5</v>
      </c>
      <c r="J2615" s="16" t="s">
        <v>232</v>
      </c>
      <c r="K2615" s="0" t="str">
        <f aca="false">IFERROR(IF(VLOOKUP($C2615,薬効分類マスタ!$A$2:$E$180,5,FALSE())=0,"",VLOOKUP($C2615,薬効分類マスタ!$A$2:$E$180,5,FALSE())),"")</f>
        <v/>
      </c>
      <c r="L2615" s="17"/>
      <c r="M2615" s="0" t="str">
        <f aca="false">IF($K2615="","",IF($L2615&lt;&gt;"",$L2615,VLOOKUP($C2615,薬効分類マスタ!$A$2:$F$180,6,FALSE())))</f>
        <v/>
      </c>
      <c r="N2615" s="0" t="str">
        <f aca="false">ASC(G2615)</f>
        <v>ﾘﾊﾞﾛOD錠2mg</v>
      </c>
      <c r="O2615" s="0" t="str">
        <f aca="false">ASC(E2615)</f>
        <v>ﾋﾟﾀﾊﾞｽﾀﾁﾝｶﾙｼｳﾑ</v>
      </c>
      <c r="P2615" s="16" t="n">
        <f aca="false">N(P2614)+IF($C2615=検索!$B$49,1,0)</f>
        <v>0</v>
      </c>
    </row>
    <row r="2616" customFormat="false" ht="15" hidden="false" customHeight="false" outlineLevel="0" collapsed="false">
      <c r="A2616" s="16" t="s">
        <v>221</v>
      </c>
      <c r="B2616" s="0" t="s">
        <v>6055</v>
      </c>
      <c r="C2616" s="0" t="n">
        <v>218</v>
      </c>
      <c r="D2616" s="0" t="str">
        <f aca="false">IFERROR(VLOOKUP($C2616,薬効分類マスタ!$A$2:$B$180,2,FALSE()),"未登録")</f>
        <v>高脂血症用剤</v>
      </c>
      <c r="E2616" s="16" t="s">
        <v>5978</v>
      </c>
      <c r="F2616" s="16" t="s">
        <v>241</v>
      </c>
      <c r="G2616" s="16" t="s">
        <v>6056</v>
      </c>
      <c r="H2616" s="16" t="s">
        <v>533</v>
      </c>
      <c r="I2616" s="0" t="n">
        <v>14.2</v>
      </c>
      <c r="J2616" s="16" t="s">
        <v>239</v>
      </c>
      <c r="K2616" s="0" t="str">
        <f aca="false">IFERROR(IF(VLOOKUP($C2616,薬効分類マスタ!$A$2:$E$180,5,FALSE())=0,"",VLOOKUP($C2616,薬効分類マスタ!$A$2:$E$180,5,FALSE())),"")</f>
        <v/>
      </c>
      <c r="L2616" s="17"/>
      <c r="M2616" s="0" t="str">
        <f aca="false">IF($K2616="","",IF($L2616&lt;&gt;"",$L2616,VLOOKUP($C2616,薬効分類マスタ!$A$2:$F$180,6,FALSE())))</f>
        <v/>
      </c>
      <c r="N2616" s="0" t="str">
        <f aca="false">ASC(G2616)</f>
        <v>ﾋﾟﾀﾊﾞｽﾀﾁﾝCa･OD錠2mg｢ﾄｰﾜ｣</v>
      </c>
      <c r="O2616" s="0" t="str">
        <f aca="false">ASC(E2616)</f>
        <v>ﾋﾟﾀﾊﾞｽﾀﾁﾝｶﾙｼｳﾑ</v>
      </c>
      <c r="P2616" s="16" t="n">
        <f aca="false">N(P2615)+IF($C2616=検索!$B$49,1,0)</f>
        <v>0</v>
      </c>
    </row>
    <row r="2617" customFormat="false" ht="15" hidden="false" customHeight="false" outlineLevel="0" collapsed="false">
      <c r="A2617" s="16" t="s">
        <v>221</v>
      </c>
      <c r="B2617" s="0" t="s">
        <v>6057</v>
      </c>
      <c r="C2617" s="0" t="n">
        <v>218</v>
      </c>
      <c r="D2617" s="0" t="str">
        <f aca="false">IFERROR(VLOOKUP($C2617,薬効分類マスタ!$A$2:$B$180,2,FALSE()),"未登録")</f>
        <v>高脂血症用剤</v>
      </c>
      <c r="E2617" s="16" t="s">
        <v>5978</v>
      </c>
      <c r="F2617" s="16" t="s">
        <v>241</v>
      </c>
      <c r="G2617" s="16" t="s">
        <v>6058</v>
      </c>
      <c r="H2617" s="16" t="s">
        <v>385</v>
      </c>
      <c r="I2617" s="0" t="n">
        <v>14.2</v>
      </c>
      <c r="J2617" s="16" t="s">
        <v>239</v>
      </c>
      <c r="K2617" s="0" t="str">
        <f aca="false">IFERROR(IF(VLOOKUP($C2617,薬効分類マスタ!$A$2:$E$180,5,FALSE())=0,"",VLOOKUP($C2617,薬効分類マスタ!$A$2:$E$180,5,FALSE())),"")</f>
        <v/>
      </c>
      <c r="L2617" s="17"/>
      <c r="M2617" s="0" t="str">
        <f aca="false">IF($K2617="","",IF($L2617&lt;&gt;"",$L2617,VLOOKUP($C2617,薬効分類マスタ!$A$2:$F$180,6,FALSE())))</f>
        <v/>
      </c>
      <c r="N2617" s="0" t="str">
        <f aca="false">ASC(G2617)</f>
        <v>ﾋﾟﾀﾊﾞｽﾀﾁﾝCa･OD錠2mg｢ｻﾜｲ｣</v>
      </c>
      <c r="O2617" s="0" t="str">
        <f aca="false">ASC(E2617)</f>
        <v>ﾋﾟﾀﾊﾞｽﾀﾁﾝｶﾙｼｳﾑ</v>
      </c>
      <c r="P2617" s="16" t="n">
        <f aca="false">N(P2616)+IF($C2617=検索!$B$49,1,0)</f>
        <v>0</v>
      </c>
    </row>
    <row r="2618" customFormat="false" ht="15" hidden="false" customHeight="false" outlineLevel="0" collapsed="false">
      <c r="A2618" s="16" t="s">
        <v>221</v>
      </c>
      <c r="B2618" s="0" t="s">
        <v>6059</v>
      </c>
      <c r="C2618" s="0" t="n">
        <v>218</v>
      </c>
      <c r="D2618" s="0" t="str">
        <f aca="false">IFERROR(VLOOKUP($C2618,薬効分類マスタ!$A$2:$B$180,2,FALSE()),"未登録")</f>
        <v>高脂血症用剤</v>
      </c>
      <c r="E2618" s="16" t="s">
        <v>5978</v>
      </c>
      <c r="F2618" s="16" t="s">
        <v>241</v>
      </c>
      <c r="G2618" s="16" t="s">
        <v>6060</v>
      </c>
      <c r="H2618" s="16" t="s">
        <v>831</v>
      </c>
      <c r="I2618" s="0" t="n">
        <v>14.2</v>
      </c>
      <c r="J2618" s="16" t="s">
        <v>239</v>
      </c>
      <c r="K2618" s="0" t="str">
        <f aca="false">IFERROR(IF(VLOOKUP($C2618,薬効分類マスタ!$A$2:$E$180,5,FALSE())=0,"",VLOOKUP($C2618,薬効分類マスタ!$A$2:$E$180,5,FALSE())),"")</f>
        <v/>
      </c>
      <c r="L2618" s="17"/>
      <c r="M2618" s="0" t="str">
        <f aca="false">IF($K2618="","",IF($L2618&lt;&gt;"",$L2618,VLOOKUP($C2618,薬効分類マスタ!$A$2:$F$180,6,FALSE())))</f>
        <v/>
      </c>
      <c r="N2618" s="0" t="str">
        <f aca="false">ASC(G2618)</f>
        <v>ﾋﾟﾀﾊﾞｽﾀﾁﾝCa･OD錠2mg｢JG｣</v>
      </c>
      <c r="O2618" s="0" t="str">
        <f aca="false">ASC(E2618)</f>
        <v>ﾋﾟﾀﾊﾞｽﾀﾁﾝｶﾙｼｳﾑ</v>
      </c>
      <c r="P2618" s="16" t="n">
        <f aca="false">N(P2617)+IF($C2618=検索!$B$49,1,0)</f>
        <v>0</v>
      </c>
    </row>
    <row r="2619" customFormat="false" ht="15" hidden="false" customHeight="false" outlineLevel="0" collapsed="false">
      <c r="A2619" s="16" t="s">
        <v>221</v>
      </c>
      <c r="B2619" s="0" t="s">
        <v>6061</v>
      </c>
      <c r="C2619" s="0" t="n">
        <v>218</v>
      </c>
      <c r="D2619" s="0" t="str">
        <f aca="false">IFERROR(VLOOKUP($C2619,薬効分類マスタ!$A$2:$B$180,2,FALSE()),"未登録")</f>
        <v>高脂血症用剤</v>
      </c>
      <c r="E2619" s="16" t="s">
        <v>5978</v>
      </c>
      <c r="F2619" s="16" t="s">
        <v>241</v>
      </c>
      <c r="G2619" s="16" t="s">
        <v>6062</v>
      </c>
      <c r="H2619" s="16" t="s">
        <v>601</v>
      </c>
      <c r="I2619" s="0" t="n">
        <v>11.6</v>
      </c>
      <c r="J2619" s="16" t="s">
        <v>239</v>
      </c>
      <c r="K2619" s="0" t="str">
        <f aca="false">IFERROR(IF(VLOOKUP($C2619,薬効分類マスタ!$A$2:$E$180,5,FALSE())=0,"",VLOOKUP($C2619,薬効分類マスタ!$A$2:$E$180,5,FALSE())),"")</f>
        <v/>
      </c>
      <c r="L2619" s="17"/>
      <c r="M2619" s="0" t="str">
        <f aca="false">IF($K2619="","",IF($L2619&lt;&gt;"",$L2619,VLOOKUP($C2619,薬効分類マスタ!$A$2:$F$180,6,FALSE())))</f>
        <v/>
      </c>
      <c r="N2619" s="0" t="str">
        <f aca="false">ASC(G2619)</f>
        <v>ﾋﾟﾀﾊﾞｽﾀﾁﾝCa･OD錠2mg｢杏林｣</v>
      </c>
      <c r="O2619" s="0" t="str">
        <f aca="false">ASC(E2619)</f>
        <v>ﾋﾟﾀﾊﾞｽﾀﾁﾝｶﾙｼｳﾑ</v>
      </c>
      <c r="P2619" s="16" t="n">
        <f aca="false">N(P2618)+IF($C2619=検索!$B$49,1,0)</f>
        <v>0</v>
      </c>
    </row>
    <row r="2620" customFormat="false" ht="15" hidden="false" customHeight="false" outlineLevel="0" collapsed="false">
      <c r="A2620" s="16" t="s">
        <v>221</v>
      </c>
      <c r="B2620" s="0" t="s">
        <v>6063</v>
      </c>
      <c r="C2620" s="0" t="n">
        <v>218</v>
      </c>
      <c r="D2620" s="0" t="str">
        <f aca="false">IFERROR(VLOOKUP($C2620,薬効分類マスタ!$A$2:$B$180,2,FALSE()),"未登録")</f>
        <v>高脂血症用剤</v>
      </c>
      <c r="E2620" s="16" t="s">
        <v>5978</v>
      </c>
      <c r="F2620" s="16" t="s">
        <v>241</v>
      </c>
      <c r="G2620" s="16" t="s">
        <v>6064</v>
      </c>
      <c r="H2620" s="16" t="s">
        <v>6008</v>
      </c>
      <c r="I2620" s="0" t="n">
        <v>14.2</v>
      </c>
      <c r="J2620" s="16" t="s">
        <v>239</v>
      </c>
      <c r="K2620" s="0" t="str">
        <f aca="false">IFERROR(IF(VLOOKUP($C2620,薬効分類マスタ!$A$2:$E$180,5,FALSE())=0,"",VLOOKUP($C2620,薬効分類マスタ!$A$2:$E$180,5,FALSE())),"")</f>
        <v/>
      </c>
      <c r="L2620" s="17"/>
      <c r="M2620" s="0" t="str">
        <f aca="false">IF($K2620="","",IF($L2620&lt;&gt;"",$L2620,VLOOKUP($C2620,薬効分類マスタ!$A$2:$F$180,6,FALSE())))</f>
        <v/>
      </c>
      <c r="N2620" s="0" t="str">
        <f aca="false">ASC(G2620)</f>
        <v>ﾋﾟﾀﾊﾞｽﾀﾁﾝｶﾙｼｳﾑOD錠2mg｢KOG｣</v>
      </c>
      <c r="O2620" s="0" t="str">
        <f aca="false">ASC(E2620)</f>
        <v>ﾋﾟﾀﾊﾞｽﾀﾁﾝｶﾙｼｳﾑ</v>
      </c>
      <c r="P2620" s="16" t="n">
        <f aca="false">N(P2619)+IF($C2620=検索!$B$49,1,0)</f>
        <v>0</v>
      </c>
    </row>
    <row r="2621" customFormat="false" ht="15" hidden="false" customHeight="false" outlineLevel="0" collapsed="false">
      <c r="A2621" s="16" t="s">
        <v>221</v>
      </c>
      <c r="B2621" s="0" t="s">
        <v>6065</v>
      </c>
      <c r="C2621" s="0" t="n">
        <v>218</v>
      </c>
      <c r="D2621" s="0" t="str">
        <f aca="false">IFERROR(VLOOKUP($C2621,薬効分類マスタ!$A$2:$B$180,2,FALSE()),"未登録")</f>
        <v>高脂血症用剤</v>
      </c>
      <c r="E2621" s="16" t="s">
        <v>5978</v>
      </c>
      <c r="F2621" s="16" t="s">
        <v>935</v>
      </c>
      <c r="G2621" s="16" t="s">
        <v>6066</v>
      </c>
      <c r="H2621" s="16" t="s">
        <v>710</v>
      </c>
      <c r="I2621" s="0" t="n">
        <v>48.7</v>
      </c>
      <c r="J2621" s="16" t="s">
        <v>232</v>
      </c>
      <c r="K2621" s="0" t="str">
        <f aca="false">IFERROR(IF(VLOOKUP($C2621,薬効分類マスタ!$A$2:$E$180,5,FALSE())=0,"",VLOOKUP($C2621,薬効分類マスタ!$A$2:$E$180,5,FALSE())),"")</f>
        <v/>
      </c>
      <c r="L2621" s="17"/>
      <c r="M2621" s="0" t="str">
        <f aca="false">IF($K2621="","",IF($L2621&lt;&gt;"",$L2621,VLOOKUP($C2621,薬効分類マスタ!$A$2:$F$180,6,FALSE())))</f>
        <v/>
      </c>
      <c r="N2621" s="0" t="str">
        <f aca="false">ASC(G2621)</f>
        <v>ﾘﾊﾞﾛOD錠4mg</v>
      </c>
      <c r="O2621" s="0" t="str">
        <f aca="false">ASC(E2621)</f>
        <v>ﾋﾟﾀﾊﾞｽﾀﾁﾝｶﾙｼｳﾑ</v>
      </c>
      <c r="P2621" s="16" t="n">
        <f aca="false">N(P2620)+IF($C2621=検索!$B$49,1,0)</f>
        <v>0</v>
      </c>
    </row>
    <row r="2622" customFormat="false" ht="15" hidden="false" customHeight="false" outlineLevel="0" collapsed="false">
      <c r="A2622" s="16" t="s">
        <v>221</v>
      </c>
      <c r="B2622" s="0" t="s">
        <v>6067</v>
      </c>
      <c r="C2622" s="0" t="n">
        <v>218</v>
      </c>
      <c r="D2622" s="0" t="str">
        <f aca="false">IFERROR(VLOOKUP($C2622,薬効分類マスタ!$A$2:$B$180,2,FALSE()),"未登録")</f>
        <v>高脂血症用剤</v>
      </c>
      <c r="E2622" s="16" t="s">
        <v>5978</v>
      </c>
      <c r="F2622" s="16" t="s">
        <v>935</v>
      </c>
      <c r="G2622" s="16" t="s">
        <v>6068</v>
      </c>
      <c r="H2622" s="16" t="s">
        <v>533</v>
      </c>
      <c r="I2622" s="0" t="n">
        <v>22.7</v>
      </c>
      <c r="J2622" s="16" t="s">
        <v>239</v>
      </c>
      <c r="K2622" s="0" t="str">
        <f aca="false">IFERROR(IF(VLOOKUP($C2622,薬効分類マスタ!$A$2:$E$180,5,FALSE())=0,"",VLOOKUP($C2622,薬効分類マスタ!$A$2:$E$180,5,FALSE())),"")</f>
        <v/>
      </c>
      <c r="L2622" s="17"/>
      <c r="M2622" s="0" t="str">
        <f aca="false">IF($K2622="","",IF($L2622&lt;&gt;"",$L2622,VLOOKUP($C2622,薬効分類マスタ!$A$2:$F$180,6,FALSE())))</f>
        <v/>
      </c>
      <c r="N2622" s="0" t="str">
        <f aca="false">ASC(G2622)</f>
        <v>ﾋﾟﾀﾊﾞｽﾀﾁﾝCa･OD錠4mg｢ﾄｰﾜ｣</v>
      </c>
      <c r="O2622" s="0" t="str">
        <f aca="false">ASC(E2622)</f>
        <v>ﾋﾟﾀﾊﾞｽﾀﾁﾝｶﾙｼｳﾑ</v>
      </c>
      <c r="P2622" s="16" t="n">
        <f aca="false">N(P2621)+IF($C2622=検索!$B$49,1,0)</f>
        <v>0</v>
      </c>
    </row>
    <row r="2623" customFormat="false" ht="15" hidden="false" customHeight="false" outlineLevel="0" collapsed="false">
      <c r="A2623" s="16" t="s">
        <v>221</v>
      </c>
      <c r="B2623" s="0" t="s">
        <v>6069</v>
      </c>
      <c r="C2623" s="0" t="n">
        <v>218</v>
      </c>
      <c r="D2623" s="0" t="str">
        <f aca="false">IFERROR(VLOOKUP($C2623,薬効分類マスタ!$A$2:$B$180,2,FALSE()),"未登録")</f>
        <v>高脂血症用剤</v>
      </c>
      <c r="E2623" s="16" t="s">
        <v>5978</v>
      </c>
      <c r="F2623" s="16" t="s">
        <v>935</v>
      </c>
      <c r="G2623" s="16" t="s">
        <v>6070</v>
      </c>
      <c r="H2623" s="16" t="s">
        <v>385</v>
      </c>
      <c r="I2623" s="0" t="n">
        <v>22.7</v>
      </c>
      <c r="J2623" s="16" t="s">
        <v>239</v>
      </c>
      <c r="K2623" s="0" t="str">
        <f aca="false">IFERROR(IF(VLOOKUP($C2623,薬効分類マスタ!$A$2:$E$180,5,FALSE())=0,"",VLOOKUP($C2623,薬効分類マスタ!$A$2:$E$180,5,FALSE())),"")</f>
        <v/>
      </c>
      <c r="L2623" s="17"/>
      <c r="M2623" s="0" t="str">
        <f aca="false">IF($K2623="","",IF($L2623&lt;&gt;"",$L2623,VLOOKUP($C2623,薬効分類マスタ!$A$2:$F$180,6,FALSE())))</f>
        <v/>
      </c>
      <c r="N2623" s="0" t="str">
        <f aca="false">ASC(G2623)</f>
        <v>ﾋﾟﾀﾊﾞｽﾀﾁﾝCa･OD錠4mg｢ｻﾜｲ｣</v>
      </c>
      <c r="O2623" s="0" t="str">
        <f aca="false">ASC(E2623)</f>
        <v>ﾋﾟﾀﾊﾞｽﾀﾁﾝｶﾙｼｳﾑ</v>
      </c>
      <c r="P2623" s="16" t="n">
        <f aca="false">N(P2622)+IF($C2623=検索!$B$49,1,0)</f>
        <v>0</v>
      </c>
    </row>
    <row r="2624" customFormat="false" ht="15" hidden="false" customHeight="false" outlineLevel="0" collapsed="false">
      <c r="A2624" s="16" t="s">
        <v>221</v>
      </c>
      <c r="B2624" s="0" t="s">
        <v>6071</v>
      </c>
      <c r="C2624" s="0" t="n">
        <v>218</v>
      </c>
      <c r="D2624" s="0" t="str">
        <f aca="false">IFERROR(VLOOKUP($C2624,薬効分類マスタ!$A$2:$B$180,2,FALSE()),"未登録")</f>
        <v>高脂血症用剤</v>
      </c>
      <c r="E2624" s="16" t="s">
        <v>5978</v>
      </c>
      <c r="F2624" s="16" t="s">
        <v>935</v>
      </c>
      <c r="G2624" s="16" t="s">
        <v>6072</v>
      </c>
      <c r="H2624" s="16" t="s">
        <v>831</v>
      </c>
      <c r="I2624" s="0" t="n">
        <v>22.7</v>
      </c>
      <c r="J2624" s="16" t="s">
        <v>239</v>
      </c>
      <c r="K2624" s="0" t="str">
        <f aca="false">IFERROR(IF(VLOOKUP($C2624,薬効分類マスタ!$A$2:$E$180,5,FALSE())=0,"",VLOOKUP($C2624,薬効分類マスタ!$A$2:$E$180,5,FALSE())),"")</f>
        <v/>
      </c>
      <c r="L2624" s="17"/>
      <c r="M2624" s="0" t="str">
        <f aca="false">IF($K2624="","",IF($L2624&lt;&gt;"",$L2624,VLOOKUP($C2624,薬効分類マスタ!$A$2:$F$180,6,FALSE())))</f>
        <v/>
      </c>
      <c r="N2624" s="0" t="str">
        <f aca="false">ASC(G2624)</f>
        <v>ﾋﾟﾀﾊﾞｽﾀﾁﾝCa･OD錠4mg｢JG｣</v>
      </c>
      <c r="O2624" s="0" t="str">
        <f aca="false">ASC(E2624)</f>
        <v>ﾋﾟﾀﾊﾞｽﾀﾁﾝｶﾙｼｳﾑ</v>
      </c>
      <c r="P2624" s="16" t="n">
        <f aca="false">N(P2623)+IF($C2624=検索!$B$49,1,0)</f>
        <v>0</v>
      </c>
    </row>
    <row r="2625" customFormat="false" ht="15" hidden="false" customHeight="false" outlineLevel="0" collapsed="false">
      <c r="A2625" s="16" t="s">
        <v>221</v>
      </c>
      <c r="B2625" s="0" t="s">
        <v>6073</v>
      </c>
      <c r="C2625" s="0" t="n">
        <v>218</v>
      </c>
      <c r="D2625" s="0" t="str">
        <f aca="false">IFERROR(VLOOKUP($C2625,薬効分類マスタ!$A$2:$B$180,2,FALSE()),"未登録")</f>
        <v>高脂血症用剤</v>
      </c>
      <c r="E2625" s="16" t="s">
        <v>5978</v>
      </c>
      <c r="F2625" s="16" t="s">
        <v>935</v>
      </c>
      <c r="G2625" s="16" t="s">
        <v>6074</v>
      </c>
      <c r="H2625" s="16" t="s">
        <v>601</v>
      </c>
      <c r="I2625" s="0" t="n">
        <v>22.7</v>
      </c>
      <c r="J2625" s="16" t="s">
        <v>239</v>
      </c>
      <c r="K2625" s="0" t="str">
        <f aca="false">IFERROR(IF(VLOOKUP($C2625,薬効分類マスタ!$A$2:$E$180,5,FALSE())=0,"",VLOOKUP($C2625,薬効分類マスタ!$A$2:$E$180,5,FALSE())),"")</f>
        <v/>
      </c>
      <c r="L2625" s="17"/>
      <c r="M2625" s="0" t="str">
        <f aca="false">IF($K2625="","",IF($L2625&lt;&gt;"",$L2625,VLOOKUP($C2625,薬効分類マスタ!$A$2:$F$180,6,FALSE())))</f>
        <v/>
      </c>
      <c r="N2625" s="0" t="str">
        <f aca="false">ASC(G2625)</f>
        <v>ﾋﾟﾀﾊﾞｽﾀﾁﾝCa･OD錠4mg｢杏林｣</v>
      </c>
      <c r="O2625" s="0" t="str">
        <f aca="false">ASC(E2625)</f>
        <v>ﾋﾟﾀﾊﾞｽﾀﾁﾝｶﾙｼｳﾑ</v>
      </c>
      <c r="P2625" s="16" t="n">
        <f aca="false">N(P2624)+IF($C2625=検索!$B$49,1,0)</f>
        <v>0</v>
      </c>
    </row>
    <row r="2626" customFormat="false" ht="15" hidden="false" customHeight="false" outlineLevel="0" collapsed="false">
      <c r="A2626" s="16" t="s">
        <v>221</v>
      </c>
      <c r="B2626" s="0" t="s">
        <v>6075</v>
      </c>
      <c r="C2626" s="0" t="n">
        <v>218</v>
      </c>
      <c r="D2626" s="0" t="str">
        <f aca="false">IFERROR(VLOOKUP($C2626,薬効分類マスタ!$A$2:$B$180,2,FALSE()),"未登録")</f>
        <v>高脂血症用剤</v>
      </c>
      <c r="E2626" s="16" t="s">
        <v>5978</v>
      </c>
      <c r="F2626" s="16" t="s">
        <v>935</v>
      </c>
      <c r="G2626" s="16" t="s">
        <v>6076</v>
      </c>
      <c r="H2626" s="16" t="s">
        <v>6008</v>
      </c>
      <c r="I2626" s="0" t="n">
        <v>22.7</v>
      </c>
      <c r="J2626" s="16" t="s">
        <v>239</v>
      </c>
      <c r="K2626" s="0" t="str">
        <f aca="false">IFERROR(IF(VLOOKUP($C2626,薬効分類マスタ!$A$2:$E$180,5,FALSE())=0,"",VLOOKUP($C2626,薬効分類マスタ!$A$2:$E$180,5,FALSE())),"")</f>
        <v/>
      </c>
      <c r="L2626" s="17"/>
      <c r="M2626" s="0" t="str">
        <f aca="false">IF($K2626="","",IF($L2626&lt;&gt;"",$L2626,VLOOKUP($C2626,薬効分類マスタ!$A$2:$F$180,6,FALSE())))</f>
        <v/>
      </c>
      <c r="N2626" s="0" t="str">
        <f aca="false">ASC(G2626)</f>
        <v>ﾋﾟﾀﾊﾞｽﾀﾁﾝｶﾙｼｳﾑOD錠4mg｢KOG｣</v>
      </c>
      <c r="O2626" s="0" t="str">
        <f aca="false">ASC(E2626)</f>
        <v>ﾋﾟﾀﾊﾞｽﾀﾁﾝｶﾙｼｳﾑ</v>
      </c>
      <c r="P2626" s="16" t="n">
        <f aca="false">N(P2625)+IF($C2626=検索!$B$49,1,0)</f>
        <v>0</v>
      </c>
    </row>
    <row r="2627" customFormat="false" ht="15" hidden="false" customHeight="false" outlineLevel="0" collapsed="false">
      <c r="A2627" s="16" t="s">
        <v>221</v>
      </c>
      <c r="B2627" s="0" t="s">
        <v>6077</v>
      </c>
      <c r="C2627" s="0" t="n">
        <v>218</v>
      </c>
      <c r="D2627" s="0" t="str">
        <f aca="false">IFERROR(VLOOKUP($C2627,薬効分類マスタ!$A$2:$B$180,2,FALSE()),"未登録")</f>
        <v>高脂血症用剤</v>
      </c>
      <c r="E2627" s="16" t="s">
        <v>6078</v>
      </c>
      <c r="F2627" s="16" t="s">
        <v>1418</v>
      </c>
      <c r="G2627" s="16" t="s">
        <v>6079</v>
      </c>
      <c r="I2627" s="0" t="n">
        <v>10.8</v>
      </c>
      <c r="J2627" s="16" t="s">
        <v>239</v>
      </c>
      <c r="K2627" s="0" t="str">
        <f aca="false">IFERROR(IF(VLOOKUP($C2627,薬効分類マスタ!$A$2:$E$180,5,FALSE())=0,"",VLOOKUP($C2627,薬効分類マスタ!$A$2:$E$180,5,FALSE())),"")</f>
        <v/>
      </c>
      <c r="L2627" s="17"/>
      <c r="M2627" s="0" t="str">
        <f aca="false">IF($K2627="","",IF($L2627&lt;&gt;"",$L2627,VLOOKUP($C2627,薬効分類マスタ!$A$2:$F$180,6,FALSE())))</f>
        <v/>
      </c>
      <c r="N2627" s="0" t="str">
        <f aca="false">ASC(G2627)</f>
        <v>ﾛｽﾊﾞｽﾀﾁﾝｶﾙｼｳﾑ2.5mg錠</v>
      </c>
      <c r="O2627" s="0" t="str">
        <f aca="false">ASC(E2627)</f>
        <v>ﾛｽﾊﾞｽﾀﾁﾝｶﾙｼｳﾑ</v>
      </c>
      <c r="P2627" s="16" t="n">
        <f aca="false">N(P2626)+IF($C2627=検索!$B$49,1,0)</f>
        <v>0</v>
      </c>
    </row>
    <row r="2628" customFormat="false" ht="15" hidden="false" customHeight="false" outlineLevel="0" collapsed="false">
      <c r="A2628" s="16" t="s">
        <v>221</v>
      </c>
      <c r="B2628" s="0" t="s">
        <v>6080</v>
      </c>
      <c r="C2628" s="0" t="n">
        <v>218</v>
      </c>
      <c r="D2628" s="0" t="str">
        <f aca="false">IFERROR(VLOOKUP($C2628,薬効分類マスタ!$A$2:$B$180,2,FALSE()),"未登録")</f>
        <v>高脂血症用剤</v>
      </c>
      <c r="E2628" s="16" t="s">
        <v>6078</v>
      </c>
      <c r="F2628" s="16" t="s">
        <v>1418</v>
      </c>
      <c r="G2628" s="16" t="s">
        <v>6081</v>
      </c>
      <c r="H2628" s="16" t="s">
        <v>4574</v>
      </c>
      <c r="I2628" s="0" t="n">
        <v>15.1</v>
      </c>
      <c r="J2628" s="16" t="s">
        <v>232</v>
      </c>
      <c r="K2628" s="0" t="str">
        <f aca="false">IFERROR(IF(VLOOKUP($C2628,薬効分類マスタ!$A$2:$E$180,5,FALSE())=0,"",VLOOKUP($C2628,薬効分類マスタ!$A$2:$E$180,5,FALSE())),"")</f>
        <v/>
      </c>
      <c r="L2628" s="17"/>
      <c r="M2628" s="0" t="str">
        <f aca="false">IF($K2628="","",IF($L2628&lt;&gt;"",$L2628,VLOOKUP($C2628,薬効分類マスタ!$A$2:$F$180,6,FALSE())))</f>
        <v/>
      </c>
      <c r="N2628" s="0" t="str">
        <f aca="false">ASC(G2628)</f>
        <v>ｸﾚｽﾄｰﾙ錠2.5mg</v>
      </c>
      <c r="O2628" s="0" t="str">
        <f aca="false">ASC(E2628)</f>
        <v>ﾛｽﾊﾞｽﾀﾁﾝｶﾙｼｳﾑ</v>
      </c>
      <c r="P2628" s="16" t="n">
        <f aca="false">N(P2627)+IF($C2628=検索!$B$49,1,0)</f>
        <v>0</v>
      </c>
    </row>
    <row r="2629" customFormat="false" ht="15" hidden="false" customHeight="false" outlineLevel="0" collapsed="false">
      <c r="A2629" s="16" t="s">
        <v>221</v>
      </c>
      <c r="B2629" s="0" t="s">
        <v>6082</v>
      </c>
      <c r="C2629" s="0" t="n">
        <v>218</v>
      </c>
      <c r="D2629" s="0" t="str">
        <f aca="false">IFERROR(VLOOKUP($C2629,薬効分類マスタ!$A$2:$B$180,2,FALSE()),"未登録")</f>
        <v>高脂血症用剤</v>
      </c>
      <c r="E2629" s="16" t="s">
        <v>6078</v>
      </c>
      <c r="F2629" s="16" t="s">
        <v>257</v>
      </c>
      <c r="G2629" s="16" t="s">
        <v>6083</v>
      </c>
      <c r="I2629" s="0" t="n">
        <v>10.8</v>
      </c>
      <c r="J2629" s="16" t="s">
        <v>239</v>
      </c>
      <c r="K2629" s="0" t="str">
        <f aca="false">IFERROR(IF(VLOOKUP($C2629,薬効分類マスタ!$A$2:$E$180,5,FALSE())=0,"",VLOOKUP($C2629,薬効分類マスタ!$A$2:$E$180,5,FALSE())),"")</f>
        <v/>
      </c>
      <c r="L2629" s="17"/>
      <c r="M2629" s="0" t="str">
        <f aca="false">IF($K2629="","",IF($L2629&lt;&gt;"",$L2629,VLOOKUP($C2629,薬効分類マスタ!$A$2:$F$180,6,FALSE())))</f>
        <v/>
      </c>
      <c r="N2629" s="0" t="str">
        <f aca="false">ASC(G2629)</f>
        <v>ﾛｽﾊﾞｽﾀﾁﾝｶﾙｼｳﾑ5mg錠</v>
      </c>
      <c r="O2629" s="0" t="str">
        <f aca="false">ASC(E2629)</f>
        <v>ﾛｽﾊﾞｽﾀﾁﾝｶﾙｼｳﾑ</v>
      </c>
      <c r="P2629" s="16" t="n">
        <f aca="false">N(P2628)+IF($C2629=検索!$B$49,1,0)</f>
        <v>0</v>
      </c>
    </row>
    <row r="2630" customFormat="false" ht="15" hidden="false" customHeight="false" outlineLevel="0" collapsed="false">
      <c r="A2630" s="16" t="s">
        <v>221</v>
      </c>
      <c r="B2630" s="0" t="s">
        <v>6084</v>
      </c>
      <c r="C2630" s="0" t="n">
        <v>218</v>
      </c>
      <c r="D2630" s="0" t="str">
        <f aca="false">IFERROR(VLOOKUP($C2630,薬効分類マスタ!$A$2:$B$180,2,FALSE()),"未登録")</f>
        <v>高脂血症用剤</v>
      </c>
      <c r="E2630" s="16" t="s">
        <v>6078</v>
      </c>
      <c r="F2630" s="16" t="s">
        <v>257</v>
      </c>
      <c r="G2630" s="16" t="s">
        <v>6085</v>
      </c>
      <c r="H2630" s="16" t="s">
        <v>4574</v>
      </c>
      <c r="I2630" s="0" t="n">
        <v>23.5</v>
      </c>
      <c r="J2630" s="16" t="s">
        <v>232</v>
      </c>
      <c r="K2630" s="0" t="str">
        <f aca="false">IFERROR(IF(VLOOKUP($C2630,薬効分類マスタ!$A$2:$E$180,5,FALSE())=0,"",VLOOKUP($C2630,薬効分類マスタ!$A$2:$E$180,5,FALSE())),"")</f>
        <v/>
      </c>
      <c r="L2630" s="17"/>
      <c r="M2630" s="0" t="str">
        <f aca="false">IF($K2630="","",IF($L2630&lt;&gt;"",$L2630,VLOOKUP($C2630,薬効分類マスタ!$A$2:$F$180,6,FALSE())))</f>
        <v/>
      </c>
      <c r="N2630" s="0" t="str">
        <f aca="false">ASC(G2630)</f>
        <v>ｸﾚｽﾄｰﾙ錠5mg</v>
      </c>
      <c r="O2630" s="0" t="str">
        <f aca="false">ASC(E2630)</f>
        <v>ﾛｽﾊﾞｽﾀﾁﾝｶﾙｼｳﾑ</v>
      </c>
      <c r="P2630" s="16" t="n">
        <f aca="false">N(P2629)+IF($C2630=検索!$B$49,1,0)</f>
        <v>0</v>
      </c>
    </row>
    <row r="2631" customFormat="false" ht="15" hidden="false" customHeight="false" outlineLevel="0" collapsed="false">
      <c r="A2631" s="16" t="s">
        <v>221</v>
      </c>
      <c r="B2631" s="0" t="s">
        <v>6086</v>
      </c>
      <c r="C2631" s="0" t="n">
        <v>218</v>
      </c>
      <c r="D2631" s="0" t="str">
        <f aca="false">IFERROR(VLOOKUP($C2631,薬効分類マスタ!$A$2:$B$180,2,FALSE()),"未登録")</f>
        <v>高脂血症用剤</v>
      </c>
      <c r="E2631" s="16" t="s">
        <v>6078</v>
      </c>
      <c r="F2631" s="16" t="s">
        <v>257</v>
      </c>
      <c r="G2631" s="16" t="s">
        <v>6087</v>
      </c>
      <c r="H2631" s="16" t="s">
        <v>1464</v>
      </c>
      <c r="I2631" s="0" t="n">
        <v>16.9</v>
      </c>
      <c r="J2631" s="16" t="s">
        <v>239</v>
      </c>
      <c r="K2631" s="0" t="str">
        <f aca="false">IFERROR(IF(VLOOKUP($C2631,薬効分類マスタ!$A$2:$E$180,5,FALSE())=0,"",VLOOKUP($C2631,薬効分類マスタ!$A$2:$E$180,5,FALSE())),"")</f>
        <v/>
      </c>
      <c r="L2631" s="17"/>
      <c r="M2631" s="0" t="str">
        <f aca="false">IF($K2631="","",IF($L2631&lt;&gt;"",$L2631,VLOOKUP($C2631,薬効分類マスタ!$A$2:$F$180,6,FALSE())))</f>
        <v/>
      </c>
      <c r="N2631" s="0" t="str">
        <f aca="false">ASC(G2631)</f>
        <v>ﾛｽﾊﾞｽﾀﾁﾝ錠5mg｢DSEP｣</v>
      </c>
      <c r="O2631" s="0" t="str">
        <f aca="false">ASC(E2631)</f>
        <v>ﾛｽﾊﾞｽﾀﾁﾝｶﾙｼｳﾑ</v>
      </c>
      <c r="P2631" s="16" t="n">
        <f aca="false">N(P2630)+IF($C2631=検索!$B$49,1,0)</f>
        <v>0</v>
      </c>
    </row>
    <row r="2632" customFormat="false" ht="15" hidden="false" customHeight="false" outlineLevel="0" collapsed="false">
      <c r="A2632" s="16" t="s">
        <v>221</v>
      </c>
      <c r="B2632" s="0" t="s">
        <v>6088</v>
      </c>
      <c r="C2632" s="0" t="n">
        <v>218</v>
      </c>
      <c r="D2632" s="0" t="str">
        <f aca="false">IFERROR(VLOOKUP($C2632,薬効分類マスタ!$A$2:$B$180,2,FALSE()),"未登録")</f>
        <v>高脂血症用剤</v>
      </c>
      <c r="E2632" s="16" t="s">
        <v>6078</v>
      </c>
      <c r="F2632" s="16" t="s">
        <v>257</v>
      </c>
      <c r="G2632" s="16" t="s">
        <v>6089</v>
      </c>
      <c r="H2632" s="16" t="s">
        <v>527</v>
      </c>
      <c r="I2632" s="0" t="n">
        <v>16.9</v>
      </c>
      <c r="J2632" s="16" t="s">
        <v>239</v>
      </c>
      <c r="K2632" s="0" t="str">
        <f aca="false">IFERROR(IF(VLOOKUP($C2632,薬効分類マスタ!$A$2:$E$180,5,FALSE())=0,"",VLOOKUP($C2632,薬効分類マスタ!$A$2:$E$180,5,FALSE())),"")</f>
        <v/>
      </c>
      <c r="L2632" s="17"/>
      <c r="M2632" s="0" t="str">
        <f aca="false">IF($K2632="","",IF($L2632&lt;&gt;"",$L2632,VLOOKUP($C2632,薬効分類マスタ!$A$2:$F$180,6,FALSE())))</f>
        <v/>
      </c>
      <c r="N2632" s="0" t="str">
        <f aca="false">ASC(G2632)</f>
        <v>ﾛｽﾊﾞｽﾀﾁﾝ錠5mg｢JG｣</v>
      </c>
      <c r="O2632" s="0" t="str">
        <f aca="false">ASC(E2632)</f>
        <v>ﾛｽﾊﾞｽﾀﾁﾝｶﾙｼｳﾑ</v>
      </c>
      <c r="P2632" s="16" t="n">
        <f aca="false">N(P2631)+IF($C2632=検索!$B$49,1,0)</f>
        <v>0</v>
      </c>
    </row>
    <row r="2633" customFormat="false" ht="15" hidden="false" customHeight="false" outlineLevel="0" collapsed="false">
      <c r="A2633" s="16" t="s">
        <v>221</v>
      </c>
      <c r="B2633" s="0" t="s">
        <v>6090</v>
      </c>
      <c r="C2633" s="0" t="n">
        <v>218</v>
      </c>
      <c r="D2633" s="0" t="str">
        <f aca="false">IFERROR(VLOOKUP($C2633,薬効分類マスタ!$A$2:$B$180,2,FALSE()),"未登録")</f>
        <v>高脂血症用剤</v>
      </c>
      <c r="E2633" s="16" t="s">
        <v>6078</v>
      </c>
      <c r="F2633" s="16" t="s">
        <v>257</v>
      </c>
      <c r="G2633" s="16" t="s">
        <v>6091</v>
      </c>
      <c r="H2633" s="16" t="s">
        <v>1067</v>
      </c>
      <c r="I2633" s="0" t="n">
        <v>16.9</v>
      </c>
      <c r="J2633" s="16" t="s">
        <v>239</v>
      </c>
      <c r="K2633" s="0" t="str">
        <f aca="false">IFERROR(IF(VLOOKUP($C2633,薬効分類マスタ!$A$2:$E$180,5,FALSE())=0,"",VLOOKUP($C2633,薬効分類マスタ!$A$2:$E$180,5,FALSE())),"")</f>
        <v/>
      </c>
      <c r="L2633" s="17"/>
      <c r="M2633" s="0" t="str">
        <f aca="false">IF($K2633="","",IF($L2633&lt;&gt;"",$L2633,VLOOKUP($C2633,薬効分類マスタ!$A$2:$F$180,6,FALSE())))</f>
        <v/>
      </c>
      <c r="N2633" s="0" t="str">
        <f aca="false">ASC(G2633)</f>
        <v>ﾛｽﾊﾞｽﾀﾁﾝ錠5mg｢TCK｣</v>
      </c>
      <c r="O2633" s="0" t="str">
        <f aca="false">ASC(E2633)</f>
        <v>ﾛｽﾊﾞｽﾀﾁﾝｶﾙｼｳﾑ</v>
      </c>
      <c r="P2633" s="16" t="n">
        <f aca="false">N(P2632)+IF($C2633=検索!$B$49,1,0)</f>
        <v>0</v>
      </c>
    </row>
    <row r="2634" customFormat="false" ht="15" hidden="false" customHeight="false" outlineLevel="0" collapsed="false">
      <c r="A2634" s="16" t="s">
        <v>221</v>
      </c>
      <c r="B2634" s="0" t="s">
        <v>6092</v>
      </c>
      <c r="C2634" s="0" t="n">
        <v>218</v>
      </c>
      <c r="D2634" s="0" t="str">
        <f aca="false">IFERROR(VLOOKUP($C2634,薬効分類マスタ!$A$2:$B$180,2,FALSE()),"未登録")</f>
        <v>高脂血症用剤</v>
      </c>
      <c r="E2634" s="16" t="s">
        <v>6078</v>
      </c>
      <c r="F2634" s="16" t="s">
        <v>257</v>
      </c>
      <c r="G2634" s="16" t="s">
        <v>6093</v>
      </c>
      <c r="H2634" s="16" t="s">
        <v>530</v>
      </c>
      <c r="I2634" s="0" t="n">
        <v>16.9</v>
      </c>
      <c r="J2634" s="16" t="s">
        <v>239</v>
      </c>
      <c r="K2634" s="0" t="str">
        <f aca="false">IFERROR(IF(VLOOKUP($C2634,薬効分類マスタ!$A$2:$E$180,5,FALSE())=0,"",VLOOKUP($C2634,薬効分類マスタ!$A$2:$E$180,5,FALSE())),"")</f>
        <v/>
      </c>
      <c r="L2634" s="17"/>
      <c r="M2634" s="0" t="str">
        <f aca="false">IF($K2634="","",IF($L2634&lt;&gt;"",$L2634,VLOOKUP($C2634,薬効分類マスタ!$A$2:$F$180,6,FALSE())))</f>
        <v/>
      </c>
      <c r="N2634" s="0" t="str">
        <f aca="false">ASC(G2634)</f>
        <v>ﾛｽﾊﾞｽﾀﾁﾝ錠5mg｢ｹﾐﾌｧ｣</v>
      </c>
      <c r="O2634" s="0" t="str">
        <f aca="false">ASC(E2634)</f>
        <v>ﾛｽﾊﾞｽﾀﾁﾝｶﾙｼｳﾑ</v>
      </c>
      <c r="P2634" s="16" t="n">
        <f aca="false">N(P2633)+IF($C2634=検索!$B$49,1,0)</f>
        <v>0</v>
      </c>
    </row>
    <row r="2635" customFormat="false" ht="15" hidden="false" customHeight="false" outlineLevel="0" collapsed="false">
      <c r="A2635" s="16" t="s">
        <v>221</v>
      </c>
      <c r="B2635" s="0" t="s">
        <v>6094</v>
      </c>
      <c r="C2635" s="0" t="n">
        <v>218</v>
      </c>
      <c r="D2635" s="0" t="str">
        <f aca="false">IFERROR(VLOOKUP($C2635,薬効分類マスタ!$A$2:$B$180,2,FALSE()),"未登録")</f>
        <v>高脂血症用剤</v>
      </c>
      <c r="E2635" s="16" t="s">
        <v>6078</v>
      </c>
      <c r="F2635" s="16" t="s">
        <v>257</v>
      </c>
      <c r="G2635" s="16" t="s">
        <v>6095</v>
      </c>
      <c r="H2635" s="16" t="s">
        <v>533</v>
      </c>
      <c r="I2635" s="0" t="n">
        <v>16.9</v>
      </c>
      <c r="J2635" s="16" t="s">
        <v>239</v>
      </c>
      <c r="K2635" s="0" t="str">
        <f aca="false">IFERROR(IF(VLOOKUP($C2635,薬効分類マスタ!$A$2:$E$180,5,FALSE())=0,"",VLOOKUP($C2635,薬効分類マスタ!$A$2:$E$180,5,FALSE())),"")</f>
        <v/>
      </c>
      <c r="L2635" s="17"/>
      <c r="M2635" s="0" t="str">
        <f aca="false">IF($K2635="","",IF($L2635&lt;&gt;"",$L2635,VLOOKUP($C2635,薬効分類マスタ!$A$2:$F$180,6,FALSE())))</f>
        <v/>
      </c>
      <c r="N2635" s="0" t="str">
        <f aca="false">ASC(G2635)</f>
        <v>ﾛｽﾊﾞｽﾀﾁﾝ錠5mg｢ﾄｰﾜ｣</v>
      </c>
      <c r="O2635" s="0" t="str">
        <f aca="false">ASC(E2635)</f>
        <v>ﾛｽﾊﾞｽﾀﾁﾝｶﾙｼｳﾑ</v>
      </c>
      <c r="P2635" s="16" t="n">
        <f aca="false">N(P2634)+IF($C2635=検索!$B$49,1,0)</f>
        <v>0</v>
      </c>
    </row>
    <row r="2636" customFormat="false" ht="15" hidden="false" customHeight="false" outlineLevel="0" collapsed="false">
      <c r="A2636" s="16" t="s">
        <v>221</v>
      </c>
      <c r="B2636" s="0" t="s">
        <v>6096</v>
      </c>
      <c r="C2636" s="0" t="n">
        <v>218</v>
      </c>
      <c r="D2636" s="0" t="str">
        <f aca="false">IFERROR(VLOOKUP($C2636,薬効分類マスタ!$A$2:$B$180,2,FALSE()),"未登録")</f>
        <v>高脂血症用剤</v>
      </c>
      <c r="E2636" s="16" t="s">
        <v>6078</v>
      </c>
      <c r="F2636" s="16" t="s">
        <v>257</v>
      </c>
      <c r="G2636" s="16" t="s">
        <v>6097</v>
      </c>
      <c r="H2636" s="16" t="s">
        <v>568</v>
      </c>
      <c r="I2636" s="0" t="n">
        <v>16.9</v>
      </c>
      <c r="J2636" s="16" t="s">
        <v>239</v>
      </c>
      <c r="K2636" s="0" t="str">
        <f aca="false">IFERROR(IF(VLOOKUP($C2636,薬効分類マスタ!$A$2:$E$180,5,FALSE())=0,"",VLOOKUP($C2636,薬効分類マスタ!$A$2:$E$180,5,FALSE())),"")</f>
        <v/>
      </c>
      <c r="L2636" s="17"/>
      <c r="M2636" s="0" t="str">
        <f aca="false">IF($K2636="","",IF($L2636&lt;&gt;"",$L2636,VLOOKUP($C2636,薬効分類マスタ!$A$2:$F$180,6,FALSE())))</f>
        <v/>
      </c>
      <c r="N2636" s="0" t="str">
        <f aca="false">ASC(G2636)</f>
        <v>ﾛｽﾊﾞｽﾀﾁﾝ錠5mg｢KMP｣</v>
      </c>
      <c r="O2636" s="0" t="str">
        <f aca="false">ASC(E2636)</f>
        <v>ﾛｽﾊﾞｽﾀﾁﾝｶﾙｼｳﾑ</v>
      </c>
      <c r="P2636" s="16" t="n">
        <f aca="false">N(P2635)+IF($C2636=検索!$B$49,1,0)</f>
        <v>0</v>
      </c>
    </row>
    <row r="2637" customFormat="false" ht="15" hidden="false" customHeight="false" outlineLevel="0" collapsed="false">
      <c r="A2637" s="16" t="s">
        <v>221</v>
      </c>
      <c r="B2637" s="0" t="s">
        <v>6098</v>
      </c>
      <c r="C2637" s="0" t="n">
        <v>218</v>
      </c>
      <c r="D2637" s="0" t="str">
        <f aca="false">IFERROR(VLOOKUP($C2637,薬効分類マスタ!$A$2:$B$180,2,FALSE()),"未登録")</f>
        <v>高脂血症用剤</v>
      </c>
      <c r="E2637" s="16" t="s">
        <v>6078</v>
      </c>
      <c r="F2637" s="16" t="s">
        <v>1418</v>
      </c>
      <c r="G2637" s="16" t="s">
        <v>6099</v>
      </c>
      <c r="I2637" s="0" t="n">
        <v>10.8</v>
      </c>
      <c r="J2637" s="16" t="s">
        <v>239</v>
      </c>
      <c r="K2637" s="0" t="str">
        <f aca="false">IFERROR(IF(VLOOKUP($C2637,薬効分類マスタ!$A$2:$E$180,5,FALSE())=0,"",VLOOKUP($C2637,薬効分類マスタ!$A$2:$E$180,5,FALSE())),"")</f>
        <v/>
      </c>
      <c r="L2637" s="17"/>
      <c r="M2637" s="0" t="str">
        <f aca="false">IF($K2637="","",IF($L2637&lt;&gt;"",$L2637,VLOOKUP($C2637,薬効分類マスタ!$A$2:$F$180,6,FALSE())))</f>
        <v/>
      </c>
      <c r="N2637" s="0" t="str">
        <f aca="false">ASC(G2637)</f>
        <v>ﾛｽﾊﾞｽﾀﾁﾝｶﾙｼｳﾑ2.5mg口腔内崩壊錠</v>
      </c>
      <c r="O2637" s="0" t="str">
        <f aca="false">ASC(E2637)</f>
        <v>ﾛｽﾊﾞｽﾀﾁﾝｶﾙｼｳﾑ</v>
      </c>
      <c r="P2637" s="16" t="n">
        <f aca="false">N(P2636)+IF($C2637=検索!$B$49,1,0)</f>
        <v>0</v>
      </c>
    </row>
    <row r="2638" customFormat="false" ht="15" hidden="false" customHeight="false" outlineLevel="0" collapsed="false">
      <c r="A2638" s="16" t="s">
        <v>221</v>
      </c>
      <c r="B2638" s="0" t="s">
        <v>6100</v>
      </c>
      <c r="C2638" s="0" t="n">
        <v>218</v>
      </c>
      <c r="D2638" s="0" t="str">
        <f aca="false">IFERROR(VLOOKUP($C2638,薬効分類マスタ!$A$2:$B$180,2,FALSE()),"未登録")</f>
        <v>高脂血症用剤</v>
      </c>
      <c r="E2638" s="16" t="s">
        <v>6078</v>
      </c>
      <c r="F2638" s="16" t="s">
        <v>257</v>
      </c>
      <c r="G2638" s="16" t="s">
        <v>6101</v>
      </c>
      <c r="I2638" s="0" t="n">
        <v>10.8</v>
      </c>
      <c r="J2638" s="16" t="s">
        <v>239</v>
      </c>
      <c r="K2638" s="0" t="str">
        <f aca="false">IFERROR(IF(VLOOKUP($C2638,薬効分類マスタ!$A$2:$E$180,5,FALSE())=0,"",VLOOKUP($C2638,薬効分類マスタ!$A$2:$E$180,5,FALSE())),"")</f>
        <v/>
      </c>
      <c r="L2638" s="17"/>
      <c r="M2638" s="0" t="str">
        <f aca="false">IF($K2638="","",IF($L2638&lt;&gt;"",$L2638,VLOOKUP($C2638,薬効分類マスタ!$A$2:$F$180,6,FALSE())))</f>
        <v/>
      </c>
      <c r="N2638" s="0" t="str">
        <f aca="false">ASC(G2638)</f>
        <v>ﾛｽﾊﾞｽﾀﾁﾝｶﾙｼｳﾑ5mg口腔内崩壊錠</v>
      </c>
      <c r="O2638" s="0" t="str">
        <f aca="false">ASC(E2638)</f>
        <v>ﾛｽﾊﾞｽﾀﾁﾝｶﾙｼｳﾑ</v>
      </c>
      <c r="P2638" s="16" t="n">
        <f aca="false">N(P2637)+IF($C2638=検索!$B$49,1,0)</f>
        <v>0</v>
      </c>
    </row>
    <row r="2639" customFormat="false" ht="15" hidden="false" customHeight="false" outlineLevel="0" collapsed="false">
      <c r="A2639" s="16" t="s">
        <v>221</v>
      </c>
      <c r="B2639" s="0" t="s">
        <v>6102</v>
      </c>
      <c r="C2639" s="0" t="n">
        <v>218</v>
      </c>
      <c r="D2639" s="0" t="str">
        <f aca="false">IFERROR(VLOOKUP($C2639,薬効分類マスタ!$A$2:$B$180,2,FALSE()),"未登録")</f>
        <v>高脂血症用剤</v>
      </c>
      <c r="E2639" s="16" t="s">
        <v>6078</v>
      </c>
      <c r="F2639" s="16" t="s">
        <v>257</v>
      </c>
      <c r="G2639" s="16" t="s">
        <v>6103</v>
      </c>
      <c r="H2639" s="16" t="s">
        <v>1464</v>
      </c>
      <c r="I2639" s="0" t="n">
        <v>16.9</v>
      </c>
      <c r="J2639" s="16" t="s">
        <v>239</v>
      </c>
      <c r="K2639" s="0" t="str">
        <f aca="false">IFERROR(IF(VLOOKUP($C2639,薬効分類マスタ!$A$2:$E$180,5,FALSE())=0,"",VLOOKUP($C2639,薬効分類マスタ!$A$2:$E$180,5,FALSE())),"")</f>
        <v/>
      </c>
      <c r="L2639" s="17"/>
      <c r="M2639" s="0" t="str">
        <f aca="false">IF($K2639="","",IF($L2639&lt;&gt;"",$L2639,VLOOKUP($C2639,薬効分類マスタ!$A$2:$F$180,6,FALSE())))</f>
        <v/>
      </c>
      <c r="N2639" s="0" t="str">
        <f aca="false">ASC(G2639)</f>
        <v>ﾛｽﾊﾞｽﾀﾁﾝOD錠5mg｢DSEP｣</v>
      </c>
      <c r="O2639" s="0" t="str">
        <f aca="false">ASC(E2639)</f>
        <v>ﾛｽﾊﾞｽﾀﾁﾝｶﾙｼｳﾑ</v>
      </c>
      <c r="P2639" s="16" t="n">
        <f aca="false">N(P2638)+IF($C2639=検索!$B$49,1,0)</f>
        <v>0</v>
      </c>
    </row>
    <row r="2640" customFormat="false" ht="15" hidden="false" customHeight="false" outlineLevel="0" collapsed="false">
      <c r="A2640" s="16" t="s">
        <v>221</v>
      </c>
      <c r="B2640" s="0" t="s">
        <v>6104</v>
      </c>
      <c r="C2640" s="0" t="n">
        <v>218</v>
      </c>
      <c r="D2640" s="0" t="str">
        <f aca="false">IFERROR(VLOOKUP($C2640,薬効分類マスタ!$A$2:$B$180,2,FALSE()),"未登録")</f>
        <v>高脂血症用剤</v>
      </c>
      <c r="E2640" s="16" t="s">
        <v>6078</v>
      </c>
      <c r="F2640" s="16" t="s">
        <v>257</v>
      </c>
      <c r="G2640" s="16" t="s">
        <v>6105</v>
      </c>
      <c r="H2640" s="16" t="s">
        <v>527</v>
      </c>
      <c r="I2640" s="0" t="n">
        <v>16.9</v>
      </c>
      <c r="J2640" s="16" t="s">
        <v>239</v>
      </c>
      <c r="K2640" s="0" t="str">
        <f aca="false">IFERROR(IF(VLOOKUP($C2640,薬効分類マスタ!$A$2:$E$180,5,FALSE())=0,"",VLOOKUP($C2640,薬効分類マスタ!$A$2:$E$180,5,FALSE())),"")</f>
        <v/>
      </c>
      <c r="L2640" s="17"/>
      <c r="M2640" s="0" t="str">
        <f aca="false">IF($K2640="","",IF($L2640&lt;&gt;"",$L2640,VLOOKUP($C2640,薬効分類マスタ!$A$2:$F$180,6,FALSE())))</f>
        <v/>
      </c>
      <c r="N2640" s="0" t="str">
        <f aca="false">ASC(G2640)</f>
        <v>ﾛｽﾊﾞｽﾀﾁﾝOD錠5mg｢JG｣</v>
      </c>
      <c r="O2640" s="0" t="str">
        <f aca="false">ASC(E2640)</f>
        <v>ﾛｽﾊﾞｽﾀﾁﾝｶﾙｼｳﾑ</v>
      </c>
      <c r="P2640" s="16" t="n">
        <f aca="false">N(P2639)+IF($C2640=検索!$B$49,1,0)</f>
        <v>0</v>
      </c>
    </row>
    <row r="2641" customFormat="false" ht="15" hidden="false" customHeight="false" outlineLevel="0" collapsed="false">
      <c r="A2641" s="16" t="s">
        <v>221</v>
      </c>
      <c r="B2641" s="0" t="s">
        <v>6106</v>
      </c>
      <c r="C2641" s="0" t="n">
        <v>218</v>
      </c>
      <c r="D2641" s="0" t="str">
        <f aca="false">IFERROR(VLOOKUP($C2641,薬効分類マスタ!$A$2:$B$180,2,FALSE()),"未登録")</f>
        <v>高脂血症用剤</v>
      </c>
      <c r="E2641" s="16" t="s">
        <v>6078</v>
      </c>
      <c r="F2641" s="16" t="s">
        <v>257</v>
      </c>
      <c r="G2641" s="16" t="s">
        <v>6107</v>
      </c>
      <c r="H2641" s="16" t="s">
        <v>574</v>
      </c>
      <c r="I2641" s="0" t="n">
        <v>16.9</v>
      </c>
      <c r="J2641" s="16" t="s">
        <v>239</v>
      </c>
      <c r="K2641" s="0" t="str">
        <f aca="false">IFERROR(IF(VLOOKUP($C2641,薬効分類マスタ!$A$2:$E$180,5,FALSE())=0,"",VLOOKUP($C2641,薬効分類マスタ!$A$2:$E$180,5,FALSE())),"")</f>
        <v/>
      </c>
      <c r="L2641" s="17"/>
      <c r="M2641" s="0" t="str">
        <f aca="false">IF($K2641="","",IF($L2641&lt;&gt;"",$L2641,VLOOKUP($C2641,薬効分類マスタ!$A$2:$F$180,6,FALSE())))</f>
        <v/>
      </c>
      <c r="N2641" s="0" t="str">
        <f aca="false">ASC(G2641)</f>
        <v>ﾛｽﾊﾞｽﾀﾁﾝOD錠5mg｢YD｣</v>
      </c>
      <c r="O2641" s="0" t="str">
        <f aca="false">ASC(E2641)</f>
        <v>ﾛｽﾊﾞｽﾀﾁﾝｶﾙｼｳﾑ</v>
      </c>
      <c r="P2641" s="16" t="n">
        <f aca="false">N(P2640)+IF($C2641=検索!$B$49,1,0)</f>
        <v>0</v>
      </c>
    </row>
    <row r="2642" customFormat="false" ht="15" hidden="false" customHeight="false" outlineLevel="0" collapsed="false">
      <c r="A2642" s="16" t="s">
        <v>221</v>
      </c>
      <c r="B2642" s="0" t="s">
        <v>6108</v>
      </c>
      <c r="C2642" s="0" t="n">
        <v>218</v>
      </c>
      <c r="D2642" s="0" t="str">
        <f aca="false">IFERROR(VLOOKUP($C2642,薬効分類マスタ!$A$2:$B$180,2,FALSE()),"未登録")</f>
        <v>高脂血症用剤</v>
      </c>
      <c r="E2642" s="16" t="s">
        <v>6078</v>
      </c>
      <c r="F2642" s="16" t="s">
        <v>257</v>
      </c>
      <c r="G2642" s="16" t="s">
        <v>6109</v>
      </c>
      <c r="H2642" s="16" t="s">
        <v>831</v>
      </c>
      <c r="I2642" s="0" t="n">
        <v>16.9</v>
      </c>
      <c r="J2642" s="16" t="s">
        <v>239</v>
      </c>
      <c r="K2642" s="0" t="str">
        <f aca="false">IFERROR(IF(VLOOKUP($C2642,薬効分類マスタ!$A$2:$E$180,5,FALSE())=0,"",VLOOKUP($C2642,薬効分類マスタ!$A$2:$E$180,5,FALSE())),"")</f>
        <v/>
      </c>
      <c r="L2642" s="17"/>
      <c r="M2642" s="0" t="str">
        <f aca="false">IF($K2642="","",IF($L2642&lt;&gt;"",$L2642,VLOOKUP($C2642,薬効分類マスタ!$A$2:$F$180,6,FALSE())))</f>
        <v/>
      </c>
      <c r="N2642" s="0" t="str">
        <f aca="false">ASC(G2642)</f>
        <v>ﾛｽﾊﾞｽﾀﾁﾝOD錠5mg｢科研｣</v>
      </c>
      <c r="O2642" s="0" t="str">
        <f aca="false">ASC(E2642)</f>
        <v>ﾛｽﾊﾞｽﾀﾁﾝｶﾙｼｳﾑ</v>
      </c>
      <c r="P2642" s="16" t="n">
        <f aca="false">N(P2641)+IF($C2642=検索!$B$49,1,0)</f>
        <v>0</v>
      </c>
    </row>
    <row r="2643" customFormat="false" ht="15" hidden="false" customHeight="false" outlineLevel="0" collapsed="false">
      <c r="A2643" s="16" t="s">
        <v>221</v>
      </c>
      <c r="B2643" s="0" t="s">
        <v>6110</v>
      </c>
      <c r="C2643" s="0" t="n">
        <v>218</v>
      </c>
      <c r="D2643" s="0" t="str">
        <f aca="false">IFERROR(VLOOKUP($C2643,薬効分類マスタ!$A$2:$B$180,2,FALSE()),"未登録")</f>
        <v>高脂血症用剤</v>
      </c>
      <c r="E2643" s="16" t="s">
        <v>6078</v>
      </c>
      <c r="F2643" s="16" t="s">
        <v>257</v>
      </c>
      <c r="G2643" s="16" t="s">
        <v>6111</v>
      </c>
      <c r="H2643" s="16" t="s">
        <v>530</v>
      </c>
      <c r="I2643" s="0" t="n">
        <v>16.9</v>
      </c>
      <c r="J2643" s="16" t="s">
        <v>239</v>
      </c>
      <c r="K2643" s="0" t="str">
        <f aca="false">IFERROR(IF(VLOOKUP($C2643,薬効分類マスタ!$A$2:$E$180,5,FALSE())=0,"",VLOOKUP($C2643,薬効分類マスタ!$A$2:$E$180,5,FALSE())),"")</f>
        <v/>
      </c>
      <c r="L2643" s="17"/>
      <c r="M2643" s="0" t="str">
        <f aca="false">IF($K2643="","",IF($L2643&lt;&gt;"",$L2643,VLOOKUP($C2643,薬効分類マスタ!$A$2:$F$180,6,FALSE())))</f>
        <v/>
      </c>
      <c r="N2643" s="0" t="str">
        <f aca="false">ASC(G2643)</f>
        <v>ﾛｽﾊﾞｽﾀﾁﾝOD錠5mg｢ｹﾐﾌｧ｣</v>
      </c>
      <c r="O2643" s="0" t="str">
        <f aca="false">ASC(E2643)</f>
        <v>ﾛｽﾊﾞｽﾀﾁﾝｶﾙｼｳﾑ</v>
      </c>
      <c r="P2643" s="16" t="n">
        <f aca="false">N(P2642)+IF($C2643=検索!$B$49,1,0)</f>
        <v>0</v>
      </c>
    </row>
    <row r="2644" customFormat="false" ht="15" hidden="false" customHeight="false" outlineLevel="0" collapsed="false">
      <c r="A2644" s="16" t="s">
        <v>221</v>
      </c>
      <c r="B2644" s="0" t="s">
        <v>6112</v>
      </c>
      <c r="C2644" s="0" t="n">
        <v>218</v>
      </c>
      <c r="D2644" s="0" t="str">
        <f aca="false">IFERROR(VLOOKUP($C2644,薬効分類マスタ!$A$2:$B$180,2,FALSE()),"未登録")</f>
        <v>高脂血症用剤</v>
      </c>
      <c r="E2644" s="16" t="s">
        <v>6078</v>
      </c>
      <c r="F2644" s="16" t="s">
        <v>257</v>
      </c>
      <c r="G2644" s="16" t="s">
        <v>6113</v>
      </c>
      <c r="H2644" s="16" t="s">
        <v>533</v>
      </c>
      <c r="I2644" s="0" t="n">
        <v>16.9</v>
      </c>
      <c r="J2644" s="16" t="s">
        <v>239</v>
      </c>
      <c r="K2644" s="0" t="str">
        <f aca="false">IFERROR(IF(VLOOKUP($C2644,薬効分類マスタ!$A$2:$E$180,5,FALSE())=0,"",VLOOKUP($C2644,薬効分類マスタ!$A$2:$E$180,5,FALSE())),"")</f>
        <v/>
      </c>
      <c r="L2644" s="17"/>
      <c r="M2644" s="0" t="str">
        <f aca="false">IF($K2644="","",IF($L2644&lt;&gt;"",$L2644,VLOOKUP($C2644,薬効分類マスタ!$A$2:$F$180,6,FALSE())))</f>
        <v/>
      </c>
      <c r="N2644" s="0" t="str">
        <f aca="false">ASC(G2644)</f>
        <v>ﾛｽﾊﾞｽﾀﾁﾝOD錠5mg｢ﾄｰﾜ｣</v>
      </c>
      <c r="O2644" s="0" t="str">
        <f aca="false">ASC(E2644)</f>
        <v>ﾛｽﾊﾞｽﾀﾁﾝｶﾙｼｳﾑ</v>
      </c>
      <c r="P2644" s="16" t="n">
        <f aca="false">N(P2643)+IF($C2644=検索!$B$49,1,0)</f>
        <v>0</v>
      </c>
    </row>
    <row r="2645" customFormat="false" ht="15" hidden="false" customHeight="false" outlineLevel="0" collapsed="false">
      <c r="A2645" s="16" t="s">
        <v>221</v>
      </c>
      <c r="B2645" s="0" t="s">
        <v>6114</v>
      </c>
      <c r="C2645" s="0" t="n">
        <v>218</v>
      </c>
      <c r="D2645" s="0" t="str">
        <f aca="false">IFERROR(VLOOKUP($C2645,薬効分類マスタ!$A$2:$B$180,2,FALSE()),"未登録")</f>
        <v>高脂血症用剤</v>
      </c>
      <c r="E2645" s="16" t="s">
        <v>6078</v>
      </c>
      <c r="F2645" s="16" t="s">
        <v>257</v>
      </c>
      <c r="G2645" s="16" t="s">
        <v>6115</v>
      </c>
      <c r="H2645" s="16" t="s">
        <v>568</v>
      </c>
      <c r="I2645" s="0" t="n">
        <v>16.9</v>
      </c>
      <c r="J2645" s="16" t="s">
        <v>239</v>
      </c>
      <c r="K2645" s="0" t="str">
        <f aca="false">IFERROR(IF(VLOOKUP($C2645,薬効分類マスタ!$A$2:$E$180,5,FALSE())=0,"",VLOOKUP($C2645,薬効分類マスタ!$A$2:$E$180,5,FALSE())),"")</f>
        <v/>
      </c>
      <c r="L2645" s="17"/>
      <c r="M2645" s="0" t="str">
        <f aca="false">IF($K2645="","",IF($L2645&lt;&gt;"",$L2645,VLOOKUP($C2645,薬効分類マスタ!$A$2:$F$180,6,FALSE())))</f>
        <v/>
      </c>
      <c r="N2645" s="0" t="str">
        <f aca="false">ASC(G2645)</f>
        <v>ﾛｽﾊﾞｽﾀﾁﾝOD錠5mg｢KMP｣</v>
      </c>
      <c r="O2645" s="0" t="str">
        <f aca="false">ASC(E2645)</f>
        <v>ﾛｽﾊﾞｽﾀﾁﾝｶﾙｼｳﾑ</v>
      </c>
      <c r="P2645" s="16" t="n">
        <f aca="false">N(P2644)+IF($C2645=検索!$B$49,1,0)</f>
        <v>0</v>
      </c>
    </row>
    <row r="2646" customFormat="false" ht="15" hidden="false" customHeight="false" outlineLevel="0" collapsed="false">
      <c r="A2646" s="16" t="s">
        <v>221</v>
      </c>
      <c r="B2646" s="0" t="s">
        <v>6116</v>
      </c>
      <c r="C2646" s="0" t="n">
        <v>218</v>
      </c>
      <c r="D2646" s="0" t="str">
        <f aca="false">IFERROR(VLOOKUP($C2646,薬効分類マスタ!$A$2:$B$180,2,FALSE()),"未登録")</f>
        <v>高脂血症用剤</v>
      </c>
      <c r="E2646" s="16" t="s">
        <v>6078</v>
      </c>
      <c r="F2646" s="16" t="s">
        <v>262</v>
      </c>
      <c r="G2646" s="16" t="s">
        <v>6117</v>
      </c>
      <c r="H2646" s="16" t="s">
        <v>533</v>
      </c>
      <c r="I2646" s="0" t="n">
        <v>14.7</v>
      </c>
      <c r="J2646" s="16" t="s">
        <v>239</v>
      </c>
      <c r="K2646" s="0" t="str">
        <f aca="false">IFERROR(IF(VLOOKUP($C2646,薬効分類マスタ!$A$2:$E$180,5,FALSE())=0,"",VLOOKUP($C2646,薬効分類マスタ!$A$2:$E$180,5,FALSE())),"")</f>
        <v/>
      </c>
      <c r="L2646" s="17"/>
      <c r="M2646" s="0" t="str">
        <f aca="false">IF($K2646="","",IF($L2646&lt;&gt;"",$L2646,VLOOKUP($C2646,薬効分類マスタ!$A$2:$F$180,6,FALSE())))</f>
        <v/>
      </c>
      <c r="N2646" s="0" t="str">
        <f aca="false">ASC(G2646)</f>
        <v>ﾛｽﾊﾞｽﾀﾁﾝ錠10mg｢ﾄｰﾜ｣</v>
      </c>
      <c r="O2646" s="0" t="str">
        <f aca="false">ASC(E2646)</f>
        <v>ﾛｽﾊﾞｽﾀﾁﾝｶﾙｼｳﾑ</v>
      </c>
      <c r="P2646" s="16" t="n">
        <f aca="false">N(P2645)+IF($C2646=検索!$B$49,1,0)</f>
        <v>0</v>
      </c>
    </row>
    <row r="2647" customFormat="false" ht="15" hidden="false" customHeight="false" outlineLevel="0" collapsed="false">
      <c r="A2647" s="16" t="s">
        <v>221</v>
      </c>
      <c r="B2647" s="0" t="s">
        <v>6118</v>
      </c>
      <c r="C2647" s="0" t="n">
        <v>218</v>
      </c>
      <c r="D2647" s="0" t="str">
        <f aca="false">IFERROR(VLOOKUP($C2647,薬効分類マスタ!$A$2:$B$180,2,FALSE()),"未登録")</f>
        <v>高脂血症用剤</v>
      </c>
      <c r="E2647" s="16" t="s">
        <v>6078</v>
      </c>
      <c r="F2647" s="16" t="s">
        <v>262</v>
      </c>
      <c r="G2647" s="16" t="s">
        <v>6119</v>
      </c>
      <c r="H2647" s="16" t="s">
        <v>533</v>
      </c>
      <c r="I2647" s="0" t="n">
        <v>14.7</v>
      </c>
      <c r="J2647" s="16" t="s">
        <v>239</v>
      </c>
      <c r="K2647" s="0" t="str">
        <f aca="false">IFERROR(IF(VLOOKUP($C2647,薬効分類マスタ!$A$2:$E$180,5,FALSE())=0,"",VLOOKUP($C2647,薬効分類マスタ!$A$2:$E$180,5,FALSE())),"")</f>
        <v/>
      </c>
      <c r="L2647" s="17"/>
      <c r="M2647" s="0" t="str">
        <f aca="false">IF($K2647="","",IF($L2647&lt;&gt;"",$L2647,VLOOKUP($C2647,薬効分類マスタ!$A$2:$F$180,6,FALSE())))</f>
        <v/>
      </c>
      <c r="N2647" s="0" t="str">
        <f aca="false">ASC(G2647)</f>
        <v>ﾛｽﾊﾞｽﾀﾁﾝOD錠10mg｢ﾄｰﾜ｣</v>
      </c>
      <c r="O2647" s="0" t="str">
        <f aca="false">ASC(E2647)</f>
        <v>ﾛｽﾊﾞｽﾀﾁﾝｶﾙｼｳﾑ</v>
      </c>
      <c r="P2647" s="16" t="n">
        <f aca="false">N(P2646)+IF($C2647=検索!$B$49,1,0)</f>
        <v>0</v>
      </c>
    </row>
    <row r="2648" customFormat="false" ht="15" hidden="false" customHeight="false" outlineLevel="0" collapsed="false">
      <c r="A2648" s="16" t="s">
        <v>221</v>
      </c>
      <c r="B2648" s="0" t="s">
        <v>6120</v>
      </c>
      <c r="C2648" s="0" t="n">
        <v>218</v>
      </c>
      <c r="D2648" s="0" t="str">
        <f aca="false">IFERROR(VLOOKUP($C2648,薬効分類マスタ!$A$2:$B$180,2,FALSE()),"未登録")</f>
        <v>高脂血症用剤</v>
      </c>
      <c r="E2648" s="16" t="s">
        <v>6121</v>
      </c>
      <c r="F2648" s="16" t="s">
        <v>262</v>
      </c>
      <c r="G2648" s="16" t="s">
        <v>6122</v>
      </c>
      <c r="I2648" s="0" t="n">
        <v>14.6</v>
      </c>
      <c r="J2648" s="16" t="s">
        <v>239</v>
      </c>
      <c r="K2648" s="0" t="str">
        <f aca="false">IFERROR(IF(VLOOKUP($C2648,薬効分類マスタ!$A$2:$E$180,5,FALSE())=0,"",VLOOKUP($C2648,薬効分類マスタ!$A$2:$E$180,5,FALSE())),"")</f>
        <v/>
      </c>
      <c r="L2648" s="17"/>
      <c r="M2648" s="0" t="str">
        <f aca="false">IF($K2648="","",IF($L2648&lt;&gt;"",$L2648,VLOOKUP($C2648,薬効分類マスタ!$A$2:$F$180,6,FALSE())))</f>
        <v/>
      </c>
      <c r="N2648" s="0" t="str">
        <f aca="false">ASC(G2648)</f>
        <v>ｴｾﾞﾁﾐﾌﾞ10mg錠</v>
      </c>
      <c r="O2648" s="0" t="str">
        <f aca="false">ASC(E2648)</f>
        <v>ｴｾﾞﾁﾐﾌﾞ</v>
      </c>
      <c r="P2648" s="16" t="n">
        <f aca="false">N(P2647)+IF($C2648=検索!$B$49,1,0)</f>
        <v>0</v>
      </c>
    </row>
    <row r="2649" customFormat="false" ht="15" hidden="false" customHeight="false" outlineLevel="0" collapsed="false">
      <c r="A2649" s="16" t="s">
        <v>221</v>
      </c>
      <c r="B2649" s="0" t="s">
        <v>6123</v>
      </c>
      <c r="C2649" s="0" t="n">
        <v>218</v>
      </c>
      <c r="D2649" s="0" t="str">
        <f aca="false">IFERROR(VLOOKUP($C2649,薬効分類マスタ!$A$2:$B$180,2,FALSE()),"未登録")</f>
        <v>高脂血症用剤</v>
      </c>
      <c r="E2649" s="16" t="s">
        <v>6121</v>
      </c>
      <c r="F2649" s="16" t="s">
        <v>262</v>
      </c>
      <c r="G2649" s="16" t="s">
        <v>6124</v>
      </c>
      <c r="H2649" s="16" t="s">
        <v>1659</v>
      </c>
      <c r="I2649" s="0" t="n">
        <v>49.5</v>
      </c>
      <c r="J2649" s="16" t="s">
        <v>232</v>
      </c>
      <c r="K2649" s="0" t="str">
        <f aca="false">IFERROR(IF(VLOOKUP($C2649,薬効分類マスタ!$A$2:$E$180,5,FALSE())=0,"",VLOOKUP($C2649,薬効分類マスタ!$A$2:$E$180,5,FALSE())),"")</f>
        <v/>
      </c>
      <c r="L2649" s="17"/>
      <c r="M2649" s="0" t="str">
        <f aca="false">IF($K2649="","",IF($L2649&lt;&gt;"",$L2649,VLOOKUP($C2649,薬効分類マスタ!$A$2:$F$180,6,FALSE())))</f>
        <v/>
      </c>
      <c r="N2649" s="0" t="str">
        <f aca="false">ASC(G2649)</f>
        <v>ｾﾞﾁｰｱ錠10mg</v>
      </c>
      <c r="O2649" s="0" t="str">
        <f aca="false">ASC(E2649)</f>
        <v>ｴｾﾞﾁﾐﾌﾞ</v>
      </c>
      <c r="P2649" s="16" t="n">
        <f aca="false">N(P2648)+IF($C2649=検索!$B$49,1,0)</f>
        <v>0</v>
      </c>
    </row>
    <row r="2650" customFormat="false" ht="15" hidden="false" customHeight="false" outlineLevel="0" collapsed="false">
      <c r="A2650" s="16" t="s">
        <v>221</v>
      </c>
      <c r="B2650" s="0" t="s">
        <v>6125</v>
      </c>
      <c r="C2650" s="0" t="n">
        <v>218</v>
      </c>
      <c r="D2650" s="0" t="str">
        <f aca="false">IFERROR(VLOOKUP($C2650,薬効分類マスタ!$A$2:$B$180,2,FALSE()),"未登録")</f>
        <v>高脂血症用剤</v>
      </c>
      <c r="E2650" s="16" t="s">
        <v>6121</v>
      </c>
      <c r="F2650" s="16" t="s">
        <v>262</v>
      </c>
      <c r="G2650" s="16" t="s">
        <v>6126</v>
      </c>
      <c r="H2650" s="16" t="s">
        <v>1464</v>
      </c>
      <c r="I2650" s="0" t="n">
        <v>28.2</v>
      </c>
      <c r="J2650" s="16" t="s">
        <v>239</v>
      </c>
      <c r="K2650" s="0" t="str">
        <f aca="false">IFERROR(IF(VLOOKUP($C2650,薬効分類マスタ!$A$2:$E$180,5,FALSE())=0,"",VLOOKUP($C2650,薬効分類マスタ!$A$2:$E$180,5,FALSE())),"")</f>
        <v/>
      </c>
      <c r="L2650" s="17"/>
      <c r="M2650" s="0" t="str">
        <f aca="false">IF($K2650="","",IF($L2650&lt;&gt;"",$L2650,VLOOKUP($C2650,薬効分類マスタ!$A$2:$F$180,6,FALSE())))</f>
        <v/>
      </c>
      <c r="N2650" s="0" t="str">
        <f aca="false">ASC(G2650)</f>
        <v>ｴｾﾞﾁﾐﾌﾞ錠10mg｢DSEP｣</v>
      </c>
      <c r="O2650" s="0" t="str">
        <f aca="false">ASC(E2650)</f>
        <v>ｴｾﾞﾁﾐﾌﾞ</v>
      </c>
      <c r="P2650" s="16" t="n">
        <f aca="false">N(P2649)+IF($C2650=検索!$B$49,1,0)</f>
        <v>0</v>
      </c>
    </row>
    <row r="2651" customFormat="false" ht="15" hidden="false" customHeight="false" outlineLevel="0" collapsed="false">
      <c r="A2651" s="16" t="s">
        <v>221</v>
      </c>
      <c r="B2651" s="0" t="s">
        <v>6127</v>
      </c>
      <c r="C2651" s="0" t="n">
        <v>218</v>
      </c>
      <c r="D2651" s="0" t="str">
        <f aca="false">IFERROR(VLOOKUP($C2651,薬効分類マスタ!$A$2:$B$180,2,FALSE()),"未登録")</f>
        <v>高脂血症用剤</v>
      </c>
      <c r="E2651" s="16" t="s">
        <v>6121</v>
      </c>
      <c r="F2651" s="16" t="s">
        <v>262</v>
      </c>
      <c r="G2651" s="16" t="s">
        <v>6128</v>
      </c>
      <c r="H2651" s="16" t="s">
        <v>527</v>
      </c>
      <c r="I2651" s="0" t="n">
        <v>17</v>
      </c>
      <c r="J2651" s="16" t="s">
        <v>239</v>
      </c>
      <c r="K2651" s="0" t="str">
        <f aca="false">IFERROR(IF(VLOOKUP($C2651,薬効分類マスタ!$A$2:$E$180,5,FALSE())=0,"",VLOOKUP($C2651,薬効分類マスタ!$A$2:$E$180,5,FALSE())),"")</f>
        <v/>
      </c>
      <c r="L2651" s="17"/>
      <c r="M2651" s="0" t="str">
        <f aca="false">IF($K2651="","",IF($L2651&lt;&gt;"",$L2651,VLOOKUP($C2651,薬効分類マスタ!$A$2:$F$180,6,FALSE())))</f>
        <v/>
      </c>
      <c r="N2651" s="0" t="str">
        <f aca="false">ASC(G2651)</f>
        <v>ｴｾﾞﾁﾐﾌﾞ錠10mg｢JG｣</v>
      </c>
      <c r="O2651" s="0" t="str">
        <f aca="false">ASC(E2651)</f>
        <v>ｴｾﾞﾁﾐﾌﾞ</v>
      </c>
      <c r="P2651" s="16" t="n">
        <f aca="false">N(P2650)+IF($C2651=検索!$B$49,1,0)</f>
        <v>0</v>
      </c>
    </row>
    <row r="2652" customFormat="false" ht="15" hidden="false" customHeight="false" outlineLevel="0" collapsed="false">
      <c r="A2652" s="16" t="s">
        <v>221</v>
      </c>
      <c r="B2652" s="0" t="s">
        <v>6129</v>
      </c>
      <c r="C2652" s="0" t="n">
        <v>218</v>
      </c>
      <c r="D2652" s="0" t="str">
        <f aca="false">IFERROR(VLOOKUP($C2652,薬効分類マスタ!$A$2:$B$180,2,FALSE()),"未登録")</f>
        <v>高脂血症用剤</v>
      </c>
      <c r="E2652" s="16" t="s">
        <v>6121</v>
      </c>
      <c r="F2652" s="16" t="s">
        <v>262</v>
      </c>
      <c r="G2652" s="16" t="s">
        <v>6130</v>
      </c>
      <c r="H2652" s="16" t="s">
        <v>568</v>
      </c>
      <c r="I2652" s="0" t="n">
        <v>28.2</v>
      </c>
      <c r="J2652" s="16" t="s">
        <v>239</v>
      </c>
      <c r="K2652" s="0" t="str">
        <f aca="false">IFERROR(IF(VLOOKUP($C2652,薬効分類マスタ!$A$2:$E$180,5,FALSE())=0,"",VLOOKUP($C2652,薬効分類マスタ!$A$2:$E$180,5,FALSE())),"")</f>
        <v/>
      </c>
      <c r="L2652" s="17"/>
      <c r="M2652" s="0" t="str">
        <f aca="false">IF($K2652="","",IF($L2652&lt;&gt;"",$L2652,VLOOKUP($C2652,薬効分類マスタ!$A$2:$F$180,6,FALSE())))</f>
        <v/>
      </c>
      <c r="N2652" s="0" t="str">
        <f aca="false">ASC(G2652)</f>
        <v>ｴｾﾞﾁﾐﾌﾞ錠10mg｢KMP｣</v>
      </c>
      <c r="O2652" s="0" t="str">
        <f aca="false">ASC(E2652)</f>
        <v>ｴｾﾞﾁﾐﾌﾞ</v>
      </c>
      <c r="P2652" s="16" t="n">
        <f aca="false">N(P2651)+IF($C2652=検索!$B$49,1,0)</f>
        <v>0</v>
      </c>
    </row>
    <row r="2653" customFormat="false" ht="15" hidden="false" customHeight="false" outlineLevel="0" collapsed="false">
      <c r="A2653" s="16" t="s">
        <v>221</v>
      </c>
      <c r="B2653" s="0" t="s">
        <v>6131</v>
      </c>
      <c r="C2653" s="0" t="n">
        <v>218</v>
      </c>
      <c r="D2653" s="0" t="str">
        <f aca="false">IFERROR(VLOOKUP($C2653,薬効分類マスタ!$A$2:$B$180,2,FALSE()),"未登録")</f>
        <v>高脂血症用剤</v>
      </c>
      <c r="E2653" s="16" t="s">
        <v>6121</v>
      </c>
      <c r="F2653" s="16" t="s">
        <v>262</v>
      </c>
      <c r="G2653" s="16" t="s">
        <v>6132</v>
      </c>
      <c r="H2653" s="16" t="s">
        <v>1067</v>
      </c>
      <c r="I2653" s="0" t="n">
        <v>28.2</v>
      </c>
      <c r="J2653" s="16" t="s">
        <v>239</v>
      </c>
      <c r="K2653" s="0" t="str">
        <f aca="false">IFERROR(IF(VLOOKUP($C2653,薬効分類マスタ!$A$2:$E$180,5,FALSE())=0,"",VLOOKUP($C2653,薬効分類マスタ!$A$2:$E$180,5,FALSE())),"")</f>
        <v/>
      </c>
      <c r="L2653" s="17"/>
      <c r="M2653" s="0" t="str">
        <f aca="false">IF($K2653="","",IF($L2653&lt;&gt;"",$L2653,VLOOKUP($C2653,薬効分類マスタ!$A$2:$F$180,6,FALSE())))</f>
        <v/>
      </c>
      <c r="N2653" s="0" t="str">
        <f aca="false">ASC(G2653)</f>
        <v>ｴｾﾞﾁﾐﾌﾞ錠10mg｢TCK｣</v>
      </c>
      <c r="O2653" s="0" t="str">
        <f aca="false">ASC(E2653)</f>
        <v>ｴｾﾞﾁﾐﾌﾞ</v>
      </c>
      <c r="P2653" s="16" t="n">
        <f aca="false">N(P2652)+IF($C2653=検索!$B$49,1,0)</f>
        <v>0</v>
      </c>
    </row>
    <row r="2654" customFormat="false" ht="15" hidden="false" customHeight="false" outlineLevel="0" collapsed="false">
      <c r="A2654" s="16" t="s">
        <v>221</v>
      </c>
      <c r="B2654" s="0" t="s">
        <v>6133</v>
      </c>
      <c r="C2654" s="0" t="n">
        <v>218</v>
      </c>
      <c r="D2654" s="0" t="str">
        <f aca="false">IFERROR(VLOOKUP($C2654,薬効分類マスタ!$A$2:$B$180,2,FALSE()),"未登録")</f>
        <v>高脂血症用剤</v>
      </c>
      <c r="E2654" s="16" t="s">
        <v>6121</v>
      </c>
      <c r="F2654" s="16" t="s">
        <v>262</v>
      </c>
      <c r="G2654" s="16" t="s">
        <v>6134</v>
      </c>
      <c r="H2654" s="16" t="s">
        <v>3900</v>
      </c>
      <c r="I2654" s="0" t="n">
        <v>28.2</v>
      </c>
      <c r="J2654" s="16" t="s">
        <v>239</v>
      </c>
      <c r="K2654" s="0" t="str">
        <f aca="false">IFERROR(IF(VLOOKUP($C2654,薬効分類マスタ!$A$2:$E$180,5,FALSE())=0,"",VLOOKUP($C2654,薬効分類マスタ!$A$2:$E$180,5,FALSE())),"")</f>
        <v/>
      </c>
      <c r="L2654" s="17"/>
      <c r="M2654" s="0" t="str">
        <f aca="false">IF($K2654="","",IF($L2654&lt;&gt;"",$L2654,VLOOKUP($C2654,薬効分類マスタ!$A$2:$F$180,6,FALSE())))</f>
        <v/>
      </c>
      <c r="N2654" s="0" t="str">
        <f aca="false">ASC(G2654)</f>
        <v>ｴｾﾞﾁﾐﾌﾞ錠10mg｢TE｣</v>
      </c>
      <c r="O2654" s="0" t="str">
        <f aca="false">ASC(E2654)</f>
        <v>ｴｾﾞﾁﾐﾌﾞ</v>
      </c>
      <c r="P2654" s="16" t="n">
        <f aca="false">N(P2653)+IF($C2654=検索!$B$49,1,0)</f>
        <v>0</v>
      </c>
    </row>
    <row r="2655" customFormat="false" ht="15" hidden="false" customHeight="false" outlineLevel="0" collapsed="false">
      <c r="A2655" s="16" t="s">
        <v>221</v>
      </c>
      <c r="B2655" s="0" t="s">
        <v>6135</v>
      </c>
      <c r="C2655" s="0" t="n">
        <v>218</v>
      </c>
      <c r="D2655" s="0" t="str">
        <f aca="false">IFERROR(VLOOKUP($C2655,薬効分類マスタ!$A$2:$B$180,2,FALSE()),"未登録")</f>
        <v>高脂血症用剤</v>
      </c>
      <c r="E2655" s="16" t="s">
        <v>6121</v>
      </c>
      <c r="F2655" s="16" t="s">
        <v>262</v>
      </c>
      <c r="G2655" s="16" t="s">
        <v>6136</v>
      </c>
      <c r="H2655" s="16" t="s">
        <v>574</v>
      </c>
      <c r="I2655" s="0" t="n">
        <v>17</v>
      </c>
      <c r="J2655" s="16" t="s">
        <v>239</v>
      </c>
      <c r="K2655" s="0" t="str">
        <f aca="false">IFERROR(IF(VLOOKUP($C2655,薬効分類マスタ!$A$2:$E$180,5,FALSE())=0,"",VLOOKUP($C2655,薬効分類マスタ!$A$2:$E$180,5,FALSE())),"")</f>
        <v/>
      </c>
      <c r="L2655" s="17"/>
      <c r="M2655" s="0" t="str">
        <f aca="false">IF($K2655="","",IF($L2655&lt;&gt;"",$L2655,VLOOKUP($C2655,薬効分類マスタ!$A$2:$F$180,6,FALSE())))</f>
        <v/>
      </c>
      <c r="N2655" s="0" t="str">
        <f aca="false">ASC(G2655)</f>
        <v>ｴｾﾞﾁﾐﾌﾞ錠10mg｢YD｣</v>
      </c>
      <c r="O2655" s="0" t="str">
        <f aca="false">ASC(E2655)</f>
        <v>ｴｾﾞﾁﾐﾌﾞ</v>
      </c>
      <c r="P2655" s="16" t="n">
        <f aca="false">N(P2654)+IF($C2655=検索!$B$49,1,0)</f>
        <v>0</v>
      </c>
    </row>
    <row r="2656" customFormat="false" ht="15" hidden="false" customHeight="false" outlineLevel="0" collapsed="false">
      <c r="A2656" s="16" t="s">
        <v>221</v>
      </c>
      <c r="B2656" s="0" t="s">
        <v>6137</v>
      </c>
      <c r="C2656" s="0" t="n">
        <v>218</v>
      </c>
      <c r="D2656" s="0" t="str">
        <f aca="false">IFERROR(VLOOKUP($C2656,薬効分類マスタ!$A$2:$B$180,2,FALSE()),"未登録")</f>
        <v>高脂血症用剤</v>
      </c>
      <c r="E2656" s="16" t="s">
        <v>6121</v>
      </c>
      <c r="F2656" s="16" t="s">
        <v>262</v>
      </c>
      <c r="G2656" s="16" t="s">
        <v>6138</v>
      </c>
      <c r="H2656" s="16" t="s">
        <v>238</v>
      </c>
      <c r="I2656" s="0" t="n">
        <v>17</v>
      </c>
      <c r="J2656" s="16" t="s">
        <v>239</v>
      </c>
      <c r="K2656" s="0" t="str">
        <f aca="false">IFERROR(IF(VLOOKUP($C2656,薬効分類マスタ!$A$2:$E$180,5,FALSE())=0,"",VLOOKUP($C2656,薬効分類マスタ!$A$2:$E$180,5,FALSE())),"")</f>
        <v/>
      </c>
      <c r="L2656" s="17"/>
      <c r="M2656" s="0" t="str">
        <f aca="false">IF($K2656="","",IF($L2656&lt;&gt;"",$L2656,VLOOKUP($C2656,薬効分類マスタ!$A$2:$F$180,6,FALSE())))</f>
        <v/>
      </c>
      <c r="N2656" s="0" t="str">
        <f aca="false">ASC(G2656)</f>
        <v>ｴｾﾞﾁﾐﾌﾞ錠10mg｢ｱﾒﾙ｣</v>
      </c>
      <c r="O2656" s="0" t="str">
        <f aca="false">ASC(E2656)</f>
        <v>ｴｾﾞﾁﾐﾌﾞ</v>
      </c>
      <c r="P2656" s="16" t="n">
        <f aca="false">N(P2655)+IF($C2656=検索!$B$49,1,0)</f>
        <v>0</v>
      </c>
    </row>
    <row r="2657" customFormat="false" ht="15" hidden="false" customHeight="false" outlineLevel="0" collapsed="false">
      <c r="A2657" s="16" t="s">
        <v>221</v>
      </c>
      <c r="B2657" s="0" t="s">
        <v>6139</v>
      </c>
      <c r="C2657" s="0" t="n">
        <v>218</v>
      </c>
      <c r="D2657" s="0" t="str">
        <f aca="false">IFERROR(VLOOKUP($C2657,薬効分類マスタ!$A$2:$B$180,2,FALSE()),"未登録")</f>
        <v>高脂血症用剤</v>
      </c>
      <c r="E2657" s="16" t="s">
        <v>6121</v>
      </c>
      <c r="F2657" s="16" t="s">
        <v>262</v>
      </c>
      <c r="G2657" s="16" t="s">
        <v>6140</v>
      </c>
      <c r="H2657" s="16" t="s">
        <v>601</v>
      </c>
      <c r="I2657" s="0" t="n">
        <v>17</v>
      </c>
      <c r="J2657" s="16" t="s">
        <v>239</v>
      </c>
      <c r="K2657" s="0" t="str">
        <f aca="false">IFERROR(IF(VLOOKUP($C2657,薬効分類マスタ!$A$2:$E$180,5,FALSE())=0,"",VLOOKUP($C2657,薬効分類マスタ!$A$2:$E$180,5,FALSE())),"")</f>
        <v/>
      </c>
      <c r="L2657" s="17"/>
      <c r="M2657" s="0" t="str">
        <f aca="false">IF($K2657="","",IF($L2657&lt;&gt;"",$L2657,VLOOKUP($C2657,薬効分類マスタ!$A$2:$F$180,6,FALSE())))</f>
        <v/>
      </c>
      <c r="N2657" s="0" t="str">
        <f aca="false">ASC(G2657)</f>
        <v>ｴｾﾞﾁﾐﾌﾞ錠10mg｢杏林｣</v>
      </c>
      <c r="O2657" s="0" t="str">
        <f aca="false">ASC(E2657)</f>
        <v>ｴｾﾞﾁﾐﾌﾞ</v>
      </c>
      <c r="P2657" s="16" t="n">
        <f aca="false">N(P2656)+IF($C2657=検索!$B$49,1,0)</f>
        <v>0</v>
      </c>
    </row>
    <row r="2658" customFormat="false" ht="15" hidden="false" customHeight="false" outlineLevel="0" collapsed="false">
      <c r="A2658" s="16" t="s">
        <v>221</v>
      </c>
      <c r="B2658" s="0" t="s">
        <v>6141</v>
      </c>
      <c r="C2658" s="0" t="n">
        <v>218</v>
      </c>
      <c r="D2658" s="0" t="str">
        <f aca="false">IFERROR(VLOOKUP($C2658,薬効分類マスタ!$A$2:$B$180,2,FALSE()),"未登録")</f>
        <v>高脂血症用剤</v>
      </c>
      <c r="E2658" s="16" t="s">
        <v>6121</v>
      </c>
      <c r="F2658" s="16" t="s">
        <v>262</v>
      </c>
      <c r="G2658" s="16" t="s">
        <v>6142</v>
      </c>
      <c r="H2658" s="16" t="s">
        <v>831</v>
      </c>
      <c r="I2658" s="0" t="n">
        <v>17</v>
      </c>
      <c r="J2658" s="16" t="s">
        <v>239</v>
      </c>
      <c r="K2658" s="0" t="str">
        <f aca="false">IFERROR(IF(VLOOKUP($C2658,薬効分類マスタ!$A$2:$E$180,5,FALSE())=0,"",VLOOKUP($C2658,薬効分類マスタ!$A$2:$E$180,5,FALSE())),"")</f>
        <v/>
      </c>
      <c r="L2658" s="17"/>
      <c r="M2658" s="0" t="str">
        <f aca="false">IF($K2658="","",IF($L2658&lt;&gt;"",$L2658,VLOOKUP($C2658,薬効分類マスタ!$A$2:$F$180,6,FALSE())))</f>
        <v/>
      </c>
      <c r="N2658" s="0" t="str">
        <f aca="false">ASC(G2658)</f>
        <v>ｴｾﾞﾁﾐﾌﾞ錠10mg｢ｹﾐﾌｧ｣</v>
      </c>
      <c r="O2658" s="0" t="str">
        <f aca="false">ASC(E2658)</f>
        <v>ｴｾﾞﾁﾐﾌﾞ</v>
      </c>
      <c r="P2658" s="16" t="n">
        <f aca="false">N(P2657)+IF($C2658=検索!$B$49,1,0)</f>
        <v>0</v>
      </c>
    </row>
    <row r="2659" customFormat="false" ht="15" hidden="false" customHeight="false" outlineLevel="0" collapsed="false">
      <c r="A2659" s="16" t="s">
        <v>221</v>
      </c>
      <c r="B2659" s="0" t="s">
        <v>6143</v>
      </c>
      <c r="C2659" s="0" t="n">
        <v>218</v>
      </c>
      <c r="D2659" s="0" t="str">
        <f aca="false">IFERROR(VLOOKUP($C2659,薬効分類マスタ!$A$2:$B$180,2,FALSE()),"未登録")</f>
        <v>高脂血症用剤</v>
      </c>
      <c r="E2659" s="16" t="s">
        <v>6121</v>
      </c>
      <c r="F2659" s="16" t="s">
        <v>262</v>
      </c>
      <c r="G2659" s="16" t="s">
        <v>6144</v>
      </c>
      <c r="H2659" s="16" t="s">
        <v>385</v>
      </c>
      <c r="I2659" s="0" t="n">
        <v>17</v>
      </c>
      <c r="J2659" s="16" t="s">
        <v>239</v>
      </c>
      <c r="K2659" s="0" t="str">
        <f aca="false">IFERROR(IF(VLOOKUP($C2659,薬効分類マスタ!$A$2:$E$180,5,FALSE())=0,"",VLOOKUP($C2659,薬効分類マスタ!$A$2:$E$180,5,FALSE())),"")</f>
        <v/>
      </c>
      <c r="L2659" s="17"/>
      <c r="M2659" s="0" t="str">
        <f aca="false">IF($K2659="","",IF($L2659&lt;&gt;"",$L2659,VLOOKUP($C2659,薬効分類マスタ!$A$2:$F$180,6,FALSE())))</f>
        <v/>
      </c>
      <c r="N2659" s="0" t="str">
        <f aca="false">ASC(G2659)</f>
        <v>ｴｾﾞﾁﾐﾌﾞ錠10mg｢ｻﾜｲ｣</v>
      </c>
      <c r="O2659" s="0" t="str">
        <f aca="false">ASC(E2659)</f>
        <v>ｴｾﾞﾁﾐﾌﾞ</v>
      </c>
      <c r="P2659" s="16" t="n">
        <f aca="false">N(P2658)+IF($C2659=検索!$B$49,1,0)</f>
        <v>0</v>
      </c>
    </row>
    <row r="2660" customFormat="false" ht="15" hidden="false" customHeight="false" outlineLevel="0" collapsed="false">
      <c r="A2660" s="16" t="s">
        <v>221</v>
      </c>
      <c r="B2660" s="0" t="s">
        <v>6145</v>
      </c>
      <c r="C2660" s="0" t="n">
        <v>218</v>
      </c>
      <c r="D2660" s="0" t="str">
        <f aca="false">IFERROR(VLOOKUP($C2660,薬効分類マスタ!$A$2:$B$180,2,FALSE()),"未登録")</f>
        <v>高脂血症用剤</v>
      </c>
      <c r="E2660" s="16" t="s">
        <v>6121</v>
      </c>
      <c r="F2660" s="16" t="s">
        <v>262</v>
      </c>
      <c r="G2660" s="16" t="s">
        <v>6146</v>
      </c>
      <c r="H2660" s="16" t="s">
        <v>354</v>
      </c>
      <c r="I2660" s="0" t="n">
        <v>17</v>
      </c>
      <c r="J2660" s="16" t="s">
        <v>239</v>
      </c>
      <c r="K2660" s="0" t="str">
        <f aca="false">IFERROR(IF(VLOOKUP($C2660,薬効分類マスタ!$A$2:$E$180,5,FALSE())=0,"",VLOOKUP($C2660,薬効分類マスタ!$A$2:$E$180,5,FALSE())),"")</f>
        <v/>
      </c>
      <c r="L2660" s="17"/>
      <c r="M2660" s="0" t="str">
        <f aca="false">IF($K2660="","",IF($L2660&lt;&gt;"",$L2660,VLOOKUP($C2660,薬効分類マスタ!$A$2:$F$180,6,FALSE())))</f>
        <v/>
      </c>
      <c r="N2660" s="0" t="str">
        <f aca="false">ASC(G2660)</f>
        <v>ｴｾﾞﾁﾐﾌﾞ錠10mg｢ｻﾝﾄﾞ｣</v>
      </c>
      <c r="O2660" s="0" t="str">
        <f aca="false">ASC(E2660)</f>
        <v>ｴｾﾞﾁﾐﾌﾞ</v>
      </c>
      <c r="P2660" s="16" t="n">
        <f aca="false">N(P2659)+IF($C2660=検索!$B$49,1,0)</f>
        <v>0</v>
      </c>
    </row>
    <row r="2661" customFormat="false" ht="15" hidden="false" customHeight="false" outlineLevel="0" collapsed="false">
      <c r="A2661" s="16" t="s">
        <v>221</v>
      </c>
      <c r="B2661" s="0" t="s">
        <v>6147</v>
      </c>
      <c r="C2661" s="0" t="n">
        <v>218</v>
      </c>
      <c r="D2661" s="0" t="str">
        <f aca="false">IFERROR(VLOOKUP($C2661,薬効分類マスタ!$A$2:$B$180,2,FALSE()),"未登録")</f>
        <v>高脂血症用剤</v>
      </c>
      <c r="E2661" s="16" t="s">
        <v>6121</v>
      </c>
      <c r="F2661" s="16" t="s">
        <v>262</v>
      </c>
      <c r="G2661" s="16" t="s">
        <v>6148</v>
      </c>
      <c r="H2661" s="16" t="s">
        <v>533</v>
      </c>
      <c r="I2661" s="0" t="n">
        <v>28.2</v>
      </c>
      <c r="J2661" s="16" t="s">
        <v>239</v>
      </c>
      <c r="K2661" s="0" t="str">
        <f aca="false">IFERROR(IF(VLOOKUP($C2661,薬効分類マスタ!$A$2:$E$180,5,FALSE())=0,"",VLOOKUP($C2661,薬効分類マスタ!$A$2:$E$180,5,FALSE())),"")</f>
        <v/>
      </c>
      <c r="L2661" s="17"/>
      <c r="M2661" s="0" t="str">
        <f aca="false">IF($K2661="","",IF($L2661&lt;&gt;"",$L2661,VLOOKUP($C2661,薬効分類マスタ!$A$2:$F$180,6,FALSE())))</f>
        <v/>
      </c>
      <c r="N2661" s="0" t="str">
        <f aca="false">ASC(G2661)</f>
        <v>ｴｾﾞﾁﾐﾌﾞ錠10mg｢ﾄｰﾜ｣</v>
      </c>
      <c r="O2661" s="0" t="str">
        <f aca="false">ASC(E2661)</f>
        <v>ｴｾﾞﾁﾐﾌﾞ</v>
      </c>
      <c r="P2661" s="16" t="n">
        <f aca="false">N(P2660)+IF($C2661=検索!$B$49,1,0)</f>
        <v>0</v>
      </c>
    </row>
    <row r="2662" customFormat="false" ht="15" hidden="false" customHeight="false" outlineLevel="0" collapsed="false">
      <c r="A2662" s="16" t="s">
        <v>221</v>
      </c>
      <c r="B2662" s="0" t="s">
        <v>6149</v>
      </c>
      <c r="C2662" s="0" t="n">
        <v>218</v>
      </c>
      <c r="D2662" s="0" t="str">
        <f aca="false">IFERROR(VLOOKUP($C2662,薬効分類マスタ!$A$2:$B$180,2,FALSE()),"未登録")</f>
        <v>高脂血症用剤</v>
      </c>
      <c r="E2662" s="16" t="s">
        <v>6121</v>
      </c>
      <c r="F2662" s="16" t="s">
        <v>262</v>
      </c>
      <c r="G2662" s="16" t="s">
        <v>6150</v>
      </c>
      <c r="H2662" s="16" t="s">
        <v>536</v>
      </c>
      <c r="I2662" s="0" t="n">
        <v>17</v>
      </c>
      <c r="J2662" s="16" t="s">
        <v>239</v>
      </c>
      <c r="K2662" s="0" t="str">
        <f aca="false">IFERROR(IF(VLOOKUP($C2662,薬効分類マスタ!$A$2:$E$180,5,FALSE())=0,"",VLOOKUP($C2662,薬効分類マスタ!$A$2:$E$180,5,FALSE())),"")</f>
        <v/>
      </c>
      <c r="L2662" s="17"/>
      <c r="M2662" s="0" t="str">
        <f aca="false">IF($K2662="","",IF($L2662&lt;&gt;"",$L2662,VLOOKUP($C2662,薬効分類マスタ!$A$2:$F$180,6,FALSE())))</f>
        <v/>
      </c>
      <c r="N2662" s="0" t="str">
        <f aca="false">ASC(G2662)</f>
        <v>ｴｾﾞﾁﾐﾌﾞ錠10mg｢日医工｣</v>
      </c>
      <c r="O2662" s="0" t="str">
        <f aca="false">ASC(E2662)</f>
        <v>ｴｾﾞﾁﾐﾌﾞ</v>
      </c>
      <c r="P2662" s="16" t="n">
        <f aca="false">N(P2661)+IF($C2662=検索!$B$49,1,0)</f>
        <v>0</v>
      </c>
    </row>
    <row r="2663" customFormat="false" ht="15" hidden="false" customHeight="false" outlineLevel="0" collapsed="false">
      <c r="A2663" s="16" t="s">
        <v>221</v>
      </c>
      <c r="B2663" s="0" t="s">
        <v>6151</v>
      </c>
      <c r="C2663" s="0" t="n">
        <v>218</v>
      </c>
      <c r="D2663" s="0" t="str">
        <f aca="false">IFERROR(VLOOKUP($C2663,薬効分類マスタ!$A$2:$B$180,2,FALSE()),"未登録")</f>
        <v>高脂血症用剤</v>
      </c>
      <c r="E2663" s="16" t="s">
        <v>6121</v>
      </c>
      <c r="F2663" s="16" t="s">
        <v>262</v>
      </c>
      <c r="G2663" s="16" t="s">
        <v>6152</v>
      </c>
      <c r="H2663" s="16" t="s">
        <v>606</v>
      </c>
      <c r="I2663" s="0" t="n">
        <v>17</v>
      </c>
      <c r="J2663" s="16" t="s">
        <v>239</v>
      </c>
      <c r="K2663" s="0" t="str">
        <f aca="false">IFERROR(IF(VLOOKUP($C2663,薬効分類マスタ!$A$2:$E$180,5,FALSE())=0,"",VLOOKUP($C2663,薬効分類マスタ!$A$2:$E$180,5,FALSE())),"")</f>
        <v/>
      </c>
      <c r="L2663" s="17"/>
      <c r="M2663" s="0" t="str">
        <f aca="false">IF($K2663="","",IF($L2663&lt;&gt;"",$L2663,VLOOKUP($C2663,薬効分類マスタ!$A$2:$F$180,6,FALSE())))</f>
        <v/>
      </c>
      <c r="N2663" s="0" t="str">
        <f aca="false">ASC(G2663)</f>
        <v>ｴｾﾞﾁﾐﾌﾞ錠10mg｢日新｣</v>
      </c>
      <c r="O2663" s="0" t="str">
        <f aca="false">ASC(E2663)</f>
        <v>ｴｾﾞﾁﾐﾌﾞ</v>
      </c>
      <c r="P2663" s="16" t="n">
        <f aca="false">N(P2662)+IF($C2663=検索!$B$49,1,0)</f>
        <v>0</v>
      </c>
    </row>
    <row r="2664" customFormat="false" ht="15" hidden="false" customHeight="false" outlineLevel="0" collapsed="false">
      <c r="A2664" s="16" t="s">
        <v>221</v>
      </c>
      <c r="B2664" s="0" t="s">
        <v>6153</v>
      </c>
      <c r="C2664" s="0" t="n">
        <v>218</v>
      </c>
      <c r="D2664" s="0" t="str">
        <f aca="false">IFERROR(VLOOKUP($C2664,薬効分類マスタ!$A$2:$B$180,2,FALSE()),"未登録")</f>
        <v>高脂血症用剤</v>
      </c>
      <c r="E2664" s="16" t="s">
        <v>6121</v>
      </c>
      <c r="F2664" s="16" t="s">
        <v>262</v>
      </c>
      <c r="G2664" s="16" t="s">
        <v>6154</v>
      </c>
      <c r="H2664" s="16" t="s">
        <v>848</v>
      </c>
      <c r="I2664" s="0" t="n">
        <v>28.2</v>
      </c>
      <c r="J2664" s="16" t="s">
        <v>239</v>
      </c>
      <c r="K2664" s="0" t="str">
        <f aca="false">IFERROR(IF(VLOOKUP($C2664,薬効分類マスタ!$A$2:$E$180,5,FALSE())=0,"",VLOOKUP($C2664,薬効分類マスタ!$A$2:$E$180,5,FALSE())),"")</f>
        <v/>
      </c>
      <c r="L2664" s="17"/>
      <c r="M2664" s="0" t="str">
        <f aca="false">IF($K2664="","",IF($L2664&lt;&gt;"",$L2664,VLOOKUP($C2664,薬効分類マスタ!$A$2:$F$180,6,FALSE())))</f>
        <v/>
      </c>
      <c r="N2664" s="0" t="str">
        <f aca="false">ASC(G2664)</f>
        <v>ｴｾﾞﾁﾐﾌﾞ錠10mg｢ﾌｪﾙｾﾞﾝ｣</v>
      </c>
      <c r="O2664" s="0" t="str">
        <f aca="false">ASC(E2664)</f>
        <v>ｴｾﾞﾁﾐﾌﾞ</v>
      </c>
      <c r="P2664" s="16" t="n">
        <f aca="false">N(P2663)+IF($C2664=検索!$B$49,1,0)</f>
        <v>0</v>
      </c>
    </row>
    <row r="2665" customFormat="false" ht="15" hidden="false" customHeight="false" outlineLevel="0" collapsed="false">
      <c r="A2665" s="16" t="s">
        <v>221</v>
      </c>
      <c r="B2665" s="0" t="s">
        <v>6155</v>
      </c>
      <c r="C2665" s="0" t="n">
        <v>218</v>
      </c>
      <c r="D2665" s="0" t="str">
        <f aca="false">IFERROR(VLOOKUP($C2665,薬効分類マスタ!$A$2:$B$180,2,FALSE()),"未登録")</f>
        <v>高脂血症用剤</v>
      </c>
      <c r="E2665" s="16" t="s">
        <v>6121</v>
      </c>
      <c r="F2665" s="16" t="s">
        <v>262</v>
      </c>
      <c r="G2665" s="16" t="s">
        <v>6156</v>
      </c>
      <c r="H2665" s="16" t="s">
        <v>1289</v>
      </c>
      <c r="I2665" s="0" t="n">
        <v>28.2</v>
      </c>
      <c r="J2665" s="16" t="s">
        <v>239</v>
      </c>
      <c r="K2665" s="0" t="str">
        <f aca="false">IFERROR(IF(VLOOKUP($C2665,薬効分類マスタ!$A$2:$E$180,5,FALSE())=0,"",VLOOKUP($C2665,薬効分類マスタ!$A$2:$E$180,5,FALSE())),"")</f>
        <v/>
      </c>
      <c r="L2665" s="17"/>
      <c r="M2665" s="0" t="str">
        <f aca="false">IF($K2665="","",IF($L2665&lt;&gt;"",$L2665,VLOOKUP($C2665,薬効分類マスタ!$A$2:$F$180,6,FALSE())))</f>
        <v/>
      </c>
      <c r="N2665" s="0" t="str">
        <f aca="false">ASC(G2665)</f>
        <v>ｴｾﾞﾁﾐﾌﾞ錠10mg｢明治｣</v>
      </c>
      <c r="O2665" s="0" t="str">
        <f aca="false">ASC(E2665)</f>
        <v>ｴｾﾞﾁﾐﾌﾞ</v>
      </c>
      <c r="P2665" s="16" t="n">
        <f aca="false">N(P2664)+IF($C2665=検索!$B$49,1,0)</f>
        <v>0</v>
      </c>
    </row>
    <row r="2666" customFormat="false" ht="15" hidden="false" customHeight="false" outlineLevel="0" collapsed="false">
      <c r="A2666" s="16" t="s">
        <v>221</v>
      </c>
      <c r="B2666" s="0" t="s">
        <v>6157</v>
      </c>
      <c r="C2666" s="0" t="n">
        <v>218</v>
      </c>
      <c r="D2666" s="0" t="str">
        <f aca="false">IFERROR(VLOOKUP($C2666,薬効分類マスタ!$A$2:$B$180,2,FALSE()),"未登録")</f>
        <v>高脂血症用剤</v>
      </c>
      <c r="E2666" s="16" t="s">
        <v>6121</v>
      </c>
      <c r="F2666" s="16" t="s">
        <v>262</v>
      </c>
      <c r="G2666" s="16" t="s">
        <v>6158</v>
      </c>
      <c r="H2666" s="16" t="s">
        <v>533</v>
      </c>
      <c r="I2666" s="0" t="n">
        <v>28.2</v>
      </c>
      <c r="J2666" s="16" t="s">
        <v>239</v>
      </c>
      <c r="K2666" s="0" t="str">
        <f aca="false">IFERROR(IF(VLOOKUP($C2666,薬効分類マスタ!$A$2:$E$180,5,FALSE())=0,"",VLOOKUP($C2666,薬効分類マスタ!$A$2:$E$180,5,FALSE())),"")</f>
        <v/>
      </c>
      <c r="L2666" s="17"/>
      <c r="M2666" s="0" t="str">
        <f aca="false">IF($K2666="","",IF($L2666&lt;&gt;"",$L2666,VLOOKUP($C2666,薬効分類マスタ!$A$2:$F$180,6,FALSE())))</f>
        <v/>
      </c>
      <c r="N2666" s="0" t="str">
        <f aca="false">ASC(G2666)</f>
        <v>ｴｾﾞﾁﾐﾌﾞOD錠10mg｢ﾄｰﾜ｣</v>
      </c>
      <c r="O2666" s="0" t="str">
        <f aca="false">ASC(E2666)</f>
        <v>ｴｾﾞﾁﾐﾌﾞ</v>
      </c>
      <c r="P2666" s="16" t="n">
        <f aca="false">N(P2665)+IF($C2666=検索!$B$49,1,0)</f>
        <v>0</v>
      </c>
    </row>
    <row r="2667" customFormat="false" ht="15" hidden="false" customHeight="false" outlineLevel="0" collapsed="false">
      <c r="A2667" s="16" t="s">
        <v>221</v>
      </c>
      <c r="B2667" s="0" t="s">
        <v>6159</v>
      </c>
      <c r="C2667" s="0" t="n">
        <v>218</v>
      </c>
      <c r="D2667" s="0" t="str">
        <f aca="false">IFERROR(VLOOKUP($C2667,薬効分類マスタ!$A$2:$B$180,2,FALSE()),"未登録")</f>
        <v>高脂血症用剤</v>
      </c>
      <c r="E2667" s="16" t="s">
        <v>6160</v>
      </c>
      <c r="F2667" s="16" t="s">
        <v>6161</v>
      </c>
      <c r="G2667" s="16" t="s">
        <v>6162</v>
      </c>
      <c r="H2667" s="16" t="s">
        <v>1635</v>
      </c>
      <c r="I2667" s="0" t="n">
        <v>122.5</v>
      </c>
      <c r="J2667" s="16" t="s">
        <v>232</v>
      </c>
      <c r="K2667" s="0" t="str">
        <f aca="false">IFERROR(IF(VLOOKUP($C2667,薬効分類マスタ!$A$2:$E$180,5,FALSE())=0,"",VLOOKUP($C2667,薬効分類マスタ!$A$2:$E$180,5,FALSE())),"")</f>
        <v/>
      </c>
      <c r="L2667" s="17"/>
      <c r="M2667" s="0" t="str">
        <f aca="false">IF($K2667="","",IF($L2667&lt;&gt;"",$L2667,VLOOKUP($C2667,薬効分類マスタ!$A$2:$F$180,6,FALSE())))</f>
        <v/>
      </c>
      <c r="N2667" s="0" t="str">
        <f aca="false">ASC(G2667)</f>
        <v>ﾛﾄﾘｶﾞ粒状ｶﾌﾟｾﾙ2g</v>
      </c>
      <c r="O2667" s="0" t="str">
        <f aca="false">ASC(E2667)</f>
        <v>ｵﾒｶﾞ-3脂肪酸ｴﾁﾙ</v>
      </c>
      <c r="P2667" s="16" t="n">
        <f aca="false">N(P2666)+IF($C2667=検索!$B$49,1,0)</f>
        <v>0</v>
      </c>
    </row>
    <row r="2668" customFormat="false" ht="15" hidden="false" customHeight="false" outlineLevel="0" collapsed="false">
      <c r="A2668" s="16" t="s">
        <v>221</v>
      </c>
      <c r="B2668" s="0" t="s">
        <v>6163</v>
      </c>
      <c r="C2668" s="0" t="n">
        <v>218</v>
      </c>
      <c r="D2668" s="0" t="str">
        <f aca="false">IFERROR(VLOOKUP($C2668,薬効分類マスタ!$A$2:$B$180,2,FALSE()),"未登録")</f>
        <v>高脂血症用剤</v>
      </c>
      <c r="E2668" s="16" t="s">
        <v>6160</v>
      </c>
      <c r="F2668" s="16" t="s">
        <v>6161</v>
      </c>
      <c r="G2668" s="16" t="s">
        <v>6164</v>
      </c>
      <c r="H2668" s="16" t="s">
        <v>6165</v>
      </c>
      <c r="I2668" s="0" t="n">
        <v>72.3</v>
      </c>
      <c r="J2668" s="16" t="s">
        <v>239</v>
      </c>
      <c r="K2668" s="0" t="str">
        <f aca="false">IFERROR(IF(VLOOKUP($C2668,薬効分類マスタ!$A$2:$E$180,5,FALSE())=0,"",VLOOKUP($C2668,薬効分類マスタ!$A$2:$E$180,5,FALSE())),"")</f>
        <v/>
      </c>
      <c r="L2668" s="17"/>
      <c r="M2668" s="0" t="str">
        <f aca="false">IF($K2668="","",IF($L2668&lt;&gt;"",$L2668,VLOOKUP($C2668,薬効分類マスタ!$A$2:$F$180,6,FALSE())))</f>
        <v/>
      </c>
      <c r="N2668" s="0" t="str">
        <f aca="false">ASC(G2668)</f>
        <v>ｵﾒｶﾞ-3脂肪酸ｴﾁﾙ粒状ｶﾌﾟｾﾙ2g｢MJT｣</v>
      </c>
      <c r="O2668" s="0" t="str">
        <f aca="false">ASC(E2668)</f>
        <v>ｵﾒｶﾞ-3脂肪酸ｴﾁﾙ</v>
      </c>
      <c r="P2668" s="16" t="n">
        <f aca="false">N(P2667)+IF($C2668=検索!$B$49,1,0)</f>
        <v>0</v>
      </c>
    </row>
    <row r="2669" customFormat="false" ht="15" hidden="false" customHeight="false" outlineLevel="0" collapsed="false">
      <c r="A2669" s="16" t="s">
        <v>221</v>
      </c>
      <c r="B2669" s="0" t="s">
        <v>6166</v>
      </c>
      <c r="C2669" s="0" t="n">
        <v>218</v>
      </c>
      <c r="D2669" s="0" t="str">
        <f aca="false">IFERROR(VLOOKUP($C2669,薬効分類マスタ!$A$2:$B$180,2,FALSE()),"未登録")</f>
        <v>高脂血症用剤</v>
      </c>
      <c r="E2669" s="16" t="s">
        <v>6160</v>
      </c>
      <c r="F2669" s="16" t="s">
        <v>6161</v>
      </c>
      <c r="G2669" s="16" t="s">
        <v>6167</v>
      </c>
      <c r="H2669" s="16" t="s">
        <v>574</v>
      </c>
      <c r="I2669" s="0" t="n">
        <v>72.3</v>
      </c>
      <c r="J2669" s="16" t="s">
        <v>239</v>
      </c>
      <c r="K2669" s="0" t="str">
        <f aca="false">IFERROR(IF(VLOOKUP($C2669,薬効分類マスタ!$A$2:$E$180,5,FALSE())=0,"",VLOOKUP($C2669,薬効分類マスタ!$A$2:$E$180,5,FALSE())),"")</f>
        <v/>
      </c>
      <c r="L2669" s="17"/>
      <c r="M2669" s="0" t="str">
        <f aca="false">IF($K2669="","",IF($L2669&lt;&gt;"",$L2669,VLOOKUP($C2669,薬効分類マスタ!$A$2:$F$180,6,FALSE())))</f>
        <v/>
      </c>
      <c r="N2669" s="0" t="str">
        <f aca="false">ASC(G2669)</f>
        <v>ｵﾒｶﾞ-3脂肪酸ｴﾁﾙ粒状ｶﾌﾟｾﾙ2g｢YD｣</v>
      </c>
      <c r="O2669" s="0" t="str">
        <f aca="false">ASC(E2669)</f>
        <v>ｵﾒｶﾞ-3脂肪酸ｴﾁﾙ</v>
      </c>
      <c r="P2669" s="16" t="n">
        <f aca="false">N(P2668)+IF($C2669=検索!$B$49,1,0)</f>
        <v>0</v>
      </c>
    </row>
    <row r="2670" customFormat="false" ht="15" hidden="false" customHeight="false" outlineLevel="0" collapsed="false">
      <c r="A2670" s="16" t="s">
        <v>221</v>
      </c>
      <c r="B2670" s="0" t="s">
        <v>6168</v>
      </c>
      <c r="C2670" s="0" t="n">
        <v>218</v>
      </c>
      <c r="D2670" s="0" t="str">
        <f aca="false">IFERROR(VLOOKUP($C2670,薬効分類マスタ!$A$2:$B$180,2,FALSE()),"未登録")</f>
        <v>高脂血症用剤</v>
      </c>
      <c r="E2670" s="16" t="s">
        <v>6160</v>
      </c>
      <c r="F2670" s="16" t="s">
        <v>6161</v>
      </c>
      <c r="G2670" s="16" t="s">
        <v>6169</v>
      </c>
      <c r="H2670" s="16" t="s">
        <v>1309</v>
      </c>
      <c r="I2670" s="0" t="n">
        <v>72.3</v>
      </c>
      <c r="J2670" s="16" t="s">
        <v>239</v>
      </c>
      <c r="K2670" s="0" t="str">
        <f aca="false">IFERROR(IF(VLOOKUP($C2670,薬効分類マスタ!$A$2:$E$180,5,FALSE())=0,"",VLOOKUP($C2670,薬効分類マスタ!$A$2:$E$180,5,FALSE())),"")</f>
        <v/>
      </c>
      <c r="L2670" s="17"/>
      <c r="M2670" s="0" t="str">
        <f aca="false">IF($K2670="","",IF($L2670&lt;&gt;"",$L2670,VLOOKUP($C2670,薬効分類マスタ!$A$2:$F$180,6,FALSE())))</f>
        <v/>
      </c>
      <c r="N2670" s="0" t="str">
        <f aca="false">ASC(G2670)</f>
        <v>ｵﾒｶﾞ-3脂肪酸ｴﾁﾙ粒状ｶﾌﾟｾﾙ2g｢武田ﾃﾊﾞ｣</v>
      </c>
      <c r="O2670" s="0" t="str">
        <f aca="false">ASC(E2670)</f>
        <v>ｵﾒｶﾞ-3脂肪酸ｴﾁﾙ</v>
      </c>
      <c r="P2670" s="16" t="n">
        <f aca="false">N(P2669)+IF($C2670=検索!$B$49,1,0)</f>
        <v>0</v>
      </c>
    </row>
    <row r="2671" customFormat="false" ht="15" hidden="false" customHeight="false" outlineLevel="0" collapsed="false">
      <c r="A2671" s="16" t="s">
        <v>221</v>
      </c>
      <c r="B2671" s="0" t="s">
        <v>6170</v>
      </c>
      <c r="C2671" s="0" t="n">
        <v>218</v>
      </c>
      <c r="D2671" s="0" t="str">
        <f aca="false">IFERROR(VLOOKUP($C2671,薬効分類マスタ!$A$2:$B$180,2,FALSE()),"未登録")</f>
        <v>高脂血症用剤</v>
      </c>
      <c r="E2671" s="16" t="s">
        <v>6160</v>
      </c>
      <c r="F2671" s="16" t="s">
        <v>6161</v>
      </c>
      <c r="G2671" s="16" t="s">
        <v>6171</v>
      </c>
      <c r="H2671" s="16" t="s">
        <v>533</v>
      </c>
      <c r="I2671" s="0" t="n">
        <v>72.3</v>
      </c>
      <c r="J2671" s="16" t="s">
        <v>239</v>
      </c>
      <c r="K2671" s="0" t="str">
        <f aca="false">IFERROR(IF(VLOOKUP($C2671,薬効分類マスタ!$A$2:$E$180,5,FALSE())=0,"",VLOOKUP($C2671,薬効分類マスタ!$A$2:$E$180,5,FALSE())),"")</f>
        <v/>
      </c>
      <c r="L2671" s="17"/>
      <c r="M2671" s="0" t="str">
        <f aca="false">IF($K2671="","",IF($L2671&lt;&gt;"",$L2671,VLOOKUP($C2671,薬効分類マスタ!$A$2:$F$180,6,FALSE())))</f>
        <v/>
      </c>
      <c r="N2671" s="0" t="str">
        <f aca="false">ASC(G2671)</f>
        <v>ｵﾒｶﾞ-3脂肪酸ｴﾁﾙ粒状ｶﾌﾟｾﾙ2g｢ﾄｰﾜ｣</v>
      </c>
      <c r="O2671" s="0" t="str">
        <f aca="false">ASC(E2671)</f>
        <v>ｵﾒｶﾞ-3脂肪酸ｴﾁﾙ</v>
      </c>
      <c r="P2671" s="16" t="n">
        <f aca="false">N(P2670)+IF($C2671=検索!$B$49,1,0)</f>
        <v>0</v>
      </c>
    </row>
    <row r="2672" customFormat="false" ht="15" hidden="false" customHeight="false" outlineLevel="0" collapsed="false">
      <c r="A2672" s="16" t="s">
        <v>221</v>
      </c>
      <c r="B2672" s="0" t="s">
        <v>6172</v>
      </c>
      <c r="C2672" s="0" t="n">
        <v>218</v>
      </c>
      <c r="D2672" s="0" t="str">
        <f aca="false">IFERROR(VLOOKUP($C2672,薬効分類マスタ!$A$2:$B$180,2,FALSE()),"未登録")</f>
        <v>高脂血症用剤</v>
      </c>
      <c r="E2672" s="16" t="s">
        <v>6160</v>
      </c>
      <c r="F2672" s="16" t="s">
        <v>6161</v>
      </c>
      <c r="G2672" s="16" t="s">
        <v>6173</v>
      </c>
      <c r="H2672" s="16" t="s">
        <v>1165</v>
      </c>
      <c r="I2672" s="0" t="n">
        <v>64.9</v>
      </c>
      <c r="J2672" s="16" t="s">
        <v>239</v>
      </c>
      <c r="K2672" s="0" t="str">
        <f aca="false">IFERROR(IF(VLOOKUP($C2672,薬効分類マスタ!$A$2:$E$180,5,FALSE())=0,"",VLOOKUP($C2672,薬効分類マスタ!$A$2:$E$180,5,FALSE())),"")</f>
        <v/>
      </c>
      <c r="L2672" s="17"/>
      <c r="M2672" s="0" t="str">
        <f aca="false">IF($K2672="","",IF($L2672&lt;&gt;"",$L2672,VLOOKUP($C2672,薬効分類マスタ!$A$2:$F$180,6,FALSE())))</f>
        <v/>
      </c>
      <c r="N2672" s="0" t="str">
        <f aca="false">ASC(G2672)</f>
        <v>ｵﾒｶﾞ-3脂肪酸ｴﾁﾙ粒状ｶﾌﾟｾﾙ2g｢ﾆﾌﾟﾛ｣</v>
      </c>
      <c r="O2672" s="0" t="str">
        <f aca="false">ASC(E2672)</f>
        <v>ｵﾒｶﾞ-3脂肪酸ｴﾁﾙ</v>
      </c>
      <c r="P2672" s="16" t="n">
        <f aca="false">N(P2671)+IF($C2672=検索!$B$49,1,0)</f>
        <v>0</v>
      </c>
    </row>
    <row r="2673" customFormat="false" ht="15" hidden="false" customHeight="false" outlineLevel="0" collapsed="false">
      <c r="A2673" s="16" t="s">
        <v>221</v>
      </c>
      <c r="B2673" s="0" t="s">
        <v>6174</v>
      </c>
      <c r="C2673" s="0" t="n">
        <v>218</v>
      </c>
      <c r="D2673" s="0" t="str">
        <f aca="false">IFERROR(VLOOKUP($C2673,薬効分類マスタ!$A$2:$B$180,2,FALSE()),"未登録")</f>
        <v>高脂血症用剤</v>
      </c>
      <c r="E2673" s="16" t="s">
        <v>6175</v>
      </c>
      <c r="F2673" s="16" t="s">
        <v>2606</v>
      </c>
      <c r="G2673" s="16" t="s">
        <v>6176</v>
      </c>
      <c r="H2673" s="16" t="s">
        <v>6177</v>
      </c>
      <c r="I2673" s="0" t="n">
        <v>81160.4</v>
      </c>
      <c r="J2673" s="16" t="s">
        <v>232</v>
      </c>
      <c r="K2673" s="0" t="str">
        <f aca="false">IFERROR(IF(VLOOKUP($C2673,薬効分類マスタ!$A$2:$E$180,5,FALSE())=0,"",VLOOKUP($C2673,薬効分類マスタ!$A$2:$E$180,5,FALSE())),"")</f>
        <v/>
      </c>
      <c r="L2673" s="17"/>
      <c r="M2673" s="0" t="str">
        <f aca="false">IF($K2673="","",IF($L2673&lt;&gt;"",$L2673,VLOOKUP($C2673,薬効分類マスタ!$A$2:$F$180,6,FALSE())))</f>
        <v/>
      </c>
      <c r="N2673" s="0" t="str">
        <f aca="false">ASC(G2673)</f>
        <v>ｼﾞｬｸｽﾀﾋﾟｯﾄﾞｶﾌﾟｾﾙ5mg</v>
      </c>
      <c r="O2673" s="0" t="str">
        <f aca="false">ASC(E2673)</f>
        <v>ﾛﾐﾀﾋﾟﾄﾞﾒｼﾙ酸塩</v>
      </c>
      <c r="P2673" s="16" t="n">
        <f aca="false">N(P2672)+IF($C2673=検索!$B$49,1,0)</f>
        <v>0</v>
      </c>
    </row>
    <row r="2674" customFormat="false" ht="15" hidden="false" customHeight="false" outlineLevel="0" collapsed="false">
      <c r="A2674" s="16" t="s">
        <v>221</v>
      </c>
      <c r="B2674" s="0" t="s">
        <v>6178</v>
      </c>
      <c r="C2674" s="0" t="n">
        <v>218</v>
      </c>
      <c r="D2674" s="0" t="str">
        <f aca="false">IFERROR(VLOOKUP($C2674,薬効分類マスタ!$A$2:$B$180,2,FALSE()),"未登録")</f>
        <v>高脂血症用剤</v>
      </c>
      <c r="E2674" s="16" t="s">
        <v>6175</v>
      </c>
      <c r="F2674" s="16" t="s">
        <v>1778</v>
      </c>
      <c r="G2674" s="16" t="s">
        <v>6179</v>
      </c>
      <c r="H2674" s="16" t="s">
        <v>6177</v>
      </c>
      <c r="I2674" s="0" t="n">
        <v>92815.6</v>
      </c>
      <c r="J2674" s="16" t="s">
        <v>232</v>
      </c>
      <c r="K2674" s="0" t="str">
        <f aca="false">IFERROR(IF(VLOOKUP($C2674,薬効分類マスタ!$A$2:$E$180,5,FALSE())=0,"",VLOOKUP($C2674,薬効分類マスタ!$A$2:$E$180,5,FALSE())),"")</f>
        <v/>
      </c>
      <c r="L2674" s="17"/>
      <c r="M2674" s="0" t="str">
        <f aca="false">IF($K2674="","",IF($L2674&lt;&gt;"",$L2674,VLOOKUP($C2674,薬効分類マスタ!$A$2:$F$180,6,FALSE())))</f>
        <v/>
      </c>
      <c r="N2674" s="0" t="str">
        <f aca="false">ASC(G2674)</f>
        <v>ｼﾞｬｸｽﾀﾋﾟｯﾄﾞｶﾌﾟｾﾙ10mg</v>
      </c>
      <c r="O2674" s="0" t="str">
        <f aca="false">ASC(E2674)</f>
        <v>ﾛﾐﾀﾋﾟﾄﾞﾒｼﾙ酸塩</v>
      </c>
      <c r="P2674" s="16" t="n">
        <f aca="false">N(P2673)+IF($C2674=検索!$B$49,1,0)</f>
        <v>0</v>
      </c>
    </row>
    <row r="2675" customFormat="false" ht="15" hidden="false" customHeight="false" outlineLevel="0" collapsed="false">
      <c r="A2675" s="16" t="s">
        <v>221</v>
      </c>
      <c r="B2675" s="0" t="s">
        <v>6180</v>
      </c>
      <c r="C2675" s="0" t="n">
        <v>218</v>
      </c>
      <c r="D2675" s="0" t="str">
        <f aca="false">IFERROR(VLOOKUP($C2675,薬効分類マスタ!$A$2:$B$180,2,FALSE()),"未登録")</f>
        <v>高脂血症用剤</v>
      </c>
      <c r="E2675" s="16" t="s">
        <v>6175</v>
      </c>
      <c r="F2675" s="16" t="s">
        <v>2750</v>
      </c>
      <c r="G2675" s="16" t="s">
        <v>6181</v>
      </c>
      <c r="H2675" s="16" t="s">
        <v>6177</v>
      </c>
      <c r="I2675" s="0" t="n">
        <v>105660.9</v>
      </c>
      <c r="J2675" s="16" t="s">
        <v>232</v>
      </c>
      <c r="K2675" s="0" t="str">
        <f aca="false">IFERROR(IF(VLOOKUP($C2675,薬効分類マスタ!$A$2:$E$180,5,FALSE())=0,"",VLOOKUP($C2675,薬効分類マスタ!$A$2:$E$180,5,FALSE())),"")</f>
        <v/>
      </c>
      <c r="L2675" s="17"/>
      <c r="M2675" s="0" t="str">
        <f aca="false">IF($K2675="","",IF($L2675&lt;&gt;"",$L2675,VLOOKUP($C2675,薬効分類マスタ!$A$2:$F$180,6,FALSE())))</f>
        <v/>
      </c>
      <c r="N2675" s="0" t="str">
        <f aca="false">ASC(G2675)</f>
        <v>ｼﾞｬｸｽﾀﾋﾟｯﾄﾞｶﾌﾟｾﾙ20mg</v>
      </c>
      <c r="O2675" s="0" t="str">
        <f aca="false">ASC(E2675)</f>
        <v>ﾛﾐﾀﾋﾟﾄﾞﾒｼﾙ酸塩</v>
      </c>
      <c r="P2675" s="16" t="n">
        <f aca="false">N(P2674)+IF($C2675=検索!$B$49,1,0)</f>
        <v>0</v>
      </c>
    </row>
    <row r="2676" customFormat="false" ht="15" hidden="false" customHeight="false" outlineLevel="0" collapsed="false">
      <c r="A2676" s="16" t="s">
        <v>221</v>
      </c>
      <c r="B2676" s="0" t="s">
        <v>6182</v>
      </c>
      <c r="C2676" s="0" t="n">
        <v>218</v>
      </c>
      <c r="D2676" s="0" t="str">
        <f aca="false">IFERROR(VLOOKUP($C2676,薬効分類マスタ!$A$2:$B$180,2,FALSE()),"未登録")</f>
        <v>高脂血症用剤</v>
      </c>
      <c r="E2676" s="16" t="s">
        <v>6175</v>
      </c>
      <c r="F2676" s="16" t="s">
        <v>6183</v>
      </c>
      <c r="G2676" s="16" t="s">
        <v>6184</v>
      </c>
      <c r="H2676" s="16" t="s">
        <v>6177</v>
      </c>
      <c r="I2676" s="0" t="n">
        <v>72127.5</v>
      </c>
      <c r="J2676" s="16" t="s">
        <v>232</v>
      </c>
      <c r="K2676" s="0" t="str">
        <f aca="false">IFERROR(IF(VLOOKUP($C2676,薬効分類マスタ!$A$2:$E$180,5,FALSE())=0,"",VLOOKUP($C2676,薬効分類マスタ!$A$2:$E$180,5,FALSE())),"")</f>
        <v/>
      </c>
      <c r="L2676" s="17"/>
      <c r="M2676" s="0" t="str">
        <f aca="false">IF($K2676="","",IF($L2676&lt;&gt;"",$L2676,VLOOKUP($C2676,薬効分類マスタ!$A$2:$F$180,6,FALSE())))</f>
        <v/>
      </c>
      <c r="N2676" s="0" t="str">
        <f aca="false">ASC(G2676)</f>
        <v>ｼﾞｬｸｽﾀﾋﾟｯﾄﾞｶﾌﾟｾﾙ小児用2mg</v>
      </c>
      <c r="O2676" s="0" t="str">
        <f aca="false">ASC(E2676)</f>
        <v>ﾛﾐﾀﾋﾟﾄﾞﾒｼﾙ酸塩</v>
      </c>
      <c r="P2676" s="16" t="n">
        <f aca="false">N(P2675)+IF($C2676=検索!$B$49,1,0)</f>
        <v>0</v>
      </c>
    </row>
    <row r="2677" customFormat="false" ht="15" hidden="false" customHeight="false" outlineLevel="0" collapsed="false">
      <c r="A2677" s="16" t="s">
        <v>221</v>
      </c>
      <c r="B2677" s="0" t="s">
        <v>6185</v>
      </c>
      <c r="C2677" s="0" t="n">
        <v>218</v>
      </c>
      <c r="D2677" s="0" t="str">
        <f aca="false">IFERROR(VLOOKUP($C2677,薬効分類マスタ!$A$2:$B$180,2,FALSE()),"未登録")</f>
        <v>高脂血症用剤</v>
      </c>
      <c r="E2677" s="16" t="s">
        <v>6186</v>
      </c>
      <c r="F2677" s="16" t="s">
        <v>6161</v>
      </c>
      <c r="G2677" s="16" t="s">
        <v>6187</v>
      </c>
      <c r="H2677" s="16" t="s">
        <v>415</v>
      </c>
      <c r="I2677" s="0" t="n">
        <v>112.2</v>
      </c>
      <c r="J2677" s="16" t="s">
        <v>232</v>
      </c>
      <c r="K2677" s="0" t="str">
        <f aca="false">IFERROR(IF(VLOOKUP($C2677,薬効分類マスタ!$A$2:$E$180,5,FALSE())=0,"",VLOOKUP($C2677,薬効分類マスタ!$A$2:$E$180,5,FALSE())),"")</f>
        <v/>
      </c>
      <c r="L2677" s="17"/>
      <c r="M2677" s="0" t="str">
        <f aca="false">IF($K2677="","",IF($L2677&lt;&gt;"",$L2677,VLOOKUP($C2677,薬効分類マスタ!$A$2:$F$180,6,FALSE())))</f>
        <v/>
      </c>
      <c r="N2677" s="0" t="str">
        <f aca="false">ASC(G2677)</f>
        <v>ｴﾊﾟﾃﾞｰﾙEMｶﾌﾟｾﾙ2g</v>
      </c>
      <c r="O2677" s="0" t="str">
        <f aca="false">ASC(E2677)</f>
        <v>ｲｺｻﾍﾟﾝﾄ酸ｴﾁﾙ</v>
      </c>
      <c r="P2677" s="16" t="n">
        <f aca="false">N(P2676)+IF($C2677=検索!$B$49,1,0)</f>
        <v>0</v>
      </c>
    </row>
    <row r="2678" customFormat="false" ht="15" hidden="false" customHeight="false" outlineLevel="0" collapsed="false">
      <c r="A2678" s="16" t="s">
        <v>221</v>
      </c>
      <c r="B2678" s="0" t="s">
        <v>6188</v>
      </c>
      <c r="C2678" s="0" t="n">
        <v>218</v>
      </c>
      <c r="D2678" s="0" t="str">
        <f aca="false">IFERROR(VLOOKUP($C2678,薬効分類マスタ!$A$2:$B$180,2,FALSE()),"未登録")</f>
        <v>高脂血症用剤</v>
      </c>
      <c r="E2678" s="16" t="s">
        <v>6189</v>
      </c>
      <c r="F2678" s="16" t="s">
        <v>6190</v>
      </c>
      <c r="G2678" s="16" t="s">
        <v>6191</v>
      </c>
      <c r="H2678" s="16" t="s">
        <v>2382</v>
      </c>
      <c r="I2678" s="0" t="n">
        <v>371.5</v>
      </c>
      <c r="J2678" s="16" t="s">
        <v>232</v>
      </c>
      <c r="K2678" s="0" t="str">
        <f aca="false">IFERROR(IF(VLOOKUP($C2678,薬効分類マスタ!$A$2:$E$180,5,FALSE())=0,"",VLOOKUP($C2678,薬効分類マスタ!$A$2:$E$180,5,FALSE())),"")</f>
        <v/>
      </c>
      <c r="L2678" s="17"/>
      <c r="M2678" s="0" t="str">
        <f aca="false">IF($K2678="","",IF($L2678&lt;&gt;"",$L2678,VLOOKUP($C2678,薬効分類マスタ!$A$2:$F$180,6,FALSE())))</f>
        <v/>
      </c>
      <c r="N2678" s="0" t="str">
        <f aca="false">ASC(G2678)</f>
        <v>ﾈｸｾﾄｰﾙ錠180mg</v>
      </c>
      <c r="O2678" s="0" t="str">
        <f aca="false">ASC(E2678)</f>
        <v>ﾍﾞﾑﾍﾟﾄﾞ酸</v>
      </c>
      <c r="P2678" s="16" t="n">
        <f aca="false">N(P2677)+IF($C2678=検索!$B$49,1,0)</f>
        <v>0</v>
      </c>
    </row>
    <row r="2679" customFormat="false" ht="15" hidden="false" customHeight="false" outlineLevel="0" collapsed="false">
      <c r="A2679" s="16" t="s">
        <v>221</v>
      </c>
      <c r="B2679" s="0" t="s">
        <v>6192</v>
      </c>
      <c r="C2679" s="0" t="n">
        <v>218</v>
      </c>
      <c r="D2679" s="0" t="str">
        <f aca="false">IFERROR(VLOOKUP($C2679,薬効分類マスタ!$A$2:$B$180,2,FALSE()),"未登録")</f>
        <v>高脂血症用剤</v>
      </c>
      <c r="E2679" s="16" t="s">
        <v>6193</v>
      </c>
      <c r="F2679" s="16" t="s">
        <v>1027</v>
      </c>
      <c r="G2679" s="16" t="s">
        <v>6194</v>
      </c>
      <c r="H2679" s="16" t="s">
        <v>1659</v>
      </c>
      <c r="I2679" s="0" t="n">
        <v>50.4</v>
      </c>
      <c r="J2679" s="16" t="s">
        <v>232</v>
      </c>
      <c r="K2679" s="0" t="str">
        <f aca="false">IFERROR(IF(VLOOKUP($C2679,薬効分類マスタ!$A$2:$E$180,5,FALSE())=0,"",VLOOKUP($C2679,薬効分類マスタ!$A$2:$E$180,5,FALSE())),"")</f>
        <v/>
      </c>
      <c r="L2679" s="17"/>
      <c r="M2679" s="0" t="str">
        <f aca="false">IF($K2679="","",IF($L2679&lt;&gt;"",$L2679,VLOOKUP($C2679,薬効分類マスタ!$A$2:$F$180,6,FALSE())))</f>
        <v/>
      </c>
      <c r="N2679" s="0" t="str">
        <f aca="false">ASC(G2679)</f>
        <v>ｱﾄｰｾﾞｯﾄ配合錠LD</v>
      </c>
      <c r="O2679" s="0" t="str">
        <f aca="false">ASC(E2679)</f>
        <v>ｴｾﾞﾁﾐﾌﾞ･ｱﾄﾙﾊﾞｽﾀﾁﾝｶﾙｼｳﾑ水和物</v>
      </c>
      <c r="P2679" s="16" t="n">
        <f aca="false">N(P2678)+IF($C2679=検索!$B$49,1,0)</f>
        <v>0</v>
      </c>
    </row>
    <row r="2680" customFormat="false" ht="15" hidden="false" customHeight="false" outlineLevel="0" collapsed="false">
      <c r="A2680" s="16" t="s">
        <v>221</v>
      </c>
      <c r="B2680" s="0" t="s">
        <v>6195</v>
      </c>
      <c r="C2680" s="0" t="n">
        <v>218</v>
      </c>
      <c r="D2680" s="0" t="str">
        <f aca="false">IFERROR(VLOOKUP($C2680,薬効分類マスタ!$A$2:$B$180,2,FALSE()),"未登録")</f>
        <v>高脂血症用剤</v>
      </c>
      <c r="E2680" s="16" t="s">
        <v>6193</v>
      </c>
      <c r="F2680" s="16" t="s">
        <v>1027</v>
      </c>
      <c r="G2680" s="16" t="s">
        <v>6196</v>
      </c>
      <c r="H2680" s="16" t="s">
        <v>527</v>
      </c>
      <c r="I2680" s="0" t="n">
        <v>50</v>
      </c>
      <c r="J2680" s="16" t="s">
        <v>239</v>
      </c>
      <c r="K2680" s="0" t="str">
        <f aca="false">IFERROR(IF(VLOOKUP($C2680,薬効分類マスタ!$A$2:$E$180,5,FALSE())=0,"",VLOOKUP($C2680,薬効分類マスタ!$A$2:$E$180,5,FALSE())),"")</f>
        <v/>
      </c>
      <c r="L2680" s="17"/>
      <c r="M2680" s="0" t="str">
        <f aca="false">IF($K2680="","",IF($L2680&lt;&gt;"",$L2680,VLOOKUP($C2680,薬効分類マスタ!$A$2:$F$180,6,FALSE())))</f>
        <v/>
      </c>
      <c r="N2680" s="0" t="str">
        <f aca="false">ASC(G2680)</f>
        <v>ｴｾﾞｱﾄ配合錠LD｢JG｣</v>
      </c>
      <c r="O2680" s="0" t="str">
        <f aca="false">ASC(E2680)</f>
        <v>ｴｾﾞﾁﾐﾌﾞ･ｱﾄﾙﾊﾞｽﾀﾁﾝｶﾙｼｳﾑ水和物</v>
      </c>
      <c r="P2680" s="16" t="n">
        <f aca="false">N(P2679)+IF($C2680=検索!$B$49,1,0)</f>
        <v>0</v>
      </c>
    </row>
    <row r="2681" customFormat="false" ht="15" hidden="false" customHeight="false" outlineLevel="0" collapsed="false">
      <c r="A2681" s="16" t="s">
        <v>221</v>
      </c>
      <c r="B2681" s="0" t="s">
        <v>6197</v>
      </c>
      <c r="C2681" s="0" t="n">
        <v>218</v>
      </c>
      <c r="D2681" s="0" t="str">
        <f aca="false">IFERROR(VLOOKUP($C2681,薬効分類マスタ!$A$2:$B$180,2,FALSE()),"未登録")</f>
        <v>高脂血症用剤</v>
      </c>
      <c r="E2681" s="16" t="s">
        <v>6193</v>
      </c>
      <c r="F2681" s="16" t="s">
        <v>1027</v>
      </c>
      <c r="G2681" s="16" t="s">
        <v>6198</v>
      </c>
      <c r="H2681" s="16" t="s">
        <v>1659</v>
      </c>
      <c r="I2681" s="0" t="n">
        <v>53.1</v>
      </c>
      <c r="J2681" s="16" t="s">
        <v>232</v>
      </c>
      <c r="K2681" s="0" t="str">
        <f aca="false">IFERROR(IF(VLOOKUP($C2681,薬効分類マスタ!$A$2:$E$180,5,FALSE())=0,"",VLOOKUP($C2681,薬効分類マスタ!$A$2:$E$180,5,FALSE())),"")</f>
        <v/>
      </c>
      <c r="L2681" s="17"/>
      <c r="M2681" s="0" t="str">
        <f aca="false">IF($K2681="","",IF($L2681&lt;&gt;"",$L2681,VLOOKUP($C2681,薬効分類マスタ!$A$2:$F$180,6,FALSE())))</f>
        <v/>
      </c>
      <c r="N2681" s="0" t="str">
        <f aca="false">ASC(G2681)</f>
        <v>ｱﾄｰｾﾞｯﾄ配合錠HD</v>
      </c>
      <c r="O2681" s="0" t="str">
        <f aca="false">ASC(E2681)</f>
        <v>ｴｾﾞﾁﾐﾌﾞ･ｱﾄﾙﾊﾞｽﾀﾁﾝｶﾙｼｳﾑ水和物</v>
      </c>
      <c r="P2681" s="16" t="n">
        <f aca="false">N(P2680)+IF($C2681=検索!$B$49,1,0)</f>
        <v>0</v>
      </c>
    </row>
    <row r="2682" customFormat="false" ht="15" hidden="false" customHeight="false" outlineLevel="0" collapsed="false">
      <c r="A2682" s="16" t="s">
        <v>221</v>
      </c>
      <c r="B2682" s="0" t="s">
        <v>6199</v>
      </c>
      <c r="C2682" s="0" t="n">
        <v>218</v>
      </c>
      <c r="D2682" s="0" t="str">
        <f aca="false">IFERROR(VLOOKUP($C2682,薬効分類マスタ!$A$2:$B$180,2,FALSE()),"未登録")</f>
        <v>高脂血症用剤</v>
      </c>
      <c r="E2682" s="16" t="s">
        <v>6193</v>
      </c>
      <c r="F2682" s="16" t="s">
        <v>1027</v>
      </c>
      <c r="G2682" s="16" t="s">
        <v>6200</v>
      </c>
      <c r="H2682" s="16" t="s">
        <v>527</v>
      </c>
      <c r="I2682" s="0" t="n">
        <v>49</v>
      </c>
      <c r="J2682" s="16" t="s">
        <v>239</v>
      </c>
      <c r="K2682" s="0" t="str">
        <f aca="false">IFERROR(IF(VLOOKUP($C2682,薬効分類マスタ!$A$2:$E$180,5,FALSE())=0,"",VLOOKUP($C2682,薬効分類マスタ!$A$2:$E$180,5,FALSE())),"")</f>
        <v/>
      </c>
      <c r="L2682" s="17"/>
      <c r="M2682" s="0" t="str">
        <f aca="false">IF($K2682="","",IF($L2682&lt;&gt;"",$L2682,VLOOKUP($C2682,薬効分類マスタ!$A$2:$F$180,6,FALSE())))</f>
        <v/>
      </c>
      <c r="N2682" s="0" t="str">
        <f aca="false">ASC(G2682)</f>
        <v>ｴｾﾞｱﾄ配合錠HD｢JG｣</v>
      </c>
      <c r="O2682" s="0" t="str">
        <f aca="false">ASC(E2682)</f>
        <v>ｴｾﾞﾁﾐﾌﾞ･ｱﾄﾙﾊﾞｽﾀﾁﾝｶﾙｼｳﾑ水和物</v>
      </c>
      <c r="P2682" s="16" t="n">
        <f aca="false">N(P2681)+IF($C2682=検索!$B$49,1,0)</f>
        <v>0</v>
      </c>
    </row>
    <row r="2683" customFormat="false" ht="15" hidden="false" customHeight="false" outlineLevel="0" collapsed="false">
      <c r="A2683" s="16" t="s">
        <v>221</v>
      </c>
      <c r="B2683" s="0" t="s">
        <v>6201</v>
      </c>
      <c r="C2683" s="0" t="n">
        <v>218</v>
      </c>
      <c r="D2683" s="0" t="str">
        <f aca="false">IFERROR(VLOOKUP($C2683,薬効分類マスタ!$A$2:$B$180,2,FALSE()),"未登録")</f>
        <v>高脂血症用剤</v>
      </c>
      <c r="E2683" s="16" t="s">
        <v>6202</v>
      </c>
      <c r="F2683" s="16" t="s">
        <v>1027</v>
      </c>
      <c r="G2683" s="16" t="s">
        <v>6203</v>
      </c>
      <c r="H2683" s="16" t="s">
        <v>1659</v>
      </c>
      <c r="I2683" s="0" t="n">
        <v>50.4</v>
      </c>
      <c r="J2683" s="16" t="s">
        <v>232</v>
      </c>
      <c r="K2683" s="0" t="str">
        <f aca="false">IFERROR(IF(VLOOKUP($C2683,薬効分類マスタ!$A$2:$E$180,5,FALSE())=0,"",VLOOKUP($C2683,薬効分類マスタ!$A$2:$E$180,5,FALSE())),"")</f>
        <v/>
      </c>
      <c r="L2683" s="17"/>
      <c r="M2683" s="0" t="str">
        <f aca="false">IF($K2683="","",IF($L2683&lt;&gt;"",$L2683,VLOOKUP($C2683,薬効分類マスタ!$A$2:$F$180,6,FALSE())))</f>
        <v/>
      </c>
      <c r="N2683" s="0" t="str">
        <f aca="false">ASC(G2683)</f>
        <v>ﾛｽｰｾﾞｯﾄ配合錠LD</v>
      </c>
      <c r="O2683" s="0" t="str">
        <f aca="false">ASC(E2683)</f>
        <v>ｴｾﾞﾁﾐﾌﾞ･ﾛｽﾊﾞｽﾀﾁﾝｶﾙｼｳﾑ</v>
      </c>
      <c r="P2683" s="16" t="n">
        <f aca="false">N(P2682)+IF($C2683=検索!$B$49,1,0)</f>
        <v>0</v>
      </c>
    </row>
    <row r="2684" customFormat="false" ht="15" hidden="false" customHeight="false" outlineLevel="0" collapsed="false">
      <c r="A2684" s="16" t="s">
        <v>221</v>
      </c>
      <c r="B2684" s="0" t="s">
        <v>6204</v>
      </c>
      <c r="C2684" s="0" t="n">
        <v>218</v>
      </c>
      <c r="D2684" s="0" t="str">
        <f aca="false">IFERROR(VLOOKUP($C2684,薬効分類マスタ!$A$2:$B$180,2,FALSE()),"未登録")</f>
        <v>高脂血症用剤</v>
      </c>
      <c r="E2684" s="16" t="s">
        <v>6202</v>
      </c>
      <c r="F2684" s="16" t="s">
        <v>1027</v>
      </c>
      <c r="G2684" s="16" t="s">
        <v>6205</v>
      </c>
      <c r="H2684" s="16" t="s">
        <v>527</v>
      </c>
      <c r="I2684" s="0" t="n">
        <v>31.6</v>
      </c>
      <c r="J2684" s="16" t="s">
        <v>239</v>
      </c>
      <c r="K2684" s="0" t="str">
        <f aca="false">IFERROR(IF(VLOOKUP($C2684,薬効分類マスタ!$A$2:$E$180,5,FALSE())=0,"",VLOOKUP($C2684,薬効分類マスタ!$A$2:$E$180,5,FALSE())),"")</f>
        <v/>
      </c>
      <c r="L2684" s="17"/>
      <c r="M2684" s="0" t="str">
        <f aca="false">IF($K2684="","",IF($L2684&lt;&gt;"",$L2684,VLOOKUP($C2684,薬効分類マスタ!$A$2:$F$180,6,FALSE())))</f>
        <v/>
      </c>
      <c r="N2684" s="0" t="str">
        <f aca="false">ASC(G2684)</f>
        <v>ｴｾﾞﾛｽ配合錠LD｢JG｣</v>
      </c>
      <c r="O2684" s="0" t="str">
        <f aca="false">ASC(E2684)</f>
        <v>ｴｾﾞﾁﾐﾌﾞ･ﾛｽﾊﾞｽﾀﾁﾝｶﾙｼｳﾑ</v>
      </c>
      <c r="P2684" s="16" t="n">
        <f aca="false">N(P2683)+IF($C2684=検索!$B$49,1,0)</f>
        <v>0</v>
      </c>
    </row>
    <row r="2685" customFormat="false" ht="15" hidden="false" customHeight="false" outlineLevel="0" collapsed="false">
      <c r="A2685" s="16" t="s">
        <v>221</v>
      </c>
      <c r="B2685" s="0" t="s">
        <v>6206</v>
      </c>
      <c r="C2685" s="0" t="n">
        <v>218</v>
      </c>
      <c r="D2685" s="0" t="str">
        <f aca="false">IFERROR(VLOOKUP($C2685,薬効分類マスタ!$A$2:$B$180,2,FALSE()),"未登録")</f>
        <v>高脂血症用剤</v>
      </c>
      <c r="E2685" s="16" t="s">
        <v>6202</v>
      </c>
      <c r="F2685" s="16" t="s">
        <v>1027</v>
      </c>
      <c r="G2685" s="16" t="s">
        <v>6207</v>
      </c>
      <c r="H2685" s="16" t="s">
        <v>385</v>
      </c>
      <c r="I2685" s="0" t="n">
        <v>31.6</v>
      </c>
      <c r="J2685" s="16" t="s">
        <v>239</v>
      </c>
      <c r="K2685" s="0" t="str">
        <f aca="false">IFERROR(IF(VLOOKUP($C2685,薬効分類マスタ!$A$2:$E$180,5,FALSE())=0,"",VLOOKUP($C2685,薬効分類マスタ!$A$2:$E$180,5,FALSE())),"")</f>
        <v/>
      </c>
      <c r="L2685" s="17"/>
      <c r="M2685" s="0" t="str">
        <f aca="false">IF($K2685="","",IF($L2685&lt;&gt;"",$L2685,VLOOKUP($C2685,薬効分類マスタ!$A$2:$F$180,6,FALSE())))</f>
        <v/>
      </c>
      <c r="N2685" s="0" t="str">
        <f aca="false">ASC(G2685)</f>
        <v>ｴｾﾞﾛｽ配合錠LD｢ｻﾜｲ｣</v>
      </c>
      <c r="O2685" s="0" t="str">
        <f aca="false">ASC(E2685)</f>
        <v>ｴｾﾞﾁﾐﾌﾞ･ﾛｽﾊﾞｽﾀﾁﾝｶﾙｼｳﾑ</v>
      </c>
      <c r="P2685" s="16" t="n">
        <f aca="false">N(P2684)+IF($C2685=検索!$B$49,1,0)</f>
        <v>0</v>
      </c>
    </row>
    <row r="2686" customFormat="false" ht="15" hidden="false" customHeight="false" outlineLevel="0" collapsed="false">
      <c r="A2686" s="16" t="s">
        <v>221</v>
      </c>
      <c r="B2686" s="0" t="s">
        <v>6208</v>
      </c>
      <c r="C2686" s="0" t="n">
        <v>218</v>
      </c>
      <c r="D2686" s="0" t="str">
        <f aca="false">IFERROR(VLOOKUP($C2686,薬効分類マスタ!$A$2:$B$180,2,FALSE()),"未登録")</f>
        <v>高脂血症用剤</v>
      </c>
      <c r="E2686" s="16" t="s">
        <v>6202</v>
      </c>
      <c r="F2686" s="16" t="s">
        <v>1027</v>
      </c>
      <c r="G2686" s="16" t="s">
        <v>6209</v>
      </c>
      <c r="H2686" s="16" t="s">
        <v>1659</v>
      </c>
      <c r="I2686" s="0" t="n">
        <v>56</v>
      </c>
      <c r="J2686" s="16" t="s">
        <v>232</v>
      </c>
      <c r="K2686" s="0" t="str">
        <f aca="false">IFERROR(IF(VLOOKUP($C2686,薬効分類マスタ!$A$2:$E$180,5,FALSE())=0,"",VLOOKUP($C2686,薬効分類マスタ!$A$2:$E$180,5,FALSE())),"")</f>
        <v/>
      </c>
      <c r="L2686" s="17"/>
      <c r="M2686" s="0" t="str">
        <f aca="false">IF($K2686="","",IF($L2686&lt;&gt;"",$L2686,VLOOKUP($C2686,薬効分類マスタ!$A$2:$F$180,6,FALSE())))</f>
        <v/>
      </c>
      <c r="N2686" s="0" t="str">
        <f aca="false">ASC(G2686)</f>
        <v>ﾛｽｰｾﾞｯﾄ配合錠HD</v>
      </c>
      <c r="O2686" s="0" t="str">
        <f aca="false">ASC(E2686)</f>
        <v>ｴｾﾞﾁﾐﾌﾞ･ﾛｽﾊﾞｽﾀﾁﾝｶﾙｼｳﾑ</v>
      </c>
      <c r="P2686" s="16" t="n">
        <f aca="false">N(P2685)+IF($C2686=検索!$B$49,1,0)</f>
        <v>0</v>
      </c>
    </row>
    <row r="2687" customFormat="false" ht="15" hidden="false" customHeight="false" outlineLevel="0" collapsed="false">
      <c r="A2687" s="16" t="s">
        <v>221</v>
      </c>
      <c r="B2687" s="0" t="s">
        <v>6210</v>
      </c>
      <c r="C2687" s="0" t="n">
        <v>218</v>
      </c>
      <c r="D2687" s="0" t="str">
        <f aca="false">IFERROR(VLOOKUP($C2687,薬効分類マスタ!$A$2:$B$180,2,FALSE()),"未登録")</f>
        <v>高脂血症用剤</v>
      </c>
      <c r="E2687" s="16" t="s">
        <v>6202</v>
      </c>
      <c r="F2687" s="16" t="s">
        <v>1027</v>
      </c>
      <c r="G2687" s="16" t="s">
        <v>6211</v>
      </c>
      <c r="H2687" s="16" t="s">
        <v>527</v>
      </c>
      <c r="I2687" s="0" t="n">
        <v>31.3</v>
      </c>
      <c r="J2687" s="16" t="s">
        <v>239</v>
      </c>
      <c r="K2687" s="0" t="str">
        <f aca="false">IFERROR(IF(VLOOKUP($C2687,薬効分類マスタ!$A$2:$E$180,5,FALSE())=0,"",VLOOKUP($C2687,薬効分類マスタ!$A$2:$E$180,5,FALSE())),"")</f>
        <v/>
      </c>
      <c r="L2687" s="17"/>
      <c r="M2687" s="0" t="str">
        <f aca="false">IF($K2687="","",IF($L2687&lt;&gt;"",$L2687,VLOOKUP($C2687,薬効分類マスタ!$A$2:$F$180,6,FALSE())))</f>
        <v/>
      </c>
      <c r="N2687" s="0" t="str">
        <f aca="false">ASC(G2687)</f>
        <v>ｴｾﾞﾛｽ配合錠HD｢JG｣</v>
      </c>
      <c r="O2687" s="0" t="str">
        <f aca="false">ASC(E2687)</f>
        <v>ｴｾﾞﾁﾐﾌﾞ･ﾛｽﾊﾞｽﾀﾁﾝｶﾙｼｳﾑ</v>
      </c>
      <c r="P2687" s="16" t="n">
        <f aca="false">N(P2686)+IF($C2687=検索!$B$49,1,0)</f>
        <v>0</v>
      </c>
    </row>
    <row r="2688" customFormat="false" ht="15" hidden="false" customHeight="false" outlineLevel="0" collapsed="false">
      <c r="A2688" s="16" t="s">
        <v>221</v>
      </c>
      <c r="B2688" s="0" t="s">
        <v>6212</v>
      </c>
      <c r="C2688" s="0" t="n">
        <v>218</v>
      </c>
      <c r="D2688" s="0" t="str">
        <f aca="false">IFERROR(VLOOKUP($C2688,薬効分類マスタ!$A$2:$B$180,2,FALSE()),"未登録")</f>
        <v>高脂血症用剤</v>
      </c>
      <c r="E2688" s="16" t="s">
        <v>6202</v>
      </c>
      <c r="F2688" s="16" t="s">
        <v>1027</v>
      </c>
      <c r="G2688" s="16" t="s">
        <v>6213</v>
      </c>
      <c r="H2688" s="16" t="s">
        <v>385</v>
      </c>
      <c r="I2688" s="0" t="n">
        <v>31.3</v>
      </c>
      <c r="J2688" s="16" t="s">
        <v>239</v>
      </c>
      <c r="K2688" s="0" t="str">
        <f aca="false">IFERROR(IF(VLOOKUP($C2688,薬効分類マスタ!$A$2:$E$180,5,FALSE())=0,"",VLOOKUP($C2688,薬効分類マスタ!$A$2:$E$180,5,FALSE())),"")</f>
        <v/>
      </c>
      <c r="L2688" s="17"/>
      <c r="M2688" s="0" t="str">
        <f aca="false">IF($K2688="","",IF($L2688&lt;&gt;"",$L2688,VLOOKUP($C2688,薬効分類マスタ!$A$2:$F$180,6,FALSE())))</f>
        <v/>
      </c>
      <c r="N2688" s="0" t="str">
        <f aca="false">ASC(G2688)</f>
        <v>ｴｾﾞﾛｽ配合錠HD｢ｻﾜｲ｣</v>
      </c>
      <c r="O2688" s="0" t="str">
        <f aca="false">ASC(E2688)</f>
        <v>ｴｾﾞﾁﾐﾌﾞ･ﾛｽﾊﾞｽﾀﾁﾝｶﾙｼｳﾑ</v>
      </c>
      <c r="P2688" s="16" t="n">
        <f aca="false">N(P2687)+IF($C2688=検索!$B$49,1,0)</f>
        <v>0</v>
      </c>
    </row>
    <row r="2689" customFormat="false" ht="15" hidden="false" customHeight="false" outlineLevel="0" collapsed="false">
      <c r="A2689" s="16" t="s">
        <v>221</v>
      </c>
      <c r="B2689" s="0" t="s">
        <v>6214</v>
      </c>
      <c r="C2689" s="0" t="n">
        <v>218</v>
      </c>
      <c r="D2689" s="0" t="str">
        <f aca="false">IFERROR(VLOOKUP($C2689,薬効分類マスタ!$A$2:$B$180,2,FALSE()),"未登録")</f>
        <v>高脂血症用剤</v>
      </c>
      <c r="E2689" s="16" t="s">
        <v>6215</v>
      </c>
      <c r="F2689" s="16" t="s">
        <v>1027</v>
      </c>
      <c r="G2689" s="16" t="s">
        <v>6216</v>
      </c>
      <c r="H2689" s="16" t="s">
        <v>710</v>
      </c>
      <c r="I2689" s="0" t="n">
        <v>38.2</v>
      </c>
      <c r="J2689" s="16" t="s">
        <v>232</v>
      </c>
      <c r="K2689" s="0" t="str">
        <f aca="false">IFERROR(IF(VLOOKUP($C2689,薬効分類マスタ!$A$2:$E$180,5,FALSE())=0,"",VLOOKUP($C2689,薬効分類マスタ!$A$2:$E$180,5,FALSE())),"")</f>
        <v/>
      </c>
      <c r="L2689" s="17"/>
      <c r="M2689" s="0" t="str">
        <f aca="false">IF($K2689="","",IF($L2689&lt;&gt;"",$L2689,VLOOKUP($C2689,薬効分類マスタ!$A$2:$F$180,6,FALSE())))</f>
        <v/>
      </c>
      <c r="N2689" s="0" t="str">
        <f aca="false">ASC(G2689)</f>
        <v>ﾘﾊﾞｾﾞﾌﾞ配合錠LD</v>
      </c>
      <c r="O2689" s="0" t="str">
        <f aca="false">ASC(E2689)</f>
        <v>ﾋﾟﾀﾊﾞｽﾀﾁﾝｶﾙｼｳﾑ水和物･ｴｾﾞﾁﾐﾌﾞ</v>
      </c>
      <c r="P2689" s="16" t="n">
        <f aca="false">N(P2688)+IF($C2689=検索!$B$49,1,0)</f>
        <v>0</v>
      </c>
    </row>
    <row r="2690" customFormat="false" ht="15" hidden="false" customHeight="false" outlineLevel="0" collapsed="false">
      <c r="A2690" s="16" t="s">
        <v>221</v>
      </c>
      <c r="B2690" s="0" t="s">
        <v>6217</v>
      </c>
      <c r="C2690" s="0" t="n">
        <v>218</v>
      </c>
      <c r="D2690" s="0" t="str">
        <f aca="false">IFERROR(VLOOKUP($C2690,薬効分類マスタ!$A$2:$B$180,2,FALSE()),"未登録")</f>
        <v>高脂血症用剤</v>
      </c>
      <c r="E2690" s="16" t="s">
        <v>6215</v>
      </c>
      <c r="F2690" s="16" t="s">
        <v>1027</v>
      </c>
      <c r="G2690" s="16" t="s">
        <v>6218</v>
      </c>
      <c r="H2690" s="16" t="s">
        <v>710</v>
      </c>
      <c r="I2690" s="0" t="n">
        <v>48.8</v>
      </c>
      <c r="J2690" s="16" t="s">
        <v>232</v>
      </c>
      <c r="K2690" s="0" t="str">
        <f aca="false">IFERROR(IF(VLOOKUP($C2690,薬効分類マスタ!$A$2:$E$180,5,FALSE())=0,"",VLOOKUP($C2690,薬効分類マスタ!$A$2:$E$180,5,FALSE())),"")</f>
        <v/>
      </c>
      <c r="L2690" s="17"/>
      <c r="M2690" s="0" t="str">
        <f aca="false">IF($K2690="","",IF($L2690&lt;&gt;"",$L2690,VLOOKUP($C2690,薬効分類マスタ!$A$2:$F$180,6,FALSE())))</f>
        <v/>
      </c>
      <c r="N2690" s="0" t="str">
        <f aca="false">ASC(G2690)</f>
        <v>ﾘﾊﾞｾﾞﾌﾞ配合錠HD</v>
      </c>
      <c r="O2690" s="0" t="str">
        <f aca="false">ASC(E2690)</f>
        <v>ﾋﾟﾀﾊﾞｽﾀﾁﾝｶﾙｼｳﾑ水和物･ｴｾﾞﾁﾐﾌﾞ</v>
      </c>
      <c r="P2690" s="16" t="n">
        <f aca="false">N(P2689)+IF($C2690=検索!$B$49,1,0)</f>
        <v>0</v>
      </c>
    </row>
    <row r="2691" customFormat="false" ht="15" hidden="false" customHeight="false" outlineLevel="0" collapsed="false">
      <c r="A2691" s="16" t="s">
        <v>221</v>
      </c>
      <c r="B2691" s="0" t="s">
        <v>6219</v>
      </c>
      <c r="C2691" s="0" t="n">
        <v>219</v>
      </c>
      <c r="D2691" s="0" t="str">
        <f aca="false">IFERROR(VLOOKUP($C2691,薬効分類マスタ!$A$2:$B$180,2,FALSE()),"未登録")</f>
        <v>その他の循環器官用薬</v>
      </c>
      <c r="E2691" s="16" t="s">
        <v>6220</v>
      </c>
      <c r="F2691" s="16" t="s">
        <v>262</v>
      </c>
      <c r="G2691" s="16" t="s">
        <v>6221</v>
      </c>
      <c r="I2691" s="0" t="n">
        <v>10.8</v>
      </c>
      <c r="J2691" s="16" t="s">
        <v>239</v>
      </c>
      <c r="K2691" s="0" t="str">
        <f aca="false">IFERROR(IF(VLOOKUP($C2691,薬効分類マスタ!$A$2:$E$180,5,FALSE())=0,"",VLOOKUP($C2691,薬効分類マスタ!$A$2:$E$180,5,FALSE())),"")</f>
        <v/>
      </c>
      <c r="L2691" s="17"/>
      <c r="M2691" s="0" t="str">
        <f aca="false">IF($K2691="","",IF($L2691&lt;&gt;"",$L2691,VLOOKUP($C2691,薬効分類マスタ!$A$2:$F$180,6,FALSE())))</f>
        <v/>
      </c>
      <c r="N2691" s="0" t="str">
        <f aca="false">ASC(G2691)</f>
        <v>ｲﾌｪﾝﾌﾟﾛｼﾞﾙ酒石酸塩10mg錠</v>
      </c>
      <c r="O2691" s="0" t="str">
        <f aca="false">ASC(E2691)</f>
        <v>ｲﾌｪﾝﾌﾟﾛｼﾞﾙ酒石酸塩</v>
      </c>
      <c r="P2691" s="16" t="n">
        <f aca="false">N(P2690)+IF($C2691=検索!$B$49,1,0)</f>
        <v>0</v>
      </c>
    </row>
    <row r="2692" customFormat="false" ht="15" hidden="false" customHeight="false" outlineLevel="0" collapsed="false">
      <c r="A2692" s="16" t="s">
        <v>221</v>
      </c>
      <c r="B2692" s="0" t="s">
        <v>6222</v>
      </c>
      <c r="C2692" s="0" t="n">
        <v>219</v>
      </c>
      <c r="D2692" s="0" t="str">
        <f aca="false">IFERROR(VLOOKUP($C2692,薬効分類マスタ!$A$2:$B$180,2,FALSE()),"未登録")</f>
        <v>その他の循環器官用薬</v>
      </c>
      <c r="E2692" s="16" t="s">
        <v>6220</v>
      </c>
      <c r="F2692" s="16" t="s">
        <v>262</v>
      </c>
      <c r="G2692" s="16" t="s">
        <v>6223</v>
      </c>
      <c r="H2692" s="16" t="s">
        <v>536</v>
      </c>
      <c r="I2692" s="0" t="n">
        <v>10.8</v>
      </c>
      <c r="J2692" s="16" t="s">
        <v>232</v>
      </c>
      <c r="K2692" s="0" t="str">
        <f aca="false">IFERROR(IF(VLOOKUP($C2692,薬効分類マスタ!$A$2:$E$180,5,FALSE())=0,"",VLOOKUP($C2692,薬効分類マスタ!$A$2:$E$180,5,FALSE())),"")</f>
        <v/>
      </c>
      <c r="L2692" s="17"/>
      <c r="M2692" s="0" t="str">
        <f aca="false">IF($K2692="","",IF($L2692&lt;&gt;"",$L2692,VLOOKUP($C2692,薬効分類マスタ!$A$2:$F$180,6,FALSE())))</f>
        <v/>
      </c>
      <c r="N2692" s="0" t="str">
        <f aca="false">ASC(G2692)</f>
        <v>ｾﾛｸﾗｰﾙ錠10mg</v>
      </c>
      <c r="O2692" s="0" t="str">
        <f aca="false">ASC(E2692)</f>
        <v>ｲﾌｪﾝﾌﾟﾛｼﾞﾙ酒石酸塩</v>
      </c>
      <c r="P2692" s="16" t="n">
        <f aca="false">N(P2691)+IF($C2692=検索!$B$49,1,0)</f>
        <v>0</v>
      </c>
    </row>
    <row r="2693" customFormat="false" ht="15" hidden="false" customHeight="false" outlineLevel="0" collapsed="false">
      <c r="A2693" s="16" t="s">
        <v>221</v>
      </c>
      <c r="B2693" s="0" t="s">
        <v>6224</v>
      </c>
      <c r="C2693" s="0" t="n">
        <v>219</v>
      </c>
      <c r="D2693" s="0" t="str">
        <f aca="false">IFERROR(VLOOKUP($C2693,薬効分類マスタ!$A$2:$B$180,2,FALSE()),"未登録")</f>
        <v>その他の循環器官用薬</v>
      </c>
      <c r="E2693" s="16" t="s">
        <v>6220</v>
      </c>
      <c r="F2693" s="16" t="s">
        <v>445</v>
      </c>
      <c r="G2693" s="16" t="s">
        <v>6225</v>
      </c>
      <c r="I2693" s="0" t="n">
        <v>10.8</v>
      </c>
      <c r="J2693" s="16" t="s">
        <v>239</v>
      </c>
      <c r="K2693" s="0" t="str">
        <f aca="false">IFERROR(IF(VLOOKUP($C2693,薬効分類マスタ!$A$2:$E$180,5,FALSE())=0,"",VLOOKUP($C2693,薬効分類マスタ!$A$2:$E$180,5,FALSE())),"")</f>
        <v/>
      </c>
      <c r="L2693" s="17"/>
      <c r="M2693" s="0" t="str">
        <f aca="false">IF($K2693="","",IF($L2693&lt;&gt;"",$L2693,VLOOKUP($C2693,薬効分類マスタ!$A$2:$F$180,6,FALSE())))</f>
        <v/>
      </c>
      <c r="N2693" s="0" t="str">
        <f aca="false">ASC(G2693)</f>
        <v>ｲﾌｪﾝﾌﾟﾛｼﾞﾙ酒石酸塩20mg錠</v>
      </c>
      <c r="O2693" s="0" t="str">
        <f aca="false">ASC(E2693)</f>
        <v>ｲﾌｪﾝﾌﾟﾛｼﾞﾙ酒石酸塩</v>
      </c>
      <c r="P2693" s="16" t="n">
        <f aca="false">N(P2692)+IF($C2693=検索!$B$49,1,0)</f>
        <v>0</v>
      </c>
    </row>
    <row r="2694" customFormat="false" ht="15" hidden="false" customHeight="false" outlineLevel="0" collapsed="false">
      <c r="A2694" s="16" t="s">
        <v>221</v>
      </c>
      <c r="B2694" s="0" t="s">
        <v>6226</v>
      </c>
      <c r="C2694" s="0" t="n">
        <v>219</v>
      </c>
      <c r="D2694" s="0" t="str">
        <f aca="false">IFERROR(VLOOKUP($C2694,薬効分類マスタ!$A$2:$B$180,2,FALSE()),"未登録")</f>
        <v>その他の循環器官用薬</v>
      </c>
      <c r="E2694" s="16" t="s">
        <v>6220</v>
      </c>
      <c r="F2694" s="16" t="s">
        <v>445</v>
      </c>
      <c r="G2694" s="16" t="s">
        <v>6227</v>
      </c>
      <c r="H2694" s="16" t="s">
        <v>536</v>
      </c>
      <c r="I2694" s="0" t="n">
        <v>10.8</v>
      </c>
      <c r="J2694" s="16" t="s">
        <v>232</v>
      </c>
      <c r="K2694" s="0" t="str">
        <f aca="false">IFERROR(IF(VLOOKUP($C2694,薬効分類マスタ!$A$2:$E$180,5,FALSE())=0,"",VLOOKUP($C2694,薬効分類マスタ!$A$2:$E$180,5,FALSE())),"")</f>
        <v/>
      </c>
      <c r="L2694" s="17"/>
      <c r="M2694" s="0" t="str">
        <f aca="false">IF($K2694="","",IF($L2694&lt;&gt;"",$L2694,VLOOKUP($C2694,薬効分類マスタ!$A$2:$F$180,6,FALSE())))</f>
        <v/>
      </c>
      <c r="N2694" s="0" t="str">
        <f aca="false">ASC(G2694)</f>
        <v>ｾﾛｸﾗｰﾙ錠20mg</v>
      </c>
      <c r="O2694" s="0" t="str">
        <f aca="false">ASC(E2694)</f>
        <v>ｲﾌｪﾝﾌﾟﾛｼﾞﾙ酒石酸塩</v>
      </c>
      <c r="P2694" s="16" t="n">
        <f aca="false">N(P2693)+IF($C2694=検索!$B$49,1,0)</f>
        <v>0</v>
      </c>
    </row>
    <row r="2695" customFormat="false" ht="15" hidden="false" customHeight="false" outlineLevel="0" collapsed="false">
      <c r="A2695" s="16" t="s">
        <v>221</v>
      </c>
      <c r="B2695" s="0" t="s">
        <v>6228</v>
      </c>
      <c r="C2695" s="0" t="n">
        <v>219</v>
      </c>
      <c r="D2695" s="0" t="str">
        <f aca="false">IFERROR(VLOOKUP($C2695,薬効分類マスタ!$A$2:$B$180,2,FALSE()),"未登録")</f>
        <v>その他の循環器官用薬</v>
      </c>
      <c r="E2695" s="16" t="s">
        <v>6229</v>
      </c>
      <c r="F2695" s="16" t="s">
        <v>1123</v>
      </c>
      <c r="G2695" s="16" t="s">
        <v>6230</v>
      </c>
      <c r="H2695" s="16" t="s">
        <v>283</v>
      </c>
      <c r="I2695" s="0" t="n">
        <v>6.3</v>
      </c>
      <c r="K2695" s="0" t="str">
        <f aca="false">IFERROR(IF(VLOOKUP($C2695,薬効分類マスタ!$A$2:$E$180,5,FALSE())=0,"",VLOOKUP($C2695,薬効分類マスタ!$A$2:$E$180,5,FALSE())),"")</f>
        <v/>
      </c>
      <c r="L2695" s="17"/>
      <c r="M2695" s="0" t="str">
        <f aca="false">IF($K2695="","",IF($L2695&lt;&gt;"",$L2695,VLOOKUP($C2695,薬効分類マスタ!$A$2:$F$180,6,FALSE())))</f>
        <v/>
      </c>
      <c r="N2695" s="0" t="str">
        <f aca="false">ASC(G2695)</f>
        <v>ﾕﾍﾞﾗNｶﾌﾟｾﾙ100mg</v>
      </c>
      <c r="O2695" s="0" t="str">
        <f aca="false">ASC(E2695)</f>
        <v>ﾄｺﾌｪﾛｰﾙﾆｺﾁﾝ酸ｴｽﾃﾙ</v>
      </c>
      <c r="P2695" s="16" t="n">
        <f aca="false">N(P2694)+IF($C2695=検索!$B$49,1,0)</f>
        <v>0</v>
      </c>
    </row>
    <row r="2696" customFormat="false" ht="15" hidden="false" customHeight="false" outlineLevel="0" collapsed="false">
      <c r="A2696" s="16" t="s">
        <v>221</v>
      </c>
      <c r="B2696" s="0" t="s">
        <v>6231</v>
      </c>
      <c r="C2696" s="0" t="n">
        <v>219</v>
      </c>
      <c r="D2696" s="0" t="str">
        <f aca="false">IFERROR(VLOOKUP($C2696,薬効分類マスタ!$A$2:$B$180,2,FALSE()),"未登録")</f>
        <v>その他の循環器官用薬</v>
      </c>
      <c r="E2696" s="16" t="s">
        <v>6229</v>
      </c>
      <c r="F2696" s="16" t="s">
        <v>1123</v>
      </c>
      <c r="G2696" s="16" t="s">
        <v>6232</v>
      </c>
      <c r="H2696" s="16" t="s">
        <v>533</v>
      </c>
      <c r="I2696" s="0" t="n">
        <v>6.3</v>
      </c>
      <c r="J2696" s="16" t="s">
        <v>239</v>
      </c>
      <c r="K2696" s="0" t="str">
        <f aca="false">IFERROR(IF(VLOOKUP($C2696,薬効分類マスタ!$A$2:$E$180,5,FALSE())=0,"",VLOOKUP($C2696,薬効分類マスタ!$A$2:$E$180,5,FALSE())),"")</f>
        <v/>
      </c>
      <c r="L2696" s="17"/>
      <c r="M2696" s="0" t="str">
        <f aca="false">IF($K2696="","",IF($L2696&lt;&gt;"",$L2696,VLOOKUP($C2696,薬効分類マスタ!$A$2:$F$180,6,FALSE())))</f>
        <v/>
      </c>
      <c r="N2696" s="0" t="str">
        <f aca="false">ASC(G2696)</f>
        <v>ﾄｺﾌｪﾛｰﾙﾆｺﾁﾝ酸ｴｽﾃﾙｶﾌﾟｾﾙ100mg｢ﾄｰﾜ｣</v>
      </c>
      <c r="O2696" s="0" t="str">
        <f aca="false">ASC(E2696)</f>
        <v>ﾄｺﾌｪﾛｰﾙﾆｺﾁﾝ酸ｴｽﾃﾙ</v>
      </c>
      <c r="P2696" s="16" t="n">
        <f aca="false">N(P2695)+IF($C2696=検索!$B$49,1,0)</f>
        <v>0</v>
      </c>
    </row>
    <row r="2697" customFormat="false" ht="15" hidden="false" customHeight="false" outlineLevel="0" collapsed="false">
      <c r="A2697" s="16" t="s">
        <v>221</v>
      </c>
      <c r="B2697" s="0" t="s">
        <v>6233</v>
      </c>
      <c r="C2697" s="0" t="n">
        <v>219</v>
      </c>
      <c r="D2697" s="0" t="str">
        <f aca="false">IFERROR(VLOOKUP($C2697,薬効分類マスタ!$A$2:$B$180,2,FALSE()),"未登録")</f>
        <v>その他の循環器官用薬</v>
      </c>
      <c r="E2697" s="16" t="s">
        <v>6229</v>
      </c>
      <c r="F2697" s="16" t="s">
        <v>1126</v>
      </c>
      <c r="G2697" s="16" t="s">
        <v>6234</v>
      </c>
      <c r="H2697" s="16" t="s">
        <v>283</v>
      </c>
      <c r="I2697" s="0" t="n">
        <v>6.3</v>
      </c>
      <c r="K2697" s="0" t="str">
        <f aca="false">IFERROR(IF(VLOOKUP($C2697,薬効分類マスタ!$A$2:$E$180,5,FALSE())=0,"",VLOOKUP($C2697,薬効分類マスタ!$A$2:$E$180,5,FALSE())),"")</f>
        <v/>
      </c>
      <c r="L2697" s="17"/>
      <c r="M2697" s="0" t="str">
        <f aca="false">IF($K2697="","",IF($L2697&lt;&gt;"",$L2697,VLOOKUP($C2697,薬効分類マスタ!$A$2:$F$180,6,FALSE())))</f>
        <v/>
      </c>
      <c r="N2697" s="0" t="str">
        <f aca="false">ASC(G2697)</f>
        <v>ﾕﾍﾞﾗNｿﾌﾄｶﾌﾟｾﾙ200mg</v>
      </c>
      <c r="O2697" s="0" t="str">
        <f aca="false">ASC(E2697)</f>
        <v>ﾄｺﾌｪﾛｰﾙﾆｺﾁﾝ酸ｴｽﾃﾙ</v>
      </c>
      <c r="P2697" s="16" t="n">
        <f aca="false">N(P2696)+IF($C2697=検索!$B$49,1,0)</f>
        <v>0</v>
      </c>
    </row>
    <row r="2698" customFormat="false" ht="15" hidden="false" customHeight="false" outlineLevel="0" collapsed="false">
      <c r="A2698" s="16" t="s">
        <v>221</v>
      </c>
      <c r="B2698" s="0" t="s">
        <v>6235</v>
      </c>
      <c r="C2698" s="0" t="n">
        <v>219</v>
      </c>
      <c r="D2698" s="0" t="str">
        <f aca="false">IFERROR(VLOOKUP($C2698,薬効分類マスタ!$A$2:$B$180,2,FALSE()),"未登録")</f>
        <v>その他の循環器官用薬</v>
      </c>
      <c r="E2698" s="16" t="s">
        <v>6229</v>
      </c>
      <c r="F2698" s="16" t="s">
        <v>1126</v>
      </c>
      <c r="G2698" s="16" t="s">
        <v>6236</v>
      </c>
      <c r="H2698" s="16" t="s">
        <v>385</v>
      </c>
      <c r="I2698" s="0" t="n">
        <v>7.5</v>
      </c>
      <c r="J2698" s="16" t="s">
        <v>239</v>
      </c>
      <c r="K2698" s="0" t="str">
        <f aca="false">IFERROR(IF(VLOOKUP($C2698,薬効分類マスタ!$A$2:$E$180,5,FALSE())=0,"",VLOOKUP($C2698,薬効分類マスタ!$A$2:$E$180,5,FALSE())),"")</f>
        <v/>
      </c>
      <c r="L2698" s="17"/>
      <c r="M2698" s="0" t="str">
        <f aca="false">IF($K2698="","",IF($L2698&lt;&gt;"",$L2698,VLOOKUP($C2698,薬効分類マスタ!$A$2:$F$180,6,FALSE())))</f>
        <v/>
      </c>
      <c r="N2698" s="0" t="str">
        <f aca="false">ASC(G2698)</f>
        <v>ﾄｺﾌｪﾛｰﾙﾆｺﾁﾝ酸ｴｽﾃﾙｶﾌﾟｾﾙ200mg｢ｻﾜｲ｣</v>
      </c>
      <c r="O2698" s="0" t="str">
        <f aca="false">ASC(E2698)</f>
        <v>ﾄｺﾌｪﾛｰﾙﾆｺﾁﾝ酸ｴｽﾃﾙ</v>
      </c>
      <c r="P2698" s="16" t="n">
        <f aca="false">N(P2697)+IF($C2698=検索!$B$49,1,0)</f>
        <v>0</v>
      </c>
    </row>
    <row r="2699" customFormat="false" ht="15" hidden="false" customHeight="false" outlineLevel="0" collapsed="false">
      <c r="A2699" s="16" t="s">
        <v>221</v>
      </c>
      <c r="B2699" s="0" t="s">
        <v>6237</v>
      </c>
      <c r="C2699" s="0" t="n">
        <v>219</v>
      </c>
      <c r="D2699" s="0" t="str">
        <f aca="false">IFERROR(VLOOKUP($C2699,薬効分類マスタ!$A$2:$B$180,2,FALSE()),"未登録")</f>
        <v>その他の循環器官用薬</v>
      </c>
      <c r="E2699" s="16" t="s">
        <v>6229</v>
      </c>
      <c r="F2699" s="16" t="s">
        <v>1126</v>
      </c>
      <c r="G2699" s="16" t="s">
        <v>6238</v>
      </c>
      <c r="H2699" s="16" t="s">
        <v>6239</v>
      </c>
      <c r="I2699" s="0" t="n">
        <v>7.5</v>
      </c>
      <c r="J2699" s="16" t="s">
        <v>239</v>
      </c>
      <c r="K2699" s="0" t="str">
        <f aca="false">IFERROR(IF(VLOOKUP($C2699,薬効分類マスタ!$A$2:$E$180,5,FALSE())=0,"",VLOOKUP($C2699,薬効分類マスタ!$A$2:$E$180,5,FALSE())),"")</f>
        <v/>
      </c>
      <c r="L2699" s="17"/>
      <c r="M2699" s="0" t="str">
        <f aca="false">IF($K2699="","",IF($L2699&lt;&gt;"",$L2699,VLOOKUP($C2699,薬効分類マスタ!$A$2:$F$180,6,FALSE())))</f>
        <v/>
      </c>
      <c r="N2699" s="0" t="str">
        <f aca="false">ASC(G2699)</f>
        <v>ﾄｺﾌｪﾛｰﾙﾆｺﾁﾝ酸ｴｽﾃﾙｶﾌﾟｾﾙ200mg｢日医工｣</v>
      </c>
      <c r="O2699" s="0" t="str">
        <f aca="false">ASC(E2699)</f>
        <v>ﾄｺﾌｪﾛｰﾙﾆｺﾁﾝ酸ｴｽﾃﾙ</v>
      </c>
      <c r="P2699" s="16" t="n">
        <f aca="false">N(P2698)+IF($C2699=検索!$B$49,1,0)</f>
        <v>0</v>
      </c>
    </row>
    <row r="2700" customFormat="false" ht="15" hidden="false" customHeight="false" outlineLevel="0" collapsed="false">
      <c r="A2700" s="16" t="s">
        <v>221</v>
      </c>
      <c r="B2700" s="0" t="s">
        <v>6240</v>
      </c>
      <c r="C2700" s="0" t="n">
        <v>219</v>
      </c>
      <c r="D2700" s="0" t="str">
        <f aca="false">IFERROR(VLOOKUP($C2700,薬効分類マスタ!$A$2:$B$180,2,FALSE()),"未登録")</f>
        <v>その他の循環器官用薬</v>
      </c>
      <c r="E2700" s="16" t="s">
        <v>6229</v>
      </c>
      <c r="F2700" s="16" t="s">
        <v>1126</v>
      </c>
      <c r="G2700" s="16" t="s">
        <v>6241</v>
      </c>
      <c r="H2700" s="16" t="s">
        <v>539</v>
      </c>
      <c r="I2700" s="0" t="n">
        <v>7.5</v>
      </c>
      <c r="J2700" s="16" t="s">
        <v>239</v>
      </c>
      <c r="K2700" s="0" t="str">
        <f aca="false">IFERROR(IF(VLOOKUP($C2700,薬効分類マスタ!$A$2:$E$180,5,FALSE())=0,"",VLOOKUP($C2700,薬効分類マスタ!$A$2:$E$180,5,FALSE())),"")</f>
        <v/>
      </c>
      <c r="L2700" s="17"/>
      <c r="M2700" s="0" t="str">
        <f aca="false">IF($K2700="","",IF($L2700&lt;&gt;"",$L2700,VLOOKUP($C2700,薬効分類マスタ!$A$2:$F$180,6,FALSE())))</f>
        <v/>
      </c>
      <c r="N2700" s="0" t="str">
        <f aca="false">ASC(G2700)</f>
        <v>ﾄｺﾌｪﾛｰﾙﾆｺﾁﾝ酸ｴｽﾃﾙｶﾌﾟｾﾙ200mg｢TC｣</v>
      </c>
      <c r="O2700" s="0" t="str">
        <f aca="false">ASC(E2700)</f>
        <v>ﾄｺﾌｪﾛｰﾙﾆｺﾁﾝ酸ｴｽﾃﾙ</v>
      </c>
      <c r="P2700" s="16" t="n">
        <f aca="false">N(P2699)+IF($C2700=検索!$B$49,1,0)</f>
        <v>0</v>
      </c>
    </row>
    <row r="2701" customFormat="false" ht="15" hidden="false" customHeight="false" outlineLevel="0" collapsed="false">
      <c r="A2701" s="16" t="s">
        <v>221</v>
      </c>
      <c r="B2701" s="0" t="s">
        <v>6242</v>
      </c>
      <c r="C2701" s="0" t="n">
        <v>219</v>
      </c>
      <c r="D2701" s="0" t="str">
        <f aca="false">IFERROR(VLOOKUP($C2701,薬効分類マスタ!$A$2:$B$180,2,FALSE()),"未登録")</f>
        <v>その他の循環器官用薬</v>
      </c>
      <c r="E2701" s="16" t="s">
        <v>6229</v>
      </c>
      <c r="F2701" s="16" t="s">
        <v>1126</v>
      </c>
      <c r="G2701" s="16" t="s">
        <v>6243</v>
      </c>
      <c r="H2701" s="16" t="s">
        <v>6244</v>
      </c>
      <c r="I2701" s="0" t="n">
        <v>6.3</v>
      </c>
      <c r="J2701" s="16" t="s">
        <v>239</v>
      </c>
      <c r="K2701" s="0" t="str">
        <f aca="false">IFERROR(IF(VLOOKUP($C2701,薬効分類マスタ!$A$2:$E$180,5,FALSE())=0,"",VLOOKUP($C2701,薬効分類マスタ!$A$2:$E$180,5,FALSE())),"")</f>
        <v/>
      </c>
      <c r="L2701" s="17"/>
      <c r="M2701" s="0" t="str">
        <f aca="false">IF($K2701="","",IF($L2701&lt;&gt;"",$L2701,VLOOKUP($C2701,薬効分類マスタ!$A$2:$F$180,6,FALSE())))</f>
        <v/>
      </c>
      <c r="N2701" s="0" t="str">
        <f aca="false">ASC(G2701)</f>
        <v>ﾄｺﾌｪﾛｰﾙﾆｺﾁﾝ酸ｴｽﾃﾙｶﾌﾟｾﾙ200mg｢ﾎﾘｲ｣</v>
      </c>
      <c r="O2701" s="0" t="str">
        <f aca="false">ASC(E2701)</f>
        <v>ﾄｺﾌｪﾛｰﾙﾆｺﾁﾝ酸ｴｽﾃﾙ</v>
      </c>
      <c r="P2701" s="16" t="n">
        <f aca="false">N(P2700)+IF($C2701=検索!$B$49,1,0)</f>
        <v>0</v>
      </c>
    </row>
    <row r="2702" customFormat="false" ht="15" hidden="false" customHeight="false" outlineLevel="0" collapsed="false">
      <c r="A2702" s="16" t="s">
        <v>221</v>
      </c>
      <c r="B2702" s="0" t="s">
        <v>6245</v>
      </c>
      <c r="C2702" s="0" t="n">
        <v>219</v>
      </c>
      <c r="D2702" s="0" t="str">
        <f aca="false">IFERROR(VLOOKUP($C2702,薬効分類マスタ!$A$2:$B$180,2,FALSE()),"未登録")</f>
        <v>その他の循環器官用薬</v>
      </c>
      <c r="E2702" s="16" t="s">
        <v>6246</v>
      </c>
      <c r="F2702" s="16" t="s">
        <v>224</v>
      </c>
      <c r="G2702" s="16" t="s">
        <v>6247</v>
      </c>
      <c r="H2702" s="16" t="s">
        <v>3732</v>
      </c>
      <c r="I2702" s="0" t="n">
        <v>8</v>
      </c>
      <c r="J2702" s="16" t="s">
        <v>232</v>
      </c>
      <c r="K2702" s="0" t="str">
        <f aca="false">IFERROR(IF(VLOOKUP($C2702,薬効分類マスタ!$A$2:$E$180,5,FALSE())=0,"",VLOOKUP($C2702,薬効分類マスタ!$A$2:$E$180,5,FALSE())),"")</f>
        <v/>
      </c>
      <c r="L2702" s="17"/>
      <c r="M2702" s="0" t="str">
        <f aca="false">IF($K2702="","",IF($L2702&lt;&gt;"",$L2702,VLOOKUP($C2702,薬効分類マスタ!$A$2:$F$180,6,FALSE())))</f>
        <v/>
      </c>
      <c r="N2702" s="0" t="str">
        <f aca="false">ASC(G2702)</f>
        <v>ｹｲｷｻﾚｰﾄ散</v>
      </c>
      <c r="O2702" s="0" t="str">
        <f aca="false">ASC(E2702)</f>
        <v>ﾎﾟﾘｽﾁﾚﾝｽﾙﾎﾝ酸ﾅﾄﾘｳﾑ</v>
      </c>
      <c r="P2702" s="16" t="n">
        <f aca="false">N(P2701)+IF($C2702=検索!$B$49,1,0)</f>
        <v>0</v>
      </c>
    </row>
    <row r="2703" customFormat="false" ht="15" hidden="false" customHeight="false" outlineLevel="0" collapsed="false">
      <c r="A2703" s="16" t="s">
        <v>221</v>
      </c>
      <c r="B2703" s="0" t="s">
        <v>6248</v>
      </c>
      <c r="C2703" s="0" t="n">
        <v>219</v>
      </c>
      <c r="D2703" s="0" t="str">
        <f aca="false">IFERROR(VLOOKUP($C2703,薬効分類マスタ!$A$2:$B$180,2,FALSE()),"未登録")</f>
        <v>その他の循環器官用薬</v>
      </c>
      <c r="E2703" s="16" t="s">
        <v>6246</v>
      </c>
      <c r="F2703" s="16" t="s">
        <v>224</v>
      </c>
      <c r="G2703" s="16" t="s">
        <v>6249</v>
      </c>
      <c r="H2703" s="16" t="s">
        <v>3209</v>
      </c>
      <c r="I2703" s="0" t="n">
        <v>8</v>
      </c>
      <c r="J2703" s="16" t="s">
        <v>239</v>
      </c>
      <c r="K2703" s="0" t="str">
        <f aca="false">IFERROR(IF(VLOOKUP($C2703,薬効分類マスタ!$A$2:$E$180,5,FALSE())=0,"",VLOOKUP($C2703,薬効分類マスタ!$A$2:$E$180,5,FALSE())),"")</f>
        <v/>
      </c>
      <c r="L2703" s="17"/>
      <c r="M2703" s="0" t="str">
        <f aca="false">IF($K2703="","",IF($L2703&lt;&gt;"",$L2703,VLOOKUP($C2703,薬効分類マスタ!$A$2:$F$180,6,FALSE())))</f>
        <v/>
      </c>
      <c r="N2703" s="0" t="str">
        <f aca="false">ASC(G2703)</f>
        <v>ﾎﾟﾘｽﾁﾚﾝｽﾙﾎﾝ酸Na｢ﾌｿｰ｣原末</v>
      </c>
      <c r="O2703" s="0" t="str">
        <f aca="false">ASC(E2703)</f>
        <v>ﾎﾟﾘｽﾁﾚﾝｽﾙﾎﾝ酸ﾅﾄﾘｳﾑ</v>
      </c>
      <c r="P2703" s="16" t="n">
        <f aca="false">N(P2702)+IF($C2703=検索!$B$49,1,0)</f>
        <v>0</v>
      </c>
    </row>
    <row r="2704" customFormat="false" ht="15" hidden="false" customHeight="false" outlineLevel="0" collapsed="false">
      <c r="A2704" s="16" t="s">
        <v>221</v>
      </c>
      <c r="B2704" s="0" t="s">
        <v>6250</v>
      </c>
      <c r="C2704" s="0" t="n">
        <v>219</v>
      </c>
      <c r="D2704" s="0" t="str">
        <f aca="false">IFERROR(VLOOKUP($C2704,薬効分類マスタ!$A$2:$B$180,2,FALSE()),"未登録")</f>
        <v>その他の循環器官用薬</v>
      </c>
      <c r="E2704" s="16" t="s">
        <v>6246</v>
      </c>
      <c r="F2704" s="16" t="s">
        <v>6251</v>
      </c>
      <c r="G2704" s="16" t="s">
        <v>6252</v>
      </c>
      <c r="H2704" s="16" t="s">
        <v>3732</v>
      </c>
      <c r="I2704" s="0" t="n">
        <v>6.9</v>
      </c>
      <c r="J2704" s="16" t="s">
        <v>232</v>
      </c>
      <c r="K2704" s="0" t="str">
        <f aca="false">IFERROR(IF(VLOOKUP($C2704,薬効分類マスタ!$A$2:$E$180,5,FALSE())=0,"",VLOOKUP($C2704,薬効分類マスタ!$A$2:$E$180,5,FALSE())),"")</f>
        <v/>
      </c>
      <c r="L2704" s="17"/>
      <c r="M2704" s="0" t="str">
        <f aca="false">IF($K2704="","",IF($L2704&lt;&gt;"",$L2704,VLOOKUP($C2704,薬効分類マスタ!$A$2:$F$180,6,FALSE())))</f>
        <v/>
      </c>
      <c r="N2704" s="0" t="str">
        <f aca="false">ASC(G2704)</f>
        <v>ｹｲｷｻﾚｰﾄﾄﾞﾗｲｼﾛｯﾌﾟ76%</v>
      </c>
      <c r="O2704" s="0" t="str">
        <f aca="false">ASC(E2704)</f>
        <v>ﾎﾟﾘｽﾁﾚﾝｽﾙﾎﾝ酸ﾅﾄﾘｳﾑ</v>
      </c>
      <c r="P2704" s="16" t="n">
        <f aca="false">N(P2703)+IF($C2704=検索!$B$49,1,0)</f>
        <v>0</v>
      </c>
    </row>
    <row r="2705" customFormat="false" ht="15" hidden="false" customHeight="false" outlineLevel="0" collapsed="false">
      <c r="A2705" s="16" t="s">
        <v>221</v>
      </c>
      <c r="B2705" s="0" t="s">
        <v>6253</v>
      </c>
      <c r="C2705" s="0" t="n">
        <v>219</v>
      </c>
      <c r="D2705" s="0" t="str">
        <f aca="false">IFERROR(VLOOKUP($C2705,薬効分類マスタ!$A$2:$B$180,2,FALSE()),"未登録")</f>
        <v>その他の循環器官用薬</v>
      </c>
      <c r="E2705" s="16" t="s">
        <v>6254</v>
      </c>
      <c r="F2705" s="16" t="s">
        <v>6255</v>
      </c>
      <c r="G2705" s="16" t="s">
        <v>6256</v>
      </c>
      <c r="H2705" s="16" t="s">
        <v>3792</v>
      </c>
      <c r="I2705" s="0" t="n">
        <v>6.9</v>
      </c>
      <c r="J2705" s="16" t="s">
        <v>239</v>
      </c>
      <c r="K2705" s="0" t="str">
        <f aca="false">IFERROR(IF(VLOOKUP($C2705,薬効分類マスタ!$A$2:$E$180,5,FALSE())=0,"",VLOOKUP($C2705,薬効分類マスタ!$A$2:$E$180,5,FALSE())),"")</f>
        <v/>
      </c>
      <c r="L2705" s="17"/>
      <c r="M2705" s="0" t="str">
        <f aca="false">IF($K2705="","",IF($L2705&lt;&gt;"",$L2705,VLOOKUP($C2705,薬効分類マスタ!$A$2:$F$180,6,FALSE())))</f>
        <v/>
      </c>
      <c r="N2705" s="0" t="str">
        <f aca="false">ASC(G2705)</f>
        <v>ﾎﾟﾘｽﾁﾚﾝｽﾙﾎﾝ酸Ca散96.7%分包5.17g〈ﾊﾁ〉</v>
      </c>
      <c r="O2705" s="0" t="str">
        <f aca="false">ASC(E2705)</f>
        <v>ﾎﾟﾘｽﾁﾚﾝｽﾙﾎﾝ酸ｶﾙｼｳﾑ</v>
      </c>
      <c r="P2705" s="16" t="n">
        <f aca="false">N(P2704)+IF($C2705=検索!$B$49,1,0)</f>
        <v>0</v>
      </c>
    </row>
    <row r="2706" customFormat="false" ht="15" hidden="false" customHeight="false" outlineLevel="0" collapsed="false">
      <c r="A2706" s="16" t="s">
        <v>221</v>
      </c>
      <c r="B2706" s="0" t="s">
        <v>6257</v>
      </c>
      <c r="C2706" s="0" t="n">
        <v>219</v>
      </c>
      <c r="D2706" s="0" t="str">
        <f aca="false">IFERROR(VLOOKUP($C2706,薬効分類マスタ!$A$2:$B$180,2,FALSE()),"未登録")</f>
        <v>その他の循環器官用薬</v>
      </c>
      <c r="E2706" s="16" t="s">
        <v>6254</v>
      </c>
      <c r="F2706" s="16" t="s">
        <v>6258</v>
      </c>
      <c r="G2706" s="16" t="s">
        <v>6259</v>
      </c>
      <c r="H2706" s="16" t="s">
        <v>1090</v>
      </c>
      <c r="I2706" s="0" t="n">
        <v>13.1</v>
      </c>
      <c r="J2706" s="16" t="s">
        <v>239</v>
      </c>
      <c r="K2706" s="0" t="str">
        <f aca="false">IFERROR(IF(VLOOKUP($C2706,薬効分類マスタ!$A$2:$E$180,5,FALSE())=0,"",VLOOKUP($C2706,薬効分類マスタ!$A$2:$E$180,5,FALSE())),"")</f>
        <v/>
      </c>
      <c r="L2706" s="17"/>
      <c r="M2706" s="0" t="str">
        <f aca="false">IF($K2706="","",IF($L2706&lt;&gt;"",$L2706,VLOOKUP($C2706,薬効分類マスタ!$A$2:$F$180,6,FALSE())))</f>
        <v/>
      </c>
      <c r="N2706" s="0" t="str">
        <f aca="false">ASC(G2706)</f>
        <v>ﾎﾟﾘｽﾁﾚﾝｽﾙﾎﾝ酸Ca顆粒89.29%分包5.6g｢三和｣</v>
      </c>
      <c r="O2706" s="0" t="str">
        <f aca="false">ASC(E2706)</f>
        <v>ﾎﾟﾘｽﾁﾚﾝｽﾙﾎﾝ酸ｶﾙｼｳﾑ</v>
      </c>
      <c r="P2706" s="16" t="n">
        <f aca="false">N(P2705)+IF($C2706=検索!$B$49,1,0)</f>
        <v>0</v>
      </c>
    </row>
    <row r="2707" customFormat="false" ht="15" hidden="false" customHeight="false" outlineLevel="0" collapsed="false">
      <c r="A2707" s="16" t="s">
        <v>221</v>
      </c>
      <c r="B2707" s="0" t="s">
        <v>6260</v>
      </c>
      <c r="C2707" s="0" t="n">
        <v>219</v>
      </c>
      <c r="D2707" s="0" t="str">
        <f aca="false">IFERROR(VLOOKUP($C2707,薬効分類マスタ!$A$2:$B$180,2,FALSE()),"未登録")</f>
        <v>その他の循環器官用薬</v>
      </c>
      <c r="E2707" s="16" t="s">
        <v>6254</v>
      </c>
      <c r="F2707" s="16" t="s">
        <v>6261</v>
      </c>
      <c r="G2707" s="16" t="s">
        <v>6262</v>
      </c>
      <c r="H2707" s="16" t="s">
        <v>1090</v>
      </c>
      <c r="I2707" s="0" t="n">
        <v>77.8</v>
      </c>
      <c r="K2707" s="0" t="str">
        <f aca="false">IFERROR(IF(VLOOKUP($C2707,薬効分類マスタ!$A$2:$E$180,5,FALSE())=0,"",VLOOKUP($C2707,薬効分類マスタ!$A$2:$E$180,5,FALSE())),"")</f>
        <v/>
      </c>
      <c r="L2707" s="17"/>
      <c r="M2707" s="0" t="str">
        <f aca="false">IF($K2707="","",IF($L2707&lt;&gt;"",$L2707,VLOOKUP($C2707,薬効分類マスタ!$A$2:$F$180,6,FALSE())))</f>
        <v/>
      </c>
      <c r="N2707" s="0" t="str">
        <f aca="false">ASC(G2707)</f>
        <v>ﾎﾟﾘｽﾁﾚﾝｽﾙﾎﾝ酸Ca経口ｾﾞﾘｰ20%分包25g｢三和｣</v>
      </c>
      <c r="O2707" s="0" t="str">
        <f aca="false">ASC(E2707)</f>
        <v>ﾎﾟﾘｽﾁﾚﾝｽﾙﾎﾝ酸ｶﾙｼｳﾑ</v>
      </c>
      <c r="P2707" s="16" t="n">
        <f aca="false">N(P2706)+IF($C2707=検索!$B$49,1,0)</f>
        <v>0</v>
      </c>
    </row>
    <row r="2708" customFormat="false" ht="15" hidden="false" customHeight="false" outlineLevel="0" collapsed="false">
      <c r="A2708" s="16" t="s">
        <v>221</v>
      </c>
      <c r="B2708" s="0" t="s">
        <v>6263</v>
      </c>
      <c r="C2708" s="0" t="n">
        <v>219</v>
      </c>
      <c r="D2708" s="0" t="str">
        <f aca="false">IFERROR(VLOOKUP($C2708,薬効分類マスタ!$A$2:$B$180,2,FALSE()),"未登録")</f>
        <v>その他の循環器官用薬</v>
      </c>
      <c r="E2708" s="16" t="s">
        <v>6254</v>
      </c>
      <c r="F2708" s="16" t="s">
        <v>6264</v>
      </c>
      <c r="G2708" s="16" t="s">
        <v>6265</v>
      </c>
      <c r="H2708" s="16" t="s">
        <v>710</v>
      </c>
      <c r="I2708" s="0" t="n">
        <v>8.4</v>
      </c>
      <c r="K2708" s="0" t="str">
        <f aca="false">IFERROR(IF(VLOOKUP($C2708,薬効分類マスタ!$A$2:$E$180,5,FALSE())=0,"",VLOOKUP($C2708,薬効分類マスタ!$A$2:$E$180,5,FALSE())),"")</f>
        <v/>
      </c>
      <c r="L2708" s="17"/>
      <c r="M2708" s="0" t="str">
        <f aca="false">IF($K2708="","",IF($L2708&lt;&gt;"",$L2708,VLOOKUP($C2708,薬効分類マスタ!$A$2:$F$180,6,FALSE())))</f>
        <v/>
      </c>
      <c r="N2708" s="0" t="str">
        <f aca="false">ASC(G2708)</f>
        <v>ｶﾘﾒｰﾄﾄﾞﾗｲｼﾛｯﾌﾟ92.59%</v>
      </c>
      <c r="O2708" s="0" t="str">
        <f aca="false">ASC(E2708)</f>
        <v>ﾎﾟﾘｽﾁﾚﾝｽﾙﾎﾝ酸ｶﾙｼｳﾑ</v>
      </c>
      <c r="P2708" s="16" t="n">
        <f aca="false">N(P2707)+IF($C2708=検索!$B$49,1,0)</f>
        <v>0</v>
      </c>
    </row>
    <row r="2709" customFormat="false" ht="15" hidden="false" customHeight="false" outlineLevel="0" collapsed="false">
      <c r="A2709" s="16" t="s">
        <v>221</v>
      </c>
      <c r="B2709" s="0" t="s">
        <v>6266</v>
      </c>
      <c r="C2709" s="0" t="n">
        <v>219</v>
      </c>
      <c r="D2709" s="0" t="str">
        <f aca="false">IFERROR(VLOOKUP($C2709,薬効分類マスタ!$A$2:$B$180,2,FALSE()),"未登録")</f>
        <v>その他の循環器官用薬</v>
      </c>
      <c r="E2709" s="16" t="s">
        <v>6254</v>
      </c>
      <c r="F2709" s="16" t="s">
        <v>6267</v>
      </c>
      <c r="G2709" s="16" t="s">
        <v>6268</v>
      </c>
      <c r="H2709" s="16" t="s">
        <v>710</v>
      </c>
      <c r="I2709" s="0" t="n">
        <v>77.8</v>
      </c>
      <c r="K2709" s="0" t="str">
        <f aca="false">IFERROR(IF(VLOOKUP($C2709,薬効分類マスタ!$A$2:$E$180,5,FALSE())=0,"",VLOOKUP($C2709,薬効分類マスタ!$A$2:$E$180,5,FALSE())),"")</f>
        <v/>
      </c>
      <c r="L2709" s="17"/>
      <c r="M2709" s="0" t="str">
        <f aca="false">IF($K2709="","",IF($L2709&lt;&gt;"",$L2709,VLOOKUP($C2709,薬効分類マスタ!$A$2:$F$180,6,FALSE())))</f>
        <v/>
      </c>
      <c r="N2709" s="0" t="str">
        <f aca="false">ASC(G2709)</f>
        <v>ｶﾘﾒｰﾄ経口液20%</v>
      </c>
      <c r="O2709" s="0" t="str">
        <f aca="false">ASC(E2709)</f>
        <v>ﾎﾟﾘｽﾁﾚﾝｽﾙﾎﾝ酸ｶﾙｼｳﾑ</v>
      </c>
      <c r="P2709" s="16" t="n">
        <f aca="false">N(P2708)+IF($C2709=検索!$B$49,1,0)</f>
        <v>0</v>
      </c>
    </row>
    <row r="2710" customFormat="false" ht="15" hidden="false" customHeight="false" outlineLevel="0" collapsed="false">
      <c r="A2710" s="16" t="s">
        <v>221</v>
      </c>
      <c r="B2710" s="0" t="s">
        <v>6269</v>
      </c>
      <c r="C2710" s="0" t="n">
        <v>219</v>
      </c>
      <c r="D2710" s="0" t="str">
        <f aca="false">IFERROR(VLOOKUP($C2710,薬効分類マスタ!$A$2:$B$180,2,FALSE()),"未登録")</f>
        <v>その他の循環器官用薬</v>
      </c>
      <c r="E2710" s="16" t="s">
        <v>6254</v>
      </c>
      <c r="F2710" s="16" t="s">
        <v>224</v>
      </c>
      <c r="G2710" s="16" t="s">
        <v>6254</v>
      </c>
      <c r="I2710" s="0" t="n">
        <v>8.1</v>
      </c>
      <c r="K2710" s="0" t="str">
        <f aca="false">IFERROR(IF(VLOOKUP($C2710,薬効分類マスタ!$A$2:$E$180,5,FALSE())=0,"",VLOOKUP($C2710,薬効分類マスタ!$A$2:$E$180,5,FALSE())),"")</f>
        <v/>
      </c>
      <c r="L2710" s="17"/>
      <c r="M2710" s="0" t="str">
        <f aca="false">IF($K2710="","",IF($L2710&lt;&gt;"",$L2710,VLOOKUP($C2710,薬効分類マスタ!$A$2:$F$180,6,FALSE())))</f>
        <v/>
      </c>
      <c r="N2710" s="0" t="str">
        <f aca="false">ASC(G2710)</f>
        <v>ﾎﾟﾘｽﾁﾚﾝｽﾙﾎﾝ酸ｶﾙｼｳﾑ</v>
      </c>
      <c r="O2710" s="0" t="str">
        <f aca="false">ASC(E2710)</f>
        <v>ﾎﾟﾘｽﾁﾚﾝｽﾙﾎﾝ酸ｶﾙｼｳﾑ</v>
      </c>
      <c r="P2710" s="16" t="n">
        <f aca="false">N(P2709)+IF($C2710=検索!$B$49,1,0)</f>
        <v>0</v>
      </c>
    </row>
    <row r="2711" customFormat="false" ht="15" hidden="false" customHeight="false" outlineLevel="0" collapsed="false">
      <c r="A2711" s="16" t="s">
        <v>221</v>
      </c>
      <c r="B2711" s="0" t="s">
        <v>6270</v>
      </c>
      <c r="C2711" s="0" t="n">
        <v>219</v>
      </c>
      <c r="D2711" s="0" t="str">
        <f aca="false">IFERROR(VLOOKUP($C2711,薬効分類マスタ!$A$2:$B$180,2,FALSE()),"未登録")</f>
        <v>その他の循環器官用薬</v>
      </c>
      <c r="E2711" s="16" t="s">
        <v>6254</v>
      </c>
      <c r="F2711" s="16" t="s">
        <v>224</v>
      </c>
      <c r="G2711" s="16" t="s">
        <v>6271</v>
      </c>
      <c r="H2711" s="16" t="s">
        <v>3792</v>
      </c>
      <c r="I2711" s="0" t="n">
        <v>17</v>
      </c>
      <c r="K2711" s="0" t="str">
        <f aca="false">IFERROR(IF(VLOOKUP($C2711,薬効分類マスタ!$A$2:$E$180,5,FALSE())=0,"",VLOOKUP($C2711,薬効分類マスタ!$A$2:$E$180,5,FALSE())),"")</f>
        <v/>
      </c>
      <c r="L2711" s="17"/>
      <c r="M2711" s="0" t="str">
        <f aca="false">IF($K2711="","",IF($L2711&lt;&gt;"",$L2711,VLOOKUP($C2711,薬効分類マスタ!$A$2:$F$180,6,FALSE())))</f>
        <v/>
      </c>
      <c r="N2711" s="0" t="str">
        <f aca="false">ASC(G2711)</f>
        <v>ｶﾘｴｰﾄﾞ散</v>
      </c>
      <c r="O2711" s="0" t="str">
        <f aca="false">ASC(E2711)</f>
        <v>ﾎﾟﾘｽﾁﾚﾝｽﾙﾎﾝ酸ｶﾙｼｳﾑ</v>
      </c>
      <c r="P2711" s="16" t="n">
        <f aca="false">N(P2710)+IF($C2711=検索!$B$49,1,0)</f>
        <v>0</v>
      </c>
    </row>
    <row r="2712" customFormat="false" ht="15" hidden="false" customHeight="false" outlineLevel="0" collapsed="false">
      <c r="A2712" s="16" t="s">
        <v>221</v>
      </c>
      <c r="B2712" s="0" t="s">
        <v>6272</v>
      </c>
      <c r="C2712" s="0" t="n">
        <v>219</v>
      </c>
      <c r="D2712" s="0" t="str">
        <f aca="false">IFERROR(VLOOKUP($C2712,薬効分類マスタ!$A$2:$B$180,2,FALSE()),"未登録")</f>
        <v>その他の循環器官用薬</v>
      </c>
      <c r="E2712" s="16" t="s">
        <v>6254</v>
      </c>
      <c r="F2712" s="16" t="s">
        <v>224</v>
      </c>
      <c r="G2712" s="16" t="s">
        <v>6273</v>
      </c>
      <c r="H2712" s="16" t="s">
        <v>3209</v>
      </c>
      <c r="I2712" s="0" t="n">
        <v>11.1</v>
      </c>
      <c r="K2712" s="0" t="str">
        <f aca="false">IFERROR(IF(VLOOKUP($C2712,薬効分類マスタ!$A$2:$E$180,5,FALSE())=0,"",VLOOKUP($C2712,薬効分類マスタ!$A$2:$E$180,5,FALSE())),"")</f>
        <v/>
      </c>
      <c r="L2712" s="17"/>
      <c r="M2712" s="0" t="str">
        <f aca="false">IF($K2712="","",IF($L2712&lt;&gt;"",$L2712,VLOOKUP($C2712,薬効分類マスタ!$A$2:$F$180,6,FALSE())))</f>
        <v/>
      </c>
      <c r="N2712" s="0" t="str">
        <f aca="false">ASC(G2712)</f>
        <v>ﾎﾟﾘｽﾁﾚﾝｽﾙﾎﾝ酸Ca｢ﾌｿｰ｣原末</v>
      </c>
      <c r="O2712" s="0" t="str">
        <f aca="false">ASC(E2712)</f>
        <v>ﾎﾟﾘｽﾁﾚﾝｽﾙﾎﾝ酸ｶﾙｼｳﾑ</v>
      </c>
      <c r="P2712" s="16" t="n">
        <f aca="false">N(P2711)+IF($C2712=検索!$B$49,1,0)</f>
        <v>0</v>
      </c>
    </row>
    <row r="2713" customFormat="false" ht="15" hidden="false" customHeight="false" outlineLevel="0" collapsed="false">
      <c r="A2713" s="16" t="s">
        <v>221</v>
      </c>
      <c r="B2713" s="0" t="s">
        <v>6274</v>
      </c>
      <c r="C2713" s="0" t="n">
        <v>219</v>
      </c>
      <c r="D2713" s="0" t="str">
        <f aca="false">IFERROR(VLOOKUP($C2713,薬効分類マスタ!$A$2:$B$180,2,FALSE()),"未登録")</f>
        <v>その他の循環器官用薬</v>
      </c>
      <c r="E2713" s="16" t="s">
        <v>6275</v>
      </c>
      <c r="F2713" s="16" t="s">
        <v>229</v>
      </c>
      <c r="G2713" s="16" t="s">
        <v>6276</v>
      </c>
      <c r="H2713" s="16" t="s">
        <v>473</v>
      </c>
      <c r="I2713" s="0" t="n">
        <v>14.6</v>
      </c>
      <c r="J2713" s="16" t="s">
        <v>232</v>
      </c>
      <c r="K2713" s="0" t="str">
        <f aca="false">IFERROR(IF(VLOOKUP($C2713,薬効分類マスタ!$A$2:$E$180,5,FALSE())=0,"",VLOOKUP($C2713,薬効分類マスタ!$A$2:$E$180,5,FALSE())),"")</f>
        <v/>
      </c>
      <c r="L2713" s="17"/>
      <c r="M2713" s="0" t="str">
        <f aca="false">IF($K2713="","",IF($L2713&lt;&gt;"",$L2713,VLOOKUP($C2713,薬効分類マスタ!$A$2:$F$180,6,FALSE())))</f>
        <v/>
      </c>
      <c r="N2713" s="0" t="str">
        <f aca="false">ASC(G2713)</f>
        <v>ｻｱﾐｵﾝ散1%</v>
      </c>
      <c r="O2713" s="0" t="str">
        <f aca="false">ASC(E2713)</f>
        <v>ﾆｾﾙｺﾞﾘﾝ</v>
      </c>
      <c r="P2713" s="16" t="n">
        <f aca="false">N(P2712)+IF($C2713=検索!$B$49,1,0)</f>
        <v>0</v>
      </c>
    </row>
    <row r="2714" customFormat="false" ht="15" hidden="false" customHeight="false" outlineLevel="0" collapsed="false">
      <c r="A2714" s="16" t="s">
        <v>221</v>
      </c>
      <c r="B2714" s="0" t="s">
        <v>6277</v>
      </c>
      <c r="C2714" s="0" t="n">
        <v>219</v>
      </c>
      <c r="D2714" s="0" t="str">
        <f aca="false">IFERROR(VLOOKUP($C2714,薬効分類マスタ!$A$2:$B$180,2,FALSE()),"未登録")</f>
        <v>その他の循環器官用薬</v>
      </c>
      <c r="E2714" s="16" t="s">
        <v>6275</v>
      </c>
      <c r="F2714" s="16" t="s">
        <v>229</v>
      </c>
      <c r="G2714" s="16" t="s">
        <v>6278</v>
      </c>
      <c r="H2714" s="16" t="s">
        <v>385</v>
      </c>
      <c r="I2714" s="0" t="n">
        <v>9.7</v>
      </c>
      <c r="J2714" s="16" t="s">
        <v>239</v>
      </c>
      <c r="K2714" s="0" t="str">
        <f aca="false">IFERROR(IF(VLOOKUP($C2714,薬効分類マスタ!$A$2:$E$180,5,FALSE())=0,"",VLOOKUP($C2714,薬効分類マスタ!$A$2:$E$180,5,FALSE())),"")</f>
        <v/>
      </c>
      <c r="L2714" s="17"/>
      <c r="M2714" s="0" t="str">
        <f aca="false">IF($K2714="","",IF($L2714&lt;&gt;"",$L2714,VLOOKUP($C2714,薬効分類マスタ!$A$2:$F$180,6,FALSE())))</f>
        <v/>
      </c>
      <c r="N2714" s="0" t="str">
        <f aca="false">ASC(G2714)</f>
        <v>ﾆｾﾙｺﾞﾘﾝ細粒1%｢ｻﾜｲ｣</v>
      </c>
      <c r="O2714" s="0" t="str">
        <f aca="false">ASC(E2714)</f>
        <v>ﾆｾﾙｺﾞﾘﾝ</v>
      </c>
      <c r="P2714" s="16" t="n">
        <f aca="false">N(P2713)+IF($C2714=検索!$B$49,1,0)</f>
        <v>0</v>
      </c>
    </row>
    <row r="2715" customFormat="false" ht="15" hidden="false" customHeight="false" outlineLevel="0" collapsed="false">
      <c r="A2715" s="16" t="s">
        <v>221</v>
      </c>
      <c r="B2715" s="0" t="s">
        <v>6279</v>
      </c>
      <c r="C2715" s="0" t="n">
        <v>219</v>
      </c>
      <c r="D2715" s="0" t="str">
        <f aca="false">IFERROR(VLOOKUP($C2715,薬効分類マスタ!$A$2:$B$180,2,FALSE()),"未登録")</f>
        <v>その他の循環器官用薬</v>
      </c>
      <c r="E2715" s="16" t="s">
        <v>6275</v>
      </c>
      <c r="F2715" s="16" t="s">
        <v>257</v>
      </c>
      <c r="G2715" s="16" t="s">
        <v>6280</v>
      </c>
      <c r="I2715" s="0" t="n">
        <v>10.8</v>
      </c>
      <c r="J2715" s="16" t="s">
        <v>239</v>
      </c>
      <c r="K2715" s="0" t="str">
        <f aca="false">IFERROR(IF(VLOOKUP($C2715,薬効分類マスタ!$A$2:$E$180,5,FALSE())=0,"",VLOOKUP($C2715,薬効分類マスタ!$A$2:$E$180,5,FALSE())),"")</f>
        <v/>
      </c>
      <c r="L2715" s="17"/>
      <c r="M2715" s="0" t="str">
        <f aca="false">IF($K2715="","",IF($L2715&lt;&gt;"",$L2715,VLOOKUP($C2715,薬効分類マスタ!$A$2:$F$180,6,FALSE())))</f>
        <v/>
      </c>
      <c r="N2715" s="0" t="str">
        <f aca="false">ASC(G2715)</f>
        <v>ﾆｾﾙｺﾞﾘﾝ5mg錠</v>
      </c>
      <c r="O2715" s="0" t="str">
        <f aca="false">ASC(E2715)</f>
        <v>ﾆｾﾙｺﾞﾘﾝ</v>
      </c>
      <c r="P2715" s="16" t="n">
        <f aca="false">N(P2714)+IF($C2715=検索!$B$49,1,0)</f>
        <v>0</v>
      </c>
    </row>
    <row r="2716" customFormat="false" ht="15" hidden="false" customHeight="false" outlineLevel="0" collapsed="false">
      <c r="A2716" s="16" t="s">
        <v>221</v>
      </c>
      <c r="B2716" s="0" t="s">
        <v>6281</v>
      </c>
      <c r="C2716" s="0" t="n">
        <v>219</v>
      </c>
      <c r="D2716" s="0" t="str">
        <f aca="false">IFERROR(VLOOKUP($C2716,薬効分類マスタ!$A$2:$B$180,2,FALSE()),"未登録")</f>
        <v>その他の循環器官用薬</v>
      </c>
      <c r="E2716" s="16" t="s">
        <v>6275</v>
      </c>
      <c r="F2716" s="16" t="s">
        <v>257</v>
      </c>
      <c r="G2716" s="16" t="s">
        <v>6282</v>
      </c>
      <c r="H2716" s="16" t="s">
        <v>473</v>
      </c>
      <c r="I2716" s="0" t="n">
        <v>12.3</v>
      </c>
      <c r="J2716" s="16" t="s">
        <v>232</v>
      </c>
      <c r="K2716" s="0" t="str">
        <f aca="false">IFERROR(IF(VLOOKUP($C2716,薬効分類マスタ!$A$2:$E$180,5,FALSE())=0,"",VLOOKUP($C2716,薬効分類マスタ!$A$2:$E$180,5,FALSE())),"")</f>
        <v/>
      </c>
      <c r="L2716" s="17"/>
      <c r="M2716" s="0" t="str">
        <f aca="false">IF($K2716="","",IF($L2716&lt;&gt;"",$L2716,VLOOKUP($C2716,薬効分類マスタ!$A$2:$F$180,6,FALSE())))</f>
        <v/>
      </c>
      <c r="N2716" s="0" t="str">
        <f aca="false">ASC(G2716)</f>
        <v>ｻｱﾐｵﾝ錠5mg</v>
      </c>
      <c r="O2716" s="0" t="str">
        <f aca="false">ASC(E2716)</f>
        <v>ﾆｾﾙｺﾞﾘﾝ</v>
      </c>
      <c r="P2716" s="16" t="n">
        <f aca="false">N(P2715)+IF($C2716=検索!$B$49,1,0)</f>
        <v>0</v>
      </c>
    </row>
    <row r="2717" customFormat="false" ht="15" hidden="false" customHeight="false" outlineLevel="0" collapsed="false">
      <c r="A2717" s="16" t="s">
        <v>221</v>
      </c>
      <c r="B2717" s="0" t="s">
        <v>6283</v>
      </c>
      <c r="C2717" s="0" t="n">
        <v>219</v>
      </c>
      <c r="D2717" s="0" t="str">
        <f aca="false">IFERROR(VLOOKUP($C2717,薬効分類マスタ!$A$2:$B$180,2,FALSE()),"未登録")</f>
        <v>その他の循環器官用薬</v>
      </c>
      <c r="E2717" s="16" t="s">
        <v>6284</v>
      </c>
      <c r="F2717" s="16" t="s">
        <v>262</v>
      </c>
      <c r="G2717" s="16" t="s">
        <v>6285</v>
      </c>
      <c r="I2717" s="0" t="n">
        <v>6.3</v>
      </c>
      <c r="J2717" s="16" t="s">
        <v>239</v>
      </c>
      <c r="K2717" s="0" t="str">
        <f aca="false">IFERROR(IF(VLOOKUP($C2717,薬効分類マスタ!$A$2:$E$180,5,FALSE())=0,"",VLOOKUP($C2717,薬効分類マスタ!$A$2:$E$180,5,FALSE())),"")</f>
        <v/>
      </c>
      <c r="L2717" s="17"/>
      <c r="M2717" s="0" t="str">
        <f aca="false">IF($K2717="","",IF($L2717&lt;&gt;"",$L2717,VLOOKUP($C2717,薬効分類マスタ!$A$2:$F$180,6,FALSE())))</f>
        <v/>
      </c>
      <c r="N2717" s="0" t="str">
        <f aca="false">ASC(G2717)</f>
        <v>ｱﾒｼﾞﾆｳﾑﾒﾁﾙ硫酸塩10mg錠</v>
      </c>
      <c r="O2717" s="0" t="str">
        <f aca="false">ASC(E2717)</f>
        <v>ｱﾒｼﾞﾆｳﾑﾒﾁﾙ硫酸塩</v>
      </c>
      <c r="P2717" s="16" t="n">
        <f aca="false">N(P2716)+IF($C2717=検索!$B$49,1,0)</f>
        <v>0</v>
      </c>
    </row>
    <row r="2718" customFormat="false" ht="15" hidden="false" customHeight="false" outlineLevel="0" collapsed="false">
      <c r="A2718" s="16" t="s">
        <v>221</v>
      </c>
      <c r="B2718" s="0" t="s">
        <v>6286</v>
      </c>
      <c r="C2718" s="0" t="n">
        <v>219</v>
      </c>
      <c r="D2718" s="0" t="str">
        <f aca="false">IFERROR(VLOOKUP($C2718,薬効分類マスタ!$A$2:$B$180,2,FALSE()),"未登録")</f>
        <v>その他の循環器官用薬</v>
      </c>
      <c r="E2718" s="16" t="s">
        <v>6284</v>
      </c>
      <c r="F2718" s="16" t="s">
        <v>262</v>
      </c>
      <c r="G2718" s="16" t="s">
        <v>6287</v>
      </c>
      <c r="H2718" s="16" t="s">
        <v>504</v>
      </c>
      <c r="I2718" s="0" t="n">
        <v>9.5</v>
      </c>
      <c r="J2718" s="16" t="s">
        <v>232</v>
      </c>
      <c r="K2718" s="0" t="str">
        <f aca="false">IFERROR(IF(VLOOKUP($C2718,薬効分類マスタ!$A$2:$E$180,5,FALSE())=0,"",VLOOKUP($C2718,薬効分類マスタ!$A$2:$E$180,5,FALSE())),"")</f>
        <v/>
      </c>
      <c r="L2718" s="17"/>
      <c r="M2718" s="0" t="str">
        <f aca="false">IF($K2718="","",IF($L2718&lt;&gt;"",$L2718,VLOOKUP($C2718,薬効分類マスタ!$A$2:$F$180,6,FALSE())))</f>
        <v/>
      </c>
      <c r="N2718" s="0" t="str">
        <f aca="false">ASC(G2718)</f>
        <v>ﾘｽﾞﾐｯｸ錠10mg</v>
      </c>
      <c r="O2718" s="0" t="str">
        <f aca="false">ASC(E2718)</f>
        <v>ｱﾒｼﾞﾆｳﾑﾒﾁﾙ硫酸塩</v>
      </c>
      <c r="P2718" s="16" t="n">
        <f aca="false">N(P2717)+IF($C2718=検索!$B$49,1,0)</f>
        <v>0</v>
      </c>
    </row>
    <row r="2719" customFormat="false" ht="15" hidden="false" customHeight="false" outlineLevel="0" collapsed="false">
      <c r="A2719" s="16" t="s">
        <v>221</v>
      </c>
      <c r="B2719" s="0" t="s">
        <v>6288</v>
      </c>
      <c r="C2719" s="0" t="n">
        <v>219</v>
      </c>
      <c r="D2719" s="0" t="str">
        <f aca="false">IFERROR(VLOOKUP($C2719,薬効分類マスタ!$A$2:$B$180,2,FALSE()),"未登録")</f>
        <v>その他の循環器官用薬</v>
      </c>
      <c r="E2719" s="16" t="s">
        <v>6289</v>
      </c>
      <c r="F2719" s="16" t="s">
        <v>257</v>
      </c>
      <c r="G2719" s="16" t="s">
        <v>6290</v>
      </c>
      <c r="H2719" s="16" t="s">
        <v>272</v>
      </c>
      <c r="I2719" s="0" t="n">
        <v>12</v>
      </c>
      <c r="J2719" s="16" t="s">
        <v>232</v>
      </c>
      <c r="K2719" s="0" t="str">
        <f aca="false">IFERROR(IF(VLOOKUP($C2719,薬効分類マスタ!$A$2:$E$180,5,FALSE())=0,"",VLOOKUP($C2719,薬効分類マスタ!$A$2:$E$180,5,FALSE())),"")</f>
        <v/>
      </c>
      <c r="L2719" s="17"/>
      <c r="M2719" s="0" t="str">
        <f aca="false">IF($K2719="","",IF($L2719&lt;&gt;"",$L2719,VLOOKUP($C2719,薬効分類マスタ!$A$2:$F$180,6,FALSE())))</f>
        <v/>
      </c>
      <c r="N2719" s="0" t="str">
        <f aca="false">ASC(G2719)</f>
        <v>ﾐｸﾞｼｽ錠5mg</v>
      </c>
      <c r="O2719" s="0" t="str">
        <f aca="false">ASC(E2719)</f>
        <v>ﾛﾒﾘｼﾞﾝ塩酸塩</v>
      </c>
      <c r="P2719" s="16" t="n">
        <f aca="false">N(P2718)+IF($C2719=検索!$B$49,1,0)</f>
        <v>0</v>
      </c>
    </row>
    <row r="2720" customFormat="false" ht="15" hidden="false" customHeight="false" outlineLevel="0" collapsed="false">
      <c r="A2720" s="16" t="s">
        <v>221</v>
      </c>
      <c r="B2720" s="0" t="s">
        <v>6291</v>
      </c>
      <c r="C2720" s="0" t="n">
        <v>219</v>
      </c>
      <c r="D2720" s="0" t="str">
        <f aca="false">IFERROR(VLOOKUP($C2720,薬効分類マスタ!$A$2:$B$180,2,FALSE()),"未登録")</f>
        <v>その他の循環器官用薬</v>
      </c>
      <c r="E2720" s="16" t="s">
        <v>6292</v>
      </c>
      <c r="F2720" s="16" t="s">
        <v>854</v>
      </c>
      <c r="G2720" s="16" t="s">
        <v>6293</v>
      </c>
      <c r="H2720" s="16" t="s">
        <v>325</v>
      </c>
      <c r="I2720" s="0" t="n">
        <v>6.8</v>
      </c>
      <c r="J2720" s="16" t="s">
        <v>232</v>
      </c>
      <c r="K2720" s="0" t="str">
        <f aca="false">IFERROR(IF(VLOOKUP($C2720,薬効分類マスタ!$A$2:$E$180,5,FALSE())=0,"",VLOOKUP($C2720,薬効分類マスタ!$A$2:$E$180,5,FALSE())),"")</f>
        <v/>
      </c>
      <c r="L2720" s="17"/>
      <c r="M2720" s="0" t="str">
        <f aca="false">IF($K2720="","",IF($L2720&lt;&gt;"",$L2720,VLOOKUP($C2720,薬効分類マスタ!$A$2:$F$180,6,FALSE())))</f>
        <v/>
      </c>
      <c r="N2720" s="0" t="str">
        <f aca="false">ASC(G2720)</f>
        <v>ｶﾙﾀﾝ錠500</v>
      </c>
      <c r="O2720" s="0" t="str">
        <f aca="false">ASC(E2720)</f>
        <v>沈降炭酸ｶﾙｼｳﾑ</v>
      </c>
      <c r="P2720" s="16" t="n">
        <f aca="false">N(P2719)+IF($C2720=検索!$B$49,1,0)</f>
        <v>0</v>
      </c>
    </row>
    <row r="2721" customFormat="false" ht="15" hidden="false" customHeight="false" outlineLevel="0" collapsed="false">
      <c r="A2721" s="16" t="s">
        <v>221</v>
      </c>
      <c r="B2721" s="0" t="s">
        <v>6294</v>
      </c>
      <c r="C2721" s="0" t="n">
        <v>219</v>
      </c>
      <c r="D2721" s="0" t="str">
        <f aca="false">IFERROR(VLOOKUP($C2721,薬効分類マスタ!$A$2:$B$180,2,FALSE()),"未登録")</f>
        <v>その他の循環器官用薬</v>
      </c>
      <c r="E2721" s="16" t="s">
        <v>6292</v>
      </c>
      <c r="F2721" s="16" t="s">
        <v>854</v>
      </c>
      <c r="G2721" s="16" t="s">
        <v>6295</v>
      </c>
      <c r="H2721" s="16" t="s">
        <v>1090</v>
      </c>
      <c r="I2721" s="0" t="n">
        <v>6.2</v>
      </c>
      <c r="J2721" s="16" t="s">
        <v>239</v>
      </c>
      <c r="K2721" s="0" t="str">
        <f aca="false">IFERROR(IF(VLOOKUP($C2721,薬効分類マスタ!$A$2:$E$180,5,FALSE())=0,"",VLOOKUP($C2721,薬効分類マスタ!$A$2:$E$180,5,FALSE())),"")</f>
        <v/>
      </c>
      <c r="L2721" s="17"/>
      <c r="M2721" s="0" t="str">
        <f aca="false">IF($K2721="","",IF($L2721&lt;&gt;"",$L2721,VLOOKUP($C2721,薬効分類マスタ!$A$2:$F$180,6,FALSE())))</f>
        <v/>
      </c>
      <c r="N2721" s="0" t="str">
        <f aca="false">ASC(G2721)</f>
        <v>沈降炭酸ｶﾙｼｳﾑ錠500mg｢三和｣</v>
      </c>
      <c r="O2721" s="0" t="str">
        <f aca="false">ASC(E2721)</f>
        <v>沈降炭酸ｶﾙｼｳﾑ</v>
      </c>
      <c r="P2721" s="16" t="n">
        <f aca="false">N(P2720)+IF($C2721=検索!$B$49,1,0)</f>
        <v>0</v>
      </c>
    </row>
    <row r="2722" customFormat="false" ht="15" hidden="false" customHeight="false" outlineLevel="0" collapsed="false">
      <c r="A2722" s="16" t="s">
        <v>221</v>
      </c>
      <c r="B2722" s="0" t="s">
        <v>6296</v>
      </c>
      <c r="C2722" s="0" t="n">
        <v>219</v>
      </c>
      <c r="D2722" s="0" t="str">
        <f aca="false">IFERROR(VLOOKUP($C2722,薬効分類マスタ!$A$2:$B$180,2,FALSE()),"未登録")</f>
        <v>その他の循環器官用薬</v>
      </c>
      <c r="E2722" s="16" t="s">
        <v>6292</v>
      </c>
      <c r="F2722" s="16" t="s">
        <v>854</v>
      </c>
      <c r="G2722" s="16" t="s">
        <v>6297</v>
      </c>
      <c r="H2722" s="16" t="s">
        <v>542</v>
      </c>
      <c r="I2722" s="0" t="n">
        <v>6.2</v>
      </c>
      <c r="J2722" s="16" t="s">
        <v>239</v>
      </c>
      <c r="K2722" s="0" t="str">
        <f aca="false">IFERROR(IF(VLOOKUP($C2722,薬効分類マスタ!$A$2:$E$180,5,FALSE())=0,"",VLOOKUP($C2722,薬効分類マスタ!$A$2:$E$180,5,FALSE())),"")</f>
        <v/>
      </c>
      <c r="L2722" s="17"/>
      <c r="M2722" s="0" t="str">
        <f aca="false">IF($K2722="","",IF($L2722&lt;&gt;"",$L2722,VLOOKUP($C2722,薬効分類マスタ!$A$2:$F$180,6,FALSE())))</f>
        <v/>
      </c>
      <c r="N2722" s="0" t="str">
        <f aca="false">ASC(G2722)</f>
        <v>沈降炭酸ｶﾙｼｳﾑ錠500mg｢NIG｣</v>
      </c>
      <c r="O2722" s="0" t="str">
        <f aca="false">ASC(E2722)</f>
        <v>沈降炭酸ｶﾙｼｳﾑ</v>
      </c>
      <c r="P2722" s="16" t="n">
        <f aca="false">N(P2721)+IF($C2722=検索!$B$49,1,0)</f>
        <v>0</v>
      </c>
    </row>
    <row r="2723" customFormat="false" ht="15" hidden="false" customHeight="false" outlineLevel="0" collapsed="false">
      <c r="A2723" s="16" t="s">
        <v>221</v>
      </c>
      <c r="B2723" s="0" t="s">
        <v>6298</v>
      </c>
      <c r="C2723" s="0" t="n">
        <v>219</v>
      </c>
      <c r="D2723" s="0" t="str">
        <f aca="false">IFERROR(VLOOKUP($C2723,薬効分類マスタ!$A$2:$B$180,2,FALSE()),"未登録")</f>
        <v>その他の循環器官用薬</v>
      </c>
      <c r="E2723" s="16" t="s">
        <v>6292</v>
      </c>
      <c r="F2723" s="16" t="s">
        <v>639</v>
      </c>
      <c r="G2723" s="16" t="s">
        <v>6299</v>
      </c>
      <c r="H2723" s="16" t="s">
        <v>325</v>
      </c>
      <c r="I2723" s="0" t="n">
        <v>6.3</v>
      </c>
      <c r="J2723" s="16" t="s">
        <v>232</v>
      </c>
      <c r="K2723" s="0" t="str">
        <f aca="false">IFERROR(IF(VLOOKUP($C2723,薬効分類マスタ!$A$2:$E$180,5,FALSE())=0,"",VLOOKUP($C2723,薬効分類マスタ!$A$2:$E$180,5,FALSE())),"")</f>
        <v/>
      </c>
      <c r="L2723" s="17"/>
      <c r="M2723" s="0" t="str">
        <f aca="false">IF($K2723="","",IF($L2723&lt;&gt;"",$L2723,VLOOKUP($C2723,薬効分類マスタ!$A$2:$F$180,6,FALSE())))</f>
        <v/>
      </c>
      <c r="N2723" s="0" t="str">
        <f aca="false">ASC(G2723)</f>
        <v>ｶﾙﾀﾝ錠250</v>
      </c>
      <c r="O2723" s="0" t="str">
        <f aca="false">ASC(E2723)</f>
        <v>沈降炭酸ｶﾙｼｳﾑ</v>
      </c>
      <c r="P2723" s="16" t="n">
        <f aca="false">N(P2722)+IF($C2723=検索!$B$49,1,0)</f>
        <v>0</v>
      </c>
    </row>
    <row r="2724" customFormat="false" ht="15" hidden="false" customHeight="false" outlineLevel="0" collapsed="false">
      <c r="A2724" s="16" t="s">
        <v>221</v>
      </c>
      <c r="B2724" s="0" t="s">
        <v>6300</v>
      </c>
      <c r="C2724" s="0" t="n">
        <v>219</v>
      </c>
      <c r="D2724" s="0" t="str">
        <f aca="false">IFERROR(VLOOKUP($C2724,薬効分類マスタ!$A$2:$B$180,2,FALSE()),"未登録")</f>
        <v>その他の循環器官用薬</v>
      </c>
      <c r="E2724" s="16" t="s">
        <v>6292</v>
      </c>
      <c r="F2724" s="16" t="s">
        <v>639</v>
      </c>
      <c r="G2724" s="16" t="s">
        <v>6301</v>
      </c>
      <c r="H2724" s="16" t="s">
        <v>1090</v>
      </c>
      <c r="I2724" s="0" t="n">
        <v>6.1</v>
      </c>
      <c r="J2724" s="16" t="s">
        <v>239</v>
      </c>
      <c r="K2724" s="0" t="str">
        <f aca="false">IFERROR(IF(VLOOKUP($C2724,薬効分類マスタ!$A$2:$E$180,5,FALSE())=0,"",VLOOKUP($C2724,薬効分類マスタ!$A$2:$E$180,5,FALSE())),"")</f>
        <v/>
      </c>
      <c r="L2724" s="17"/>
      <c r="M2724" s="0" t="str">
        <f aca="false">IF($K2724="","",IF($L2724&lt;&gt;"",$L2724,VLOOKUP($C2724,薬効分類マスタ!$A$2:$F$180,6,FALSE())))</f>
        <v/>
      </c>
      <c r="N2724" s="0" t="str">
        <f aca="false">ASC(G2724)</f>
        <v>沈降炭酸ｶﾙｼｳﾑ錠250mg｢三和｣</v>
      </c>
      <c r="O2724" s="0" t="str">
        <f aca="false">ASC(E2724)</f>
        <v>沈降炭酸ｶﾙｼｳﾑ</v>
      </c>
      <c r="P2724" s="16" t="n">
        <f aca="false">N(P2723)+IF($C2724=検索!$B$49,1,0)</f>
        <v>0</v>
      </c>
    </row>
    <row r="2725" customFormat="false" ht="15" hidden="false" customHeight="false" outlineLevel="0" collapsed="false">
      <c r="A2725" s="16" t="s">
        <v>221</v>
      </c>
      <c r="B2725" s="0" t="s">
        <v>6302</v>
      </c>
      <c r="C2725" s="0" t="n">
        <v>219</v>
      </c>
      <c r="D2725" s="0" t="str">
        <f aca="false">IFERROR(VLOOKUP($C2725,薬効分類マスタ!$A$2:$B$180,2,FALSE()),"未登録")</f>
        <v>その他の循環器官用薬</v>
      </c>
      <c r="E2725" s="16" t="s">
        <v>6292</v>
      </c>
      <c r="F2725" s="16" t="s">
        <v>639</v>
      </c>
      <c r="G2725" s="16" t="s">
        <v>6303</v>
      </c>
      <c r="H2725" s="16" t="s">
        <v>542</v>
      </c>
      <c r="I2725" s="0" t="n">
        <v>12</v>
      </c>
      <c r="J2725" s="16" t="s">
        <v>239</v>
      </c>
      <c r="K2725" s="0" t="str">
        <f aca="false">IFERROR(IF(VLOOKUP($C2725,薬効分類マスタ!$A$2:$E$180,5,FALSE())=0,"",VLOOKUP($C2725,薬効分類マスタ!$A$2:$E$180,5,FALSE())),"")</f>
        <v/>
      </c>
      <c r="L2725" s="17"/>
      <c r="M2725" s="0" t="str">
        <f aca="false">IF($K2725="","",IF($L2725&lt;&gt;"",$L2725,VLOOKUP($C2725,薬効分類マスタ!$A$2:$F$180,6,FALSE())))</f>
        <v/>
      </c>
      <c r="N2725" s="0" t="str">
        <f aca="false">ASC(G2725)</f>
        <v>沈降炭酸ｶﾙｼｳﾑ錠250mg｢NIG｣</v>
      </c>
      <c r="O2725" s="0" t="str">
        <f aca="false">ASC(E2725)</f>
        <v>沈降炭酸ｶﾙｼｳﾑ</v>
      </c>
      <c r="P2725" s="16" t="n">
        <f aca="false">N(P2724)+IF($C2725=検索!$B$49,1,0)</f>
        <v>0</v>
      </c>
    </row>
    <row r="2726" customFormat="false" ht="15" hidden="false" customHeight="false" outlineLevel="0" collapsed="false">
      <c r="A2726" s="16" t="s">
        <v>221</v>
      </c>
      <c r="B2726" s="0" t="s">
        <v>6304</v>
      </c>
      <c r="C2726" s="0" t="n">
        <v>219</v>
      </c>
      <c r="D2726" s="0" t="str">
        <f aca="false">IFERROR(VLOOKUP($C2726,薬効分類マスタ!$A$2:$B$180,2,FALSE()),"未登録")</f>
        <v>その他の循環器官用薬</v>
      </c>
      <c r="E2726" s="16" t="s">
        <v>6292</v>
      </c>
      <c r="F2726" s="16" t="s">
        <v>639</v>
      </c>
      <c r="G2726" s="16" t="s">
        <v>6305</v>
      </c>
      <c r="H2726" s="16" t="s">
        <v>325</v>
      </c>
      <c r="I2726" s="0" t="n">
        <v>6.3</v>
      </c>
      <c r="J2726" s="16" t="s">
        <v>232</v>
      </c>
      <c r="K2726" s="0" t="str">
        <f aca="false">IFERROR(IF(VLOOKUP($C2726,薬効分類マスタ!$A$2:$E$180,5,FALSE())=0,"",VLOOKUP($C2726,薬効分類マスタ!$A$2:$E$180,5,FALSE())),"")</f>
        <v/>
      </c>
      <c r="L2726" s="17"/>
      <c r="M2726" s="0" t="str">
        <f aca="false">IF($K2726="","",IF($L2726&lt;&gt;"",$L2726,VLOOKUP($C2726,薬効分類マスタ!$A$2:$F$180,6,FALSE())))</f>
        <v/>
      </c>
      <c r="N2726" s="0" t="str">
        <f aca="false">ASC(G2726)</f>
        <v>ｶﾙﾀﾝOD錠250mg</v>
      </c>
      <c r="O2726" s="0" t="str">
        <f aca="false">ASC(E2726)</f>
        <v>沈降炭酸ｶﾙｼｳﾑ</v>
      </c>
      <c r="P2726" s="16" t="n">
        <f aca="false">N(P2725)+IF($C2726=検索!$B$49,1,0)</f>
        <v>0</v>
      </c>
    </row>
    <row r="2727" customFormat="false" ht="15" hidden="false" customHeight="false" outlineLevel="0" collapsed="false">
      <c r="A2727" s="16" t="s">
        <v>221</v>
      </c>
      <c r="B2727" s="0" t="s">
        <v>6306</v>
      </c>
      <c r="C2727" s="0" t="n">
        <v>219</v>
      </c>
      <c r="D2727" s="0" t="str">
        <f aca="false">IFERROR(VLOOKUP($C2727,薬効分類マスタ!$A$2:$B$180,2,FALSE()),"未登録")</f>
        <v>その他の循環器官用薬</v>
      </c>
      <c r="E2727" s="16" t="s">
        <v>6292</v>
      </c>
      <c r="F2727" s="16" t="s">
        <v>854</v>
      </c>
      <c r="G2727" s="16" t="s">
        <v>6307</v>
      </c>
      <c r="H2727" s="16" t="s">
        <v>325</v>
      </c>
      <c r="I2727" s="0" t="n">
        <v>6.8</v>
      </c>
      <c r="J2727" s="16" t="s">
        <v>232</v>
      </c>
      <c r="K2727" s="0" t="str">
        <f aca="false">IFERROR(IF(VLOOKUP($C2727,薬効分類マスタ!$A$2:$E$180,5,FALSE())=0,"",VLOOKUP($C2727,薬効分類マスタ!$A$2:$E$180,5,FALSE())),"")</f>
        <v/>
      </c>
      <c r="L2727" s="17"/>
      <c r="M2727" s="0" t="str">
        <f aca="false">IF($K2727="","",IF($L2727&lt;&gt;"",$L2727,VLOOKUP($C2727,薬効分類マスタ!$A$2:$F$180,6,FALSE())))</f>
        <v/>
      </c>
      <c r="N2727" s="0" t="str">
        <f aca="false">ASC(G2727)</f>
        <v>ｶﾙﾀﾝOD錠500mg</v>
      </c>
      <c r="O2727" s="0" t="str">
        <f aca="false">ASC(E2727)</f>
        <v>沈降炭酸ｶﾙｼｳﾑ</v>
      </c>
      <c r="P2727" s="16" t="n">
        <f aca="false">N(P2726)+IF($C2727=検索!$B$49,1,0)</f>
        <v>0</v>
      </c>
    </row>
    <row r="2728" customFormat="false" ht="15" hidden="false" customHeight="false" outlineLevel="0" collapsed="false">
      <c r="A2728" s="16" t="s">
        <v>221</v>
      </c>
      <c r="B2728" s="0" t="s">
        <v>6308</v>
      </c>
      <c r="C2728" s="0" t="n">
        <v>219</v>
      </c>
      <c r="D2728" s="0" t="str">
        <f aca="false">IFERROR(VLOOKUP($C2728,薬効分類マスタ!$A$2:$B$180,2,FALSE()),"未登録")</f>
        <v>その他の循環器官用薬</v>
      </c>
      <c r="E2728" s="16" t="s">
        <v>6309</v>
      </c>
      <c r="F2728" s="16" t="s">
        <v>639</v>
      </c>
      <c r="G2728" s="16" t="s">
        <v>6310</v>
      </c>
      <c r="H2728" s="16" t="s">
        <v>776</v>
      </c>
      <c r="I2728" s="0" t="n">
        <v>10.5</v>
      </c>
      <c r="J2728" s="16" t="s">
        <v>232</v>
      </c>
      <c r="K2728" s="0" t="str">
        <f aca="false">IFERROR(IF(VLOOKUP($C2728,薬効分類マスタ!$A$2:$E$180,5,FALSE())=0,"",VLOOKUP($C2728,薬効分類マスタ!$A$2:$E$180,5,FALSE())),"")</f>
        <v/>
      </c>
      <c r="L2728" s="17"/>
      <c r="M2728" s="0" t="str">
        <f aca="false">IF($K2728="","",IF($L2728&lt;&gt;"",$L2728,VLOOKUP($C2728,薬効分類マスタ!$A$2:$F$180,6,FALSE())))</f>
        <v/>
      </c>
      <c r="N2728" s="0" t="str">
        <f aca="false">ASC(G2728)</f>
        <v>ﾌｫｽﾌﾞﾛｯｸ錠250mg</v>
      </c>
      <c r="O2728" s="0" t="str">
        <f aca="false">ASC(E2728)</f>
        <v>ｾﾍﾞﾗﾏｰ塩酸塩</v>
      </c>
      <c r="P2728" s="16" t="n">
        <f aca="false">N(P2727)+IF($C2728=検索!$B$49,1,0)</f>
        <v>0</v>
      </c>
    </row>
    <row r="2729" customFormat="false" ht="15" hidden="false" customHeight="false" outlineLevel="0" collapsed="false">
      <c r="A2729" s="16" t="s">
        <v>221</v>
      </c>
      <c r="B2729" s="0" t="s">
        <v>6311</v>
      </c>
      <c r="C2729" s="0" t="n">
        <v>219</v>
      </c>
      <c r="D2729" s="0" t="str">
        <f aca="false">IFERROR(VLOOKUP($C2729,薬効分類マスタ!$A$2:$B$180,2,FALSE()),"未登録")</f>
        <v>その他の循環器官用薬</v>
      </c>
      <c r="E2729" s="16" t="s">
        <v>6309</v>
      </c>
      <c r="F2729" s="16" t="s">
        <v>639</v>
      </c>
      <c r="G2729" s="16" t="s">
        <v>6312</v>
      </c>
      <c r="H2729" s="16" t="s">
        <v>3621</v>
      </c>
      <c r="I2729" s="0" t="n">
        <v>10.4</v>
      </c>
      <c r="J2729" s="16" t="s">
        <v>232</v>
      </c>
      <c r="K2729" s="0" t="str">
        <f aca="false">IFERROR(IF(VLOOKUP($C2729,薬効分類マスタ!$A$2:$E$180,5,FALSE())=0,"",VLOOKUP($C2729,薬効分類マスタ!$A$2:$E$180,5,FALSE())),"")</f>
        <v/>
      </c>
      <c r="L2729" s="17"/>
      <c r="M2729" s="0" t="str">
        <f aca="false">IF($K2729="","",IF($L2729&lt;&gt;"",$L2729,VLOOKUP($C2729,薬効分類マスタ!$A$2:$F$180,6,FALSE())))</f>
        <v/>
      </c>
      <c r="N2729" s="0" t="str">
        <f aca="false">ASC(G2729)</f>
        <v>ﾚﾅｼﾞｪﾙ錠250mg</v>
      </c>
      <c r="O2729" s="0" t="str">
        <f aca="false">ASC(E2729)</f>
        <v>ｾﾍﾞﾗﾏｰ塩酸塩</v>
      </c>
      <c r="P2729" s="16" t="n">
        <f aca="false">N(P2728)+IF($C2729=検索!$B$49,1,0)</f>
        <v>0</v>
      </c>
    </row>
    <row r="2730" customFormat="false" ht="15" hidden="false" customHeight="false" outlineLevel="0" collapsed="false">
      <c r="A2730" s="16" t="s">
        <v>221</v>
      </c>
      <c r="B2730" s="0" t="s">
        <v>6313</v>
      </c>
      <c r="C2730" s="0" t="n">
        <v>219</v>
      </c>
      <c r="D2730" s="0" t="str">
        <f aca="false">IFERROR(VLOOKUP($C2730,薬効分類マスタ!$A$2:$B$180,2,FALSE()),"未登録")</f>
        <v>その他の循環器官用薬</v>
      </c>
      <c r="E2730" s="16" t="s">
        <v>6314</v>
      </c>
      <c r="F2730" s="16" t="s">
        <v>6315</v>
      </c>
      <c r="G2730" s="16" t="s">
        <v>6316</v>
      </c>
      <c r="I2730" s="0" t="n">
        <v>393.1</v>
      </c>
      <c r="J2730" s="16" t="s">
        <v>239</v>
      </c>
      <c r="K2730" s="0" t="str">
        <f aca="false">IFERROR(IF(VLOOKUP($C2730,薬効分類マスタ!$A$2:$E$180,5,FALSE())=0,"",VLOOKUP($C2730,薬効分類マスタ!$A$2:$E$180,5,FALSE())),"")</f>
        <v/>
      </c>
      <c r="L2730" s="17"/>
      <c r="M2730" s="0" t="str">
        <f aca="false">IF($K2730="","",IF($L2730&lt;&gt;"",$L2730,VLOOKUP($C2730,薬効分類マスタ!$A$2:$F$180,6,FALSE())))</f>
        <v/>
      </c>
      <c r="N2730" s="0" t="str">
        <f aca="false">ASC(G2730)</f>
        <v>ﾎﾞｾﾝﾀﾝ62.5mg錠</v>
      </c>
      <c r="O2730" s="0" t="str">
        <f aca="false">ASC(E2730)</f>
        <v>ﾎﾞｾﾝﾀﾝ水和物</v>
      </c>
      <c r="P2730" s="16" t="n">
        <f aca="false">N(P2729)+IF($C2730=検索!$B$49,1,0)</f>
        <v>0</v>
      </c>
    </row>
    <row r="2731" customFormat="false" ht="15" hidden="false" customHeight="false" outlineLevel="0" collapsed="false">
      <c r="A2731" s="16" t="s">
        <v>221</v>
      </c>
      <c r="B2731" s="0" t="s">
        <v>6317</v>
      </c>
      <c r="C2731" s="0" t="n">
        <v>219</v>
      </c>
      <c r="D2731" s="0" t="str">
        <f aca="false">IFERROR(VLOOKUP($C2731,薬効分類マスタ!$A$2:$B$180,2,FALSE()),"未登録")</f>
        <v>その他の循環器官用薬</v>
      </c>
      <c r="E2731" s="16" t="s">
        <v>6314</v>
      </c>
      <c r="F2731" s="16" t="s">
        <v>6315</v>
      </c>
      <c r="G2731" s="16" t="s">
        <v>6318</v>
      </c>
      <c r="H2731" s="16" t="s">
        <v>1356</v>
      </c>
      <c r="I2731" s="0" t="n">
        <v>2913.1</v>
      </c>
      <c r="J2731" s="16" t="s">
        <v>232</v>
      </c>
      <c r="K2731" s="0" t="str">
        <f aca="false">IFERROR(IF(VLOOKUP($C2731,薬効分類マスタ!$A$2:$E$180,5,FALSE())=0,"",VLOOKUP($C2731,薬効分類マスタ!$A$2:$E$180,5,FALSE())),"")</f>
        <v/>
      </c>
      <c r="L2731" s="17"/>
      <c r="M2731" s="0" t="str">
        <f aca="false">IF($K2731="","",IF($L2731&lt;&gt;"",$L2731,VLOOKUP($C2731,薬効分類マスタ!$A$2:$F$180,6,FALSE())))</f>
        <v/>
      </c>
      <c r="N2731" s="0" t="str">
        <f aca="false">ASC(G2731)</f>
        <v>ﾄﾗｸﾘｱ錠62.5mg</v>
      </c>
      <c r="O2731" s="0" t="str">
        <f aca="false">ASC(E2731)</f>
        <v>ﾎﾞｾﾝﾀﾝ水和物</v>
      </c>
      <c r="P2731" s="16" t="n">
        <f aca="false">N(P2730)+IF($C2731=検索!$B$49,1,0)</f>
        <v>0</v>
      </c>
    </row>
    <row r="2732" customFormat="false" ht="15" hidden="false" customHeight="false" outlineLevel="0" collapsed="false">
      <c r="A2732" s="16" t="s">
        <v>221</v>
      </c>
      <c r="B2732" s="0" t="s">
        <v>6319</v>
      </c>
      <c r="C2732" s="0" t="n">
        <v>219</v>
      </c>
      <c r="D2732" s="0" t="str">
        <f aca="false">IFERROR(VLOOKUP($C2732,薬効分類マスタ!$A$2:$B$180,2,FALSE()),"未登録")</f>
        <v>その他の循環器官用薬</v>
      </c>
      <c r="E2732" s="16" t="s">
        <v>6314</v>
      </c>
      <c r="F2732" s="16" t="s">
        <v>6320</v>
      </c>
      <c r="G2732" s="16" t="s">
        <v>6321</v>
      </c>
      <c r="H2732" s="16" t="s">
        <v>6322</v>
      </c>
      <c r="I2732" s="0" t="n">
        <v>523.7</v>
      </c>
      <c r="J2732" s="16" t="s">
        <v>239</v>
      </c>
      <c r="K2732" s="0" t="str">
        <f aca="false">IFERROR(IF(VLOOKUP($C2732,薬効分類マスタ!$A$2:$E$180,5,FALSE())=0,"",VLOOKUP($C2732,薬効分類マスタ!$A$2:$E$180,5,FALSE())),"")</f>
        <v/>
      </c>
      <c r="L2732" s="17"/>
      <c r="M2732" s="0" t="str">
        <f aca="false">IF($K2732="","",IF($L2732&lt;&gt;"",$L2732,VLOOKUP($C2732,薬効分類マスタ!$A$2:$F$180,6,FALSE())))</f>
        <v/>
      </c>
      <c r="N2732" s="0" t="str">
        <f aca="false">ASC(G2732)</f>
        <v>ﾎﾞｾﾝﾀﾝ成人用DS6.25%｢ﾓﾁﾀﾞ｣</v>
      </c>
      <c r="O2732" s="0" t="str">
        <f aca="false">ASC(E2732)</f>
        <v>ﾎﾞｾﾝﾀﾝ水和物</v>
      </c>
      <c r="P2732" s="16" t="n">
        <f aca="false">N(P2731)+IF($C2732=検索!$B$49,1,0)</f>
        <v>0</v>
      </c>
    </row>
    <row r="2733" customFormat="false" ht="15" hidden="false" customHeight="false" outlineLevel="0" collapsed="false">
      <c r="A2733" s="16" t="s">
        <v>221</v>
      </c>
      <c r="B2733" s="0" t="s">
        <v>6323</v>
      </c>
      <c r="C2733" s="0" t="n">
        <v>219</v>
      </c>
      <c r="D2733" s="0" t="str">
        <f aca="false">IFERROR(VLOOKUP($C2733,薬効分類マスタ!$A$2:$B$180,2,FALSE()),"未登録")</f>
        <v>その他の循環器官用薬</v>
      </c>
      <c r="E2733" s="16" t="s">
        <v>6314</v>
      </c>
      <c r="F2733" s="16" t="s">
        <v>6324</v>
      </c>
      <c r="G2733" s="16" t="s">
        <v>6325</v>
      </c>
      <c r="H2733" s="16" t="s">
        <v>1356</v>
      </c>
      <c r="I2733" s="0" t="n">
        <v>4576.2</v>
      </c>
      <c r="J2733" s="16" t="s">
        <v>232</v>
      </c>
      <c r="K2733" s="0" t="str">
        <f aca="false">IFERROR(IF(VLOOKUP($C2733,薬効分類マスタ!$A$2:$E$180,5,FALSE())=0,"",VLOOKUP($C2733,薬効分類マスタ!$A$2:$E$180,5,FALSE())),"")</f>
        <v/>
      </c>
      <c r="L2733" s="17"/>
      <c r="M2733" s="0" t="str">
        <f aca="false">IF($K2733="","",IF($L2733&lt;&gt;"",$L2733,VLOOKUP($C2733,薬効分類マスタ!$A$2:$F$180,6,FALSE())))</f>
        <v/>
      </c>
      <c r="N2733" s="0" t="str">
        <f aca="false">ASC(G2733)</f>
        <v>ﾄﾗｸﾘｱ小児用分散錠32mg</v>
      </c>
      <c r="O2733" s="0" t="str">
        <f aca="false">ASC(E2733)</f>
        <v>ﾎﾞｾﾝﾀﾝ水和物</v>
      </c>
      <c r="P2733" s="16" t="n">
        <f aca="false">N(P2732)+IF($C2733=検索!$B$49,1,0)</f>
        <v>0</v>
      </c>
    </row>
    <row r="2734" customFormat="false" ht="15" hidden="false" customHeight="false" outlineLevel="0" collapsed="false">
      <c r="A2734" s="16" t="s">
        <v>221</v>
      </c>
      <c r="B2734" s="0" t="s">
        <v>6326</v>
      </c>
      <c r="C2734" s="0" t="n">
        <v>219</v>
      </c>
      <c r="D2734" s="0" t="str">
        <f aca="false">IFERROR(VLOOKUP($C2734,薬効分類マスタ!$A$2:$B$180,2,FALSE()),"未登録")</f>
        <v>その他の循環器官用薬</v>
      </c>
      <c r="E2734" s="16" t="s">
        <v>6327</v>
      </c>
      <c r="F2734" s="16" t="s">
        <v>6328</v>
      </c>
      <c r="G2734" s="16" t="s">
        <v>6329</v>
      </c>
      <c r="H2734" s="16" t="s">
        <v>3204</v>
      </c>
      <c r="I2734" s="0" t="n">
        <v>71.5</v>
      </c>
      <c r="J2734" s="16" t="s">
        <v>232</v>
      </c>
      <c r="K2734" s="0" t="str">
        <f aca="false">IFERROR(IF(VLOOKUP($C2734,薬効分類マスタ!$A$2:$E$180,5,FALSE())=0,"",VLOOKUP($C2734,薬効分類マスタ!$A$2:$E$180,5,FALSE())),"")</f>
        <v/>
      </c>
      <c r="L2734" s="17"/>
      <c r="M2734" s="0" t="str">
        <f aca="false">IF($K2734="","",IF($L2734&lt;&gt;"",$L2734,VLOOKUP($C2734,薬効分類マスタ!$A$2:$F$180,6,FALSE())))</f>
        <v/>
      </c>
      <c r="N2734" s="0" t="str">
        <f aca="false">ASC(G2734)</f>
        <v>ｹｱﾛｰﾄﾞLA錠60μg</v>
      </c>
      <c r="O2734" s="0" t="str">
        <f aca="false">ASC(E2734)</f>
        <v>ﾍﾞﾗﾌﾟﾛｽﾄﾅﾄﾘｳﾑ</v>
      </c>
      <c r="P2734" s="16" t="n">
        <f aca="false">N(P2733)+IF($C2734=検索!$B$49,1,0)</f>
        <v>0</v>
      </c>
    </row>
    <row r="2735" customFormat="false" ht="15" hidden="false" customHeight="false" outlineLevel="0" collapsed="false">
      <c r="A2735" s="16" t="s">
        <v>221</v>
      </c>
      <c r="B2735" s="0" t="s">
        <v>6330</v>
      </c>
      <c r="C2735" s="0" t="n">
        <v>219</v>
      </c>
      <c r="D2735" s="0" t="str">
        <f aca="false">IFERROR(VLOOKUP($C2735,薬効分類マスタ!$A$2:$B$180,2,FALSE()),"未登録")</f>
        <v>その他の循環器官用薬</v>
      </c>
      <c r="E2735" s="16" t="s">
        <v>6327</v>
      </c>
      <c r="F2735" s="16" t="s">
        <v>6328</v>
      </c>
      <c r="G2735" s="16" t="s">
        <v>6331</v>
      </c>
      <c r="H2735" s="16" t="s">
        <v>1149</v>
      </c>
      <c r="I2735" s="0" t="n">
        <v>94.4</v>
      </c>
      <c r="J2735" s="16" t="s">
        <v>232</v>
      </c>
      <c r="K2735" s="0" t="str">
        <f aca="false">IFERROR(IF(VLOOKUP($C2735,薬効分類マスタ!$A$2:$E$180,5,FALSE())=0,"",VLOOKUP($C2735,薬効分類マスタ!$A$2:$E$180,5,FALSE())),"")</f>
        <v/>
      </c>
      <c r="L2735" s="17"/>
      <c r="M2735" s="0" t="str">
        <f aca="false">IF($K2735="","",IF($L2735&lt;&gt;"",$L2735,VLOOKUP($C2735,薬効分類マスタ!$A$2:$F$180,6,FALSE())))</f>
        <v/>
      </c>
      <c r="N2735" s="0" t="str">
        <f aca="false">ASC(G2735)</f>
        <v>ﾍﾞﾗｻｽLA錠60μg</v>
      </c>
      <c r="O2735" s="0" t="str">
        <f aca="false">ASC(E2735)</f>
        <v>ﾍﾞﾗﾌﾟﾛｽﾄﾅﾄﾘｳﾑ</v>
      </c>
      <c r="P2735" s="16" t="n">
        <f aca="false">N(P2734)+IF($C2735=検索!$B$49,1,0)</f>
        <v>0</v>
      </c>
    </row>
    <row r="2736" customFormat="false" ht="15" hidden="false" customHeight="false" outlineLevel="0" collapsed="false">
      <c r="A2736" s="16" t="s">
        <v>221</v>
      </c>
      <c r="B2736" s="0" t="s">
        <v>6332</v>
      </c>
      <c r="C2736" s="0" t="n">
        <v>219</v>
      </c>
      <c r="D2736" s="0" t="str">
        <f aca="false">IFERROR(VLOOKUP($C2736,薬効分類マスタ!$A$2:$B$180,2,FALSE()),"未登録")</f>
        <v>その他の循環器官用薬</v>
      </c>
      <c r="E2736" s="16" t="s">
        <v>6333</v>
      </c>
      <c r="F2736" s="16" t="s">
        <v>445</v>
      </c>
      <c r="G2736" s="16" t="s">
        <v>6334</v>
      </c>
      <c r="H2736" s="16" t="s">
        <v>325</v>
      </c>
      <c r="I2736" s="0" t="n">
        <v>577</v>
      </c>
      <c r="J2736" s="16" t="s">
        <v>232</v>
      </c>
      <c r="K2736" s="0" t="str">
        <f aca="false">IFERROR(IF(VLOOKUP($C2736,薬効分類マスタ!$A$2:$E$180,5,FALSE())=0,"",VLOOKUP($C2736,薬効分類マスタ!$A$2:$E$180,5,FALSE())),"")</f>
        <v/>
      </c>
      <c r="L2736" s="17"/>
      <c r="M2736" s="0" t="str">
        <f aca="false">IF($K2736="","",IF($L2736&lt;&gt;"",$L2736,VLOOKUP($C2736,薬効分類マスタ!$A$2:$F$180,6,FALSE())))</f>
        <v/>
      </c>
      <c r="N2736" s="0" t="str">
        <f aca="false">ASC(G2736)</f>
        <v>ﾚﾊﾞﾁｵ錠20mg</v>
      </c>
      <c r="O2736" s="0" t="str">
        <f aca="false">ASC(E2736)</f>
        <v>ｼﾙﾃﾞﾅﾌｨﾙｸｴﾝ酸塩</v>
      </c>
      <c r="P2736" s="16" t="n">
        <f aca="false">N(P2735)+IF($C2736=検索!$B$49,1,0)</f>
        <v>0</v>
      </c>
    </row>
    <row r="2737" customFormat="false" ht="15" hidden="false" customHeight="false" outlineLevel="0" collapsed="false">
      <c r="A2737" s="16" t="s">
        <v>221</v>
      </c>
      <c r="B2737" s="0" t="s">
        <v>6335</v>
      </c>
      <c r="C2737" s="0" t="n">
        <v>219</v>
      </c>
      <c r="D2737" s="0" t="str">
        <f aca="false">IFERROR(VLOOKUP($C2737,薬効分類マスタ!$A$2:$B$180,2,FALSE()),"未登録")</f>
        <v>その他の循環器官用薬</v>
      </c>
      <c r="E2737" s="16" t="s">
        <v>6333</v>
      </c>
      <c r="F2737" s="16" t="s">
        <v>445</v>
      </c>
      <c r="G2737" s="16" t="s">
        <v>6336</v>
      </c>
      <c r="H2737" s="16" t="s">
        <v>527</v>
      </c>
      <c r="I2737" s="0" t="n">
        <v>307.1</v>
      </c>
      <c r="J2737" s="16" t="s">
        <v>239</v>
      </c>
      <c r="K2737" s="0" t="str">
        <f aca="false">IFERROR(IF(VLOOKUP($C2737,薬効分類マスタ!$A$2:$E$180,5,FALSE())=0,"",VLOOKUP($C2737,薬効分類マスタ!$A$2:$E$180,5,FALSE())),"")</f>
        <v/>
      </c>
      <c r="L2737" s="17"/>
      <c r="M2737" s="0" t="str">
        <f aca="false">IF($K2737="","",IF($L2737&lt;&gt;"",$L2737,VLOOKUP($C2737,薬効分類マスタ!$A$2:$F$180,6,FALSE())))</f>
        <v/>
      </c>
      <c r="N2737" s="0" t="str">
        <f aca="false">ASC(G2737)</f>
        <v>ｼﾙﾃﾞﾅﾌｨﾙ錠20mgRE｢JG｣</v>
      </c>
      <c r="O2737" s="0" t="str">
        <f aca="false">ASC(E2737)</f>
        <v>ｼﾙﾃﾞﾅﾌｨﾙｸｴﾝ酸塩</v>
      </c>
      <c r="P2737" s="16" t="n">
        <f aca="false">N(P2736)+IF($C2737=検索!$B$49,1,0)</f>
        <v>0</v>
      </c>
    </row>
    <row r="2738" customFormat="false" ht="15" hidden="false" customHeight="false" outlineLevel="0" collapsed="false">
      <c r="A2738" s="16" t="s">
        <v>221</v>
      </c>
      <c r="B2738" s="0" t="s">
        <v>6337</v>
      </c>
      <c r="C2738" s="0" t="n">
        <v>219</v>
      </c>
      <c r="D2738" s="0" t="str">
        <f aca="false">IFERROR(VLOOKUP($C2738,薬効分類マスタ!$A$2:$B$180,2,FALSE()),"未登録")</f>
        <v>その他の循環器官用薬</v>
      </c>
      <c r="E2738" s="16" t="s">
        <v>6333</v>
      </c>
      <c r="F2738" s="16" t="s">
        <v>445</v>
      </c>
      <c r="G2738" s="16" t="s">
        <v>6338</v>
      </c>
      <c r="H2738" s="16" t="s">
        <v>325</v>
      </c>
      <c r="I2738" s="0" t="n">
        <v>577</v>
      </c>
      <c r="J2738" s="16" t="s">
        <v>232</v>
      </c>
      <c r="K2738" s="0" t="str">
        <f aca="false">IFERROR(IF(VLOOKUP($C2738,薬効分類マスタ!$A$2:$E$180,5,FALSE())=0,"",VLOOKUP($C2738,薬効分類マスタ!$A$2:$E$180,5,FALSE())),"")</f>
        <v/>
      </c>
      <c r="L2738" s="17"/>
      <c r="M2738" s="0" t="str">
        <f aca="false">IF($K2738="","",IF($L2738&lt;&gt;"",$L2738,VLOOKUP($C2738,薬効分類マスタ!$A$2:$F$180,6,FALSE())))</f>
        <v/>
      </c>
      <c r="N2738" s="0" t="str">
        <f aca="false">ASC(G2738)</f>
        <v>ﾚﾊﾞﾁｵODﾌｨﾙﾑ20mg</v>
      </c>
      <c r="O2738" s="0" t="str">
        <f aca="false">ASC(E2738)</f>
        <v>ｼﾙﾃﾞﾅﾌｨﾙｸｴﾝ酸塩</v>
      </c>
      <c r="P2738" s="16" t="n">
        <f aca="false">N(P2737)+IF($C2738=検索!$B$49,1,0)</f>
        <v>0</v>
      </c>
    </row>
    <row r="2739" customFormat="false" ht="15" hidden="false" customHeight="false" outlineLevel="0" collapsed="false">
      <c r="A2739" s="16" t="s">
        <v>221</v>
      </c>
      <c r="B2739" s="0" t="s">
        <v>6339</v>
      </c>
      <c r="C2739" s="0" t="n">
        <v>219</v>
      </c>
      <c r="D2739" s="0" t="str">
        <f aca="false">IFERROR(VLOOKUP($C2739,薬効分類マスタ!$A$2:$B$180,2,FALSE()),"未登録")</f>
        <v>その他の循環器官用薬</v>
      </c>
      <c r="E2739" s="16" t="s">
        <v>6333</v>
      </c>
      <c r="F2739" s="16" t="s">
        <v>6340</v>
      </c>
      <c r="G2739" s="16" t="s">
        <v>6341</v>
      </c>
      <c r="H2739" s="16" t="s">
        <v>325</v>
      </c>
      <c r="I2739" s="0" t="n">
        <v>561.8</v>
      </c>
      <c r="J2739" s="16" t="s">
        <v>232</v>
      </c>
      <c r="K2739" s="0" t="str">
        <f aca="false">IFERROR(IF(VLOOKUP($C2739,薬効分類マスタ!$A$2:$E$180,5,FALSE())=0,"",VLOOKUP($C2739,薬効分類マスタ!$A$2:$E$180,5,FALSE())),"")</f>
        <v/>
      </c>
      <c r="L2739" s="17"/>
      <c r="M2739" s="0" t="str">
        <f aca="false">IF($K2739="","",IF($L2739&lt;&gt;"",$L2739,VLOOKUP($C2739,薬効分類マスタ!$A$2:$F$180,6,FALSE())))</f>
        <v/>
      </c>
      <c r="N2739" s="0" t="str">
        <f aca="false">ASC(G2739)</f>
        <v>ﾚﾊﾞﾁｵ懸濁用ﾄﾞﾗｲｼﾛｯﾌﾟ900mg</v>
      </c>
      <c r="O2739" s="0" t="str">
        <f aca="false">ASC(E2739)</f>
        <v>ｼﾙﾃﾞﾅﾌｨﾙｸｴﾝ酸塩</v>
      </c>
      <c r="P2739" s="16" t="n">
        <f aca="false">N(P2738)+IF($C2739=検索!$B$49,1,0)</f>
        <v>0</v>
      </c>
    </row>
    <row r="2740" customFormat="false" ht="15" hidden="false" customHeight="false" outlineLevel="0" collapsed="false">
      <c r="A2740" s="16" t="s">
        <v>221</v>
      </c>
      <c r="B2740" s="0" t="s">
        <v>6342</v>
      </c>
      <c r="C2740" s="0" t="n">
        <v>219</v>
      </c>
      <c r="D2740" s="0" t="str">
        <f aca="false">IFERROR(VLOOKUP($C2740,薬効分類マスタ!$A$2:$B$180,2,FALSE()),"未登録")</f>
        <v>その他の循環器官用薬</v>
      </c>
      <c r="E2740" s="16" t="s">
        <v>6343</v>
      </c>
      <c r="F2740" s="16" t="s">
        <v>881</v>
      </c>
      <c r="G2740" s="16" t="s">
        <v>6344</v>
      </c>
      <c r="H2740" s="16" t="s">
        <v>3803</v>
      </c>
      <c r="I2740" s="0" t="n">
        <v>53</v>
      </c>
      <c r="J2740" s="16" t="s">
        <v>232</v>
      </c>
      <c r="K2740" s="0" t="str">
        <f aca="false">IFERROR(IF(VLOOKUP($C2740,薬効分類マスタ!$A$2:$E$180,5,FALSE())=0,"",VLOOKUP($C2740,薬効分類マスタ!$A$2:$E$180,5,FALSE())),"")</f>
        <v/>
      </c>
      <c r="L2740" s="17"/>
      <c r="M2740" s="0" t="str">
        <f aca="false">IF($K2740="","",IF($L2740&lt;&gt;"",$L2740,VLOOKUP($C2740,薬効分類マスタ!$A$2:$F$180,6,FALSE())))</f>
        <v/>
      </c>
      <c r="N2740" s="0" t="str">
        <f aca="false">ASC(G2740)</f>
        <v>ﾎｽﾚﾉｰﾙ顆粒分包250mg</v>
      </c>
      <c r="O2740" s="0" t="str">
        <f aca="false">ASC(E2740)</f>
        <v>炭酸ﾗﾝﾀﾝ水和物</v>
      </c>
      <c r="P2740" s="16" t="n">
        <f aca="false">N(P2739)+IF($C2740=検索!$B$49,1,0)</f>
        <v>0</v>
      </c>
    </row>
    <row r="2741" customFormat="false" ht="15" hidden="false" customHeight="false" outlineLevel="0" collapsed="false">
      <c r="A2741" s="16" t="s">
        <v>221</v>
      </c>
      <c r="B2741" s="0" t="s">
        <v>6345</v>
      </c>
      <c r="C2741" s="0" t="n">
        <v>219</v>
      </c>
      <c r="D2741" s="0" t="str">
        <f aca="false">IFERROR(VLOOKUP($C2741,薬効分類マスタ!$A$2:$B$180,2,FALSE()),"未登録")</f>
        <v>その他の循環器官用薬</v>
      </c>
      <c r="E2741" s="16" t="s">
        <v>6343</v>
      </c>
      <c r="F2741" s="16" t="s">
        <v>881</v>
      </c>
      <c r="G2741" s="16" t="s">
        <v>6346</v>
      </c>
      <c r="H2741" s="16" t="s">
        <v>574</v>
      </c>
      <c r="I2741" s="0" t="n">
        <v>29</v>
      </c>
      <c r="J2741" s="16" t="s">
        <v>239</v>
      </c>
      <c r="K2741" s="0" t="str">
        <f aca="false">IFERROR(IF(VLOOKUP($C2741,薬効分類マスタ!$A$2:$E$180,5,FALSE())=0,"",VLOOKUP($C2741,薬効分類マスタ!$A$2:$E$180,5,FALSE())),"")</f>
        <v/>
      </c>
      <c r="L2741" s="17"/>
      <c r="M2741" s="0" t="str">
        <f aca="false">IF($K2741="","",IF($L2741&lt;&gt;"",$L2741,VLOOKUP($C2741,薬効分類マスタ!$A$2:$F$180,6,FALSE())))</f>
        <v/>
      </c>
      <c r="N2741" s="0" t="str">
        <f aca="false">ASC(G2741)</f>
        <v>炭酸ﾗﾝﾀﾝ顆粒分包250mg｢YD｣</v>
      </c>
      <c r="O2741" s="0" t="str">
        <f aca="false">ASC(E2741)</f>
        <v>炭酸ﾗﾝﾀﾝ水和物</v>
      </c>
      <c r="P2741" s="16" t="n">
        <f aca="false">N(P2740)+IF($C2741=検索!$B$49,1,0)</f>
        <v>0</v>
      </c>
    </row>
    <row r="2742" customFormat="false" ht="15" hidden="false" customHeight="false" outlineLevel="0" collapsed="false">
      <c r="A2742" s="16" t="s">
        <v>221</v>
      </c>
      <c r="B2742" s="0" t="s">
        <v>6347</v>
      </c>
      <c r="C2742" s="0" t="n">
        <v>219</v>
      </c>
      <c r="D2742" s="0" t="str">
        <f aca="false">IFERROR(VLOOKUP($C2742,薬効分類マスタ!$A$2:$B$180,2,FALSE()),"未登録")</f>
        <v>その他の循環器官用薬</v>
      </c>
      <c r="E2742" s="16" t="s">
        <v>6343</v>
      </c>
      <c r="F2742" s="16" t="s">
        <v>881</v>
      </c>
      <c r="G2742" s="16" t="s">
        <v>6348</v>
      </c>
      <c r="H2742" s="16" t="s">
        <v>530</v>
      </c>
      <c r="I2742" s="0" t="n">
        <v>29</v>
      </c>
      <c r="J2742" s="16" t="s">
        <v>239</v>
      </c>
      <c r="K2742" s="0" t="str">
        <f aca="false">IFERROR(IF(VLOOKUP($C2742,薬効分類マスタ!$A$2:$E$180,5,FALSE())=0,"",VLOOKUP($C2742,薬効分類マスタ!$A$2:$E$180,5,FALSE())),"")</f>
        <v/>
      </c>
      <c r="L2742" s="17"/>
      <c r="M2742" s="0" t="str">
        <f aca="false">IF($K2742="","",IF($L2742&lt;&gt;"",$L2742,VLOOKUP($C2742,薬効分類マスタ!$A$2:$F$180,6,FALSE())))</f>
        <v/>
      </c>
      <c r="N2742" s="0" t="str">
        <f aca="false">ASC(G2742)</f>
        <v>炭酸ﾗﾝﾀﾝ顆粒分包250mg｢ｹﾐﾌｧ｣</v>
      </c>
      <c r="O2742" s="0" t="str">
        <f aca="false">ASC(E2742)</f>
        <v>炭酸ﾗﾝﾀﾝ水和物</v>
      </c>
      <c r="P2742" s="16" t="n">
        <f aca="false">N(P2741)+IF($C2742=検索!$B$49,1,0)</f>
        <v>0</v>
      </c>
    </row>
    <row r="2743" customFormat="false" ht="15" hidden="false" customHeight="false" outlineLevel="0" collapsed="false">
      <c r="A2743" s="16" t="s">
        <v>221</v>
      </c>
      <c r="B2743" s="0" t="s">
        <v>6349</v>
      </c>
      <c r="C2743" s="0" t="n">
        <v>219</v>
      </c>
      <c r="D2743" s="0" t="str">
        <f aca="false">IFERROR(VLOOKUP($C2743,薬効分類マスタ!$A$2:$B$180,2,FALSE()),"未登録")</f>
        <v>その他の循環器官用薬</v>
      </c>
      <c r="E2743" s="16" t="s">
        <v>6343</v>
      </c>
      <c r="F2743" s="16" t="s">
        <v>881</v>
      </c>
      <c r="G2743" s="16" t="s">
        <v>6350</v>
      </c>
      <c r="H2743" s="16" t="s">
        <v>385</v>
      </c>
      <c r="I2743" s="0" t="n">
        <v>40</v>
      </c>
      <c r="J2743" s="16" t="s">
        <v>239</v>
      </c>
      <c r="K2743" s="0" t="str">
        <f aca="false">IFERROR(IF(VLOOKUP($C2743,薬効分類マスタ!$A$2:$E$180,5,FALSE())=0,"",VLOOKUP($C2743,薬効分類マスタ!$A$2:$E$180,5,FALSE())),"")</f>
        <v/>
      </c>
      <c r="L2743" s="17"/>
      <c r="M2743" s="0" t="str">
        <f aca="false">IF($K2743="","",IF($L2743&lt;&gt;"",$L2743,VLOOKUP($C2743,薬効分類マスタ!$A$2:$F$180,6,FALSE())))</f>
        <v/>
      </c>
      <c r="N2743" s="0" t="str">
        <f aca="false">ASC(G2743)</f>
        <v>炭酸ﾗﾝﾀﾝ顆粒分包250mg｢ｻﾜｲ｣</v>
      </c>
      <c r="O2743" s="0" t="str">
        <f aca="false">ASC(E2743)</f>
        <v>炭酸ﾗﾝﾀﾝ水和物</v>
      </c>
      <c r="P2743" s="16" t="n">
        <f aca="false">N(P2742)+IF($C2743=検索!$B$49,1,0)</f>
        <v>0</v>
      </c>
    </row>
    <row r="2744" customFormat="false" ht="15" hidden="false" customHeight="false" outlineLevel="0" collapsed="false">
      <c r="A2744" s="16" t="s">
        <v>221</v>
      </c>
      <c r="B2744" s="0" t="s">
        <v>6351</v>
      </c>
      <c r="C2744" s="0" t="n">
        <v>219</v>
      </c>
      <c r="D2744" s="0" t="str">
        <f aca="false">IFERROR(VLOOKUP($C2744,薬効分類マスタ!$A$2:$B$180,2,FALSE()),"未登録")</f>
        <v>その他の循環器官用薬</v>
      </c>
      <c r="E2744" s="16" t="s">
        <v>6343</v>
      </c>
      <c r="F2744" s="16" t="s">
        <v>881</v>
      </c>
      <c r="G2744" s="16" t="s">
        <v>6352</v>
      </c>
      <c r="H2744" s="16" t="s">
        <v>533</v>
      </c>
      <c r="I2744" s="0" t="n">
        <v>29</v>
      </c>
      <c r="J2744" s="16" t="s">
        <v>239</v>
      </c>
      <c r="K2744" s="0" t="str">
        <f aca="false">IFERROR(IF(VLOOKUP($C2744,薬効分類マスタ!$A$2:$E$180,5,FALSE())=0,"",VLOOKUP($C2744,薬効分類マスタ!$A$2:$E$180,5,FALSE())),"")</f>
        <v/>
      </c>
      <c r="L2744" s="17"/>
      <c r="M2744" s="0" t="str">
        <f aca="false">IF($K2744="","",IF($L2744&lt;&gt;"",$L2744,VLOOKUP($C2744,薬効分類マスタ!$A$2:$F$180,6,FALSE())))</f>
        <v/>
      </c>
      <c r="N2744" s="0" t="str">
        <f aca="false">ASC(G2744)</f>
        <v>炭酸ﾗﾝﾀﾝ顆粒分包250mg｢ﾄｰﾜ｣</v>
      </c>
      <c r="O2744" s="0" t="str">
        <f aca="false">ASC(E2744)</f>
        <v>炭酸ﾗﾝﾀﾝ水和物</v>
      </c>
      <c r="P2744" s="16" t="n">
        <f aca="false">N(P2743)+IF($C2744=検索!$B$49,1,0)</f>
        <v>0</v>
      </c>
    </row>
    <row r="2745" customFormat="false" ht="15" hidden="false" customHeight="false" outlineLevel="0" collapsed="false">
      <c r="A2745" s="16" t="s">
        <v>221</v>
      </c>
      <c r="B2745" s="0" t="s">
        <v>6353</v>
      </c>
      <c r="C2745" s="0" t="n">
        <v>219</v>
      </c>
      <c r="D2745" s="0" t="str">
        <f aca="false">IFERROR(VLOOKUP($C2745,薬効分類マスタ!$A$2:$B$180,2,FALSE()),"未登録")</f>
        <v>その他の循環器官用薬</v>
      </c>
      <c r="E2745" s="16" t="s">
        <v>6343</v>
      </c>
      <c r="F2745" s="16" t="s">
        <v>881</v>
      </c>
      <c r="G2745" s="16" t="s">
        <v>6354</v>
      </c>
      <c r="H2745" s="16" t="s">
        <v>3209</v>
      </c>
      <c r="I2745" s="0" t="n">
        <v>41</v>
      </c>
      <c r="J2745" s="16" t="s">
        <v>239</v>
      </c>
      <c r="K2745" s="0" t="str">
        <f aca="false">IFERROR(IF(VLOOKUP($C2745,薬効分類マスタ!$A$2:$E$180,5,FALSE())=0,"",VLOOKUP($C2745,薬効分類マスタ!$A$2:$E$180,5,FALSE())),"")</f>
        <v/>
      </c>
      <c r="L2745" s="17"/>
      <c r="M2745" s="0" t="str">
        <f aca="false">IF($K2745="","",IF($L2745&lt;&gt;"",$L2745,VLOOKUP($C2745,薬効分類マスタ!$A$2:$F$180,6,FALSE())))</f>
        <v/>
      </c>
      <c r="N2745" s="0" t="str">
        <f aca="false">ASC(G2745)</f>
        <v>炭酸ﾗﾝﾀﾝ顆粒分包250mg｢ﾌｿｰ｣</v>
      </c>
      <c r="O2745" s="0" t="str">
        <f aca="false">ASC(E2745)</f>
        <v>炭酸ﾗﾝﾀﾝ水和物</v>
      </c>
      <c r="P2745" s="16" t="n">
        <f aca="false">N(P2744)+IF($C2745=検索!$B$49,1,0)</f>
        <v>0</v>
      </c>
    </row>
    <row r="2746" customFormat="false" ht="15" hidden="false" customHeight="false" outlineLevel="0" collapsed="false">
      <c r="A2746" s="16" t="s">
        <v>221</v>
      </c>
      <c r="B2746" s="0" t="s">
        <v>6355</v>
      </c>
      <c r="C2746" s="0" t="n">
        <v>219</v>
      </c>
      <c r="D2746" s="0" t="str">
        <f aca="false">IFERROR(VLOOKUP($C2746,薬効分類マスタ!$A$2:$B$180,2,FALSE()),"未登録")</f>
        <v>その他の循環器官用薬</v>
      </c>
      <c r="E2746" s="16" t="s">
        <v>6343</v>
      </c>
      <c r="F2746" s="16" t="s">
        <v>881</v>
      </c>
      <c r="G2746" s="16" t="s">
        <v>6356</v>
      </c>
      <c r="H2746" s="16" t="s">
        <v>527</v>
      </c>
      <c r="I2746" s="0" t="n">
        <v>29</v>
      </c>
      <c r="J2746" s="16" t="s">
        <v>239</v>
      </c>
      <c r="K2746" s="0" t="str">
        <f aca="false">IFERROR(IF(VLOOKUP($C2746,薬効分類マスタ!$A$2:$E$180,5,FALSE())=0,"",VLOOKUP($C2746,薬効分類マスタ!$A$2:$E$180,5,FALSE())),"")</f>
        <v/>
      </c>
      <c r="L2746" s="17"/>
      <c r="M2746" s="0" t="str">
        <f aca="false">IF($K2746="","",IF($L2746&lt;&gt;"",$L2746,VLOOKUP($C2746,薬効分類マスタ!$A$2:$F$180,6,FALSE())))</f>
        <v/>
      </c>
      <c r="N2746" s="0" t="str">
        <f aca="false">ASC(G2746)</f>
        <v>炭酸ﾗﾝﾀﾝ顆粒分包250mg｢JG｣</v>
      </c>
      <c r="O2746" s="0" t="str">
        <f aca="false">ASC(E2746)</f>
        <v>炭酸ﾗﾝﾀﾝ水和物</v>
      </c>
      <c r="P2746" s="16" t="n">
        <f aca="false">N(P2745)+IF($C2746=検索!$B$49,1,0)</f>
        <v>0</v>
      </c>
    </row>
    <row r="2747" customFormat="false" ht="15" hidden="false" customHeight="false" outlineLevel="0" collapsed="false">
      <c r="A2747" s="16" t="s">
        <v>221</v>
      </c>
      <c r="B2747" s="0" t="s">
        <v>6357</v>
      </c>
      <c r="C2747" s="0" t="n">
        <v>219</v>
      </c>
      <c r="D2747" s="0" t="str">
        <f aca="false">IFERROR(VLOOKUP($C2747,薬効分類マスタ!$A$2:$B$180,2,FALSE()),"未登録")</f>
        <v>その他の循環器官用薬</v>
      </c>
      <c r="E2747" s="16" t="s">
        <v>6343</v>
      </c>
      <c r="F2747" s="16" t="s">
        <v>881</v>
      </c>
      <c r="G2747" s="16" t="s">
        <v>6358</v>
      </c>
      <c r="H2747" s="16" t="s">
        <v>1165</v>
      </c>
      <c r="I2747" s="0" t="n">
        <v>40</v>
      </c>
      <c r="J2747" s="16" t="s">
        <v>239</v>
      </c>
      <c r="K2747" s="0" t="str">
        <f aca="false">IFERROR(IF(VLOOKUP($C2747,薬効分類マスタ!$A$2:$E$180,5,FALSE())=0,"",VLOOKUP($C2747,薬効分類マスタ!$A$2:$E$180,5,FALSE())),"")</f>
        <v/>
      </c>
      <c r="L2747" s="17"/>
      <c r="M2747" s="0" t="str">
        <f aca="false">IF($K2747="","",IF($L2747&lt;&gt;"",$L2747,VLOOKUP($C2747,薬効分類マスタ!$A$2:$F$180,6,FALSE())))</f>
        <v/>
      </c>
      <c r="N2747" s="0" t="str">
        <f aca="false">ASC(G2747)</f>
        <v>炭酸ﾗﾝﾀﾝ顆粒分包250mg｢ﾆﾌﾟﾛ｣</v>
      </c>
      <c r="O2747" s="0" t="str">
        <f aca="false">ASC(E2747)</f>
        <v>炭酸ﾗﾝﾀﾝ水和物</v>
      </c>
      <c r="P2747" s="16" t="n">
        <f aca="false">N(P2746)+IF($C2747=検索!$B$49,1,0)</f>
        <v>0</v>
      </c>
    </row>
    <row r="2748" customFormat="false" ht="15" hidden="false" customHeight="false" outlineLevel="0" collapsed="false">
      <c r="A2748" s="16" t="s">
        <v>221</v>
      </c>
      <c r="B2748" s="0" t="s">
        <v>6359</v>
      </c>
      <c r="C2748" s="0" t="n">
        <v>219</v>
      </c>
      <c r="D2748" s="0" t="str">
        <f aca="false">IFERROR(VLOOKUP($C2748,薬効分類マスタ!$A$2:$B$180,2,FALSE()),"未登録")</f>
        <v>その他の循環器官用薬</v>
      </c>
      <c r="E2748" s="16" t="s">
        <v>6343</v>
      </c>
      <c r="F2748" s="16" t="s">
        <v>884</v>
      </c>
      <c r="G2748" s="16" t="s">
        <v>6360</v>
      </c>
      <c r="H2748" s="16" t="s">
        <v>3803</v>
      </c>
      <c r="I2748" s="0" t="n">
        <v>80.5</v>
      </c>
      <c r="J2748" s="16" t="s">
        <v>232</v>
      </c>
      <c r="K2748" s="0" t="str">
        <f aca="false">IFERROR(IF(VLOOKUP($C2748,薬効分類マスタ!$A$2:$E$180,5,FALSE())=0,"",VLOOKUP($C2748,薬効分類マスタ!$A$2:$E$180,5,FALSE())),"")</f>
        <v/>
      </c>
      <c r="L2748" s="17"/>
      <c r="M2748" s="0" t="str">
        <f aca="false">IF($K2748="","",IF($L2748&lt;&gt;"",$L2748,VLOOKUP($C2748,薬効分類マスタ!$A$2:$F$180,6,FALSE())))</f>
        <v/>
      </c>
      <c r="N2748" s="0" t="str">
        <f aca="false">ASC(G2748)</f>
        <v>ﾎｽﾚﾉｰﾙ顆粒分包500mg</v>
      </c>
      <c r="O2748" s="0" t="str">
        <f aca="false">ASC(E2748)</f>
        <v>炭酸ﾗﾝﾀﾝ水和物</v>
      </c>
      <c r="P2748" s="16" t="n">
        <f aca="false">N(P2747)+IF($C2748=検索!$B$49,1,0)</f>
        <v>0</v>
      </c>
    </row>
    <row r="2749" customFormat="false" ht="15" hidden="false" customHeight="false" outlineLevel="0" collapsed="false">
      <c r="A2749" s="16" t="s">
        <v>221</v>
      </c>
      <c r="B2749" s="0" t="s">
        <v>6361</v>
      </c>
      <c r="C2749" s="0" t="n">
        <v>219</v>
      </c>
      <c r="D2749" s="0" t="str">
        <f aca="false">IFERROR(VLOOKUP($C2749,薬効分類マスタ!$A$2:$B$180,2,FALSE()),"未登録")</f>
        <v>その他の循環器官用薬</v>
      </c>
      <c r="E2749" s="16" t="s">
        <v>6343</v>
      </c>
      <c r="F2749" s="16" t="s">
        <v>884</v>
      </c>
      <c r="G2749" s="16" t="s">
        <v>6362</v>
      </c>
      <c r="H2749" s="16" t="s">
        <v>574</v>
      </c>
      <c r="I2749" s="0" t="n">
        <v>51.3</v>
      </c>
      <c r="J2749" s="16" t="s">
        <v>239</v>
      </c>
      <c r="K2749" s="0" t="str">
        <f aca="false">IFERROR(IF(VLOOKUP($C2749,薬効分類マスタ!$A$2:$E$180,5,FALSE())=0,"",VLOOKUP($C2749,薬効分類マスタ!$A$2:$E$180,5,FALSE())),"")</f>
        <v/>
      </c>
      <c r="L2749" s="17"/>
      <c r="M2749" s="0" t="str">
        <f aca="false">IF($K2749="","",IF($L2749&lt;&gt;"",$L2749,VLOOKUP($C2749,薬効分類マスタ!$A$2:$F$180,6,FALSE())))</f>
        <v/>
      </c>
      <c r="N2749" s="0" t="str">
        <f aca="false">ASC(G2749)</f>
        <v>炭酸ﾗﾝﾀﾝ顆粒分包500mg｢YD｣</v>
      </c>
      <c r="O2749" s="0" t="str">
        <f aca="false">ASC(E2749)</f>
        <v>炭酸ﾗﾝﾀﾝ水和物</v>
      </c>
      <c r="P2749" s="16" t="n">
        <f aca="false">N(P2748)+IF($C2749=検索!$B$49,1,0)</f>
        <v>0</v>
      </c>
    </row>
    <row r="2750" customFormat="false" ht="15" hidden="false" customHeight="false" outlineLevel="0" collapsed="false">
      <c r="A2750" s="16" t="s">
        <v>221</v>
      </c>
      <c r="B2750" s="0" t="s">
        <v>6363</v>
      </c>
      <c r="C2750" s="0" t="n">
        <v>219</v>
      </c>
      <c r="D2750" s="0" t="str">
        <f aca="false">IFERROR(VLOOKUP($C2750,薬効分類マスタ!$A$2:$B$180,2,FALSE()),"未登録")</f>
        <v>その他の循環器官用薬</v>
      </c>
      <c r="E2750" s="16" t="s">
        <v>6343</v>
      </c>
      <c r="F2750" s="16" t="s">
        <v>884</v>
      </c>
      <c r="G2750" s="16" t="s">
        <v>6364</v>
      </c>
      <c r="H2750" s="16" t="s">
        <v>530</v>
      </c>
      <c r="I2750" s="0" t="n">
        <v>82.4</v>
      </c>
      <c r="J2750" s="16" t="s">
        <v>239</v>
      </c>
      <c r="K2750" s="0" t="str">
        <f aca="false">IFERROR(IF(VLOOKUP($C2750,薬効分類マスタ!$A$2:$E$180,5,FALSE())=0,"",VLOOKUP($C2750,薬効分類マスタ!$A$2:$E$180,5,FALSE())),"")</f>
        <v/>
      </c>
      <c r="L2750" s="17"/>
      <c r="M2750" s="0" t="str">
        <f aca="false">IF($K2750="","",IF($L2750&lt;&gt;"",$L2750,VLOOKUP($C2750,薬効分類マスタ!$A$2:$F$180,6,FALSE())))</f>
        <v/>
      </c>
      <c r="N2750" s="0" t="str">
        <f aca="false">ASC(G2750)</f>
        <v>炭酸ﾗﾝﾀﾝ顆粒分包500mg｢ｹﾐﾌｧ｣</v>
      </c>
      <c r="O2750" s="0" t="str">
        <f aca="false">ASC(E2750)</f>
        <v>炭酸ﾗﾝﾀﾝ水和物</v>
      </c>
      <c r="P2750" s="16" t="n">
        <f aca="false">N(P2749)+IF($C2750=検索!$B$49,1,0)</f>
        <v>0</v>
      </c>
    </row>
    <row r="2751" customFormat="false" ht="15" hidden="false" customHeight="false" outlineLevel="0" collapsed="false">
      <c r="A2751" s="16" t="s">
        <v>221</v>
      </c>
      <c r="B2751" s="0" t="s">
        <v>6365</v>
      </c>
      <c r="C2751" s="0" t="n">
        <v>219</v>
      </c>
      <c r="D2751" s="0" t="str">
        <f aca="false">IFERROR(VLOOKUP($C2751,薬効分類マスタ!$A$2:$B$180,2,FALSE()),"未登録")</f>
        <v>その他の循環器官用薬</v>
      </c>
      <c r="E2751" s="16" t="s">
        <v>6343</v>
      </c>
      <c r="F2751" s="16" t="s">
        <v>884</v>
      </c>
      <c r="G2751" s="16" t="s">
        <v>6366</v>
      </c>
      <c r="H2751" s="16" t="s">
        <v>385</v>
      </c>
      <c r="I2751" s="0" t="n">
        <v>82.4</v>
      </c>
      <c r="J2751" s="16" t="s">
        <v>239</v>
      </c>
      <c r="K2751" s="0" t="str">
        <f aca="false">IFERROR(IF(VLOOKUP($C2751,薬効分類マスタ!$A$2:$E$180,5,FALSE())=0,"",VLOOKUP($C2751,薬効分類マスタ!$A$2:$E$180,5,FALSE())),"")</f>
        <v/>
      </c>
      <c r="L2751" s="17"/>
      <c r="M2751" s="0" t="str">
        <f aca="false">IF($K2751="","",IF($L2751&lt;&gt;"",$L2751,VLOOKUP($C2751,薬効分類マスタ!$A$2:$F$180,6,FALSE())))</f>
        <v/>
      </c>
      <c r="N2751" s="0" t="str">
        <f aca="false">ASC(G2751)</f>
        <v>炭酸ﾗﾝﾀﾝ顆粒分包500mg｢ｻﾜｲ｣</v>
      </c>
      <c r="O2751" s="0" t="str">
        <f aca="false">ASC(E2751)</f>
        <v>炭酸ﾗﾝﾀﾝ水和物</v>
      </c>
      <c r="P2751" s="16" t="n">
        <f aca="false">N(P2750)+IF($C2751=検索!$B$49,1,0)</f>
        <v>0</v>
      </c>
    </row>
    <row r="2752" customFormat="false" ht="15" hidden="false" customHeight="false" outlineLevel="0" collapsed="false">
      <c r="A2752" s="16" t="s">
        <v>221</v>
      </c>
      <c r="B2752" s="0" t="s">
        <v>6367</v>
      </c>
      <c r="C2752" s="0" t="n">
        <v>219</v>
      </c>
      <c r="D2752" s="0" t="str">
        <f aca="false">IFERROR(VLOOKUP($C2752,薬効分類マスタ!$A$2:$B$180,2,FALSE()),"未登録")</f>
        <v>その他の循環器官用薬</v>
      </c>
      <c r="E2752" s="16" t="s">
        <v>6343</v>
      </c>
      <c r="F2752" s="16" t="s">
        <v>884</v>
      </c>
      <c r="G2752" s="16" t="s">
        <v>6368</v>
      </c>
      <c r="H2752" s="16" t="s">
        <v>533</v>
      </c>
      <c r="I2752" s="0" t="n">
        <v>45.4</v>
      </c>
      <c r="J2752" s="16" t="s">
        <v>239</v>
      </c>
      <c r="K2752" s="0" t="str">
        <f aca="false">IFERROR(IF(VLOOKUP($C2752,薬効分類マスタ!$A$2:$E$180,5,FALSE())=0,"",VLOOKUP($C2752,薬効分類マスタ!$A$2:$E$180,5,FALSE())),"")</f>
        <v/>
      </c>
      <c r="L2752" s="17"/>
      <c r="M2752" s="0" t="str">
        <f aca="false">IF($K2752="","",IF($L2752&lt;&gt;"",$L2752,VLOOKUP($C2752,薬効分類マスタ!$A$2:$F$180,6,FALSE())))</f>
        <v/>
      </c>
      <c r="N2752" s="0" t="str">
        <f aca="false">ASC(G2752)</f>
        <v>炭酸ﾗﾝﾀﾝ顆粒分包500mg｢ﾄｰﾜ｣</v>
      </c>
      <c r="O2752" s="0" t="str">
        <f aca="false">ASC(E2752)</f>
        <v>炭酸ﾗﾝﾀﾝ水和物</v>
      </c>
      <c r="P2752" s="16" t="n">
        <f aca="false">N(P2751)+IF($C2752=検索!$B$49,1,0)</f>
        <v>0</v>
      </c>
    </row>
    <row r="2753" customFormat="false" ht="15" hidden="false" customHeight="false" outlineLevel="0" collapsed="false">
      <c r="A2753" s="16" t="s">
        <v>221</v>
      </c>
      <c r="B2753" s="0" t="s">
        <v>6369</v>
      </c>
      <c r="C2753" s="0" t="n">
        <v>219</v>
      </c>
      <c r="D2753" s="0" t="str">
        <f aca="false">IFERROR(VLOOKUP($C2753,薬効分類マスタ!$A$2:$B$180,2,FALSE()),"未登録")</f>
        <v>その他の循環器官用薬</v>
      </c>
      <c r="E2753" s="16" t="s">
        <v>6343</v>
      </c>
      <c r="F2753" s="16" t="s">
        <v>884</v>
      </c>
      <c r="G2753" s="16" t="s">
        <v>6370</v>
      </c>
      <c r="H2753" s="16" t="s">
        <v>3209</v>
      </c>
      <c r="I2753" s="0" t="n">
        <v>45.7</v>
      </c>
      <c r="J2753" s="16" t="s">
        <v>239</v>
      </c>
      <c r="K2753" s="0" t="str">
        <f aca="false">IFERROR(IF(VLOOKUP($C2753,薬効分類マスタ!$A$2:$E$180,5,FALSE())=0,"",VLOOKUP($C2753,薬効分類マスタ!$A$2:$E$180,5,FALSE())),"")</f>
        <v/>
      </c>
      <c r="L2753" s="17"/>
      <c r="M2753" s="0" t="str">
        <f aca="false">IF($K2753="","",IF($L2753&lt;&gt;"",$L2753,VLOOKUP($C2753,薬効分類マスタ!$A$2:$F$180,6,FALSE())))</f>
        <v/>
      </c>
      <c r="N2753" s="0" t="str">
        <f aca="false">ASC(G2753)</f>
        <v>炭酸ﾗﾝﾀﾝ顆粒分包500mg｢ﾌｿｰ｣</v>
      </c>
      <c r="O2753" s="0" t="str">
        <f aca="false">ASC(E2753)</f>
        <v>炭酸ﾗﾝﾀﾝ水和物</v>
      </c>
      <c r="P2753" s="16" t="n">
        <f aca="false">N(P2752)+IF($C2753=検索!$B$49,1,0)</f>
        <v>0</v>
      </c>
    </row>
    <row r="2754" customFormat="false" ht="15" hidden="false" customHeight="false" outlineLevel="0" collapsed="false">
      <c r="A2754" s="16" t="s">
        <v>221</v>
      </c>
      <c r="B2754" s="0" t="s">
        <v>6371</v>
      </c>
      <c r="C2754" s="0" t="n">
        <v>219</v>
      </c>
      <c r="D2754" s="0" t="str">
        <f aca="false">IFERROR(VLOOKUP($C2754,薬効分類マスタ!$A$2:$B$180,2,FALSE()),"未登録")</f>
        <v>その他の循環器官用薬</v>
      </c>
      <c r="E2754" s="16" t="s">
        <v>6343</v>
      </c>
      <c r="F2754" s="16" t="s">
        <v>884</v>
      </c>
      <c r="G2754" s="16" t="s">
        <v>6372</v>
      </c>
      <c r="H2754" s="16" t="s">
        <v>527</v>
      </c>
      <c r="I2754" s="0" t="n">
        <v>47.7</v>
      </c>
      <c r="J2754" s="16" t="s">
        <v>239</v>
      </c>
      <c r="K2754" s="0" t="str">
        <f aca="false">IFERROR(IF(VLOOKUP($C2754,薬効分類マスタ!$A$2:$E$180,5,FALSE())=0,"",VLOOKUP($C2754,薬効分類マスタ!$A$2:$E$180,5,FALSE())),"")</f>
        <v/>
      </c>
      <c r="L2754" s="17"/>
      <c r="M2754" s="0" t="str">
        <f aca="false">IF($K2754="","",IF($L2754&lt;&gt;"",$L2754,VLOOKUP($C2754,薬効分類マスタ!$A$2:$F$180,6,FALSE())))</f>
        <v/>
      </c>
      <c r="N2754" s="0" t="str">
        <f aca="false">ASC(G2754)</f>
        <v>炭酸ﾗﾝﾀﾝ顆粒分包500mg｢JG｣</v>
      </c>
      <c r="O2754" s="0" t="str">
        <f aca="false">ASC(E2754)</f>
        <v>炭酸ﾗﾝﾀﾝ水和物</v>
      </c>
      <c r="P2754" s="16" t="n">
        <f aca="false">N(P2753)+IF($C2754=検索!$B$49,1,0)</f>
        <v>0</v>
      </c>
    </row>
    <row r="2755" customFormat="false" ht="15" hidden="false" customHeight="false" outlineLevel="0" collapsed="false">
      <c r="A2755" s="16" t="s">
        <v>221</v>
      </c>
      <c r="B2755" s="0" t="s">
        <v>6373</v>
      </c>
      <c r="C2755" s="0" t="n">
        <v>219</v>
      </c>
      <c r="D2755" s="0" t="str">
        <f aca="false">IFERROR(VLOOKUP($C2755,薬効分類マスタ!$A$2:$B$180,2,FALSE()),"未登録")</f>
        <v>その他の循環器官用薬</v>
      </c>
      <c r="E2755" s="16" t="s">
        <v>6343</v>
      </c>
      <c r="F2755" s="16" t="s">
        <v>884</v>
      </c>
      <c r="G2755" s="16" t="s">
        <v>6374</v>
      </c>
      <c r="H2755" s="16" t="s">
        <v>1165</v>
      </c>
      <c r="I2755" s="0" t="n">
        <v>82.4</v>
      </c>
      <c r="J2755" s="16" t="s">
        <v>239</v>
      </c>
      <c r="K2755" s="0" t="str">
        <f aca="false">IFERROR(IF(VLOOKUP($C2755,薬効分類マスタ!$A$2:$E$180,5,FALSE())=0,"",VLOOKUP($C2755,薬効分類マスタ!$A$2:$E$180,5,FALSE())),"")</f>
        <v/>
      </c>
      <c r="L2755" s="17"/>
      <c r="M2755" s="0" t="str">
        <f aca="false">IF($K2755="","",IF($L2755&lt;&gt;"",$L2755,VLOOKUP($C2755,薬効分類マスタ!$A$2:$F$180,6,FALSE())))</f>
        <v/>
      </c>
      <c r="N2755" s="0" t="str">
        <f aca="false">ASC(G2755)</f>
        <v>炭酸ﾗﾝﾀﾝ顆粒分包500mg｢ﾆﾌﾟﾛ｣</v>
      </c>
      <c r="O2755" s="0" t="str">
        <f aca="false">ASC(E2755)</f>
        <v>炭酸ﾗﾝﾀﾝ水和物</v>
      </c>
      <c r="P2755" s="16" t="n">
        <f aca="false">N(P2754)+IF($C2755=検索!$B$49,1,0)</f>
        <v>0</v>
      </c>
    </row>
    <row r="2756" customFormat="false" ht="15" hidden="false" customHeight="false" outlineLevel="0" collapsed="false">
      <c r="A2756" s="16" t="s">
        <v>221</v>
      </c>
      <c r="B2756" s="0" t="s">
        <v>6375</v>
      </c>
      <c r="C2756" s="0" t="n">
        <v>219</v>
      </c>
      <c r="D2756" s="0" t="str">
        <f aca="false">IFERROR(VLOOKUP($C2756,薬効分類マスタ!$A$2:$B$180,2,FALSE()),"未登録")</f>
        <v>その他の循環器官用薬</v>
      </c>
      <c r="E2756" s="16" t="s">
        <v>6343</v>
      </c>
      <c r="F2756" s="16" t="s">
        <v>639</v>
      </c>
      <c r="G2756" s="16" t="s">
        <v>6376</v>
      </c>
      <c r="H2756" s="16" t="s">
        <v>3803</v>
      </c>
      <c r="I2756" s="0" t="n">
        <v>55.6</v>
      </c>
      <c r="J2756" s="16" t="s">
        <v>232</v>
      </c>
      <c r="K2756" s="0" t="str">
        <f aca="false">IFERROR(IF(VLOOKUP($C2756,薬効分類マスタ!$A$2:$E$180,5,FALSE())=0,"",VLOOKUP($C2756,薬効分類マスタ!$A$2:$E$180,5,FALSE())),"")</f>
        <v/>
      </c>
      <c r="L2756" s="17"/>
      <c r="M2756" s="0" t="str">
        <f aca="false">IF($K2756="","",IF($L2756&lt;&gt;"",$L2756,VLOOKUP($C2756,薬効分類マスタ!$A$2:$F$180,6,FALSE())))</f>
        <v/>
      </c>
      <c r="N2756" s="0" t="str">
        <f aca="false">ASC(G2756)</f>
        <v>ﾎｽﾚﾉｰﾙﾁｭｱﾌﾞﾙ錠250mg</v>
      </c>
      <c r="O2756" s="0" t="str">
        <f aca="false">ASC(E2756)</f>
        <v>炭酸ﾗﾝﾀﾝ水和物</v>
      </c>
      <c r="P2756" s="16" t="n">
        <f aca="false">N(P2755)+IF($C2756=検索!$B$49,1,0)</f>
        <v>0</v>
      </c>
    </row>
    <row r="2757" customFormat="false" ht="15" hidden="false" customHeight="false" outlineLevel="0" collapsed="false">
      <c r="A2757" s="16" t="s">
        <v>221</v>
      </c>
      <c r="B2757" s="0" t="s">
        <v>6377</v>
      </c>
      <c r="C2757" s="0" t="n">
        <v>219</v>
      </c>
      <c r="D2757" s="0" t="str">
        <f aca="false">IFERROR(VLOOKUP($C2757,薬効分類マスタ!$A$2:$B$180,2,FALSE()),"未登録")</f>
        <v>その他の循環器官用薬</v>
      </c>
      <c r="E2757" s="16" t="s">
        <v>6343</v>
      </c>
      <c r="F2757" s="16" t="s">
        <v>854</v>
      </c>
      <c r="G2757" s="16" t="s">
        <v>6378</v>
      </c>
      <c r="H2757" s="16" t="s">
        <v>3803</v>
      </c>
      <c r="I2757" s="0" t="n">
        <v>83.6</v>
      </c>
      <c r="J2757" s="16" t="s">
        <v>232</v>
      </c>
      <c r="K2757" s="0" t="str">
        <f aca="false">IFERROR(IF(VLOOKUP($C2757,薬効分類マスタ!$A$2:$E$180,5,FALSE())=0,"",VLOOKUP($C2757,薬効分類マスタ!$A$2:$E$180,5,FALSE())),"")</f>
        <v/>
      </c>
      <c r="L2757" s="17"/>
      <c r="M2757" s="0" t="str">
        <f aca="false">IF($K2757="","",IF($L2757&lt;&gt;"",$L2757,VLOOKUP($C2757,薬効分類マスタ!$A$2:$F$180,6,FALSE())))</f>
        <v/>
      </c>
      <c r="N2757" s="0" t="str">
        <f aca="false">ASC(G2757)</f>
        <v>ﾎｽﾚﾉｰﾙﾁｭｱﾌﾞﾙ錠500mg</v>
      </c>
      <c r="O2757" s="0" t="str">
        <f aca="false">ASC(E2757)</f>
        <v>炭酸ﾗﾝﾀﾝ水和物</v>
      </c>
      <c r="P2757" s="16" t="n">
        <f aca="false">N(P2756)+IF($C2757=検索!$B$49,1,0)</f>
        <v>0</v>
      </c>
    </row>
    <row r="2758" customFormat="false" ht="15" hidden="false" customHeight="false" outlineLevel="0" collapsed="false">
      <c r="A2758" s="16" t="s">
        <v>221</v>
      </c>
      <c r="B2758" s="0" t="s">
        <v>6379</v>
      </c>
      <c r="C2758" s="0" t="n">
        <v>219</v>
      </c>
      <c r="D2758" s="0" t="str">
        <f aca="false">IFERROR(VLOOKUP($C2758,薬効分類マスタ!$A$2:$B$180,2,FALSE()),"未登録")</f>
        <v>その他の循環器官用薬</v>
      </c>
      <c r="E2758" s="16" t="s">
        <v>6343</v>
      </c>
      <c r="F2758" s="16" t="s">
        <v>639</v>
      </c>
      <c r="G2758" s="16" t="s">
        <v>6380</v>
      </c>
      <c r="H2758" s="16" t="s">
        <v>3803</v>
      </c>
      <c r="I2758" s="0" t="n">
        <v>55.6</v>
      </c>
      <c r="J2758" s="16" t="s">
        <v>232</v>
      </c>
      <c r="K2758" s="0" t="str">
        <f aca="false">IFERROR(IF(VLOOKUP($C2758,薬効分類マスタ!$A$2:$E$180,5,FALSE())=0,"",VLOOKUP($C2758,薬効分類マスタ!$A$2:$E$180,5,FALSE())),"")</f>
        <v/>
      </c>
      <c r="L2758" s="17"/>
      <c r="M2758" s="0" t="str">
        <f aca="false">IF($K2758="","",IF($L2758&lt;&gt;"",$L2758,VLOOKUP($C2758,薬効分類マスタ!$A$2:$F$180,6,FALSE())))</f>
        <v/>
      </c>
      <c r="N2758" s="0" t="str">
        <f aca="false">ASC(G2758)</f>
        <v>ﾎｽﾚﾉｰﾙOD錠250mg</v>
      </c>
      <c r="O2758" s="0" t="str">
        <f aca="false">ASC(E2758)</f>
        <v>炭酸ﾗﾝﾀﾝ水和物</v>
      </c>
      <c r="P2758" s="16" t="n">
        <f aca="false">N(P2757)+IF($C2758=検索!$B$49,1,0)</f>
        <v>0</v>
      </c>
    </row>
    <row r="2759" customFormat="false" ht="15" hidden="false" customHeight="false" outlineLevel="0" collapsed="false">
      <c r="A2759" s="16" t="s">
        <v>221</v>
      </c>
      <c r="B2759" s="0" t="s">
        <v>6381</v>
      </c>
      <c r="C2759" s="0" t="n">
        <v>219</v>
      </c>
      <c r="D2759" s="0" t="str">
        <f aca="false">IFERROR(VLOOKUP($C2759,薬効分類マスタ!$A$2:$B$180,2,FALSE()),"未登録")</f>
        <v>その他の循環器官用薬</v>
      </c>
      <c r="E2759" s="16" t="s">
        <v>6343</v>
      </c>
      <c r="F2759" s="16" t="s">
        <v>639</v>
      </c>
      <c r="G2759" s="16" t="s">
        <v>6382</v>
      </c>
      <c r="H2759" s="16" t="s">
        <v>5735</v>
      </c>
      <c r="I2759" s="0" t="n">
        <v>32.2</v>
      </c>
      <c r="J2759" s="16" t="s">
        <v>239</v>
      </c>
      <c r="K2759" s="0" t="str">
        <f aca="false">IFERROR(IF(VLOOKUP($C2759,薬効分類マスタ!$A$2:$E$180,5,FALSE())=0,"",VLOOKUP($C2759,薬効分類マスタ!$A$2:$E$180,5,FALSE())),"")</f>
        <v/>
      </c>
      <c r="L2759" s="17"/>
      <c r="M2759" s="0" t="str">
        <f aca="false">IF($K2759="","",IF($L2759&lt;&gt;"",$L2759,VLOOKUP($C2759,薬効分類マスタ!$A$2:$F$180,6,FALSE())))</f>
        <v/>
      </c>
      <c r="N2759" s="0" t="str">
        <f aca="false">ASC(G2759)</f>
        <v>炭酸ﾗﾝﾀﾝOD錠250mg｢ｲｾｲ｣</v>
      </c>
      <c r="O2759" s="0" t="str">
        <f aca="false">ASC(E2759)</f>
        <v>炭酸ﾗﾝﾀﾝ水和物</v>
      </c>
      <c r="P2759" s="16" t="n">
        <f aca="false">N(P2758)+IF($C2759=検索!$B$49,1,0)</f>
        <v>0</v>
      </c>
    </row>
    <row r="2760" customFormat="false" ht="15" hidden="false" customHeight="false" outlineLevel="0" collapsed="false">
      <c r="A2760" s="16" t="s">
        <v>221</v>
      </c>
      <c r="B2760" s="0" t="s">
        <v>6383</v>
      </c>
      <c r="C2760" s="0" t="n">
        <v>219</v>
      </c>
      <c r="D2760" s="0" t="str">
        <f aca="false">IFERROR(VLOOKUP($C2760,薬効分類マスタ!$A$2:$B$180,2,FALSE()),"未登録")</f>
        <v>その他の循環器官用薬</v>
      </c>
      <c r="E2760" s="16" t="s">
        <v>6343</v>
      </c>
      <c r="F2760" s="16" t="s">
        <v>639</v>
      </c>
      <c r="G2760" s="16" t="s">
        <v>6384</v>
      </c>
      <c r="H2760" s="16" t="s">
        <v>527</v>
      </c>
      <c r="I2760" s="0" t="n">
        <v>27.7</v>
      </c>
      <c r="J2760" s="16" t="s">
        <v>239</v>
      </c>
      <c r="K2760" s="0" t="str">
        <f aca="false">IFERROR(IF(VLOOKUP($C2760,薬効分類マスタ!$A$2:$E$180,5,FALSE())=0,"",VLOOKUP($C2760,薬効分類マスタ!$A$2:$E$180,5,FALSE())),"")</f>
        <v/>
      </c>
      <c r="L2760" s="17"/>
      <c r="M2760" s="0" t="str">
        <f aca="false">IF($K2760="","",IF($L2760&lt;&gt;"",$L2760,VLOOKUP($C2760,薬効分類マスタ!$A$2:$F$180,6,FALSE())))</f>
        <v/>
      </c>
      <c r="N2760" s="0" t="str">
        <f aca="false">ASC(G2760)</f>
        <v>炭酸ﾗﾝﾀﾝOD錠250mg｢JG｣</v>
      </c>
      <c r="O2760" s="0" t="str">
        <f aca="false">ASC(E2760)</f>
        <v>炭酸ﾗﾝﾀﾝ水和物</v>
      </c>
      <c r="P2760" s="16" t="n">
        <f aca="false">N(P2759)+IF($C2760=検索!$B$49,1,0)</f>
        <v>0</v>
      </c>
    </row>
    <row r="2761" customFormat="false" ht="15" hidden="false" customHeight="false" outlineLevel="0" collapsed="false">
      <c r="A2761" s="16" t="s">
        <v>221</v>
      </c>
      <c r="B2761" s="0" t="s">
        <v>6385</v>
      </c>
      <c r="C2761" s="0" t="n">
        <v>219</v>
      </c>
      <c r="D2761" s="0" t="str">
        <f aca="false">IFERROR(VLOOKUP($C2761,薬効分類マスタ!$A$2:$B$180,2,FALSE()),"未登録")</f>
        <v>その他の循環器官用薬</v>
      </c>
      <c r="E2761" s="16" t="s">
        <v>6343</v>
      </c>
      <c r="F2761" s="16" t="s">
        <v>639</v>
      </c>
      <c r="G2761" s="16" t="s">
        <v>6386</v>
      </c>
      <c r="H2761" s="16" t="s">
        <v>3209</v>
      </c>
      <c r="I2761" s="0" t="n">
        <v>32.2</v>
      </c>
      <c r="J2761" s="16" t="s">
        <v>239</v>
      </c>
      <c r="K2761" s="0" t="str">
        <f aca="false">IFERROR(IF(VLOOKUP($C2761,薬効分類マスタ!$A$2:$E$180,5,FALSE())=0,"",VLOOKUP($C2761,薬効分類マスタ!$A$2:$E$180,5,FALSE())),"")</f>
        <v/>
      </c>
      <c r="L2761" s="17"/>
      <c r="M2761" s="0" t="str">
        <f aca="false">IF($K2761="","",IF($L2761&lt;&gt;"",$L2761,VLOOKUP($C2761,薬効分類マスタ!$A$2:$F$180,6,FALSE())))</f>
        <v/>
      </c>
      <c r="N2761" s="0" t="str">
        <f aca="false">ASC(G2761)</f>
        <v>炭酸ﾗﾝﾀﾝOD錠250mg｢ﾌｿｰ｣</v>
      </c>
      <c r="O2761" s="0" t="str">
        <f aca="false">ASC(E2761)</f>
        <v>炭酸ﾗﾝﾀﾝ水和物</v>
      </c>
      <c r="P2761" s="16" t="n">
        <f aca="false">N(P2760)+IF($C2761=検索!$B$49,1,0)</f>
        <v>0</v>
      </c>
    </row>
    <row r="2762" customFormat="false" ht="15" hidden="false" customHeight="false" outlineLevel="0" collapsed="false">
      <c r="A2762" s="16" t="s">
        <v>221</v>
      </c>
      <c r="B2762" s="0" t="s">
        <v>6387</v>
      </c>
      <c r="C2762" s="0" t="n">
        <v>219</v>
      </c>
      <c r="D2762" s="0" t="str">
        <f aca="false">IFERROR(VLOOKUP($C2762,薬効分類マスタ!$A$2:$B$180,2,FALSE()),"未登録")</f>
        <v>その他の循環器官用薬</v>
      </c>
      <c r="E2762" s="16" t="s">
        <v>6343</v>
      </c>
      <c r="F2762" s="16" t="s">
        <v>639</v>
      </c>
      <c r="G2762" s="16" t="s">
        <v>6388</v>
      </c>
      <c r="H2762" s="16" t="s">
        <v>2734</v>
      </c>
      <c r="I2762" s="0" t="n">
        <v>32.2</v>
      </c>
      <c r="J2762" s="16" t="s">
        <v>239</v>
      </c>
      <c r="K2762" s="0" t="str">
        <f aca="false">IFERROR(IF(VLOOKUP($C2762,薬効分類マスタ!$A$2:$E$180,5,FALSE())=0,"",VLOOKUP($C2762,薬効分類マスタ!$A$2:$E$180,5,FALSE())),"")</f>
        <v/>
      </c>
      <c r="L2762" s="17"/>
      <c r="M2762" s="0" t="str">
        <f aca="false">IF($K2762="","",IF($L2762&lt;&gt;"",$L2762,VLOOKUP($C2762,薬効分類マスタ!$A$2:$F$180,6,FALSE())))</f>
        <v/>
      </c>
      <c r="N2762" s="0" t="str">
        <f aca="false">ASC(G2762)</f>
        <v>炭酸ﾗﾝﾀﾝOD錠250mg｢FCI｣</v>
      </c>
      <c r="O2762" s="0" t="str">
        <f aca="false">ASC(E2762)</f>
        <v>炭酸ﾗﾝﾀﾝ水和物</v>
      </c>
      <c r="P2762" s="16" t="n">
        <f aca="false">N(P2761)+IF($C2762=検索!$B$49,1,0)</f>
        <v>0</v>
      </c>
    </row>
    <row r="2763" customFormat="false" ht="15" hidden="false" customHeight="false" outlineLevel="0" collapsed="false">
      <c r="A2763" s="16" t="s">
        <v>221</v>
      </c>
      <c r="B2763" s="0" t="s">
        <v>6389</v>
      </c>
      <c r="C2763" s="0" t="n">
        <v>219</v>
      </c>
      <c r="D2763" s="0" t="str">
        <f aca="false">IFERROR(VLOOKUP($C2763,薬効分類マスタ!$A$2:$B$180,2,FALSE()),"未登録")</f>
        <v>その他の循環器官用薬</v>
      </c>
      <c r="E2763" s="16" t="s">
        <v>6343</v>
      </c>
      <c r="F2763" s="16" t="s">
        <v>639</v>
      </c>
      <c r="G2763" s="16" t="s">
        <v>6390</v>
      </c>
      <c r="H2763" s="16" t="s">
        <v>533</v>
      </c>
      <c r="I2763" s="0" t="n">
        <v>27.7</v>
      </c>
      <c r="J2763" s="16" t="s">
        <v>239</v>
      </c>
      <c r="K2763" s="0" t="str">
        <f aca="false">IFERROR(IF(VLOOKUP($C2763,薬効分類マスタ!$A$2:$E$180,5,FALSE())=0,"",VLOOKUP($C2763,薬効分類マスタ!$A$2:$E$180,5,FALSE())),"")</f>
        <v/>
      </c>
      <c r="L2763" s="17"/>
      <c r="M2763" s="0" t="str">
        <f aca="false">IF($K2763="","",IF($L2763&lt;&gt;"",$L2763,VLOOKUP($C2763,薬効分類マスタ!$A$2:$F$180,6,FALSE())))</f>
        <v/>
      </c>
      <c r="N2763" s="0" t="str">
        <f aca="false">ASC(G2763)</f>
        <v>炭酸ﾗﾝﾀﾝOD錠250mg｢ﾄｰﾜ｣</v>
      </c>
      <c r="O2763" s="0" t="str">
        <f aca="false">ASC(E2763)</f>
        <v>炭酸ﾗﾝﾀﾝ水和物</v>
      </c>
      <c r="P2763" s="16" t="n">
        <f aca="false">N(P2762)+IF($C2763=検索!$B$49,1,0)</f>
        <v>0</v>
      </c>
    </row>
    <row r="2764" customFormat="false" ht="15" hidden="false" customHeight="false" outlineLevel="0" collapsed="false">
      <c r="A2764" s="16" t="s">
        <v>221</v>
      </c>
      <c r="B2764" s="0" t="s">
        <v>6391</v>
      </c>
      <c r="C2764" s="0" t="n">
        <v>219</v>
      </c>
      <c r="D2764" s="0" t="str">
        <f aca="false">IFERROR(VLOOKUP($C2764,薬効分類マスタ!$A$2:$B$180,2,FALSE()),"未登録")</f>
        <v>その他の循環器官用薬</v>
      </c>
      <c r="E2764" s="16" t="s">
        <v>6343</v>
      </c>
      <c r="F2764" s="16" t="s">
        <v>854</v>
      </c>
      <c r="G2764" s="16" t="s">
        <v>6392</v>
      </c>
      <c r="H2764" s="16" t="s">
        <v>3803</v>
      </c>
      <c r="I2764" s="0" t="n">
        <v>80.5</v>
      </c>
      <c r="J2764" s="16" t="s">
        <v>232</v>
      </c>
      <c r="K2764" s="0" t="str">
        <f aca="false">IFERROR(IF(VLOOKUP($C2764,薬効分類マスタ!$A$2:$E$180,5,FALSE())=0,"",VLOOKUP($C2764,薬効分類マスタ!$A$2:$E$180,5,FALSE())),"")</f>
        <v/>
      </c>
      <c r="L2764" s="17"/>
      <c r="M2764" s="0" t="str">
        <f aca="false">IF($K2764="","",IF($L2764&lt;&gt;"",$L2764,VLOOKUP($C2764,薬効分類マスタ!$A$2:$F$180,6,FALSE())))</f>
        <v/>
      </c>
      <c r="N2764" s="0" t="str">
        <f aca="false">ASC(G2764)</f>
        <v>ﾎｽﾚﾉｰﾙOD錠500mg</v>
      </c>
      <c r="O2764" s="0" t="str">
        <f aca="false">ASC(E2764)</f>
        <v>炭酸ﾗﾝﾀﾝ水和物</v>
      </c>
      <c r="P2764" s="16" t="n">
        <f aca="false">N(P2763)+IF($C2764=検索!$B$49,1,0)</f>
        <v>0</v>
      </c>
    </row>
    <row r="2765" customFormat="false" ht="15" hidden="false" customHeight="false" outlineLevel="0" collapsed="false">
      <c r="A2765" s="16" t="s">
        <v>221</v>
      </c>
      <c r="B2765" s="0" t="s">
        <v>6393</v>
      </c>
      <c r="C2765" s="0" t="n">
        <v>219</v>
      </c>
      <c r="D2765" s="0" t="str">
        <f aca="false">IFERROR(VLOOKUP($C2765,薬効分類マスタ!$A$2:$B$180,2,FALSE()),"未登録")</f>
        <v>その他の循環器官用薬</v>
      </c>
      <c r="E2765" s="16" t="s">
        <v>6343</v>
      </c>
      <c r="F2765" s="16" t="s">
        <v>854</v>
      </c>
      <c r="G2765" s="16" t="s">
        <v>6394</v>
      </c>
      <c r="H2765" s="16" t="s">
        <v>5735</v>
      </c>
      <c r="I2765" s="0" t="n">
        <v>47.4</v>
      </c>
      <c r="J2765" s="16" t="s">
        <v>239</v>
      </c>
      <c r="K2765" s="0" t="str">
        <f aca="false">IFERROR(IF(VLOOKUP($C2765,薬効分類マスタ!$A$2:$E$180,5,FALSE())=0,"",VLOOKUP($C2765,薬効分類マスタ!$A$2:$E$180,5,FALSE())),"")</f>
        <v/>
      </c>
      <c r="L2765" s="17"/>
      <c r="M2765" s="0" t="str">
        <f aca="false">IF($K2765="","",IF($L2765&lt;&gt;"",$L2765,VLOOKUP($C2765,薬効分類マスタ!$A$2:$F$180,6,FALSE())))</f>
        <v/>
      </c>
      <c r="N2765" s="0" t="str">
        <f aca="false">ASC(G2765)</f>
        <v>炭酸ﾗﾝﾀﾝOD錠500mg｢ｲｾｲ｣</v>
      </c>
      <c r="O2765" s="0" t="str">
        <f aca="false">ASC(E2765)</f>
        <v>炭酸ﾗﾝﾀﾝ水和物</v>
      </c>
      <c r="P2765" s="16" t="n">
        <f aca="false">N(P2764)+IF($C2765=検索!$B$49,1,0)</f>
        <v>0</v>
      </c>
    </row>
    <row r="2766" customFormat="false" ht="15" hidden="false" customHeight="false" outlineLevel="0" collapsed="false">
      <c r="A2766" s="16" t="s">
        <v>221</v>
      </c>
      <c r="B2766" s="0" t="s">
        <v>6395</v>
      </c>
      <c r="C2766" s="0" t="n">
        <v>219</v>
      </c>
      <c r="D2766" s="0" t="str">
        <f aca="false">IFERROR(VLOOKUP($C2766,薬効分類マスタ!$A$2:$B$180,2,FALSE()),"未登録")</f>
        <v>その他の循環器官用薬</v>
      </c>
      <c r="E2766" s="16" t="s">
        <v>6343</v>
      </c>
      <c r="F2766" s="16" t="s">
        <v>854</v>
      </c>
      <c r="G2766" s="16" t="s">
        <v>6396</v>
      </c>
      <c r="H2766" s="16" t="s">
        <v>527</v>
      </c>
      <c r="I2766" s="0" t="n">
        <v>38.9</v>
      </c>
      <c r="J2766" s="16" t="s">
        <v>239</v>
      </c>
      <c r="K2766" s="0" t="str">
        <f aca="false">IFERROR(IF(VLOOKUP($C2766,薬効分類マスタ!$A$2:$E$180,5,FALSE())=0,"",VLOOKUP($C2766,薬効分類マスタ!$A$2:$E$180,5,FALSE())),"")</f>
        <v/>
      </c>
      <c r="L2766" s="17"/>
      <c r="M2766" s="0" t="str">
        <f aca="false">IF($K2766="","",IF($L2766&lt;&gt;"",$L2766,VLOOKUP($C2766,薬効分類マスタ!$A$2:$F$180,6,FALSE())))</f>
        <v/>
      </c>
      <c r="N2766" s="0" t="str">
        <f aca="false">ASC(G2766)</f>
        <v>炭酸ﾗﾝﾀﾝOD錠500mg｢JG｣</v>
      </c>
      <c r="O2766" s="0" t="str">
        <f aca="false">ASC(E2766)</f>
        <v>炭酸ﾗﾝﾀﾝ水和物</v>
      </c>
      <c r="P2766" s="16" t="n">
        <f aca="false">N(P2765)+IF($C2766=検索!$B$49,1,0)</f>
        <v>0</v>
      </c>
    </row>
    <row r="2767" customFormat="false" ht="15" hidden="false" customHeight="false" outlineLevel="0" collapsed="false">
      <c r="A2767" s="16" t="s">
        <v>221</v>
      </c>
      <c r="B2767" s="0" t="s">
        <v>6397</v>
      </c>
      <c r="C2767" s="0" t="n">
        <v>219</v>
      </c>
      <c r="D2767" s="0" t="str">
        <f aca="false">IFERROR(VLOOKUP($C2767,薬効分類マスタ!$A$2:$B$180,2,FALSE()),"未登録")</f>
        <v>その他の循環器官用薬</v>
      </c>
      <c r="E2767" s="16" t="s">
        <v>6343</v>
      </c>
      <c r="F2767" s="16" t="s">
        <v>854</v>
      </c>
      <c r="G2767" s="16" t="s">
        <v>6398</v>
      </c>
      <c r="H2767" s="16" t="s">
        <v>3209</v>
      </c>
      <c r="I2767" s="0" t="n">
        <v>47.4</v>
      </c>
      <c r="J2767" s="16" t="s">
        <v>239</v>
      </c>
      <c r="K2767" s="0" t="str">
        <f aca="false">IFERROR(IF(VLOOKUP($C2767,薬効分類マスタ!$A$2:$E$180,5,FALSE())=0,"",VLOOKUP($C2767,薬効分類マスタ!$A$2:$E$180,5,FALSE())),"")</f>
        <v/>
      </c>
      <c r="L2767" s="17"/>
      <c r="M2767" s="0" t="str">
        <f aca="false">IF($K2767="","",IF($L2767&lt;&gt;"",$L2767,VLOOKUP($C2767,薬効分類マスタ!$A$2:$F$180,6,FALSE())))</f>
        <v/>
      </c>
      <c r="N2767" s="0" t="str">
        <f aca="false">ASC(G2767)</f>
        <v>炭酸ﾗﾝﾀﾝOD錠500mg｢ﾌｿｰ｣</v>
      </c>
      <c r="O2767" s="0" t="str">
        <f aca="false">ASC(E2767)</f>
        <v>炭酸ﾗﾝﾀﾝ水和物</v>
      </c>
      <c r="P2767" s="16" t="n">
        <f aca="false">N(P2766)+IF($C2767=検索!$B$49,1,0)</f>
        <v>0</v>
      </c>
    </row>
    <row r="2768" customFormat="false" ht="15" hidden="false" customHeight="false" outlineLevel="0" collapsed="false">
      <c r="A2768" s="16" t="s">
        <v>221</v>
      </c>
      <c r="B2768" s="0" t="s">
        <v>6399</v>
      </c>
      <c r="C2768" s="0" t="n">
        <v>219</v>
      </c>
      <c r="D2768" s="0" t="str">
        <f aca="false">IFERROR(VLOOKUP($C2768,薬効分類マスタ!$A$2:$B$180,2,FALSE()),"未登録")</f>
        <v>その他の循環器官用薬</v>
      </c>
      <c r="E2768" s="16" t="s">
        <v>6343</v>
      </c>
      <c r="F2768" s="16" t="s">
        <v>854</v>
      </c>
      <c r="G2768" s="16" t="s">
        <v>6400</v>
      </c>
      <c r="H2768" s="16" t="s">
        <v>2734</v>
      </c>
      <c r="I2768" s="0" t="n">
        <v>47.4</v>
      </c>
      <c r="J2768" s="16" t="s">
        <v>239</v>
      </c>
      <c r="K2768" s="0" t="str">
        <f aca="false">IFERROR(IF(VLOOKUP($C2768,薬効分類マスタ!$A$2:$E$180,5,FALSE())=0,"",VLOOKUP($C2768,薬効分類マスタ!$A$2:$E$180,5,FALSE())),"")</f>
        <v/>
      </c>
      <c r="L2768" s="17"/>
      <c r="M2768" s="0" t="str">
        <f aca="false">IF($K2768="","",IF($L2768&lt;&gt;"",$L2768,VLOOKUP($C2768,薬効分類マスタ!$A$2:$F$180,6,FALSE())))</f>
        <v/>
      </c>
      <c r="N2768" s="0" t="str">
        <f aca="false">ASC(G2768)</f>
        <v>炭酸ﾗﾝﾀﾝOD錠500mg｢FCI｣</v>
      </c>
      <c r="O2768" s="0" t="str">
        <f aca="false">ASC(E2768)</f>
        <v>炭酸ﾗﾝﾀﾝ水和物</v>
      </c>
      <c r="P2768" s="16" t="n">
        <f aca="false">N(P2767)+IF($C2768=検索!$B$49,1,0)</f>
        <v>0</v>
      </c>
    </row>
    <row r="2769" customFormat="false" ht="15" hidden="false" customHeight="false" outlineLevel="0" collapsed="false">
      <c r="A2769" s="16" t="s">
        <v>221</v>
      </c>
      <c r="B2769" s="0" t="s">
        <v>6401</v>
      </c>
      <c r="C2769" s="0" t="n">
        <v>219</v>
      </c>
      <c r="D2769" s="0" t="str">
        <f aca="false">IFERROR(VLOOKUP($C2769,薬効分類マスタ!$A$2:$B$180,2,FALSE()),"未登録")</f>
        <v>その他の循環器官用薬</v>
      </c>
      <c r="E2769" s="16" t="s">
        <v>6343</v>
      </c>
      <c r="F2769" s="16" t="s">
        <v>854</v>
      </c>
      <c r="G2769" s="16" t="s">
        <v>6402</v>
      </c>
      <c r="H2769" s="16" t="s">
        <v>533</v>
      </c>
      <c r="I2769" s="0" t="n">
        <v>38.9</v>
      </c>
      <c r="J2769" s="16" t="s">
        <v>239</v>
      </c>
      <c r="K2769" s="0" t="str">
        <f aca="false">IFERROR(IF(VLOOKUP($C2769,薬効分類マスタ!$A$2:$E$180,5,FALSE())=0,"",VLOOKUP($C2769,薬効分類マスタ!$A$2:$E$180,5,FALSE())),"")</f>
        <v/>
      </c>
      <c r="L2769" s="17"/>
      <c r="M2769" s="0" t="str">
        <f aca="false">IF($K2769="","",IF($L2769&lt;&gt;"",$L2769,VLOOKUP($C2769,薬効分類マスタ!$A$2:$F$180,6,FALSE())))</f>
        <v/>
      </c>
      <c r="N2769" s="0" t="str">
        <f aca="false">ASC(G2769)</f>
        <v>炭酸ﾗﾝﾀﾝOD錠500mg｢ﾄｰﾜ｣</v>
      </c>
      <c r="O2769" s="0" t="str">
        <f aca="false">ASC(E2769)</f>
        <v>炭酸ﾗﾝﾀﾝ水和物</v>
      </c>
      <c r="P2769" s="16" t="n">
        <f aca="false">N(P2768)+IF($C2769=検索!$B$49,1,0)</f>
        <v>0</v>
      </c>
    </row>
    <row r="2770" customFormat="false" ht="15" hidden="false" customHeight="false" outlineLevel="0" collapsed="false">
      <c r="A2770" s="16" t="s">
        <v>221</v>
      </c>
      <c r="B2770" s="0" t="s">
        <v>6403</v>
      </c>
      <c r="C2770" s="0" t="n">
        <v>219</v>
      </c>
      <c r="D2770" s="0" t="str">
        <f aca="false">IFERROR(VLOOKUP($C2770,薬効分類マスタ!$A$2:$B$180,2,FALSE()),"未登録")</f>
        <v>その他の循環器官用薬</v>
      </c>
      <c r="E2770" s="16" t="s">
        <v>6404</v>
      </c>
      <c r="F2770" s="16" t="s">
        <v>445</v>
      </c>
      <c r="G2770" s="16" t="s">
        <v>6405</v>
      </c>
      <c r="H2770" s="16" t="s">
        <v>1019</v>
      </c>
      <c r="I2770" s="0" t="n">
        <v>653.3</v>
      </c>
      <c r="J2770" s="16" t="s">
        <v>232</v>
      </c>
      <c r="K2770" s="0" t="str">
        <f aca="false">IFERROR(IF(VLOOKUP($C2770,薬効分類マスタ!$A$2:$E$180,5,FALSE())=0,"",VLOOKUP($C2770,薬効分類マスタ!$A$2:$E$180,5,FALSE())),"")</f>
        <v/>
      </c>
      <c r="L2770" s="17"/>
      <c r="M2770" s="0" t="str">
        <f aca="false">IF($K2770="","",IF($L2770&lt;&gt;"",$L2770,VLOOKUP($C2770,薬効分類マスタ!$A$2:$F$180,6,FALSE())))</f>
        <v/>
      </c>
      <c r="N2770" s="0" t="str">
        <f aca="false">ASC(G2770)</f>
        <v>ｱﾄﾞｼﾙｶ錠20mg</v>
      </c>
      <c r="O2770" s="0" t="str">
        <f aca="false">ASC(E2770)</f>
        <v>ﾀﾀﾞﾗﾌｨﾙ</v>
      </c>
      <c r="P2770" s="16" t="n">
        <f aca="false">N(P2769)+IF($C2770=検索!$B$49,1,0)</f>
        <v>0</v>
      </c>
    </row>
    <row r="2771" customFormat="false" ht="15" hidden="false" customHeight="false" outlineLevel="0" collapsed="false">
      <c r="A2771" s="16" t="s">
        <v>221</v>
      </c>
      <c r="B2771" s="0" t="s">
        <v>6406</v>
      </c>
      <c r="C2771" s="0" t="n">
        <v>219</v>
      </c>
      <c r="D2771" s="0" t="str">
        <f aca="false">IFERROR(VLOOKUP($C2771,薬効分類マスタ!$A$2:$B$180,2,FALSE()),"未登録")</f>
        <v>その他の循環器官用薬</v>
      </c>
      <c r="E2771" s="16" t="s">
        <v>6404</v>
      </c>
      <c r="F2771" s="16" t="s">
        <v>445</v>
      </c>
      <c r="G2771" s="16" t="s">
        <v>6407</v>
      </c>
      <c r="H2771" s="16" t="s">
        <v>527</v>
      </c>
      <c r="I2771" s="0" t="n">
        <v>489.6</v>
      </c>
      <c r="J2771" s="16" t="s">
        <v>239</v>
      </c>
      <c r="K2771" s="0" t="str">
        <f aca="false">IFERROR(IF(VLOOKUP($C2771,薬効分類マスタ!$A$2:$E$180,5,FALSE())=0,"",VLOOKUP($C2771,薬効分類マスタ!$A$2:$E$180,5,FALSE())),"")</f>
        <v/>
      </c>
      <c r="L2771" s="17"/>
      <c r="M2771" s="0" t="str">
        <f aca="false">IF($K2771="","",IF($L2771&lt;&gt;"",$L2771,VLOOKUP($C2771,薬効分類マスタ!$A$2:$F$180,6,FALSE())))</f>
        <v/>
      </c>
      <c r="N2771" s="0" t="str">
        <f aca="false">ASC(G2771)</f>
        <v>ﾀﾀﾞﾗﾌｨﾙ錠20mgAD｢JG｣</v>
      </c>
      <c r="O2771" s="0" t="str">
        <f aca="false">ASC(E2771)</f>
        <v>ﾀﾀﾞﾗﾌｨﾙ</v>
      </c>
      <c r="P2771" s="16" t="n">
        <f aca="false">N(P2770)+IF($C2771=検索!$B$49,1,0)</f>
        <v>0</v>
      </c>
    </row>
    <row r="2772" customFormat="false" ht="15" hidden="false" customHeight="false" outlineLevel="0" collapsed="false">
      <c r="A2772" s="16" t="s">
        <v>221</v>
      </c>
      <c r="B2772" s="0" t="s">
        <v>6408</v>
      </c>
      <c r="C2772" s="0" t="n">
        <v>219</v>
      </c>
      <c r="D2772" s="0" t="str">
        <f aca="false">IFERROR(VLOOKUP($C2772,薬効分類マスタ!$A$2:$B$180,2,FALSE()),"未登録")</f>
        <v>その他の循環器官用薬</v>
      </c>
      <c r="E2772" s="16" t="s">
        <v>6404</v>
      </c>
      <c r="F2772" s="16" t="s">
        <v>445</v>
      </c>
      <c r="G2772" s="16" t="s">
        <v>6409</v>
      </c>
      <c r="H2772" s="16" t="s">
        <v>3900</v>
      </c>
      <c r="I2772" s="0" t="n">
        <v>279.8</v>
      </c>
      <c r="J2772" s="16" t="s">
        <v>239</v>
      </c>
      <c r="K2772" s="0" t="str">
        <f aca="false">IFERROR(IF(VLOOKUP($C2772,薬効分類マスタ!$A$2:$E$180,5,FALSE())=0,"",VLOOKUP($C2772,薬効分類マスタ!$A$2:$E$180,5,FALSE())),"")</f>
        <v/>
      </c>
      <c r="L2772" s="17"/>
      <c r="M2772" s="0" t="str">
        <f aca="false">IF($K2772="","",IF($L2772&lt;&gt;"",$L2772,VLOOKUP($C2772,薬効分類マスタ!$A$2:$F$180,6,FALSE())))</f>
        <v/>
      </c>
      <c r="N2772" s="0" t="str">
        <f aca="false">ASC(G2772)</f>
        <v>ﾀﾀﾞﾗﾌｨﾙ錠20mgAD｢TE｣</v>
      </c>
      <c r="O2772" s="0" t="str">
        <f aca="false">ASC(E2772)</f>
        <v>ﾀﾀﾞﾗﾌｨﾙ</v>
      </c>
      <c r="P2772" s="16" t="n">
        <f aca="false">N(P2771)+IF($C2772=検索!$B$49,1,0)</f>
        <v>0</v>
      </c>
    </row>
    <row r="2773" customFormat="false" ht="15" hidden="false" customHeight="false" outlineLevel="0" collapsed="false">
      <c r="A2773" s="16" t="s">
        <v>221</v>
      </c>
      <c r="B2773" s="0" t="s">
        <v>6410</v>
      </c>
      <c r="C2773" s="0" t="n">
        <v>219</v>
      </c>
      <c r="D2773" s="0" t="str">
        <f aca="false">IFERROR(VLOOKUP($C2773,薬効分類マスタ!$A$2:$B$180,2,FALSE()),"未登録")</f>
        <v>その他の循環器官用薬</v>
      </c>
      <c r="E2773" s="16" t="s">
        <v>6404</v>
      </c>
      <c r="F2773" s="16" t="s">
        <v>445</v>
      </c>
      <c r="G2773" s="16" t="s">
        <v>6411</v>
      </c>
      <c r="H2773" s="16" t="s">
        <v>601</v>
      </c>
      <c r="I2773" s="0" t="n">
        <v>279.8</v>
      </c>
      <c r="J2773" s="16" t="s">
        <v>239</v>
      </c>
      <c r="K2773" s="0" t="str">
        <f aca="false">IFERROR(IF(VLOOKUP($C2773,薬効分類マスタ!$A$2:$E$180,5,FALSE())=0,"",VLOOKUP($C2773,薬効分類マスタ!$A$2:$E$180,5,FALSE())),"")</f>
        <v/>
      </c>
      <c r="L2773" s="17"/>
      <c r="M2773" s="0" t="str">
        <f aca="false">IF($K2773="","",IF($L2773&lt;&gt;"",$L2773,VLOOKUP($C2773,薬効分類マスタ!$A$2:$F$180,6,FALSE())))</f>
        <v/>
      </c>
      <c r="N2773" s="0" t="str">
        <f aca="false">ASC(G2773)</f>
        <v>ﾀﾀﾞﾗﾌｨﾙ錠20mgAD｢杏林｣</v>
      </c>
      <c r="O2773" s="0" t="str">
        <f aca="false">ASC(E2773)</f>
        <v>ﾀﾀﾞﾗﾌｨﾙ</v>
      </c>
      <c r="P2773" s="16" t="n">
        <f aca="false">N(P2772)+IF($C2773=検索!$B$49,1,0)</f>
        <v>0</v>
      </c>
    </row>
    <row r="2774" customFormat="false" ht="15" hidden="false" customHeight="false" outlineLevel="0" collapsed="false">
      <c r="A2774" s="16" t="s">
        <v>221</v>
      </c>
      <c r="B2774" s="0" t="s">
        <v>6412</v>
      </c>
      <c r="C2774" s="0" t="n">
        <v>219</v>
      </c>
      <c r="D2774" s="0" t="str">
        <f aca="false">IFERROR(VLOOKUP($C2774,薬効分類マスタ!$A$2:$B$180,2,FALSE()),"未登録")</f>
        <v>その他の循環器官用薬</v>
      </c>
      <c r="E2774" s="16" t="s">
        <v>6404</v>
      </c>
      <c r="F2774" s="16" t="s">
        <v>445</v>
      </c>
      <c r="G2774" s="16" t="s">
        <v>6413</v>
      </c>
      <c r="H2774" s="16" t="s">
        <v>385</v>
      </c>
      <c r="I2774" s="0" t="n">
        <v>279.8</v>
      </c>
      <c r="J2774" s="16" t="s">
        <v>239</v>
      </c>
      <c r="K2774" s="0" t="str">
        <f aca="false">IFERROR(IF(VLOOKUP($C2774,薬効分類マスタ!$A$2:$E$180,5,FALSE())=0,"",VLOOKUP($C2774,薬効分類マスタ!$A$2:$E$180,5,FALSE())),"")</f>
        <v/>
      </c>
      <c r="L2774" s="17"/>
      <c r="M2774" s="0" t="str">
        <f aca="false">IF($K2774="","",IF($L2774&lt;&gt;"",$L2774,VLOOKUP($C2774,薬効分類マスタ!$A$2:$F$180,6,FALSE())))</f>
        <v/>
      </c>
      <c r="N2774" s="0" t="str">
        <f aca="false">ASC(G2774)</f>
        <v>ﾀﾀﾞﾗﾌｨﾙ錠20mgAD｢ｻﾜｲ｣</v>
      </c>
      <c r="O2774" s="0" t="str">
        <f aca="false">ASC(E2774)</f>
        <v>ﾀﾀﾞﾗﾌｨﾙ</v>
      </c>
      <c r="P2774" s="16" t="n">
        <f aca="false">N(P2773)+IF($C2774=検索!$B$49,1,0)</f>
        <v>0</v>
      </c>
    </row>
    <row r="2775" customFormat="false" ht="15" hidden="false" customHeight="false" outlineLevel="0" collapsed="false">
      <c r="A2775" s="16" t="s">
        <v>221</v>
      </c>
      <c r="B2775" s="0" t="s">
        <v>6414</v>
      </c>
      <c r="C2775" s="0" t="n">
        <v>219</v>
      </c>
      <c r="D2775" s="0" t="str">
        <f aca="false">IFERROR(VLOOKUP($C2775,薬効分類マスタ!$A$2:$B$180,2,FALSE()),"未登録")</f>
        <v>その他の循環器官用薬</v>
      </c>
      <c r="E2775" s="16" t="s">
        <v>6415</v>
      </c>
      <c r="F2775" s="16" t="s">
        <v>1418</v>
      </c>
      <c r="G2775" s="16" t="s">
        <v>6416</v>
      </c>
      <c r="H2775" s="16" t="s">
        <v>794</v>
      </c>
      <c r="I2775" s="0" t="n">
        <v>3080.1</v>
      </c>
      <c r="J2775" s="16" t="s">
        <v>232</v>
      </c>
      <c r="K2775" s="0" t="str">
        <f aca="false">IFERROR(IF(VLOOKUP($C2775,薬効分類マスタ!$A$2:$E$180,5,FALSE())=0,"",VLOOKUP($C2775,薬効分類マスタ!$A$2:$E$180,5,FALSE())),"")</f>
        <v/>
      </c>
      <c r="L2775" s="17"/>
      <c r="M2775" s="0" t="str">
        <f aca="false">IF($K2775="","",IF($L2775&lt;&gt;"",$L2775,VLOOKUP($C2775,薬効分類マスタ!$A$2:$F$180,6,FALSE())))</f>
        <v/>
      </c>
      <c r="N2775" s="0" t="str">
        <f aca="false">ASC(G2775)</f>
        <v>ｳﾞｫﾘﾌﾞﾘｽ錠2.5mg</v>
      </c>
      <c r="O2775" s="0" t="str">
        <f aca="false">ASC(E2775)</f>
        <v>ｱﾝﾌﾞﾘｾﾝﾀﾝ</v>
      </c>
      <c r="P2775" s="16" t="n">
        <f aca="false">N(P2774)+IF($C2775=検索!$B$49,1,0)</f>
        <v>0</v>
      </c>
    </row>
    <row r="2776" customFormat="false" ht="15" hidden="false" customHeight="false" outlineLevel="0" collapsed="false">
      <c r="A2776" s="16" t="s">
        <v>221</v>
      </c>
      <c r="B2776" s="0" t="s">
        <v>6417</v>
      </c>
      <c r="C2776" s="0" t="n">
        <v>219</v>
      </c>
      <c r="D2776" s="0" t="str">
        <f aca="false">IFERROR(VLOOKUP($C2776,薬効分類マスタ!$A$2:$B$180,2,FALSE()),"未登録")</f>
        <v>その他の循環器官用薬</v>
      </c>
      <c r="E2776" s="16" t="s">
        <v>6415</v>
      </c>
      <c r="F2776" s="16" t="s">
        <v>1418</v>
      </c>
      <c r="G2776" s="16" t="s">
        <v>6418</v>
      </c>
      <c r="H2776" s="16" t="s">
        <v>568</v>
      </c>
      <c r="I2776" s="0" t="n">
        <v>1227.5</v>
      </c>
      <c r="J2776" s="16" t="s">
        <v>239</v>
      </c>
      <c r="K2776" s="0" t="str">
        <f aca="false">IFERROR(IF(VLOOKUP($C2776,薬効分類マスタ!$A$2:$E$180,5,FALSE())=0,"",VLOOKUP($C2776,薬効分類マスタ!$A$2:$E$180,5,FALSE())),"")</f>
        <v/>
      </c>
      <c r="L2776" s="17"/>
      <c r="M2776" s="0" t="str">
        <f aca="false">IF($K2776="","",IF($L2776&lt;&gt;"",$L2776,VLOOKUP($C2776,薬効分類マスタ!$A$2:$F$180,6,FALSE())))</f>
        <v/>
      </c>
      <c r="N2776" s="0" t="str">
        <f aca="false">ASC(G2776)</f>
        <v>ｱﾝﾌﾞﾘｾﾝﾀﾝ錠2.5mg｢KMP｣</v>
      </c>
      <c r="O2776" s="0" t="str">
        <f aca="false">ASC(E2776)</f>
        <v>ｱﾝﾌﾞﾘｾﾝﾀﾝ</v>
      </c>
      <c r="P2776" s="16" t="n">
        <f aca="false">N(P2775)+IF($C2776=検索!$B$49,1,0)</f>
        <v>0</v>
      </c>
    </row>
    <row r="2777" customFormat="false" ht="15" hidden="false" customHeight="false" outlineLevel="0" collapsed="false">
      <c r="A2777" s="16" t="s">
        <v>221</v>
      </c>
      <c r="B2777" s="0" t="s">
        <v>6419</v>
      </c>
      <c r="C2777" s="0" t="n">
        <v>219</v>
      </c>
      <c r="D2777" s="0" t="str">
        <f aca="false">IFERROR(VLOOKUP($C2777,薬効分類マスタ!$A$2:$B$180,2,FALSE()),"未登録")</f>
        <v>その他の循環器官用薬</v>
      </c>
      <c r="E2777" s="16" t="s">
        <v>6415</v>
      </c>
      <c r="F2777" s="16" t="s">
        <v>1418</v>
      </c>
      <c r="G2777" s="16" t="s">
        <v>6420</v>
      </c>
      <c r="H2777" s="16" t="s">
        <v>385</v>
      </c>
      <c r="I2777" s="0" t="n">
        <v>984.3</v>
      </c>
      <c r="J2777" s="16" t="s">
        <v>239</v>
      </c>
      <c r="K2777" s="0" t="str">
        <f aca="false">IFERROR(IF(VLOOKUP($C2777,薬効分類マスタ!$A$2:$E$180,5,FALSE())=0,"",VLOOKUP($C2777,薬効分類マスタ!$A$2:$E$180,5,FALSE())),"")</f>
        <v/>
      </c>
      <c r="L2777" s="17"/>
      <c r="M2777" s="0" t="str">
        <f aca="false">IF($K2777="","",IF($L2777&lt;&gt;"",$L2777,VLOOKUP($C2777,薬効分類マスタ!$A$2:$F$180,6,FALSE())))</f>
        <v/>
      </c>
      <c r="N2777" s="0" t="str">
        <f aca="false">ASC(G2777)</f>
        <v>ｱﾝﾌﾞﾘｾﾝﾀﾝ錠2.5mg｢ｻﾜｲ｣</v>
      </c>
      <c r="O2777" s="0" t="str">
        <f aca="false">ASC(E2777)</f>
        <v>ｱﾝﾌﾞﾘｾﾝﾀﾝ</v>
      </c>
      <c r="P2777" s="16" t="n">
        <f aca="false">N(P2776)+IF($C2777=検索!$B$49,1,0)</f>
        <v>0</v>
      </c>
    </row>
    <row r="2778" customFormat="false" ht="15" hidden="false" customHeight="false" outlineLevel="0" collapsed="false">
      <c r="A2778" s="16" t="s">
        <v>221</v>
      </c>
      <c r="B2778" s="0" t="s">
        <v>6421</v>
      </c>
      <c r="C2778" s="0" t="n">
        <v>219</v>
      </c>
      <c r="D2778" s="0" t="str">
        <f aca="false">IFERROR(VLOOKUP($C2778,薬効分類マスタ!$A$2:$B$180,2,FALSE()),"未登録")</f>
        <v>その他の循環器官用薬</v>
      </c>
      <c r="E2778" s="16" t="s">
        <v>6415</v>
      </c>
      <c r="F2778" s="16" t="s">
        <v>1418</v>
      </c>
      <c r="G2778" s="16" t="s">
        <v>6422</v>
      </c>
      <c r="H2778" s="16" t="s">
        <v>527</v>
      </c>
      <c r="I2778" s="0" t="n">
        <v>984.3</v>
      </c>
      <c r="J2778" s="16" t="s">
        <v>239</v>
      </c>
      <c r="K2778" s="0" t="str">
        <f aca="false">IFERROR(IF(VLOOKUP($C2778,薬効分類マスタ!$A$2:$E$180,5,FALSE())=0,"",VLOOKUP($C2778,薬効分類マスタ!$A$2:$E$180,5,FALSE())),"")</f>
        <v/>
      </c>
      <c r="L2778" s="17"/>
      <c r="M2778" s="0" t="str">
        <f aca="false">IF($K2778="","",IF($L2778&lt;&gt;"",$L2778,VLOOKUP($C2778,薬効分類マスタ!$A$2:$F$180,6,FALSE())))</f>
        <v/>
      </c>
      <c r="N2778" s="0" t="str">
        <f aca="false">ASC(G2778)</f>
        <v>ｱﾝﾌﾞﾘｾﾝﾀﾝ錠2.5mg｢JG｣</v>
      </c>
      <c r="O2778" s="0" t="str">
        <f aca="false">ASC(E2778)</f>
        <v>ｱﾝﾌﾞﾘｾﾝﾀﾝ</v>
      </c>
      <c r="P2778" s="16" t="n">
        <f aca="false">N(P2777)+IF($C2778=検索!$B$49,1,0)</f>
        <v>0</v>
      </c>
    </row>
    <row r="2779" customFormat="false" ht="15" hidden="false" customHeight="false" outlineLevel="0" collapsed="false">
      <c r="A2779" s="16" t="s">
        <v>221</v>
      </c>
      <c r="B2779" s="0" t="s">
        <v>6423</v>
      </c>
      <c r="C2779" s="0" t="n">
        <v>219</v>
      </c>
      <c r="D2779" s="0" t="str">
        <f aca="false">IFERROR(VLOOKUP($C2779,薬効分類マスタ!$A$2:$B$180,2,FALSE()),"未登録")</f>
        <v>その他の循環器官用薬</v>
      </c>
      <c r="E2779" s="16" t="s">
        <v>6424</v>
      </c>
      <c r="F2779" s="16" t="s">
        <v>6425</v>
      </c>
      <c r="G2779" s="16" t="s">
        <v>6426</v>
      </c>
      <c r="H2779" s="16" t="s">
        <v>518</v>
      </c>
      <c r="I2779" s="0" t="n">
        <v>55.5</v>
      </c>
      <c r="J2779" s="16" t="s">
        <v>232</v>
      </c>
      <c r="K2779" s="0" t="str">
        <f aca="false">IFERROR(IF(VLOOKUP($C2779,薬効分類マスタ!$A$2:$E$180,5,FALSE())=0,"",VLOOKUP($C2779,薬効分類マスタ!$A$2:$E$180,5,FALSE())),"")</f>
        <v/>
      </c>
      <c r="L2779" s="17"/>
      <c r="M2779" s="0" t="str">
        <f aca="false">IF($K2779="","",IF($L2779&lt;&gt;"",$L2779,VLOOKUP($C2779,薬効分類マスタ!$A$2:$F$180,6,FALSE())))</f>
        <v/>
      </c>
      <c r="N2779" s="0" t="str">
        <f aca="false">ASC(G2779)</f>
        <v>ｷｯｸﾘﾝ顆粒86.2%</v>
      </c>
      <c r="O2779" s="0" t="str">
        <f aca="false">ASC(E2779)</f>
        <v>ﾋﾞｷｻﾛﾏｰ</v>
      </c>
      <c r="P2779" s="16" t="n">
        <f aca="false">N(P2778)+IF($C2779=検索!$B$49,1,0)</f>
        <v>0</v>
      </c>
    </row>
    <row r="2780" customFormat="false" ht="15" hidden="false" customHeight="false" outlineLevel="0" collapsed="false">
      <c r="A2780" s="16" t="s">
        <v>221</v>
      </c>
      <c r="B2780" s="0" t="s">
        <v>6427</v>
      </c>
      <c r="C2780" s="0" t="n">
        <v>219</v>
      </c>
      <c r="D2780" s="0" t="str">
        <f aca="false">IFERROR(VLOOKUP($C2780,薬効分類マスタ!$A$2:$B$180,2,FALSE()),"未登録")</f>
        <v>その他の循環器官用薬</v>
      </c>
      <c r="E2780" s="16" t="s">
        <v>6424</v>
      </c>
      <c r="F2780" s="16" t="s">
        <v>908</v>
      </c>
      <c r="G2780" s="16" t="s">
        <v>6428</v>
      </c>
      <c r="H2780" s="16" t="s">
        <v>518</v>
      </c>
      <c r="I2780" s="0" t="n">
        <v>15.2</v>
      </c>
      <c r="J2780" s="16" t="s">
        <v>232</v>
      </c>
      <c r="K2780" s="0" t="str">
        <f aca="false">IFERROR(IF(VLOOKUP($C2780,薬効分類マスタ!$A$2:$E$180,5,FALSE())=0,"",VLOOKUP($C2780,薬効分類マスタ!$A$2:$E$180,5,FALSE())),"")</f>
        <v/>
      </c>
      <c r="L2780" s="17"/>
      <c r="M2780" s="0" t="str">
        <f aca="false">IF($K2780="","",IF($L2780&lt;&gt;"",$L2780,VLOOKUP($C2780,薬効分類マスタ!$A$2:$F$180,6,FALSE())))</f>
        <v/>
      </c>
      <c r="N2780" s="0" t="str">
        <f aca="false">ASC(G2780)</f>
        <v>ｷｯｸﾘﾝｶﾌﾟｾﾙ250mg</v>
      </c>
      <c r="O2780" s="0" t="str">
        <f aca="false">ASC(E2780)</f>
        <v>ﾋﾞｷｻﾛﾏｰ</v>
      </c>
      <c r="P2780" s="16" t="n">
        <f aca="false">N(P2779)+IF($C2780=検索!$B$49,1,0)</f>
        <v>0</v>
      </c>
    </row>
    <row r="2781" customFormat="false" ht="15" hidden="false" customHeight="false" outlineLevel="0" collapsed="false">
      <c r="A2781" s="16" t="s">
        <v>221</v>
      </c>
      <c r="B2781" s="0" t="s">
        <v>6429</v>
      </c>
      <c r="C2781" s="0" t="n">
        <v>219</v>
      </c>
      <c r="D2781" s="0" t="str">
        <f aca="false">IFERROR(VLOOKUP($C2781,薬効分類マスタ!$A$2:$B$180,2,FALSE()),"未登録")</f>
        <v>その他の循環器官用薬</v>
      </c>
      <c r="E2781" s="16" t="s">
        <v>6430</v>
      </c>
      <c r="F2781" s="16" t="s">
        <v>639</v>
      </c>
      <c r="G2781" s="16" t="s">
        <v>6431</v>
      </c>
      <c r="H2781" s="16" t="s">
        <v>2754</v>
      </c>
      <c r="I2781" s="0" t="n">
        <v>68.9</v>
      </c>
      <c r="J2781" s="16" t="s">
        <v>232</v>
      </c>
      <c r="K2781" s="0" t="str">
        <f aca="false">IFERROR(IF(VLOOKUP($C2781,薬効分類マスタ!$A$2:$E$180,5,FALSE())=0,"",VLOOKUP($C2781,薬効分類マスタ!$A$2:$E$180,5,FALSE())),"")</f>
        <v/>
      </c>
      <c r="L2781" s="17"/>
      <c r="M2781" s="0" t="str">
        <f aca="false">IF($K2781="","",IF($L2781&lt;&gt;"",$L2781,VLOOKUP($C2781,薬効分類マスタ!$A$2:$F$180,6,FALSE())))</f>
        <v/>
      </c>
      <c r="N2781" s="0" t="str">
        <f aca="false">ASC(G2781)</f>
        <v>ﾘｵﾅ錠250mg</v>
      </c>
      <c r="O2781" s="0" t="str">
        <f aca="false">ASC(E2781)</f>
        <v>ｸｴﾝ酸第二鉄水和物</v>
      </c>
      <c r="P2781" s="16" t="n">
        <f aca="false">N(P2780)+IF($C2781=検索!$B$49,1,0)</f>
        <v>0</v>
      </c>
    </row>
    <row r="2782" customFormat="false" ht="15" hidden="false" customHeight="false" outlineLevel="0" collapsed="false">
      <c r="A2782" s="16" t="s">
        <v>221</v>
      </c>
      <c r="B2782" s="0" t="s">
        <v>6432</v>
      </c>
      <c r="C2782" s="0" t="n">
        <v>219</v>
      </c>
      <c r="D2782" s="0" t="str">
        <f aca="false">IFERROR(VLOOKUP($C2782,薬効分類マスタ!$A$2:$B$180,2,FALSE()),"未登録")</f>
        <v>その他の循環器官用薬</v>
      </c>
      <c r="E2782" s="16" t="s">
        <v>6433</v>
      </c>
      <c r="F2782" s="16" t="s">
        <v>381</v>
      </c>
      <c r="G2782" s="16" t="s">
        <v>6434</v>
      </c>
      <c r="H2782" s="16" t="s">
        <v>3803</v>
      </c>
      <c r="I2782" s="0" t="n">
        <v>685.9</v>
      </c>
      <c r="J2782" s="16" t="s">
        <v>232</v>
      </c>
      <c r="K2782" s="0" t="str">
        <f aca="false">IFERROR(IF(VLOOKUP($C2782,薬効分類マスタ!$A$2:$E$180,5,FALSE())=0,"",VLOOKUP($C2782,薬効分類マスタ!$A$2:$E$180,5,FALSE())),"")</f>
        <v/>
      </c>
      <c r="L2782" s="17"/>
      <c r="M2782" s="0" t="str">
        <f aca="false">IF($K2782="","",IF($L2782&lt;&gt;"",$L2782,VLOOKUP($C2782,薬効分類マスタ!$A$2:$F$180,6,FALSE())))</f>
        <v/>
      </c>
      <c r="N2782" s="0" t="str">
        <f aca="false">ASC(G2782)</f>
        <v>ｱﾃﾞﾑﾊﾟｽ錠0.5mg</v>
      </c>
      <c r="O2782" s="0" t="str">
        <f aca="false">ASC(E2782)</f>
        <v>ﾘｵｼｸﾞｱﾄ</v>
      </c>
      <c r="P2782" s="16" t="n">
        <f aca="false">N(P2781)+IF($C2782=検索!$B$49,1,0)</f>
        <v>0</v>
      </c>
    </row>
    <row r="2783" customFormat="false" ht="15" hidden="false" customHeight="false" outlineLevel="0" collapsed="false">
      <c r="A2783" s="16" t="s">
        <v>221</v>
      </c>
      <c r="B2783" s="0" t="s">
        <v>6435</v>
      </c>
      <c r="C2783" s="0" t="n">
        <v>219</v>
      </c>
      <c r="D2783" s="0" t="str">
        <f aca="false">IFERROR(VLOOKUP($C2783,薬効分類マスタ!$A$2:$B$180,2,FALSE()),"未登録")</f>
        <v>その他の循環器官用薬</v>
      </c>
      <c r="E2783" s="16" t="s">
        <v>6433</v>
      </c>
      <c r="F2783" s="16" t="s">
        <v>234</v>
      </c>
      <c r="G2783" s="16" t="s">
        <v>6436</v>
      </c>
      <c r="H2783" s="16" t="s">
        <v>3803</v>
      </c>
      <c r="I2783" s="0" t="n">
        <v>1371.7</v>
      </c>
      <c r="J2783" s="16" t="s">
        <v>232</v>
      </c>
      <c r="K2783" s="0" t="str">
        <f aca="false">IFERROR(IF(VLOOKUP($C2783,薬効分類マスタ!$A$2:$E$180,5,FALSE())=0,"",VLOOKUP($C2783,薬効分類マスタ!$A$2:$E$180,5,FALSE())),"")</f>
        <v/>
      </c>
      <c r="L2783" s="17"/>
      <c r="M2783" s="0" t="str">
        <f aca="false">IF($K2783="","",IF($L2783&lt;&gt;"",$L2783,VLOOKUP($C2783,薬効分類マスタ!$A$2:$F$180,6,FALSE())))</f>
        <v/>
      </c>
      <c r="N2783" s="0" t="str">
        <f aca="false">ASC(G2783)</f>
        <v>ｱﾃﾞﾑﾊﾟｽ錠1.0mg</v>
      </c>
      <c r="O2783" s="0" t="str">
        <f aca="false">ASC(E2783)</f>
        <v>ﾘｵｼｸﾞｱﾄ</v>
      </c>
      <c r="P2783" s="16" t="n">
        <f aca="false">N(P2782)+IF($C2783=検索!$B$49,1,0)</f>
        <v>0</v>
      </c>
    </row>
    <row r="2784" customFormat="false" ht="15" hidden="false" customHeight="false" outlineLevel="0" collapsed="false">
      <c r="A2784" s="16" t="s">
        <v>221</v>
      </c>
      <c r="B2784" s="0" t="s">
        <v>6437</v>
      </c>
      <c r="C2784" s="0" t="n">
        <v>219</v>
      </c>
      <c r="D2784" s="0" t="str">
        <f aca="false">IFERROR(VLOOKUP($C2784,薬効分類マスタ!$A$2:$B$180,2,FALSE()),"未登録")</f>
        <v>その他の循環器官用薬</v>
      </c>
      <c r="E2784" s="16" t="s">
        <v>6433</v>
      </c>
      <c r="F2784" s="16" t="s">
        <v>1418</v>
      </c>
      <c r="G2784" s="16" t="s">
        <v>6438</v>
      </c>
      <c r="H2784" s="16" t="s">
        <v>3803</v>
      </c>
      <c r="I2784" s="0" t="n">
        <v>3429.3</v>
      </c>
      <c r="J2784" s="16" t="s">
        <v>232</v>
      </c>
      <c r="K2784" s="0" t="str">
        <f aca="false">IFERROR(IF(VLOOKUP($C2784,薬効分類マスタ!$A$2:$E$180,5,FALSE())=0,"",VLOOKUP($C2784,薬効分類マスタ!$A$2:$E$180,5,FALSE())),"")</f>
        <v/>
      </c>
      <c r="L2784" s="17"/>
      <c r="M2784" s="0" t="str">
        <f aca="false">IF($K2784="","",IF($L2784&lt;&gt;"",$L2784,VLOOKUP($C2784,薬効分類マスタ!$A$2:$F$180,6,FALSE())))</f>
        <v/>
      </c>
      <c r="N2784" s="0" t="str">
        <f aca="false">ASC(G2784)</f>
        <v>ｱﾃﾞﾑﾊﾟｽ錠2.5mg</v>
      </c>
      <c r="O2784" s="0" t="str">
        <f aca="false">ASC(E2784)</f>
        <v>ﾘｵｼｸﾞｱﾄ</v>
      </c>
      <c r="P2784" s="16" t="n">
        <f aca="false">N(P2783)+IF($C2784=検索!$B$49,1,0)</f>
        <v>0</v>
      </c>
    </row>
    <row r="2785" customFormat="false" ht="15" hidden="false" customHeight="false" outlineLevel="0" collapsed="false">
      <c r="A2785" s="16" t="s">
        <v>221</v>
      </c>
      <c r="B2785" s="0" t="s">
        <v>6439</v>
      </c>
      <c r="C2785" s="0" t="n">
        <v>219</v>
      </c>
      <c r="D2785" s="0" t="str">
        <f aca="false">IFERROR(VLOOKUP($C2785,薬効分類マスタ!$A$2:$B$180,2,FALSE()),"未登録")</f>
        <v>その他の循環器官用薬</v>
      </c>
      <c r="E2785" s="16" t="s">
        <v>6440</v>
      </c>
      <c r="F2785" s="16" t="s">
        <v>262</v>
      </c>
      <c r="G2785" s="16" t="s">
        <v>6441</v>
      </c>
      <c r="H2785" s="16" t="s">
        <v>1356</v>
      </c>
      <c r="I2785" s="0" t="n">
        <v>13319.3</v>
      </c>
      <c r="J2785" s="16" t="s">
        <v>232</v>
      </c>
      <c r="K2785" s="0" t="str">
        <f aca="false">IFERROR(IF(VLOOKUP($C2785,薬効分類マスタ!$A$2:$E$180,5,FALSE())=0,"",VLOOKUP($C2785,薬効分類マスタ!$A$2:$E$180,5,FALSE())),"")</f>
        <v/>
      </c>
      <c r="L2785" s="17"/>
      <c r="M2785" s="0" t="str">
        <f aca="false">IF($K2785="","",IF($L2785&lt;&gt;"",$L2785,VLOOKUP($C2785,薬効分類マスタ!$A$2:$F$180,6,FALSE())))</f>
        <v/>
      </c>
      <c r="N2785" s="0" t="str">
        <f aca="false">ASC(G2785)</f>
        <v>ｵﾌﾟｽﾐｯﾄ錠10mg</v>
      </c>
      <c r="O2785" s="0" t="str">
        <f aca="false">ASC(E2785)</f>
        <v>ﾏｼﾃﾝﾀﾝ</v>
      </c>
      <c r="P2785" s="16" t="n">
        <f aca="false">N(P2784)+IF($C2785=検索!$B$49,1,0)</f>
        <v>0</v>
      </c>
    </row>
    <row r="2786" customFormat="false" ht="15" hidden="false" customHeight="false" outlineLevel="0" collapsed="false">
      <c r="A2786" s="16" t="s">
        <v>221</v>
      </c>
      <c r="B2786" s="0" t="s">
        <v>6442</v>
      </c>
      <c r="C2786" s="0" t="n">
        <v>219</v>
      </c>
      <c r="D2786" s="0" t="str">
        <f aca="false">IFERROR(VLOOKUP($C2786,薬効分類マスタ!$A$2:$B$180,2,FALSE()),"未登録")</f>
        <v>その他の循環器官用薬</v>
      </c>
      <c r="E2786" s="16" t="s">
        <v>6440</v>
      </c>
      <c r="F2786" s="16" t="s">
        <v>234</v>
      </c>
      <c r="G2786" s="16" t="s">
        <v>6443</v>
      </c>
      <c r="H2786" s="16" t="s">
        <v>1356</v>
      </c>
      <c r="I2786" s="0" t="n">
        <v>1496.9</v>
      </c>
      <c r="J2786" s="16" t="s">
        <v>232</v>
      </c>
      <c r="K2786" s="0" t="str">
        <f aca="false">IFERROR(IF(VLOOKUP($C2786,薬効分類マスタ!$A$2:$E$180,5,FALSE())=0,"",VLOOKUP($C2786,薬効分類マスタ!$A$2:$E$180,5,FALSE())),"")</f>
        <v/>
      </c>
      <c r="L2786" s="17"/>
      <c r="M2786" s="0" t="str">
        <f aca="false">IF($K2786="","",IF($L2786&lt;&gt;"",$L2786,VLOOKUP($C2786,薬効分類マスタ!$A$2:$F$180,6,FALSE())))</f>
        <v/>
      </c>
      <c r="N2786" s="0" t="str">
        <f aca="false">ASC(G2786)</f>
        <v>ｵﾌﾟｽﾐｯﾄ小児用分散錠1mg</v>
      </c>
      <c r="O2786" s="0" t="str">
        <f aca="false">ASC(E2786)</f>
        <v>ﾏｼﾃﾝﾀﾝ</v>
      </c>
      <c r="P2786" s="16" t="n">
        <f aca="false">N(P2785)+IF($C2786=検索!$B$49,1,0)</f>
        <v>0</v>
      </c>
    </row>
    <row r="2787" customFormat="false" ht="15" hidden="false" customHeight="false" outlineLevel="0" collapsed="false">
      <c r="A2787" s="16" t="s">
        <v>221</v>
      </c>
      <c r="B2787" s="0" t="s">
        <v>6444</v>
      </c>
      <c r="C2787" s="0" t="n">
        <v>219</v>
      </c>
      <c r="D2787" s="0" t="str">
        <f aca="false">IFERROR(VLOOKUP($C2787,薬効分類マスタ!$A$2:$B$180,2,FALSE()),"未登録")</f>
        <v>その他の循環器官用薬</v>
      </c>
      <c r="E2787" s="16" t="s">
        <v>6440</v>
      </c>
      <c r="F2787" s="16" t="s">
        <v>1418</v>
      </c>
      <c r="G2787" s="16" t="s">
        <v>6445</v>
      </c>
      <c r="H2787" s="16" t="s">
        <v>1356</v>
      </c>
      <c r="I2787" s="0" t="n">
        <v>3712.2</v>
      </c>
      <c r="J2787" s="16" t="s">
        <v>232</v>
      </c>
      <c r="K2787" s="0" t="str">
        <f aca="false">IFERROR(IF(VLOOKUP($C2787,薬効分類マスタ!$A$2:$E$180,5,FALSE())=0,"",VLOOKUP($C2787,薬効分類マスタ!$A$2:$E$180,5,FALSE())),"")</f>
        <v/>
      </c>
      <c r="L2787" s="17"/>
      <c r="M2787" s="0" t="str">
        <f aca="false">IF($K2787="","",IF($L2787&lt;&gt;"",$L2787,VLOOKUP($C2787,薬効分類マスタ!$A$2:$F$180,6,FALSE())))</f>
        <v/>
      </c>
      <c r="N2787" s="0" t="str">
        <f aca="false">ASC(G2787)</f>
        <v>ｵﾌﾟｽﾐｯﾄ小児用分散錠2.5mg</v>
      </c>
      <c r="O2787" s="0" t="str">
        <f aca="false">ASC(E2787)</f>
        <v>ﾏｼﾃﾝﾀﾝ</v>
      </c>
      <c r="P2787" s="16" t="n">
        <f aca="false">N(P2786)+IF($C2787=検索!$B$49,1,0)</f>
        <v>0</v>
      </c>
    </row>
    <row r="2788" customFormat="false" ht="15" hidden="false" customHeight="false" outlineLevel="0" collapsed="false">
      <c r="A2788" s="16" t="s">
        <v>221</v>
      </c>
      <c r="B2788" s="0" t="s">
        <v>6446</v>
      </c>
      <c r="C2788" s="0" t="n">
        <v>219</v>
      </c>
      <c r="D2788" s="0" t="str">
        <f aca="false">IFERROR(VLOOKUP($C2788,薬効分類マスタ!$A$2:$B$180,2,FALSE()),"未登録")</f>
        <v>その他の循環器官用薬</v>
      </c>
      <c r="E2788" s="16" t="s">
        <v>6447</v>
      </c>
      <c r="F2788" s="16" t="s">
        <v>881</v>
      </c>
      <c r="G2788" s="16" t="s">
        <v>6448</v>
      </c>
      <c r="H2788" s="16" t="s">
        <v>3217</v>
      </c>
      <c r="I2788" s="0" t="n">
        <v>136.4</v>
      </c>
      <c r="J2788" s="16" t="s">
        <v>232</v>
      </c>
      <c r="K2788" s="0" t="str">
        <f aca="false">IFERROR(IF(VLOOKUP($C2788,薬効分類マスタ!$A$2:$E$180,5,FALSE())=0,"",VLOOKUP($C2788,薬効分類マスタ!$A$2:$E$180,5,FALSE())),"")</f>
        <v/>
      </c>
      <c r="L2788" s="17"/>
      <c r="M2788" s="0" t="str">
        <f aca="false">IF($K2788="","",IF($L2788&lt;&gt;"",$L2788,VLOOKUP($C2788,薬効分類マスタ!$A$2:$F$180,6,FALSE())))</f>
        <v/>
      </c>
      <c r="N2788" s="0" t="str">
        <f aca="false">ASC(G2788)</f>
        <v>ﾋﾟｰﾄﾙ顆粒分包250mg</v>
      </c>
      <c r="O2788" s="0" t="str">
        <f aca="false">ASC(E2788)</f>
        <v>ｽｸﾛｵｷｼ水酸化鉄</v>
      </c>
      <c r="P2788" s="16" t="n">
        <f aca="false">N(P2787)+IF($C2788=検索!$B$49,1,0)</f>
        <v>0</v>
      </c>
    </row>
    <row r="2789" customFormat="false" ht="15" hidden="false" customHeight="false" outlineLevel="0" collapsed="false">
      <c r="A2789" s="16" t="s">
        <v>221</v>
      </c>
      <c r="B2789" s="0" t="s">
        <v>6449</v>
      </c>
      <c r="C2789" s="0" t="n">
        <v>219</v>
      </c>
      <c r="D2789" s="0" t="str">
        <f aca="false">IFERROR(VLOOKUP($C2789,薬効分類マスタ!$A$2:$B$180,2,FALSE()),"未登録")</f>
        <v>その他の循環器官用薬</v>
      </c>
      <c r="E2789" s="16" t="s">
        <v>6447</v>
      </c>
      <c r="F2789" s="16" t="s">
        <v>884</v>
      </c>
      <c r="G2789" s="16" t="s">
        <v>6450</v>
      </c>
      <c r="H2789" s="16" t="s">
        <v>3217</v>
      </c>
      <c r="I2789" s="0" t="n">
        <v>200.2</v>
      </c>
      <c r="J2789" s="16" t="s">
        <v>232</v>
      </c>
      <c r="K2789" s="0" t="str">
        <f aca="false">IFERROR(IF(VLOOKUP($C2789,薬効分類マスタ!$A$2:$E$180,5,FALSE())=0,"",VLOOKUP($C2789,薬効分類マスタ!$A$2:$E$180,5,FALSE())),"")</f>
        <v/>
      </c>
      <c r="L2789" s="17"/>
      <c r="M2789" s="0" t="str">
        <f aca="false">IF($K2789="","",IF($L2789&lt;&gt;"",$L2789,VLOOKUP($C2789,薬効分類マスタ!$A$2:$F$180,6,FALSE())))</f>
        <v/>
      </c>
      <c r="N2789" s="0" t="str">
        <f aca="false">ASC(G2789)</f>
        <v>ﾋﾟｰﾄﾙ顆粒分包500mg</v>
      </c>
      <c r="O2789" s="0" t="str">
        <f aca="false">ASC(E2789)</f>
        <v>ｽｸﾛｵｷｼ水酸化鉄</v>
      </c>
      <c r="P2789" s="16" t="n">
        <f aca="false">N(P2788)+IF($C2789=検索!$B$49,1,0)</f>
        <v>0</v>
      </c>
    </row>
    <row r="2790" customFormat="false" ht="15" hidden="false" customHeight="false" outlineLevel="0" collapsed="false">
      <c r="A2790" s="16" t="s">
        <v>221</v>
      </c>
      <c r="B2790" s="0" t="s">
        <v>6451</v>
      </c>
      <c r="C2790" s="0" t="n">
        <v>219</v>
      </c>
      <c r="D2790" s="0" t="str">
        <f aca="false">IFERROR(VLOOKUP($C2790,薬効分類マスタ!$A$2:$B$180,2,FALSE()),"未登録")</f>
        <v>その他の循環器官用薬</v>
      </c>
      <c r="E2790" s="16" t="s">
        <v>6447</v>
      </c>
      <c r="F2790" s="16" t="s">
        <v>639</v>
      </c>
      <c r="G2790" s="16" t="s">
        <v>6452</v>
      </c>
      <c r="H2790" s="16" t="s">
        <v>3217</v>
      </c>
      <c r="I2790" s="0" t="n">
        <v>136.1</v>
      </c>
      <c r="J2790" s="16" t="s">
        <v>232</v>
      </c>
      <c r="K2790" s="0" t="str">
        <f aca="false">IFERROR(IF(VLOOKUP($C2790,薬効分類マスタ!$A$2:$E$180,5,FALSE())=0,"",VLOOKUP($C2790,薬効分類マスタ!$A$2:$E$180,5,FALSE())),"")</f>
        <v/>
      </c>
      <c r="L2790" s="17"/>
      <c r="M2790" s="0" t="str">
        <f aca="false">IF($K2790="","",IF($L2790&lt;&gt;"",$L2790,VLOOKUP($C2790,薬効分類マスタ!$A$2:$F$180,6,FALSE())))</f>
        <v/>
      </c>
      <c r="N2790" s="0" t="str">
        <f aca="false">ASC(G2790)</f>
        <v>ﾋﾟｰﾄﾙﾁｭｱﾌﾞﾙ錠250mg</v>
      </c>
      <c r="O2790" s="0" t="str">
        <f aca="false">ASC(E2790)</f>
        <v>ｽｸﾛｵｷｼ水酸化鉄</v>
      </c>
      <c r="P2790" s="16" t="n">
        <f aca="false">N(P2789)+IF($C2790=検索!$B$49,1,0)</f>
        <v>0</v>
      </c>
    </row>
    <row r="2791" customFormat="false" ht="15" hidden="false" customHeight="false" outlineLevel="0" collapsed="false">
      <c r="A2791" s="16" t="s">
        <v>221</v>
      </c>
      <c r="B2791" s="0" t="s">
        <v>6453</v>
      </c>
      <c r="C2791" s="0" t="n">
        <v>219</v>
      </c>
      <c r="D2791" s="0" t="str">
        <f aca="false">IFERROR(VLOOKUP($C2791,薬効分類マスタ!$A$2:$B$180,2,FALSE()),"未登録")</f>
        <v>その他の循環器官用薬</v>
      </c>
      <c r="E2791" s="16" t="s">
        <v>6447</v>
      </c>
      <c r="F2791" s="16" t="s">
        <v>854</v>
      </c>
      <c r="G2791" s="16" t="s">
        <v>6454</v>
      </c>
      <c r="H2791" s="16" t="s">
        <v>3217</v>
      </c>
      <c r="I2791" s="0" t="n">
        <v>202.4</v>
      </c>
      <c r="J2791" s="16" t="s">
        <v>232</v>
      </c>
      <c r="K2791" s="0" t="str">
        <f aca="false">IFERROR(IF(VLOOKUP($C2791,薬効分類マスタ!$A$2:$E$180,5,FALSE())=0,"",VLOOKUP($C2791,薬効分類マスタ!$A$2:$E$180,5,FALSE())),"")</f>
        <v/>
      </c>
      <c r="L2791" s="17"/>
      <c r="M2791" s="0" t="str">
        <f aca="false">IF($K2791="","",IF($L2791&lt;&gt;"",$L2791,VLOOKUP($C2791,薬効分類マスタ!$A$2:$F$180,6,FALSE())))</f>
        <v/>
      </c>
      <c r="N2791" s="0" t="str">
        <f aca="false">ASC(G2791)</f>
        <v>ﾋﾟｰﾄﾙﾁｭｱﾌﾞﾙ錠500mg</v>
      </c>
      <c r="O2791" s="0" t="str">
        <f aca="false">ASC(E2791)</f>
        <v>ｽｸﾛｵｷｼ水酸化鉄</v>
      </c>
      <c r="P2791" s="16" t="n">
        <f aca="false">N(P2790)+IF($C2791=検索!$B$49,1,0)</f>
        <v>0</v>
      </c>
    </row>
    <row r="2792" customFormat="false" ht="15" hidden="false" customHeight="false" outlineLevel="0" collapsed="false">
      <c r="A2792" s="16" t="s">
        <v>221</v>
      </c>
      <c r="B2792" s="0" t="s">
        <v>6455</v>
      </c>
      <c r="C2792" s="0" t="n">
        <v>219</v>
      </c>
      <c r="D2792" s="0" t="str">
        <f aca="false">IFERROR(VLOOKUP($C2792,薬効分類マスタ!$A$2:$B$180,2,FALSE()),"未登録")</f>
        <v>その他の循環器官用薬</v>
      </c>
      <c r="E2792" s="16" t="s">
        <v>6456</v>
      </c>
      <c r="F2792" s="16" t="s">
        <v>5822</v>
      </c>
      <c r="G2792" s="16" t="s">
        <v>6457</v>
      </c>
      <c r="H2792" s="16" t="s">
        <v>1019</v>
      </c>
      <c r="I2792" s="0" t="n">
        <v>1587.3</v>
      </c>
      <c r="J2792" s="16" t="s">
        <v>232</v>
      </c>
      <c r="K2792" s="0" t="str">
        <f aca="false">IFERROR(IF(VLOOKUP($C2792,薬効分類マスタ!$A$2:$E$180,5,FALSE())=0,"",VLOOKUP($C2792,薬効分類マスタ!$A$2:$E$180,5,FALSE())),"")</f>
        <v/>
      </c>
      <c r="L2792" s="17"/>
      <c r="M2792" s="0" t="str">
        <f aca="false">IF($K2792="","",IF($L2792&lt;&gt;"",$L2792,VLOOKUP($C2792,薬効分類マスタ!$A$2:$F$180,6,FALSE())))</f>
        <v/>
      </c>
      <c r="N2792" s="0" t="str">
        <f aca="false">ASC(G2792)</f>
        <v>ｳﾌﾟﾄﾗﾋﾞ錠0.2mg</v>
      </c>
      <c r="O2792" s="0" t="str">
        <f aca="false">ASC(E2792)</f>
        <v>ｾﾚｷｼﾊﾟｸﾞ</v>
      </c>
      <c r="P2792" s="16" t="n">
        <f aca="false">N(P2791)+IF($C2792=検索!$B$49,1,0)</f>
        <v>0</v>
      </c>
    </row>
    <row r="2793" customFormat="false" ht="15" hidden="false" customHeight="false" outlineLevel="0" collapsed="false">
      <c r="A2793" s="16" t="s">
        <v>221</v>
      </c>
      <c r="B2793" s="0" t="s">
        <v>6458</v>
      </c>
      <c r="C2793" s="0" t="n">
        <v>219</v>
      </c>
      <c r="D2793" s="0" t="str">
        <f aca="false">IFERROR(VLOOKUP($C2793,薬効分類マスタ!$A$2:$B$180,2,FALSE()),"未登録")</f>
        <v>その他の循環器官用薬</v>
      </c>
      <c r="E2793" s="16" t="s">
        <v>6456</v>
      </c>
      <c r="F2793" s="16" t="s">
        <v>392</v>
      </c>
      <c r="G2793" s="16" t="s">
        <v>6459</v>
      </c>
      <c r="H2793" s="16" t="s">
        <v>1019</v>
      </c>
      <c r="I2793" s="0" t="n">
        <v>3155.3</v>
      </c>
      <c r="J2793" s="16" t="s">
        <v>232</v>
      </c>
      <c r="K2793" s="0" t="str">
        <f aca="false">IFERROR(IF(VLOOKUP($C2793,薬効分類マスタ!$A$2:$E$180,5,FALSE())=0,"",VLOOKUP($C2793,薬効分類マスタ!$A$2:$E$180,5,FALSE())),"")</f>
        <v/>
      </c>
      <c r="L2793" s="17"/>
      <c r="M2793" s="0" t="str">
        <f aca="false">IF($K2793="","",IF($L2793&lt;&gt;"",$L2793,VLOOKUP($C2793,薬効分類マスタ!$A$2:$F$180,6,FALSE())))</f>
        <v/>
      </c>
      <c r="N2793" s="0" t="str">
        <f aca="false">ASC(G2793)</f>
        <v>ｳﾌﾟﾄﾗﾋﾞ錠0.4mg</v>
      </c>
      <c r="O2793" s="0" t="str">
        <f aca="false">ASC(E2793)</f>
        <v>ｾﾚｷｼﾊﾟｸﾞ</v>
      </c>
      <c r="P2793" s="16" t="n">
        <f aca="false">N(P2792)+IF($C2793=検索!$B$49,1,0)</f>
        <v>0</v>
      </c>
    </row>
    <row r="2794" customFormat="false" ht="15" hidden="false" customHeight="false" outlineLevel="0" collapsed="false">
      <c r="A2794" s="16" t="s">
        <v>221</v>
      </c>
      <c r="B2794" s="0" t="s">
        <v>6460</v>
      </c>
      <c r="C2794" s="0" t="n">
        <v>219</v>
      </c>
      <c r="D2794" s="0" t="str">
        <f aca="false">IFERROR(VLOOKUP($C2794,薬効分類マスタ!$A$2:$B$180,2,FALSE()),"未登録")</f>
        <v>その他の循環器官用薬</v>
      </c>
      <c r="E2794" s="16" t="s">
        <v>6456</v>
      </c>
      <c r="F2794" s="16" t="s">
        <v>3852</v>
      </c>
      <c r="G2794" s="16" t="s">
        <v>6461</v>
      </c>
      <c r="H2794" s="16" t="s">
        <v>1019</v>
      </c>
      <c r="I2794" s="0" t="n">
        <v>443.5</v>
      </c>
      <c r="J2794" s="16" t="s">
        <v>232</v>
      </c>
      <c r="K2794" s="0" t="str">
        <f aca="false">IFERROR(IF(VLOOKUP($C2794,薬効分類マスタ!$A$2:$E$180,5,FALSE())=0,"",VLOOKUP($C2794,薬効分類マスタ!$A$2:$E$180,5,FALSE())),"")</f>
        <v/>
      </c>
      <c r="L2794" s="17"/>
      <c r="M2794" s="0" t="str">
        <f aca="false">IF($K2794="","",IF($L2794&lt;&gt;"",$L2794,VLOOKUP($C2794,薬効分類マスタ!$A$2:$F$180,6,FALSE())))</f>
        <v/>
      </c>
      <c r="N2794" s="0" t="str">
        <f aca="false">ASC(G2794)</f>
        <v>ｳﾌﾟﾄﾗﾋﾞ錠小児用0.05mg</v>
      </c>
      <c r="O2794" s="0" t="str">
        <f aca="false">ASC(E2794)</f>
        <v>ｾﾚｷｼﾊﾟｸﾞ</v>
      </c>
      <c r="P2794" s="16" t="n">
        <f aca="false">N(P2793)+IF($C2794=検索!$B$49,1,0)</f>
        <v>0</v>
      </c>
    </row>
    <row r="2795" customFormat="false" ht="15" hidden="false" customHeight="false" outlineLevel="0" collapsed="false">
      <c r="A2795" s="16" t="s">
        <v>221</v>
      </c>
      <c r="B2795" s="0" t="s">
        <v>6462</v>
      </c>
      <c r="C2795" s="0" t="n">
        <v>219</v>
      </c>
      <c r="D2795" s="0" t="str">
        <f aca="false">IFERROR(VLOOKUP($C2795,薬効分類マスタ!$A$2:$B$180,2,FALSE()),"未登録")</f>
        <v>その他の循環器官用薬</v>
      </c>
      <c r="E2795" s="16" t="s">
        <v>6456</v>
      </c>
      <c r="F2795" s="16" t="s">
        <v>399</v>
      </c>
      <c r="G2795" s="16" t="s">
        <v>6463</v>
      </c>
      <c r="H2795" s="16" t="s">
        <v>1019</v>
      </c>
      <c r="I2795" s="0" t="n">
        <v>6272.2</v>
      </c>
      <c r="J2795" s="16" t="s">
        <v>232</v>
      </c>
      <c r="K2795" s="0" t="str">
        <f aca="false">IFERROR(IF(VLOOKUP($C2795,薬効分類マスタ!$A$2:$E$180,5,FALSE())=0,"",VLOOKUP($C2795,薬効分類マスタ!$A$2:$E$180,5,FALSE())),"")</f>
        <v/>
      </c>
      <c r="L2795" s="17"/>
      <c r="M2795" s="0" t="str">
        <f aca="false">IF($K2795="","",IF($L2795&lt;&gt;"",$L2795,VLOOKUP($C2795,薬効分類マスタ!$A$2:$F$180,6,FALSE())))</f>
        <v/>
      </c>
      <c r="N2795" s="0" t="str">
        <f aca="false">ASC(G2795)</f>
        <v>ｳﾌﾟﾄﾗﾋﾞ錠0.8mg</v>
      </c>
      <c r="O2795" s="0" t="str">
        <f aca="false">ASC(E2795)</f>
        <v>ｾﾚｷｼﾊﾟｸﾞ</v>
      </c>
      <c r="P2795" s="16" t="n">
        <f aca="false">N(P2794)+IF($C2795=検索!$B$49,1,0)</f>
        <v>0</v>
      </c>
    </row>
    <row r="2796" customFormat="false" ht="15" hidden="false" customHeight="false" outlineLevel="0" collapsed="false">
      <c r="A2796" s="16" t="s">
        <v>221</v>
      </c>
      <c r="B2796" s="0" t="s">
        <v>6464</v>
      </c>
      <c r="C2796" s="0" t="n">
        <v>219</v>
      </c>
      <c r="D2796" s="0" t="str">
        <f aca="false">IFERROR(VLOOKUP($C2796,薬効分類マスタ!$A$2:$B$180,2,FALSE()),"未登録")</f>
        <v>その他の循環器官用薬</v>
      </c>
      <c r="E2796" s="16" t="s">
        <v>6465</v>
      </c>
      <c r="F2796" s="16" t="s">
        <v>908</v>
      </c>
      <c r="G2796" s="16" t="s">
        <v>6466</v>
      </c>
      <c r="H2796" s="16" t="s">
        <v>1644</v>
      </c>
      <c r="I2796" s="0" t="n">
        <v>5961.9</v>
      </c>
      <c r="J2796" s="16" t="s">
        <v>232</v>
      </c>
      <c r="K2796" s="0" t="str">
        <f aca="false">IFERROR(IF(VLOOKUP($C2796,薬効分類マスタ!$A$2:$E$180,5,FALSE())=0,"",VLOOKUP($C2796,薬効分類マスタ!$A$2:$E$180,5,FALSE())),"")</f>
        <v/>
      </c>
      <c r="L2796" s="17"/>
      <c r="M2796" s="0" t="str">
        <f aca="false">IF($K2796="","",IF($L2796&lt;&gt;"",$L2796,VLOOKUP($C2796,薬効分類マスタ!$A$2:$F$180,6,FALSE())))</f>
        <v/>
      </c>
      <c r="N2796" s="0" t="str">
        <f aca="false">ASC(G2796)</f>
        <v>ﾃﾞﾑｻｰｶﾌﾟｾﾙ250mg</v>
      </c>
      <c r="O2796" s="0" t="str">
        <f aca="false">ASC(E2796)</f>
        <v>ﾒﾁﾛｼﾝ</v>
      </c>
      <c r="P2796" s="16" t="n">
        <f aca="false">N(P2795)+IF($C2796=検索!$B$49,1,0)</f>
        <v>0</v>
      </c>
    </row>
    <row r="2797" customFormat="false" ht="15" hidden="false" customHeight="false" outlineLevel="0" collapsed="false">
      <c r="A2797" s="16" t="s">
        <v>221</v>
      </c>
      <c r="B2797" s="0" t="s">
        <v>6467</v>
      </c>
      <c r="C2797" s="0" t="n">
        <v>219</v>
      </c>
      <c r="D2797" s="0" t="str">
        <f aca="false">IFERROR(VLOOKUP($C2797,薬効分類マスタ!$A$2:$B$180,2,FALSE()),"未登録")</f>
        <v>その他の循環器官用薬</v>
      </c>
      <c r="E2797" s="16" t="s">
        <v>6468</v>
      </c>
      <c r="F2797" s="16" t="s">
        <v>1418</v>
      </c>
      <c r="G2797" s="16" t="s">
        <v>6469</v>
      </c>
      <c r="H2797" s="16" t="s">
        <v>1644</v>
      </c>
      <c r="I2797" s="0" t="n">
        <v>82.9</v>
      </c>
      <c r="J2797" s="16" t="s">
        <v>232</v>
      </c>
      <c r="K2797" s="0" t="str">
        <f aca="false">IFERROR(IF(VLOOKUP($C2797,薬効分類マスタ!$A$2:$E$180,5,FALSE())=0,"",VLOOKUP($C2797,薬効分類マスタ!$A$2:$E$180,5,FALSE())),"")</f>
        <v/>
      </c>
      <c r="L2797" s="17"/>
      <c r="M2797" s="0" t="str">
        <f aca="false">IF($K2797="","",IF($L2797&lt;&gt;"",$L2797,VLOOKUP($C2797,薬効分類マスタ!$A$2:$F$180,6,FALSE())))</f>
        <v/>
      </c>
      <c r="N2797" s="0" t="str">
        <f aca="false">ASC(G2797)</f>
        <v>ｺﾗﾗﾝ錠2.5mg</v>
      </c>
      <c r="O2797" s="0" t="str">
        <f aca="false">ASC(E2797)</f>
        <v>ｲﾊﾞﾌﾞﾗｼﾞﾝ塩酸塩</v>
      </c>
      <c r="P2797" s="16" t="n">
        <f aca="false">N(P2796)+IF($C2797=検索!$B$49,1,0)</f>
        <v>0</v>
      </c>
    </row>
    <row r="2798" customFormat="false" ht="15" hidden="false" customHeight="false" outlineLevel="0" collapsed="false">
      <c r="A2798" s="16" t="s">
        <v>221</v>
      </c>
      <c r="B2798" s="0" t="s">
        <v>6470</v>
      </c>
      <c r="C2798" s="0" t="n">
        <v>219</v>
      </c>
      <c r="D2798" s="0" t="str">
        <f aca="false">IFERROR(VLOOKUP($C2798,薬効分類マスタ!$A$2:$B$180,2,FALSE()),"未登録")</f>
        <v>その他の循環器官用薬</v>
      </c>
      <c r="E2798" s="16" t="s">
        <v>6468</v>
      </c>
      <c r="F2798" s="16" t="s">
        <v>257</v>
      </c>
      <c r="G2798" s="16" t="s">
        <v>6471</v>
      </c>
      <c r="H2798" s="16" t="s">
        <v>1644</v>
      </c>
      <c r="I2798" s="0" t="n">
        <v>145.4</v>
      </c>
      <c r="J2798" s="16" t="s">
        <v>232</v>
      </c>
      <c r="K2798" s="0" t="str">
        <f aca="false">IFERROR(IF(VLOOKUP($C2798,薬効分類マスタ!$A$2:$E$180,5,FALSE())=0,"",VLOOKUP($C2798,薬効分類マスタ!$A$2:$E$180,5,FALSE())),"")</f>
        <v/>
      </c>
      <c r="L2798" s="17"/>
      <c r="M2798" s="0" t="str">
        <f aca="false">IF($K2798="","",IF($L2798&lt;&gt;"",$L2798,VLOOKUP($C2798,薬効分類マスタ!$A$2:$F$180,6,FALSE())))</f>
        <v/>
      </c>
      <c r="N2798" s="0" t="str">
        <f aca="false">ASC(G2798)</f>
        <v>ｺﾗﾗﾝ錠5mg</v>
      </c>
      <c r="O2798" s="0" t="str">
        <f aca="false">ASC(E2798)</f>
        <v>ｲﾊﾞﾌﾞﾗｼﾞﾝ塩酸塩</v>
      </c>
      <c r="P2798" s="16" t="n">
        <f aca="false">N(P2797)+IF($C2798=検索!$B$49,1,0)</f>
        <v>0</v>
      </c>
    </row>
    <row r="2799" customFormat="false" ht="15" hidden="false" customHeight="false" outlineLevel="0" collapsed="false">
      <c r="A2799" s="16" t="s">
        <v>221</v>
      </c>
      <c r="B2799" s="0" t="s">
        <v>6472</v>
      </c>
      <c r="C2799" s="0" t="n">
        <v>219</v>
      </c>
      <c r="D2799" s="0" t="str">
        <f aca="false">IFERROR(VLOOKUP($C2799,薬効分類マスタ!$A$2:$B$180,2,FALSE()),"未登録")</f>
        <v>その他の循環器官用薬</v>
      </c>
      <c r="E2799" s="16" t="s">
        <v>6468</v>
      </c>
      <c r="F2799" s="16" t="s">
        <v>490</v>
      </c>
      <c r="G2799" s="16" t="s">
        <v>6473</v>
      </c>
      <c r="H2799" s="16" t="s">
        <v>1644</v>
      </c>
      <c r="I2799" s="0" t="n">
        <v>201.9</v>
      </c>
      <c r="J2799" s="16" t="s">
        <v>232</v>
      </c>
      <c r="K2799" s="0" t="str">
        <f aca="false">IFERROR(IF(VLOOKUP($C2799,薬効分類マスタ!$A$2:$E$180,5,FALSE())=0,"",VLOOKUP($C2799,薬効分類マスタ!$A$2:$E$180,5,FALSE())),"")</f>
        <v/>
      </c>
      <c r="L2799" s="17"/>
      <c r="M2799" s="0" t="str">
        <f aca="false">IF($K2799="","",IF($L2799&lt;&gt;"",$L2799,VLOOKUP($C2799,薬効分類マスタ!$A$2:$F$180,6,FALSE())))</f>
        <v/>
      </c>
      <c r="N2799" s="0" t="str">
        <f aca="false">ASC(G2799)</f>
        <v>ｺﾗﾗﾝ錠7.5mg</v>
      </c>
      <c r="O2799" s="0" t="str">
        <f aca="false">ASC(E2799)</f>
        <v>ｲﾊﾞﾌﾞﾗｼﾞﾝ塩酸塩</v>
      </c>
      <c r="P2799" s="16" t="n">
        <f aca="false">N(P2798)+IF($C2799=検索!$B$49,1,0)</f>
        <v>0</v>
      </c>
    </row>
    <row r="2800" customFormat="false" ht="15" hidden="false" customHeight="false" outlineLevel="0" collapsed="false">
      <c r="A2800" s="16" t="s">
        <v>221</v>
      </c>
      <c r="B2800" s="0" t="s">
        <v>6474</v>
      </c>
      <c r="C2800" s="0" t="n">
        <v>219</v>
      </c>
      <c r="D2800" s="0" t="str">
        <f aca="false">IFERROR(VLOOKUP($C2800,薬効分類マスタ!$A$2:$B$180,2,FALSE()),"未登録")</f>
        <v>その他の循環器官用薬</v>
      </c>
      <c r="E2800" s="16" t="s">
        <v>6475</v>
      </c>
      <c r="F2800" s="16" t="s">
        <v>6476</v>
      </c>
      <c r="G2800" s="16" t="s">
        <v>6477</v>
      </c>
      <c r="H2800" s="16" t="s">
        <v>4574</v>
      </c>
      <c r="I2800" s="0" t="n">
        <v>1005.1</v>
      </c>
      <c r="J2800" s="16" t="s">
        <v>232</v>
      </c>
      <c r="K2800" s="0" t="str">
        <f aca="false">IFERROR(IF(VLOOKUP($C2800,薬効分類マスタ!$A$2:$E$180,5,FALSE())=0,"",VLOOKUP($C2800,薬効分類マスタ!$A$2:$E$180,5,FALSE())),"")</f>
        <v/>
      </c>
      <c r="L2800" s="17"/>
      <c r="M2800" s="0" t="str">
        <f aca="false">IF($K2800="","",IF($L2800&lt;&gt;"",$L2800,VLOOKUP($C2800,薬効分類マスタ!$A$2:$F$180,6,FALSE())))</f>
        <v/>
      </c>
      <c r="N2800" s="0" t="str">
        <f aca="false">ASC(G2800)</f>
        <v>ﾛｹﾙﾏ懸濁用散分包5g</v>
      </c>
      <c r="O2800" s="0" t="str">
        <f aca="false">ASC(E2800)</f>
        <v>ｼﾞﾙｺﾆｳﾑｼｸﾛｹｲ酸ﾅﾄﾘｳﾑ水和物</v>
      </c>
      <c r="P2800" s="16" t="n">
        <f aca="false">N(P2799)+IF($C2800=検索!$B$49,1,0)</f>
        <v>0</v>
      </c>
    </row>
    <row r="2801" customFormat="false" ht="15" hidden="false" customHeight="false" outlineLevel="0" collapsed="false">
      <c r="A2801" s="16" t="s">
        <v>221</v>
      </c>
      <c r="B2801" s="0" t="s">
        <v>6478</v>
      </c>
      <c r="C2801" s="0" t="n">
        <v>219</v>
      </c>
      <c r="D2801" s="0" t="str">
        <f aca="false">IFERROR(VLOOKUP($C2801,薬効分類マスタ!$A$2:$B$180,2,FALSE()),"未登録")</f>
        <v>その他の循環器官用薬</v>
      </c>
      <c r="E2801" s="16" t="s">
        <v>6475</v>
      </c>
      <c r="F2801" s="16" t="s">
        <v>6479</v>
      </c>
      <c r="G2801" s="16" t="s">
        <v>6480</v>
      </c>
      <c r="H2801" s="16" t="s">
        <v>4574</v>
      </c>
      <c r="I2801" s="0" t="n">
        <v>1475.3</v>
      </c>
      <c r="J2801" s="16" t="s">
        <v>232</v>
      </c>
      <c r="K2801" s="0" t="str">
        <f aca="false">IFERROR(IF(VLOOKUP($C2801,薬効分類マスタ!$A$2:$E$180,5,FALSE())=0,"",VLOOKUP($C2801,薬効分類マスタ!$A$2:$E$180,5,FALSE())),"")</f>
        <v/>
      </c>
      <c r="L2801" s="17"/>
      <c r="M2801" s="0" t="str">
        <f aca="false">IF($K2801="","",IF($L2801&lt;&gt;"",$L2801,VLOOKUP($C2801,薬効分類マスタ!$A$2:$F$180,6,FALSE())))</f>
        <v/>
      </c>
      <c r="N2801" s="0" t="str">
        <f aca="false">ASC(G2801)</f>
        <v>ﾛｹﾙﾏ懸濁用散分包10g</v>
      </c>
      <c r="O2801" s="0" t="str">
        <f aca="false">ASC(E2801)</f>
        <v>ｼﾞﾙｺﾆｳﾑｼｸﾛｹｲ酸ﾅﾄﾘｳﾑ水和物</v>
      </c>
      <c r="P2801" s="16" t="n">
        <f aca="false">N(P2800)+IF($C2801=検索!$B$49,1,0)</f>
        <v>0</v>
      </c>
    </row>
    <row r="2802" customFormat="false" ht="15" hidden="false" customHeight="false" outlineLevel="0" collapsed="false">
      <c r="A2802" s="16" t="s">
        <v>221</v>
      </c>
      <c r="B2802" s="0" t="s">
        <v>6481</v>
      </c>
      <c r="C2802" s="0" t="n">
        <v>219</v>
      </c>
      <c r="D2802" s="0" t="str">
        <f aca="false">IFERROR(VLOOKUP($C2802,薬効分類マスタ!$A$2:$B$180,2,FALSE()),"未登録")</f>
        <v>その他の循環器官用薬</v>
      </c>
      <c r="E2802" s="16" t="s">
        <v>6482</v>
      </c>
      <c r="F2802" s="16" t="s">
        <v>411</v>
      </c>
      <c r="G2802" s="16" t="s">
        <v>6483</v>
      </c>
      <c r="H2802" s="16" t="s">
        <v>1133</v>
      </c>
      <c r="I2802" s="0" t="n">
        <v>45.7</v>
      </c>
      <c r="J2802" s="16" t="s">
        <v>232</v>
      </c>
      <c r="K2802" s="0" t="str">
        <f aca="false">IFERROR(IF(VLOOKUP($C2802,薬効分類マスタ!$A$2:$E$180,5,FALSE())=0,"",VLOOKUP($C2802,薬効分類マスタ!$A$2:$E$180,5,FALSE())),"")</f>
        <v/>
      </c>
      <c r="L2802" s="17"/>
      <c r="M2802" s="0" t="str">
        <f aca="false">IF($K2802="","",IF($L2802&lt;&gt;"",$L2802,VLOOKUP($C2802,薬効分類マスタ!$A$2:$F$180,6,FALSE())))</f>
        <v/>
      </c>
      <c r="N2802" s="0" t="str">
        <f aca="false">ASC(G2802)</f>
        <v>ｴﾝﾚｽﾄ錠50mg</v>
      </c>
      <c r="O2802" s="0" t="str">
        <f aca="false">ASC(E2802)</f>
        <v>ｻｸﾋﾞﾄﾘﾙﾊﾞﾙｻﾙﾀﾝﾅﾄﾘｳﾑ水和物</v>
      </c>
      <c r="P2802" s="16" t="n">
        <f aca="false">N(P2801)+IF($C2802=検索!$B$49,1,0)</f>
        <v>0</v>
      </c>
    </row>
    <row r="2803" customFormat="false" ht="15" hidden="false" customHeight="false" outlineLevel="0" collapsed="false">
      <c r="A2803" s="16" t="s">
        <v>221</v>
      </c>
      <c r="B2803" s="0" t="s">
        <v>6484</v>
      </c>
      <c r="C2803" s="0" t="n">
        <v>219</v>
      </c>
      <c r="D2803" s="0" t="str">
        <f aca="false">IFERROR(VLOOKUP($C2803,薬効分類マスタ!$A$2:$B$180,2,FALSE()),"未登録")</f>
        <v>その他の循環器官用薬</v>
      </c>
      <c r="E2803" s="16" t="s">
        <v>6482</v>
      </c>
      <c r="F2803" s="16" t="s">
        <v>627</v>
      </c>
      <c r="G2803" s="16" t="s">
        <v>6485</v>
      </c>
      <c r="H2803" s="16" t="s">
        <v>1133</v>
      </c>
      <c r="I2803" s="0" t="n">
        <v>80.2</v>
      </c>
      <c r="J2803" s="16" t="s">
        <v>232</v>
      </c>
      <c r="K2803" s="0" t="str">
        <f aca="false">IFERROR(IF(VLOOKUP($C2803,薬効分類マスタ!$A$2:$E$180,5,FALSE())=0,"",VLOOKUP($C2803,薬効分類マスタ!$A$2:$E$180,5,FALSE())),"")</f>
        <v/>
      </c>
      <c r="L2803" s="17"/>
      <c r="M2803" s="0" t="str">
        <f aca="false">IF($K2803="","",IF($L2803&lt;&gt;"",$L2803,VLOOKUP($C2803,薬効分類マスタ!$A$2:$F$180,6,FALSE())))</f>
        <v/>
      </c>
      <c r="N2803" s="0" t="str">
        <f aca="false">ASC(G2803)</f>
        <v>ｴﾝﾚｽﾄ錠100mg</v>
      </c>
      <c r="O2803" s="0" t="str">
        <f aca="false">ASC(E2803)</f>
        <v>ｻｸﾋﾞﾄﾘﾙﾊﾞﾙｻﾙﾀﾝﾅﾄﾘｳﾑ水和物</v>
      </c>
      <c r="P2803" s="16" t="n">
        <f aca="false">N(P2802)+IF($C2803=検索!$B$49,1,0)</f>
        <v>0</v>
      </c>
    </row>
    <row r="2804" customFormat="false" ht="15" hidden="false" customHeight="false" outlineLevel="0" collapsed="false">
      <c r="A2804" s="16" t="s">
        <v>221</v>
      </c>
      <c r="B2804" s="0" t="s">
        <v>6486</v>
      </c>
      <c r="C2804" s="0" t="n">
        <v>219</v>
      </c>
      <c r="D2804" s="0" t="str">
        <f aca="false">IFERROR(VLOOKUP($C2804,薬効分類マスタ!$A$2:$B$180,2,FALSE()),"未登録")</f>
        <v>その他の循環器官用薬</v>
      </c>
      <c r="E2804" s="16" t="s">
        <v>6482</v>
      </c>
      <c r="F2804" s="16" t="s">
        <v>613</v>
      </c>
      <c r="G2804" s="16" t="s">
        <v>6487</v>
      </c>
      <c r="H2804" s="16" t="s">
        <v>1133</v>
      </c>
      <c r="I2804" s="0" t="n">
        <v>141.2</v>
      </c>
      <c r="J2804" s="16" t="s">
        <v>232</v>
      </c>
      <c r="K2804" s="0" t="str">
        <f aca="false">IFERROR(IF(VLOOKUP($C2804,薬効分類マスタ!$A$2:$E$180,5,FALSE())=0,"",VLOOKUP($C2804,薬効分類マスタ!$A$2:$E$180,5,FALSE())),"")</f>
        <v/>
      </c>
      <c r="L2804" s="17"/>
      <c r="M2804" s="0" t="str">
        <f aca="false">IF($K2804="","",IF($L2804&lt;&gt;"",$L2804,VLOOKUP($C2804,薬効分類マスタ!$A$2:$F$180,6,FALSE())))</f>
        <v/>
      </c>
      <c r="N2804" s="0" t="str">
        <f aca="false">ASC(G2804)</f>
        <v>ｴﾝﾚｽﾄ錠200mg</v>
      </c>
      <c r="O2804" s="0" t="str">
        <f aca="false">ASC(E2804)</f>
        <v>ｻｸﾋﾞﾄﾘﾙﾊﾞﾙｻﾙﾀﾝﾅﾄﾘｳﾑ水和物</v>
      </c>
      <c r="P2804" s="16" t="n">
        <f aca="false">N(P2803)+IF($C2804=検索!$B$49,1,0)</f>
        <v>0</v>
      </c>
    </row>
    <row r="2805" customFormat="false" ht="15" hidden="false" customHeight="false" outlineLevel="0" collapsed="false">
      <c r="A2805" s="16" t="s">
        <v>221</v>
      </c>
      <c r="B2805" s="0" t="s">
        <v>6488</v>
      </c>
      <c r="C2805" s="0" t="n">
        <v>219</v>
      </c>
      <c r="D2805" s="0" t="str">
        <f aca="false">IFERROR(VLOOKUP($C2805,薬効分類マスタ!$A$2:$B$180,2,FALSE()),"未登録")</f>
        <v>その他の循環器官用薬</v>
      </c>
      <c r="E2805" s="16" t="s">
        <v>6482</v>
      </c>
      <c r="F2805" s="16" t="s">
        <v>6489</v>
      </c>
      <c r="G2805" s="16" t="s">
        <v>6490</v>
      </c>
      <c r="H2805" s="16" t="s">
        <v>1133</v>
      </c>
      <c r="I2805" s="0" t="n">
        <v>21.4</v>
      </c>
      <c r="J2805" s="16" t="s">
        <v>232</v>
      </c>
      <c r="K2805" s="0" t="str">
        <f aca="false">IFERROR(IF(VLOOKUP($C2805,薬効分類マスタ!$A$2:$E$180,5,FALSE())=0,"",VLOOKUP($C2805,薬効分類マスタ!$A$2:$E$180,5,FALSE())),"")</f>
        <v/>
      </c>
      <c r="L2805" s="17"/>
      <c r="M2805" s="0" t="str">
        <f aca="false">IF($K2805="","",IF($L2805&lt;&gt;"",$L2805,VLOOKUP($C2805,薬効分類マスタ!$A$2:$F$180,6,FALSE())))</f>
        <v/>
      </c>
      <c r="N2805" s="0" t="str">
        <f aca="false">ASC(G2805)</f>
        <v>ｴﾝﾚｽﾄ粒状錠小児用12.5mg</v>
      </c>
      <c r="O2805" s="0" t="str">
        <f aca="false">ASC(E2805)</f>
        <v>ｻｸﾋﾞﾄﾘﾙﾊﾞﾙｻﾙﾀﾝﾅﾄﾘｳﾑ水和物</v>
      </c>
      <c r="P2805" s="16" t="n">
        <f aca="false">N(P2804)+IF($C2805=検索!$B$49,1,0)</f>
        <v>0</v>
      </c>
    </row>
    <row r="2806" customFormat="false" ht="15" hidden="false" customHeight="false" outlineLevel="0" collapsed="false">
      <c r="A2806" s="16" t="s">
        <v>221</v>
      </c>
      <c r="B2806" s="0" t="s">
        <v>6491</v>
      </c>
      <c r="C2806" s="0" t="n">
        <v>219</v>
      </c>
      <c r="D2806" s="0" t="str">
        <f aca="false">IFERROR(VLOOKUP($C2806,薬効分類マスタ!$A$2:$B$180,2,FALSE()),"未登録")</f>
        <v>その他の循環器官用薬</v>
      </c>
      <c r="E2806" s="16" t="s">
        <v>6482</v>
      </c>
      <c r="F2806" s="16" t="s">
        <v>6492</v>
      </c>
      <c r="G2806" s="16" t="s">
        <v>6493</v>
      </c>
      <c r="H2806" s="16" t="s">
        <v>1133</v>
      </c>
      <c r="I2806" s="0" t="n">
        <v>43.2</v>
      </c>
      <c r="J2806" s="16" t="s">
        <v>232</v>
      </c>
      <c r="K2806" s="0" t="str">
        <f aca="false">IFERROR(IF(VLOOKUP($C2806,薬効分類マスタ!$A$2:$E$180,5,FALSE())=0,"",VLOOKUP($C2806,薬効分類マスタ!$A$2:$E$180,5,FALSE())),"")</f>
        <v/>
      </c>
      <c r="L2806" s="17"/>
      <c r="M2806" s="0" t="str">
        <f aca="false">IF($K2806="","",IF($L2806&lt;&gt;"",$L2806,VLOOKUP($C2806,薬効分類マスタ!$A$2:$F$180,6,FALSE())))</f>
        <v/>
      </c>
      <c r="N2806" s="0" t="str">
        <f aca="false">ASC(G2806)</f>
        <v>ｴﾝﾚｽﾄ粒状錠小児用31.25mg</v>
      </c>
      <c r="O2806" s="0" t="str">
        <f aca="false">ASC(E2806)</f>
        <v>ｻｸﾋﾞﾄﾘﾙﾊﾞﾙｻﾙﾀﾝﾅﾄﾘｳﾑ水和物</v>
      </c>
      <c r="P2806" s="16" t="n">
        <f aca="false">N(P2805)+IF($C2806=検索!$B$49,1,0)</f>
        <v>0</v>
      </c>
    </row>
    <row r="2807" customFormat="false" ht="15" hidden="false" customHeight="false" outlineLevel="0" collapsed="false">
      <c r="A2807" s="16" t="s">
        <v>221</v>
      </c>
      <c r="B2807" s="0" t="s">
        <v>6494</v>
      </c>
      <c r="C2807" s="0" t="n">
        <v>219</v>
      </c>
      <c r="D2807" s="0" t="str">
        <f aca="false">IFERROR(VLOOKUP($C2807,薬効分類マスタ!$A$2:$B$180,2,FALSE()),"未登録")</f>
        <v>その他の循環器官用薬</v>
      </c>
      <c r="E2807" s="16" t="s">
        <v>6495</v>
      </c>
      <c r="F2807" s="16" t="s">
        <v>1418</v>
      </c>
      <c r="G2807" s="16" t="s">
        <v>6496</v>
      </c>
      <c r="H2807" s="16" t="s">
        <v>3803</v>
      </c>
      <c r="I2807" s="0" t="n">
        <v>124.5</v>
      </c>
      <c r="J2807" s="16" t="s">
        <v>232</v>
      </c>
      <c r="K2807" s="0" t="str">
        <f aca="false">IFERROR(IF(VLOOKUP($C2807,薬効分類マスタ!$A$2:$E$180,5,FALSE())=0,"",VLOOKUP($C2807,薬効分類マスタ!$A$2:$E$180,5,FALSE())),"")</f>
        <v/>
      </c>
      <c r="L2807" s="17"/>
      <c r="M2807" s="0" t="str">
        <f aca="false">IF($K2807="","",IF($L2807&lt;&gt;"",$L2807,VLOOKUP($C2807,薬効分類マスタ!$A$2:$F$180,6,FALSE())))</f>
        <v/>
      </c>
      <c r="N2807" s="0" t="str">
        <f aca="false">ASC(G2807)</f>
        <v>ﾍﾞﾘｷｭｰﾎﾞ錠2.5mg</v>
      </c>
      <c r="O2807" s="0" t="str">
        <f aca="false">ASC(E2807)</f>
        <v>ﾍﾞﾙｲｼｸﾞｱﾄ</v>
      </c>
      <c r="P2807" s="16" t="n">
        <f aca="false">N(P2806)+IF($C2807=検索!$B$49,1,0)</f>
        <v>0</v>
      </c>
    </row>
    <row r="2808" customFormat="false" ht="15" hidden="false" customHeight="false" outlineLevel="0" collapsed="false">
      <c r="A2808" s="16" t="s">
        <v>221</v>
      </c>
      <c r="B2808" s="0" t="s">
        <v>6497</v>
      </c>
      <c r="C2808" s="0" t="n">
        <v>219</v>
      </c>
      <c r="D2808" s="0" t="str">
        <f aca="false">IFERROR(VLOOKUP($C2808,薬効分類マスタ!$A$2:$B$180,2,FALSE()),"未登録")</f>
        <v>その他の循環器官用薬</v>
      </c>
      <c r="E2808" s="16" t="s">
        <v>6495</v>
      </c>
      <c r="F2808" s="16" t="s">
        <v>257</v>
      </c>
      <c r="G2808" s="16" t="s">
        <v>6498</v>
      </c>
      <c r="H2808" s="16" t="s">
        <v>3803</v>
      </c>
      <c r="I2808" s="0" t="n">
        <v>217.9</v>
      </c>
      <c r="J2808" s="16" t="s">
        <v>232</v>
      </c>
      <c r="K2808" s="0" t="str">
        <f aca="false">IFERROR(IF(VLOOKUP($C2808,薬効分類マスタ!$A$2:$E$180,5,FALSE())=0,"",VLOOKUP($C2808,薬効分類マスタ!$A$2:$E$180,5,FALSE())),"")</f>
        <v/>
      </c>
      <c r="L2808" s="17"/>
      <c r="M2808" s="0" t="str">
        <f aca="false">IF($K2808="","",IF($L2808&lt;&gt;"",$L2808,VLOOKUP($C2808,薬効分類マスタ!$A$2:$F$180,6,FALSE())))</f>
        <v/>
      </c>
      <c r="N2808" s="0" t="str">
        <f aca="false">ASC(G2808)</f>
        <v>ﾍﾞﾘｷｭｰﾎﾞ錠5mg</v>
      </c>
      <c r="O2808" s="0" t="str">
        <f aca="false">ASC(E2808)</f>
        <v>ﾍﾞﾙｲｼｸﾞｱﾄ</v>
      </c>
      <c r="P2808" s="16" t="n">
        <f aca="false">N(P2807)+IF($C2808=検索!$B$49,1,0)</f>
        <v>0</v>
      </c>
    </row>
    <row r="2809" customFormat="false" ht="15" hidden="false" customHeight="false" outlineLevel="0" collapsed="false">
      <c r="A2809" s="16" t="s">
        <v>221</v>
      </c>
      <c r="B2809" s="0" t="s">
        <v>6499</v>
      </c>
      <c r="C2809" s="0" t="n">
        <v>219</v>
      </c>
      <c r="D2809" s="0" t="str">
        <f aca="false">IFERROR(VLOOKUP($C2809,薬効分類マスタ!$A$2:$B$180,2,FALSE()),"未登録")</f>
        <v>その他の循環器官用薬</v>
      </c>
      <c r="E2809" s="16" t="s">
        <v>6495</v>
      </c>
      <c r="F2809" s="16" t="s">
        <v>262</v>
      </c>
      <c r="G2809" s="16" t="s">
        <v>6500</v>
      </c>
      <c r="H2809" s="16" t="s">
        <v>3803</v>
      </c>
      <c r="I2809" s="0" t="n">
        <v>380.9</v>
      </c>
      <c r="J2809" s="16" t="s">
        <v>232</v>
      </c>
      <c r="K2809" s="0" t="str">
        <f aca="false">IFERROR(IF(VLOOKUP($C2809,薬効分類マスタ!$A$2:$E$180,5,FALSE())=0,"",VLOOKUP($C2809,薬効分類マスタ!$A$2:$E$180,5,FALSE())),"")</f>
        <v/>
      </c>
      <c r="L2809" s="17"/>
      <c r="M2809" s="0" t="str">
        <f aca="false">IF($K2809="","",IF($L2809&lt;&gt;"",$L2809,VLOOKUP($C2809,薬効分類マスタ!$A$2:$F$180,6,FALSE())))</f>
        <v/>
      </c>
      <c r="N2809" s="0" t="str">
        <f aca="false">ASC(G2809)</f>
        <v>ﾍﾞﾘｷｭｰﾎﾞ錠10mg</v>
      </c>
      <c r="O2809" s="0" t="str">
        <f aca="false">ASC(E2809)</f>
        <v>ﾍﾞﾙｲｼｸﾞｱﾄ</v>
      </c>
      <c r="P2809" s="16" t="n">
        <f aca="false">N(P2808)+IF($C2809=検索!$B$49,1,0)</f>
        <v>0</v>
      </c>
    </row>
    <row r="2810" customFormat="false" ht="15" hidden="false" customHeight="false" outlineLevel="0" collapsed="false">
      <c r="A2810" s="16" t="s">
        <v>221</v>
      </c>
      <c r="B2810" s="0" t="s">
        <v>6501</v>
      </c>
      <c r="C2810" s="0" t="n">
        <v>219</v>
      </c>
      <c r="D2810" s="0" t="str">
        <f aca="false">IFERROR(VLOOKUP($C2810,薬効分類マスタ!$A$2:$B$180,2,FALSE()),"未登録")</f>
        <v>その他の循環器官用薬</v>
      </c>
      <c r="E2810" s="16" t="s">
        <v>6502</v>
      </c>
      <c r="F2810" s="16" t="s">
        <v>6503</v>
      </c>
      <c r="G2810" s="16" t="s">
        <v>6504</v>
      </c>
      <c r="H2810" s="16" t="s">
        <v>272</v>
      </c>
      <c r="I2810" s="0" t="n">
        <v>32112.6</v>
      </c>
      <c r="J2810" s="16" t="s">
        <v>232</v>
      </c>
      <c r="K2810" s="0" t="str">
        <f aca="false">IFERROR(IF(VLOOKUP($C2810,薬効分類マスタ!$A$2:$E$180,5,FALSE())=0,"",VLOOKUP($C2810,薬効分類マスタ!$A$2:$E$180,5,FALSE())),"")</f>
        <v/>
      </c>
      <c r="L2810" s="17"/>
      <c r="M2810" s="0" t="str">
        <f aca="false">IF($K2810="","",IF($L2810&lt;&gt;"",$L2810,VLOOKUP($C2810,薬効分類マスタ!$A$2:$F$180,6,FALSE())))</f>
        <v/>
      </c>
      <c r="N2810" s="0" t="str">
        <f aca="false">ASC(G2810)</f>
        <v>ﾋﾞﾝﾏｯｸｶﾌﾟｾﾙ61mg</v>
      </c>
      <c r="O2810" s="0" t="str">
        <f aca="false">ASC(E2810)</f>
        <v>ﾀﾌｧﾐｼﾞｽ</v>
      </c>
      <c r="P2810" s="16" t="n">
        <f aca="false">N(P2809)+IF($C2810=検索!$B$49,1,0)</f>
        <v>0</v>
      </c>
    </row>
    <row r="2811" customFormat="false" ht="15" hidden="false" customHeight="false" outlineLevel="0" collapsed="false">
      <c r="A2811" s="16" t="s">
        <v>221</v>
      </c>
      <c r="B2811" s="0" t="s">
        <v>6505</v>
      </c>
      <c r="C2811" s="0" t="n">
        <v>219</v>
      </c>
      <c r="D2811" s="0" t="str">
        <f aca="false">IFERROR(VLOOKUP($C2811,薬効分類マスタ!$A$2:$B$180,2,FALSE()),"未登録")</f>
        <v>その他の循環器官用薬</v>
      </c>
      <c r="E2811" s="16" t="s">
        <v>6506</v>
      </c>
      <c r="F2811" s="16" t="s">
        <v>262</v>
      </c>
      <c r="G2811" s="16" t="s">
        <v>6507</v>
      </c>
      <c r="H2811" s="16" t="s">
        <v>3803</v>
      </c>
      <c r="I2811" s="0" t="n">
        <v>142.2</v>
      </c>
      <c r="J2811" s="16" t="s">
        <v>232</v>
      </c>
      <c r="K2811" s="0" t="str">
        <f aca="false">IFERROR(IF(VLOOKUP($C2811,薬効分類マスタ!$A$2:$E$180,5,FALSE())=0,"",VLOOKUP($C2811,薬効分類マスタ!$A$2:$E$180,5,FALSE())),"")</f>
        <v/>
      </c>
      <c r="L2811" s="17"/>
      <c r="M2811" s="0" t="str">
        <f aca="false">IF($K2811="","",IF($L2811&lt;&gt;"",$L2811,VLOOKUP($C2811,薬効分類マスタ!$A$2:$F$180,6,FALSE())))</f>
        <v/>
      </c>
      <c r="N2811" s="0" t="str">
        <f aca="false">ASC(G2811)</f>
        <v>ｹﾚﾝﾃﾞｨｱ錠10mg</v>
      </c>
      <c r="O2811" s="0" t="str">
        <f aca="false">ASC(E2811)</f>
        <v>ﾌｨﾈﾚﾉﾝ</v>
      </c>
      <c r="P2811" s="16" t="n">
        <f aca="false">N(P2810)+IF($C2811=検索!$B$49,1,0)</f>
        <v>0</v>
      </c>
    </row>
    <row r="2812" customFormat="false" ht="15" hidden="false" customHeight="false" outlineLevel="0" collapsed="false">
      <c r="A2812" s="16" t="s">
        <v>221</v>
      </c>
      <c r="B2812" s="0" t="s">
        <v>6508</v>
      </c>
      <c r="C2812" s="0" t="n">
        <v>219</v>
      </c>
      <c r="D2812" s="0" t="str">
        <f aca="false">IFERROR(VLOOKUP($C2812,薬効分類マスタ!$A$2:$B$180,2,FALSE()),"未登録")</f>
        <v>その他の循環器官用薬</v>
      </c>
      <c r="E2812" s="16" t="s">
        <v>6506</v>
      </c>
      <c r="F2812" s="16" t="s">
        <v>445</v>
      </c>
      <c r="G2812" s="16" t="s">
        <v>6509</v>
      </c>
      <c r="H2812" s="16" t="s">
        <v>3803</v>
      </c>
      <c r="I2812" s="0" t="n">
        <v>203.4</v>
      </c>
      <c r="J2812" s="16" t="s">
        <v>232</v>
      </c>
      <c r="K2812" s="0" t="str">
        <f aca="false">IFERROR(IF(VLOOKUP($C2812,薬効分類マスタ!$A$2:$E$180,5,FALSE())=0,"",VLOOKUP($C2812,薬効分類マスタ!$A$2:$E$180,5,FALSE())),"")</f>
        <v/>
      </c>
      <c r="L2812" s="17"/>
      <c r="M2812" s="0" t="str">
        <f aca="false">IF($K2812="","",IF($L2812&lt;&gt;"",$L2812,VLOOKUP($C2812,薬効分類マスタ!$A$2:$F$180,6,FALSE())))</f>
        <v/>
      </c>
      <c r="N2812" s="0" t="str">
        <f aca="false">ASC(G2812)</f>
        <v>ｹﾚﾝﾃﾞｨｱ錠20mg</v>
      </c>
      <c r="O2812" s="0" t="str">
        <f aca="false">ASC(E2812)</f>
        <v>ﾌｨﾈﾚﾉﾝ</v>
      </c>
      <c r="P2812" s="16" t="n">
        <f aca="false">N(P2811)+IF($C2812=検索!$B$49,1,0)</f>
        <v>0</v>
      </c>
    </row>
    <row r="2813" customFormat="false" ht="15" hidden="false" customHeight="false" outlineLevel="0" collapsed="false">
      <c r="A2813" s="16" t="s">
        <v>221</v>
      </c>
      <c r="B2813" s="0" t="s">
        <v>6510</v>
      </c>
      <c r="C2813" s="0" t="n">
        <v>219</v>
      </c>
      <c r="D2813" s="0" t="str">
        <f aca="false">IFERROR(VLOOKUP($C2813,薬効分類マスタ!$A$2:$B$180,2,FALSE()),"未登録")</f>
        <v>その他の循環器官用薬</v>
      </c>
      <c r="E2813" s="16" t="s">
        <v>6511</v>
      </c>
      <c r="F2813" s="16" t="s">
        <v>257</v>
      </c>
      <c r="G2813" s="16" t="s">
        <v>6512</v>
      </c>
      <c r="H2813" s="16" t="s">
        <v>776</v>
      </c>
      <c r="I2813" s="0" t="n">
        <v>208.3</v>
      </c>
      <c r="J2813" s="16" t="s">
        <v>232</v>
      </c>
      <c r="K2813" s="0" t="str">
        <f aca="false">IFERROR(IF(VLOOKUP($C2813,薬効分類マスタ!$A$2:$E$180,5,FALSE())=0,"",VLOOKUP($C2813,薬効分類マスタ!$A$2:$E$180,5,FALSE())),"")</f>
        <v/>
      </c>
      <c r="L2813" s="17"/>
      <c r="M2813" s="0" t="str">
        <f aca="false">IF($K2813="","",IF($L2813&lt;&gt;"",$L2813,VLOOKUP($C2813,薬効分類マスタ!$A$2:$F$180,6,FALSE())))</f>
        <v/>
      </c>
      <c r="N2813" s="0" t="str">
        <f aca="false">ASC(G2813)</f>
        <v>ﾌｫｾﾞﾍﾞﾙ錠5mg</v>
      </c>
      <c r="O2813" s="0" t="str">
        <f aca="false">ASC(E2813)</f>
        <v>ﾃﾅﾊﾟﾉﾙ塩酸塩</v>
      </c>
      <c r="P2813" s="16" t="n">
        <f aca="false">N(P2812)+IF($C2813=検索!$B$49,1,0)</f>
        <v>0</v>
      </c>
    </row>
    <row r="2814" customFormat="false" ht="15" hidden="false" customHeight="false" outlineLevel="0" collapsed="false">
      <c r="A2814" s="16" t="s">
        <v>221</v>
      </c>
      <c r="B2814" s="0" t="s">
        <v>6513</v>
      </c>
      <c r="C2814" s="0" t="n">
        <v>219</v>
      </c>
      <c r="D2814" s="0" t="str">
        <f aca="false">IFERROR(VLOOKUP($C2814,薬効分類マスタ!$A$2:$B$180,2,FALSE()),"未登録")</f>
        <v>その他の循環器官用薬</v>
      </c>
      <c r="E2814" s="16" t="s">
        <v>6511</v>
      </c>
      <c r="F2814" s="16" t="s">
        <v>262</v>
      </c>
      <c r="G2814" s="16" t="s">
        <v>6514</v>
      </c>
      <c r="H2814" s="16" t="s">
        <v>776</v>
      </c>
      <c r="I2814" s="0" t="n">
        <v>307.8</v>
      </c>
      <c r="J2814" s="16" t="s">
        <v>232</v>
      </c>
      <c r="K2814" s="0" t="str">
        <f aca="false">IFERROR(IF(VLOOKUP($C2814,薬効分類マスタ!$A$2:$E$180,5,FALSE())=0,"",VLOOKUP($C2814,薬効分類マスタ!$A$2:$E$180,5,FALSE())),"")</f>
        <v/>
      </c>
      <c r="L2814" s="17"/>
      <c r="M2814" s="0" t="str">
        <f aca="false">IF($K2814="","",IF($L2814&lt;&gt;"",$L2814,VLOOKUP($C2814,薬効分類マスタ!$A$2:$F$180,6,FALSE())))</f>
        <v/>
      </c>
      <c r="N2814" s="0" t="str">
        <f aca="false">ASC(G2814)</f>
        <v>ﾌｫｾﾞﾍﾞﾙ錠10mg</v>
      </c>
      <c r="O2814" s="0" t="str">
        <f aca="false">ASC(E2814)</f>
        <v>ﾃﾅﾊﾟﾉﾙ塩酸塩</v>
      </c>
      <c r="P2814" s="16" t="n">
        <f aca="false">N(P2813)+IF($C2814=検索!$B$49,1,0)</f>
        <v>0</v>
      </c>
    </row>
    <row r="2815" customFormat="false" ht="15" hidden="false" customHeight="false" outlineLevel="0" collapsed="false">
      <c r="A2815" s="16" t="s">
        <v>221</v>
      </c>
      <c r="B2815" s="0" t="s">
        <v>6515</v>
      </c>
      <c r="C2815" s="0" t="n">
        <v>219</v>
      </c>
      <c r="D2815" s="0" t="str">
        <f aca="false">IFERROR(VLOOKUP($C2815,薬効分類マスタ!$A$2:$B$180,2,FALSE()),"未登録")</f>
        <v>その他の循環器官用薬</v>
      </c>
      <c r="E2815" s="16" t="s">
        <v>6511</v>
      </c>
      <c r="F2815" s="16" t="s">
        <v>445</v>
      </c>
      <c r="G2815" s="16" t="s">
        <v>6516</v>
      </c>
      <c r="H2815" s="16" t="s">
        <v>776</v>
      </c>
      <c r="I2815" s="0" t="n">
        <v>454.7</v>
      </c>
      <c r="J2815" s="16" t="s">
        <v>232</v>
      </c>
      <c r="K2815" s="0" t="str">
        <f aca="false">IFERROR(IF(VLOOKUP($C2815,薬効分類マスタ!$A$2:$E$180,5,FALSE())=0,"",VLOOKUP($C2815,薬効分類マスタ!$A$2:$E$180,5,FALSE())),"")</f>
        <v/>
      </c>
      <c r="L2815" s="17"/>
      <c r="M2815" s="0" t="str">
        <f aca="false">IF($K2815="","",IF($L2815&lt;&gt;"",$L2815,VLOOKUP($C2815,薬効分類マスタ!$A$2:$F$180,6,FALSE())))</f>
        <v/>
      </c>
      <c r="N2815" s="0" t="str">
        <f aca="false">ASC(G2815)</f>
        <v>ﾌｫｾﾞﾍﾞﾙ錠20mg</v>
      </c>
      <c r="O2815" s="0" t="str">
        <f aca="false">ASC(E2815)</f>
        <v>ﾃﾅﾊﾟﾉﾙ塩酸塩</v>
      </c>
      <c r="P2815" s="16" t="n">
        <f aca="false">N(P2814)+IF($C2815=検索!$B$49,1,0)</f>
        <v>0</v>
      </c>
    </row>
    <row r="2816" customFormat="false" ht="15" hidden="false" customHeight="false" outlineLevel="0" collapsed="false">
      <c r="A2816" s="16" t="s">
        <v>221</v>
      </c>
      <c r="B2816" s="0" t="s">
        <v>6517</v>
      </c>
      <c r="C2816" s="0" t="n">
        <v>219</v>
      </c>
      <c r="D2816" s="0" t="str">
        <f aca="false">IFERROR(VLOOKUP($C2816,薬効分類マスタ!$A$2:$B$180,2,FALSE()),"未登録")</f>
        <v>その他の循環器官用薬</v>
      </c>
      <c r="E2816" s="16" t="s">
        <v>6511</v>
      </c>
      <c r="F2816" s="16" t="s">
        <v>465</v>
      </c>
      <c r="G2816" s="16" t="s">
        <v>6518</v>
      </c>
      <c r="H2816" s="16" t="s">
        <v>776</v>
      </c>
      <c r="I2816" s="0" t="n">
        <v>571.2</v>
      </c>
      <c r="J2816" s="16" t="s">
        <v>232</v>
      </c>
      <c r="K2816" s="0" t="str">
        <f aca="false">IFERROR(IF(VLOOKUP($C2816,薬効分類マスタ!$A$2:$E$180,5,FALSE())=0,"",VLOOKUP($C2816,薬効分類マスタ!$A$2:$E$180,5,FALSE())),"")</f>
        <v/>
      </c>
      <c r="L2816" s="17"/>
      <c r="M2816" s="0" t="str">
        <f aca="false">IF($K2816="","",IF($L2816&lt;&gt;"",$L2816,VLOOKUP($C2816,薬効分類マスタ!$A$2:$F$180,6,FALSE())))</f>
        <v/>
      </c>
      <c r="N2816" s="0" t="str">
        <f aca="false">ASC(G2816)</f>
        <v>ﾌｫｾﾞﾍﾞﾙ錠30mg</v>
      </c>
      <c r="O2816" s="0" t="str">
        <f aca="false">ASC(E2816)</f>
        <v>ﾃﾅﾊﾟﾉﾙ塩酸塩</v>
      </c>
      <c r="P2816" s="16" t="n">
        <f aca="false">N(P2815)+IF($C2816=検索!$B$49,1,0)</f>
        <v>0</v>
      </c>
    </row>
    <row r="2817" customFormat="false" ht="15" hidden="false" customHeight="false" outlineLevel="0" collapsed="false">
      <c r="A2817" s="16" t="s">
        <v>221</v>
      </c>
      <c r="B2817" s="0" t="s">
        <v>6519</v>
      </c>
      <c r="C2817" s="0" t="n">
        <v>219</v>
      </c>
      <c r="D2817" s="0" t="str">
        <f aca="false">IFERROR(VLOOKUP($C2817,薬効分類マスタ!$A$2:$B$180,2,FALSE()),"未登録")</f>
        <v>その他の循環器官用薬</v>
      </c>
      <c r="E2817" s="16" t="s">
        <v>6520</v>
      </c>
      <c r="F2817" s="16" t="s">
        <v>6521</v>
      </c>
      <c r="G2817" s="16" t="s">
        <v>6522</v>
      </c>
      <c r="H2817" s="16" t="s">
        <v>1211</v>
      </c>
      <c r="I2817" s="0" t="n">
        <v>935.3</v>
      </c>
      <c r="J2817" s="16" t="s">
        <v>232</v>
      </c>
      <c r="K2817" s="0" t="str">
        <f aca="false">IFERROR(IF(VLOOKUP($C2817,薬効分類マスタ!$A$2:$E$180,5,FALSE())=0,"",VLOOKUP($C2817,薬効分類マスタ!$A$2:$E$180,5,FALSE())),"")</f>
        <v/>
      </c>
      <c r="L2817" s="17"/>
      <c r="M2817" s="0" t="str">
        <f aca="false">IF($K2817="","",IF($L2817&lt;&gt;"",$L2817,VLOOKUP($C2817,薬効分類マスタ!$A$2:$F$180,6,FALSE())))</f>
        <v/>
      </c>
      <c r="N2817" s="0" t="str">
        <f aca="false">ASC(G2817)</f>
        <v>ﾋﾞﾙﾀｻ懸濁用散分包8.4g</v>
      </c>
      <c r="O2817" s="0" t="str">
        <f aca="false">ASC(E2817)</f>
        <v>ﾊﾟﾁﾛﾏｰｿﾙﾋﾞﾃｸｽｶﾙｼｳﾑ</v>
      </c>
      <c r="P2817" s="16" t="n">
        <f aca="false">N(P2816)+IF($C2817=検索!$B$49,1,0)</f>
        <v>0</v>
      </c>
    </row>
    <row r="2818" customFormat="false" ht="15" hidden="false" customHeight="false" outlineLevel="0" collapsed="false">
      <c r="A2818" s="16" t="s">
        <v>221</v>
      </c>
      <c r="B2818" s="0" t="s">
        <v>6523</v>
      </c>
      <c r="C2818" s="0" t="n">
        <v>219</v>
      </c>
      <c r="D2818" s="0" t="str">
        <f aca="false">IFERROR(VLOOKUP($C2818,薬効分類マスタ!$A$2:$B$180,2,FALSE()),"未登録")</f>
        <v>その他の循環器官用薬</v>
      </c>
      <c r="E2818" s="16" t="s">
        <v>6524</v>
      </c>
      <c r="F2818" s="16" t="s">
        <v>6525</v>
      </c>
      <c r="G2818" s="16" t="s">
        <v>6526</v>
      </c>
      <c r="H2818" s="16" t="s">
        <v>6527</v>
      </c>
      <c r="I2818" s="0" t="n">
        <v>7204</v>
      </c>
      <c r="J2818" s="16" t="s">
        <v>232</v>
      </c>
      <c r="K2818" s="0" t="str">
        <f aca="false">IFERROR(IF(VLOOKUP($C2818,薬効分類マスタ!$A$2:$E$180,5,FALSE())=0,"",VLOOKUP($C2818,薬効分類マスタ!$A$2:$E$180,5,FALSE())),"")</f>
        <v/>
      </c>
      <c r="L2818" s="17"/>
      <c r="M2818" s="0" t="str">
        <f aca="false">IF($K2818="","",IF($L2818&lt;&gt;"",$L2818,VLOOKUP($C2818,薬効分類マスタ!$A$2:$F$180,6,FALSE())))</f>
        <v/>
      </c>
      <c r="N2818" s="0" t="str">
        <f aca="false">ASC(G2818)</f>
        <v>ｶﾑｻﾞｲｵｽｶﾌﾟｾﾙ1mg</v>
      </c>
      <c r="O2818" s="0" t="str">
        <f aca="false">ASC(E2818)</f>
        <v>ﾏﾊﾞｶﾑﾃﾝ</v>
      </c>
      <c r="P2818" s="16" t="n">
        <f aca="false">N(P2817)+IF($C2818=検索!$B$49,1,0)</f>
        <v>0</v>
      </c>
    </row>
    <row r="2819" customFormat="false" ht="15" hidden="false" customHeight="false" outlineLevel="0" collapsed="false">
      <c r="A2819" s="16" t="s">
        <v>221</v>
      </c>
      <c r="B2819" s="0" t="s">
        <v>6528</v>
      </c>
      <c r="C2819" s="0" t="n">
        <v>219</v>
      </c>
      <c r="D2819" s="0" t="str">
        <f aca="false">IFERROR(VLOOKUP($C2819,薬効分類マスタ!$A$2:$B$180,2,FALSE()),"未登録")</f>
        <v>その他の循環器官用薬</v>
      </c>
      <c r="E2819" s="16" t="s">
        <v>6524</v>
      </c>
      <c r="F2819" s="16" t="s">
        <v>6529</v>
      </c>
      <c r="G2819" s="16" t="s">
        <v>6530</v>
      </c>
      <c r="H2819" s="16" t="s">
        <v>6527</v>
      </c>
      <c r="I2819" s="0" t="n">
        <v>7264.8</v>
      </c>
      <c r="J2819" s="16" t="s">
        <v>232</v>
      </c>
      <c r="K2819" s="0" t="str">
        <f aca="false">IFERROR(IF(VLOOKUP($C2819,薬効分類マスタ!$A$2:$E$180,5,FALSE())=0,"",VLOOKUP($C2819,薬効分類マスタ!$A$2:$E$180,5,FALSE())),"")</f>
        <v/>
      </c>
      <c r="L2819" s="17"/>
      <c r="M2819" s="0" t="str">
        <f aca="false">IF($K2819="","",IF($L2819&lt;&gt;"",$L2819,VLOOKUP($C2819,薬効分類マスタ!$A$2:$F$180,6,FALSE())))</f>
        <v/>
      </c>
      <c r="N2819" s="0" t="str">
        <f aca="false">ASC(G2819)</f>
        <v>ｶﾑｻﾞｲｵｽｶﾌﾟｾﾙ2.5mg</v>
      </c>
      <c r="O2819" s="0" t="str">
        <f aca="false">ASC(E2819)</f>
        <v>ﾏﾊﾞｶﾑﾃﾝ</v>
      </c>
      <c r="P2819" s="16" t="n">
        <f aca="false">N(P2818)+IF($C2819=検索!$B$49,1,0)</f>
        <v>0</v>
      </c>
    </row>
    <row r="2820" customFormat="false" ht="15" hidden="false" customHeight="false" outlineLevel="0" collapsed="false">
      <c r="A2820" s="16" t="s">
        <v>221</v>
      </c>
      <c r="B2820" s="0" t="s">
        <v>6531</v>
      </c>
      <c r="C2820" s="0" t="n">
        <v>219</v>
      </c>
      <c r="D2820" s="0" t="str">
        <f aca="false">IFERROR(VLOOKUP($C2820,薬効分類マスタ!$A$2:$B$180,2,FALSE()),"未登録")</f>
        <v>その他の循環器官用薬</v>
      </c>
      <c r="E2820" s="16" t="s">
        <v>6524</v>
      </c>
      <c r="F2820" s="16" t="s">
        <v>2606</v>
      </c>
      <c r="G2820" s="16" t="s">
        <v>6532</v>
      </c>
      <c r="H2820" s="16" t="s">
        <v>6527</v>
      </c>
      <c r="I2820" s="0" t="n">
        <v>7410.5</v>
      </c>
      <c r="J2820" s="16" t="s">
        <v>232</v>
      </c>
      <c r="K2820" s="0" t="str">
        <f aca="false">IFERROR(IF(VLOOKUP($C2820,薬効分類マスタ!$A$2:$E$180,5,FALSE())=0,"",VLOOKUP($C2820,薬効分類マスタ!$A$2:$E$180,5,FALSE())),"")</f>
        <v/>
      </c>
      <c r="L2820" s="17"/>
      <c r="M2820" s="0" t="str">
        <f aca="false">IF($K2820="","",IF($L2820&lt;&gt;"",$L2820,VLOOKUP($C2820,薬効分類マスタ!$A$2:$F$180,6,FALSE())))</f>
        <v/>
      </c>
      <c r="N2820" s="0" t="str">
        <f aca="false">ASC(G2820)</f>
        <v>ｶﾑｻﾞｲｵｽｶﾌﾟｾﾙ5mg</v>
      </c>
      <c r="O2820" s="0" t="str">
        <f aca="false">ASC(E2820)</f>
        <v>ﾏﾊﾞｶﾑﾃﾝ</v>
      </c>
      <c r="P2820" s="16" t="n">
        <f aca="false">N(P2819)+IF($C2820=検索!$B$49,1,0)</f>
        <v>0</v>
      </c>
    </row>
    <row r="2821" customFormat="false" ht="15" hidden="false" customHeight="false" outlineLevel="0" collapsed="false">
      <c r="A2821" s="16" t="s">
        <v>221</v>
      </c>
      <c r="B2821" s="0" t="s">
        <v>6533</v>
      </c>
      <c r="C2821" s="0" t="n">
        <v>219</v>
      </c>
      <c r="D2821" s="0" t="str">
        <f aca="false">IFERROR(VLOOKUP($C2821,薬効分類マスタ!$A$2:$B$180,2,FALSE()),"未登録")</f>
        <v>その他の循環器官用薬</v>
      </c>
      <c r="E2821" s="16" t="s">
        <v>6534</v>
      </c>
      <c r="F2821" s="16" t="s">
        <v>736</v>
      </c>
      <c r="G2821" s="16" t="s">
        <v>6535</v>
      </c>
      <c r="H2821" s="16" t="s">
        <v>6536</v>
      </c>
      <c r="I2821" s="0" t="n">
        <v>8979</v>
      </c>
      <c r="J2821" s="16" t="s">
        <v>232</v>
      </c>
      <c r="K2821" s="0" t="str">
        <f aca="false">IFERROR(IF(VLOOKUP($C2821,薬効分類マスタ!$A$2:$E$180,5,FALSE())=0,"",VLOOKUP($C2821,薬効分類マスタ!$A$2:$E$180,5,FALSE())),"")</f>
        <v/>
      </c>
      <c r="L2821" s="17"/>
      <c r="M2821" s="0" t="str">
        <f aca="false">IF($K2821="","",IF($L2821&lt;&gt;"",$L2821,VLOOKUP($C2821,薬効分類マスタ!$A$2:$F$180,6,FALSE())))</f>
        <v/>
      </c>
      <c r="N2821" s="0" t="str">
        <f aca="false">ASC(G2821)</f>
        <v>ﾋﾞﾖﾝﾄﾗ錠400mg</v>
      </c>
      <c r="O2821" s="0" t="str">
        <f aca="false">ASC(E2821)</f>
        <v>ｱｺﾗﾐｼﾞｽ塩酸塩</v>
      </c>
      <c r="P2821" s="16" t="n">
        <f aca="false">N(P2820)+IF($C2821=検索!$B$49,1,0)</f>
        <v>0</v>
      </c>
    </row>
    <row r="2822" customFormat="false" ht="15" hidden="false" customHeight="false" outlineLevel="0" collapsed="false">
      <c r="A2822" s="16" t="s">
        <v>221</v>
      </c>
      <c r="B2822" s="0" t="s">
        <v>6537</v>
      </c>
      <c r="C2822" s="0" t="n">
        <v>219</v>
      </c>
      <c r="D2822" s="0" t="str">
        <f aca="false">IFERROR(VLOOKUP($C2822,薬効分類マスタ!$A$2:$B$180,2,FALSE()),"未登録")</f>
        <v>その他の循環器官用薬</v>
      </c>
      <c r="E2822" s="16" t="s">
        <v>6538</v>
      </c>
      <c r="F2822" s="16" t="s">
        <v>1027</v>
      </c>
      <c r="G2822" s="16" t="s">
        <v>6539</v>
      </c>
      <c r="H2822" s="16" t="s">
        <v>325</v>
      </c>
      <c r="I2822" s="0" t="n">
        <v>28.6</v>
      </c>
      <c r="J2822" s="16" t="s">
        <v>232</v>
      </c>
      <c r="K2822" s="0" t="str">
        <f aca="false">IFERROR(IF(VLOOKUP($C2822,薬効分類マスタ!$A$2:$E$180,5,FALSE())=0,"",VLOOKUP($C2822,薬効分類マスタ!$A$2:$E$180,5,FALSE())),"")</f>
        <v/>
      </c>
      <c r="L2822" s="17"/>
      <c r="M2822" s="0" t="str">
        <f aca="false">IF($K2822="","",IF($L2822&lt;&gt;"",$L2822,VLOOKUP($C2822,薬効分類マスタ!$A$2:$F$180,6,FALSE())))</f>
        <v/>
      </c>
      <c r="N2822" s="0" t="str">
        <f aca="false">ASC(G2822)</f>
        <v>ｶﾃﾞｭｴｯﾄ配合錠1番</v>
      </c>
      <c r="O2822" s="0" t="str">
        <f aca="false">ASC(E2822)</f>
        <v>ｱﾑﾛｼﾞﾋﾟﾝﾍﾞｼﾙ酸塩･ｱﾄﾙﾊﾞｽﾀﾁﾝｶﾙｼｳﾑ水和物</v>
      </c>
      <c r="P2822" s="16" t="n">
        <f aca="false">N(P2821)+IF($C2822=検索!$B$49,1,0)</f>
        <v>0</v>
      </c>
    </row>
    <row r="2823" customFormat="false" ht="15" hidden="false" customHeight="false" outlineLevel="0" collapsed="false">
      <c r="A2823" s="16" t="s">
        <v>221</v>
      </c>
      <c r="B2823" s="0" t="s">
        <v>6540</v>
      </c>
      <c r="C2823" s="0" t="n">
        <v>219</v>
      </c>
      <c r="D2823" s="0" t="str">
        <f aca="false">IFERROR(VLOOKUP($C2823,薬効分類マスタ!$A$2:$B$180,2,FALSE()),"未登録")</f>
        <v>その他の循環器官用薬</v>
      </c>
      <c r="E2823" s="16" t="s">
        <v>6538</v>
      </c>
      <c r="F2823" s="16" t="s">
        <v>1027</v>
      </c>
      <c r="G2823" s="16" t="s">
        <v>6541</v>
      </c>
      <c r="H2823" s="16" t="s">
        <v>1464</v>
      </c>
      <c r="I2823" s="0" t="n">
        <v>10.5</v>
      </c>
      <c r="J2823" s="16" t="s">
        <v>239</v>
      </c>
      <c r="K2823" s="0" t="str">
        <f aca="false">IFERROR(IF(VLOOKUP($C2823,薬効分類マスタ!$A$2:$E$180,5,FALSE())=0,"",VLOOKUP($C2823,薬効分類マスタ!$A$2:$E$180,5,FALSE())),"")</f>
        <v/>
      </c>
      <c r="L2823" s="17"/>
      <c r="M2823" s="0" t="str">
        <f aca="false">IF($K2823="","",IF($L2823&lt;&gt;"",$L2823,VLOOKUP($C2823,薬効分類マスタ!$A$2:$F$180,6,FALSE())))</f>
        <v/>
      </c>
      <c r="N2823" s="0" t="str">
        <f aca="false">ASC(G2823)</f>
        <v>ｱﾏﾙｴｯﾄ配合錠1番｢DSEP｣</v>
      </c>
      <c r="O2823" s="0" t="str">
        <f aca="false">ASC(E2823)</f>
        <v>ｱﾑﾛｼﾞﾋﾟﾝﾍﾞｼﾙ酸塩･ｱﾄﾙﾊﾞｽﾀﾁﾝｶﾙｼｳﾑ水和物</v>
      </c>
      <c r="P2823" s="16" t="n">
        <f aca="false">N(P2822)+IF($C2823=検索!$B$49,1,0)</f>
        <v>0</v>
      </c>
    </row>
    <row r="2824" customFormat="false" ht="15" hidden="false" customHeight="false" outlineLevel="0" collapsed="false">
      <c r="A2824" s="16" t="s">
        <v>221</v>
      </c>
      <c r="B2824" s="0" t="s">
        <v>6542</v>
      </c>
      <c r="C2824" s="0" t="n">
        <v>219</v>
      </c>
      <c r="D2824" s="0" t="str">
        <f aca="false">IFERROR(VLOOKUP($C2824,薬効分類マスタ!$A$2:$B$180,2,FALSE()),"未登録")</f>
        <v>その他の循環器官用薬</v>
      </c>
      <c r="E2824" s="16" t="s">
        <v>6538</v>
      </c>
      <c r="F2824" s="16" t="s">
        <v>1027</v>
      </c>
      <c r="G2824" s="16" t="s">
        <v>6543</v>
      </c>
      <c r="H2824" s="16" t="s">
        <v>1067</v>
      </c>
      <c r="I2824" s="0" t="n">
        <v>21.4</v>
      </c>
      <c r="J2824" s="16" t="s">
        <v>239</v>
      </c>
      <c r="K2824" s="0" t="str">
        <f aca="false">IFERROR(IF(VLOOKUP($C2824,薬効分類マスタ!$A$2:$E$180,5,FALSE())=0,"",VLOOKUP($C2824,薬効分類マスタ!$A$2:$E$180,5,FALSE())),"")</f>
        <v/>
      </c>
      <c r="L2824" s="17"/>
      <c r="M2824" s="0" t="str">
        <f aca="false">IF($K2824="","",IF($L2824&lt;&gt;"",$L2824,VLOOKUP($C2824,薬効分類マスタ!$A$2:$F$180,6,FALSE())))</f>
        <v/>
      </c>
      <c r="N2824" s="0" t="str">
        <f aca="false">ASC(G2824)</f>
        <v>ｱﾏﾙｴｯﾄ配合錠1番｢TCK｣</v>
      </c>
      <c r="O2824" s="0" t="str">
        <f aca="false">ASC(E2824)</f>
        <v>ｱﾑﾛｼﾞﾋﾟﾝﾍﾞｼﾙ酸塩･ｱﾄﾙﾊﾞｽﾀﾁﾝｶﾙｼｳﾑ水和物</v>
      </c>
      <c r="P2824" s="16" t="n">
        <f aca="false">N(P2823)+IF($C2824=検索!$B$49,1,0)</f>
        <v>0</v>
      </c>
    </row>
    <row r="2825" customFormat="false" ht="15" hidden="false" customHeight="false" outlineLevel="0" collapsed="false">
      <c r="A2825" s="16" t="s">
        <v>221</v>
      </c>
      <c r="B2825" s="0" t="s">
        <v>6544</v>
      </c>
      <c r="C2825" s="0" t="n">
        <v>219</v>
      </c>
      <c r="D2825" s="0" t="str">
        <f aca="false">IFERROR(VLOOKUP($C2825,薬効分類マスタ!$A$2:$B$180,2,FALSE()),"未登録")</f>
        <v>その他の循環器官用薬</v>
      </c>
      <c r="E2825" s="16" t="s">
        <v>6538</v>
      </c>
      <c r="F2825" s="16" t="s">
        <v>1027</v>
      </c>
      <c r="G2825" s="16" t="s">
        <v>6545</v>
      </c>
      <c r="H2825" s="16" t="s">
        <v>530</v>
      </c>
      <c r="I2825" s="0" t="n">
        <v>21.3</v>
      </c>
      <c r="J2825" s="16" t="s">
        <v>239</v>
      </c>
      <c r="K2825" s="0" t="str">
        <f aca="false">IFERROR(IF(VLOOKUP($C2825,薬効分類マスタ!$A$2:$E$180,5,FALSE())=0,"",VLOOKUP($C2825,薬効分類マスタ!$A$2:$E$180,5,FALSE())),"")</f>
        <v/>
      </c>
      <c r="L2825" s="17"/>
      <c r="M2825" s="0" t="str">
        <f aca="false">IF($K2825="","",IF($L2825&lt;&gt;"",$L2825,VLOOKUP($C2825,薬効分類マスタ!$A$2:$F$180,6,FALSE())))</f>
        <v/>
      </c>
      <c r="N2825" s="0" t="str">
        <f aca="false">ASC(G2825)</f>
        <v>ｱﾏﾙｴｯﾄ配合錠1番｢ｹﾐﾌｧ｣</v>
      </c>
      <c r="O2825" s="0" t="str">
        <f aca="false">ASC(E2825)</f>
        <v>ｱﾑﾛｼﾞﾋﾟﾝﾍﾞｼﾙ酸塩･ｱﾄﾙﾊﾞｽﾀﾁﾝｶﾙｼｳﾑ水和物</v>
      </c>
      <c r="P2825" s="16" t="n">
        <f aca="false">N(P2824)+IF($C2825=検索!$B$49,1,0)</f>
        <v>0</v>
      </c>
    </row>
    <row r="2826" customFormat="false" ht="15" hidden="false" customHeight="false" outlineLevel="0" collapsed="false">
      <c r="A2826" s="16" t="s">
        <v>221</v>
      </c>
      <c r="B2826" s="0" t="s">
        <v>6546</v>
      </c>
      <c r="C2826" s="0" t="n">
        <v>219</v>
      </c>
      <c r="D2826" s="0" t="str">
        <f aca="false">IFERROR(VLOOKUP($C2826,薬効分類マスタ!$A$2:$B$180,2,FALSE()),"未登録")</f>
        <v>その他の循環器官用薬</v>
      </c>
      <c r="E2826" s="16" t="s">
        <v>6538</v>
      </c>
      <c r="F2826" s="16" t="s">
        <v>1027</v>
      </c>
      <c r="G2826" s="16" t="s">
        <v>6547</v>
      </c>
      <c r="H2826" s="16" t="s">
        <v>385</v>
      </c>
      <c r="I2826" s="0" t="n">
        <v>10.5</v>
      </c>
      <c r="J2826" s="16" t="s">
        <v>239</v>
      </c>
      <c r="K2826" s="0" t="str">
        <f aca="false">IFERROR(IF(VLOOKUP($C2826,薬効分類マスタ!$A$2:$E$180,5,FALSE())=0,"",VLOOKUP($C2826,薬効分類マスタ!$A$2:$E$180,5,FALSE())),"")</f>
        <v/>
      </c>
      <c r="L2826" s="17"/>
      <c r="M2826" s="0" t="str">
        <f aca="false">IF($K2826="","",IF($L2826&lt;&gt;"",$L2826,VLOOKUP($C2826,薬効分類マスタ!$A$2:$F$180,6,FALSE())))</f>
        <v/>
      </c>
      <c r="N2826" s="0" t="str">
        <f aca="false">ASC(G2826)</f>
        <v>ｱﾏﾙｴｯﾄ配合錠1番｢ｻﾜｲ｣</v>
      </c>
      <c r="O2826" s="0" t="str">
        <f aca="false">ASC(E2826)</f>
        <v>ｱﾑﾛｼﾞﾋﾟﾝﾍﾞｼﾙ酸塩･ｱﾄﾙﾊﾞｽﾀﾁﾝｶﾙｼｳﾑ水和物</v>
      </c>
      <c r="P2826" s="16" t="n">
        <f aca="false">N(P2825)+IF($C2826=検索!$B$49,1,0)</f>
        <v>0</v>
      </c>
    </row>
    <row r="2827" customFormat="false" ht="15" hidden="false" customHeight="false" outlineLevel="0" collapsed="false">
      <c r="A2827" s="16" t="s">
        <v>221</v>
      </c>
      <c r="B2827" s="0" t="s">
        <v>6548</v>
      </c>
      <c r="C2827" s="0" t="n">
        <v>219</v>
      </c>
      <c r="D2827" s="0" t="str">
        <f aca="false">IFERROR(VLOOKUP($C2827,薬効分類マスタ!$A$2:$B$180,2,FALSE()),"未登録")</f>
        <v>その他の循環器官用薬</v>
      </c>
      <c r="E2827" s="16" t="s">
        <v>6538</v>
      </c>
      <c r="F2827" s="16" t="s">
        <v>1027</v>
      </c>
      <c r="G2827" s="16" t="s">
        <v>6549</v>
      </c>
      <c r="H2827" s="16" t="s">
        <v>354</v>
      </c>
      <c r="I2827" s="0" t="n">
        <v>10.5</v>
      </c>
      <c r="J2827" s="16" t="s">
        <v>239</v>
      </c>
      <c r="K2827" s="0" t="str">
        <f aca="false">IFERROR(IF(VLOOKUP($C2827,薬効分類マスタ!$A$2:$E$180,5,FALSE())=0,"",VLOOKUP($C2827,薬効分類マスタ!$A$2:$E$180,5,FALSE())),"")</f>
        <v/>
      </c>
      <c r="L2827" s="17"/>
      <c r="M2827" s="0" t="str">
        <f aca="false">IF($K2827="","",IF($L2827&lt;&gt;"",$L2827,VLOOKUP($C2827,薬効分類マスタ!$A$2:$F$180,6,FALSE())))</f>
        <v/>
      </c>
      <c r="N2827" s="0" t="str">
        <f aca="false">ASC(G2827)</f>
        <v>ｱﾏﾙｴｯﾄ配合錠1番｢ｻﾝﾄﾞ｣</v>
      </c>
      <c r="O2827" s="0" t="str">
        <f aca="false">ASC(E2827)</f>
        <v>ｱﾑﾛｼﾞﾋﾟﾝﾍﾞｼﾙ酸塩･ｱﾄﾙﾊﾞｽﾀﾁﾝｶﾙｼｳﾑ水和物</v>
      </c>
      <c r="P2827" s="16" t="n">
        <f aca="false">N(P2826)+IF($C2827=検索!$B$49,1,0)</f>
        <v>0</v>
      </c>
    </row>
    <row r="2828" customFormat="false" ht="15" hidden="false" customHeight="false" outlineLevel="0" collapsed="false">
      <c r="A2828" s="16" t="s">
        <v>221</v>
      </c>
      <c r="B2828" s="0" t="s">
        <v>6550</v>
      </c>
      <c r="C2828" s="0" t="n">
        <v>219</v>
      </c>
      <c r="D2828" s="0" t="str">
        <f aca="false">IFERROR(VLOOKUP($C2828,薬効分類マスタ!$A$2:$B$180,2,FALSE()),"未登録")</f>
        <v>その他の循環器官用薬</v>
      </c>
      <c r="E2828" s="16" t="s">
        <v>6538</v>
      </c>
      <c r="F2828" s="16" t="s">
        <v>1027</v>
      </c>
      <c r="G2828" s="16" t="s">
        <v>6551</v>
      </c>
      <c r="H2828" s="16" t="s">
        <v>533</v>
      </c>
      <c r="I2828" s="0" t="n">
        <v>10.5</v>
      </c>
      <c r="J2828" s="16" t="s">
        <v>239</v>
      </c>
      <c r="K2828" s="0" t="str">
        <f aca="false">IFERROR(IF(VLOOKUP($C2828,薬効分類マスタ!$A$2:$E$180,5,FALSE())=0,"",VLOOKUP($C2828,薬効分類マスタ!$A$2:$E$180,5,FALSE())),"")</f>
        <v/>
      </c>
      <c r="L2828" s="17"/>
      <c r="M2828" s="0" t="str">
        <f aca="false">IF($K2828="","",IF($L2828&lt;&gt;"",$L2828,VLOOKUP($C2828,薬効分類マスタ!$A$2:$F$180,6,FALSE())))</f>
        <v/>
      </c>
      <c r="N2828" s="0" t="str">
        <f aca="false">ASC(G2828)</f>
        <v>ｱﾏﾙｴｯﾄ配合錠1番｢ﾄｰﾜ｣</v>
      </c>
      <c r="O2828" s="0" t="str">
        <f aca="false">ASC(E2828)</f>
        <v>ｱﾑﾛｼﾞﾋﾟﾝﾍﾞｼﾙ酸塩･ｱﾄﾙﾊﾞｽﾀﾁﾝｶﾙｼｳﾑ水和物</v>
      </c>
      <c r="P2828" s="16" t="n">
        <f aca="false">N(P2827)+IF($C2828=検索!$B$49,1,0)</f>
        <v>0</v>
      </c>
    </row>
    <row r="2829" customFormat="false" ht="15" hidden="false" customHeight="false" outlineLevel="0" collapsed="false">
      <c r="A2829" s="16" t="s">
        <v>221</v>
      </c>
      <c r="B2829" s="0" t="s">
        <v>6552</v>
      </c>
      <c r="C2829" s="0" t="n">
        <v>219</v>
      </c>
      <c r="D2829" s="0" t="str">
        <f aca="false">IFERROR(VLOOKUP($C2829,薬効分類マスタ!$A$2:$B$180,2,FALSE()),"未登録")</f>
        <v>その他の循環器官用薬</v>
      </c>
      <c r="E2829" s="16" t="s">
        <v>6538</v>
      </c>
      <c r="F2829" s="16" t="s">
        <v>1027</v>
      </c>
      <c r="G2829" s="16" t="s">
        <v>6553</v>
      </c>
      <c r="H2829" s="16" t="s">
        <v>536</v>
      </c>
      <c r="I2829" s="0" t="n">
        <v>10.5</v>
      </c>
      <c r="J2829" s="16" t="s">
        <v>239</v>
      </c>
      <c r="K2829" s="0" t="str">
        <f aca="false">IFERROR(IF(VLOOKUP($C2829,薬効分類マスタ!$A$2:$E$180,5,FALSE())=0,"",VLOOKUP($C2829,薬効分類マスタ!$A$2:$E$180,5,FALSE())),"")</f>
        <v/>
      </c>
      <c r="L2829" s="17"/>
      <c r="M2829" s="0" t="str">
        <f aca="false">IF($K2829="","",IF($L2829&lt;&gt;"",$L2829,VLOOKUP($C2829,薬効分類マスタ!$A$2:$F$180,6,FALSE())))</f>
        <v/>
      </c>
      <c r="N2829" s="0" t="str">
        <f aca="false">ASC(G2829)</f>
        <v>ｱﾏﾙｴｯﾄ配合錠1番｢日医工｣</v>
      </c>
      <c r="O2829" s="0" t="str">
        <f aca="false">ASC(E2829)</f>
        <v>ｱﾑﾛｼﾞﾋﾟﾝﾍﾞｼﾙ酸塩･ｱﾄﾙﾊﾞｽﾀﾁﾝｶﾙｼｳﾑ水和物</v>
      </c>
      <c r="P2829" s="16" t="n">
        <f aca="false">N(P2828)+IF($C2829=検索!$B$49,1,0)</f>
        <v>0</v>
      </c>
    </row>
    <row r="2830" customFormat="false" ht="15" hidden="false" customHeight="false" outlineLevel="0" collapsed="false">
      <c r="A2830" s="16" t="s">
        <v>221</v>
      </c>
      <c r="B2830" s="0" t="s">
        <v>6554</v>
      </c>
      <c r="C2830" s="0" t="n">
        <v>219</v>
      </c>
      <c r="D2830" s="0" t="str">
        <f aca="false">IFERROR(VLOOKUP($C2830,薬効分類マスタ!$A$2:$B$180,2,FALSE()),"未登録")</f>
        <v>その他の循環器官用薬</v>
      </c>
      <c r="E2830" s="16" t="s">
        <v>6538</v>
      </c>
      <c r="F2830" s="16" t="s">
        <v>1027</v>
      </c>
      <c r="G2830" s="16" t="s">
        <v>6555</v>
      </c>
      <c r="H2830" s="16" t="s">
        <v>1165</v>
      </c>
      <c r="I2830" s="0" t="n">
        <v>10.5</v>
      </c>
      <c r="J2830" s="16" t="s">
        <v>239</v>
      </c>
      <c r="K2830" s="0" t="str">
        <f aca="false">IFERROR(IF(VLOOKUP($C2830,薬効分類マスタ!$A$2:$E$180,5,FALSE())=0,"",VLOOKUP($C2830,薬効分類マスタ!$A$2:$E$180,5,FALSE())),"")</f>
        <v/>
      </c>
      <c r="L2830" s="17"/>
      <c r="M2830" s="0" t="str">
        <f aca="false">IF($K2830="","",IF($L2830&lt;&gt;"",$L2830,VLOOKUP($C2830,薬効分類マスタ!$A$2:$F$180,6,FALSE())))</f>
        <v/>
      </c>
      <c r="N2830" s="0" t="str">
        <f aca="false">ASC(G2830)</f>
        <v>ｱﾏﾙｴｯﾄ配合錠1番｢ﾆﾌﾟﾛ｣</v>
      </c>
      <c r="O2830" s="0" t="str">
        <f aca="false">ASC(E2830)</f>
        <v>ｱﾑﾛｼﾞﾋﾟﾝﾍﾞｼﾙ酸塩･ｱﾄﾙﾊﾞｽﾀﾁﾝｶﾙｼｳﾑ水和物</v>
      </c>
      <c r="P2830" s="16" t="n">
        <f aca="false">N(P2829)+IF($C2830=検索!$B$49,1,0)</f>
        <v>0</v>
      </c>
    </row>
    <row r="2831" customFormat="false" ht="15" hidden="false" customHeight="false" outlineLevel="0" collapsed="false">
      <c r="A2831" s="16" t="s">
        <v>221</v>
      </c>
      <c r="B2831" s="0" t="s">
        <v>6556</v>
      </c>
      <c r="C2831" s="0" t="n">
        <v>219</v>
      </c>
      <c r="D2831" s="0" t="str">
        <f aca="false">IFERROR(VLOOKUP($C2831,薬効分類マスタ!$A$2:$B$180,2,FALSE()),"未登録")</f>
        <v>その他の循環器官用薬</v>
      </c>
      <c r="E2831" s="16" t="s">
        <v>6538</v>
      </c>
      <c r="F2831" s="16" t="s">
        <v>1027</v>
      </c>
      <c r="G2831" s="16" t="s">
        <v>6557</v>
      </c>
      <c r="I2831" s="0" t="n">
        <v>16.4</v>
      </c>
      <c r="J2831" s="16" t="s">
        <v>239</v>
      </c>
      <c r="K2831" s="0" t="str">
        <f aca="false">IFERROR(IF(VLOOKUP($C2831,薬効分類マスタ!$A$2:$E$180,5,FALSE())=0,"",VLOOKUP($C2831,薬効分類マスタ!$A$2:$E$180,5,FALSE())),"")</f>
        <v/>
      </c>
      <c r="L2831" s="17"/>
      <c r="M2831" s="0" t="str">
        <f aca="false">IF($K2831="","",IF($L2831&lt;&gt;"",$L2831,VLOOKUP($C2831,薬効分類マスタ!$A$2:$F$180,6,FALSE())))</f>
        <v/>
      </c>
      <c r="N2831" s="0" t="str">
        <f aca="false">ASC(G2831)</f>
        <v>ｱﾑﾛｼﾞﾋﾟﾝﾍﾞｼﾙ酸塩･ｱﾄﾙﾊﾞｽﾀﾁﾝｶﾙｼｳﾑ2番錠</v>
      </c>
      <c r="O2831" s="0" t="str">
        <f aca="false">ASC(E2831)</f>
        <v>ｱﾑﾛｼﾞﾋﾟﾝﾍﾞｼﾙ酸塩･ｱﾄﾙﾊﾞｽﾀﾁﾝｶﾙｼｳﾑ水和物</v>
      </c>
      <c r="P2831" s="16" t="n">
        <f aca="false">N(P2830)+IF($C2831=検索!$B$49,1,0)</f>
        <v>0</v>
      </c>
    </row>
    <row r="2832" customFormat="false" ht="15" hidden="false" customHeight="false" outlineLevel="0" collapsed="false">
      <c r="A2832" s="16" t="s">
        <v>221</v>
      </c>
      <c r="B2832" s="0" t="s">
        <v>6558</v>
      </c>
      <c r="C2832" s="0" t="n">
        <v>219</v>
      </c>
      <c r="D2832" s="0" t="str">
        <f aca="false">IFERROR(VLOOKUP($C2832,薬効分類マスタ!$A$2:$B$180,2,FALSE()),"未登録")</f>
        <v>その他の循環器官用薬</v>
      </c>
      <c r="E2832" s="16" t="s">
        <v>6538</v>
      </c>
      <c r="F2832" s="16" t="s">
        <v>1027</v>
      </c>
      <c r="G2832" s="16" t="s">
        <v>6559</v>
      </c>
      <c r="H2832" s="16" t="s">
        <v>325</v>
      </c>
      <c r="I2832" s="0" t="n">
        <v>43.7</v>
      </c>
      <c r="J2832" s="16" t="s">
        <v>232</v>
      </c>
      <c r="K2832" s="0" t="str">
        <f aca="false">IFERROR(IF(VLOOKUP($C2832,薬効分類マスタ!$A$2:$E$180,5,FALSE())=0,"",VLOOKUP($C2832,薬効分類マスタ!$A$2:$E$180,5,FALSE())),"")</f>
        <v/>
      </c>
      <c r="L2832" s="17"/>
      <c r="M2832" s="0" t="str">
        <f aca="false">IF($K2832="","",IF($L2832&lt;&gt;"",$L2832,VLOOKUP($C2832,薬効分類マスタ!$A$2:$F$180,6,FALSE())))</f>
        <v/>
      </c>
      <c r="N2832" s="0" t="str">
        <f aca="false">ASC(G2832)</f>
        <v>ｶﾃﾞｭｴｯﾄ配合錠2番</v>
      </c>
      <c r="O2832" s="0" t="str">
        <f aca="false">ASC(E2832)</f>
        <v>ｱﾑﾛｼﾞﾋﾟﾝﾍﾞｼﾙ酸塩･ｱﾄﾙﾊﾞｽﾀﾁﾝｶﾙｼｳﾑ水和物</v>
      </c>
      <c r="P2832" s="16" t="n">
        <f aca="false">N(P2831)+IF($C2832=検索!$B$49,1,0)</f>
        <v>0</v>
      </c>
    </row>
    <row r="2833" customFormat="false" ht="15" hidden="false" customHeight="false" outlineLevel="0" collapsed="false">
      <c r="A2833" s="16" t="s">
        <v>221</v>
      </c>
      <c r="B2833" s="0" t="s">
        <v>6560</v>
      </c>
      <c r="C2833" s="0" t="n">
        <v>219</v>
      </c>
      <c r="D2833" s="0" t="str">
        <f aca="false">IFERROR(VLOOKUP($C2833,薬効分類マスタ!$A$2:$B$180,2,FALSE()),"未登録")</f>
        <v>その他の循環器官用薬</v>
      </c>
      <c r="E2833" s="16" t="s">
        <v>6538</v>
      </c>
      <c r="F2833" s="16" t="s">
        <v>1027</v>
      </c>
      <c r="G2833" s="16" t="s">
        <v>6561</v>
      </c>
      <c r="H2833" s="16" t="s">
        <v>530</v>
      </c>
      <c r="I2833" s="0" t="n">
        <v>34.2</v>
      </c>
      <c r="J2833" s="16" t="s">
        <v>239</v>
      </c>
      <c r="K2833" s="0" t="str">
        <f aca="false">IFERROR(IF(VLOOKUP($C2833,薬効分類マスタ!$A$2:$E$180,5,FALSE())=0,"",VLOOKUP($C2833,薬効分類マスタ!$A$2:$E$180,5,FALSE())),"")</f>
        <v/>
      </c>
      <c r="L2833" s="17"/>
      <c r="M2833" s="0" t="str">
        <f aca="false">IF($K2833="","",IF($L2833&lt;&gt;"",$L2833,VLOOKUP($C2833,薬効分類マスタ!$A$2:$F$180,6,FALSE())))</f>
        <v/>
      </c>
      <c r="N2833" s="0" t="str">
        <f aca="false">ASC(G2833)</f>
        <v>ｱﾏﾙｴｯﾄ配合錠2番｢ｹﾐﾌｧ｣</v>
      </c>
      <c r="O2833" s="0" t="str">
        <f aca="false">ASC(E2833)</f>
        <v>ｱﾑﾛｼﾞﾋﾟﾝﾍﾞｼﾙ酸塩･ｱﾄﾙﾊﾞｽﾀﾁﾝｶﾙｼｳﾑ水和物</v>
      </c>
      <c r="P2833" s="16" t="n">
        <f aca="false">N(P2832)+IF($C2833=検索!$B$49,1,0)</f>
        <v>0</v>
      </c>
    </row>
    <row r="2834" customFormat="false" ht="15" hidden="false" customHeight="false" outlineLevel="0" collapsed="false">
      <c r="A2834" s="16" t="s">
        <v>221</v>
      </c>
      <c r="B2834" s="0" t="s">
        <v>6562</v>
      </c>
      <c r="C2834" s="0" t="n">
        <v>219</v>
      </c>
      <c r="D2834" s="0" t="str">
        <f aca="false">IFERROR(VLOOKUP($C2834,薬効分類マスタ!$A$2:$B$180,2,FALSE()),"未登録")</f>
        <v>その他の循環器官用薬</v>
      </c>
      <c r="E2834" s="16" t="s">
        <v>6538</v>
      </c>
      <c r="F2834" s="16" t="s">
        <v>1027</v>
      </c>
      <c r="G2834" s="16" t="s">
        <v>6563</v>
      </c>
      <c r="I2834" s="0" t="n">
        <v>13</v>
      </c>
      <c r="J2834" s="16" t="s">
        <v>239</v>
      </c>
      <c r="K2834" s="0" t="str">
        <f aca="false">IFERROR(IF(VLOOKUP($C2834,薬効分類マスタ!$A$2:$E$180,5,FALSE())=0,"",VLOOKUP($C2834,薬効分類マスタ!$A$2:$E$180,5,FALSE())),"")</f>
        <v/>
      </c>
      <c r="L2834" s="17"/>
      <c r="M2834" s="0" t="str">
        <f aca="false">IF($K2834="","",IF($L2834&lt;&gt;"",$L2834,VLOOKUP($C2834,薬効分類マスタ!$A$2:$F$180,6,FALSE())))</f>
        <v/>
      </c>
      <c r="N2834" s="0" t="str">
        <f aca="false">ASC(G2834)</f>
        <v>ｱﾑﾛｼﾞﾋﾟﾝﾍﾞｼﾙ酸塩･ｱﾄﾙﾊﾞｽﾀﾁﾝｶﾙｼｳﾑ3番錠</v>
      </c>
      <c r="O2834" s="0" t="str">
        <f aca="false">ASC(E2834)</f>
        <v>ｱﾑﾛｼﾞﾋﾟﾝﾍﾞｼﾙ酸塩･ｱﾄﾙﾊﾞｽﾀﾁﾝｶﾙｼｳﾑ水和物</v>
      </c>
      <c r="P2834" s="16" t="n">
        <f aca="false">N(P2833)+IF($C2834=検索!$B$49,1,0)</f>
        <v>0</v>
      </c>
    </row>
    <row r="2835" customFormat="false" ht="15" hidden="false" customHeight="false" outlineLevel="0" collapsed="false">
      <c r="A2835" s="16" t="s">
        <v>221</v>
      </c>
      <c r="B2835" s="0" t="s">
        <v>6564</v>
      </c>
      <c r="C2835" s="0" t="n">
        <v>219</v>
      </c>
      <c r="D2835" s="0" t="str">
        <f aca="false">IFERROR(VLOOKUP($C2835,薬効分類マスタ!$A$2:$B$180,2,FALSE()),"未登録")</f>
        <v>その他の循環器官用薬</v>
      </c>
      <c r="E2835" s="16" t="s">
        <v>6538</v>
      </c>
      <c r="F2835" s="16" t="s">
        <v>1027</v>
      </c>
      <c r="G2835" s="16" t="s">
        <v>6565</v>
      </c>
      <c r="H2835" s="16" t="s">
        <v>325</v>
      </c>
      <c r="I2835" s="0" t="n">
        <v>34.2</v>
      </c>
      <c r="J2835" s="16" t="s">
        <v>232</v>
      </c>
      <c r="K2835" s="0" t="str">
        <f aca="false">IFERROR(IF(VLOOKUP($C2835,薬効分類マスタ!$A$2:$E$180,5,FALSE())=0,"",VLOOKUP($C2835,薬効分類マスタ!$A$2:$E$180,5,FALSE())),"")</f>
        <v/>
      </c>
      <c r="L2835" s="17"/>
      <c r="M2835" s="0" t="str">
        <f aca="false">IF($K2835="","",IF($L2835&lt;&gt;"",$L2835,VLOOKUP($C2835,薬効分類マスタ!$A$2:$F$180,6,FALSE())))</f>
        <v/>
      </c>
      <c r="N2835" s="0" t="str">
        <f aca="false">ASC(G2835)</f>
        <v>ｶﾃﾞｭｴｯﾄ配合錠3番</v>
      </c>
      <c r="O2835" s="0" t="str">
        <f aca="false">ASC(E2835)</f>
        <v>ｱﾑﾛｼﾞﾋﾟﾝﾍﾞｼﾙ酸塩･ｱﾄﾙﾊﾞｽﾀﾁﾝｶﾙｼｳﾑ水和物</v>
      </c>
      <c r="P2835" s="16" t="n">
        <f aca="false">N(P2834)+IF($C2835=検索!$B$49,1,0)</f>
        <v>0</v>
      </c>
    </row>
    <row r="2836" customFormat="false" ht="15" hidden="false" customHeight="false" outlineLevel="0" collapsed="false">
      <c r="A2836" s="16" t="s">
        <v>221</v>
      </c>
      <c r="B2836" s="0" t="s">
        <v>6566</v>
      </c>
      <c r="C2836" s="0" t="n">
        <v>219</v>
      </c>
      <c r="D2836" s="0" t="str">
        <f aca="false">IFERROR(VLOOKUP($C2836,薬効分類マスタ!$A$2:$B$180,2,FALSE()),"未登録")</f>
        <v>その他の循環器官用薬</v>
      </c>
      <c r="E2836" s="16" t="s">
        <v>6538</v>
      </c>
      <c r="F2836" s="16" t="s">
        <v>1027</v>
      </c>
      <c r="G2836" s="16" t="s">
        <v>6567</v>
      </c>
      <c r="H2836" s="16" t="s">
        <v>1067</v>
      </c>
      <c r="I2836" s="0" t="n">
        <v>21.7</v>
      </c>
      <c r="J2836" s="16" t="s">
        <v>239</v>
      </c>
      <c r="K2836" s="0" t="str">
        <f aca="false">IFERROR(IF(VLOOKUP($C2836,薬効分類マスタ!$A$2:$E$180,5,FALSE())=0,"",VLOOKUP($C2836,薬効分類マスタ!$A$2:$E$180,5,FALSE())),"")</f>
        <v/>
      </c>
      <c r="L2836" s="17"/>
      <c r="M2836" s="0" t="str">
        <f aca="false">IF($K2836="","",IF($L2836&lt;&gt;"",$L2836,VLOOKUP($C2836,薬効分類マスタ!$A$2:$F$180,6,FALSE())))</f>
        <v/>
      </c>
      <c r="N2836" s="0" t="str">
        <f aca="false">ASC(G2836)</f>
        <v>ｱﾏﾙｴｯﾄ配合錠3番｢TCK｣</v>
      </c>
      <c r="O2836" s="0" t="str">
        <f aca="false">ASC(E2836)</f>
        <v>ｱﾑﾛｼﾞﾋﾟﾝﾍﾞｼﾙ酸塩･ｱﾄﾙﾊﾞｽﾀﾁﾝｶﾙｼｳﾑ水和物</v>
      </c>
      <c r="P2836" s="16" t="n">
        <f aca="false">N(P2835)+IF($C2836=検索!$B$49,1,0)</f>
        <v>0</v>
      </c>
    </row>
    <row r="2837" customFormat="false" ht="15" hidden="false" customHeight="false" outlineLevel="0" collapsed="false">
      <c r="A2837" s="16" t="s">
        <v>221</v>
      </c>
      <c r="B2837" s="0" t="s">
        <v>6568</v>
      </c>
      <c r="C2837" s="0" t="n">
        <v>219</v>
      </c>
      <c r="D2837" s="0" t="str">
        <f aca="false">IFERROR(VLOOKUP($C2837,薬効分類マスタ!$A$2:$B$180,2,FALSE()),"未登録")</f>
        <v>その他の循環器官用薬</v>
      </c>
      <c r="E2837" s="16" t="s">
        <v>6538</v>
      </c>
      <c r="F2837" s="16" t="s">
        <v>1027</v>
      </c>
      <c r="G2837" s="16" t="s">
        <v>6569</v>
      </c>
      <c r="H2837" s="16" t="s">
        <v>530</v>
      </c>
      <c r="I2837" s="0" t="n">
        <v>21.1</v>
      </c>
      <c r="J2837" s="16" t="s">
        <v>239</v>
      </c>
      <c r="K2837" s="0" t="str">
        <f aca="false">IFERROR(IF(VLOOKUP($C2837,薬効分類マスタ!$A$2:$E$180,5,FALSE())=0,"",VLOOKUP($C2837,薬効分類マスタ!$A$2:$E$180,5,FALSE())),"")</f>
        <v/>
      </c>
      <c r="L2837" s="17"/>
      <c r="M2837" s="0" t="str">
        <f aca="false">IF($K2837="","",IF($L2837&lt;&gt;"",$L2837,VLOOKUP($C2837,薬効分類マスタ!$A$2:$F$180,6,FALSE())))</f>
        <v/>
      </c>
      <c r="N2837" s="0" t="str">
        <f aca="false">ASC(G2837)</f>
        <v>ｱﾏﾙｴｯﾄ配合錠3番｢ｹﾐﾌｧ｣</v>
      </c>
      <c r="O2837" s="0" t="str">
        <f aca="false">ASC(E2837)</f>
        <v>ｱﾑﾛｼﾞﾋﾟﾝﾍﾞｼﾙ酸塩･ｱﾄﾙﾊﾞｽﾀﾁﾝｶﾙｼｳﾑ水和物</v>
      </c>
      <c r="P2837" s="16" t="n">
        <f aca="false">N(P2836)+IF($C2837=検索!$B$49,1,0)</f>
        <v>0</v>
      </c>
    </row>
    <row r="2838" customFormat="false" ht="15" hidden="false" customHeight="false" outlineLevel="0" collapsed="false">
      <c r="A2838" s="16" t="s">
        <v>221</v>
      </c>
      <c r="B2838" s="0" t="s">
        <v>6570</v>
      </c>
      <c r="C2838" s="0" t="n">
        <v>219</v>
      </c>
      <c r="D2838" s="0" t="str">
        <f aca="false">IFERROR(VLOOKUP($C2838,薬効分類マスタ!$A$2:$B$180,2,FALSE()),"未登録")</f>
        <v>その他の循環器官用薬</v>
      </c>
      <c r="E2838" s="16" t="s">
        <v>6538</v>
      </c>
      <c r="F2838" s="16" t="s">
        <v>1027</v>
      </c>
      <c r="G2838" s="16" t="s">
        <v>6571</v>
      </c>
      <c r="I2838" s="0" t="n">
        <v>18.9</v>
      </c>
      <c r="J2838" s="16" t="s">
        <v>239</v>
      </c>
      <c r="K2838" s="0" t="str">
        <f aca="false">IFERROR(IF(VLOOKUP($C2838,薬効分類マスタ!$A$2:$E$180,5,FALSE())=0,"",VLOOKUP($C2838,薬効分類マスタ!$A$2:$E$180,5,FALSE())),"")</f>
        <v/>
      </c>
      <c r="L2838" s="17"/>
      <c r="M2838" s="0" t="str">
        <f aca="false">IF($K2838="","",IF($L2838&lt;&gt;"",$L2838,VLOOKUP($C2838,薬効分類マスタ!$A$2:$F$180,6,FALSE())))</f>
        <v/>
      </c>
      <c r="N2838" s="0" t="str">
        <f aca="false">ASC(G2838)</f>
        <v>ｱﾑﾛｼﾞﾋﾟﾝﾍﾞｼﾙ酸塩･ｱﾄﾙﾊﾞｽﾀﾁﾝｶﾙｼｳﾑ4番錠</v>
      </c>
      <c r="O2838" s="0" t="str">
        <f aca="false">ASC(E2838)</f>
        <v>ｱﾑﾛｼﾞﾋﾟﾝﾍﾞｼﾙ酸塩･ｱﾄﾙﾊﾞｽﾀﾁﾝｶﾙｼｳﾑ水和物</v>
      </c>
      <c r="P2838" s="16" t="n">
        <f aca="false">N(P2837)+IF($C2838=検索!$B$49,1,0)</f>
        <v>0</v>
      </c>
    </row>
    <row r="2839" customFormat="false" ht="15" hidden="false" customHeight="false" outlineLevel="0" collapsed="false">
      <c r="A2839" s="16" t="s">
        <v>221</v>
      </c>
      <c r="B2839" s="0" t="s">
        <v>6572</v>
      </c>
      <c r="C2839" s="0" t="n">
        <v>219</v>
      </c>
      <c r="D2839" s="0" t="str">
        <f aca="false">IFERROR(VLOOKUP($C2839,薬効分類マスタ!$A$2:$B$180,2,FALSE()),"未登録")</f>
        <v>その他の循環器官用薬</v>
      </c>
      <c r="E2839" s="16" t="s">
        <v>6538</v>
      </c>
      <c r="F2839" s="16" t="s">
        <v>1027</v>
      </c>
      <c r="G2839" s="16" t="s">
        <v>6573</v>
      </c>
      <c r="H2839" s="16" t="s">
        <v>325</v>
      </c>
      <c r="I2839" s="0" t="n">
        <v>49.2</v>
      </c>
      <c r="J2839" s="16" t="s">
        <v>232</v>
      </c>
      <c r="K2839" s="0" t="str">
        <f aca="false">IFERROR(IF(VLOOKUP($C2839,薬効分類マスタ!$A$2:$E$180,5,FALSE())=0,"",VLOOKUP($C2839,薬効分類マスタ!$A$2:$E$180,5,FALSE())),"")</f>
        <v/>
      </c>
      <c r="L2839" s="17"/>
      <c r="M2839" s="0" t="str">
        <f aca="false">IF($K2839="","",IF($L2839&lt;&gt;"",$L2839,VLOOKUP($C2839,薬効分類マスタ!$A$2:$F$180,6,FALSE())))</f>
        <v/>
      </c>
      <c r="N2839" s="0" t="str">
        <f aca="false">ASC(G2839)</f>
        <v>ｶﾃﾞｭｴｯﾄ配合錠4番</v>
      </c>
      <c r="O2839" s="0" t="str">
        <f aca="false">ASC(E2839)</f>
        <v>ｱﾑﾛｼﾞﾋﾟﾝﾍﾞｼﾙ酸塩･ｱﾄﾙﾊﾞｽﾀﾁﾝｶﾙｼｳﾑ水和物</v>
      </c>
      <c r="P2839" s="16" t="n">
        <f aca="false">N(P2838)+IF($C2839=検索!$B$49,1,0)</f>
        <v>0</v>
      </c>
    </row>
    <row r="2840" customFormat="false" ht="15" hidden="false" customHeight="false" outlineLevel="0" collapsed="false">
      <c r="A2840" s="16" t="s">
        <v>221</v>
      </c>
      <c r="B2840" s="0" t="s">
        <v>6574</v>
      </c>
      <c r="C2840" s="0" t="n">
        <v>219</v>
      </c>
      <c r="D2840" s="0" t="str">
        <f aca="false">IFERROR(VLOOKUP($C2840,薬効分類マスタ!$A$2:$B$180,2,FALSE()),"未登録")</f>
        <v>その他の循環器官用薬</v>
      </c>
      <c r="E2840" s="16" t="s">
        <v>6538</v>
      </c>
      <c r="F2840" s="16" t="s">
        <v>1027</v>
      </c>
      <c r="G2840" s="16" t="s">
        <v>6575</v>
      </c>
      <c r="H2840" s="16" t="s">
        <v>1067</v>
      </c>
      <c r="I2840" s="0" t="n">
        <v>34.4</v>
      </c>
      <c r="J2840" s="16" t="s">
        <v>239</v>
      </c>
      <c r="K2840" s="0" t="str">
        <f aca="false">IFERROR(IF(VLOOKUP($C2840,薬効分類マスタ!$A$2:$E$180,5,FALSE())=0,"",VLOOKUP($C2840,薬効分類マスタ!$A$2:$E$180,5,FALSE())),"")</f>
        <v/>
      </c>
      <c r="L2840" s="17"/>
      <c r="M2840" s="0" t="str">
        <f aca="false">IF($K2840="","",IF($L2840&lt;&gt;"",$L2840,VLOOKUP($C2840,薬効分類マスタ!$A$2:$F$180,6,FALSE())))</f>
        <v/>
      </c>
      <c r="N2840" s="0" t="str">
        <f aca="false">ASC(G2840)</f>
        <v>ｱﾏﾙｴｯﾄ配合錠4番｢TCK｣</v>
      </c>
      <c r="O2840" s="0" t="str">
        <f aca="false">ASC(E2840)</f>
        <v>ｱﾑﾛｼﾞﾋﾟﾝﾍﾞｼﾙ酸塩･ｱﾄﾙﾊﾞｽﾀﾁﾝｶﾙｼｳﾑ水和物</v>
      </c>
      <c r="P2840" s="16" t="n">
        <f aca="false">N(P2839)+IF($C2840=検索!$B$49,1,0)</f>
        <v>0</v>
      </c>
    </row>
    <row r="2841" customFormat="false" ht="15" hidden="false" customHeight="false" outlineLevel="0" collapsed="false">
      <c r="A2841" s="16" t="s">
        <v>221</v>
      </c>
      <c r="B2841" s="0" t="s">
        <v>6576</v>
      </c>
      <c r="C2841" s="0" t="n">
        <v>219</v>
      </c>
      <c r="D2841" s="0" t="str">
        <f aca="false">IFERROR(VLOOKUP($C2841,薬効分類マスタ!$A$2:$B$180,2,FALSE()),"未登録")</f>
        <v>その他の循環器官用薬</v>
      </c>
      <c r="E2841" s="16" t="s">
        <v>6538</v>
      </c>
      <c r="F2841" s="16" t="s">
        <v>1027</v>
      </c>
      <c r="G2841" s="16" t="s">
        <v>6577</v>
      </c>
      <c r="H2841" s="16" t="s">
        <v>530</v>
      </c>
      <c r="I2841" s="0" t="n">
        <v>31.7</v>
      </c>
      <c r="J2841" s="16" t="s">
        <v>239</v>
      </c>
      <c r="K2841" s="0" t="str">
        <f aca="false">IFERROR(IF(VLOOKUP($C2841,薬効分類マスタ!$A$2:$E$180,5,FALSE())=0,"",VLOOKUP($C2841,薬効分類マスタ!$A$2:$E$180,5,FALSE())),"")</f>
        <v/>
      </c>
      <c r="L2841" s="17"/>
      <c r="M2841" s="0" t="str">
        <f aca="false">IF($K2841="","",IF($L2841&lt;&gt;"",$L2841,VLOOKUP($C2841,薬効分類マスタ!$A$2:$F$180,6,FALSE())))</f>
        <v/>
      </c>
      <c r="N2841" s="0" t="str">
        <f aca="false">ASC(G2841)</f>
        <v>ｱﾏﾙｴｯﾄ配合錠4番｢ｹﾐﾌｧ｣</v>
      </c>
      <c r="O2841" s="0" t="str">
        <f aca="false">ASC(E2841)</f>
        <v>ｱﾑﾛｼﾞﾋﾟﾝﾍﾞｼﾙ酸塩･ｱﾄﾙﾊﾞｽﾀﾁﾝｶﾙｼｳﾑ水和物</v>
      </c>
      <c r="P2841" s="16" t="n">
        <f aca="false">N(P2840)+IF($C2841=検索!$B$49,1,0)</f>
        <v>0</v>
      </c>
    </row>
    <row r="2842" customFormat="false" ht="15" hidden="false" customHeight="false" outlineLevel="0" collapsed="false">
      <c r="A2842" s="16" t="s">
        <v>221</v>
      </c>
      <c r="B2842" s="0" t="s">
        <v>6578</v>
      </c>
      <c r="C2842" s="0" t="n">
        <v>219</v>
      </c>
      <c r="D2842" s="0" t="str">
        <f aca="false">IFERROR(VLOOKUP($C2842,薬効分類マスタ!$A$2:$B$180,2,FALSE()),"未登録")</f>
        <v>その他の循環器官用薬</v>
      </c>
      <c r="E2842" s="16" t="s">
        <v>6579</v>
      </c>
      <c r="F2842" s="16" t="s">
        <v>1027</v>
      </c>
      <c r="G2842" s="16" t="s">
        <v>6580</v>
      </c>
      <c r="H2842" s="16" t="s">
        <v>1356</v>
      </c>
      <c r="I2842" s="0" t="n">
        <v>13272.5</v>
      </c>
      <c r="J2842" s="16" t="s">
        <v>232</v>
      </c>
      <c r="K2842" s="0" t="str">
        <f aca="false">IFERROR(IF(VLOOKUP($C2842,薬効分類マスタ!$A$2:$E$180,5,FALSE())=0,"",VLOOKUP($C2842,薬効分類マスタ!$A$2:$E$180,5,FALSE())),"")</f>
        <v/>
      </c>
      <c r="L2842" s="17"/>
      <c r="M2842" s="0" t="str">
        <f aca="false">IF($K2842="","",IF($L2842&lt;&gt;"",$L2842,VLOOKUP($C2842,薬効分類マスタ!$A$2:$F$180,6,FALSE())))</f>
        <v/>
      </c>
      <c r="N2842" s="0" t="str">
        <f aca="false">ASC(G2842)</f>
        <v>ﾕﾊﾞﾝｼ配合錠</v>
      </c>
      <c r="O2842" s="0" t="str">
        <f aca="false">ASC(E2842)</f>
        <v>ﾏｼﾃﾝﾀﾝ･ﾀﾀﾞﾗﾌｨﾙ</v>
      </c>
      <c r="P2842" s="16" t="n">
        <f aca="false">N(P2841)+IF($C2842=検索!$B$49,1,0)</f>
        <v>0</v>
      </c>
    </row>
    <row r="2843" customFormat="false" ht="15" hidden="false" customHeight="false" outlineLevel="0" collapsed="false">
      <c r="A2843" s="16" t="s">
        <v>221</v>
      </c>
      <c r="B2843" s="0" t="s">
        <v>6581</v>
      </c>
      <c r="C2843" s="0" t="n">
        <v>222</v>
      </c>
      <c r="D2843" s="0" t="str">
        <f aca="false">IFERROR(VLOOKUP($C2843,薬効分類マスタ!$A$2:$B$180,2,FALSE()),"未登録")</f>
        <v>鎮咳剤</v>
      </c>
      <c r="E2843" s="16" t="s">
        <v>6582</v>
      </c>
      <c r="F2843" s="16" t="s">
        <v>622</v>
      </c>
      <c r="G2843" s="16" t="s">
        <v>6583</v>
      </c>
      <c r="I2843" s="0" t="n">
        <v>9.8</v>
      </c>
      <c r="K2843" s="0" t="str">
        <f aca="false">IFERROR(IF(VLOOKUP($C2843,薬効分類マスタ!$A$2:$E$180,5,FALSE())=0,"",VLOOKUP($C2843,薬効分類マスタ!$A$2:$E$180,5,FALSE())),"")</f>
        <v/>
      </c>
      <c r="L2843" s="17"/>
      <c r="M2843" s="0" t="str">
        <f aca="false">IF($K2843="","",IF($L2843&lt;&gt;"",$L2843,VLOOKUP($C2843,薬効分類マスタ!$A$2:$F$180,6,FALSE())))</f>
        <v/>
      </c>
      <c r="N2843" s="0" t="str">
        <f aca="false">ASC(G2843)</f>
        <v>ｴﾌｪﾄﾞﾘﾝ塩酸塩錠</v>
      </c>
      <c r="O2843" s="0" t="str">
        <f aca="false">ASC(E2843)</f>
        <v>ｴﾌｪﾄﾞﾘﾝ塩酸塩</v>
      </c>
      <c r="P2843" s="16" t="n">
        <f aca="false">N(P2842)+IF($C2843=検索!$B$49,1,0)</f>
        <v>0</v>
      </c>
    </row>
    <row r="2844" customFormat="false" ht="15" hidden="false" customHeight="false" outlineLevel="0" collapsed="false">
      <c r="A2844" s="16" t="s">
        <v>221</v>
      </c>
      <c r="B2844" s="0" t="s">
        <v>6584</v>
      </c>
      <c r="C2844" s="0" t="n">
        <v>222</v>
      </c>
      <c r="D2844" s="0" t="str">
        <f aca="false">IFERROR(VLOOKUP($C2844,薬効分類マスタ!$A$2:$B$180,2,FALSE()),"未登録")</f>
        <v>鎮咳剤</v>
      </c>
      <c r="E2844" s="16" t="s">
        <v>6582</v>
      </c>
      <c r="F2844" s="16" t="s">
        <v>224</v>
      </c>
      <c r="G2844" s="16" t="s">
        <v>6582</v>
      </c>
      <c r="I2844" s="0" t="n">
        <v>107.5</v>
      </c>
      <c r="K2844" s="0" t="str">
        <f aca="false">IFERROR(IF(VLOOKUP($C2844,薬効分類マスタ!$A$2:$E$180,5,FALSE())=0,"",VLOOKUP($C2844,薬効分類マスタ!$A$2:$E$180,5,FALSE())),"")</f>
        <v/>
      </c>
      <c r="L2844" s="17"/>
      <c r="M2844" s="0" t="str">
        <f aca="false">IF($K2844="","",IF($L2844&lt;&gt;"",$L2844,VLOOKUP($C2844,薬効分類マスタ!$A$2:$F$180,6,FALSE())))</f>
        <v/>
      </c>
      <c r="N2844" s="0" t="str">
        <f aca="false">ASC(G2844)</f>
        <v>ｴﾌｪﾄﾞﾘﾝ塩酸塩</v>
      </c>
      <c r="O2844" s="0" t="str">
        <f aca="false">ASC(E2844)</f>
        <v>ｴﾌｪﾄﾞﾘﾝ塩酸塩</v>
      </c>
      <c r="P2844" s="16" t="n">
        <f aca="false">N(P2843)+IF($C2844=検索!$B$49,1,0)</f>
        <v>0</v>
      </c>
    </row>
    <row r="2845" customFormat="false" ht="15" hidden="false" customHeight="false" outlineLevel="0" collapsed="false">
      <c r="A2845" s="16" t="s">
        <v>221</v>
      </c>
      <c r="B2845" s="0" t="s">
        <v>6585</v>
      </c>
      <c r="C2845" s="0" t="n">
        <v>222</v>
      </c>
      <c r="D2845" s="0" t="str">
        <f aca="false">IFERROR(VLOOKUP($C2845,薬効分類マスタ!$A$2:$B$180,2,FALSE()),"未登録")</f>
        <v>鎮咳剤</v>
      </c>
      <c r="E2845" s="16" t="s">
        <v>6586</v>
      </c>
      <c r="F2845" s="16" t="s">
        <v>307</v>
      </c>
      <c r="G2845" s="16" t="s">
        <v>6587</v>
      </c>
      <c r="I2845" s="0" t="n">
        <v>8</v>
      </c>
      <c r="K2845" s="0" t="str">
        <f aca="false">IFERROR(IF(VLOOKUP($C2845,薬効分類マスタ!$A$2:$E$180,5,FALSE())=0,"",VLOOKUP($C2845,薬効分類マスタ!$A$2:$E$180,5,FALSE())),"")</f>
        <v/>
      </c>
      <c r="L2845" s="17"/>
      <c r="M2845" s="0" t="str">
        <f aca="false">IF($K2845="","",IF($L2845&lt;&gt;"",$L2845,VLOOKUP($C2845,薬効分類マスタ!$A$2:$F$180,6,FALSE())))</f>
        <v/>
      </c>
      <c r="N2845" s="0" t="str">
        <f aca="false">ASC(G2845)</f>
        <v>dl-ﾒﾁﾙｴﾌｪﾄﾞﾘﾝ塩酸塩散10%</v>
      </c>
      <c r="O2845" s="0" t="str">
        <f aca="false">ASC(E2845)</f>
        <v>dl-ﾒﾁﾙｴﾌｪﾄﾞﾘﾝ塩酸塩</v>
      </c>
      <c r="P2845" s="16" t="n">
        <f aca="false">N(P2844)+IF($C2845=検索!$B$49,1,0)</f>
        <v>0</v>
      </c>
    </row>
    <row r="2846" customFormat="false" ht="15" hidden="false" customHeight="false" outlineLevel="0" collapsed="false">
      <c r="A2846" s="16" t="s">
        <v>221</v>
      </c>
      <c r="B2846" s="0" t="s">
        <v>6588</v>
      </c>
      <c r="C2846" s="0" t="n">
        <v>222</v>
      </c>
      <c r="D2846" s="0" t="str">
        <f aca="false">IFERROR(VLOOKUP($C2846,薬効分類マスタ!$A$2:$B$180,2,FALSE()),"未登録")</f>
        <v>鎮咳剤</v>
      </c>
      <c r="E2846" s="16" t="s">
        <v>6586</v>
      </c>
      <c r="F2846" s="16" t="s">
        <v>307</v>
      </c>
      <c r="G2846" s="16" t="s">
        <v>6589</v>
      </c>
      <c r="H2846" s="16" t="s">
        <v>3209</v>
      </c>
      <c r="I2846" s="0" t="n">
        <v>10</v>
      </c>
      <c r="K2846" s="0" t="str">
        <f aca="false">IFERROR(IF(VLOOKUP($C2846,薬効分類マスタ!$A$2:$E$180,5,FALSE())=0,"",VLOOKUP($C2846,薬効分類マスタ!$A$2:$E$180,5,FALSE())),"")</f>
        <v/>
      </c>
      <c r="L2846" s="17"/>
      <c r="M2846" s="0" t="str">
        <f aca="false">IF($K2846="","",IF($L2846&lt;&gt;"",$L2846,VLOOKUP($C2846,薬効分類マスタ!$A$2:$F$180,6,FALSE())))</f>
        <v/>
      </c>
      <c r="N2846" s="0" t="str">
        <f aca="false">ASC(G2846)</f>
        <v>ﾒﾁﾙｴﾌｪﾄﾞﾘﾝ散10%｢ﾌｿｰ｣</v>
      </c>
      <c r="O2846" s="0" t="str">
        <f aca="false">ASC(E2846)</f>
        <v>dl-ﾒﾁﾙｴﾌｪﾄﾞﾘﾝ塩酸塩</v>
      </c>
      <c r="P2846" s="16" t="n">
        <f aca="false">N(P2845)+IF($C2846=検索!$B$49,1,0)</f>
        <v>0</v>
      </c>
    </row>
    <row r="2847" customFormat="false" ht="15" hidden="false" customHeight="false" outlineLevel="0" collapsed="false">
      <c r="A2847" s="16" t="s">
        <v>221</v>
      </c>
      <c r="B2847" s="0" t="s">
        <v>6590</v>
      </c>
      <c r="C2847" s="0" t="n">
        <v>222</v>
      </c>
      <c r="D2847" s="0" t="str">
        <f aca="false">IFERROR(VLOOKUP($C2847,薬効分類マスタ!$A$2:$B$180,2,FALSE()),"未登録")</f>
        <v>鎮咳剤</v>
      </c>
      <c r="E2847" s="16" t="s">
        <v>6586</v>
      </c>
      <c r="F2847" s="16" t="s">
        <v>307</v>
      </c>
      <c r="G2847" s="16" t="s">
        <v>6591</v>
      </c>
      <c r="H2847" s="16" t="s">
        <v>6592</v>
      </c>
      <c r="I2847" s="0" t="n">
        <v>10</v>
      </c>
      <c r="K2847" s="0" t="str">
        <f aca="false">IFERROR(IF(VLOOKUP($C2847,薬効分類マスタ!$A$2:$E$180,5,FALSE())=0,"",VLOOKUP($C2847,薬効分類マスタ!$A$2:$E$180,5,FALSE())),"")</f>
        <v/>
      </c>
      <c r="L2847" s="17"/>
      <c r="M2847" s="0" t="str">
        <f aca="false">IF($K2847="","",IF($L2847&lt;&gt;"",$L2847,VLOOKUP($C2847,薬効分類マスタ!$A$2:$F$180,6,FALSE())))</f>
        <v/>
      </c>
      <c r="N2847" s="0" t="str">
        <f aca="false">ASC(G2847)</f>
        <v>dl-ﾒﾁﾙｴﾌｪﾄﾞﾘﾝ塩酸塩散10%｢ﾒﾀﾙ｣</v>
      </c>
      <c r="O2847" s="0" t="str">
        <f aca="false">ASC(E2847)</f>
        <v>dl-ﾒﾁﾙｴﾌｪﾄﾞﾘﾝ塩酸塩</v>
      </c>
      <c r="P2847" s="16" t="n">
        <f aca="false">N(P2846)+IF($C2847=検索!$B$49,1,0)</f>
        <v>0</v>
      </c>
    </row>
    <row r="2848" customFormat="false" ht="15" hidden="false" customHeight="false" outlineLevel="0" collapsed="false">
      <c r="A2848" s="16" t="s">
        <v>221</v>
      </c>
      <c r="B2848" s="0" t="s">
        <v>6593</v>
      </c>
      <c r="C2848" s="0" t="n">
        <v>222</v>
      </c>
      <c r="D2848" s="0" t="str">
        <f aca="false">IFERROR(VLOOKUP($C2848,薬効分類マスタ!$A$2:$B$180,2,FALSE()),"未登録")</f>
        <v>鎮咳剤</v>
      </c>
      <c r="E2848" s="16" t="s">
        <v>6594</v>
      </c>
      <c r="F2848" s="16" t="s">
        <v>224</v>
      </c>
      <c r="G2848" s="16" t="s">
        <v>6594</v>
      </c>
      <c r="I2848" s="0" t="n">
        <v>241.5</v>
      </c>
      <c r="K2848" s="0" t="str">
        <f aca="false">IFERROR(IF(VLOOKUP($C2848,薬効分類マスタ!$A$2:$E$180,5,FALSE())=0,"",VLOOKUP($C2848,薬効分類マスタ!$A$2:$E$180,5,FALSE())),"")</f>
        <v/>
      </c>
      <c r="L2848" s="17"/>
      <c r="M2848" s="0" t="str">
        <f aca="false">IF($K2848="","",IF($L2848&lt;&gt;"",$L2848,VLOOKUP($C2848,薬効分類マスタ!$A$2:$F$180,6,FALSE())))</f>
        <v/>
      </c>
      <c r="N2848" s="0" t="str">
        <f aca="false">ASC(G2848)</f>
        <v>ﾉｽｶﾋﾟﾝ</v>
      </c>
      <c r="O2848" s="0" t="str">
        <f aca="false">ASC(E2848)</f>
        <v>ﾉｽｶﾋﾟﾝ</v>
      </c>
      <c r="P2848" s="16" t="n">
        <f aca="false">N(P2847)+IF($C2848=検索!$B$49,1,0)</f>
        <v>0</v>
      </c>
    </row>
    <row r="2849" customFormat="false" ht="15" hidden="false" customHeight="false" outlineLevel="0" collapsed="false">
      <c r="A2849" s="16" t="s">
        <v>221</v>
      </c>
      <c r="B2849" s="0" t="s">
        <v>6595</v>
      </c>
      <c r="C2849" s="0" t="n">
        <v>222</v>
      </c>
      <c r="D2849" s="0" t="str">
        <f aca="false">IFERROR(VLOOKUP($C2849,薬効分類マスタ!$A$2:$B$180,2,FALSE()),"未登録")</f>
        <v>鎮咳剤</v>
      </c>
      <c r="E2849" s="16" t="s">
        <v>6596</v>
      </c>
      <c r="F2849" s="16" t="s">
        <v>307</v>
      </c>
      <c r="G2849" s="16" t="s">
        <v>6597</v>
      </c>
      <c r="H2849" s="16" t="s">
        <v>1350</v>
      </c>
      <c r="I2849" s="0" t="n">
        <v>24.1</v>
      </c>
      <c r="K2849" s="0" t="str">
        <f aca="false">IFERROR(IF(VLOOKUP($C2849,薬効分類マスタ!$A$2:$E$180,5,FALSE())=0,"",VLOOKUP($C2849,薬効分類マスタ!$A$2:$E$180,5,FALSE())),"")</f>
        <v/>
      </c>
      <c r="L2849" s="17"/>
      <c r="M2849" s="0" t="str">
        <f aca="false">IF($K2849="","",IF($L2849&lt;&gt;"",$L2849,VLOOKUP($C2849,薬効分類マスタ!$A$2:$F$180,6,FALSE())))</f>
        <v/>
      </c>
      <c r="N2849" s="0" t="str">
        <f aca="false">ASC(G2849)</f>
        <v>ﾒｼﾞｺﾝ散10%</v>
      </c>
      <c r="O2849" s="0" t="str">
        <f aca="false">ASC(E2849)</f>
        <v>ﾃﾞｷｽﾄﾛﾒﾄﾙﾌｧﾝ臭化水素酸塩水和物</v>
      </c>
      <c r="P2849" s="16" t="n">
        <f aca="false">N(P2848)+IF($C2849=検索!$B$49,1,0)</f>
        <v>0</v>
      </c>
    </row>
    <row r="2850" customFormat="false" ht="15" hidden="false" customHeight="false" outlineLevel="0" collapsed="false">
      <c r="A2850" s="16" t="s">
        <v>221</v>
      </c>
      <c r="B2850" s="0" t="s">
        <v>6598</v>
      </c>
      <c r="C2850" s="0" t="n">
        <v>222</v>
      </c>
      <c r="D2850" s="0" t="str">
        <f aca="false">IFERROR(VLOOKUP($C2850,薬効分類マスタ!$A$2:$B$180,2,FALSE()),"未登録")</f>
        <v>鎮咳剤</v>
      </c>
      <c r="E2850" s="16" t="s">
        <v>6596</v>
      </c>
      <c r="F2850" s="16" t="s">
        <v>307</v>
      </c>
      <c r="G2850" s="16" t="s">
        <v>6599</v>
      </c>
      <c r="H2850" s="16" t="s">
        <v>347</v>
      </c>
      <c r="I2850" s="0" t="n">
        <v>20.8</v>
      </c>
      <c r="K2850" s="0" t="str">
        <f aca="false">IFERROR(IF(VLOOKUP($C2850,薬効分類マスタ!$A$2:$E$180,5,FALSE())=0,"",VLOOKUP($C2850,薬効分類マスタ!$A$2:$E$180,5,FALSE())),"")</f>
        <v/>
      </c>
      <c r="L2850" s="17"/>
      <c r="M2850" s="0" t="str">
        <f aca="false">IF($K2850="","",IF($L2850&lt;&gt;"",$L2850,VLOOKUP($C2850,薬効分類マスタ!$A$2:$F$180,6,FALSE())))</f>
        <v/>
      </c>
      <c r="N2850" s="0" t="str">
        <f aca="false">ASC(G2850)</f>
        <v>ﾃﾞｷｽﾄﾛﾒﾄﾙﾌｧﾝ臭化水素酸塩細粒10%｢ﾂﾙﾊﾗ｣</v>
      </c>
      <c r="O2850" s="0" t="str">
        <f aca="false">ASC(E2850)</f>
        <v>ﾃﾞｷｽﾄﾛﾒﾄﾙﾌｧﾝ臭化水素酸塩水和物</v>
      </c>
      <c r="P2850" s="16" t="n">
        <f aca="false">N(P2849)+IF($C2850=検索!$B$49,1,0)</f>
        <v>0</v>
      </c>
    </row>
    <row r="2851" customFormat="false" ht="15" hidden="false" customHeight="false" outlineLevel="0" collapsed="false">
      <c r="A2851" s="16" t="s">
        <v>221</v>
      </c>
      <c r="B2851" s="0" t="s">
        <v>6600</v>
      </c>
      <c r="C2851" s="0" t="n">
        <v>222</v>
      </c>
      <c r="D2851" s="0" t="str">
        <f aca="false">IFERROR(VLOOKUP($C2851,薬効分類マスタ!$A$2:$B$180,2,FALSE()),"未登録")</f>
        <v>鎮咳剤</v>
      </c>
      <c r="E2851" s="16" t="s">
        <v>6596</v>
      </c>
      <c r="F2851" s="16" t="s">
        <v>439</v>
      </c>
      <c r="G2851" s="16" t="s">
        <v>6601</v>
      </c>
      <c r="H2851" s="16" t="s">
        <v>1350</v>
      </c>
      <c r="I2851" s="0" t="n">
        <v>8.5</v>
      </c>
      <c r="J2851" s="16" t="s">
        <v>232</v>
      </c>
      <c r="K2851" s="0" t="str">
        <f aca="false">IFERROR(IF(VLOOKUP($C2851,薬効分類マスタ!$A$2:$E$180,5,FALSE())=0,"",VLOOKUP($C2851,薬効分類マスタ!$A$2:$E$180,5,FALSE())),"")</f>
        <v/>
      </c>
      <c r="L2851" s="17"/>
      <c r="M2851" s="0" t="str">
        <f aca="false">IF($K2851="","",IF($L2851&lt;&gt;"",$L2851,VLOOKUP($C2851,薬効分類マスタ!$A$2:$F$180,6,FALSE())))</f>
        <v/>
      </c>
      <c r="N2851" s="0" t="str">
        <f aca="false">ASC(G2851)</f>
        <v>ﾒｼﾞｺﾝ錠15mg</v>
      </c>
      <c r="O2851" s="0" t="str">
        <f aca="false">ASC(E2851)</f>
        <v>ﾃﾞｷｽﾄﾛﾒﾄﾙﾌｧﾝ臭化水素酸塩水和物</v>
      </c>
      <c r="P2851" s="16" t="n">
        <f aca="false">N(P2850)+IF($C2851=検索!$B$49,1,0)</f>
        <v>0</v>
      </c>
    </row>
    <row r="2852" customFormat="false" ht="15" hidden="false" customHeight="false" outlineLevel="0" collapsed="false">
      <c r="A2852" s="16" t="s">
        <v>221</v>
      </c>
      <c r="B2852" s="0" t="s">
        <v>6602</v>
      </c>
      <c r="C2852" s="0" t="n">
        <v>222</v>
      </c>
      <c r="D2852" s="0" t="str">
        <f aca="false">IFERROR(VLOOKUP($C2852,薬効分類マスタ!$A$2:$B$180,2,FALSE()),"未登録")</f>
        <v>鎮咳剤</v>
      </c>
      <c r="E2852" s="16" t="s">
        <v>6596</v>
      </c>
      <c r="F2852" s="16" t="s">
        <v>439</v>
      </c>
      <c r="G2852" s="16" t="s">
        <v>6603</v>
      </c>
      <c r="H2852" s="16" t="s">
        <v>1165</v>
      </c>
      <c r="I2852" s="0" t="n">
        <v>8.6</v>
      </c>
      <c r="J2852" s="16" t="s">
        <v>239</v>
      </c>
      <c r="K2852" s="0" t="str">
        <f aca="false">IFERROR(IF(VLOOKUP($C2852,薬効分類マスタ!$A$2:$E$180,5,FALSE())=0,"",VLOOKUP($C2852,薬効分類マスタ!$A$2:$E$180,5,FALSE())),"")</f>
        <v/>
      </c>
      <c r="L2852" s="17"/>
      <c r="M2852" s="0" t="str">
        <f aca="false">IF($K2852="","",IF($L2852&lt;&gt;"",$L2852,VLOOKUP($C2852,薬効分類マスタ!$A$2:$F$180,6,FALSE())))</f>
        <v/>
      </c>
      <c r="N2852" s="0" t="str">
        <f aca="false">ASC(G2852)</f>
        <v>ﾃﾞｷｽﾄﾛﾒﾄﾙﾌｧﾝ臭化水素酸塩錠15mg｢NP｣</v>
      </c>
      <c r="O2852" s="0" t="str">
        <f aca="false">ASC(E2852)</f>
        <v>ﾃﾞｷｽﾄﾛﾒﾄﾙﾌｧﾝ臭化水素酸塩水和物</v>
      </c>
      <c r="P2852" s="16" t="n">
        <f aca="false">N(P2851)+IF($C2852=検索!$B$49,1,0)</f>
        <v>0</v>
      </c>
    </row>
    <row r="2853" customFormat="false" ht="15" hidden="false" customHeight="false" outlineLevel="0" collapsed="false">
      <c r="A2853" s="16" t="s">
        <v>221</v>
      </c>
      <c r="B2853" s="0" t="s">
        <v>6604</v>
      </c>
      <c r="C2853" s="0" t="n">
        <v>222</v>
      </c>
      <c r="D2853" s="0" t="str">
        <f aca="false">IFERROR(VLOOKUP($C2853,薬効分類マスタ!$A$2:$B$180,2,FALSE()),"未登録")</f>
        <v>鎮咳剤</v>
      </c>
      <c r="E2853" s="16" t="s">
        <v>6596</v>
      </c>
      <c r="F2853" s="16" t="s">
        <v>439</v>
      </c>
      <c r="G2853" s="16" t="s">
        <v>6605</v>
      </c>
      <c r="H2853" s="16" t="s">
        <v>533</v>
      </c>
      <c r="I2853" s="0" t="n">
        <v>6.3</v>
      </c>
      <c r="J2853" s="16" t="s">
        <v>239</v>
      </c>
      <c r="K2853" s="0" t="str">
        <f aca="false">IFERROR(IF(VLOOKUP($C2853,薬効分類マスタ!$A$2:$E$180,5,FALSE())=0,"",VLOOKUP($C2853,薬効分類マスタ!$A$2:$E$180,5,FALSE())),"")</f>
        <v/>
      </c>
      <c r="L2853" s="17"/>
      <c r="M2853" s="0" t="str">
        <f aca="false">IF($K2853="","",IF($L2853&lt;&gt;"",$L2853,VLOOKUP($C2853,薬効分類マスタ!$A$2:$F$180,6,FALSE())))</f>
        <v/>
      </c>
      <c r="N2853" s="0" t="str">
        <f aca="false">ASC(G2853)</f>
        <v>ﾃﾞｷｽﾄﾛﾒﾄﾙﾌｧﾝ臭化水素酸塩錠15mg｢ﾄｰﾜ｣</v>
      </c>
      <c r="O2853" s="0" t="str">
        <f aca="false">ASC(E2853)</f>
        <v>ﾃﾞｷｽﾄﾛﾒﾄﾙﾌｧﾝ臭化水素酸塩水和物</v>
      </c>
      <c r="P2853" s="16" t="n">
        <f aca="false">N(P2852)+IF($C2853=検索!$B$49,1,0)</f>
        <v>0</v>
      </c>
    </row>
    <row r="2854" customFormat="false" ht="15" hidden="false" customHeight="false" outlineLevel="0" collapsed="false">
      <c r="A2854" s="16" t="s">
        <v>221</v>
      </c>
      <c r="B2854" s="0" t="s">
        <v>6606</v>
      </c>
      <c r="C2854" s="0" t="n">
        <v>222</v>
      </c>
      <c r="D2854" s="0" t="str">
        <f aca="false">IFERROR(VLOOKUP($C2854,薬効分類マスタ!$A$2:$B$180,2,FALSE()),"未登録")</f>
        <v>鎮咳剤</v>
      </c>
      <c r="E2854" s="16" t="s">
        <v>6596</v>
      </c>
      <c r="F2854" s="16" t="s">
        <v>439</v>
      </c>
      <c r="G2854" s="16" t="s">
        <v>6607</v>
      </c>
      <c r="H2854" s="16" t="s">
        <v>347</v>
      </c>
      <c r="I2854" s="0" t="n">
        <v>8.6</v>
      </c>
      <c r="J2854" s="16" t="s">
        <v>239</v>
      </c>
      <c r="K2854" s="0" t="str">
        <f aca="false">IFERROR(IF(VLOOKUP($C2854,薬効分類マスタ!$A$2:$E$180,5,FALSE())=0,"",VLOOKUP($C2854,薬効分類マスタ!$A$2:$E$180,5,FALSE())),"")</f>
        <v/>
      </c>
      <c r="L2854" s="17"/>
      <c r="M2854" s="0" t="str">
        <f aca="false">IF($K2854="","",IF($L2854&lt;&gt;"",$L2854,VLOOKUP($C2854,薬効分類マスタ!$A$2:$F$180,6,FALSE())))</f>
        <v/>
      </c>
      <c r="N2854" s="0" t="str">
        <f aca="false">ASC(G2854)</f>
        <v>ﾃﾞｷｽﾄﾛﾒﾄﾙﾌｧﾝ臭化水素酸塩錠15mg｢ﾂﾙﾊﾗ｣</v>
      </c>
      <c r="O2854" s="0" t="str">
        <f aca="false">ASC(E2854)</f>
        <v>ﾃﾞｷｽﾄﾛﾒﾄﾙﾌｧﾝ臭化水素酸塩水和物</v>
      </c>
      <c r="P2854" s="16" t="n">
        <f aca="false">N(P2853)+IF($C2854=検索!$B$49,1,0)</f>
        <v>0</v>
      </c>
    </row>
    <row r="2855" customFormat="false" ht="15" hidden="false" customHeight="false" outlineLevel="0" collapsed="false">
      <c r="A2855" s="16" t="s">
        <v>221</v>
      </c>
      <c r="B2855" s="0" t="s">
        <v>6608</v>
      </c>
      <c r="C2855" s="0" t="n">
        <v>222</v>
      </c>
      <c r="D2855" s="0" t="str">
        <f aca="false">IFERROR(VLOOKUP($C2855,薬効分類マスタ!$A$2:$B$180,2,FALSE()),"未登録")</f>
        <v>鎮咳剤</v>
      </c>
      <c r="E2855" s="16" t="s">
        <v>6609</v>
      </c>
      <c r="F2855" s="16" t="s">
        <v>439</v>
      </c>
      <c r="G2855" s="16" t="s">
        <v>6610</v>
      </c>
      <c r="H2855" s="16" t="s">
        <v>347</v>
      </c>
      <c r="I2855" s="0" t="n">
        <v>8.3</v>
      </c>
      <c r="J2855" s="16" t="s">
        <v>239</v>
      </c>
      <c r="K2855" s="0" t="str">
        <f aca="false">IFERROR(IF(VLOOKUP($C2855,薬効分類マスタ!$A$2:$E$180,5,FALSE())=0,"",VLOOKUP($C2855,薬効分類マスタ!$A$2:$E$180,5,FALSE())),"")</f>
        <v/>
      </c>
      <c r="L2855" s="17"/>
      <c r="M2855" s="0" t="str">
        <f aca="false">IF($K2855="","",IF($L2855&lt;&gt;"",$L2855,VLOOKUP($C2855,薬効分類マスタ!$A$2:$F$180,6,FALSE())))</f>
        <v/>
      </c>
      <c r="N2855" s="0" t="str">
        <f aca="false">ASC(G2855)</f>
        <v>ﾍﾟﾝﾄｷｼﾍﾞﾘﾝｸｴﾝ酸塩錠15mg｢ﾂﾙﾊﾗ｣</v>
      </c>
      <c r="O2855" s="0" t="str">
        <f aca="false">ASC(E2855)</f>
        <v>ﾍﾟﾝﾄｷｼﾍﾞﾘﾝｸｴﾝ酸塩</v>
      </c>
      <c r="P2855" s="16" t="n">
        <f aca="false">N(P2854)+IF($C2855=検索!$B$49,1,0)</f>
        <v>0</v>
      </c>
    </row>
    <row r="2856" customFormat="false" ht="15" hidden="false" customHeight="false" outlineLevel="0" collapsed="false">
      <c r="A2856" s="16" t="s">
        <v>221</v>
      </c>
      <c r="B2856" s="0" t="s">
        <v>6611</v>
      </c>
      <c r="C2856" s="0" t="n">
        <v>222</v>
      </c>
      <c r="D2856" s="0" t="str">
        <f aca="false">IFERROR(VLOOKUP($C2856,薬効分類マスタ!$A$2:$B$180,2,FALSE()),"未登録")</f>
        <v>鎮咳剤</v>
      </c>
      <c r="E2856" s="16" t="s">
        <v>6612</v>
      </c>
      <c r="F2856" s="16" t="s">
        <v>307</v>
      </c>
      <c r="G2856" s="16" t="s">
        <v>6613</v>
      </c>
      <c r="H2856" s="16" t="s">
        <v>3700</v>
      </c>
      <c r="I2856" s="0" t="n">
        <v>26.6</v>
      </c>
      <c r="J2856" s="16" t="s">
        <v>232</v>
      </c>
      <c r="K2856" s="0" t="str">
        <f aca="false">IFERROR(IF(VLOOKUP($C2856,薬効分類マスタ!$A$2:$E$180,5,FALSE())=0,"",VLOOKUP($C2856,薬効分類マスタ!$A$2:$E$180,5,FALSE())),"")</f>
        <v/>
      </c>
      <c r="L2856" s="17"/>
      <c r="M2856" s="0" t="str">
        <f aca="false">IF($K2856="","",IF($L2856&lt;&gt;"",$L2856,VLOOKUP($C2856,薬効分類マスタ!$A$2:$F$180,6,FALSE())))</f>
        <v/>
      </c>
      <c r="N2856" s="0" t="str">
        <f aca="false">ASC(G2856)</f>
        <v>ｱｽﾄﾐﾝ散10%</v>
      </c>
      <c r="O2856" s="0" t="str">
        <f aca="false">ASC(E2856)</f>
        <v>ｼﾞﾒﾓﾙﾌｧﾝﾘﾝ酸塩</v>
      </c>
      <c r="P2856" s="16" t="n">
        <f aca="false">N(P2855)+IF($C2856=検索!$B$49,1,0)</f>
        <v>0</v>
      </c>
    </row>
    <row r="2857" customFormat="false" ht="15" hidden="false" customHeight="false" outlineLevel="0" collapsed="false">
      <c r="A2857" s="16" t="s">
        <v>221</v>
      </c>
      <c r="B2857" s="0" t="s">
        <v>6614</v>
      </c>
      <c r="C2857" s="0" t="n">
        <v>222</v>
      </c>
      <c r="D2857" s="0" t="str">
        <f aca="false">IFERROR(VLOOKUP($C2857,薬効分類マスタ!$A$2:$B$180,2,FALSE()),"未登録")</f>
        <v>鎮咳剤</v>
      </c>
      <c r="E2857" s="16" t="s">
        <v>6612</v>
      </c>
      <c r="F2857" s="16" t="s">
        <v>262</v>
      </c>
      <c r="G2857" s="16" t="s">
        <v>6615</v>
      </c>
      <c r="H2857" s="16" t="s">
        <v>3700</v>
      </c>
      <c r="I2857" s="0" t="n">
        <v>6.8</v>
      </c>
      <c r="J2857" s="16" t="s">
        <v>232</v>
      </c>
      <c r="K2857" s="0" t="str">
        <f aca="false">IFERROR(IF(VLOOKUP($C2857,薬効分類マスタ!$A$2:$E$180,5,FALSE())=0,"",VLOOKUP($C2857,薬効分類マスタ!$A$2:$E$180,5,FALSE())),"")</f>
        <v/>
      </c>
      <c r="L2857" s="17"/>
      <c r="M2857" s="0" t="str">
        <f aca="false">IF($K2857="","",IF($L2857&lt;&gt;"",$L2857,VLOOKUP($C2857,薬効分類マスタ!$A$2:$F$180,6,FALSE())))</f>
        <v/>
      </c>
      <c r="N2857" s="0" t="str">
        <f aca="false">ASC(G2857)</f>
        <v>ｱｽﾄﾐﾝ錠10mg</v>
      </c>
      <c r="O2857" s="0" t="str">
        <f aca="false">ASC(E2857)</f>
        <v>ｼﾞﾒﾓﾙﾌｧﾝﾘﾝ酸塩</v>
      </c>
      <c r="P2857" s="16" t="n">
        <f aca="false">N(P2856)+IF($C2857=検索!$B$49,1,0)</f>
        <v>0</v>
      </c>
    </row>
    <row r="2858" customFormat="false" ht="15" hidden="false" customHeight="false" outlineLevel="0" collapsed="false">
      <c r="A2858" s="16" t="s">
        <v>221</v>
      </c>
      <c r="B2858" s="0" t="s">
        <v>6616</v>
      </c>
      <c r="C2858" s="0" t="n">
        <v>222</v>
      </c>
      <c r="D2858" s="0" t="str">
        <f aca="false">IFERROR(VLOOKUP($C2858,薬効分類マスタ!$A$2:$B$180,2,FALSE()),"未登録")</f>
        <v>鎮咳剤</v>
      </c>
      <c r="E2858" s="16" t="s">
        <v>6612</v>
      </c>
      <c r="F2858" s="16" t="s">
        <v>262</v>
      </c>
      <c r="G2858" s="16" t="s">
        <v>6617</v>
      </c>
      <c r="H2858" s="16" t="s">
        <v>1067</v>
      </c>
      <c r="I2858" s="0" t="n">
        <v>6.8</v>
      </c>
      <c r="J2858" s="16" t="s">
        <v>239</v>
      </c>
      <c r="K2858" s="0" t="str">
        <f aca="false">IFERROR(IF(VLOOKUP($C2858,薬効分類マスタ!$A$2:$E$180,5,FALSE())=0,"",VLOOKUP($C2858,薬効分類マスタ!$A$2:$E$180,5,FALSE())),"")</f>
        <v/>
      </c>
      <c r="L2858" s="17"/>
      <c r="M2858" s="0" t="str">
        <f aca="false">IF($K2858="","",IF($L2858&lt;&gt;"",$L2858,VLOOKUP($C2858,薬効分類マスタ!$A$2:$F$180,6,FALSE())))</f>
        <v/>
      </c>
      <c r="N2858" s="0" t="str">
        <f aca="false">ASC(G2858)</f>
        <v>ｼﾞﾒﾓﾙﾌｧﾝﾘﾝ酸塩錠10mg｢TCK｣</v>
      </c>
      <c r="O2858" s="0" t="str">
        <f aca="false">ASC(E2858)</f>
        <v>ｼﾞﾒﾓﾙﾌｧﾝﾘﾝ酸塩</v>
      </c>
      <c r="P2858" s="16" t="n">
        <f aca="false">N(P2857)+IF($C2858=検索!$B$49,1,0)</f>
        <v>0</v>
      </c>
    </row>
    <row r="2859" customFormat="false" ht="15" hidden="false" customHeight="false" outlineLevel="0" collapsed="false">
      <c r="A2859" s="16" t="s">
        <v>221</v>
      </c>
      <c r="B2859" s="0" t="s">
        <v>6618</v>
      </c>
      <c r="C2859" s="0" t="n">
        <v>222</v>
      </c>
      <c r="D2859" s="0" t="str">
        <f aca="false">IFERROR(VLOOKUP($C2859,薬効分類マスタ!$A$2:$B$180,2,FALSE()),"未登録")</f>
        <v>鎮咳剤</v>
      </c>
      <c r="E2859" s="16" t="s">
        <v>6612</v>
      </c>
      <c r="F2859" s="16" t="s">
        <v>6619</v>
      </c>
      <c r="G2859" s="16" t="s">
        <v>6620</v>
      </c>
      <c r="H2859" s="16" t="s">
        <v>3700</v>
      </c>
      <c r="I2859" s="0" t="n">
        <v>7.1</v>
      </c>
      <c r="J2859" s="16" t="s">
        <v>232</v>
      </c>
      <c r="K2859" s="0" t="str">
        <f aca="false">IFERROR(IF(VLOOKUP($C2859,薬効分類マスタ!$A$2:$E$180,5,FALSE())=0,"",VLOOKUP($C2859,薬効分類マスタ!$A$2:$E$180,5,FALSE())),"")</f>
        <v/>
      </c>
      <c r="L2859" s="17"/>
      <c r="M2859" s="0" t="str">
        <f aca="false">IF($K2859="","",IF($L2859&lt;&gt;"",$L2859,VLOOKUP($C2859,薬効分類マスタ!$A$2:$F$180,6,FALSE())))</f>
        <v/>
      </c>
      <c r="N2859" s="0" t="str">
        <f aca="false">ASC(G2859)</f>
        <v>ｱｽﾄﾐﾝｼﾛｯﾌﾟ0.25%</v>
      </c>
      <c r="O2859" s="0" t="str">
        <f aca="false">ASC(E2859)</f>
        <v>ｼﾞﾒﾓﾙﾌｧﾝﾘﾝ酸塩</v>
      </c>
      <c r="P2859" s="16" t="n">
        <f aca="false">N(P2858)+IF($C2859=検索!$B$49,1,0)</f>
        <v>0</v>
      </c>
    </row>
    <row r="2860" customFormat="false" ht="15" hidden="false" customHeight="false" outlineLevel="0" collapsed="false">
      <c r="A2860" s="16" t="s">
        <v>221</v>
      </c>
      <c r="B2860" s="0" t="s">
        <v>6621</v>
      </c>
      <c r="C2860" s="0" t="n">
        <v>222</v>
      </c>
      <c r="D2860" s="0" t="str">
        <f aca="false">IFERROR(VLOOKUP($C2860,薬効分類マスタ!$A$2:$B$180,2,FALSE()),"未登録")</f>
        <v>鎮咳剤</v>
      </c>
      <c r="E2860" s="16" t="s">
        <v>6612</v>
      </c>
      <c r="F2860" s="16" t="s">
        <v>6619</v>
      </c>
      <c r="G2860" s="16" t="s">
        <v>6622</v>
      </c>
      <c r="H2860" s="16" t="s">
        <v>1067</v>
      </c>
      <c r="I2860" s="0" t="n">
        <v>7.1</v>
      </c>
      <c r="J2860" s="16" t="s">
        <v>239</v>
      </c>
      <c r="K2860" s="0" t="str">
        <f aca="false">IFERROR(IF(VLOOKUP($C2860,薬効分類マスタ!$A$2:$E$180,5,FALSE())=0,"",VLOOKUP($C2860,薬効分類マスタ!$A$2:$E$180,5,FALSE())),"")</f>
        <v/>
      </c>
      <c r="L2860" s="17"/>
      <c r="M2860" s="0" t="str">
        <f aca="false">IF($K2860="","",IF($L2860&lt;&gt;"",$L2860,VLOOKUP($C2860,薬効分類マスタ!$A$2:$F$180,6,FALSE())))</f>
        <v/>
      </c>
      <c r="N2860" s="0" t="str">
        <f aca="false">ASC(G2860)</f>
        <v>ｼﾞﾒﾓﾙﾌｧﾝﾘﾝ酸塩ｼﾛｯﾌﾟ小児用0.25%｢TCK｣</v>
      </c>
      <c r="O2860" s="0" t="str">
        <f aca="false">ASC(E2860)</f>
        <v>ｼﾞﾒﾓﾙﾌｧﾝﾘﾝ酸塩</v>
      </c>
      <c r="P2860" s="16" t="n">
        <f aca="false">N(P2859)+IF($C2860=検索!$B$49,1,0)</f>
        <v>0</v>
      </c>
    </row>
    <row r="2861" customFormat="false" ht="15" hidden="false" customHeight="false" outlineLevel="0" collapsed="false">
      <c r="A2861" s="16" t="s">
        <v>221</v>
      </c>
      <c r="B2861" s="0" t="s">
        <v>6623</v>
      </c>
      <c r="C2861" s="0" t="n">
        <v>222</v>
      </c>
      <c r="D2861" s="0" t="str">
        <f aca="false">IFERROR(VLOOKUP($C2861,薬効分類マスタ!$A$2:$B$180,2,FALSE()),"未登録")</f>
        <v>鎮咳剤</v>
      </c>
      <c r="E2861" s="16" t="s">
        <v>6612</v>
      </c>
      <c r="F2861" s="16" t="s">
        <v>1875</v>
      </c>
      <c r="G2861" s="16" t="s">
        <v>6624</v>
      </c>
      <c r="H2861" s="16" t="s">
        <v>557</v>
      </c>
      <c r="I2861" s="0" t="n">
        <v>22.7</v>
      </c>
      <c r="J2861" s="16" t="s">
        <v>239</v>
      </c>
      <c r="K2861" s="0" t="str">
        <f aca="false">IFERROR(IF(VLOOKUP($C2861,薬効分類マスタ!$A$2:$E$180,5,FALSE())=0,"",VLOOKUP($C2861,薬効分類マスタ!$A$2:$E$180,5,FALSE())),"")</f>
        <v/>
      </c>
      <c r="L2861" s="17"/>
      <c r="M2861" s="0" t="str">
        <f aca="false">IF($K2861="","",IF($L2861&lt;&gt;"",$L2861,VLOOKUP($C2861,薬効分類マスタ!$A$2:$F$180,6,FALSE())))</f>
        <v/>
      </c>
      <c r="N2861" s="0" t="str">
        <f aca="false">ASC(G2861)</f>
        <v>ｼﾞﾒﾓﾙﾌｧﾝﾘﾝ酸塩DS小児用2.5%｢ﾀｶﾀ｣</v>
      </c>
      <c r="O2861" s="0" t="str">
        <f aca="false">ASC(E2861)</f>
        <v>ｼﾞﾒﾓﾙﾌｧﾝﾘﾝ酸塩</v>
      </c>
      <c r="P2861" s="16" t="n">
        <f aca="false">N(P2860)+IF($C2861=検索!$B$49,1,0)</f>
        <v>0</v>
      </c>
    </row>
    <row r="2862" customFormat="false" ht="15" hidden="false" customHeight="false" outlineLevel="0" collapsed="false">
      <c r="A2862" s="16" t="s">
        <v>221</v>
      </c>
      <c r="B2862" s="0" t="s">
        <v>6625</v>
      </c>
      <c r="C2862" s="0" t="n">
        <v>222</v>
      </c>
      <c r="D2862" s="0" t="str">
        <f aca="false">IFERROR(VLOOKUP($C2862,薬効分類マスタ!$A$2:$B$180,2,FALSE()),"未登録")</f>
        <v>鎮咳剤</v>
      </c>
      <c r="E2862" s="16" t="s">
        <v>6626</v>
      </c>
      <c r="F2862" s="16" t="s">
        <v>6627</v>
      </c>
      <c r="G2862" s="16" t="s">
        <v>6628</v>
      </c>
      <c r="H2862" s="16" t="s">
        <v>1019</v>
      </c>
      <c r="I2862" s="0" t="n">
        <v>21.7</v>
      </c>
      <c r="J2862" s="16" t="s">
        <v>232</v>
      </c>
      <c r="K2862" s="0" t="str">
        <f aca="false">IFERROR(IF(VLOOKUP($C2862,薬効分類マスタ!$A$2:$E$180,5,FALSE())=0,"",VLOOKUP($C2862,薬効分類マスタ!$A$2:$E$180,5,FALSE())),"")</f>
        <v/>
      </c>
      <c r="L2862" s="17"/>
      <c r="M2862" s="0" t="str">
        <f aca="false">IF($K2862="","",IF($L2862&lt;&gt;"",$L2862,VLOOKUP($C2862,薬効分類マスタ!$A$2:$F$180,6,FALSE())))</f>
        <v/>
      </c>
      <c r="N2862" s="0" t="str">
        <f aca="false">ASC(G2862)</f>
        <v>ｺﾙﾄﾞﾘﾝ顆粒4.17%</v>
      </c>
      <c r="O2862" s="0" t="str">
        <f aca="false">ASC(E2862)</f>
        <v>ｸﾛﾌｪﾀﾞﾉｰﾙ塩酸塩</v>
      </c>
      <c r="P2862" s="16" t="n">
        <f aca="false">N(P2861)+IF($C2862=検索!$B$49,1,0)</f>
        <v>0</v>
      </c>
    </row>
    <row r="2863" customFormat="false" ht="15" hidden="false" customHeight="false" outlineLevel="0" collapsed="false">
      <c r="A2863" s="16" t="s">
        <v>221</v>
      </c>
      <c r="B2863" s="0" t="s">
        <v>6629</v>
      </c>
      <c r="C2863" s="0" t="n">
        <v>222</v>
      </c>
      <c r="D2863" s="0" t="str">
        <f aca="false">IFERROR(VLOOKUP($C2863,薬効分類マスタ!$A$2:$B$180,2,FALSE()),"未登録")</f>
        <v>鎮咳剤</v>
      </c>
      <c r="E2863" s="16" t="s">
        <v>6626</v>
      </c>
      <c r="F2863" s="16" t="s">
        <v>1685</v>
      </c>
      <c r="G2863" s="16" t="s">
        <v>6630</v>
      </c>
      <c r="H2863" s="16" t="s">
        <v>1019</v>
      </c>
      <c r="I2863" s="0" t="n">
        <v>6.9</v>
      </c>
      <c r="J2863" s="16" t="s">
        <v>232</v>
      </c>
      <c r="K2863" s="0" t="str">
        <f aca="false">IFERROR(IF(VLOOKUP($C2863,薬効分類マスタ!$A$2:$E$180,5,FALSE())=0,"",VLOOKUP($C2863,薬効分類マスタ!$A$2:$E$180,5,FALSE())),"")</f>
        <v/>
      </c>
      <c r="L2863" s="17"/>
      <c r="M2863" s="0" t="str">
        <f aca="false">IF($K2863="","",IF($L2863&lt;&gt;"",$L2863,VLOOKUP($C2863,薬効分類マスタ!$A$2:$F$180,6,FALSE())))</f>
        <v/>
      </c>
      <c r="N2863" s="0" t="str">
        <f aca="false">ASC(G2863)</f>
        <v>ｺﾙﾄﾞﾘﾝ錠12.5mg</v>
      </c>
      <c r="O2863" s="0" t="str">
        <f aca="false">ASC(E2863)</f>
        <v>ｸﾛﾌｪﾀﾞﾉｰﾙ塩酸塩</v>
      </c>
      <c r="P2863" s="16" t="n">
        <f aca="false">N(P2862)+IF($C2863=検索!$B$49,1,0)</f>
        <v>0</v>
      </c>
    </row>
    <row r="2864" customFormat="false" ht="15" hidden="false" customHeight="false" outlineLevel="0" collapsed="false">
      <c r="A2864" s="16" t="s">
        <v>221</v>
      </c>
      <c r="B2864" s="0" t="s">
        <v>6631</v>
      </c>
      <c r="C2864" s="0" t="n">
        <v>222</v>
      </c>
      <c r="D2864" s="0" t="str">
        <f aca="false">IFERROR(VLOOKUP($C2864,薬効分類マスタ!$A$2:$B$180,2,FALSE()),"未登録")</f>
        <v>鎮咳剤</v>
      </c>
      <c r="E2864" s="16" t="s">
        <v>6632</v>
      </c>
      <c r="F2864" s="16" t="s">
        <v>262</v>
      </c>
      <c r="G2864" s="16" t="s">
        <v>6633</v>
      </c>
      <c r="H2864" s="16" t="s">
        <v>1165</v>
      </c>
      <c r="I2864" s="0" t="n">
        <v>6.3</v>
      </c>
      <c r="K2864" s="0" t="str">
        <f aca="false">IFERROR(IF(VLOOKUP($C2864,薬効分類マスタ!$A$2:$E$180,5,FALSE())=0,"",VLOOKUP($C2864,薬効分類マスタ!$A$2:$E$180,5,FALSE())),"")</f>
        <v/>
      </c>
      <c r="L2864" s="17"/>
      <c r="M2864" s="0" t="str">
        <f aca="false">IF($K2864="","",IF($L2864&lt;&gt;"",$L2864,VLOOKUP($C2864,薬効分類マスタ!$A$2:$F$180,6,FALSE())))</f>
        <v/>
      </c>
      <c r="N2864" s="0" t="str">
        <f aca="false">ASC(G2864)</f>
        <v>ﾌｽﾀｿﾞｰﾙ糖衣錠10mg</v>
      </c>
      <c r="O2864" s="0" t="str">
        <f aca="false">ASC(E2864)</f>
        <v>ｸﾛﾍﾟﾗｽﾁﾝ塩酸塩</v>
      </c>
      <c r="P2864" s="16" t="n">
        <f aca="false">N(P2863)+IF($C2864=検索!$B$49,1,0)</f>
        <v>0</v>
      </c>
    </row>
    <row r="2865" customFormat="false" ht="15" hidden="false" customHeight="false" outlineLevel="0" collapsed="false">
      <c r="A2865" s="16" t="s">
        <v>221</v>
      </c>
      <c r="B2865" s="0" t="s">
        <v>6634</v>
      </c>
      <c r="C2865" s="0" t="n">
        <v>222</v>
      </c>
      <c r="D2865" s="0" t="str">
        <f aca="false">IFERROR(VLOOKUP($C2865,薬効分類マスタ!$A$2:$B$180,2,FALSE()),"未登録")</f>
        <v>鎮咳剤</v>
      </c>
      <c r="E2865" s="16" t="s">
        <v>6635</v>
      </c>
      <c r="F2865" s="16" t="s">
        <v>307</v>
      </c>
      <c r="G2865" s="16" t="s">
        <v>6636</v>
      </c>
      <c r="H2865" s="16" t="s">
        <v>1165</v>
      </c>
      <c r="I2865" s="0" t="n">
        <v>25.1</v>
      </c>
      <c r="K2865" s="0" t="str">
        <f aca="false">IFERROR(IF(VLOOKUP($C2865,薬効分類マスタ!$A$2:$E$180,5,FALSE())=0,"",VLOOKUP($C2865,薬効分類マスタ!$A$2:$E$180,5,FALSE())),"")</f>
        <v/>
      </c>
      <c r="L2865" s="17"/>
      <c r="M2865" s="0" t="str">
        <f aca="false">IF($K2865="","",IF($L2865&lt;&gt;"",$L2865,VLOOKUP($C2865,薬効分類マスタ!$A$2:$F$180,6,FALSE())))</f>
        <v/>
      </c>
      <c r="N2865" s="0" t="str">
        <f aca="false">ASC(G2865)</f>
        <v>ﾌｽﾀｿﾞｰﾙ散10%</v>
      </c>
      <c r="O2865" s="0" t="str">
        <f aca="false">ASC(E2865)</f>
        <v>ｸﾛﾍﾟﾗｽﾁﾝﾌｪﾝｼﾞｿﾞ酸塩</v>
      </c>
      <c r="P2865" s="16" t="n">
        <f aca="false">N(P2864)+IF($C2865=検索!$B$49,1,0)</f>
        <v>0</v>
      </c>
    </row>
    <row r="2866" customFormat="false" ht="15" hidden="false" customHeight="false" outlineLevel="0" collapsed="false">
      <c r="A2866" s="16" t="s">
        <v>221</v>
      </c>
      <c r="B2866" s="0" t="s">
        <v>6637</v>
      </c>
      <c r="C2866" s="0" t="n">
        <v>222</v>
      </c>
      <c r="D2866" s="0" t="str">
        <f aca="false">IFERROR(VLOOKUP($C2866,薬効分類マスタ!$A$2:$B$180,2,FALSE()),"未登録")</f>
        <v>鎮咳剤</v>
      </c>
      <c r="E2866" s="16" t="s">
        <v>6635</v>
      </c>
      <c r="F2866" s="16" t="s">
        <v>1418</v>
      </c>
      <c r="G2866" s="16" t="s">
        <v>6638</v>
      </c>
      <c r="H2866" s="16" t="s">
        <v>1165</v>
      </c>
      <c r="I2866" s="0" t="n">
        <v>10.8</v>
      </c>
      <c r="K2866" s="0" t="str">
        <f aca="false">IFERROR(IF(VLOOKUP($C2866,薬効分類マスタ!$A$2:$E$180,5,FALSE())=0,"",VLOOKUP($C2866,薬効分類マスタ!$A$2:$E$180,5,FALSE())),"")</f>
        <v/>
      </c>
      <c r="L2866" s="17"/>
      <c r="M2866" s="0" t="str">
        <f aca="false">IF($K2866="","",IF($L2866&lt;&gt;"",$L2866,VLOOKUP($C2866,薬効分類マスタ!$A$2:$F$180,6,FALSE())))</f>
        <v/>
      </c>
      <c r="N2866" s="0" t="str">
        <f aca="false">ASC(G2866)</f>
        <v>ﾌｽﾀｿﾞｰﾙ錠小児用2.5mg</v>
      </c>
      <c r="O2866" s="0" t="str">
        <f aca="false">ASC(E2866)</f>
        <v>ｸﾛﾍﾟﾗｽﾁﾝﾌｪﾝｼﾞｿﾞ酸塩</v>
      </c>
      <c r="P2866" s="16" t="n">
        <f aca="false">N(P2865)+IF($C2866=検索!$B$49,1,0)</f>
        <v>0</v>
      </c>
    </row>
    <row r="2867" customFormat="false" ht="15" hidden="false" customHeight="false" outlineLevel="0" collapsed="false">
      <c r="A2867" s="16" t="s">
        <v>221</v>
      </c>
      <c r="B2867" s="0" t="s">
        <v>6639</v>
      </c>
      <c r="C2867" s="0" t="n">
        <v>222</v>
      </c>
      <c r="D2867" s="0" t="str">
        <f aca="false">IFERROR(VLOOKUP($C2867,薬効分類マスタ!$A$2:$B$180,2,FALSE()),"未登録")</f>
        <v>鎮咳剤</v>
      </c>
      <c r="E2867" s="16" t="s">
        <v>6640</v>
      </c>
      <c r="F2867" s="16" t="s">
        <v>1027</v>
      </c>
      <c r="G2867" s="16" t="s">
        <v>6641</v>
      </c>
      <c r="H2867" s="16" t="s">
        <v>601</v>
      </c>
      <c r="I2867" s="0" t="n">
        <v>7.1</v>
      </c>
      <c r="K2867" s="0" t="str">
        <f aca="false">IFERROR(IF(VLOOKUP($C2867,薬効分類マスタ!$A$2:$E$180,5,FALSE())=0,"",VLOOKUP($C2867,薬効分類マスタ!$A$2:$E$180,5,FALSE())),"")</f>
        <v/>
      </c>
      <c r="L2867" s="17"/>
      <c r="M2867" s="0" t="str">
        <f aca="false">IF($K2867="","",IF($L2867&lt;&gt;"",$L2867,VLOOKUP($C2867,薬効分類マスタ!$A$2:$F$180,6,FALSE())))</f>
        <v/>
      </c>
      <c r="N2867" s="0" t="str">
        <f aca="false">ASC(G2867)</f>
        <v>ｸﾛﾌｪﾄﾞﾘﾝS配合錠</v>
      </c>
      <c r="O2867" s="0" t="str">
        <f aca="false">ASC(E2867)</f>
        <v>鎮咳配合剤</v>
      </c>
      <c r="P2867" s="16" t="n">
        <f aca="false">N(P2866)+IF($C2867=検索!$B$49,1,0)</f>
        <v>0</v>
      </c>
    </row>
    <row r="2868" customFormat="false" ht="15" hidden="false" customHeight="false" outlineLevel="0" collapsed="false">
      <c r="A2868" s="16" t="s">
        <v>221</v>
      </c>
      <c r="B2868" s="0" t="s">
        <v>6642</v>
      </c>
      <c r="C2868" s="0" t="n">
        <v>222</v>
      </c>
      <c r="D2868" s="0" t="str">
        <f aca="false">IFERROR(VLOOKUP($C2868,薬効分類マスタ!$A$2:$B$180,2,FALSE()),"未登録")</f>
        <v>鎮咳剤</v>
      </c>
      <c r="E2868" s="16" t="s">
        <v>6640</v>
      </c>
      <c r="F2868" s="16" t="s">
        <v>1027</v>
      </c>
      <c r="G2868" s="16" t="s">
        <v>6643</v>
      </c>
      <c r="H2868" s="16" t="s">
        <v>950</v>
      </c>
      <c r="I2868" s="0" t="n">
        <v>7.1</v>
      </c>
      <c r="K2868" s="0" t="str">
        <f aca="false">IFERROR(IF(VLOOKUP($C2868,薬効分類マスタ!$A$2:$E$180,5,FALSE())=0,"",VLOOKUP($C2868,薬効分類マスタ!$A$2:$E$180,5,FALSE())),"")</f>
        <v/>
      </c>
      <c r="L2868" s="17"/>
      <c r="M2868" s="0" t="str">
        <f aca="false">IF($K2868="","",IF($L2868&lt;&gt;"",$L2868,VLOOKUP($C2868,薬効分類マスタ!$A$2:$F$180,6,FALSE())))</f>
        <v/>
      </c>
      <c r="N2868" s="0" t="str">
        <f aca="false">ASC(G2868)</f>
        <v>ﾌｽｺﾃﾞ配合錠</v>
      </c>
      <c r="O2868" s="0" t="str">
        <f aca="false">ASC(E2868)</f>
        <v>鎮咳配合剤</v>
      </c>
      <c r="P2868" s="16" t="n">
        <f aca="false">N(P2867)+IF($C2868=検索!$B$49,1,0)</f>
        <v>0</v>
      </c>
    </row>
    <row r="2869" customFormat="false" ht="15" hidden="false" customHeight="false" outlineLevel="0" collapsed="false">
      <c r="A2869" s="16" t="s">
        <v>221</v>
      </c>
      <c r="B2869" s="0" t="s">
        <v>6644</v>
      </c>
      <c r="C2869" s="0" t="n">
        <v>222</v>
      </c>
      <c r="D2869" s="0" t="str">
        <f aca="false">IFERROR(VLOOKUP($C2869,薬効分類マスタ!$A$2:$B$180,2,FALSE()),"未登録")</f>
        <v>鎮咳剤</v>
      </c>
      <c r="E2869" s="16" t="s">
        <v>6640</v>
      </c>
      <c r="F2869" s="16" t="s">
        <v>6645</v>
      </c>
      <c r="G2869" s="16" t="s">
        <v>6646</v>
      </c>
      <c r="H2869" s="16" t="s">
        <v>950</v>
      </c>
      <c r="I2869" s="0" t="n">
        <v>7.1</v>
      </c>
      <c r="J2869" s="16" t="s">
        <v>239</v>
      </c>
      <c r="K2869" s="0" t="str">
        <f aca="false">IFERROR(IF(VLOOKUP($C2869,薬効分類マスタ!$A$2:$E$180,5,FALSE())=0,"",VLOOKUP($C2869,薬効分類マスタ!$A$2:$E$180,5,FALSE())),"")</f>
        <v/>
      </c>
      <c r="L2869" s="17"/>
      <c r="M2869" s="0" t="str">
        <f aca="false">IF($K2869="","",IF($L2869&lt;&gt;"",$L2869,VLOOKUP($C2869,薬効分類マスタ!$A$2:$F$180,6,FALSE())))</f>
        <v/>
      </c>
      <c r="N2869" s="0" t="str">
        <f aca="false">ASC(G2869)</f>
        <v>ﾌｽｺﾃﾞ配合ｼﾛｯﾌﾟ</v>
      </c>
      <c r="O2869" s="0" t="str">
        <f aca="false">ASC(E2869)</f>
        <v>鎮咳配合剤</v>
      </c>
      <c r="P2869" s="16" t="n">
        <f aca="false">N(P2868)+IF($C2869=検索!$B$49,1,0)</f>
        <v>0</v>
      </c>
    </row>
    <row r="2870" customFormat="false" ht="15" hidden="false" customHeight="false" outlineLevel="0" collapsed="false">
      <c r="A2870" s="16" t="s">
        <v>221</v>
      </c>
      <c r="B2870" s="0" t="s">
        <v>6647</v>
      </c>
      <c r="C2870" s="0" t="n">
        <v>222</v>
      </c>
      <c r="D2870" s="0" t="str">
        <f aca="false">IFERROR(VLOOKUP($C2870,薬効分類マスタ!$A$2:$B$180,2,FALSE()),"未登録")</f>
        <v>鎮咳剤</v>
      </c>
      <c r="E2870" s="16" t="s">
        <v>6640</v>
      </c>
      <c r="F2870" s="16" t="s">
        <v>6645</v>
      </c>
      <c r="G2870" s="16" t="s">
        <v>6648</v>
      </c>
      <c r="H2870" s="16" t="s">
        <v>533</v>
      </c>
      <c r="I2870" s="0" t="n">
        <v>7.1</v>
      </c>
      <c r="J2870" s="16" t="s">
        <v>239</v>
      </c>
      <c r="K2870" s="0" t="str">
        <f aca="false">IFERROR(IF(VLOOKUP($C2870,薬効分類マスタ!$A$2:$E$180,5,FALSE())=0,"",VLOOKUP($C2870,薬効分類マスタ!$A$2:$E$180,5,FALSE())),"")</f>
        <v/>
      </c>
      <c r="L2870" s="17"/>
      <c r="M2870" s="0" t="str">
        <f aca="false">IF($K2870="","",IF($L2870&lt;&gt;"",$L2870,VLOOKUP($C2870,薬効分類マスタ!$A$2:$F$180,6,FALSE())))</f>
        <v/>
      </c>
      <c r="N2870" s="0" t="str">
        <f aca="false">ASC(G2870)</f>
        <v>ﾑｺﾌﾞﾛﾁﾝ配合ｼﾛｯﾌﾟ</v>
      </c>
      <c r="O2870" s="0" t="str">
        <f aca="false">ASC(E2870)</f>
        <v>鎮咳配合剤</v>
      </c>
      <c r="P2870" s="16" t="n">
        <f aca="false">N(P2869)+IF($C2870=検索!$B$49,1,0)</f>
        <v>0</v>
      </c>
    </row>
    <row r="2871" customFormat="false" ht="15" hidden="false" customHeight="false" outlineLevel="0" collapsed="false">
      <c r="A2871" s="16" t="s">
        <v>221</v>
      </c>
      <c r="B2871" s="0" t="s">
        <v>6649</v>
      </c>
      <c r="C2871" s="0" t="n">
        <v>222</v>
      </c>
      <c r="D2871" s="0" t="str">
        <f aca="false">IFERROR(VLOOKUP($C2871,薬効分類マスタ!$A$2:$B$180,2,FALSE()),"未登録")</f>
        <v>鎮咳剤</v>
      </c>
      <c r="E2871" s="16" t="s">
        <v>6640</v>
      </c>
      <c r="F2871" s="16" t="s">
        <v>6645</v>
      </c>
      <c r="G2871" s="16" t="s">
        <v>6650</v>
      </c>
      <c r="H2871" s="16" t="s">
        <v>6651</v>
      </c>
      <c r="I2871" s="0" t="n">
        <v>7.1</v>
      </c>
      <c r="K2871" s="0" t="str">
        <f aca="false">IFERROR(IF(VLOOKUP($C2871,薬効分類マスタ!$A$2:$E$180,5,FALSE())=0,"",VLOOKUP($C2871,薬効分類マスタ!$A$2:$E$180,5,FALSE())),"")</f>
        <v/>
      </c>
      <c r="L2871" s="17"/>
      <c r="M2871" s="0" t="str">
        <f aca="false">IF($K2871="","",IF($L2871&lt;&gt;"",$L2871,VLOOKUP($C2871,薬効分類マスタ!$A$2:$F$180,6,FALSE())))</f>
        <v/>
      </c>
      <c r="N2871" s="0" t="str">
        <f aca="false">ASC(G2871)</f>
        <v>ﾗｲﾄｹﾞﾝ配合ｼﾛｯﾌﾟ</v>
      </c>
      <c r="O2871" s="0" t="str">
        <f aca="false">ASC(E2871)</f>
        <v>鎮咳配合剤</v>
      </c>
      <c r="P2871" s="16" t="n">
        <f aca="false">N(P2870)+IF($C2871=検索!$B$49,1,0)</f>
        <v>0</v>
      </c>
    </row>
    <row r="2872" customFormat="false" ht="15" hidden="false" customHeight="false" outlineLevel="0" collapsed="false">
      <c r="A2872" s="16" t="s">
        <v>221</v>
      </c>
      <c r="B2872" s="0" t="s">
        <v>6652</v>
      </c>
      <c r="C2872" s="0" t="n">
        <v>222</v>
      </c>
      <c r="D2872" s="0" t="str">
        <f aca="false">IFERROR(VLOOKUP($C2872,薬効分類マスタ!$A$2:$B$180,2,FALSE()),"未登録")</f>
        <v>鎮咳剤</v>
      </c>
      <c r="E2872" s="16" t="s">
        <v>6653</v>
      </c>
      <c r="F2872" s="16" t="s">
        <v>1027</v>
      </c>
      <c r="G2872" s="16" t="s">
        <v>6654</v>
      </c>
      <c r="H2872" s="16" t="s">
        <v>950</v>
      </c>
      <c r="I2872" s="0" t="n">
        <v>8.9</v>
      </c>
      <c r="K2872" s="0" t="str">
        <f aca="false">IFERROR(IF(VLOOKUP($C2872,薬効分類マスタ!$A$2:$E$180,5,FALSE())=0,"",VLOOKUP($C2872,薬効分類マスタ!$A$2:$E$180,5,FALSE())),"")</f>
        <v/>
      </c>
      <c r="L2872" s="17"/>
      <c r="M2872" s="0" t="str">
        <f aca="false">IF($K2872="","",IF($L2872&lt;&gt;"",$L2872,VLOOKUP($C2872,薬効分類マスタ!$A$2:$F$180,6,FALSE())))</f>
        <v/>
      </c>
      <c r="N2872" s="0" t="str">
        <f aca="false">ASC(G2872)</f>
        <v>ｶﾌｺﾃﾞN配合錠</v>
      </c>
      <c r="O2872" s="0" t="str">
        <f aca="false">ASC(E2872)</f>
        <v>ｼﾞﾌﾟﾛﾌｨﾘﾝ･ｼﾞﾋﾄﾞﾛｺﾃﾞｲﾝ配合剤</v>
      </c>
      <c r="P2872" s="16" t="n">
        <f aca="false">N(P2871)+IF($C2872=検索!$B$49,1,0)</f>
        <v>0</v>
      </c>
    </row>
    <row r="2873" customFormat="false" ht="15" hidden="false" customHeight="false" outlineLevel="0" collapsed="false">
      <c r="A2873" s="16" t="s">
        <v>221</v>
      </c>
      <c r="B2873" s="0" t="s">
        <v>6655</v>
      </c>
      <c r="C2873" s="0" t="n">
        <v>223</v>
      </c>
      <c r="D2873" s="0" t="str">
        <f aca="false">IFERROR(VLOOKUP($C2873,薬効分類マスタ!$A$2:$B$180,2,FALSE()),"未登録")</f>
        <v>去たん剤</v>
      </c>
      <c r="E2873" s="16" t="s">
        <v>6656</v>
      </c>
      <c r="F2873" s="16" t="s">
        <v>6657</v>
      </c>
      <c r="G2873" s="16" t="s">
        <v>6656</v>
      </c>
      <c r="I2873" s="0" t="n">
        <v>17.9</v>
      </c>
      <c r="K2873" s="0" t="str">
        <f aca="false">IFERROR(IF(VLOOKUP($C2873,薬効分類マスタ!$A$2:$E$180,5,FALSE())=0,"",VLOOKUP($C2873,薬効分類マスタ!$A$2:$E$180,5,FALSE())),"")</f>
        <v/>
      </c>
      <c r="L2873" s="17"/>
      <c r="M2873" s="0" t="str">
        <f aca="false">IF($K2873="","",IF($L2873&lt;&gt;"",$L2873,VLOOKUP($C2873,薬効分類マスタ!$A$2:$F$180,6,FALSE())))</f>
        <v/>
      </c>
      <c r="N2873" s="0" t="str">
        <f aca="false">ASC(G2873)</f>
        <v>ｾﾈｶﾞｼﾛｯﾌﾟ</v>
      </c>
      <c r="O2873" s="0" t="str">
        <f aca="false">ASC(E2873)</f>
        <v>ｾﾈｶﾞｼﾛｯﾌﾟ</v>
      </c>
      <c r="P2873" s="16" t="n">
        <f aca="false">N(P2872)+IF($C2873=検索!$B$49,1,0)</f>
        <v>0</v>
      </c>
    </row>
    <row r="2874" customFormat="false" ht="15" hidden="false" customHeight="false" outlineLevel="0" collapsed="false">
      <c r="A2874" s="16" t="s">
        <v>221</v>
      </c>
      <c r="B2874" s="0" t="s">
        <v>6658</v>
      </c>
      <c r="C2874" s="0" t="n">
        <v>223</v>
      </c>
      <c r="D2874" s="0" t="str">
        <f aca="false">IFERROR(VLOOKUP($C2874,薬効分類マスタ!$A$2:$B$180,2,FALSE()),"未登録")</f>
        <v>去たん剤</v>
      </c>
      <c r="E2874" s="16" t="s">
        <v>6659</v>
      </c>
      <c r="F2874" s="16" t="s">
        <v>6657</v>
      </c>
      <c r="G2874" s="16" t="s">
        <v>6659</v>
      </c>
      <c r="I2874" s="0" t="n">
        <v>27.8</v>
      </c>
      <c r="K2874" s="0" t="str">
        <f aca="false">IFERROR(IF(VLOOKUP($C2874,薬効分類マスタ!$A$2:$E$180,5,FALSE())=0,"",VLOOKUP($C2874,薬効分類マスタ!$A$2:$E$180,5,FALSE())),"")</f>
        <v/>
      </c>
      <c r="L2874" s="17"/>
      <c r="M2874" s="0" t="str">
        <f aca="false">IF($K2874="","",IF($L2874&lt;&gt;"",$L2874,VLOOKUP($C2874,薬効分類マスタ!$A$2:$F$180,6,FALSE())))</f>
        <v/>
      </c>
      <c r="N2874" s="0" t="str">
        <f aca="false">ASC(G2874)</f>
        <v>ｱﾝﾓﾆｱ･ｳｲｷｮｳ精</v>
      </c>
      <c r="O2874" s="0" t="str">
        <f aca="false">ASC(E2874)</f>
        <v>ｱﾝﾓﾆｱ･ｳｲｷｮｳ精</v>
      </c>
      <c r="P2874" s="16" t="n">
        <f aca="false">N(P2873)+IF($C2874=検索!$B$49,1,0)</f>
        <v>0</v>
      </c>
    </row>
    <row r="2875" customFormat="false" ht="15" hidden="false" customHeight="false" outlineLevel="0" collapsed="false">
      <c r="A2875" s="16" t="s">
        <v>221</v>
      </c>
      <c r="B2875" s="0" t="s">
        <v>6660</v>
      </c>
      <c r="C2875" s="0" t="n">
        <v>223</v>
      </c>
      <c r="D2875" s="0" t="str">
        <f aca="false">IFERROR(VLOOKUP($C2875,薬効分類マスタ!$A$2:$B$180,2,FALSE()),"未登録")</f>
        <v>去たん剤</v>
      </c>
      <c r="E2875" s="16" t="s">
        <v>6661</v>
      </c>
      <c r="F2875" s="16" t="s">
        <v>627</v>
      </c>
      <c r="G2875" s="16" t="s">
        <v>6662</v>
      </c>
      <c r="H2875" s="16" t="s">
        <v>1165</v>
      </c>
      <c r="I2875" s="0" t="n">
        <v>6.3</v>
      </c>
      <c r="J2875" s="16" t="s">
        <v>232</v>
      </c>
      <c r="K2875" s="0" t="str">
        <f aca="false">IFERROR(IF(VLOOKUP($C2875,薬効分類マスタ!$A$2:$E$180,5,FALSE())=0,"",VLOOKUP($C2875,薬効分類マスタ!$A$2:$E$180,5,FALSE())),"")</f>
        <v/>
      </c>
      <c r="L2875" s="17"/>
      <c r="M2875" s="0" t="str">
        <f aca="false">IF($K2875="","",IF($L2875&lt;&gt;"",$L2875,VLOOKUP($C2875,薬効分類マスタ!$A$2:$F$180,6,FALSE())))</f>
        <v/>
      </c>
      <c r="N2875" s="0" t="str">
        <f aca="false">ASC(G2875)</f>
        <v>ﾁｽﾀﾆﾝ糖衣錠100mg</v>
      </c>
      <c r="O2875" s="0" t="str">
        <f aca="false">ASC(E2875)</f>
        <v>L-ｴﾁﾙｼｽﾃｲﾝ塩酸塩</v>
      </c>
      <c r="P2875" s="16" t="n">
        <f aca="false">N(P2874)+IF($C2875=検索!$B$49,1,0)</f>
        <v>0</v>
      </c>
    </row>
    <row r="2876" customFormat="false" ht="15" hidden="false" customHeight="false" outlineLevel="0" collapsed="false">
      <c r="A2876" s="16" t="s">
        <v>221</v>
      </c>
      <c r="B2876" s="0" t="s">
        <v>6663</v>
      </c>
      <c r="C2876" s="0" t="n">
        <v>223</v>
      </c>
      <c r="D2876" s="0" t="str">
        <f aca="false">IFERROR(VLOOKUP($C2876,薬効分類マスタ!$A$2:$B$180,2,FALSE()),"未登録")</f>
        <v>去たん剤</v>
      </c>
      <c r="E2876" s="16" t="s">
        <v>6664</v>
      </c>
      <c r="F2876" s="16" t="s">
        <v>648</v>
      </c>
      <c r="G2876" s="16" t="s">
        <v>6665</v>
      </c>
      <c r="H2876" s="16" t="s">
        <v>347</v>
      </c>
      <c r="I2876" s="0" t="n">
        <v>19.6</v>
      </c>
      <c r="J2876" s="16" t="s">
        <v>239</v>
      </c>
      <c r="K2876" s="0" t="str">
        <f aca="false">IFERROR(IF(VLOOKUP($C2876,薬効分類マスタ!$A$2:$E$180,5,FALSE())=0,"",VLOOKUP($C2876,薬効分類マスタ!$A$2:$E$180,5,FALSE())),"")</f>
        <v/>
      </c>
      <c r="L2876" s="17"/>
      <c r="M2876" s="0" t="str">
        <f aca="false">IF($K2876="","",IF($L2876&lt;&gt;"",$L2876,VLOOKUP($C2876,薬効分類マスタ!$A$2:$F$180,6,FALSE())))</f>
        <v/>
      </c>
      <c r="N2876" s="0" t="str">
        <f aca="false">ASC(G2876)</f>
        <v>ｶﾙﾎﾞｼｽﾃｲﾝ細粒50%｢ﾂﾙﾊﾗ｣</v>
      </c>
      <c r="O2876" s="0" t="str">
        <f aca="false">ASC(E2876)</f>
        <v>L-ｶﾙﾎﾞｼｽﾃｲﾝ</v>
      </c>
      <c r="P2876" s="16" t="n">
        <f aca="false">N(P2875)+IF($C2876=検索!$B$49,1,0)</f>
        <v>0</v>
      </c>
    </row>
    <row r="2877" customFormat="false" ht="15" hidden="false" customHeight="false" outlineLevel="0" collapsed="false">
      <c r="A2877" s="16" t="s">
        <v>221</v>
      </c>
      <c r="B2877" s="0" t="s">
        <v>6666</v>
      </c>
      <c r="C2877" s="0" t="n">
        <v>223</v>
      </c>
      <c r="D2877" s="0" t="str">
        <f aca="false">IFERROR(VLOOKUP($C2877,薬効分類マスタ!$A$2:$B$180,2,FALSE()),"未登録")</f>
        <v>去たん剤</v>
      </c>
      <c r="E2877" s="16" t="s">
        <v>6664</v>
      </c>
      <c r="F2877" s="16" t="s">
        <v>639</v>
      </c>
      <c r="G2877" s="16" t="s">
        <v>6667</v>
      </c>
      <c r="I2877" s="0" t="n">
        <v>10.8</v>
      </c>
      <c r="J2877" s="16" t="s">
        <v>239</v>
      </c>
      <c r="K2877" s="0" t="str">
        <f aca="false">IFERROR(IF(VLOOKUP($C2877,薬効分類マスタ!$A$2:$E$180,5,FALSE())=0,"",VLOOKUP($C2877,薬効分類マスタ!$A$2:$E$180,5,FALSE())),"")</f>
        <v/>
      </c>
      <c r="L2877" s="17"/>
      <c r="M2877" s="0" t="str">
        <f aca="false">IF($K2877="","",IF($L2877&lt;&gt;"",$L2877,VLOOKUP($C2877,薬効分類マスタ!$A$2:$F$180,6,FALSE())))</f>
        <v/>
      </c>
      <c r="N2877" s="0" t="str">
        <f aca="false">ASC(G2877)</f>
        <v>L-ｶﾙﾎﾞｼｽﾃｲﾝ250mg錠</v>
      </c>
      <c r="O2877" s="0" t="str">
        <f aca="false">ASC(E2877)</f>
        <v>L-ｶﾙﾎﾞｼｽﾃｲﾝ</v>
      </c>
      <c r="P2877" s="16" t="n">
        <f aca="false">N(P2876)+IF($C2877=検索!$B$49,1,0)</f>
        <v>0</v>
      </c>
    </row>
    <row r="2878" customFormat="false" ht="15" hidden="false" customHeight="false" outlineLevel="0" collapsed="false">
      <c r="A2878" s="16" t="s">
        <v>221</v>
      </c>
      <c r="B2878" s="0" t="s">
        <v>6668</v>
      </c>
      <c r="C2878" s="0" t="n">
        <v>223</v>
      </c>
      <c r="D2878" s="0" t="str">
        <f aca="false">IFERROR(VLOOKUP($C2878,薬効分類マスタ!$A$2:$B$180,2,FALSE()),"未登録")</f>
        <v>去たん剤</v>
      </c>
      <c r="E2878" s="16" t="s">
        <v>6664</v>
      </c>
      <c r="F2878" s="16" t="s">
        <v>639</v>
      </c>
      <c r="G2878" s="16" t="s">
        <v>6669</v>
      </c>
      <c r="H2878" s="16" t="s">
        <v>6670</v>
      </c>
      <c r="I2878" s="0" t="n">
        <v>10.8</v>
      </c>
      <c r="J2878" s="16" t="s">
        <v>232</v>
      </c>
      <c r="K2878" s="0" t="str">
        <f aca="false">IFERROR(IF(VLOOKUP($C2878,薬効分類マスタ!$A$2:$E$180,5,FALSE())=0,"",VLOOKUP($C2878,薬効分類マスタ!$A$2:$E$180,5,FALSE())),"")</f>
        <v/>
      </c>
      <c r="L2878" s="17"/>
      <c r="M2878" s="0" t="str">
        <f aca="false">IF($K2878="","",IF($L2878&lt;&gt;"",$L2878,VLOOKUP($C2878,薬効分類マスタ!$A$2:$F$180,6,FALSE())))</f>
        <v/>
      </c>
      <c r="N2878" s="0" t="str">
        <f aca="false">ASC(G2878)</f>
        <v>ﾑｺﾀﾞｲﾝ錠250mg</v>
      </c>
      <c r="O2878" s="0" t="str">
        <f aca="false">ASC(E2878)</f>
        <v>L-ｶﾙﾎﾞｼｽﾃｲﾝ</v>
      </c>
      <c r="P2878" s="16" t="n">
        <f aca="false">N(P2877)+IF($C2878=検索!$B$49,1,0)</f>
        <v>0</v>
      </c>
    </row>
    <row r="2879" customFormat="false" ht="15" hidden="false" customHeight="false" outlineLevel="0" collapsed="false">
      <c r="A2879" s="16" t="s">
        <v>221</v>
      </c>
      <c r="B2879" s="0" t="s">
        <v>6671</v>
      </c>
      <c r="C2879" s="0" t="n">
        <v>223</v>
      </c>
      <c r="D2879" s="0" t="str">
        <f aca="false">IFERROR(VLOOKUP($C2879,薬効分類マスタ!$A$2:$B$180,2,FALSE()),"未登録")</f>
        <v>去たん剤</v>
      </c>
      <c r="E2879" s="16" t="s">
        <v>6664</v>
      </c>
      <c r="F2879" s="16" t="s">
        <v>854</v>
      </c>
      <c r="G2879" s="16" t="s">
        <v>6672</v>
      </c>
      <c r="I2879" s="0" t="n">
        <v>10.8</v>
      </c>
      <c r="J2879" s="16" t="s">
        <v>239</v>
      </c>
      <c r="K2879" s="0" t="str">
        <f aca="false">IFERROR(IF(VLOOKUP($C2879,薬効分類マスタ!$A$2:$E$180,5,FALSE())=0,"",VLOOKUP($C2879,薬効分類マスタ!$A$2:$E$180,5,FALSE())),"")</f>
        <v/>
      </c>
      <c r="L2879" s="17"/>
      <c r="M2879" s="0" t="str">
        <f aca="false">IF($K2879="","",IF($L2879&lt;&gt;"",$L2879,VLOOKUP($C2879,薬効分類マスタ!$A$2:$F$180,6,FALSE())))</f>
        <v/>
      </c>
      <c r="N2879" s="0" t="str">
        <f aca="false">ASC(G2879)</f>
        <v>L-ｶﾙﾎﾞｼｽﾃｲﾝ500mg錠</v>
      </c>
      <c r="O2879" s="0" t="str">
        <f aca="false">ASC(E2879)</f>
        <v>L-ｶﾙﾎﾞｼｽﾃｲﾝ</v>
      </c>
      <c r="P2879" s="16" t="n">
        <f aca="false">N(P2878)+IF($C2879=検索!$B$49,1,0)</f>
        <v>0</v>
      </c>
    </row>
    <row r="2880" customFormat="false" ht="15" hidden="false" customHeight="false" outlineLevel="0" collapsed="false">
      <c r="A2880" s="16" t="s">
        <v>221</v>
      </c>
      <c r="B2880" s="0" t="s">
        <v>6673</v>
      </c>
      <c r="C2880" s="0" t="n">
        <v>223</v>
      </c>
      <c r="D2880" s="0" t="str">
        <f aca="false">IFERROR(VLOOKUP($C2880,薬効分類マスタ!$A$2:$B$180,2,FALSE()),"未登録")</f>
        <v>去たん剤</v>
      </c>
      <c r="E2880" s="16" t="s">
        <v>6664</v>
      </c>
      <c r="F2880" s="16" t="s">
        <v>854</v>
      </c>
      <c r="G2880" s="16" t="s">
        <v>6674</v>
      </c>
      <c r="H2880" s="16" t="s">
        <v>6670</v>
      </c>
      <c r="I2880" s="0" t="n">
        <v>10.8</v>
      </c>
      <c r="J2880" s="16" t="s">
        <v>232</v>
      </c>
      <c r="K2880" s="0" t="str">
        <f aca="false">IFERROR(IF(VLOOKUP($C2880,薬効分類マスタ!$A$2:$E$180,5,FALSE())=0,"",VLOOKUP($C2880,薬効分類マスタ!$A$2:$E$180,5,FALSE())),"")</f>
        <v/>
      </c>
      <c r="L2880" s="17"/>
      <c r="M2880" s="0" t="str">
        <f aca="false">IF($K2880="","",IF($L2880&lt;&gt;"",$L2880,VLOOKUP($C2880,薬効分類マスタ!$A$2:$F$180,6,FALSE())))</f>
        <v/>
      </c>
      <c r="N2880" s="0" t="str">
        <f aca="false">ASC(G2880)</f>
        <v>ﾑｺﾀﾞｲﾝ錠500mg</v>
      </c>
      <c r="O2880" s="0" t="str">
        <f aca="false">ASC(E2880)</f>
        <v>L-ｶﾙﾎﾞｼｽﾃｲﾝ</v>
      </c>
      <c r="P2880" s="16" t="n">
        <f aca="false">N(P2879)+IF($C2880=検索!$B$49,1,0)</f>
        <v>0</v>
      </c>
    </row>
    <row r="2881" customFormat="false" ht="15" hidden="false" customHeight="false" outlineLevel="0" collapsed="false">
      <c r="A2881" s="16" t="s">
        <v>221</v>
      </c>
      <c r="B2881" s="0" t="s">
        <v>6675</v>
      </c>
      <c r="C2881" s="0" t="n">
        <v>223</v>
      </c>
      <c r="D2881" s="0" t="str">
        <f aca="false">IFERROR(VLOOKUP($C2881,薬効分類マスタ!$A$2:$B$180,2,FALSE()),"未登録")</f>
        <v>去たん剤</v>
      </c>
      <c r="E2881" s="16" t="s">
        <v>6664</v>
      </c>
      <c r="F2881" s="16" t="s">
        <v>651</v>
      </c>
      <c r="G2881" s="16" t="s">
        <v>6676</v>
      </c>
      <c r="I2881" s="0" t="n">
        <v>5.4</v>
      </c>
      <c r="J2881" s="16" t="s">
        <v>239</v>
      </c>
      <c r="K2881" s="0" t="str">
        <f aca="false">IFERROR(IF(VLOOKUP($C2881,薬効分類マスタ!$A$2:$E$180,5,FALSE())=0,"",VLOOKUP($C2881,薬効分類マスタ!$A$2:$E$180,5,FALSE())),"")</f>
        <v/>
      </c>
      <c r="L2881" s="17"/>
      <c r="M2881" s="0" t="str">
        <f aca="false">IF($K2881="","",IF($L2881&lt;&gt;"",$L2881,VLOOKUP($C2881,薬効分類マスタ!$A$2:$F$180,6,FALSE())))</f>
        <v/>
      </c>
      <c r="N2881" s="0" t="str">
        <f aca="false">ASC(G2881)</f>
        <v>L-ｶﾙﾎﾞｼｽﾃｲﾝ5%ｼﾛｯﾌﾟ</v>
      </c>
      <c r="O2881" s="0" t="str">
        <f aca="false">ASC(E2881)</f>
        <v>L-ｶﾙﾎﾞｼｽﾃｲﾝ</v>
      </c>
      <c r="P2881" s="16" t="n">
        <f aca="false">N(P2880)+IF($C2881=検索!$B$49,1,0)</f>
        <v>0</v>
      </c>
    </row>
    <row r="2882" customFormat="false" ht="15" hidden="false" customHeight="false" outlineLevel="0" collapsed="false">
      <c r="A2882" s="16" t="s">
        <v>221</v>
      </c>
      <c r="B2882" s="0" t="s">
        <v>6677</v>
      </c>
      <c r="C2882" s="0" t="n">
        <v>223</v>
      </c>
      <c r="D2882" s="0" t="str">
        <f aca="false">IFERROR(VLOOKUP($C2882,薬効分類マスタ!$A$2:$B$180,2,FALSE()),"未登録")</f>
        <v>去たん剤</v>
      </c>
      <c r="E2882" s="16" t="s">
        <v>6664</v>
      </c>
      <c r="F2882" s="16" t="s">
        <v>651</v>
      </c>
      <c r="G2882" s="16" t="s">
        <v>6678</v>
      </c>
      <c r="H2882" s="16" t="s">
        <v>6670</v>
      </c>
      <c r="I2882" s="0" t="n">
        <v>7.1</v>
      </c>
      <c r="J2882" s="16" t="s">
        <v>232</v>
      </c>
      <c r="K2882" s="0" t="str">
        <f aca="false">IFERROR(IF(VLOOKUP($C2882,薬効分類マスタ!$A$2:$E$180,5,FALSE())=0,"",VLOOKUP($C2882,薬効分類マスタ!$A$2:$E$180,5,FALSE())),"")</f>
        <v/>
      </c>
      <c r="L2882" s="17"/>
      <c r="M2882" s="0" t="str">
        <f aca="false">IF($K2882="","",IF($L2882&lt;&gt;"",$L2882,VLOOKUP($C2882,薬効分類マスタ!$A$2:$F$180,6,FALSE())))</f>
        <v/>
      </c>
      <c r="N2882" s="0" t="str">
        <f aca="false">ASC(G2882)</f>
        <v>ﾑｺﾀﾞｲﾝｼﾛｯﾌﾟ5%</v>
      </c>
      <c r="O2882" s="0" t="str">
        <f aca="false">ASC(E2882)</f>
        <v>L-ｶﾙﾎﾞｼｽﾃｲﾝ</v>
      </c>
      <c r="P2882" s="16" t="n">
        <f aca="false">N(P2881)+IF($C2882=検索!$B$49,1,0)</f>
        <v>0</v>
      </c>
    </row>
    <row r="2883" customFormat="false" ht="15" hidden="false" customHeight="false" outlineLevel="0" collapsed="false">
      <c r="A2883" s="16" t="s">
        <v>221</v>
      </c>
      <c r="B2883" s="0" t="s">
        <v>6679</v>
      </c>
      <c r="C2883" s="0" t="n">
        <v>223</v>
      </c>
      <c r="D2883" s="0" t="str">
        <f aca="false">IFERROR(VLOOKUP($C2883,薬効分類マスタ!$A$2:$B$180,2,FALSE()),"未登録")</f>
        <v>去たん剤</v>
      </c>
      <c r="E2883" s="16" t="s">
        <v>6664</v>
      </c>
      <c r="F2883" s="16" t="s">
        <v>651</v>
      </c>
      <c r="G2883" s="16" t="s">
        <v>6680</v>
      </c>
      <c r="H2883" s="16" t="s">
        <v>533</v>
      </c>
      <c r="I2883" s="0" t="n">
        <v>5.8</v>
      </c>
      <c r="J2883" s="16" t="s">
        <v>239</v>
      </c>
      <c r="K2883" s="0" t="str">
        <f aca="false">IFERROR(IF(VLOOKUP($C2883,薬効分類マスタ!$A$2:$E$180,5,FALSE())=0,"",VLOOKUP($C2883,薬効分類マスタ!$A$2:$E$180,5,FALSE())),"")</f>
        <v/>
      </c>
      <c r="L2883" s="17"/>
      <c r="M2883" s="0" t="str">
        <f aca="false">IF($K2883="","",IF($L2883&lt;&gt;"",$L2883,VLOOKUP($C2883,薬効分類マスタ!$A$2:$F$180,6,FALSE())))</f>
        <v/>
      </c>
      <c r="N2883" s="0" t="str">
        <f aca="false">ASC(G2883)</f>
        <v>ｶﾙﾎﾞｼｽﾃｲﾝｼﾛｯﾌﾟ小児用5%｢ﾄｰﾜ｣</v>
      </c>
      <c r="O2883" s="0" t="str">
        <f aca="false">ASC(E2883)</f>
        <v>L-ｶﾙﾎﾞｼｽﾃｲﾝ</v>
      </c>
      <c r="P2883" s="16" t="n">
        <f aca="false">N(P2882)+IF($C2883=検索!$B$49,1,0)</f>
        <v>0</v>
      </c>
    </row>
    <row r="2884" customFormat="false" ht="15" hidden="false" customHeight="false" outlineLevel="0" collapsed="false">
      <c r="A2884" s="16" t="s">
        <v>221</v>
      </c>
      <c r="B2884" s="0" t="s">
        <v>6681</v>
      </c>
      <c r="C2884" s="0" t="n">
        <v>223</v>
      </c>
      <c r="D2884" s="0" t="str">
        <f aca="false">IFERROR(VLOOKUP($C2884,薬効分類マスタ!$A$2:$B$180,2,FALSE()),"未登録")</f>
        <v>去たん剤</v>
      </c>
      <c r="E2884" s="16" t="s">
        <v>6664</v>
      </c>
      <c r="F2884" s="16" t="s">
        <v>648</v>
      </c>
      <c r="G2884" s="16" t="s">
        <v>6682</v>
      </c>
      <c r="H2884" s="16" t="s">
        <v>6670</v>
      </c>
      <c r="I2884" s="0" t="n">
        <v>13.7</v>
      </c>
      <c r="J2884" s="16" t="s">
        <v>232</v>
      </c>
      <c r="K2884" s="0" t="str">
        <f aca="false">IFERROR(IF(VLOOKUP($C2884,薬効分類マスタ!$A$2:$E$180,5,FALSE())=0,"",VLOOKUP($C2884,薬効分類マスタ!$A$2:$E$180,5,FALSE())),"")</f>
        <v/>
      </c>
      <c r="L2884" s="17"/>
      <c r="M2884" s="0" t="str">
        <f aca="false">IF($K2884="","",IF($L2884&lt;&gt;"",$L2884,VLOOKUP($C2884,薬効分類マスタ!$A$2:$F$180,6,FALSE())))</f>
        <v/>
      </c>
      <c r="N2884" s="0" t="str">
        <f aca="false">ASC(G2884)</f>
        <v>ﾑｺﾀﾞｲﾝDS50%</v>
      </c>
      <c r="O2884" s="0" t="str">
        <f aca="false">ASC(E2884)</f>
        <v>L-ｶﾙﾎﾞｼｽﾃｲﾝ</v>
      </c>
      <c r="P2884" s="16" t="n">
        <f aca="false">N(P2883)+IF($C2884=検索!$B$49,1,0)</f>
        <v>0</v>
      </c>
    </row>
    <row r="2885" customFormat="false" ht="15" hidden="false" customHeight="false" outlineLevel="0" collapsed="false">
      <c r="A2885" s="16" t="s">
        <v>221</v>
      </c>
      <c r="B2885" s="0" t="s">
        <v>6683</v>
      </c>
      <c r="C2885" s="0" t="n">
        <v>223</v>
      </c>
      <c r="D2885" s="0" t="str">
        <f aca="false">IFERROR(VLOOKUP($C2885,薬効分類マスタ!$A$2:$B$180,2,FALSE()),"未登録")</f>
        <v>去たん剤</v>
      </c>
      <c r="E2885" s="16" t="s">
        <v>6664</v>
      </c>
      <c r="F2885" s="16" t="s">
        <v>648</v>
      </c>
      <c r="G2885" s="16" t="s">
        <v>6684</v>
      </c>
      <c r="H2885" s="16" t="s">
        <v>557</v>
      </c>
      <c r="I2885" s="0" t="n">
        <v>12.5</v>
      </c>
      <c r="K2885" s="0" t="str">
        <f aca="false">IFERROR(IF(VLOOKUP($C2885,薬効分類マスタ!$A$2:$E$180,5,FALSE())=0,"",VLOOKUP($C2885,薬効分類マスタ!$A$2:$E$180,5,FALSE())),"")</f>
        <v/>
      </c>
      <c r="L2885" s="17"/>
      <c r="M2885" s="0" t="str">
        <f aca="false">IF($K2885="","",IF($L2885&lt;&gt;"",$L2885,VLOOKUP($C2885,薬効分類マスタ!$A$2:$F$180,6,FALSE())))</f>
        <v/>
      </c>
      <c r="N2885" s="0" t="str">
        <f aca="false">ASC(G2885)</f>
        <v>ｶﾙﾎﾞｼｽﾃｲﾝDS50%｢ﾀｶﾀ｣</v>
      </c>
      <c r="O2885" s="0" t="str">
        <f aca="false">ASC(E2885)</f>
        <v>L-ｶﾙﾎﾞｼｽﾃｲﾝ</v>
      </c>
      <c r="P2885" s="16" t="n">
        <f aca="false">N(P2884)+IF($C2885=検索!$B$49,1,0)</f>
        <v>0</v>
      </c>
    </row>
    <row r="2886" customFormat="false" ht="15" hidden="false" customHeight="false" outlineLevel="0" collapsed="false">
      <c r="A2886" s="16" t="s">
        <v>221</v>
      </c>
      <c r="B2886" s="0" t="s">
        <v>6685</v>
      </c>
      <c r="C2886" s="0" t="n">
        <v>223</v>
      </c>
      <c r="D2886" s="0" t="str">
        <f aca="false">IFERROR(VLOOKUP($C2886,薬効分類マスタ!$A$2:$B$180,2,FALSE()),"未登録")</f>
        <v>去たん剤</v>
      </c>
      <c r="E2886" s="16" t="s">
        <v>6664</v>
      </c>
      <c r="F2886" s="16" t="s">
        <v>648</v>
      </c>
      <c r="G2886" s="16" t="s">
        <v>6686</v>
      </c>
      <c r="H2886" s="16" t="s">
        <v>347</v>
      </c>
      <c r="I2886" s="0" t="n">
        <v>12.5</v>
      </c>
      <c r="K2886" s="0" t="str">
        <f aca="false">IFERROR(IF(VLOOKUP($C2886,薬効分類マスタ!$A$2:$E$180,5,FALSE())=0,"",VLOOKUP($C2886,薬効分類マスタ!$A$2:$E$180,5,FALSE())),"")</f>
        <v/>
      </c>
      <c r="L2886" s="17"/>
      <c r="M2886" s="0" t="str">
        <f aca="false">IF($K2886="","",IF($L2886&lt;&gt;"",$L2886,VLOOKUP($C2886,薬効分類マスタ!$A$2:$F$180,6,FALSE())))</f>
        <v/>
      </c>
      <c r="N2886" s="0" t="str">
        <f aca="false">ASC(G2886)</f>
        <v>ｶﾙﾎﾞｼｽﾃｲﾝDS50%｢ﾂﾙﾊﾗ｣</v>
      </c>
      <c r="O2886" s="0" t="str">
        <f aca="false">ASC(E2886)</f>
        <v>L-ｶﾙﾎﾞｼｽﾃｲﾝ</v>
      </c>
      <c r="P2886" s="16" t="n">
        <f aca="false">N(P2885)+IF($C2886=検索!$B$49,1,0)</f>
        <v>0</v>
      </c>
    </row>
    <row r="2887" customFormat="false" ht="15" hidden="false" customHeight="false" outlineLevel="0" collapsed="false">
      <c r="A2887" s="16" t="s">
        <v>221</v>
      </c>
      <c r="B2887" s="0" t="s">
        <v>6687</v>
      </c>
      <c r="C2887" s="0" t="n">
        <v>223</v>
      </c>
      <c r="D2887" s="0" t="str">
        <f aca="false">IFERROR(VLOOKUP($C2887,薬効分類マスタ!$A$2:$B$180,2,FALSE()),"未登録")</f>
        <v>去たん剤</v>
      </c>
      <c r="E2887" s="16" t="s">
        <v>6664</v>
      </c>
      <c r="F2887" s="16" t="s">
        <v>648</v>
      </c>
      <c r="G2887" s="16" t="s">
        <v>6688</v>
      </c>
      <c r="H2887" s="16" t="s">
        <v>533</v>
      </c>
      <c r="I2887" s="0" t="n">
        <v>12.5</v>
      </c>
      <c r="K2887" s="0" t="str">
        <f aca="false">IFERROR(IF(VLOOKUP($C2887,薬効分類マスタ!$A$2:$E$180,5,FALSE())=0,"",VLOOKUP($C2887,薬効分類マスタ!$A$2:$E$180,5,FALSE())),"")</f>
        <v/>
      </c>
      <c r="L2887" s="17"/>
      <c r="M2887" s="0" t="str">
        <f aca="false">IF($K2887="","",IF($L2887&lt;&gt;"",$L2887,VLOOKUP($C2887,薬効分類マスタ!$A$2:$F$180,6,FALSE())))</f>
        <v/>
      </c>
      <c r="N2887" s="0" t="str">
        <f aca="false">ASC(G2887)</f>
        <v>ｶﾙﾎﾞｼｽﾃｲﾝDS50%｢ﾄｰﾜ｣</v>
      </c>
      <c r="O2887" s="0" t="str">
        <f aca="false">ASC(E2887)</f>
        <v>L-ｶﾙﾎﾞｼｽﾃｲﾝ</v>
      </c>
      <c r="P2887" s="16" t="n">
        <f aca="false">N(P2886)+IF($C2887=検索!$B$49,1,0)</f>
        <v>0</v>
      </c>
    </row>
    <row r="2888" customFormat="false" ht="15" hidden="false" customHeight="false" outlineLevel="0" collapsed="false">
      <c r="A2888" s="16" t="s">
        <v>221</v>
      </c>
      <c r="B2888" s="0" t="s">
        <v>6689</v>
      </c>
      <c r="C2888" s="0" t="n">
        <v>223</v>
      </c>
      <c r="D2888" s="0" t="str">
        <f aca="false">IFERROR(VLOOKUP($C2888,薬効分類マスタ!$A$2:$B$180,2,FALSE()),"未登録")</f>
        <v>去たん剤</v>
      </c>
      <c r="E2888" s="16" t="s">
        <v>6664</v>
      </c>
      <c r="F2888" s="16" t="s">
        <v>648</v>
      </c>
      <c r="G2888" s="16" t="s">
        <v>6690</v>
      </c>
      <c r="H2888" s="16" t="s">
        <v>542</v>
      </c>
      <c r="I2888" s="0" t="n">
        <v>12.5</v>
      </c>
      <c r="K2888" s="0" t="str">
        <f aca="false">IFERROR(IF(VLOOKUP($C2888,薬効分類マスタ!$A$2:$E$180,5,FALSE())=0,"",VLOOKUP($C2888,薬効分類マスタ!$A$2:$E$180,5,FALSE())),"")</f>
        <v/>
      </c>
      <c r="L2888" s="17"/>
      <c r="M2888" s="0" t="str">
        <f aca="false">IF($K2888="","",IF($L2888&lt;&gt;"",$L2888,VLOOKUP($C2888,薬効分類マスタ!$A$2:$F$180,6,FALSE())))</f>
        <v/>
      </c>
      <c r="N2888" s="0" t="str">
        <f aca="false">ASC(G2888)</f>
        <v>ｶﾙﾎﾞｼｽﾃｲﾝﾄﾞﾗｲｼﾛｯﾌﾟ50%｢NIG｣</v>
      </c>
      <c r="O2888" s="0" t="str">
        <f aca="false">ASC(E2888)</f>
        <v>L-ｶﾙﾎﾞｼｽﾃｲﾝ</v>
      </c>
      <c r="P2888" s="16" t="n">
        <f aca="false">N(P2887)+IF($C2888=検索!$B$49,1,0)</f>
        <v>0</v>
      </c>
    </row>
    <row r="2889" customFormat="false" ht="15" hidden="false" customHeight="false" outlineLevel="0" collapsed="false">
      <c r="A2889" s="16" t="s">
        <v>221</v>
      </c>
      <c r="B2889" s="0" t="s">
        <v>6691</v>
      </c>
      <c r="C2889" s="0" t="n">
        <v>223</v>
      </c>
      <c r="D2889" s="0" t="str">
        <f aca="false">IFERROR(VLOOKUP($C2889,薬効分類マスタ!$A$2:$B$180,2,FALSE()),"未登録")</f>
        <v>去たん剤</v>
      </c>
      <c r="E2889" s="16" t="s">
        <v>6692</v>
      </c>
      <c r="F2889" s="16" t="s">
        <v>613</v>
      </c>
      <c r="G2889" s="16" t="s">
        <v>6693</v>
      </c>
      <c r="H2889" s="16" t="s">
        <v>473</v>
      </c>
      <c r="I2889" s="0" t="n">
        <v>10.8</v>
      </c>
      <c r="J2889" s="16" t="s">
        <v>232</v>
      </c>
      <c r="K2889" s="0" t="str">
        <f aca="false">IFERROR(IF(VLOOKUP($C2889,薬効分類マスタ!$A$2:$E$180,5,FALSE())=0,"",VLOOKUP($C2889,薬効分類マスタ!$A$2:$E$180,5,FALSE())),"")</f>
        <v/>
      </c>
      <c r="L2889" s="17"/>
      <c r="M2889" s="0" t="str">
        <f aca="false">IF($K2889="","",IF($L2889&lt;&gt;"",$L2889,VLOOKUP($C2889,薬効分類マスタ!$A$2:$F$180,6,FALSE())))</f>
        <v/>
      </c>
      <c r="N2889" s="0" t="str">
        <f aca="false">ASC(G2889)</f>
        <v>ｸﾘｱﾅｰﾙ錠200mg</v>
      </c>
      <c r="O2889" s="0" t="str">
        <f aca="false">ASC(E2889)</f>
        <v>ﾌﾄﾞｽﾃｲﾝ</v>
      </c>
      <c r="P2889" s="16" t="n">
        <f aca="false">N(P2888)+IF($C2889=検索!$B$49,1,0)</f>
        <v>0</v>
      </c>
    </row>
    <row r="2890" customFormat="false" ht="15" hidden="false" customHeight="false" outlineLevel="0" collapsed="false">
      <c r="A2890" s="16" t="s">
        <v>221</v>
      </c>
      <c r="B2890" s="0" t="s">
        <v>6694</v>
      </c>
      <c r="C2890" s="0" t="n">
        <v>223</v>
      </c>
      <c r="D2890" s="0" t="str">
        <f aca="false">IFERROR(VLOOKUP($C2890,薬効分類マスタ!$A$2:$B$180,2,FALSE()),"未登録")</f>
        <v>去たん剤</v>
      </c>
      <c r="E2890" s="16" t="s">
        <v>6692</v>
      </c>
      <c r="F2890" s="16" t="s">
        <v>613</v>
      </c>
      <c r="G2890" s="16" t="s">
        <v>6695</v>
      </c>
      <c r="H2890" s="16" t="s">
        <v>443</v>
      </c>
      <c r="I2890" s="0" t="n">
        <v>10.8</v>
      </c>
      <c r="J2890" s="16" t="s">
        <v>232</v>
      </c>
      <c r="K2890" s="0" t="str">
        <f aca="false">IFERROR(IF(VLOOKUP($C2890,薬効分類マスタ!$A$2:$E$180,5,FALSE())=0,"",VLOOKUP($C2890,薬効分類マスタ!$A$2:$E$180,5,FALSE())),"")</f>
        <v/>
      </c>
      <c r="L2890" s="17"/>
      <c r="M2890" s="0" t="str">
        <f aca="false">IF($K2890="","",IF($L2890&lt;&gt;"",$L2890,VLOOKUP($C2890,薬効分類マスタ!$A$2:$F$180,6,FALSE())))</f>
        <v/>
      </c>
      <c r="N2890" s="0" t="str">
        <f aca="false">ASC(G2890)</f>
        <v>ｽﾍﾟﾘｱ錠200</v>
      </c>
      <c r="O2890" s="0" t="str">
        <f aca="false">ASC(E2890)</f>
        <v>ﾌﾄﾞｽﾃｲﾝ</v>
      </c>
      <c r="P2890" s="16" t="n">
        <f aca="false">N(P2889)+IF($C2890=検索!$B$49,1,0)</f>
        <v>0</v>
      </c>
    </row>
    <row r="2891" customFormat="false" ht="15" hidden="false" customHeight="false" outlineLevel="0" collapsed="false">
      <c r="A2891" s="16" t="s">
        <v>221</v>
      </c>
      <c r="B2891" s="0" t="s">
        <v>6696</v>
      </c>
      <c r="C2891" s="0" t="n">
        <v>223</v>
      </c>
      <c r="D2891" s="0" t="str">
        <f aca="false">IFERROR(VLOOKUP($C2891,薬効分類マスタ!$A$2:$B$180,2,FALSE()),"未登録")</f>
        <v>去たん剤</v>
      </c>
      <c r="E2891" s="16" t="s">
        <v>6692</v>
      </c>
      <c r="F2891" s="16" t="s">
        <v>6697</v>
      </c>
      <c r="G2891" s="16" t="s">
        <v>6698</v>
      </c>
      <c r="H2891" s="16" t="s">
        <v>1139</v>
      </c>
      <c r="I2891" s="0" t="n">
        <v>6.5</v>
      </c>
      <c r="J2891" s="16" t="s">
        <v>232</v>
      </c>
      <c r="K2891" s="0" t="str">
        <f aca="false">IFERROR(IF(VLOOKUP($C2891,薬効分類マスタ!$A$2:$E$180,5,FALSE())=0,"",VLOOKUP($C2891,薬効分類マスタ!$A$2:$E$180,5,FALSE())),"")</f>
        <v/>
      </c>
      <c r="L2891" s="17"/>
      <c r="M2891" s="0" t="str">
        <f aca="false">IF($K2891="","",IF($L2891&lt;&gt;"",$L2891,VLOOKUP($C2891,薬効分類マスタ!$A$2:$F$180,6,FALSE())))</f>
        <v/>
      </c>
      <c r="N2891" s="0" t="str">
        <f aca="false">ASC(G2891)</f>
        <v>ｸﾘｱﾅｰﾙ内用液8%</v>
      </c>
      <c r="O2891" s="0" t="str">
        <f aca="false">ASC(E2891)</f>
        <v>ﾌﾄﾞｽﾃｲﾝ</v>
      </c>
      <c r="P2891" s="16" t="n">
        <f aca="false">N(P2890)+IF($C2891=検索!$B$49,1,0)</f>
        <v>0</v>
      </c>
    </row>
    <row r="2892" customFormat="false" ht="15" hidden="false" customHeight="false" outlineLevel="0" collapsed="false">
      <c r="A2892" s="16" t="s">
        <v>221</v>
      </c>
      <c r="B2892" s="0" t="s">
        <v>6699</v>
      </c>
      <c r="C2892" s="0" t="n">
        <v>223</v>
      </c>
      <c r="D2892" s="0" t="str">
        <f aca="false">IFERROR(VLOOKUP($C2892,薬効分類マスタ!$A$2:$B$180,2,FALSE()),"未登録")</f>
        <v>去たん剤</v>
      </c>
      <c r="E2892" s="16" t="s">
        <v>6692</v>
      </c>
      <c r="F2892" s="16" t="s">
        <v>6697</v>
      </c>
      <c r="G2892" s="16" t="s">
        <v>6700</v>
      </c>
      <c r="H2892" s="16" t="s">
        <v>443</v>
      </c>
      <c r="I2892" s="0" t="n">
        <v>8.1</v>
      </c>
      <c r="J2892" s="16" t="s">
        <v>232</v>
      </c>
      <c r="K2892" s="0" t="str">
        <f aca="false">IFERROR(IF(VLOOKUP($C2892,薬効分類マスタ!$A$2:$E$180,5,FALSE())=0,"",VLOOKUP($C2892,薬効分類マスタ!$A$2:$E$180,5,FALSE())),"")</f>
        <v/>
      </c>
      <c r="L2892" s="17"/>
      <c r="M2892" s="0" t="str">
        <f aca="false">IF($K2892="","",IF($L2892&lt;&gt;"",$L2892,VLOOKUP($C2892,薬効分類マスタ!$A$2:$F$180,6,FALSE())))</f>
        <v/>
      </c>
      <c r="N2892" s="0" t="str">
        <f aca="false">ASC(G2892)</f>
        <v>ｽﾍﾟﾘｱ内用液8%</v>
      </c>
      <c r="O2892" s="0" t="str">
        <f aca="false">ASC(E2892)</f>
        <v>ﾌﾄﾞｽﾃｲﾝ</v>
      </c>
      <c r="P2892" s="16" t="n">
        <f aca="false">N(P2891)+IF($C2892=検索!$B$49,1,0)</f>
        <v>0</v>
      </c>
    </row>
    <row r="2893" customFormat="false" ht="15" hidden="false" customHeight="false" outlineLevel="0" collapsed="false">
      <c r="A2893" s="16" t="s">
        <v>221</v>
      </c>
      <c r="B2893" s="0" t="s">
        <v>6701</v>
      </c>
      <c r="C2893" s="0" t="n">
        <v>223</v>
      </c>
      <c r="D2893" s="0" t="str">
        <f aca="false">IFERROR(VLOOKUP($C2893,薬効分類マスタ!$A$2:$B$180,2,FALSE()),"未登録")</f>
        <v>去たん剤</v>
      </c>
      <c r="E2893" s="16" t="s">
        <v>6702</v>
      </c>
      <c r="F2893" s="16" t="s">
        <v>935</v>
      </c>
      <c r="G2893" s="16" t="s">
        <v>6703</v>
      </c>
      <c r="I2893" s="0" t="n">
        <v>5.5</v>
      </c>
      <c r="J2893" s="16" t="s">
        <v>239</v>
      </c>
      <c r="K2893" s="0" t="str">
        <f aca="false">IFERROR(IF(VLOOKUP($C2893,薬効分類マスタ!$A$2:$E$180,5,FALSE())=0,"",VLOOKUP($C2893,薬効分類マスタ!$A$2:$E$180,5,FALSE())),"")</f>
        <v/>
      </c>
      <c r="L2893" s="17"/>
      <c r="M2893" s="0" t="str">
        <f aca="false">IF($K2893="","",IF($L2893&lt;&gt;"",$L2893,VLOOKUP($C2893,薬効分類マスタ!$A$2:$F$180,6,FALSE())))</f>
        <v/>
      </c>
      <c r="N2893" s="0" t="str">
        <f aca="false">ASC(G2893)</f>
        <v>ﾌﾞﾛﾑﾍｷｼﾝ塩酸塩4mg錠</v>
      </c>
      <c r="O2893" s="0" t="str">
        <f aca="false">ASC(E2893)</f>
        <v>ﾌﾞﾛﾑﾍｷｼﾝ塩酸塩</v>
      </c>
      <c r="P2893" s="16" t="n">
        <f aca="false">N(P2892)+IF($C2893=検索!$B$49,1,0)</f>
        <v>0</v>
      </c>
    </row>
    <row r="2894" customFormat="false" ht="15" hidden="false" customHeight="false" outlineLevel="0" collapsed="false">
      <c r="A2894" s="16" t="s">
        <v>221</v>
      </c>
      <c r="B2894" s="0" t="s">
        <v>6704</v>
      </c>
      <c r="C2894" s="0" t="n">
        <v>223</v>
      </c>
      <c r="D2894" s="0" t="str">
        <f aca="false">IFERROR(VLOOKUP($C2894,薬効分類マスタ!$A$2:$B$180,2,FALSE()),"未登録")</f>
        <v>去たん剤</v>
      </c>
      <c r="E2894" s="16" t="s">
        <v>6702</v>
      </c>
      <c r="F2894" s="16" t="s">
        <v>6705</v>
      </c>
      <c r="G2894" s="16" t="s">
        <v>6706</v>
      </c>
      <c r="H2894" s="16" t="s">
        <v>533</v>
      </c>
      <c r="I2894" s="0" t="n">
        <v>1.8</v>
      </c>
      <c r="K2894" s="0" t="str">
        <f aca="false">IFERROR(IF(VLOOKUP($C2894,薬効分類マスタ!$A$2:$E$180,5,FALSE())=0,"",VLOOKUP($C2894,薬効分類マスタ!$A$2:$E$180,5,FALSE())),"")</f>
        <v/>
      </c>
      <c r="L2894" s="17"/>
      <c r="M2894" s="0" t="str">
        <f aca="false">IF($K2894="","",IF($L2894&lt;&gt;"",$L2894,VLOOKUP($C2894,薬効分類マスタ!$A$2:$F$180,6,FALSE())))</f>
        <v/>
      </c>
      <c r="N2894" s="0" t="str">
        <f aca="false">ASC(G2894)</f>
        <v>ﾌﾞﾛﾑﾍｷｼﾝ塩酸塩ｼﾛｯﾌﾟ0.08%｢ﾄｰﾜ｣</v>
      </c>
      <c r="O2894" s="0" t="str">
        <f aca="false">ASC(E2894)</f>
        <v>ﾌﾞﾛﾑﾍｷｼﾝ塩酸塩</v>
      </c>
      <c r="P2894" s="16" t="n">
        <f aca="false">N(P2893)+IF($C2894=検索!$B$49,1,0)</f>
        <v>0</v>
      </c>
    </row>
    <row r="2895" customFormat="false" ht="15" hidden="false" customHeight="false" outlineLevel="0" collapsed="false">
      <c r="A2895" s="16" t="s">
        <v>221</v>
      </c>
      <c r="B2895" s="0" t="s">
        <v>6707</v>
      </c>
      <c r="C2895" s="0" t="n">
        <v>223</v>
      </c>
      <c r="D2895" s="0" t="str">
        <f aca="false">IFERROR(VLOOKUP($C2895,薬効分類マスタ!$A$2:$B$180,2,FALSE()),"未登録")</f>
        <v>去たん剤</v>
      </c>
      <c r="E2895" s="16" t="s">
        <v>6708</v>
      </c>
      <c r="F2895" s="16" t="s">
        <v>439</v>
      </c>
      <c r="G2895" s="16" t="s">
        <v>6709</v>
      </c>
      <c r="I2895" s="0" t="n">
        <v>6.1</v>
      </c>
      <c r="J2895" s="16" t="s">
        <v>239</v>
      </c>
      <c r="K2895" s="0" t="str">
        <f aca="false">IFERROR(IF(VLOOKUP($C2895,薬効分類マスタ!$A$2:$E$180,5,FALSE())=0,"",VLOOKUP($C2895,薬効分類マスタ!$A$2:$E$180,5,FALSE())),"")</f>
        <v/>
      </c>
      <c r="L2895" s="17"/>
      <c r="M2895" s="0" t="str">
        <f aca="false">IF($K2895="","",IF($L2895&lt;&gt;"",$L2895,VLOOKUP($C2895,薬効分類マスタ!$A$2:$F$180,6,FALSE())))</f>
        <v/>
      </c>
      <c r="N2895" s="0" t="str">
        <f aca="false">ASC(G2895)</f>
        <v>ｱﾝﾌﾞﾛｷｿｰﾙ塩酸塩15mg錠</v>
      </c>
      <c r="O2895" s="0" t="str">
        <f aca="false">ASC(E2895)</f>
        <v>ｱﾝﾌﾞﾛｷｿｰﾙ塩酸塩</v>
      </c>
      <c r="P2895" s="16" t="n">
        <f aca="false">N(P2894)+IF($C2895=検索!$B$49,1,0)</f>
        <v>0</v>
      </c>
    </row>
    <row r="2896" customFormat="false" ht="15" hidden="false" customHeight="false" outlineLevel="0" collapsed="false">
      <c r="A2896" s="16" t="s">
        <v>221</v>
      </c>
      <c r="B2896" s="0" t="s">
        <v>6710</v>
      </c>
      <c r="C2896" s="0" t="n">
        <v>223</v>
      </c>
      <c r="D2896" s="0" t="str">
        <f aca="false">IFERROR(VLOOKUP($C2896,薬効分類マスタ!$A$2:$B$180,2,FALSE()),"未登録")</f>
        <v>去たん剤</v>
      </c>
      <c r="E2896" s="16" t="s">
        <v>6708</v>
      </c>
      <c r="F2896" s="16" t="s">
        <v>439</v>
      </c>
      <c r="G2896" s="16" t="s">
        <v>6711</v>
      </c>
      <c r="H2896" s="16" t="s">
        <v>6651</v>
      </c>
      <c r="I2896" s="0" t="n">
        <v>6.3</v>
      </c>
      <c r="J2896" s="16" t="s">
        <v>232</v>
      </c>
      <c r="K2896" s="0" t="str">
        <f aca="false">IFERROR(IF(VLOOKUP($C2896,薬効分類マスタ!$A$2:$E$180,5,FALSE())=0,"",VLOOKUP($C2896,薬効分類マスタ!$A$2:$E$180,5,FALSE())),"")</f>
        <v/>
      </c>
      <c r="L2896" s="17"/>
      <c r="M2896" s="0" t="str">
        <f aca="false">IF($K2896="","",IF($L2896&lt;&gt;"",$L2896,VLOOKUP($C2896,薬効分類マスタ!$A$2:$F$180,6,FALSE())))</f>
        <v/>
      </c>
      <c r="N2896" s="0" t="str">
        <f aca="false">ASC(G2896)</f>
        <v>ﾑｺｿﾙﾊﾞﾝ錠15mg</v>
      </c>
      <c r="O2896" s="0" t="str">
        <f aca="false">ASC(E2896)</f>
        <v>ｱﾝﾌﾞﾛｷｿｰﾙ塩酸塩</v>
      </c>
      <c r="P2896" s="16" t="n">
        <f aca="false">N(P2895)+IF($C2896=検索!$B$49,1,0)</f>
        <v>0</v>
      </c>
    </row>
    <row r="2897" customFormat="false" ht="15" hidden="false" customHeight="false" outlineLevel="0" collapsed="false">
      <c r="A2897" s="16" t="s">
        <v>221</v>
      </c>
      <c r="B2897" s="0" t="s">
        <v>6712</v>
      </c>
      <c r="C2897" s="0" t="n">
        <v>223</v>
      </c>
      <c r="D2897" s="0" t="str">
        <f aca="false">IFERROR(VLOOKUP($C2897,薬効分類マスタ!$A$2:$B$180,2,FALSE()),"未登録")</f>
        <v>去たん剤</v>
      </c>
      <c r="E2897" s="16" t="s">
        <v>6708</v>
      </c>
      <c r="F2897" s="16" t="s">
        <v>6713</v>
      </c>
      <c r="G2897" s="16" t="s">
        <v>6714</v>
      </c>
      <c r="H2897" s="16" t="s">
        <v>1574</v>
      </c>
      <c r="I2897" s="0" t="n">
        <v>16.1</v>
      </c>
      <c r="J2897" s="16" t="s">
        <v>239</v>
      </c>
      <c r="K2897" s="0" t="str">
        <f aca="false">IFERROR(IF(VLOOKUP($C2897,薬効分類マスタ!$A$2:$E$180,5,FALSE())=0,"",VLOOKUP($C2897,薬効分類マスタ!$A$2:$E$180,5,FALSE())),"")</f>
        <v/>
      </c>
      <c r="L2897" s="17"/>
      <c r="M2897" s="0" t="str">
        <f aca="false">IF($K2897="","",IF($L2897&lt;&gt;"",$L2897,VLOOKUP($C2897,薬効分類マスタ!$A$2:$F$180,6,FALSE())))</f>
        <v/>
      </c>
      <c r="N2897" s="0" t="str">
        <f aca="false">ASC(G2897)</f>
        <v>ｱﾝﾌﾞﾛｷｿｰﾙ塩酸塩徐放OD錠45mg｢ZE｣</v>
      </c>
      <c r="O2897" s="0" t="str">
        <f aca="false">ASC(E2897)</f>
        <v>ｱﾝﾌﾞﾛｷｿｰﾙ塩酸塩</v>
      </c>
      <c r="P2897" s="16" t="n">
        <f aca="false">N(P2896)+IF($C2897=検索!$B$49,1,0)</f>
        <v>0</v>
      </c>
    </row>
    <row r="2898" customFormat="false" ht="15" hidden="false" customHeight="false" outlineLevel="0" collapsed="false">
      <c r="A2898" s="16" t="s">
        <v>221</v>
      </c>
      <c r="B2898" s="0" t="s">
        <v>6715</v>
      </c>
      <c r="C2898" s="0" t="n">
        <v>223</v>
      </c>
      <c r="D2898" s="0" t="str">
        <f aca="false">IFERROR(VLOOKUP($C2898,薬効分類マスタ!$A$2:$B$180,2,FALSE()),"未登録")</f>
        <v>去たん剤</v>
      </c>
      <c r="E2898" s="16" t="s">
        <v>6708</v>
      </c>
      <c r="F2898" s="16" t="s">
        <v>6713</v>
      </c>
      <c r="G2898" s="16" t="s">
        <v>6716</v>
      </c>
      <c r="H2898" s="16" t="s">
        <v>385</v>
      </c>
      <c r="I2898" s="0" t="n">
        <v>16.1</v>
      </c>
      <c r="J2898" s="16" t="s">
        <v>239</v>
      </c>
      <c r="K2898" s="0" t="str">
        <f aca="false">IFERROR(IF(VLOOKUP($C2898,薬効分類マスタ!$A$2:$E$180,5,FALSE())=0,"",VLOOKUP($C2898,薬効分類マスタ!$A$2:$E$180,5,FALSE())),"")</f>
        <v/>
      </c>
      <c r="L2898" s="17"/>
      <c r="M2898" s="0" t="str">
        <f aca="false">IF($K2898="","",IF($L2898&lt;&gt;"",$L2898,VLOOKUP($C2898,薬効分類マスタ!$A$2:$F$180,6,FALSE())))</f>
        <v/>
      </c>
      <c r="N2898" s="0" t="str">
        <f aca="false">ASC(G2898)</f>
        <v>ｱﾝﾌﾞﾛｷｿｰﾙ塩酸塩徐放OD錠45mg｢ｻﾜｲ｣</v>
      </c>
      <c r="O2898" s="0" t="str">
        <f aca="false">ASC(E2898)</f>
        <v>ｱﾝﾌﾞﾛｷｿｰﾙ塩酸塩</v>
      </c>
      <c r="P2898" s="16" t="n">
        <f aca="false">N(P2897)+IF($C2898=検索!$B$49,1,0)</f>
        <v>0</v>
      </c>
    </row>
    <row r="2899" customFormat="false" ht="15" hidden="false" customHeight="false" outlineLevel="0" collapsed="false">
      <c r="A2899" s="16" t="s">
        <v>221</v>
      </c>
      <c r="B2899" s="0" t="s">
        <v>6717</v>
      </c>
      <c r="C2899" s="0" t="n">
        <v>223</v>
      </c>
      <c r="D2899" s="0" t="str">
        <f aca="false">IFERROR(VLOOKUP($C2899,薬効分類マスタ!$A$2:$B$180,2,FALSE()),"未登録")</f>
        <v>去たん剤</v>
      </c>
      <c r="E2899" s="16" t="s">
        <v>6708</v>
      </c>
      <c r="F2899" s="16" t="s">
        <v>6713</v>
      </c>
      <c r="G2899" s="16" t="s">
        <v>6718</v>
      </c>
      <c r="H2899" s="16" t="s">
        <v>1165</v>
      </c>
      <c r="I2899" s="0" t="n">
        <v>16.1</v>
      </c>
      <c r="J2899" s="16" t="s">
        <v>239</v>
      </c>
      <c r="K2899" s="0" t="str">
        <f aca="false">IFERROR(IF(VLOOKUP($C2899,薬効分類マスタ!$A$2:$E$180,5,FALSE())=0,"",VLOOKUP($C2899,薬効分類マスタ!$A$2:$E$180,5,FALSE())),"")</f>
        <v/>
      </c>
      <c r="L2899" s="17"/>
      <c r="M2899" s="0" t="str">
        <f aca="false">IF($K2899="","",IF($L2899&lt;&gt;"",$L2899,VLOOKUP($C2899,薬効分類マスタ!$A$2:$F$180,6,FALSE())))</f>
        <v/>
      </c>
      <c r="N2899" s="0" t="str">
        <f aca="false">ASC(G2899)</f>
        <v>ｱﾝﾌﾞﾛｷｿｰﾙ塩酸塩徐放OD錠45mg｢ﾆﾌﾟﾛ｣</v>
      </c>
      <c r="O2899" s="0" t="str">
        <f aca="false">ASC(E2899)</f>
        <v>ｱﾝﾌﾞﾛｷｿｰﾙ塩酸塩</v>
      </c>
      <c r="P2899" s="16" t="n">
        <f aca="false">N(P2898)+IF($C2899=検索!$B$49,1,0)</f>
        <v>0</v>
      </c>
    </row>
    <row r="2900" customFormat="false" ht="15" hidden="false" customHeight="false" outlineLevel="0" collapsed="false">
      <c r="A2900" s="16" t="s">
        <v>221</v>
      </c>
      <c r="B2900" s="0" t="s">
        <v>6719</v>
      </c>
      <c r="C2900" s="0" t="n">
        <v>223</v>
      </c>
      <c r="D2900" s="0" t="str">
        <f aca="false">IFERROR(VLOOKUP($C2900,薬効分類マスタ!$A$2:$B$180,2,FALSE()),"未登録")</f>
        <v>去たん剤</v>
      </c>
      <c r="E2900" s="16" t="s">
        <v>6708</v>
      </c>
      <c r="F2900" s="16" t="s">
        <v>6713</v>
      </c>
      <c r="G2900" s="16" t="s">
        <v>6720</v>
      </c>
      <c r="H2900" s="16" t="s">
        <v>6651</v>
      </c>
      <c r="I2900" s="0" t="n">
        <v>23.8</v>
      </c>
      <c r="J2900" s="16" t="s">
        <v>232</v>
      </c>
      <c r="K2900" s="0" t="str">
        <f aca="false">IFERROR(IF(VLOOKUP($C2900,薬効分類マスタ!$A$2:$E$180,5,FALSE())=0,"",VLOOKUP($C2900,薬効分類マスタ!$A$2:$E$180,5,FALSE())),"")</f>
        <v/>
      </c>
      <c r="L2900" s="17"/>
      <c r="M2900" s="0" t="str">
        <f aca="false">IF($K2900="","",IF($L2900&lt;&gt;"",$L2900,VLOOKUP($C2900,薬効分類マスタ!$A$2:$F$180,6,FALSE())))</f>
        <v/>
      </c>
      <c r="N2900" s="0" t="str">
        <f aca="false">ASC(G2900)</f>
        <v>ﾑｺｿﾙﾊﾞﾝL錠45mg</v>
      </c>
      <c r="O2900" s="0" t="str">
        <f aca="false">ASC(E2900)</f>
        <v>ｱﾝﾌﾞﾛｷｿｰﾙ塩酸塩</v>
      </c>
      <c r="P2900" s="16" t="n">
        <f aca="false">N(P2899)+IF($C2900=検索!$B$49,1,0)</f>
        <v>0</v>
      </c>
    </row>
    <row r="2901" customFormat="false" ht="15" hidden="false" customHeight="false" outlineLevel="0" collapsed="false">
      <c r="A2901" s="16" t="s">
        <v>221</v>
      </c>
      <c r="B2901" s="0" t="s">
        <v>6721</v>
      </c>
      <c r="C2901" s="0" t="n">
        <v>223</v>
      </c>
      <c r="D2901" s="0" t="str">
        <f aca="false">IFERROR(VLOOKUP($C2901,薬効分類マスタ!$A$2:$B$180,2,FALSE()),"未登録")</f>
        <v>去たん剤</v>
      </c>
      <c r="E2901" s="16" t="s">
        <v>6708</v>
      </c>
      <c r="F2901" s="16" t="s">
        <v>6722</v>
      </c>
      <c r="G2901" s="16" t="s">
        <v>6723</v>
      </c>
      <c r="H2901" s="16" t="s">
        <v>385</v>
      </c>
      <c r="I2901" s="0" t="n">
        <v>16.1</v>
      </c>
      <c r="J2901" s="16" t="s">
        <v>239</v>
      </c>
      <c r="K2901" s="0" t="str">
        <f aca="false">IFERROR(IF(VLOOKUP($C2901,薬効分類マスタ!$A$2:$E$180,5,FALSE())=0,"",VLOOKUP($C2901,薬効分類マスタ!$A$2:$E$180,5,FALSE())),"")</f>
        <v/>
      </c>
      <c r="L2901" s="17"/>
      <c r="M2901" s="0" t="str">
        <f aca="false">IF($K2901="","",IF($L2901&lt;&gt;"",$L2901,VLOOKUP($C2901,薬効分類マスタ!$A$2:$F$180,6,FALSE())))</f>
        <v/>
      </c>
      <c r="N2901" s="0" t="str">
        <f aca="false">ASC(G2901)</f>
        <v>ｱﾝﾌﾞﾛｷｿｰﾙ塩酸塩Lｶﾌﾟｾﾙ45mg｢ｻﾜｲ｣</v>
      </c>
      <c r="O2901" s="0" t="str">
        <f aca="false">ASC(E2901)</f>
        <v>ｱﾝﾌﾞﾛｷｿｰﾙ塩酸塩</v>
      </c>
      <c r="P2901" s="16" t="n">
        <f aca="false">N(P2900)+IF($C2901=検索!$B$49,1,0)</f>
        <v>0</v>
      </c>
    </row>
    <row r="2902" customFormat="false" ht="15" hidden="false" customHeight="false" outlineLevel="0" collapsed="false">
      <c r="A2902" s="16" t="s">
        <v>221</v>
      </c>
      <c r="B2902" s="0" t="s">
        <v>6724</v>
      </c>
      <c r="C2902" s="0" t="n">
        <v>223</v>
      </c>
      <c r="D2902" s="0" t="str">
        <f aca="false">IFERROR(VLOOKUP($C2902,薬効分類マスタ!$A$2:$B$180,2,FALSE()),"未登録")</f>
        <v>去たん剤</v>
      </c>
      <c r="E2902" s="16" t="s">
        <v>6708</v>
      </c>
      <c r="F2902" s="16" t="s">
        <v>6722</v>
      </c>
      <c r="G2902" s="16" t="s">
        <v>6725</v>
      </c>
      <c r="H2902" s="16" t="s">
        <v>533</v>
      </c>
      <c r="I2902" s="0" t="n">
        <v>11.4</v>
      </c>
      <c r="J2902" s="16" t="s">
        <v>239</v>
      </c>
      <c r="K2902" s="0" t="str">
        <f aca="false">IFERROR(IF(VLOOKUP($C2902,薬効分類マスタ!$A$2:$E$180,5,FALSE())=0,"",VLOOKUP($C2902,薬効分類マスタ!$A$2:$E$180,5,FALSE())),"")</f>
        <v/>
      </c>
      <c r="L2902" s="17"/>
      <c r="M2902" s="0" t="str">
        <f aca="false">IF($K2902="","",IF($L2902&lt;&gt;"",$L2902,VLOOKUP($C2902,薬効分類マスタ!$A$2:$F$180,6,FALSE())))</f>
        <v/>
      </c>
      <c r="N2902" s="0" t="str">
        <f aca="false">ASC(G2902)</f>
        <v>ｱﾝﾌﾞﾛｷｿｰﾙ塩酸塩徐放ｶﾌﾟｾﾙ45mg｢ﾄｰﾜ｣</v>
      </c>
      <c r="O2902" s="0" t="str">
        <f aca="false">ASC(E2902)</f>
        <v>ｱﾝﾌﾞﾛｷｿｰﾙ塩酸塩</v>
      </c>
      <c r="P2902" s="16" t="n">
        <f aca="false">N(P2901)+IF($C2902=検索!$B$49,1,0)</f>
        <v>0</v>
      </c>
    </row>
    <row r="2903" customFormat="false" ht="15" hidden="false" customHeight="false" outlineLevel="0" collapsed="false">
      <c r="A2903" s="16" t="s">
        <v>221</v>
      </c>
      <c r="B2903" s="0" t="s">
        <v>6726</v>
      </c>
      <c r="C2903" s="0" t="n">
        <v>223</v>
      </c>
      <c r="D2903" s="0" t="str">
        <f aca="false">IFERROR(VLOOKUP($C2903,薬効分類マスタ!$A$2:$B$180,2,FALSE()),"未登録")</f>
        <v>去たん剤</v>
      </c>
      <c r="E2903" s="16" t="s">
        <v>6708</v>
      </c>
      <c r="F2903" s="16" t="s">
        <v>6722</v>
      </c>
      <c r="G2903" s="16" t="s">
        <v>6727</v>
      </c>
      <c r="H2903" s="16" t="s">
        <v>1574</v>
      </c>
      <c r="I2903" s="0" t="n">
        <v>16.1</v>
      </c>
      <c r="J2903" s="16" t="s">
        <v>239</v>
      </c>
      <c r="K2903" s="0" t="str">
        <f aca="false">IFERROR(IF(VLOOKUP($C2903,薬効分類マスタ!$A$2:$E$180,5,FALSE())=0,"",VLOOKUP($C2903,薬効分類マスタ!$A$2:$E$180,5,FALSE())),"")</f>
        <v/>
      </c>
      <c r="L2903" s="17"/>
      <c r="M2903" s="0" t="str">
        <f aca="false">IF($K2903="","",IF($L2903&lt;&gt;"",$L2903,VLOOKUP($C2903,薬効分類マスタ!$A$2:$F$180,6,FALSE())))</f>
        <v/>
      </c>
      <c r="N2903" s="0" t="str">
        <f aca="false">ASC(G2903)</f>
        <v>ｱﾝﾌﾞﾛｷｿｰﾙ塩酸塩徐放ｶﾌﾟｾﾙ45mg｢ZE｣</v>
      </c>
      <c r="O2903" s="0" t="str">
        <f aca="false">ASC(E2903)</f>
        <v>ｱﾝﾌﾞﾛｷｿｰﾙ塩酸塩</v>
      </c>
      <c r="P2903" s="16" t="n">
        <f aca="false">N(P2902)+IF($C2903=検索!$B$49,1,0)</f>
        <v>0</v>
      </c>
    </row>
    <row r="2904" customFormat="false" ht="15" hidden="false" customHeight="false" outlineLevel="0" collapsed="false">
      <c r="A2904" s="16" t="s">
        <v>221</v>
      </c>
      <c r="B2904" s="0" t="s">
        <v>6728</v>
      </c>
      <c r="C2904" s="0" t="n">
        <v>223</v>
      </c>
      <c r="D2904" s="0" t="str">
        <f aca="false">IFERROR(VLOOKUP($C2904,薬効分類マスタ!$A$2:$B$180,2,FALSE()),"未登録")</f>
        <v>去たん剤</v>
      </c>
      <c r="E2904" s="16" t="s">
        <v>6708</v>
      </c>
      <c r="F2904" s="16" t="s">
        <v>6729</v>
      </c>
      <c r="G2904" s="16" t="s">
        <v>6730</v>
      </c>
      <c r="I2904" s="0" t="n">
        <v>5.6</v>
      </c>
      <c r="J2904" s="16" t="s">
        <v>239</v>
      </c>
      <c r="K2904" s="0" t="str">
        <f aca="false">IFERROR(IF(VLOOKUP($C2904,薬効分類マスタ!$A$2:$E$180,5,FALSE())=0,"",VLOOKUP($C2904,薬効分類マスタ!$A$2:$E$180,5,FALSE())),"")</f>
        <v/>
      </c>
      <c r="L2904" s="17"/>
      <c r="M2904" s="0" t="str">
        <f aca="false">IF($K2904="","",IF($L2904&lt;&gt;"",$L2904,VLOOKUP($C2904,薬効分類マスタ!$A$2:$F$180,6,FALSE())))</f>
        <v/>
      </c>
      <c r="N2904" s="0" t="str">
        <f aca="false">ASC(G2904)</f>
        <v>ｱﾝﾌﾞﾛｷｿｰﾙ塩酸塩0.3%ｼﾛｯﾌﾟ</v>
      </c>
      <c r="O2904" s="0" t="str">
        <f aca="false">ASC(E2904)</f>
        <v>ｱﾝﾌﾞﾛｷｿｰﾙ塩酸塩</v>
      </c>
      <c r="P2904" s="16" t="n">
        <f aca="false">N(P2903)+IF($C2904=検索!$B$49,1,0)</f>
        <v>0</v>
      </c>
    </row>
    <row r="2905" customFormat="false" ht="15" hidden="false" customHeight="false" outlineLevel="0" collapsed="false">
      <c r="A2905" s="16" t="s">
        <v>221</v>
      </c>
      <c r="B2905" s="0" t="s">
        <v>6731</v>
      </c>
      <c r="C2905" s="0" t="n">
        <v>223</v>
      </c>
      <c r="D2905" s="0" t="str">
        <f aca="false">IFERROR(VLOOKUP($C2905,薬効分類マスタ!$A$2:$B$180,2,FALSE()),"未登録")</f>
        <v>去たん剤</v>
      </c>
      <c r="E2905" s="16" t="s">
        <v>6708</v>
      </c>
      <c r="F2905" s="16" t="s">
        <v>6729</v>
      </c>
      <c r="G2905" s="16" t="s">
        <v>6732</v>
      </c>
      <c r="H2905" s="16" t="s">
        <v>6651</v>
      </c>
      <c r="I2905" s="0" t="n">
        <v>7.1</v>
      </c>
      <c r="J2905" s="16" t="s">
        <v>232</v>
      </c>
      <c r="K2905" s="0" t="str">
        <f aca="false">IFERROR(IF(VLOOKUP($C2905,薬効分類マスタ!$A$2:$E$180,5,FALSE())=0,"",VLOOKUP($C2905,薬効分類マスタ!$A$2:$E$180,5,FALSE())),"")</f>
        <v/>
      </c>
      <c r="L2905" s="17"/>
      <c r="M2905" s="0" t="str">
        <f aca="false">IF($K2905="","",IF($L2905&lt;&gt;"",$L2905,VLOOKUP($C2905,薬効分類マスタ!$A$2:$F$180,6,FALSE())))</f>
        <v/>
      </c>
      <c r="N2905" s="0" t="str">
        <f aca="false">ASC(G2905)</f>
        <v>小児用ﾑｺｿﾙﾊﾞﾝｼﾛｯﾌﾟ0.3%</v>
      </c>
      <c r="O2905" s="0" t="str">
        <f aca="false">ASC(E2905)</f>
        <v>ｱﾝﾌﾞﾛｷｿｰﾙ塩酸塩</v>
      </c>
      <c r="P2905" s="16" t="n">
        <f aca="false">N(P2904)+IF($C2905=検索!$B$49,1,0)</f>
        <v>0</v>
      </c>
    </row>
    <row r="2906" customFormat="false" ht="15" hidden="false" customHeight="false" outlineLevel="0" collapsed="false">
      <c r="A2906" s="16" t="s">
        <v>221</v>
      </c>
      <c r="B2906" s="0" t="s">
        <v>6733</v>
      </c>
      <c r="C2906" s="0" t="n">
        <v>223</v>
      </c>
      <c r="D2906" s="0" t="str">
        <f aca="false">IFERROR(VLOOKUP($C2906,薬効分類マスタ!$A$2:$B$180,2,FALSE()),"未登録")</f>
        <v>去たん剤</v>
      </c>
      <c r="E2906" s="16" t="s">
        <v>6708</v>
      </c>
      <c r="F2906" s="16" t="s">
        <v>6734</v>
      </c>
      <c r="G2906" s="16" t="s">
        <v>6735</v>
      </c>
      <c r="I2906" s="0" t="n">
        <v>17.6</v>
      </c>
      <c r="J2906" s="16" t="s">
        <v>239</v>
      </c>
      <c r="K2906" s="0" t="str">
        <f aca="false">IFERROR(IF(VLOOKUP($C2906,薬効分類マスタ!$A$2:$E$180,5,FALSE())=0,"",VLOOKUP($C2906,薬効分類マスタ!$A$2:$E$180,5,FALSE())),"")</f>
        <v/>
      </c>
      <c r="L2906" s="17"/>
      <c r="M2906" s="0" t="str">
        <f aca="false">IF($K2906="","",IF($L2906&lt;&gt;"",$L2906,VLOOKUP($C2906,薬効分類マスタ!$A$2:$F$180,6,FALSE())))</f>
        <v/>
      </c>
      <c r="N2906" s="0" t="str">
        <f aca="false">ASC(G2906)</f>
        <v>ｱﾝﾌﾞﾛｷｿｰﾙ塩酸塩1.5%ｼﾛｯﾌﾟ用</v>
      </c>
      <c r="O2906" s="0" t="str">
        <f aca="false">ASC(E2906)</f>
        <v>ｱﾝﾌﾞﾛｷｿｰﾙ塩酸塩</v>
      </c>
      <c r="P2906" s="16" t="n">
        <f aca="false">N(P2905)+IF($C2906=検索!$B$49,1,0)</f>
        <v>0</v>
      </c>
    </row>
    <row r="2907" customFormat="false" ht="15" hidden="false" customHeight="false" outlineLevel="0" collapsed="false">
      <c r="A2907" s="16" t="s">
        <v>221</v>
      </c>
      <c r="B2907" s="0" t="s">
        <v>6736</v>
      </c>
      <c r="C2907" s="0" t="n">
        <v>223</v>
      </c>
      <c r="D2907" s="0" t="str">
        <f aca="false">IFERROR(VLOOKUP($C2907,薬効分類マスタ!$A$2:$B$180,2,FALSE()),"未登録")</f>
        <v>去たん剤</v>
      </c>
      <c r="E2907" s="16" t="s">
        <v>6708</v>
      </c>
      <c r="F2907" s="16" t="s">
        <v>6734</v>
      </c>
      <c r="G2907" s="16" t="s">
        <v>6737</v>
      </c>
      <c r="H2907" s="16" t="s">
        <v>6651</v>
      </c>
      <c r="I2907" s="0" t="n">
        <v>31.1</v>
      </c>
      <c r="J2907" s="16" t="s">
        <v>232</v>
      </c>
      <c r="K2907" s="0" t="str">
        <f aca="false">IFERROR(IF(VLOOKUP($C2907,薬効分類マスタ!$A$2:$E$180,5,FALSE())=0,"",VLOOKUP($C2907,薬効分類マスタ!$A$2:$E$180,5,FALSE())),"")</f>
        <v/>
      </c>
      <c r="L2907" s="17"/>
      <c r="M2907" s="0" t="str">
        <f aca="false">IF($K2907="","",IF($L2907&lt;&gt;"",$L2907,VLOOKUP($C2907,薬効分類マスタ!$A$2:$F$180,6,FALSE())))</f>
        <v/>
      </c>
      <c r="N2907" s="0" t="str">
        <f aca="false">ASC(G2907)</f>
        <v>小児用ﾑｺｿﾙﾊﾞﾝDS1.5%</v>
      </c>
      <c r="O2907" s="0" t="str">
        <f aca="false">ASC(E2907)</f>
        <v>ｱﾝﾌﾞﾛｷｿｰﾙ塩酸塩</v>
      </c>
      <c r="P2907" s="16" t="n">
        <f aca="false">N(P2906)+IF($C2907=検索!$B$49,1,0)</f>
        <v>0</v>
      </c>
    </row>
    <row r="2908" customFormat="false" ht="15" hidden="false" customHeight="false" outlineLevel="0" collapsed="false">
      <c r="A2908" s="16" t="s">
        <v>221</v>
      </c>
      <c r="B2908" s="0" t="s">
        <v>6738</v>
      </c>
      <c r="C2908" s="0" t="n">
        <v>223</v>
      </c>
      <c r="D2908" s="0" t="str">
        <f aca="false">IFERROR(VLOOKUP($C2908,薬効分類マスタ!$A$2:$B$180,2,FALSE()),"未登録")</f>
        <v>去たん剤</v>
      </c>
      <c r="E2908" s="16" t="s">
        <v>6708</v>
      </c>
      <c r="F2908" s="16" t="s">
        <v>6739</v>
      </c>
      <c r="G2908" s="16" t="s">
        <v>6740</v>
      </c>
      <c r="H2908" s="16" t="s">
        <v>557</v>
      </c>
      <c r="I2908" s="0" t="n">
        <v>17.3</v>
      </c>
      <c r="J2908" s="16" t="s">
        <v>239</v>
      </c>
      <c r="K2908" s="0" t="str">
        <f aca="false">IFERROR(IF(VLOOKUP($C2908,薬効分類マスタ!$A$2:$E$180,5,FALSE())=0,"",VLOOKUP($C2908,薬効分類マスタ!$A$2:$E$180,5,FALSE())),"")</f>
        <v/>
      </c>
      <c r="L2908" s="17"/>
      <c r="M2908" s="0" t="str">
        <f aca="false">IF($K2908="","",IF($L2908&lt;&gt;"",$L2908,VLOOKUP($C2908,薬効分類マスタ!$A$2:$F$180,6,FALSE())))</f>
        <v/>
      </c>
      <c r="N2908" s="0" t="str">
        <f aca="false">ASC(G2908)</f>
        <v>ｱﾝﾌﾞﾛｷｿｰﾙ塩酸塩DS3%｢ﾀｶﾀ｣</v>
      </c>
      <c r="O2908" s="0" t="str">
        <f aca="false">ASC(E2908)</f>
        <v>ｱﾝﾌﾞﾛｷｿｰﾙ塩酸塩</v>
      </c>
      <c r="P2908" s="16" t="n">
        <f aca="false">N(P2907)+IF($C2908=検索!$B$49,1,0)</f>
        <v>0</v>
      </c>
    </row>
    <row r="2909" customFormat="false" ht="15" hidden="false" customHeight="false" outlineLevel="0" collapsed="false">
      <c r="A2909" s="16" t="s">
        <v>221</v>
      </c>
      <c r="B2909" s="0" t="s">
        <v>6741</v>
      </c>
      <c r="C2909" s="0" t="n">
        <v>223</v>
      </c>
      <c r="D2909" s="0" t="str">
        <f aca="false">IFERROR(VLOOKUP($C2909,薬効分類マスタ!$A$2:$B$180,2,FALSE()),"未登録")</f>
        <v>去たん剤</v>
      </c>
      <c r="E2909" s="16" t="s">
        <v>6708</v>
      </c>
      <c r="F2909" s="16" t="s">
        <v>6742</v>
      </c>
      <c r="G2909" s="16" t="s">
        <v>6743</v>
      </c>
      <c r="I2909" s="0" t="n">
        <v>3.2</v>
      </c>
      <c r="J2909" s="16" t="s">
        <v>239</v>
      </c>
      <c r="K2909" s="0" t="str">
        <f aca="false">IFERROR(IF(VLOOKUP($C2909,薬効分類マスタ!$A$2:$E$180,5,FALSE())=0,"",VLOOKUP($C2909,薬効分類マスタ!$A$2:$E$180,5,FALSE())),"")</f>
        <v/>
      </c>
      <c r="L2909" s="17"/>
      <c r="M2909" s="0" t="str">
        <f aca="false">IF($K2909="","",IF($L2909&lt;&gt;"",$L2909,VLOOKUP($C2909,薬効分類マスタ!$A$2:$F$180,6,FALSE())))</f>
        <v/>
      </c>
      <c r="N2909" s="0" t="str">
        <f aca="false">ASC(G2909)</f>
        <v>ｱﾝﾌﾞﾛｷｿｰﾙ塩酸塩0.75%液</v>
      </c>
      <c r="O2909" s="0" t="str">
        <f aca="false">ASC(E2909)</f>
        <v>ｱﾝﾌﾞﾛｷｿｰﾙ塩酸塩</v>
      </c>
      <c r="P2909" s="16" t="n">
        <f aca="false">N(P2908)+IF($C2909=検索!$B$49,1,0)</f>
        <v>0</v>
      </c>
    </row>
    <row r="2910" customFormat="false" ht="15" hidden="false" customHeight="false" outlineLevel="0" collapsed="false">
      <c r="A2910" s="16" t="s">
        <v>221</v>
      </c>
      <c r="B2910" s="0" t="s">
        <v>6744</v>
      </c>
      <c r="C2910" s="0" t="n">
        <v>223</v>
      </c>
      <c r="D2910" s="0" t="str">
        <f aca="false">IFERROR(VLOOKUP($C2910,薬効分類マスタ!$A$2:$B$180,2,FALSE()),"未登録")</f>
        <v>去たん剤</v>
      </c>
      <c r="E2910" s="16" t="s">
        <v>6708</v>
      </c>
      <c r="F2910" s="16" t="s">
        <v>6742</v>
      </c>
      <c r="G2910" s="16" t="s">
        <v>6745</v>
      </c>
      <c r="H2910" s="16" t="s">
        <v>6651</v>
      </c>
      <c r="I2910" s="0" t="n">
        <v>5.9</v>
      </c>
      <c r="J2910" s="16" t="s">
        <v>232</v>
      </c>
      <c r="K2910" s="0" t="str">
        <f aca="false">IFERROR(IF(VLOOKUP($C2910,薬効分類マスタ!$A$2:$E$180,5,FALSE())=0,"",VLOOKUP($C2910,薬効分類マスタ!$A$2:$E$180,5,FALSE())),"")</f>
        <v/>
      </c>
      <c r="L2910" s="17"/>
      <c r="M2910" s="0" t="str">
        <f aca="false">IF($K2910="","",IF($L2910&lt;&gt;"",$L2910,VLOOKUP($C2910,薬効分類マスタ!$A$2:$F$180,6,FALSE())))</f>
        <v/>
      </c>
      <c r="N2910" s="0" t="str">
        <f aca="false">ASC(G2910)</f>
        <v>ﾑｺｿﾙﾊﾞﾝ内用液0.75%</v>
      </c>
      <c r="O2910" s="0" t="str">
        <f aca="false">ASC(E2910)</f>
        <v>ｱﾝﾌﾞﾛｷｿｰﾙ塩酸塩</v>
      </c>
      <c r="P2910" s="16" t="n">
        <f aca="false">N(P2909)+IF($C2910=検索!$B$49,1,0)</f>
        <v>0</v>
      </c>
    </row>
    <row r="2911" customFormat="false" ht="15" hidden="false" customHeight="false" outlineLevel="0" collapsed="false">
      <c r="A2911" s="16" t="s">
        <v>221</v>
      </c>
      <c r="B2911" s="0" t="s">
        <v>6746</v>
      </c>
      <c r="C2911" s="0" t="n">
        <v>223</v>
      </c>
      <c r="D2911" s="0" t="str">
        <f aca="false">IFERROR(VLOOKUP($C2911,薬効分類マスタ!$A$2:$B$180,2,FALSE()),"未登録")</f>
        <v>去たん剤</v>
      </c>
      <c r="E2911" s="16" t="s">
        <v>6708</v>
      </c>
      <c r="F2911" s="16" t="s">
        <v>6742</v>
      </c>
      <c r="G2911" s="16" t="s">
        <v>6747</v>
      </c>
      <c r="H2911" s="16" t="s">
        <v>347</v>
      </c>
      <c r="I2911" s="0" t="n">
        <v>5.9</v>
      </c>
      <c r="J2911" s="16" t="s">
        <v>239</v>
      </c>
      <c r="K2911" s="0" t="str">
        <f aca="false">IFERROR(IF(VLOOKUP($C2911,薬効分類マスタ!$A$2:$E$180,5,FALSE())=0,"",VLOOKUP($C2911,薬効分類マスタ!$A$2:$E$180,5,FALSE())),"")</f>
        <v/>
      </c>
      <c r="L2911" s="17"/>
      <c r="M2911" s="0" t="str">
        <f aca="false">IF($K2911="","",IF($L2911&lt;&gt;"",$L2911,VLOOKUP($C2911,薬効分類マスタ!$A$2:$F$180,6,FALSE())))</f>
        <v/>
      </c>
      <c r="N2911" s="0" t="str">
        <f aca="false">ASC(G2911)</f>
        <v>ｱﾝﾌﾞﾛｷｿｰﾙ塩酸塩内用液0.75%｢ﾂﾙﾊﾗ｣</v>
      </c>
      <c r="O2911" s="0" t="str">
        <f aca="false">ASC(E2911)</f>
        <v>ｱﾝﾌﾞﾛｷｿｰﾙ塩酸塩</v>
      </c>
      <c r="P2911" s="16" t="n">
        <f aca="false">N(P2910)+IF($C2911=検索!$B$49,1,0)</f>
        <v>0</v>
      </c>
    </row>
    <row r="2912" customFormat="false" ht="15" hidden="false" customHeight="false" outlineLevel="0" collapsed="false">
      <c r="A2912" s="16" t="s">
        <v>221</v>
      </c>
      <c r="B2912" s="0" t="s">
        <v>6748</v>
      </c>
      <c r="C2912" s="0" t="n">
        <v>223</v>
      </c>
      <c r="D2912" s="0" t="str">
        <f aca="false">IFERROR(VLOOKUP($C2912,薬効分類マスタ!$A$2:$B$180,2,FALSE()),"未登録")</f>
        <v>去たん剤</v>
      </c>
      <c r="E2912" s="16" t="s">
        <v>6708</v>
      </c>
      <c r="F2912" s="16" t="s">
        <v>6729</v>
      </c>
      <c r="G2912" s="16" t="s">
        <v>6749</v>
      </c>
      <c r="H2912" s="16" t="s">
        <v>536</v>
      </c>
      <c r="I2912" s="0" t="n">
        <v>6.8</v>
      </c>
      <c r="J2912" s="16" t="s">
        <v>239</v>
      </c>
      <c r="K2912" s="0" t="str">
        <f aca="false">IFERROR(IF(VLOOKUP($C2912,薬効分類マスタ!$A$2:$E$180,5,FALSE())=0,"",VLOOKUP($C2912,薬効分類マスタ!$A$2:$E$180,5,FALSE())),"")</f>
        <v/>
      </c>
      <c r="L2912" s="17"/>
      <c r="M2912" s="0" t="str">
        <f aca="false">IF($K2912="","",IF($L2912&lt;&gt;"",$L2912,VLOOKUP($C2912,薬効分類マスタ!$A$2:$F$180,6,FALSE())))</f>
        <v/>
      </c>
      <c r="N2912" s="0" t="str">
        <f aca="false">ASC(G2912)</f>
        <v>ｱﾝﾌﾞﾛｷｿｰﾙ塩酸塩内用液0.3%｢日医工｣</v>
      </c>
      <c r="O2912" s="0" t="str">
        <f aca="false">ASC(E2912)</f>
        <v>ｱﾝﾌﾞﾛｷｿｰﾙ塩酸塩</v>
      </c>
      <c r="P2912" s="16" t="n">
        <f aca="false">N(P2911)+IF($C2912=検索!$B$49,1,0)</f>
        <v>0</v>
      </c>
    </row>
    <row r="2913" customFormat="false" ht="15" hidden="false" customHeight="false" outlineLevel="0" collapsed="false">
      <c r="A2913" s="16" t="s">
        <v>221</v>
      </c>
      <c r="B2913" s="0" t="s">
        <v>6750</v>
      </c>
      <c r="C2913" s="0" t="n">
        <v>224</v>
      </c>
      <c r="D2913" s="0" t="str">
        <f aca="false">IFERROR(VLOOKUP($C2913,薬効分類マスタ!$A$2:$B$180,2,FALSE()),"未登録")</f>
        <v>鎮咳去たん剤</v>
      </c>
      <c r="E2913" s="16" t="s">
        <v>6751</v>
      </c>
      <c r="F2913" s="16" t="s">
        <v>6657</v>
      </c>
      <c r="G2913" s="16" t="s">
        <v>6751</v>
      </c>
      <c r="I2913" s="0" t="n">
        <v>34.2</v>
      </c>
      <c r="K2913" s="0" t="str">
        <f aca="false">IFERROR(IF(VLOOKUP($C2913,薬効分類マスタ!$A$2:$E$180,5,FALSE())=0,"",VLOOKUP($C2913,薬効分類マスタ!$A$2:$E$180,5,FALSE())),"")</f>
        <v/>
      </c>
      <c r="L2913" s="17"/>
      <c r="M2913" s="0" t="str">
        <f aca="false">IF($K2913="","",IF($L2913&lt;&gt;"",$L2913,VLOOKUP($C2913,薬効分類マスタ!$A$2:$F$180,6,FALSE())))</f>
        <v/>
      </c>
      <c r="N2913" s="0" t="str">
        <f aca="false">ASC(G2913)</f>
        <v>ｷｮｳﾆﾝ水</v>
      </c>
      <c r="O2913" s="0" t="str">
        <f aca="false">ASC(E2913)</f>
        <v>ｷｮｳﾆﾝ水</v>
      </c>
      <c r="P2913" s="16" t="n">
        <f aca="false">N(P2912)+IF($C2913=検索!$B$49,1,0)</f>
        <v>0</v>
      </c>
    </row>
    <row r="2914" customFormat="false" ht="15" hidden="false" customHeight="false" outlineLevel="0" collapsed="false">
      <c r="A2914" s="16" t="s">
        <v>221</v>
      </c>
      <c r="B2914" s="0" t="s">
        <v>6752</v>
      </c>
      <c r="C2914" s="0" t="n">
        <v>224</v>
      </c>
      <c r="D2914" s="0" t="str">
        <f aca="false">IFERROR(VLOOKUP($C2914,薬効分類マスタ!$A$2:$B$180,2,FALSE()),"未登録")</f>
        <v>鎮咳去たん剤</v>
      </c>
      <c r="E2914" s="16" t="s">
        <v>6751</v>
      </c>
      <c r="F2914" s="16" t="s">
        <v>6657</v>
      </c>
      <c r="G2914" s="16" t="s">
        <v>6753</v>
      </c>
      <c r="H2914" s="16" t="s">
        <v>6754</v>
      </c>
      <c r="I2914" s="0" t="n">
        <v>35</v>
      </c>
      <c r="K2914" s="0" t="str">
        <f aca="false">IFERROR(IF(VLOOKUP($C2914,薬効分類マスタ!$A$2:$E$180,5,FALSE())=0,"",VLOOKUP($C2914,薬効分類マスタ!$A$2:$E$180,5,FALSE())),"")</f>
        <v/>
      </c>
      <c r="L2914" s="17"/>
      <c r="M2914" s="0" t="str">
        <f aca="false">IF($K2914="","",IF($L2914&lt;&gt;"",$L2914,VLOOKUP($C2914,薬効分類マスタ!$A$2:$F$180,6,FALSE())))</f>
        <v/>
      </c>
      <c r="N2914" s="0" t="str">
        <f aca="false">ASC(G2914)</f>
        <v>ｷｮｳﾆﾝ水　ｼｵｴ</v>
      </c>
      <c r="O2914" s="0" t="str">
        <f aca="false">ASC(E2914)</f>
        <v>ｷｮｳﾆﾝ水</v>
      </c>
      <c r="P2914" s="16" t="n">
        <f aca="false">N(P2913)+IF($C2914=検索!$B$49,1,0)</f>
        <v>0</v>
      </c>
    </row>
    <row r="2915" customFormat="false" ht="15" hidden="false" customHeight="false" outlineLevel="0" collapsed="false">
      <c r="A2915" s="16" t="s">
        <v>221</v>
      </c>
      <c r="B2915" s="0" t="s">
        <v>6755</v>
      </c>
      <c r="C2915" s="0" t="n">
        <v>224</v>
      </c>
      <c r="D2915" s="0" t="str">
        <f aca="false">IFERROR(VLOOKUP($C2915,薬効分類マスタ!$A$2:$B$180,2,FALSE()),"未登録")</f>
        <v>鎮咳去たん剤</v>
      </c>
      <c r="E2915" s="16" t="s">
        <v>6751</v>
      </c>
      <c r="F2915" s="16" t="s">
        <v>6657</v>
      </c>
      <c r="G2915" s="16" t="s">
        <v>6756</v>
      </c>
      <c r="H2915" s="16" t="s">
        <v>3792</v>
      </c>
      <c r="I2915" s="0" t="n">
        <v>35</v>
      </c>
      <c r="K2915" s="0" t="str">
        <f aca="false">IFERROR(IF(VLOOKUP($C2915,薬効分類マスタ!$A$2:$E$180,5,FALSE())=0,"",VLOOKUP($C2915,薬効分類マスタ!$A$2:$E$180,5,FALSE())),"")</f>
        <v/>
      </c>
      <c r="L2915" s="17"/>
      <c r="M2915" s="0" t="str">
        <f aca="false">IF($K2915="","",IF($L2915&lt;&gt;"",$L2915,VLOOKUP($C2915,薬効分類マスタ!$A$2:$F$180,6,FALSE())))</f>
        <v/>
      </c>
      <c r="N2915" s="0" t="str">
        <f aca="false">ASC(G2915)</f>
        <v>ｷｮｳﾆﾝ水〈ﾊﾁ〉</v>
      </c>
      <c r="O2915" s="0" t="str">
        <f aca="false">ASC(E2915)</f>
        <v>ｷｮｳﾆﾝ水</v>
      </c>
      <c r="P2915" s="16" t="n">
        <f aca="false">N(P2914)+IF($C2915=検索!$B$49,1,0)</f>
        <v>0</v>
      </c>
    </row>
    <row r="2916" customFormat="false" ht="15" hidden="false" customHeight="false" outlineLevel="0" collapsed="false">
      <c r="A2916" s="16" t="s">
        <v>221</v>
      </c>
      <c r="B2916" s="0" t="s">
        <v>6757</v>
      </c>
      <c r="C2916" s="0" t="n">
        <v>224</v>
      </c>
      <c r="D2916" s="0" t="str">
        <f aca="false">IFERROR(VLOOKUP($C2916,薬効分類マスタ!$A$2:$B$180,2,FALSE()),"未登録")</f>
        <v>鎮咳去たん剤</v>
      </c>
      <c r="E2916" s="16" t="s">
        <v>6751</v>
      </c>
      <c r="F2916" s="16" t="s">
        <v>6657</v>
      </c>
      <c r="G2916" s="16" t="s">
        <v>6758</v>
      </c>
      <c r="H2916" s="16" t="s">
        <v>301</v>
      </c>
      <c r="I2916" s="0" t="n">
        <v>35</v>
      </c>
      <c r="K2916" s="0" t="str">
        <f aca="false">IFERROR(IF(VLOOKUP($C2916,薬効分類マスタ!$A$2:$E$180,5,FALSE())=0,"",VLOOKUP($C2916,薬効分類マスタ!$A$2:$E$180,5,FALSE())),"")</f>
        <v/>
      </c>
      <c r="L2916" s="17"/>
      <c r="M2916" s="0" t="str">
        <f aca="false">IF($K2916="","",IF($L2916&lt;&gt;"",$L2916,VLOOKUP($C2916,薬効分類マスタ!$A$2:$F$180,6,FALSE())))</f>
        <v/>
      </c>
      <c r="N2916" s="0" t="str">
        <f aca="false">ASC(G2916)</f>
        <v>ｷｮｳﾆﾝ水｢ﾏﾙｲｼ｣</v>
      </c>
      <c r="O2916" s="0" t="str">
        <f aca="false">ASC(E2916)</f>
        <v>ｷｮｳﾆﾝ水</v>
      </c>
      <c r="P2916" s="16" t="n">
        <f aca="false">N(P2915)+IF($C2916=検索!$B$49,1,0)</f>
        <v>0</v>
      </c>
    </row>
    <row r="2917" customFormat="false" ht="15" hidden="false" customHeight="false" outlineLevel="0" collapsed="false">
      <c r="A2917" s="16" t="s">
        <v>221</v>
      </c>
      <c r="B2917" s="0" t="s">
        <v>6759</v>
      </c>
      <c r="C2917" s="0" t="n">
        <v>224</v>
      </c>
      <c r="D2917" s="0" t="str">
        <f aca="false">IFERROR(VLOOKUP($C2917,薬効分類マスタ!$A$2:$B$180,2,FALSE()),"未登録")</f>
        <v>鎮咳去たん剤</v>
      </c>
      <c r="E2917" s="16" t="s">
        <v>6751</v>
      </c>
      <c r="F2917" s="16" t="s">
        <v>6657</v>
      </c>
      <c r="G2917" s="16" t="s">
        <v>6760</v>
      </c>
      <c r="H2917" s="16" t="s">
        <v>1100</v>
      </c>
      <c r="I2917" s="0" t="n">
        <v>35</v>
      </c>
      <c r="K2917" s="0" t="str">
        <f aca="false">IFERROR(IF(VLOOKUP($C2917,薬効分類マスタ!$A$2:$E$180,5,FALSE())=0,"",VLOOKUP($C2917,薬効分類マスタ!$A$2:$E$180,5,FALSE())),"")</f>
        <v/>
      </c>
      <c r="L2917" s="17"/>
      <c r="M2917" s="0" t="str">
        <f aca="false">IF($K2917="","",IF($L2917&lt;&gt;"",$L2917,VLOOKUP($C2917,薬効分類マスタ!$A$2:$F$180,6,FALSE())))</f>
        <v/>
      </c>
      <c r="N2917" s="0" t="str">
        <f aca="false">ASC(G2917)</f>
        <v>ｷｮｳﾆﾝ水(山善)</v>
      </c>
      <c r="O2917" s="0" t="str">
        <f aca="false">ASC(E2917)</f>
        <v>ｷｮｳﾆﾝ水</v>
      </c>
      <c r="P2917" s="16" t="n">
        <f aca="false">N(P2916)+IF($C2917=検索!$B$49,1,0)</f>
        <v>0</v>
      </c>
    </row>
    <row r="2918" customFormat="false" ht="15" hidden="false" customHeight="false" outlineLevel="0" collapsed="false">
      <c r="A2918" s="16" t="s">
        <v>221</v>
      </c>
      <c r="B2918" s="0" t="s">
        <v>6761</v>
      </c>
      <c r="C2918" s="0" t="n">
        <v>224</v>
      </c>
      <c r="D2918" s="0" t="str">
        <f aca="false">IFERROR(VLOOKUP($C2918,薬効分類マスタ!$A$2:$B$180,2,FALSE()),"未登録")</f>
        <v>鎮咳去たん剤</v>
      </c>
      <c r="E2918" s="16" t="s">
        <v>6762</v>
      </c>
      <c r="F2918" s="16" t="s">
        <v>6657</v>
      </c>
      <c r="G2918" s="16" t="s">
        <v>6763</v>
      </c>
      <c r="H2918" s="16" t="s">
        <v>301</v>
      </c>
      <c r="I2918" s="0" t="n">
        <v>11.6</v>
      </c>
      <c r="J2918" s="16" t="s">
        <v>239</v>
      </c>
      <c r="K2918" s="0" t="str">
        <f aca="false">IFERROR(IF(VLOOKUP($C2918,薬効分類マスタ!$A$2:$E$180,5,FALSE())=0,"",VLOOKUP($C2918,薬効分類マスタ!$A$2:$E$180,5,FALSE())),"")</f>
        <v/>
      </c>
      <c r="L2918" s="17"/>
      <c r="M2918" s="0" t="str">
        <f aca="false">IF($K2918="","",IF($L2918&lt;&gt;"",$L2918,VLOOKUP($C2918,薬効分類マスタ!$A$2:$F$180,6,FALSE())))</f>
        <v/>
      </c>
      <c r="N2918" s="0" t="str">
        <f aca="false">ASC(G2918)</f>
        <v>ｻﾘﾊﾟﾗ液</v>
      </c>
      <c r="O2918" s="0" t="str">
        <f aca="false">ASC(E2918)</f>
        <v>ｵｳﾋｴｷｽ</v>
      </c>
      <c r="P2918" s="16" t="n">
        <f aca="false">N(P2917)+IF($C2918=検索!$B$49,1,0)</f>
        <v>0</v>
      </c>
    </row>
    <row r="2919" customFormat="false" ht="15" hidden="false" customHeight="false" outlineLevel="0" collapsed="false">
      <c r="A2919" s="16" t="s">
        <v>221</v>
      </c>
      <c r="B2919" s="0" t="s">
        <v>6764</v>
      </c>
      <c r="C2919" s="0" t="n">
        <v>224</v>
      </c>
      <c r="D2919" s="0" t="str">
        <f aca="false">IFERROR(VLOOKUP($C2919,薬効分類マスタ!$A$2:$B$180,2,FALSE()),"未登録")</f>
        <v>鎮咳去たん剤</v>
      </c>
      <c r="E2919" s="16" t="s">
        <v>6765</v>
      </c>
      <c r="F2919" s="16" t="s">
        <v>229</v>
      </c>
      <c r="G2919" s="16" t="s">
        <v>6766</v>
      </c>
      <c r="I2919" s="0" t="n">
        <v>8</v>
      </c>
      <c r="K2919" s="0" t="str">
        <f aca="false">IFERROR(IF(VLOOKUP($C2919,薬効分類マスタ!$A$2:$E$180,5,FALSE())=0,"",VLOOKUP($C2919,薬効分類マスタ!$A$2:$E$180,5,FALSE())),"")</f>
        <v/>
      </c>
      <c r="L2919" s="17"/>
      <c r="M2919" s="0" t="str">
        <f aca="false">IF($K2919="","",IF($L2919&lt;&gt;"",$L2919,VLOOKUP($C2919,薬効分類マスタ!$A$2:$F$180,6,FALSE())))</f>
        <v/>
      </c>
      <c r="N2919" s="0" t="str">
        <f aca="false">ASC(G2919)</f>
        <v>ｺﾃﾞｲﾝﾘﾝ酸塩散1%</v>
      </c>
      <c r="O2919" s="0" t="str">
        <f aca="false">ASC(E2919)</f>
        <v>ｺﾃﾞｲﾝﾘﾝ酸塩水和物</v>
      </c>
      <c r="P2919" s="16" t="n">
        <f aca="false">N(P2918)+IF($C2919=検索!$B$49,1,0)</f>
        <v>0</v>
      </c>
    </row>
    <row r="2920" customFormat="false" ht="15" hidden="false" customHeight="false" outlineLevel="0" collapsed="false">
      <c r="A2920" s="16" t="s">
        <v>221</v>
      </c>
      <c r="B2920" s="0" t="s">
        <v>6767</v>
      </c>
      <c r="C2920" s="0" t="n">
        <v>224</v>
      </c>
      <c r="D2920" s="0" t="str">
        <f aca="false">IFERROR(VLOOKUP($C2920,薬効分類マスタ!$A$2:$B$180,2,FALSE()),"未登録")</f>
        <v>鎮咳去たん剤</v>
      </c>
      <c r="E2920" s="16" t="s">
        <v>6765</v>
      </c>
      <c r="F2920" s="16" t="s">
        <v>229</v>
      </c>
      <c r="G2920" s="16" t="s">
        <v>6768</v>
      </c>
      <c r="H2920" s="16" t="s">
        <v>6754</v>
      </c>
      <c r="I2920" s="0" t="n">
        <v>8.5</v>
      </c>
      <c r="K2920" s="0" t="str">
        <f aca="false">IFERROR(IF(VLOOKUP($C2920,薬効分類マスタ!$A$2:$E$180,5,FALSE())=0,"",VLOOKUP($C2920,薬効分類マスタ!$A$2:$E$180,5,FALSE())),"")</f>
        <v/>
      </c>
      <c r="L2920" s="17"/>
      <c r="M2920" s="0" t="str">
        <f aca="false">IF($K2920="","",IF($L2920&lt;&gt;"",$L2920,VLOOKUP($C2920,薬効分類マスタ!$A$2:$F$180,6,FALSE())))</f>
        <v/>
      </c>
      <c r="N2920" s="0" t="str">
        <f aca="false">ASC(G2920)</f>
        <v>ｺﾃﾞｲﾝﾘﾝ酸塩散1%｢ｼｵｴ｣</v>
      </c>
      <c r="O2920" s="0" t="str">
        <f aca="false">ASC(E2920)</f>
        <v>ｺﾃﾞｲﾝﾘﾝ酸塩水和物</v>
      </c>
      <c r="P2920" s="16" t="n">
        <f aca="false">N(P2919)+IF($C2920=検索!$B$49,1,0)</f>
        <v>0</v>
      </c>
    </row>
    <row r="2921" customFormat="false" ht="15" hidden="false" customHeight="false" outlineLevel="0" collapsed="false">
      <c r="A2921" s="16" t="s">
        <v>221</v>
      </c>
      <c r="B2921" s="0" t="s">
        <v>6769</v>
      </c>
      <c r="C2921" s="0" t="n">
        <v>224</v>
      </c>
      <c r="D2921" s="0" t="str">
        <f aca="false">IFERROR(VLOOKUP($C2921,薬効分類マスタ!$A$2:$B$180,2,FALSE()),"未登録")</f>
        <v>鎮咳去たん剤</v>
      </c>
      <c r="E2921" s="16" t="s">
        <v>6765</v>
      </c>
      <c r="F2921" s="16" t="s">
        <v>229</v>
      </c>
      <c r="G2921" s="16" t="s">
        <v>6770</v>
      </c>
      <c r="H2921" s="16" t="s">
        <v>3792</v>
      </c>
      <c r="I2921" s="0" t="n">
        <v>8.5</v>
      </c>
      <c r="K2921" s="0" t="str">
        <f aca="false">IFERROR(IF(VLOOKUP($C2921,薬効分類マスタ!$A$2:$E$180,5,FALSE())=0,"",VLOOKUP($C2921,薬効分類マスタ!$A$2:$E$180,5,FALSE())),"")</f>
        <v/>
      </c>
      <c r="L2921" s="17"/>
      <c r="M2921" s="0" t="str">
        <f aca="false">IF($K2921="","",IF($L2921&lt;&gt;"",$L2921,VLOOKUP($C2921,薬効分類マスタ!$A$2:$F$180,6,FALSE())))</f>
        <v/>
      </c>
      <c r="N2921" s="0" t="str">
        <f aca="false">ASC(G2921)</f>
        <v>ｺﾃﾞｲﾝﾘﾝ酸塩散1%〈ﾊﾁ〉</v>
      </c>
      <c r="O2921" s="0" t="str">
        <f aca="false">ASC(E2921)</f>
        <v>ｺﾃﾞｲﾝﾘﾝ酸塩水和物</v>
      </c>
      <c r="P2921" s="16" t="n">
        <f aca="false">N(P2920)+IF($C2921=検索!$B$49,1,0)</f>
        <v>0</v>
      </c>
    </row>
    <row r="2922" customFormat="false" ht="15" hidden="false" customHeight="false" outlineLevel="0" collapsed="false">
      <c r="A2922" s="16" t="s">
        <v>221</v>
      </c>
      <c r="B2922" s="0" t="s">
        <v>6771</v>
      </c>
      <c r="C2922" s="0" t="n">
        <v>224</v>
      </c>
      <c r="D2922" s="0" t="str">
        <f aca="false">IFERROR(VLOOKUP($C2922,薬効分類マスタ!$A$2:$B$180,2,FALSE()),"未登録")</f>
        <v>鎮咳去たん剤</v>
      </c>
      <c r="E2922" s="16" t="s">
        <v>6765</v>
      </c>
      <c r="F2922" s="16" t="s">
        <v>229</v>
      </c>
      <c r="G2922" s="16" t="s">
        <v>6772</v>
      </c>
      <c r="H2922" s="16" t="s">
        <v>6592</v>
      </c>
      <c r="I2922" s="0" t="n">
        <v>10.5</v>
      </c>
      <c r="K2922" s="0" t="str">
        <f aca="false">IFERROR(IF(VLOOKUP($C2922,薬効分類マスタ!$A$2:$E$180,5,FALSE())=0,"",VLOOKUP($C2922,薬効分類マスタ!$A$2:$E$180,5,FALSE())),"")</f>
        <v/>
      </c>
      <c r="L2922" s="17"/>
      <c r="M2922" s="0" t="str">
        <f aca="false">IF($K2922="","",IF($L2922&lt;&gt;"",$L2922,VLOOKUP($C2922,薬効分類マスタ!$A$2:$F$180,6,FALSE())))</f>
        <v/>
      </c>
      <c r="N2922" s="0" t="str">
        <f aca="false">ASC(G2922)</f>
        <v>ｺﾃﾞｲﾝﾘﾝ酸塩散1%｢ﾒﾀﾙ｣</v>
      </c>
      <c r="O2922" s="0" t="str">
        <f aca="false">ASC(E2922)</f>
        <v>ｺﾃﾞｲﾝﾘﾝ酸塩水和物</v>
      </c>
      <c r="P2922" s="16" t="n">
        <f aca="false">N(P2921)+IF($C2922=検索!$B$49,1,0)</f>
        <v>0</v>
      </c>
    </row>
    <row r="2923" customFormat="false" ht="15" hidden="false" customHeight="false" outlineLevel="0" collapsed="false">
      <c r="A2923" s="16" t="s">
        <v>221</v>
      </c>
      <c r="B2923" s="0" t="s">
        <v>6773</v>
      </c>
      <c r="C2923" s="0" t="n">
        <v>224</v>
      </c>
      <c r="D2923" s="0" t="str">
        <f aca="false">IFERROR(VLOOKUP($C2923,薬効分類マスタ!$A$2:$B$180,2,FALSE()),"未登録")</f>
        <v>鎮咳去たん剤</v>
      </c>
      <c r="E2923" s="16" t="s">
        <v>6765</v>
      </c>
      <c r="F2923" s="16" t="s">
        <v>229</v>
      </c>
      <c r="G2923" s="16" t="s">
        <v>6774</v>
      </c>
      <c r="H2923" s="16" t="s">
        <v>950</v>
      </c>
      <c r="I2923" s="0" t="n">
        <v>8.5</v>
      </c>
      <c r="K2923" s="0" t="str">
        <f aca="false">IFERROR(IF(VLOOKUP($C2923,薬効分類マスタ!$A$2:$E$180,5,FALSE())=0,"",VLOOKUP($C2923,薬効分類マスタ!$A$2:$E$180,5,FALSE())),"")</f>
        <v/>
      </c>
      <c r="L2923" s="17"/>
      <c r="M2923" s="0" t="str">
        <f aca="false">IF($K2923="","",IF($L2923&lt;&gt;"",$L2923,VLOOKUP($C2923,薬効分類マスタ!$A$2:$F$180,6,FALSE())))</f>
        <v/>
      </c>
      <c r="N2923" s="0" t="str">
        <f aca="false">ASC(G2923)</f>
        <v>ｺﾃﾞｲﾝﾘﾝ酸塩散1%｢ﾎｴｲ｣</v>
      </c>
      <c r="O2923" s="0" t="str">
        <f aca="false">ASC(E2923)</f>
        <v>ｺﾃﾞｲﾝﾘﾝ酸塩水和物</v>
      </c>
      <c r="P2923" s="16" t="n">
        <f aca="false">N(P2922)+IF($C2923=検索!$B$49,1,0)</f>
        <v>0</v>
      </c>
    </row>
    <row r="2924" customFormat="false" ht="15" hidden="false" customHeight="false" outlineLevel="0" collapsed="false">
      <c r="A2924" s="16" t="s">
        <v>221</v>
      </c>
      <c r="B2924" s="0" t="s">
        <v>6775</v>
      </c>
      <c r="C2924" s="0" t="n">
        <v>224</v>
      </c>
      <c r="D2924" s="0" t="str">
        <f aca="false">IFERROR(VLOOKUP($C2924,薬効分類マスタ!$A$2:$B$180,2,FALSE()),"未登録")</f>
        <v>鎮咳去たん剤</v>
      </c>
      <c r="E2924" s="16" t="s">
        <v>6765</v>
      </c>
      <c r="F2924" s="16" t="s">
        <v>257</v>
      </c>
      <c r="G2924" s="16" t="s">
        <v>6776</v>
      </c>
      <c r="I2924" s="0" t="n">
        <v>10.8</v>
      </c>
      <c r="K2924" s="0" t="str">
        <f aca="false">IFERROR(IF(VLOOKUP($C2924,薬効分類マスタ!$A$2:$E$180,5,FALSE())=0,"",VLOOKUP($C2924,薬効分類マスタ!$A$2:$E$180,5,FALSE())),"")</f>
        <v/>
      </c>
      <c r="L2924" s="17"/>
      <c r="M2924" s="0" t="str">
        <f aca="false">IF($K2924="","",IF($L2924&lt;&gt;"",$L2924,VLOOKUP($C2924,薬効分類マスタ!$A$2:$F$180,6,FALSE())))</f>
        <v/>
      </c>
      <c r="N2924" s="0" t="str">
        <f aca="false">ASC(G2924)</f>
        <v>ｺﾃﾞｲﾝﾘﾝ酸塩錠</v>
      </c>
      <c r="O2924" s="0" t="str">
        <f aca="false">ASC(E2924)</f>
        <v>ｺﾃﾞｲﾝﾘﾝ酸塩水和物</v>
      </c>
      <c r="P2924" s="16" t="n">
        <f aca="false">N(P2923)+IF($C2924=検索!$B$49,1,0)</f>
        <v>0</v>
      </c>
    </row>
    <row r="2925" customFormat="false" ht="15" hidden="false" customHeight="false" outlineLevel="0" collapsed="false">
      <c r="A2925" s="16" t="s">
        <v>221</v>
      </c>
      <c r="B2925" s="0" t="s">
        <v>6777</v>
      </c>
      <c r="C2925" s="0" t="n">
        <v>224</v>
      </c>
      <c r="D2925" s="0" t="str">
        <f aca="false">IFERROR(VLOOKUP($C2925,薬効分類マスタ!$A$2:$B$180,2,FALSE()),"未登録")</f>
        <v>鎮咳去たん剤</v>
      </c>
      <c r="E2925" s="16" t="s">
        <v>6765</v>
      </c>
      <c r="F2925" s="16" t="s">
        <v>257</v>
      </c>
      <c r="G2925" s="16" t="s">
        <v>6778</v>
      </c>
      <c r="H2925" s="16" t="s">
        <v>950</v>
      </c>
      <c r="I2925" s="0" t="n">
        <v>11.7</v>
      </c>
      <c r="K2925" s="0" t="str">
        <f aca="false">IFERROR(IF(VLOOKUP($C2925,薬効分類マスタ!$A$2:$E$180,5,FALSE())=0,"",VLOOKUP($C2925,薬効分類マスタ!$A$2:$E$180,5,FALSE())),"")</f>
        <v/>
      </c>
      <c r="L2925" s="17"/>
      <c r="M2925" s="0" t="str">
        <f aca="false">IF($K2925="","",IF($L2925&lt;&gt;"",$L2925,VLOOKUP($C2925,薬効分類マスタ!$A$2:$F$180,6,FALSE())))</f>
        <v/>
      </c>
      <c r="N2925" s="0" t="str">
        <f aca="false">ASC(G2925)</f>
        <v>ｺﾃﾞｲﾝﾘﾝ酸塩錠5mg｢VTRS｣</v>
      </c>
      <c r="O2925" s="0" t="str">
        <f aca="false">ASC(E2925)</f>
        <v>ｺﾃﾞｲﾝﾘﾝ酸塩水和物</v>
      </c>
      <c r="P2925" s="16" t="n">
        <f aca="false">N(P2924)+IF($C2925=検索!$B$49,1,0)</f>
        <v>0</v>
      </c>
    </row>
    <row r="2926" customFormat="false" ht="15" hidden="false" customHeight="false" outlineLevel="0" collapsed="false">
      <c r="A2926" s="16" t="s">
        <v>221</v>
      </c>
      <c r="B2926" s="0" t="s">
        <v>6779</v>
      </c>
      <c r="C2926" s="0" t="n">
        <v>224</v>
      </c>
      <c r="D2926" s="0" t="str">
        <f aca="false">IFERROR(VLOOKUP($C2926,薬効分類マスタ!$A$2:$B$180,2,FALSE()),"未登録")</f>
        <v>鎮咳去たん剤</v>
      </c>
      <c r="E2926" s="16" t="s">
        <v>6780</v>
      </c>
      <c r="F2926" s="16" t="s">
        <v>229</v>
      </c>
      <c r="G2926" s="16" t="s">
        <v>6781</v>
      </c>
      <c r="I2926" s="0" t="n">
        <v>11.3</v>
      </c>
      <c r="K2926" s="0" t="str">
        <f aca="false">IFERROR(IF(VLOOKUP($C2926,薬効分類マスタ!$A$2:$E$180,5,FALSE())=0,"",VLOOKUP($C2926,薬効分類マスタ!$A$2:$E$180,5,FALSE())),"")</f>
        <v/>
      </c>
      <c r="L2926" s="17"/>
      <c r="M2926" s="0" t="str">
        <f aca="false">IF($K2926="","",IF($L2926&lt;&gt;"",$L2926,VLOOKUP($C2926,薬効分類マスタ!$A$2:$F$180,6,FALSE())))</f>
        <v/>
      </c>
      <c r="N2926" s="0" t="str">
        <f aca="false">ASC(G2926)</f>
        <v>ｼﾞﾋﾄﾞﾛｺﾃﾞｲﾝﾘﾝ酸塩散1%</v>
      </c>
      <c r="O2926" s="0" t="str">
        <f aca="false">ASC(E2926)</f>
        <v>ｼﾞﾋﾄﾞﾛｺﾃﾞｲﾝﾘﾝ酸塩</v>
      </c>
      <c r="P2926" s="16" t="n">
        <f aca="false">N(P2925)+IF($C2926=検索!$B$49,1,0)</f>
        <v>0</v>
      </c>
    </row>
    <row r="2927" customFormat="false" ht="15" hidden="false" customHeight="false" outlineLevel="0" collapsed="false">
      <c r="A2927" s="16" t="s">
        <v>221</v>
      </c>
      <c r="B2927" s="0" t="s">
        <v>6782</v>
      </c>
      <c r="C2927" s="0" t="n">
        <v>224</v>
      </c>
      <c r="D2927" s="0" t="str">
        <f aca="false">IFERROR(VLOOKUP($C2927,薬効分類マスタ!$A$2:$B$180,2,FALSE()),"未登録")</f>
        <v>鎮咳去たん剤</v>
      </c>
      <c r="E2927" s="16" t="s">
        <v>6780</v>
      </c>
      <c r="F2927" s="16" t="s">
        <v>229</v>
      </c>
      <c r="G2927" s="16" t="s">
        <v>6783</v>
      </c>
      <c r="H2927" s="16" t="s">
        <v>6592</v>
      </c>
      <c r="I2927" s="0" t="n">
        <v>11.3</v>
      </c>
      <c r="K2927" s="0" t="str">
        <f aca="false">IFERROR(IF(VLOOKUP($C2927,薬効分類マスタ!$A$2:$E$180,5,FALSE())=0,"",VLOOKUP($C2927,薬効分類マスタ!$A$2:$E$180,5,FALSE())),"")</f>
        <v/>
      </c>
      <c r="L2927" s="17"/>
      <c r="M2927" s="0" t="str">
        <f aca="false">IF($K2927="","",IF($L2927&lt;&gt;"",$L2927,VLOOKUP($C2927,薬効分類マスタ!$A$2:$F$180,6,FALSE())))</f>
        <v/>
      </c>
      <c r="N2927" s="0" t="str">
        <f aca="false">ASC(G2927)</f>
        <v>ｼﾞﾋﾄﾞﾛｺﾃﾞｲﾝﾘﾝ酸塩散1%｢ﾒﾀﾙ｣</v>
      </c>
      <c r="O2927" s="0" t="str">
        <f aca="false">ASC(E2927)</f>
        <v>ｼﾞﾋﾄﾞﾛｺﾃﾞｲﾝﾘﾝ酸塩</v>
      </c>
      <c r="P2927" s="16" t="n">
        <f aca="false">N(P2926)+IF($C2927=検索!$B$49,1,0)</f>
        <v>0</v>
      </c>
    </row>
    <row r="2928" customFormat="false" ht="15" hidden="false" customHeight="false" outlineLevel="0" collapsed="false">
      <c r="A2928" s="16" t="s">
        <v>221</v>
      </c>
      <c r="B2928" s="0" t="s">
        <v>6784</v>
      </c>
      <c r="C2928" s="0" t="n">
        <v>224</v>
      </c>
      <c r="D2928" s="0" t="str">
        <f aca="false">IFERROR(VLOOKUP($C2928,薬効分類マスタ!$A$2:$B$180,2,FALSE()),"未登録")</f>
        <v>鎮咳去たん剤</v>
      </c>
      <c r="E2928" s="16" t="s">
        <v>6780</v>
      </c>
      <c r="F2928" s="16" t="s">
        <v>229</v>
      </c>
      <c r="G2928" s="16" t="s">
        <v>6785</v>
      </c>
      <c r="H2928" s="16" t="s">
        <v>950</v>
      </c>
      <c r="I2928" s="0" t="n">
        <v>11.3</v>
      </c>
      <c r="K2928" s="0" t="str">
        <f aca="false">IFERROR(IF(VLOOKUP($C2928,薬効分類マスタ!$A$2:$E$180,5,FALSE())=0,"",VLOOKUP($C2928,薬効分類マスタ!$A$2:$E$180,5,FALSE())),"")</f>
        <v/>
      </c>
      <c r="L2928" s="17"/>
      <c r="M2928" s="0" t="str">
        <f aca="false">IF($K2928="","",IF($L2928&lt;&gt;"",$L2928,VLOOKUP($C2928,薬効分類マスタ!$A$2:$F$180,6,FALSE())))</f>
        <v/>
      </c>
      <c r="N2928" s="0" t="str">
        <f aca="false">ASC(G2928)</f>
        <v>ｼﾞﾋﾄﾞﾛｺﾃﾞｲﾝﾘﾝ酸塩散1%｢ﾎｴｲ｣</v>
      </c>
      <c r="O2928" s="0" t="str">
        <f aca="false">ASC(E2928)</f>
        <v>ｼﾞﾋﾄﾞﾛｺﾃﾞｲﾝﾘﾝ酸塩</v>
      </c>
      <c r="P2928" s="16" t="n">
        <f aca="false">N(P2927)+IF($C2928=検索!$B$49,1,0)</f>
        <v>0</v>
      </c>
    </row>
    <row r="2929" customFormat="false" ht="15" hidden="false" customHeight="false" outlineLevel="0" collapsed="false">
      <c r="A2929" s="16" t="s">
        <v>221</v>
      </c>
      <c r="B2929" s="0" t="s">
        <v>6786</v>
      </c>
      <c r="C2929" s="0" t="n">
        <v>224</v>
      </c>
      <c r="D2929" s="0" t="str">
        <f aca="false">IFERROR(VLOOKUP($C2929,薬効分類マスタ!$A$2:$B$180,2,FALSE()),"未登録")</f>
        <v>鎮咳去たん剤</v>
      </c>
      <c r="E2929" s="16" t="s">
        <v>6787</v>
      </c>
      <c r="F2929" s="16" t="s">
        <v>257</v>
      </c>
      <c r="G2929" s="16" t="s">
        <v>6788</v>
      </c>
      <c r="H2929" s="16" t="s">
        <v>677</v>
      </c>
      <c r="I2929" s="0" t="n">
        <v>8.8</v>
      </c>
      <c r="J2929" s="16" t="s">
        <v>232</v>
      </c>
      <c r="K2929" s="0" t="str">
        <f aca="false">IFERROR(IF(VLOOKUP($C2929,薬効分類マスタ!$A$2:$E$180,5,FALSE())=0,"",VLOOKUP($C2929,薬効分類マスタ!$A$2:$E$180,5,FALSE())),"")</f>
        <v/>
      </c>
      <c r="L2929" s="17"/>
      <c r="M2929" s="0" t="str">
        <f aca="false">IF($K2929="","",IF($L2929&lt;&gt;"",$L2929,VLOOKUP($C2929,薬効分類マスタ!$A$2:$F$180,6,FALSE())))</f>
        <v/>
      </c>
      <c r="N2929" s="0" t="str">
        <f aca="false">ASC(G2929)</f>
        <v>ﾚｽﾌﾟﾚﾝ錠5mg</v>
      </c>
      <c r="O2929" s="0" t="str">
        <f aca="false">ASC(E2929)</f>
        <v>ｴﾌﾟﾗｼﾞﾉﾝ塩酸塩</v>
      </c>
      <c r="P2929" s="16" t="n">
        <f aca="false">N(P2928)+IF($C2929=検索!$B$49,1,0)</f>
        <v>0</v>
      </c>
    </row>
    <row r="2930" customFormat="false" ht="15" hidden="false" customHeight="false" outlineLevel="0" collapsed="false">
      <c r="A2930" s="16" t="s">
        <v>221</v>
      </c>
      <c r="B2930" s="0" t="s">
        <v>6789</v>
      </c>
      <c r="C2930" s="0" t="n">
        <v>224</v>
      </c>
      <c r="D2930" s="0" t="str">
        <f aca="false">IFERROR(VLOOKUP($C2930,薬効分類マスタ!$A$2:$B$180,2,FALSE()),"未登録")</f>
        <v>鎮咳去たん剤</v>
      </c>
      <c r="E2930" s="16" t="s">
        <v>6787</v>
      </c>
      <c r="F2930" s="16" t="s">
        <v>445</v>
      </c>
      <c r="G2930" s="16" t="s">
        <v>6790</v>
      </c>
      <c r="H2930" s="16" t="s">
        <v>677</v>
      </c>
      <c r="I2930" s="0" t="n">
        <v>11.7</v>
      </c>
      <c r="J2930" s="16" t="s">
        <v>232</v>
      </c>
      <c r="K2930" s="0" t="str">
        <f aca="false">IFERROR(IF(VLOOKUP($C2930,薬効分類マスタ!$A$2:$E$180,5,FALSE())=0,"",VLOOKUP($C2930,薬効分類マスタ!$A$2:$E$180,5,FALSE())),"")</f>
        <v/>
      </c>
      <c r="L2930" s="17"/>
      <c r="M2930" s="0" t="str">
        <f aca="false">IF($K2930="","",IF($L2930&lt;&gt;"",$L2930,VLOOKUP($C2930,薬効分類マスタ!$A$2:$F$180,6,FALSE())))</f>
        <v/>
      </c>
      <c r="N2930" s="0" t="str">
        <f aca="false">ASC(G2930)</f>
        <v>ﾚｽﾌﾟﾚﾝ錠20mg</v>
      </c>
      <c r="O2930" s="0" t="str">
        <f aca="false">ASC(E2930)</f>
        <v>ｴﾌﾟﾗｼﾞﾉﾝ塩酸塩</v>
      </c>
      <c r="P2930" s="16" t="n">
        <f aca="false">N(P2929)+IF($C2930=検索!$B$49,1,0)</f>
        <v>0</v>
      </c>
    </row>
    <row r="2931" customFormat="false" ht="15" hidden="false" customHeight="false" outlineLevel="0" collapsed="false">
      <c r="A2931" s="16" t="s">
        <v>221</v>
      </c>
      <c r="B2931" s="0" t="s">
        <v>6791</v>
      </c>
      <c r="C2931" s="0" t="n">
        <v>224</v>
      </c>
      <c r="D2931" s="0" t="str">
        <f aca="false">IFERROR(VLOOKUP($C2931,薬効分類マスタ!$A$2:$B$180,2,FALSE()),"未登録")</f>
        <v>鎮咳去たん剤</v>
      </c>
      <c r="E2931" s="16" t="s">
        <v>6787</v>
      </c>
      <c r="F2931" s="16" t="s">
        <v>465</v>
      </c>
      <c r="G2931" s="16" t="s">
        <v>6792</v>
      </c>
      <c r="H2931" s="16" t="s">
        <v>677</v>
      </c>
      <c r="I2931" s="0" t="n">
        <v>11.8</v>
      </c>
      <c r="J2931" s="16" t="s">
        <v>232</v>
      </c>
      <c r="K2931" s="0" t="str">
        <f aca="false">IFERROR(IF(VLOOKUP($C2931,薬効分類マスタ!$A$2:$E$180,5,FALSE())=0,"",VLOOKUP($C2931,薬効分類マスタ!$A$2:$E$180,5,FALSE())),"")</f>
        <v/>
      </c>
      <c r="L2931" s="17"/>
      <c r="M2931" s="0" t="str">
        <f aca="false">IF($K2931="","",IF($L2931&lt;&gt;"",$L2931,VLOOKUP($C2931,薬効分類マスタ!$A$2:$F$180,6,FALSE())))</f>
        <v/>
      </c>
      <c r="N2931" s="0" t="str">
        <f aca="false">ASC(G2931)</f>
        <v>ﾚｽﾌﾟﾚﾝ錠30mg</v>
      </c>
      <c r="O2931" s="0" t="str">
        <f aca="false">ASC(E2931)</f>
        <v>ｴﾌﾟﾗｼﾞﾉﾝ塩酸塩</v>
      </c>
      <c r="P2931" s="16" t="n">
        <f aca="false">N(P2930)+IF($C2931=検索!$B$49,1,0)</f>
        <v>0</v>
      </c>
    </row>
    <row r="2932" customFormat="false" ht="15" hidden="false" customHeight="false" outlineLevel="0" collapsed="false">
      <c r="A2932" s="16" t="s">
        <v>221</v>
      </c>
      <c r="B2932" s="0" t="s">
        <v>6793</v>
      </c>
      <c r="C2932" s="0" t="n">
        <v>224</v>
      </c>
      <c r="D2932" s="0" t="str">
        <f aca="false">IFERROR(VLOOKUP($C2932,薬効分類マスタ!$A$2:$B$180,2,FALSE()),"未登録")</f>
        <v>鎮咳去たん剤</v>
      </c>
      <c r="E2932" s="16" t="s">
        <v>6794</v>
      </c>
      <c r="F2932" s="16" t="s">
        <v>307</v>
      </c>
      <c r="G2932" s="16" t="s">
        <v>6795</v>
      </c>
      <c r="H2932" s="16" t="s">
        <v>1165</v>
      </c>
      <c r="I2932" s="0" t="n">
        <v>22.6</v>
      </c>
      <c r="K2932" s="0" t="str">
        <f aca="false">IFERROR(IF(VLOOKUP($C2932,薬効分類マスタ!$A$2:$E$180,5,FALSE())=0,"",VLOOKUP($C2932,薬効分類マスタ!$A$2:$E$180,5,FALSE())),"")</f>
        <v/>
      </c>
      <c r="L2932" s="17"/>
      <c r="M2932" s="0" t="str">
        <f aca="false">IF($K2932="","",IF($L2932&lt;&gt;"",$L2932,VLOOKUP($C2932,薬効分類マスタ!$A$2:$F$180,6,FALSE())))</f>
        <v/>
      </c>
      <c r="N2932" s="0" t="str">
        <f aca="false">ASC(G2932)</f>
        <v>ｱｽﾍﾞﾘﾝ散10%</v>
      </c>
      <c r="O2932" s="0" t="str">
        <f aca="false">ASC(E2932)</f>
        <v>ﾁﾍﾟﾋﾟｼﾞﾝﾋﾍﾞﾝｽﾞ酸塩</v>
      </c>
      <c r="P2932" s="16" t="n">
        <f aca="false">N(P2931)+IF($C2932=検索!$B$49,1,0)</f>
        <v>0</v>
      </c>
    </row>
    <row r="2933" customFormat="false" ht="15" hidden="false" customHeight="false" outlineLevel="0" collapsed="false">
      <c r="A2933" s="16" t="s">
        <v>221</v>
      </c>
      <c r="B2933" s="0" t="s">
        <v>6796</v>
      </c>
      <c r="C2933" s="0" t="n">
        <v>224</v>
      </c>
      <c r="D2933" s="0" t="str">
        <f aca="false">IFERROR(VLOOKUP($C2933,薬効分類マスタ!$A$2:$B$180,2,FALSE()),"未登録")</f>
        <v>鎮咳去たん剤</v>
      </c>
      <c r="E2933" s="16" t="s">
        <v>6794</v>
      </c>
      <c r="F2933" s="16" t="s">
        <v>262</v>
      </c>
      <c r="G2933" s="16" t="s">
        <v>6797</v>
      </c>
      <c r="I2933" s="0" t="n">
        <v>13.8</v>
      </c>
      <c r="K2933" s="0" t="str">
        <f aca="false">IFERROR(IF(VLOOKUP($C2933,薬効分類マスタ!$A$2:$E$180,5,FALSE())=0,"",VLOOKUP($C2933,薬効分類マスタ!$A$2:$E$180,5,FALSE())),"")</f>
        <v/>
      </c>
      <c r="L2933" s="17"/>
      <c r="M2933" s="0" t="str">
        <f aca="false">IF($K2933="","",IF($L2933&lt;&gt;"",$L2933,VLOOKUP($C2933,薬効分類マスタ!$A$2:$F$180,6,FALSE())))</f>
        <v/>
      </c>
      <c r="N2933" s="0" t="str">
        <f aca="false">ASC(G2933)</f>
        <v>ﾁﾍﾟﾋﾟｼﾞﾝﾋﾍﾞﾝｽﾞ酸塩錠</v>
      </c>
      <c r="O2933" s="0" t="str">
        <f aca="false">ASC(E2933)</f>
        <v>ﾁﾍﾟﾋﾟｼﾞﾝﾋﾍﾞﾝｽﾞ酸塩</v>
      </c>
      <c r="P2933" s="16" t="n">
        <f aca="false">N(P2932)+IF($C2933=検索!$B$49,1,0)</f>
        <v>0</v>
      </c>
    </row>
    <row r="2934" customFormat="false" ht="15" hidden="false" customHeight="false" outlineLevel="0" collapsed="false">
      <c r="A2934" s="16" t="s">
        <v>221</v>
      </c>
      <c r="B2934" s="0" t="s">
        <v>6798</v>
      </c>
      <c r="C2934" s="0" t="n">
        <v>224</v>
      </c>
      <c r="D2934" s="0" t="str">
        <f aca="false">IFERROR(VLOOKUP($C2934,薬効分類マスタ!$A$2:$B$180,2,FALSE()),"未登録")</f>
        <v>鎮咳去たん剤</v>
      </c>
      <c r="E2934" s="16" t="s">
        <v>6794</v>
      </c>
      <c r="F2934" s="16" t="s">
        <v>445</v>
      </c>
      <c r="G2934" s="16" t="s">
        <v>6797</v>
      </c>
      <c r="I2934" s="0" t="n">
        <v>13.8</v>
      </c>
      <c r="K2934" s="0" t="str">
        <f aca="false">IFERROR(IF(VLOOKUP($C2934,薬効分類マスタ!$A$2:$E$180,5,FALSE())=0,"",VLOOKUP($C2934,薬効分類マスタ!$A$2:$E$180,5,FALSE())),"")</f>
        <v/>
      </c>
      <c r="L2934" s="17"/>
      <c r="M2934" s="0" t="str">
        <f aca="false">IF($K2934="","",IF($L2934&lt;&gt;"",$L2934,VLOOKUP($C2934,薬効分類マスタ!$A$2:$F$180,6,FALSE())))</f>
        <v/>
      </c>
      <c r="N2934" s="0" t="str">
        <f aca="false">ASC(G2934)</f>
        <v>ﾁﾍﾟﾋﾟｼﾞﾝﾋﾍﾞﾝｽﾞ酸塩錠</v>
      </c>
      <c r="O2934" s="0" t="str">
        <f aca="false">ASC(E2934)</f>
        <v>ﾁﾍﾟﾋﾟｼﾞﾝﾋﾍﾞﾝｽﾞ酸塩</v>
      </c>
      <c r="P2934" s="16" t="n">
        <f aca="false">N(P2933)+IF($C2934=検索!$B$49,1,0)</f>
        <v>0</v>
      </c>
    </row>
    <row r="2935" customFormat="false" ht="15" hidden="false" customHeight="false" outlineLevel="0" collapsed="false">
      <c r="A2935" s="16" t="s">
        <v>221</v>
      </c>
      <c r="B2935" s="0" t="s">
        <v>6799</v>
      </c>
      <c r="C2935" s="0" t="n">
        <v>224</v>
      </c>
      <c r="D2935" s="0" t="str">
        <f aca="false">IFERROR(VLOOKUP($C2935,薬効分類マスタ!$A$2:$B$180,2,FALSE()),"未登録")</f>
        <v>鎮咳去たん剤</v>
      </c>
      <c r="E2935" s="16" t="s">
        <v>6794</v>
      </c>
      <c r="F2935" s="16" t="s">
        <v>6800</v>
      </c>
      <c r="G2935" s="16" t="s">
        <v>6801</v>
      </c>
      <c r="H2935" s="16" t="s">
        <v>1165</v>
      </c>
      <c r="I2935" s="0" t="n">
        <v>28.3</v>
      </c>
      <c r="K2935" s="0" t="str">
        <f aca="false">IFERROR(IF(VLOOKUP($C2935,薬効分類マスタ!$A$2:$E$180,5,FALSE())=0,"",VLOOKUP($C2935,薬効分類マスタ!$A$2:$E$180,5,FALSE())),"")</f>
        <v/>
      </c>
      <c r="L2935" s="17"/>
      <c r="M2935" s="0" t="str">
        <f aca="false">IF($K2935="","",IF($L2935&lt;&gt;"",$L2935,VLOOKUP($C2935,薬効分類マスタ!$A$2:$F$180,6,FALSE())))</f>
        <v/>
      </c>
      <c r="N2935" s="0" t="str">
        <f aca="false">ASC(G2935)</f>
        <v>ｱｽﾍﾞﾘﾝｼﾛｯﾌﾟ0.5%</v>
      </c>
      <c r="O2935" s="0" t="str">
        <f aca="false">ASC(E2935)</f>
        <v>ﾁﾍﾟﾋﾟｼﾞﾝﾋﾍﾞﾝｽﾞ酸塩</v>
      </c>
      <c r="P2935" s="16" t="n">
        <f aca="false">N(P2934)+IF($C2935=検索!$B$49,1,0)</f>
        <v>0</v>
      </c>
    </row>
    <row r="2936" customFormat="false" ht="15" hidden="false" customHeight="false" outlineLevel="0" collapsed="false">
      <c r="A2936" s="16" t="s">
        <v>221</v>
      </c>
      <c r="B2936" s="0" t="s">
        <v>6802</v>
      </c>
      <c r="C2936" s="0" t="n">
        <v>224</v>
      </c>
      <c r="D2936" s="0" t="str">
        <f aca="false">IFERROR(VLOOKUP($C2936,薬効分類マスタ!$A$2:$B$180,2,FALSE()),"未登録")</f>
        <v>鎮咳去たん剤</v>
      </c>
      <c r="E2936" s="16" t="s">
        <v>6794</v>
      </c>
      <c r="F2936" s="16" t="s">
        <v>1082</v>
      </c>
      <c r="G2936" s="16" t="s">
        <v>6803</v>
      </c>
      <c r="H2936" s="16" t="s">
        <v>1165</v>
      </c>
      <c r="I2936" s="0" t="n">
        <v>13</v>
      </c>
      <c r="K2936" s="0" t="str">
        <f aca="false">IFERROR(IF(VLOOKUP($C2936,薬効分類マスタ!$A$2:$E$180,5,FALSE())=0,"",VLOOKUP($C2936,薬効分類マスタ!$A$2:$E$180,5,FALSE())),"")</f>
        <v/>
      </c>
      <c r="L2936" s="17"/>
      <c r="M2936" s="0" t="str">
        <f aca="false">IF($K2936="","",IF($L2936&lt;&gt;"",$L2936,VLOOKUP($C2936,薬効分類マスタ!$A$2:$F$180,6,FALSE())))</f>
        <v/>
      </c>
      <c r="N2936" s="0" t="str">
        <f aca="false">ASC(G2936)</f>
        <v>ｱｽﾍﾞﾘﾝｼﾛｯﾌﾟ｢調剤用｣2%</v>
      </c>
      <c r="O2936" s="0" t="str">
        <f aca="false">ASC(E2936)</f>
        <v>ﾁﾍﾟﾋﾟｼﾞﾝﾋﾍﾞﾝｽﾞ酸塩</v>
      </c>
      <c r="P2936" s="16" t="n">
        <f aca="false">N(P2935)+IF($C2936=検索!$B$49,1,0)</f>
        <v>0</v>
      </c>
    </row>
    <row r="2937" customFormat="false" ht="15" hidden="false" customHeight="false" outlineLevel="0" collapsed="false">
      <c r="A2937" s="16" t="s">
        <v>221</v>
      </c>
      <c r="B2937" s="0" t="s">
        <v>6804</v>
      </c>
      <c r="C2937" s="0" t="n">
        <v>224</v>
      </c>
      <c r="D2937" s="0" t="str">
        <f aca="false">IFERROR(VLOOKUP($C2937,薬効分類マスタ!$A$2:$B$180,2,FALSE()),"未登録")</f>
        <v>鎮咳去たん剤</v>
      </c>
      <c r="E2937" s="16" t="s">
        <v>6794</v>
      </c>
      <c r="F2937" s="16" t="s">
        <v>2525</v>
      </c>
      <c r="G2937" s="16" t="s">
        <v>6805</v>
      </c>
      <c r="H2937" s="16" t="s">
        <v>1165</v>
      </c>
      <c r="I2937" s="0" t="n">
        <v>16.6</v>
      </c>
      <c r="K2937" s="0" t="str">
        <f aca="false">IFERROR(IF(VLOOKUP($C2937,薬効分類マスタ!$A$2:$E$180,5,FALSE())=0,"",VLOOKUP($C2937,薬効分類マスタ!$A$2:$E$180,5,FALSE())),"")</f>
        <v/>
      </c>
      <c r="L2937" s="17"/>
      <c r="M2937" s="0" t="str">
        <f aca="false">IF($K2937="","",IF($L2937&lt;&gt;"",$L2937,VLOOKUP($C2937,薬効分類マスタ!$A$2:$F$180,6,FALSE())))</f>
        <v/>
      </c>
      <c r="N2937" s="0" t="str">
        <f aca="false">ASC(G2937)</f>
        <v>ｱｽﾍﾞﾘﾝﾄﾞﾗｲｼﾛｯﾌﾟ2%</v>
      </c>
      <c r="O2937" s="0" t="str">
        <f aca="false">ASC(E2937)</f>
        <v>ﾁﾍﾟﾋﾟｼﾞﾝﾋﾍﾞﾝｽﾞ酸塩</v>
      </c>
      <c r="P2937" s="16" t="n">
        <f aca="false">N(P2936)+IF($C2937=検索!$B$49,1,0)</f>
        <v>0</v>
      </c>
    </row>
    <row r="2938" customFormat="false" ht="15" hidden="false" customHeight="false" outlineLevel="0" collapsed="false">
      <c r="A2938" s="16" t="s">
        <v>221</v>
      </c>
      <c r="B2938" s="0" t="s">
        <v>6806</v>
      </c>
      <c r="C2938" s="0" t="n">
        <v>224</v>
      </c>
      <c r="D2938" s="0" t="str">
        <f aca="false">IFERROR(VLOOKUP($C2938,薬効分類マスタ!$A$2:$B$180,2,FALSE()),"未登録")</f>
        <v>鎮咳去たん剤</v>
      </c>
      <c r="E2938" s="16" t="s">
        <v>6807</v>
      </c>
      <c r="F2938" s="16" t="s">
        <v>6657</v>
      </c>
      <c r="G2938" s="16" t="s">
        <v>6808</v>
      </c>
      <c r="H2938" s="16" t="s">
        <v>1350</v>
      </c>
      <c r="I2938" s="0" t="n">
        <v>15.5</v>
      </c>
      <c r="K2938" s="0" t="str">
        <f aca="false">IFERROR(IF(VLOOKUP($C2938,薬効分類マスタ!$A$2:$E$180,5,FALSE())=0,"",VLOOKUP($C2938,薬効分類マスタ!$A$2:$E$180,5,FALSE())),"")</f>
        <v/>
      </c>
      <c r="L2938" s="17"/>
      <c r="M2938" s="0" t="str">
        <f aca="false">IF($K2938="","",IF($L2938&lt;&gt;"",$L2938,VLOOKUP($C2938,薬効分類マスタ!$A$2:$F$180,6,FALSE())))</f>
        <v/>
      </c>
      <c r="N2938" s="0" t="str">
        <f aca="false">ASC(G2938)</f>
        <v>ﾒｼﾞｺﾝ配合ｼﾛｯﾌﾟ</v>
      </c>
      <c r="O2938" s="0" t="str">
        <f aca="false">ASC(E2938)</f>
        <v>ﾃﾞｷｽﾄﾛﾒﾄﾙﾌｧﾝ臭化水素酸塩水和物･ｸﾚｿﾞｰﾙｽﾙﾎﾝ酸ｶﾘｳﾑ</v>
      </c>
      <c r="P2938" s="16" t="n">
        <f aca="false">N(P2937)+IF($C2938=検索!$B$49,1,0)</f>
        <v>0</v>
      </c>
    </row>
    <row r="2939" customFormat="false" ht="15" hidden="false" customHeight="false" outlineLevel="0" collapsed="false">
      <c r="A2939" s="16" t="s">
        <v>221</v>
      </c>
      <c r="B2939" s="0" t="s">
        <v>6809</v>
      </c>
      <c r="C2939" s="0" t="n">
        <v>225</v>
      </c>
      <c r="D2939" s="0" t="str">
        <f aca="false">IFERROR(VLOOKUP($C2939,薬効分類マスタ!$A$2:$B$180,2,FALSE()),"未登録")</f>
        <v>気管支拡張剤</v>
      </c>
      <c r="E2939" s="16" t="s">
        <v>6810</v>
      </c>
      <c r="F2939" s="16" t="s">
        <v>699</v>
      </c>
      <c r="G2939" s="16" t="s">
        <v>6811</v>
      </c>
      <c r="H2939" s="16" t="s">
        <v>473</v>
      </c>
      <c r="I2939" s="0" t="n">
        <v>12.2</v>
      </c>
      <c r="J2939" s="16" t="s">
        <v>232</v>
      </c>
      <c r="K2939" s="0" t="str">
        <f aca="false">IFERROR(IF(VLOOKUP($C2939,薬効分類マスタ!$A$2:$E$180,5,FALSE())=0,"",VLOOKUP($C2939,薬効分類マスタ!$A$2:$E$180,5,FALSE())),"")</f>
        <v/>
      </c>
      <c r="L2939" s="17"/>
      <c r="M2939" s="0" t="str">
        <f aca="false">IF($K2939="","",IF($L2939&lt;&gt;"",$L2939,VLOOKUP($C2939,薬効分類マスタ!$A$2:$F$180,6,FALSE())))</f>
        <v/>
      </c>
      <c r="N2939" s="0" t="str">
        <f aca="false">ASC(G2939)</f>
        <v>ﾃｵﾄﾞｰﾙ顆粒20%</v>
      </c>
      <c r="O2939" s="0" t="str">
        <f aca="false">ASC(E2939)</f>
        <v>ﾃｵﾌｨﾘﾝ</v>
      </c>
      <c r="P2939" s="16" t="n">
        <f aca="false">N(P2938)+IF($C2939=検索!$B$49,1,0)</f>
        <v>0</v>
      </c>
    </row>
    <row r="2940" customFormat="false" ht="15" hidden="false" customHeight="false" outlineLevel="0" collapsed="false">
      <c r="A2940" s="16" t="s">
        <v>221</v>
      </c>
      <c r="B2940" s="0" t="s">
        <v>6812</v>
      </c>
      <c r="C2940" s="0" t="n">
        <v>225</v>
      </c>
      <c r="D2940" s="0" t="str">
        <f aca="false">IFERROR(VLOOKUP($C2940,薬効分類マスタ!$A$2:$B$180,2,FALSE()),"未登録")</f>
        <v>気管支拡張剤</v>
      </c>
      <c r="E2940" s="16" t="s">
        <v>6810</v>
      </c>
      <c r="F2940" s="16" t="s">
        <v>411</v>
      </c>
      <c r="G2940" s="16" t="s">
        <v>6813</v>
      </c>
      <c r="I2940" s="0" t="n">
        <v>6.3</v>
      </c>
      <c r="J2940" s="16" t="s">
        <v>239</v>
      </c>
      <c r="K2940" s="0" t="str">
        <f aca="false">IFERROR(IF(VLOOKUP($C2940,薬効分類マスタ!$A$2:$E$180,5,FALSE())=0,"",VLOOKUP($C2940,薬効分類マスタ!$A$2:$E$180,5,FALSE())),"")</f>
        <v/>
      </c>
      <c r="L2940" s="17"/>
      <c r="M2940" s="0" t="str">
        <f aca="false">IF($K2940="","",IF($L2940&lt;&gt;"",$L2940,VLOOKUP($C2940,薬効分類マスタ!$A$2:$F$180,6,FALSE())))</f>
        <v/>
      </c>
      <c r="N2940" s="0" t="str">
        <f aca="false">ASC(G2940)</f>
        <v>ﾃｵﾌｨﾘﾝ50mg徐放錠</v>
      </c>
      <c r="O2940" s="0" t="str">
        <f aca="false">ASC(E2940)</f>
        <v>ﾃｵﾌｨﾘﾝ</v>
      </c>
      <c r="P2940" s="16" t="n">
        <f aca="false">N(P2939)+IF($C2940=検索!$B$49,1,0)</f>
        <v>0</v>
      </c>
    </row>
    <row r="2941" customFormat="false" ht="15" hidden="false" customHeight="false" outlineLevel="0" collapsed="false">
      <c r="A2941" s="16" t="s">
        <v>221</v>
      </c>
      <c r="B2941" s="0" t="s">
        <v>6814</v>
      </c>
      <c r="C2941" s="0" t="n">
        <v>225</v>
      </c>
      <c r="D2941" s="0" t="str">
        <f aca="false">IFERROR(VLOOKUP($C2941,薬効分類マスタ!$A$2:$B$180,2,FALSE()),"未登録")</f>
        <v>気管支拡張剤</v>
      </c>
      <c r="E2941" s="16" t="s">
        <v>6810</v>
      </c>
      <c r="F2941" s="16" t="s">
        <v>411</v>
      </c>
      <c r="G2941" s="16" t="s">
        <v>6815</v>
      </c>
      <c r="H2941" s="16" t="s">
        <v>473</v>
      </c>
      <c r="I2941" s="0" t="n">
        <v>6.3</v>
      </c>
      <c r="J2941" s="16" t="s">
        <v>232</v>
      </c>
      <c r="K2941" s="0" t="str">
        <f aca="false">IFERROR(IF(VLOOKUP($C2941,薬効分類マスタ!$A$2:$E$180,5,FALSE())=0,"",VLOOKUP($C2941,薬効分類マスタ!$A$2:$E$180,5,FALSE())),"")</f>
        <v/>
      </c>
      <c r="L2941" s="17"/>
      <c r="M2941" s="0" t="str">
        <f aca="false">IF($K2941="","",IF($L2941&lt;&gt;"",$L2941,VLOOKUP($C2941,薬効分類マスタ!$A$2:$F$180,6,FALSE())))</f>
        <v/>
      </c>
      <c r="N2941" s="0" t="str">
        <f aca="false">ASC(G2941)</f>
        <v>ﾃｵﾄﾞｰﾙ錠50mg</v>
      </c>
      <c r="O2941" s="0" t="str">
        <f aca="false">ASC(E2941)</f>
        <v>ﾃｵﾌｨﾘﾝ</v>
      </c>
      <c r="P2941" s="16" t="n">
        <f aca="false">N(P2940)+IF($C2941=検索!$B$49,1,0)</f>
        <v>0</v>
      </c>
    </row>
    <row r="2942" customFormat="false" ht="15" hidden="false" customHeight="false" outlineLevel="0" collapsed="false">
      <c r="A2942" s="16" t="s">
        <v>221</v>
      </c>
      <c r="B2942" s="0" t="s">
        <v>6816</v>
      </c>
      <c r="C2942" s="0" t="n">
        <v>225</v>
      </c>
      <c r="D2942" s="0" t="str">
        <f aca="false">IFERROR(VLOOKUP($C2942,薬効分類マスタ!$A$2:$B$180,2,FALSE()),"未登録")</f>
        <v>気管支拡張剤</v>
      </c>
      <c r="E2942" s="16" t="s">
        <v>6810</v>
      </c>
      <c r="F2942" s="16" t="s">
        <v>627</v>
      </c>
      <c r="G2942" s="16" t="s">
        <v>6817</v>
      </c>
      <c r="I2942" s="0" t="n">
        <v>6.3</v>
      </c>
      <c r="J2942" s="16" t="s">
        <v>239</v>
      </c>
      <c r="K2942" s="0" t="str">
        <f aca="false">IFERROR(IF(VLOOKUP($C2942,薬効分類マスタ!$A$2:$E$180,5,FALSE())=0,"",VLOOKUP($C2942,薬効分類マスタ!$A$2:$E$180,5,FALSE())),"")</f>
        <v/>
      </c>
      <c r="L2942" s="17"/>
      <c r="M2942" s="0" t="str">
        <f aca="false">IF($K2942="","",IF($L2942&lt;&gt;"",$L2942,VLOOKUP($C2942,薬効分類マスタ!$A$2:$F$180,6,FALSE())))</f>
        <v/>
      </c>
      <c r="N2942" s="0" t="str">
        <f aca="false">ASC(G2942)</f>
        <v>ﾃｵﾌｨﾘﾝ100mg徐放錠</v>
      </c>
      <c r="O2942" s="0" t="str">
        <f aca="false">ASC(E2942)</f>
        <v>ﾃｵﾌｨﾘﾝ</v>
      </c>
      <c r="P2942" s="16" t="n">
        <f aca="false">N(P2941)+IF($C2942=検索!$B$49,1,0)</f>
        <v>0</v>
      </c>
    </row>
    <row r="2943" customFormat="false" ht="15" hidden="false" customHeight="false" outlineLevel="0" collapsed="false">
      <c r="A2943" s="16" t="s">
        <v>221</v>
      </c>
      <c r="B2943" s="0" t="s">
        <v>6818</v>
      </c>
      <c r="C2943" s="0" t="n">
        <v>225</v>
      </c>
      <c r="D2943" s="0" t="str">
        <f aca="false">IFERROR(VLOOKUP($C2943,薬効分類マスタ!$A$2:$B$180,2,FALSE()),"未登録")</f>
        <v>気管支拡張剤</v>
      </c>
      <c r="E2943" s="16" t="s">
        <v>6810</v>
      </c>
      <c r="F2943" s="16" t="s">
        <v>627</v>
      </c>
      <c r="G2943" s="16" t="s">
        <v>6819</v>
      </c>
      <c r="H2943" s="16" t="s">
        <v>473</v>
      </c>
      <c r="I2943" s="0" t="n">
        <v>6.3</v>
      </c>
      <c r="J2943" s="16" t="s">
        <v>232</v>
      </c>
      <c r="K2943" s="0" t="str">
        <f aca="false">IFERROR(IF(VLOOKUP($C2943,薬効分類マスタ!$A$2:$E$180,5,FALSE())=0,"",VLOOKUP($C2943,薬効分類マスタ!$A$2:$E$180,5,FALSE())),"")</f>
        <v/>
      </c>
      <c r="L2943" s="17"/>
      <c r="M2943" s="0" t="str">
        <f aca="false">IF($K2943="","",IF($L2943&lt;&gt;"",$L2943,VLOOKUP($C2943,薬効分類マスタ!$A$2:$F$180,6,FALSE())))</f>
        <v/>
      </c>
      <c r="N2943" s="0" t="str">
        <f aca="false">ASC(G2943)</f>
        <v>ﾃｵﾄﾞｰﾙ錠100mg</v>
      </c>
      <c r="O2943" s="0" t="str">
        <f aca="false">ASC(E2943)</f>
        <v>ﾃｵﾌｨﾘﾝ</v>
      </c>
      <c r="P2943" s="16" t="n">
        <f aca="false">N(P2942)+IF($C2943=検索!$B$49,1,0)</f>
        <v>0</v>
      </c>
    </row>
    <row r="2944" customFormat="false" ht="15" hidden="false" customHeight="false" outlineLevel="0" collapsed="false">
      <c r="A2944" s="16" t="s">
        <v>221</v>
      </c>
      <c r="B2944" s="0" t="s">
        <v>6820</v>
      </c>
      <c r="C2944" s="0" t="n">
        <v>225</v>
      </c>
      <c r="D2944" s="0" t="str">
        <f aca="false">IFERROR(VLOOKUP($C2944,薬効分類マスタ!$A$2:$B$180,2,FALSE()),"未登録")</f>
        <v>気管支拡張剤</v>
      </c>
      <c r="E2944" s="16" t="s">
        <v>6810</v>
      </c>
      <c r="F2944" s="16" t="s">
        <v>613</v>
      </c>
      <c r="G2944" s="16" t="s">
        <v>6821</v>
      </c>
      <c r="I2944" s="0" t="n">
        <v>6.3</v>
      </c>
      <c r="J2944" s="16" t="s">
        <v>239</v>
      </c>
      <c r="K2944" s="0" t="str">
        <f aca="false">IFERROR(IF(VLOOKUP($C2944,薬効分類マスタ!$A$2:$E$180,5,FALSE())=0,"",VLOOKUP($C2944,薬効分類マスタ!$A$2:$E$180,5,FALSE())),"")</f>
        <v/>
      </c>
      <c r="L2944" s="17"/>
      <c r="M2944" s="0" t="str">
        <f aca="false">IF($K2944="","",IF($L2944&lt;&gt;"",$L2944,VLOOKUP($C2944,薬効分類マスタ!$A$2:$F$180,6,FALSE())))</f>
        <v/>
      </c>
      <c r="N2944" s="0" t="str">
        <f aca="false">ASC(G2944)</f>
        <v>ﾃｵﾌｨﾘﾝ200mg徐放錠</v>
      </c>
      <c r="O2944" s="0" t="str">
        <f aca="false">ASC(E2944)</f>
        <v>ﾃｵﾌｨﾘﾝ</v>
      </c>
      <c r="P2944" s="16" t="n">
        <f aca="false">N(P2943)+IF($C2944=検索!$B$49,1,0)</f>
        <v>0</v>
      </c>
    </row>
    <row r="2945" customFormat="false" ht="15" hidden="false" customHeight="false" outlineLevel="0" collapsed="false">
      <c r="A2945" s="16" t="s">
        <v>221</v>
      </c>
      <c r="B2945" s="0" t="s">
        <v>6822</v>
      </c>
      <c r="C2945" s="0" t="n">
        <v>225</v>
      </c>
      <c r="D2945" s="0" t="str">
        <f aca="false">IFERROR(VLOOKUP($C2945,薬効分類マスタ!$A$2:$B$180,2,FALSE()),"未登録")</f>
        <v>気管支拡張剤</v>
      </c>
      <c r="E2945" s="16" t="s">
        <v>6810</v>
      </c>
      <c r="F2945" s="16" t="s">
        <v>613</v>
      </c>
      <c r="G2945" s="16" t="s">
        <v>6823</v>
      </c>
      <c r="H2945" s="16" t="s">
        <v>283</v>
      </c>
      <c r="I2945" s="0" t="n">
        <v>10.1</v>
      </c>
      <c r="J2945" s="16" t="s">
        <v>239</v>
      </c>
      <c r="K2945" s="0" t="str">
        <f aca="false">IFERROR(IF(VLOOKUP($C2945,薬効分類マスタ!$A$2:$E$180,5,FALSE())=0,"",VLOOKUP($C2945,薬効分類マスタ!$A$2:$E$180,5,FALSE())),"")</f>
        <v/>
      </c>
      <c r="L2945" s="17"/>
      <c r="M2945" s="0" t="str">
        <f aca="false">IF($K2945="","",IF($L2945&lt;&gt;"",$L2945,VLOOKUP($C2945,薬効分類マスタ!$A$2:$F$180,6,FALSE())))</f>
        <v/>
      </c>
      <c r="N2945" s="0" t="str">
        <f aca="false">ASC(G2945)</f>
        <v>ﾃｵﾛﾝｸﾞ錠200mg</v>
      </c>
      <c r="O2945" s="0" t="str">
        <f aca="false">ASC(E2945)</f>
        <v>ﾃｵﾌｨﾘﾝ</v>
      </c>
      <c r="P2945" s="16" t="n">
        <f aca="false">N(P2944)+IF($C2945=検索!$B$49,1,0)</f>
        <v>0</v>
      </c>
    </row>
    <row r="2946" customFormat="false" ht="15" hidden="false" customHeight="false" outlineLevel="0" collapsed="false">
      <c r="A2946" s="16" t="s">
        <v>221</v>
      </c>
      <c r="B2946" s="0" t="s">
        <v>6824</v>
      </c>
      <c r="C2946" s="0" t="n">
        <v>225</v>
      </c>
      <c r="D2946" s="0" t="str">
        <f aca="false">IFERROR(VLOOKUP($C2946,薬効分類マスタ!$A$2:$B$180,2,FALSE()),"未登録")</f>
        <v>気管支拡張剤</v>
      </c>
      <c r="E2946" s="16" t="s">
        <v>6810</v>
      </c>
      <c r="F2946" s="16" t="s">
        <v>613</v>
      </c>
      <c r="G2946" s="16" t="s">
        <v>6825</v>
      </c>
      <c r="H2946" s="16" t="s">
        <v>473</v>
      </c>
      <c r="I2946" s="0" t="n">
        <v>8.1</v>
      </c>
      <c r="J2946" s="16" t="s">
        <v>232</v>
      </c>
      <c r="K2946" s="0" t="str">
        <f aca="false">IFERROR(IF(VLOOKUP($C2946,薬効分類マスタ!$A$2:$E$180,5,FALSE())=0,"",VLOOKUP($C2946,薬効分類マスタ!$A$2:$E$180,5,FALSE())),"")</f>
        <v/>
      </c>
      <c r="L2946" s="17"/>
      <c r="M2946" s="0" t="str">
        <f aca="false">IF($K2946="","",IF($L2946&lt;&gt;"",$L2946,VLOOKUP($C2946,薬効分類マスタ!$A$2:$F$180,6,FALSE())))</f>
        <v/>
      </c>
      <c r="N2946" s="0" t="str">
        <f aca="false">ASC(G2946)</f>
        <v>ﾃｵﾄﾞｰﾙ錠200mg</v>
      </c>
      <c r="O2946" s="0" t="str">
        <f aca="false">ASC(E2946)</f>
        <v>ﾃｵﾌｨﾘﾝ</v>
      </c>
      <c r="P2946" s="16" t="n">
        <f aca="false">N(P2945)+IF($C2946=検索!$B$49,1,0)</f>
        <v>0</v>
      </c>
    </row>
    <row r="2947" customFormat="false" ht="15" hidden="false" customHeight="false" outlineLevel="0" collapsed="false">
      <c r="A2947" s="16" t="s">
        <v>221</v>
      </c>
      <c r="B2947" s="0" t="s">
        <v>6826</v>
      </c>
      <c r="C2947" s="0" t="n">
        <v>225</v>
      </c>
      <c r="D2947" s="0" t="str">
        <f aca="false">IFERROR(VLOOKUP($C2947,薬効分類マスタ!$A$2:$B$180,2,FALSE()),"未登録")</f>
        <v>気管支拡張剤</v>
      </c>
      <c r="E2947" s="16" t="s">
        <v>6810</v>
      </c>
      <c r="F2947" s="16" t="s">
        <v>613</v>
      </c>
      <c r="G2947" s="16" t="s">
        <v>6827</v>
      </c>
      <c r="H2947" s="16" t="s">
        <v>536</v>
      </c>
      <c r="I2947" s="0" t="n">
        <v>12.2</v>
      </c>
      <c r="J2947" s="16" t="s">
        <v>232</v>
      </c>
      <c r="K2947" s="0" t="str">
        <f aca="false">IFERROR(IF(VLOOKUP($C2947,薬効分類マスタ!$A$2:$E$180,5,FALSE())=0,"",VLOOKUP($C2947,薬効分類マスタ!$A$2:$E$180,5,FALSE())),"")</f>
        <v/>
      </c>
      <c r="L2947" s="17"/>
      <c r="M2947" s="0" t="str">
        <f aca="false">IF($K2947="","",IF($L2947&lt;&gt;"",$L2947,VLOOKUP($C2947,薬効分類マスタ!$A$2:$F$180,6,FALSE())))</f>
        <v/>
      </c>
      <c r="N2947" s="0" t="str">
        <f aca="false">ASC(G2947)</f>
        <v>ﾕﾆｺﾝ錠200</v>
      </c>
      <c r="O2947" s="0" t="str">
        <f aca="false">ASC(E2947)</f>
        <v>ﾃｵﾌｨﾘﾝ</v>
      </c>
      <c r="P2947" s="16" t="n">
        <f aca="false">N(P2946)+IF($C2947=検索!$B$49,1,0)</f>
        <v>0</v>
      </c>
    </row>
    <row r="2948" customFormat="false" ht="15" hidden="false" customHeight="false" outlineLevel="0" collapsed="false">
      <c r="A2948" s="16" t="s">
        <v>221</v>
      </c>
      <c r="B2948" s="0" t="s">
        <v>6828</v>
      </c>
      <c r="C2948" s="0" t="n">
        <v>225</v>
      </c>
      <c r="D2948" s="0" t="str">
        <f aca="false">IFERROR(VLOOKUP($C2948,薬効分類マスタ!$A$2:$B$180,2,FALSE()),"未登録")</f>
        <v>気管支拡張剤</v>
      </c>
      <c r="E2948" s="16" t="s">
        <v>6810</v>
      </c>
      <c r="F2948" s="16" t="s">
        <v>613</v>
      </c>
      <c r="G2948" s="16" t="s">
        <v>6829</v>
      </c>
      <c r="H2948" s="16" t="s">
        <v>533</v>
      </c>
      <c r="I2948" s="0" t="n">
        <v>6.3</v>
      </c>
      <c r="J2948" s="16" t="s">
        <v>239</v>
      </c>
      <c r="K2948" s="0" t="str">
        <f aca="false">IFERROR(IF(VLOOKUP($C2948,薬効分類マスタ!$A$2:$E$180,5,FALSE())=0,"",VLOOKUP($C2948,薬効分類マスタ!$A$2:$E$180,5,FALSE())),"")</f>
        <v/>
      </c>
      <c r="L2948" s="17"/>
      <c r="M2948" s="0" t="str">
        <f aca="false">IF($K2948="","",IF($L2948&lt;&gt;"",$L2948,VLOOKUP($C2948,薬効分類マスタ!$A$2:$F$180,6,FALSE())))</f>
        <v/>
      </c>
      <c r="N2948" s="0" t="str">
        <f aca="false">ASC(G2948)</f>
        <v>ﾃｵﾌｨﾘﾝ徐放U錠200mg｢ﾄｰﾜ｣</v>
      </c>
      <c r="O2948" s="0" t="str">
        <f aca="false">ASC(E2948)</f>
        <v>ﾃｵﾌｨﾘﾝ</v>
      </c>
      <c r="P2948" s="16" t="n">
        <f aca="false">N(P2947)+IF($C2948=検索!$B$49,1,0)</f>
        <v>0</v>
      </c>
    </row>
    <row r="2949" customFormat="false" ht="15" hidden="false" customHeight="false" outlineLevel="0" collapsed="false">
      <c r="A2949" s="16" t="s">
        <v>221</v>
      </c>
      <c r="B2949" s="0" t="s">
        <v>6830</v>
      </c>
      <c r="C2949" s="0" t="n">
        <v>225</v>
      </c>
      <c r="D2949" s="0" t="str">
        <f aca="false">IFERROR(VLOOKUP($C2949,薬効分類マスタ!$A$2:$B$180,2,FALSE()),"未登録")</f>
        <v>気管支拡張剤</v>
      </c>
      <c r="E2949" s="16" t="s">
        <v>6810</v>
      </c>
      <c r="F2949" s="16" t="s">
        <v>736</v>
      </c>
      <c r="G2949" s="16" t="s">
        <v>6831</v>
      </c>
      <c r="H2949" s="16" t="s">
        <v>536</v>
      </c>
      <c r="I2949" s="0" t="n">
        <v>12.2</v>
      </c>
      <c r="J2949" s="16" t="s">
        <v>232</v>
      </c>
      <c r="K2949" s="0" t="str">
        <f aca="false">IFERROR(IF(VLOOKUP($C2949,薬効分類マスタ!$A$2:$E$180,5,FALSE())=0,"",VLOOKUP($C2949,薬効分類マスタ!$A$2:$E$180,5,FALSE())),"")</f>
        <v/>
      </c>
      <c r="L2949" s="17"/>
      <c r="M2949" s="0" t="str">
        <f aca="false">IF($K2949="","",IF($L2949&lt;&gt;"",$L2949,VLOOKUP($C2949,薬効分類マスタ!$A$2:$F$180,6,FALSE())))</f>
        <v/>
      </c>
      <c r="N2949" s="0" t="str">
        <f aca="false">ASC(G2949)</f>
        <v>ﾕﾆｺﾝ錠400</v>
      </c>
      <c r="O2949" s="0" t="str">
        <f aca="false">ASC(E2949)</f>
        <v>ﾃｵﾌｨﾘﾝ</v>
      </c>
      <c r="P2949" s="16" t="n">
        <f aca="false">N(P2948)+IF($C2949=検索!$B$49,1,0)</f>
        <v>0</v>
      </c>
    </row>
    <row r="2950" customFormat="false" ht="15" hidden="false" customHeight="false" outlineLevel="0" collapsed="false">
      <c r="A2950" s="16" t="s">
        <v>221</v>
      </c>
      <c r="B2950" s="0" t="s">
        <v>6832</v>
      </c>
      <c r="C2950" s="0" t="n">
        <v>225</v>
      </c>
      <c r="D2950" s="0" t="str">
        <f aca="false">IFERROR(VLOOKUP($C2950,薬効分類マスタ!$A$2:$B$180,2,FALSE()),"未登録")</f>
        <v>気管支拡張剤</v>
      </c>
      <c r="E2950" s="16" t="s">
        <v>6810</v>
      </c>
      <c r="F2950" s="16" t="s">
        <v>736</v>
      </c>
      <c r="G2950" s="16" t="s">
        <v>6833</v>
      </c>
      <c r="H2950" s="16" t="s">
        <v>533</v>
      </c>
      <c r="I2950" s="0" t="n">
        <v>6.3</v>
      </c>
      <c r="J2950" s="16" t="s">
        <v>239</v>
      </c>
      <c r="K2950" s="0" t="str">
        <f aca="false">IFERROR(IF(VLOOKUP($C2950,薬効分類マスタ!$A$2:$E$180,5,FALSE())=0,"",VLOOKUP($C2950,薬効分類マスタ!$A$2:$E$180,5,FALSE())),"")</f>
        <v/>
      </c>
      <c r="L2950" s="17"/>
      <c r="M2950" s="0" t="str">
        <f aca="false">IF($K2950="","",IF($L2950&lt;&gt;"",$L2950,VLOOKUP($C2950,薬効分類マスタ!$A$2:$F$180,6,FALSE())))</f>
        <v/>
      </c>
      <c r="N2950" s="0" t="str">
        <f aca="false">ASC(G2950)</f>
        <v>ﾃｵﾌｨﾘﾝ徐放U錠400mg｢ﾄｰﾜ｣</v>
      </c>
      <c r="O2950" s="0" t="str">
        <f aca="false">ASC(E2950)</f>
        <v>ﾃｵﾌｨﾘﾝ</v>
      </c>
      <c r="P2950" s="16" t="n">
        <f aca="false">N(P2949)+IF($C2950=検索!$B$49,1,0)</f>
        <v>0</v>
      </c>
    </row>
    <row r="2951" customFormat="false" ht="15" hidden="false" customHeight="false" outlineLevel="0" collapsed="false">
      <c r="A2951" s="16" t="s">
        <v>221</v>
      </c>
      <c r="B2951" s="0" t="s">
        <v>6834</v>
      </c>
      <c r="C2951" s="0" t="n">
        <v>225</v>
      </c>
      <c r="D2951" s="0" t="str">
        <f aca="false">IFERROR(VLOOKUP($C2951,薬効分類マスタ!$A$2:$B$180,2,FALSE()),"未登録")</f>
        <v>気管支拡張剤</v>
      </c>
      <c r="E2951" s="16" t="s">
        <v>6810</v>
      </c>
      <c r="F2951" s="16" t="s">
        <v>627</v>
      </c>
      <c r="G2951" s="16" t="s">
        <v>6835</v>
      </c>
      <c r="H2951" s="16" t="s">
        <v>536</v>
      </c>
      <c r="I2951" s="0" t="n">
        <v>9</v>
      </c>
      <c r="J2951" s="16" t="s">
        <v>232</v>
      </c>
      <c r="K2951" s="0" t="str">
        <f aca="false">IFERROR(IF(VLOOKUP($C2951,薬効分類マスタ!$A$2:$E$180,5,FALSE())=0,"",VLOOKUP($C2951,薬効分類マスタ!$A$2:$E$180,5,FALSE())),"")</f>
        <v/>
      </c>
      <c r="L2951" s="17"/>
      <c r="M2951" s="0" t="str">
        <f aca="false">IF($K2951="","",IF($L2951&lt;&gt;"",$L2951,VLOOKUP($C2951,薬効分類マスタ!$A$2:$F$180,6,FALSE())))</f>
        <v/>
      </c>
      <c r="N2951" s="0" t="str">
        <f aca="false">ASC(G2951)</f>
        <v>ﾕﾆｺﾝ錠100</v>
      </c>
      <c r="O2951" s="0" t="str">
        <f aca="false">ASC(E2951)</f>
        <v>ﾃｵﾌｨﾘﾝ</v>
      </c>
      <c r="P2951" s="16" t="n">
        <f aca="false">N(P2950)+IF($C2951=検索!$B$49,1,0)</f>
        <v>0</v>
      </c>
    </row>
    <row r="2952" customFormat="false" ht="15" hidden="false" customHeight="false" outlineLevel="0" collapsed="false">
      <c r="A2952" s="16" t="s">
        <v>221</v>
      </c>
      <c r="B2952" s="0" t="s">
        <v>6836</v>
      </c>
      <c r="C2952" s="0" t="n">
        <v>225</v>
      </c>
      <c r="D2952" s="0" t="str">
        <f aca="false">IFERROR(VLOOKUP($C2952,薬効分類マスタ!$A$2:$B$180,2,FALSE()),"未登録")</f>
        <v>気管支拡張剤</v>
      </c>
      <c r="E2952" s="16" t="s">
        <v>6810</v>
      </c>
      <c r="F2952" s="16" t="s">
        <v>627</v>
      </c>
      <c r="G2952" s="16" t="s">
        <v>6837</v>
      </c>
      <c r="H2952" s="16" t="s">
        <v>533</v>
      </c>
      <c r="I2952" s="0" t="n">
        <v>6.3</v>
      </c>
      <c r="J2952" s="16" t="s">
        <v>239</v>
      </c>
      <c r="K2952" s="0" t="str">
        <f aca="false">IFERROR(IF(VLOOKUP($C2952,薬効分類マスタ!$A$2:$E$180,5,FALSE())=0,"",VLOOKUP($C2952,薬効分類マスタ!$A$2:$E$180,5,FALSE())),"")</f>
        <v/>
      </c>
      <c r="L2952" s="17"/>
      <c r="M2952" s="0" t="str">
        <f aca="false">IF($K2952="","",IF($L2952&lt;&gt;"",$L2952,VLOOKUP($C2952,薬効分類マスタ!$A$2:$F$180,6,FALSE())))</f>
        <v/>
      </c>
      <c r="N2952" s="0" t="str">
        <f aca="false">ASC(G2952)</f>
        <v>ﾃｵﾌｨﾘﾝ徐放U錠100mg｢ﾄｰﾜ｣</v>
      </c>
      <c r="O2952" s="0" t="str">
        <f aca="false">ASC(E2952)</f>
        <v>ﾃｵﾌｨﾘﾝ</v>
      </c>
      <c r="P2952" s="16" t="n">
        <f aca="false">N(P2951)+IF($C2952=検索!$B$49,1,0)</f>
        <v>0</v>
      </c>
    </row>
    <row r="2953" customFormat="false" ht="15" hidden="false" customHeight="false" outlineLevel="0" collapsed="false">
      <c r="A2953" s="16" t="s">
        <v>221</v>
      </c>
      <c r="B2953" s="0" t="s">
        <v>6838</v>
      </c>
      <c r="C2953" s="0" t="n">
        <v>225</v>
      </c>
      <c r="D2953" s="0" t="str">
        <f aca="false">IFERROR(VLOOKUP($C2953,薬効分類マスタ!$A$2:$B$180,2,FALSE()),"未登録")</f>
        <v>気管支拡張剤</v>
      </c>
      <c r="E2953" s="16" t="s">
        <v>6810</v>
      </c>
      <c r="F2953" s="16" t="s">
        <v>1123</v>
      </c>
      <c r="G2953" s="16" t="s">
        <v>6839</v>
      </c>
      <c r="H2953" s="16" t="s">
        <v>354</v>
      </c>
      <c r="I2953" s="0" t="n">
        <v>6.3</v>
      </c>
      <c r="J2953" s="16" t="s">
        <v>239</v>
      </c>
      <c r="K2953" s="0" t="str">
        <f aca="false">IFERROR(IF(VLOOKUP($C2953,薬効分類マスタ!$A$2:$E$180,5,FALSE())=0,"",VLOOKUP($C2953,薬効分類マスタ!$A$2:$E$180,5,FALSE())),"")</f>
        <v/>
      </c>
      <c r="L2953" s="17"/>
      <c r="M2953" s="0" t="str">
        <f aca="false">IF($K2953="","",IF($L2953&lt;&gt;"",$L2953,VLOOKUP($C2953,薬効分類マスタ!$A$2:$F$180,6,FALSE())))</f>
        <v/>
      </c>
      <c r="N2953" s="0" t="str">
        <f aca="false">ASC(G2953)</f>
        <v>ﾃｵﾌｨﾘﾝ徐放ｶﾌﾟｾﾙ100mg｢ｻﾝﾄﾞ｣</v>
      </c>
      <c r="O2953" s="0" t="str">
        <f aca="false">ASC(E2953)</f>
        <v>ﾃｵﾌｨﾘﾝ</v>
      </c>
      <c r="P2953" s="16" t="n">
        <f aca="false">N(P2952)+IF($C2953=検索!$B$49,1,0)</f>
        <v>0</v>
      </c>
    </row>
    <row r="2954" customFormat="false" ht="15" hidden="false" customHeight="false" outlineLevel="0" collapsed="false">
      <c r="A2954" s="16" t="s">
        <v>221</v>
      </c>
      <c r="B2954" s="0" t="s">
        <v>6840</v>
      </c>
      <c r="C2954" s="0" t="n">
        <v>225</v>
      </c>
      <c r="D2954" s="0" t="str">
        <f aca="false">IFERROR(VLOOKUP($C2954,薬効分類マスタ!$A$2:$B$180,2,FALSE()),"未登録")</f>
        <v>気管支拡張剤</v>
      </c>
      <c r="E2954" s="16" t="s">
        <v>6810</v>
      </c>
      <c r="F2954" s="16" t="s">
        <v>1126</v>
      </c>
      <c r="G2954" s="16" t="s">
        <v>6841</v>
      </c>
      <c r="H2954" s="16" t="s">
        <v>354</v>
      </c>
      <c r="I2954" s="0" t="n">
        <v>10.1</v>
      </c>
      <c r="J2954" s="16" t="s">
        <v>239</v>
      </c>
      <c r="K2954" s="0" t="str">
        <f aca="false">IFERROR(IF(VLOOKUP($C2954,薬効分類マスタ!$A$2:$E$180,5,FALSE())=0,"",VLOOKUP($C2954,薬効分類マスタ!$A$2:$E$180,5,FALSE())),"")</f>
        <v/>
      </c>
      <c r="L2954" s="17"/>
      <c r="M2954" s="0" t="str">
        <f aca="false">IF($K2954="","",IF($L2954&lt;&gt;"",$L2954,VLOOKUP($C2954,薬効分類マスタ!$A$2:$F$180,6,FALSE())))</f>
        <v/>
      </c>
      <c r="N2954" s="0" t="str">
        <f aca="false">ASC(G2954)</f>
        <v>ﾃｵﾌｨﾘﾝ徐放ｶﾌﾟｾﾙ200mg｢ｻﾝﾄﾞ｣</v>
      </c>
      <c r="O2954" s="0" t="str">
        <f aca="false">ASC(E2954)</f>
        <v>ﾃｵﾌｨﾘﾝ</v>
      </c>
      <c r="P2954" s="16" t="n">
        <f aca="false">N(P2953)+IF($C2954=検索!$B$49,1,0)</f>
        <v>0</v>
      </c>
    </row>
    <row r="2955" customFormat="false" ht="15" hidden="false" customHeight="false" outlineLevel="0" collapsed="false">
      <c r="A2955" s="16" t="s">
        <v>221</v>
      </c>
      <c r="B2955" s="0" t="s">
        <v>6842</v>
      </c>
      <c r="C2955" s="0" t="n">
        <v>225</v>
      </c>
      <c r="D2955" s="0" t="str">
        <f aca="false">IFERROR(VLOOKUP($C2955,薬効分類マスタ!$A$2:$B$180,2,FALSE()),"未登録")</f>
        <v>気管支拡張剤</v>
      </c>
      <c r="E2955" s="16" t="s">
        <v>6810</v>
      </c>
      <c r="F2955" s="16" t="s">
        <v>1783</v>
      </c>
      <c r="G2955" s="16" t="s">
        <v>6843</v>
      </c>
      <c r="H2955" s="16" t="s">
        <v>354</v>
      </c>
      <c r="I2955" s="0" t="n">
        <v>6.3</v>
      </c>
      <c r="J2955" s="16" t="s">
        <v>239</v>
      </c>
      <c r="K2955" s="0" t="str">
        <f aca="false">IFERROR(IF(VLOOKUP($C2955,薬効分類マスタ!$A$2:$E$180,5,FALSE())=0,"",VLOOKUP($C2955,薬効分類マスタ!$A$2:$E$180,5,FALSE())),"")</f>
        <v/>
      </c>
      <c r="L2955" s="17"/>
      <c r="M2955" s="0" t="str">
        <f aca="false">IF($K2955="","",IF($L2955&lt;&gt;"",$L2955,VLOOKUP($C2955,薬効分類マスタ!$A$2:$F$180,6,FALSE())))</f>
        <v/>
      </c>
      <c r="N2955" s="0" t="str">
        <f aca="false">ASC(G2955)</f>
        <v>ﾃｵﾌｨﾘﾝ徐放ｶﾌﾟｾﾙ50mg｢ｻﾝﾄﾞ｣</v>
      </c>
      <c r="O2955" s="0" t="str">
        <f aca="false">ASC(E2955)</f>
        <v>ﾃｵﾌｨﾘﾝ</v>
      </c>
      <c r="P2955" s="16" t="n">
        <f aca="false">N(P2954)+IF($C2955=検索!$B$49,1,0)</f>
        <v>0</v>
      </c>
    </row>
    <row r="2956" customFormat="false" ht="15" hidden="false" customHeight="false" outlineLevel="0" collapsed="false">
      <c r="A2956" s="16" t="s">
        <v>221</v>
      </c>
      <c r="B2956" s="0" t="s">
        <v>6844</v>
      </c>
      <c r="C2956" s="0" t="n">
        <v>225</v>
      </c>
      <c r="D2956" s="0" t="str">
        <f aca="false">IFERROR(VLOOKUP($C2956,薬効分類マスタ!$A$2:$B$180,2,FALSE()),"未登録")</f>
        <v>気管支拡張剤</v>
      </c>
      <c r="E2956" s="16" t="s">
        <v>6810</v>
      </c>
      <c r="F2956" s="16" t="s">
        <v>699</v>
      </c>
      <c r="G2956" s="16" t="s">
        <v>6845</v>
      </c>
      <c r="H2956" s="16" t="s">
        <v>557</v>
      </c>
      <c r="I2956" s="0" t="n">
        <v>50.1</v>
      </c>
      <c r="J2956" s="16" t="s">
        <v>239</v>
      </c>
      <c r="K2956" s="0" t="str">
        <f aca="false">IFERROR(IF(VLOOKUP($C2956,薬効分類マスタ!$A$2:$E$180,5,FALSE())=0,"",VLOOKUP($C2956,薬効分類マスタ!$A$2:$E$180,5,FALSE())),"")</f>
        <v/>
      </c>
      <c r="L2956" s="17"/>
      <c r="M2956" s="0" t="str">
        <f aca="false">IF($K2956="","",IF($L2956&lt;&gt;"",$L2956,VLOOKUP($C2956,薬効分類マスタ!$A$2:$F$180,6,FALSE())))</f>
        <v/>
      </c>
      <c r="N2956" s="0" t="str">
        <f aca="false">ASC(G2956)</f>
        <v>ﾃｵﾌｨﾘﾝﾄﾞﾗｲｼﾛｯﾌﾟ20%｢ﾀｶﾀ｣</v>
      </c>
      <c r="O2956" s="0" t="str">
        <f aca="false">ASC(E2956)</f>
        <v>ﾃｵﾌｨﾘﾝ</v>
      </c>
      <c r="P2956" s="16" t="n">
        <f aca="false">N(P2955)+IF($C2956=検索!$B$49,1,0)</f>
        <v>0</v>
      </c>
    </row>
    <row r="2957" customFormat="false" ht="15" hidden="false" customHeight="false" outlineLevel="0" collapsed="false">
      <c r="A2957" s="16" t="s">
        <v>221</v>
      </c>
      <c r="B2957" s="0" t="s">
        <v>6846</v>
      </c>
      <c r="C2957" s="0" t="n">
        <v>225</v>
      </c>
      <c r="D2957" s="0" t="str">
        <f aca="false">IFERROR(VLOOKUP($C2957,薬効分類マスタ!$A$2:$B$180,2,FALSE()),"未登録")</f>
        <v>気管支拡張剤</v>
      </c>
      <c r="E2957" s="16" t="s">
        <v>6810</v>
      </c>
      <c r="F2957" s="16" t="s">
        <v>699</v>
      </c>
      <c r="G2957" s="16" t="s">
        <v>6847</v>
      </c>
      <c r="H2957" s="16" t="s">
        <v>385</v>
      </c>
      <c r="I2957" s="0" t="n">
        <v>28.9</v>
      </c>
      <c r="J2957" s="16" t="s">
        <v>239</v>
      </c>
      <c r="K2957" s="0" t="str">
        <f aca="false">IFERROR(IF(VLOOKUP($C2957,薬効分類マスタ!$A$2:$E$180,5,FALSE())=0,"",VLOOKUP($C2957,薬効分類マスタ!$A$2:$E$180,5,FALSE())),"")</f>
        <v/>
      </c>
      <c r="L2957" s="17"/>
      <c r="M2957" s="0" t="str">
        <f aca="false">IF($K2957="","",IF($L2957&lt;&gt;"",$L2957,VLOOKUP($C2957,薬効分類マスタ!$A$2:$F$180,6,FALSE())))</f>
        <v/>
      </c>
      <c r="N2957" s="0" t="str">
        <f aca="false">ASC(G2957)</f>
        <v>ﾃｵﾌｨﾘﾝ徐放ﾄﾞﾗｲｼﾛｯﾌﾟ小児用20%｢ｻﾜｲ｣</v>
      </c>
      <c r="O2957" s="0" t="str">
        <f aca="false">ASC(E2957)</f>
        <v>ﾃｵﾌｨﾘﾝ</v>
      </c>
      <c r="P2957" s="16" t="n">
        <f aca="false">N(P2956)+IF($C2957=検索!$B$49,1,0)</f>
        <v>0</v>
      </c>
    </row>
    <row r="2958" customFormat="false" ht="15" hidden="false" customHeight="false" outlineLevel="0" collapsed="false">
      <c r="A2958" s="16" t="s">
        <v>221</v>
      </c>
      <c r="B2958" s="0" t="s">
        <v>6848</v>
      </c>
      <c r="C2958" s="0" t="n">
        <v>225</v>
      </c>
      <c r="D2958" s="0" t="str">
        <f aca="false">IFERROR(VLOOKUP($C2958,薬効分類マスタ!$A$2:$B$180,2,FALSE()),"未登録")</f>
        <v>気管支拡張剤</v>
      </c>
      <c r="E2958" s="16" t="s">
        <v>6810</v>
      </c>
      <c r="F2958" s="16" t="s">
        <v>699</v>
      </c>
      <c r="G2958" s="16" t="s">
        <v>6849</v>
      </c>
      <c r="H2958" s="16" t="s">
        <v>533</v>
      </c>
      <c r="I2958" s="0" t="n">
        <v>30.7</v>
      </c>
      <c r="J2958" s="16" t="s">
        <v>239</v>
      </c>
      <c r="K2958" s="0" t="str">
        <f aca="false">IFERROR(IF(VLOOKUP($C2958,薬効分類マスタ!$A$2:$E$180,5,FALSE())=0,"",VLOOKUP($C2958,薬効分類マスタ!$A$2:$E$180,5,FALSE())),"")</f>
        <v/>
      </c>
      <c r="L2958" s="17"/>
      <c r="M2958" s="0" t="str">
        <f aca="false">IF($K2958="","",IF($L2958&lt;&gt;"",$L2958,VLOOKUP($C2958,薬効分類マスタ!$A$2:$F$180,6,FALSE())))</f>
        <v/>
      </c>
      <c r="N2958" s="0" t="str">
        <f aca="false">ASC(G2958)</f>
        <v>ﾃｵﾌｨﾘﾝ徐放DS小児用20%｢ﾄｰﾜ｣</v>
      </c>
      <c r="O2958" s="0" t="str">
        <f aca="false">ASC(E2958)</f>
        <v>ﾃｵﾌｨﾘﾝ</v>
      </c>
      <c r="P2958" s="16" t="n">
        <f aca="false">N(P2957)+IF($C2958=検索!$B$49,1,0)</f>
        <v>0</v>
      </c>
    </row>
    <row r="2959" customFormat="false" ht="15" hidden="false" customHeight="false" outlineLevel="0" collapsed="false">
      <c r="A2959" s="16" t="s">
        <v>221</v>
      </c>
      <c r="B2959" s="0" t="s">
        <v>6850</v>
      </c>
      <c r="C2959" s="0" t="n">
        <v>225</v>
      </c>
      <c r="D2959" s="0" t="str">
        <f aca="false">IFERROR(VLOOKUP($C2959,薬効分類マスタ!$A$2:$B$180,2,FALSE()),"未登録")</f>
        <v>気管支拡張剤</v>
      </c>
      <c r="E2959" s="16" t="s">
        <v>6851</v>
      </c>
      <c r="F2959" s="16" t="s">
        <v>241</v>
      </c>
      <c r="G2959" s="16" t="s">
        <v>6852</v>
      </c>
      <c r="H2959" s="16" t="s">
        <v>4574</v>
      </c>
      <c r="I2959" s="0" t="n">
        <v>6.3</v>
      </c>
      <c r="J2959" s="16" t="s">
        <v>232</v>
      </c>
      <c r="K2959" s="0" t="str">
        <f aca="false">IFERROR(IF(VLOOKUP($C2959,薬効分類マスタ!$A$2:$E$180,5,FALSE())=0,"",VLOOKUP($C2959,薬効分類マスタ!$A$2:$E$180,5,FALSE())),"")</f>
        <v/>
      </c>
      <c r="L2959" s="17"/>
      <c r="M2959" s="0" t="str">
        <f aca="false">IF($K2959="","",IF($L2959&lt;&gt;"",$L2959,VLOOKUP($C2959,薬効分類マスタ!$A$2:$F$180,6,FALSE())))</f>
        <v/>
      </c>
      <c r="N2959" s="0" t="str">
        <f aca="false">ASC(G2959)</f>
        <v>ﾌﾞﾘｶﾆｰﾙ錠2mg</v>
      </c>
      <c r="O2959" s="0" t="str">
        <f aca="false">ASC(E2959)</f>
        <v>ﾃﾙﾌﾞﾀﾘﾝ硫酸塩</v>
      </c>
      <c r="P2959" s="16" t="n">
        <f aca="false">N(P2958)+IF($C2959=検索!$B$49,1,0)</f>
        <v>0</v>
      </c>
    </row>
    <row r="2960" customFormat="false" ht="15" hidden="false" customHeight="false" outlineLevel="0" collapsed="false">
      <c r="A2960" s="16" t="s">
        <v>221</v>
      </c>
      <c r="B2960" s="0" t="s">
        <v>6853</v>
      </c>
      <c r="C2960" s="0" t="n">
        <v>225</v>
      </c>
      <c r="D2960" s="0" t="str">
        <f aca="false">IFERROR(VLOOKUP($C2960,薬効分類マスタ!$A$2:$B$180,2,FALSE()),"未登録")</f>
        <v>気管支拡張剤</v>
      </c>
      <c r="E2960" s="16" t="s">
        <v>6854</v>
      </c>
      <c r="F2960" s="16" t="s">
        <v>681</v>
      </c>
      <c r="G2960" s="16" t="s">
        <v>6855</v>
      </c>
      <c r="H2960" s="16" t="s">
        <v>557</v>
      </c>
      <c r="I2960" s="0" t="n">
        <v>22.7</v>
      </c>
      <c r="J2960" s="16" t="s">
        <v>239</v>
      </c>
      <c r="K2960" s="0" t="str">
        <f aca="false">IFERROR(IF(VLOOKUP($C2960,薬効分類マスタ!$A$2:$E$180,5,FALSE())=0,"",VLOOKUP($C2960,薬効分類マスタ!$A$2:$E$180,5,FALSE())),"")</f>
        <v/>
      </c>
      <c r="L2960" s="17"/>
      <c r="M2960" s="0" t="str">
        <f aca="false">IF($K2960="","",IF($L2960&lt;&gt;"",$L2960,VLOOKUP($C2960,薬効分類マスタ!$A$2:$F$180,6,FALSE())))</f>
        <v/>
      </c>
      <c r="N2960" s="0" t="str">
        <f aca="false">ASC(G2960)</f>
        <v>ﾌｪﾉﾃﾛｰﾙ臭化水素酸塩DS小児用0.5%｢ﾀｶﾀ｣</v>
      </c>
      <c r="O2960" s="0" t="str">
        <f aca="false">ASC(E2960)</f>
        <v>ﾌｪﾉﾃﾛｰﾙ臭化水素酸塩</v>
      </c>
      <c r="P2960" s="16" t="n">
        <f aca="false">N(P2959)+IF($C2960=検索!$B$49,1,0)</f>
        <v>0</v>
      </c>
    </row>
    <row r="2961" customFormat="false" ht="15" hidden="false" customHeight="false" outlineLevel="0" collapsed="false">
      <c r="A2961" s="16" t="s">
        <v>221</v>
      </c>
      <c r="B2961" s="0" t="s">
        <v>6856</v>
      </c>
      <c r="C2961" s="0" t="n">
        <v>225</v>
      </c>
      <c r="D2961" s="0" t="str">
        <f aca="false">IFERROR(VLOOKUP($C2961,薬効分類マスタ!$A$2:$B$180,2,FALSE()),"未登録")</f>
        <v>気管支拡張剤</v>
      </c>
      <c r="E2961" s="16" t="s">
        <v>6857</v>
      </c>
      <c r="F2961" s="16" t="s">
        <v>241</v>
      </c>
      <c r="G2961" s="16" t="s">
        <v>6858</v>
      </c>
      <c r="H2961" s="16" t="s">
        <v>536</v>
      </c>
      <c r="I2961" s="0" t="n">
        <v>6.3</v>
      </c>
      <c r="J2961" s="16" t="s">
        <v>239</v>
      </c>
      <c r="K2961" s="0" t="str">
        <f aca="false">IFERROR(IF(VLOOKUP($C2961,薬効分類マスタ!$A$2:$E$180,5,FALSE())=0,"",VLOOKUP($C2961,薬効分類マスタ!$A$2:$E$180,5,FALSE())),"")</f>
        <v/>
      </c>
      <c r="L2961" s="17"/>
      <c r="M2961" s="0" t="str">
        <f aca="false">IF($K2961="","",IF($L2961&lt;&gt;"",$L2961,VLOOKUP($C2961,薬効分類マスタ!$A$2:$F$180,6,FALSE())))</f>
        <v/>
      </c>
      <c r="N2961" s="0" t="str">
        <f aca="false">ASC(G2961)</f>
        <v>ｻﾙﾌﾞﾀﾓｰﾙ錠2mg｢日医工｣</v>
      </c>
      <c r="O2961" s="0" t="str">
        <f aca="false">ASC(E2961)</f>
        <v>ｻﾙﾌﾞﾀﾓｰﾙ硫酸塩</v>
      </c>
      <c r="P2961" s="16" t="n">
        <f aca="false">N(P2960)+IF($C2961=検索!$B$49,1,0)</f>
        <v>0</v>
      </c>
    </row>
    <row r="2962" customFormat="false" ht="15" hidden="false" customHeight="false" outlineLevel="0" collapsed="false">
      <c r="A2962" s="16" t="s">
        <v>221</v>
      </c>
      <c r="B2962" s="0" t="s">
        <v>6859</v>
      </c>
      <c r="C2962" s="0" t="n">
        <v>225</v>
      </c>
      <c r="D2962" s="0" t="str">
        <f aca="false">IFERROR(VLOOKUP($C2962,薬効分類マスタ!$A$2:$B$180,2,FALSE()),"未登録")</f>
        <v>気管支拡張剤</v>
      </c>
      <c r="E2962" s="16" t="s">
        <v>6857</v>
      </c>
      <c r="F2962" s="16" t="s">
        <v>6860</v>
      </c>
      <c r="G2962" s="16" t="s">
        <v>6861</v>
      </c>
      <c r="H2962" s="16" t="s">
        <v>794</v>
      </c>
      <c r="I2962" s="0" t="n">
        <v>7.1</v>
      </c>
      <c r="J2962" s="16" t="s">
        <v>232</v>
      </c>
      <c r="K2962" s="0" t="str">
        <f aca="false">IFERROR(IF(VLOOKUP($C2962,薬効分類マスタ!$A$2:$E$180,5,FALSE())=0,"",VLOOKUP($C2962,薬効分類マスタ!$A$2:$E$180,5,FALSE())),"")</f>
        <v/>
      </c>
      <c r="L2962" s="17"/>
      <c r="M2962" s="0" t="str">
        <f aca="false">IF($K2962="","",IF($L2962&lt;&gt;"",$L2962,VLOOKUP($C2962,薬効分類マスタ!$A$2:$F$180,6,FALSE())))</f>
        <v/>
      </c>
      <c r="N2962" s="0" t="str">
        <f aca="false">ASC(G2962)</f>
        <v>ﾍﾞﾈﾄﾘﾝｼﾛｯﾌﾟ0.04%</v>
      </c>
      <c r="O2962" s="0" t="str">
        <f aca="false">ASC(E2962)</f>
        <v>ｻﾙﾌﾞﾀﾓｰﾙ硫酸塩</v>
      </c>
      <c r="P2962" s="16" t="n">
        <f aca="false">N(P2961)+IF($C2962=検索!$B$49,1,0)</f>
        <v>0</v>
      </c>
    </row>
    <row r="2963" customFormat="false" ht="15" hidden="false" customHeight="false" outlineLevel="0" collapsed="false">
      <c r="A2963" s="16" t="s">
        <v>221</v>
      </c>
      <c r="B2963" s="0" t="s">
        <v>6862</v>
      </c>
      <c r="C2963" s="0" t="n">
        <v>225</v>
      </c>
      <c r="D2963" s="0" t="str">
        <f aca="false">IFERROR(VLOOKUP($C2963,薬効分類マスタ!$A$2:$B$180,2,FALSE()),"未登録")</f>
        <v>気管支拡張剤</v>
      </c>
      <c r="E2963" s="16" t="s">
        <v>6863</v>
      </c>
      <c r="F2963" s="16" t="s">
        <v>234</v>
      </c>
      <c r="G2963" s="16" t="s">
        <v>6864</v>
      </c>
      <c r="H2963" s="16" t="s">
        <v>325</v>
      </c>
      <c r="I2963" s="0" t="n">
        <v>8.6</v>
      </c>
      <c r="J2963" s="16" t="s">
        <v>232</v>
      </c>
      <c r="K2963" s="0" t="str">
        <f aca="false">IFERROR(IF(VLOOKUP($C2963,薬効分類マスタ!$A$2:$E$180,5,FALSE())=0,"",VLOOKUP($C2963,薬効分類マスタ!$A$2:$E$180,5,FALSE())),"")</f>
        <v/>
      </c>
      <c r="L2963" s="17"/>
      <c r="M2963" s="0" t="str">
        <f aca="false">IF($K2963="","",IF($L2963&lt;&gt;"",$L2963,VLOOKUP($C2963,薬効分類マスタ!$A$2:$F$180,6,FALSE())))</f>
        <v/>
      </c>
      <c r="N2963" s="0" t="str">
        <f aca="false">ASC(G2963)</f>
        <v>ﾎｸﾅﾘﾝ錠1mg</v>
      </c>
      <c r="O2963" s="0" t="str">
        <f aca="false">ASC(E2963)</f>
        <v>ﾂﾛﾌﾞﾃﾛｰﾙ塩酸塩</v>
      </c>
      <c r="P2963" s="16" t="n">
        <f aca="false">N(P2962)+IF($C2963=検索!$B$49,1,0)</f>
        <v>0</v>
      </c>
    </row>
    <row r="2964" customFormat="false" ht="15" hidden="false" customHeight="false" outlineLevel="0" collapsed="false">
      <c r="A2964" s="16" t="s">
        <v>221</v>
      </c>
      <c r="B2964" s="0" t="s">
        <v>6865</v>
      </c>
      <c r="C2964" s="0" t="n">
        <v>225</v>
      </c>
      <c r="D2964" s="0" t="str">
        <f aca="false">IFERROR(VLOOKUP($C2964,薬効分類マスタ!$A$2:$B$180,2,FALSE()),"未登録")</f>
        <v>気管支拡張剤</v>
      </c>
      <c r="E2964" s="16" t="s">
        <v>6863</v>
      </c>
      <c r="F2964" s="16" t="s">
        <v>675</v>
      </c>
      <c r="G2964" s="16" t="s">
        <v>6866</v>
      </c>
      <c r="H2964" s="16" t="s">
        <v>325</v>
      </c>
      <c r="I2964" s="0" t="n">
        <v>9</v>
      </c>
      <c r="J2964" s="16" t="s">
        <v>232</v>
      </c>
      <c r="K2964" s="0" t="str">
        <f aca="false">IFERROR(IF(VLOOKUP($C2964,薬効分類マスタ!$A$2:$E$180,5,FALSE())=0,"",VLOOKUP($C2964,薬効分類マスタ!$A$2:$E$180,5,FALSE())),"")</f>
        <v/>
      </c>
      <c r="L2964" s="17"/>
      <c r="M2964" s="0" t="str">
        <f aca="false">IF($K2964="","",IF($L2964&lt;&gt;"",$L2964,VLOOKUP($C2964,薬効分類マスタ!$A$2:$F$180,6,FALSE())))</f>
        <v/>
      </c>
      <c r="N2964" s="0" t="str">
        <f aca="false">ASC(G2964)</f>
        <v>ﾎｸﾅﾘﾝﾄﾞﾗｲｼﾛｯﾌﾟ0.1%小児用</v>
      </c>
      <c r="O2964" s="0" t="str">
        <f aca="false">ASC(E2964)</f>
        <v>ﾂﾛﾌﾞﾃﾛｰﾙ塩酸塩</v>
      </c>
      <c r="P2964" s="16" t="n">
        <f aca="false">N(P2963)+IF($C2964=検索!$B$49,1,0)</f>
        <v>0</v>
      </c>
    </row>
    <row r="2965" customFormat="false" ht="15" hidden="false" customHeight="false" outlineLevel="0" collapsed="false">
      <c r="A2965" s="16" t="s">
        <v>221</v>
      </c>
      <c r="B2965" s="0" t="s">
        <v>6867</v>
      </c>
      <c r="C2965" s="0" t="n">
        <v>225</v>
      </c>
      <c r="D2965" s="0" t="str">
        <f aca="false">IFERROR(VLOOKUP($C2965,薬効分類マスタ!$A$2:$B$180,2,FALSE()),"未登録")</f>
        <v>気管支拡張剤</v>
      </c>
      <c r="E2965" s="16" t="s">
        <v>6863</v>
      </c>
      <c r="F2965" s="16" t="s">
        <v>675</v>
      </c>
      <c r="G2965" s="16" t="s">
        <v>6868</v>
      </c>
      <c r="H2965" s="16" t="s">
        <v>557</v>
      </c>
      <c r="I2965" s="0" t="n">
        <v>6.9</v>
      </c>
      <c r="J2965" s="16" t="s">
        <v>239</v>
      </c>
      <c r="K2965" s="0" t="str">
        <f aca="false">IFERROR(IF(VLOOKUP($C2965,薬効分類マスタ!$A$2:$E$180,5,FALSE())=0,"",VLOOKUP($C2965,薬効分類マスタ!$A$2:$E$180,5,FALSE())),"")</f>
        <v/>
      </c>
      <c r="L2965" s="17"/>
      <c r="M2965" s="0" t="str">
        <f aca="false">IF($K2965="","",IF($L2965&lt;&gt;"",$L2965,VLOOKUP($C2965,薬効分類マスタ!$A$2:$F$180,6,FALSE())))</f>
        <v/>
      </c>
      <c r="N2965" s="0" t="str">
        <f aca="false">ASC(G2965)</f>
        <v>ﾂﾛﾌﾞﾃﾛｰﾙ塩酸塩DS小児用0.1%｢ﾀｶﾀ｣</v>
      </c>
      <c r="O2965" s="0" t="str">
        <f aca="false">ASC(E2965)</f>
        <v>ﾂﾛﾌﾞﾃﾛｰﾙ塩酸塩</v>
      </c>
      <c r="P2965" s="16" t="n">
        <f aca="false">N(P2964)+IF($C2965=検索!$B$49,1,0)</f>
        <v>0</v>
      </c>
    </row>
    <row r="2966" customFormat="false" ht="15" hidden="false" customHeight="false" outlineLevel="0" collapsed="false">
      <c r="A2966" s="16" t="s">
        <v>221</v>
      </c>
      <c r="B2966" s="0" t="s">
        <v>6869</v>
      </c>
      <c r="C2966" s="0" t="n">
        <v>225</v>
      </c>
      <c r="D2966" s="0" t="str">
        <f aca="false">IFERROR(VLOOKUP($C2966,薬効分類マスタ!$A$2:$B$180,2,FALSE()),"未登録")</f>
        <v>気管支拡張剤</v>
      </c>
      <c r="E2966" s="16" t="s">
        <v>6870</v>
      </c>
      <c r="F2966" s="16" t="s">
        <v>229</v>
      </c>
      <c r="G2966" s="16" t="s">
        <v>6871</v>
      </c>
      <c r="H2966" s="16" t="s">
        <v>1165</v>
      </c>
      <c r="I2966" s="0" t="n">
        <v>22.6</v>
      </c>
      <c r="J2966" s="16" t="s">
        <v>232</v>
      </c>
      <c r="K2966" s="0" t="str">
        <f aca="false">IFERROR(IF(VLOOKUP($C2966,薬効分類マスタ!$A$2:$E$180,5,FALSE())=0,"",VLOOKUP($C2966,薬効分類マスタ!$A$2:$E$180,5,FALSE())),"")</f>
        <v/>
      </c>
      <c r="L2966" s="17"/>
      <c r="M2966" s="0" t="str">
        <f aca="false">IF($K2966="","",IF($L2966&lt;&gt;"",$L2966,VLOOKUP($C2966,薬効分類マスタ!$A$2:$F$180,6,FALSE())))</f>
        <v/>
      </c>
      <c r="N2966" s="0" t="str">
        <f aca="false">ASC(G2966)</f>
        <v>ｲﾉﾘﾝ散1%</v>
      </c>
      <c r="O2966" s="0" t="str">
        <f aca="false">ASC(E2966)</f>
        <v>ﾄﾘﾒﾄｷﾉｰﾙ塩酸塩水和物</v>
      </c>
      <c r="P2966" s="16" t="n">
        <f aca="false">N(P2965)+IF($C2966=検索!$B$49,1,0)</f>
        <v>0</v>
      </c>
    </row>
    <row r="2967" customFormat="false" ht="15" hidden="false" customHeight="false" outlineLevel="0" collapsed="false">
      <c r="A2967" s="16" t="s">
        <v>221</v>
      </c>
      <c r="B2967" s="0" t="s">
        <v>6872</v>
      </c>
      <c r="C2967" s="0" t="n">
        <v>225</v>
      </c>
      <c r="D2967" s="0" t="str">
        <f aca="false">IFERROR(VLOOKUP($C2967,薬効分類マスタ!$A$2:$B$180,2,FALSE()),"未登録")</f>
        <v>気管支拡張剤</v>
      </c>
      <c r="E2967" s="16" t="s">
        <v>6870</v>
      </c>
      <c r="F2967" s="16" t="s">
        <v>2071</v>
      </c>
      <c r="G2967" s="16" t="s">
        <v>6873</v>
      </c>
      <c r="H2967" s="16" t="s">
        <v>1165</v>
      </c>
      <c r="I2967" s="0" t="n">
        <v>7.1</v>
      </c>
      <c r="J2967" s="16" t="s">
        <v>232</v>
      </c>
      <c r="K2967" s="0" t="str">
        <f aca="false">IFERROR(IF(VLOOKUP($C2967,薬効分類マスタ!$A$2:$E$180,5,FALSE())=0,"",VLOOKUP($C2967,薬効分類マスタ!$A$2:$E$180,5,FALSE())),"")</f>
        <v/>
      </c>
      <c r="L2967" s="17"/>
      <c r="M2967" s="0" t="str">
        <f aca="false">IF($K2967="","",IF($L2967&lt;&gt;"",$L2967,VLOOKUP($C2967,薬効分類マスタ!$A$2:$F$180,6,FALSE())))</f>
        <v/>
      </c>
      <c r="N2967" s="0" t="str">
        <f aca="false">ASC(G2967)</f>
        <v>ｲﾉﾘﾝｼﾛｯﾌﾟ0.1%</v>
      </c>
      <c r="O2967" s="0" t="str">
        <f aca="false">ASC(E2967)</f>
        <v>ﾄﾘﾒﾄｷﾉｰﾙ塩酸塩水和物</v>
      </c>
      <c r="P2967" s="16" t="n">
        <f aca="false">N(P2966)+IF($C2967=検索!$B$49,1,0)</f>
        <v>0</v>
      </c>
    </row>
    <row r="2968" customFormat="false" ht="15" hidden="false" customHeight="false" outlineLevel="0" collapsed="false">
      <c r="A2968" s="16" t="s">
        <v>221</v>
      </c>
      <c r="B2968" s="0" t="s">
        <v>6874</v>
      </c>
      <c r="C2968" s="0" t="n">
        <v>225</v>
      </c>
      <c r="D2968" s="0" t="str">
        <f aca="false">IFERROR(VLOOKUP($C2968,薬効分類マスタ!$A$2:$B$180,2,FALSE()),"未登録")</f>
        <v>気管支拡張剤</v>
      </c>
      <c r="E2968" s="16" t="s">
        <v>6875</v>
      </c>
      <c r="F2968" s="16" t="s">
        <v>6876</v>
      </c>
      <c r="G2968" s="16" t="s">
        <v>6877</v>
      </c>
      <c r="H2968" s="16" t="s">
        <v>2382</v>
      </c>
      <c r="I2968" s="0" t="n">
        <v>7.6</v>
      </c>
      <c r="J2968" s="16" t="s">
        <v>232</v>
      </c>
      <c r="K2968" s="0" t="str">
        <f aca="false">IFERROR(IF(VLOOKUP($C2968,薬効分類マスタ!$A$2:$E$180,5,FALSE())=0,"",VLOOKUP($C2968,薬効分類マスタ!$A$2:$E$180,5,FALSE())),"")</f>
        <v/>
      </c>
      <c r="L2968" s="17"/>
      <c r="M2968" s="0" t="str">
        <f aca="false">IF($K2968="","",IF($L2968&lt;&gt;"",$L2968,VLOOKUP($C2968,薬効分類マスタ!$A$2:$F$180,6,FALSE())))</f>
        <v/>
      </c>
      <c r="N2968" s="0" t="str">
        <f aca="false">ASC(G2968)</f>
        <v>ﾒﾌﾟﾁﾝﾐﾆ錠25μg</v>
      </c>
      <c r="O2968" s="0" t="str">
        <f aca="false">ASC(E2968)</f>
        <v>ﾌﾟﾛｶﾃﾛｰﾙ塩酸塩水和物</v>
      </c>
      <c r="P2968" s="16" t="n">
        <f aca="false">N(P2967)+IF($C2968=検索!$B$49,1,0)</f>
        <v>0</v>
      </c>
    </row>
    <row r="2969" customFormat="false" ht="15" hidden="false" customHeight="false" outlineLevel="0" collapsed="false">
      <c r="A2969" s="16" t="s">
        <v>221</v>
      </c>
      <c r="B2969" s="0" t="s">
        <v>6878</v>
      </c>
      <c r="C2969" s="0" t="n">
        <v>225</v>
      </c>
      <c r="D2969" s="0" t="str">
        <f aca="false">IFERROR(VLOOKUP($C2969,薬効分類マスタ!$A$2:$B$180,2,FALSE()),"未登録")</f>
        <v>気管支拡張剤</v>
      </c>
      <c r="E2969" s="16" t="s">
        <v>6875</v>
      </c>
      <c r="F2969" s="16" t="s">
        <v>3852</v>
      </c>
      <c r="G2969" s="16" t="s">
        <v>6879</v>
      </c>
      <c r="H2969" s="16" t="s">
        <v>2382</v>
      </c>
      <c r="I2969" s="0" t="n">
        <v>8.2</v>
      </c>
      <c r="J2969" s="16" t="s">
        <v>232</v>
      </c>
      <c r="K2969" s="0" t="str">
        <f aca="false">IFERROR(IF(VLOOKUP($C2969,薬効分類マスタ!$A$2:$E$180,5,FALSE())=0,"",VLOOKUP($C2969,薬効分類マスタ!$A$2:$E$180,5,FALSE())),"")</f>
        <v/>
      </c>
      <c r="L2969" s="17"/>
      <c r="M2969" s="0" t="str">
        <f aca="false">IF($K2969="","",IF($L2969&lt;&gt;"",$L2969,VLOOKUP($C2969,薬効分類マスタ!$A$2:$F$180,6,FALSE())))</f>
        <v/>
      </c>
      <c r="N2969" s="0" t="str">
        <f aca="false">ASC(G2969)</f>
        <v>ﾒﾌﾟﾁﾝ錠50μg</v>
      </c>
      <c r="O2969" s="0" t="str">
        <f aca="false">ASC(E2969)</f>
        <v>ﾌﾟﾛｶﾃﾛｰﾙ塩酸塩水和物</v>
      </c>
      <c r="P2969" s="16" t="n">
        <f aca="false">N(P2968)+IF($C2969=検索!$B$49,1,0)</f>
        <v>0</v>
      </c>
    </row>
    <row r="2970" customFormat="false" ht="15" hidden="false" customHeight="false" outlineLevel="0" collapsed="false">
      <c r="A2970" s="16" t="s">
        <v>221</v>
      </c>
      <c r="B2970" s="0" t="s">
        <v>6880</v>
      </c>
      <c r="C2970" s="0" t="n">
        <v>225</v>
      </c>
      <c r="D2970" s="0" t="str">
        <f aca="false">IFERROR(VLOOKUP($C2970,薬効分類マスタ!$A$2:$B$180,2,FALSE()),"未登録")</f>
        <v>気管支拡張剤</v>
      </c>
      <c r="E2970" s="16" t="s">
        <v>6875</v>
      </c>
      <c r="F2970" s="16" t="s">
        <v>6881</v>
      </c>
      <c r="G2970" s="16" t="s">
        <v>6882</v>
      </c>
      <c r="I2970" s="0" t="n">
        <v>4.1</v>
      </c>
      <c r="J2970" s="16" t="s">
        <v>239</v>
      </c>
      <c r="K2970" s="0" t="str">
        <f aca="false">IFERROR(IF(VLOOKUP($C2970,薬効分類マスタ!$A$2:$E$180,5,FALSE())=0,"",VLOOKUP($C2970,薬効分類マスタ!$A$2:$E$180,5,FALSE())),"")</f>
        <v/>
      </c>
      <c r="L2970" s="17"/>
      <c r="M2970" s="0" t="str">
        <f aca="false">IF($K2970="","",IF($L2970&lt;&gt;"",$L2970,VLOOKUP($C2970,薬効分類マスタ!$A$2:$F$180,6,FALSE())))</f>
        <v/>
      </c>
      <c r="N2970" s="0" t="str">
        <f aca="false">ASC(G2970)</f>
        <v>ﾌﾟﾛｶﾃﾛｰﾙ塩酸塩0.0005%ｼﾛｯﾌﾟ</v>
      </c>
      <c r="O2970" s="0" t="str">
        <f aca="false">ASC(E2970)</f>
        <v>ﾌﾟﾛｶﾃﾛｰﾙ塩酸塩水和物</v>
      </c>
      <c r="P2970" s="16" t="n">
        <f aca="false">N(P2969)+IF($C2970=検索!$B$49,1,0)</f>
        <v>0</v>
      </c>
    </row>
    <row r="2971" customFormat="false" ht="15" hidden="false" customHeight="false" outlineLevel="0" collapsed="false">
      <c r="A2971" s="16" t="s">
        <v>221</v>
      </c>
      <c r="B2971" s="0" t="s">
        <v>6883</v>
      </c>
      <c r="C2971" s="0" t="n">
        <v>225</v>
      </c>
      <c r="D2971" s="0" t="str">
        <f aca="false">IFERROR(VLOOKUP($C2971,薬効分類マスタ!$A$2:$B$180,2,FALSE()),"未登録")</f>
        <v>気管支拡張剤</v>
      </c>
      <c r="E2971" s="16" t="s">
        <v>6875</v>
      </c>
      <c r="F2971" s="16" t="s">
        <v>6881</v>
      </c>
      <c r="G2971" s="16" t="s">
        <v>6884</v>
      </c>
      <c r="H2971" s="16" t="s">
        <v>2382</v>
      </c>
      <c r="I2971" s="0" t="n">
        <v>7.1</v>
      </c>
      <c r="J2971" s="16" t="s">
        <v>232</v>
      </c>
      <c r="K2971" s="0" t="str">
        <f aca="false">IFERROR(IF(VLOOKUP($C2971,薬効分類マスタ!$A$2:$E$180,5,FALSE())=0,"",VLOOKUP($C2971,薬効分類マスタ!$A$2:$E$180,5,FALSE())),"")</f>
        <v/>
      </c>
      <c r="L2971" s="17"/>
      <c r="M2971" s="0" t="str">
        <f aca="false">IF($K2971="","",IF($L2971&lt;&gt;"",$L2971,VLOOKUP($C2971,薬効分類マスタ!$A$2:$F$180,6,FALSE())))</f>
        <v/>
      </c>
      <c r="N2971" s="0" t="str">
        <f aca="false">ASC(G2971)</f>
        <v>ﾒﾌﾟﾁﾝｼﾛｯﾌﾟ5μg/mL</v>
      </c>
      <c r="O2971" s="0" t="str">
        <f aca="false">ASC(E2971)</f>
        <v>ﾌﾟﾛｶﾃﾛｰﾙ塩酸塩水和物</v>
      </c>
      <c r="P2971" s="16" t="n">
        <f aca="false">N(P2970)+IF($C2971=検索!$B$49,1,0)</f>
        <v>0</v>
      </c>
    </row>
    <row r="2972" customFormat="false" ht="15" hidden="false" customHeight="false" outlineLevel="0" collapsed="false">
      <c r="A2972" s="16" t="s">
        <v>221</v>
      </c>
      <c r="B2972" s="0" t="s">
        <v>6885</v>
      </c>
      <c r="C2972" s="0" t="n">
        <v>225</v>
      </c>
      <c r="D2972" s="0" t="str">
        <f aca="false">IFERROR(VLOOKUP($C2972,薬効分類マスタ!$A$2:$B$180,2,FALSE()),"未登録")</f>
        <v>気管支拡張剤</v>
      </c>
      <c r="E2972" s="16" t="s">
        <v>6875</v>
      </c>
      <c r="F2972" s="16" t="s">
        <v>6886</v>
      </c>
      <c r="G2972" s="16" t="s">
        <v>6887</v>
      </c>
      <c r="H2972" s="16" t="s">
        <v>557</v>
      </c>
      <c r="I2972" s="0" t="n">
        <v>22.1</v>
      </c>
      <c r="J2972" s="16" t="s">
        <v>239</v>
      </c>
      <c r="K2972" s="0" t="str">
        <f aca="false">IFERROR(IF(VLOOKUP($C2972,薬効分類マスタ!$A$2:$E$180,5,FALSE())=0,"",VLOOKUP($C2972,薬効分類マスタ!$A$2:$E$180,5,FALSE())),"")</f>
        <v/>
      </c>
      <c r="L2972" s="17"/>
      <c r="M2972" s="0" t="str">
        <f aca="false">IF($K2972="","",IF($L2972&lt;&gt;"",$L2972,VLOOKUP($C2972,薬効分類マスタ!$A$2:$F$180,6,FALSE())))</f>
        <v/>
      </c>
      <c r="N2972" s="0" t="str">
        <f aca="false">ASC(G2972)</f>
        <v>ﾌﾟﾛｶﾃﾛｰﾙ塩酸塩DS0.01%｢ﾀｶﾀ｣</v>
      </c>
      <c r="O2972" s="0" t="str">
        <f aca="false">ASC(E2972)</f>
        <v>ﾌﾟﾛｶﾃﾛｰﾙ塩酸塩水和物</v>
      </c>
      <c r="P2972" s="16" t="n">
        <f aca="false">N(P2971)+IF($C2972=検索!$B$49,1,0)</f>
        <v>0</v>
      </c>
    </row>
    <row r="2973" customFormat="false" ht="15" hidden="false" customHeight="false" outlineLevel="0" collapsed="false">
      <c r="A2973" s="16" t="s">
        <v>221</v>
      </c>
      <c r="B2973" s="0" t="s">
        <v>6888</v>
      </c>
      <c r="C2973" s="0" t="n">
        <v>225</v>
      </c>
      <c r="D2973" s="0" t="str">
        <f aca="false">IFERROR(VLOOKUP($C2973,薬効分類マスタ!$A$2:$B$180,2,FALSE()),"未登録")</f>
        <v>気管支拡張剤</v>
      </c>
      <c r="E2973" s="16" t="s">
        <v>6875</v>
      </c>
      <c r="F2973" s="16" t="s">
        <v>6889</v>
      </c>
      <c r="G2973" s="16" t="s">
        <v>6890</v>
      </c>
      <c r="H2973" s="16" t="s">
        <v>2382</v>
      </c>
      <c r="I2973" s="0" t="n">
        <v>26.4</v>
      </c>
      <c r="J2973" s="16" t="s">
        <v>232</v>
      </c>
      <c r="K2973" s="0" t="str">
        <f aca="false">IFERROR(IF(VLOOKUP($C2973,薬効分類マスタ!$A$2:$E$180,5,FALSE())=0,"",VLOOKUP($C2973,薬効分類マスタ!$A$2:$E$180,5,FALSE())),"")</f>
        <v/>
      </c>
      <c r="L2973" s="17"/>
      <c r="M2973" s="0" t="str">
        <f aca="false">IF($K2973="","",IF($L2973&lt;&gt;"",$L2973,VLOOKUP($C2973,薬効分類マスタ!$A$2:$F$180,6,FALSE())))</f>
        <v/>
      </c>
      <c r="N2973" s="0" t="str">
        <f aca="false">ASC(G2973)</f>
        <v>ﾒﾌﾟﾁﾝﾄﾞﾗｲｼﾛｯﾌﾟ0.005%</v>
      </c>
      <c r="O2973" s="0" t="str">
        <f aca="false">ASC(E2973)</f>
        <v>ﾌﾟﾛｶﾃﾛｰﾙ塩酸塩水和物</v>
      </c>
      <c r="P2973" s="16" t="n">
        <f aca="false">N(P2972)+IF($C2973=検索!$B$49,1,0)</f>
        <v>0</v>
      </c>
    </row>
    <row r="2974" customFormat="false" ht="15" hidden="false" customHeight="false" outlineLevel="0" collapsed="false">
      <c r="A2974" s="16" t="s">
        <v>221</v>
      </c>
      <c r="B2974" s="0" t="s">
        <v>6891</v>
      </c>
      <c r="C2974" s="0" t="n">
        <v>225</v>
      </c>
      <c r="D2974" s="0" t="str">
        <f aca="false">IFERROR(VLOOKUP($C2974,薬効分類マスタ!$A$2:$B$180,2,FALSE()),"未登録")</f>
        <v>気管支拡張剤</v>
      </c>
      <c r="E2974" s="16" t="s">
        <v>6892</v>
      </c>
      <c r="F2974" s="16" t="s">
        <v>6893</v>
      </c>
      <c r="G2974" s="16" t="s">
        <v>6894</v>
      </c>
      <c r="H2974" s="16" t="s">
        <v>6651</v>
      </c>
      <c r="I2974" s="0" t="n">
        <v>6.3</v>
      </c>
      <c r="J2974" s="16" t="s">
        <v>232</v>
      </c>
      <c r="K2974" s="0" t="str">
        <f aca="false">IFERROR(IF(VLOOKUP($C2974,薬効分類マスタ!$A$2:$E$180,5,FALSE())=0,"",VLOOKUP($C2974,薬効分類マスタ!$A$2:$E$180,5,FALSE())),"")</f>
        <v/>
      </c>
      <c r="L2974" s="17"/>
      <c r="M2974" s="0" t="str">
        <f aca="false">IF($K2974="","",IF($L2974&lt;&gt;"",$L2974,VLOOKUP($C2974,薬効分類マスタ!$A$2:$F$180,6,FALSE())))</f>
        <v/>
      </c>
      <c r="N2974" s="0" t="str">
        <f aca="false">ASC(G2974)</f>
        <v>ｽﾋﾟﾛﾍﾟﾝﾄ錠10μg</v>
      </c>
      <c r="O2974" s="0" t="str">
        <f aca="false">ASC(E2974)</f>
        <v>ｸﾚﾝﾌﾞﾃﾛｰﾙ塩酸塩</v>
      </c>
      <c r="P2974" s="16" t="n">
        <f aca="false">N(P2973)+IF($C2974=検索!$B$49,1,0)</f>
        <v>0</v>
      </c>
    </row>
    <row r="2975" customFormat="false" ht="15" hidden="false" customHeight="false" outlineLevel="0" collapsed="false">
      <c r="A2975" s="16" t="s">
        <v>221</v>
      </c>
      <c r="B2975" s="0" t="s">
        <v>6895</v>
      </c>
      <c r="C2975" s="0" t="n">
        <v>225</v>
      </c>
      <c r="D2975" s="0" t="str">
        <f aca="false">IFERROR(VLOOKUP($C2975,薬効分類マスタ!$A$2:$B$180,2,FALSE()),"未登録")</f>
        <v>気管支拡張剤</v>
      </c>
      <c r="E2975" s="16" t="s">
        <v>6892</v>
      </c>
      <c r="F2975" s="16" t="s">
        <v>6893</v>
      </c>
      <c r="G2975" s="16" t="s">
        <v>6896</v>
      </c>
      <c r="H2975" s="16" t="s">
        <v>3939</v>
      </c>
      <c r="I2975" s="0" t="n">
        <v>6.3</v>
      </c>
      <c r="J2975" s="16" t="s">
        <v>239</v>
      </c>
      <c r="K2975" s="0" t="str">
        <f aca="false">IFERROR(IF(VLOOKUP($C2975,薬効分類マスタ!$A$2:$E$180,5,FALSE())=0,"",VLOOKUP($C2975,薬効分類マスタ!$A$2:$E$180,5,FALSE())),"")</f>
        <v/>
      </c>
      <c r="L2975" s="17"/>
      <c r="M2975" s="0" t="str">
        <f aca="false">IF($K2975="","",IF($L2975&lt;&gt;"",$L2975,VLOOKUP($C2975,薬効分類マスタ!$A$2:$F$180,6,FALSE())))</f>
        <v/>
      </c>
      <c r="N2975" s="0" t="str">
        <f aca="false">ASC(G2975)</f>
        <v>ｸﾚﾝﾌﾞﾃﾛｰﾙ錠10μg｢ﾊﾗｻﾜ｣</v>
      </c>
      <c r="O2975" s="0" t="str">
        <f aca="false">ASC(E2975)</f>
        <v>ｸﾚﾝﾌﾞﾃﾛｰﾙ塩酸塩</v>
      </c>
      <c r="P2975" s="16" t="n">
        <f aca="false">N(P2974)+IF($C2975=検索!$B$49,1,0)</f>
        <v>0</v>
      </c>
    </row>
    <row r="2976" customFormat="false" ht="15" hidden="false" customHeight="false" outlineLevel="0" collapsed="false">
      <c r="A2976" s="16" t="s">
        <v>221</v>
      </c>
      <c r="B2976" s="0" t="s">
        <v>6897</v>
      </c>
      <c r="C2976" s="0" t="n">
        <v>229</v>
      </c>
      <c r="D2976" s="0" t="str">
        <f aca="false">IFERROR(VLOOKUP($C2976,薬効分類マスタ!$A$2:$B$180,2,FALSE()),"未登録")</f>
        <v>その他の呼吸器官用薬</v>
      </c>
      <c r="E2976" s="16" t="s">
        <v>6898</v>
      </c>
      <c r="F2976" s="16" t="s">
        <v>6713</v>
      </c>
      <c r="G2976" s="16" t="s">
        <v>6899</v>
      </c>
      <c r="H2976" s="16" t="s">
        <v>3570</v>
      </c>
      <c r="I2976" s="0" t="n">
        <v>186.7</v>
      </c>
      <c r="J2976" s="16" t="s">
        <v>232</v>
      </c>
      <c r="K2976" s="0" t="str">
        <f aca="false">IFERROR(IF(VLOOKUP($C2976,薬効分類マスタ!$A$2:$E$180,5,FALSE())=0,"",VLOOKUP($C2976,薬効分類マスタ!$A$2:$E$180,5,FALSE())),"")</f>
        <v/>
      </c>
      <c r="L2976" s="17"/>
      <c r="M2976" s="0" t="str">
        <f aca="false">IF($K2976="","",IF($L2976&lt;&gt;"",$L2976,VLOOKUP($C2976,薬効分類マスタ!$A$2:$F$180,6,FALSE())))</f>
        <v/>
      </c>
      <c r="N2976" s="0" t="str">
        <f aca="false">ASC(G2976)</f>
        <v>ﾘﾌﾇｱ錠45mg</v>
      </c>
      <c r="O2976" s="0" t="str">
        <f aca="false">ASC(E2976)</f>
        <v>ｹﾞｰﾌｧﾋﾟｷｻﾝﾄｸｴﾝ酸塩</v>
      </c>
      <c r="P2976" s="16" t="n">
        <f aca="false">N(P2975)+IF($C2976=検索!$B$49,1,0)</f>
        <v>0</v>
      </c>
    </row>
    <row r="2977" customFormat="false" ht="15" hidden="false" customHeight="false" outlineLevel="0" collapsed="false">
      <c r="A2977" s="16" t="s">
        <v>221</v>
      </c>
      <c r="B2977" s="0" t="s">
        <v>6900</v>
      </c>
      <c r="C2977" s="0" t="n">
        <v>229</v>
      </c>
      <c r="D2977" s="0" t="str">
        <f aca="false">IFERROR(VLOOKUP($C2977,薬効分類マスタ!$A$2:$B$180,2,FALSE()),"未登録")</f>
        <v>その他の呼吸器官用薬</v>
      </c>
      <c r="E2977" s="16" t="s">
        <v>6901</v>
      </c>
      <c r="F2977" s="16" t="s">
        <v>622</v>
      </c>
      <c r="G2977" s="16" t="s">
        <v>6902</v>
      </c>
      <c r="H2977" s="16" t="s">
        <v>6903</v>
      </c>
      <c r="I2977" s="0" t="n">
        <v>24695.7</v>
      </c>
      <c r="J2977" s="16" t="s">
        <v>232</v>
      </c>
      <c r="K2977" s="0" t="str">
        <f aca="false">IFERROR(IF(VLOOKUP($C2977,薬効分類マスタ!$A$2:$E$180,5,FALSE())=0,"",VLOOKUP($C2977,薬効分類マスタ!$A$2:$E$180,5,FALSE())),"")</f>
        <v/>
      </c>
      <c r="L2977" s="17"/>
      <c r="M2977" s="0" t="str">
        <f aca="false">IF($K2977="","",IF($L2977&lt;&gt;"",$L2977,VLOOKUP($C2977,薬効分類マスタ!$A$2:$F$180,6,FALSE())))</f>
        <v/>
      </c>
      <c r="N2977" s="0" t="str">
        <f aca="false">ASC(G2977)</f>
        <v>ﾌﾞﾘﾇｽﾌﾟﾘ錠25mg</v>
      </c>
      <c r="O2977" s="0" t="str">
        <f aca="false">ASC(E2977)</f>
        <v>ﾌﾞﾚﾝｿｶﾁﾌﾞ水和物</v>
      </c>
      <c r="P2977" s="16" t="n">
        <f aca="false">N(P2976)+IF($C2977=検索!$B$49,1,0)</f>
        <v>0</v>
      </c>
    </row>
    <row r="2978" customFormat="false" ht="15" hidden="false" customHeight="false" outlineLevel="0" collapsed="false">
      <c r="A2978" s="16" t="s">
        <v>221</v>
      </c>
      <c r="B2978" s="0" t="s">
        <v>6904</v>
      </c>
      <c r="C2978" s="0" t="n">
        <v>231</v>
      </c>
      <c r="D2978" s="0" t="str">
        <f aca="false">IFERROR(VLOOKUP($C2978,薬効分類マスタ!$A$2:$B$180,2,FALSE()),"未登録")</f>
        <v>止しゃ剤、整腸剤</v>
      </c>
      <c r="E2978" s="16" t="s">
        <v>6905</v>
      </c>
      <c r="F2978" s="16" t="s">
        <v>224</v>
      </c>
      <c r="G2978" s="16" t="s">
        <v>6905</v>
      </c>
      <c r="I2978" s="0" t="n">
        <v>8</v>
      </c>
      <c r="K2978" s="0" t="str">
        <f aca="false">IFERROR(IF(VLOOKUP($C2978,薬効分類マスタ!$A$2:$E$180,5,FALSE())=0,"",VLOOKUP($C2978,薬効分類マスタ!$A$2:$E$180,5,FALSE())),"")</f>
        <v/>
      </c>
      <c r="L2978" s="17"/>
      <c r="M2978" s="0" t="str">
        <f aca="false">IF($K2978="","",IF($L2978&lt;&gt;"",$L2978,VLOOKUP($C2978,薬効分類マスタ!$A$2:$F$180,6,FALSE())))</f>
        <v/>
      </c>
      <c r="N2978" s="0" t="str">
        <f aca="false">ASC(G2978)</f>
        <v>ﾀﾝﾆﾝ酸ｱﾙﾌﾞﾐﾝ</v>
      </c>
      <c r="O2978" s="0" t="str">
        <f aca="false">ASC(E2978)</f>
        <v>ﾀﾝﾆﾝ酸ｱﾙﾌﾞﾐﾝ</v>
      </c>
      <c r="P2978" s="16" t="n">
        <f aca="false">N(P2977)+IF($C2978=検索!$B$49,1,0)</f>
        <v>0</v>
      </c>
    </row>
    <row r="2979" customFormat="false" ht="15" hidden="false" customHeight="false" outlineLevel="0" collapsed="false">
      <c r="A2979" s="16" t="s">
        <v>221</v>
      </c>
      <c r="B2979" s="0" t="s">
        <v>6906</v>
      </c>
      <c r="C2979" s="0" t="n">
        <v>231</v>
      </c>
      <c r="D2979" s="0" t="str">
        <f aca="false">IFERROR(VLOOKUP($C2979,薬効分類マスタ!$A$2:$B$180,2,FALSE()),"未登録")</f>
        <v>止しゃ剤、整腸剤</v>
      </c>
      <c r="E2979" s="16" t="s">
        <v>6905</v>
      </c>
      <c r="F2979" s="16" t="s">
        <v>224</v>
      </c>
      <c r="G2979" s="16" t="s">
        <v>6907</v>
      </c>
      <c r="H2979" s="16" t="s">
        <v>6908</v>
      </c>
      <c r="I2979" s="0" t="n">
        <v>9.5</v>
      </c>
      <c r="K2979" s="0" t="str">
        <f aca="false">IFERROR(IF(VLOOKUP($C2979,薬効分類マスタ!$A$2:$E$180,5,FALSE())=0,"",VLOOKUP($C2979,薬効分類マスタ!$A$2:$E$180,5,FALSE())),"")</f>
        <v/>
      </c>
      <c r="L2979" s="17"/>
      <c r="M2979" s="0" t="str">
        <f aca="false">IF($K2979="","",IF($L2979&lt;&gt;"",$L2979,VLOOKUP($C2979,薬効分類マスタ!$A$2:$F$180,6,FALSE())))</f>
        <v/>
      </c>
      <c r="N2979" s="0" t="str">
        <f aca="false">ASC(G2979)</f>
        <v>ﾀﾝﾆﾝ酸ｱﾙﾌﾞﾐﾝ｢ﾆｯｺｰ｣</v>
      </c>
      <c r="O2979" s="0" t="str">
        <f aca="false">ASC(E2979)</f>
        <v>ﾀﾝﾆﾝ酸ｱﾙﾌﾞﾐﾝ</v>
      </c>
      <c r="P2979" s="16" t="n">
        <f aca="false">N(P2978)+IF($C2979=検索!$B$49,1,0)</f>
        <v>0</v>
      </c>
    </row>
    <row r="2980" customFormat="false" ht="15" hidden="false" customHeight="false" outlineLevel="0" collapsed="false">
      <c r="A2980" s="16" t="s">
        <v>221</v>
      </c>
      <c r="B2980" s="0" t="s">
        <v>6909</v>
      </c>
      <c r="C2980" s="0" t="n">
        <v>231</v>
      </c>
      <c r="D2980" s="0" t="str">
        <f aca="false">IFERROR(VLOOKUP($C2980,薬効分類マスタ!$A$2:$B$180,2,FALSE()),"未登録")</f>
        <v>止しゃ剤、整腸剤</v>
      </c>
      <c r="E2980" s="16" t="s">
        <v>6910</v>
      </c>
      <c r="F2980" s="16" t="s">
        <v>224</v>
      </c>
      <c r="G2980" s="16" t="s">
        <v>6911</v>
      </c>
      <c r="H2980" s="16" t="s">
        <v>6754</v>
      </c>
      <c r="I2980" s="0" t="n">
        <v>8.3</v>
      </c>
      <c r="K2980" s="0" t="str">
        <f aca="false">IFERROR(IF(VLOOKUP($C2980,薬効分類マスタ!$A$2:$E$180,5,FALSE())=0,"",VLOOKUP($C2980,薬効分類マスタ!$A$2:$E$180,5,FALSE())),"")</f>
        <v/>
      </c>
      <c r="L2980" s="17"/>
      <c r="M2980" s="0" t="str">
        <f aca="false">IF($K2980="","",IF($L2980&lt;&gt;"",$L2980,VLOOKUP($C2980,薬効分類マスタ!$A$2:$F$180,6,FALSE())))</f>
        <v/>
      </c>
      <c r="N2980" s="0" t="str">
        <f aca="false">ASC(G2980)</f>
        <v>次硝酸ﾋﾞｽﾏｽ　ｼｵｴ</v>
      </c>
      <c r="O2980" s="0" t="str">
        <f aca="false">ASC(E2980)</f>
        <v>次硝酸ﾋﾞｽﾏｽ</v>
      </c>
      <c r="P2980" s="16" t="n">
        <f aca="false">N(P2979)+IF($C2980=検索!$B$49,1,0)</f>
        <v>0</v>
      </c>
    </row>
    <row r="2981" customFormat="false" ht="15" hidden="false" customHeight="false" outlineLevel="0" collapsed="false">
      <c r="A2981" s="16" t="s">
        <v>221</v>
      </c>
      <c r="B2981" s="0" t="s">
        <v>6912</v>
      </c>
      <c r="C2981" s="0" t="n">
        <v>231</v>
      </c>
      <c r="D2981" s="0" t="str">
        <f aca="false">IFERROR(VLOOKUP($C2981,薬効分類マスタ!$A$2:$B$180,2,FALSE()),"未登録")</f>
        <v>止しゃ剤、整腸剤</v>
      </c>
      <c r="E2981" s="16" t="s">
        <v>6910</v>
      </c>
      <c r="F2981" s="16" t="s">
        <v>224</v>
      </c>
      <c r="G2981" s="16" t="s">
        <v>6913</v>
      </c>
      <c r="H2981" s="16" t="s">
        <v>6592</v>
      </c>
      <c r="I2981" s="0" t="n">
        <v>9</v>
      </c>
      <c r="K2981" s="0" t="str">
        <f aca="false">IFERROR(IF(VLOOKUP($C2981,薬効分類マスタ!$A$2:$E$180,5,FALSE())=0,"",VLOOKUP($C2981,薬効分類マスタ!$A$2:$E$180,5,FALSE())),"")</f>
        <v/>
      </c>
      <c r="L2981" s="17"/>
      <c r="M2981" s="0" t="str">
        <f aca="false">IF($K2981="","",IF($L2981&lt;&gt;"",$L2981,VLOOKUP($C2981,薬効分類マスタ!$A$2:$F$180,6,FALSE())))</f>
        <v/>
      </c>
      <c r="N2981" s="0" t="str">
        <f aca="false">ASC(G2981)</f>
        <v>次硝酸ﾋﾞｽﾏｽ｢ﾒﾀﾙ｣</v>
      </c>
      <c r="O2981" s="0" t="str">
        <f aca="false">ASC(E2981)</f>
        <v>次硝酸ﾋﾞｽﾏｽ</v>
      </c>
      <c r="P2981" s="16" t="n">
        <f aca="false">N(P2980)+IF($C2981=検索!$B$49,1,0)</f>
        <v>0</v>
      </c>
    </row>
    <row r="2982" customFormat="false" ht="15" hidden="false" customHeight="false" outlineLevel="0" collapsed="false">
      <c r="A2982" s="16" t="s">
        <v>221</v>
      </c>
      <c r="B2982" s="0" t="s">
        <v>6914</v>
      </c>
      <c r="C2982" s="0" t="n">
        <v>231</v>
      </c>
      <c r="D2982" s="0" t="str">
        <f aca="false">IFERROR(VLOOKUP($C2982,薬効分類マスタ!$A$2:$B$180,2,FALSE()),"未登録")</f>
        <v>止しゃ剤、整腸剤</v>
      </c>
      <c r="E2982" s="16" t="s">
        <v>6910</v>
      </c>
      <c r="F2982" s="16" t="s">
        <v>224</v>
      </c>
      <c r="G2982" s="16" t="s">
        <v>6915</v>
      </c>
      <c r="H2982" s="16" t="s">
        <v>6908</v>
      </c>
      <c r="I2982" s="0" t="n">
        <v>14.6</v>
      </c>
      <c r="K2982" s="0" t="str">
        <f aca="false">IFERROR(IF(VLOOKUP($C2982,薬効分類マスタ!$A$2:$E$180,5,FALSE())=0,"",VLOOKUP($C2982,薬効分類マスタ!$A$2:$E$180,5,FALSE())),"")</f>
        <v/>
      </c>
      <c r="L2982" s="17"/>
      <c r="M2982" s="0" t="str">
        <f aca="false">IF($K2982="","",IF($L2982&lt;&gt;"",$L2982,VLOOKUP($C2982,薬効分類マスタ!$A$2:$F$180,6,FALSE())))</f>
        <v/>
      </c>
      <c r="N2982" s="0" t="str">
        <f aca="false">ASC(G2982)</f>
        <v>次硝酸ﾋﾞｽﾏｽ｢ﾆｯｺｰ｣</v>
      </c>
      <c r="O2982" s="0" t="str">
        <f aca="false">ASC(E2982)</f>
        <v>次硝酸ﾋﾞｽﾏｽ</v>
      </c>
      <c r="P2982" s="16" t="n">
        <f aca="false">N(P2981)+IF($C2982=検索!$B$49,1,0)</f>
        <v>0</v>
      </c>
    </row>
    <row r="2983" customFormat="false" ht="15" hidden="false" customHeight="false" outlineLevel="0" collapsed="false">
      <c r="A2983" s="16" t="s">
        <v>221</v>
      </c>
      <c r="B2983" s="0" t="s">
        <v>6916</v>
      </c>
      <c r="C2983" s="0" t="n">
        <v>231</v>
      </c>
      <c r="D2983" s="0" t="str">
        <f aca="false">IFERROR(VLOOKUP($C2983,薬効分類マスタ!$A$2:$B$180,2,FALSE()),"未登録")</f>
        <v>止しゃ剤、整腸剤</v>
      </c>
      <c r="E2983" s="16" t="s">
        <v>6917</v>
      </c>
      <c r="F2983" s="16" t="s">
        <v>224</v>
      </c>
      <c r="G2983" s="16" t="s">
        <v>6918</v>
      </c>
      <c r="H2983" s="16" t="s">
        <v>6919</v>
      </c>
      <c r="I2983" s="0" t="n">
        <v>6.9</v>
      </c>
      <c r="K2983" s="0" t="str">
        <f aca="false">IFERROR(IF(VLOOKUP($C2983,薬効分類マスタ!$A$2:$E$180,5,FALSE())=0,"",VLOOKUP($C2983,薬効分類マスタ!$A$2:$E$180,5,FALSE())),"")</f>
        <v/>
      </c>
      <c r="L2983" s="17"/>
      <c r="M2983" s="0" t="str">
        <f aca="false">IF($K2983="","",IF($L2983&lt;&gt;"",$L2983,VLOOKUP($C2983,薬効分類マスタ!$A$2:$F$180,6,FALSE())))</f>
        <v/>
      </c>
      <c r="N2983" s="0" t="str">
        <f aca="false">ASC(G2983)</f>
        <v>ﾋﾞｵｽﾐﾝ配合散</v>
      </c>
      <c r="O2983" s="0" t="str">
        <f aca="false">ASC(E2983)</f>
        <v>ﾋﾞﾌｨｽﾞｽ菌</v>
      </c>
      <c r="P2983" s="16" t="n">
        <f aca="false">N(P2982)+IF($C2983=検索!$B$49,1,0)</f>
        <v>0</v>
      </c>
    </row>
    <row r="2984" customFormat="false" ht="15" hidden="false" customHeight="false" outlineLevel="0" collapsed="false">
      <c r="A2984" s="16" t="s">
        <v>221</v>
      </c>
      <c r="B2984" s="0" t="s">
        <v>6920</v>
      </c>
      <c r="C2984" s="0" t="n">
        <v>231</v>
      </c>
      <c r="D2984" s="0" t="str">
        <f aca="false">IFERROR(VLOOKUP($C2984,薬効分類マスタ!$A$2:$B$180,2,FALSE()),"未登録")</f>
        <v>止しゃ剤、整腸剤</v>
      </c>
      <c r="E2984" s="16" t="s">
        <v>6917</v>
      </c>
      <c r="F2984" s="16" t="s">
        <v>224</v>
      </c>
      <c r="G2984" s="16" t="s">
        <v>6921</v>
      </c>
      <c r="H2984" s="16" t="s">
        <v>6922</v>
      </c>
      <c r="I2984" s="0" t="n">
        <v>6.9</v>
      </c>
      <c r="J2984" s="16" t="s">
        <v>239</v>
      </c>
      <c r="K2984" s="0" t="str">
        <f aca="false">IFERROR(IF(VLOOKUP($C2984,薬効分類マスタ!$A$2:$E$180,5,FALSE())=0,"",VLOOKUP($C2984,薬効分類マスタ!$A$2:$E$180,5,FALSE())),"")</f>
        <v/>
      </c>
      <c r="L2984" s="17"/>
      <c r="M2984" s="0" t="str">
        <f aca="false">IF($K2984="","",IF($L2984&lt;&gt;"",$L2984,VLOOKUP($C2984,薬効分類マスタ!$A$2:$F$180,6,FALSE())))</f>
        <v/>
      </c>
      <c r="N2984" s="0" t="str">
        <f aca="false">ASC(G2984)</f>
        <v>ﾚﾍﾞﾆﾝS配合散</v>
      </c>
      <c r="O2984" s="0" t="str">
        <f aca="false">ASC(E2984)</f>
        <v>ﾋﾞﾌｨｽﾞｽ菌</v>
      </c>
      <c r="P2984" s="16" t="n">
        <f aca="false">N(P2983)+IF($C2984=検索!$B$49,1,0)</f>
        <v>0</v>
      </c>
    </row>
    <row r="2985" customFormat="false" ht="15" hidden="false" customHeight="false" outlineLevel="0" collapsed="false">
      <c r="A2985" s="16" t="s">
        <v>221</v>
      </c>
      <c r="B2985" s="0" t="s">
        <v>6923</v>
      </c>
      <c r="C2985" s="0" t="n">
        <v>231</v>
      </c>
      <c r="D2985" s="0" t="str">
        <f aca="false">IFERROR(VLOOKUP($C2985,薬効分類マスタ!$A$2:$B$180,2,FALSE()),"未登録")</f>
        <v>止しゃ剤、整腸剤</v>
      </c>
      <c r="E2985" s="16" t="s">
        <v>6917</v>
      </c>
      <c r="F2985" s="16" t="s">
        <v>1027</v>
      </c>
      <c r="G2985" s="16" t="s">
        <v>6924</v>
      </c>
      <c r="H2985" s="16" t="s">
        <v>6922</v>
      </c>
      <c r="I2985" s="0" t="n">
        <v>6.9</v>
      </c>
      <c r="J2985" s="16" t="s">
        <v>239</v>
      </c>
      <c r="K2985" s="0" t="str">
        <f aca="false">IFERROR(IF(VLOOKUP($C2985,薬効分類マスタ!$A$2:$E$180,5,FALSE())=0,"",VLOOKUP($C2985,薬効分類マスタ!$A$2:$E$180,5,FALSE())),"")</f>
        <v/>
      </c>
      <c r="L2985" s="17"/>
      <c r="M2985" s="0" t="str">
        <f aca="false">IF($K2985="","",IF($L2985&lt;&gt;"",$L2985,VLOOKUP($C2985,薬効分類マスタ!$A$2:$F$180,6,FALSE())))</f>
        <v/>
      </c>
      <c r="N2985" s="0" t="str">
        <f aca="false">ASC(G2985)</f>
        <v>ﾚﾍﾞﾆﾝS配合錠</v>
      </c>
      <c r="O2985" s="0" t="str">
        <f aca="false">ASC(E2985)</f>
        <v>ﾋﾞﾌｨｽﾞｽ菌</v>
      </c>
      <c r="P2985" s="16" t="n">
        <f aca="false">N(P2984)+IF($C2985=検索!$B$49,1,0)</f>
        <v>0</v>
      </c>
    </row>
    <row r="2986" customFormat="false" ht="15" hidden="false" customHeight="false" outlineLevel="0" collapsed="false">
      <c r="A2986" s="16" t="s">
        <v>221</v>
      </c>
      <c r="B2986" s="0" t="s">
        <v>6925</v>
      </c>
      <c r="C2986" s="0" t="n">
        <v>231</v>
      </c>
      <c r="D2986" s="0" t="str">
        <f aca="false">IFERROR(VLOOKUP($C2986,薬効分類マスタ!$A$2:$B$180,2,FALSE()),"未登録")</f>
        <v>止しゃ剤、整腸剤</v>
      </c>
      <c r="E2986" s="16" t="s">
        <v>6926</v>
      </c>
      <c r="F2986" s="16" t="s">
        <v>224</v>
      </c>
      <c r="G2986" s="16" t="s">
        <v>6927</v>
      </c>
      <c r="H2986" s="16" t="s">
        <v>6919</v>
      </c>
      <c r="I2986" s="0" t="n">
        <v>6.9</v>
      </c>
      <c r="J2986" s="16" t="s">
        <v>239</v>
      </c>
      <c r="K2986" s="0" t="str">
        <f aca="false">IFERROR(IF(VLOOKUP($C2986,薬効分類マスタ!$A$2:$E$180,5,FALSE())=0,"",VLOOKUP($C2986,薬効分類マスタ!$A$2:$E$180,5,FALSE())),"")</f>
        <v/>
      </c>
      <c r="L2986" s="17"/>
      <c r="M2986" s="0" t="str">
        <f aca="false">IF($K2986="","",IF($L2986&lt;&gt;"",$L2986,VLOOKUP($C2986,薬効分類マスタ!$A$2:$F$180,6,FALSE())))</f>
        <v/>
      </c>
      <c r="N2986" s="0" t="str">
        <f aca="false">ASC(G2986)</f>
        <v>ﾋﾞｵﾌｪﾙﾐﾝR散</v>
      </c>
      <c r="O2986" s="0" t="str">
        <f aca="false">ASC(E2986)</f>
        <v>耐性乳酸菌</v>
      </c>
      <c r="P2986" s="16" t="n">
        <f aca="false">N(P2985)+IF($C2986=検索!$B$49,1,0)</f>
        <v>0</v>
      </c>
    </row>
    <row r="2987" customFormat="false" ht="15" hidden="false" customHeight="false" outlineLevel="0" collapsed="false">
      <c r="A2987" s="16" t="s">
        <v>221</v>
      </c>
      <c r="B2987" s="0" t="s">
        <v>6928</v>
      </c>
      <c r="C2987" s="0" t="n">
        <v>231</v>
      </c>
      <c r="D2987" s="0" t="str">
        <f aca="false">IFERROR(VLOOKUP($C2987,薬効分類マスタ!$A$2:$B$180,2,FALSE()),"未登録")</f>
        <v>止しゃ剤、整腸剤</v>
      </c>
      <c r="E2987" s="16" t="s">
        <v>6926</v>
      </c>
      <c r="F2987" s="16" t="s">
        <v>1027</v>
      </c>
      <c r="G2987" s="16" t="s">
        <v>6929</v>
      </c>
      <c r="H2987" s="16" t="s">
        <v>6919</v>
      </c>
      <c r="I2987" s="0" t="n">
        <v>6.3</v>
      </c>
      <c r="J2987" s="16" t="s">
        <v>239</v>
      </c>
      <c r="K2987" s="0" t="str">
        <f aca="false">IFERROR(IF(VLOOKUP($C2987,薬効分類マスタ!$A$2:$E$180,5,FALSE())=0,"",VLOOKUP($C2987,薬効分類マスタ!$A$2:$E$180,5,FALSE())),"")</f>
        <v/>
      </c>
      <c r="L2987" s="17"/>
      <c r="M2987" s="0" t="str">
        <f aca="false">IF($K2987="","",IF($L2987&lt;&gt;"",$L2987,VLOOKUP($C2987,薬効分類マスタ!$A$2:$F$180,6,FALSE())))</f>
        <v/>
      </c>
      <c r="N2987" s="0" t="str">
        <f aca="false">ASC(G2987)</f>
        <v>ﾋﾞｵﾌｪﾙﾐﾝR錠</v>
      </c>
      <c r="O2987" s="0" t="str">
        <f aca="false">ASC(E2987)</f>
        <v>耐性乳酸菌</v>
      </c>
      <c r="P2987" s="16" t="n">
        <f aca="false">N(P2986)+IF($C2987=検索!$B$49,1,0)</f>
        <v>0</v>
      </c>
    </row>
    <row r="2988" customFormat="false" ht="15" hidden="false" customHeight="false" outlineLevel="0" collapsed="false">
      <c r="A2988" s="16" t="s">
        <v>221</v>
      </c>
      <c r="B2988" s="0" t="s">
        <v>6930</v>
      </c>
      <c r="C2988" s="0" t="n">
        <v>231</v>
      </c>
      <c r="D2988" s="0" t="str">
        <f aca="false">IFERROR(VLOOKUP($C2988,薬効分類マスタ!$A$2:$B$180,2,FALSE()),"未登録")</f>
        <v>止しゃ剤、整腸剤</v>
      </c>
      <c r="E2988" s="16" t="s">
        <v>6931</v>
      </c>
      <c r="F2988" s="16" t="s">
        <v>224</v>
      </c>
      <c r="G2988" s="16" t="s">
        <v>6932</v>
      </c>
      <c r="H2988" s="16" t="s">
        <v>6933</v>
      </c>
      <c r="I2988" s="0" t="n">
        <v>6.7</v>
      </c>
      <c r="K2988" s="0" t="str">
        <f aca="false">IFERROR(IF(VLOOKUP($C2988,薬効分類マスタ!$A$2:$E$180,5,FALSE())=0,"",VLOOKUP($C2988,薬効分類マスタ!$A$2:$E$180,5,FALSE())),"")</f>
        <v/>
      </c>
      <c r="L2988" s="17"/>
      <c r="M2988" s="0" t="str">
        <f aca="false">IF($K2988="","",IF($L2988&lt;&gt;"",$L2988,VLOOKUP($C2988,薬効分類マスタ!$A$2:$F$180,6,FALSE())))</f>
        <v/>
      </c>
      <c r="N2988" s="0" t="str">
        <f aca="false">ASC(G2988)</f>
        <v>ﾐﾔBM細粒</v>
      </c>
      <c r="O2988" s="0" t="str">
        <f aca="false">ASC(E2988)</f>
        <v>酪酸菌</v>
      </c>
      <c r="P2988" s="16" t="n">
        <f aca="false">N(P2987)+IF($C2988=検索!$B$49,1,0)</f>
        <v>0</v>
      </c>
    </row>
    <row r="2989" customFormat="false" ht="15" hidden="false" customHeight="false" outlineLevel="0" collapsed="false">
      <c r="A2989" s="16" t="s">
        <v>221</v>
      </c>
      <c r="B2989" s="0" t="s">
        <v>6934</v>
      </c>
      <c r="C2989" s="0" t="n">
        <v>231</v>
      </c>
      <c r="D2989" s="0" t="str">
        <f aca="false">IFERROR(VLOOKUP($C2989,薬効分類マスタ!$A$2:$B$180,2,FALSE()),"未登録")</f>
        <v>止しゃ剤、整腸剤</v>
      </c>
      <c r="E2989" s="16" t="s">
        <v>6931</v>
      </c>
      <c r="F2989" s="16" t="s">
        <v>1027</v>
      </c>
      <c r="G2989" s="16" t="s">
        <v>6935</v>
      </c>
      <c r="H2989" s="16" t="s">
        <v>6933</v>
      </c>
      <c r="I2989" s="0" t="n">
        <v>6.1</v>
      </c>
      <c r="K2989" s="0" t="str">
        <f aca="false">IFERROR(IF(VLOOKUP($C2989,薬効分類マスタ!$A$2:$E$180,5,FALSE())=0,"",VLOOKUP($C2989,薬効分類マスタ!$A$2:$E$180,5,FALSE())),"")</f>
        <v/>
      </c>
      <c r="L2989" s="17"/>
      <c r="M2989" s="0" t="str">
        <f aca="false">IF($K2989="","",IF($L2989&lt;&gt;"",$L2989,VLOOKUP($C2989,薬効分類マスタ!$A$2:$F$180,6,FALSE())))</f>
        <v/>
      </c>
      <c r="N2989" s="0" t="str">
        <f aca="false">ASC(G2989)</f>
        <v>ﾐﾔBM錠</v>
      </c>
      <c r="O2989" s="0" t="str">
        <f aca="false">ASC(E2989)</f>
        <v>酪酸菌</v>
      </c>
      <c r="P2989" s="16" t="n">
        <f aca="false">N(P2988)+IF($C2989=検索!$B$49,1,0)</f>
        <v>0</v>
      </c>
    </row>
    <row r="2990" customFormat="false" ht="15" hidden="false" customHeight="false" outlineLevel="0" collapsed="false">
      <c r="A2990" s="16" t="s">
        <v>221</v>
      </c>
      <c r="B2990" s="0" t="s">
        <v>6936</v>
      </c>
      <c r="C2990" s="0" t="n">
        <v>231</v>
      </c>
      <c r="D2990" s="0" t="str">
        <f aca="false">IFERROR(VLOOKUP($C2990,薬効分類マスタ!$A$2:$B$180,2,FALSE()),"未登録")</f>
        <v>止しゃ剤、整腸剤</v>
      </c>
      <c r="E2990" s="16" t="s">
        <v>6937</v>
      </c>
      <c r="F2990" s="16" t="s">
        <v>224</v>
      </c>
      <c r="G2990" s="16" t="s">
        <v>6938</v>
      </c>
      <c r="H2990" s="16" t="s">
        <v>6939</v>
      </c>
      <c r="I2990" s="0" t="n">
        <v>6.7</v>
      </c>
      <c r="K2990" s="0" t="str">
        <f aca="false">IFERROR(IF(VLOOKUP($C2990,薬効分類マスタ!$A$2:$E$180,5,FALSE())=0,"",VLOOKUP($C2990,薬効分類マスタ!$A$2:$E$180,5,FALSE())),"")</f>
        <v/>
      </c>
      <c r="L2990" s="17"/>
      <c r="M2990" s="0" t="str">
        <f aca="false">IF($K2990="","",IF($L2990&lt;&gt;"",$L2990,VLOOKUP($C2990,薬効分類マスタ!$A$2:$F$180,6,FALSE())))</f>
        <v/>
      </c>
      <c r="N2990" s="0" t="str">
        <f aca="false">ASC(G2990)</f>
        <v>ｱﾀﾊﾞﾆﾝ散</v>
      </c>
      <c r="O2990" s="0" t="str">
        <f aca="false">ASC(E2990)</f>
        <v>ﾗｸﾄﾐﾝ</v>
      </c>
      <c r="P2990" s="16" t="n">
        <f aca="false">N(P2989)+IF($C2990=検索!$B$49,1,0)</f>
        <v>0</v>
      </c>
    </row>
    <row r="2991" customFormat="false" ht="15" hidden="false" customHeight="false" outlineLevel="0" collapsed="false">
      <c r="A2991" s="16" t="s">
        <v>221</v>
      </c>
      <c r="B2991" s="0" t="s">
        <v>6940</v>
      </c>
      <c r="C2991" s="0" t="n">
        <v>231</v>
      </c>
      <c r="D2991" s="0" t="str">
        <f aca="false">IFERROR(VLOOKUP($C2991,薬効分類マスタ!$A$2:$B$180,2,FALSE()),"未登録")</f>
        <v>止しゃ剤、整腸剤</v>
      </c>
      <c r="E2991" s="16" t="s">
        <v>6937</v>
      </c>
      <c r="F2991" s="16" t="s">
        <v>224</v>
      </c>
      <c r="G2991" s="16" t="s">
        <v>6941</v>
      </c>
      <c r="H2991" s="16" t="s">
        <v>6919</v>
      </c>
      <c r="I2991" s="0" t="n">
        <v>6.7</v>
      </c>
      <c r="K2991" s="0" t="str">
        <f aca="false">IFERROR(IF(VLOOKUP($C2991,薬効分類マスタ!$A$2:$E$180,5,FALSE())=0,"",VLOOKUP($C2991,薬効分類マスタ!$A$2:$E$180,5,FALSE())),"")</f>
        <v/>
      </c>
      <c r="L2991" s="17"/>
      <c r="M2991" s="0" t="str">
        <f aca="false">IF($K2991="","",IF($L2991&lt;&gt;"",$L2991,VLOOKUP($C2991,薬効分類マスタ!$A$2:$F$180,6,FALSE())))</f>
        <v/>
      </c>
      <c r="N2991" s="0" t="str">
        <f aca="false">ASC(G2991)</f>
        <v>ﾋﾞｵﾌｪﾙﾐﾝ配合散</v>
      </c>
      <c r="O2991" s="0" t="str">
        <f aca="false">ASC(E2991)</f>
        <v>ﾗｸﾄﾐﾝ</v>
      </c>
      <c r="P2991" s="16" t="n">
        <f aca="false">N(P2990)+IF($C2991=検索!$B$49,1,0)</f>
        <v>0</v>
      </c>
    </row>
    <row r="2992" customFormat="false" ht="15" hidden="false" customHeight="false" outlineLevel="0" collapsed="false">
      <c r="A2992" s="16" t="s">
        <v>221</v>
      </c>
      <c r="B2992" s="0" t="s">
        <v>6942</v>
      </c>
      <c r="C2992" s="0" t="n">
        <v>231</v>
      </c>
      <c r="D2992" s="0" t="str">
        <f aca="false">IFERROR(VLOOKUP($C2992,薬効分類マスタ!$A$2:$B$180,2,FALSE()),"未登録")</f>
        <v>止しゃ剤、整腸剤</v>
      </c>
      <c r="E2992" s="16" t="s">
        <v>6917</v>
      </c>
      <c r="F2992" s="16" t="s">
        <v>229</v>
      </c>
      <c r="G2992" s="16" t="s">
        <v>6943</v>
      </c>
      <c r="H2992" s="16" t="s">
        <v>710</v>
      </c>
      <c r="I2992" s="0" t="n">
        <v>6.9</v>
      </c>
      <c r="K2992" s="0" t="str">
        <f aca="false">IFERROR(IF(VLOOKUP($C2992,薬効分類マスタ!$A$2:$E$180,5,FALSE())=0,"",VLOOKUP($C2992,薬効分類マスタ!$A$2:$E$180,5,FALSE())),"")</f>
        <v/>
      </c>
      <c r="L2992" s="17"/>
      <c r="M2992" s="0" t="str">
        <f aca="false">IF($K2992="","",IF($L2992&lt;&gt;"",$L2992,VLOOKUP($C2992,薬効分類マスタ!$A$2:$F$180,6,FALSE())))</f>
        <v/>
      </c>
      <c r="N2992" s="0" t="str">
        <f aca="false">ASC(G2992)</f>
        <v>ﾗｯｸﾋﾞｰ微粒N</v>
      </c>
      <c r="O2992" s="0" t="str">
        <f aca="false">ASC(E2992)</f>
        <v>ﾋﾞﾌｨｽﾞｽ菌</v>
      </c>
      <c r="P2992" s="16" t="n">
        <f aca="false">N(P2991)+IF($C2992=検索!$B$49,1,0)</f>
        <v>0</v>
      </c>
    </row>
    <row r="2993" customFormat="false" ht="15" hidden="false" customHeight="false" outlineLevel="0" collapsed="false">
      <c r="A2993" s="16" t="s">
        <v>221</v>
      </c>
      <c r="B2993" s="0" t="s">
        <v>6944</v>
      </c>
      <c r="C2993" s="0" t="n">
        <v>231</v>
      </c>
      <c r="D2993" s="0" t="str">
        <f aca="false">IFERROR(VLOOKUP($C2993,薬効分類マスタ!$A$2:$B$180,2,FALSE()),"未登録")</f>
        <v>止しゃ剤、整腸剤</v>
      </c>
      <c r="E2993" s="16" t="s">
        <v>6917</v>
      </c>
      <c r="F2993" s="16" t="s">
        <v>1027</v>
      </c>
      <c r="G2993" s="16" t="s">
        <v>6945</v>
      </c>
      <c r="H2993" s="16" t="s">
        <v>710</v>
      </c>
      <c r="I2993" s="0" t="n">
        <v>6.3</v>
      </c>
      <c r="K2993" s="0" t="str">
        <f aca="false">IFERROR(IF(VLOOKUP($C2993,薬効分類マスタ!$A$2:$E$180,5,FALSE())=0,"",VLOOKUP($C2993,薬効分類マスタ!$A$2:$E$180,5,FALSE())),"")</f>
        <v/>
      </c>
      <c r="L2993" s="17"/>
      <c r="M2993" s="0" t="str">
        <f aca="false">IF($K2993="","",IF($L2993&lt;&gt;"",$L2993,VLOOKUP($C2993,薬効分類マスタ!$A$2:$F$180,6,FALSE())))</f>
        <v/>
      </c>
      <c r="N2993" s="0" t="str">
        <f aca="false">ASC(G2993)</f>
        <v>ﾗｯｸﾋﾞｰ錠</v>
      </c>
      <c r="O2993" s="0" t="str">
        <f aca="false">ASC(E2993)</f>
        <v>ﾋﾞﾌｨｽﾞｽ菌</v>
      </c>
      <c r="P2993" s="16" t="n">
        <f aca="false">N(P2992)+IF($C2993=検索!$B$49,1,0)</f>
        <v>0</v>
      </c>
    </row>
    <row r="2994" customFormat="false" ht="15" hidden="false" customHeight="false" outlineLevel="0" collapsed="false">
      <c r="A2994" s="16" t="s">
        <v>221</v>
      </c>
      <c r="B2994" s="0" t="s">
        <v>6946</v>
      </c>
      <c r="C2994" s="0" t="n">
        <v>231</v>
      </c>
      <c r="D2994" s="0" t="str">
        <f aca="false">IFERROR(VLOOKUP($C2994,薬効分類マスタ!$A$2:$B$180,2,FALSE()),"未登録")</f>
        <v>止しゃ剤、整腸剤</v>
      </c>
      <c r="E2994" s="16" t="s">
        <v>6926</v>
      </c>
      <c r="F2994" s="16" t="s">
        <v>224</v>
      </c>
      <c r="G2994" s="16" t="s">
        <v>6947</v>
      </c>
      <c r="H2994" s="16" t="s">
        <v>6922</v>
      </c>
      <c r="I2994" s="0" t="n">
        <v>6.9</v>
      </c>
      <c r="J2994" s="16" t="s">
        <v>239</v>
      </c>
      <c r="K2994" s="0" t="str">
        <f aca="false">IFERROR(IF(VLOOKUP($C2994,薬効分類マスタ!$A$2:$E$180,5,FALSE())=0,"",VLOOKUP($C2994,薬効分類マスタ!$A$2:$E$180,5,FALSE())),"")</f>
        <v/>
      </c>
      <c r="L2994" s="17"/>
      <c r="M2994" s="0" t="str">
        <f aca="false">IF($K2994="","",IF($L2994&lt;&gt;"",$L2994,VLOOKUP($C2994,薬効分類マスタ!$A$2:$F$180,6,FALSE())))</f>
        <v/>
      </c>
      <c r="N2994" s="0" t="str">
        <f aca="false">ASC(G2994)</f>
        <v>ﾚﾍﾞﾆﾝ散</v>
      </c>
      <c r="O2994" s="0" t="str">
        <f aca="false">ASC(E2994)</f>
        <v>耐性乳酸菌</v>
      </c>
      <c r="P2994" s="16" t="n">
        <f aca="false">N(P2993)+IF($C2994=検索!$B$49,1,0)</f>
        <v>0</v>
      </c>
    </row>
    <row r="2995" customFormat="false" ht="15" hidden="false" customHeight="false" outlineLevel="0" collapsed="false">
      <c r="A2995" s="16" t="s">
        <v>221</v>
      </c>
      <c r="B2995" s="0" t="s">
        <v>6948</v>
      </c>
      <c r="C2995" s="0" t="n">
        <v>231</v>
      </c>
      <c r="D2995" s="0" t="str">
        <f aca="false">IFERROR(VLOOKUP($C2995,薬効分類マスタ!$A$2:$B$180,2,FALSE()),"未登録")</f>
        <v>止しゃ剤、整腸剤</v>
      </c>
      <c r="E2995" s="16" t="s">
        <v>6926</v>
      </c>
      <c r="F2995" s="16" t="s">
        <v>1027</v>
      </c>
      <c r="G2995" s="16" t="s">
        <v>6949</v>
      </c>
      <c r="H2995" s="16" t="s">
        <v>6922</v>
      </c>
      <c r="I2995" s="0" t="n">
        <v>6.3</v>
      </c>
      <c r="J2995" s="16" t="s">
        <v>239</v>
      </c>
      <c r="K2995" s="0" t="str">
        <f aca="false">IFERROR(IF(VLOOKUP($C2995,薬効分類マスタ!$A$2:$E$180,5,FALSE())=0,"",VLOOKUP($C2995,薬効分類マスタ!$A$2:$E$180,5,FALSE())),"")</f>
        <v/>
      </c>
      <c r="L2995" s="17"/>
      <c r="M2995" s="0" t="str">
        <f aca="false">IF($K2995="","",IF($L2995&lt;&gt;"",$L2995,VLOOKUP($C2995,薬効分類マスタ!$A$2:$F$180,6,FALSE())))</f>
        <v/>
      </c>
      <c r="N2995" s="0" t="str">
        <f aca="false">ASC(G2995)</f>
        <v>ﾚﾍﾞﾆﾝ錠</v>
      </c>
      <c r="O2995" s="0" t="str">
        <f aca="false">ASC(E2995)</f>
        <v>耐性乳酸菌</v>
      </c>
      <c r="P2995" s="16" t="n">
        <f aca="false">N(P2994)+IF($C2995=検索!$B$49,1,0)</f>
        <v>0</v>
      </c>
    </row>
    <row r="2996" customFormat="false" ht="15" hidden="false" customHeight="false" outlineLevel="0" collapsed="false">
      <c r="A2996" s="16" t="s">
        <v>221</v>
      </c>
      <c r="B2996" s="0" t="s">
        <v>6950</v>
      </c>
      <c r="C2996" s="0" t="n">
        <v>231</v>
      </c>
      <c r="D2996" s="0" t="str">
        <f aca="false">IFERROR(VLOOKUP($C2996,薬効分類マスタ!$A$2:$B$180,2,FALSE()),"未登録")</f>
        <v>止しゃ剤、整腸剤</v>
      </c>
      <c r="E2996" s="16" t="s">
        <v>6931</v>
      </c>
      <c r="F2996" s="16" t="s">
        <v>224</v>
      </c>
      <c r="G2996" s="16" t="s">
        <v>6951</v>
      </c>
      <c r="H2996" s="16" t="s">
        <v>6952</v>
      </c>
      <c r="I2996" s="0" t="n">
        <v>8.4</v>
      </c>
      <c r="K2996" s="0" t="str">
        <f aca="false">IFERROR(IF(VLOOKUP($C2996,薬効分類マスタ!$A$2:$E$180,5,FALSE())=0,"",VLOOKUP($C2996,薬効分類マスタ!$A$2:$E$180,5,FALSE())),"")</f>
        <v/>
      </c>
      <c r="L2996" s="17"/>
      <c r="M2996" s="0" t="str">
        <f aca="false">IF($K2996="","",IF($L2996&lt;&gt;"",$L2996,VLOOKUP($C2996,薬効分類マスタ!$A$2:$F$180,6,FALSE())))</f>
        <v/>
      </c>
      <c r="N2996" s="0" t="str">
        <f aca="false">ASC(G2996)</f>
        <v>ﾋﾞｵｽﾘｰ配合散</v>
      </c>
      <c r="O2996" s="0" t="str">
        <f aca="false">ASC(E2996)</f>
        <v>酪酸菌</v>
      </c>
      <c r="P2996" s="16" t="n">
        <f aca="false">N(P2995)+IF($C2996=検索!$B$49,1,0)</f>
        <v>0</v>
      </c>
    </row>
    <row r="2997" customFormat="false" ht="15" hidden="false" customHeight="false" outlineLevel="0" collapsed="false">
      <c r="A2997" s="16" t="s">
        <v>221</v>
      </c>
      <c r="B2997" s="0" t="s">
        <v>6953</v>
      </c>
      <c r="C2997" s="0" t="n">
        <v>231</v>
      </c>
      <c r="D2997" s="0" t="str">
        <f aca="false">IFERROR(VLOOKUP($C2997,薬効分類マスタ!$A$2:$B$180,2,FALSE()),"未登録")</f>
        <v>止しゃ剤、整腸剤</v>
      </c>
      <c r="E2997" s="16" t="s">
        <v>6931</v>
      </c>
      <c r="F2997" s="16" t="s">
        <v>1027</v>
      </c>
      <c r="G2997" s="16" t="s">
        <v>6954</v>
      </c>
      <c r="H2997" s="16" t="s">
        <v>6952</v>
      </c>
      <c r="I2997" s="0" t="n">
        <v>6.6</v>
      </c>
      <c r="K2997" s="0" t="str">
        <f aca="false">IFERROR(IF(VLOOKUP($C2997,薬効分類マスタ!$A$2:$E$180,5,FALSE())=0,"",VLOOKUP($C2997,薬効分類マスタ!$A$2:$E$180,5,FALSE())),"")</f>
        <v/>
      </c>
      <c r="L2997" s="17"/>
      <c r="M2997" s="0" t="str">
        <f aca="false">IF($K2997="","",IF($L2997&lt;&gt;"",$L2997,VLOOKUP($C2997,薬効分類マスタ!$A$2:$F$180,6,FALSE())))</f>
        <v/>
      </c>
      <c r="N2997" s="0" t="str">
        <f aca="false">ASC(G2997)</f>
        <v>ﾋﾞｵｽﾘｰ配合錠</v>
      </c>
      <c r="O2997" s="0" t="str">
        <f aca="false">ASC(E2997)</f>
        <v>酪酸菌</v>
      </c>
      <c r="P2997" s="16" t="n">
        <f aca="false">N(P2996)+IF($C2997=検索!$B$49,1,0)</f>
        <v>0</v>
      </c>
    </row>
    <row r="2998" customFormat="false" ht="15" hidden="false" customHeight="false" outlineLevel="0" collapsed="false">
      <c r="A2998" s="16" t="s">
        <v>221</v>
      </c>
      <c r="B2998" s="0" t="s">
        <v>6955</v>
      </c>
      <c r="C2998" s="0" t="n">
        <v>231</v>
      </c>
      <c r="D2998" s="0" t="str">
        <f aca="false">IFERROR(VLOOKUP($C2998,薬効分類マスタ!$A$2:$B$180,2,FALSE()),"未登録")</f>
        <v>止しゃ剤、整腸剤</v>
      </c>
      <c r="E2998" s="16" t="s">
        <v>6931</v>
      </c>
      <c r="F2998" s="16" t="s">
        <v>1027</v>
      </c>
      <c r="G2998" s="16" t="s">
        <v>6956</v>
      </c>
      <c r="H2998" s="16" t="s">
        <v>6952</v>
      </c>
      <c r="I2998" s="0" t="n">
        <v>6.6</v>
      </c>
      <c r="K2998" s="0" t="str">
        <f aca="false">IFERROR(IF(VLOOKUP($C2998,薬効分類マスタ!$A$2:$E$180,5,FALSE())=0,"",VLOOKUP($C2998,薬効分類マスタ!$A$2:$E$180,5,FALSE())),"")</f>
        <v/>
      </c>
      <c r="L2998" s="17"/>
      <c r="M2998" s="0" t="str">
        <f aca="false">IF($K2998="","",IF($L2998&lt;&gt;"",$L2998,VLOOKUP($C2998,薬効分類マスタ!$A$2:$F$180,6,FALSE())))</f>
        <v/>
      </c>
      <c r="N2998" s="0" t="str">
        <f aca="false">ASC(G2998)</f>
        <v>ﾋﾞｵｽﾘｰ配合OD錠</v>
      </c>
      <c r="O2998" s="0" t="str">
        <f aca="false">ASC(E2998)</f>
        <v>酪酸菌</v>
      </c>
      <c r="P2998" s="16" t="n">
        <f aca="false">N(P2997)+IF($C2998=検索!$B$49,1,0)</f>
        <v>0</v>
      </c>
    </row>
    <row r="2999" customFormat="false" ht="15" hidden="false" customHeight="false" outlineLevel="0" collapsed="false">
      <c r="A2999" s="16" t="s">
        <v>221</v>
      </c>
      <c r="B2999" s="0" t="s">
        <v>6957</v>
      </c>
      <c r="C2999" s="0" t="n">
        <v>231</v>
      </c>
      <c r="D2999" s="0" t="str">
        <f aca="false">IFERROR(VLOOKUP($C2999,薬効分類マスタ!$A$2:$B$180,2,FALSE()),"未登録")</f>
        <v>止しゃ剤、整腸剤</v>
      </c>
      <c r="E2999" s="16" t="s">
        <v>6917</v>
      </c>
      <c r="F2999" s="16" t="s">
        <v>2525</v>
      </c>
      <c r="G2999" s="16" t="s">
        <v>6958</v>
      </c>
      <c r="H2999" s="16" t="s">
        <v>6939</v>
      </c>
      <c r="I2999" s="0" t="n">
        <v>6.5</v>
      </c>
      <c r="J2999" s="16" t="s">
        <v>239</v>
      </c>
      <c r="K2999" s="0" t="str">
        <f aca="false">IFERROR(IF(VLOOKUP($C2999,薬効分類マスタ!$A$2:$E$180,5,FALSE())=0,"",VLOOKUP($C2999,薬効分類マスタ!$A$2:$E$180,5,FALSE())),"")</f>
        <v/>
      </c>
      <c r="L2999" s="17"/>
      <c r="M2999" s="0" t="str">
        <f aca="false">IF($K2999="","",IF($L2999&lt;&gt;"",$L2999,VLOOKUP($C2999,薬効分類マスタ!$A$2:$F$180,6,FALSE())))</f>
        <v/>
      </c>
      <c r="N2999" s="0" t="str">
        <f aca="false">ASC(G2999)</f>
        <v>ﾋﾞﾌｨｽｹﾞﾝ散</v>
      </c>
      <c r="O2999" s="0" t="str">
        <f aca="false">ASC(E2999)</f>
        <v>ﾋﾞﾌｨｽﾞｽ菌</v>
      </c>
      <c r="P2999" s="16" t="n">
        <f aca="false">N(P2998)+IF($C2999=検索!$B$49,1,0)</f>
        <v>0</v>
      </c>
    </row>
    <row r="3000" customFormat="false" ht="15" hidden="false" customHeight="false" outlineLevel="0" collapsed="false">
      <c r="A3000" s="16" t="s">
        <v>221</v>
      </c>
      <c r="B3000" s="0" t="s">
        <v>6959</v>
      </c>
      <c r="C3000" s="0" t="n">
        <v>231</v>
      </c>
      <c r="D3000" s="0" t="str">
        <f aca="false">IFERROR(VLOOKUP($C3000,薬効分類マスタ!$A$2:$B$180,2,FALSE()),"未登録")</f>
        <v>止しゃ剤、整腸剤</v>
      </c>
      <c r="E3000" s="16" t="s">
        <v>6926</v>
      </c>
      <c r="F3000" s="16" t="s">
        <v>224</v>
      </c>
      <c r="G3000" s="16" t="s">
        <v>6960</v>
      </c>
      <c r="H3000" s="16" t="s">
        <v>710</v>
      </c>
      <c r="I3000" s="0" t="n">
        <v>6.9</v>
      </c>
      <c r="J3000" s="16" t="s">
        <v>239</v>
      </c>
      <c r="K3000" s="0" t="str">
        <f aca="false">IFERROR(IF(VLOOKUP($C3000,薬効分類マスタ!$A$2:$E$180,5,FALSE())=0,"",VLOOKUP($C3000,薬効分類マスタ!$A$2:$E$180,5,FALSE())),"")</f>
        <v/>
      </c>
      <c r="L3000" s="17"/>
      <c r="M3000" s="0" t="str">
        <f aca="false">IF($K3000="","",IF($L3000&lt;&gt;"",$L3000,VLOOKUP($C3000,薬効分類マスタ!$A$2:$F$180,6,FALSE())))</f>
        <v/>
      </c>
      <c r="N3000" s="0" t="str">
        <f aca="false">ASC(G3000)</f>
        <v>ﾗｯｸﾋﾞｰR散</v>
      </c>
      <c r="O3000" s="0" t="str">
        <f aca="false">ASC(E3000)</f>
        <v>耐性乳酸菌</v>
      </c>
      <c r="P3000" s="16" t="n">
        <f aca="false">N(P2999)+IF($C3000=検索!$B$49,1,0)</f>
        <v>0</v>
      </c>
    </row>
    <row r="3001" customFormat="false" ht="15" hidden="false" customHeight="false" outlineLevel="0" collapsed="false">
      <c r="A3001" s="16" t="s">
        <v>221</v>
      </c>
      <c r="B3001" s="0" t="s">
        <v>6961</v>
      </c>
      <c r="C3001" s="0" t="n">
        <v>231</v>
      </c>
      <c r="D3001" s="0" t="str">
        <f aca="false">IFERROR(VLOOKUP($C3001,薬効分類マスタ!$A$2:$B$180,2,FALSE()),"未登録")</f>
        <v>止しゃ剤、整腸剤</v>
      </c>
      <c r="E3001" s="16" t="s">
        <v>6917</v>
      </c>
      <c r="F3001" s="16" t="s">
        <v>224</v>
      </c>
      <c r="G3001" s="16" t="s">
        <v>6962</v>
      </c>
      <c r="H3001" s="16" t="s">
        <v>6919</v>
      </c>
      <c r="I3001" s="0" t="n">
        <v>6.9</v>
      </c>
      <c r="J3001" s="16" t="s">
        <v>239</v>
      </c>
      <c r="K3001" s="0" t="str">
        <f aca="false">IFERROR(IF(VLOOKUP($C3001,薬効分類マスタ!$A$2:$E$180,5,FALSE())=0,"",VLOOKUP($C3001,薬効分類マスタ!$A$2:$E$180,5,FALSE())),"")</f>
        <v/>
      </c>
      <c r="L3001" s="17"/>
      <c r="M3001" s="0" t="str">
        <f aca="false">IF($K3001="","",IF($L3001&lt;&gt;"",$L3001,VLOOKUP($C3001,薬効分類マスタ!$A$2:$F$180,6,FALSE())))</f>
        <v/>
      </c>
      <c r="N3001" s="0" t="str">
        <f aca="false">ASC(G3001)</f>
        <v>ﾋﾞｵﾌｪﾙﾐﾝ散剤</v>
      </c>
      <c r="O3001" s="0" t="str">
        <f aca="false">ASC(E3001)</f>
        <v>ﾋﾞﾌｨｽﾞｽ菌</v>
      </c>
      <c r="P3001" s="16" t="n">
        <f aca="false">N(P3000)+IF($C3001=検索!$B$49,1,0)</f>
        <v>0</v>
      </c>
    </row>
    <row r="3002" customFormat="false" ht="15" hidden="false" customHeight="false" outlineLevel="0" collapsed="false">
      <c r="A3002" s="16" t="s">
        <v>221</v>
      </c>
      <c r="B3002" s="0" t="s">
        <v>6963</v>
      </c>
      <c r="C3002" s="0" t="n">
        <v>231</v>
      </c>
      <c r="D3002" s="0" t="str">
        <f aca="false">IFERROR(VLOOKUP($C3002,薬効分類マスタ!$A$2:$B$180,2,FALSE()),"未登録")</f>
        <v>止しゃ剤、整腸剤</v>
      </c>
      <c r="E3002" s="16" t="s">
        <v>6917</v>
      </c>
      <c r="F3002" s="16" t="s">
        <v>1027</v>
      </c>
      <c r="G3002" s="16" t="s">
        <v>6964</v>
      </c>
      <c r="H3002" s="16" t="s">
        <v>6919</v>
      </c>
      <c r="I3002" s="0" t="n">
        <v>6.1</v>
      </c>
      <c r="J3002" s="16" t="s">
        <v>239</v>
      </c>
      <c r="K3002" s="0" t="str">
        <f aca="false">IFERROR(IF(VLOOKUP($C3002,薬効分類マスタ!$A$2:$E$180,5,FALSE())=0,"",VLOOKUP($C3002,薬効分類マスタ!$A$2:$E$180,5,FALSE())),"")</f>
        <v/>
      </c>
      <c r="L3002" s="17"/>
      <c r="M3002" s="0" t="str">
        <f aca="false">IF($K3002="","",IF($L3002&lt;&gt;"",$L3002,VLOOKUP($C3002,薬効分類マスタ!$A$2:$F$180,6,FALSE())))</f>
        <v/>
      </c>
      <c r="N3002" s="0" t="str">
        <f aca="false">ASC(G3002)</f>
        <v>ﾋﾞｵﾌｪﾙﾐﾝ錠剤</v>
      </c>
      <c r="O3002" s="0" t="str">
        <f aca="false">ASC(E3002)</f>
        <v>ﾋﾞﾌｨｽﾞｽ菌</v>
      </c>
      <c r="P3002" s="16" t="n">
        <f aca="false">N(P3001)+IF($C3002=検索!$B$49,1,0)</f>
        <v>0</v>
      </c>
    </row>
    <row r="3003" customFormat="false" ht="15" hidden="false" customHeight="false" outlineLevel="0" collapsed="false">
      <c r="A3003" s="16" t="s">
        <v>221</v>
      </c>
      <c r="B3003" s="0" t="s">
        <v>6965</v>
      </c>
      <c r="C3003" s="0" t="n">
        <v>231</v>
      </c>
      <c r="D3003" s="0" t="str">
        <f aca="false">IFERROR(VLOOKUP($C3003,薬効分類マスタ!$A$2:$B$180,2,FALSE()),"未登録")</f>
        <v>止しゃ剤、整腸剤</v>
      </c>
      <c r="E3003" s="16" t="s">
        <v>6966</v>
      </c>
      <c r="F3003" s="16" t="s">
        <v>307</v>
      </c>
      <c r="G3003" s="16" t="s">
        <v>6967</v>
      </c>
      <c r="H3003" s="16" t="s">
        <v>3217</v>
      </c>
      <c r="I3003" s="0" t="n">
        <v>6.9</v>
      </c>
      <c r="K3003" s="0" t="str">
        <f aca="false">IFERROR(IF(VLOOKUP($C3003,薬効分類マスタ!$A$2:$E$180,5,FALSE())=0,"",VLOOKUP($C3003,薬効分類マスタ!$A$2:$E$180,5,FALSE())),"")</f>
        <v/>
      </c>
      <c r="L3003" s="17"/>
      <c r="M3003" s="0" t="str">
        <f aca="false">IF($K3003="","",IF($L3003&lt;&gt;"",$L3003,VLOOKUP($C3003,薬効分類マスタ!$A$2:$F$180,6,FALSE())))</f>
        <v/>
      </c>
      <c r="N3003" s="0" t="str">
        <f aca="false">ASC(G3003)</f>
        <v>ｶﾞｽｺﾝ散10%</v>
      </c>
      <c r="O3003" s="0" t="str">
        <f aca="false">ASC(E3003)</f>
        <v>ｼﾞﾒﾁｺﾝ</v>
      </c>
      <c r="P3003" s="16" t="n">
        <f aca="false">N(P3002)+IF($C3003=検索!$B$49,1,0)</f>
        <v>0</v>
      </c>
    </row>
    <row r="3004" customFormat="false" ht="15" hidden="false" customHeight="false" outlineLevel="0" collapsed="false">
      <c r="A3004" s="16" t="s">
        <v>221</v>
      </c>
      <c r="B3004" s="0" t="s">
        <v>6968</v>
      </c>
      <c r="C3004" s="0" t="n">
        <v>231</v>
      </c>
      <c r="D3004" s="0" t="str">
        <f aca="false">IFERROR(VLOOKUP($C3004,薬効分類マスタ!$A$2:$B$180,2,FALSE()),"未登録")</f>
        <v>止しゃ剤、整腸剤</v>
      </c>
      <c r="E3004" s="16" t="s">
        <v>6966</v>
      </c>
      <c r="F3004" s="16" t="s">
        <v>1172</v>
      </c>
      <c r="G3004" s="16" t="s">
        <v>6969</v>
      </c>
      <c r="I3004" s="0" t="n">
        <v>6.1</v>
      </c>
      <c r="J3004" s="16" t="s">
        <v>239</v>
      </c>
      <c r="K3004" s="0" t="str">
        <f aca="false">IFERROR(IF(VLOOKUP($C3004,薬効分類マスタ!$A$2:$E$180,5,FALSE())=0,"",VLOOKUP($C3004,薬効分類マスタ!$A$2:$E$180,5,FALSE())),"")</f>
        <v/>
      </c>
      <c r="L3004" s="17"/>
      <c r="M3004" s="0" t="str">
        <f aca="false">IF($K3004="","",IF($L3004&lt;&gt;"",$L3004,VLOOKUP($C3004,薬効分類マスタ!$A$2:$F$180,6,FALSE())))</f>
        <v/>
      </c>
      <c r="N3004" s="0" t="str">
        <f aca="false">ASC(G3004)</f>
        <v>ｼﾞﾒﾁｺﾝ40mg錠</v>
      </c>
      <c r="O3004" s="0" t="str">
        <f aca="false">ASC(E3004)</f>
        <v>ｼﾞﾒﾁｺﾝ</v>
      </c>
      <c r="P3004" s="16" t="n">
        <f aca="false">N(P3003)+IF($C3004=検索!$B$49,1,0)</f>
        <v>0</v>
      </c>
    </row>
    <row r="3005" customFormat="false" ht="15" hidden="false" customHeight="false" outlineLevel="0" collapsed="false">
      <c r="A3005" s="16" t="s">
        <v>221</v>
      </c>
      <c r="B3005" s="0" t="s">
        <v>6970</v>
      </c>
      <c r="C3005" s="0" t="n">
        <v>231</v>
      </c>
      <c r="D3005" s="0" t="str">
        <f aca="false">IFERROR(VLOOKUP($C3005,薬効分類マスタ!$A$2:$B$180,2,FALSE()),"未登録")</f>
        <v>止しゃ剤、整腸剤</v>
      </c>
      <c r="E3005" s="16" t="s">
        <v>6966</v>
      </c>
      <c r="F3005" s="16" t="s">
        <v>1172</v>
      </c>
      <c r="G3005" s="16" t="s">
        <v>6971</v>
      </c>
      <c r="H3005" s="16" t="s">
        <v>3217</v>
      </c>
      <c r="I3005" s="0" t="n">
        <v>6.1</v>
      </c>
      <c r="K3005" s="0" t="str">
        <f aca="false">IFERROR(IF(VLOOKUP($C3005,薬効分類マスタ!$A$2:$E$180,5,FALSE())=0,"",VLOOKUP($C3005,薬効分類マスタ!$A$2:$E$180,5,FALSE())),"")</f>
        <v/>
      </c>
      <c r="L3005" s="17"/>
      <c r="M3005" s="0" t="str">
        <f aca="false">IF($K3005="","",IF($L3005&lt;&gt;"",$L3005,VLOOKUP($C3005,薬効分類マスタ!$A$2:$F$180,6,FALSE())))</f>
        <v/>
      </c>
      <c r="N3005" s="0" t="str">
        <f aca="false">ASC(G3005)</f>
        <v>ｶﾞｽｺﾝ錠40mg</v>
      </c>
      <c r="O3005" s="0" t="str">
        <f aca="false">ASC(E3005)</f>
        <v>ｼﾞﾒﾁｺﾝ</v>
      </c>
      <c r="P3005" s="16" t="n">
        <f aca="false">N(P3004)+IF($C3005=検索!$B$49,1,0)</f>
        <v>0</v>
      </c>
    </row>
    <row r="3006" customFormat="false" ht="15" hidden="false" customHeight="false" outlineLevel="0" collapsed="false">
      <c r="A3006" s="16" t="s">
        <v>221</v>
      </c>
      <c r="B3006" s="0" t="s">
        <v>6972</v>
      </c>
      <c r="C3006" s="0" t="n">
        <v>231</v>
      </c>
      <c r="D3006" s="0" t="str">
        <f aca="false">IFERROR(VLOOKUP($C3006,薬効分類マスタ!$A$2:$B$180,2,FALSE()),"未登録")</f>
        <v>止しゃ剤、整腸剤</v>
      </c>
      <c r="E3006" s="16" t="s">
        <v>6966</v>
      </c>
      <c r="F3006" s="16" t="s">
        <v>1172</v>
      </c>
      <c r="G3006" s="16" t="s">
        <v>6973</v>
      </c>
      <c r="H3006" s="16" t="s">
        <v>533</v>
      </c>
      <c r="I3006" s="0" t="n">
        <v>6.1</v>
      </c>
      <c r="K3006" s="0" t="str">
        <f aca="false">IFERROR(IF(VLOOKUP($C3006,薬効分類マスタ!$A$2:$E$180,5,FALSE())=0,"",VLOOKUP($C3006,薬効分類マスタ!$A$2:$E$180,5,FALSE())),"")</f>
        <v/>
      </c>
      <c r="L3006" s="17"/>
      <c r="M3006" s="0" t="str">
        <f aca="false">IF($K3006="","",IF($L3006&lt;&gt;"",$L3006,VLOOKUP($C3006,薬効分類マスタ!$A$2:$F$180,6,FALSE())))</f>
        <v/>
      </c>
      <c r="N3006" s="0" t="str">
        <f aca="false">ASC(G3006)</f>
        <v>ｶﾞｽｻｰﾙ錠40mg</v>
      </c>
      <c r="O3006" s="0" t="str">
        <f aca="false">ASC(E3006)</f>
        <v>ｼﾞﾒﾁｺﾝ</v>
      </c>
      <c r="P3006" s="16" t="n">
        <f aca="false">N(P3005)+IF($C3006=検索!$B$49,1,0)</f>
        <v>0</v>
      </c>
    </row>
    <row r="3007" customFormat="false" ht="15" hidden="false" customHeight="false" outlineLevel="0" collapsed="false">
      <c r="A3007" s="16" t="s">
        <v>221</v>
      </c>
      <c r="B3007" s="0" t="s">
        <v>6974</v>
      </c>
      <c r="C3007" s="0" t="n">
        <v>231</v>
      </c>
      <c r="D3007" s="0" t="str">
        <f aca="false">IFERROR(VLOOKUP($C3007,薬効分類マスタ!$A$2:$B$180,2,FALSE()),"未登録")</f>
        <v>止しゃ剤、整腸剤</v>
      </c>
      <c r="E3007" s="16" t="s">
        <v>6966</v>
      </c>
      <c r="F3007" s="16" t="s">
        <v>1205</v>
      </c>
      <c r="G3007" s="16" t="s">
        <v>6975</v>
      </c>
      <c r="H3007" s="16" t="s">
        <v>3217</v>
      </c>
      <c r="I3007" s="0" t="n">
        <v>6.3</v>
      </c>
      <c r="J3007" s="16" t="s">
        <v>232</v>
      </c>
      <c r="K3007" s="0" t="str">
        <f aca="false">IFERROR(IF(VLOOKUP($C3007,薬効分類マスタ!$A$2:$E$180,5,FALSE())=0,"",VLOOKUP($C3007,薬効分類マスタ!$A$2:$E$180,5,FALSE())),"")</f>
        <v/>
      </c>
      <c r="L3007" s="17"/>
      <c r="M3007" s="0" t="str">
        <f aca="false">IF($K3007="","",IF($L3007&lt;&gt;"",$L3007,VLOOKUP($C3007,薬効分類マスタ!$A$2:$F$180,6,FALSE())))</f>
        <v/>
      </c>
      <c r="N3007" s="0" t="str">
        <f aca="false">ASC(G3007)</f>
        <v>ｶﾞｽｺﾝ錠80mg</v>
      </c>
      <c r="O3007" s="0" t="str">
        <f aca="false">ASC(E3007)</f>
        <v>ｼﾞﾒﾁｺﾝ</v>
      </c>
      <c r="P3007" s="16" t="n">
        <f aca="false">N(P3006)+IF($C3007=検索!$B$49,1,0)</f>
        <v>0</v>
      </c>
    </row>
    <row r="3008" customFormat="false" ht="15" hidden="false" customHeight="false" outlineLevel="0" collapsed="false">
      <c r="A3008" s="16" t="s">
        <v>221</v>
      </c>
      <c r="B3008" s="0" t="s">
        <v>6976</v>
      </c>
      <c r="C3008" s="0" t="n">
        <v>231</v>
      </c>
      <c r="D3008" s="0" t="str">
        <f aca="false">IFERROR(VLOOKUP($C3008,薬効分類マスタ!$A$2:$B$180,2,FALSE()),"未登録")</f>
        <v>止しゃ剤、整腸剤</v>
      </c>
      <c r="E3008" s="16" t="s">
        <v>6966</v>
      </c>
      <c r="F3008" s="16" t="s">
        <v>1205</v>
      </c>
      <c r="G3008" s="16" t="s">
        <v>6977</v>
      </c>
      <c r="H3008" s="16" t="s">
        <v>6244</v>
      </c>
      <c r="I3008" s="0" t="n">
        <v>6.1</v>
      </c>
      <c r="J3008" s="16" t="s">
        <v>239</v>
      </c>
      <c r="K3008" s="0" t="str">
        <f aca="false">IFERROR(IF(VLOOKUP($C3008,薬効分類マスタ!$A$2:$E$180,5,FALSE())=0,"",VLOOKUP($C3008,薬効分類マスタ!$A$2:$E$180,5,FALSE())),"")</f>
        <v/>
      </c>
      <c r="L3008" s="17"/>
      <c r="M3008" s="0" t="str">
        <f aca="false">IF($K3008="","",IF($L3008&lt;&gt;"",$L3008,VLOOKUP($C3008,薬効分類マスタ!$A$2:$F$180,6,FALSE())))</f>
        <v/>
      </c>
      <c r="N3008" s="0" t="str">
        <f aca="false">ASC(G3008)</f>
        <v>ｼﾞﾒﾁｺﾝ錠80mg｢ﾎﾘｲ｣</v>
      </c>
      <c r="O3008" s="0" t="str">
        <f aca="false">ASC(E3008)</f>
        <v>ｼﾞﾒﾁｺﾝ</v>
      </c>
      <c r="P3008" s="16" t="n">
        <f aca="false">N(P3007)+IF($C3008=検索!$B$49,1,0)</f>
        <v>0</v>
      </c>
    </row>
    <row r="3009" customFormat="false" ht="15" hidden="false" customHeight="false" outlineLevel="0" collapsed="false">
      <c r="A3009" s="16" t="s">
        <v>221</v>
      </c>
      <c r="B3009" s="0" t="s">
        <v>6978</v>
      </c>
      <c r="C3009" s="0" t="n">
        <v>231</v>
      </c>
      <c r="D3009" s="0" t="str">
        <f aca="false">IFERROR(VLOOKUP($C3009,薬効分類マスタ!$A$2:$B$180,2,FALSE()),"未登録")</f>
        <v>止しゃ剤、整腸剤</v>
      </c>
      <c r="E3009" s="16" t="s">
        <v>6966</v>
      </c>
      <c r="F3009" s="16" t="s">
        <v>1082</v>
      </c>
      <c r="G3009" s="16" t="s">
        <v>6979</v>
      </c>
      <c r="H3009" s="16" t="s">
        <v>3217</v>
      </c>
      <c r="I3009" s="0" t="n">
        <v>3.3</v>
      </c>
      <c r="J3009" s="16" t="s">
        <v>232</v>
      </c>
      <c r="K3009" s="0" t="str">
        <f aca="false">IFERROR(IF(VLOOKUP($C3009,薬効分類マスタ!$A$2:$E$180,5,FALSE())=0,"",VLOOKUP($C3009,薬効分類マスタ!$A$2:$E$180,5,FALSE())),"")</f>
        <v/>
      </c>
      <c r="L3009" s="17"/>
      <c r="M3009" s="0" t="str">
        <f aca="false">IF($K3009="","",IF($L3009&lt;&gt;"",$L3009,VLOOKUP($C3009,薬効分類マスタ!$A$2:$F$180,6,FALSE())))</f>
        <v/>
      </c>
      <c r="N3009" s="0" t="str">
        <f aca="false">ASC(G3009)</f>
        <v>ｶﾞｽｺﾝﾄﾞﾛｯﾌﾟ内用液2%</v>
      </c>
      <c r="O3009" s="0" t="str">
        <f aca="false">ASC(E3009)</f>
        <v>ｼﾞﾒﾁｺﾝ</v>
      </c>
      <c r="P3009" s="16" t="n">
        <f aca="false">N(P3008)+IF($C3009=検索!$B$49,1,0)</f>
        <v>0</v>
      </c>
    </row>
    <row r="3010" customFormat="false" ht="15" hidden="false" customHeight="false" outlineLevel="0" collapsed="false">
      <c r="A3010" s="16" t="s">
        <v>221</v>
      </c>
      <c r="B3010" s="0" t="s">
        <v>6980</v>
      </c>
      <c r="C3010" s="0" t="n">
        <v>231</v>
      </c>
      <c r="D3010" s="0" t="str">
        <f aca="false">IFERROR(VLOOKUP($C3010,薬効分類マスタ!$A$2:$B$180,2,FALSE()),"未登録")</f>
        <v>止しゃ剤、整腸剤</v>
      </c>
      <c r="E3010" s="16" t="s">
        <v>6966</v>
      </c>
      <c r="F3010" s="16" t="s">
        <v>1082</v>
      </c>
      <c r="G3010" s="16" t="s">
        <v>6981</v>
      </c>
      <c r="H3010" s="16" t="s">
        <v>6982</v>
      </c>
      <c r="I3010" s="0" t="n">
        <v>3</v>
      </c>
      <c r="J3010" s="16" t="s">
        <v>239</v>
      </c>
      <c r="K3010" s="0" t="str">
        <f aca="false">IFERROR(IF(VLOOKUP($C3010,薬効分類マスタ!$A$2:$E$180,5,FALSE())=0,"",VLOOKUP($C3010,薬効分類マスタ!$A$2:$E$180,5,FALSE())),"")</f>
        <v/>
      </c>
      <c r="L3010" s="17"/>
      <c r="M3010" s="0" t="str">
        <f aca="false">IF($K3010="","",IF($L3010&lt;&gt;"",$L3010,VLOOKUP($C3010,薬効分類マスタ!$A$2:$F$180,6,FALSE())))</f>
        <v/>
      </c>
      <c r="N3010" s="0" t="str">
        <f aca="false">ASC(G3010)</f>
        <v>ｼﾞﾒﾁｺﾝ内用液2%｢FSK｣</v>
      </c>
      <c r="O3010" s="0" t="str">
        <f aca="false">ASC(E3010)</f>
        <v>ｼﾞﾒﾁｺﾝ</v>
      </c>
      <c r="P3010" s="16" t="n">
        <f aca="false">N(P3009)+IF($C3010=検索!$B$49,1,0)</f>
        <v>0</v>
      </c>
    </row>
    <row r="3011" customFormat="false" ht="15" hidden="false" customHeight="false" outlineLevel="0" collapsed="false">
      <c r="A3011" s="16" t="s">
        <v>221</v>
      </c>
      <c r="B3011" s="0" t="s">
        <v>6983</v>
      </c>
      <c r="C3011" s="0" t="n">
        <v>231</v>
      </c>
      <c r="D3011" s="0" t="str">
        <f aca="false">IFERROR(VLOOKUP($C3011,薬効分類マスタ!$A$2:$B$180,2,FALSE()),"未登録")</f>
        <v>止しゃ剤、整腸剤</v>
      </c>
      <c r="E3011" s="16" t="s">
        <v>6966</v>
      </c>
      <c r="F3011" s="16" t="s">
        <v>1082</v>
      </c>
      <c r="G3011" s="16" t="s">
        <v>6984</v>
      </c>
      <c r="H3011" s="16" t="s">
        <v>6244</v>
      </c>
      <c r="I3011" s="0" t="n">
        <v>3</v>
      </c>
      <c r="J3011" s="16" t="s">
        <v>239</v>
      </c>
      <c r="K3011" s="0" t="str">
        <f aca="false">IFERROR(IF(VLOOKUP($C3011,薬効分類マスタ!$A$2:$E$180,5,FALSE())=0,"",VLOOKUP($C3011,薬効分類マスタ!$A$2:$E$180,5,FALSE())),"")</f>
        <v/>
      </c>
      <c r="L3011" s="17"/>
      <c r="M3011" s="0" t="str">
        <f aca="false">IF($K3011="","",IF($L3011&lt;&gt;"",$L3011,VLOOKUP($C3011,薬効分類マスタ!$A$2:$F$180,6,FALSE())))</f>
        <v/>
      </c>
      <c r="N3011" s="0" t="str">
        <f aca="false">ASC(G3011)</f>
        <v>ｼﾞﾒﾁｺﾝ内用液2%｢ﾎﾘｲ｣</v>
      </c>
      <c r="O3011" s="0" t="str">
        <f aca="false">ASC(E3011)</f>
        <v>ｼﾞﾒﾁｺﾝ</v>
      </c>
      <c r="P3011" s="16" t="n">
        <f aca="false">N(P3010)+IF($C3011=検索!$B$49,1,0)</f>
        <v>0</v>
      </c>
    </row>
    <row r="3012" customFormat="false" ht="15" hidden="false" customHeight="false" outlineLevel="0" collapsed="false">
      <c r="A3012" s="16" t="s">
        <v>221</v>
      </c>
      <c r="B3012" s="0" t="s">
        <v>6985</v>
      </c>
      <c r="C3012" s="0" t="n">
        <v>231</v>
      </c>
      <c r="D3012" s="0" t="str">
        <f aca="false">IFERROR(VLOOKUP($C3012,薬効分類マスタ!$A$2:$B$180,2,FALSE()),"未登録")</f>
        <v>止しゃ剤、整腸剤</v>
      </c>
      <c r="E3012" s="16" t="s">
        <v>6986</v>
      </c>
      <c r="F3012" s="16" t="s">
        <v>6987</v>
      </c>
      <c r="G3012" s="16" t="s">
        <v>6988</v>
      </c>
      <c r="H3012" s="16" t="s">
        <v>1356</v>
      </c>
      <c r="I3012" s="0" t="n">
        <v>11.7</v>
      </c>
      <c r="J3012" s="16" t="s">
        <v>232</v>
      </c>
      <c r="K3012" s="0" t="str">
        <f aca="false">IFERROR(IF(VLOOKUP($C3012,薬効分類マスタ!$A$2:$E$180,5,FALSE())=0,"",VLOOKUP($C3012,薬効分類マスタ!$A$2:$E$180,5,FALSE())),"")</f>
        <v/>
      </c>
      <c r="L3012" s="17"/>
      <c r="M3012" s="0" t="str">
        <f aca="false">IF($K3012="","",IF($L3012&lt;&gt;"",$L3012,VLOOKUP($C3012,薬効分類マスタ!$A$2:$F$180,6,FALSE())))</f>
        <v/>
      </c>
      <c r="N3012" s="0" t="str">
        <f aca="false">ASC(G3012)</f>
        <v>ﾛﾍﾟﾐﾝ小児用細粒0.05%</v>
      </c>
      <c r="O3012" s="0" t="str">
        <f aca="false">ASC(E3012)</f>
        <v>ﾛﾍﾟﾗﾐﾄﾞ塩酸塩</v>
      </c>
      <c r="P3012" s="16" t="n">
        <f aca="false">N(P3011)+IF($C3012=検索!$B$49,1,0)</f>
        <v>0</v>
      </c>
    </row>
    <row r="3013" customFormat="false" ht="15" hidden="false" customHeight="false" outlineLevel="0" collapsed="false">
      <c r="A3013" s="16" t="s">
        <v>221</v>
      </c>
      <c r="B3013" s="0" t="s">
        <v>6989</v>
      </c>
      <c r="C3013" s="0" t="n">
        <v>231</v>
      </c>
      <c r="D3013" s="0" t="str">
        <f aca="false">IFERROR(VLOOKUP($C3013,薬効分類マスタ!$A$2:$B$180,2,FALSE()),"未登録")</f>
        <v>止しゃ剤、整腸剤</v>
      </c>
      <c r="E3013" s="16" t="s">
        <v>6986</v>
      </c>
      <c r="F3013" s="16" t="s">
        <v>6987</v>
      </c>
      <c r="G3013" s="16" t="s">
        <v>6990</v>
      </c>
      <c r="H3013" s="16" t="s">
        <v>542</v>
      </c>
      <c r="I3013" s="0" t="n">
        <v>14.9</v>
      </c>
      <c r="J3013" s="16" t="s">
        <v>239</v>
      </c>
      <c r="K3013" s="0" t="str">
        <f aca="false">IFERROR(IF(VLOOKUP($C3013,薬効分類マスタ!$A$2:$E$180,5,FALSE())=0,"",VLOOKUP($C3013,薬効分類マスタ!$A$2:$E$180,5,FALSE())),"")</f>
        <v/>
      </c>
      <c r="L3013" s="17"/>
      <c r="M3013" s="0" t="str">
        <f aca="false">IF($K3013="","",IF($L3013&lt;&gt;"",$L3013,VLOOKUP($C3013,薬効分類マスタ!$A$2:$F$180,6,FALSE())))</f>
        <v/>
      </c>
      <c r="N3013" s="0" t="str">
        <f aca="false">ASC(G3013)</f>
        <v>ﾛﾍﾟﾗﾐﾄﾞ塩酸塩細粒小児用0.05%｢NIG｣</v>
      </c>
      <c r="O3013" s="0" t="str">
        <f aca="false">ASC(E3013)</f>
        <v>ﾛﾍﾟﾗﾐﾄﾞ塩酸塩</v>
      </c>
      <c r="P3013" s="16" t="n">
        <f aca="false">N(P3012)+IF($C3013=検索!$B$49,1,0)</f>
        <v>0</v>
      </c>
    </row>
    <row r="3014" customFormat="false" ht="15" hidden="false" customHeight="false" outlineLevel="0" collapsed="false">
      <c r="A3014" s="16" t="s">
        <v>221</v>
      </c>
      <c r="B3014" s="0" t="s">
        <v>6991</v>
      </c>
      <c r="C3014" s="0" t="n">
        <v>231</v>
      </c>
      <c r="D3014" s="0" t="str">
        <f aca="false">IFERROR(VLOOKUP($C3014,薬効分類マスタ!$A$2:$B$180,2,FALSE()),"未登録")</f>
        <v>止しゃ剤、整腸剤</v>
      </c>
      <c r="E3014" s="16" t="s">
        <v>6986</v>
      </c>
      <c r="F3014" s="16" t="s">
        <v>675</v>
      </c>
      <c r="G3014" s="16" t="s">
        <v>6992</v>
      </c>
      <c r="H3014" s="16" t="s">
        <v>6993</v>
      </c>
      <c r="I3014" s="0" t="n">
        <v>11.2</v>
      </c>
      <c r="J3014" s="16" t="s">
        <v>232</v>
      </c>
      <c r="K3014" s="0" t="str">
        <f aca="false">IFERROR(IF(VLOOKUP($C3014,薬効分類マスタ!$A$2:$E$180,5,FALSE())=0,"",VLOOKUP($C3014,薬効分類マスタ!$A$2:$E$180,5,FALSE())),"")</f>
        <v/>
      </c>
      <c r="L3014" s="17"/>
      <c r="M3014" s="0" t="str">
        <f aca="false">IF($K3014="","",IF($L3014&lt;&gt;"",$L3014,VLOOKUP($C3014,薬効分類マスタ!$A$2:$F$180,6,FALSE())))</f>
        <v/>
      </c>
      <c r="N3014" s="0" t="str">
        <f aca="false">ASC(G3014)</f>
        <v>ﾛﾍﾟﾐﾝ細粒0.1%</v>
      </c>
      <c r="O3014" s="0" t="str">
        <f aca="false">ASC(E3014)</f>
        <v>ﾛﾍﾟﾗﾐﾄﾞ塩酸塩</v>
      </c>
      <c r="P3014" s="16" t="n">
        <f aca="false">N(P3013)+IF($C3014=検索!$B$49,1,0)</f>
        <v>0</v>
      </c>
    </row>
    <row r="3015" customFormat="false" ht="15" hidden="false" customHeight="false" outlineLevel="0" collapsed="false">
      <c r="A3015" s="16" t="s">
        <v>221</v>
      </c>
      <c r="B3015" s="0" t="s">
        <v>6994</v>
      </c>
      <c r="C3015" s="0" t="n">
        <v>231</v>
      </c>
      <c r="D3015" s="0" t="str">
        <f aca="false">IFERROR(VLOOKUP($C3015,薬効分類マスタ!$A$2:$B$180,2,FALSE()),"未登録")</f>
        <v>止しゃ剤、整腸剤</v>
      </c>
      <c r="E3015" s="16" t="s">
        <v>6986</v>
      </c>
      <c r="F3015" s="16" t="s">
        <v>234</v>
      </c>
      <c r="G3015" s="16" t="s">
        <v>6995</v>
      </c>
      <c r="H3015" s="16" t="s">
        <v>536</v>
      </c>
      <c r="I3015" s="0" t="n">
        <v>6.3</v>
      </c>
      <c r="J3015" s="16" t="s">
        <v>239</v>
      </c>
      <c r="K3015" s="0" t="str">
        <f aca="false">IFERROR(IF(VLOOKUP($C3015,薬効分類マスタ!$A$2:$E$180,5,FALSE())=0,"",VLOOKUP($C3015,薬効分類マスタ!$A$2:$E$180,5,FALSE())),"")</f>
        <v/>
      </c>
      <c r="L3015" s="17"/>
      <c r="M3015" s="0" t="str">
        <f aca="false">IF($K3015="","",IF($L3015&lt;&gt;"",$L3015,VLOOKUP($C3015,薬効分類マスタ!$A$2:$F$180,6,FALSE())))</f>
        <v/>
      </c>
      <c r="N3015" s="0" t="str">
        <f aca="false">ASC(G3015)</f>
        <v>ﾛﾍﾟﾗﾐﾄﾞ塩酸塩錠1mg｢あすか｣</v>
      </c>
      <c r="O3015" s="0" t="str">
        <f aca="false">ASC(E3015)</f>
        <v>ﾛﾍﾟﾗﾐﾄﾞ塩酸塩</v>
      </c>
      <c r="P3015" s="16" t="n">
        <f aca="false">N(P3014)+IF($C3015=検索!$B$49,1,0)</f>
        <v>0</v>
      </c>
    </row>
    <row r="3016" customFormat="false" ht="15" hidden="false" customHeight="false" outlineLevel="0" collapsed="false">
      <c r="A3016" s="16" t="s">
        <v>221</v>
      </c>
      <c r="B3016" s="0" t="s">
        <v>6996</v>
      </c>
      <c r="C3016" s="0" t="n">
        <v>231</v>
      </c>
      <c r="D3016" s="0" t="str">
        <f aca="false">IFERROR(VLOOKUP($C3016,薬効分類マスタ!$A$2:$B$180,2,FALSE()),"未登録")</f>
        <v>止しゃ剤、整腸剤</v>
      </c>
      <c r="E3016" s="16" t="s">
        <v>6986</v>
      </c>
      <c r="F3016" s="16" t="s">
        <v>6525</v>
      </c>
      <c r="G3016" s="16" t="s">
        <v>6997</v>
      </c>
      <c r="I3016" s="0" t="n">
        <v>6.3</v>
      </c>
      <c r="J3016" s="16" t="s">
        <v>239</v>
      </c>
      <c r="K3016" s="0" t="str">
        <f aca="false">IFERROR(IF(VLOOKUP($C3016,薬効分類マスタ!$A$2:$E$180,5,FALSE())=0,"",VLOOKUP($C3016,薬効分類マスタ!$A$2:$E$180,5,FALSE())),"")</f>
        <v/>
      </c>
      <c r="L3016" s="17"/>
      <c r="M3016" s="0" t="str">
        <f aca="false">IF($K3016="","",IF($L3016&lt;&gt;"",$L3016,VLOOKUP($C3016,薬効分類マスタ!$A$2:$F$180,6,FALSE())))</f>
        <v/>
      </c>
      <c r="N3016" s="0" t="str">
        <f aca="false">ASC(G3016)</f>
        <v>ﾛﾍﾟﾗﾐﾄﾞ塩酸塩1mgｶﾌﾟｾﾙ</v>
      </c>
      <c r="O3016" s="0" t="str">
        <f aca="false">ASC(E3016)</f>
        <v>ﾛﾍﾟﾗﾐﾄﾞ塩酸塩</v>
      </c>
      <c r="P3016" s="16" t="n">
        <f aca="false">N(P3015)+IF($C3016=検索!$B$49,1,0)</f>
        <v>0</v>
      </c>
    </row>
    <row r="3017" customFormat="false" ht="15" hidden="false" customHeight="false" outlineLevel="0" collapsed="false">
      <c r="A3017" s="16" t="s">
        <v>221</v>
      </c>
      <c r="B3017" s="0" t="s">
        <v>6998</v>
      </c>
      <c r="C3017" s="0" t="n">
        <v>231</v>
      </c>
      <c r="D3017" s="0" t="str">
        <f aca="false">IFERROR(VLOOKUP($C3017,薬効分類マスタ!$A$2:$B$180,2,FALSE()),"未登録")</f>
        <v>止しゃ剤、整腸剤</v>
      </c>
      <c r="E3017" s="16" t="s">
        <v>6986</v>
      </c>
      <c r="F3017" s="16" t="s">
        <v>6525</v>
      </c>
      <c r="G3017" s="16" t="s">
        <v>6999</v>
      </c>
      <c r="H3017" s="16" t="s">
        <v>6993</v>
      </c>
      <c r="I3017" s="0" t="n">
        <v>8</v>
      </c>
      <c r="J3017" s="16" t="s">
        <v>232</v>
      </c>
      <c r="K3017" s="0" t="str">
        <f aca="false">IFERROR(IF(VLOOKUP($C3017,薬効分類マスタ!$A$2:$E$180,5,FALSE())=0,"",VLOOKUP($C3017,薬効分類マスタ!$A$2:$E$180,5,FALSE())),"")</f>
        <v/>
      </c>
      <c r="L3017" s="17"/>
      <c r="M3017" s="0" t="str">
        <f aca="false">IF($K3017="","",IF($L3017&lt;&gt;"",$L3017,VLOOKUP($C3017,薬効分類マスタ!$A$2:$F$180,6,FALSE())))</f>
        <v/>
      </c>
      <c r="N3017" s="0" t="str">
        <f aca="false">ASC(G3017)</f>
        <v>ﾛﾍﾟﾐﾝｶﾌﾟｾﾙ1mg</v>
      </c>
      <c r="O3017" s="0" t="str">
        <f aca="false">ASC(E3017)</f>
        <v>ﾛﾍﾟﾗﾐﾄﾞ塩酸塩</v>
      </c>
      <c r="P3017" s="16" t="n">
        <f aca="false">N(P3016)+IF($C3017=検索!$B$49,1,0)</f>
        <v>0</v>
      </c>
    </row>
    <row r="3018" customFormat="false" ht="15" hidden="false" customHeight="false" outlineLevel="0" collapsed="false">
      <c r="A3018" s="16" t="s">
        <v>221</v>
      </c>
      <c r="B3018" s="0" t="s">
        <v>7000</v>
      </c>
      <c r="C3018" s="0" t="n">
        <v>231</v>
      </c>
      <c r="D3018" s="0" t="str">
        <f aca="false">IFERROR(VLOOKUP($C3018,薬効分類マスタ!$A$2:$B$180,2,FALSE()),"未登録")</f>
        <v>止しゃ剤、整腸剤</v>
      </c>
      <c r="E3018" s="16" t="s">
        <v>7001</v>
      </c>
      <c r="F3018" s="16" t="s">
        <v>476</v>
      </c>
      <c r="G3018" s="16" t="s">
        <v>7001</v>
      </c>
      <c r="I3018" s="0" t="n">
        <v>20.9</v>
      </c>
      <c r="K3018" s="0" t="str">
        <f aca="false">IFERROR(IF(VLOOKUP($C3018,薬効分類マスタ!$A$2:$E$180,5,FALSE())=0,"",VLOOKUP($C3018,薬効分類マスタ!$A$2:$E$180,5,FALSE())),"")</f>
        <v/>
      </c>
      <c r="L3018" s="17"/>
      <c r="M3018" s="0" t="str">
        <f aca="false">IF($K3018="","",IF($L3018&lt;&gt;"",$L3018,VLOOKUP($C3018,薬効分類マスタ!$A$2:$F$180,6,FALSE())))</f>
        <v/>
      </c>
      <c r="N3018" s="0" t="str">
        <f aca="false">ASC(G3018)</f>
        <v>乳酸</v>
      </c>
      <c r="O3018" s="0" t="str">
        <f aca="false">ASC(E3018)</f>
        <v>乳酸</v>
      </c>
      <c r="P3018" s="16" t="n">
        <f aca="false">N(P3017)+IF($C3018=検索!$B$49,1,0)</f>
        <v>0</v>
      </c>
    </row>
    <row r="3019" customFormat="false" ht="15" hidden="false" customHeight="false" outlineLevel="0" collapsed="false">
      <c r="A3019" s="16" t="s">
        <v>221</v>
      </c>
      <c r="B3019" s="0" t="s">
        <v>7002</v>
      </c>
      <c r="C3019" s="0" t="n">
        <v>231</v>
      </c>
      <c r="D3019" s="0" t="str">
        <f aca="false">IFERROR(VLOOKUP($C3019,薬効分類マスタ!$A$2:$B$180,2,FALSE()),"未登録")</f>
        <v>止しゃ剤、整腸剤</v>
      </c>
      <c r="E3019" s="16" t="s">
        <v>7001</v>
      </c>
      <c r="F3019" s="16" t="s">
        <v>476</v>
      </c>
      <c r="G3019" s="16" t="s">
        <v>7003</v>
      </c>
      <c r="H3019" s="16" t="s">
        <v>7004</v>
      </c>
      <c r="I3019" s="0" t="n">
        <v>23.8</v>
      </c>
      <c r="K3019" s="0" t="str">
        <f aca="false">IFERROR(IF(VLOOKUP($C3019,薬効分類マスタ!$A$2:$E$180,5,FALSE())=0,"",VLOOKUP($C3019,薬効分類マスタ!$A$2:$E$180,5,FALSE())),"")</f>
        <v/>
      </c>
      <c r="L3019" s="17"/>
      <c r="M3019" s="0" t="str">
        <f aca="false">IF($K3019="","",IF($L3019&lt;&gt;"",$L3019,VLOOKUP($C3019,薬効分類マスタ!$A$2:$F$180,6,FALSE())))</f>
        <v/>
      </c>
      <c r="N3019" s="0" t="str">
        <f aca="false">ASC(G3019)</f>
        <v>乳酸(小堺)</v>
      </c>
      <c r="O3019" s="0" t="str">
        <f aca="false">ASC(E3019)</f>
        <v>乳酸</v>
      </c>
      <c r="P3019" s="16" t="n">
        <f aca="false">N(P3018)+IF($C3019=検索!$B$49,1,0)</f>
        <v>0</v>
      </c>
    </row>
    <row r="3020" customFormat="false" ht="15" hidden="false" customHeight="false" outlineLevel="0" collapsed="false">
      <c r="A3020" s="16" t="s">
        <v>221</v>
      </c>
      <c r="B3020" s="0" t="s">
        <v>7005</v>
      </c>
      <c r="C3020" s="0" t="n">
        <v>231</v>
      </c>
      <c r="D3020" s="0" t="str">
        <f aca="false">IFERROR(VLOOKUP($C3020,薬効分類マスタ!$A$2:$B$180,2,FALSE()),"未登録")</f>
        <v>止しゃ剤、整腸剤</v>
      </c>
      <c r="E3020" s="16" t="s">
        <v>7006</v>
      </c>
      <c r="F3020" s="16" t="s">
        <v>224</v>
      </c>
      <c r="G3020" s="16" t="s">
        <v>7006</v>
      </c>
      <c r="I3020" s="0" t="n">
        <v>8.5</v>
      </c>
      <c r="K3020" s="0" t="str">
        <f aca="false">IFERROR(IF(VLOOKUP($C3020,薬効分類マスタ!$A$2:$E$180,5,FALSE())=0,"",VLOOKUP($C3020,薬効分類マスタ!$A$2:$E$180,5,FALSE())),"")</f>
        <v/>
      </c>
      <c r="L3020" s="17"/>
      <c r="M3020" s="0" t="str">
        <f aca="false">IF($K3020="","",IF($L3020&lt;&gt;"",$L3020,VLOOKUP($C3020,薬効分類マスタ!$A$2:$F$180,6,FALSE())))</f>
        <v/>
      </c>
      <c r="N3020" s="0" t="str">
        <f aca="false">ASC(G3020)</f>
        <v>薬用炭</v>
      </c>
      <c r="O3020" s="0" t="str">
        <f aca="false">ASC(E3020)</f>
        <v>薬用炭</v>
      </c>
      <c r="P3020" s="16" t="n">
        <f aca="false">N(P3019)+IF($C3020=検索!$B$49,1,0)</f>
        <v>0</v>
      </c>
    </row>
    <row r="3021" customFormat="false" ht="15" hidden="false" customHeight="false" outlineLevel="0" collapsed="false">
      <c r="A3021" s="16" t="s">
        <v>221</v>
      </c>
      <c r="B3021" s="0" t="s">
        <v>7007</v>
      </c>
      <c r="C3021" s="0" t="n">
        <v>231</v>
      </c>
      <c r="D3021" s="0" t="str">
        <f aca="false">IFERROR(VLOOKUP($C3021,薬効分類マスタ!$A$2:$B$180,2,FALSE()),"未登録")</f>
        <v>止しゃ剤、整腸剤</v>
      </c>
      <c r="E3021" s="16" t="s">
        <v>7008</v>
      </c>
      <c r="F3021" s="16" t="s">
        <v>1027</v>
      </c>
      <c r="G3021" s="16" t="s">
        <v>7009</v>
      </c>
      <c r="H3021" s="16" t="s">
        <v>527</v>
      </c>
      <c r="I3021" s="0" t="n">
        <v>8.9</v>
      </c>
      <c r="J3021" s="16" t="s">
        <v>232</v>
      </c>
      <c r="K3021" s="0" t="str">
        <f aca="false">IFERROR(IF(VLOOKUP($C3021,薬効分類マスタ!$A$2:$E$180,5,FALSE())=0,"",VLOOKUP($C3021,薬効分類マスタ!$A$2:$E$180,5,FALSE())),"")</f>
        <v/>
      </c>
      <c r="L3021" s="17"/>
      <c r="M3021" s="0" t="str">
        <f aca="false">IF($K3021="","",IF($L3021&lt;&gt;"",$L3021,VLOOKUP($C3021,薬効分類マスタ!$A$2:$F$180,6,FALSE())))</f>
        <v/>
      </c>
      <c r="N3021" s="0" t="str">
        <f aca="false">ASC(G3021)</f>
        <v>ﾌｪﾛﾍﾞﾘﾝ配合錠</v>
      </c>
      <c r="O3021" s="0" t="str">
        <f aca="false">ASC(E3021)</f>
        <v>ﾍﾞﾙﾍﾞﾘﾝ塩化物水和物･ｹﾞﾝﾉｼｮｳｺｴｷｽ</v>
      </c>
      <c r="P3021" s="16" t="n">
        <f aca="false">N(P3020)+IF($C3021=検索!$B$49,1,0)</f>
        <v>0</v>
      </c>
    </row>
    <row r="3022" customFormat="false" ht="15" hidden="false" customHeight="false" outlineLevel="0" collapsed="false">
      <c r="A3022" s="16" t="s">
        <v>221</v>
      </c>
      <c r="B3022" s="0" t="s">
        <v>7010</v>
      </c>
      <c r="C3022" s="0" t="n">
        <v>231</v>
      </c>
      <c r="D3022" s="0" t="str">
        <f aca="false">IFERROR(VLOOKUP($C3022,薬効分類マスタ!$A$2:$B$180,2,FALSE()),"未登録")</f>
        <v>止しゃ剤、整腸剤</v>
      </c>
      <c r="E3022" s="16" t="s">
        <v>7008</v>
      </c>
      <c r="F3022" s="16" t="s">
        <v>1027</v>
      </c>
      <c r="G3022" s="16" t="s">
        <v>7011</v>
      </c>
      <c r="H3022" s="16" t="s">
        <v>542</v>
      </c>
      <c r="I3022" s="0" t="n">
        <v>6.3</v>
      </c>
      <c r="J3022" s="16" t="s">
        <v>239</v>
      </c>
      <c r="K3022" s="0" t="str">
        <f aca="false">IFERROR(IF(VLOOKUP($C3022,薬効分類マスタ!$A$2:$E$180,5,FALSE())=0,"",VLOOKUP($C3022,薬効分類マスタ!$A$2:$E$180,5,FALSE())),"")</f>
        <v/>
      </c>
      <c r="L3022" s="17"/>
      <c r="M3022" s="0" t="str">
        <f aca="false">IF($K3022="","",IF($L3022&lt;&gt;"",$L3022,VLOOKUP($C3022,薬効分類マスタ!$A$2:$F$180,6,FALSE())))</f>
        <v/>
      </c>
      <c r="N3022" s="0" t="str">
        <f aca="false">ASC(G3022)</f>
        <v>ﾘｰﾀﾞｲ配合錠</v>
      </c>
      <c r="O3022" s="0" t="str">
        <f aca="false">ASC(E3022)</f>
        <v>ﾍﾞﾙﾍﾞﾘﾝ塩化物水和物･ｹﾞﾝﾉｼｮｳｺｴｷｽ</v>
      </c>
      <c r="P3022" s="16" t="n">
        <f aca="false">N(P3021)+IF($C3022=検索!$B$49,1,0)</f>
        <v>0</v>
      </c>
    </row>
    <row r="3023" customFormat="false" ht="15" hidden="false" customHeight="false" outlineLevel="0" collapsed="false">
      <c r="A3023" s="16" t="s">
        <v>221</v>
      </c>
      <c r="B3023" s="0" t="s">
        <v>7012</v>
      </c>
      <c r="C3023" s="0" t="n">
        <v>232</v>
      </c>
      <c r="D3023" s="0" t="str">
        <f aca="false">IFERROR(VLOOKUP($C3023,薬効分類マスタ!$A$2:$B$180,2,FALSE()),"未登録")</f>
        <v>消化性潰瘍用剤</v>
      </c>
      <c r="E3023" s="16" t="s">
        <v>7013</v>
      </c>
      <c r="F3023" s="16" t="s">
        <v>622</v>
      </c>
      <c r="G3023" s="16" t="s">
        <v>7014</v>
      </c>
      <c r="H3023" s="16" t="s">
        <v>710</v>
      </c>
      <c r="I3023" s="0" t="n">
        <v>6.3</v>
      </c>
      <c r="K3023" s="0" t="str">
        <f aca="false">IFERROR(IF(VLOOKUP($C3023,薬効分類マスタ!$A$2:$E$180,5,FALSE())=0,"",VLOOKUP($C3023,薬効分類マスタ!$A$2:$E$180,5,FALSE())),"")</f>
        <v/>
      </c>
      <c r="L3023" s="17"/>
      <c r="M3023" s="0" t="str">
        <f aca="false">IF($K3023="","",IF($L3023&lt;&gt;"",$L3023,VLOOKUP($C3023,薬効分類マスタ!$A$2:$F$180,6,FALSE())))</f>
        <v/>
      </c>
      <c r="N3023" s="0" t="str">
        <f aca="false">ASC(G3023)</f>
        <v>ｷｬﾍﾞｼﾞﾝUｺｰﾜ錠25mg</v>
      </c>
      <c r="O3023" s="0" t="str">
        <f aca="false">ASC(E3023)</f>
        <v>ﾒﾁﾙﾒﾁｵﾆﾝｽﾙﾎﾆｳﾑｸﾛﾗｲﾄﾞ</v>
      </c>
      <c r="P3023" s="16" t="n">
        <f aca="false">N(P3022)+IF($C3023=検索!$B$49,1,0)</f>
        <v>0</v>
      </c>
    </row>
    <row r="3024" customFormat="false" ht="15" hidden="false" customHeight="false" outlineLevel="0" collapsed="false">
      <c r="A3024" s="16" t="s">
        <v>221</v>
      </c>
      <c r="B3024" s="0" t="s">
        <v>7015</v>
      </c>
      <c r="C3024" s="0" t="n">
        <v>232</v>
      </c>
      <c r="D3024" s="0" t="str">
        <f aca="false">IFERROR(VLOOKUP($C3024,薬効分類マスタ!$A$2:$B$180,2,FALSE()),"未登録")</f>
        <v>消化性潰瘍用剤</v>
      </c>
      <c r="E3024" s="16" t="s">
        <v>7016</v>
      </c>
      <c r="F3024" s="16" t="s">
        <v>229</v>
      </c>
      <c r="G3024" s="16" t="s">
        <v>7017</v>
      </c>
      <c r="H3024" s="16" t="s">
        <v>347</v>
      </c>
      <c r="I3024" s="0" t="n">
        <v>9.5</v>
      </c>
      <c r="J3024" s="16" t="s">
        <v>239</v>
      </c>
      <c r="K3024" s="0" t="str">
        <f aca="false">IFERROR(IF(VLOOKUP($C3024,薬効分類マスタ!$A$2:$E$180,5,FALSE())=0,"",VLOOKUP($C3024,薬効分類マスタ!$A$2:$E$180,5,FALSE())),"")</f>
        <v/>
      </c>
      <c r="L3024" s="17"/>
      <c r="M3024" s="0" t="str">
        <f aca="false">IF($K3024="","",IF($L3024&lt;&gt;"",$L3024,VLOOKUP($C3024,薬効分類マスタ!$A$2:$F$180,6,FALSE())))</f>
        <v/>
      </c>
      <c r="N3024" s="0" t="str">
        <f aca="false">ASC(G3024)</f>
        <v>ｱｽﾞﾚﾝ顆粒1%｢ﾂﾙﾊﾗ｣</v>
      </c>
      <c r="O3024" s="0" t="str">
        <f aca="false">ASC(E3024)</f>
        <v>ｱｽﾞﾚﾝｽﾙﾎﾝ酸ﾅﾄﾘｳﾑ水和物</v>
      </c>
      <c r="P3024" s="16" t="n">
        <f aca="false">N(P3023)+IF($C3024=検索!$B$49,1,0)</f>
        <v>0</v>
      </c>
    </row>
    <row r="3025" customFormat="false" ht="15" hidden="false" customHeight="false" outlineLevel="0" collapsed="false">
      <c r="A3025" s="16" t="s">
        <v>221</v>
      </c>
      <c r="B3025" s="0" t="s">
        <v>7018</v>
      </c>
      <c r="C3025" s="0" t="n">
        <v>232</v>
      </c>
      <c r="D3025" s="0" t="str">
        <f aca="false">IFERROR(VLOOKUP($C3025,薬効分類マスタ!$A$2:$B$180,2,FALSE()),"未登録")</f>
        <v>消化性潰瘍用剤</v>
      </c>
      <c r="E3025" s="16" t="s">
        <v>7016</v>
      </c>
      <c r="F3025" s="16" t="s">
        <v>241</v>
      </c>
      <c r="G3025" s="16" t="s">
        <v>7019</v>
      </c>
      <c r="H3025" s="16" t="s">
        <v>347</v>
      </c>
      <c r="I3025" s="0" t="n">
        <v>6.3</v>
      </c>
      <c r="J3025" s="16" t="s">
        <v>239</v>
      </c>
      <c r="K3025" s="0" t="str">
        <f aca="false">IFERROR(IF(VLOOKUP($C3025,薬効分類マスタ!$A$2:$E$180,5,FALSE())=0,"",VLOOKUP($C3025,薬効分類マスタ!$A$2:$E$180,5,FALSE())),"")</f>
        <v/>
      </c>
      <c r="L3025" s="17"/>
      <c r="M3025" s="0" t="str">
        <f aca="false">IF($K3025="","",IF($L3025&lt;&gt;"",$L3025,VLOOKUP($C3025,薬効分類マスタ!$A$2:$F$180,6,FALSE())))</f>
        <v/>
      </c>
      <c r="N3025" s="0" t="str">
        <f aca="false">ASC(G3025)</f>
        <v>ｱｽﾞﾚﾝ錠2mg｢ﾂﾙﾊﾗ｣</v>
      </c>
      <c r="O3025" s="0" t="str">
        <f aca="false">ASC(E3025)</f>
        <v>ｱｽﾞﾚﾝｽﾙﾎﾝ酸ﾅﾄﾘｳﾑ水和物</v>
      </c>
      <c r="P3025" s="16" t="n">
        <f aca="false">N(P3024)+IF($C3025=検索!$B$49,1,0)</f>
        <v>0</v>
      </c>
    </row>
    <row r="3026" customFormat="false" ht="15" hidden="false" customHeight="false" outlineLevel="0" collapsed="false">
      <c r="A3026" s="16" t="s">
        <v>221</v>
      </c>
      <c r="B3026" s="0" t="s">
        <v>7020</v>
      </c>
      <c r="C3026" s="0" t="n">
        <v>232</v>
      </c>
      <c r="D3026" s="0" t="str">
        <f aca="false">IFERROR(VLOOKUP($C3026,薬効分類マスタ!$A$2:$B$180,2,FALSE()),"未登録")</f>
        <v>消化性潰瘍用剤</v>
      </c>
      <c r="E3026" s="16" t="s">
        <v>7021</v>
      </c>
      <c r="F3026" s="16" t="s">
        <v>1875</v>
      </c>
      <c r="G3026" s="16" t="s">
        <v>7022</v>
      </c>
      <c r="H3026" s="16" t="s">
        <v>1262</v>
      </c>
      <c r="I3026" s="0" t="n">
        <v>31</v>
      </c>
      <c r="J3026" s="16" t="s">
        <v>232</v>
      </c>
      <c r="K3026" s="0" t="str">
        <f aca="false">IFERROR(IF(VLOOKUP($C3026,薬効分類マスタ!$A$2:$E$180,5,FALSE())=0,"",VLOOKUP($C3026,薬効分類マスタ!$A$2:$E$180,5,FALSE())),"")</f>
        <v/>
      </c>
      <c r="L3026" s="17"/>
      <c r="M3026" s="0" t="str">
        <f aca="false">IF($K3026="","",IF($L3026&lt;&gt;"",$L3026,VLOOKUP($C3026,薬効分類マスタ!$A$2:$F$180,6,FALSE())))</f>
        <v/>
      </c>
      <c r="N3026" s="0" t="str">
        <f aca="false">ASC(G3026)</f>
        <v>ｱｽﾞﾛｷｻ顆粒2.5%</v>
      </c>
      <c r="O3026" s="0" t="str">
        <f aca="false">ASC(E3026)</f>
        <v>ｴｸﾞｱﾚﾝﾅﾄﾘｳﾑ水和物</v>
      </c>
      <c r="P3026" s="16" t="n">
        <f aca="false">N(P3025)+IF($C3026=検索!$B$49,1,0)</f>
        <v>0</v>
      </c>
    </row>
    <row r="3027" customFormat="false" ht="15" hidden="false" customHeight="false" outlineLevel="0" collapsed="false">
      <c r="A3027" s="16" t="s">
        <v>221</v>
      </c>
      <c r="B3027" s="0" t="s">
        <v>7023</v>
      </c>
      <c r="C3027" s="0" t="n">
        <v>232</v>
      </c>
      <c r="D3027" s="0" t="str">
        <f aca="false">IFERROR(VLOOKUP($C3027,薬効分類マスタ!$A$2:$B$180,2,FALSE()),"未登録")</f>
        <v>消化性潰瘍用剤</v>
      </c>
      <c r="E3027" s="16" t="s">
        <v>7021</v>
      </c>
      <c r="F3027" s="16" t="s">
        <v>439</v>
      </c>
      <c r="G3027" s="16" t="s">
        <v>7024</v>
      </c>
      <c r="H3027" s="16" t="s">
        <v>1262</v>
      </c>
      <c r="I3027" s="0" t="n">
        <v>25</v>
      </c>
      <c r="J3027" s="16" t="s">
        <v>232</v>
      </c>
      <c r="K3027" s="0" t="str">
        <f aca="false">IFERROR(IF(VLOOKUP($C3027,薬効分類マスタ!$A$2:$E$180,5,FALSE())=0,"",VLOOKUP($C3027,薬効分類マスタ!$A$2:$E$180,5,FALSE())),"")</f>
        <v/>
      </c>
      <c r="L3027" s="17"/>
      <c r="M3027" s="0" t="str">
        <f aca="false">IF($K3027="","",IF($L3027&lt;&gt;"",$L3027,VLOOKUP($C3027,薬効分類マスタ!$A$2:$F$180,6,FALSE())))</f>
        <v/>
      </c>
      <c r="N3027" s="0" t="str">
        <f aca="false">ASC(G3027)</f>
        <v>ｱｽﾞﾛｷｻ錠15mg</v>
      </c>
      <c r="O3027" s="0" t="str">
        <f aca="false">ASC(E3027)</f>
        <v>ｴｸﾞｱﾚﾝﾅﾄﾘｳﾑ水和物</v>
      </c>
      <c r="P3027" s="16" t="n">
        <f aca="false">N(P3026)+IF($C3027=検索!$B$49,1,0)</f>
        <v>0</v>
      </c>
    </row>
    <row r="3028" customFormat="false" ht="15" hidden="false" customHeight="false" outlineLevel="0" collapsed="false">
      <c r="A3028" s="16" t="s">
        <v>221</v>
      </c>
      <c r="B3028" s="0" t="s">
        <v>7025</v>
      </c>
      <c r="C3028" s="0" t="n">
        <v>232</v>
      </c>
      <c r="D3028" s="0" t="str">
        <f aca="false">IFERROR(VLOOKUP($C3028,薬効分類マスタ!$A$2:$B$180,2,FALSE()),"未登録")</f>
        <v>消化性潰瘍用剤</v>
      </c>
      <c r="E3028" s="16" t="s">
        <v>7026</v>
      </c>
      <c r="F3028" s="16" t="s">
        <v>699</v>
      </c>
      <c r="G3028" s="16" t="s">
        <v>7027</v>
      </c>
      <c r="H3028" s="16" t="s">
        <v>347</v>
      </c>
      <c r="I3028" s="0" t="n">
        <v>6.7</v>
      </c>
      <c r="J3028" s="16" t="s">
        <v>239</v>
      </c>
      <c r="K3028" s="0" t="str">
        <f aca="false">IFERROR(IF(VLOOKUP($C3028,薬効分類マスタ!$A$2:$E$180,5,FALSE())=0,"",VLOOKUP($C3028,薬効分類マスタ!$A$2:$E$180,5,FALSE())),"")</f>
        <v/>
      </c>
      <c r="L3028" s="17"/>
      <c r="M3028" s="0" t="str">
        <f aca="false">IF($K3028="","",IF($L3028&lt;&gt;"",$L3028,VLOOKUP($C3028,薬効分類マスタ!$A$2:$F$180,6,FALSE())))</f>
        <v/>
      </c>
      <c r="N3028" s="0" t="str">
        <f aca="false">ASC(G3028)</f>
        <v>ｼﾒﾁｼﾞﾝ細粒20%｢ﾂﾙﾊﾗ｣</v>
      </c>
      <c r="O3028" s="0" t="str">
        <f aca="false">ASC(E3028)</f>
        <v>ｼﾒﾁｼﾞﾝ</v>
      </c>
      <c r="P3028" s="16" t="n">
        <f aca="false">N(P3027)+IF($C3028=検索!$B$49,1,0)</f>
        <v>0</v>
      </c>
    </row>
    <row r="3029" customFormat="false" ht="15" hidden="false" customHeight="false" outlineLevel="0" collapsed="false">
      <c r="A3029" s="16" t="s">
        <v>221</v>
      </c>
      <c r="B3029" s="0" t="s">
        <v>7028</v>
      </c>
      <c r="C3029" s="0" t="n">
        <v>232</v>
      </c>
      <c r="D3029" s="0" t="str">
        <f aca="false">IFERROR(VLOOKUP($C3029,薬効分類マスタ!$A$2:$B$180,2,FALSE()),"未登録")</f>
        <v>消化性潰瘍用剤</v>
      </c>
      <c r="E3029" s="16" t="s">
        <v>7026</v>
      </c>
      <c r="F3029" s="16" t="s">
        <v>702</v>
      </c>
      <c r="G3029" s="16" t="s">
        <v>7029</v>
      </c>
      <c r="H3029" s="16" t="s">
        <v>7030</v>
      </c>
      <c r="I3029" s="0" t="n">
        <v>8.5</v>
      </c>
      <c r="J3029" s="16" t="s">
        <v>232</v>
      </c>
      <c r="K3029" s="0" t="str">
        <f aca="false">IFERROR(IF(VLOOKUP($C3029,薬効分類マスタ!$A$2:$E$180,5,FALSE())=0,"",VLOOKUP($C3029,薬効分類マスタ!$A$2:$E$180,5,FALSE())),"")</f>
        <v/>
      </c>
      <c r="L3029" s="17"/>
      <c r="M3029" s="0" t="str">
        <f aca="false">IF($K3029="","",IF($L3029&lt;&gt;"",$L3029,VLOOKUP($C3029,薬効分類マスタ!$A$2:$F$180,6,FALSE())))</f>
        <v/>
      </c>
      <c r="N3029" s="0" t="str">
        <f aca="false">ASC(G3029)</f>
        <v>ｶｲﾛｯｸ細粒40%</v>
      </c>
      <c r="O3029" s="0" t="str">
        <f aca="false">ASC(E3029)</f>
        <v>ｼﾒﾁｼﾞﾝ</v>
      </c>
      <c r="P3029" s="16" t="n">
        <f aca="false">N(P3028)+IF($C3029=検索!$B$49,1,0)</f>
        <v>0</v>
      </c>
    </row>
    <row r="3030" customFormat="false" ht="15" hidden="false" customHeight="false" outlineLevel="0" collapsed="false">
      <c r="A3030" s="16" t="s">
        <v>221</v>
      </c>
      <c r="B3030" s="0" t="s">
        <v>7031</v>
      </c>
      <c r="C3030" s="0" t="n">
        <v>232</v>
      </c>
      <c r="D3030" s="0" t="str">
        <f aca="false">IFERROR(VLOOKUP($C3030,薬効分類マスタ!$A$2:$B$180,2,FALSE()),"未登録")</f>
        <v>消化性潰瘍用剤</v>
      </c>
      <c r="E3030" s="16" t="s">
        <v>7026</v>
      </c>
      <c r="F3030" s="16" t="s">
        <v>613</v>
      </c>
      <c r="G3030" s="16" t="s">
        <v>7032</v>
      </c>
      <c r="I3030" s="0" t="n">
        <v>6.3</v>
      </c>
      <c r="J3030" s="16" t="s">
        <v>239</v>
      </c>
      <c r="K3030" s="0" t="str">
        <f aca="false">IFERROR(IF(VLOOKUP($C3030,薬効分類マスタ!$A$2:$E$180,5,FALSE())=0,"",VLOOKUP($C3030,薬効分類マスタ!$A$2:$E$180,5,FALSE())),"")</f>
        <v/>
      </c>
      <c r="L3030" s="17"/>
      <c r="M3030" s="0" t="str">
        <f aca="false">IF($K3030="","",IF($L3030&lt;&gt;"",$L3030,VLOOKUP($C3030,薬効分類マスタ!$A$2:$F$180,6,FALSE())))</f>
        <v/>
      </c>
      <c r="N3030" s="0" t="str">
        <f aca="false">ASC(G3030)</f>
        <v>ｼﾒﾁｼﾞﾝ200mg錠</v>
      </c>
      <c r="O3030" s="0" t="str">
        <f aca="false">ASC(E3030)</f>
        <v>ｼﾒﾁｼﾞﾝ</v>
      </c>
      <c r="P3030" s="16" t="n">
        <f aca="false">N(P3029)+IF($C3030=検索!$B$49,1,0)</f>
        <v>0</v>
      </c>
    </row>
    <row r="3031" customFormat="false" ht="15" hidden="false" customHeight="false" outlineLevel="0" collapsed="false">
      <c r="A3031" s="16" t="s">
        <v>221</v>
      </c>
      <c r="B3031" s="0" t="s">
        <v>7033</v>
      </c>
      <c r="C3031" s="0" t="n">
        <v>232</v>
      </c>
      <c r="D3031" s="0" t="str">
        <f aca="false">IFERROR(VLOOKUP($C3031,薬効分類マスタ!$A$2:$B$180,2,FALSE()),"未登録")</f>
        <v>消化性潰瘍用剤</v>
      </c>
      <c r="E3031" s="16" t="s">
        <v>7026</v>
      </c>
      <c r="F3031" s="16" t="s">
        <v>613</v>
      </c>
      <c r="G3031" s="16" t="s">
        <v>7034</v>
      </c>
      <c r="H3031" s="16" t="s">
        <v>504</v>
      </c>
      <c r="I3031" s="0" t="n">
        <v>7.6</v>
      </c>
      <c r="J3031" s="16" t="s">
        <v>232</v>
      </c>
      <c r="K3031" s="0" t="str">
        <f aca="false">IFERROR(IF(VLOOKUP($C3031,薬効分類マスタ!$A$2:$E$180,5,FALSE())=0,"",VLOOKUP($C3031,薬効分類マスタ!$A$2:$E$180,5,FALSE())),"")</f>
        <v/>
      </c>
      <c r="L3031" s="17"/>
      <c r="M3031" s="0" t="str">
        <f aca="false">IF($K3031="","",IF($L3031&lt;&gt;"",$L3031,VLOOKUP($C3031,薬効分類マスタ!$A$2:$F$180,6,FALSE())))</f>
        <v/>
      </c>
      <c r="N3031" s="0" t="str">
        <f aca="false">ASC(G3031)</f>
        <v>ﾀｶﾞﾒｯﾄ錠200mg</v>
      </c>
      <c r="O3031" s="0" t="str">
        <f aca="false">ASC(E3031)</f>
        <v>ｼﾒﾁｼﾞﾝ</v>
      </c>
      <c r="P3031" s="16" t="n">
        <f aca="false">N(P3030)+IF($C3031=検索!$B$49,1,0)</f>
        <v>0</v>
      </c>
    </row>
    <row r="3032" customFormat="false" ht="15" hidden="false" customHeight="false" outlineLevel="0" collapsed="false">
      <c r="A3032" s="16" t="s">
        <v>221</v>
      </c>
      <c r="B3032" s="0" t="s">
        <v>7035</v>
      </c>
      <c r="C3032" s="0" t="n">
        <v>232</v>
      </c>
      <c r="D3032" s="0" t="str">
        <f aca="false">IFERROR(VLOOKUP($C3032,薬効分類マスタ!$A$2:$B$180,2,FALSE()),"未登録")</f>
        <v>消化性潰瘍用剤</v>
      </c>
      <c r="E3032" s="16" t="s">
        <v>7026</v>
      </c>
      <c r="F3032" s="16" t="s">
        <v>736</v>
      </c>
      <c r="G3032" s="16" t="s">
        <v>7036</v>
      </c>
      <c r="I3032" s="0" t="n">
        <v>6.3</v>
      </c>
      <c r="J3032" s="16" t="s">
        <v>239</v>
      </c>
      <c r="K3032" s="0" t="str">
        <f aca="false">IFERROR(IF(VLOOKUP($C3032,薬効分類マスタ!$A$2:$E$180,5,FALSE())=0,"",VLOOKUP($C3032,薬効分類マスタ!$A$2:$E$180,5,FALSE())),"")</f>
        <v/>
      </c>
      <c r="L3032" s="17"/>
      <c r="M3032" s="0" t="str">
        <f aca="false">IF($K3032="","",IF($L3032&lt;&gt;"",$L3032,VLOOKUP($C3032,薬効分類マスタ!$A$2:$F$180,6,FALSE())))</f>
        <v/>
      </c>
      <c r="N3032" s="0" t="str">
        <f aca="false">ASC(G3032)</f>
        <v>ｼﾒﾁｼﾞﾝ400mg錠</v>
      </c>
      <c r="O3032" s="0" t="str">
        <f aca="false">ASC(E3032)</f>
        <v>ｼﾒﾁｼﾞﾝ</v>
      </c>
      <c r="P3032" s="16" t="n">
        <f aca="false">N(P3031)+IF($C3032=検索!$B$49,1,0)</f>
        <v>0</v>
      </c>
    </row>
    <row r="3033" customFormat="false" ht="15" hidden="false" customHeight="false" outlineLevel="0" collapsed="false">
      <c r="A3033" s="16" t="s">
        <v>221</v>
      </c>
      <c r="B3033" s="0" t="s">
        <v>7037</v>
      </c>
      <c r="C3033" s="0" t="n">
        <v>232</v>
      </c>
      <c r="D3033" s="0" t="str">
        <f aca="false">IFERROR(VLOOKUP($C3033,薬効分類マスタ!$A$2:$B$180,2,FALSE()),"未登録")</f>
        <v>消化性潰瘍用剤</v>
      </c>
      <c r="E3033" s="16" t="s">
        <v>7038</v>
      </c>
      <c r="F3033" s="16" t="s">
        <v>307</v>
      </c>
      <c r="G3033" s="16" t="s">
        <v>7039</v>
      </c>
      <c r="I3033" s="0" t="n">
        <v>36.8</v>
      </c>
      <c r="J3033" s="16" t="s">
        <v>239</v>
      </c>
      <c r="K3033" s="0" t="str">
        <f aca="false">IFERROR(IF(VLOOKUP($C3033,薬効分類マスタ!$A$2:$E$180,5,FALSE())=0,"",VLOOKUP($C3033,薬効分類マスタ!$A$2:$E$180,5,FALSE())),"")</f>
        <v/>
      </c>
      <c r="L3033" s="17"/>
      <c r="M3033" s="0" t="str">
        <f aca="false">IF($K3033="","",IF($L3033&lt;&gt;"",$L3033,VLOOKUP($C3033,薬効分類マスタ!$A$2:$F$180,6,FALSE())))</f>
        <v/>
      </c>
      <c r="N3033" s="0" t="str">
        <f aca="false">ASC(G3033)</f>
        <v>ﾌｧﾓﾁｼﾞﾝ10%散</v>
      </c>
      <c r="O3033" s="0" t="str">
        <f aca="false">ASC(E3033)</f>
        <v>ﾌｧﾓﾁｼﾞﾝ</v>
      </c>
      <c r="P3033" s="16" t="n">
        <f aca="false">N(P3032)+IF($C3033=検索!$B$49,1,0)</f>
        <v>0</v>
      </c>
    </row>
    <row r="3034" customFormat="false" ht="15" hidden="false" customHeight="false" outlineLevel="0" collapsed="false">
      <c r="A3034" s="16" t="s">
        <v>221</v>
      </c>
      <c r="B3034" s="0" t="s">
        <v>7040</v>
      </c>
      <c r="C3034" s="0" t="n">
        <v>232</v>
      </c>
      <c r="D3034" s="0" t="str">
        <f aca="false">IFERROR(VLOOKUP($C3034,薬効分類マスタ!$A$2:$B$180,2,FALSE()),"未登録")</f>
        <v>消化性潰瘍用剤</v>
      </c>
      <c r="E3034" s="16" t="s">
        <v>7038</v>
      </c>
      <c r="F3034" s="16" t="s">
        <v>307</v>
      </c>
      <c r="G3034" s="16" t="s">
        <v>7041</v>
      </c>
      <c r="H3034" s="16" t="s">
        <v>1143</v>
      </c>
      <c r="I3034" s="0" t="n">
        <v>37.3</v>
      </c>
      <c r="J3034" s="16" t="s">
        <v>232</v>
      </c>
      <c r="K3034" s="0" t="str">
        <f aca="false">IFERROR(IF(VLOOKUP($C3034,薬効分類マスタ!$A$2:$E$180,5,FALSE())=0,"",VLOOKUP($C3034,薬効分類マスタ!$A$2:$E$180,5,FALSE())),"")</f>
        <v/>
      </c>
      <c r="L3034" s="17"/>
      <c r="M3034" s="0" t="str">
        <f aca="false">IF($K3034="","",IF($L3034&lt;&gt;"",$L3034,VLOOKUP($C3034,薬効分類マスタ!$A$2:$F$180,6,FALSE())))</f>
        <v/>
      </c>
      <c r="N3034" s="0" t="str">
        <f aca="false">ASC(G3034)</f>
        <v>ｶﾞｽﾀｰ散10%</v>
      </c>
      <c r="O3034" s="0" t="str">
        <f aca="false">ASC(E3034)</f>
        <v>ﾌｧﾓﾁｼﾞﾝ</v>
      </c>
      <c r="P3034" s="16" t="n">
        <f aca="false">N(P3033)+IF($C3034=検索!$B$49,1,0)</f>
        <v>0</v>
      </c>
    </row>
    <row r="3035" customFormat="false" ht="15" hidden="false" customHeight="false" outlineLevel="0" collapsed="false">
      <c r="A3035" s="16" t="s">
        <v>221</v>
      </c>
      <c r="B3035" s="0" t="s">
        <v>7042</v>
      </c>
      <c r="C3035" s="0" t="n">
        <v>232</v>
      </c>
      <c r="D3035" s="0" t="str">
        <f aca="false">IFERROR(VLOOKUP($C3035,薬効分類マスタ!$A$2:$B$180,2,FALSE()),"未登録")</f>
        <v>消化性潰瘍用剤</v>
      </c>
      <c r="E3035" s="16" t="s">
        <v>7038</v>
      </c>
      <c r="F3035" s="16" t="s">
        <v>2525</v>
      </c>
      <c r="G3035" s="16" t="s">
        <v>7043</v>
      </c>
      <c r="I3035" s="0" t="n">
        <v>9.4</v>
      </c>
      <c r="J3035" s="16" t="s">
        <v>239</v>
      </c>
      <c r="K3035" s="0" t="str">
        <f aca="false">IFERROR(IF(VLOOKUP($C3035,薬効分類マスタ!$A$2:$E$180,5,FALSE())=0,"",VLOOKUP($C3035,薬効分類マスタ!$A$2:$E$180,5,FALSE())),"")</f>
        <v/>
      </c>
      <c r="L3035" s="17"/>
      <c r="M3035" s="0" t="str">
        <f aca="false">IF($K3035="","",IF($L3035&lt;&gt;"",$L3035,VLOOKUP($C3035,薬効分類マスタ!$A$2:$F$180,6,FALSE())))</f>
        <v/>
      </c>
      <c r="N3035" s="0" t="str">
        <f aca="false">ASC(G3035)</f>
        <v>ﾌｧﾓﾁｼﾞﾝ2%散</v>
      </c>
      <c r="O3035" s="0" t="str">
        <f aca="false">ASC(E3035)</f>
        <v>ﾌｧﾓﾁｼﾞﾝ</v>
      </c>
      <c r="P3035" s="16" t="n">
        <f aca="false">N(P3034)+IF($C3035=検索!$B$49,1,0)</f>
        <v>0</v>
      </c>
    </row>
    <row r="3036" customFormat="false" ht="15" hidden="false" customHeight="false" outlineLevel="0" collapsed="false">
      <c r="A3036" s="16" t="s">
        <v>221</v>
      </c>
      <c r="B3036" s="0" t="s">
        <v>7044</v>
      </c>
      <c r="C3036" s="0" t="n">
        <v>232</v>
      </c>
      <c r="D3036" s="0" t="str">
        <f aca="false">IFERROR(VLOOKUP($C3036,薬効分類マスタ!$A$2:$B$180,2,FALSE()),"未登録")</f>
        <v>消化性潰瘍用剤</v>
      </c>
      <c r="E3036" s="16" t="s">
        <v>7038</v>
      </c>
      <c r="F3036" s="16" t="s">
        <v>2525</v>
      </c>
      <c r="G3036" s="16" t="s">
        <v>7045</v>
      </c>
      <c r="H3036" s="16" t="s">
        <v>1143</v>
      </c>
      <c r="I3036" s="0" t="n">
        <v>9.5</v>
      </c>
      <c r="J3036" s="16" t="s">
        <v>232</v>
      </c>
      <c r="K3036" s="0" t="str">
        <f aca="false">IFERROR(IF(VLOOKUP($C3036,薬効分類マスタ!$A$2:$E$180,5,FALSE())=0,"",VLOOKUP($C3036,薬効分類マスタ!$A$2:$E$180,5,FALSE())),"")</f>
        <v/>
      </c>
      <c r="L3036" s="17"/>
      <c r="M3036" s="0" t="str">
        <f aca="false">IF($K3036="","",IF($L3036&lt;&gt;"",$L3036,VLOOKUP($C3036,薬効分類マスタ!$A$2:$F$180,6,FALSE())))</f>
        <v/>
      </c>
      <c r="N3036" s="0" t="str">
        <f aca="false">ASC(G3036)</f>
        <v>ｶﾞｽﾀｰ散2%</v>
      </c>
      <c r="O3036" s="0" t="str">
        <f aca="false">ASC(E3036)</f>
        <v>ﾌｧﾓﾁｼﾞﾝ</v>
      </c>
      <c r="P3036" s="16" t="n">
        <f aca="false">N(P3035)+IF($C3036=検索!$B$49,1,0)</f>
        <v>0</v>
      </c>
    </row>
    <row r="3037" customFormat="false" ht="15" hidden="false" customHeight="false" outlineLevel="0" collapsed="false">
      <c r="A3037" s="16" t="s">
        <v>221</v>
      </c>
      <c r="B3037" s="0" t="s">
        <v>7046</v>
      </c>
      <c r="C3037" s="0" t="n">
        <v>232</v>
      </c>
      <c r="D3037" s="0" t="str">
        <f aca="false">IFERROR(VLOOKUP($C3037,薬効分類マスタ!$A$2:$B$180,2,FALSE()),"未登録")</f>
        <v>消化性潰瘍用剤</v>
      </c>
      <c r="E3037" s="16" t="s">
        <v>7038</v>
      </c>
      <c r="F3037" s="16" t="s">
        <v>262</v>
      </c>
      <c r="G3037" s="16" t="s">
        <v>7047</v>
      </c>
      <c r="I3037" s="0" t="n">
        <v>10.8</v>
      </c>
      <c r="J3037" s="16" t="s">
        <v>239</v>
      </c>
      <c r="K3037" s="0" t="str">
        <f aca="false">IFERROR(IF(VLOOKUP($C3037,薬効分類マスタ!$A$2:$E$180,5,FALSE())=0,"",VLOOKUP($C3037,薬効分類マスタ!$A$2:$E$180,5,FALSE())),"")</f>
        <v/>
      </c>
      <c r="L3037" s="17"/>
      <c r="M3037" s="0" t="str">
        <f aca="false">IF($K3037="","",IF($L3037&lt;&gt;"",$L3037,VLOOKUP($C3037,薬効分類マスタ!$A$2:$F$180,6,FALSE())))</f>
        <v/>
      </c>
      <c r="N3037" s="0" t="str">
        <f aca="false">ASC(G3037)</f>
        <v>ﾌｧﾓﾁｼﾞﾝ10mg錠</v>
      </c>
      <c r="O3037" s="0" t="str">
        <f aca="false">ASC(E3037)</f>
        <v>ﾌｧﾓﾁｼﾞﾝ</v>
      </c>
      <c r="P3037" s="16" t="n">
        <f aca="false">N(P3036)+IF($C3037=検索!$B$49,1,0)</f>
        <v>0</v>
      </c>
    </row>
    <row r="3038" customFormat="false" ht="15" hidden="false" customHeight="false" outlineLevel="0" collapsed="false">
      <c r="A3038" s="16" t="s">
        <v>221</v>
      </c>
      <c r="B3038" s="0" t="s">
        <v>7048</v>
      </c>
      <c r="C3038" s="0" t="n">
        <v>232</v>
      </c>
      <c r="D3038" s="0" t="str">
        <f aca="false">IFERROR(VLOOKUP($C3038,薬効分類マスタ!$A$2:$B$180,2,FALSE()),"未登録")</f>
        <v>消化性潰瘍用剤</v>
      </c>
      <c r="E3038" s="16" t="s">
        <v>7038</v>
      </c>
      <c r="F3038" s="16" t="s">
        <v>262</v>
      </c>
      <c r="G3038" s="16" t="s">
        <v>7049</v>
      </c>
      <c r="H3038" s="16" t="s">
        <v>1143</v>
      </c>
      <c r="I3038" s="0" t="n">
        <v>10.8</v>
      </c>
      <c r="J3038" s="16" t="s">
        <v>232</v>
      </c>
      <c r="K3038" s="0" t="str">
        <f aca="false">IFERROR(IF(VLOOKUP($C3038,薬効分類マスタ!$A$2:$E$180,5,FALSE())=0,"",VLOOKUP($C3038,薬効分類マスタ!$A$2:$E$180,5,FALSE())),"")</f>
        <v/>
      </c>
      <c r="L3038" s="17"/>
      <c r="M3038" s="0" t="str">
        <f aca="false">IF($K3038="","",IF($L3038&lt;&gt;"",$L3038,VLOOKUP($C3038,薬効分類マスタ!$A$2:$F$180,6,FALSE())))</f>
        <v/>
      </c>
      <c r="N3038" s="0" t="str">
        <f aca="false">ASC(G3038)</f>
        <v>ｶﾞｽﾀｰ錠10mg</v>
      </c>
      <c r="O3038" s="0" t="str">
        <f aca="false">ASC(E3038)</f>
        <v>ﾌｧﾓﾁｼﾞﾝ</v>
      </c>
      <c r="P3038" s="16" t="n">
        <f aca="false">N(P3037)+IF($C3038=検索!$B$49,1,0)</f>
        <v>0</v>
      </c>
    </row>
    <row r="3039" customFormat="false" ht="15" hidden="false" customHeight="false" outlineLevel="0" collapsed="false">
      <c r="A3039" s="16" t="s">
        <v>221</v>
      </c>
      <c r="B3039" s="0" t="s">
        <v>7050</v>
      </c>
      <c r="C3039" s="0" t="n">
        <v>232</v>
      </c>
      <c r="D3039" s="0" t="str">
        <f aca="false">IFERROR(VLOOKUP($C3039,薬効分類マスタ!$A$2:$B$180,2,FALSE()),"未登録")</f>
        <v>消化性潰瘍用剤</v>
      </c>
      <c r="E3039" s="16" t="s">
        <v>7038</v>
      </c>
      <c r="F3039" s="16" t="s">
        <v>445</v>
      </c>
      <c r="G3039" s="16" t="s">
        <v>7051</v>
      </c>
      <c r="I3039" s="0" t="n">
        <v>10.8</v>
      </c>
      <c r="J3039" s="16" t="s">
        <v>239</v>
      </c>
      <c r="K3039" s="0" t="str">
        <f aca="false">IFERROR(IF(VLOOKUP($C3039,薬効分類マスタ!$A$2:$E$180,5,FALSE())=0,"",VLOOKUP($C3039,薬効分類マスタ!$A$2:$E$180,5,FALSE())),"")</f>
        <v/>
      </c>
      <c r="L3039" s="17"/>
      <c r="M3039" s="0" t="str">
        <f aca="false">IF($K3039="","",IF($L3039&lt;&gt;"",$L3039,VLOOKUP($C3039,薬効分類マスタ!$A$2:$F$180,6,FALSE())))</f>
        <v/>
      </c>
      <c r="N3039" s="0" t="str">
        <f aca="false">ASC(G3039)</f>
        <v>ﾌｧﾓﾁｼﾞﾝ20mg錠</v>
      </c>
      <c r="O3039" s="0" t="str">
        <f aca="false">ASC(E3039)</f>
        <v>ﾌｧﾓﾁｼﾞﾝ</v>
      </c>
      <c r="P3039" s="16" t="n">
        <f aca="false">N(P3038)+IF($C3039=検索!$B$49,1,0)</f>
        <v>0</v>
      </c>
    </row>
    <row r="3040" customFormat="false" ht="15" hidden="false" customHeight="false" outlineLevel="0" collapsed="false">
      <c r="A3040" s="16" t="s">
        <v>221</v>
      </c>
      <c r="B3040" s="0" t="s">
        <v>7052</v>
      </c>
      <c r="C3040" s="0" t="n">
        <v>232</v>
      </c>
      <c r="D3040" s="0" t="str">
        <f aca="false">IFERROR(VLOOKUP($C3040,薬効分類マスタ!$A$2:$B$180,2,FALSE()),"未登録")</f>
        <v>消化性潰瘍用剤</v>
      </c>
      <c r="E3040" s="16" t="s">
        <v>7038</v>
      </c>
      <c r="F3040" s="16" t="s">
        <v>445</v>
      </c>
      <c r="G3040" s="16" t="s">
        <v>7053</v>
      </c>
      <c r="H3040" s="16" t="s">
        <v>1143</v>
      </c>
      <c r="I3040" s="0" t="n">
        <v>10.8</v>
      </c>
      <c r="J3040" s="16" t="s">
        <v>232</v>
      </c>
      <c r="K3040" s="0" t="str">
        <f aca="false">IFERROR(IF(VLOOKUP($C3040,薬効分類マスタ!$A$2:$E$180,5,FALSE())=0,"",VLOOKUP($C3040,薬効分類マスタ!$A$2:$E$180,5,FALSE())),"")</f>
        <v/>
      </c>
      <c r="L3040" s="17"/>
      <c r="M3040" s="0" t="str">
        <f aca="false">IF($K3040="","",IF($L3040&lt;&gt;"",$L3040,VLOOKUP($C3040,薬効分類マスタ!$A$2:$F$180,6,FALSE())))</f>
        <v/>
      </c>
      <c r="N3040" s="0" t="str">
        <f aca="false">ASC(G3040)</f>
        <v>ｶﾞｽﾀｰ錠20mg</v>
      </c>
      <c r="O3040" s="0" t="str">
        <f aca="false">ASC(E3040)</f>
        <v>ﾌｧﾓﾁｼﾞﾝ</v>
      </c>
      <c r="P3040" s="16" t="n">
        <f aca="false">N(P3039)+IF($C3040=検索!$B$49,1,0)</f>
        <v>0</v>
      </c>
    </row>
    <row r="3041" customFormat="false" ht="15" hidden="false" customHeight="false" outlineLevel="0" collapsed="false">
      <c r="A3041" s="16" t="s">
        <v>221</v>
      </c>
      <c r="B3041" s="0" t="s">
        <v>7054</v>
      </c>
      <c r="C3041" s="0" t="n">
        <v>232</v>
      </c>
      <c r="D3041" s="0" t="str">
        <f aca="false">IFERROR(VLOOKUP($C3041,薬効分類マスタ!$A$2:$B$180,2,FALSE()),"未登録")</f>
        <v>消化性潰瘍用剤</v>
      </c>
      <c r="E3041" s="16" t="s">
        <v>7038</v>
      </c>
      <c r="F3041" s="16" t="s">
        <v>262</v>
      </c>
      <c r="G3041" s="16" t="s">
        <v>7055</v>
      </c>
      <c r="I3041" s="0" t="n">
        <v>10.8</v>
      </c>
      <c r="J3041" s="16" t="s">
        <v>239</v>
      </c>
      <c r="K3041" s="0" t="str">
        <f aca="false">IFERROR(IF(VLOOKUP($C3041,薬効分類マスタ!$A$2:$E$180,5,FALSE())=0,"",VLOOKUP($C3041,薬効分類マスタ!$A$2:$E$180,5,FALSE())),"")</f>
        <v/>
      </c>
      <c r="L3041" s="17"/>
      <c r="M3041" s="0" t="str">
        <f aca="false">IF($K3041="","",IF($L3041&lt;&gt;"",$L3041,VLOOKUP($C3041,薬効分類マスタ!$A$2:$F$180,6,FALSE())))</f>
        <v/>
      </c>
      <c r="N3041" s="0" t="str">
        <f aca="false">ASC(G3041)</f>
        <v>ﾌｧﾓﾁｼﾞﾝ10mg口腔内崩壊錠</v>
      </c>
      <c r="O3041" s="0" t="str">
        <f aca="false">ASC(E3041)</f>
        <v>ﾌｧﾓﾁｼﾞﾝ</v>
      </c>
      <c r="P3041" s="16" t="n">
        <f aca="false">N(P3040)+IF($C3041=検索!$B$49,1,0)</f>
        <v>0</v>
      </c>
    </row>
    <row r="3042" customFormat="false" ht="15" hidden="false" customHeight="false" outlineLevel="0" collapsed="false">
      <c r="A3042" s="16" t="s">
        <v>221</v>
      </c>
      <c r="B3042" s="0" t="s">
        <v>7056</v>
      </c>
      <c r="C3042" s="0" t="n">
        <v>232</v>
      </c>
      <c r="D3042" s="0" t="str">
        <f aca="false">IFERROR(VLOOKUP($C3042,薬効分類マスタ!$A$2:$B$180,2,FALSE()),"未登録")</f>
        <v>消化性潰瘍用剤</v>
      </c>
      <c r="E3042" s="16" t="s">
        <v>7038</v>
      </c>
      <c r="F3042" s="16" t="s">
        <v>262</v>
      </c>
      <c r="G3042" s="16" t="s">
        <v>7057</v>
      </c>
      <c r="H3042" s="16" t="s">
        <v>1143</v>
      </c>
      <c r="I3042" s="0" t="n">
        <v>10.8</v>
      </c>
      <c r="J3042" s="16" t="s">
        <v>232</v>
      </c>
      <c r="K3042" s="0" t="str">
        <f aca="false">IFERROR(IF(VLOOKUP($C3042,薬効分類マスタ!$A$2:$E$180,5,FALSE())=0,"",VLOOKUP($C3042,薬効分類マスタ!$A$2:$E$180,5,FALSE())),"")</f>
        <v/>
      </c>
      <c r="L3042" s="17"/>
      <c r="M3042" s="0" t="str">
        <f aca="false">IF($K3042="","",IF($L3042&lt;&gt;"",$L3042,VLOOKUP($C3042,薬効分類マスタ!$A$2:$F$180,6,FALSE())))</f>
        <v/>
      </c>
      <c r="N3042" s="0" t="str">
        <f aca="false">ASC(G3042)</f>
        <v>ｶﾞｽﾀｰD錠10mg</v>
      </c>
      <c r="O3042" s="0" t="str">
        <f aca="false">ASC(E3042)</f>
        <v>ﾌｧﾓﾁｼﾞﾝ</v>
      </c>
      <c r="P3042" s="16" t="n">
        <f aca="false">N(P3041)+IF($C3042=検索!$B$49,1,0)</f>
        <v>0</v>
      </c>
    </row>
    <row r="3043" customFormat="false" ht="15" hidden="false" customHeight="false" outlineLevel="0" collapsed="false">
      <c r="A3043" s="16" t="s">
        <v>221</v>
      </c>
      <c r="B3043" s="0" t="s">
        <v>7058</v>
      </c>
      <c r="C3043" s="0" t="n">
        <v>232</v>
      </c>
      <c r="D3043" s="0" t="str">
        <f aca="false">IFERROR(VLOOKUP($C3043,薬効分類マスタ!$A$2:$B$180,2,FALSE()),"未登録")</f>
        <v>消化性潰瘍用剤</v>
      </c>
      <c r="E3043" s="16" t="s">
        <v>7038</v>
      </c>
      <c r="F3043" s="16" t="s">
        <v>445</v>
      </c>
      <c r="G3043" s="16" t="s">
        <v>7059</v>
      </c>
      <c r="I3043" s="0" t="n">
        <v>10.8</v>
      </c>
      <c r="J3043" s="16" t="s">
        <v>239</v>
      </c>
      <c r="K3043" s="0" t="str">
        <f aca="false">IFERROR(IF(VLOOKUP($C3043,薬効分類マスタ!$A$2:$E$180,5,FALSE())=0,"",VLOOKUP($C3043,薬効分類マスタ!$A$2:$E$180,5,FALSE())),"")</f>
        <v/>
      </c>
      <c r="L3043" s="17"/>
      <c r="M3043" s="0" t="str">
        <f aca="false">IF($K3043="","",IF($L3043&lt;&gt;"",$L3043,VLOOKUP($C3043,薬効分類マスタ!$A$2:$F$180,6,FALSE())))</f>
        <v/>
      </c>
      <c r="N3043" s="0" t="str">
        <f aca="false">ASC(G3043)</f>
        <v>ﾌｧﾓﾁｼﾞﾝ20mg口腔内崩壊錠</v>
      </c>
      <c r="O3043" s="0" t="str">
        <f aca="false">ASC(E3043)</f>
        <v>ﾌｧﾓﾁｼﾞﾝ</v>
      </c>
      <c r="P3043" s="16" t="n">
        <f aca="false">N(P3042)+IF($C3043=検索!$B$49,1,0)</f>
        <v>0</v>
      </c>
    </row>
    <row r="3044" customFormat="false" ht="15" hidden="false" customHeight="false" outlineLevel="0" collapsed="false">
      <c r="A3044" s="16" t="s">
        <v>221</v>
      </c>
      <c r="B3044" s="0" t="s">
        <v>7060</v>
      </c>
      <c r="C3044" s="0" t="n">
        <v>232</v>
      </c>
      <c r="D3044" s="0" t="str">
        <f aca="false">IFERROR(VLOOKUP($C3044,薬効分類マスタ!$A$2:$B$180,2,FALSE()),"未登録")</f>
        <v>消化性潰瘍用剤</v>
      </c>
      <c r="E3044" s="16" t="s">
        <v>7038</v>
      </c>
      <c r="F3044" s="16" t="s">
        <v>445</v>
      </c>
      <c r="G3044" s="16" t="s">
        <v>7061</v>
      </c>
      <c r="H3044" s="16" t="s">
        <v>1143</v>
      </c>
      <c r="I3044" s="0" t="n">
        <v>10.8</v>
      </c>
      <c r="J3044" s="16" t="s">
        <v>232</v>
      </c>
      <c r="K3044" s="0" t="str">
        <f aca="false">IFERROR(IF(VLOOKUP($C3044,薬効分類マスタ!$A$2:$E$180,5,FALSE())=0,"",VLOOKUP($C3044,薬効分類マスタ!$A$2:$E$180,5,FALSE())),"")</f>
        <v/>
      </c>
      <c r="L3044" s="17"/>
      <c r="M3044" s="0" t="str">
        <f aca="false">IF($K3044="","",IF($L3044&lt;&gt;"",$L3044,VLOOKUP($C3044,薬効分類マスタ!$A$2:$F$180,6,FALSE())))</f>
        <v/>
      </c>
      <c r="N3044" s="0" t="str">
        <f aca="false">ASC(G3044)</f>
        <v>ｶﾞｽﾀｰD錠20mg</v>
      </c>
      <c r="O3044" s="0" t="str">
        <f aca="false">ASC(E3044)</f>
        <v>ﾌｧﾓﾁｼﾞﾝ</v>
      </c>
      <c r="P3044" s="16" t="n">
        <f aca="false">N(P3043)+IF($C3044=検索!$B$49,1,0)</f>
        <v>0</v>
      </c>
    </row>
    <row r="3045" customFormat="false" ht="15" hidden="false" customHeight="false" outlineLevel="0" collapsed="false">
      <c r="A3045" s="16" t="s">
        <v>221</v>
      </c>
      <c r="B3045" s="0" t="s">
        <v>7062</v>
      </c>
      <c r="C3045" s="0" t="n">
        <v>232</v>
      </c>
      <c r="D3045" s="0" t="str">
        <f aca="false">IFERROR(VLOOKUP($C3045,薬効分類マスタ!$A$2:$B$180,2,FALSE()),"未登録")</f>
        <v>消化性潰瘍用剤</v>
      </c>
      <c r="E3045" s="16" t="s">
        <v>7063</v>
      </c>
      <c r="F3045" s="16" t="s">
        <v>699</v>
      </c>
      <c r="G3045" s="16" t="s">
        <v>7064</v>
      </c>
      <c r="H3045" s="16" t="s">
        <v>304</v>
      </c>
      <c r="I3045" s="0" t="n">
        <v>70.4</v>
      </c>
      <c r="J3045" s="16" t="s">
        <v>232</v>
      </c>
      <c r="K3045" s="0" t="str">
        <f aca="false">IFERROR(IF(VLOOKUP($C3045,薬効分類マスタ!$A$2:$E$180,5,FALSE())=0,"",VLOOKUP($C3045,薬効分類マスタ!$A$2:$E$180,5,FALSE())),"")</f>
        <v/>
      </c>
      <c r="L3045" s="17"/>
      <c r="M3045" s="0" t="str">
        <f aca="false">IF($K3045="","",IF($L3045&lt;&gt;"",$L3045,VLOOKUP($C3045,薬効分類マスタ!$A$2:$F$180,6,FALSE())))</f>
        <v/>
      </c>
      <c r="N3045" s="0" t="str">
        <f aca="false">ASC(G3045)</f>
        <v>ｱﾙﾀｯﾄ細粒20%</v>
      </c>
      <c r="O3045" s="0" t="str">
        <f aca="false">ASC(E3045)</f>
        <v>ﾛｷｻﾁｼﾞﾝ酢酸ｴｽﾃﾙ塩酸塩</v>
      </c>
      <c r="P3045" s="16" t="n">
        <f aca="false">N(P3044)+IF($C3045=検索!$B$49,1,0)</f>
        <v>0</v>
      </c>
    </row>
    <row r="3046" customFormat="false" ht="15" hidden="false" customHeight="false" outlineLevel="0" collapsed="false">
      <c r="A3046" s="16" t="s">
        <v>221</v>
      </c>
      <c r="B3046" s="0" t="s">
        <v>7065</v>
      </c>
      <c r="C3046" s="0" t="n">
        <v>232</v>
      </c>
      <c r="D3046" s="0" t="str">
        <f aca="false">IFERROR(VLOOKUP($C3046,薬効分類マスタ!$A$2:$B$180,2,FALSE()),"未登録")</f>
        <v>消化性潰瘍用剤</v>
      </c>
      <c r="E3046" s="16" t="s">
        <v>7063</v>
      </c>
      <c r="F3046" s="16" t="s">
        <v>2883</v>
      </c>
      <c r="G3046" s="16" t="s">
        <v>7066</v>
      </c>
      <c r="H3046" s="16" t="s">
        <v>304</v>
      </c>
      <c r="I3046" s="0" t="n">
        <v>20</v>
      </c>
      <c r="J3046" s="16" t="s">
        <v>232</v>
      </c>
      <c r="K3046" s="0" t="str">
        <f aca="false">IFERROR(IF(VLOOKUP($C3046,薬効分類マスタ!$A$2:$E$180,5,FALSE())=0,"",VLOOKUP($C3046,薬効分類マスタ!$A$2:$E$180,5,FALSE())),"")</f>
        <v/>
      </c>
      <c r="L3046" s="17"/>
      <c r="M3046" s="0" t="str">
        <f aca="false">IF($K3046="","",IF($L3046&lt;&gt;"",$L3046,VLOOKUP($C3046,薬効分類マスタ!$A$2:$F$180,6,FALSE())))</f>
        <v/>
      </c>
      <c r="N3046" s="0" t="str">
        <f aca="false">ASC(G3046)</f>
        <v>ｱﾙﾀｯﾄｶﾌﾟｾﾙ75mg</v>
      </c>
      <c r="O3046" s="0" t="str">
        <f aca="false">ASC(E3046)</f>
        <v>ﾛｷｻﾁｼﾞﾝ酢酸ｴｽﾃﾙ塩酸塩</v>
      </c>
      <c r="P3046" s="16" t="n">
        <f aca="false">N(P3045)+IF($C3046=検索!$B$49,1,0)</f>
        <v>0</v>
      </c>
    </row>
    <row r="3047" customFormat="false" ht="15" hidden="false" customHeight="false" outlineLevel="0" collapsed="false">
      <c r="A3047" s="16" t="s">
        <v>221</v>
      </c>
      <c r="B3047" s="0" t="s">
        <v>7067</v>
      </c>
      <c r="C3047" s="0" t="n">
        <v>232</v>
      </c>
      <c r="D3047" s="0" t="str">
        <f aca="false">IFERROR(VLOOKUP($C3047,薬効分類マスタ!$A$2:$B$180,2,FALSE()),"未登録")</f>
        <v>消化性潰瘍用剤</v>
      </c>
      <c r="E3047" s="16" t="s">
        <v>7063</v>
      </c>
      <c r="F3047" s="16" t="s">
        <v>2883</v>
      </c>
      <c r="G3047" s="16" t="s">
        <v>7068</v>
      </c>
      <c r="H3047" s="16" t="s">
        <v>385</v>
      </c>
      <c r="I3047" s="0" t="n">
        <v>20.6</v>
      </c>
      <c r="J3047" s="16" t="s">
        <v>239</v>
      </c>
      <c r="K3047" s="0" t="str">
        <f aca="false">IFERROR(IF(VLOOKUP($C3047,薬効分類マスタ!$A$2:$E$180,5,FALSE())=0,"",VLOOKUP($C3047,薬効分類マスタ!$A$2:$E$180,5,FALSE())),"")</f>
        <v/>
      </c>
      <c r="L3047" s="17"/>
      <c r="M3047" s="0" t="str">
        <f aca="false">IF($K3047="","",IF($L3047&lt;&gt;"",$L3047,VLOOKUP($C3047,薬効分類マスタ!$A$2:$F$180,6,FALSE())))</f>
        <v/>
      </c>
      <c r="N3047" s="0" t="str">
        <f aca="false">ASC(G3047)</f>
        <v>ﾛｷｻﾁｼﾞﾝ酢酸ｴｽﾃﾙ塩酸塩徐放ｶﾌﾟｾﾙ75mg｢ｻﾜｲ｣</v>
      </c>
      <c r="O3047" s="0" t="str">
        <f aca="false">ASC(E3047)</f>
        <v>ﾛｷｻﾁｼﾞﾝ酢酸ｴｽﾃﾙ塩酸塩</v>
      </c>
      <c r="P3047" s="16" t="n">
        <f aca="false">N(P3046)+IF($C3047=検索!$B$49,1,0)</f>
        <v>0</v>
      </c>
    </row>
    <row r="3048" customFormat="false" ht="15" hidden="false" customHeight="false" outlineLevel="0" collapsed="false">
      <c r="A3048" s="16" t="s">
        <v>221</v>
      </c>
      <c r="B3048" s="0" t="s">
        <v>7069</v>
      </c>
      <c r="C3048" s="0" t="n">
        <v>232</v>
      </c>
      <c r="D3048" s="0" t="str">
        <f aca="false">IFERROR(VLOOKUP($C3048,薬効分類マスタ!$A$2:$B$180,2,FALSE()),"未登録")</f>
        <v>消化性潰瘍用剤</v>
      </c>
      <c r="E3048" s="16" t="s">
        <v>7063</v>
      </c>
      <c r="F3048" s="16" t="s">
        <v>1135</v>
      </c>
      <c r="G3048" s="16" t="s">
        <v>7070</v>
      </c>
      <c r="H3048" s="16" t="s">
        <v>304</v>
      </c>
      <c r="I3048" s="0" t="n">
        <v>12.6</v>
      </c>
      <c r="J3048" s="16" t="s">
        <v>232</v>
      </c>
      <c r="K3048" s="0" t="str">
        <f aca="false">IFERROR(IF(VLOOKUP($C3048,薬効分類マスタ!$A$2:$E$180,5,FALSE())=0,"",VLOOKUP($C3048,薬効分類マスタ!$A$2:$E$180,5,FALSE())),"")</f>
        <v/>
      </c>
      <c r="L3048" s="17"/>
      <c r="M3048" s="0" t="str">
        <f aca="false">IF($K3048="","",IF($L3048&lt;&gt;"",$L3048,VLOOKUP($C3048,薬効分類マスタ!$A$2:$F$180,6,FALSE())))</f>
        <v/>
      </c>
      <c r="N3048" s="0" t="str">
        <f aca="false">ASC(G3048)</f>
        <v>ｱﾙﾀｯﾄｶﾌﾟｾﾙ37.5mg</v>
      </c>
      <c r="O3048" s="0" t="str">
        <f aca="false">ASC(E3048)</f>
        <v>ﾛｷｻﾁｼﾞﾝ酢酸ｴｽﾃﾙ塩酸塩</v>
      </c>
      <c r="P3048" s="16" t="n">
        <f aca="false">N(P3047)+IF($C3048=検索!$B$49,1,0)</f>
        <v>0</v>
      </c>
    </row>
    <row r="3049" customFormat="false" ht="15" hidden="false" customHeight="false" outlineLevel="0" collapsed="false">
      <c r="A3049" s="16" t="s">
        <v>221</v>
      </c>
      <c r="B3049" s="0" t="s">
        <v>7071</v>
      </c>
      <c r="C3049" s="0" t="n">
        <v>232</v>
      </c>
      <c r="D3049" s="0" t="str">
        <f aca="false">IFERROR(VLOOKUP($C3049,薬効分類マスタ!$A$2:$B$180,2,FALSE()),"未登録")</f>
        <v>消化性潰瘍用剤</v>
      </c>
      <c r="E3049" s="16" t="s">
        <v>7063</v>
      </c>
      <c r="F3049" s="16" t="s">
        <v>1135</v>
      </c>
      <c r="G3049" s="16" t="s">
        <v>7072</v>
      </c>
      <c r="H3049" s="16" t="s">
        <v>385</v>
      </c>
      <c r="I3049" s="0" t="n">
        <v>10.8</v>
      </c>
      <c r="J3049" s="16" t="s">
        <v>239</v>
      </c>
      <c r="K3049" s="0" t="str">
        <f aca="false">IFERROR(IF(VLOOKUP($C3049,薬効分類マスタ!$A$2:$E$180,5,FALSE())=0,"",VLOOKUP($C3049,薬効分類マスタ!$A$2:$E$180,5,FALSE())),"")</f>
        <v/>
      </c>
      <c r="L3049" s="17"/>
      <c r="M3049" s="0" t="str">
        <f aca="false">IF($K3049="","",IF($L3049&lt;&gt;"",$L3049,VLOOKUP($C3049,薬効分類マスタ!$A$2:$F$180,6,FALSE())))</f>
        <v/>
      </c>
      <c r="N3049" s="0" t="str">
        <f aca="false">ASC(G3049)</f>
        <v>ﾛｷｻﾁｼﾞﾝ酢酸ｴｽﾃﾙ塩酸塩徐放ｶﾌﾟｾﾙ37.5mg｢ｻﾜｲ｣</v>
      </c>
      <c r="O3049" s="0" t="str">
        <f aca="false">ASC(E3049)</f>
        <v>ﾛｷｻﾁｼﾞﾝ酢酸ｴｽﾃﾙ塩酸塩</v>
      </c>
      <c r="P3049" s="16" t="n">
        <f aca="false">N(P3048)+IF($C3049=検索!$B$49,1,0)</f>
        <v>0</v>
      </c>
    </row>
    <row r="3050" customFormat="false" ht="15" hidden="false" customHeight="false" outlineLevel="0" collapsed="false">
      <c r="A3050" s="16" t="s">
        <v>221</v>
      </c>
      <c r="B3050" s="0" t="s">
        <v>7073</v>
      </c>
      <c r="C3050" s="0" t="n">
        <v>232</v>
      </c>
      <c r="D3050" s="0" t="str">
        <f aca="false">IFERROR(VLOOKUP($C3050,薬効分類マスタ!$A$2:$B$180,2,FALSE()),"未登録")</f>
        <v>消化性潰瘍用剤</v>
      </c>
      <c r="E3050" s="16" t="s">
        <v>7074</v>
      </c>
      <c r="F3050" s="16" t="s">
        <v>1338</v>
      </c>
      <c r="G3050" s="16" t="s">
        <v>7075</v>
      </c>
      <c r="H3050" s="16" t="s">
        <v>1211</v>
      </c>
      <c r="I3050" s="0" t="n">
        <v>12.3</v>
      </c>
      <c r="J3050" s="16" t="s">
        <v>232</v>
      </c>
      <c r="K3050" s="0" t="str">
        <f aca="false">IFERROR(IF(VLOOKUP($C3050,薬効分類マスタ!$A$2:$E$180,5,FALSE())=0,"",VLOOKUP($C3050,薬効分類マスタ!$A$2:$E$180,5,FALSE())),"")</f>
        <v/>
      </c>
      <c r="L3050" s="17"/>
      <c r="M3050" s="0" t="str">
        <f aca="false">IF($K3050="","",IF($L3050&lt;&gt;"",$L3050,VLOOKUP($C3050,薬効分類マスタ!$A$2:$F$180,6,FALSE())))</f>
        <v/>
      </c>
      <c r="N3050" s="0" t="str">
        <f aca="false">ASC(G3050)</f>
        <v>ｱｼﾉﾝ錠150mg</v>
      </c>
      <c r="O3050" s="0" t="str">
        <f aca="false">ASC(E3050)</f>
        <v>ﾆｻﾞﾁｼﾞﾝ</v>
      </c>
      <c r="P3050" s="16" t="n">
        <f aca="false">N(P3049)+IF($C3050=検索!$B$49,1,0)</f>
        <v>0</v>
      </c>
    </row>
    <row r="3051" customFormat="false" ht="15" hidden="false" customHeight="false" outlineLevel="0" collapsed="false">
      <c r="A3051" s="16" t="s">
        <v>221</v>
      </c>
      <c r="B3051" s="0" t="s">
        <v>7076</v>
      </c>
      <c r="C3051" s="0" t="n">
        <v>232</v>
      </c>
      <c r="D3051" s="0" t="str">
        <f aca="false">IFERROR(VLOOKUP($C3051,薬効分類マスタ!$A$2:$B$180,2,FALSE()),"未登録")</f>
        <v>消化性潰瘍用剤</v>
      </c>
      <c r="E3051" s="16" t="s">
        <v>7074</v>
      </c>
      <c r="F3051" s="16" t="s">
        <v>1338</v>
      </c>
      <c r="G3051" s="16" t="s">
        <v>7077</v>
      </c>
      <c r="H3051" s="16" t="s">
        <v>574</v>
      </c>
      <c r="I3051" s="0" t="n">
        <v>10.8</v>
      </c>
      <c r="J3051" s="16" t="s">
        <v>239</v>
      </c>
      <c r="K3051" s="0" t="str">
        <f aca="false">IFERROR(IF(VLOOKUP($C3051,薬効分類マスタ!$A$2:$E$180,5,FALSE())=0,"",VLOOKUP($C3051,薬効分類マスタ!$A$2:$E$180,5,FALSE())),"")</f>
        <v/>
      </c>
      <c r="L3051" s="17"/>
      <c r="M3051" s="0" t="str">
        <f aca="false">IF($K3051="","",IF($L3051&lt;&gt;"",$L3051,VLOOKUP($C3051,薬効分類マスタ!$A$2:$F$180,6,FALSE())))</f>
        <v/>
      </c>
      <c r="N3051" s="0" t="str">
        <f aca="false">ASC(G3051)</f>
        <v>ﾆｻﾞﾁｼﾞﾝ錠150mg｢YD｣</v>
      </c>
      <c r="O3051" s="0" t="str">
        <f aca="false">ASC(E3051)</f>
        <v>ﾆｻﾞﾁｼﾞﾝ</v>
      </c>
      <c r="P3051" s="16" t="n">
        <f aca="false">N(P3050)+IF($C3051=検索!$B$49,1,0)</f>
        <v>0</v>
      </c>
    </row>
    <row r="3052" customFormat="false" ht="15" hidden="false" customHeight="false" outlineLevel="0" collapsed="false">
      <c r="A3052" s="16" t="s">
        <v>221</v>
      </c>
      <c r="B3052" s="0" t="s">
        <v>7078</v>
      </c>
      <c r="C3052" s="0" t="n">
        <v>232</v>
      </c>
      <c r="D3052" s="0" t="str">
        <f aca="false">IFERROR(VLOOKUP($C3052,薬効分類マスタ!$A$2:$B$180,2,FALSE()),"未登録")</f>
        <v>消化性潰瘍用剤</v>
      </c>
      <c r="E3052" s="16" t="s">
        <v>7074</v>
      </c>
      <c r="F3052" s="16" t="s">
        <v>2117</v>
      </c>
      <c r="G3052" s="16" t="s">
        <v>7079</v>
      </c>
      <c r="H3052" s="16" t="s">
        <v>1211</v>
      </c>
      <c r="I3052" s="0" t="n">
        <v>8.6</v>
      </c>
      <c r="J3052" s="16" t="s">
        <v>232</v>
      </c>
      <c r="K3052" s="0" t="str">
        <f aca="false">IFERROR(IF(VLOOKUP($C3052,薬効分類マスタ!$A$2:$E$180,5,FALSE())=0,"",VLOOKUP($C3052,薬効分類マスタ!$A$2:$E$180,5,FALSE())),"")</f>
        <v/>
      </c>
      <c r="L3052" s="17"/>
      <c r="M3052" s="0" t="str">
        <f aca="false">IF($K3052="","",IF($L3052&lt;&gt;"",$L3052,VLOOKUP($C3052,薬効分類マスタ!$A$2:$F$180,6,FALSE())))</f>
        <v/>
      </c>
      <c r="N3052" s="0" t="str">
        <f aca="false">ASC(G3052)</f>
        <v>ｱｼﾉﾝ錠75mg</v>
      </c>
      <c r="O3052" s="0" t="str">
        <f aca="false">ASC(E3052)</f>
        <v>ﾆｻﾞﾁｼﾞﾝ</v>
      </c>
      <c r="P3052" s="16" t="n">
        <f aca="false">N(P3051)+IF($C3052=検索!$B$49,1,0)</f>
        <v>0</v>
      </c>
    </row>
    <row r="3053" customFormat="false" ht="15" hidden="false" customHeight="false" outlineLevel="0" collapsed="false">
      <c r="A3053" s="16" t="s">
        <v>221</v>
      </c>
      <c r="B3053" s="0" t="s">
        <v>7080</v>
      </c>
      <c r="C3053" s="0" t="n">
        <v>232</v>
      </c>
      <c r="D3053" s="0" t="str">
        <f aca="false">IFERROR(VLOOKUP($C3053,薬効分類マスタ!$A$2:$B$180,2,FALSE()),"未登録")</f>
        <v>消化性潰瘍用剤</v>
      </c>
      <c r="E3053" s="16" t="s">
        <v>7074</v>
      </c>
      <c r="F3053" s="16" t="s">
        <v>2883</v>
      </c>
      <c r="G3053" s="16" t="s">
        <v>7081</v>
      </c>
      <c r="H3053" s="16" t="s">
        <v>574</v>
      </c>
      <c r="I3053" s="0" t="n">
        <v>10.8</v>
      </c>
      <c r="J3053" s="16" t="s">
        <v>239</v>
      </c>
      <c r="K3053" s="0" t="str">
        <f aca="false">IFERROR(IF(VLOOKUP($C3053,薬効分類マスタ!$A$2:$E$180,5,FALSE())=0,"",VLOOKUP($C3053,薬効分類マスタ!$A$2:$E$180,5,FALSE())),"")</f>
        <v/>
      </c>
      <c r="L3053" s="17"/>
      <c r="M3053" s="0" t="str">
        <f aca="false">IF($K3053="","",IF($L3053&lt;&gt;"",$L3053,VLOOKUP($C3053,薬効分類マスタ!$A$2:$F$180,6,FALSE())))</f>
        <v/>
      </c>
      <c r="N3053" s="0" t="str">
        <f aca="false">ASC(G3053)</f>
        <v>ﾆｻﾞﾁｼﾞﾝｶﾌﾟｾﾙ75mg｢YD｣</v>
      </c>
      <c r="O3053" s="0" t="str">
        <f aca="false">ASC(E3053)</f>
        <v>ﾆｻﾞﾁｼﾞﾝ</v>
      </c>
      <c r="P3053" s="16" t="n">
        <f aca="false">N(P3052)+IF($C3053=検索!$B$49,1,0)</f>
        <v>0</v>
      </c>
    </row>
    <row r="3054" customFormat="false" ht="15" hidden="false" customHeight="false" outlineLevel="0" collapsed="false">
      <c r="A3054" s="16" t="s">
        <v>221</v>
      </c>
      <c r="B3054" s="0" t="s">
        <v>7082</v>
      </c>
      <c r="C3054" s="0" t="n">
        <v>232</v>
      </c>
      <c r="D3054" s="0" t="str">
        <f aca="false">IFERROR(VLOOKUP($C3054,薬効分類マスタ!$A$2:$B$180,2,FALSE()),"未登録")</f>
        <v>消化性潰瘍用剤</v>
      </c>
      <c r="E3054" s="16" t="s">
        <v>7083</v>
      </c>
      <c r="F3054" s="16" t="s">
        <v>257</v>
      </c>
      <c r="G3054" s="16" t="s">
        <v>7084</v>
      </c>
      <c r="I3054" s="0" t="n">
        <v>10.8</v>
      </c>
      <c r="J3054" s="16" t="s">
        <v>239</v>
      </c>
      <c r="K3054" s="0" t="str">
        <f aca="false">IFERROR(IF(VLOOKUP($C3054,薬効分類マスタ!$A$2:$E$180,5,FALSE())=0,"",VLOOKUP($C3054,薬効分類マスタ!$A$2:$E$180,5,FALSE())),"")</f>
        <v/>
      </c>
      <c r="L3054" s="17"/>
      <c r="M3054" s="0" t="str">
        <f aca="false">IF($K3054="","",IF($L3054&lt;&gt;"",$L3054,VLOOKUP($C3054,薬効分類マスタ!$A$2:$F$180,6,FALSE())))</f>
        <v/>
      </c>
      <c r="N3054" s="0" t="str">
        <f aca="false">ASC(G3054)</f>
        <v>ﾗﾌﾁｼﾞﾝ5mg錠</v>
      </c>
      <c r="O3054" s="0" t="str">
        <f aca="false">ASC(E3054)</f>
        <v>ﾗﾌﾁｼﾞﾝ</v>
      </c>
      <c r="P3054" s="16" t="n">
        <f aca="false">N(P3053)+IF($C3054=検索!$B$49,1,0)</f>
        <v>0</v>
      </c>
    </row>
    <row r="3055" customFormat="false" ht="15" hidden="false" customHeight="false" outlineLevel="0" collapsed="false">
      <c r="A3055" s="16" t="s">
        <v>221</v>
      </c>
      <c r="B3055" s="0" t="s">
        <v>7085</v>
      </c>
      <c r="C3055" s="0" t="n">
        <v>232</v>
      </c>
      <c r="D3055" s="0" t="str">
        <f aca="false">IFERROR(VLOOKUP($C3055,薬効分類マスタ!$A$2:$B$180,2,FALSE()),"未登録")</f>
        <v>消化性潰瘍用剤</v>
      </c>
      <c r="E3055" s="16" t="s">
        <v>7083</v>
      </c>
      <c r="F3055" s="16" t="s">
        <v>257</v>
      </c>
      <c r="G3055" s="16" t="s">
        <v>7086</v>
      </c>
      <c r="H3055" s="16" t="s">
        <v>2927</v>
      </c>
      <c r="I3055" s="0" t="n">
        <v>10.8</v>
      </c>
      <c r="J3055" s="16" t="s">
        <v>232</v>
      </c>
      <c r="K3055" s="0" t="str">
        <f aca="false">IFERROR(IF(VLOOKUP($C3055,薬効分類マスタ!$A$2:$E$180,5,FALSE())=0,"",VLOOKUP($C3055,薬効分類マスタ!$A$2:$E$180,5,FALSE())),"")</f>
        <v/>
      </c>
      <c r="L3055" s="17"/>
      <c r="M3055" s="0" t="str">
        <f aca="false">IF($K3055="","",IF($L3055&lt;&gt;"",$L3055,VLOOKUP($C3055,薬効分類マスタ!$A$2:$F$180,6,FALSE())))</f>
        <v/>
      </c>
      <c r="N3055" s="0" t="str">
        <f aca="false">ASC(G3055)</f>
        <v>ﾌﾟﾛﾃｶｼﾞﾝ錠5</v>
      </c>
      <c r="O3055" s="0" t="str">
        <f aca="false">ASC(E3055)</f>
        <v>ﾗﾌﾁｼﾞﾝ</v>
      </c>
      <c r="P3055" s="16" t="n">
        <f aca="false">N(P3054)+IF($C3055=検索!$B$49,1,0)</f>
        <v>0</v>
      </c>
    </row>
    <row r="3056" customFormat="false" ht="15" hidden="false" customHeight="false" outlineLevel="0" collapsed="false">
      <c r="A3056" s="16" t="s">
        <v>221</v>
      </c>
      <c r="B3056" s="0" t="s">
        <v>7087</v>
      </c>
      <c r="C3056" s="0" t="n">
        <v>232</v>
      </c>
      <c r="D3056" s="0" t="str">
        <f aca="false">IFERROR(VLOOKUP($C3056,薬効分類マスタ!$A$2:$B$180,2,FALSE()),"未登録")</f>
        <v>消化性潰瘍用剤</v>
      </c>
      <c r="E3056" s="16" t="s">
        <v>7083</v>
      </c>
      <c r="F3056" s="16" t="s">
        <v>262</v>
      </c>
      <c r="G3056" s="16" t="s">
        <v>7088</v>
      </c>
      <c r="I3056" s="0" t="n">
        <v>10.8</v>
      </c>
      <c r="J3056" s="16" t="s">
        <v>239</v>
      </c>
      <c r="K3056" s="0" t="str">
        <f aca="false">IFERROR(IF(VLOOKUP($C3056,薬効分類マスタ!$A$2:$E$180,5,FALSE())=0,"",VLOOKUP($C3056,薬効分類マスタ!$A$2:$E$180,5,FALSE())),"")</f>
        <v/>
      </c>
      <c r="L3056" s="17"/>
      <c r="M3056" s="0" t="str">
        <f aca="false">IF($K3056="","",IF($L3056&lt;&gt;"",$L3056,VLOOKUP($C3056,薬効分類マスタ!$A$2:$F$180,6,FALSE())))</f>
        <v/>
      </c>
      <c r="N3056" s="0" t="str">
        <f aca="false">ASC(G3056)</f>
        <v>ﾗﾌﾁｼﾞﾝ10mg錠</v>
      </c>
      <c r="O3056" s="0" t="str">
        <f aca="false">ASC(E3056)</f>
        <v>ﾗﾌﾁｼﾞﾝ</v>
      </c>
      <c r="P3056" s="16" t="n">
        <f aca="false">N(P3055)+IF($C3056=検索!$B$49,1,0)</f>
        <v>0</v>
      </c>
    </row>
    <row r="3057" customFormat="false" ht="15" hidden="false" customHeight="false" outlineLevel="0" collapsed="false">
      <c r="A3057" s="16" t="s">
        <v>221</v>
      </c>
      <c r="B3057" s="0" t="s">
        <v>7089</v>
      </c>
      <c r="C3057" s="0" t="n">
        <v>232</v>
      </c>
      <c r="D3057" s="0" t="str">
        <f aca="false">IFERROR(VLOOKUP($C3057,薬効分類マスタ!$A$2:$B$180,2,FALSE()),"未登録")</f>
        <v>消化性潰瘍用剤</v>
      </c>
      <c r="E3057" s="16" t="s">
        <v>7083</v>
      </c>
      <c r="F3057" s="16" t="s">
        <v>262</v>
      </c>
      <c r="G3057" s="16" t="s">
        <v>7090</v>
      </c>
      <c r="H3057" s="16" t="s">
        <v>2927</v>
      </c>
      <c r="I3057" s="0" t="n">
        <v>11.6</v>
      </c>
      <c r="J3057" s="16" t="s">
        <v>232</v>
      </c>
      <c r="K3057" s="0" t="str">
        <f aca="false">IFERROR(IF(VLOOKUP($C3057,薬効分類マスタ!$A$2:$E$180,5,FALSE())=0,"",VLOOKUP($C3057,薬効分類マスタ!$A$2:$E$180,5,FALSE())),"")</f>
        <v/>
      </c>
      <c r="L3057" s="17"/>
      <c r="M3057" s="0" t="str">
        <f aca="false">IF($K3057="","",IF($L3057&lt;&gt;"",$L3057,VLOOKUP($C3057,薬効分類マスタ!$A$2:$F$180,6,FALSE())))</f>
        <v/>
      </c>
      <c r="N3057" s="0" t="str">
        <f aca="false">ASC(G3057)</f>
        <v>ﾌﾟﾛﾃｶｼﾞﾝ錠10</v>
      </c>
      <c r="O3057" s="0" t="str">
        <f aca="false">ASC(E3057)</f>
        <v>ﾗﾌﾁｼﾞﾝ</v>
      </c>
      <c r="P3057" s="16" t="n">
        <f aca="false">N(P3056)+IF($C3057=検索!$B$49,1,0)</f>
        <v>0</v>
      </c>
    </row>
    <row r="3058" customFormat="false" ht="15" hidden="false" customHeight="false" outlineLevel="0" collapsed="false">
      <c r="A3058" s="16" t="s">
        <v>221</v>
      </c>
      <c r="B3058" s="0" t="s">
        <v>7091</v>
      </c>
      <c r="C3058" s="0" t="n">
        <v>232</v>
      </c>
      <c r="D3058" s="0" t="str">
        <f aca="false">IFERROR(VLOOKUP($C3058,薬効分類マスタ!$A$2:$B$180,2,FALSE()),"未登録")</f>
        <v>消化性潰瘍用剤</v>
      </c>
      <c r="E3058" s="16" t="s">
        <v>7083</v>
      </c>
      <c r="F3058" s="16" t="s">
        <v>257</v>
      </c>
      <c r="G3058" s="16" t="s">
        <v>7092</v>
      </c>
      <c r="H3058" s="16" t="s">
        <v>2927</v>
      </c>
      <c r="I3058" s="0" t="n">
        <v>10.8</v>
      </c>
      <c r="J3058" s="16" t="s">
        <v>232</v>
      </c>
      <c r="K3058" s="0" t="str">
        <f aca="false">IFERROR(IF(VLOOKUP($C3058,薬効分類マスタ!$A$2:$E$180,5,FALSE())=0,"",VLOOKUP($C3058,薬効分類マスタ!$A$2:$E$180,5,FALSE())),"")</f>
        <v/>
      </c>
      <c r="L3058" s="17"/>
      <c r="M3058" s="0" t="str">
        <f aca="false">IF($K3058="","",IF($L3058&lt;&gt;"",$L3058,VLOOKUP($C3058,薬効分類マスタ!$A$2:$F$180,6,FALSE())))</f>
        <v/>
      </c>
      <c r="N3058" s="0" t="str">
        <f aca="false">ASC(G3058)</f>
        <v>ﾌﾟﾛﾃｶｼﾞﾝOD錠5</v>
      </c>
      <c r="O3058" s="0" t="str">
        <f aca="false">ASC(E3058)</f>
        <v>ﾗﾌﾁｼﾞﾝ</v>
      </c>
      <c r="P3058" s="16" t="n">
        <f aca="false">N(P3057)+IF($C3058=検索!$B$49,1,0)</f>
        <v>0</v>
      </c>
    </row>
    <row r="3059" customFormat="false" ht="15" hidden="false" customHeight="false" outlineLevel="0" collapsed="false">
      <c r="A3059" s="16" t="s">
        <v>221</v>
      </c>
      <c r="B3059" s="0" t="s">
        <v>7093</v>
      </c>
      <c r="C3059" s="0" t="n">
        <v>232</v>
      </c>
      <c r="D3059" s="0" t="str">
        <f aca="false">IFERROR(VLOOKUP($C3059,薬効分類マスタ!$A$2:$B$180,2,FALSE()),"未登録")</f>
        <v>消化性潰瘍用剤</v>
      </c>
      <c r="E3059" s="16" t="s">
        <v>7083</v>
      </c>
      <c r="F3059" s="16" t="s">
        <v>262</v>
      </c>
      <c r="G3059" s="16" t="s">
        <v>7094</v>
      </c>
      <c r="H3059" s="16" t="s">
        <v>2927</v>
      </c>
      <c r="I3059" s="0" t="n">
        <v>11.6</v>
      </c>
      <c r="J3059" s="16" t="s">
        <v>232</v>
      </c>
      <c r="K3059" s="0" t="str">
        <f aca="false">IFERROR(IF(VLOOKUP($C3059,薬効分類マスタ!$A$2:$E$180,5,FALSE())=0,"",VLOOKUP($C3059,薬効分類マスタ!$A$2:$E$180,5,FALSE())),"")</f>
        <v/>
      </c>
      <c r="L3059" s="17"/>
      <c r="M3059" s="0" t="str">
        <f aca="false">IF($K3059="","",IF($L3059&lt;&gt;"",$L3059,VLOOKUP($C3059,薬効分類マスタ!$A$2:$F$180,6,FALSE())))</f>
        <v/>
      </c>
      <c r="N3059" s="0" t="str">
        <f aca="false">ASC(G3059)</f>
        <v>ﾌﾟﾛﾃｶｼﾞﾝOD錠10</v>
      </c>
      <c r="O3059" s="0" t="str">
        <f aca="false">ASC(E3059)</f>
        <v>ﾗﾌﾁｼﾞﾝ</v>
      </c>
      <c r="P3059" s="16" t="n">
        <f aca="false">N(P3058)+IF($C3059=検索!$B$49,1,0)</f>
        <v>0</v>
      </c>
    </row>
    <row r="3060" customFormat="false" ht="15" hidden="false" customHeight="false" outlineLevel="0" collapsed="false">
      <c r="A3060" s="16" t="s">
        <v>221</v>
      </c>
      <c r="B3060" s="0" t="s">
        <v>7095</v>
      </c>
      <c r="C3060" s="0" t="n">
        <v>232</v>
      </c>
      <c r="D3060" s="0" t="str">
        <f aca="false">IFERROR(VLOOKUP($C3060,薬効分類マスタ!$A$2:$B$180,2,FALSE()),"未登録")</f>
        <v>消化性潰瘍用剤</v>
      </c>
      <c r="E3060" s="16" t="s">
        <v>7096</v>
      </c>
      <c r="F3060" s="16" t="s">
        <v>7097</v>
      </c>
      <c r="G3060" s="16" t="s">
        <v>7098</v>
      </c>
      <c r="I3060" s="0" t="n">
        <v>8</v>
      </c>
      <c r="J3060" s="16" t="s">
        <v>239</v>
      </c>
      <c r="K3060" s="0" t="str">
        <f aca="false">IFERROR(IF(VLOOKUP($C3060,薬効分類マスタ!$A$2:$E$180,5,FALSE())=0,"",VLOOKUP($C3060,薬効分類マスタ!$A$2:$E$180,5,FALSE())),"")</f>
        <v/>
      </c>
      <c r="L3060" s="17"/>
      <c r="M3060" s="0" t="str">
        <f aca="false">IF($K3060="","",IF($L3060&lt;&gt;"",$L3060,VLOOKUP($C3060,薬効分類マスタ!$A$2:$F$180,6,FALSE())))</f>
        <v/>
      </c>
      <c r="N3060" s="0" t="str">
        <f aca="false">ASC(G3060)</f>
        <v>ｱﾙｼﾞｵｷｻ25%顆粒</v>
      </c>
      <c r="O3060" s="0" t="str">
        <f aca="false">ASC(E3060)</f>
        <v>ｱﾙｼﾞｵｷｻ</v>
      </c>
      <c r="P3060" s="16" t="n">
        <f aca="false">N(P3059)+IF($C3060=検索!$B$49,1,0)</f>
        <v>0</v>
      </c>
    </row>
    <row r="3061" customFormat="false" ht="15" hidden="false" customHeight="false" outlineLevel="0" collapsed="false">
      <c r="A3061" s="16" t="s">
        <v>221</v>
      </c>
      <c r="B3061" s="0" t="s">
        <v>7099</v>
      </c>
      <c r="C3061" s="0" t="n">
        <v>232</v>
      </c>
      <c r="D3061" s="0" t="str">
        <f aca="false">IFERROR(VLOOKUP($C3061,薬効分類マスタ!$A$2:$B$180,2,FALSE()),"未登録")</f>
        <v>消化性潰瘍用剤</v>
      </c>
      <c r="E3061" s="16" t="s">
        <v>7096</v>
      </c>
      <c r="F3061" s="16" t="s">
        <v>648</v>
      </c>
      <c r="G3061" s="16" t="s">
        <v>7100</v>
      </c>
      <c r="H3061" s="16" t="s">
        <v>347</v>
      </c>
      <c r="I3061" s="0" t="n">
        <v>8</v>
      </c>
      <c r="J3061" s="16" t="s">
        <v>239</v>
      </c>
      <c r="K3061" s="0" t="str">
        <f aca="false">IFERROR(IF(VLOOKUP($C3061,薬効分類マスタ!$A$2:$E$180,5,FALSE())=0,"",VLOOKUP($C3061,薬効分類マスタ!$A$2:$E$180,5,FALSE())),"")</f>
        <v/>
      </c>
      <c r="L3061" s="17"/>
      <c r="M3061" s="0" t="str">
        <f aca="false">IF($K3061="","",IF($L3061&lt;&gt;"",$L3061,VLOOKUP($C3061,薬効分類マスタ!$A$2:$F$180,6,FALSE())))</f>
        <v/>
      </c>
      <c r="N3061" s="0" t="str">
        <f aca="false">ASC(G3061)</f>
        <v>ｱﾙｼﾞｵｷｻ顆粒50%｢ﾂﾙﾊﾗ｣</v>
      </c>
      <c r="O3061" s="0" t="str">
        <f aca="false">ASC(E3061)</f>
        <v>ｱﾙｼﾞｵｷｻ</v>
      </c>
      <c r="P3061" s="16" t="n">
        <f aca="false">N(P3060)+IF($C3061=検索!$B$49,1,0)</f>
        <v>0</v>
      </c>
    </row>
    <row r="3062" customFormat="false" ht="15" hidden="false" customHeight="false" outlineLevel="0" collapsed="false">
      <c r="A3062" s="16" t="s">
        <v>221</v>
      </c>
      <c r="B3062" s="0" t="s">
        <v>7101</v>
      </c>
      <c r="C3062" s="0" t="n">
        <v>232</v>
      </c>
      <c r="D3062" s="0" t="str">
        <f aca="false">IFERROR(VLOOKUP($C3062,薬効分類マスタ!$A$2:$B$180,2,FALSE()),"未登録")</f>
        <v>消化性潰瘍用剤</v>
      </c>
      <c r="E3062" s="16" t="s">
        <v>7096</v>
      </c>
      <c r="F3062" s="16" t="s">
        <v>648</v>
      </c>
      <c r="G3062" s="16" t="s">
        <v>7102</v>
      </c>
      <c r="H3062" s="16" t="s">
        <v>304</v>
      </c>
      <c r="I3062" s="0" t="n">
        <v>8.5</v>
      </c>
      <c r="J3062" s="16" t="s">
        <v>239</v>
      </c>
      <c r="K3062" s="0" t="str">
        <f aca="false">IFERROR(IF(VLOOKUP($C3062,薬効分類マスタ!$A$2:$E$180,5,FALSE())=0,"",VLOOKUP($C3062,薬効分類マスタ!$A$2:$E$180,5,FALSE())),"")</f>
        <v/>
      </c>
      <c r="L3062" s="17"/>
      <c r="M3062" s="0" t="str">
        <f aca="false">IF($K3062="","",IF($L3062&lt;&gt;"",$L3062,VLOOKUP($C3062,薬効分類マスタ!$A$2:$F$180,6,FALSE())))</f>
        <v/>
      </c>
      <c r="N3062" s="0" t="str">
        <f aca="false">ASC(G3062)</f>
        <v>ｱﾙｼﾞｵｷｻ顆粒50%｢あすか｣</v>
      </c>
      <c r="O3062" s="0" t="str">
        <f aca="false">ASC(E3062)</f>
        <v>ｱﾙｼﾞｵｷｻ</v>
      </c>
      <c r="P3062" s="16" t="n">
        <f aca="false">N(P3061)+IF($C3062=検索!$B$49,1,0)</f>
        <v>0</v>
      </c>
    </row>
    <row r="3063" customFormat="false" ht="15" hidden="false" customHeight="false" outlineLevel="0" collapsed="false">
      <c r="A3063" s="16" t="s">
        <v>221</v>
      </c>
      <c r="B3063" s="0" t="s">
        <v>7103</v>
      </c>
      <c r="C3063" s="0" t="n">
        <v>232</v>
      </c>
      <c r="D3063" s="0" t="str">
        <f aca="false">IFERROR(VLOOKUP($C3063,薬効分類マスタ!$A$2:$B$180,2,FALSE()),"未登録")</f>
        <v>消化性潰瘍用剤</v>
      </c>
      <c r="E3063" s="16" t="s">
        <v>7096</v>
      </c>
      <c r="F3063" s="16" t="s">
        <v>627</v>
      </c>
      <c r="G3063" s="16" t="s">
        <v>7104</v>
      </c>
      <c r="I3063" s="0" t="n">
        <v>10.8</v>
      </c>
      <c r="J3063" s="16" t="s">
        <v>239</v>
      </c>
      <c r="K3063" s="0" t="str">
        <f aca="false">IFERROR(IF(VLOOKUP($C3063,薬効分類マスタ!$A$2:$E$180,5,FALSE())=0,"",VLOOKUP($C3063,薬効分類マスタ!$A$2:$E$180,5,FALSE())),"")</f>
        <v/>
      </c>
      <c r="L3063" s="17"/>
      <c r="M3063" s="0" t="str">
        <f aca="false">IF($K3063="","",IF($L3063&lt;&gt;"",$L3063,VLOOKUP($C3063,薬効分類マスタ!$A$2:$F$180,6,FALSE())))</f>
        <v/>
      </c>
      <c r="N3063" s="0" t="str">
        <f aca="false">ASC(G3063)</f>
        <v>ｱﾙｼﾞｵｷｻ100mg錠</v>
      </c>
      <c r="O3063" s="0" t="str">
        <f aca="false">ASC(E3063)</f>
        <v>ｱﾙｼﾞｵｷｻ</v>
      </c>
      <c r="P3063" s="16" t="n">
        <f aca="false">N(P3062)+IF($C3063=検索!$B$49,1,0)</f>
        <v>0</v>
      </c>
    </row>
    <row r="3064" customFormat="false" ht="15" hidden="false" customHeight="false" outlineLevel="0" collapsed="false">
      <c r="A3064" s="16" t="s">
        <v>221</v>
      </c>
      <c r="B3064" s="0" t="s">
        <v>7105</v>
      </c>
      <c r="C3064" s="0" t="n">
        <v>232</v>
      </c>
      <c r="D3064" s="0" t="str">
        <f aca="false">IFERROR(VLOOKUP($C3064,薬効分類マスタ!$A$2:$B$180,2,FALSE()),"未登録")</f>
        <v>消化性潰瘍用剤</v>
      </c>
      <c r="E3064" s="16" t="s">
        <v>7106</v>
      </c>
      <c r="F3064" s="16" t="s">
        <v>1126</v>
      </c>
      <c r="G3064" s="16" t="s">
        <v>7107</v>
      </c>
      <c r="H3064" s="16" t="s">
        <v>309</v>
      </c>
      <c r="I3064" s="0" t="n">
        <v>6.8</v>
      </c>
      <c r="J3064" s="16" t="s">
        <v>232</v>
      </c>
      <c r="K3064" s="0" t="str">
        <f aca="false">IFERROR(IF(VLOOKUP($C3064,薬効分類マスタ!$A$2:$E$180,5,FALSE())=0,"",VLOOKUP($C3064,薬効分類マスタ!$A$2:$E$180,5,FALSE())),"")</f>
        <v/>
      </c>
      <c r="L3064" s="17"/>
      <c r="M3064" s="0" t="str">
        <f aca="false">IF($K3064="","",IF($L3064&lt;&gt;"",$L3064,VLOOKUP($C3064,薬効分類マスタ!$A$2:$F$180,6,FALSE())))</f>
        <v/>
      </c>
      <c r="N3064" s="0" t="str">
        <f aca="false">ASC(G3064)</f>
        <v>ﾉｲｴﾙｶﾌﾟｾﾙ200mg</v>
      </c>
      <c r="O3064" s="0" t="str">
        <f aca="false">ASC(E3064)</f>
        <v>ｾﾄﾗｷｻｰﾄ塩酸塩</v>
      </c>
      <c r="P3064" s="16" t="n">
        <f aca="false">N(P3063)+IF($C3064=検索!$B$49,1,0)</f>
        <v>0</v>
      </c>
    </row>
    <row r="3065" customFormat="false" ht="15" hidden="false" customHeight="false" outlineLevel="0" collapsed="false">
      <c r="A3065" s="16" t="s">
        <v>221</v>
      </c>
      <c r="B3065" s="0" t="s">
        <v>7108</v>
      </c>
      <c r="C3065" s="0" t="n">
        <v>232</v>
      </c>
      <c r="D3065" s="0" t="str">
        <f aca="false">IFERROR(VLOOKUP($C3065,薬効分類マスタ!$A$2:$B$180,2,FALSE()),"未登録")</f>
        <v>消化性潰瘍用剤</v>
      </c>
      <c r="E3065" s="16" t="s">
        <v>7109</v>
      </c>
      <c r="F3065" s="16" t="s">
        <v>622</v>
      </c>
      <c r="G3065" s="16" t="s">
        <v>7110</v>
      </c>
      <c r="I3065" s="0" t="n">
        <v>6.3</v>
      </c>
      <c r="J3065" s="16" t="s">
        <v>239</v>
      </c>
      <c r="K3065" s="0" t="str">
        <f aca="false">IFERROR(IF(VLOOKUP($C3065,薬効分類マスタ!$A$2:$E$180,5,FALSE())=0,"",VLOOKUP($C3065,薬効分類マスタ!$A$2:$E$180,5,FALSE())),"")</f>
        <v/>
      </c>
      <c r="L3065" s="17"/>
      <c r="M3065" s="0" t="str">
        <f aca="false">IF($K3065="","",IF($L3065&lt;&gt;"",$L3065,VLOOKUP($C3065,薬効分類マスタ!$A$2:$F$180,6,FALSE())))</f>
        <v/>
      </c>
      <c r="N3065" s="0" t="str">
        <f aca="false">ASC(G3065)</f>
        <v>ﾋﾟﾚﾝｾﾞﾋﾟﾝ塩酸塩25mg錠</v>
      </c>
      <c r="O3065" s="0" t="str">
        <f aca="false">ASC(E3065)</f>
        <v>ﾋﾟﾚﾝｾﾞﾋﾟﾝ塩酸塩水和物</v>
      </c>
      <c r="P3065" s="16" t="n">
        <f aca="false">N(P3064)+IF($C3065=検索!$B$49,1,0)</f>
        <v>0</v>
      </c>
    </row>
    <row r="3066" customFormat="false" ht="15" hidden="false" customHeight="false" outlineLevel="0" collapsed="false">
      <c r="A3066" s="16" t="s">
        <v>221</v>
      </c>
      <c r="B3066" s="0" t="s">
        <v>7111</v>
      </c>
      <c r="C3066" s="0" t="n">
        <v>232</v>
      </c>
      <c r="D3066" s="0" t="str">
        <f aca="false">IFERROR(VLOOKUP($C3066,薬効分類マスタ!$A$2:$B$180,2,FALSE()),"未登録")</f>
        <v>消化性潰瘍用剤</v>
      </c>
      <c r="E3066" s="16" t="s">
        <v>7112</v>
      </c>
      <c r="F3066" s="16" t="s">
        <v>3695</v>
      </c>
      <c r="G3066" s="16" t="s">
        <v>7113</v>
      </c>
      <c r="H3066" s="16" t="s">
        <v>2734</v>
      </c>
      <c r="I3066" s="0" t="n">
        <v>6.9</v>
      </c>
      <c r="J3066" s="16" t="s">
        <v>232</v>
      </c>
      <c r="K3066" s="0" t="str">
        <f aca="false">IFERROR(IF(VLOOKUP($C3066,薬効分類マスタ!$A$2:$E$180,5,FALSE())=0,"",VLOOKUP($C3066,薬効分類マスタ!$A$2:$E$180,5,FALSE())),"")</f>
        <v/>
      </c>
      <c r="L3066" s="17"/>
      <c r="M3066" s="0" t="str">
        <f aca="false">IF($K3066="","",IF($L3066&lt;&gt;"",$L3066,VLOOKUP($C3066,薬効分類マスタ!$A$2:$F$180,6,FALSE())))</f>
        <v/>
      </c>
      <c r="N3066" s="0" t="str">
        <f aca="false">ASC(G3066)</f>
        <v>ｱﾙｻﾙﾐﾝ細粒90%</v>
      </c>
      <c r="O3066" s="0" t="str">
        <f aca="false">ASC(E3066)</f>
        <v>ｽｸﾗﾙﾌｧｰﾄ水和物</v>
      </c>
      <c r="P3066" s="16" t="n">
        <f aca="false">N(P3065)+IF($C3066=検索!$B$49,1,0)</f>
        <v>0</v>
      </c>
    </row>
    <row r="3067" customFormat="false" ht="15" hidden="false" customHeight="false" outlineLevel="0" collapsed="false">
      <c r="A3067" s="16" t="s">
        <v>221</v>
      </c>
      <c r="B3067" s="0" t="s">
        <v>7114</v>
      </c>
      <c r="C3067" s="0" t="n">
        <v>232</v>
      </c>
      <c r="D3067" s="0" t="str">
        <f aca="false">IFERROR(VLOOKUP($C3067,薬効分類マスタ!$A$2:$B$180,2,FALSE()),"未登録")</f>
        <v>消化性潰瘍用剤</v>
      </c>
      <c r="E3067" s="16" t="s">
        <v>7112</v>
      </c>
      <c r="F3067" s="16" t="s">
        <v>3695</v>
      </c>
      <c r="G3067" s="16" t="s">
        <v>7115</v>
      </c>
      <c r="H3067" s="16" t="s">
        <v>347</v>
      </c>
      <c r="I3067" s="0" t="n">
        <v>6.9</v>
      </c>
      <c r="J3067" s="16" t="s">
        <v>239</v>
      </c>
      <c r="K3067" s="0" t="str">
        <f aca="false">IFERROR(IF(VLOOKUP($C3067,薬効分類マスタ!$A$2:$E$180,5,FALSE())=0,"",VLOOKUP($C3067,薬効分類マスタ!$A$2:$E$180,5,FALSE())),"")</f>
        <v/>
      </c>
      <c r="L3067" s="17"/>
      <c r="M3067" s="0" t="str">
        <f aca="false">IF($K3067="","",IF($L3067&lt;&gt;"",$L3067,VLOOKUP($C3067,薬効分類マスタ!$A$2:$F$180,6,FALSE())))</f>
        <v/>
      </c>
      <c r="N3067" s="0" t="str">
        <f aca="false">ASC(G3067)</f>
        <v>ｽｸﾗﾙﾌｧｰﾄ細粒90%｢ﾂﾙﾊﾗ｣</v>
      </c>
      <c r="O3067" s="0" t="str">
        <f aca="false">ASC(E3067)</f>
        <v>ｽｸﾗﾙﾌｧｰﾄ水和物</v>
      </c>
      <c r="P3067" s="16" t="n">
        <f aca="false">N(P3066)+IF($C3067=検索!$B$49,1,0)</f>
        <v>0</v>
      </c>
    </row>
    <row r="3068" customFormat="false" ht="15" hidden="false" customHeight="false" outlineLevel="0" collapsed="false">
      <c r="A3068" s="16" t="s">
        <v>221</v>
      </c>
      <c r="B3068" s="0" t="s">
        <v>7116</v>
      </c>
      <c r="C3068" s="0" t="n">
        <v>232</v>
      </c>
      <c r="D3068" s="0" t="str">
        <f aca="false">IFERROR(VLOOKUP($C3068,薬効分類マスタ!$A$2:$B$180,2,FALSE()),"未登録")</f>
        <v>消化性潰瘍用剤</v>
      </c>
      <c r="E3068" s="16" t="s">
        <v>7112</v>
      </c>
      <c r="F3068" s="16" t="s">
        <v>481</v>
      </c>
      <c r="G3068" s="16" t="s">
        <v>7117</v>
      </c>
      <c r="H3068" s="16" t="s">
        <v>2734</v>
      </c>
      <c r="I3068" s="0" t="n">
        <v>1.8</v>
      </c>
      <c r="J3068" s="16" t="s">
        <v>232</v>
      </c>
      <c r="K3068" s="0" t="str">
        <f aca="false">IFERROR(IF(VLOOKUP($C3068,薬効分類マスタ!$A$2:$E$180,5,FALSE())=0,"",VLOOKUP($C3068,薬効分類マスタ!$A$2:$E$180,5,FALSE())),"")</f>
        <v/>
      </c>
      <c r="L3068" s="17"/>
      <c r="M3068" s="0" t="str">
        <f aca="false">IF($K3068="","",IF($L3068&lt;&gt;"",$L3068,VLOOKUP($C3068,薬効分類マスタ!$A$2:$F$180,6,FALSE())))</f>
        <v/>
      </c>
      <c r="N3068" s="0" t="str">
        <f aca="false">ASC(G3068)</f>
        <v>ｱﾙｻﾙﾐﾝ内用液10%</v>
      </c>
      <c r="O3068" s="0" t="str">
        <f aca="false">ASC(E3068)</f>
        <v>ｽｸﾗﾙﾌｧｰﾄ水和物</v>
      </c>
      <c r="P3068" s="16" t="n">
        <f aca="false">N(P3067)+IF($C3068=検索!$B$49,1,0)</f>
        <v>0</v>
      </c>
    </row>
    <row r="3069" customFormat="false" ht="15" hidden="false" customHeight="false" outlineLevel="0" collapsed="false">
      <c r="A3069" s="16" t="s">
        <v>221</v>
      </c>
      <c r="B3069" s="0" t="s">
        <v>7118</v>
      </c>
      <c r="C3069" s="0" t="n">
        <v>232</v>
      </c>
      <c r="D3069" s="0" t="str">
        <f aca="false">IFERROR(VLOOKUP($C3069,薬効分類マスタ!$A$2:$B$180,2,FALSE()),"未登録")</f>
        <v>消化性潰瘍用剤</v>
      </c>
      <c r="E3069" s="16" t="s">
        <v>7112</v>
      </c>
      <c r="F3069" s="16" t="s">
        <v>481</v>
      </c>
      <c r="G3069" s="16" t="s">
        <v>7119</v>
      </c>
      <c r="H3069" s="16" t="s">
        <v>542</v>
      </c>
      <c r="I3069" s="0" t="n">
        <v>1.5</v>
      </c>
      <c r="J3069" s="16" t="s">
        <v>239</v>
      </c>
      <c r="K3069" s="0" t="str">
        <f aca="false">IFERROR(IF(VLOOKUP($C3069,薬効分類マスタ!$A$2:$E$180,5,FALSE())=0,"",VLOOKUP($C3069,薬効分類マスタ!$A$2:$E$180,5,FALSE())),"")</f>
        <v/>
      </c>
      <c r="L3069" s="17"/>
      <c r="M3069" s="0" t="str">
        <f aca="false">IF($K3069="","",IF($L3069&lt;&gt;"",$L3069,VLOOKUP($C3069,薬効分類マスタ!$A$2:$F$180,6,FALSE())))</f>
        <v/>
      </c>
      <c r="N3069" s="0" t="str">
        <f aca="false">ASC(G3069)</f>
        <v>ｽｸﾗﾙﾌｧｰﾄ内用液10%｢NIG｣</v>
      </c>
      <c r="O3069" s="0" t="str">
        <f aca="false">ASC(E3069)</f>
        <v>ｽｸﾗﾙﾌｧｰﾄ水和物</v>
      </c>
      <c r="P3069" s="16" t="n">
        <f aca="false">N(P3068)+IF($C3069=検索!$B$49,1,0)</f>
        <v>0</v>
      </c>
    </row>
    <row r="3070" customFormat="false" ht="15" hidden="false" customHeight="false" outlineLevel="0" collapsed="false">
      <c r="A3070" s="16" t="s">
        <v>221</v>
      </c>
      <c r="B3070" s="0" t="s">
        <v>7120</v>
      </c>
      <c r="C3070" s="0" t="n">
        <v>232</v>
      </c>
      <c r="D3070" s="0" t="str">
        <f aca="false">IFERROR(VLOOKUP($C3070,薬効分類マスタ!$A$2:$B$180,2,FALSE()),"未登録")</f>
        <v>消化性潰瘍用剤</v>
      </c>
      <c r="E3070" s="16" t="s">
        <v>1840</v>
      </c>
      <c r="F3070" s="16" t="s">
        <v>307</v>
      </c>
      <c r="G3070" s="16" t="s">
        <v>7121</v>
      </c>
      <c r="H3070" s="16" t="s">
        <v>536</v>
      </c>
      <c r="I3070" s="0" t="n">
        <v>8.7</v>
      </c>
      <c r="J3070" s="16" t="s">
        <v>232</v>
      </c>
      <c r="K3070" s="0" t="str">
        <f aca="false">IFERROR(IF(VLOOKUP($C3070,薬効分類マスタ!$A$2:$E$180,5,FALSE())=0,"",VLOOKUP($C3070,薬効分類マスタ!$A$2:$E$180,5,FALSE())),"")</f>
        <v/>
      </c>
      <c r="L3070" s="17"/>
      <c r="M3070" s="0" t="str">
        <f aca="false">IF($K3070="","",IF($L3070&lt;&gt;"",$L3070,VLOOKUP($C3070,薬効分類マスタ!$A$2:$F$180,6,FALSE())))</f>
        <v/>
      </c>
      <c r="N3070" s="0" t="str">
        <f aca="false">ASC(G3070)</f>
        <v>ﾄﾞｸﾞﾏﾁｰﾙ細粒10%</v>
      </c>
      <c r="O3070" s="0" t="str">
        <f aca="false">ASC(E3070)</f>
        <v>ｽﾙﾋﾟﾘﾄﾞ</v>
      </c>
      <c r="P3070" s="16" t="n">
        <f aca="false">N(P3069)+IF($C3070=検索!$B$49,1,0)</f>
        <v>0</v>
      </c>
    </row>
    <row r="3071" customFormat="false" ht="15" hidden="false" customHeight="false" outlineLevel="0" collapsed="false">
      <c r="A3071" s="16" t="s">
        <v>221</v>
      </c>
      <c r="B3071" s="0" t="s">
        <v>7122</v>
      </c>
      <c r="C3071" s="0" t="n">
        <v>232</v>
      </c>
      <c r="D3071" s="0" t="str">
        <f aca="false">IFERROR(VLOOKUP($C3071,薬効分類マスタ!$A$2:$B$180,2,FALSE()),"未登録")</f>
        <v>消化性潰瘍用剤</v>
      </c>
      <c r="E3071" s="16" t="s">
        <v>1840</v>
      </c>
      <c r="F3071" s="16" t="s">
        <v>648</v>
      </c>
      <c r="G3071" s="16" t="s">
        <v>7123</v>
      </c>
      <c r="H3071" s="16" t="s">
        <v>536</v>
      </c>
      <c r="I3071" s="0" t="n">
        <v>19.4</v>
      </c>
      <c r="J3071" s="16" t="s">
        <v>232</v>
      </c>
      <c r="K3071" s="0" t="str">
        <f aca="false">IFERROR(IF(VLOOKUP($C3071,薬効分類マスタ!$A$2:$E$180,5,FALSE())=0,"",VLOOKUP($C3071,薬効分類マスタ!$A$2:$E$180,5,FALSE())),"")</f>
        <v/>
      </c>
      <c r="L3071" s="17"/>
      <c r="M3071" s="0" t="str">
        <f aca="false">IF($K3071="","",IF($L3071&lt;&gt;"",$L3071,VLOOKUP($C3071,薬効分類マスタ!$A$2:$F$180,6,FALSE())))</f>
        <v/>
      </c>
      <c r="N3071" s="0" t="str">
        <f aca="false">ASC(G3071)</f>
        <v>ﾄﾞｸﾞﾏﾁｰﾙ細粒50%</v>
      </c>
      <c r="O3071" s="0" t="str">
        <f aca="false">ASC(E3071)</f>
        <v>ｽﾙﾋﾟﾘﾄﾞ</v>
      </c>
      <c r="P3071" s="16" t="n">
        <f aca="false">N(P3070)+IF($C3071=検索!$B$49,1,0)</f>
        <v>0</v>
      </c>
    </row>
    <row r="3072" customFormat="false" ht="15" hidden="false" customHeight="false" outlineLevel="0" collapsed="false">
      <c r="A3072" s="16" t="s">
        <v>221</v>
      </c>
      <c r="B3072" s="0" t="s">
        <v>7124</v>
      </c>
      <c r="C3072" s="0" t="n">
        <v>232</v>
      </c>
      <c r="D3072" s="0" t="str">
        <f aca="false">IFERROR(VLOOKUP($C3072,薬効分類マスタ!$A$2:$B$180,2,FALSE()),"未登録")</f>
        <v>消化性潰瘍用剤</v>
      </c>
      <c r="E3072" s="16" t="s">
        <v>1840</v>
      </c>
      <c r="F3072" s="16" t="s">
        <v>411</v>
      </c>
      <c r="G3072" s="16" t="s">
        <v>7125</v>
      </c>
      <c r="I3072" s="0" t="n">
        <v>6.8</v>
      </c>
      <c r="J3072" s="16" t="s">
        <v>239</v>
      </c>
      <c r="K3072" s="0" t="str">
        <f aca="false">IFERROR(IF(VLOOKUP($C3072,薬効分類マスタ!$A$2:$E$180,5,FALSE())=0,"",VLOOKUP($C3072,薬効分類マスタ!$A$2:$E$180,5,FALSE())),"")</f>
        <v/>
      </c>
      <c r="L3072" s="17"/>
      <c r="M3072" s="0" t="str">
        <f aca="false">IF($K3072="","",IF($L3072&lt;&gt;"",$L3072,VLOOKUP($C3072,薬効分類マスタ!$A$2:$F$180,6,FALSE())))</f>
        <v/>
      </c>
      <c r="N3072" s="0" t="str">
        <f aca="false">ASC(G3072)</f>
        <v>ｽﾙﾋﾟﾘﾄﾞ50mg錠</v>
      </c>
      <c r="O3072" s="0" t="str">
        <f aca="false">ASC(E3072)</f>
        <v>ｽﾙﾋﾟﾘﾄﾞ</v>
      </c>
      <c r="P3072" s="16" t="n">
        <f aca="false">N(P3071)+IF($C3072=検索!$B$49,1,0)</f>
        <v>0</v>
      </c>
    </row>
    <row r="3073" customFormat="false" ht="15" hidden="false" customHeight="false" outlineLevel="0" collapsed="false">
      <c r="A3073" s="16" t="s">
        <v>221</v>
      </c>
      <c r="B3073" s="0" t="s">
        <v>7126</v>
      </c>
      <c r="C3073" s="0" t="n">
        <v>232</v>
      </c>
      <c r="D3073" s="0" t="str">
        <f aca="false">IFERROR(VLOOKUP($C3073,薬効分類マスタ!$A$2:$B$180,2,FALSE()),"未登録")</f>
        <v>消化性潰瘍用剤</v>
      </c>
      <c r="E3073" s="16" t="s">
        <v>1840</v>
      </c>
      <c r="F3073" s="16" t="s">
        <v>411</v>
      </c>
      <c r="G3073" s="16" t="s">
        <v>7127</v>
      </c>
      <c r="H3073" s="16" t="s">
        <v>536</v>
      </c>
      <c r="I3073" s="0" t="n">
        <v>10.8</v>
      </c>
      <c r="J3073" s="16" t="s">
        <v>232</v>
      </c>
      <c r="K3073" s="0" t="str">
        <f aca="false">IFERROR(IF(VLOOKUP($C3073,薬効分類マスタ!$A$2:$E$180,5,FALSE())=0,"",VLOOKUP($C3073,薬効分類マスタ!$A$2:$E$180,5,FALSE())),"")</f>
        <v/>
      </c>
      <c r="L3073" s="17"/>
      <c r="M3073" s="0" t="str">
        <f aca="false">IF($K3073="","",IF($L3073&lt;&gt;"",$L3073,VLOOKUP($C3073,薬効分類マスタ!$A$2:$F$180,6,FALSE())))</f>
        <v/>
      </c>
      <c r="N3073" s="0" t="str">
        <f aca="false">ASC(G3073)</f>
        <v>ﾄﾞｸﾞﾏﾁｰﾙ錠50mg</v>
      </c>
      <c r="O3073" s="0" t="str">
        <f aca="false">ASC(E3073)</f>
        <v>ｽﾙﾋﾟﾘﾄﾞ</v>
      </c>
      <c r="P3073" s="16" t="n">
        <f aca="false">N(P3072)+IF($C3073=検索!$B$49,1,0)</f>
        <v>0</v>
      </c>
    </row>
    <row r="3074" customFormat="false" ht="15" hidden="false" customHeight="false" outlineLevel="0" collapsed="false">
      <c r="A3074" s="16" t="s">
        <v>221</v>
      </c>
      <c r="B3074" s="0" t="s">
        <v>7128</v>
      </c>
      <c r="C3074" s="0" t="n">
        <v>232</v>
      </c>
      <c r="D3074" s="0" t="str">
        <f aca="false">IFERROR(VLOOKUP($C3074,薬効分類マスタ!$A$2:$B$180,2,FALSE()),"未登録")</f>
        <v>消化性潰瘍用剤</v>
      </c>
      <c r="E3074" s="16" t="s">
        <v>1840</v>
      </c>
      <c r="F3074" s="16" t="s">
        <v>1783</v>
      </c>
      <c r="G3074" s="16" t="s">
        <v>7129</v>
      </c>
      <c r="H3074" s="16" t="s">
        <v>533</v>
      </c>
      <c r="I3074" s="0" t="n">
        <v>6.8</v>
      </c>
      <c r="J3074" s="16" t="s">
        <v>239</v>
      </c>
      <c r="K3074" s="0" t="str">
        <f aca="false">IFERROR(IF(VLOOKUP($C3074,薬効分類マスタ!$A$2:$E$180,5,FALSE())=0,"",VLOOKUP($C3074,薬効分類マスタ!$A$2:$E$180,5,FALSE())),"")</f>
        <v/>
      </c>
      <c r="L3074" s="17"/>
      <c r="M3074" s="0" t="str">
        <f aca="false">IF($K3074="","",IF($L3074&lt;&gt;"",$L3074,VLOOKUP($C3074,薬効分類マスタ!$A$2:$F$180,6,FALSE())))</f>
        <v/>
      </c>
      <c r="N3074" s="0" t="str">
        <f aca="false">ASC(G3074)</f>
        <v>ｽﾙﾋﾟﾘﾄﾞｶﾌﾟｾﾙ50mg｢ﾄｰﾜ｣</v>
      </c>
      <c r="O3074" s="0" t="str">
        <f aca="false">ASC(E3074)</f>
        <v>ｽﾙﾋﾟﾘﾄﾞ</v>
      </c>
      <c r="P3074" s="16" t="n">
        <f aca="false">N(P3073)+IF($C3074=検索!$B$49,1,0)</f>
        <v>0</v>
      </c>
    </row>
    <row r="3075" customFormat="false" ht="15" hidden="false" customHeight="false" outlineLevel="0" collapsed="false">
      <c r="A3075" s="16" t="s">
        <v>221</v>
      </c>
      <c r="B3075" s="0" t="s">
        <v>7130</v>
      </c>
      <c r="C3075" s="0" t="n">
        <v>232</v>
      </c>
      <c r="D3075" s="0" t="str">
        <f aca="false">IFERROR(VLOOKUP($C3075,薬効分類マスタ!$A$2:$B$180,2,FALSE()),"未登録")</f>
        <v>消化性潰瘍用剤</v>
      </c>
      <c r="E3075" s="16" t="s">
        <v>1840</v>
      </c>
      <c r="F3075" s="16" t="s">
        <v>1783</v>
      </c>
      <c r="G3075" s="16" t="s">
        <v>7131</v>
      </c>
      <c r="H3075" s="16" t="s">
        <v>536</v>
      </c>
      <c r="I3075" s="0" t="n">
        <v>10.8</v>
      </c>
      <c r="J3075" s="16" t="s">
        <v>232</v>
      </c>
      <c r="K3075" s="0" t="str">
        <f aca="false">IFERROR(IF(VLOOKUP($C3075,薬効分類マスタ!$A$2:$E$180,5,FALSE())=0,"",VLOOKUP($C3075,薬効分類マスタ!$A$2:$E$180,5,FALSE())),"")</f>
        <v/>
      </c>
      <c r="L3075" s="17"/>
      <c r="M3075" s="0" t="str">
        <f aca="false">IF($K3075="","",IF($L3075&lt;&gt;"",$L3075,VLOOKUP($C3075,薬効分類マスタ!$A$2:$F$180,6,FALSE())))</f>
        <v/>
      </c>
      <c r="N3075" s="0" t="str">
        <f aca="false">ASC(G3075)</f>
        <v>ﾄﾞｸﾞﾏﾁｰﾙｶﾌﾟｾﾙ50mg</v>
      </c>
      <c r="O3075" s="0" t="str">
        <f aca="false">ASC(E3075)</f>
        <v>ｽﾙﾋﾟﾘﾄﾞ</v>
      </c>
      <c r="P3075" s="16" t="n">
        <f aca="false">N(P3074)+IF($C3075=検索!$B$49,1,0)</f>
        <v>0</v>
      </c>
    </row>
    <row r="3076" customFormat="false" ht="15" hidden="false" customHeight="false" outlineLevel="0" collapsed="false">
      <c r="A3076" s="16" t="s">
        <v>221</v>
      </c>
      <c r="B3076" s="0" t="s">
        <v>7132</v>
      </c>
      <c r="C3076" s="0" t="n">
        <v>232</v>
      </c>
      <c r="D3076" s="0" t="str">
        <f aca="false">IFERROR(VLOOKUP($C3076,薬効分類マスタ!$A$2:$B$180,2,FALSE()),"未登録")</f>
        <v>消化性潰瘍用剤</v>
      </c>
      <c r="E3076" s="16" t="s">
        <v>7133</v>
      </c>
      <c r="F3076" s="16" t="s">
        <v>307</v>
      </c>
      <c r="G3076" s="16" t="s">
        <v>7134</v>
      </c>
      <c r="H3076" s="16" t="s">
        <v>283</v>
      </c>
      <c r="I3076" s="0" t="n">
        <v>8.1</v>
      </c>
      <c r="J3076" s="16" t="s">
        <v>232</v>
      </c>
      <c r="K3076" s="0" t="str">
        <f aca="false">IFERROR(IF(VLOOKUP($C3076,薬効分類マスタ!$A$2:$E$180,5,FALSE())=0,"",VLOOKUP($C3076,薬効分類マスタ!$A$2:$E$180,5,FALSE())),"")</f>
        <v/>
      </c>
      <c r="L3076" s="17"/>
      <c r="M3076" s="0" t="str">
        <f aca="false">IF($K3076="","",IF($L3076&lt;&gt;"",$L3076,VLOOKUP($C3076,薬効分類マスタ!$A$2:$F$180,6,FALSE())))</f>
        <v/>
      </c>
      <c r="N3076" s="0" t="str">
        <f aca="false">ASC(G3076)</f>
        <v>ｾﾙﾍﾞｯｸｽ細粒10%</v>
      </c>
      <c r="O3076" s="0" t="str">
        <f aca="false">ASC(E3076)</f>
        <v>ﾃﾌﾟﾚﾉﾝ</v>
      </c>
      <c r="P3076" s="16" t="n">
        <f aca="false">N(P3075)+IF($C3076=検索!$B$49,1,0)</f>
        <v>0</v>
      </c>
    </row>
    <row r="3077" customFormat="false" ht="15" hidden="false" customHeight="false" outlineLevel="0" collapsed="false">
      <c r="A3077" s="16" t="s">
        <v>221</v>
      </c>
      <c r="B3077" s="0" t="s">
        <v>7135</v>
      </c>
      <c r="C3077" s="0" t="n">
        <v>232</v>
      </c>
      <c r="D3077" s="0" t="str">
        <f aca="false">IFERROR(VLOOKUP($C3077,薬効分類マスタ!$A$2:$B$180,2,FALSE()),"未登録")</f>
        <v>消化性潰瘍用剤</v>
      </c>
      <c r="E3077" s="16" t="s">
        <v>7133</v>
      </c>
      <c r="F3077" s="16" t="s">
        <v>307</v>
      </c>
      <c r="G3077" s="16" t="s">
        <v>7136</v>
      </c>
      <c r="H3077" s="16" t="s">
        <v>533</v>
      </c>
      <c r="I3077" s="0" t="n">
        <v>8.9</v>
      </c>
      <c r="J3077" s="16" t="s">
        <v>239</v>
      </c>
      <c r="K3077" s="0" t="str">
        <f aca="false">IFERROR(IF(VLOOKUP($C3077,薬効分類マスタ!$A$2:$E$180,5,FALSE())=0,"",VLOOKUP($C3077,薬効分類マスタ!$A$2:$E$180,5,FALSE())),"")</f>
        <v/>
      </c>
      <c r="L3077" s="17"/>
      <c r="M3077" s="0" t="str">
        <f aca="false">IF($K3077="","",IF($L3077&lt;&gt;"",$L3077,VLOOKUP($C3077,薬効分類マスタ!$A$2:$F$180,6,FALSE())))</f>
        <v/>
      </c>
      <c r="N3077" s="0" t="str">
        <f aca="false">ASC(G3077)</f>
        <v>ﾃﾌﾟﾚﾉﾝ細粒10%｢ﾄｰﾜ｣</v>
      </c>
      <c r="O3077" s="0" t="str">
        <f aca="false">ASC(E3077)</f>
        <v>ﾃﾌﾟﾚﾉﾝ</v>
      </c>
      <c r="P3077" s="16" t="n">
        <f aca="false">N(P3076)+IF($C3077=検索!$B$49,1,0)</f>
        <v>0</v>
      </c>
    </row>
    <row r="3078" customFormat="false" ht="15" hidden="false" customHeight="false" outlineLevel="0" collapsed="false">
      <c r="A3078" s="16" t="s">
        <v>221</v>
      </c>
      <c r="B3078" s="0" t="s">
        <v>7137</v>
      </c>
      <c r="C3078" s="0" t="n">
        <v>232</v>
      </c>
      <c r="D3078" s="0" t="str">
        <f aca="false">IFERROR(VLOOKUP($C3078,薬効分類マスタ!$A$2:$B$180,2,FALSE()),"未登録")</f>
        <v>消化性潰瘍用剤</v>
      </c>
      <c r="E3078" s="16" t="s">
        <v>7133</v>
      </c>
      <c r="F3078" s="16" t="s">
        <v>307</v>
      </c>
      <c r="G3078" s="16" t="s">
        <v>7138</v>
      </c>
      <c r="H3078" s="16" t="s">
        <v>385</v>
      </c>
      <c r="I3078" s="0" t="n">
        <v>8.9</v>
      </c>
      <c r="J3078" s="16" t="s">
        <v>239</v>
      </c>
      <c r="K3078" s="0" t="str">
        <f aca="false">IFERROR(IF(VLOOKUP($C3078,薬効分類マスタ!$A$2:$E$180,5,FALSE())=0,"",VLOOKUP($C3078,薬効分類マスタ!$A$2:$E$180,5,FALSE())),"")</f>
        <v/>
      </c>
      <c r="L3078" s="17"/>
      <c r="M3078" s="0" t="str">
        <f aca="false">IF($K3078="","",IF($L3078&lt;&gt;"",$L3078,VLOOKUP($C3078,薬効分類マスタ!$A$2:$F$180,6,FALSE())))</f>
        <v/>
      </c>
      <c r="N3078" s="0" t="str">
        <f aca="false">ASC(G3078)</f>
        <v>ﾃﾌﾟﾚﾉﾝ細粒10%｢ｻﾜｲ｣</v>
      </c>
      <c r="O3078" s="0" t="str">
        <f aca="false">ASC(E3078)</f>
        <v>ﾃﾌﾟﾚﾉﾝ</v>
      </c>
      <c r="P3078" s="16" t="n">
        <f aca="false">N(P3077)+IF($C3078=検索!$B$49,1,0)</f>
        <v>0</v>
      </c>
    </row>
    <row r="3079" customFormat="false" ht="15" hidden="false" customHeight="false" outlineLevel="0" collapsed="false">
      <c r="A3079" s="16" t="s">
        <v>221</v>
      </c>
      <c r="B3079" s="0" t="s">
        <v>7139</v>
      </c>
      <c r="C3079" s="0" t="n">
        <v>232</v>
      </c>
      <c r="D3079" s="0" t="str">
        <f aca="false">IFERROR(VLOOKUP($C3079,薬効分類マスタ!$A$2:$B$180,2,FALSE()),"未登録")</f>
        <v>消化性潰瘍用剤</v>
      </c>
      <c r="E3079" s="16" t="s">
        <v>7133</v>
      </c>
      <c r="F3079" s="16" t="s">
        <v>307</v>
      </c>
      <c r="G3079" s="16" t="s">
        <v>7140</v>
      </c>
      <c r="H3079" s="16" t="s">
        <v>574</v>
      </c>
      <c r="I3079" s="0" t="n">
        <v>8.9</v>
      </c>
      <c r="J3079" s="16" t="s">
        <v>239</v>
      </c>
      <c r="K3079" s="0" t="str">
        <f aca="false">IFERROR(IF(VLOOKUP($C3079,薬効分類マスタ!$A$2:$E$180,5,FALSE())=0,"",VLOOKUP($C3079,薬効分類マスタ!$A$2:$E$180,5,FALSE())),"")</f>
        <v/>
      </c>
      <c r="L3079" s="17"/>
      <c r="M3079" s="0" t="str">
        <f aca="false">IF($K3079="","",IF($L3079&lt;&gt;"",$L3079,VLOOKUP($C3079,薬効分類マスタ!$A$2:$F$180,6,FALSE())))</f>
        <v/>
      </c>
      <c r="N3079" s="0" t="str">
        <f aca="false">ASC(G3079)</f>
        <v>ﾃﾌﾟﾚﾉﾝ細粒10%｢YD｣</v>
      </c>
      <c r="O3079" s="0" t="str">
        <f aca="false">ASC(E3079)</f>
        <v>ﾃﾌﾟﾚﾉﾝ</v>
      </c>
      <c r="P3079" s="16" t="n">
        <f aca="false">N(P3078)+IF($C3079=検索!$B$49,1,0)</f>
        <v>0</v>
      </c>
    </row>
    <row r="3080" customFormat="false" ht="15" hidden="false" customHeight="false" outlineLevel="0" collapsed="false">
      <c r="A3080" s="16" t="s">
        <v>221</v>
      </c>
      <c r="B3080" s="0" t="s">
        <v>7141</v>
      </c>
      <c r="C3080" s="0" t="n">
        <v>232</v>
      </c>
      <c r="D3080" s="0" t="str">
        <f aca="false">IFERROR(VLOOKUP($C3080,薬効分類マスタ!$A$2:$B$180,2,FALSE()),"未登録")</f>
        <v>消化性潰瘍用剤</v>
      </c>
      <c r="E3080" s="16" t="s">
        <v>7133</v>
      </c>
      <c r="F3080" s="16" t="s">
        <v>307</v>
      </c>
      <c r="G3080" s="16" t="s">
        <v>7142</v>
      </c>
      <c r="H3080" s="16" t="s">
        <v>347</v>
      </c>
      <c r="I3080" s="0" t="n">
        <v>8.9</v>
      </c>
      <c r="J3080" s="16" t="s">
        <v>239</v>
      </c>
      <c r="K3080" s="0" t="str">
        <f aca="false">IFERROR(IF(VLOOKUP($C3080,薬効分類マスタ!$A$2:$E$180,5,FALSE())=0,"",VLOOKUP($C3080,薬効分類マスタ!$A$2:$E$180,5,FALSE())),"")</f>
        <v/>
      </c>
      <c r="L3080" s="17"/>
      <c r="M3080" s="0" t="str">
        <f aca="false">IF($K3080="","",IF($L3080&lt;&gt;"",$L3080,VLOOKUP($C3080,薬効分類マスタ!$A$2:$F$180,6,FALSE())))</f>
        <v/>
      </c>
      <c r="N3080" s="0" t="str">
        <f aca="false">ASC(G3080)</f>
        <v>ﾃﾌﾟﾚﾉﾝ細粒10%｢ﾂﾙﾊﾗ｣</v>
      </c>
      <c r="O3080" s="0" t="str">
        <f aca="false">ASC(E3080)</f>
        <v>ﾃﾌﾟﾚﾉﾝ</v>
      </c>
      <c r="P3080" s="16" t="n">
        <f aca="false">N(P3079)+IF($C3080=検索!$B$49,1,0)</f>
        <v>0</v>
      </c>
    </row>
    <row r="3081" customFormat="false" ht="15" hidden="false" customHeight="false" outlineLevel="0" collapsed="false">
      <c r="A3081" s="16" t="s">
        <v>221</v>
      </c>
      <c r="B3081" s="0" t="s">
        <v>7143</v>
      </c>
      <c r="C3081" s="0" t="n">
        <v>232</v>
      </c>
      <c r="D3081" s="0" t="str">
        <f aca="false">IFERROR(VLOOKUP($C3081,薬効分類マスタ!$A$2:$B$180,2,FALSE()),"未登録")</f>
        <v>消化性潰瘍用剤</v>
      </c>
      <c r="E3081" s="16" t="s">
        <v>7133</v>
      </c>
      <c r="F3081" s="16" t="s">
        <v>1783</v>
      </c>
      <c r="G3081" s="16" t="s">
        <v>7144</v>
      </c>
      <c r="I3081" s="0" t="n">
        <v>10.8</v>
      </c>
      <c r="J3081" s="16" t="s">
        <v>239</v>
      </c>
      <c r="K3081" s="0" t="str">
        <f aca="false">IFERROR(IF(VLOOKUP($C3081,薬効分類マスタ!$A$2:$E$180,5,FALSE())=0,"",VLOOKUP($C3081,薬効分類マスタ!$A$2:$E$180,5,FALSE())),"")</f>
        <v/>
      </c>
      <c r="L3081" s="17"/>
      <c r="M3081" s="0" t="str">
        <f aca="false">IF($K3081="","",IF($L3081&lt;&gt;"",$L3081,VLOOKUP($C3081,薬効分類マスタ!$A$2:$F$180,6,FALSE())))</f>
        <v/>
      </c>
      <c r="N3081" s="0" t="str">
        <f aca="false">ASC(G3081)</f>
        <v>ﾃﾌﾟﾚﾉﾝ50mgｶﾌﾟｾﾙ</v>
      </c>
      <c r="O3081" s="0" t="str">
        <f aca="false">ASC(E3081)</f>
        <v>ﾃﾌﾟﾚﾉﾝ</v>
      </c>
      <c r="P3081" s="16" t="n">
        <f aca="false">N(P3080)+IF($C3081=検索!$B$49,1,0)</f>
        <v>0</v>
      </c>
    </row>
    <row r="3082" customFormat="false" ht="15" hidden="false" customHeight="false" outlineLevel="0" collapsed="false">
      <c r="A3082" s="16" t="s">
        <v>221</v>
      </c>
      <c r="B3082" s="0" t="s">
        <v>7145</v>
      </c>
      <c r="C3082" s="0" t="n">
        <v>232</v>
      </c>
      <c r="D3082" s="0" t="str">
        <f aca="false">IFERROR(VLOOKUP($C3082,薬効分類マスタ!$A$2:$B$180,2,FALSE()),"未登録")</f>
        <v>消化性潰瘍用剤</v>
      </c>
      <c r="E3082" s="16" t="s">
        <v>7133</v>
      </c>
      <c r="F3082" s="16" t="s">
        <v>1783</v>
      </c>
      <c r="G3082" s="16" t="s">
        <v>7146</v>
      </c>
      <c r="H3082" s="16" t="s">
        <v>283</v>
      </c>
      <c r="I3082" s="0" t="n">
        <v>10.8</v>
      </c>
      <c r="J3082" s="16" t="s">
        <v>232</v>
      </c>
      <c r="K3082" s="0" t="str">
        <f aca="false">IFERROR(IF(VLOOKUP($C3082,薬効分類マスタ!$A$2:$E$180,5,FALSE())=0,"",VLOOKUP($C3082,薬効分類マスタ!$A$2:$E$180,5,FALSE())),"")</f>
        <v/>
      </c>
      <c r="L3082" s="17"/>
      <c r="M3082" s="0" t="str">
        <f aca="false">IF($K3082="","",IF($L3082&lt;&gt;"",$L3082,VLOOKUP($C3082,薬効分類マスタ!$A$2:$F$180,6,FALSE())))</f>
        <v/>
      </c>
      <c r="N3082" s="0" t="str">
        <f aca="false">ASC(G3082)</f>
        <v>ｾﾙﾍﾞｯｸｽｶﾌﾟｾﾙ50mg</v>
      </c>
      <c r="O3082" s="0" t="str">
        <f aca="false">ASC(E3082)</f>
        <v>ﾃﾌﾟﾚﾉﾝ</v>
      </c>
      <c r="P3082" s="16" t="n">
        <f aca="false">N(P3081)+IF($C3082=検索!$B$49,1,0)</f>
        <v>0</v>
      </c>
    </row>
    <row r="3083" customFormat="false" ht="15" hidden="false" customHeight="false" outlineLevel="0" collapsed="false">
      <c r="A3083" s="16" t="s">
        <v>221</v>
      </c>
      <c r="B3083" s="0" t="s">
        <v>7147</v>
      </c>
      <c r="C3083" s="0" t="n">
        <v>232</v>
      </c>
      <c r="D3083" s="0" t="str">
        <f aca="false">IFERROR(VLOOKUP($C3083,薬効分類マスタ!$A$2:$B$180,2,FALSE()),"未登録")</f>
        <v>消化性潰瘍用剤</v>
      </c>
      <c r="E3083" s="16" t="s">
        <v>7148</v>
      </c>
      <c r="F3083" s="16" t="s">
        <v>1126</v>
      </c>
      <c r="G3083" s="16" t="s">
        <v>7149</v>
      </c>
      <c r="H3083" s="16" t="s">
        <v>238</v>
      </c>
      <c r="I3083" s="0" t="n">
        <v>8.8</v>
      </c>
      <c r="J3083" s="16" t="s">
        <v>232</v>
      </c>
      <c r="K3083" s="0" t="str">
        <f aca="false">IFERROR(IF(VLOOKUP($C3083,薬効分類マスタ!$A$2:$E$180,5,FALSE())=0,"",VLOOKUP($C3083,薬効分類マスタ!$A$2:$E$180,5,FALSE())),"")</f>
        <v/>
      </c>
      <c r="L3083" s="17"/>
      <c r="M3083" s="0" t="str">
        <f aca="false">IF($K3083="","",IF($L3083&lt;&gt;"",$L3083,VLOOKUP($C3083,薬効分類マスタ!$A$2:$F$180,6,FALSE())))</f>
        <v/>
      </c>
      <c r="N3083" s="0" t="str">
        <f aca="false">ASC(G3083)</f>
        <v>ｳﾙｸﾞｰﾄｶﾌﾟｾﾙ200mg</v>
      </c>
      <c r="O3083" s="0" t="str">
        <f aca="false">ASC(E3083)</f>
        <v>ﾍﾞﾈｷｻｰﾄ塩酸塩　ﾍﾞｰﾀﾃﾞｸｽ</v>
      </c>
      <c r="P3083" s="16" t="n">
        <f aca="false">N(P3082)+IF($C3083=検索!$B$49,1,0)</f>
        <v>0</v>
      </c>
    </row>
    <row r="3084" customFormat="false" ht="15" hidden="false" customHeight="false" outlineLevel="0" collapsed="false">
      <c r="A3084" s="16" t="s">
        <v>221</v>
      </c>
      <c r="B3084" s="0" t="s">
        <v>7150</v>
      </c>
      <c r="C3084" s="0" t="n">
        <v>232</v>
      </c>
      <c r="D3084" s="0" t="str">
        <f aca="false">IFERROR(VLOOKUP($C3084,薬効分類マスタ!$A$2:$B$180,2,FALSE()),"未登録")</f>
        <v>消化性潰瘍用剤</v>
      </c>
      <c r="E3084" s="16" t="s">
        <v>7151</v>
      </c>
      <c r="F3084" s="16" t="s">
        <v>7152</v>
      </c>
      <c r="G3084" s="16" t="s">
        <v>7153</v>
      </c>
      <c r="H3084" s="16" t="s">
        <v>1019</v>
      </c>
      <c r="I3084" s="0" t="n">
        <v>22.2</v>
      </c>
      <c r="J3084" s="16" t="s">
        <v>232</v>
      </c>
      <c r="K3084" s="0" t="str">
        <f aca="false">IFERROR(IF(VLOOKUP($C3084,薬効分類マスタ!$A$2:$E$180,5,FALSE())=0,"",VLOOKUP($C3084,薬効分類マスタ!$A$2:$E$180,5,FALSE())),"")</f>
        <v/>
      </c>
      <c r="L3084" s="17"/>
      <c r="M3084" s="0" t="str">
        <f aca="false">IF($K3084="","",IF($L3084&lt;&gt;"",$L3084,VLOOKUP($C3084,薬効分類マスタ!$A$2:$F$180,6,FALSE())))</f>
        <v/>
      </c>
      <c r="N3084" s="0" t="str">
        <f aca="false">ASC(G3084)</f>
        <v>ｶﾞｽﾛﾝN細粒0.8%</v>
      </c>
      <c r="O3084" s="0" t="str">
        <f aca="false">ASC(E3084)</f>
        <v>ｲﾙｿｸﾞﾗｼﾞﾝﾏﾚｲﾝ酸塩</v>
      </c>
      <c r="P3084" s="16" t="n">
        <f aca="false">N(P3083)+IF($C3084=検索!$B$49,1,0)</f>
        <v>0</v>
      </c>
    </row>
    <row r="3085" customFormat="false" ht="15" hidden="false" customHeight="false" outlineLevel="0" collapsed="false">
      <c r="A3085" s="16" t="s">
        <v>221</v>
      </c>
      <c r="B3085" s="0" t="s">
        <v>7154</v>
      </c>
      <c r="C3085" s="0" t="n">
        <v>232</v>
      </c>
      <c r="D3085" s="0" t="str">
        <f aca="false">IFERROR(VLOOKUP($C3085,薬効分類マスタ!$A$2:$B$180,2,FALSE()),"未登録")</f>
        <v>消化性潰瘍用剤</v>
      </c>
      <c r="E3085" s="16" t="s">
        <v>7151</v>
      </c>
      <c r="F3085" s="16" t="s">
        <v>241</v>
      </c>
      <c r="G3085" s="16" t="s">
        <v>7155</v>
      </c>
      <c r="I3085" s="0" t="n">
        <v>10.6</v>
      </c>
      <c r="J3085" s="16" t="s">
        <v>239</v>
      </c>
      <c r="K3085" s="0" t="str">
        <f aca="false">IFERROR(IF(VLOOKUP($C3085,薬効分類マスタ!$A$2:$E$180,5,FALSE())=0,"",VLOOKUP($C3085,薬効分類マスタ!$A$2:$E$180,5,FALSE())),"")</f>
        <v/>
      </c>
      <c r="L3085" s="17"/>
      <c r="M3085" s="0" t="str">
        <f aca="false">IF($K3085="","",IF($L3085&lt;&gt;"",$L3085,VLOOKUP($C3085,薬効分類マスタ!$A$2:$F$180,6,FALSE())))</f>
        <v/>
      </c>
      <c r="N3085" s="0" t="str">
        <f aca="false">ASC(G3085)</f>
        <v>ｲﾙｿｸﾞﾗｼﾞﾝﾏﾚｲﾝ酸塩2mg錠</v>
      </c>
      <c r="O3085" s="0" t="str">
        <f aca="false">ASC(E3085)</f>
        <v>ｲﾙｿｸﾞﾗｼﾞﾝﾏﾚｲﾝ酸塩</v>
      </c>
      <c r="P3085" s="16" t="n">
        <f aca="false">N(P3084)+IF($C3085=検索!$B$49,1,0)</f>
        <v>0</v>
      </c>
    </row>
    <row r="3086" customFormat="false" ht="15" hidden="false" customHeight="false" outlineLevel="0" collapsed="false">
      <c r="A3086" s="16" t="s">
        <v>221</v>
      </c>
      <c r="B3086" s="0" t="s">
        <v>7156</v>
      </c>
      <c r="C3086" s="0" t="n">
        <v>232</v>
      </c>
      <c r="D3086" s="0" t="str">
        <f aca="false">IFERROR(VLOOKUP($C3086,薬効分類マスタ!$A$2:$B$180,2,FALSE()),"未登録")</f>
        <v>消化性潰瘍用剤</v>
      </c>
      <c r="E3086" s="16" t="s">
        <v>7151</v>
      </c>
      <c r="F3086" s="16" t="s">
        <v>241</v>
      </c>
      <c r="G3086" s="16" t="s">
        <v>7157</v>
      </c>
      <c r="H3086" s="16" t="s">
        <v>1019</v>
      </c>
      <c r="I3086" s="0" t="n">
        <v>10.8</v>
      </c>
      <c r="J3086" s="16" t="s">
        <v>232</v>
      </c>
      <c r="K3086" s="0" t="str">
        <f aca="false">IFERROR(IF(VLOOKUP($C3086,薬効分類マスタ!$A$2:$E$180,5,FALSE())=0,"",VLOOKUP($C3086,薬効分類マスタ!$A$2:$E$180,5,FALSE())),"")</f>
        <v/>
      </c>
      <c r="L3086" s="17"/>
      <c r="M3086" s="0" t="str">
        <f aca="false">IF($K3086="","",IF($L3086&lt;&gt;"",$L3086,VLOOKUP($C3086,薬効分類マスタ!$A$2:$F$180,6,FALSE())))</f>
        <v/>
      </c>
      <c r="N3086" s="0" t="str">
        <f aca="false">ASC(G3086)</f>
        <v>ｶﾞｽﾛﾝN錠2mg</v>
      </c>
      <c r="O3086" s="0" t="str">
        <f aca="false">ASC(E3086)</f>
        <v>ｲﾙｿｸﾞﾗｼﾞﾝﾏﾚｲﾝ酸塩</v>
      </c>
      <c r="P3086" s="16" t="n">
        <f aca="false">N(P3085)+IF($C3086=検索!$B$49,1,0)</f>
        <v>0</v>
      </c>
    </row>
    <row r="3087" customFormat="false" ht="15" hidden="false" customHeight="false" outlineLevel="0" collapsed="false">
      <c r="A3087" s="16" t="s">
        <v>221</v>
      </c>
      <c r="B3087" s="0" t="s">
        <v>7158</v>
      </c>
      <c r="C3087" s="0" t="n">
        <v>232</v>
      </c>
      <c r="D3087" s="0" t="str">
        <f aca="false">IFERROR(VLOOKUP($C3087,薬効分類マスタ!$A$2:$B$180,2,FALSE()),"未登録")</f>
        <v>消化性潰瘍用剤</v>
      </c>
      <c r="E3087" s="16" t="s">
        <v>7151</v>
      </c>
      <c r="F3087" s="16" t="s">
        <v>935</v>
      </c>
      <c r="G3087" s="16" t="s">
        <v>7159</v>
      </c>
      <c r="I3087" s="0" t="n">
        <v>10.8</v>
      </c>
      <c r="J3087" s="16" t="s">
        <v>239</v>
      </c>
      <c r="K3087" s="0" t="str">
        <f aca="false">IFERROR(IF(VLOOKUP($C3087,薬効分類マスタ!$A$2:$E$180,5,FALSE())=0,"",VLOOKUP($C3087,薬効分類マスタ!$A$2:$E$180,5,FALSE())),"")</f>
        <v/>
      </c>
      <c r="L3087" s="17"/>
      <c r="M3087" s="0" t="str">
        <f aca="false">IF($K3087="","",IF($L3087&lt;&gt;"",$L3087,VLOOKUP($C3087,薬効分類マスタ!$A$2:$F$180,6,FALSE())))</f>
        <v/>
      </c>
      <c r="N3087" s="0" t="str">
        <f aca="false">ASC(G3087)</f>
        <v>ｲﾙｿｸﾞﾗｼﾞﾝﾏﾚｲﾝ酸塩4mg錠</v>
      </c>
      <c r="O3087" s="0" t="str">
        <f aca="false">ASC(E3087)</f>
        <v>ｲﾙｿｸﾞﾗｼﾞﾝﾏﾚｲﾝ酸塩</v>
      </c>
      <c r="P3087" s="16" t="n">
        <f aca="false">N(P3086)+IF($C3087=検索!$B$49,1,0)</f>
        <v>0</v>
      </c>
    </row>
    <row r="3088" customFormat="false" ht="15" hidden="false" customHeight="false" outlineLevel="0" collapsed="false">
      <c r="A3088" s="16" t="s">
        <v>221</v>
      </c>
      <c r="B3088" s="0" t="s">
        <v>7160</v>
      </c>
      <c r="C3088" s="0" t="n">
        <v>232</v>
      </c>
      <c r="D3088" s="0" t="str">
        <f aca="false">IFERROR(VLOOKUP($C3088,薬効分類マスタ!$A$2:$B$180,2,FALSE()),"未登録")</f>
        <v>消化性潰瘍用剤</v>
      </c>
      <c r="E3088" s="16" t="s">
        <v>7151</v>
      </c>
      <c r="F3088" s="16" t="s">
        <v>935</v>
      </c>
      <c r="G3088" s="16" t="s">
        <v>7161</v>
      </c>
      <c r="H3088" s="16" t="s">
        <v>1019</v>
      </c>
      <c r="I3088" s="0" t="n">
        <v>10.8</v>
      </c>
      <c r="J3088" s="16" t="s">
        <v>232</v>
      </c>
      <c r="K3088" s="0" t="str">
        <f aca="false">IFERROR(IF(VLOOKUP($C3088,薬効分類マスタ!$A$2:$E$180,5,FALSE())=0,"",VLOOKUP($C3088,薬効分類マスタ!$A$2:$E$180,5,FALSE())),"")</f>
        <v/>
      </c>
      <c r="L3088" s="17"/>
      <c r="M3088" s="0" t="str">
        <f aca="false">IF($K3088="","",IF($L3088&lt;&gt;"",$L3088,VLOOKUP($C3088,薬効分類マスタ!$A$2:$F$180,6,FALSE())))</f>
        <v/>
      </c>
      <c r="N3088" s="0" t="str">
        <f aca="false">ASC(G3088)</f>
        <v>ｶﾞｽﾛﾝN錠4mg</v>
      </c>
      <c r="O3088" s="0" t="str">
        <f aca="false">ASC(E3088)</f>
        <v>ｲﾙｿｸﾞﾗｼﾞﾝﾏﾚｲﾝ酸塩</v>
      </c>
      <c r="P3088" s="16" t="n">
        <f aca="false">N(P3087)+IF($C3088=検索!$B$49,1,0)</f>
        <v>0</v>
      </c>
    </row>
    <row r="3089" customFormat="false" ht="15" hidden="false" customHeight="false" outlineLevel="0" collapsed="false">
      <c r="A3089" s="16" t="s">
        <v>221</v>
      </c>
      <c r="B3089" s="0" t="s">
        <v>7162</v>
      </c>
      <c r="C3089" s="0" t="n">
        <v>232</v>
      </c>
      <c r="D3089" s="0" t="str">
        <f aca="false">IFERROR(VLOOKUP($C3089,薬効分類マスタ!$A$2:$B$180,2,FALSE()),"未登録")</f>
        <v>消化性潰瘍用剤</v>
      </c>
      <c r="E3089" s="16" t="s">
        <v>7151</v>
      </c>
      <c r="F3089" s="16" t="s">
        <v>241</v>
      </c>
      <c r="G3089" s="16" t="s">
        <v>7163</v>
      </c>
      <c r="H3089" s="16" t="s">
        <v>1019</v>
      </c>
      <c r="I3089" s="0" t="n">
        <v>10.8</v>
      </c>
      <c r="J3089" s="16" t="s">
        <v>232</v>
      </c>
      <c r="K3089" s="0" t="str">
        <f aca="false">IFERROR(IF(VLOOKUP($C3089,薬効分類マスタ!$A$2:$E$180,5,FALSE())=0,"",VLOOKUP($C3089,薬効分類マスタ!$A$2:$E$180,5,FALSE())),"")</f>
        <v/>
      </c>
      <c r="L3089" s="17"/>
      <c r="M3089" s="0" t="str">
        <f aca="false">IF($K3089="","",IF($L3089&lt;&gt;"",$L3089,VLOOKUP($C3089,薬効分類マスタ!$A$2:$F$180,6,FALSE())))</f>
        <v/>
      </c>
      <c r="N3089" s="0" t="str">
        <f aca="false">ASC(G3089)</f>
        <v>ｶﾞｽﾛﾝN･OD錠2mg</v>
      </c>
      <c r="O3089" s="0" t="str">
        <f aca="false">ASC(E3089)</f>
        <v>ｲﾙｿｸﾞﾗｼﾞﾝﾏﾚｲﾝ酸塩</v>
      </c>
      <c r="P3089" s="16" t="n">
        <f aca="false">N(P3088)+IF($C3089=検索!$B$49,1,0)</f>
        <v>0</v>
      </c>
    </row>
    <row r="3090" customFormat="false" ht="15" hidden="false" customHeight="false" outlineLevel="0" collapsed="false">
      <c r="A3090" s="16" t="s">
        <v>221</v>
      </c>
      <c r="B3090" s="0" t="s">
        <v>7164</v>
      </c>
      <c r="C3090" s="0" t="n">
        <v>232</v>
      </c>
      <c r="D3090" s="0" t="str">
        <f aca="false">IFERROR(VLOOKUP($C3090,薬効分類マスタ!$A$2:$B$180,2,FALSE()),"未登録")</f>
        <v>消化性潰瘍用剤</v>
      </c>
      <c r="E3090" s="16" t="s">
        <v>7151</v>
      </c>
      <c r="F3090" s="16" t="s">
        <v>935</v>
      </c>
      <c r="G3090" s="16" t="s">
        <v>7165</v>
      </c>
      <c r="H3090" s="16" t="s">
        <v>1019</v>
      </c>
      <c r="I3090" s="0" t="n">
        <v>10.8</v>
      </c>
      <c r="J3090" s="16" t="s">
        <v>232</v>
      </c>
      <c r="K3090" s="0" t="str">
        <f aca="false">IFERROR(IF(VLOOKUP($C3090,薬効分類マスタ!$A$2:$E$180,5,FALSE())=0,"",VLOOKUP($C3090,薬効分類マスタ!$A$2:$E$180,5,FALSE())),"")</f>
        <v/>
      </c>
      <c r="L3090" s="17"/>
      <c r="M3090" s="0" t="str">
        <f aca="false">IF($K3090="","",IF($L3090&lt;&gt;"",$L3090,VLOOKUP($C3090,薬効分類マスタ!$A$2:$F$180,6,FALSE())))</f>
        <v/>
      </c>
      <c r="N3090" s="0" t="str">
        <f aca="false">ASC(G3090)</f>
        <v>ｶﾞｽﾛﾝN･OD錠4mg</v>
      </c>
      <c r="O3090" s="0" t="str">
        <f aca="false">ASC(E3090)</f>
        <v>ｲﾙｿｸﾞﾗｼﾞﾝﾏﾚｲﾝ酸塩</v>
      </c>
      <c r="P3090" s="16" t="n">
        <f aca="false">N(P3089)+IF($C3090=検索!$B$49,1,0)</f>
        <v>0</v>
      </c>
    </row>
    <row r="3091" customFormat="false" ht="15" hidden="false" customHeight="false" outlineLevel="0" collapsed="false">
      <c r="A3091" s="16" t="s">
        <v>221</v>
      </c>
      <c r="B3091" s="0" t="s">
        <v>7166</v>
      </c>
      <c r="C3091" s="0" t="n">
        <v>232</v>
      </c>
      <c r="D3091" s="0" t="str">
        <f aca="false">IFERROR(VLOOKUP($C3091,薬効分類マスタ!$A$2:$B$180,2,FALSE()),"未登録")</f>
        <v>消化性潰瘍用剤</v>
      </c>
      <c r="E3091" s="16" t="s">
        <v>7167</v>
      </c>
      <c r="F3091" s="16" t="s">
        <v>699</v>
      </c>
      <c r="G3091" s="16" t="s">
        <v>7168</v>
      </c>
      <c r="H3091" s="16" t="s">
        <v>557</v>
      </c>
      <c r="I3091" s="0" t="n">
        <v>14.5</v>
      </c>
      <c r="J3091" s="16" t="s">
        <v>239</v>
      </c>
      <c r="K3091" s="0" t="str">
        <f aca="false">IFERROR(IF(VLOOKUP($C3091,薬効分類マスタ!$A$2:$E$180,5,FALSE())=0,"",VLOOKUP($C3091,薬効分類マスタ!$A$2:$E$180,5,FALSE())),"")</f>
        <v/>
      </c>
      <c r="L3091" s="17"/>
      <c r="M3091" s="0" t="str">
        <f aca="false">IF($K3091="","",IF($L3091&lt;&gt;"",$L3091,VLOOKUP($C3091,薬効分類マスタ!$A$2:$F$180,6,FALSE())))</f>
        <v/>
      </c>
      <c r="N3091" s="0" t="str">
        <f aca="false">ASC(G3091)</f>
        <v>ﾚﾊﾞﾐﾋﾟﾄﾞ顆粒20%｢ﾀｶﾀ｣</v>
      </c>
      <c r="O3091" s="0" t="str">
        <f aca="false">ASC(E3091)</f>
        <v>ﾚﾊﾞﾐﾋﾟﾄﾞ</v>
      </c>
      <c r="P3091" s="16" t="n">
        <f aca="false">N(P3090)+IF($C3091=検索!$B$49,1,0)</f>
        <v>0</v>
      </c>
    </row>
    <row r="3092" customFormat="false" ht="15" hidden="false" customHeight="false" outlineLevel="0" collapsed="false">
      <c r="A3092" s="16" t="s">
        <v>221</v>
      </c>
      <c r="B3092" s="0" t="s">
        <v>7169</v>
      </c>
      <c r="C3092" s="0" t="n">
        <v>232</v>
      </c>
      <c r="D3092" s="0" t="str">
        <f aca="false">IFERROR(VLOOKUP($C3092,薬効分類マスタ!$A$2:$B$180,2,FALSE()),"未登録")</f>
        <v>消化性潰瘍用剤</v>
      </c>
      <c r="E3092" s="16" t="s">
        <v>7167</v>
      </c>
      <c r="F3092" s="16" t="s">
        <v>627</v>
      </c>
      <c r="G3092" s="16" t="s">
        <v>7170</v>
      </c>
      <c r="I3092" s="0" t="n">
        <v>10.8</v>
      </c>
      <c r="J3092" s="16" t="s">
        <v>239</v>
      </c>
      <c r="K3092" s="0" t="str">
        <f aca="false">IFERROR(IF(VLOOKUP($C3092,薬効分類マスタ!$A$2:$E$180,5,FALSE())=0,"",VLOOKUP($C3092,薬効分類マスタ!$A$2:$E$180,5,FALSE())),"")</f>
        <v/>
      </c>
      <c r="L3092" s="17"/>
      <c r="M3092" s="0" t="str">
        <f aca="false">IF($K3092="","",IF($L3092&lt;&gt;"",$L3092,VLOOKUP($C3092,薬効分類マスタ!$A$2:$F$180,6,FALSE())))</f>
        <v/>
      </c>
      <c r="N3092" s="0" t="str">
        <f aca="false">ASC(G3092)</f>
        <v>ﾚﾊﾞﾐﾋﾟﾄﾞ100mg錠</v>
      </c>
      <c r="O3092" s="0" t="str">
        <f aca="false">ASC(E3092)</f>
        <v>ﾚﾊﾞﾐﾋﾟﾄﾞ</v>
      </c>
      <c r="P3092" s="16" t="n">
        <f aca="false">N(P3091)+IF($C3092=検索!$B$49,1,0)</f>
        <v>0</v>
      </c>
    </row>
    <row r="3093" customFormat="false" ht="15" hidden="false" customHeight="false" outlineLevel="0" collapsed="false">
      <c r="A3093" s="16" t="s">
        <v>221</v>
      </c>
      <c r="B3093" s="0" t="s">
        <v>7171</v>
      </c>
      <c r="C3093" s="0" t="n">
        <v>232</v>
      </c>
      <c r="D3093" s="0" t="str">
        <f aca="false">IFERROR(VLOOKUP($C3093,薬効分類マスタ!$A$2:$B$180,2,FALSE()),"未登録")</f>
        <v>消化性潰瘍用剤</v>
      </c>
      <c r="E3093" s="16" t="s">
        <v>7167</v>
      </c>
      <c r="F3093" s="16" t="s">
        <v>627</v>
      </c>
      <c r="G3093" s="16" t="s">
        <v>7172</v>
      </c>
      <c r="H3093" s="16" t="s">
        <v>2382</v>
      </c>
      <c r="I3093" s="0" t="n">
        <v>10.8</v>
      </c>
      <c r="J3093" s="16" t="s">
        <v>232</v>
      </c>
      <c r="K3093" s="0" t="str">
        <f aca="false">IFERROR(IF(VLOOKUP($C3093,薬効分類マスタ!$A$2:$E$180,5,FALSE())=0,"",VLOOKUP($C3093,薬効分類マスタ!$A$2:$E$180,5,FALSE())),"")</f>
        <v/>
      </c>
      <c r="L3093" s="17"/>
      <c r="M3093" s="0" t="str">
        <f aca="false">IF($K3093="","",IF($L3093&lt;&gt;"",$L3093,VLOOKUP($C3093,薬効分類マスタ!$A$2:$F$180,6,FALSE())))</f>
        <v/>
      </c>
      <c r="N3093" s="0" t="str">
        <f aca="false">ASC(G3093)</f>
        <v>ﾑｺｽﾀ錠100mg</v>
      </c>
      <c r="O3093" s="0" t="str">
        <f aca="false">ASC(E3093)</f>
        <v>ﾚﾊﾞﾐﾋﾟﾄﾞ</v>
      </c>
      <c r="P3093" s="16" t="n">
        <f aca="false">N(P3092)+IF($C3093=検索!$B$49,1,0)</f>
        <v>0</v>
      </c>
    </row>
    <row r="3094" customFormat="false" ht="15" hidden="false" customHeight="false" outlineLevel="0" collapsed="false">
      <c r="A3094" s="16" t="s">
        <v>221</v>
      </c>
      <c r="B3094" s="0" t="s">
        <v>7173</v>
      </c>
      <c r="C3094" s="0" t="n">
        <v>232</v>
      </c>
      <c r="D3094" s="0" t="str">
        <f aca="false">IFERROR(VLOOKUP($C3094,薬効分類マスタ!$A$2:$B$180,2,FALSE()),"未登録")</f>
        <v>消化性潰瘍用剤</v>
      </c>
      <c r="E3094" s="16" t="s">
        <v>7167</v>
      </c>
      <c r="F3094" s="16" t="s">
        <v>627</v>
      </c>
      <c r="G3094" s="16" t="s">
        <v>7174</v>
      </c>
      <c r="I3094" s="0" t="n">
        <v>10.8</v>
      </c>
      <c r="J3094" s="16" t="s">
        <v>239</v>
      </c>
      <c r="K3094" s="0" t="str">
        <f aca="false">IFERROR(IF(VLOOKUP($C3094,薬効分類マスタ!$A$2:$E$180,5,FALSE())=0,"",VLOOKUP($C3094,薬効分類マスタ!$A$2:$E$180,5,FALSE())),"")</f>
        <v/>
      </c>
      <c r="L3094" s="17"/>
      <c r="M3094" s="0" t="str">
        <f aca="false">IF($K3094="","",IF($L3094&lt;&gt;"",$L3094,VLOOKUP($C3094,薬効分類マスタ!$A$2:$F$180,6,FALSE())))</f>
        <v/>
      </c>
      <c r="N3094" s="0" t="str">
        <f aca="false">ASC(G3094)</f>
        <v>ﾚﾊﾞﾐﾋﾟﾄﾞ100mg口腔内崩壊錠</v>
      </c>
      <c r="O3094" s="0" t="str">
        <f aca="false">ASC(E3094)</f>
        <v>ﾚﾊﾞﾐﾋﾟﾄﾞ</v>
      </c>
      <c r="P3094" s="16" t="n">
        <f aca="false">N(P3093)+IF($C3094=検索!$B$49,1,0)</f>
        <v>0</v>
      </c>
    </row>
    <row r="3095" customFormat="false" ht="15" hidden="false" customHeight="false" outlineLevel="0" collapsed="false">
      <c r="A3095" s="16" t="s">
        <v>221</v>
      </c>
      <c r="B3095" s="0" t="s">
        <v>7175</v>
      </c>
      <c r="C3095" s="0" t="n">
        <v>232</v>
      </c>
      <c r="D3095" s="0" t="str">
        <f aca="false">IFERROR(VLOOKUP($C3095,薬効分類マスタ!$A$2:$B$180,2,FALSE()),"未登録")</f>
        <v>消化性潰瘍用剤</v>
      </c>
      <c r="E3095" s="16" t="s">
        <v>7176</v>
      </c>
      <c r="F3095" s="16" t="s">
        <v>445</v>
      </c>
      <c r="G3095" s="16" t="s">
        <v>7177</v>
      </c>
      <c r="I3095" s="0" t="n">
        <v>18.3</v>
      </c>
      <c r="J3095" s="16" t="s">
        <v>239</v>
      </c>
      <c r="K3095" s="0" t="str">
        <f aca="false">IFERROR(IF(VLOOKUP($C3095,薬効分類マスタ!$A$2:$E$180,5,FALSE())=0,"",VLOOKUP($C3095,薬効分類マスタ!$A$2:$E$180,5,FALSE())),"")</f>
        <v/>
      </c>
      <c r="L3095" s="17"/>
      <c r="M3095" s="0" t="str">
        <f aca="false">IF($K3095="","",IF($L3095&lt;&gt;"",$L3095,VLOOKUP($C3095,薬効分類マスタ!$A$2:$F$180,6,FALSE())))</f>
        <v/>
      </c>
      <c r="N3095" s="0" t="str">
        <f aca="false">ASC(G3095)</f>
        <v>ｵﾒﾌﾟﾗｿﾞｰﾙ20mg腸溶錠</v>
      </c>
      <c r="O3095" s="0" t="str">
        <f aca="false">ASC(E3095)</f>
        <v>ｵﾒﾌﾟﾗｿﾞｰﾙ</v>
      </c>
      <c r="P3095" s="16" t="n">
        <f aca="false">N(P3094)+IF($C3095=検索!$B$49,1,0)</f>
        <v>0</v>
      </c>
    </row>
    <row r="3096" customFormat="false" ht="15" hidden="false" customHeight="false" outlineLevel="0" collapsed="false">
      <c r="A3096" s="16" t="s">
        <v>221</v>
      </c>
      <c r="B3096" s="0" t="s">
        <v>7178</v>
      </c>
      <c r="C3096" s="0" t="n">
        <v>232</v>
      </c>
      <c r="D3096" s="0" t="str">
        <f aca="false">IFERROR(VLOOKUP($C3096,薬効分類マスタ!$A$2:$B$180,2,FALSE()),"未登録")</f>
        <v>消化性潰瘍用剤</v>
      </c>
      <c r="E3096" s="16" t="s">
        <v>7176</v>
      </c>
      <c r="F3096" s="16" t="s">
        <v>445</v>
      </c>
      <c r="G3096" s="16" t="s">
        <v>7179</v>
      </c>
      <c r="H3096" s="16" t="s">
        <v>677</v>
      </c>
      <c r="I3096" s="0" t="n">
        <v>28.4</v>
      </c>
      <c r="J3096" s="16" t="s">
        <v>232</v>
      </c>
      <c r="K3096" s="0" t="str">
        <f aca="false">IFERROR(IF(VLOOKUP($C3096,薬効分類マスタ!$A$2:$E$180,5,FALSE())=0,"",VLOOKUP($C3096,薬効分類マスタ!$A$2:$E$180,5,FALSE())),"")</f>
        <v/>
      </c>
      <c r="L3096" s="17"/>
      <c r="M3096" s="0" t="str">
        <f aca="false">IF($K3096="","",IF($L3096&lt;&gt;"",$L3096,VLOOKUP($C3096,薬効分類マスタ!$A$2:$F$180,6,FALSE())))</f>
        <v/>
      </c>
      <c r="N3096" s="0" t="str">
        <f aca="false">ASC(G3096)</f>
        <v>ｵﾒﾌﾟﾗｰﾙ錠20</v>
      </c>
      <c r="O3096" s="0" t="str">
        <f aca="false">ASC(E3096)</f>
        <v>ｵﾒﾌﾟﾗｿﾞｰﾙ</v>
      </c>
      <c r="P3096" s="16" t="n">
        <f aca="false">N(P3095)+IF($C3096=検索!$B$49,1,0)</f>
        <v>0</v>
      </c>
    </row>
    <row r="3097" customFormat="false" ht="15" hidden="false" customHeight="false" outlineLevel="0" collapsed="false">
      <c r="A3097" s="16" t="s">
        <v>221</v>
      </c>
      <c r="B3097" s="0" t="s">
        <v>7180</v>
      </c>
      <c r="C3097" s="0" t="n">
        <v>232</v>
      </c>
      <c r="D3097" s="0" t="str">
        <f aca="false">IFERROR(VLOOKUP($C3097,薬効分類マスタ!$A$2:$B$180,2,FALSE()),"未登録")</f>
        <v>消化性潰瘍用剤</v>
      </c>
      <c r="E3097" s="16" t="s">
        <v>7176</v>
      </c>
      <c r="F3097" s="16" t="s">
        <v>445</v>
      </c>
      <c r="G3097" s="16" t="s">
        <v>7181</v>
      </c>
      <c r="H3097" s="16" t="s">
        <v>347</v>
      </c>
      <c r="I3097" s="0" t="n">
        <v>20.2</v>
      </c>
      <c r="J3097" s="16" t="s">
        <v>239</v>
      </c>
      <c r="K3097" s="0" t="str">
        <f aca="false">IFERROR(IF(VLOOKUP($C3097,薬効分類マスタ!$A$2:$E$180,5,FALSE())=0,"",VLOOKUP($C3097,薬効分類マスタ!$A$2:$E$180,5,FALSE())),"")</f>
        <v/>
      </c>
      <c r="L3097" s="17"/>
      <c r="M3097" s="0" t="str">
        <f aca="false">IF($K3097="","",IF($L3097&lt;&gt;"",$L3097,VLOOKUP($C3097,薬効分類マスタ!$A$2:$F$180,6,FALSE())))</f>
        <v/>
      </c>
      <c r="N3097" s="0" t="str">
        <f aca="false">ASC(G3097)</f>
        <v>ｵﾒﾌﾟﾗｿﾞｰﾙ錠20mg｢TSU｣</v>
      </c>
      <c r="O3097" s="0" t="str">
        <f aca="false">ASC(E3097)</f>
        <v>ｵﾒﾌﾟﾗｿﾞｰﾙ</v>
      </c>
      <c r="P3097" s="16" t="n">
        <f aca="false">N(P3096)+IF($C3097=検索!$B$49,1,0)</f>
        <v>0</v>
      </c>
    </row>
    <row r="3098" customFormat="false" ht="15" hidden="false" customHeight="false" outlineLevel="0" collapsed="false">
      <c r="A3098" s="16" t="s">
        <v>221</v>
      </c>
      <c r="B3098" s="0" t="s">
        <v>7182</v>
      </c>
      <c r="C3098" s="0" t="n">
        <v>232</v>
      </c>
      <c r="D3098" s="0" t="str">
        <f aca="false">IFERROR(VLOOKUP($C3098,薬効分類マスタ!$A$2:$B$180,2,FALSE()),"未登録")</f>
        <v>消化性潰瘍用剤</v>
      </c>
      <c r="E3098" s="16" t="s">
        <v>7176</v>
      </c>
      <c r="F3098" s="16" t="s">
        <v>445</v>
      </c>
      <c r="G3098" s="16" t="s">
        <v>7183</v>
      </c>
      <c r="H3098" s="16" t="s">
        <v>1361</v>
      </c>
      <c r="I3098" s="0" t="n">
        <v>37.8</v>
      </c>
      <c r="J3098" s="16" t="s">
        <v>239</v>
      </c>
      <c r="K3098" s="0" t="str">
        <f aca="false">IFERROR(IF(VLOOKUP($C3098,薬効分類マスタ!$A$2:$E$180,5,FALSE())=0,"",VLOOKUP($C3098,薬効分類マスタ!$A$2:$E$180,5,FALSE())),"")</f>
        <v/>
      </c>
      <c r="L3098" s="17"/>
      <c r="M3098" s="0" t="str">
        <f aca="false">IF($K3098="","",IF($L3098&lt;&gt;"",$L3098,VLOOKUP($C3098,薬効分類マスタ!$A$2:$F$180,6,FALSE())))</f>
        <v/>
      </c>
      <c r="N3098" s="0" t="str">
        <f aca="false">ASC(G3098)</f>
        <v>ｵﾒﾌﾟﾗｿﾞｰﾙ錠20mg｢ｹﾐﾌｧ｣</v>
      </c>
      <c r="O3098" s="0" t="str">
        <f aca="false">ASC(E3098)</f>
        <v>ｵﾒﾌﾟﾗｿﾞｰﾙ</v>
      </c>
      <c r="P3098" s="16" t="n">
        <f aca="false">N(P3097)+IF($C3098=検索!$B$49,1,0)</f>
        <v>0</v>
      </c>
    </row>
    <row r="3099" customFormat="false" ht="15" hidden="false" customHeight="false" outlineLevel="0" collapsed="false">
      <c r="A3099" s="16" t="s">
        <v>221</v>
      </c>
      <c r="B3099" s="0" t="s">
        <v>7184</v>
      </c>
      <c r="C3099" s="0" t="n">
        <v>232</v>
      </c>
      <c r="D3099" s="0" t="str">
        <f aca="false">IFERROR(VLOOKUP($C3099,薬効分類マスタ!$A$2:$B$180,2,FALSE()),"未登録")</f>
        <v>消化性潰瘍用剤</v>
      </c>
      <c r="E3099" s="16" t="s">
        <v>7176</v>
      </c>
      <c r="F3099" s="16" t="s">
        <v>262</v>
      </c>
      <c r="G3099" s="16" t="s">
        <v>7185</v>
      </c>
      <c r="I3099" s="0" t="n">
        <v>11.9</v>
      </c>
      <c r="J3099" s="16" t="s">
        <v>239</v>
      </c>
      <c r="K3099" s="0" t="str">
        <f aca="false">IFERROR(IF(VLOOKUP($C3099,薬効分類マスタ!$A$2:$E$180,5,FALSE())=0,"",VLOOKUP($C3099,薬効分類マスタ!$A$2:$E$180,5,FALSE())),"")</f>
        <v/>
      </c>
      <c r="L3099" s="17"/>
      <c r="M3099" s="0" t="str">
        <f aca="false">IF($K3099="","",IF($L3099&lt;&gt;"",$L3099,VLOOKUP($C3099,薬効分類マスタ!$A$2:$F$180,6,FALSE())))</f>
        <v/>
      </c>
      <c r="N3099" s="0" t="str">
        <f aca="false">ASC(G3099)</f>
        <v>ｵﾒﾌﾟﾗｿﾞｰﾙ10mg腸溶錠</v>
      </c>
      <c r="O3099" s="0" t="str">
        <f aca="false">ASC(E3099)</f>
        <v>ｵﾒﾌﾟﾗｿﾞｰﾙ</v>
      </c>
      <c r="P3099" s="16" t="n">
        <f aca="false">N(P3098)+IF($C3099=検索!$B$49,1,0)</f>
        <v>0</v>
      </c>
    </row>
    <row r="3100" customFormat="false" ht="15" hidden="false" customHeight="false" outlineLevel="0" collapsed="false">
      <c r="A3100" s="16" t="s">
        <v>221</v>
      </c>
      <c r="B3100" s="0" t="s">
        <v>7186</v>
      </c>
      <c r="C3100" s="0" t="n">
        <v>232</v>
      </c>
      <c r="D3100" s="0" t="str">
        <f aca="false">IFERROR(VLOOKUP($C3100,薬効分類マスタ!$A$2:$B$180,2,FALSE()),"未登録")</f>
        <v>消化性潰瘍用剤</v>
      </c>
      <c r="E3100" s="16" t="s">
        <v>7176</v>
      </c>
      <c r="F3100" s="16" t="s">
        <v>262</v>
      </c>
      <c r="G3100" s="16" t="s">
        <v>7187</v>
      </c>
      <c r="H3100" s="16" t="s">
        <v>677</v>
      </c>
      <c r="I3100" s="0" t="n">
        <v>18.6</v>
      </c>
      <c r="J3100" s="16" t="s">
        <v>232</v>
      </c>
      <c r="K3100" s="0" t="str">
        <f aca="false">IFERROR(IF(VLOOKUP($C3100,薬効分類マスタ!$A$2:$E$180,5,FALSE())=0,"",VLOOKUP($C3100,薬効分類マスタ!$A$2:$E$180,5,FALSE())),"")</f>
        <v/>
      </c>
      <c r="L3100" s="17"/>
      <c r="M3100" s="0" t="str">
        <f aca="false">IF($K3100="","",IF($L3100&lt;&gt;"",$L3100,VLOOKUP($C3100,薬効分類マスタ!$A$2:$F$180,6,FALSE())))</f>
        <v/>
      </c>
      <c r="N3100" s="0" t="str">
        <f aca="false">ASC(G3100)</f>
        <v>ｵﾒﾌﾟﾗｰﾙ錠10</v>
      </c>
      <c r="O3100" s="0" t="str">
        <f aca="false">ASC(E3100)</f>
        <v>ｵﾒﾌﾟﾗｿﾞｰﾙ</v>
      </c>
      <c r="P3100" s="16" t="n">
        <f aca="false">N(P3099)+IF($C3100=検索!$B$49,1,0)</f>
        <v>0</v>
      </c>
    </row>
    <row r="3101" customFormat="false" ht="15" hidden="false" customHeight="false" outlineLevel="0" collapsed="false">
      <c r="A3101" s="16" t="s">
        <v>221</v>
      </c>
      <c r="B3101" s="0" t="s">
        <v>7188</v>
      </c>
      <c r="C3101" s="0" t="n">
        <v>232</v>
      </c>
      <c r="D3101" s="0" t="str">
        <f aca="false">IFERROR(VLOOKUP($C3101,薬効分類マスタ!$A$2:$B$180,2,FALSE()),"未登録")</f>
        <v>消化性潰瘍用剤</v>
      </c>
      <c r="E3101" s="16" t="s">
        <v>7176</v>
      </c>
      <c r="F3101" s="16" t="s">
        <v>262</v>
      </c>
      <c r="G3101" s="16" t="s">
        <v>7189</v>
      </c>
      <c r="H3101" s="16" t="s">
        <v>238</v>
      </c>
      <c r="I3101" s="0" t="n">
        <v>13.4</v>
      </c>
      <c r="J3101" s="16" t="s">
        <v>239</v>
      </c>
      <c r="K3101" s="0" t="str">
        <f aca="false">IFERROR(IF(VLOOKUP($C3101,薬効分類マスタ!$A$2:$E$180,5,FALSE())=0,"",VLOOKUP($C3101,薬効分類マスタ!$A$2:$E$180,5,FALSE())),"")</f>
        <v/>
      </c>
      <c r="L3101" s="17"/>
      <c r="M3101" s="0" t="str">
        <f aca="false">IF($K3101="","",IF($L3101&lt;&gt;"",$L3101,VLOOKUP($C3101,薬効分類マスタ!$A$2:$F$180,6,FALSE())))</f>
        <v/>
      </c>
      <c r="N3101" s="0" t="str">
        <f aca="false">ASC(G3101)</f>
        <v>ｵﾒﾌﾟﾗｿﾞｰﾙ錠10mg｢ｱﾒﾙ｣</v>
      </c>
      <c r="O3101" s="0" t="str">
        <f aca="false">ASC(E3101)</f>
        <v>ｵﾒﾌﾟﾗｿﾞｰﾙ</v>
      </c>
      <c r="P3101" s="16" t="n">
        <f aca="false">N(P3100)+IF($C3101=検索!$B$49,1,0)</f>
        <v>0</v>
      </c>
    </row>
    <row r="3102" customFormat="false" ht="15" hidden="false" customHeight="false" outlineLevel="0" collapsed="false">
      <c r="A3102" s="16" t="s">
        <v>221</v>
      </c>
      <c r="B3102" s="0" t="s">
        <v>7190</v>
      </c>
      <c r="C3102" s="0" t="n">
        <v>232</v>
      </c>
      <c r="D3102" s="0" t="str">
        <f aca="false">IFERROR(VLOOKUP($C3102,薬効分類マスタ!$A$2:$B$180,2,FALSE()),"未登録")</f>
        <v>消化性潰瘍用剤</v>
      </c>
      <c r="E3102" s="16" t="s">
        <v>7176</v>
      </c>
      <c r="F3102" s="16" t="s">
        <v>262</v>
      </c>
      <c r="G3102" s="16" t="s">
        <v>7191</v>
      </c>
      <c r="H3102" s="16" t="s">
        <v>347</v>
      </c>
      <c r="I3102" s="0" t="n">
        <v>13.4</v>
      </c>
      <c r="J3102" s="16" t="s">
        <v>239</v>
      </c>
      <c r="K3102" s="0" t="str">
        <f aca="false">IFERROR(IF(VLOOKUP($C3102,薬効分類マスタ!$A$2:$E$180,5,FALSE())=0,"",VLOOKUP($C3102,薬効分類マスタ!$A$2:$E$180,5,FALSE())),"")</f>
        <v/>
      </c>
      <c r="L3102" s="17"/>
      <c r="M3102" s="0" t="str">
        <f aca="false">IF($K3102="","",IF($L3102&lt;&gt;"",$L3102,VLOOKUP($C3102,薬効分類マスタ!$A$2:$F$180,6,FALSE())))</f>
        <v/>
      </c>
      <c r="N3102" s="0" t="str">
        <f aca="false">ASC(G3102)</f>
        <v>ｵﾒﾌﾟﾗｿﾞｰﾙ錠10mg｢TSU｣</v>
      </c>
      <c r="O3102" s="0" t="str">
        <f aca="false">ASC(E3102)</f>
        <v>ｵﾒﾌﾟﾗｿﾞｰﾙ</v>
      </c>
      <c r="P3102" s="16" t="n">
        <f aca="false">N(P3101)+IF($C3102=検索!$B$49,1,0)</f>
        <v>0</v>
      </c>
    </row>
    <row r="3103" customFormat="false" ht="15" hidden="false" customHeight="false" outlineLevel="0" collapsed="false">
      <c r="A3103" s="16" t="s">
        <v>221</v>
      </c>
      <c r="B3103" s="0" t="s">
        <v>7192</v>
      </c>
      <c r="C3103" s="0" t="n">
        <v>232</v>
      </c>
      <c r="D3103" s="0" t="str">
        <f aca="false">IFERROR(VLOOKUP($C3103,薬効分類マスタ!$A$2:$B$180,2,FALSE()),"未登録")</f>
        <v>消化性潰瘍用剤</v>
      </c>
      <c r="E3103" s="16" t="s">
        <v>7176</v>
      </c>
      <c r="F3103" s="16" t="s">
        <v>262</v>
      </c>
      <c r="G3103" s="16" t="s">
        <v>7193</v>
      </c>
      <c r="H3103" s="16" t="s">
        <v>1361</v>
      </c>
      <c r="I3103" s="0" t="n">
        <v>24.2</v>
      </c>
      <c r="J3103" s="16" t="s">
        <v>239</v>
      </c>
      <c r="K3103" s="0" t="str">
        <f aca="false">IFERROR(IF(VLOOKUP($C3103,薬効分類マスタ!$A$2:$E$180,5,FALSE())=0,"",VLOOKUP($C3103,薬効分類マスタ!$A$2:$E$180,5,FALSE())),"")</f>
        <v/>
      </c>
      <c r="L3103" s="17"/>
      <c r="M3103" s="0" t="str">
        <f aca="false">IF($K3103="","",IF($L3103&lt;&gt;"",$L3103,VLOOKUP($C3103,薬効分類マスタ!$A$2:$F$180,6,FALSE())))</f>
        <v/>
      </c>
      <c r="N3103" s="0" t="str">
        <f aca="false">ASC(G3103)</f>
        <v>ｵﾒﾌﾟﾗｿﾞｰﾙ錠10mg｢ｹﾐﾌｧ｣</v>
      </c>
      <c r="O3103" s="0" t="str">
        <f aca="false">ASC(E3103)</f>
        <v>ｵﾒﾌﾟﾗｿﾞｰﾙ</v>
      </c>
      <c r="P3103" s="16" t="n">
        <f aca="false">N(P3102)+IF($C3103=検索!$B$49,1,0)</f>
        <v>0</v>
      </c>
    </row>
    <row r="3104" customFormat="false" ht="15" hidden="false" customHeight="false" outlineLevel="0" collapsed="false">
      <c r="A3104" s="16" t="s">
        <v>221</v>
      </c>
      <c r="B3104" s="0" t="s">
        <v>7194</v>
      </c>
      <c r="C3104" s="0" t="n">
        <v>232</v>
      </c>
      <c r="D3104" s="0" t="str">
        <f aca="false">IFERROR(VLOOKUP($C3104,薬効分類マスタ!$A$2:$B$180,2,FALSE()),"未登録")</f>
        <v>消化性潰瘍用剤</v>
      </c>
      <c r="E3104" s="16" t="s">
        <v>7176</v>
      </c>
      <c r="F3104" s="16" t="s">
        <v>262</v>
      </c>
      <c r="G3104" s="16" t="s">
        <v>7195</v>
      </c>
      <c r="H3104" s="16" t="s">
        <v>533</v>
      </c>
      <c r="I3104" s="0" t="n">
        <v>13.4</v>
      </c>
      <c r="J3104" s="16" t="s">
        <v>239</v>
      </c>
      <c r="K3104" s="0" t="str">
        <f aca="false">IFERROR(IF(VLOOKUP($C3104,薬効分類マスタ!$A$2:$E$180,5,FALSE())=0,"",VLOOKUP($C3104,薬効分類マスタ!$A$2:$E$180,5,FALSE())),"")</f>
        <v/>
      </c>
      <c r="L3104" s="17"/>
      <c r="M3104" s="0" t="str">
        <f aca="false">IF($K3104="","",IF($L3104&lt;&gt;"",$L3104,VLOOKUP($C3104,薬効分類マスタ!$A$2:$F$180,6,FALSE())))</f>
        <v/>
      </c>
      <c r="N3104" s="0" t="str">
        <f aca="false">ASC(G3104)</f>
        <v>ｵﾒﾌﾟﾗｿﾞｰﾙ錠10mg｢ﾄｰﾜ｣</v>
      </c>
      <c r="O3104" s="0" t="str">
        <f aca="false">ASC(E3104)</f>
        <v>ｵﾒﾌﾟﾗｿﾞｰﾙ</v>
      </c>
      <c r="P3104" s="16" t="n">
        <f aca="false">N(P3103)+IF($C3104=検索!$B$49,1,0)</f>
        <v>0</v>
      </c>
    </row>
    <row r="3105" customFormat="false" ht="15" hidden="false" customHeight="false" outlineLevel="0" collapsed="false">
      <c r="A3105" s="16" t="s">
        <v>221</v>
      </c>
      <c r="B3105" s="0" t="s">
        <v>7196</v>
      </c>
      <c r="C3105" s="0" t="n">
        <v>232</v>
      </c>
      <c r="D3105" s="0" t="str">
        <f aca="false">IFERROR(VLOOKUP($C3105,薬効分類マスタ!$A$2:$B$180,2,FALSE()),"未登録")</f>
        <v>消化性潰瘍用剤</v>
      </c>
      <c r="E3105" s="16" t="s">
        <v>7197</v>
      </c>
      <c r="F3105" s="16" t="s">
        <v>439</v>
      </c>
      <c r="G3105" s="16" t="s">
        <v>7198</v>
      </c>
      <c r="I3105" s="0" t="n">
        <v>10.8</v>
      </c>
      <c r="J3105" s="16" t="s">
        <v>239</v>
      </c>
      <c r="K3105" s="0" t="str">
        <f aca="false">IFERROR(IF(VLOOKUP($C3105,薬効分類マスタ!$A$2:$E$180,5,FALSE())=0,"",VLOOKUP($C3105,薬効分類マスタ!$A$2:$E$180,5,FALSE())),"")</f>
        <v/>
      </c>
      <c r="L3105" s="17"/>
      <c r="M3105" s="0" t="str">
        <f aca="false">IF($K3105="","",IF($L3105&lt;&gt;"",$L3105,VLOOKUP($C3105,薬効分類マスタ!$A$2:$F$180,6,FALSE())))</f>
        <v/>
      </c>
      <c r="N3105" s="0" t="str">
        <f aca="false">ASC(G3105)</f>
        <v>ﾗﾝｿﾌﾟﾗｿﾞｰﾙ15mg腸溶性口腔内崩壊錠</v>
      </c>
      <c r="O3105" s="0" t="str">
        <f aca="false">ASC(E3105)</f>
        <v>ﾗﾝｿﾌﾟﾗｿﾞｰﾙ</v>
      </c>
      <c r="P3105" s="16" t="n">
        <f aca="false">N(P3104)+IF($C3105=検索!$B$49,1,0)</f>
        <v>0</v>
      </c>
    </row>
    <row r="3106" customFormat="false" ht="15" hidden="false" customHeight="false" outlineLevel="0" collapsed="false">
      <c r="A3106" s="16" t="s">
        <v>221</v>
      </c>
      <c r="B3106" s="0" t="s">
        <v>7199</v>
      </c>
      <c r="C3106" s="0" t="n">
        <v>232</v>
      </c>
      <c r="D3106" s="0" t="str">
        <f aca="false">IFERROR(VLOOKUP($C3106,薬効分類マスタ!$A$2:$B$180,2,FALSE()),"未登録")</f>
        <v>消化性潰瘍用剤</v>
      </c>
      <c r="E3106" s="16" t="s">
        <v>7197</v>
      </c>
      <c r="F3106" s="16" t="s">
        <v>439</v>
      </c>
      <c r="G3106" s="16" t="s">
        <v>7200</v>
      </c>
      <c r="H3106" s="16" t="s">
        <v>231</v>
      </c>
      <c r="I3106" s="0" t="n">
        <v>17.9</v>
      </c>
      <c r="J3106" s="16" t="s">
        <v>232</v>
      </c>
      <c r="K3106" s="0" t="str">
        <f aca="false">IFERROR(IF(VLOOKUP($C3106,薬効分類マスタ!$A$2:$E$180,5,FALSE())=0,"",VLOOKUP($C3106,薬効分類マスタ!$A$2:$E$180,5,FALSE())),"")</f>
        <v/>
      </c>
      <c r="L3106" s="17"/>
      <c r="M3106" s="0" t="str">
        <f aca="false">IF($K3106="","",IF($L3106&lt;&gt;"",$L3106,VLOOKUP($C3106,薬効分類マスタ!$A$2:$F$180,6,FALSE())))</f>
        <v/>
      </c>
      <c r="N3106" s="0" t="str">
        <f aca="false">ASC(G3106)</f>
        <v>ﾀｹﾌﾟﾛﾝOD錠15</v>
      </c>
      <c r="O3106" s="0" t="str">
        <f aca="false">ASC(E3106)</f>
        <v>ﾗﾝｿﾌﾟﾗｿﾞｰﾙ</v>
      </c>
      <c r="P3106" s="16" t="n">
        <f aca="false">N(P3105)+IF($C3106=検索!$B$49,1,0)</f>
        <v>0</v>
      </c>
    </row>
    <row r="3107" customFormat="false" ht="15" hidden="false" customHeight="false" outlineLevel="0" collapsed="false">
      <c r="A3107" s="16" t="s">
        <v>221</v>
      </c>
      <c r="B3107" s="0" t="s">
        <v>7201</v>
      </c>
      <c r="C3107" s="0" t="n">
        <v>232</v>
      </c>
      <c r="D3107" s="0" t="str">
        <f aca="false">IFERROR(VLOOKUP($C3107,薬効分類マスタ!$A$2:$B$180,2,FALSE()),"未登録")</f>
        <v>消化性潰瘍用剤</v>
      </c>
      <c r="E3107" s="16" t="s">
        <v>7197</v>
      </c>
      <c r="F3107" s="16" t="s">
        <v>439</v>
      </c>
      <c r="G3107" s="16" t="s">
        <v>7202</v>
      </c>
      <c r="H3107" s="16" t="s">
        <v>4623</v>
      </c>
      <c r="I3107" s="0" t="n">
        <v>21.1</v>
      </c>
      <c r="J3107" s="16" t="s">
        <v>239</v>
      </c>
      <c r="K3107" s="0" t="str">
        <f aca="false">IFERROR(IF(VLOOKUP($C3107,薬効分類マスタ!$A$2:$E$180,5,FALSE())=0,"",VLOOKUP($C3107,薬効分類マスタ!$A$2:$E$180,5,FALSE())),"")</f>
        <v/>
      </c>
      <c r="L3107" s="17"/>
      <c r="M3107" s="0" t="str">
        <f aca="false">IF($K3107="","",IF($L3107&lt;&gt;"",$L3107,VLOOKUP($C3107,薬効分類マスタ!$A$2:$F$180,6,FALSE())))</f>
        <v/>
      </c>
      <c r="N3107" s="0" t="str">
        <f aca="false">ASC(G3107)</f>
        <v>ﾗﾝｿﾌﾟﾗｿﾞｰﾙOD錠15mg｢DK｣</v>
      </c>
      <c r="O3107" s="0" t="str">
        <f aca="false">ASC(E3107)</f>
        <v>ﾗﾝｿﾌﾟﾗｿﾞｰﾙ</v>
      </c>
      <c r="P3107" s="16" t="n">
        <f aca="false">N(P3106)+IF($C3107=検索!$B$49,1,0)</f>
        <v>0</v>
      </c>
    </row>
    <row r="3108" customFormat="false" ht="15" hidden="false" customHeight="false" outlineLevel="0" collapsed="false">
      <c r="A3108" s="16" t="s">
        <v>221</v>
      </c>
      <c r="B3108" s="0" t="s">
        <v>7203</v>
      </c>
      <c r="C3108" s="0" t="n">
        <v>232</v>
      </c>
      <c r="D3108" s="0" t="str">
        <f aca="false">IFERROR(VLOOKUP($C3108,薬効分類マスタ!$A$2:$B$180,2,FALSE()),"未登録")</f>
        <v>消化性潰瘍用剤</v>
      </c>
      <c r="E3108" s="16" t="s">
        <v>7197</v>
      </c>
      <c r="F3108" s="16" t="s">
        <v>439</v>
      </c>
      <c r="G3108" s="16" t="s">
        <v>7204</v>
      </c>
      <c r="H3108" s="16" t="s">
        <v>1361</v>
      </c>
      <c r="I3108" s="0" t="n">
        <v>21.1</v>
      </c>
      <c r="J3108" s="16" t="s">
        <v>239</v>
      </c>
      <c r="K3108" s="0" t="str">
        <f aca="false">IFERROR(IF(VLOOKUP($C3108,薬効分類マスタ!$A$2:$E$180,5,FALSE())=0,"",VLOOKUP($C3108,薬効分類マスタ!$A$2:$E$180,5,FALSE())),"")</f>
        <v/>
      </c>
      <c r="L3108" s="17"/>
      <c r="M3108" s="0" t="str">
        <f aca="false">IF($K3108="","",IF($L3108&lt;&gt;"",$L3108,VLOOKUP($C3108,薬効分類マスタ!$A$2:$F$180,6,FALSE())))</f>
        <v/>
      </c>
      <c r="N3108" s="0" t="str">
        <f aca="false">ASC(G3108)</f>
        <v>ﾗﾝｿﾌﾟﾗｿﾞｰﾙOD錠15mg｢ｹﾐﾌｧ｣</v>
      </c>
      <c r="O3108" s="0" t="str">
        <f aca="false">ASC(E3108)</f>
        <v>ﾗﾝｿﾌﾟﾗｿﾞｰﾙ</v>
      </c>
      <c r="P3108" s="16" t="n">
        <f aca="false">N(P3107)+IF($C3108=検索!$B$49,1,0)</f>
        <v>0</v>
      </c>
    </row>
    <row r="3109" customFormat="false" ht="15" hidden="false" customHeight="false" outlineLevel="0" collapsed="false">
      <c r="A3109" s="16" t="s">
        <v>221</v>
      </c>
      <c r="B3109" s="0" t="s">
        <v>7205</v>
      </c>
      <c r="C3109" s="0" t="n">
        <v>232</v>
      </c>
      <c r="D3109" s="0" t="str">
        <f aca="false">IFERROR(VLOOKUP($C3109,薬効分類マスタ!$A$2:$B$180,2,FALSE()),"未登録")</f>
        <v>消化性潰瘍用剤</v>
      </c>
      <c r="E3109" s="16" t="s">
        <v>7197</v>
      </c>
      <c r="F3109" s="16" t="s">
        <v>465</v>
      </c>
      <c r="G3109" s="16" t="s">
        <v>7206</v>
      </c>
      <c r="I3109" s="0" t="n">
        <v>17.1</v>
      </c>
      <c r="J3109" s="16" t="s">
        <v>239</v>
      </c>
      <c r="K3109" s="0" t="str">
        <f aca="false">IFERROR(IF(VLOOKUP($C3109,薬効分類マスタ!$A$2:$E$180,5,FALSE())=0,"",VLOOKUP($C3109,薬効分類マスタ!$A$2:$E$180,5,FALSE())),"")</f>
        <v/>
      </c>
      <c r="L3109" s="17"/>
      <c r="M3109" s="0" t="str">
        <f aca="false">IF($K3109="","",IF($L3109&lt;&gt;"",$L3109,VLOOKUP($C3109,薬効分類マスタ!$A$2:$F$180,6,FALSE())))</f>
        <v/>
      </c>
      <c r="N3109" s="0" t="str">
        <f aca="false">ASC(G3109)</f>
        <v>ﾗﾝｿﾌﾟﾗｿﾞｰﾙ30mg腸溶性口腔内崩壊錠</v>
      </c>
      <c r="O3109" s="0" t="str">
        <f aca="false">ASC(E3109)</f>
        <v>ﾗﾝｿﾌﾟﾗｿﾞｰﾙ</v>
      </c>
      <c r="P3109" s="16" t="n">
        <f aca="false">N(P3108)+IF($C3109=検索!$B$49,1,0)</f>
        <v>0</v>
      </c>
    </row>
    <row r="3110" customFormat="false" ht="15" hidden="false" customHeight="false" outlineLevel="0" collapsed="false">
      <c r="A3110" s="16" t="s">
        <v>221</v>
      </c>
      <c r="B3110" s="0" t="s">
        <v>7207</v>
      </c>
      <c r="C3110" s="0" t="n">
        <v>232</v>
      </c>
      <c r="D3110" s="0" t="str">
        <f aca="false">IFERROR(VLOOKUP($C3110,薬効分類マスタ!$A$2:$B$180,2,FALSE()),"未登録")</f>
        <v>消化性潰瘍用剤</v>
      </c>
      <c r="E3110" s="16" t="s">
        <v>7197</v>
      </c>
      <c r="F3110" s="16" t="s">
        <v>465</v>
      </c>
      <c r="G3110" s="16" t="s">
        <v>7208</v>
      </c>
      <c r="H3110" s="16" t="s">
        <v>231</v>
      </c>
      <c r="I3110" s="0" t="n">
        <v>29.9</v>
      </c>
      <c r="J3110" s="16" t="s">
        <v>232</v>
      </c>
      <c r="K3110" s="0" t="str">
        <f aca="false">IFERROR(IF(VLOOKUP($C3110,薬効分類マスタ!$A$2:$E$180,5,FALSE())=0,"",VLOOKUP($C3110,薬効分類マスタ!$A$2:$E$180,5,FALSE())),"")</f>
        <v/>
      </c>
      <c r="L3110" s="17"/>
      <c r="M3110" s="0" t="str">
        <f aca="false">IF($K3110="","",IF($L3110&lt;&gt;"",$L3110,VLOOKUP($C3110,薬効分類マスタ!$A$2:$F$180,6,FALSE())))</f>
        <v/>
      </c>
      <c r="N3110" s="0" t="str">
        <f aca="false">ASC(G3110)</f>
        <v>ﾀｹﾌﾟﾛﾝOD錠30</v>
      </c>
      <c r="O3110" s="0" t="str">
        <f aca="false">ASC(E3110)</f>
        <v>ﾗﾝｿﾌﾟﾗｿﾞｰﾙ</v>
      </c>
      <c r="P3110" s="16" t="n">
        <f aca="false">N(P3109)+IF($C3110=検索!$B$49,1,0)</f>
        <v>0</v>
      </c>
    </row>
    <row r="3111" customFormat="false" ht="15" hidden="false" customHeight="false" outlineLevel="0" collapsed="false">
      <c r="A3111" s="16" t="s">
        <v>221</v>
      </c>
      <c r="B3111" s="0" t="s">
        <v>7209</v>
      </c>
      <c r="C3111" s="0" t="n">
        <v>232</v>
      </c>
      <c r="D3111" s="0" t="str">
        <f aca="false">IFERROR(VLOOKUP($C3111,薬効分類マスタ!$A$2:$B$180,2,FALSE()),"未登録")</f>
        <v>消化性潰瘍用剤</v>
      </c>
      <c r="E3111" s="16" t="s">
        <v>7197</v>
      </c>
      <c r="F3111" s="16" t="s">
        <v>465</v>
      </c>
      <c r="G3111" s="16" t="s">
        <v>7210</v>
      </c>
      <c r="H3111" s="16" t="s">
        <v>385</v>
      </c>
      <c r="I3111" s="0" t="n">
        <v>18.5</v>
      </c>
      <c r="J3111" s="16" t="s">
        <v>239</v>
      </c>
      <c r="K3111" s="0" t="str">
        <f aca="false">IFERROR(IF(VLOOKUP($C3111,薬効分類マスタ!$A$2:$E$180,5,FALSE())=0,"",VLOOKUP($C3111,薬効分類マスタ!$A$2:$E$180,5,FALSE())),"")</f>
        <v/>
      </c>
      <c r="L3111" s="17"/>
      <c r="M3111" s="0" t="str">
        <f aca="false">IF($K3111="","",IF($L3111&lt;&gt;"",$L3111,VLOOKUP($C3111,薬効分類マスタ!$A$2:$F$180,6,FALSE())))</f>
        <v/>
      </c>
      <c r="N3111" s="0" t="str">
        <f aca="false">ASC(G3111)</f>
        <v>ﾗﾝｿﾌﾟﾗｿﾞｰﾙOD錠30mg｢ｻﾜｲ｣</v>
      </c>
      <c r="O3111" s="0" t="str">
        <f aca="false">ASC(E3111)</f>
        <v>ﾗﾝｿﾌﾟﾗｿﾞｰﾙ</v>
      </c>
      <c r="P3111" s="16" t="n">
        <f aca="false">N(P3110)+IF($C3111=検索!$B$49,1,0)</f>
        <v>0</v>
      </c>
    </row>
    <row r="3112" customFormat="false" ht="15" hidden="false" customHeight="false" outlineLevel="0" collapsed="false">
      <c r="A3112" s="16" t="s">
        <v>221</v>
      </c>
      <c r="B3112" s="0" t="s">
        <v>7211</v>
      </c>
      <c r="C3112" s="0" t="n">
        <v>232</v>
      </c>
      <c r="D3112" s="0" t="str">
        <f aca="false">IFERROR(VLOOKUP($C3112,薬効分類マスタ!$A$2:$B$180,2,FALSE()),"未登録")</f>
        <v>消化性潰瘍用剤</v>
      </c>
      <c r="E3112" s="16" t="s">
        <v>7197</v>
      </c>
      <c r="F3112" s="16" t="s">
        <v>465</v>
      </c>
      <c r="G3112" s="16" t="s">
        <v>7212</v>
      </c>
      <c r="H3112" s="16" t="s">
        <v>1361</v>
      </c>
      <c r="I3112" s="0" t="n">
        <v>36</v>
      </c>
      <c r="J3112" s="16" t="s">
        <v>239</v>
      </c>
      <c r="K3112" s="0" t="str">
        <f aca="false">IFERROR(IF(VLOOKUP($C3112,薬効分類マスタ!$A$2:$E$180,5,FALSE())=0,"",VLOOKUP($C3112,薬効分類マスタ!$A$2:$E$180,5,FALSE())),"")</f>
        <v/>
      </c>
      <c r="L3112" s="17"/>
      <c r="M3112" s="0" t="str">
        <f aca="false">IF($K3112="","",IF($L3112&lt;&gt;"",$L3112,VLOOKUP($C3112,薬効分類マスタ!$A$2:$F$180,6,FALSE())))</f>
        <v/>
      </c>
      <c r="N3112" s="0" t="str">
        <f aca="false">ASC(G3112)</f>
        <v>ﾗﾝｿﾌﾟﾗｿﾞｰﾙOD錠30mg｢ｹﾐﾌｧ｣</v>
      </c>
      <c r="O3112" s="0" t="str">
        <f aca="false">ASC(E3112)</f>
        <v>ﾗﾝｿﾌﾟﾗｿﾞｰﾙ</v>
      </c>
      <c r="P3112" s="16" t="n">
        <f aca="false">N(P3111)+IF($C3112=検索!$B$49,1,0)</f>
        <v>0</v>
      </c>
    </row>
    <row r="3113" customFormat="false" ht="15" hidden="false" customHeight="false" outlineLevel="0" collapsed="false">
      <c r="A3113" s="16" t="s">
        <v>221</v>
      </c>
      <c r="B3113" s="0" t="s">
        <v>7213</v>
      </c>
      <c r="C3113" s="0" t="n">
        <v>232</v>
      </c>
      <c r="D3113" s="0" t="str">
        <f aca="false">IFERROR(VLOOKUP($C3113,薬効分類マスタ!$A$2:$B$180,2,FALSE()),"未登録")</f>
        <v>消化性潰瘍用剤</v>
      </c>
      <c r="E3113" s="16" t="s">
        <v>7197</v>
      </c>
      <c r="F3113" s="16" t="s">
        <v>247</v>
      </c>
      <c r="G3113" s="16" t="s">
        <v>7214</v>
      </c>
      <c r="H3113" s="16" t="s">
        <v>231</v>
      </c>
      <c r="I3113" s="0" t="n">
        <v>17.9</v>
      </c>
      <c r="J3113" s="16" t="s">
        <v>232</v>
      </c>
      <c r="K3113" s="0" t="str">
        <f aca="false">IFERROR(IF(VLOOKUP($C3113,薬効分類マスタ!$A$2:$E$180,5,FALSE())=0,"",VLOOKUP($C3113,薬効分類マスタ!$A$2:$E$180,5,FALSE())),"")</f>
        <v/>
      </c>
      <c r="L3113" s="17"/>
      <c r="M3113" s="0" t="str">
        <f aca="false">IF($K3113="","",IF($L3113&lt;&gt;"",$L3113,VLOOKUP($C3113,薬効分類マスタ!$A$2:$F$180,6,FALSE())))</f>
        <v/>
      </c>
      <c r="N3113" s="0" t="str">
        <f aca="false">ASC(G3113)</f>
        <v>ﾀｹﾌﾟﾛﾝｶﾌﾟｾﾙ15</v>
      </c>
      <c r="O3113" s="0" t="str">
        <f aca="false">ASC(E3113)</f>
        <v>ﾗﾝｿﾌﾟﾗｿﾞｰﾙ</v>
      </c>
      <c r="P3113" s="16" t="n">
        <f aca="false">N(P3112)+IF($C3113=検索!$B$49,1,0)</f>
        <v>0</v>
      </c>
    </row>
    <row r="3114" customFormat="false" ht="15" hidden="false" customHeight="false" outlineLevel="0" collapsed="false">
      <c r="A3114" s="16" t="s">
        <v>221</v>
      </c>
      <c r="B3114" s="0" t="s">
        <v>7215</v>
      </c>
      <c r="C3114" s="0" t="n">
        <v>232</v>
      </c>
      <c r="D3114" s="0" t="str">
        <f aca="false">IFERROR(VLOOKUP($C3114,薬効分類マスタ!$A$2:$B$180,2,FALSE()),"未登録")</f>
        <v>消化性潰瘍用剤</v>
      </c>
      <c r="E3114" s="16" t="s">
        <v>7197</v>
      </c>
      <c r="F3114" s="16" t="s">
        <v>247</v>
      </c>
      <c r="G3114" s="16" t="s">
        <v>7216</v>
      </c>
      <c r="H3114" s="16" t="s">
        <v>385</v>
      </c>
      <c r="I3114" s="0" t="n">
        <v>10.8</v>
      </c>
      <c r="J3114" s="16" t="s">
        <v>239</v>
      </c>
      <c r="K3114" s="0" t="str">
        <f aca="false">IFERROR(IF(VLOOKUP($C3114,薬効分類マスタ!$A$2:$E$180,5,FALSE())=0,"",VLOOKUP($C3114,薬効分類マスタ!$A$2:$E$180,5,FALSE())),"")</f>
        <v/>
      </c>
      <c r="L3114" s="17"/>
      <c r="M3114" s="0" t="str">
        <f aca="false">IF($K3114="","",IF($L3114&lt;&gt;"",$L3114,VLOOKUP($C3114,薬効分類マスタ!$A$2:$F$180,6,FALSE())))</f>
        <v/>
      </c>
      <c r="N3114" s="0" t="str">
        <f aca="false">ASC(G3114)</f>
        <v>ﾗﾝｿﾌﾟﾗｿﾞｰﾙｶﾌﾟｾﾙ15mg｢ｻﾜｲ｣</v>
      </c>
      <c r="O3114" s="0" t="str">
        <f aca="false">ASC(E3114)</f>
        <v>ﾗﾝｿﾌﾟﾗｿﾞｰﾙ</v>
      </c>
      <c r="P3114" s="16" t="n">
        <f aca="false">N(P3113)+IF($C3114=検索!$B$49,1,0)</f>
        <v>0</v>
      </c>
    </row>
    <row r="3115" customFormat="false" ht="15" hidden="false" customHeight="false" outlineLevel="0" collapsed="false">
      <c r="A3115" s="16" t="s">
        <v>221</v>
      </c>
      <c r="B3115" s="0" t="s">
        <v>7217</v>
      </c>
      <c r="C3115" s="0" t="n">
        <v>232</v>
      </c>
      <c r="D3115" s="0" t="str">
        <f aca="false">IFERROR(VLOOKUP($C3115,薬効分類マスタ!$A$2:$B$180,2,FALSE()),"未登録")</f>
        <v>消化性潰瘍用剤</v>
      </c>
      <c r="E3115" s="16" t="s">
        <v>7197</v>
      </c>
      <c r="F3115" s="16" t="s">
        <v>247</v>
      </c>
      <c r="G3115" s="16" t="s">
        <v>7218</v>
      </c>
      <c r="H3115" s="16" t="s">
        <v>542</v>
      </c>
      <c r="I3115" s="0" t="n">
        <v>21.1</v>
      </c>
      <c r="J3115" s="16" t="s">
        <v>239</v>
      </c>
      <c r="K3115" s="0" t="str">
        <f aca="false">IFERROR(IF(VLOOKUP($C3115,薬効分類マスタ!$A$2:$E$180,5,FALSE())=0,"",VLOOKUP($C3115,薬効分類マスタ!$A$2:$E$180,5,FALSE())),"")</f>
        <v/>
      </c>
      <c r="L3115" s="17"/>
      <c r="M3115" s="0" t="str">
        <f aca="false">IF($K3115="","",IF($L3115&lt;&gt;"",$L3115,VLOOKUP($C3115,薬効分類マスタ!$A$2:$F$180,6,FALSE())))</f>
        <v/>
      </c>
      <c r="N3115" s="0" t="str">
        <f aca="false">ASC(G3115)</f>
        <v>ﾗﾝｿﾌﾟﾗｿﾞｰﾙｶﾌﾟｾﾙ15mg｢NIG｣</v>
      </c>
      <c r="O3115" s="0" t="str">
        <f aca="false">ASC(E3115)</f>
        <v>ﾗﾝｿﾌﾟﾗｿﾞｰﾙ</v>
      </c>
      <c r="P3115" s="16" t="n">
        <f aca="false">N(P3114)+IF($C3115=検索!$B$49,1,0)</f>
        <v>0</v>
      </c>
    </row>
    <row r="3116" customFormat="false" ht="15" hidden="false" customHeight="false" outlineLevel="0" collapsed="false">
      <c r="A3116" s="16" t="s">
        <v>221</v>
      </c>
      <c r="B3116" s="0" t="s">
        <v>7219</v>
      </c>
      <c r="C3116" s="0" t="n">
        <v>232</v>
      </c>
      <c r="D3116" s="0" t="str">
        <f aca="false">IFERROR(VLOOKUP($C3116,薬効分類マスタ!$A$2:$B$180,2,FALSE()),"未登録")</f>
        <v>消化性潰瘍用剤</v>
      </c>
      <c r="E3116" s="16" t="s">
        <v>7197</v>
      </c>
      <c r="F3116" s="16" t="s">
        <v>2786</v>
      </c>
      <c r="G3116" s="16" t="s">
        <v>7220</v>
      </c>
      <c r="H3116" s="16" t="s">
        <v>231</v>
      </c>
      <c r="I3116" s="0" t="n">
        <v>29.9</v>
      </c>
      <c r="J3116" s="16" t="s">
        <v>232</v>
      </c>
      <c r="K3116" s="0" t="str">
        <f aca="false">IFERROR(IF(VLOOKUP($C3116,薬効分類マスタ!$A$2:$E$180,5,FALSE())=0,"",VLOOKUP($C3116,薬効分類マスタ!$A$2:$E$180,5,FALSE())),"")</f>
        <v/>
      </c>
      <c r="L3116" s="17"/>
      <c r="M3116" s="0" t="str">
        <f aca="false">IF($K3116="","",IF($L3116&lt;&gt;"",$L3116,VLOOKUP($C3116,薬効分類マスタ!$A$2:$F$180,6,FALSE())))</f>
        <v/>
      </c>
      <c r="N3116" s="0" t="str">
        <f aca="false">ASC(G3116)</f>
        <v>ﾀｹﾌﾟﾛﾝｶﾌﾟｾﾙ30</v>
      </c>
      <c r="O3116" s="0" t="str">
        <f aca="false">ASC(E3116)</f>
        <v>ﾗﾝｿﾌﾟﾗｿﾞｰﾙ</v>
      </c>
      <c r="P3116" s="16" t="n">
        <f aca="false">N(P3115)+IF($C3116=検索!$B$49,1,0)</f>
        <v>0</v>
      </c>
    </row>
    <row r="3117" customFormat="false" ht="15" hidden="false" customHeight="false" outlineLevel="0" collapsed="false">
      <c r="A3117" s="16" t="s">
        <v>221</v>
      </c>
      <c r="B3117" s="0" t="s">
        <v>7221</v>
      </c>
      <c r="C3117" s="0" t="n">
        <v>232</v>
      </c>
      <c r="D3117" s="0" t="str">
        <f aca="false">IFERROR(VLOOKUP($C3117,薬効分類マスタ!$A$2:$B$180,2,FALSE()),"未登録")</f>
        <v>消化性潰瘍用剤</v>
      </c>
      <c r="E3117" s="16" t="s">
        <v>7197</v>
      </c>
      <c r="F3117" s="16" t="s">
        <v>2786</v>
      </c>
      <c r="G3117" s="16" t="s">
        <v>7222</v>
      </c>
      <c r="H3117" s="16" t="s">
        <v>385</v>
      </c>
      <c r="I3117" s="0" t="n">
        <v>18.5</v>
      </c>
      <c r="J3117" s="16" t="s">
        <v>239</v>
      </c>
      <c r="K3117" s="0" t="str">
        <f aca="false">IFERROR(IF(VLOOKUP($C3117,薬効分類マスタ!$A$2:$E$180,5,FALSE())=0,"",VLOOKUP($C3117,薬効分類マスタ!$A$2:$E$180,5,FALSE())),"")</f>
        <v/>
      </c>
      <c r="L3117" s="17"/>
      <c r="M3117" s="0" t="str">
        <f aca="false">IF($K3117="","",IF($L3117&lt;&gt;"",$L3117,VLOOKUP($C3117,薬効分類マスタ!$A$2:$F$180,6,FALSE())))</f>
        <v/>
      </c>
      <c r="N3117" s="0" t="str">
        <f aca="false">ASC(G3117)</f>
        <v>ﾗﾝｿﾌﾟﾗｿﾞｰﾙｶﾌﾟｾﾙ30mg｢ｻﾜｲ｣</v>
      </c>
      <c r="O3117" s="0" t="str">
        <f aca="false">ASC(E3117)</f>
        <v>ﾗﾝｿﾌﾟﾗｿﾞｰﾙ</v>
      </c>
      <c r="P3117" s="16" t="n">
        <f aca="false">N(P3116)+IF($C3117=検索!$B$49,1,0)</f>
        <v>0</v>
      </c>
    </row>
    <row r="3118" customFormat="false" ht="15" hidden="false" customHeight="false" outlineLevel="0" collapsed="false">
      <c r="A3118" s="16" t="s">
        <v>221</v>
      </c>
      <c r="B3118" s="0" t="s">
        <v>7223</v>
      </c>
      <c r="C3118" s="0" t="n">
        <v>232</v>
      </c>
      <c r="D3118" s="0" t="str">
        <f aca="false">IFERROR(VLOOKUP($C3118,薬効分類マスタ!$A$2:$B$180,2,FALSE()),"未登録")</f>
        <v>消化性潰瘍用剤</v>
      </c>
      <c r="E3118" s="16" t="s">
        <v>7197</v>
      </c>
      <c r="F3118" s="16" t="s">
        <v>2786</v>
      </c>
      <c r="G3118" s="16" t="s">
        <v>7224</v>
      </c>
      <c r="H3118" s="16" t="s">
        <v>542</v>
      </c>
      <c r="I3118" s="0" t="n">
        <v>36</v>
      </c>
      <c r="J3118" s="16" t="s">
        <v>239</v>
      </c>
      <c r="K3118" s="0" t="str">
        <f aca="false">IFERROR(IF(VLOOKUP($C3118,薬効分類マスタ!$A$2:$E$180,5,FALSE())=0,"",VLOOKUP($C3118,薬効分類マスタ!$A$2:$E$180,5,FALSE())),"")</f>
        <v/>
      </c>
      <c r="L3118" s="17"/>
      <c r="M3118" s="0" t="str">
        <f aca="false">IF($K3118="","",IF($L3118&lt;&gt;"",$L3118,VLOOKUP($C3118,薬効分類マスタ!$A$2:$F$180,6,FALSE())))</f>
        <v/>
      </c>
      <c r="N3118" s="0" t="str">
        <f aca="false">ASC(G3118)</f>
        <v>ﾗﾝｿﾌﾟﾗｿﾞｰﾙｶﾌﾟｾﾙ30mg｢NIG｣</v>
      </c>
      <c r="O3118" s="0" t="str">
        <f aca="false">ASC(E3118)</f>
        <v>ﾗﾝｿﾌﾟﾗｿﾞｰﾙ</v>
      </c>
      <c r="P3118" s="16" t="n">
        <f aca="false">N(P3117)+IF($C3118=検索!$B$49,1,0)</f>
        <v>0</v>
      </c>
    </row>
    <row r="3119" customFormat="false" ht="15" hidden="false" customHeight="false" outlineLevel="0" collapsed="false">
      <c r="A3119" s="16" t="s">
        <v>221</v>
      </c>
      <c r="B3119" s="0" t="s">
        <v>7225</v>
      </c>
      <c r="C3119" s="0" t="n">
        <v>232</v>
      </c>
      <c r="D3119" s="0" t="str">
        <f aca="false">IFERROR(VLOOKUP($C3119,薬効分類マスタ!$A$2:$B$180,2,FALSE()),"未登録")</f>
        <v>消化性潰瘍用剤</v>
      </c>
      <c r="E3119" s="16" t="s">
        <v>7226</v>
      </c>
      <c r="F3119" s="16" t="s">
        <v>7227</v>
      </c>
      <c r="G3119" s="16" t="s">
        <v>7228</v>
      </c>
      <c r="H3119" s="16" t="s">
        <v>272</v>
      </c>
      <c r="I3119" s="0" t="n">
        <v>14.8</v>
      </c>
      <c r="J3119" s="16" t="s">
        <v>232</v>
      </c>
      <c r="K3119" s="0" t="str">
        <f aca="false">IFERROR(IF(VLOOKUP($C3119,薬効分類マスタ!$A$2:$E$180,5,FALSE())=0,"",VLOOKUP($C3119,薬効分類マスタ!$A$2:$E$180,5,FALSE())),"")</f>
        <v/>
      </c>
      <c r="L3119" s="17"/>
      <c r="M3119" s="0" t="str">
        <f aca="false">IF($K3119="","",IF($L3119&lt;&gt;"",$L3119,VLOOKUP($C3119,薬効分類マスタ!$A$2:$F$180,6,FALSE())))</f>
        <v/>
      </c>
      <c r="N3119" s="0" t="str">
        <f aca="false">ASC(G3119)</f>
        <v>ｻｲﾄﾃｯｸ錠200</v>
      </c>
      <c r="O3119" s="0" t="str">
        <f aca="false">ASC(E3119)</f>
        <v>ﾐｿﾌﾟﾛｽﾄｰﾙ</v>
      </c>
      <c r="P3119" s="16" t="n">
        <f aca="false">N(P3118)+IF($C3119=検索!$B$49,1,0)</f>
        <v>0</v>
      </c>
    </row>
    <row r="3120" customFormat="false" ht="15" hidden="false" customHeight="false" outlineLevel="0" collapsed="false">
      <c r="A3120" s="16" t="s">
        <v>221</v>
      </c>
      <c r="B3120" s="0" t="s">
        <v>7229</v>
      </c>
      <c r="C3120" s="0" t="n">
        <v>232</v>
      </c>
      <c r="D3120" s="0" t="str">
        <f aca="false">IFERROR(VLOOKUP($C3120,薬効分類マスタ!$A$2:$B$180,2,FALSE()),"未登録")</f>
        <v>消化性潰瘍用剤</v>
      </c>
      <c r="E3120" s="16" t="s">
        <v>7226</v>
      </c>
      <c r="F3120" s="16" t="s">
        <v>7230</v>
      </c>
      <c r="G3120" s="16" t="s">
        <v>7231</v>
      </c>
      <c r="H3120" s="16" t="s">
        <v>272</v>
      </c>
      <c r="I3120" s="0" t="n">
        <v>9.6</v>
      </c>
      <c r="J3120" s="16" t="s">
        <v>232</v>
      </c>
      <c r="K3120" s="0" t="str">
        <f aca="false">IFERROR(IF(VLOOKUP($C3120,薬効分類マスタ!$A$2:$E$180,5,FALSE())=0,"",VLOOKUP($C3120,薬効分類マスタ!$A$2:$E$180,5,FALSE())),"")</f>
        <v/>
      </c>
      <c r="L3120" s="17"/>
      <c r="M3120" s="0" t="str">
        <f aca="false">IF($K3120="","",IF($L3120&lt;&gt;"",$L3120,VLOOKUP($C3120,薬効分類マスタ!$A$2:$F$180,6,FALSE())))</f>
        <v/>
      </c>
      <c r="N3120" s="0" t="str">
        <f aca="false">ASC(G3120)</f>
        <v>ｻｲﾄﾃｯｸ錠100</v>
      </c>
      <c r="O3120" s="0" t="str">
        <f aca="false">ASC(E3120)</f>
        <v>ﾐｿﾌﾟﾛｽﾄｰﾙ</v>
      </c>
      <c r="P3120" s="16" t="n">
        <f aca="false">N(P3119)+IF($C3120=検索!$B$49,1,0)</f>
        <v>0</v>
      </c>
    </row>
    <row r="3121" customFormat="false" ht="15" hidden="false" customHeight="false" outlineLevel="0" collapsed="false">
      <c r="A3121" s="16" t="s">
        <v>221</v>
      </c>
      <c r="B3121" s="0" t="s">
        <v>7232</v>
      </c>
      <c r="C3121" s="0" t="n">
        <v>232</v>
      </c>
      <c r="D3121" s="0" t="str">
        <f aca="false">IFERROR(VLOOKUP($C3121,薬効分類マスタ!$A$2:$B$180,2,FALSE()),"未登録")</f>
        <v>消化性潰瘍用剤</v>
      </c>
      <c r="E3121" s="16" t="s">
        <v>7233</v>
      </c>
      <c r="F3121" s="16" t="s">
        <v>7234</v>
      </c>
      <c r="G3121" s="16" t="s">
        <v>7235</v>
      </c>
      <c r="H3121" s="16" t="s">
        <v>1211</v>
      </c>
      <c r="I3121" s="0" t="n">
        <v>25.9</v>
      </c>
      <c r="J3121" s="16" t="s">
        <v>232</v>
      </c>
      <c r="K3121" s="0" t="str">
        <f aca="false">IFERROR(IF(VLOOKUP($C3121,薬効分類マスタ!$A$2:$E$180,5,FALSE())=0,"",VLOOKUP($C3121,薬効分類マスタ!$A$2:$E$180,5,FALSE())),"")</f>
        <v/>
      </c>
      <c r="L3121" s="17"/>
      <c r="M3121" s="0" t="str">
        <f aca="false">IF($K3121="","",IF($L3121&lt;&gt;"",$L3121,VLOOKUP($C3121,薬効分類マスタ!$A$2:$F$180,6,FALSE())))</f>
        <v/>
      </c>
      <c r="N3121" s="0" t="str">
        <f aca="false">ASC(G3121)</f>
        <v>ﾌﾟﾛﾏｯｸ顆粒15%</v>
      </c>
      <c r="O3121" s="0" t="str">
        <f aca="false">ASC(E3121)</f>
        <v>ﾎﾟﾗﾌﾟﾚｼﾞﾝｸ</v>
      </c>
      <c r="P3121" s="16" t="n">
        <f aca="false">N(P3120)+IF($C3121=検索!$B$49,1,0)</f>
        <v>0</v>
      </c>
    </row>
    <row r="3122" customFormat="false" ht="15" hidden="false" customHeight="false" outlineLevel="0" collapsed="false">
      <c r="A3122" s="16" t="s">
        <v>221</v>
      </c>
      <c r="B3122" s="0" t="s">
        <v>7236</v>
      </c>
      <c r="C3122" s="0" t="n">
        <v>232</v>
      </c>
      <c r="D3122" s="0" t="str">
        <f aca="false">IFERROR(VLOOKUP($C3122,薬効分類マスタ!$A$2:$B$180,2,FALSE()),"未登録")</f>
        <v>消化性潰瘍用剤</v>
      </c>
      <c r="E3122" s="16" t="s">
        <v>7233</v>
      </c>
      <c r="F3122" s="16" t="s">
        <v>7234</v>
      </c>
      <c r="G3122" s="16" t="s">
        <v>7237</v>
      </c>
      <c r="H3122" s="16" t="s">
        <v>606</v>
      </c>
      <c r="I3122" s="0" t="n">
        <v>27.1</v>
      </c>
      <c r="J3122" s="16" t="s">
        <v>239</v>
      </c>
      <c r="K3122" s="0" t="str">
        <f aca="false">IFERROR(IF(VLOOKUP($C3122,薬効分類マスタ!$A$2:$E$180,5,FALSE())=0,"",VLOOKUP($C3122,薬効分類マスタ!$A$2:$E$180,5,FALSE())),"")</f>
        <v/>
      </c>
      <c r="L3122" s="17"/>
      <c r="M3122" s="0" t="str">
        <f aca="false">IF($K3122="","",IF($L3122&lt;&gt;"",$L3122,VLOOKUP($C3122,薬効分類マスタ!$A$2:$F$180,6,FALSE())))</f>
        <v/>
      </c>
      <c r="N3122" s="0" t="str">
        <f aca="false">ASC(G3122)</f>
        <v>ﾎﾟﾗﾌﾟﾚｼﾞﾝｸ顆粒15%｢NS｣</v>
      </c>
      <c r="O3122" s="0" t="str">
        <f aca="false">ASC(E3122)</f>
        <v>ﾎﾟﾗﾌﾟﾚｼﾞﾝｸ</v>
      </c>
      <c r="P3122" s="16" t="n">
        <f aca="false">N(P3121)+IF($C3122=検索!$B$49,1,0)</f>
        <v>0</v>
      </c>
    </row>
    <row r="3123" customFormat="false" ht="15" hidden="false" customHeight="false" outlineLevel="0" collapsed="false">
      <c r="A3123" s="16" t="s">
        <v>221</v>
      </c>
      <c r="B3123" s="0" t="s">
        <v>7238</v>
      </c>
      <c r="C3123" s="0" t="n">
        <v>232</v>
      </c>
      <c r="D3123" s="0" t="str">
        <f aca="false">IFERROR(VLOOKUP($C3123,薬効分類マスタ!$A$2:$B$180,2,FALSE()),"未登録")</f>
        <v>消化性潰瘍用剤</v>
      </c>
      <c r="E3123" s="16" t="s">
        <v>7233</v>
      </c>
      <c r="F3123" s="16" t="s">
        <v>2117</v>
      </c>
      <c r="G3123" s="16" t="s">
        <v>7239</v>
      </c>
      <c r="H3123" s="16" t="s">
        <v>1211</v>
      </c>
      <c r="I3123" s="0" t="n">
        <v>13.7</v>
      </c>
      <c r="J3123" s="16" t="s">
        <v>232</v>
      </c>
      <c r="K3123" s="0" t="str">
        <f aca="false">IFERROR(IF(VLOOKUP($C3123,薬効分類マスタ!$A$2:$E$180,5,FALSE())=0,"",VLOOKUP($C3123,薬効分類マスタ!$A$2:$E$180,5,FALSE())),"")</f>
        <v/>
      </c>
      <c r="L3123" s="17"/>
      <c r="M3123" s="0" t="str">
        <f aca="false">IF($K3123="","",IF($L3123&lt;&gt;"",$L3123,VLOOKUP($C3123,薬効分類マスタ!$A$2:$F$180,6,FALSE())))</f>
        <v/>
      </c>
      <c r="N3123" s="0" t="str">
        <f aca="false">ASC(G3123)</f>
        <v>ﾌﾟﾛﾏｯｸD錠75</v>
      </c>
      <c r="O3123" s="0" t="str">
        <f aca="false">ASC(E3123)</f>
        <v>ﾎﾟﾗﾌﾟﾚｼﾞﾝｸ</v>
      </c>
      <c r="P3123" s="16" t="n">
        <f aca="false">N(P3122)+IF($C3123=検索!$B$49,1,0)</f>
        <v>0</v>
      </c>
    </row>
    <row r="3124" customFormat="false" ht="15" hidden="false" customHeight="false" outlineLevel="0" collapsed="false">
      <c r="A3124" s="16" t="s">
        <v>221</v>
      </c>
      <c r="B3124" s="0" t="s">
        <v>7240</v>
      </c>
      <c r="C3124" s="0" t="n">
        <v>232</v>
      </c>
      <c r="D3124" s="0" t="str">
        <f aca="false">IFERROR(VLOOKUP($C3124,薬効分類マスタ!$A$2:$B$180,2,FALSE()),"未登録")</f>
        <v>消化性潰瘍用剤</v>
      </c>
      <c r="E3124" s="16" t="s">
        <v>7233</v>
      </c>
      <c r="F3124" s="16" t="s">
        <v>2117</v>
      </c>
      <c r="G3124" s="16" t="s">
        <v>7241</v>
      </c>
      <c r="H3124" s="16" t="s">
        <v>385</v>
      </c>
      <c r="I3124" s="0" t="n">
        <v>14.3</v>
      </c>
      <c r="J3124" s="16" t="s">
        <v>239</v>
      </c>
      <c r="K3124" s="0" t="str">
        <f aca="false">IFERROR(IF(VLOOKUP($C3124,薬効分類マスタ!$A$2:$E$180,5,FALSE())=0,"",VLOOKUP($C3124,薬効分類マスタ!$A$2:$E$180,5,FALSE())),"")</f>
        <v/>
      </c>
      <c r="L3124" s="17"/>
      <c r="M3124" s="0" t="str">
        <f aca="false">IF($K3124="","",IF($L3124&lt;&gt;"",$L3124,VLOOKUP($C3124,薬効分類マスタ!$A$2:$F$180,6,FALSE())))</f>
        <v/>
      </c>
      <c r="N3124" s="0" t="str">
        <f aca="false">ASC(G3124)</f>
        <v>ﾎﾟﾗﾌﾟﾚｼﾞﾝｸOD錠75mg｢ｻﾜｲ｣</v>
      </c>
      <c r="O3124" s="0" t="str">
        <f aca="false">ASC(E3124)</f>
        <v>ﾎﾟﾗﾌﾟﾚｼﾞﾝｸ</v>
      </c>
      <c r="P3124" s="16" t="n">
        <f aca="false">N(P3123)+IF($C3124=検索!$B$49,1,0)</f>
        <v>0</v>
      </c>
    </row>
    <row r="3125" customFormat="false" ht="15" hidden="false" customHeight="false" outlineLevel="0" collapsed="false">
      <c r="A3125" s="16" t="s">
        <v>221</v>
      </c>
      <c r="B3125" s="0" t="s">
        <v>7242</v>
      </c>
      <c r="C3125" s="0" t="n">
        <v>232</v>
      </c>
      <c r="D3125" s="0" t="str">
        <f aca="false">IFERROR(VLOOKUP($C3125,薬効分類マスタ!$A$2:$B$180,2,FALSE()),"未登録")</f>
        <v>消化性潰瘍用剤</v>
      </c>
      <c r="E3125" s="16" t="s">
        <v>7243</v>
      </c>
      <c r="F3125" s="16" t="s">
        <v>262</v>
      </c>
      <c r="G3125" s="16" t="s">
        <v>7244</v>
      </c>
      <c r="I3125" s="0" t="n">
        <v>17.7</v>
      </c>
      <c r="J3125" s="16" t="s">
        <v>239</v>
      </c>
      <c r="K3125" s="0" t="str">
        <f aca="false">IFERROR(IF(VLOOKUP($C3125,薬効分類マスタ!$A$2:$E$180,5,FALSE())=0,"",VLOOKUP($C3125,薬効分類マスタ!$A$2:$E$180,5,FALSE())),"")</f>
        <v/>
      </c>
      <c r="L3125" s="17"/>
      <c r="M3125" s="0" t="str">
        <f aca="false">IF($K3125="","",IF($L3125&lt;&gt;"",$L3125,VLOOKUP($C3125,薬効分類マスタ!$A$2:$F$180,6,FALSE())))</f>
        <v/>
      </c>
      <c r="N3125" s="0" t="str">
        <f aca="false">ASC(G3125)</f>
        <v>ﾗﾍﾞﾌﾟﾗｿﾞｰﾙﾅﾄﾘｳﾑ10mg錠</v>
      </c>
      <c r="O3125" s="0" t="str">
        <f aca="false">ASC(E3125)</f>
        <v>ﾗﾍﾞﾌﾟﾗｿﾞｰﾙﾅﾄﾘｳﾑ</v>
      </c>
      <c r="P3125" s="16" t="n">
        <f aca="false">N(P3124)+IF($C3125=検索!$B$49,1,0)</f>
        <v>0</v>
      </c>
    </row>
    <row r="3126" customFormat="false" ht="15" hidden="false" customHeight="false" outlineLevel="0" collapsed="false">
      <c r="A3126" s="16" t="s">
        <v>221</v>
      </c>
      <c r="B3126" s="0" t="s">
        <v>7245</v>
      </c>
      <c r="C3126" s="0" t="n">
        <v>232</v>
      </c>
      <c r="D3126" s="0" t="str">
        <f aca="false">IFERROR(VLOOKUP($C3126,薬効分類マスタ!$A$2:$B$180,2,FALSE()),"未登録")</f>
        <v>消化性潰瘍用剤</v>
      </c>
      <c r="E3126" s="16" t="s">
        <v>7243</v>
      </c>
      <c r="F3126" s="16" t="s">
        <v>262</v>
      </c>
      <c r="G3126" s="16" t="s">
        <v>7246</v>
      </c>
      <c r="H3126" s="16" t="s">
        <v>283</v>
      </c>
      <c r="I3126" s="0" t="n">
        <v>29</v>
      </c>
      <c r="J3126" s="16" t="s">
        <v>232</v>
      </c>
      <c r="K3126" s="0" t="str">
        <f aca="false">IFERROR(IF(VLOOKUP($C3126,薬効分類マスタ!$A$2:$E$180,5,FALSE())=0,"",VLOOKUP($C3126,薬効分類マスタ!$A$2:$E$180,5,FALSE())),"")</f>
        <v/>
      </c>
      <c r="L3126" s="17"/>
      <c r="M3126" s="0" t="str">
        <f aca="false">IF($K3126="","",IF($L3126&lt;&gt;"",$L3126,VLOOKUP($C3126,薬効分類マスタ!$A$2:$F$180,6,FALSE())))</f>
        <v/>
      </c>
      <c r="N3126" s="0" t="str">
        <f aca="false">ASC(G3126)</f>
        <v>ﾊﾟﾘｴｯﾄ錠10mg</v>
      </c>
      <c r="O3126" s="0" t="str">
        <f aca="false">ASC(E3126)</f>
        <v>ﾗﾍﾞﾌﾟﾗｿﾞｰﾙﾅﾄﾘｳﾑ</v>
      </c>
      <c r="P3126" s="16" t="n">
        <f aca="false">N(P3125)+IF($C3126=検索!$B$49,1,0)</f>
        <v>0</v>
      </c>
    </row>
    <row r="3127" customFormat="false" ht="15" hidden="false" customHeight="false" outlineLevel="0" collapsed="false">
      <c r="A3127" s="16" t="s">
        <v>221</v>
      </c>
      <c r="B3127" s="0" t="s">
        <v>7247</v>
      </c>
      <c r="C3127" s="0" t="n">
        <v>232</v>
      </c>
      <c r="D3127" s="0" t="str">
        <f aca="false">IFERROR(VLOOKUP($C3127,薬効分類マスタ!$A$2:$B$180,2,FALSE()),"未登録")</f>
        <v>消化性潰瘍用剤</v>
      </c>
      <c r="E3127" s="16" t="s">
        <v>7243</v>
      </c>
      <c r="F3127" s="16" t="s">
        <v>262</v>
      </c>
      <c r="G3127" s="16" t="s">
        <v>7248</v>
      </c>
      <c r="H3127" s="16" t="s">
        <v>304</v>
      </c>
      <c r="I3127" s="0" t="n">
        <v>21.3</v>
      </c>
      <c r="J3127" s="16" t="s">
        <v>239</v>
      </c>
      <c r="K3127" s="0" t="str">
        <f aca="false">IFERROR(IF(VLOOKUP($C3127,薬効分類マスタ!$A$2:$E$180,5,FALSE())=0,"",VLOOKUP($C3127,薬効分類マスタ!$A$2:$E$180,5,FALSE())),"")</f>
        <v/>
      </c>
      <c r="L3127" s="17"/>
      <c r="M3127" s="0" t="str">
        <f aca="false">IF($K3127="","",IF($L3127&lt;&gt;"",$L3127,VLOOKUP($C3127,薬効分類マスタ!$A$2:$F$180,6,FALSE())))</f>
        <v/>
      </c>
      <c r="N3127" s="0" t="str">
        <f aca="false">ASC(G3127)</f>
        <v>ﾗﾍﾞﾌﾟﾗｿﾞｰﾙNa錠10mg｢AA｣</v>
      </c>
      <c r="O3127" s="0" t="str">
        <f aca="false">ASC(E3127)</f>
        <v>ﾗﾍﾞﾌﾟﾗｿﾞｰﾙﾅﾄﾘｳﾑ</v>
      </c>
      <c r="P3127" s="16" t="n">
        <f aca="false">N(P3126)+IF($C3127=検索!$B$49,1,0)</f>
        <v>0</v>
      </c>
    </row>
    <row r="3128" customFormat="false" ht="15" hidden="false" customHeight="false" outlineLevel="0" collapsed="false">
      <c r="A3128" s="16" t="s">
        <v>221</v>
      </c>
      <c r="B3128" s="0" t="s">
        <v>7249</v>
      </c>
      <c r="C3128" s="0" t="n">
        <v>232</v>
      </c>
      <c r="D3128" s="0" t="str">
        <f aca="false">IFERROR(VLOOKUP($C3128,薬効分類マスタ!$A$2:$B$180,2,FALSE()),"未登録")</f>
        <v>消化性潰瘍用剤</v>
      </c>
      <c r="E3128" s="16" t="s">
        <v>7243</v>
      </c>
      <c r="F3128" s="16" t="s">
        <v>262</v>
      </c>
      <c r="G3128" s="16" t="s">
        <v>7250</v>
      </c>
      <c r="H3128" s="16" t="s">
        <v>527</v>
      </c>
      <c r="I3128" s="0" t="n">
        <v>32.3</v>
      </c>
      <c r="J3128" s="16" t="s">
        <v>239</v>
      </c>
      <c r="K3128" s="0" t="str">
        <f aca="false">IFERROR(IF(VLOOKUP($C3128,薬効分類マスタ!$A$2:$E$180,5,FALSE())=0,"",VLOOKUP($C3128,薬効分類マスタ!$A$2:$E$180,5,FALSE())),"")</f>
        <v/>
      </c>
      <c r="L3128" s="17"/>
      <c r="M3128" s="0" t="str">
        <f aca="false">IF($K3128="","",IF($L3128&lt;&gt;"",$L3128,VLOOKUP($C3128,薬効分類マスタ!$A$2:$F$180,6,FALSE())))</f>
        <v/>
      </c>
      <c r="N3128" s="0" t="str">
        <f aca="false">ASC(G3128)</f>
        <v>ﾗﾍﾞﾌﾟﾗｿﾞｰﾙNa錠10mg｢JG｣</v>
      </c>
      <c r="O3128" s="0" t="str">
        <f aca="false">ASC(E3128)</f>
        <v>ﾗﾍﾞﾌﾟﾗｿﾞｰﾙﾅﾄﾘｳﾑ</v>
      </c>
      <c r="P3128" s="16" t="n">
        <f aca="false">N(P3127)+IF($C3128=検索!$B$49,1,0)</f>
        <v>0</v>
      </c>
    </row>
    <row r="3129" customFormat="false" ht="15" hidden="false" customHeight="false" outlineLevel="0" collapsed="false">
      <c r="A3129" s="16" t="s">
        <v>221</v>
      </c>
      <c r="B3129" s="0" t="s">
        <v>7251</v>
      </c>
      <c r="C3129" s="0" t="n">
        <v>232</v>
      </c>
      <c r="D3129" s="0" t="str">
        <f aca="false">IFERROR(VLOOKUP($C3129,薬効分類マスタ!$A$2:$B$180,2,FALSE()),"未登録")</f>
        <v>消化性潰瘍用剤</v>
      </c>
      <c r="E3129" s="16" t="s">
        <v>7243</v>
      </c>
      <c r="F3129" s="16" t="s">
        <v>262</v>
      </c>
      <c r="G3129" s="16" t="s">
        <v>7252</v>
      </c>
      <c r="H3129" s="16" t="s">
        <v>601</v>
      </c>
      <c r="I3129" s="0" t="n">
        <v>21.3</v>
      </c>
      <c r="J3129" s="16" t="s">
        <v>239</v>
      </c>
      <c r="K3129" s="0" t="str">
        <f aca="false">IFERROR(IF(VLOOKUP($C3129,薬効分類マスタ!$A$2:$E$180,5,FALSE())=0,"",VLOOKUP($C3129,薬効分類マスタ!$A$2:$E$180,5,FALSE())),"")</f>
        <v/>
      </c>
      <c r="L3129" s="17"/>
      <c r="M3129" s="0" t="str">
        <f aca="false">IF($K3129="","",IF($L3129&lt;&gt;"",$L3129,VLOOKUP($C3129,薬効分類マスタ!$A$2:$F$180,6,FALSE())))</f>
        <v/>
      </c>
      <c r="N3129" s="0" t="str">
        <f aca="false">ASC(G3129)</f>
        <v>ﾗﾍﾞﾌﾟﾗｿﾞｰﾙNa錠10mg｢杏林｣</v>
      </c>
      <c r="O3129" s="0" t="str">
        <f aca="false">ASC(E3129)</f>
        <v>ﾗﾍﾞﾌﾟﾗｿﾞｰﾙﾅﾄﾘｳﾑ</v>
      </c>
      <c r="P3129" s="16" t="n">
        <f aca="false">N(P3128)+IF($C3129=検索!$B$49,1,0)</f>
        <v>0</v>
      </c>
    </row>
    <row r="3130" customFormat="false" ht="15" hidden="false" customHeight="false" outlineLevel="0" collapsed="false">
      <c r="A3130" s="16" t="s">
        <v>221</v>
      </c>
      <c r="B3130" s="0" t="s">
        <v>7253</v>
      </c>
      <c r="C3130" s="0" t="n">
        <v>232</v>
      </c>
      <c r="D3130" s="0" t="str">
        <f aca="false">IFERROR(VLOOKUP($C3130,薬効分類マスタ!$A$2:$B$180,2,FALSE()),"未登録")</f>
        <v>消化性潰瘍用剤</v>
      </c>
      <c r="E3130" s="16" t="s">
        <v>7243</v>
      </c>
      <c r="F3130" s="16" t="s">
        <v>262</v>
      </c>
      <c r="G3130" s="16" t="s">
        <v>7254</v>
      </c>
      <c r="H3130" s="16" t="s">
        <v>385</v>
      </c>
      <c r="I3130" s="0" t="n">
        <v>21.3</v>
      </c>
      <c r="J3130" s="16" t="s">
        <v>239</v>
      </c>
      <c r="K3130" s="0" t="str">
        <f aca="false">IFERROR(IF(VLOOKUP($C3130,薬効分類マスタ!$A$2:$E$180,5,FALSE())=0,"",VLOOKUP($C3130,薬効分類マスタ!$A$2:$E$180,5,FALSE())),"")</f>
        <v/>
      </c>
      <c r="L3130" s="17"/>
      <c r="M3130" s="0" t="str">
        <f aca="false">IF($K3130="","",IF($L3130&lt;&gt;"",$L3130,VLOOKUP($C3130,薬効分類マスタ!$A$2:$F$180,6,FALSE())))</f>
        <v/>
      </c>
      <c r="N3130" s="0" t="str">
        <f aca="false">ASC(G3130)</f>
        <v>ﾗﾍﾞﾌﾟﾗｿﾞｰﾙNa錠10mg｢ｻﾜｲ｣</v>
      </c>
      <c r="O3130" s="0" t="str">
        <f aca="false">ASC(E3130)</f>
        <v>ﾗﾍﾞﾌﾟﾗｿﾞｰﾙﾅﾄﾘｳﾑ</v>
      </c>
      <c r="P3130" s="16" t="n">
        <f aca="false">N(P3129)+IF($C3130=検索!$B$49,1,0)</f>
        <v>0</v>
      </c>
    </row>
    <row r="3131" customFormat="false" ht="15" hidden="false" customHeight="false" outlineLevel="0" collapsed="false">
      <c r="A3131" s="16" t="s">
        <v>221</v>
      </c>
      <c r="B3131" s="0" t="s">
        <v>7255</v>
      </c>
      <c r="C3131" s="0" t="n">
        <v>232</v>
      </c>
      <c r="D3131" s="0" t="str">
        <f aca="false">IFERROR(VLOOKUP($C3131,薬効分類マスタ!$A$2:$B$180,2,FALSE()),"未登録")</f>
        <v>消化性潰瘍用剤</v>
      </c>
      <c r="E3131" s="16" t="s">
        <v>7243</v>
      </c>
      <c r="F3131" s="16" t="s">
        <v>262</v>
      </c>
      <c r="G3131" s="16" t="s">
        <v>7256</v>
      </c>
      <c r="H3131" s="16" t="s">
        <v>533</v>
      </c>
      <c r="I3131" s="0" t="n">
        <v>21.3</v>
      </c>
      <c r="J3131" s="16" t="s">
        <v>239</v>
      </c>
      <c r="K3131" s="0" t="str">
        <f aca="false">IFERROR(IF(VLOOKUP($C3131,薬効分類マスタ!$A$2:$E$180,5,FALSE())=0,"",VLOOKUP($C3131,薬効分類マスタ!$A$2:$E$180,5,FALSE())),"")</f>
        <v/>
      </c>
      <c r="L3131" s="17"/>
      <c r="M3131" s="0" t="str">
        <f aca="false">IF($K3131="","",IF($L3131&lt;&gt;"",$L3131,VLOOKUP($C3131,薬効分類マスタ!$A$2:$F$180,6,FALSE())))</f>
        <v/>
      </c>
      <c r="N3131" s="0" t="str">
        <f aca="false">ASC(G3131)</f>
        <v>ﾗﾍﾞﾌﾟﾗｿﾞｰﾙNa錠10mg｢ﾄｰﾜ｣</v>
      </c>
      <c r="O3131" s="0" t="str">
        <f aca="false">ASC(E3131)</f>
        <v>ﾗﾍﾞﾌﾟﾗｿﾞｰﾙﾅﾄﾘｳﾑ</v>
      </c>
      <c r="P3131" s="16" t="n">
        <f aca="false">N(P3130)+IF($C3131=検索!$B$49,1,0)</f>
        <v>0</v>
      </c>
    </row>
    <row r="3132" customFormat="false" ht="15" hidden="false" customHeight="false" outlineLevel="0" collapsed="false">
      <c r="A3132" s="16" t="s">
        <v>221</v>
      </c>
      <c r="B3132" s="0" t="s">
        <v>7257</v>
      </c>
      <c r="C3132" s="0" t="n">
        <v>232</v>
      </c>
      <c r="D3132" s="0" t="str">
        <f aca="false">IFERROR(VLOOKUP($C3132,薬効分類マスタ!$A$2:$B$180,2,FALSE()),"未登録")</f>
        <v>消化性潰瘍用剤</v>
      </c>
      <c r="E3132" s="16" t="s">
        <v>7243</v>
      </c>
      <c r="F3132" s="16" t="s">
        <v>262</v>
      </c>
      <c r="G3132" s="16" t="s">
        <v>7258</v>
      </c>
      <c r="H3132" s="16" t="s">
        <v>606</v>
      </c>
      <c r="I3132" s="0" t="n">
        <v>21.3</v>
      </c>
      <c r="J3132" s="16" t="s">
        <v>239</v>
      </c>
      <c r="K3132" s="0" t="str">
        <f aca="false">IFERROR(IF(VLOOKUP($C3132,薬効分類マスタ!$A$2:$E$180,5,FALSE())=0,"",VLOOKUP($C3132,薬効分類マスタ!$A$2:$E$180,5,FALSE())),"")</f>
        <v/>
      </c>
      <c r="L3132" s="17"/>
      <c r="M3132" s="0" t="str">
        <f aca="false">IF($K3132="","",IF($L3132&lt;&gt;"",$L3132,VLOOKUP($C3132,薬効分類マスタ!$A$2:$F$180,6,FALSE())))</f>
        <v/>
      </c>
      <c r="N3132" s="0" t="str">
        <f aca="false">ASC(G3132)</f>
        <v>ﾗﾍﾞﾌﾟﾗｿﾞｰﾙNa錠10mg｢日新｣</v>
      </c>
      <c r="O3132" s="0" t="str">
        <f aca="false">ASC(E3132)</f>
        <v>ﾗﾍﾞﾌﾟﾗｿﾞｰﾙﾅﾄﾘｳﾑ</v>
      </c>
      <c r="P3132" s="16" t="n">
        <f aca="false">N(P3131)+IF($C3132=検索!$B$49,1,0)</f>
        <v>0</v>
      </c>
    </row>
    <row r="3133" customFormat="false" ht="15" hidden="false" customHeight="false" outlineLevel="0" collapsed="false">
      <c r="A3133" s="16" t="s">
        <v>221</v>
      </c>
      <c r="B3133" s="0" t="s">
        <v>7259</v>
      </c>
      <c r="C3133" s="0" t="n">
        <v>232</v>
      </c>
      <c r="D3133" s="0" t="str">
        <f aca="false">IFERROR(VLOOKUP($C3133,薬効分類マスタ!$A$2:$B$180,2,FALSE()),"未登録")</f>
        <v>消化性潰瘍用剤</v>
      </c>
      <c r="E3133" s="16" t="s">
        <v>7243</v>
      </c>
      <c r="F3133" s="16" t="s">
        <v>262</v>
      </c>
      <c r="G3133" s="16" t="s">
        <v>7260</v>
      </c>
      <c r="H3133" s="16" t="s">
        <v>1300</v>
      </c>
      <c r="I3133" s="0" t="n">
        <v>21.3</v>
      </c>
      <c r="J3133" s="16" t="s">
        <v>239</v>
      </c>
      <c r="K3133" s="0" t="str">
        <f aca="false">IFERROR(IF(VLOOKUP($C3133,薬効分類マスタ!$A$2:$E$180,5,FALSE())=0,"",VLOOKUP($C3133,薬効分類マスタ!$A$2:$E$180,5,FALSE())),"")</f>
        <v/>
      </c>
      <c r="L3133" s="17"/>
      <c r="M3133" s="0" t="str">
        <f aca="false">IF($K3133="","",IF($L3133&lt;&gt;"",$L3133,VLOOKUP($C3133,薬効分類マスタ!$A$2:$F$180,6,FALSE())))</f>
        <v/>
      </c>
      <c r="N3133" s="0" t="str">
        <f aca="false">ASC(G3133)</f>
        <v>ﾗﾍﾞﾌﾟﾗｿﾞｰﾙNa塩錠10mg｢ｵｰﾊﾗ｣</v>
      </c>
      <c r="O3133" s="0" t="str">
        <f aca="false">ASC(E3133)</f>
        <v>ﾗﾍﾞﾌﾟﾗｿﾞｰﾙﾅﾄﾘｳﾑ</v>
      </c>
      <c r="P3133" s="16" t="n">
        <f aca="false">N(P3132)+IF($C3133=検索!$B$49,1,0)</f>
        <v>0</v>
      </c>
    </row>
    <row r="3134" customFormat="false" ht="15" hidden="false" customHeight="false" outlineLevel="0" collapsed="false">
      <c r="A3134" s="16" t="s">
        <v>221</v>
      </c>
      <c r="B3134" s="0" t="s">
        <v>7261</v>
      </c>
      <c r="C3134" s="0" t="n">
        <v>232</v>
      </c>
      <c r="D3134" s="0" t="str">
        <f aca="false">IFERROR(VLOOKUP($C3134,薬効分類マスタ!$A$2:$B$180,2,FALSE()),"未登録")</f>
        <v>消化性潰瘍用剤</v>
      </c>
      <c r="E3134" s="16" t="s">
        <v>7243</v>
      </c>
      <c r="F3134" s="16" t="s">
        <v>262</v>
      </c>
      <c r="G3134" s="16" t="s">
        <v>7262</v>
      </c>
      <c r="H3134" s="16" t="s">
        <v>428</v>
      </c>
      <c r="I3134" s="0" t="n">
        <v>21.3</v>
      </c>
      <c r="J3134" s="16" t="s">
        <v>239</v>
      </c>
      <c r="K3134" s="0" t="str">
        <f aca="false">IFERROR(IF(VLOOKUP($C3134,薬効分類マスタ!$A$2:$E$180,5,FALSE())=0,"",VLOOKUP($C3134,薬効分類マスタ!$A$2:$E$180,5,FALSE())),"")</f>
        <v/>
      </c>
      <c r="L3134" s="17"/>
      <c r="M3134" s="0" t="str">
        <f aca="false">IF($K3134="","",IF($L3134&lt;&gt;"",$L3134,VLOOKUP($C3134,薬効分類マスタ!$A$2:$F$180,6,FALSE())))</f>
        <v/>
      </c>
      <c r="N3134" s="0" t="str">
        <f aca="false">ASC(G3134)</f>
        <v>ﾗﾍﾞﾌﾟﾗｿﾞｰﾙNa塩錠10mg｢明治｣</v>
      </c>
      <c r="O3134" s="0" t="str">
        <f aca="false">ASC(E3134)</f>
        <v>ﾗﾍﾞﾌﾟﾗｿﾞｰﾙﾅﾄﾘｳﾑ</v>
      </c>
      <c r="P3134" s="16" t="n">
        <f aca="false">N(P3133)+IF($C3134=検索!$B$49,1,0)</f>
        <v>0</v>
      </c>
    </row>
    <row r="3135" customFormat="false" ht="15" hidden="false" customHeight="false" outlineLevel="0" collapsed="false">
      <c r="A3135" s="16" t="s">
        <v>221</v>
      </c>
      <c r="B3135" s="0" t="s">
        <v>7263</v>
      </c>
      <c r="C3135" s="0" t="n">
        <v>232</v>
      </c>
      <c r="D3135" s="0" t="str">
        <f aca="false">IFERROR(VLOOKUP($C3135,薬効分類マスタ!$A$2:$B$180,2,FALSE()),"未登録")</f>
        <v>消化性潰瘍用剤</v>
      </c>
      <c r="E3135" s="16" t="s">
        <v>7243</v>
      </c>
      <c r="F3135" s="16" t="s">
        <v>262</v>
      </c>
      <c r="G3135" s="16" t="s">
        <v>7264</v>
      </c>
      <c r="H3135" s="16" t="s">
        <v>1067</v>
      </c>
      <c r="I3135" s="0" t="n">
        <v>21.3</v>
      </c>
      <c r="J3135" s="16" t="s">
        <v>239</v>
      </c>
      <c r="K3135" s="0" t="str">
        <f aca="false">IFERROR(IF(VLOOKUP($C3135,薬効分類マスタ!$A$2:$E$180,5,FALSE())=0,"",VLOOKUP($C3135,薬効分類マスタ!$A$2:$E$180,5,FALSE())),"")</f>
        <v/>
      </c>
      <c r="L3135" s="17"/>
      <c r="M3135" s="0" t="str">
        <f aca="false">IF($K3135="","",IF($L3135&lt;&gt;"",$L3135,VLOOKUP($C3135,薬効分類マスタ!$A$2:$F$180,6,FALSE())))</f>
        <v/>
      </c>
      <c r="N3135" s="0" t="str">
        <f aca="false">ASC(G3135)</f>
        <v>ﾗﾍﾞﾌﾟﾗｿﾞｰﾙﾅﾄﾘｳﾑ錠10mg｢TCK｣</v>
      </c>
      <c r="O3135" s="0" t="str">
        <f aca="false">ASC(E3135)</f>
        <v>ﾗﾍﾞﾌﾟﾗｿﾞｰﾙﾅﾄﾘｳﾑ</v>
      </c>
      <c r="P3135" s="16" t="n">
        <f aca="false">N(P3134)+IF($C3135=検索!$B$49,1,0)</f>
        <v>0</v>
      </c>
    </row>
    <row r="3136" customFormat="false" ht="15" hidden="false" customHeight="false" outlineLevel="0" collapsed="false">
      <c r="A3136" s="16" t="s">
        <v>221</v>
      </c>
      <c r="B3136" s="0" t="s">
        <v>7265</v>
      </c>
      <c r="C3136" s="0" t="n">
        <v>232</v>
      </c>
      <c r="D3136" s="0" t="str">
        <f aca="false">IFERROR(VLOOKUP($C3136,薬効分類マスタ!$A$2:$B$180,2,FALSE()),"未登録")</f>
        <v>消化性潰瘍用剤</v>
      </c>
      <c r="E3136" s="16" t="s">
        <v>7243</v>
      </c>
      <c r="F3136" s="16" t="s">
        <v>262</v>
      </c>
      <c r="G3136" s="16" t="s">
        <v>7266</v>
      </c>
      <c r="H3136" s="16" t="s">
        <v>831</v>
      </c>
      <c r="I3136" s="0" t="n">
        <v>21.3</v>
      </c>
      <c r="J3136" s="16" t="s">
        <v>239</v>
      </c>
      <c r="K3136" s="0" t="str">
        <f aca="false">IFERROR(IF(VLOOKUP($C3136,薬効分類マスタ!$A$2:$E$180,5,FALSE())=0,"",VLOOKUP($C3136,薬効分類マスタ!$A$2:$E$180,5,FALSE())),"")</f>
        <v/>
      </c>
      <c r="L3136" s="17"/>
      <c r="M3136" s="0" t="str">
        <f aca="false">IF($K3136="","",IF($L3136&lt;&gt;"",$L3136,VLOOKUP($C3136,薬効分類マスタ!$A$2:$F$180,6,FALSE())))</f>
        <v/>
      </c>
      <c r="N3136" s="0" t="str">
        <f aca="false">ASC(G3136)</f>
        <v>ﾗﾍﾞﾌﾟﾗｿﾞｰﾙﾅﾄﾘｳﾑ錠10mg｢科研｣</v>
      </c>
      <c r="O3136" s="0" t="str">
        <f aca="false">ASC(E3136)</f>
        <v>ﾗﾍﾞﾌﾟﾗｿﾞｰﾙﾅﾄﾘｳﾑ</v>
      </c>
      <c r="P3136" s="16" t="n">
        <f aca="false">N(P3135)+IF($C3136=検索!$B$49,1,0)</f>
        <v>0</v>
      </c>
    </row>
    <row r="3137" customFormat="false" ht="15" hidden="false" customHeight="false" outlineLevel="0" collapsed="false">
      <c r="A3137" s="16" t="s">
        <v>221</v>
      </c>
      <c r="B3137" s="0" t="s">
        <v>7267</v>
      </c>
      <c r="C3137" s="0" t="n">
        <v>232</v>
      </c>
      <c r="D3137" s="0" t="str">
        <f aca="false">IFERROR(VLOOKUP($C3137,薬効分類マスタ!$A$2:$B$180,2,FALSE()),"未登録")</f>
        <v>消化性潰瘍用剤</v>
      </c>
      <c r="E3137" s="16" t="s">
        <v>7243</v>
      </c>
      <c r="F3137" s="16" t="s">
        <v>262</v>
      </c>
      <c r="G3137" s="16" t="s">
        <v>7268</v>
      </c>
      <c r="H3137" s="16" t="s">
        <v>530</v>
      </c>
      <c r="I3137" s="0" t="n">
        <v>21.3</v>
      </c>
      <c r="J3137" s="16" t="s">
        <v>239</v>
      </c>
      <c r="K3137" s="0" t="str">
        <f aca="false">IFERROR(IF(VLOOKUP($C3137,薬効分類マスタ!$A$2:$E$180,5,FALSE())=0,"",VLOOKUP($C3137,薬効分類マスタ!$A$2:$E$180,5,FALSE())),"")</f>
        <v/>
      </c>
      <c r="L3137" s="17"/>
      <c r="M3137" s="0" t="str">
        <f aca="false">IF($K3137="","",IF($L3137&lt;&gt;"",$L3137,VLOOKUP($C3137,薬効分類マスタ!$A$2:$F$180,6,FALSE())))</f>
        <v/>
      </c>
      <c r="N3137" s="0" t="str">
        <f aca="false">ASC(G3137)</f>
        <v>ﾗﾍﾞﾌﾟﾗｿﾞｰﾙﾅﾄﾘｳﾑ錠10mg｢ｹﾐﾌｧ｣</v>
      </c>
      <c r="O3137" s="0" t="str">
        <f aca="false">ASC(E3137)</f>
        <v>ﾗﾍﾞﾌﾟﾗｿﾞｰﾙﾅﾄﾘｳﾑ</v>
      </c>
      <c r="P3137" s="16" t="n">
        <f aca="false">N(P3136)+IF($C3137=検索!$B$49,1,0)</f>
        <v>0</v>
      </c>
    </row>
    <row r="3138" customFormat="false" ht="15" hidden="false" customHeight="false" outlineLevel="0" collapsed="false">
      <c r="A3138" s="16" t="s">
        <v>221</v>
      </c>
      <c r="B3138" s="0" t="s">
        <v>7269</v>
      </c>
      <c r="C3138" s="0" t="n">
        <v>232</v>
      </c>
      <c r="D3138" s="0" t="str">
        <f aca="false">IFERROR(VLOOKUP($C3138,薬効分類マスタ!$A$2:$B$180,2,FALSE()),"未登録")</f>
        <v>消化性潰瘍用剤</v>
      </c>
      <c r="E3138" s="16" t="s">
        <v>7243</v>
      </c>
      <c r="F3138" s="16" t="s">
        <v>262</v>
      </c>
      <c r="G3138" s="16" t="s">
        <v>7270</v>
      </c>
      <c r="H3138" s="16" t="s">
        <v>1165</v>
      </c>
      <c r="I3138" s="0" t="n">
        <v>21.3</v>
      </c>
      <c r="J3138" s="16" t="s">
        <v>239</v>
      </c>
      <c r="K3138" s="0" t="str">
        <f aca="false">IFERROR(IF(VLOOKUP($C3138,薬効分類マスタ!$A$2:$E$180,5,FALSE())=0,"",VLOOKUP($C3138,薬効分類マスタ!$A$2:$E$180,5,FALSE())),"")</f>
        <v/>
      </c>
      <c r="L3138" s="17"/>
      <c r="M3138" s="0" t="str">
        <f aca="false">IF($K3138="","",IF($L3138&lt;&gt;"",$L3138,VLOOKUP($C3138,薬効分類マスタ!$A$2:$F$180,6,FALSE())))</f>
        <v/>
      </c>
      <c r="N3138" s="0" t="str">
        <f aca="false">ASC(G3138)</f>
        <v>ﾗﾍﾞﾌﾟﾗｿﾞｰﾙNa錠10mg｢ﾆﾌﾟﾛ｣</v>
      </c>
      <c r="O3138" s="0" t="str">
        <f aca="false">ASC(E3138)</f>
        <v>ﾗﾍﾞﾌﾟﾗｿﾞｰﾙﾅﾄﾘｳﾑ</v>
      </c>
      <c r="P3138" s="16" t="n">
        <f aca="false">N(P3137)+IF($C3138=検索!$B$49,1,0)</f>
        <v>0</v>
      </c>
    </row>
    <row r="3139" customFormat="false" ht="15" hidden="false" customHeight="false" outlineLevel="0" collapsed="false">
      <c r="A3139" s="16" t="s">
        <v>221</v>
      </c>
      <c r="B3139" s="0" t="s">
        <v>7271</v>
      </c>
      <c r="C3139" s="0" t="n">
        <v>232</v>
      </c>
      <c r="D3139" s="0" t="str">
        <f aca="false">IFERROR(VLOOKUP($C3139,薬効分類マスタ!$A$2:$B$180,2,FALSE()),"未登録")</f>
        <v>消化性潰瘍用剤</v>
      </c>
      <c r="E3139" s="16" t="s">
        <v>7243</v>
      </c>
      <c r="F3139" s="16" t="s">
        <v>262</v>
      </c>
      <c r="G3139" s="16" t="s">
        <v>7272</v>
      </c>
      <c r="H3139" s="16" t="s">
        <v>309</v>
      </c>
      <c r="I3139" s="0" t="n">
        <v>21.3</v>
      </c>
      <c r="J3139" s="16" t="s">
        <v>239</v>
      </c>
      <c r="K3139" s="0" t="str">
        <f aca="false">IFERROR(IF(VLOOKUP($C3139,薬効分類マスタ!$A$2:$E$180,5,FALSE())=0,"",VLOOKUP($C3139,薬効分類マスタ!$A$2:$E$180,5,FALSE())),"")</f>
        <v/>
      </c>
      <c r="L3139" s="17"/>
      <c r="M3139" s="0" t="str">
        <f aca="false">IF($K3139="","",IF($L3139&lt;&gt;"",$L3139,VLOOKUP($C3139,薬効分類マスタ!$A$2:$F$180,6,FALSE())))</f>
        <v/>
      </c>
      <c r="N3139" s="0" t="str">
        <f aca="false">ASC(G3139)</f>
        <v>ﾗﾍﾞﾌﾟﾗｿﾞｰﾙNa錠10mg｢AFP｣</v>
      </c>
      <c r="O3139" s="0" t="str">
        <f aca="false">ASC(E3139)</f>
        <v>ﾗﾍﾞﾌﾟﾗｿﾞｰﾙﾅﾄﾘｳﾑ</v>
      </c>
      <c r="P3139" s="16" t="n">
        <f aca="false">N(P3138)+IF($C3139=検索!$B$49,1,0)</f>
        <v>0</v>
      </c>
    </row>
    <row r="3140" customFormat="false" ht="15" hidden="false" customHeight="false" outlineLevel="0" collapsed="false">
      <c r="A3140" s="16" t="s">
        <v>221</v>
      </c>
      <c r="B3140" s="0" t="s">
        <v>7273</v>
      </c>
      <c r="C3140" s="0" t="n">
        <v>232</v>
      </c>
      <c r="D3140" s="0" t="str">
        <f aca="false">IFERROR(VLOOKUP($C3140,薬効分類マスタ!$A$2:$B$180,2,FALSE()),"未登録")</f>
        <v>消化性潰瘍用剤</v>
      </c>
      <c r="E3140" s="16" t="s">
        <v>7243</v>
      </c>
      <c r="F3140" s="16" t="s">
        <v>262</v>
      </c>
      <c r="G3140" s="16" t="s">
        <v>7274</v>
      </c>
      <c r="H3140" s="16" t="s">
        <v>950</v>
      </c>
      <c r="I3140" s="0" t="n">
        <v>21.3</v>
      </c>
      <c r="J3140" s="16" t="s">
        <v>239</v>
      </c>
      <c r="K3140" s="0" t="str">
        <f aca="false">IFERROR(IF(VLOOKUP($C3140,薬効分類マスタ!$A$2:$E$180,5,FALSE())=0,"",VLOOKUP($C3140,薬効分類マスタ!$A$2:$E$180,5,FALSE())),"")</f>
        <v/>
      </c>
      <c r="L3140" s="17"/>
      <c r="M3140" s="0" t="str">
        <f aca="false">IF($K3140="","",IF($L3140&lt;&gt;"",$L3140,VLOOKUP($C3140,薬効分類マスタ!$A$2:$F$180,6,FALSE())))</f>
        <v/>
      </c>
      <c r="N3140" s="0" t="str">
        <f aca="false">ASC(G3140)</f>
        <v>ﾗﾍﾞﾌﾟﾗｿﾞｰﾙNa錠10mg｢VTRS｣</v>
      </c>
      <c r="O3140" s="0" t="str">
        <f aca="false">ASC(E3140)</f>
        <v>ﾗﾍﾞﾌﾟﾗｿﾞｰﾙﾅﾄﾘｳﾑ</v>
      </c>
      <c r="P3140" s="16" t="n">
        <f aca="false">N(P3139)+IF($C3140=検索!$B$49,1,0)</f>
        <v>0</v>
      </c>
    </row>
    <row r="3141" customFormat="false" ht="15" hidden="false" customHeight="false" outlineLevel="0" collapsed="false">
      <c r="A3141" s="16" t="s">
        <v>221</v>
      </c>
      <c r="B3141" s="0" t="s">
        <v>7275</v>
      </c>
      <c r="C3141" s="0" t="n">
        <v>232</v>
      </c>
      <c r="D3141" s="0" t="str">
        <f aca="false">IFERROR(VLOOKUP($C3141,薬効分類マスタ!$A$2:$B$180,2,FALSE()),"未登録")</f>
        <v>消化性潰瘍用剤</v>
      </c>
      <c r="E3141" s="16" t="s">
        <v>7243</v>
      </c>
      <c r="F3141" s="16" t="s">
        <v>262</v>
      </c>
      <c r="G3141" s="16" t="s">
        <v>7276</v>
      </c>
      <c r="H3141" s="16" t="s">
        <v>542</v>
      </c>
      <c r="I3141" s="0" t="n">
        <v>21.3</v>
      </c>
      <c r="J3141" s="16" t="s">
        <v>239</v>
      </c>
      <c r="K3141" s="0" t="str">
        <f aca="false">IFERROR(IF(VLOOKUP($C3141,薬効分類マスタ!$A$2:$E$180,5,FALSE())=0,"",VLOOKUP($C3141,薬効分類マスタ!$A$2:$E$180,5,FALSE())),"")</f>
        <v/>
      </c>
      <c r="L3141" s="17"/>
      <c r="M3141" s="0" t="str">
        <f aca="false">IF($K3141="","",IF($L3141&lt;&gt;"",$L3141,VLOOKUP($C3141,薬効分類マスタ!$A$2:$F$180,6,FALSE())))</f>
        <v/>
      </c>
      <c r="N3141" s="0" t="str">
        <f aca="false">ASC(G3141)</f>
        <v>ﾗﾍﾞﾌﾟﾗｿﾞｰﾙNa錠10mg｢NIG｣</v>
      </c>
      <c r="O3141" s="0" t="str">
        <f aca="false">ASC(E3141)</f>
        <v>ﾗﾍﾞﾌﾟﾗｿﾞｰﾙﾅﾄﾘｳﾑ</v>
      </c>
      <c r="P3141" s="16" t="n">
        <f aca="false">N(P3140)+IF($C3141=検索!$B$49,1,0)</f>
        <v>0</v>
      </c>
    </row>
    <row r="3142" customFormat="false" ht="15" hidden="false" customHeight="false" outlineLevel="0" collapsed="false">
      <c r="A3142" s="16" t="s">
        <v>221</v>
      </c>
      <c r="B3142" s="0" t="s">
        <v>7277</v>
      </c>
      <c r="C3142" s="0" t="n">
        <v>232</v>
      </c>
      <c r="D3142" s="0" t="str">
        <f aca="false">IFERROR(VLOOKUP($C3142,薬効分類マスタ!$A$2:$B$180,2,FALSE()),"未登録")</f>
        <v>消化性潰瘍用剤</v>
      </c>
      <c r="E3142" s="16" t="s">
        <v>7243</v>
      </c>
      <c r="F3142" s="16" t="s">
        <v>445</v>
      </c>
      <c r="G3142" s="16" t="s">
        <v>7278</v>
      </c>
      <c r="I3142" s="0" t="n">
        <v>22.9</v>
      </c>
      <c r="J3142" s="16" t="s">
        <v>239</v>
      </c>
      <c r="K3142" s="0" t="str">
        <f aca="false">IFERROR(IF(VLOOKUP($C3142,薬効分類マスタ!$A$2:$E$180,5,FALSE())=0,"",VLOOKUP($C3142,薬効分類マスタ!$A$2:$E$180,5,FALSE())),"")</f>
        <v/>
      </c>
      <c r="L3142" s="17"/>
      <c r="M3142" s="0" t="str">
        <f aca="false">IF($K3142="","",IF($L3142&lt;&gt;"",$L3142,VLOOKUP($C3142,薬効分類マスタ!$A$2:$F$180,6,FALSE())))</f>
        <v/>
      </c>
      <c r="N3142" s="0" t="str">
        <f aca="false">ASC(G3142)</f>
        <v>ﾗﾍﾞﾌﾟﾗｿﾞｰﾙﾅﾄﾘｳﾑ20mg錠</v>
      </c>
      <c r="O3142" s="0" t="str">
        <f aca="false">ASC(E3142)</f>
        <v>ﾗﾍﾞﾌﾟﾗｿﾞｰﾙﾅﾄﾘｳﾑ</v>
      </c>
      <c r="P3142" s="16" t="n">
        <f aca="false">N(P3141)+IF($C3142=検索!$B$49,1,0)</f>
        <v>0</v>
      </c>
    </row>
    <row r="3143" customFormat="false" ht="15" hidden="false" customHeight="false" outlineLevel="0" collapsed="false">
      <c r="A3143" s="16" t="s">
        <v>221</v>
      </c>
      <c r="B3143" s="0" t="s">
        <v>7279</v>
      </c>
      <c r="C3143" s="0" t="n">
        <v>232</v>
      </c>
      <c r="D3143" s="0" t="str">
        <f aca="false">IFERROR(VLOOKUP($C3143,薬効分類マスタ!$A$2:$B$180,2,FALSE()),"未登録")</f>
        <v>消化性潰瘍用剤</v>
      </c>
      <c r="E3143" s="16" t="s">
        <v>7243</v>
      </c>
      <c r="F3143" s="16" t="s">
        <v>445</v>
      </c>
      <c r="G3143" s="16" t="s">
        <v>7280</v>
      </c>
      <c r="H3143" s="16" t="s">
        <v>283</v>
      </c>
      <c r="I3143" s="0" t="n">
        <v>45.4</v>
      </c>
      <c r="J3143" s="16" t="s">
        <v>232</v>
      </c>
      <c r="K3143" s="0" t="str">
        <f aca="false">IFERROR(IF(VLOOKUP($C3143,薬効分類マスタ!$A$2:$E$180,5,FALSE())=0,"",VLOOKUP($C3143,薬効分類マスタ!$A$2:$E$180,5,FALSE())),"")</f>
        <v/>
      </c>
      <c r="L3143" s="17"/>
      <c r="M3143" s="0" t="str">
        <f aca="false">IF($K3143="","",IF($L3143&lt;&gt;"",$L3143,VLOOKUP($C3143,薬効分類マスタ!$A$2:$F$180,6,FALSE())))</f>
        <v/>
      </c>
      <c r="N3143" s="0" t="str">
        <f aca="false">ASC(G3143)</f>
        <v>ﾊﾟﾘｴｯﾄ錠20mg</v>
      </c>
      <c r="O3143" s="0" t="str">
        <f aca="false">ASC(E3143)</f>
        <v>ﾗﾍﾞﾌﾟﾗｿﾞｰﾙﾅﾄﾘｳﾑ</v>
      </c>
      <c r="P3143" s="16" t="n">
        <f aca="false">N(P3142)+IF($C3143=検索!$B$49,1,0)</f>
        <v>0</v>
      </c>
    </row>
    <row r="3144" customFormat="false" ht="15" hidden="false" customHeight="false" outlineLevel="0" collapsed="false">
      <c r="A3144" s="16" t="s">
        <v>221</v>
      </c>
      <c r="B3144" s="0" t="s">
        <v>7281</v>
      </c>
      <c r="C3144" s="0" t="n">
        <v>232</v>
      </c>
      <c r="D3144" s="0" t="str">
        <f aca="false">IFERROR(VLOOKUP($C3144,薬効分類マスタ!$A$2:$B$180,2,FALSE()),"未登録")</f>
        <v>消化性潰瘍用剤</v>
      </c>
      <c r="E3144" s="16" t="s">
        <v>7243</v>
      </c>
      <c r="F3144" s="16" t="s">
        <v>445</v>
      </c>
      <c r="G3144" s="16" t="s">
        <v>7282</v>
      </c>
      <c r="H3144" s="16" t="s">
        <v>304</v>
      </c>
      <c r="I3144" s="0" t="n">
        <v>40.8</v>
      </c>
      <c r="J3144" s="16" t="s">
        <v>239</v>
      </c>
      <c r="K3144" s="0" t="str">
        <f aca="false">IFERROR(IF(VLOOKUP($C3144,薬効分類マスタ!$A$2:$E$180,5,FALSE())=0,"",VLOOKUP($C3144,薬効分類マスタ!$A$2:$E$180,5,FALSE())),"")</f>
        <v/>
      </c>
      <c r="L3144" s="17"/>
      <c r="M3144" s="0" t="str">
        <f aca="false">IF($K3144="","",IF($L3144&lt;&gt;"",$L3144,VLOOKUP($C3144,薬効分類マスタ!$A$2:$F$180,6,FALSE())))</f>
        <v/>
      </c>
      <c r="N3144" s="0" t="str">
        <f aca="false">ASC(G3144)</f>
        <v>ﾗﾍﾞﾌﾟﾗｿﾞｰﾙNa錠20mg｢AA｣</v>
      </c>
      <c r="O3144" s="0" t="str">
        <f aca="false">ASC(E3144)</f>
        <v>ﾗﾍﾞﾌﾟﾗｿﾞｰﾙﾅﾄﾘｳﾑ</v>
      </c>
      <c r="P3144" s="16" t="n">
        <f aca="false">N(P3143)+IF($C3144=検索!$B$49,1,0)</f>
        <v>0</v>
      </c>
    </row>
    <row r="3145" customFormat="false" ht="15" hidden="false" customHeight="false" outlineLevel="0" collapsed="false">
      <c r="A3145" s="16" t="s">
        <v>221</v>
      </c>
      <c r="B3145" s="0" t="s">
        <v>7283</v>
      </c>
      <c r="C3145" s="0" t="n">
        <v>232</v>
      </c>
      <c r="D3145" s="0" t="str">
        <f aca="false">IFERROR(VLOOKUP($C3145,薬効分類マスタ!$A$2:$B$180,2,FALSE()),"未登録")</f>
        <v>消化性潰瘍用剤</v>
      </c>
      <c r="E3145" s="16" t="s">
        <v>7243</v>
      </c>
      <c r="F3145" s="16" t="s">
        <v>445</v>
      </c>
      <c r="G3145" s="16" t="s">
        <v>7284</v>
      </c>
      <c r="H3145" s="16" t="s">
        <v>527</v>
      </c>
      <c r="I3145" s="0" t="n">
        <v>31.3</v>
      </c>
      <c r="J3145" s="16" t="s">
        <v>239</v>
      </c>
      <c r="K3145" s="0" t="str">
        <f aca="false">IFERROR(IF(VLOOKUP($C3145,薬効分類マスタ!$A$2:$E$180,5,FALSE())=0,"",VLOOKUP($C3145,薬効分類マスタ!$A$2:$E$180,5,FALSE())),"")</f>
        <v/>
      </c>
      <c r="L3145" s="17"/>
      <c r="M3145" s="0" t="str">
        <f aca="false">IF($K3145="","",IF($L3145&lt;&gt;"",$L3145,VLOOKUP($C3145,薬効分類マスタ!$A$2:$F$180,6,FALSE())))</f>
        <v/>
      </c>
      <c r="N3145" s="0" t="str">
        <f aca="false">ASC(G3145)</f>
        <v>ﾗﾍﾞﾌﾟﾗｿﾞｰﾙNa錠20mg｢JG｣</v>
      </c>
      <c r="O3145" s="0" t="str">
        <f aca="false">ASC(E3145)</f>
        <v>ﾗﾍﾞﾌﾟﾗｿﾞｰﾙﾅﾄﾘｳﾑ</v>
      </c>
      <c r="P3145" s="16" t="n">
        <f aca="false">N(P3144)+IF($C3145=検索!$B$49,1,0)</f>
        <v>0</v>
      </c>
    </row>
    <row r="3146" customFormat="false" ht="15" hidden="false" customHeight="false" outlineLevel="0" collapsed="false">
      <c r="A3146" s="16" t="s">
        <v>221</v>
      </c>
      <c r="B3146" s="0" t="s">
        <v>7285</v>
      </c>
      <c r="C3146" s="0" t="n">
        <v>232</v>
      </c>
      <c r="D3146" s="0" t="str">
        <f aca="false">IFERROR(VLOOKUP($C3146,薬効分類マスタ!$A$2:$B$180,2,FALSE()),"未登録")</f>
        <v>消化性潰瘍用剤</v>
      </c>
      <c r="E3146" s="16" t="s">
        <v>7243</v>
      </c>
      <c r="F3146" s="16" t="s">
        <v>445</v>
      </c>
      <c r="G3146" s="16" t="s">
        <v>7286</v>
      </c>
      <c r="H3146" s="16" t="s">
        <v>574</v>
      </c>
      <c r="I3146" s="0" t="n">
        <v>31.3</v>
      </c>
      <c r="J3146" s="16" t="s">
        <v>239</v>
      </c>
      <c r="K3146" s="0" t="str">
        <f aca="false">IFERROR(IF(VLOOKUP($C3146,薬効分類マスタ!$A$2:$E$180,5,FALSE())=0,"",VLOOKUP($C3146,薬効分類マスタ!$A$2:$E$180,5,FALSE())),"")</f>
        <v/>
      </c>
      <c r="L3146" s="17"/>
      <c r="M3146" s="0" t="str">
        <f aca="false">IF($K3146="","",IF($L3146&lt;&gt;"",$L3146,VLOOKUP($C3146,薬効分類マスタ!$A$2:$F$180,6,FALSE())))</f>
        <v/>
      </c>
      <c r="N3146" s="0" t="str">
        <f aca="false">ASC(G3146)</f>
        <v>ﾗﾍﾞﾌﾟﾗｿﾞｰﾙNa錠20mg｢YD｣</v>
      </c>
      <c r="O3146" s="0" t="str">
        <f aca="false">ASC(E3146)</f>
        <v>ﾗﾍﾞﾌﾟﾗｿﾞｰﾙﾅﾄﾘｳﾑ</v>
      </c>
      <c r="P3146" s="16" t="n">
        <f aca="false">N(P3145)+IF($C3146=検索!$B$49,1,0)</f>
        <v>0</v>
      </c>
    </row>
    <row r="3147" customFormat="false" ht="15" hidden="false" customHeight="false" outlineLevel="0" collapsed="false">
      <c r="A3147" s="16" t="s">
        <v>221</v>
      </c>
      <c r="B3147" s="0" t="s">
        <v>7287</v>
      </c>
      <c r="C3147" s="0" t="n">
        <v>232</v>
      </c>
      <c r="D3147" s="0" t="str">
        <f aca="false">IFERROR(VLOOKUP($C3147,薬効分類マスタ!$A$2:$B$180,2,FALSE()),"未登録")</f>
        <v>消化性潰瘍用剤</v>
      </c>
      <c r="E3147" s="16" t="s">
        <v>7243</v>
      </c>
      <c r="F3147" s="16" t="s">
        <v>445</v>
      </c>
      <c r="G3147" s="16" t="s">
        <v>7288</v>
      </c>
      <c r="H3147" s="16" t="s">
        <v>385</v>
      </c>
      <c r="I3147" s="0" t="n">
        <v>40.8</v>
      </c>
      <c r="J3147" s="16" t="s">
        <v>239</v>
      </c>
      <c r="K3147" s="0" t="str">
        <f aca="false">IFERROR(IF(VLOOKUP($C3147,薬効分類マスタ!$A$2:$E$180,5,FALSE())=0,"",VLOOKUP($C3147,薬効分類マスタ!$A$2:$E$180,5,FALSE())),"")</f>
        <v/>
      </c>
      <c r="L3147" s="17"/>
      <c r="M3147" s="0" t="str">
        <f aca="false">IF($K3147="","",IF($L3147&lt;&gt;"",$L3147,VLOOKUP($C3147,薬効分類マスタ!$A$2:$F$180,6,FALSE())))</f>
        <v/>
      </c>
      <c r="N3147" s="0" t="str">
        <f aca="false">ASC(G3147)</f>
        <v>ﾗﾍﾞﾌﾟﾗｿﾞｰﾙNa錠20mg｢ｻﾜｲ｣</v>
      </c>
      <c r="O3147" s="0" t="str">
        <f aca="false">ASC(E3147)</f>
        <v>ﾗﾍﾞﾌﾟﾗｿﾞｰﾙﾅﾄﾘｳﾑ</v>
      </c>
      <c r="P3147" s="16" t="n">
        <f aca="false">N(P3146)+IF($C3147=検索!$B$49,1,0)</f>
        <v>0</v>
      </c>
    </row>
    <row r="3148" customFormat="false" ht="15" hidden="false" customHeight="false" outlineLevel="0" collapsed="false">
      <c r="A3148" s="16" t="s">
        <v>221</v>
      </c>
      <c r="B3148" s="0" t="s">
        <v>7289</v>
      </c>
      <c r="C3148" s="0" t="n">
        <v>232</v>
      </c>
      <c r="D3148" s="0" t="str">
        <f aca="false">IFERROR(VLOOKUP($C3148,薬効分類マスタ!$A$2:$B$180,2,FALSE()),"未登録")</f>
        <v>消化性潰瘍用剤</v>
      </c>
      <c r="E3148" s="16" t="s">
        <v>7243</v>
      </c>
      <c r="F3148" s="16" t="s">
        <v>445</v>
      </c>
      <c r="G3148" s="16" t="s">
        <v>7290</v>
      </c>
      <c r="H3148" s="16" t="s">
        <v>533</v>
      </c>
      <c r="I3148" s="0" t="n">
        <v>40.8</v>
      </c>
      <c r="J3148" s="16" t="s">
        <v>239</v>
      </c>
      <c r="K3148" s="0" t="str">
        <f aca="false">IFERROR(IF(VLOOKUP($C3148,薬効分類マスタ!$A$2:$E$180,5,FALSE())=0,"",VLOOKUP($C3148,薬効分類マスタ!$A$2:$E$180,5,FALSE())),"")</f>
        <v/>
      </c>
      <c r="L3148" s="17"/>
      <c r="M3148" s="0" t="str">
        <f aca="false">IF($K3148="","",IF($L3148&lt;&gt;"",$L3148,VLOOKUP($C3148,薬効分類マスタ!$A$2:$F$180,6,FALSE())))</f>
        <v/>
      </c>
      <c r="N3148" s="0" t="str">
        <f aca="false">ASC(G3148)</f>
        <v>ﾗﾍﾞﾌﾟﾗｿﾞｰﾙNa錠20mg｢ﾄｰﾜ｣</v>
      </c>
      <c r="O3148" s="0" t="str">
        <f aca="false">ASC(E3148)</f>
        <v>ﾗﾍﾞﾌﾟﾗｿﾞｰﾙﾅﾄﾘｳﾑ</v>
      </c>
      <c r="P3148" s="16" t="n">
        <f aca="false">N(P3147)+IF($C3148=検索!$B$49,1,0)</f>
        <v>0</v>
      </c>
    </row>
    <row r="3149" customFormat="false" ht="15" hidden="false" customHeight="false" outlineLevel="0" collapsed="false">
      <c r="A3149" s="16" t="s">
        <v>221</v>
      </c>
      <c r="B3149" s="0" t="s">
        <v>7291</v>
      </c>
      <c r="C3149" s="0" t="n">
        <v>232</v>
      </c>
      <c r="D3149" s="0" t="str">
        <f aca="false">IFERROR(VLOOKUP($C3149,薬効分類マスタ!$A$2:$B$180,2,FALSE()),"未登録")</f>
        <v>消化性潰瘍用剤</v>
      </c>
      <c r="E3149" s="16" t="s">
        <v>7243</v>
      </c>
      <c r="F3149" s="16" t="s">
        <v>445</v>
      </c>
      <c r="G3149" s="16" t="s">
        <v>7292</v>
      </c>
      <c r="H3149" s="16" t="s">
        <v>606</v>
      </c>
      <c r="I3149" s="0" t="n">
        <v>40.8</v>
      </c>
      <c r="J3149" s="16" t="s">
        <v>239</v>
      </c>
      <c r="K3149" s="0" t="str">
        <f aca="false">IFERROR(IF(VLOOKUP($C3149,薬効分類マスタ!$A$2:$E$180,5,FALSE())=0,"",VLOOKUP($C3149,薬効分類マスタ!$A$2:$E$180,5,FALSE())),"")</f>
        <v/>
      </c>
      <c r="L3149" s="17"/>
      <c r="M3149" s="0" t="str">
        <f aca="false">IF($K3149="","",IF($L3149&lt;&gt;"",$L3149,VLOOKUP($C3149,薬効分類マスタ!$A$2:$F$180,6,FALSE())))</f>
        <v/>
      </c>
      <c r="N3149" s="0" t="str">
        <f aca="false">ASC(G3149)</f>
        <v>ﾗﾍﾞﾌﾟﾗｿﾞｰﾙNa錠20mg｢日新｣</v>
      </c>
      <c r="O3149" s="0" t="str">
        <f aca="false">ASC(E3149)</f>
        <v>ﾗﾍﾞﾌﾟﾗｿﾞｰﾙﾅﾄﾘｳﾑ</v>
      </c>
      <c r="P3149" s="16" t="n">
        <f aca="false">N(P3148)+IF($C3149=検索!$B$49,1,0)</f>
        <v>0</v>
      </c>
    </row>
    <row r="3150" customFormat="false" ht="15" hidden="false" customHeight="false" outlineLevel="0" collapsed="false">
      <c r="A3150" s="16" t="s">
        <v>221</v>
      </c>
      <c r="B3150" s="0" t="s">
        <v>7293</v>
      </c>
      <c r="C3150" s="0" t="n">
        <v>232</v>
      </c>
      <c r="D3150" s="0" t="str">
        <f aca="false">IFERROR(VLOOKUP($C3150,薬効分類マスタ!$A$2:$B$180,2,FALSE()),"未登録")</f>
        <v>消化性潰瘍用剤</v>
      </c>
      <c r="E3150" s="16" t="s">
        <v>7243</v>
      </c>
      <c r="F3150" s="16" t="s">
        <v>445</v>
      </c>
      <c r="G3150" s="16" t="s">
        <v>7294</v>
      </c>
      <c r="H3150" s="16" t="s">
        <v>1300</v>
      </c>
      <c r="I3150" s="0" t="n">
        <v>40.8</v>
      </c>
      <c r="J3150" s="16" t="s">
        <v>239</v>
      </c>
      <c r="K3150" s="0" t="str">
        <f aca="false">IFERROR(IF(VLOOKUP($C3150,薬効分類マスタ!$A$2:$E$180,5,FALSE())=0,"",VLOOKUP($C3150,薬効分類マスタ!$A$2:$E$180,5,FALSE())),"")</f>
        <v/>
      </c>
      <c r="L3150" s="17"/>
      <c r="M3150" s="0" t="str">
        <f aca="false">IF($K3150="","",IF($L3150&lt;&gt;"",$L3150,VLOOKUP($C3150,薬効分類マスタ!$A$2:$F$180,6,FALSE())))</f>
        <v/>
      </c>
      <c r="N3150" s="0" t="str">
        <f aca="false">ASC(G3150)</f>
        <v>ﾗﾍﾞﾌﾟﾗｿﾞｰﾙNa塩錠20mg｢ｵｰﾊﾗ｣</v>
      </c>
      <c r="O3150" s="0" t="str">
        <f aca="false">ASC(E3150)</f>
        <v>ﾗﾍﾞﾌﾟﾗｿﾞｰﾙﾅﾄﾘｳﾑ</v>
      </c>
      <c r="P3150" s="16" t="n">
        <f aca="false">N(P3149)+IF($C3150=検索!$B$49,1,0)</f>
        <v>0</v>
      </c>
    </row>
    <row r="3151" customFormat="false" ht="15" hidden="false" customHeight="false" outlineLevel="0" collapsed="false">
      <c r="A3151" s="16" t="s">
        <v>221</v>
      </c>
      <c r="B3151" s="0" t="s">
        <v>7295</v>
      </c>
      <c r="C3151" s="0" t="n">
        <v>232</v>
      </c>
      <c r="D3151" s="0" t="str">
        <f aca="false">IFERROR(VLOOKUP($C3151,薬効分類マスタ!$A$2:$B$180,2,FALSE()),"未登録")</f>
        <v>消化性潰瘍用剤</v>
      </c>
      <c r="E3151" s="16" t="s">
        <v>7243</v>
      </c>
      <c r="F3151" s="16" t="s">
        <v>445</v>
      </c>
      <c r="G3151" s="16" t="s">
        <v>7296</v>
      </c>
      <c r="H3151" s="16" t="s">
        <v>428</v>
      </c>
      <c r="I3151" s="0" t="n">
        <v>40.8</v>
      </c>
      <c r="J3151" s="16" t="s">
        <v>239</v>
      </c>
      <c r="K3151" s="0" t="str">
        <f aca="false">IFERROR(IF(VLOOKUP($C3151,薬効分類マスタ!$A$2:$E$180,5,FALSE())=0,"",VLOOKUP($C3151,薬効分類マスタ!$A$2:$E$180,5,FALSE())),"")</f>
        <v/>
      </c>
      <c r="L3151" s="17"/>
      <c r="M3151" s="0" t="str">
        <f aca="false">IF($K3151="","",IF($L3151&lt;&gt;"",$L3151,VLOOKUP($C3151,薬効分類マスタ!$A$2:$F$180,6,FALSE())))</f>
        <v/>
      </c>
      <c r="N3151" s="0" t="str">
        <f aca="false">ASC(G3151)</f>
        <v>ﾗﾍﾞﾌﾟﾗｿﾞｰﾙNa塩錠20mg｢明治｣</v>
      </c>
      <c r="O3151" s="0" t="str">
        <f aca="false">ASC(E3151)</f>
        <v>ﾗﾍﾞﾌﾟﾗｿﾞｰﾙﾅﾄﾘｳﾑ</v>
      </c>
      <c r="P3151" s="16" t="n">
        <f aca="false">N(P3150)+IF($C3151=検索!$B$49,1,0)</f>
        <v>0</v>
      </c>
    </row>
    <row r="3152" customFormat="false" ht="15" hidden="false" customHeight="false" outlineLevel="0" collapsed="false">
      <c r="A3152" s="16" t="s">
        <v>221</v>
      </c>
      <c r="B3152" s="0" t="s">
        <v>7297</v>
      </c>
      <c r="C3152" s="0" t="n">
        <v>232</v>
      </c>
      <c r="D3152" s="0" t="str">
        <f aca="false">IFERROR(VLOOKUP($C3152,薬効分類マスタ!$A$2:$B$180,2,FALSE()),"未登録")</f>
        <v>消化性潰瘍用剤</v>
      </c>
      <c r="E3152" s="16" t="s">
        <v>7243</v>
      </c>
      <c r="F3152" s="16" t="s">
        <v>445</v>
      </c>
      <c r="G3152" s="16" t="s">
        <v>7298</v>
      </c>
      <c r="H3152" s="16" t="s">
        <v>1067</v>
      </c>
      <c r="I3152" s="0" t="n">
        <v>40.8</v>
      </c>
      <c r="J3152" s="16" t="s">
        <v>239</v>
      </c>
      <c r="K3152" s="0" t="str">
        <f aca="false">IFERROR(IF(VLOOKUP($C3152,薬効分類マスタ!$A$2:$E$180,5,FALSE())=0,"",VLOOKUP($C3152,薬効分類マスタ!$A$2:$E$180,5,FALSE())),"")</f>
        <v/>
      </c>
      <c r="L3152" s="17"/>
      <c r="M3152" s="0" t="str">
        <f aca="false">IF($K3152="","",IF($L3152&lt;&gt;"",$L3152,VLOOKUP($C3152,薬効分類マスタ!$A$2:$F$180,6,FALSE())))</f>
        <v/>
      </c>
      <c r="N3152" s="0" t="str">
        <f aca="false">ASC(G3152)</f>
        <v>ﾗﾍﾞﾌﾟﾗｿﾞｰﾙﾅﾄﾘｳﾑ錠20mg｢TCK｣</v>
      </c>
      <c r="O3152" s="0" t="str">
        <f aca="false">ASC(E3152)</f>
        <v>ﾗﾍﾞﾌﾟﾗｿﾞｰﾙﾅﾄﾘｳﾑ</v>
      </c>
      <c r="P3152" s="16" t="n">
        <f aca="false">N(P3151)+IF($C3152=検索!$B$49,1,0)</f>
        <v>0</v>
      </c>
    </row>
    <row r="3153" customFormat="false" ht="15" hidden="false" customHeight="false" outlineLevel="0" collapsed="false">
      <c r="A3153" s="16" t="s">
        <v>221</v>
      </c>
      <c r="B3153" s="0" t="s">
        <v>7299</v>
      </c>
      <c r="C3153" s="0" t="n">
        <v>232</v>
      </c>
      <c r="D3153" s="0" t="str">
        <f aca="false">IFERROR(VLOOKUP($C3153,薬効分類マスタ!$A$2:$B$180,2,FALSE()),"未登録")</f>
        <v>消化性潰瘍用剤</v>
      </c>
      <c r="E3153" s="16" t="s">
        <v>7243</v>
      </c>
      <c r="F3153" s="16" t="s">
        <v>445</v>
      </c>
      <c r="G3153" s="16" t="s">
        <v>7300</v>
      </c>
      <c r="H3153" s="16" t="s">
        <v>831</v>
      </c>
      <c r="I3153" s="0" t="n">
        <v>40.8</v>
      </c>
      <c r="J3153" s="16" t="s">
        <v>239</v>
      </c>
      <c r="K3153" s="0" t="str">
        <f aca="false">IFERROR(IF(VLOOKUP($C3153,薬効分類マスタ!$A$2:$E$180,5,FALSE())=0,"",VLOOKUP($C3153,薬効分類マスタ!$A$2:$E$180,5,FALSE())),"")</f>
        <v/>
      </c>
      <c r="L3153" s="17"/>
      <c r="M3153" s="0" t="str">
        <f aca="false">IF($K3153="","",IF($L3153&lt;&gt;"",$L3153,VLOOKUP($C3153,薬効分類マスタ!$A$2:$F$180,6,FALSE())))</f>
        <v/>
      </c>
      <c r="N3153" s="0" t="str">
        <f aca="false">ASC(G3153)</f>
        <v>ﾗﾍﾞﾌﾟﾗｿﾞｰﾙﾅﾄﾘｳﾑ錠20mg｢科研｣</v>
      </c>
      <c r="O3153" s="0" t="str">
        <f aca="false">ASC(E3153)</f>
        <v>ﾗﾍﾞﾌﾟﾗｿﾞｰﾙﾅﾄﾘｳﾑ</v>
      </c>
      <c r="P3153" s="16" t="n">
        <f aca="false">N(P3152)+IF($C3153=検索!$B$49,1,0)</f>
        <v>0</v>
      </c>
    </row>
    <row r="3154" customFormat="false" ht="15" hidden="false" customHeight="false" outlineLevel="0" collapsed="false">
      <c r="A3154" s="16" t="s">
        <v>221</v>
      </c>
      <c r="B3154" s="0" t="s">
        <v>7301</v>
      </c>
      <c r="C3154" s="0" t="n">
        <v>232</v>
      </c>
      <c r="D3154" s="0" t="str">
        <f aca="false">IFERROR(VLOOKUP($C3154,薬効分類マスタ!$A$2:$B$180,2,FALSE()),"未登録")</f>
        <v>消化性潰瘍用剤</v>
      </c>
      <c r="E3154" s="16" t="s">
        <v>7243</v>
      </c>
      <c r="F3154" s="16" t="s">
        <v>445</v>
      </c>
      <c r="G3154" s="16" t="s">
        <v>7302</v>
      </c>
      <c r="H3154" s="16" t="s">
        <v>530</v>
      </c>
      <c r="I3154" s="0" t="n">
        <v>40.8</v>
      </c>
      <c r="J3154" s="16" t="s">
        <v>239</v>
      </c>
      <c r="K3154" s="0" t="str">
        <f aca="false">IFERROR(IF(VLOOKUP($C3154,薬効分類マスタ!$A$2:$E$180,5,FALSE())=0,"",VLOOKUP($C3154,薬効分類マスタ!$A$2:$E$180,5,FALSE())),"")</f>
        <v/>
      </c>
      <c r="L3154" s="17"/>
      <c r="M3154" s="0" t="str">
        <f aca="false">IF($K3154="","",IF($L3154&lt;&gt;"",$L3154,VLOOKUP($C3154,薬効分類マスタ!$A$2:$F$180,6,FALSE())))</f>
        <v/>
      </c>
      <c r="N3154" s="0" t="str">
        <f aca="false">ASC(G3154)</f>
        <v>ﾗﾍﾞﾌﾟﾗｿﾞｰﾙﾅﾄﾘｳﾑ錠20mg｢ｹﾐﾌｧ｣</v>
      </c>
      <c r="O3154" s="0" t="str">
        <f aca="false">ASC(E3154)</f>
        <v>ﾗﾍﾞﾌﾟﾗｿﾞｰﾙﾅﾄﾘｳﾑ</v>
      </c>
      <c r="P3154" s="16" t="n">
        <f aca="false">N(P3153)+IF($C3154=検索!$B$49,1,0)</f>
        <v>0</v>
      </c>
    </row>
    <row r="3155" customFormat="false" ht="15" hidden="false" customHeight="false" outlineLevel="0" collapsed="false">
      <c r="A3155" s="16" t="s">
        <v>221</v>
      </c>
      <c r="B3155" s="0" t="s">
        <v>7303</v>
      </c>
      <c r="C3155" s="0" t="n">
        <v>232</v>
      </c>
      <c r="D3155" s="0" t="str">
        <f aca="false">IFERROR(VLOOKUP($C3155,薬効分類マスタ!$A$2:$B$180,2,FALSE()),"未登録")</f>
        <v>消化性潰瘍用剤</v>
      </c>
      <c r="E3155" s="16" t="s">
        <v>7243</v>
      </c>
      <c r="F3155" s="16" t="s">
        <v>445</v>
      </c>
      <c r="G3155" s="16" t="s">
        <v>7304</v>
      </c>
      <c r="H3155" s="16" t="s">
        <v>354</v>
      </c>
      <c r="I3155" s="0" t="n">
        <v>31.3</v>
      </c>
      <c r="J3155" s="16" t="s">
        <v>239</v>
      </c>
      <c r="K3155" s="0" t="str">
        <f aca="false">IFERROR(IF(VLOOKUP($C3155,薬効分類マスタ!$A$2:$E$180,5,FALSE())=0,"",VLOOKUP($C3155,薬効分類マスタ!$A$2:$E$180,5,FALSE())),"")</f>
        <v/>
      </c>
      <c r="L3155" s="17"/>
      <c r="M3155" s="0" t="str">
        <f aca="false">IF($K3155="","",IF($L3155&lt;&gt;"",$L3155,VLOOKUP($C3155,薬効分類マスタ!$A$2:$F$180,6,FALSE())))</f>
        <v/>
      </c>
      <c r="N3155" s="0" t="str">
        <f aca="false">ASC(G3155)</f>
        <v>ﾗﾍﾞﾌﾟﾗｿﾞｰﾙﾅﾄﾘｳﾑ錠20mg｢ｻﾝﾄﾞ｣</v>
      </c>
      <c r="O3155" s="0" t="str">
        <f aca="false">ASC(E3155)</f>
        <v>ﾗﾍﾞﾌﾟﾗｿﾞｰﾙﾅﾄﾘｳﾑ</v>
      </c>
      <c r="P3155" s="16" t="n">
        <f aca="false">N(P3154)+IF($C3155=検索!$B$49,1,0)</f>
        <v>0</v>
      </c>
    </row>
    <row r="3156" customFormat="false" ht="15" hidden="false" customHeight="false" outlineLevel="0" collapsed="false">
      <c r="A3156" s="16" t="s">
        <v>221</v>
      </c>
      <c r="B3156" s="0" t="s">
        <v>7305</v>
      </c>
      <c r="C3156" s="0" t="n">
        <v>232</v>
      </c>
      <c r="D3156" s="0" t="str">
        <f aca="false">IFERROR(VLOOKUP($C3156,薬効分類マスタ!$A$2:$B$180,2,FALSE()),"未登録")</f>
        <v>消化性潰瘍用剤</v>
      </c>
      <c r="E3156" s="16" t="s">
        <v>7243</v>
      </c>
      <c r="F3156" s="16" t="s">
        <v>445</v>
      </c>
      <c r="G3156" s="16" t="s">
        <v>7306</v>
      </c>
      <c r="H3156" s="16" t="s">
        <v>1165</v>
      </c>
      <c r="I3156" s="0" t="n">
        <v>40.8</v>
      </c>
      <c r="J3156" s="16" t="s">
        <v>239</v>
      </c>
      <c r="K3156" s="0" t="str">
        <f aca="false">IFERROR(IF(VLOOKUP($C3156,薬効分類マスタ!$A$2:$E$180,5,FALSE())=0,"",VLOOKUP($C3156,薬効分類マスタ!$A$2:$E$180,5,FALSE())),"")</f>
        <v/>
      </c>
      <c r="L3156" s="17"/>
      <c r="M3156" s="0" t="str">
        <f aca="false">IF($K3156="","",IF($L3156&lt;&gt;"",$L3156,VLOOKUP($C3156,薬効分類マスタ!$A$2:$F$180,6,FALSE())))</f>
        <v/>
      </c>
      <c r="N3156" s="0" t="str">
        <f aca="false">ASC(G3156)</f>
        <v>ﾗﾍﾞﾌﾟﾗｿﾞｰﾙNa錠20mg｢ﾆﾌﾟﾛ｣</v>
      </c>
      <c r="O3156" s="0" t="str">
        <f aca="false">ASC(E3156)</f>
        <v>ﾗﾍﾞﾌﾟﾗｿﾞｰﾙﾅﾄﾘｳﾑ</v>
      </c>
      <c r="P3156" s="16" t="n">
        <f aca="false">N(P3155)+IF($C3156=検索!$B$49,1,0)</f>
        <v>0</v>
      </c>
    </row>
    <row r="3157" customFormat="false" ht="15" hidden="false" customHeight="false" outlineLevel="0" collapsed="false">
      <c r="A3157" s="16" t="s">
        <v>221</v>
      </c>
      <c r="B3157" s="0" t="s">
        <v>7307</v>
      </c>
      <c r="C3157" s="0" t="n">
        <v>232</v>
      </c>
      <c r="D3157" s="0" t="str">
        <f aca="false">IFERROR(VLOOKUP($C3157,薬効分類マスタ!$A$2:$B$180,2,FALSE()),"未登録")</f>
        <v>消化性潰瘍用剤</v>
      </c>
      <c r="E3157" s="16" t="s">
        <v>7243</v>
      </c>
      <c r="F3157" s="16" t="s">
        <v>445</v>
      </c>
      <c r="G3157" s="16" t="s">
        <v>7308</v>
      </c>
      <c r="H3157" s="16" t="s">
        <v>950</v>
      </c>
      <c r="I3157" s="0" t="n">
        <v>40.8</v>
      </c>
      <c r="J3157" s="16" t="s">
        <v>239</v>
      </c>
      <c r="K3157" s="0" t="str">
        <f aca="false">IFERROR(IF(VLOOKUP($C3157,薬効分類マスタ!$A$2:$E$180,5,FALSE())=0,"",VLOOKUP($C3157,薬効分類マスタ!$A$2:$E$180,5,FALSE())),"")</f>
        <v/>
      </c>
      <c r="L3157" s="17"/>
      <c r="M3157" s="0" t="str">
        <f aca="false">IF($K3157="","",IF($L3157&lt;&gt;"",$L3157,VLOOKUP($C3157,薬効分類マスタ!$A$2:$F$180,6,FALSE())))</f>
        <v/>
      </c>
      <c r="N3157" s="0" t="str">
        <f aca="false">ASC(G3157)</f>
        <v>ﾗﾍﾞﾌﾟﾗｿﾞｰﾙNa錠20mg｢VTRS｣</v>
      </c>
      <c r="O3157" s="0" t="str">
        <f aca="false">ASC(E3157)</f>
        <v>ﾗﾍﾞﾌﾟﾗｿﾞｰﾙﾅﾄﾘｳﾑ</v>
      </c>
      <c r="P3157" s="16" t="n">
        <f aca="false">N(P3156)+IF($C3157=検索!$B$49,1,0)</f>
        <v>0</v>
      </c>
    </row>
    <row r="3158" customFormat="false" ht="15" hidden="false" customHeight="false" outlineLevel="0" collapsed="false">
      <c r="A3158" s="16" t="s">
        <v>221</v>
      </c>
      <c r="B3158" s="0" t="s">
        <v>7309</v>
      </c>
      <c r="C3158" s="0" t="n">
        <v>232</v>
      </c>
      <c r="D3158" s="0" t="str">
        <f aca="false">IFERROR(VLOOKUP($C3158,薬効分類マスタ!$A$2:$B$180,2,FALSE()),"未登録")</f>
        <v>消化性潰瘍用剤</v>
      </c>
      <c r="E3158" s="16" t="s">
        <v>7243</v>
      </c>
      <c r="F3158" s="16" t="s">
        <v>445</v>
      </c>
      <c r="G3158" s="16" t="s">
        <v>7310</v>
      </c>
      <c r="H3158" s="16" t="s">
        <v>542</v>
      </c>
      <c r="I3158" s="0" t="n">
        <v>40.8</v>
      </c>
      <c r="J3158" s="16" t="s">
        <v>239</v>
      </c>
      <c r="K3158" s="0" t="str">
        <f aca="false">IFERROR(IF(VLOOKUP($C3158,薬効分類マスタ!$A$2:$E$180,5,FALSE())=0,"",VLOOKUP($C3158,薬効分類マスタ!$A$2:$E$180,5,FALSE())),"")</f>
        <v/>
      </c>
      <c r="L3158" s="17"/>
      <c r="M3158" s="0" t="str">
        <f aca="false">IF($K3158="","",IF($L3158&lt;&gt;"",$L3158,VLOOKUP($C3158,薬効分類マスタ!$A$2:$F$180,6,FALSE())))</f>
        <v/>
      </c>
      <c r="N3158" s="0" t="str">
        <f aca="false">ASC(G3158)</f>
        <v>ﾗﾍﾞﾌﾟﾗｿﾞｰﾙNa錠20mg｢NIG｣</v>
      </c>
      <c r="O3158" s="0" t="str">
        <f aca="false">ASC(E3158)</f>
        <v>ﾗﾍﾞﾌﾟﾗｿﾞｰﾙﾅﾄﾘｳﾑ</v>
      </c>
      <c r="P3158" s="16" t="n">
        <f aca="false">N(P3157)+IF($C3158=検索!$B$49,1,0)</f>
        <v>0</v>
      </c>
    </row>
    <row r="3159" customFormat="false" ht="15" hidden="false" customHeight="false" outlineLevel="0" collapsed="false">
      <c r="A3159" s="16" t="s">
        <v>221</v>
      </c>
      <c r="B3159" s="0" t="s">
        <v>7311</v>
      </c>
      <c r="C3159" s="0" t="n">
        <v>232</v>
      </c>
      <c r="D3159" s="0" t="str">
        <f aca="false">IFERROR(VLOOKUP($C3159,薬効分類マスタ!$A$2:$B$180,2,FALSE()),"未登録")</f>
        <v>消化性潰瘍用剤</v>
      </c>
      <c r="E3159" s="16" t="s">
        <v>7243</v>
      </c>
      <c r="F3159" s="16" t="s">
        <v>257</v>
      </c>
      <c r="G3159" s="16" t="s">
        <v>7312</v>
      </c>
      <c r="I3159" s="0" t="n">
        <v>8.1</v>
      </c>
      <c r="J3159" s="16" t="s">
        <v>239</v>
      </c>
      <c r="K3159" s="0" t="str">
        <f aca="false">IFERROR(IF(VLOOKUP($C3159,薬効分類マスタ!$A$2:$E$180,5,FALSE())=0,"",VLOOKUP($C3159,薬効分類マスタ!$A$2:$E$180,5,FALSE())),"")</f>
        <v/>
      </c>
      <c r="L3159" s="17"/>
      <c r="M3159" s="0" t="str">
        <f aca="false">IF($K3159="","",IF($L3159&lt;&gt;"",$L3159,VLOOKUP($C3159,薬効分類マスタ!$A$2:$F$180,6,FALSE())))</f>
        <v/>
      </c>
      <c r="N3159" s="0" t="str">
        <f aca="false">ASC(G3159)</f>
        <v>ﾗﾍﾞﾌﾟﾗｿﾞｰﾙﾅﾄﾘｳﾑ5mg錠</v>
      </c>
      <c r="O3159" s="0" t="str">
        <f aca="false">ASC(E3159)</f>
        <v>ﾗﾍﾞﾌﾟﾗｿﾞｰﾙﾅﾄﾘｳﾑ</v>
      </c>
      <c r="P3159" s="16" t="n">
        <f aca="false">N(P3158)+IF($C3159=検索!$B$49,1,0)</f>
        <v>0</v>
      </c>
    </row>
    <row r="3160" customFormat="false" ht="15" hidden="false" customHeight="false" outlineLevel="0" collapsed="false">
      <c r="A3160" s="16" t="s">
        <v>221</v>
      </c>
      <c r="B3160" s="0" t="s">
        <v>7313</v>
      </c>
      <c r="C3160" s="0" t="n">
        <v>232</v>
      </c>
      <c r="D3160" s="0" t="str">
        <f aca="false">IFERROR(VLOOKUP($C3160,薬効分類マスタ!$A$2:$B$180,2,FALSE()),"未登録")</f>
        <v>消化性潰瘍用剤</v>
      </c>
      <c r="E3160" s="16" t="s">
        <v>7243</v>
      </c>
      <c r="F3160" s="16" t="s">
        <v>257</v>
      </c>
      <c r="G3160" s="16" t="s">
        <v>7314</v>
      </c>
      <c r="H3160" s="16" t="s">
        <v>283</v>
      </c>
      <c r="I3160" s="0" t="n">
        <v>17.7</v>
      </c>
      <c r="J3160" s="16" t="s">
        <v>232</v>
      </c>
      <c r="K3160" s="0" t="str">
        <f aca="false">IFERROR(IF(VLOOKUP($C3160,薬効分類マスタ!$A$2:$E$180,5,FALSE())=0,"",VLOOKUP($C3160,薬効分類マスタ!$A$2:$E$180,5,FALSE())),"")</f>
        <v/>
      </c>
      <c r="L3160" s="17"/>
      <c r="M3160" s="0" t="str">
        <f aca="false">IF($K3160="","",IF($L3160&lt;&gt;"",$L3160,VLOOKUP($C3160,薬効分類マスタ!$A$2:$F$180,6,FALSE())))</f>
        <v/>
      </c>
      <c r="N3160" s="0" t="str">
        <f aca="false">ASC(G3160)</f>
        <v>ﾊﾟﾘｴｯﾄ錠5mg</v>
      </c>
      <c r="O3160" s="0" t="str">
        <f aca="false">ASC(E3160)</f>
        <v>ﾗﾍﾞﾌﾟﾗｿﾞｰﾙﾅﾄﾘｳﾑ</v>
      </c>
      <c r="P3160" s="16" t="n">
        <f aca="false">N(P3159)+IF($C3160=検索!$B$49,1,0)</f>
        <v>0</v>
      </c>
    </row>
    <row r="3161" customFormat="false" ht="15" hidden="false" customHeight="false" outlineLevel="0" collapsed="false">
      <c r="A3161" s="16" t="s">
        <v>221</v>
      </c>
      <c r="B3161" s="0" t="s">
        <v>7315</v>
      </c>
      <c r="C3161" s="0" t="n">
        <v>232</v>
      </c>
      <c r="D3161" s="0" t="str">
        <f aca="false">IFERROR(VLOOKUP($C3161,薬効分類マスタ!$A$2:$B$180,2,FALSE()),"未登録")</f>
        <v>消化性潰瘍用剤</v>
      </c>
      <c r="E3161" s="16" t="s">
        <v>7243</v>
      </c>
      <c r="F3161" s="16" t="s">
        <v>257</v>
      </c>
      <c r="G3161" s="16" t="s">
        <v>7316</v>
      </c>
      <c r="H3161" s="16" t="s">
        <v>304</v>
      </c>
      <c r="I3161" s="0" t="n">
        <v>11.8</v>
      </c>
      <c r="J3161" s="16" t="s">
        <v>239</v>
      </c>
      <c r="K3161" s="0" t="str">
        <f aca="false">IFERROR(IF(VLOOKUP($C3161,薬効分類マスタ!$A$2:$E$180,5,FALSE())=0,"",VLOOKUP($C3161,薬効分類マスタ!$A$2:$E$180,5,FALSE())),"")</f>
        <v/>
      </c>
      <c r="L3161" s="17"/>
      <c r="M3161" s="0" t="str">
        <f aca="false">IF($K3161="","",IF($L3161&lt;&gt;"",$L3161,VLOOKUP($C3161,薬効分類マスタ!$A$2:$F$180,6,FALSE())))</f>
        <v/>
      </c>
      <c r="N3161" s="0" t="str">
        <f aca="false">ASC(G3161)</f>
        <v>ﾗﾍﾞﾌﾟﾗｿﾞｰﾙNa錠5mg｢AA｣</v>
      </c>
      <c r="O3161" s="0" t="str">
        <f aca="false">ASC(E3161)</f>
        <v>ﾗﾍﾞﾌﾟﾗｿﾞｰﾙﾅﾄﾘｳﾑ</v>
      </c>
      <c r="P3161" s="16" t="n">
        <f aca="false">N(P3160)+IF($C3161=検索!$B$49,1,0)</f>
        <v>0</v>
      </c>
    </row>
    <row r="3162" customFormat="false" ht="15" hidden="false" customHeight="false" outlineLevel="0" collapsed="false">
      <c r="A3162" s="16" t="s">
        <v>221</v>
      </c>
      <c r="B3162" s="0" t="s">
        <v>7317</v>
      </c>
      <c r="C3162" s="0" t="n">
        <v>232</v>
      </c>
      <c r="D3162" s="0" t="str">
        <f aca="false">IFERROR(VLOOKUP($C3162,薬効分類マスタ!$A$2:$B$180,2,FALSE()),"未登録")</f>
        <v>消化性潰瘍用剤</v>
      </c>
      <c r="E3162" s="16" t="s">
        <v>7243</v>
      </c>
      <c r="F3162" s="16" t="s">
        <v>257</v>
      </c>
      <c r="G3162" s="16" t="s">
        <v>7318</v>
      </c>
      <c r="H3162" s="16" t="s">
        <v>527</v>
      </c>
      <c r="I3162" s="0" t="n">
        <v>15.7</v>
      </c>
      <c r="J3162" s="16" t="s">
        <v>239</v>
      </c>
      <c r="K3162" s="0" t="str">
        <f aca="false">IFERROR(IF(VLOOKUP($C3162,薬効分類マスタ!$A$2:$E$180,5,FALSE())=0,"",VLOOKUP($C3162,薬効分類マスタ!$A$2:$E$180,5,FALSE())),"")</f>
        <v/>
      </c>
      <c r="L3162" s="17"/>
      <c r="M3162" s="0" t="str">
        <f aca="false">IF($K3162="","",IF($L3162&lt;&gt;"",$L3162,VLOOKUP($C3162,薬効分類マスタ!$A$2:$F$180,6,FALSE())))</f>
        <v/>
      </c>
      <c r="N3162" s="0" t="str">
        <f aca="false">ASC(G3162)</f>
        <v>ﾗﾍﾞﾌﾟﾗｿﾞｰﾙNa錠5mg｢JG｣</v>
      </c>
      <c r="O3162" s="0" t="str">
        <f aca="false">ASC(E3162)</f>
        <v>ﾗﾍﾞﾌﾟﾗｿﾞｰﾙﾅﾄﾘｳﾑ</v>
      </c>
      <c r="P3162" s="16" t="n">
        <f aca="false">N(P3161)+IF($C3162=検索!$B$49,1,0)</f>
        <v>0</v>
      </c>
    </row>
    <row r="3163" customFormat="false" ht="15" hidden="false" customHeight="false" outlineLevel="0" collapsed="false">
      <c r="A3163" s="16" t="s">
        <v>221</v>
      </c>
      <c r="B3163" s="0" t="s">
        <v>7319</v>
      </c>
      <c r="C3163" s="0" t="n">
        <v>232</v>
      </c>
      <c r="D3163" s="0" t="str">
        <f aca="false">IFERROR(VLOOKUP($C3163,薬効分類マスタ!$A$2:$B$180,2,FALSE()),"未登録")</f>
        <v>消化性潰瘍用剤</v>
      </c>
      <c r="E3163" s="16" t="s">
        <v>7243</v>
      </c>
      <c r="F3163" s="16" t="s">
        <v>257</v>
      </c>
      <c r="G3163" s="16" t="s">
        <v>7320</v>
      </c>
      <c r="H3163" s="16" t="s">
        <v>601</v>
      </c>
      <c r="I3163" s="0" t="n">
        <v>14.6</v>
      </c>
      <c r="J3163" s="16" t="s">
        <v>239</v>
      </c>
      <c r="K3163" s="0" t="str">
        <f aca="false">IFERROR(IF(VLOOKUP($C3163,薬効分類マスタ!$A$2:$E$180,5,FALSE())=0,"",VLOOKUP($C3163,薬効分類マスタ!$A$2:$E$180,5,FALSE())),"")</f>
        <v/>
      </c>
      <c r="L3163" s="17"/>
      <c r="M3163" s="0" t="str">
        <f aca="false">IF($K3163="","",IF($L3163&lt;&gt;"",$L3163,VLOOKUP($C3163,薬効分類マスタ!$A$2:$F$180,6,FALSE())))</f>
        <v/>
      </c>
      <c r="N3163" s="0" t="str">
        <f aca="false">ASC(G3163)</f>
        <v>ﾗﾍﾞﾌﾟﾗｿﾞｰﾙNa錠5mg｢杏林｣</v>
      </c>
      <c r="O3163" s="0" t="str">
        <f aca="false">ASC(E3163)</f>
        <v>ﾗﾍﾞﾌﾟﾗｿﾞｰﾙﾅﾄﾘｳﾑ</v>
      </c>
      <c r="P3163" s="16" t="n">
        <f aca="false">N(P3162)+IF($C3163=検索!$B$49,1,0)</f>
        <v>0</v>
      </c>
    </row>
    <row r="3164" customFormat="false" ht="15" hidden="false" customHeight="false" outlineLevel="0" collapsed="false">
      <c r="A3164" s="16" t="s">
        <v>221</v>
      </c>
      <c r="B3164" s="0" t="s">
        <v>7321</v>
      </c>
      <c r="C3164" s="0" t="n">
        <v>232</v>
      </c>
      <c r="D3164" s="0" t="str">
        <f aca="false">IFERROR(VLOOKUP($C3164,薬効分類マスタ!$A$2:$B$180,2,FALSE()),"未登録")</f>
        <v>消化性潰瘍用剤</v>
      </c>
      <c r="E3164" s="16" t="s">
        <v>7243</v>
      </c>
      <c r="F3164" s="16" t="s">
        <v>257</v>
      </c>
      <c r="G3164" s="16" t="s">
        <v>7322</v>
      </c>
      <c r="H3164" s="16" t="s">
        <v>385</v>
      </c>
      <c r="I3164" s="0" t="n">
        <v>11.8</v>
      </c>
      <c r="J3164" s="16" t="s">
        <v>239</v>
      </c>
      <c r="K3164" s="0" t="str">
        <f aca="false">IFERROR(IF(VLOOKUP($C3164,薬効分類マスタ!$A$2:$E$180,5,FALSE())=0,"",VLOOKUP($C3164,薬効分類マスタ!$A$2:$E$180,5,FALSE())),"")</f>
        <v/>
      </c>
      <c r="L3164" s="17"/>
      <c r="M3164" s="0" t="str">
        <f aca="false">IF($K3164="","",IF($L3164&lt;&gt;"",$L3164,VLOOKUP($C3164,薬効分類マスタ!$A$2:$F$180,6,FALSE())))</f>
        <v/>
      </c>
      <c r="N3164" s="0" t="str">
        <f aca="false">ASC(G3164)</f>
        <v>ﾗﾍﾞﾌﾟﾗｿﾞｰﾙNa錠5mg｢ｻﾜｲ｣</v>
      </c>
      <c r="O3164" s="0" t="str">
        <f aca="false">ASC(E3164)</f>
        <v>ﾗﾍﾞﾌﾟﾗｿﾞｰﾙﾅﾄﾘｳﾑ</v>
      </c>
      <c r="P3164" s="16" t="n">
        <f aca="false">N(P3163)+IF($C3164=検索!$B$49,1,0)</f>
        <v>0</v>
      </c>
    </row>
    <row r="3165" customFormat="false" ht="15" hidden="false" customHeight="false" outlineLevel="0" collapsed="false">
      <c r="A3165" s="16" t="s">
        <v>221</v>
      </c>
      <c r="B3165" s="0" t="s">
        <v>7323</v>
      </c>
      <c r="C3165" s="0" t="n">
        <v>232</v>
      </c>
      <c r="D3165" s="0" t="str">
        <f aca="false">IFERROR(VLOOKUP($C3165,薬効分類マスタ!$A$2:$B$180,2,FALSE()),"未登録")</f>
        <v>消化性潰瘍用剤</v>
      </c>
      <c r="E3165" s="16" t="s">
        <v>7243</v>
      </c>
      <c r="F3165" s="16" t="s">
        <v>257</v>
      </c>
      <c r="G3165" s="16" t="s">
        <v>7324</v>
      </c>
      <c r="H3165" s="16" t="s">
        <v>533</v>
      </c>
      <c r="I3165" s="0" t="n">
        <v>11.8</v>
      </c>
      <c r="J3165" s="16" t="s">
        <v>239</v>
      </c>
      <c r="K3165" s="0" t="str">
        <f aca="false">IFERROR(IF(VLOOKUP($C3165,薬効分類マスタ!$A$2:$E$180,5,FALSE())=0,"",VLOOKUP($C3165,薬効分類マスタ!$A$2:$E$180,5,FALSE())),"")</f>
        <v/>
      </c>
      <c r="L3165" s="17"/>
      <c r="M3165" s="0" t="str">
        <f aca="false">IF($K3165="","",IF($L3165&lt;&gt;"",$L3165,VLOOKUP($C3165,薬効分類マスタ!$A$2:$F$180,6,FALSE())))</f>
        <v/>
      </c>
      <c r="N3165" s="0" t="str">
        <f aca="false">ASC(G3165)</f>
        <v>ﾗﾍﾞﾌﾟﾗｿﾞｰﾙNa錠5mg｢ﾄｰﾜ｣</v>
      </c>
      <c r="O3165" s="0" t="str">
        <f aca="false">ASC(E3165)</f>
        <v>ﾗﾍﾞﾌﾟﾗｿﾞｰﾙﾅﾄﾘｳﾑ</v>
      </c>
      <c r="P3165" s="16" t="n">
        <f aca="false">N(P3164)+IF($C3165=検索!$B$49,1,0)</f>
        <v>0</v>
      </c>
    </row>
    <row r="3166" customFormat="false" ht="15" hidden="false" customHeight="false" outlineLevel="0" collapsed="false">
      <c r="A3166" s="16" t="s">
        <v>221</v>
      </c>
      <c r="B3166" s="0" t="s">
        <v>7325</v>
      </c>
      <c r="C3166" s="0" t="n">
        <v>232</v>
      </c>
      <c r="D3166" s="0" t="str">
        <f aca="false">IFERROR(VLOOKUP($C3166,薬効分類マスタ!$A$2:$B$180,2,FALSE()),"未登録")</f>
        <v>消化性潰瘍用剤</v>
      </c>
      <c r="E3166" s="16" t="s">
        <v>7243</v>
      </c>
      <c r="F3166" s="16" t="s">
        <v>257</v>
      </c>
      <c r="G3166" s="16" t="s">
        <v>7326</v>
      </c>
      <c r="H3166" s="16" t="s">
        <v>606</v>
      </c>
      <c r="I3166" s="0" t="n">
        <v>15.7</v>
      </c>
      <c r="J3166" s="16" t="s">
        <v>239</v>
      </c>
      <c r="K3166" s="0" t="str">
        <f aca="false">IFERROR(IF(VLOOKUP($C3166,薬効分類マスタ!$A$2:$E$180,5,FALSE())=0,"",VLOOKUP($C3166,薬効分類マスタ!$A$2:$E$180,5,FALSE())),"")</f>
        <v/>
      </c>
      <c r="L3166" s="17"/>
      <c r="M3166" s="0" t="str">
        <f aca="false">IF($K3166="","",IF($L3166&lt;&gt;"",$L3166,VLOOKUP($C3166,薬効分類マスタ!$A$2:$F$180,6,FALSE())))</f>
        <v/>
      </c>
      <c r="N3166" s="0" t="str">
        <f aca="false">ASC(G3166)</f>
        <v>ﾗﾍﾞﾌﾟﾗｿﾞｰﾙNa錠5mg｢日新｣</v>
      </c>
      <c r="O3166" s="0" t="str">
        <f aca="false">ASC(E3166)</f>
        <v>ﾗﾍﾞﾌﾟﾗｿﾞｰﾙﾅﾄﾘｳﾑ</v>
      </c>
      <c r="P3166" s="16" t="n">
        <f aca="false">N(P3165)+IF($C3166=検索!$B$49,1,0)</f>
        <v>0</v>
      </c>
    </row>
    <row r="3167" customFormat="false" ht="15" hidden="false" customHeight="false" outlineLevel="0" collapsed="false">
      <c r="A3167" s="16" t="s">
        <v>221</v>
      </c>
      <c r="B3167" s="0" t="s">
        <v>7327</v>
      </c>
      <c r="C3167" s="0" t="n">
        <v>232</v>
      </c>
      <c r="D3167" s="0" t="str">
        <f aca="false">IFERROR(VLOOKUP($C3167,薬効分類マスタ!$A$2:$B$180,2,FALSE()),"未登録")</f>
        <v>消化性潰瘍用剤</v>
      </c>
      <c r="E3167" s="16" t="s">
        <v>7243</v>
      </c>
      <c r="F3167" s="16" t="s">
        <v>257</v>
      </c>
      <c r="G3167" s="16" t="s">
        <v>7328</v>
      </c>
      <c r="H3167" s="16" t="s">
        <v>1300</v>
      </c>
      <c r="I3167" s="0" t="n">
        <v>11.8</v>
      </c>
      <c r="J3167" s="16" t="s">
        <v>239</v>
      </c>
      <c r="K3167" s="0" t="str">
        <f aca="false">IFERROR(IF(VLOOKUP($C3167,薬効分類マスタ!$A$2:$E$180,5,FALSE())=0,"",VLOOKUP($C3167,薬効分類マスタ!$A$2:$E$180,5,FALSE())),"")</f>
        <v/>
      </c>
      <c r="L3167" s="17"/>
      <c r="M3167" s="0" t="str">
        <f aca="false">IF($K3167="","",IF($L3167&lt;&gt;"",$L3167,VLOOKUP($C3167,薬効分類マスタ!$A$2:$F$180,6,FALSE())))</f>
        <v/>
      </c>
      <c r="N3167" s="0" t="str">
        <f aca="false">ASC(G3167)</f>
        <v>ﾗﾍﾞﾌﾟﾗｿﾞｰﾙNa塩錠5mg｢ｵｰﾊﾗ｣</v>
      </c>
      <c r="O3167" s="0" t="str">
        <f aca="false">ASC(E3167)</f>
        <v>ﾗﾍﾞﾌﾟﾗｿﾞｰﾙﾅﾄﾘｳﾑ</v>
      </c>
      <c r="P3167" s="16" t="n">
        <f aca="false">N(P3166)+IF($C3167=検索!$B$49,1,0)</f>
        <v>0</v>
      </c>
    </row>
    <row r="3168" customFormat="false" ht="15" hidden="false" customHeight="false" outlineLevel="0" collapsed="false">
      <c r="A3168" s="16" t="s">
        <v>221</v>
      </c>
      <c r="B3168" s="0" t="s">
        <v>7329</v>
      </c>
      <c r="C3168" s="0" t="n">
        <v>232</v>
      </c>
      <c r="D3168" s="0" t="str">
        <f aca="false">IFERROR(VLOOKUP($C3168,薬効分類マスタ!$A$2:$B$180,2,FALSE()),"未登録")</f>
        <v>消化性潰瘍用剤</v>
      </c>
      <c r="E3168" s="16" t="s">
        <v>7243</v>
      </c>
      <c r="F3168" s="16" t="s">
        <v>257</v>
      </c>
      <c r="G3168" s="16" t="s">
        <v>7330</v>
      </c>
      <c r="H3168" s="16" t="s">
        <v>428</v>
      </c>
      <c r="I3168" s="0" t="n">
        <v>11.8</v>
      </c>
      <c r="J3168" s="16" t="s">
        <v>239</v>
      </c>
      <c r="K3168" s="0" t="str">
        <f aca="false">IFERROR(IF(VLOOKUP($C3168,薬効分類マスタ!$A$2:$E$180,5,FALSE())=0,"",VLOOKUP($C3168,薬効分類マスタ!$A$2:$E$180,5,FALSE())),"")</f>
        <v/>
      </c>
      <c r="L3168" s="17"/>
      <c r="M3168" s="0" t="str">
        <f aca="false">IF($K3168="","",IF($L3168&lt;&gt;"",$L3168,VLOOKUP($C3168,薬効分類マスタ!$A$2:$F$180,6,FALSE())))</f>
        <v/>
      </c>
      <c r="N3168" s="0" t="str">
        <f aca="false">ASC(G3168)</f>
        <v>ﾗﾍﾞﾌﾟﾗｿﾞｰﾙNa塩錠5mg｢明治｣</v>
      </c>
      <c r="O3168" s="0" t="str">
        <f aca="false">ASC(E3168)</f>
        <v>ﾗﾍﾞﾌﾟﾗｿﾞｰﾙﾅﾄﾘｳﾑ</v>
      </c>
      <c r="P3168" s="16" t="n">
        <f aca="false">N(P3167)+IF($C3168=検索!$B$49,1,0)</f>
        <v>0</v>
      </c>
    </row>
    <row r="3169" customFormat="false" ht="15" hidden="false" customHeight="false" outlineLevel="0" collapsed="false">
      <c r="A3169" s="16" t="s">
        <v>221</v>
      </c>
      <c r="B3169" s="0" t="s">
        <v>7331</v>
      </c>
      <c r="C3169" s="0" t="n">
        <v>232</v>
      </c>
      <c r="D3169" s="0" t="str">
        <f aca="false">IFERROR(VLOOKUP($C3169,薬効分類マスタ!$A$2:$B$180,2,FALSE()),"未登録")</f>
        <v>消化性潰瘍用剤</v>
      </c>
      <c r="E3169" s="16" t="s">
        <v>7243</v>
      </c>
      <c r="F3169" s="16" t="s">
        <v>257</v>
      </c>
      <c r="G3169" s="16" t="s">
        <v>7332</v>
      </c>
      <c r="H3169" s="16" t="s">
        <v>1067</v>
      </c>
      <c r="I3169" s="0" t="n">
        <v>15.7</v>
      </c>
      <c r="J3169" s="16" t="s">
        <v>239</v>
      </c>
      <c r="K3169" s="0" t="str">
        <f aca="false">IFERROR(IF(VLOOKUP($C3169,薬効分類マスタ!$A$2:$E$180,5,FALSE())=0,"",VLOOKUP($C3169,薬効分類マスタ!$A$2:$E$180,5,FALSE())),"")</f>
        <v/>
      </c>
      <c r="L3169" s="17"/>
      <c r="M3169" s="0" t="str">
        <f aca="false">IF($K3169="","",IF($L3169&lt;&gt;"",$L3169,VLOOKUP($C3169,薬効分類マスタ!$A$2:$F$180,6,FALSE())))</f>
        <v/>
      </c>
      <c r="N3169" s="0" t="str">
        <f aca="false">ASC(G3169)</f>
        <v>ﾗﾍﾞﾌﾟﾗｿﾞｰﾙﾅﾄﾘｳﾑ錠5mg｢TCK｣</v>
      </c>
      <c r="O3169" s="0" t="str">
        <f aca="false">ASC(E3169)</f>
        <v>ﾗﾍﾞﾌﾟﾗｿﾞｰﾙﾅﾄﾘｳﾑ</v>
      </c>
      <c r="P3169" s="16" t="n">
        <f aca="false">N(P3168)+IF($C3169=検索!$B$49,1,0)</f>
        <v>0</v>
      </c>
    </row>
    <row r="3170" customFormat="false" ht="15" hidden="false" customHeight="false" outlineLevel="0" collapsed="false">
      <c r="A3170" s="16" t="s">
        <v>221</v>
      </c>
      <c r="B3170" s="0" t="s">
        <v>7333</v>
      </c>
      <c r="C3170" s="0" t="n">
        <v>232</v>
      </c>
      <c r="D3170" s="0" t="str">
        <f aca="false">IFERROR(VLOOKUP($C3170,薬効分類マスタ!$A$2:$B$180,2,FALSE()),"未登録")</f>
        <v>消化性潰瘍用剤</v>
      </c>
      <c r="E3170" s="16" t="s">
        <v>7243</v>
      </c>
      <c r="F3170" s="16" t="s">
        <v>257</v>
      </c>
      <c r="G3170" s="16" t="s">
        <v>7334</v>
      </c>
      <c r="H3170" s="16" t="s">
        <v>831</v>
      </c>
      <c r="I3170" s="0" t="n">
        <v>29</v>
      </c>
      <c r="J3170" s="16" t="s">
        <v>239</v>
      </c>
      <c r="K3170" s="0" t="str">
        <f aca="false">IFERROR(IF(VLOOKUP($C3170,薬効分類マスタ!$A$2:$E$180,5,FALSE())=0,"",VLOOKUP($C3170,薬効分類マスタ!$A$2:$E$180,5,FALSE())),"")</f>
        <v/>
      </c>
      <c r="L3170" s="17"/>
      <c r="M3170" s="0" t="str">
        <f aca="false">IF($K3170="","",IF($L3170&lt;&gt;"",$L3170,VLOOKUP($C3170,薬効分類マスタ!$A$2:$F$180,6,FALSE())))</f>
        <v/>
      </c>
      <c r="N3170" s="0" t="str">
        <f aca="false">ASC(G3170)</f>
        <v>ﾗﾍﾞﾌﾟﾗｿﾞｰﾙﾅﾄﾘｳﾑ錠5mg｢科研｣</v>
      </c>
      <c r="O3170" s="0" t="str">
        <f aca="false">ASC(E3170)</f>
        <v>ﾗﾍﾞﾌﾟﾗｿﾞｰﾙﾅﾄﾘｳﾑ</v>
      </c>
      <c r="P3170" s="16" t="n">
        <f aca="false">N(P3169)+IF($C3170=検索!$B$49,1,0)</f>
        <v>0</v>
      </c>
    </row>
    <row r="3171" customFormat="false" ht="15" hidden="false" customHeight="false" outlineLevel="0" collapsed="false">
      <c r="A3171" s="16" t="s">
        <v>221</v>
      </c>
      <c r="B3171" s="0" t="s">
        <v>7335</v>
      </c>
      <c r="C3171" s="0" t="n">
        <v>232</v>
      </c>
      <c r="D3171" s="0" t="str">
        <f aca="false">IFERROR(VLOOKUP($C3171,薬効分類マスタ!$A$2:$B$180,2,FALSE()),"未登録")</f>
        <v>消化性潰瘍用剤</v>
      </c>
      <c r="E3171" s="16" t="s">
        <v>7243</v>
      </c>
      <c r="F3171" s="16" t="s">
        <v>257</v>
      </c>
      <c r="G3171" s="16" t="s">
        <v>7336</v>
      </c>
      <c r="H3171" s="16" t="s">
        <v>530</v>
      </c>
      <c r="I3171" s="0" t="n">
        <v>11.8</v>
      </c>
      <c r="J3171" s="16" t="s">
        <v>239</v>
      </c>
      <c r="K3171" s="0" t="str">
        <f aca="false">IFERROR(IF(VLOOKUP($C3171,薬効分類マスタ!$A$2:$E$180,5,FALSE())=0,"",VLOOKUP($C3171,薬効分類マスタ!$A$2:$E$180,5,FALSE())),"")</f>
        <v/>
      </c>
      <c r="L3171" s="17"/>
      <c r="M3171" s="0" t="str">
        <f aca="false">IF($K3171="","",IF($L3171&lt;&gt;"",$L3171,VLOOKUP($C3171,薬効分類マスタ!$A$2:$F$180,6,FALSE())))</f>
        <v/>
      </c>
      <c r="N3171" s="0" t="str">
        <f aca="false">ASC(G3171)</f>
        <v>ﾗﾍﾞﾌﾟﾗｿﾞｰﾙﾅﾄﾘｳﾑ錠5mg｢ｹﾐﾌｧ｣</v>
      </c>
      <c r="O3171" s="0" t="str">
        <f aca="false">ASC(E3171)</f>
        <v>ﾗﾍﾞﾌﾟﾗｿﾞｰﾙﾅﾄﾘｳﾑ</v>
      </c>
      <c r="P3171" s="16" t="n">
        <f aca="false">N(P3170)+IF($C3171=検索!$B$49,1,0)</f>
        <v>0</v>
      </c>
    </row>
    <row r="3172" customFormat="false" ht="15" hidden="false" customHeight="false" outlineLevel="0" collapsed="false">
      <c r="A3172" s="16" t="s">
        <v>221</v>
      </c>
      <c r="B3172" s="0" t="s">
        <v>7337</v>
      </c>
      <c r="C3172" s="0" t="n">
        <v>232</v>
      </c>
      <c r="D3172" s="0" t="str">
        <f aca="false">IFERROR(VLOOKUP($C3172,薬効分類マスタ!$A$2:$B$180,2,FALSE()),"未登録")</f>
        <v>消化性潰瘍用剤</v>
      </c>
      <c r="E3172" s="16" t="s">
        <v>7243</v>
      </c>
      <c r="F3172" s="16" t="s">
        <v>257</v>
      </c>
      <c r="G3172" s="16" t="s">
        <v>7338</v>
      </c>
      <c r="H3172" s="16" t="s">
        <v>354</v>
      </c>
      <c r="I3172" s="0" t="n">
        <v>14.7</v>
      </c>
      <c r="J3172" s="16" t="s">
        <v>239</v>
      </c>
      <c r="K3172" s="0" t="str">
        <f aca="false">IFERROR(IF(VLOOKUP($C3172,薬効分類マスタ!$A$2:$E$180,5,FALSE())=0,"",VLOOKUP($C3172,薬効分類マスタ!$A$2:$E$180,5,FALSE())),"")</f>
        <v/>
      </c>
      <c r="L3172" s="17"/>
      <c r="M3172" s="0" t="str">
        <f aca="false">IF($K3172="","",IF($L3172&lt;&gt;"",$L3172,VLOOKUP($C3172,薬効分類マスタ!$A$2:$F$180,6,FALSE())))</f>
        <v/>
      </c>
      <c r="N3172" s="0" t="str">
        <f aca="false">ASC(G3172)</f>
        <v>ﾗﾍﾞﾌﾟﾗｿﾞｰﾙﾅﾄﾘｳﾑ錠5mg｢ｻﾝﾄﾞ｣</v>
      </c>
      <c r="O3172" s="0" t="str">
        <f aca="false">ASC(E3172)</f>
        <v>ﾗﾍﾞﾌﾟﾗｿﾞｰﾙﾅﾄﾘｳﾑ</v>
      </c>
      <c r="P3172" s="16" t="n">
        <f aca="false">N(P3171)+IF($C3172=検索!$B$49,1,0)</f>
        <v>0</v>
      </c>
    </row>
    <row r="3173" customFormat="false" ht="15" hidden="false" customHeight="false" outlineLevel="0" collapsed="false">
      <c r="A3173" s="16" t="s">
        <v>221</v>
      </c>
      <c r="B3173" s="0" t="s">
        <v>7339</v>
      </c>
      <c r="C3173" s="0" t="n">
        <v>232</v>
      </c>
      <c r="D3173" s="0" t="str">
        <f aca="false">IFERROR(VLOOKUP($C3173,薬効分類マスタ!$A$2:$B$180,2,FALSE()),"未登録")</f>
        <v>消化性潰瘍用剤</v>
      </c>
      <c r="E3173" s="16" t="s">
        <v>7243</v>
      </c>
      <c r="F3173" s="16" t="s">
        <v>257</v>
      </c>
      <c r="G3173" s="16" t="s">
        <v>7340</v>
      </c>
      <c r="H3173" s="16" t="s">
        <v>536</v>
      </c>
      <c r="I3173" s="0" t="n">
        <v>11.8</v>
      </c>
      <c r="J3173" s="16" t="s">
        <v>239</v>
      </c>
      <c r="K3173" s="0" t="str">
        <f aca="false">IFERROR(IF(VLOOKUP($C3173,薬効分類マスタ!$A$2:$E$180,5,FALSE())=0,"",VLOOKUP($C3173,薬効分類マスタ!$A$2:$E$180,5,FALSE())),"")</f>
        <v/>
      </c>
      <c r="L3173" s="17"/>
      <c r="M3173" s="0" t="str">
        <f aca="false">IF($K3173="","",IF($L3173&lt;&gt;"",$L3173,VLOOKUP($C3173,薬効分類マスタ!$A$2:$F$180,6,FALSE())))</f>
        <v/>
      </c>
      <c r="N3173" s="0" t="str">
        <f aca="false">ASC(G3173)</f>
        <v>ﾗﾍﾞﾌﾟﾗｿﾞｰﾙﾅﾄﾘｳﾑ錠5mg｢日医工｣</v>
      </c>
      <c r="O3173" s="0" t="str">
        <f aca="false">ASC(E3173)</f>
        <v>ﾗﾍﾞﾌﾟﾗｿﾞｰﾙﾅﾄﾘｳﾑ</v>
      </c>
      <c r="P3173" s="16" t="n">
        <f aca="false">N(P3172)+IF($C3173=検索!$B$49,1,0)</f>
        <v>0</v>
      </c>
    </row>
    <row r="3174" customFormat="false" ht="15" hidden="false" customHeight="false" outlineLevel="0" collapsed="false">
      <c r="A3174" s="16" t="s">
        <v>221</v>
      </c>
      <c r="B3174" s="0" t="s">
        <v>7341</v>
      </c>
      <c r="C3174" s="0" t="n">
        <v>232</v>
      </c>
      <c r="D3174" s="0" t="str">
        <f aca="false">IFERROR(VLOOKUP($C3174,薬効分類マスタ!$A$2:$B$180,2,FALSE()),"未登録")</f>
        <v>消化性潰瘍用剤</v>
      </c>
      <c r="E3174" s="16" t="s">
        <v>7243</v>
      </c>
      <c r="F3174" s="16" t="s">
        <v>257</v>
      </c>
      <c r="G3174" s="16" t="s">
        <v>7342</v>
      </c>
      <c r="H3174" s="16" t="s">
        <v>950</v>
      </c>
      <c r="I3174" s="0" t="n">
        <v>11.8</v>
      </c>
      <c r="J3174" s="16" t="s">
        <v>239</v>
      </c>
      <c r="K3174" s="0" t="str">
        <f aca="false">IFERROR(IF(VLOOKUP($C3174,薬効分類マスタ!$A$2:$E$180,5,FALSE())=0,"",VLOOKUP($C3174,薬効分類マスタ!$A$2:$E$180,5,FALSE())),"")</f>
        <v/>
      </c>
      <c r="L3174" s="17"/>
      <c r="M3174" s="0" t="str">
        <f aca="false">IF($K3174="","",IF($L3174&lt;&gt;"",$L3174,VLOOKUP($C3174,薬効分類マスタ!$A$2:$F$180,6,FALSE())))</f>
        <v/>
      </c>
      <c r="N3174" s="0" t="str">
        <f aca="false">ASC(G3174)</f>
        <v>ﾗﾍﾞﾌﾟﾗｿﾞｰﾙNa錠5mg｢VTRS｣</v>
      </c>
      <c r="O3174" s="0" t="str">
        <f aca="false">ASC(E3174)</f>
        <v>ﾗﾍﾞﾌﾟﾗｿﾞｰﾙﾅﾄﾘｳﾑ</v>
      </c>
      <c r="P3174" s="16" t="n">
        <f aca="false">N(P3173)+IF($C3174=検索!$B$49,1,0)</f>
        <v>0</v>
      </c>
    </row>
    <row r="3175" customFormat="false" ht="15" hidden="false" customHeight="false" outlineLevel="0" collapsed="false">
      <c r="A3175" s="16" t="s">
        <v>221</v>
      </c>
      <c r="B3175" s="0" t="s">
        <v>7343</v>
      </c>
      <c r="C3175" s="0" t="n">
        <v>232</v>
      </c>
      <c r="D3175" s="0" t="str">
        <f aca="false">IFERROR(VLOOKUP($C3175,薬効分類マスタ!$A$2:$B$180,2,FALSE()),"未登録")</f>
        <v>消化性潰瘍用剤</v>
      </c>
      <c r="E3175" s="16" t="s">
        <v>7243</v>
      </c>
      <c r="F3175" s="16" t="s">
        <v>257</v>
      </c>
      <c r="G3175" s="16" t="s">
        <v>7344</v>
      </c>
      <c r="H3175" s="16" t="s">
        <v>542</v>
      </c>
      <c r="I3175" s="0" t="n">
        <v>11.8</v>
      </c>
      <c r="J3175" s="16" t="s">
        <v>239</v>
      </c>
      <c r="K3175" s="0" t="str">
        <f aca="false">IFERROR(IF(VLOOKUP($C3175,薬効分類マスタ!$A$2:$E$180,5,FALSE())=0,"",VLOOKUP($C3175,薬効分類マスタ!$A$2:$E$180,5,FALSE())),"")</f>
        <v/>
      </c>
      <c r="L3175" s="17"/>
      <c r="M3175" s="0" t="str">
        <f aca="false">IF($K3175="","",IF($L3175&lt;&gt;"",$L3175,VLOOKUP($C3175,薬効分類マスタ!$A$2:$F$180,6,FALSE())))</f>
        <v/>
      </c>
      <c r="N3175" s="0" t="str">
        <f aca="false">ASC(G3175)</f>
        <v>ﾗﾍﾞﾌﾟﾗｿﾞｰﾙNa錠5mg｢NIG｣</v>
      </c>
      <c r="O3175" s="0" t="str">
        <f aca="false">ASC(E3175)</f>
        <v>ﾗﾍﾞﾌﾟﾗｿﾞｰﾙﾅﾄﾘｳﾑ</v>
      </c>
      <c r="P3175" s="16" t="n">
        <f aca="false">N(P3174)+IF($C3175=検索!$B$49,1,0)</f>
        <v>0</v>
      </c>
    </row>
    <row r="3176" customFormat="false" ht="15" hidden="false" customHeight="false" outlineLevel="0" collapsed="false">
      <c r="A3176" s="16" t="s">
        <v>221</v>
      </c>
      <c r="B3176" s="0" t="s">
        <v>7345</v>
      </c>
      <c r="C3176" s="0" t="n">
        <v>232</v>
      </c>
      <c r="D3176" s="0" t="str">
        <f aca="false">IFERROR(VLOOKUP($C3176,薬効分類マスタ!$A$2:$B$180,2,FALSE()),"未登録")</f>
        <v>消化性潰瘍用剤</v>
      </c>
      <c r="E3176" s="16" t="s">
        <v>7346</v>
      </c>
      <c r="F3176" s="16" t="s">
        <v>7347</v>
      </c>
      <c r="G3176" s="16" t="s">
        <v>7348</v>
      </c>
      <c r="H3176" s="16" t="s">
        <v>4574</v>
      </c>
      <c r="I3176" s="0" t="n">
        <v>39.1</v>
      </c>
      <c r="J3176" s="16" t="s">
        <v>232</v>
      </c>
      <c r="K3176" s="0" t="str">
        <f aca="false">IFERROR(IF(VLOOKUP($C3176,薬効分類マスタ!$A$2:$E$180,5,FALSE())=0,"",VLOOKUP($C3176,薬効分類マスタ!$A$2:$E$180,5,FALSE())),"")</f>
        <v/>
      </c>
      <c r="L3176" s="17"/>
      <c r="M3176" s="0" t="str">
        <f aca="false">IF($K3176="","",IF($L3176&lt;&gt;"",$L3176,VLOOKUP($C3176,薬効分類マスタ!$A$2:$F$180,6,FALSE())))</f>
        <v/>
      </c>
      <c r="N3176" s="0" t="str">
        <f aca="false">ASC(G3176)</f>
        <v>ﾈｷｼｳﾑ懸濁用顆粒分包10mg</v>
      </c>
      <c r="O3176" s="0" t="str">
        <f aca="false">ASC(E3176)</f>
        <v>ｴｿﾒﾌﾟﾗｿﾞｰﾙﾏｸﾞﾈｼｳﾑ水和物</v>
      </c>
      <c r="P3176" s="16" t="n">
        <f aca="false">N(P3175)+IF($C3176=検索!$B$49,1,0)</f>
        <v>0</v>
      </c>
    </row>
    <row r="3177" customFormat="false" ht="15" hidden="false" customHeight="false" outlineLevel="0" collapsed="false">
      <c r="A3177" s="16" t="s">
        <v>221</v>
      </c>
      <c r="B3177" s="0" t="s">
        <v>7349</v>
      </c>
      <c r="C3177" s="0" t="n">
        <v>232</v>
      </c>
      <c r="D3177" s="0" t="str">
        <f aca="false">IFERROR(VLOOKUP($C3177,薬効分類マスタ!$A$2:$B$180,2,FALSE()),"未登録")</f>
        <v>消化性潰瘍用剤</v>
      </c>
      <c r="E3177" s="16" t="s">
        <v>7346</v>
      </c>
      <c r="F3177" s="16" t="s">
        <v>7350</v>
      </c>
      <c r="G3177" s="16" t="s">
        <v>7351</v>
      </c>
      <c r="H3177" s="16" t="s">
        <v>4574</v>
      </c>
      <c r="I3177" s="0" t="n">
        <v>70.4</v>
      </c>
      <c r="J3177" s="16" t="s">
        <v>232</v>
      </c>
      <c r="K3177" s="0" t="str">
        <f aca="false">IFERROR(IF(VLOOKUP($C3177,薬効分類マスタ!$A$2:$E$180,5,FALSE())=0,"",VLOOKUP($C3177,薬効分類マスタ!$A$2:$E$180,5,FALSE())),"")</f>
        <v/>
      </c>
      <c r="L3177" s="17"/>
      <c r="M3177" s="0" t="str">
        <f aca="false">IF($K3177="","",IF($L3177&lt;&gt;"",$L3177,VLOOKUP($C3177,薬効分類マスタ!$A$2:$F$180,6,FALSE())))</f>
        <v/>
      </c>
      <c r="N3177" s="0" t="str">
        <f aca="false">ASC(G3177)</f>
        <v>ﾈｷｼｳﾑ懸濁用顆粒分包20mg</v>
      </c>
      <c r="O3177" s="0" t="str">
        <f aca="false">ASC(E3177)</f>
        <v>ｴｿﾒﾌﾟﾗｿﾞｰﾙﾏｸﾞﾈｼｳﾑ水和物</v>
      </c>
      <c r="P3177" s="16" t="n">
        <f aca="false">N(P3176)+IF($C3177=検索!$B$49,1,0)</f>
        <v>0</v>
      </c>
    </row>
    <row r="3178" customFormat="false" ht="15" hidden="false" customHeight="false" outlineLevel="0" collapsed="false">
      <c r="A3178" s="16" t="s">
        <v>221</v>
      </c>
      <c r="B3178" s="0" t="s">
        <v>7352</v>
      </c>
      <c r="C3178" s="0" t="n">
        <v>232</v>
      </c>
      <c r="D3178" s="0" t="str">
        <f aca="false">IFERROR(VLOOKUP($C3178,薬効分類マスタ!$A$2:$B$180,2,FALSE()),"未登録")</f>
        <v>消化性潰瘍用剤</v>
      </c>
      <c r="E3178" s="16" t="s">
        <v>7346</v>
      </c>
      <c r="F3178" s="16" t="s">
        <v>1778</v>
      </c>
      <c r="G3178" s="16" t="s">
        <v>7353</v>
      </c>
      <c r="H3178" s="16" t="s">
        <v>4574</v>
      </c>
      <c r="I3178" s="0" t="n">
        <v>27.2</v>
      </c>
      <c r="J3178" s="16" t="s">
        <v>232</v>
      </c>
      <c r="K3178" s="0" t="str">
        <f aca="false">IFERROR(IF(VLOOKUP($C3178,薬効分類マスタ!$A$2:$E$180,5,FALSE())=0,"",VLOOKUP($C3178,薬効分類マスタ!$A$2:$E$180,5,FALSE())),"")</f>
        <v/>
      </c>
      <c r="L3178" s="17"/>
      <c r="M3178" s="0" t="str">
        <f aca="false">IF($K3178="","",IF($L3178&lt;&gt;"",$L3178,VLOOKUP($C3178,薬効分類マスタ!$A$2:$F$180,6,FALSE())))</f>
        <v/>
      </c>
      <c r="N3178" s="0" t="str">
        <f aca="false">ASC(G3178)</f>
        <v>ﾈｷｼｳﾑｶﾌﾟｾﾙ10mg</v>
      </c>
      <c r="O3178" s="0" t="str">
        <f aca="false">ASC(E3178)</f>
        <v>ｴｿﾒﾌﾟﾗｿﾞｰﾙﾏｸﾞﾈｼｳﾑ水和物</v>
      </c>
      <c r="P3178" s="16" t="n">
        <f aca="false">N(P3177)+IF($C3178=検索!$B$49,1,0)</f>
        <v>0</v>
      </c>
    </row>
    <row r="3179" customFormat="false" ht="15" hidden="false" customHeight="false" outlineLevel="0" collapsed="false">
      <c r="A3179" s="16" t="s">
        <v>221</v>
      </c>
      <c r="B3179" s="0" t="s">
        <v>7354</v>
      </c>
      <c r="C3179" s="0" t="n">
        <v>232</v>
      </c>
      <c r="D3179" s="0" t="str">
        <f aca="false">IFERROR(VLOOKUP($C3179,薬効分類マスタ!$A$2:$B$180,2,FALSE()),"未登録")</f>
        <v>消化性潰瘍用剤</v>
      </c>
      <c r="E3179" s="16" t="s">
        <v>7346</v>
      </c>
      <c r="F3179" s="16" t="s">
        <v>1778</v>
      </c>
      <c r="G3179" s="16" t="s">
        <v>7355</v>
      </c>
      <c r="H3179" s="16" t="s">
        <v>1464</v>
      </c>
      <c r="I3179" s="0" t="n">
        <v>19.4</v>
      </c>
      <c r="J3179" s="16" t="s">
        <v>239</v>
      </c>
      <c r="K3179" s="0" t="str">
        <f aca="false">IFERROR(IF(VLOOKUP($C3179,薬効分類マスタ!$A$2:$E$180,5,FALSE())=0,"",VLOOKUP($C3179,薬効分類マスタ!$A$2:$E$180,5,FALSE())),"")</f>
        <v/>
      </c>
      <c r="L3179" s="17"/>
      <c r="M3179" s="0" t="str">
        <f aca="false">IF($K3179="","",IF($L3179&lt;&gt;"",$L3179,VLOOKUP($C3179,薬効分類マスタ!$A$2:$F$180,6,FALSE())))</f>
        <v/>
      </c>
      <c r="N3179" s="0" t="str">
        <f aca="false">ASC(G3179)</f>
        <v>ｴｿﾒﾌﾟﾗｿﾞｰﾙｶﾌﾟｾﾙ10mg｢DSEP｣</v>
      </c>
      <c r="O3179" s="0" t="str">
        <f aca="false">ASC(E3179)</f>
        <v>ｴｿﾒﾌﾟﾗｿﾞｰﾙﾏｸﾞﾈｼｳﾑ水和物</v>
      </c>
      <c r="P3179" s="16" t="n">
        <f aca="false">N(P3178)+IF($C3179=検索!$B$49,1,0)</f>
        <v>0</v>
      </c>
    </row>
    <row r="3180" customFormat="false" ht="15" hidden="false" customHeight="false" outlineLevel="0" collapsed="false">
      <c r="A3180" s="16" t="s">
        <v>221</v>
      </c>
      <c r="B3180" s="0" t="s">
        <v>7356</v>
      </c>
      <c r="C3180" s="0" t="n">
        <v>232</v>
      </c>
      <c r="D3180" s="0" t="str">
        <f aca="false">IFERROR(VLOOKUP($C3180,薬効分類マスタ!$A$2:$B$180,2,FALSE()),"未登録")</f>
        <v>消化性潰瘍用剤</v>
      </c>
      <c r="E3180" s="16" t="s">
        <v>7346</v>
      </c>
      <c r="F3180" s="16" t="s">
        <v>1778</v>
      </c>
      <c r="G3180" s="16" t="s">
        <v>7357</v>
      </c>
      <c r="H3180" s="16" t="s">
        <v>574</v>
      </c>
      <c r="I3180" s="0" t="n">
        <v>19.4</v>
      </c>
      <c r="J3180" s="16" t="s">
        <v>239</v>
      </c>
      <c r="K3180" s="0" t="str">
        <f aca="false">IFERROR(IF(VLOOKUP($C3180,薬効分類マスタ!$A$2:$E$180,5,FALSE())=0,"",VLOOKUP($C3180,薬効分類マスタ!$A$2:$E$180,5,FALSE())),"")</f>
        <v/>
      </c>
      <c r="L3180" s="17"/>
      <c r="M3180" s="0" t="str">
        <f aca="false">IF($K3180="","",IF($L3180&lt;&gt;"",$L3180,VLOOKUP($C3180,薬効分類マスタ!$A$2:$F$180,6,FALSE())))</f>
        <v/>
      </c>
      <c r="N3180" s="0" t="str">
        <f aca="false">ASC(G3180)</f>
        <v>ｴｿﾒﾌﾟﾗｿﾞｰﾙｶﾌﾟｾﾙ10mg｢YD｣</v>
      </c>
      <c r="O3180" s="0" t="str">
        <f aca="false">ASC(E3180)</f>
        <v>ｴｿﾒﾌﾟﾗｿﾞｰﾙﾏｸﾞﾈｼｳﾑ水和物</v>
      </c>
      <c r="P3180" s="16" t="n">
        <f aca="false">N(P3179)+IF($C3180=検索!$B$49,1,0)</f>
        <v>0</v>
      </c>
    </row>
    <row r="3181" customFormat="false" ht="15" hidden="false" customHeight="false" outlineLevel="0" collapsed="false">
      <c r="A3181" s="16" t="s">
        <v>221</v>
      </c>
      <c r="B3181" s="0" t="s">
        <v>7358</v>
      </c>
      <c r="C3181" s="0" t="n">
        <v>232</v>
      </c>
      <c r="D3181" s="0" t="str">
        <f aca="false">IFERROR(VLOOKUP($C3181,薬効分類マスタ!$A$2:$B$180,2,FALSE()),"未登録")</f>
        <v>消化性潰瘍用剤</v>
      </c>
      <c r="E3181" s="16" t="s">
        <v>7346</v>
      </c>
      <c r="F3181" s="16" t="s">
        <v>1778</v>
      </c>
      <c r="G3181" s="16" t="s">
        <v>7359</v>
      </c>
      <c r="H3181" s="16" t="s">
        <v>601</v>
      </c>
      <c r="I3181" s="0" t="n">
        <v>19.4</v>
      </c>
      <c r="J3181" s="16" t="s">
        <v>239</v>
      </c>
      <c r="K3181" s="0" t="str">
        <f aca="false">IFERROR(IF(VLOOKUP($C3181,薬効分類マスタ!$A$2:$E$180,5,FALSE())=0,"",VLOOKUP($C3181,薬効分類マスタ!$A$2:$E$180,5,FALSE())),"")</f>
        <v/>
      </c>
      <c r="L3181" s="17"/>
      <c r="M3181" s="0" t="str">
        <f aca="false">IF($K3181="","",IF($L3181&lt;&gt;"",$L3181,VLOOKUP($C3181,薬効分類マスタ!$A$2:$F$180,6,FALSE())))</f>
        <v/>
      </c>
      <c r="N3181" s="0" t="str">
        <f aca="false">ASC(G3181)</f>
        <v>ｴｿﾒﾌﾟﾗｿﾞｰﾙｶﾌﾟｾﾙ10mg｢杏林｣</v>
      </c>
      <c r="O3181" s="0" t="str">
        <f aca="false">ASC(E3181)</f>
        <v>ｴｿﾒﾌﾟﾗｿﾞｰﾙﾏｸﾞﾈｼｳﾑ水和物</v>
      </c>
      <c r="P3181" s="16" t="n">
        <f aca="false">N(P3180)+IF($C3181=検索!$B$49,1,0)</f>
        <v>0</v>
      </c>
    </row>
    <row r="3182" customFormat="false" ht="15" hidden="false" customHeight="false" outlineLevel="0" collapsed="false">
      <c r="A3182" s="16" t="s">
        <v>221</v>
      </c>
      <c r="B3182" s="0" t="s">
        <v>7360</v>
      </c>
      <c r="C3182" s="0" t="n">
        <v>232</v>
      </c>
      <c r="D3182" s="0" t="str">
        <f aca="false">IFERROR(VLOOKUP($C3182,薬効分類マスタ!$A$2:$B$180,2,FALSE()),"未登録")</f>
        <v>消化性潰瘍用剤</v>
      </c>
      <c r="E3182" s="16" t="s">
        <v>7346</v>
      </c>
      <c r="F3182" s="16" t="s">
        <v>1778</v>
      </c>
      <c r="G3182" s="16" t="s">
        <v>7361</v>
      </c>
      <c r="H3182" s="16" t="s">
        <v>530</v>
      </c>
      <c r="I3182" s="0" t="n">
        <v>19.4</v>
      </c>
      <c r="J3182" s="16" t="s">
        <v>239</v>
      </c>
      <c r="K3182" s="0" t="str">
        <f aca="false">IFERROR(IF(VLOOKUP($C3182,薬効分類マスタ!$A$2:$E$180,5,FALSE())=0,"",VLOOKUP($C3182,薬効分類マスタ!$A$2:$E$180,5,FALSE())),"")</f>
        <v/>
      </c>
      <c r="L3182" s="17"/>
      <c r="M3182" s="0" t="str">
        <f aca="false">IF($K3182="","",IF($L3182&lt;&gt;"",$L3182,VLOOKUP($C3182,薬効分類マスタ!$A$2:$F$180,6,FALSE())))</f>
        <v/>
      </c>
      <c r="N3182" s="0" t="str">
        <f aca="false">ASC(G3182)</f>
        <v>ｴｿﾒﾌﾟﾗｿﾞｰﾙｶﾌﾟｾﾙ10mg｢ｹﾐﾌｧ｣</v>
      </c>
      <c r="O3182" s="0" t="str">
        <f aca="false">ASC(E3182)</f>
        <v>ｴｿﾒﾌﾟﾗｿﾞｰﾙﾏｸﾞﾈｼｳﾑ水和物</v>
      </c>
      <c r="P3182" s="16" t="n">
        <f aca="false">N(P3181)+IF($C3182=検索!$B$49,1,0)</f>
        <v>0</v>
      </c>
    </row>
    <row r="3183" customFormat="false" ht="15" hidden="false" customHeight="false" outlineLevel="0" collapsed="false">
      <c r="A3183" s="16" t="s">
        <v>221</v>
      </c>
      <c r="B3183" s="0" t="s">
        <v>7362</v>
      </c>
      <c r="C3183" s="0" t="n">
        <v>232</v>
      </c>
      <c r="D3183" s="0" t="str">
        <f aca="false">IFERROR(VLOOKUP($C3183,薬効分類マスタ!$A$2:$B$180,2,FALSE()),"未登録")</f>
        <v>消化性潰瘍用剤</v>
      </c>
      <c r="E3183" s="16" t="s">
        <v>7346</v>
      </c>
      <c r="F3183" s="16" t="s">
        <v>1778</v>
      </c>
      <c r="G3183" s="16" t="s">
        <v>7363</v>
      </c>
      <c r="H3183" s="16" t="s">
        <v>385</v>
      </c>
      <c r="I3183" s="0" t="n">
        <v>19.4</v>
      </c>
      <c r="J3183" s="16" t="s">
        <v>239</v>
      </c>
      <c r="K3183" s="0" t="str">
        <f aca="false">IFERROR(IF(VLOOKUP($C3183,薬効分類マスタ!$A$2:$E$180,5,FALSE())=0,"",VLOOKUP($C3183,薬効分類マスタ!$A$2:$E$180,5,FALSE())),"")</f>
        <v/>
      </c>
      <c r="L3183" s="17"/>
      <c r="M3183" s="0" t="str">
        <f aca="false">IF($K3183="","",IF($L3183&lt;&gt;"",$L3183,VLOOKUP($C3183,薬効分類マスタ!$A$2:$F$180,6,FALSE())))</f>
        <v/>
      </c>
      <c r="N3183" s="0" t="str">
        <f aca="false">ASC(G3183)</f>
        <v>ｴｿﾒﾌﾟﾗｿﾞｰﾙｶﾌﾟｾﾙ10mg｢ｻﾜｲ｣</v>
      </c>
      <c r="O3183" s="0" t="str">
        <f aca="false">ASC(E3183)</f>
        <v>ｴｿﾒﾌﾟﾗｿﾞｰﾙﾏｸﾞﾈｼｳﾑ水和物</v>
      </c>
      <c r="P3183" s="16" t="n">
        <f aca="false">N(P3182)+IF($C3183=検索!$B$49,1,0)</f>
        <v>0</v>
      </c>
    </row>
    <row r="3184" customFormat="false" ht="15" hidden="false" customHeight="false" outlineLevel="0" collapsed="false">
      <c r="A3184" s="16" t="s">
        <v>221</v>
      </c>
      <c r="B3184" s="0" t="s">
        <v>7364</v>
      </c>
      <c r="C3184" s="0" t="n">
        <v>232</v>
      </c>
      <c r="D3184" s="0" t="str">
        <f aca="false">IFERROR(VLOOKUP($C3184,薬効分類マスタ!$A$2:$B$180,2,FALSE()),"未登録")</f>
        <v>消化性潰瘍用剤</v>
      </c>
      <c r="E3184" s="16" t="s">
        <v>7346</v>
      </c>
      <c r="F3184" s="16" t="s">
        <v>1778</v>
      </c>
      <c r="G3184" s="16" t="s">
        <v>7365</v>
      </c>
      <c r="H3184" s="16" t="s">
        <v>533</v>
      </c>
      <c r="I3184" s="0" t="n">
        <v>19.4</v>
      </c>
      <c r="J3184" s="16" t="s">
        <v>239</v>
      </c>
      <c r="K3184" s="0" t="str">
        <f aca="false">IFERROR(IF(VLOOKUP($C3184,薬効分類マスタ!$A$2:$E$180,5,FALSE())=0,"",VLOOKUP($C3184,薬効分類マスタ!$A$2:$E$180,5,FALSE())),"")</f>
        <v/>
      </c>
      <c r="L3184" s="17"/>
      <c r="M3184" s="0" t="str">
        <f aca="false">IF($K3184="","",IF($L3184&lt;&gt;"",$L3184,VLOOKUP($C3184,薬効分類マスタ!$A$2:$F$180,6,FALSE())))</f>
        <v/>
      </c>
      <c r="N3184" s="0" t="str">
        <f aca="false">ASC(G3184)</f>
        <v>ｴｿﾒﾌﾟﾗｿﾞｰﾙｶﾌﾟｾﾙ10mg｢ﾄｰﾜ｣</v>
      </c>
      <c r="O3184" s="0" t="str">
        <f aca="false">ASC(E3184)</f>
        <v>ｴｿﾒﾌﾟﾗｿﾞｰﾙﾏｸﾞﾈｼｳﾑ水和物</v>
      </c>
      <c r="P3184" s="16" t="n">
        <f aca="false">N(P3183)+IF($C3184=検索!$B$49,1,0)</f>
        <v>0</v>
      </c>
    </row>
    <row r="3185" customFormat="false" ht="15" hidden="false" customHeight="false" outlineLevel="0" collapsed="false">
      <c r="A3185" s="16" t="s">
        <v>221</v>
      </c>
      <c r="B3185" s="0" t="s">
        <v>7366</v>
      </c>
      <c r="C3185" s="0" t="n">
        <v>232</v>
      </c>
      <c r="D3185" s="0" t="str">
        <f aca="false">IFERROR(VLOOKUP($C3185,薬効分類マスタ!$A$2:$B$180,2,FALSE()),"未登録")</f>
        <v>消化性潰瘍用剤</v>
      </c>
      <c r="E3185" s="16" t="s">
        <v>7346</v>
      </c>
      <c r="F3185" s="16" t="s">
        <v>1778</v>
      </c>
      <c r="G3185" s="16" t="s">
        <v>7367</v>
      </c>
      <c r="H3185" s="16" t="s">
        <v>606</v>
      </c>
      <c r="I3185" s="0" t="n">
        <v>19.4</v>
      </c>
      <c r="J3185" s="16" t="s">
        <v>239</v>
      </c>
      <c r="K3185" s="0" t="str">
        <f aca="false">IFERROR(IF(VLOOKUP($C3185,薬効分類マスタ!$A$2:$E$180,5,FALSE())=0,"",VLOOKUP($C3185,薬効分類マスタ!$A$2:$E$180,5,FALSE())),"")</f>
        <v/>
      </c>
      <c r="L3185" s="17"/>
      <c r="M3185" s="0" t="str">
        <f aca="false">IF($K3185="","",IF($L3185&lt;&gt;"",$L3185,VLOOKUP($C3185,薬効分類マスタ!$A$2:$F$180,6,FALSE())))</f>
        <v/>
      </c>
      <c r="N3185" s="0" t="str">
        <f aca="false">ASC(G3185)</f>
        <v>ｴｿﾒﾌﾟﾗｿﾞｰﾙｶﾌﾟｾﾙ10mg｢日新｣</v>
      </c>
      <c r="O3185" s="0" t="str">
        <f aca="false">ASC(E3185)</f>
        <v>ｴｿﾒﾌﾟﾗｿﾞｰﾙﾏｸﾞﾈｼｳﾑ水和物</v>
      </c>
      <c r="P3185" s="16" t="n">
        <f aca="false">N(P3184)+IF($C3185=検索!$B$49,1,0)</f>
        <v>0</v>
      </c>
    </row>
    <row r="3186" customFormat="false" ht="15" hidden="false" customHeight="false" outlineLevel="0" collapsed="false">
      <c r="A3186" s="16" t="s">
        <v>221</v>
      </c>
      <c r="B3186" s="0" t="s">
        <v>7368</v>
      </c>
      <c r="C3186" s="0" t="n">
        <v>232</v>
      </c>
      <c r="D3186" s="0" t="str">
        <f aca="false">IFERROR(VLOOKUP($C3186,薬効分類マスタ!$A$2:$B$180,2,FALSE()),"未登録")</f>
        <v>消化性潰瘍用剤</v>
      </c>
      <c r="E3186" s="16" t="s">
        <v>7346</v>
      </c>
      <c r="F3186" s="16" t="s">
        <v>1778</v>
      </c>
      <c r="G3186" s="16" t="s">
        <v>7369</v>
      </c>
      <c r="H3186" s="16" t="s">
        <v>1165</v>
      </c>
      <c r="I3186" s="0" t="n">
        <v>19.4</v>
      </c>
      <c r="J3186" s="16" t="s">
        <v>239</v>
      </c>
      <c r="K3186" s="0" t="str">
        <f aca="false">IFERROR(IF(VLOOKUP($C3186,薬効分類マスタ!$A$2:$E$180,5,FALSE())=0,"",VLOOKUP($C3186,薬効分類マスタ!$A$2:$E$180,5,FALSE())),"")</f>
        <v/>
      </c>
      <c r="L3186" s="17"/>
      <c r="M3186" s="0" t="str">
        <f aca="false">IF($K3186="","",IF($L3186&lt;&gt;"",$L3186,VLOOKUP($C3186,薬効分類マスタ!$A$2:$F$180,6,FALSE())))</f>
        <v/>
      </c>
      <c r="N3186" s="0" t="str">
        <f aca="false">ASC(G3186)</f>
        <v>ｴｿﾒﾌﾟﾗｿﾞｰﾙｶﾌﾟｾﾙ10mg｢ﾆﾌﾟﾛ｣</v>
      </c>
      <c r="O3186" s="0" t="str">
        <f aca="false">ASC(E3186)</f>
        <v>ｴｿﾒﾌﾟﾗｿﾞｰﾙﾏｸﾞﾈｼｳﾑ水和物</v>
      </c>
      <c r="P3186" s="16" t="n">
        <f aca="false">N(P3185)+IF($C3186=検索!$B$49,1,0)</f>
        <v>0</v>
      </c>
    </row>
    <row r="3187" customFormat="false" ht="15" hidden="false" customHeight="false" outlineLevel="0" collapsed="false">
      <c r="A3187" s="16" t="s">
        <v>221</v>
      </c>
      <c r="B3187" s="0" t="s">
        <v>7370</v>
      </c>
      <c r="C3187" s="0" t="n">
        <v>232</v>
      </c>
      <c r="D3187" s="0" t="str">
        <f aca="false">IFERROR(VLOOKUP($C3187,薬効分類マスタ!$A$2:$B$180,2,FALSE()),"未登録")</f>
        <v>消化性潰瘍用剤</v>
      </c>
      <c r="E3187" s="16" t="s">
        <v>7346</v>
      </c>
      <c r="F3187" s="16" t="s">
        <v>2750</v>
      </c>
      <c r="G3187" s="16" t="s">
        <v>7371</v>
      </c>
      <c r="H3187" s="16" t="s">
        <v>4574</v>
      </c>
      <c r="I3187" s="0" t="n">
        <v>48.2</v>
      </c>
      <c r="J3187" s="16" t="s">
        <v>232</v>
      </c>
      <c r="K3187" s="0" t="str">
        <f aca="false">IFERROR(IF(VLOOKUP($C3187,薬効分類マスタ!$A$2:$E$180,5,FALSE())=0,"",VLOOKUP($C3187,薬効分類マスタ!$A$2:$E$180,5,FALSE())),"")</f>
        <v/>
      </c>
      <c r="L3187" s="17"/>
      <c r="M3187" s="0" t="str">
        <f aca="false">IF($K3187="","",IF($L3187&lt;&gt;"",$L3187,VLOOKUP($C3187,薬効分類マスタ!$A$2:$F$180,6,FALSE())))</f>
        <v/>
      </c>
      <c r="N3187" s="0" t="str">
        <f aca="false">ASC(G3187)</f>
        <v>ﾈｷｼｳﾑｶﾌﾟｾﾙ20mg</v>
      </c>
      <c r="O3187" s="0" t="str">
        <f aca="false">ASC(E3187)</f>
        <v>ｴｿﾒﾌﾟﾗｿﾞｰﾙﾏｸﾞﾈｼｳﾑ水和物</v>
      </c>
      <c r="P3187" s="16" t="n">
        <f aca="false">N(P3186)+IF($C3187=検索!$B$49,1,0)</f>
        <v>0</v>
      </c>
    </row>
    <row r="3188" customFormat="false" ht="15" hidden="false" customHeight="false" outlineLevel="0" collapsed="false">
      <c r="A3188" s="16" t="s">
        <v>221</v>
      </c>
      <c r="B3188" s="0" t="s">
        <v>7372</v>
      </c>
      <c r="C3188" s="0" t="n">
        <v>232</v>
      </c>
      <c r="D3188" s="0" t="str">
        <f aca="false">IFERROR(VLOOKUP($C3188,薬効分類マスタ!$A$2:$B$180,2,FALSE()),"未登録")</f>
        <v>消化性潰瘍用剤</v>
      </c>
      <c r="E3188" s="16" t="s">
        <v>7346</v>
      </c>
      <c r="F3188" s="16" t="s">
        <v>2750</v>
      </c>
      <c r="G3188" s="16" t="s">
        <v>7373</v>
      </c>
      <c r="H3188" s="16" t="s">
        <v>1464</v>
      </c>
      <c r="I3188" s="0" t="n">
        <v>33.7</v>
      </c>
      <c r="J3188" s="16" t="s">
        <v>239</v>
      </c>
      <c r="K3188" s="0" t="str">
        <f aca="false">IFERROR(IF(VLOOKUP($C3188,薬効分類マスタ!$A$2:$E$180,5,FALSE())=0,"",VLOOKUP($C3188,薬効分類マスタ!$A$2:$E$180,5,FALSE())),"")</f>
        <v/>
      </c>
      <c r="L3188" s="17"/>
      <c r="M3188" s="0" t="str">
        <f aca="false">IF($K3188="","",IF($L3188&lt;&gt;"",$L3188,VLOOKUP($C3188,薬効分類マスタ!$A$2:$F$180,6,FALSE())))</f>
        <v/>
      </c>
      <c r="N3188" s="0" t="str">
        <f aca="false">ASC(G3188)</f>
        <v>ｴｿﾒﾌﾟﾗｿﾞｰﾙｶﾌﾟｾﾙ20mg｢DSEP｣</v>
      </c>
      <c r="O3188" s="0" t="str">
        <f aca="false">ASC(E3188)</f>
        <v>ｴｿﾒﾌﾟﾗｿﾞｰﾙﾏｸﾞﾈｼｳﾑ水和物</v>
      </c>
      <c r="P3188" s="16" t="n">
        <f aca="false">N(P3187)+IF($C3188=検索!$B$49,1,0)</f>
        <v>0</v>
      </c>
    </row>
    <row r="3189" customFormat="false" ht="15" hidden="false" customHeight="false" outlineLevel="0" collapsed="false">
      <c r="A3189" s="16" t="s">
        <v>221</v>
      </c>
      <c r="B3189" s="0" t="s">
        <v>7374</v>
      </c>
      <c r="C3189" s="0" t="n">
        <v>232</v>
      </c>
      <c r="D3189" s="0" t="str">
        <f aca="false">IFERROR(VLOOKUP($C3189,薬効分類マスタ!$A$2:$B$180,2,FALSE()),"未登録")</f>
        <v>消化性潰瘍用剤</v>
      </c>
      <c r="E3189" s="16" t="s">
        <v>7346</v>
      </c>
      <c r="F3189" s="16" t="s">
        <v>2750</v>
      </c>
      <c r="G3189" s="16" t="s">
        <v>7375</v>
      </c>
      <c r="H3189" s="16" t="s">
        <v>574</v>
      </c>
      <c r="I3189" s="0" t="n">
        <v>33.7</v>
      </c>
      <c r="J3189" s="16" t="s">
        <v>239</v>
      </c>
      <c r="K3189" s="0" t="str">
        <f aca="false">IFERROR(IF(VLOOKUP($C3189,薬効分類マスタ!$A$2:$E$180,5,FALSE())=0,"",VLOOKUP($C3189,薬効分類マスタ!$A$2:$E$180,5,FALSE())),"")</f>
        <v/>
      </c>
      <c r="L3189" s="17"/>
      <c r="M3189" s="0" t="str">
        <f aca="false">IF($K3189="","",IF($L3189&lt;&gt;"",$L3189,VLOOKUP($C3189,薬効分類マスタ!$A$2:$F$180,6,FALSE())))</f>
        <v/>
      </c>
      <c r="N3189" s="0" t="str">
        <f aca="false">ASC(G3189)</f>
        <v>ｴｿﾒﾌﾟﾗｿﾞｰﾙｶﾌﾟｾﾙ20mg｢YD｣</v>
      </c>
      <c r="O3189" s="0" t="str">
        <f aca="false">ASC(E3189)</f>
        <v>ｴｿﾒﾌﾟﾗｿﾞｰﾙﾏｸﾞﾈｼｳﾑ水和物</v>
      </c>
      <c r="P3189" s="16" t="n">
        <f aca="false">N(P3188)+IF($C3189=検索!$B$49,1,0)</f>
        <v>0</v>
      </c>
    </row>
    <row r="3190" customFormat="false" ht="15" hidden="false" customHeight="false" outlineLevel="0" collapsed="false">
      <c r="A3190" s="16" t="s">
        <v>221</v>
      </c>
      <c r="B3190" s="0" t="s">
        <v>7376</v>
      </c>
      <c r="C3190" s="0" t="n">
        <v>232</v>
      </c>
      <c r="D3190" s="0" t="str">
        <f aca="false">IFERROR(VLOOKUP($C3190,薬効分類マスタ!$A$2:$B$180,2,FALSE()),"未登録")</f>
        <v>消化性潰瘍用剤</v>
      </c>
      <c r="E3190" s="16" t="s">
        <v>7346</v>
      </c>
      <c r="F3190" s="16" t="s">
        <v>2750</v>
      </c>
      <c r="G3190" s="16" t="s">
        <v>7377</v>
      </c>
      <c r="H3190" s="16" t="s">
        <v>601</v>
      </c>
      <c r="I3190" s="0" t="n">
        <v>33.7</v>
      </c>
      <c r="J3190" s="16" t="s">
        <v>239</v>
      </c>
      <c r="K3190" s="0" t="str">
        <f aca="false">IFERROR(IF(VLOOKUP($C3190,薬効分類マスタ!$A$2:$E$180,5,FALSE())=0,"",VLOOKUP($C3190,薬効分類マスタ!$A$2:$E$180,5,FALSE())),"")</f>
        <v/>
      </c>
      <c r="L3190" s="17"/>
      <c r="M3190" s="0" t="str">
        <f aca="false">IF($K3190="","",IF($L3190&lt;&gt;"",$L3190,VLOOKUP($C3190,薬効分類マスタ!$A$2:$F$180,6,FALSE())))</f>
        <v/>
      </c>
      <c r="N3190" s="0" t="str">
        <f aca="false">ASC(G3190)</f>
        <v>ｴｿﾒﾌﾟﾗｿﾞｰﾙｶﾌﾟｾﾙ20mg｢杏林｣</v>
      </c>
      <c r="O3190" s="0" t="str">
        <f aca="false">ASC(E3190)</f>
        <v>ｴｿﾒﾌﾟﾗｿﾞｰﾙﾏｸﾞﾈｼｳﾑ水和物</v>
      </c>
      <c r="P3190" s="16" t="n">
        <f aca="false">N(P3189)+IF($C3190=検索!$B$49,1,0)</f>
        <v>0</v>
      </c>
    </row>
    <row r="3191" customFormat="false" ht="15" hidden="false" customHeight="false" outlineLevel="0" collapsed="false">
      <c r="A3191" s="16" t="s">
        <v>221</v>
      </c>
      <c r="B3191" s="0" t="s">
        <v>7378</v>
      </c>
      <c r="C3191" s="0" t="n">
        <v>232</v>
      </c>
      <c r="D3191" s="0" t="str">
        <f aca="false">IFERROR(VLOOKUP($C3191,薬効分類マスタ!$A$2:$B$180,2,FALSE()),"未登録")</f>
        <v>消化性潰瘍用剤</v>
      </c>
      <c r="E3191" s="16" t="s">
        <v>7346</v>
      </c>
      <c r="F3191" s="16" t="s">
        <v>2750</v>
      </c>
      <c r="G3191" s="16" t="s">
        <v>7379</v>
      </c>
      <c r="H3191" s="16" t="s">
        <v>530</v>
      </c>
      <c r="I3191" s="0" t="n">
        <v>33.7</v>
      </c>
      <c r="J3191" s="16" t="s">
        <v>239</v>
      </c>
      <c r="K3191" s="0" t="str">
        <f aca="false">IFERROR(IF(VLOOKUP($C3191,薬効分類マスタ!$A$2:$E$180,5,FALSE())=0,"",VLOOKUP($C3191,薬効分類マスタ!$A$2:$E$180,5,FALSE())),"")</f>
        <v/>
      </c>
      <c r="L3191" s="17"/>
      <c r="M3191" s="0" t="str">
        <f aca="false">IF($K3191="","",IF($L3191&lt;&gt;"",$L3191,VLOOKUP($C3191,薬効分類マスタ!$A$2:$F$180,6,FALSE())))</f>
        <v/>
      </c>
      <c r="N3191" s="0" t="str">
        <f aca="false">ASC(G3191)</f>
        <v>ｴｿﾒﾌﾟﾗｿﾞｰﾙｶﾌﾟｾﾙ20mg｢ｹﾐﾌｧ｣</v>
      </c>
      <c r="O3191" s="0" t="str">
        <f aca="false">ASC(E3191)</f>
        <v>ｴｿﾒﾌﾟﾗｿﾞｰﾙﾏｸﾞﾈｼｳﾑ水和物</v>
      </c>
      <c r="P3191" s="16" t="n">
        <f aca="false">N(P3190)+IF($C3191=検索!$B$49,1,0)</f>
        <v>0</v>
      </c>
    </row>
    <row r="3192" customFormat="false" ht="15" hidden="false" customHeight="false" outlineLevel="0" collapsed="false">
      <c r="A3192" s="16" t="s">
        <v>221</v>
      </c>
      <c r="B3192" s="0" t="s">
        <v>7380</v>
      </c>
      <c r="C3192" s="0" t="n">
        <v>232</v>
      </c>
      <c r="D3192" s="0" t="str">
        <f aca="false">IFERROR(VLOOKUP($C3192,薬効分類マスタ!$A$2:$B$180,2,FALSE()),"未登録")</f>
        <v>消化性潰瘍用剤</v>
      </c>
      <c r="E3192" s="16" t="s">
        <v>7346</v>
      </c>
      <c r="F3192" s="16" t="s">
        <v>2750</v>
      </c>
      <c r="G3192" s="16" t="s">
        <v>7381</v>
      </c>
      <c r="H3192" s="16" t="s">
        <v>385</v>
      </c>
      <c r="I3192" s="0" t="n">
        <v>33.7</v>
      </c>
      <c r="J3192" s="16" t="s">
        <v>239</v>
      </c>
      <c r="K3192" s="0" t="str">
        <f aca="false">IFERROR(IF(VLOOKUP($C3192,薬効分類マスタ!$A$2:$E$180,5,FALSE())=0,"",VLOOKUP($C3192,薬効分類マスタ!$A$2:$E$180,5,FALSE())),"")</f>
        <v/>
      </c>
      <c r="L3192" s="17"/>
      <c r="M3192" s="0" t="str">
        <f aca="false">IF($K3192="","",IF($L3192&lt;&gt;"",$L3192,VLOOKUP($C3192,薬効分類マスタ!$A$2:$F$180,6,FALSE())))</f>
        <v/>
      </c>
      <c r="N3192" s="0" t="str">
        <f aca="false">ASC(G3192)</f>
        <v>ｴｿﾒﾌﾟﾗｿﾞｰﾙｶﾌﾟｾﾙ20mg｢ｻﾜｲ｣</v>
      </c>
      <c r="O3192" s="0" t="str">
        <f aca="false">ASC(E3192)</f>
        <v>ｴｿﾒﾌﾟﾗｿﾞｰﾙﾏｸﾞﾈｼｳﾑ水和物</v>
      </c>
      <c r="P3192" s="16" t="n">
        <f aca="false">N(P3191)+IF($C3192=検索!$B$49,1,0)</f>
        <v>0</v>
      </c>
    </row>
    <row r="3193" customFormat="false" ht="15" hidden="false" customHeight="false" outlineLevel="0" collapsed="false">
      <c r="A3193" s="16" t="s">
        <v>221</v>
      </c>
      <c r="B3193" s="0" t="s">
        <v>7382</v>
      </c>
      <c r="C3193" s="0" t="n">
        <v>232</v>
      </c>
      <c r="D3193" s="0" t="str">
        <f aca="false">IFERROR(VLOOKUP($C3193,薬効分類マスタ!$A$2:$B$180,2,FALSE()),"未登録")</f>
        <v>消化性潰瘍用剤</v>
      </c>
      <c r="E3193" s="16" t="s">
        <v>7346</v>
      </c>
      <c r="F3193" s="16" t="s">
        <v>2750</v>
      </c>
      <c r="G3193" s="16" t="s">
        <v>7383</v>
      </c>
      <c r="H3193" s="16" t="s">
        <v>533</v>
      </c>
      <c r="I3193" s="0" t="n">
        <v>33.7</v>
      </c>
      <c r="J3193" s="16" t="s">
        <v>239</v>
      </c>
      <c r="K3193" s="0" t="str">
        <f aca="false">IFERROR(IF(VLOOKUP($C3193,薬効分類マスタ!$A$2:$E$180,5,FALSE())=0,"",VLOOKUP($C3193,薬効分類マスタ!$A$2:$E$180,5,FALSE())),"")</f>
        <v/>
      </c>
      <c r="L3193" s="17"/>
      <c r="M3193" s="0" t="str">
        <f aca="false">IF($K3193="","",IF($L3193&lt;&gt;"",$L3193,VLOOKUP($C3193,薬効分類マスタ!$A$2:$F$180,6,FALSE())))</f>
        <v/>
      </c>
      <c r="N3193" s="0" t="str">
        <f aca="false">ASC(G3193)</f>
        <v>ｴｿﾒﾌﾟﾗｿﾞｰﾙｶﾌﾟｾﾙ20mg｢ﾄｰﾜ｣</v>
      </c>
      <c r="O3193" s="0" t="str">
        <f aca="false">ASC(E3193)</f>
        <v>ｴｿﾒﾌﾟﾗｿﾞｰﾙﾏｸﾞﾈｼｳﾑ水和物</v>
      </c>
      <c r="P3193" s="16" t="n">
        <f aca="false">N(P3192)+IF($C3193=検索!$B$49,1,0)</f>
        <v>0</v>
      </c>
    </row>
    <row r="3194" customFormat="false" ht="15" hidden="false" customHeight="false" outlineLevel="0" collapsed="false">
      <c r="A3194" s="16" t="s">
        <v>221</v>
      </c>
      <c r="B3194" s="0" t="s">
        <v>7384</v>
      </c>
      <c r="C3194" s="0" t="n">
        <v>232</v>
      </c>
      <c r="D3194" s="0" t="str">
        <f aca="false">IFERROR(VLOOKUP($C3194,薬効分類マスタ!$A$2:$B$180,2,FALSE()),"未登録")</f>
        <v>消化性潰瘍用剤</v>
      </c>
      <c r="E3194" s="16" t="s">
        <v>7346</v>
      </c>
      <c r="F3194" s="16" t="s">
        <v>2750</v>
      </c>
      <c r="G3194" s="16" t="s">
        <v>7385</v>
      </c>
      <c r="H3194" s="16" t="s">
        <v>606</v>
      </c>
      <c r="I3194" s="0" t="n">
        <v>33.7</v>
      </c>
      <c r="J3194" s="16" t="s">
        <v>239</v>
      </c>
      <c r="K3194" s="0" t="str">
        <f aca="false">IFERROR(IF(VLOOKUP($C3194,薬効分類マスタ!$A$2:$E$180,5,FALSE())=0,"",VLOOKUP($C3194,薬効分類マスタ!$A$2:$E$180,5,FALSE())),"")</f>
        <v/>
      </c>
      <c r="L3194" s="17"/>
      <c r="M3194" s="0" t="str">
        <f aca="false">IF($K3194="","",IF($L3194&lt;&gt;"",$L3194,VLOOKUP($C3194,薬効分類マスタ!$A$2:$F$180,6,FALSE())))</f>
        <v/>
      </c>
      <c r="N3194" s="0" t="str">
        <f aca="false">ASC(G3194)</f>
        <v>ｴｿﾒﾌﾟﾗｿﾞｰﾙｶﾌﾟｾﾙ20mg｢日新｣</v>
      </c>
      <c r="O3194" s="0" t="str">
        <f aca="false">ASC(E3194)</f>
        <v>ｴｿﾒﾌﾟﾗｿﾞｰﾙﾏｸﾞﾈｼｳﾑ水和物</v>
      </c>
      <c r="P3194" s="16" t="n">
        <f aca="false">N(P3193)+IF($C3194=検索!$B$49,1,0)</f>
        <v>0</v>
      </c>
    </row>
    <row r="3195" customFormat="false" ht="15" hidden="false" customHeight="false" outlineLevel="0" collapsed="false">
      <c r="A3195" s="16" t="s">
        <v>221</v>
      </c>
      <c r="B3195" s="0" t="s">
        <v>7386</v>
      </c>
      <c r="C3195" s="0" t="n">
        <v>232</v>
      </c>
      <c r="D3195" s="0" t="str">
        <f aca="false">IFERROR(VLOOKUP($C3195,薬効分類マスタ!$A$2:$B$180,2,FALSE()),"未登録")</f>
        <v>消化性潰瘍用剤</v>
      </c>
      <c r="E3195" s="16" t="s">
        <v>7346</v>
      </c>
      <c r="F3195" s="16" t="s">
        <v>2750</v>
      </c>
      <c r="G3195" s="16" t="s">
        <v>7387</v>
      </c>
      <c r="H3195" s="16" t="s">
        <v>1165</v>
      </c>
      <c r="I3195" s="0" t="n">
        <v>33.7</v>
      </c>
      <c r="J3195" s="16" t="s">
        <v>239</v>
      </c>
      <c r="K3195" s="0" t="str">
        <f aca="false">IFERROR(IF(VLOOKUP($C3195,薬効分類マスタ!$A$2:$E$180,5,FALSE())=0,"",VLOOKUP($C3195,薬効分類マスタ!$A$2:$E$180,5,FALSE())),"")</f>
        <v/>
      </c>
      <c r="L3195" s="17"/>
      <c r="M3195" s="0" t="str">
        <f aca="false">IF($K3195="","",IF($L3195&lt;&gt;"",$L3195,VLOOKUP($C3195,薬効分類マスタ!$A$2:$F$180,6,FALSE())))</f>
        <v/>
      </c>
      <c r="N3195" s="0" t="str">
        <f aca="false">ASC(G3195)</f>
        <v>ｴｿﾒﾌﾟﾗｿﾞｰﾙｶﾌﾟｾﾙ20mg｢ﾆﾌﾟﾛ｣</v>
      </c>
      <c r="O3195" s="0" t="str">
        <f aca="false">ASC(E3195)</f>
        <v>ｴｿﾒﾌﾟﾗｿﾞｰﾙﾏｸﾞﾈｼｳﾑ水和物</v>
      </c>
      <c r="P3195" s="16" t="n">
        <f aca="false">N(P3194)+IF($C3195=検索!$B$49,1,0)</f>
        <v>0</v>
      </c>
    </row>
    <row r="3196" customFormat="false" ht="15" hidden="false" customHeight="false" outlineLevel="0" collapsed="false">
      <c r="A3196" s="16" t="s">
        <v>221</v>
      </c>
      <c r="B3196" s="0" t="s">
        <v>7388</v>
      </c>
      <c r="C3196" s="0" t="n">
        <v>232</v>
      </c>
      <c r="D3196" s="0" t="str">
        <f aca="false">IFERROR(VLOOKUP($C3196,薬効分類マスタ!$A$2:$B$180,2,FALSE()),"未登録")</f>
        <v>消化性潰瘍用剤</v>
      </c>
      <c r="E3196" s="16" t="s">
        <v>7389</v>
      </c>
      <c r="F3196" s="16" t="s">
        <v>262</v>
      </c>
      <c r="G3196" s="16" t="s">
        <v>7390</v>
      </c>
      <c r="H3196" s="16" t="s">
        <v>1635</v>
      </c>
      <c r="I3196" s="0" t="n">
        <v>91.6</v>
      </c>
      <c r="J3196" s="16" t="s">
        <v>232</v>
      </c>
      <c r="K3196" s="0" t="str">
        <f aca="false">IFERROR(IF(VLOOKUP($C3196,薬効分類マスタ!$A$2:$E$180,5,FALSE())=0,"",VLOOKUP($C3196,薬効分類マスタ!$A$2:$E$180,5,FALSE())),"")</f>
        <v/>
      </c>
      <c r="L3196" s="17"/>
      <c r="M3196" s="0" t="str">
        <f aca="false">IF($K3196="","",IF($L3196&lt;&gt;"",$L3196,VLOOKUP($C3196,薬効分類マスタ!$A$2:$F$180,6,FALSE())))</f>
        <v/>
      </c>
      <c r="N3196" s="0" t="str">
        <f aca="false">ASC(G3196)</f>
        <v>ﾀｹｷｬﾌﾞ錠10mg</v>
      </c>
      <c r="O3196" s="0" t="str">
        <f aca="false">ASC(E3196)</f>
        <v>ﾎﾞﾉﾌﾟﾗｻﾞﾝﾌﾏﾙ酸塩</v>
      </c>
      <c r="P3196" s="16" t="n">
        <f aca="false">N(P3195)+IF($C3196=検索!$B$49,1,0)</f>
        <v>0</v>
      </c>
    </row>
    <row r="3197" customFormat="false" ht="15" hidden="false" customHeight="false" outlineLevel="0" collapsed="false">
      <c r="A3197" s="16" t="s">
        <v>221</v>
      </c>
      <c r="B3197" s="0" t="s">
        <v>7391</v>
      </c>
      <c r="C3197" s="0" t="n">
        <v>232</v>
      </c>
      <c r="D3197" s="0" t="str">
        <f aca="false">IFERROR(VLOOKUP($C3197,薬効分類マスタ!$A$2:$B$180,2,FALSE()),"未登録")</f>
        <v>消化性潰瘍用剤</v>
      </c>
      <c r="E3197" s="16" t="s">
        <v>7389</v>
      </c>
      <c r="F3197" s="16" t="s">
        <v>445</v>
      </c>
      <c r="G3197" s="16" t="s">
        <v>7392</v>
      </c>
      <c r="H3197" s="16" t="s">
        <v>1635</v>
      </c>
      <c r="I3197" s="0" t="n">
        <v>136.7</v>
      </c>
      <c r="J3197" s="16" t="s">
        <v>232</v>
      </c>
      <c r="K3197" s="0" t="str">
        <f aca="false">IFERROR(IF(VLOOKUP($C3197,薬効分類マスタ!$A$2:$E$180,5,FALSE())=0,"",VLOOKUP($C3197,薬効分類マスタ!$A$2:$E$180,5,FALSE())),"")</f>
        <v/>
      </c>
      <c r="L3197" s="17"/>
      <c r="M3197" s="0" t="str">
        <f aca="false">IF($K3197="","",IF($L3197&lt;&gt;"",$L3197,VLOOKUP($C3197,薬効分類マスタ!$A$2:$F$180,6,FALSE())))</f>
        <v/>
      </c>
      <c r="N3197" s="0" t="str">
        <f aca="false">ASC(G3197)</f>
        <v>ﾀｹｷｬﾌﾞ錠20mg</v>
      </c>
      <c r="O3197" s="0" t="str">
        <f aca="false">ASC(E3197)</f>
        <v>ﾎﾞﾉﾌﾟﾗｻﾞﾝﾌﾏﾙ酸塩</v>
      </c>
      <c r="P3197" s="16" t="n">
        <f aca="false">N(P3196)+IF($C3197=検索!$B$49,1,0)</f>
        <v>0</v>
      </c>
    </row>
    <row r="3198" customFormat="false" ht="15" hidden="false" customHeight="false" outlineLevel="0" collapsed="false">
      <c r="A3198" s="16" t="s">
        <v>221</v>
      </c>
      <c r="B3198" s="0" t="s">
        <v>7393</v>
      </c>
      <c r="C3198" s="0" t="n">
        <v>232</v>
      </c>
      <c r="D3198" s="0" t="str">
        <f aca="false">IFERROR(VLOOKUP($C3198,薬効分類マスタ!$A$2:$B$180,2,FALSE()),"未登録")</f>
        <v>消化性潰瘍用剤</v>
      </c>
      <c r="E3198" s="16" t="s">
        <v>7389</v>
      </c>
      <c r="F3198" s="16" t="s">
        <v>262</v>
      </c>
      <c r="G3198" s="16" t="s">
        <v>7394</v>
      </c>
      <c r="H3198" s="16" t="s">
        <v>1635</v>
      </c>
      <c r="I3198" s="0" t="n">
        <v>91.6</v>
      </c>
      <c r="J3198" s="16" t="s">
        <v>232</v>
      </c>
      <c r="K3198" s="0" t="str">
        <f aca="false">IFERROR(IF(VLOOKUP($C3198,薬効分類マスタ!$A$2:$E$180,5,FALSE())=0,"",VLOOKUP($C3198,薬効分類マスタ!$A$2:$E$180,5,FALSE())),"")</f>
        <v/>
      </c>
      <c r="L3198" s="17"/>
      <c r="M3198" s="0" t="str">
        <f aca="false">IF($K3198="","",IF($L3198&lt;&gt;"",$L3198,VLOOKUP($C3198,薬効分類マスタ!$A$2:$F$180,6,FALSE())))</f>
        <v/>
      </c>
      <c r="N3198" s="0" t="str">
        <f aca="false">ASC(G3198)</f>
        <v>ﾀｹｷｬﾌﾞOD錠10mg</v>
      </c>
      <c r="O3198" s="0" t="str">
        <f aca="false">ASC(E3198)</f>
        <v>ﾎﾞﾉﾌﾟﾗｻﾞﾝﾌﾏﾙ酸塩</v>
      </c>
      <c r="P3198" s="16" t="n">
        <f aca="false">N(P3197)+IF($C3198=検索!$B$49,1,0)</f>
        <v>0</v>
      </c>
    </row>
    <row r="3199" customFormat="false" ht="15" hidden="false" customHeight="false" outlineLevel="0" collapsed="false">
      <c r="A3199" s="16" t="s">
        <v>221</v>
      </c>
      <c r="B3199" s="0" t="s">
        <v>7395</v>
      </c>
      <c r="C3199" s="0" t="n">
        <v>232</v>
      </c>
      <c r="D3199" s="0" t="str">
        <f aca="false">IFERROR(VLOOKUP($C3199,薬効分類マスタ!$A$2:$B$180,2,FALSE()),"未登録")</f>
        <v>消化性潰瘍用剤</v>
      </c>
      <c r="E3199" s="16" t="s">
        <v>7389</v>
      </c>
      <c r="F3199" s="16" t="s">
        <v>445</v>
      </c>
      <c r="G3199" s="16" t="s">
        <v>7396</v>
      </c>
      <c r="H3199" s="16" t="s">
        <v>1635</v>
      </c>
      <c r="I3199" s="0" t="n">
        <v>136.7</v>
      </c>
      <c r="J3199" s="16" t="s">
        <v>232</v>
      </c>
      <c r="K3199" s="0" t="str">
        <f aca="false">IFERROR(IF(VLOOKUP($C3199,薬効分類マスタ!$A$2:$E$180,5,FALSE())=0,"",VLOOKUP($C3199,薬効分類マスタ!$A$2:$E$180,5,FALSE())),"")</f>
        <v/>
      </c>
      <c r="L3199" s="17"/>
      <c r="M3199" s="0" t="str">
        <f aca="false">IF($K3199="","",IF($L3199&lt;&gt;"",$L3199,VLOOKUP($C3199,薬効分類マスタ!$A$2:$F$180,6,FALSE())))</f>
        <v/>
      </c>
      <c r="N3199" s="0" t="str">
        <f aca="false">ASC(G3199)</f>
        <v>ﾀｹｷｬﾌﾞOD錠20mg</v>
      </c>
      <c r="O3199" s="0" t="str">
        <f aca="false">ASC(E3199)</f>
        <v>ﾎﾞﾉﾌﾟﾗｻﾞﾝﾌﾏﾙ酸塩</v>
      </c>
      <c r="P3199" s="16" t="n">
        <f aca="false">N(P3198)+IF($C3199=検索!$B$49,1,0)</f>
        <v>0</v>
      </c>
    </row>
    <row r="3200" customFormat="false" ht="15" hidden="false" customHeight="false" outlineLevel="0" collapsed="false">
      <c r="A3200" s="16" t="s">
        <v>221</v>
      </c>
      <c r="B3200" s="0" t="s">
        <v>7397</v>
      </c>
      <c r="C3200" s="0" t="n">
        <v>232</v>
      </c>
      <c r="D3200" s="0" t="str">
        <f aca="false">IFERROR(VLOOKUP($C3200,薬効分類マスタ!$A$2:$B$180,2,FALSE()),"未登録")</f>
        <v>消化性潰瘍用剤</v>
      </c>
      <c r="E3200" s="16" t="s">
        <v>7398</v>
      </c>
      <c r="F3200" s="16" t="s">
        <v>224</v>
      </c>
      <c r="G3200" s="16" t="s">
        <v>7399</v>
      </c>
      <c r="H3200" s="16" t="s">
        <v>347</v>
      </c>
      <c r="I3200" s="0" t="n">
        <v>8.6</v>
      </c>
      <c r="J3200" s="16" t="s">
        <v>239</v>
      </c>
      <c r="K3200" s="0" t="str">
        <f aca="false">IFERROR(IF(VLOOKUP($C3200,薬効分類マスタ!$A$2:$E$180,5,FALSE())=0,"",VLOOKUP($C3200,薬効分類マスタ!$A$2:$E$180,5,FALSE())),"")</f>
        <v/>
      </c>
      <c r="L3200" s="17"/>
      <c r="M3200" s="0" t="str">
        <f aca="false">IF($K3200="","",IF($L3200&lt;&gt;"",$L3200,VLOOKUP($C3200,薬効分類マスタ!$A$2:$F$180,6,FALSE())))</f>
        <v/>
      </c>
      <c r="N3200" s="0" t="str">
        <f aca="false">ASC(G3200)</f>
        <v>ﾚｽﾎﾟﾘｯｸｽ配合顆粒</v>
      </c>
      <c r="O3200" s="0" t="str">
        <f aca="false">ASC(E3200)</f>
        <v>ｼﾞｻｲｸﾛﾐﾝ･水酸化ｱﾙﾐﾆｳﾑ配合剤</v>
      </c>
      <c r="P3200" s="16" t="n">
        <f aca="false">N(P3199)+IF($C3200=検索!$B$49,1,0)</f>
        <v>0</v>
      </c>
    </row>
    <row r="3201" customFormat="false" ht="15" hidden="false" customHeight="false" outlineLevel="0" collapsed="false">
      <c r="A3201" s="16" t="s">
        <v>221</v>
      </c>
      <c r="B3201" s="0" t="s">
        <v>7400</v>
      </c>
      <c r="C3201" s="0" t="n">
        <v>232</v>
      </c>
      <c r="D3201" s="0" t="str">
        <f aca="false">IFERROR(VLOOKUP($C3201,薬効分類マスタ!$A$2:$B$180,2,FALSE()),"未登録")</f>
        <v>消化性潰瘍用剤</v>
      </c>
      <c r="E3201" s="16" t="s">
        <v>7401</v>
      </c>
      <c r="F3201" s="16" t="s">
        <v>224</v>
      </c>
      <c r="G3201" s="16" t="s">
        <v>7402</v>
      </c>
      <c r="H3201" s="16" t="s">
        <v>7403</v>
      </c>
      <c r="I3201" s="0" t="n">
        <v>13.3</v>
      </c>
      <c r="K3201" s="0" t="str">
        <f aca="false">IFERROR(IF(VLOOKUP($C3201,薬効分類マスタ!$A$2:$E$180,5,FALSE())=0,"",VLOOKUP($C3201,薬効分類マスタ!$A$2:$E$180,5,FALSE())),"")</f>
        <v/>
      </c>
      <c r="L3201" s="17"/>
      <c r="M3201" s="0" t="str">
        <f aca="false">IF($K3201="","",IF($L3201&lt;&gt;"",$L3201,VLOOKUP($C3201,薬効分類マスタ!$A$2:$F$180,6,FALSE())))</f>
        <v/>
      </c>
      <c r="N3201" s="0" t="str">
        <f aca="false">ASC(G3201)</f>
        <v>ｱﾙﾛｲﾄﾞG顆粒溶解用67%</v>
      </c>
      <c r="O3201" s="0" t="str">
        <f aca="false">ASC(E3201)</f>
        <v>ｱﾙｷﾞﾝ酸ﾅﾄﾘｳﾑ</v>
      </c>
      <c r="P3201" s="16" t="n">
        <f aca="false">N(P3200)+IF($C3201=検索!$B$49,1,0)</f>
        <v>0</v>
      </c>
    </row>
    <row r="3202" customFormat="false" ht="15" hidden="false" customHeight="false" outlineLevel="0" collapsed="false">
      <c r="A3202" s="16" t="s">
        <v>221</v>
      </c>
      <c r="B3202" s="0" t="s">
        <v>7404</v>
      </c>
      <c r="C3202" s="0" t="n">
        <v>232</v>
      </c>
      <c r="D3202" s="0" t="str">
        <f aca="false">IFERROR(VLOOKUP($C3202,薬効分類マスタ!$A$2:$B$180,2,FALSE()),"未登録")</f>
        <v>消化性潰瘍用剤</v>
      </c>
      <c r="E3202" s="16" t="s">
        <v>7401</v>
      </c>
      <c r="F3202" s="16" t="s">
        <v>6657</v>
      </c>
      <c r="G3202" s="16" t="s">
        <v>7405</v>
      </c>
      <c r="H3202" s="16" t="s">
        <v>7403</v>
      </c>
      <c r="I3202" s="0" t="n">
        <v>9</v>
      </c>
      <c r="K3202" s="0" t="str">
        <f aca="false">IFERROR(IF(VLOOKUP($C3202,薬効分類マスタ!$A$2:$E$180,5,FALSE())=0,"",VLOOKUP($C3202,薬効分類マスタ!$A$2:$E$180,5,FALSE())),"")</f>
        <v/>
      </c>
      <c r="L3202" s="17"/>
      <c r="M3202" s="0" t="str">
        <f aca="false">IF($K3202="","",IF($L3202&lt;&gt;"",$L3202,VLOOKUP($C3202,薬効分類マスタ!$A$2:$F$180,6,FALSE())))</f>
        <v/>
      </c>
      <c r="N3202" s="0" t="str">
        <f aca="false">ASC(G3202)</f>
        <v>ｱﾙﾛｲﾄﾞG内用液5%</v>
      </c>
      <c r="O3202" s="0" t="str">
        <f aca="false">ASC(E3202)</f>
        <v>ｱﾙｷﾞﾝ酸ﾅﾄﾘｳﾑ</v>
      </c>
      <c r="P3202" s="16" t="n">
        <f aca="false">N(P3201)+IF($C3202=検索!$B$49,1,0)</f>
        <v>0</v>
      </c>
    </row>
    <row r="3203" customFormat="false" ht="15" hidden="false" customHeight="false" outlineLevel="0" collapsed="false">
      <c r="A3203" s="16" t="s">
        <v>221</v>
      </c>
      <c r="B3203" s="0" t="s">
        <v>7406</v>
      </c>
      <c r="C3203" s="0" t="n">
        <v>232</v>
      </c>
      <c r="D3203" s="0" t="str">
        <f aca="false">IFERROR(VLOOKUP($C3203,薬効分類マスタ!$A$2:$B$180,2,FALSE()),"未登録")</f>
        <v>消化性潰瘍用剤</v>
      </c>
      <c r="E3203" s="16" t="s">
        <v>7407</v>
      </c>
      <c r="F3203" s="16" t="s">
        <v>224</v>
      </c>
      <c r="G3203" s="16" t="s">
        <v>7408</v>
      </c>
      <c r="H3203" s="16" t="s">
        <v>1262</v>
      </c>
      <c r="I3203" s="0" t="n">
        <v>9.4</v>
      </c>
      <c r="J3203" s="16" t="s">
        <v>232</v>
      </c>
      <c r="K3203" s="0" t="str">
        <f aca="false">IFERROR(IF(VLOOKUP($C3203,薬効分類マスタ!$A$2:$E$180,5,FALSE())=0,"",VLOOKUP($C3203,薬効分類マスタ!$A$2:$E$180,5,FALSE())),"")</f>
        <v/>
      </c>
      <c r="L3203" s="17"/>
      <c r="M3203" s="0" t="str">
        <f aca="false">IF($K3203="","",IF($L3203&lt;&gt;"",$L3203,VLOOKUP($C3203,薬効分類マスタ!$A$2:$F$180,6,FALSE())))</f>
        <v/>
      </c>
      <c r="N3203" s="0" t="str">
        <f aca="false">ASC(G3203)</f>
        <v>ﾏｰｽﾞﾚﾝS配合顆粒</v>
      </c>
      <c r="O3203" s="0" t="str">
        <f aca="false">ASC(E3203)</f>
        <v>ｱｽﾞﾚﾝｽﾙﾎﾝ酸ﾅﾄﾘｳﾑ水和物･L-ｸﾞﾙﾀﾐﾝ</v>
      </c>
      <c r="P3203" s="16" t="n">
        <f aca="false">N(P3202)+IF($C3203=検索!$B$49,1,0)</f>
        <v>0</v>
      </c>
    </row>
    <row r="3204" customFormat="false" ht="15" hidden="false" customHeight="false" outlineLevel="0" collapsed="false">
      <c r="A3204" s="16" t="s">
        <v>221</v>
      </c>
      <c r="B3204" s="0" t="s">
        <v>7409</v>
      </c>
      <c r="C3204" s="0" t="n">
        <v>232</v>
      </c>
      <c r="D3204" s="0" t="str">
        <f aca="false">IFERROR(VLOOKUP($C3204,薬効分類マスタ!$A$2:$B$180,2,FALSE()),"未登録")</f>
        <v>消化性潰瘍用剤</v>
      </c>
      <c r="E3204" s="16" t="s">
        <v>7407</v>
      </c>
      <c r="F3204" s="16" t="s">
        <v>224</v>
      </c>
      <c r="G3204" s="16" t="s">
        <v>7410</v>
      </c>
      <c r="H3204" s="16" t="s">
        <v>347</v>
      </c>
      <c r="I3204" s="0" t="n">
        <v>6.9</v>
      </c>
      <c r="J3204" s="16" t="s">
        <v>239</v>
      </c>
      <c r="K3204" s="0" t="str">
        <f aca="false">IFERROR(IF(VLOOKUP($C3204,薬効分類マスタ!$A$2:$E$180,5,FALSE())=0,"",VLOOKUP($C3204,薬効分類マスタ!$A$2:$E$180,5,FALSE())),"")</f>
        <v/>
      </c>
      <c r="L3204" s="17"/>
      <c r="M3204" s="0" t="str">
        <f aca="false">IF($K3204="","",IF($L3204&lt;&gt;"",$L3204,VLOOKUP($C3204,薬効分類マスタ!$A$2:$F$180,6,FALSE())))</f>
        <v/>
      </c>
      <c r="N3204" s="0" t="str">
        <f aca="false">ASC(G3204)</f>
        <v>ﾏﾅﾐﾝGA配合顆粒</v>
      </c>
      <c r="O3204" s="0" t="str">
        <f aca="false">ASC(E3204)</f>
        <v>ｱｽﾞﾚﾝｽﾙﾎﾝ酸ﾅﾄﾘｳﾑ水和物･L-ｸﾞﾙﾀﾐﾝ</v>
      </c>
      <c r="P3204" s="16" t="n">
        <f aca="false">N(P3203)+IF($C3204=検索!$B$49,1,0)</f>
        <v>0</v>
      </c>
    </row>
    <row r="3205" customFormat="false" ht="15" hidden="false" customHeight="false" outlineLevel="0" collapsed="false">
      <c r="A3205" s="16" t="s">
        <v>221</v>
      </c>
      <c r="B3205" s="0" t="s">
        <v>7411</v>
      </c>
      <c r="C3205" s="0" t="n">
        <v>232</v>
      </c>
      <c r="D3205" s="0" t="str">
        <f aca="false">IFERROR(VLOOKUP($C3205,薬効分類マスタ!$A$2:$B$180,2,FALSE()),"未登録")</f>
        <v>消化性潰瘍用剤</v>
      </c>
      <c r="E3205" s="16" t="s">
        <v>7407</v>
      </c>
      <c r="F3205" s="16" t="s">
        <v>224</v>
      </c>
      <c r="G3205" s="16" t="s">
        <v>7412</v>
      </c>
      <c r="H3205" s="16" t="s">
        <v>1256</v>
      </c>
      <c r="I3205" s="0" t="n">
        <v>6.9</v>
      </c>
      <c r="J3205" s="16" t="s">
        <v>239</v>
      </c>
      <c r="K3205" s="0" t="str">
        <f aca="false">IFERROR(IF(VLOOKUP($C3205,薬効分類マスタ!$A$2:$E$180,5,FALSE())=0,"",VLOOKUP($C3205,薬効分類マスタ!$A$2:$E$180,5,FALSE())),"")</f>
        <v/>
      </c>
      <c r="L3205" s="17"/>
      <c r="M3205" s="0" t="str">
        <f aca="false">IF($K3205="","",IF($L3205&lt;&gt;"",$L3205,VLOOKUP($C3205,薬効分類マスタ!$A$2:$F$180,6,FALSE())))</f>
        <v/>
      </c>
      <c r="N3205" s="0" t="str">
        <f aca="false">ASC(G3205)</f>
        <v>ｱｽﾞﾚﾝｽﾙﾎﾝ酸ﾅﾄﾘｳﾑ･L-ｸﾞﾙﾀﾐﾝ配合顆粒｢ｸﾆﾋﾛ｣</v>
      </c>
      <c r="O3205" s="0" t="str">
        <f aca="false">ASC(E3205)</f>
        <v>ｱｽﾞﾚﾝｽﾙﾎﾝ酸ﾅﾄﾘｳﾑ水和物･L-ｸﾞﾙﾀﾐﾝ</v>
      </c>
      <c r="P3205" s="16" t="n">
        <f aca="false">N(P3204)+IF($C3205=検索!$B$49,1,0)</f>
        <v>0</v>
      </c>
    </row>
    <row r="3206" customFormat="false" ht="15" hidden="false" customHeight="false" outlineLevel="0" collapsed="false">
      <c r="A3206" s="16" t="s">
        <v>221</v>
      </c>
      <c r="B3206" s="0" t="s">
        <v>7413</v>
      </c>
      <c r="C3206" s="0" t="n">
        <v>232</v>
      </c>
      <c r="D3206" s="0" t="str">
        <f aca="false">IFERROR(VLOOKUP($C3206,薬効分類マスタ!$A$2:$B$180,2,FALSE()),"未登録")</f>
        <v>消化性潰瘍用剤</v>
      </c>
      <c r="E3206" s="16" t="s">
        <v>7407</v>
      </c>
      <c r="F3206" s="16" t="s">
        <v>1027</v>
      </c>
      <c r="G3206" s="16" t="s">
        <v>7414</v>
      </c>
      <c r="H3206" s="16" t="s">
        <v>1262</v>
      </c>
      <c r="I3206" s="0" t="n">
        <v>10.1</v>
      </c>
      <c r="K3206" s="0" t="str">
        <f aca="false">IFERROR(IF(VLOOKUP($C3206,薬効分類マスタ!$A$2:$E$180,5,FALSE())=0,"",VLOOKUP($C3206,薬効分類マスタ!$A$2:$E$180,5,FALSE())),"")</f>
        <v/>
      </c>
      <c r="L3206" s="17"/>
      <c r="M3206" s="0" t="str">
        <f aca="false">IF($K3206="","",IF($L3206&lt;&gt;"",$L3206,VLOOKUP($C3206,薬効分類マスタ!$A$2:$F$180,6,FALSE())))</f>
        <v/>
      </c>
      <c r="N3206" s="0" t="str">
        <f aca="false">ASC(G3206)</f>
        <v>ﾏｰｽﾞﾚﾝ配合錠1.0ES</v>
      </c>
      <c r="O3206" s="0" t="str">
        <f aca="false">ASC(E3206)</f>
        <v>ｱｽﾞﾚﾝｽﾙﾎﾝ酸ﾅﾄﾘｳﾑ水和物･L-ｸﾞﾙﾀﾐﾝ</v>
      </c>
      <c r="P3206" s="16" t="n">
        <f aca="false">N(P3205)+IF($C3206=検索!$B$49,1,0)</f>
        <v>0</v>
      </c>
    </row>
    <row r="3207" customFormat="false" ht="15" hidden="false" customHeight="false" outlineLevel="0" collapsed="false">
      <c r="A3207" s="16" t="s">
        <v>221</v>
      </c>
      <c r="B3207" s="0" t="s">
        <v>7415</v>
      </c>
      <c r="C3207" s="0" t="n">
        <v>232</v>
      </c>
      <c r="D3207" s="0" t="str">
        <f aca="false">IFERROR(VLOOKUP($C3207,薬効分類マスタ!$A$2:$B$180,2,FALSE()),"未登録")</f>
        <v>消化性潰瘍用剤</v>
      </c>
      <c r="E3207" s="16" t="s">
        <v>7407</v>
      </c>
      <c r="F3207" s="16" t="s">
        <v>1027</v>
      </c>
      <c r="G3207" s="16" t="s">
        <v>7416</v>
      </c>
      <c r="H3207" s="16" t="s">
        <v>1262</v>
      </c>
      <c r="I3207" s="0" t="n">
        <v>7.1</v>
      </c>
      <c r="K3207" s="0" t="str">
        <f aca="false">IFERROR(IF(VLOOKUP($C3207,薬効分類マスタ!$A$2:$E$180,5,FALSE())=0,"",VLOOKUP($C3207,薬効分類マスタ!$A$2:$E$180,5,FALSE())),"")</f>
        <v/>
      </c>
      <c r="L3207" s="17"/>
      <c r="M3207" s="0" t="str">
        <f aca="false">IF($K3207="","",IF($L3207&lt;&gt;"",$L3207,VLOOKUP($C3207,薬効分類マスタ!$A$2:$F$180,6,FALSE())))</f>
        <v/>
      </c>
      <c r="N3207" s="0" t="str">
        <f aca="false">ASC(G3207)</f>
        <v>ﾏｰｽﾞﾚﾝ配合錠0.5ES</v>
      </c>
      <c r="O3207" s="0" t="str">
        <f aca="false">ASC(E3207)</f>
        <v>ｱｽﾞﾚﾝｽﾙﾎﾝ酸ﾅﾄﾘｳﾑ水和物･L-ｸﾞﾙﾀﾐﾝ</v>
      </c>
      <c r="P3207" s="16" t="n">
        <f aca="false">N(P3206)+IF($C3207=検索!$B$49,1,0)</f>
        <v>0</v>
      </c>
    </row>
    <row r="3208" customFormat="false" ht="15" hidden="false" customHeight="false" outlineLevel="0" collapsed="false">
      <c r="A3208" s="16" t="s">
        <v>221</v>
      </c>
      <c r="B3208" s="0" t="s">
        <v>7417</v>
      </c>
      <c r="C3208" s="0" t="n">
        <v>232</v>
      </c>
      <c r="D3208" s="0" t="str">
        <f aca="false">IFERROR(VLOOKUP($C3208,薬効分類マスタ!$A$2:$B$180,2,FALSE()),"未登録")</f>
        <v>消化性潰瘍用剤</v>
      </c>
      <c r="E3208" s="16" t="s">
        <v>7407</v>
      </c>
      <c r="F3208" s="16" t="s">
        <v>1027</v>
      </c>
      <c r="G3208" s="16" t="s">
        <v>7418</v>
      </c>
      <c r="H3208" s="16" t="s">
        <v>1262</v>
      </c>
      <c r="I3208" s="0" t="n">
        <v>6.3</v>
      </c>
      <c r="K3208" s="0" t="str">
        <f aca="false">IFERROR(IF(VLOOKUP($C3208,薬効分類マスタ!$A$2:$E$180,5,FALSE())=0,"",VLOOKUP($C3208,薬効分類マスタ!$A$2:$E$180,5,FALSE())),"")</f>
        <v/>
      </c>
      <c r="L3208" s="17"/>
      <c r="M3208" s="0" t="str">
        <f aca="false">IF($K3208="","",IF($L3208&lt;&gt;"",$L3208,VLOOKUP($C3208,薬効分類マスタ!$A$2:$F$180,6,FALSE())))</f>
        <v/>
      </c>
      <c r="N3208" s="0" t="str">
        <f aca="false">ASC(G3208)</f>
        <v>ﾏｰｽﾞﾚﾝ配合錠0.375ES</v>
      </c>
      <c r="O3208" s="0" t="str">
        <f aca="false">ASC(E3208)</f>
        <v>ｱｽﾞﾚﾝｽﾙﾎﾝ酸ﾅﾄﾘｳﾑ水和物･L-ｸﾞﾙﾀﾐﾝ</v>
      </c>
      <c r="P3208" s="16" t="n">
        <f aca="false">N(P3207)+IF($C3208=検索!$B$49,1,0)</f>
        <v>0</v>
      </c>
    </row>
    <row r="3209" customFormat="false" ht="15" hidden="false" customHeight="false" outlineLevel="0" collapsed="false">
      <c r="A3209" s="16" t="s">
        <v>221</v>
      </c>
      <c r="B3209" s="0" t="s">
        <v>7419</v>
      </c>
      <c r="C3209" s="0" t="n">
        <v>233</v>
      </c>
      <c r="D3209" s="0" t="str">
        <f aca="false">IFERROR(VLOOKUP($C3209,薬効分類マスタ!$A$2:$B$180,2,FALSE()),"未登録")</f>
        <v>健胃消化剤</v>
      </c>
      <c r="E3209" s="16" t="s">
        <v>7420</v>
      </c>
      <c r="F3209" s="16" t="s">
        <v>476</v>
      </c>
      <c r="G3209" s="16" t="s">
        <v>7420</v>
      </c>
      <c r="I3209" s="0" t="n">
        <v>19.6</v>
      </c>
      <c r="K3209" s="0" t="str">
        <f aca="false">IFERROR(IF(VLOOKUP($C3209,薬効分類マスタ!$A$2:$E$180,5,FALSE())=0,"",VLOOKUP($C3209,薬効分類マスタ!$A$2:$E$180,5,FALSE())),"")</f>
        <v/>
      </c>
      <c r="L3209" s="17"/>
      <c r="M3209" s="0" t="str">
        <f aca="false">IF($K3209="","",IF($L3209&lt;&gt;"",$L3209,VLOOKUP($C3209,薬効分類マスタ!$A$2:$F$180,6,FALSE())))</f>
        <v/>
      </c>
      <c r="N3209" s="0" t="str">
        <f aca="false">ASC(G3209)</f>
        <v>含糖ﾍﾟﾌﾟｼﾝ</v>
      </c>
      <c r="O3209" s="0" t="str">
        <f aca="false">ASC(E3209)</f>
        <v>含糖ﾍﾟﾌﾟｼﾝ</v>
      </c>
      <c r="P3209" s="16" t="n">
        <f aca="false">N(P3208)+IF($C3209=検索!$B$49,1,0)</f>
        <v>0</v>
      </c>
    </row>
    <row r="3210" customFormat="false" ht="15" hidden="false" customHeight="false" outlineLevel="0" collapsed="false">
      <c r="A3210" s="16" t="s">
        <v>221</v>
      </c>
      <c r="B3210" s="0" t="s">
        <v>7421</v>
      </c>
      <c r="C3210" s="0" t="n">
        <v>233</v>
      </c>
      <c r="D3210" s="0" t="str">
        <f aca="false">IFERROR(VLOOKUP($C3210,薬効分類マスタ!$A$2:$B$180,2,FALSE()),"未登録")</f>
        <v>健胃消化剤</v>
      </c>
      <c r="E3210" s="16" t="s">
        <v>7422</v>
      </c>
      <c r="F3210" s="16" t="s">
        <v>476</v>
      </c>
      <c r="G3210" s="16" t="s">
        <v>7422</v>
      </c>
      <c r="I3210" s="0" t="n">
        <v>24.2</v>
      </c>
      <c r="K3210" s="0" t="str">
        <f aca="false">IFERROR(IF(VLOOKUP($C3210,薬効分類マスタ!$A$2:$E$180,5,FALSE())=0,"",VLOOKUP($C3210,薬効分類マスタ!$A$2:$E$180,5,FALSE())),"")</f>
        <v/>
      </c>
      <c r="L3210" s="17"/>
      <c r="M3210" s="0" t="str">
        <f aca="false">IF($K3210="","",IF($L3210&lt;&gt;"",$L3210,VLOOKUP($C3210,薬効分類マスタ!$A$2:$F$180,6,FALSE())))</f>
        <v/>
      </c>
      <c r="N3210" s="0" t="str">
        <f aca="false">ASC(G3210)</f>
        <v>ｼﾞｱｽﾀｰｾﾞ</v>
      </c>
      <c r="O3210" s="0" t="str">
        <f aca="false">ASC(E3210)</f>
        <v>ｼﾞｱｽﾀｰｾﾞ</v>
      </c>
      <c r="P3210" s="16" t="n">
        <f aca="false">N(P3209)+IF($C3210=検索!$B$49,1,0)</f>
        <v>0</v>
      </c>
    </row>
    <row r="3211" customFormat="false" ht="15" hidden="false" customHeight="false" outlineLevel="0" collapsed="false">
      <c r="A3211" s="16" t="s">
        <v>221</v>
      </c>
      <c r="B3211" s="0" t="s">
        <v>7423</v>
      </c>
      <c r="C3211" s="0" t="n">
        <v>233</v>
      </c>
      <c r="D3211" s="0" t="str">
        <f aca="false">IFERROR(VLOOKUP($C3211,薬効分類マスタ!$A$2:$B$180,2,FALSE()),"未登録")</f>
        <v>健胃消化剤</v>
      </c>
      <c r="E3211" s="16" t="s">
        <v>7422</v>
      </c>
      <c r="F3211" s="16" t="s">
        <v>476</v>
      </c>
      <c r="G3211" s="16" t="s">
        <v>7424</v>
      </c>
      <c r="H3211" s="16" t="s">
        <v>6754</v>
      </c>
      <c r="I3211" s="0" t="n">
        <v>31</v>
      </c>
      <c r="K3211" s="0" t="str">
        <f aca="false">IFERROR(IF(VLOOKUP($C3211,薬効分類マスタ!$A$2:$E$180,5,FALSE())=0,"",VLOOKUP($C3211,薬効分類マスタ!$A$2:$E$180,5,FALSE())),"")</f>
        <v/>
      </c>
      <c r="L3211" s="17"/>
      <c r="M3211" s="0" t="str">
        <f aca="false">IF($K3211="","",IF($L3211&lt;&gt;"",$L3211,VLOOKUP($C3211,薬効分類マスタ!$A$2:$F$180,6,FALSE())))</f>
        <v/>
      </c>
      <c r="N3211" s="0" t="str">
        <f aca="false">ASC(G3211)</f>
        <v>ｼﾞｱｽﾀｰｾﾞ　ｼｵｴ</v>
      </c>
      <c r="O3211" s="0" t="str">
        <f aca="false">ASC(E3211)</f>
        <v>ｼﾞｱｽﾀｰｾﾞ</v>
      </c>
      <c r="P3211" s="16" t="n">
        <f aca="false">N(P3210)+IF($C3211=検索!$B$49,1,0)</f>
        <v>0</v>
      </c>
    </row>
    <row r="3212" customFormat="false" ht="15" hidden="false" customHeight="false" outlineLevel="0" collapsed="false">
      <c r="A3212" s="16" t="s">
        <v>221</v>
      </c>
      <c r="B3212" s="0" t="s">
        <v>7425</v>
      </c>
      <c r="C3212" s="0" t="n">
        <v>233</v>
      </c>
      <c r="D3212" s="0" t="str">
        <f aca="false">IFERROR(VLOOKUP($C3212,薬効分類マスタ!$A$2:$B$180,2,FALSE()),"未登録")</f>
        <v>健胃消化剤</v>
      </c>
      <c r="E3212" s="16" t="s">
        <v>7422</v>
      </c>
      <c r="F3212" s="16" t="s">
        <v>476</v>
      </c>
      <c r="G3212" s="16" t="s">
        <v>7426</v>
      </c>
      <c r="H3212" s="16" t="s">
        <v>1100</v>
      </c>
      <c r="I3212" s="0" t="n">
        <v>27.4</v>
      </c>
      <c r="K3212" s="0" t="str">
        <f aca="false">IFERROR(IF(VLOOKUP($C3212,薬効分類マスタ!$A$2:$E$180,5,FALSE())=0,"",VLOOKUP($C3212,薬効分類マスタ!$A$2:$E$180,5,FALSE())),"")</f>
        <v/>
      </c>
      <c r="L3212" s="17"/>
      <c r="M3212" s="0" t="str">
        <f aca="false">IF($K3212="","",IF($L3212&lt;&gt;"",$L3212,VLOOKUP($C3212,薬効分類マスタ!$A$2:$F$180,6,FALSE())))</f>
        <v/>
      </c>
      <c r="N3212" s="0" t="str">
        <f aca="false">ASC(G3212)</f>
        <v>ｼﾞｱｽﾀｰｾﾞ(山善)</v>
      </c>
      <c r="O3212" s="0" t="str">
        <f aca="false">ASC(E3212)</f>
        <v>ｼﾞｱｽﾀｰｾﾞ</v>
      </c>
      <c r="P3212" s="16" t="n">
        <f aca="false">N(P3211)+IF($C3212=検索!$B$49,1,0)</f>
        <v>0</v>
      </c>
    </row>
    <row r="3213" customFormat="false" ht="15" hidden="false" customHeight="false" outlineLevel="0" collapsed="false">
      <c r="A3213" s="16" t="s">
        <v>221</v>
      </c>
      <c r="B3213" s="0" t="s">
        <v>7427</v>
      </c>
      <c r="C3213" s="0" t="n">
        <v>233</v>
      </c>
      <c r="D3213" s="0" t="str">
        <f aca="false">IFERROR(VLOOKUP($C3213,薬効分類マスタ!$A$2:$B$180,2,FALSE()),"未登録")</f>
        <v>健胃消化剤</v>
      </c>
      <c r="E3213" s="16" t="s">
        <v>7422</v>
      </c>
      <c r="F3213" s="16" t="s">
        <v>476</v>
      </c>
      <c r="G3213" s="16" t="s">
        <v>7428</v>
      </c>
      <c r="H3213" s="16" t="s">
        <v>6908</v>
      </c>
      <c r="I3213" s="0" t="n">
        <v>28.1</v>
      </c>
      <c r="K3213" s="0" t="str">
        <f aca="false">IFERROR(IF(VLOOKUP($C3213,薬効分類マスタ!$A$2:$E$180,5,FALSE())=0,"",VLOOKUP($C3213,薬効分類マスタ!$A$2:$E$180,5,FALSE())),"")</f>
        <v/>
      </c>
      <c r="L3213" s="17"/>
      <c r="M3213" s="0" t="str">
        <f aca="false">IF($K3213="","",IF($L3213&lt;&gt;"",$L3213,VLOOKUP($C3213,薬効分類マスタ!$A$2:$F$180,6,FALSE())))</f>
        <v/>
      </c>
      <c r="N3213" s="0" t="str">
        <f aca="false">ASC(G3213)</f>
        <v>ｼﾞｱｽﾀｰｾﾞ｢ﾆｯｺｰ｣</v>
      </c>
      <c r="O3213" s="0" t="str">
        <f aca="false">ASC(E3213)</f>
        <v>ｼﾞｱｽﾀｰｾﾞ</v>
      </c>
      <c r="P3213" s="16" t="n">
        <f aca="false">N(P3212)+IF($C3213=検索!$B$49,1,0)</f>
        <v>0</v>
      </c>
    </row>
    <row r="3214" customFormat="false" ht="15" hidden="false" customHeight="false" outlineLevel="0" collapsed="false">
      <c r="A3214" s="16" t="s">
        <v>221</v>
      </c>
      <c r="B3214" s="0" t="s">
        <v>7429</v>
      </c>
      <c r="C3214" s="0" t="n">
        <v>233</v>
      </c>
      <c r="D3214" s="0" t="str">
        <f aca="false">IFERROR(VLOOKUP($C3214,薬効分類マスタ!$A$2:$B$180,2,FALSE()),"未登録")</f>
        <v>健胃消化剤</v>
      </c>
      <c r="E3214" s="16" t="s">
        <v>7430</v>
      </c>
      <c r="F3214" s="16" t="s">
        <v>224</v>
      </c>
      <c r="G3214" s="16" t="s">
        <v>7430</v>
      </c>
      <c r="I3214" s="0" t="n">
        <v>8</v>
      </c>
      <c r="K3214" s="0" t="str">
        <f aca="false">IFERROR(IF(VLOOKUP($C3214,薬効分類マスタ!$A$2:$E$180,5,FALSE())=0,"",VLOOKUP($C3214,薬効分類マスタ!$A$2:$E$180,5,FALSE())),"")</f>
        <v/>
      </c>
      <c r="L3214" s="17"/>
      <c r="M3214" s="0" t="str">
        <f aca="false">IF($K3214="","",IF($L3214&lt;&gt;"",$L3214,VLOOKUP($C3214,薬効分類マスタ!$A$2:$F$180,6,FALSE())))</f>
        <v/>
      </c>
      <c r="N3214" s="0" t="str">
        <f aca="false">ASC(G3214)</f>
        <v>ﾊﾟﾝｸﾚｱﾁﾝ</v>
      </c>
      <c r="O3214" s="0" t="str">
        <f aca="false">ASC(E3214)</f>
        <v>ﾊﾟﾝｸﾚｱﾁﾝ</v>
      </c>
      <c r="P3214" s="16" t="n">
        <f aca="false">N(P3213)+IF($C3214=検索!$B$49,1,0)</f>
        <v>0</v>
      </c>
    </row>
    <row r="3215" customFormat="false" ht="15" hidden="false" customHeight="false" outlineLevel="0" collapsed="false">
      <c r="A3215" s="16" t="s">
        <v>221</v>
      </c>
      <c r="B3215" s="0" t="s">
        <v>7431</v>
      </c>
      <c r="C3215" s="0" t="n">
        <v>233</v>
      </c>
      <c r="D3215" s="0" t="str">
        <f aca="false">IFERROR(VLOOKUP($C3215,薬効分類マスタ!$A$2:$B$180,2,FALSE()),"未登録")</f>
        <v>健胃消化剤</v>
      </c>
      <c r="E3215" s="16" t="s">
        <v>7430</v>
      </c>
      <c r="F3215" s="16" t="s">
        <v>224</v>
      </c>
      <c r="G3215" s="16" t="s">
        <v>7432</v>
      </c>
      <c r="H3215" s="16" t="s">
        <v>1103</v>
      </c>
      <c r="I3215" s="0" t="n">
        <v>9.1</v>
      </c>
      <c r="K3215" s="0" t="str">
        <f aca="false">IFERROR(IF(VLOOKUP($C3215,薬効分類マスタ!$A$2:$E$180,5,FALSE())=0,"",VLOOKUP($C3215,薬効分類マスタ!$A$2:$E$180,5,FALSE())),"")</f>
        <v/>
      </c>
      <c r="L3215" s="17"/>
      <c r="M3215" s="0" t="str">
        <f aca="false">IF($K3215="","",IF($L3215&lt;&gt;"",$L3215,VLOOKUP($C3215,薬効分類マスタ!$A$2:$F$180,6,FALSE())))</f>
        <v/>
      </c>
      <c r="N3215" s="0" t="str">
        <f aca="false">ASC(G3215)</f>
        <v>ﾊﾟﾝｸﾚｱﾁﾝ｢ﾖｼﾀﾞ｣</v>
      </c>
      <c r="O3215" s="0" t="str">
        <f aca="false">ASC(E3215)</f>
        <v>ﾊﾟﾝｸﾚｱﾁﾝ</v>
      </c>
      <c r="P3215" s="16" t="n">
        <f aca="false">N(P3214)+IF($C3215=検索!$B$49,1,0)</f>
        <v>0</v>
      </c>
    </row>
    <row r="3216" customFormat="false" ht="15" hidden="false" customHeight="false" outlineLevel="0" collapsed="false">
      <c r="A3216" s="16" t="s">
        <v>221</v>
      </c>
      <c r="B3216" s="0" t="s">
        <v>7433</v>
      </c>
      <c r="C3216" s="0" t="n">
        <v>233</v>
      </c>
      <c r="D3216" s="0" t="str">
        <f aca="false">IFERROR(VLOOKUP($C3216,薬効分類マスタ!$A$2:$B$180,2,FALSE()),"未登録")</f>
        <v>健胃消化剤</v>
      </c>
      <c r="E3216" s="16" t="s">
        <v>7434</v>
      </c>
      <c r="F3216" s="16" t="s">
        <v>7435</v>
      </c>
      <c r="G3216" s="16" t="s">
        <v>7436</v>
      </c>
      <c r="H3216" s="16" t="s">
        <v>325</v>
      </c>
      <c r="I3216" s="0" t="n">
        <v>56.4</v>
      </c>
      <c r="J3216" s="16" t="s">
        <v>232</v>
      </c>
      <c r="K3216" s="0" t="str">
        <f aca="false">IFERROR(IF(VLOOKUP($C3216,薬効分類マスタ!$A$2:$E$180,5,FALSE())=0,"",VLOOKUP($C3216,薬効分類マスタ!$A$2:$E$180,5,FALSE())),"")</f>
        <v/>
      </c>
      <c r="L3216" s="17"/>
      <c r="M3216" s="0" t="str">
        <f aca="false">IF($K3216="","",IF($L3216&lt;&gt;"",$L3216,VLOOKUP($C3216,薬効分類マスタ!$A$2:$F$180,6,FALSE())))</f>
        <v/>
      </c>
      <c r="N3216" s="0" t="str">
        <f aca="false">ASC(G3216)</f>
        <v>ﾘﾊﾟｸﾚｵﾝ顆粒300mg分包</v>
      </c>
      <c r="O3216" s="0" t="str">
        <f aca="false">ASC(E3216)</f>
        <v>ﾊﾟﾝｸﾚﾘﾊﾟｰｾﾞ</v>
      </c>
      <c r="P3216" s="16" t="n">
        <f aca="false">N(P3215)+IF($C3216=検索!$B$49,1,0)</f>
        <v>0</v>
      </c>
    </row>
    <row r="3217" customFormat="false" ht="15" hidden="false" customHeight="false" outlineLevel="0" collapsed="false">
      <c r="A3217" s="16" t="s">
        <v>221</v>
      </c>
      <c r="B3217" s="0" t="s">
        <v>7437</v>
      </c>
      <c r="C3217" s="0" t="n">
        <v>233</v>
      </c>
      <c r="D3217" s="0" t="str">
        <f aca="false">IFERROR(VLOOKUP($C3217,薬効分類マスタ!$A$2:$B$180,2,FALSE()),"未登録")</f>
        <v>健胃消化剤</v>
      </c>
      <c r="E3217" s="16" t="s">
        <v>7434</v>
      </c>
      <c r="F3217" s="16" t="s">
        <v>3359</v>
      </c>
      <c r="G3217" s="16" t="s">
        <v>7438</v>
      </c>
      <c r="H3217" s="16" t="s">
        <v>325</v>
      </c>
      <c r="I3217" s="0" t="n">
        <v>30.1</v>
      </c>
      <c r="J3217" s="16" t="s">
        <v>232</v>
      </c>
      <c r="K3217" s="0" t="str">
        <f aca="false">IFERROR(IF(VLOOKUP($C3217,薬効分類マスタ!$A$2:$E$180,5,FALSE())=0,"",VLOOKUP($C3217,薬効分類マスタ!$A$2:$E$180,5,FALSE())),"")</f>
        <v/>
      </c>
      <c r="L3217" s="17"/>
      <c r="M3217" s="0" t="str">
        <f aca="false">IF($K3217="","",IF($L3217&lt;&gt;"",$L3217,VLOOKUP($C3217,薬効分類マスタ!$A$2:$F$180,6,FALSE())))</f>
        <v/>
      </c>
      <c r="N3217" s="0" t="str">
        <f aca="false">ASC(G3217)</f>
        <v>ﾘﾊﾟｸﾚｵﾝｶﾌﾟｾﾙ150mg</v>
      </c>
      <c r="O3217" s="0" t="str">
        <f aca="false">ASC(E3217)</f>
        <v>ﾊﾟﾝｸﾚﾘﾊﾟｰｾﾞ</v>
      </c>
      <c r="P3217" s="16" t="n">
        <f aca="false">N(P3216)+IF($C3217=検索!$B$49,1,0)</f>
        <v>0</v>
      </c>
    </row>
    <row r="3218" customFormat="false" ht="15" hidden="false" customHeight="false" outlineLevel="0" collapsed="false">
      <c r="A3218" s="16" t="s">
        <v>221</v>
      </c>
      <c r="B3218" s="0" t="s">
        <v>7439</v>
      </c>
      <c r="C3218" s="0" t="n">
        <v>233</v>
      </c>
      <c r="D3218" s="0" t="str">
        <f aca="false">IFERROR(VLOOKUP($C3218,薬効分類マスタ!$A$2:$B$180,2,FALSE()),"未登録")</f>
        <v>健胃消化剤</v>
      </c>
      <c r="E3218" s="16" t="s">
        <v>7440</v>
      </c>
      <c r="F3218" s="16" t="s">
        <v>476</v>
      </c>
      <c r="G3218" s="16" t="s">
        <v>7440</v>
      </c>
      <c r="I3218" s="0" t="n">
        <v>27.4</v>
      </c>
      <c r="K3218" s="0" t="str">
        <f aca="false">IFERROR(IF(VLOOKUP($C3218,薬効分類マスタ!$A$2:$E$180,5,FALSE())=0,"",VLOOKUP($C3218,薬効分類マスタ!$A$2:$E$180,5,FALSE())),"")</f>
        <v/>
      </c>
      <c r="L3218" s="17"/>
      <c r="M3218" s="0" t="str">
        <f aca="false">IF($K3218="","",IF($L3218&lt;&gt;"",$L3218,VLOOKUP($C3218,薬効分類マスタ!$A$2:$F$180,6,FALSE())))</f>
        <v/>
      </c>
      <c r="N3218" s="0" t="str">
        <f aca="false">ASC(G3218)</f>
        <v>乾燥酵母</v>
      </c>
      <c r="O3218" s="0" t="str">
        <f aca="false">ASC(E3218)</f>
        <v>乾燥酵母</v>
      </c>
      <c r="P3218" s="16" t="n">
        <f aca="false">N(P3217)+IF($C3218=検索!$B$49,1,0)</f>
        <v>0</v>
      </c>
    </row>
    <row r="3219" customFormat="false" ht="15" hidden="false" customHeight="false" outlineLevel="0" collapsed="false">
      <c r="A3219" s="16" t="s">
        <v>221</v>
      </c>
      <c r="B3219" s="0" t="s">
        <v>7441</v>
      </c>
      <c r="C3219" s="0" t="n">
        <v>233</v>
      </c>
      <c r="D3219" s="0" t="str">
        <f aca="false">IFERROR(VLOOKUP($C3219,薬効分類マスタ!$A$2:$B$180,2,FALSE()),"未登録")</f>
        <v>健胃消化剤</v>
      </c>
      <c r="E3219" s="16" t="s">
        <v>7442</v>
      </c>
      <c r="F3219" s="16" t="s">
        <v>6657</v>
      </c>
      <c r="G3219" s="16" t="s">
        <v>7442</v>
      </c>
      <c r="I3219" s="0" t="n">
        <v>16</v>
      </c>
      <c r="K3219" s="0" t="str">
        <f aca="false">IFERROR(IF(VLOOKUP($C3219,薬効分類マスタ!$A$2:$E$180,5,FALSE())=0,"",VLOOKUP($C3219,薬効分類マスタ!$A$2:$E$180,5,FALSE())),"")</f>
        <v/>
      </c>
      <c r="L3219" s="17"/>
      <c r="M3219" s="0" t="str">
        <f aca="false">IF($K3219="","",IF($L3219&lt;&gt;"",$L3219,VLOOKUP($C3219,薬効分類マスタ!$A$2:$F$180,6,FALSE())))</f>
        <v/>
      </c>
      <c r="N3219" s="0" t="str">
        <f aca="false">ASC(G3219)</f>
        <v>苦味ﾁﾝｷ</v>
      </c>
      <c r="O3219" s="0" t="str">
        <f aca="false">ASC(E3219)</f>
        <v>苦味ﾁﾝｷ</v>
      </c>
      <c r="P3219" s="16" t="n">
        <f aca="false">N(P3218)+IF($C3219=検索!$B$49,1,0)</f>
        <v>0</v>
      </c>
    </row>
    <row r="3220" customFormat="false" ht="15" hidden="false" customHeight="false" outlineLevel="0" collapsed="false">
      <c r="A3220" s="16" t="s">
        <v>221</v>
      </c>
      <c r="B3220" s="0" t="s">
        <v>7443</v>
      </c>
      <c r="C3220" s="0" t="n">
        <v>233</v>
      </c>
      <c r="D3220" s="0" t="str">
        <f aca="false">IFERROR(VLOOKUP($C3220,薬効分類マスタ!$A$2:$B$180,2,FALSE()),"未登録")</f>
        <v>健胃消化剤</v>
      </c>
      <c r="E3220" s="16" t="s">
        <v>7442</v>
      </c>
      <c r="F3220" s="16" t="s">
        <v>6657</v>
      </c>
      <c r="G3220" s="16" t="s">
        <v>7444</v>
      </c>
      <c r="H3220" s="16" t="s">
        <v>6908</v>
      </c>
      <c r="I3220" s="0" t="n">
        <v>17.2</v>
      </c>
      <c r="K3220" s="0" t="str">
        <f aca="false">IFERROR(IF(VLOOKUP($C3220,薬効分類マスタ!$A$2:$E$180,5,FALSE())=0,"",VLOOKUP($C3220,薬効分類マスタ!$A$2:$E$180,5,FALSE())),"")</f>
        <v/>
      </c>
      <c r="L3220" s="17"/>
      <c r="M3220" s="0" t="str">
        <f aca="false">IF($K3220="","",IF($L3220&lt;&gt;"",$L3220,VLOOKUP($C3220,薬効分類マスタ!$A$2:$F$180,6,FALSE())))</f>
        <v/>
      </c>
      <c r="N3220" s="0" t="str">
        <f aca="false">ASC(G3220)</f>
        <v>苦味ﾁﾝｷ｢ﾆｯｺｰ｣</v>
      </c>
      <c r="O3220" s="0" t="str">
        <f aca="false">ASC(E3220)</f>
        <v>苦味ﾁﾝｷ</v>
      </c>
      <c r="P3220" s="16" t="n">
        <f aca="false">N(P3219)+IF($C3220=検索!$B$49,1,0)</f>
        <v>0</v>
      </c>
    </row>
    <row r="3221" customFormat="false" ht="15" hidden="false" customHeight="false" outlineLevel="0" collapsed="false">
      <c r="A3221" s="16" t="s">
        <v>221</v>
      </c>
      <c r="B3221" s="0" t="s">
        <v>7445</v>
      </c>
      <c r="C3221" s="0" t="n">
        <v>233</v>
      </c>
      <c r="D3221" s="0" t="str">
        <f aca="false">IFERROR(VLOOKUP($C3221,薬効分類マスタ!$A$2:$B$180,2,FALSE()),"未登録")</f>
        <v>健胃消化剤</v>
      </c>
      <c r="E3221" s="16" t="s">
        <v>7446</v>
      </c>
      <c r="F3221" s="16" t="s">
        <v>6645</v>
      </c>
      <c r="G3221" s="16" t="s">
        <v>7446</v>
      </c>
      <c r="I3221" s="0" t="n">
        <v>15.7</v>
      </c>
      <c r="K3221" s="0" t="str">
        <f aca="false">IFERROR(IF(VLOOKUP($C3221,薬効分類マスタ!$A$2:$E$180,5,FALSE())=0,"",VLOOKUP($C3221,薬効分類マスタ!$A$2:$E$180,5,FALSE())),"")</f>
        <v/>
      </c>
      <c r="L3221" s="17"/>
      <c r="M3221" s="0" t="str">
        <f aca="false">IF($K3221="","",IF($L3221&lt;&gt;"",$L3221,VLOOKUP($C3221,薬効分類マスタ!$A$2:$F$180,6,FALSE())))</f>
        <v/>
      </c>
      <c r="N3221" s="0" t="str">
        <f aca="false">ASC(G3221)</f>
        <v>ｺﾝｽﾞﾗﾝｺﾞ流ｴｷｽ</v>
      </c>
      <c r="O3221" s="0" t="str">
        <f aca="false">ASC(E3221)</f>
        <v>ｺﾝｽﾞﾗﾝｺﾞ流ｴｷｽ</v>
      </c>
      <c r="P3221" s="16" t="n">
        <f aca="false">N(P3220)+IF($C3221=検索!$B$49,1,0)</f>
        <v>0</v>
      </c>
    </row>
    <row r="3222" customFormat="false" ht="15" hidden="false" customHeight="false" outlineLevel="0" collapsed="false">
      <c r="A3222" s="16" t="s">
        <v>221</v>
      </c>
      <c r="B3222" s="0" t="s">
        <v>7447</v>
      </c>
      <c r="C3222" s="0" t="n">
        <v>233</v>
      </c>
      <c r="D3222" s="0" t="str">
        <f aca="false">IFERROR(VLOOKUP($C3222,薬効分類マスタ!$A$2:$B$180,2,FALSE()),"未登録")</f>
        <v>健胃消化剤</v>
      </c>
      <c r="E3222" s="16" t="s">
        <v>7448</v>
      </c>
      <c r="F3222" s="16" t="s">
        <v>6657</v>
      </c>
      <c r="G3222" s="16" t="s">
        <v>7449</v>
      </c>
      <c r="I3222" s="0" t="n">
        <v>13</v>
      </c>
      <c r="K3222" s="0" t="str">
        <f aca="false">IFERROR(IF(VLOOKUP($C3222,薬効分類マスタ!$A$2:$E$180,5,FALSE())=0,"",VLOOKUP($C3222,薬効分類マスタ!$A$2:$E$180,5,FALSE())),"")</f>
        <v/>
      </c>
      <c r="L3222" s="17"/>
      <c r="M3222" s="0" t="str">
        <f aca="false">IF($K3222="","",IF($L3222&lt;&gt;"",$L3222,VLOOKUP($C3222,薬効分類マスタ!$A$2:$F$180,6,FALSE())))</f>
        <v/>
      </c>
      <c r="N3222" s="0" t="str">
        <f aca="false">ASC(G3222)</f>
        <v>ﾄｳﾋｼﾛｯﾌﾟ</v>
      </c>
      <c r="O3222" s="0" t="str">
        <f aca="false">ASC(E3222)</f>
        <v>ﾄｳﾋ</v>
      </c>
      <c r="P3222" s="16" t="n">
        <f aca="false">N(P3221)+IF($C3222=検索!$B$49,1,0)</f>
        <v>0</v>
      </c>
    </row>
    <row r="3223" customFormat="false" ht="15" hidden="false" customHeight="false" outlineLevel="0" collapsed="false">
      <c r="A3223" s="16" t="s">
        <v>221</v>
      </c>
      <c r="B3223" s="0" t="s">
        <v>7450</v>
      </c>
      <c r="C3223" s="0" t="n">
        <v>233</v>
      </c>
      <c r="D3223" s="0" t="str">
        <f aca="false">IFERROR(VLOOKUP($C3223,薬効分類マスタ!$A$2:$B$180,2,FALSE()),"未登録")</f>
        <v>健胃消化剤</v>
      </c>
      <c r="E3223" s="16" t="s">
        <v>7451</v>
      </c>
      <c r="F3223" s="16" t="s">
        <v>6645</v>
      </c>
      <c r="G3223" s="16" t="s">
        <v>7451</v>
      </c>
      <c r="I3223" s="0" t="n">
        <v>10.9</v>
      </c>
      <c r="K3223" s="0" t="str">
        <f aca="false">IFERROR(IF(VLOOKUP($C3223,薬効分類マスタ!$A$2:$E$180,5,FALSE())=0,"",VLOOKUP($C3223,薬効分類マスタ!$A$2:$E$180,5,FALSE())),"")</f>
        <v/>
      </c>
      <c r="L3223" s="17"/>
      <c r="M3223" s="0" t="str">
        <f aca="false">IF($K3223="","",IF($L3223&lt;&gt;"",$L3223,VLOOKUP($C3223,薬効分類マスタ!$A$2:$F$180,6,FALSE())))</f>
        <v/>
      </c>
      <c r="N3223" s="0" t="str">
        <f aca="false">ASC(G3223)</f>
        <v>ﾄｳﾋﾁﾝｷ</v>
      </c>
      <c r="O3223" s="0" t="str">
        <f aca="false">ASC(E3223)</f>
        <v>ﾄｳﾋﾁﾝｷ</v>
      </c>
      <c r="P3223" s="16" t="n">
        <f aca="false">N(P3222)+IF($C3223=検索!$B$49,1,0)</f>
        <v>0</v>
      </c>
    </row>
    <row r="3224" customFormat="false" ht="15" hidden="false" customHeight="false" outlineLevel="0" collapsed="false">
      <c r="A3224" s="16" t="s">
        <v>221</v>
      </c>
      <c r="B3224" s="0" t="s">
        <v>7452</v>
      </c>
      <c r="C3224" s="0" t="n">
        <v>233</v>
      </c>
      <c r="D3224" s="0" t="str">
        <f aca="false">IFERROR(VLOOKUP($C3224,薬効分類マスタ!$A$2:$B$180,2,FALSE()),"未登録")</f>
        <v>健胃消化剤</v>
      </c>
      <c r="E3224" s="16" t="s">
        <v>7453</v>
      </c>
      <c r="F3224" s="16" t="s">
        <v>224</v>
      </c>
      <c r="G3224" s="16" t="s">
        <v>7454</v>
      </c>
      <c r="I3224" s="0" t="n">
        <v>8</v>
      </c>
      <c r="K3224" s="0" t="str">
        <f aca="false">IFERROR(IF(VLOOKUP($C3224,薬効分類マスタ!$A$2:$E$180,5,FALSE())=0,"",VLOOKUP($C3224,薬効分類マスタ!$A$2:$E$180,5,FALSE())),"")</f>
        <v/>
      </c>
      <c r="L3224" s="17"/>
      <c r="M3224" s="0" t="str">
        <f aca="false">IF($K3224="","",IF($L3224&lt;&gt;"",$L3224,VLOOKUP($C3224,薬効分類マスタ!$A$2:$F$180,6,FALSE())))</f>
        <v/>
      </c>
      <c r="N3224" s="0" t="str">
        <f aca="false">ASC(G3224)</f>
        <v>ﾎﾐｶｴｷｽ散</v>
      </c>
      <c r="O3224" s="0" t="str">
        <f aca="false">ASC(E3224)</f>
        <v>ﾎﾐｶｴｷｽ</v>
      </c>
      <c r="P3224" s="16" t="n">
        <f aca="false">N(P3223)+IF($C3224=検索!$B$49,1,0)</f>
        <v>0</v>
      </c>
    </row>
    <row r="3225" customFormat="false" ht="15" hidden="false" customHeight="false" outlineLevel="0" collapsed="false">
      <c r="A3225" s="16" t="s">
        <v>221</v>
      </c>
      <c r="B3225" s="0" t="s">
        <v>7455</v>
      </c>
      <c r="C3225" s="0" t="n">
        <v>233</v>
      </c>
      <c r="D3225" s="0" t="str">
        <f aca="false">IFERROR(VLOOKUP($C3225,薬効分類マスタ!$A$2:$B$180,2,FALSE()),"未登録")</f>
        <v>健胃消化剤</v>
      </c>
      <c r="E3225" s="16" t="s">
        <v>7453</v>
      </c>
      <c r="F3225" s="16" t="s">
        <v>224</v>
      </c>
      <c r="G3225" s="16" t="s">
        <v>7453</v>
      </c>
      <c r="I3225" s="0" t="n">
        <v>8</v>
      </c>
      <c r="K3225" s="0" t="str">
        <f aca="false">IFERROR(IF(VLOOKUP($C3225,薬効分類マスタ!$A$2:$E$180,5,FALSE())=0,"",VLOOKUP($C3225,薬効分類マスタ!$A$2:$E$180,5,FALSE())),"")</f>
        <v/>
      </c>
      <c r="L3225" s="17"/>
      <c r="M3225" s="0" t="str">
        <f aca="false">IF($K3225="","",IF($L3225&lt;&gt;"",$L3225,VLOOKUP($C3225,薬効分類マスタ!$A$2:$F$180,6,FALSE())))</f>
        <v/>
      </c>
      <c r="N3225" s="0" t="str">
        <f aca="false">ASC(G3225)</f>
        <v>ﾎﾐｶｴｷｽ</v>
      </c>
      <c r="O3225" s="0" t="str">
        <f aca="false">ASC(E3225)</f>
        <v>ﾎﾐｶｴｷｽ</v>
      </c>
      <c r="P3225" s="16" t="n">
        <f aca="false">N(P3224)+IF($C3225=検索!$B$49,1,0)</f>
        <v>0</v>
      </c>
    </row>
    <row r="3226" customFormat="false" ht="15" hidden="false" customHeight="false" outlineLevel="0" collapsed="false">
      <c r="A3226" s="16" t="s">
        <v>221</v>
      </c>
      <c r="B3226" s="0" t="s">
        <v>7456</v>
      </c>
      <c r="C3226" s="0" t="n">
        <v>233</v>
      </c>
      <c r="D3226" s="0" t="str">
        <f aca="false">IFERROR(VLOOKUP($C3226,薬効分類マスタ!$A$2:$B$180,2,FALSE()),"未登録")</f>
        <v>健胃消化剤</v>
      </c>
      <c r="E3226" s="16" t="s">
        <v>7457</v>
      </c>
      <c r="F3226" s="16" t="s">
        <v>6657</v>
      </c>
      <c r="G3226" s="16" t="s">
        <v>7457</v>
      </c>
      <c r="I3226" s="0" t="n">
        <v>69.7</v>
      </c>
      <c r="K3226" s="0" t="str">
        <f aca="false">IFERROR(IF(VLOOKUP($C3226,薬効分類マスタ!$A$2:$E$180,5,FALSE())=0,"",VLOOKUP($C3226,薬効分類マスタ!$A$2:$E$180,5,FALSE())),"")</f>
        <v/>
      </c>
      <c r="L3226" s="17"/>
      <c r="M3226" s="0" t="str">
        <f aca="false">IF($K3226="","",IF($L3226&lt;&gt;"",$L3226,VLOOKUP($C3226,薬効分類マスタ!$A$2:$F$180,6,FALSE())))</f>
        <v/>
      </c>
      <c r="N3226" s="0" t="str">
        <f aca="false">ASC(G3226)</f>
        <v>ﾎﾐｶﾁﾝｷ</v>
      </c>
      <c r="O3226" s="0" t="str">
        <f aca="false">ASC(E3226)</f>
        <v>ﾎﾐｶﾁﾝｷ</v>
      </c>
      <c r="P3226" s="16" t="n">
        <f aca="false">N(P3225)+IF($C3226=検索!$B$49,1,0)</f>
        <v>0</v>
      </c>
    </row>
    <row r="3227" customFormat="false" ht="15" hidden="false" customHeight="false" outlineLevel="0" collapsed="false">
      <c r="A3227" s="16" t="s">
        <v>221</v>
      </c>
      <c r="B3227" s="0" t="s">
        <v>7458</v>
      </c>
      <c r="C3227" s="0" t="n">
        <v>233</v>
      </c>
      <c r="D3227" s="0" t="str">
        <f aca="false">IFERROR(VLOOKUP($C3227,薬効分類マスタ!$A$2:$B$180,2,FALSE()),"未登録")</f>
        <v>健胃消化剤</v>
      </c>
      <c r="E3227" s="16" t="s">
        <v>7459</v>
      </c>
      <c r="F3227" s="16" t="s">
        <v>6645</v>
      </c>
      <c r="G3227" s="16" t="s">
        <v>7459</v>
      </c>
      <c r="I3227" s="0" t="n">
        <v>10.7</v>
      </c>
      <c r="K3227" s="0" t="str">
        <f aca="false">IFERROR(IF(VLOOKUP($C3227,薬効分類マスタ!$A$2:$E$180,5,FALSE())=0,"",VLOOKUP($C3227,薬効分類マスタ!$A$2:$E$180,5,FALSE())),"")</f>
        <v/>
      </c>
      <c r="L3227" s="17"/>
      <c r="M3227" s="0" t="str">
        <f aca="false">IF($K3227="","",IF($L3227&lt;&gt;"",$L3227,VLOOKUP($C3227,薬効分類マスタ!$A$2:$F$180,6,FALSE())))</f>
        <v/>
      </c>
      <c r="N3227" s="0" t="str">
        <f aca="false">ASC(G3227)</f>
        <v>ｹｲﾋ油</v>
      </c>
      <c r="O3227" s="0" t="str">
        <f aca="false">ASC(E3227)</f>
        <v>ｹｲﾋ油</v>
      </c>
      <c r="P3227" s="16" t="n">
        <f aca="false">N(P3226)+IF($C3227=検索!$B$49,1,0)</f>
        <v>0</v>
      </c>
    </row>
    <row r="3228" customFormat="false" ht="15" hidden="false" customHeight="false" outlineLevel="0" collapsed="false">
      <c r="A3228" s="16" t="s">
        <v>221</v>
      </c>
      <c r="B3228" s="0" t="s">
        <v>7460</v>
      </c>
      <c r="C3228" s="0" t="n">
        <v>233</v>
      </c>
      <c r="D3228" s="0" t="str">
        <f aca="false">IFERROR(VLOOKUP($C3228,薬効分類マスタ!$A$2:$B$180,2,FALSE()),"未登録")</f>
        <v>健胃消化剤</v>
      </c>
      <c r="E3228" s="16" t="s">
        <v>7461</v>
      </c>
      <c r="F3228" s="16" t="s">
        <v>6657</v>
      </c>
      <c r="G3228" s="16" t="s">
        <v>7461</v>
      </c>
      <c r="I3228" s="0" t="n">
        <v>18.6</v>
      </c>
      <c r="K3228" s="0" t="str">
        <f aca="false">IFERROR(IF(VLOOKUP($C3228,薬効分類マスタ!$A$2:$E$180,5,FALSE())=0,"",VLOOKUP($C3228,薬効分類マスタ!$A$2:$E$180,5,FALSE())),"")</f>
        <v/>
      </c>
      <c r="L3228" s="17"/>
      <c r="M3228" s="0" t="str">
        <f aca="false">IF($K3228="","",IF($L3228&lt;&gt;"",$L3228,VLOOKUP($C3228,薬効分類マスタ!$A$2:$F$180,6,FALSE())))</f>
        <v/>
      </c>
      <c r="N3228" s="0" t="str">
        <f aca="false">ASC(G3228)</f>
        <v>希塩酸</v>
      </c>
      <c r="O3228" s="0" t="str">
        <f aca="false">ASC(E3228)</f>
        <v>希塩酸</v>
      </c>
      <c r="P3228" s="16" t="n">
        <f aca="false">N(P3227)+IF($C3228=検索!$B$49,1,0)</f>
        <v>0</v>
      </c>
    </row>
    <row r="3229" customFormat="false" ht="15" hidden="false" customHeight="false" outlineLevel="0" collapsed="false">
      <c r="A3229" s="16" t="s">
        <v>221</v>
      </c>
      <c r="B3229" s="0" t="s">
        <v>7462</v>
      </c>
      <c r="C3229" s="0" t="n">
        <v>233</v>
      </c>
      <c r="D3229" s="0" t="str">
        <f aca="false">IFERROR(VLOOKUP($C3229,薬効分類マスタ!$A$2:$B$180,2,FALSE()),"未登録")</f>
        <v>健胃消化剤</v>
      </c>
      <c r="E3229" s="0" t="s">
        <v>7463</v>
      </c>
      <c r="F3229" s="16" t="s">
        <v>648</v>
      </c>
      <c r="G3229" s="16" t="s">
        <v>7464</v>
      </c>
      <c r="H3229" s="16" t="s">
        <v>1165</v>
      </c>
      <c r="I3229" s="0" t="n">
        <v>20.7</v>
      </c>
      <c r="J3229" s="16" t="s">
        <v>232</v>
      </c>
      <c r="K3229" s="0" t="str">
        <f aca="false">IFERROR(IF(VLOOKUP($C3229,薬効分類マスタ!$A$2:$E$180,5,FALSE())=0,"",VLOOKUP($C3229,薬効分類マスタ!$A$2:$E$180,5,FALSE())),"")</f>
        <v/>
      </c>
      <c r="L3229" s="17"/>
      <c r="M3229" s="0" t="str">
        <f aca="false">IF($K3229="","",IF($L3229&lt;&gt;"",$L3229,VLOOKUP($C3229,薬効分類マスタ!$A$2:$F$180,6,FALSE())))</f>
        <v/>
      </c>
      <c r="N3229" s="0" t="str">
        <f aca="false">ASC(G3229)</f>
        <v>ｶﾞﾗﾝﾀｰｾﾞ散50%</v>
      </c>
      <c r="O3229" s="0" t="str">
        <f aca="false">ASC(E3229)</f>
        <v>β-ｶﾞﾗｸﾄｼﾀﾞｰｾﾞ(ｱｽﾍﾟﾙｷﾞﾙｽ)</v>
      </c>
      <c r="P3229" s="16" t="n">
        <f aca="false">N(P3228)+IF($C3229=検索!$B$49,1,0)</f>
        <v>0</v>
      </c>
    </row>
    <row r="3230" customFormat="false" ht="15" hidden="false" customHeight="false" outlineLevel="0" collapsed="false">
      <c r="A3230" s="16" t="s">
        <v>221</v>
      </c>
      <c r="B3230" s="0" t="s">
        <v>7465</v>
      </c>
      <c r="C3230" s="0" t="n">
        <v>233</v>
      </c>
      <c r="D3230" s="0" t="str">
        <f aca="false">IFERROR(VLOOKUP($C3230,薬効分類マスタ!$A$2:$B$180,2,FALSE()),"未登録")</f>
        <v>健胃消化剤</v>
      </c>
      <c r="E3230" s="0" t="s">
        <v>7466</v>
      </c>
      <c r="F3230" s="16" t="s">
        <v>648</v>
      </c>
      <c r="G3230" s="16" t="s">
        <v>7467</v>
      </c>
      <c r="H3230" s="16" t="s">
        <v>557</v>
      </c>
      <c r="I3230" s="0" t="n">
        <v>51.7</v>
      </c>
      <c r="J3230" s="16" t="s">
        <v>232</v>
      </c>
      <c r="K3230" s="0" t="str">
        <f aca="false">IFERROR(IF(VLOOKUP($C3230,薬効分類マスタ!$A$2:$E$180,5,FALSE())=0,"",VLOOKUP($C3230,薬効分類マスタ!$A$2:$E$180,5,FALSE())),"")</f>
        <v/>
      </c>
      <c r="L3230" s="17"/>
      <c r="M3230" s="0" t="str">
        <f aca="false">IF($K3230="","",IF($L3230&lt;&gt;"",$L3230,VLOOKUP($C3230,薬効分類マスタ!$A$2:$F$180,6,FALSE())))</f>
        <v/>
      </c>
      <c r="N3230" s="0" t="str">
        <f aca="false">ASC(G3230)</f>
        <v>ﾐﾙﾗｸﾄ細粒50%</v>
      </c>
      <c r="O3230" s="0" t="str">
        <f aca="false">ASC(E3230)</f>
        <v>β-ｶﾞﾗｸﾄｼﾀﾞｰｾﾞ(ﾍﾟﾆｼﾘｳﾑ)</v>
      </c>
      <c r="P3230" s="16" t="n">
        <f aca="false">N(P3229)+IF($C3230=検索!$B$49,1,0)</f>
        <v>0</v>
      </c>
    </row>
    <row r="3231" customFormat="false" ht="15" hidden="false" customHeight="false" outlineLevel="0" collapsed="false">
      <c r="A3231" s="16" t="s">
        <v>221</v>
      </c>
      <c r="B3231" s="0" t="s">
        <v>7468</v>
      </c>
      <c r="C3231" s="0" t="n">
        <v>233</v>
      </c>
      <c r="D3231" s="0" t="str">
        <f aca="false">IFERROR(VLOOKUP($C3231,薬効分類マスタ!$A$2:$B$180,2,FALSE()),"未登録")</f>
        <v>健胃消化剤</v>
      </c>
      <c r="E3231" s="16" t="s">
        <v>7469</v>
      </c>
      <c r="F3231" s="16" t="s">
        <v>224</v>
      </c>
      <c r="G3231" s="16" t="s">
        <v>7470</v>
      </c>
      <c r="H3231" s="16" t="s">
        <v>7471</v>
      </c>
      <c r="I3231" s="0" t="n">
        <v>6.9</v>
      </c>
      <c r="K3231" s="0" t="str">
        <f aca="false">IFERROR(IF(VLOOKUP($C3231,薬効分類マスタ!$A$2:$E$180,5,FALSE())=0,"",VLOOKUP($C3231,薬効分類マスタ!$A$2:$E$180,5,FALSE())),"")</f>
        <v/>
      </c>
      <c r="L3231" s="17"/>
      <c r="M3231" s="0" t="str">
        <f aca="false">IF($K3231="","",IF($L3231&lt;&gt;"",$L3231,VLOOKUP($C3231,薬効分類マスタ!$A$2:$F$180,6,FALSE())))</f>
        <v/>
      </c>
      <c r="N3231" s="0" t="str">
        <f aca="false">ASC(G3231)</f>
        <v>健胃散｢ｽｽﾞ｣</v>
      </c>
      <c r="O3231" s="0" t="str">
        <f aca="false">ASC(E3231)</f>
        <v>炭酸水素ﾅﾄﾘｳﾑ･ﾆｶﾞｷ</v>
      </c>
      <c r="P3231" s="16" t="n">
        <f aca="false">N(P3230)+IF($C3231=検索!$B$49,1,0)</f>
        <v>0</v>
      </c>
    </row>
    <row r="3232" customFormat="false" ht="15" hidden="false" customHeight="false" outlineLevel="0" collapsed="false">
      <c r="A3232" s="16" t="s">
        <v>221</v>
      </c>
      <c r="B3232" s="0" t="s">
        <v>7472</v>
      </c>
      <c r="C3232" s="0" t="n">
        <v>233</v>
      </c>
      <c r="D3232" s="0" t="str">
        <f aca="false">IFERROR(VLOOKUP($C3232,薬効分類マスタ!$A$2:$B$180,2,FALSE()),"未登録")</f>
        <v>健胃消化剤</v>
      </c>
      <c r="E3232" s="16" t="s">
        <v>7473</v>
      </c>
      <c r="F3232" s="16" t="s">
        <v>224</v>
      </c>
      <c r="G3232" s="16" t="s">
        <v>7474</v>
      </c>
      <c r="I3232" s="0" t="n">
        <v>8</v>
      </c>
      <c r="K3232" s="0" t="str">
        <f aca="false">IFERROR(IF(VLOOKUP($C3232,薬効分類マスタ!$A$2:$E$180,5,FALSE())=0,"",VLOOKUP($C3232,薬効分類マスタ!$A$2:$E$180,5,FALSE())),"")</f>
        <v/>
      </c>
      <c r="L3232" s="17"/>
      <c r="M3232" s="0" t="str">
        <f aca="false">IF($K3232="","",IF($L3232&lt;&gt;"",$L3232,VLOOKUP($C3232,薬効分類マスタ!$A$2:$F$180,6,FALSE())))</f>
        <v/>
      </c>
      <c r="N3232" s="0" t="str">
        <f aca="false">ASC(G3232)</f>
        <v>ｾﾝﾌﾞﾘ･重曹散</v>
      </c>
      <c r="O3232" s="0" t="str">
        <f aca="false">ASC(E3232)</f>
        <v>ｾﾝﾌﾞﾘ･重曹</v>
      </c>
      <c r="P3232" s="16" t="n">
        <f aca="false">N(P3231)+IF($C3232=検索!$B$49,1,0)</f>
        <v>0</v>
      </c>
    </row>
    <row r="3233" customFormat="false" ht="15" hidden="false" customHeight="false" outlineLevel="0" collapsed="false">
      <c r="A3233" s="16" t="s">
        <v>221</v>
      </c>
      <c r="B3233" s="0" t="s">
        <v>7475</v>
      </c>
      <c r="C3233" s="0" t="n">
        <v>233</v>
      </c>
      <c r="D3233" s="0" t="str">
        <f aca="false">IFERROR(VLOOKUP($C3233,薬効分類マスタ!$A$2:$B$180,2,FALSE()),"未登録")</f>
        <v>健胃消化剤</v>
      </c>
      <c r="E3233" s="16" t="s">
        <v>7476</v>
      </c>
      <c r="F3233" s="16" t="s">
        <v>7477</v>
      </c>
      <c r="G3233" s="16" t="s">
        <v>7478</v>
      </c>
      <c r="H3233" s="16" t="s">
        <v>6239</v>
      </c>
      <c r="I3233" s="0" t="n">
        <v>6.3</v>
      </c>
      <c r="J3233" s="16" t="s">
        <v>239</v>
      </c>
      <c r="K3233" s="0" t="str">
        <f aca="false">IFERROR(IF(VLOOKUP($C3233,薬効分類マスタ!$A$2:$E$180,5,FALSE())=0,"",VLOOKUP($C3233,薬効分類マスタ!$A$2:$E$180,5,FALSE())),"")</f>
        <v/>
      </c>
      <c r="L3233" s="17"/>
      <c r="M3233" s="0" t="str">
        <f aca="false">IF($K3233="","",IF($L3233&lt;&gt;"",$L3233,VLOOKUP($C3233,薬効分類マスタ!$A$2:$F$180,6,FALSE())))</f>
        <v/>
      </c>
      <c r="N3233" s="0" t="str">
        <f aca="false">ASC(G3233)</f>
        <v>ﾌｪﾝﾗｰｾﾞ配合ｶﾌﾟｾﾙ</v>
      </c>
      <c r="O3233" s="0" t="str">
        <f aca="false">ASC(E3233)</f>
        <v>ﾋﾞｵﾁﾞｱｽﾀｰｾﾞ1000配合剤</v>
      </c>
      <c r="P3233" s="16" t="n">
        <f aca="false">N(P3232)+IF($C3233=検索!$B$49,1,0)</f>
        <v>0</v>
      </c>
    </row>
    <row r="3234" customFormat="false" ht="15" hidden="false" customHeight="false" outlineLevel="0" collapsed="false">
      <c r="A3234" s="16" t="s">
        <v>221</v>
      </c>
      <c r="B3234" s="0" t="s">
        <v>7479</v>
      </c>
      <c r="C3234" s="0" t="n">
        <v>233</v>
      </c>
      <c r="D3234" s="0" t="str">
        <f aca="false">IFERROR(VLOOKUP($C3234,薬効分類マスタ!$A$2:$B$180,2,FALSE()),"未登録")</f>
        <v>健胃消化剤</v>
      </c>
      <c r="E3234" s="16" t="s">
        <v>7480</v>
      </c>
      <c r="F3234" s="16" t="s">
        <v>224</v>
      </c>
      <c r="G3234" s="16" t="s">
        <v>7481</v>
      </c>
      <c r="H3234" s="16" t="s">
        <v>238</v>
      </c>
      <c r="I3234" s="0" t="n">
        <v>26.2</v>
      </c>
      <c r="K3234" s="0" t="str">
        <f aca="false">IFERROR(IF(VLOOKUP($C3234,薬効分類マスタ!$A$2:$E$180,5,FALSE())=0,"",VLOOKUP($C3234,薬効分類マスタ!$A$2:$E$180,5,FALSE())),"")</f>
        <v/>
      </c>
      <c r="L3234" s="17"/>
      <c r="M3234" s="0" t="str">
        <f aca="false">IF($K3234="","",IF($L3234&lt;&gt;"",$L3234,VLOOKUP($C3234,薬効分類マスタ!$A$2:$F$180,6,FALSE())))</f>
        <v/>
      </c>
      <c r="N3234" s="0" t="str">
        <f aca="false">ASC(G3234)</f>
        <v>ﾍﾞﾘﾁｰﾑ配合顆粒</v>
      </c>
      <c r="O3234" s="0" t="str">
        <f aca="false">ASC(E3234)</f>
        <v>膵臓性消化酵素配合剤</v>
      </c>
      <c r="P3234" s="16" t="n">
        <f aca="false">N(P3233)+IF($C3234=検索!$B$49,1,0)</f>
        <v>0</v>
      </c>
    </row>
    <row r="3235" customFormat="false" ht="15" hidden="false" customHeight="false" outlineLevel="0" collapsed="false">
      <c r="A3235" s="16" t="s">
        <v>221</v>
      </c>
      <c r="B3235" s="0" t="s">
        <v>7482</v>
      </c>
      <c r="C3235" s="0" t="n">
        <v>233</v>
      </c>
      <c r="D3235" s="0" t="str">
        <f aca="false">IFERROR(VLOOKUP($C3235,薬効分類マスタ!$A$2:$B$180,2,FALSE()),"未登録")</f>
        <v>健胃消化剤</v>
      </c>
      <c r="E3235" s="16" t="s">
        <v>7483</v>
      </c>
      <c r="F3235" s="16" t="s">
        <v>224</v>
      </c>
      <c r="G3235" s="16" t="s">
        <v>7484</v>
      </c>
      <c r="H3235" s="16" t="s">
        <v>309</v>
      </c>
      <c r="I3235" s="0" t="n">
        <v>6.9</v>
      </c>
      <c r="K3235" s="0" t="str">
        <f aca="false">IFERROR(IF(VLOOKUP($C3235,薬効分類マスタ!$A$2:$E$180,5,FALSE())=0,"",VLOOKUP($C3235,薬効分類マスタ!$A$2:$E$180,5,FALSE())),"")</f>
        <v/>
      </c>
      <c r="L3235" s="17"/>
      <c r="M3235" s="0" t="str">
        <f aca="false">IF($K3235="","",IF($L3235&lt;&gt;"",$L3235,VLOOKUP($C3235,薬効分類マスタ!$A$2:$F$180,6,FALSE())))</f>
        <v/>
      </c>
      <c r="N3235" s="0" t="str">
        <f aca="false">ASC(G3235)</f>
        <v>S･M配合散</v>
      </c>
      <c r="O3235" s="0" t="str">
        <f aca="false">ASC(E3235)</f>
        <v>ﾀｶﾁﾞｱｽﾀｰｾﾞ･生薬配合剤</v>
      </c>
      <c r="P3235" s="16" t="n">
        <f aca="false">N(P3234)+IF($C3235=検索!$B$49,1,0)</f>
        <v>0</v>
      </c>
    </row>
    <row r="3236" customFormat="false" ht="15" hidden="false" customHeight="false" outlineLevel="0" collapsed="false">
      <c r="A3236" s="16" t="s">
        <v>221</v>
      </c>
      <c r="B3236" s="0" t="s">
        <v>7485</v>
      </c>
      <c r="C3236" s="0" t="n">
        <v>233</v>
      </c>
      <c r="D3236" s="0" t="str">
        <f aca="false">IFERROR(VLOOKUP($C3236,薬効分類マスタ!$A$2:$B$180,2,FALSE()),"未登録")</f>
        <v>健胃消化剤</v>
      </c>
      <c r="E3236" s="16" t="s">
        <v>7486</v>
      </c>
      <c r="F3236" s="16" t="s">
        <v>224</v>
      </c>
      <c r="G3236" s="16" t="s">
        <v>7487</v>
      </c>
      <c r="H3236" s="16" t="s">
        <v>7488</v>
      </c>
      <c r="I3236" s="0" t="n">
        <v>6.9</v>
      </c>
      <c r="J3236" s="16" t="s">
        <v>239</v>
      </c>
      <c r="K3236" s="0" t="str">
        <f aca="false">IFERROR(IF(VLOOKUP($C3236,薬効分類マスタ!$A$2:$E$180,5,FALSE())=0,"",VLOOKUP($C3236,薬効分類マスタ!$A$2:$E$180,5,FALSE())),"")</f>
        <v/>
      </c>
      <c r="L3236" s="17"/>
      <c r="M3236" s="0" t="str">
        <f aca="false">IF($K3236="","",IF($L3236&lt;&gt;"",$L3236,VLOOKUP($C3236,薬効分類マスタ!$A$2:$F$180,6,FALSE())))</f>
        <v/>
      </c>
      <c r="N3236" s="0" t="str">
        <f aca="false">ASC(G3236)</f>
        <v>HM散</v>
      </c>
      <c r="O3236" s="0" t="str">
        <f aca="false">ASC(E3236)</f>
        <v>ｼﾞｱｽﾀｰｾﾞ･生薬配合剤</v>
      </c>
      <c r="P3236" s="16" t="n">
        <f aca="false">N(P3235)+IF($C3236=検索!$B$49,1,0)</f>
        <v>0</v>
      </c>
    </row>
    <row r="3237" customFormat="false" ht="15" hidden="false" customHeight="false" outlineLevel="0" collapsed="false">
      <c r="A3237" s="16" t="s">
        <v>221</v>
      </c>
      <c r="B3237" s="0" t="s">
        <v>7489</v>
      </c>
      <c r="C3237" s="0" t="n">
        <v>233</v>
      </c>
      <c r="D3237" s="0" t="str">
        <f aca="false">IFERROR(VLOOKUP($C3237,薬効分類マスタ!$A$2:$B$180,2,FALSE()),"未登録")</f>
        <v>健胃消化剤</v>
      </c>
      <c r="E3237" s="16" t="s">
        <v>7486</v>
      </c>
      <c r="F3237" s="16" t="s">
        <v>224</v>
      </c>
      <c r="G3237" s="16" t="s">
        <v>7490</v>
      </c>
      <c r="H3237" s="16" t="s">
        <v>536</v>
      </c>
      <c r="I3237" s="0" t="n">
        <v>6.9</v>
      </c>
      <c r="J3237" s="16" t="s">
        <v>239</v>
      </c>
      <c r="K3237" s="0" t="str">
        <f aca="false">IFERROR(IF(VLOOKUP($C3237,薬効分類マスタ!$A$2:$E$180,5,FALSE())=0,"",VLOOKUP($C3237,薬効分類マスタ!$A$2:$E$180,5,FALSE())),"")</f>
        <v/>
      </c>
      <c r="L3237" s="17"/>
      <c r="M3237" s="0" t="str">
        <f aca="false">IF($K3237="","",IF($L3237&lt;&gt;"",$L3237,VLOOKUP($C3237,薬効分類マスタ!$A$2:$F$180,6,FALSE())))</f>
        <v/>
      </c>
      <c r="N3237" s="0" t="str">
        <f aca="false">ASC(G3237)</f>
        <v>NIM配合散</v>
      </c>
      <c r="O3237" s="0" t="str">
        <f aca="false">ASC(E3237)</f>
        <v>ｼﾞｱｽﾀｰｾﾞ･生薬配合剤</v>
      </c>
      <c r="P3237" s="16" t="n">
        <f aca="false">N(P3236)+IF($C3237=検索!$B$49,1,0)</f>
        <v>0</v>
      </c>
    </row>
    <row r="3238" customFormat="false" ht="15" hidden="false" customHeight="false" outlineLevel="0" collapsed="false">
      <c r="A3238" s="16" t="s">
        <v>221</v>
      </c>
      <c r="B3238" s="0" t="s">
        <v>7491</v>
      </c>
      <c r="C3238" s="0" t="n">
        <v>233</v>
      </c>
      <c r="D3238" s="0" t="str">
        <f aca="false">IFERROR(VLOOKUP($C3238,薬効分類マスタ!$A$2:$B$180,2,FALSE()),"未登録")</f>
        <v>健胃消化剤</v>
      </c>
      <c r="E3238" s="16" t="s">
        <v>7492</v>
      </c>
      <c r="F3238" s="16" t="s">
        <v>224</v>
      </c>
      <c r="G3238" s="16" t="s">
        <v>7493</v>
      </c>
      <c r="H3238" s="16" t="s">
        <v>606</v>
      </c>
      <c r="I3238" s="0" t="n">
        <v>6.9</v>
      </c>
      <c r="K3238" s="0" t="str">
        <f aca="false">IFERROR(IF(VLOOKUP($C3238,薬効分類マスタ!$A$2:$E$180,5,FALSE())=0,"",VLOOKUP($C3238,薬効分類マスタ!$A$2:$E$180,5,FALSE())),"")</f>
        <v/>
      </c>
      <c r="L3238" s="17"/>
      <c r="M3238" s="0" t="str">
        <f aca="false">IF($K3238="","",IF($L3238&lt;&gt;"",$L3238,VLOOKUP($C3238,薬効分類マスタ!$A$2:$F$180,6,FALSE())))</f>
        <v/>
      </c>
      <c r="N3238" s="0" t="str">
        <f aca="false">ASC(G3238)</f>
        <v>M･M配合散</v>
      </c>
      <c r="O3238" s="0" t="str">
        <f aca="false">ASC(E3238)</f>
        <v>ﾋﾞｵﾁﾞｱｽﾀｰｾﾞ･生薬配合剤</v>
      </c>
      <c r="P3238" s="16" t="n">
        <f aca="false">N(P3237)+IF($C3238=検索!$B$49,1,0)</f>
        <v>0</v>
      </c>
    </row>
    <row r="3239" customFormat="false" ht="15" hidden="false" customHeight="false" outlineLevel="0" collapsed="false">
      <c r="A3239" s="16" t="s">
        <v>221</v>
      </c>
      <c r="B3239" s="0" t="s">
        <v>7494</v>
      </c>
      <c r="C3239" s="0" t="n">
        <v>233</v>
      </c>
      <c r="D3239" s="0" t="str">
        <f aca="false">IFERROR(VLOOKUP($C3239,薬効分類マスタ!$A$2:$B$180,2,FALSE()),"未登録")</f>
        <v>健胃消化剤</v>
      </c>
      <c r="E3239" s="16" t="s">
        <v>7486</v>
      </c>
      <c r="F3239" s="16" t="s">
        <v>224</v>
      </c>
      <c r="G3239" s="16" t="s">
        <v>7495</v>
      </c>
      <c r="H3239" s="16" t="s">
        <v>533</v>
      </c>
      <c r="I3239" s="0" t="n">
        <v>6.9</v>
      </c>
      <c r="K3239" s="0" t="str">
        <f aca="false">IFERROR(IF(VLOOKUP($C3239,薬効分類マスタ!$A$2:$E$180,5,FALSE())=0,"",VLOOKUP($C3239,薬効分類マスタ!$A$2:$E$180,5,FALSE())),"")</f>
        <v/>
      </c>
      <c r="L3239" s="17"/>
      <c r="M3239" s="0" t="str">
        <f aca="false">IF($K3239="","",IF($L3239&lt;&gt;"",$L3239,VLOOKUP($C3239,薬効分類マスタ!$A$2:$F$180,6,FALSE())))</f>
        <v/>
      </c>
      <c r="N3239" s="0" t="str">
        <f aca="false">ASC(G3239)</f>
        <v>KM散</v>
      </c>
      <c r="O3239" s="0" t="str">
        <f aca="false">ASC(E3239)</f>
        <v>ｼﾞｱｽﾀｰｾﾞ･生薬配合剤</v>
      </c>
      <c r="P3239" s="16" t="n">
        <f aca="false">N(P3238)+IF($C3239=検索!$B$49,1,0)</f>
        <v>0</v>
      </c>
    </row>
    <row r="3240" customFormat="false" ht="15" hidden="false" customHeight="false" outlineLevel="0" collapsed="false">
      <c r="A3240" s="16" t="s">
        <v>221</v>
      </c>
      <c r="B3240" s="0" t="s">
        <v>7496</v>
      </c>
      <c r="C3240" s="0" t="n">
        <v>233</v>
      </c>
      <c r="D3240" s="0" t="str">
        <f aca="false">IFERROR(VLOOKUP($C3240,薬効分類マスタ!$A$2:$B$180,2,FALSE()),"未登録")</f>
        <v>健胃消化剤</v>
      </c>
      <c r="E3240" s="16" t="s">
        <v>7492</v>
      </c>
      <c r="F3240" s="16" t="s">
        <v>224</v>
      </c>
      <c r="G3240" s="16" t="s">
        <v>7497</v>
      </c>
      <c r="H3240" s="16" t="s">
        <v>5735</v>
      </c>
      <c r="I3240" s="0" t="n">
        <v>6.9</v>
      </c>
      <c r="K3240" s="0" t="str">
        <f aca="false">IFERROR(IF(VLOOKUP($C3240,薬効分類マスタ!$A$2:$E$180,5,FALSE())=0,"",VLOOKUP($C3240,薬効分類マスタ!$A$2:$E$180,5,FALSE())),"")</f>
        <v/>
      </c>
      <c r="L3240" s="17"/>
      <c r="M3240" s="0" t="str">
        <f aca="false">IF($K3240="","",IF($L3240&lt;&gt;"",$L3240,VLOOKUP($C3240,薬効分類マスタ!$A$2:$F$180,6,FALSE())))</f>
        <v/>
      </c>
      <c r="N3240" s="0" t="str">
        <f aca="false">ASC(G3240)</f>
        <v>YM散｢ｲｾｲ｣</v>
      </c>
      <c r="O3240" s="0" t="str">
        <f aca="false">ASC(E3240)</f>
        <v>ﾋﾞｵﾁﾞｱｽﾀｰｾﾞ･生薬配合剤</v>
      </c>
      <c r="P3240" s="16" t="n">
        <f aca="false">N(P3239)+IF($C3240=検索!$B$49,1,0)</f>
        <v>0</v>
      </c>
    </row>
    <row r="3241" customFormat="false" ht="15" hidden="false" customHeight="false" outlineLevel="0" collapsed="false">
      <c r="A3241" s="16" t="s">
        <v>221</v>
      </c>
      <c r="B3241" s="0" t="s">
        <v>7498</v>
      </c>
      <c r="C3241" s="0" t="n">
        <v>233</v>
      </c>
      <c r="D3241" s="0" t="str">
        <f aca="false">IFERROR(VLOOKUP($C3241,薬効分類マスタ!$A$2:$B$180,2,FALSE()),"未登録")</f>
        <v>健胃消化剤</v>
      </c>
      <c r="E3241" s="16" t="s">
        <v>7499</v>
      </c>
      <c r="F3241" s="16" t="s">
        <v>224</v>
      </c>
      <c r="G3241" s="16" t="s">
        <v>7500</v>
      </c>
      <c r="H3241" s="16" t="s">
        <v>7501</v>
      </c>
      <c r="I3241" s="0" t="n">
        <v>9.8</v>
      </c>
      <c r="J3241" s="16" t="s">
        <v>239</v>
      </c>
      <c r="K3241" s="0" t="str">
        <f aca="false">IFERROR(IF(VLOOKUP($C3241,薬効分類マスタ!$A$2:$E$180,5,FALSE())=0,"",VLOOKUP($C3241,薬効分類マスタ!$A$2:$E$180,5,FALSE())),"")</f>
        <v/>
      </c>
      <c r="L3241" s="17"/>
      <c r="M3241" s="0" t="str">
        <f aca="false">IF($K3241="","",IF($L3241&lt;&gt;"",$L3241,VLOOKUP($C3241,薬効分類マスタ!$A$2:$F$180,6,FALSE())))</f>
        <v/>
      </c>
      <c r="N3241" s="0" t="str">
        <f aca="false">ASC(G3241)</f>
        <v>ｹｲﾗｰｾﾞSA配合顆粒</v>
      </c>
      <c r="O3241" s="0" t="str">
        <f aca="false">ASC(E3241)</f>
        <v>ﾋﾞｵﾁﾞｱｽﾀｰｾﾞ2000配合剤</v>
      </c>
      <c r="P3241" s="16" t="n">
        <f aca="false">N(P3240)+IF($C3241=検索!$B$49,1,0)</f>
        <v>0</v>
      </c>
    </row>
    <row r="3242" customFormat="false" ht="15" hidden="false" customHeight="false" outlineLevel="0" collapsed="false">
      <c r="A3242" s="16" t="s">
        <v>221</v>
      </c>
      <c r="B3242" s="0" t="s">
        <v>7502</v>
      </c>
      <c r="C3242" s="0" t="n">
        <v>233</v>
      </c>
      <c r="D3242" s="0" t="str">
        <f aca="false">IFERROR(VLOOKUP($C3242,薬効分類マスタ!$A$2:$B$180,2,FALSE()),"未登録")</f>
        <v>健胃消化剤</v>
      </c>
      <c r="E3242" s="16" t="s">
        <v>7499</v>
      </c>
      <c r="F3242" s="16" t="s">
        <v>1027</v>
      </c>
      <c r="G3242" s="16" t="s">
        <v>7503</v>
      </c>
      <c r="H3242" s="16" t="s">
        <v>385</v>
      </c>
      <c r="I3242" s="0" t="n">
        <v>6.3</v>
      </c>
      <c r="J3242" s="16" t="s">
        <v>239</v>
      </c>
      <c r="K3242" s="0" t="str">
        <f aca="false">IFERROR(IF(VLOOKUP($C3242,薬効分類マスタ!$A$2:$E$180,5,FALSE())=0,"",VLOOKUP($C3242,薬効分類マスタ!$A$2:$E$180,5,FALSE())),"")</f>
        <v/>
      </c>
      <c r="L3242" s="17"/>
      <c r="M3242" s="0" t="str">
        <f aca="false">IF($K3242="","",IF($L3242&lt;&gt;"",$L3242,VLOOKUP($C3242,薬効分類マスタ!$A$2:$F$180,6,FALSE())))</f>
        <v/>
      </c>
      <c r="N3242" s="0" t="str">
        <f aca="false">ASC(G3242)</f>
        <v>ﾏｯｸﾀｰｾﾞ配合錠</v>
      </c>
      <c r="O3242" s="0" t="str">
        <f aca="false">ASC(E3242)</f>
        <v>ﾋﾞｵﾁﾞｱｽﾀｰｾﾞ2000配合剤</v>
      </c>
      <c r="P3242" s="16" t="n">
        <f aca="false">N(P3241)+IF($C3242=検索!$B$49,1,0)</f>
        <v>0</v>
      </c>
    </row>
    <row r="3243" customFormat="false" ht="15" hidden="false" customHeight="false" outlineLevel="0" collapsed="false">
      <c r="A3243" s="16" t="s">
        <v>221</v>
      </c>
      <c r="B3243" s="0" t="s">
        <v>7504</v>
      </c>
      <c r="C3243" s="0" t="n">
        <v>233</v>
      </c>
      <c r="D3243" s="0" t="str">
        <f aca="false">IFERROR(VLOOKUP($C3243,薬効分類マスタ!$A$2:$B$180,2,FALSE()),"未登録")</f>
        <v>健胃消化剤</v>
      </c>
      <c r="E3243" s="16" t="s">
        <v>7505</v>
      </c>
      <c r="F3243" s="16" t="s">
        <v>224</v>
      </c>
      <c r="G3243" s="16" t="s">
        <v>7506</v>
      </c>
      <c r="H3243" s="16" t="s">
        <v>2960</v>
      </c>
      <c r="I3243" s="0" t="n">
        <v>6.9</v>
      </c>
      <c r="K3243" s="0" t="str">
        <f aca="false">IFERROR(IF(VLOOKUP($C3243,薬効分類マスタ!$A$2:$E$180,5,FALSE())=0,"",VLOOKUP($C3243,薬効分類マスタ!$A$2:$E$180,5,FALSE())),"")</f>
        <v/>
      </c>
      <c r="L3243" s="17"/>
      <c r="M3243" s="0" t="str">
        <f aca="false">IF($K3243="","",IF($L3243&lt;&gt;"",$L3243,VLOOKUP($C3243,薬効分類マスタ!$A$2:$F$180,6,FALSE())))</f>
        <v/>
      </c>
      <c r="N3243" s="0" t="str">
        <f aca="false">ASC(G3243)</f>
        <v>つくしA･M配合散</v>
      </c>
      <c r="O3243" s="0" t="str">
        <f aca="false">ASC(E3243)</f>
        <v>ｶﾝｿﾞｳ末配合剤</v>
      </c>
      <c r="P3243" s="16" t="n">
        <f aca="false">N(P3242)+IF($C3243=検索!$B$49,1,0)</f>
        <v>0</v>
      </c>
    </row>
    <row r="3244" customFormat="false" ht="15" hidden="false" customHeight="false" outlineLevel="0" collapsed="false">
      <c r="A3244" s="16" t="s">
        <v>221</v>
      </c>
      <c r="B3244" s="0" t="s">
        <v>7507</v>
      </c>
      <c r="C3244" s="0" t="n">
        <v>234</v>
      </c>
      <c r="D3244" s="0" t="str">
        <f aca="false">IFERROR(VLOOKUP($C3244,薬効分類マスタ!$A$2:$B$180,2,FALSE()),"未登録")</f>
        <v>制酸剤</v>
      </c>
      <c r="E3244" s="16" t="s">
        <v>7508</v>
      </c>
      <c r="F3244" s="16" t="s">
        <v>476</v>
      </c>
      <c r="G3244" s="16" t="s">
        <v>7508</v>
      </c>
      <c r="I3244" s="0" t="n">
        <v>19.4</v>
      </c>
      <c r="K3244" s="0" t="str">
        <f aca="false">IFERROR(IF(VLOOKUP($C3244,薬効分類マスタ!$A$2:$E$180,5,FALSE())=0,"",VLOOKUP($C3244,薬効分類マスタ!$A$2:$E$180,5,FALSE())),"")</f>
        <v/>
      </c>
      <c r="L3244" s="17"/>
      <c r="M3244" s="0" t="str">
        <f aca="false">IF($K3244="","",IF($L3244&lt;&gt;"",$L3244,VLOOKUP($C3244,薬効分類マスタ!$A$2:$F$180,6,FALSE())))</f>
        <v/>
      </c>
      <c r="N3244" s="0" t="str">
        <f aca="false">ASC(G3244)</f>
        <v>合成ｹｲ酸ｱﾙﾐﾆｳﾑ</v>
      </c>
      <c r="O3244" s="0" t="str">
        <f aca="false">ASC(E3244)</f>
        <v>合成ｹｲ酸ｱﾙﾐﾆｳﾑ</v>
      </c>
      <c r="P3244" s="16" t="n">
        <f aca="false">N(P3243)+IF($C3244=検索!$B$49,1,0)</f>
        <v>0</v>
      </c>
    </row>
    <row r="3245" customFormat="false" ht="15" hidden="false" customHeight="false" outlineLevel="0" collapsed="false">
      <c r="A3245" s="16" t="s">
        <v>221</v>
      </c>
      <c r="B3245" s="0" t="s">
        <v>7509</v>
      </c>
      <c r="C3245" s="0" t="n">
        <v>234</v>
      </c>
      <c r="D3245" s="0" t="str">
        <f aca="false">IFERROR(VLOOKUP($C3245,薬効分類マスタ!$A$2:$B$180,2,FALSE()),"未登録")</f>
        <v>制酸剤</v>
      </c>
      <c r="E3245" s="16" t="s">
        <v>7510</v>
      </c>
      <c r="F3245" s="16" t="s">
        <v>476</v>
      </c>
      <c r="G3245" s="16" t="s">
        <v>7510</v>
      </c>
      <c r="I3245" s="0" t="n">
        <v>7.7</v>
      </c>
      <c r="K3245" s="0" t="str">
        <f aca="false">IFERROR(IF(VLOOKUP($C3245,薬効分類マスタ!$A$2:$E$180,5,FALSE())=0,"",VLOOKUP($C3245,薬効分類マスタ!$A$2:$E$180,5,FALSE())),"")</f>
        <v/>
      </c>
      <c r="L3245" s="17"/>
      <c r="M3245" s="0" t="str">
        <f aca="false">IF($K3245="","",IF($L3245&lt;&gt;"",$L3245,VLOOKUP($C3245,薬効分類マスタ!$A$2:$F$180,6,FALSE())))</f>
        <v/>
      </c>
      <c r="N3245" s="0" t="str">
        <f aca="false">ASC(G3245)</f>
        <v>天然ｹｲ酸ｱﾙﾐﾆｳﾑ</v>
      </c>
      <c r="O3245" s="0" t="str">
        <f aca="false">ASC(E3245)</f>
        <v>天然ｹｲ酸ｱﾙﾐﾆｳﾑ</v>
      </c>
      <c r="P3245" s="16" t="n">
        <f aca="false">N(P3244)+IF($C3245=検索!$B$49,1,0)</f>
        <v>0</v>
      </c>
    </row>
    <row r="3246" customFormat="false" ht="15" hidden="false" customHeight="false" outlineLevel="0" collapsed="false">
      <c r="A3246" s="16" t="s">
        <v>221</v>
      </c>
      <c r="B3246" s="0" t="s">
        <v>7511</v>
      </c>
      <c r="C3246" s="0" t="n">
        <v>234</v>
      </c>
      <c r="D3246" s="0" t="str">
        <f aca="false">IFERROR(VLOOKUP($C3246,薬効分類マスタ!$A$2:$B$180,2,FALSE()),"未登録")</f>
        <v>制酸剤</v>
      </c>
      <c r="E3246" s="16" t="s">
        <v>7512</v>
      </c>
      <c r="F3246" s="16" t="s">
        <v>224</v>
      </c>
      <c r="G3246" s="16" t="s">
        <v>7513</v>
      </c>
      <c r="I3246" s="0" t="n">
        <v>7.2</v>
      </c>
      <c r="K3246" s="0" t="str">
        <f aca="false">IFERROR(IF(VLOOKUP($C3246,薬効分類マスタ!$A$2:$E$180,5,FALSE())=0,"",VLOOKUP($C3246,薬効分類マスタ!$A$2:$E$180,5,FALSE())),"")</f>
        <v/>
      </c>
      <c r="L3246" s="17"/>
      <c r="M3246" s="0" t="str">
        <f aca="false">IF($K3246="","",IF($L3246&lt;&gt;"",$L3246,VLOOKUP($C3246,薬効分類マスタ!$A$2:$F$180,6,FALSE())))</f>
        <v/>
      </c>
      <c r="N3246" s="0" t="str">
        <f aca="false">ASC(G3246)</f>
        <v>乾燥水酸化ｱﾙﾐﾆｳﾑｹﾞﾙ細粒</v>
      </c>
      <c r="O3246" s="0" t="str">
        <f aca="false">ASC(E3246)</f>
        <v>乾燥水酸化ｱﾙﾐﾆｳﾑｹﾞﾙ</v>
      </c>
      <c r="P3246" s="16" t="n">
        <f aca="false">N(P3245)+IF($C3246=検索!$B$49,1,0)</f>
        <v>0</v>
      </c>
    </row>
    <row r="3247" customFormat="false" ht="15" hidden="false" customHeight="false" outlineLevel="0" collapsed="false">
      <c r="A3247" s="16" t="s">
        <v>221</v>
      </c>
      <c r="B3247" s="0" t="s">
        <v>7514</v>
      </c>
      <c r="C3247" s="0" t="n">
        <v>234</v>
      </c>
      <c r="D3247" s="0" t="str">
        <f aca="false">IFERROR(VLOOKUP($C3247,薬効分類マスタ!$A$2:$B$180,2,FALSE()),"未登録")</f>
        <v>制酸剤</v>
      </c>
      <c r="E3247" s="16" t="s">
        <v>7512</v>
      </c>
      <c r="F3247" s="16" t="s">
        <v>224</v>
      </c>
      <c r="G3247" s="16" t="s">
        <v>7512</v>
      </c>
      <c r="I3247" s="0" t="n">
        <v>8</v>
      </c>
      <c r="K3247" s="0" t="str">
        <f aca="false">IFERROR(IF(VLOOKUP($C3247,薬効分類マスタ!$A$2:$E$180,5,FALSE())=0,"",VLOOKUP($C3247,薬効分類マスタ!$A$2:$E$180,5,FALSE())),"")</f>
        <v/>
      </c>
      <c r="L3247" s="17"/>
      <c r="M3247" s="0" t="str">
        <f aca="false">IF($K3247="","",IF($L3247&lt;&gt;"",$L3247,VLOOKUP($C3247,薬効分類マスタ!$A$2:$F$180,6,FALSE())))</f>
        <v/>
      </c>
      <c r="N3247" s="0" t="str">
        <f aca="false">ASC(G3247)</f>
        <v>乾燥水酸化ｱﾙﾐﾆｳﾑｹﾞﾙ</v>
      </c>
      <c r="O3247" s="0" t="str">
        <f aca="false">ASC(E3247)</f>
        <v>乾燥水酸化ｱﾙﾐﾆｳﾑｹﾞﾙ</v>
      </c>
      <c r="P3247" s="16" t="n">
        <f aca="false">N(P3246)+IF($C3247=検索!$B$49,1,0)</f>
        <v>0</v>
      </c>
    </row>
    <row r="3248" customFormat="false" ht="15" hidden="false" customHeight="false" outlineLevel="0" collapsed="false">
      <c r="A3248" s="16" t="s">
        <v>221</v>
      </c>
      <c r="B3248" s="0" t="s">
        <v>7515</v>
      </c>
      <c r="C3248" s="0" t="n">
        <v>234</v>
      </c>
      <c r="D3248" s="0" t="str">
        <f aca="false">IFERROR(VLOOKUP($C3248,薬効分類マスタ!$A$2:$B$180,2,FALSE()),"未登録")</f>
        <v>制酸剤</v>
      </c>
      <c r="E3248" s="16" t="s">
        <v>7516</v>
      </c>
      <c r="F3248" s="16" t="s">
        <v>476</v>
      </c>
      <c r="G3248" s="16" t="s">
        <v>7516</v>
      </c>
      <c r="I3248" s="0" t="n">
        <v>7</v>
      </c>
      <c r="K3248" s="0" t="str">
        <f aca="false">IFERROR(IF(VLOOKUP($C3248,薬効分類マスタ!$A$2:$E$180,5,FALSE())=0,"",VLOOKUP($C3248,薬効分類マスタ!$A$2:$E$180,5,FALSE())),"")</f>
        <v/>
      </c>
      <c r="L3248" s="17"/>
      <c r="M3248" s="0" t="str">
        <f aca="false">IF($K3248="","",IF($L3248&lt;&gt;"",$L3248,VLOOKUP($C3248,薬効分類マスタ!$A$2:$F$180,6,FALSE())))</f>
        <v/>
      </c>
      <c r="N3248" s="0" t="str">
        <f aca="false">ASC(G3248)</f>
        <v>ｹｲ酸ﾏｸﾞﾈｼｳﾑ</v>
      </c>
      <c r="O3248" s="0" t="str">
        <f aca="false">ASC(E3248)</f>
        <v>ｹｲ酸ﾏｸﾞﾈｼｳﾑ</v>
      </c>
      <c r="P3248" s="16" t="n">
        <f aca="false">N(P3247)+IF($C3248=検索!$B$49,1,0)</f>
        <v>0</v>
      </c>
    </row>
    <row r="3249" customFormat="false" ht="15" hidden="false" customHeight="false" outlineLevel="0" collapsed="false">
      <c r="A3249" s="16" t="s">
        <v>221</v>
      </c>
      <c r="B3249" s="0" t="s">
        <v>7517</v>
      </c>
      <c r="C3249" s="0" t="n">
        <v>234</v>
      </c>
      <c r="D3249" s="0" t="str">
        <f aca="false">IFERROR(VLOOKUP($C3249,薬効分類マスタ!$A$2:$B$180,2,FALSE()),"未登録")</f>
        <v>制酸剤</v>
      </c>
      <c r="E3249" s="16" t="s">
        <v>7518</v>
      </c>
      <c r="F3249" s="16" t="s">
        <v>476</v>
      </c>
      <c r="G3249" s="16" t="s">
        <v>7518</v>
      </c>
      <c r="I3249" s="0" t="n">
        <v>10</v>
      </c>
      <c r="K3249" s="0" t="str">
        <f aca="false">IFERROR(IF(VLOOKUP($C3249,薬効分類マスタ!$A$2:$E$180,5,FALSE())=0,"",VLOOKUP($C3249,薬効分類マスタ!$A$2:$E$180,5,FALSE())),"")</f>
        <v/>
      </c>
      <c r="L3249" s="17"/>
      <c r="M3249" s="0" t="str">
        <f aca="false">IF($K3249="","",IF($L3249&lt;&gt;"",$L3249,VLOOKUP($C3249,薬効分類マスタ!$A$2:$F$180,6,FALSE())))</f>
        <v/>
      </c>
      <c r="N3249" s="0" t="str">
        <f aca="false">ASC(G3249)</f>
        <v>酸化ﾏｸﾞﾈｼｳﾑ</v>
      </c>
      <c r="O3249" s="0" t="str">
        <f aca="false">ASC(E3249)</f>
        <v>酸化ﾏｸﾞﾈｼｳﾑ</v>
      </c>
      <c r="P3249" s="16" t="n">
        <f aca="false">N(P3248)+IF($C3249=検索!$B$49,1,0)</f>
        <v>0</v>
      </c>
    </row>
    <row r="3250" customFormat="false" ht="15" hidden="false" customHeight="false" outlineLevel="0" collapsed="false">
      <c r="A3250" s="16" t="s">
        <v>221</v>
      </c>
      <c r="B3250" s="0" t="s">
        <v>7519</v>
      </c>
      <c r="C3250" s="0" t="n">
        <v>234</v>
      </c>
      <c r="D3250" s="0" t="str">
        <f aca="false">IFERROR(VLOOKUP($C3250,薬効分類マスタ!$A$2:$B$180,2,FALSE()),"未登録")</f>
        <v>制酸剤</v>
      </c>
      <c r="E3250" s="16" t="s">
        <v>7518</v>
      </c>
      <c r="F3250" s="16" t="s">
        <v>476</v>
      </c>
      <c r="G3250" s="16" t="s">
        <v>7520</v>
      </c>
      <c r="H3250" s="16" t="s">
        <v>1080</v>
      </c>
      <c r="I3250" s="0" t="n">
        <v>15.6</v>
      </c>
      <c r="K3250" s="0" t="str">
        <f aca="false">IFERROR(IF(VLOOKUP($C3250,薬効分類マスタ!$A$2:$E$180,5,FALSE())=0,"",VLOOKUP($C3250,薬効分類マスタ!$A$2:$E$180,5,FALSE())),"")</f>
        <v/>
      </c>
      <c r="L3250" s="17"/>
      <c r="M3250" s="0" t="str">
        <f aca="false">IF($K3250="","",IF($L3250&lt;&gt;"",$L3250,VLOOKUP($C3250,薬効分類マスタ!$A$2:$F$180,6,FALSE())))</f>
        <v/>
      </c>
      <c r="N3250" s="0" t="str">
        <f aca="false">ASC(G3250)</f>
        <v>重質酸化ﾏｸﾞﾈｼｳﾑ｢ｹﾝｴｰ｣</v>
      </c>
      <c r="O3250" s="0" t="str">
        <f aca="false">ASC(E3250)</f>
        <v>酸化ﾏｸﾞﾈｼｳﾑ</v>
      </c>
      <c r="P3250" s="16" t="n">
        <f aca="false">N(P3249)+IF($C3250=検索!$B$49,1,0)</f>
        <v>0</v>
      </c>
    </row>
    <row r="3251" customFormat="false" ht="15" hidden="false" customHeight="false" outlineLevel="0" collapsed="false">
      <c r="A3251" s="16" t="s">
        <v>221</v>
      </c>
      <c r="B3251" s="0" t="s">
        <v>7521</v>
      </c>
      <c r="C3251" s="0" t="n">
        <v>234</v>
      </c>
      <c r="D3251" s="0" t="str">
        <f aca="false">IFERROR(VLOOKUP($C3251,薬効分類マスタ!$A$2:$B$180,2,FALSE()),"未登録")</f>
        <v>制酸剤</v>
      </c>
      <c r="E3251" s="16" t="s">
        <v>7518</v>
      </c>
      <c r="F3251" s="16" t="s">
        <v>476</v>
      </c>
      <c r="G3251" s="16" t="s">
        <v>7522</v>
      </c>
      <c r="H3251" s="16" t="s">
        <v>7004</v>
      </c>
      <c r="I3251" s="0" t="n">
        <v>11.3</v>
      </c>
      <c r="K3251" s="0" t="str">
        <f aca="false">IFERROR(IF(VLOOKUP($C3251,薬効分類マスタ!$A$2:$E$180,5,FALSE())=0,"",VLOOKUP($C3251,薬効分類マスタ!$A$2:$E$180,5,FALSE())),"")</f>
        <v/>
      </c>
      <c r="L3251" s="17"/>
      <c r="M3251" s="0" t="str">
        <f aca="false">IF($K3251="","",IF($L3251&lt;&gt;"",$L3251,VLOOKUP($C3251,薬効分類マスタ!$A$2:$F$180,6,FALSE())))</f>
        <v/>
      </c>
      <c r="N3251" s="0" t="str">
        <f aca="false">ASC(G3251)</f>
        <v>酸化ﾏｸﾞﾈｼｳﾑ｢ｺｻﾞｶｲ･M｣</v>
      </c>
      <c r="O3251" s="0" t="str">
        <f aca="false">ASC(E3251)</f>
        <v>酸化ﾏｸﾞﾈｼｳﾑ</v>
      </c>
      <c r="P3251" s="16" t="n">
        <f aca="false">N(P3250)+IF($C3251=検索!$B$49,1,0)</f>
        <v>0</v>
      </c>
    </row>
    <row r="3252" customFormat="false" ht="15" hidden="false" customHeight="false" outlineLevel="0" collapsed="false">
      <c r="A3252" s="16" t="s">
        <v>221</v>
      </c>
      <c r="B3252" s="0" t="s">
        <v>7523</v>
      </c>
      <c r="C3252" s="0" t="n">
        <v>234</v>
      </c>
      <c r="D3252" s="0" t="str">
        <f aca="false">IFERROR(VLOOKUP($C3252,薬効分類マスタ!$A$2:$B$180,2,FALSE()),"未登録")</f>
        <v>制酸剤</v>
      </c>
      <c r="E3252" s="16" t="s">
        <v>7518</v>
      </c>
      <c r="F3252" s="16" t="s">
        <v>476</v>
      </c>
      <c r="G3252" s="16" t="s">
        <v>7524</v>
      </c>
      <c r="H3252" s="16" t="s">
        <v>6754</v>
      </c>
      <c r="I3252" s="0" t="n">
        <v>15.6</v>
      </c>
      <c r="K3252" s="0" t="str">
        <f aca="false">IFERROR(IF(VLOOKUP($C3252,薬効分類マスタ!$A$2:$E$180,5,FALSE())=0,"",VLOOKUP($C3252,薬効分類マスタ!$A$2:$E$180,5,FALSE())),"")</f>
        <v/>
      </c>
      <c r="L3252" s="17"/>
      <c r="M3252" s="0" t="str">
        <f aca="false">IF($K3252="","",IF($L3252&lt;&gt;"",$L3252,VLOOKUP($C3252,薬効分類マスタ!$A$2:$F$180,6,FALSE())))</f>
        <v/>
      </c>
      <c r="N3252" s="0" t="str">
        <f aca="false">ASC(G3252)</f>
        <v>重質酸化ﾏｸﾞﾈｼｳﾑ　ｼｵｴ</v>
      </c>
      <c r="O3252" s="0" t="str">
        <f aca="false">ASC(E3252)</f>
        <v>酸化ﾏｸﾞﾈｼｳﾑ</v>
      </c>
      <c r="P3252" s="16" t="n">
        <f aca="false">N(P3251)+IF($C3252=検索!$B$49,1,0)</f>
        <v>0</v>
      </c>
    </row>
    <row r="3253" customFormat="false" ht="15" hidden="false" customHeight="false" outlineLevel="0" collapsed="false">
      <c r="A3253" s="16" t="s">
        <v>221</v>
      </c>
      <c r="B3253" s="0" t="s">
        <v>7525</v>
      </c>
      <c r="C3253" s="0" t="n">
        <v>234</v>
      </c>
      <c r="D3253" s="0" t="str">
        <f aca="false">IFERROR(VLOOKUP($C3253,薬効分類マスタ!$A$2:$B$180,2,FALSE()),"未登録")</f>
        <v>制酸剤</v>
      </c>
      <c r="E3253" s="16" t="s">
        <v>7518</v>
      </c>
      <c r="F3253" s="16" t="s">
        <v>476</v>
      </c>
      <c r="G3253" s="16" t="s">
        <v>7526</v>
      </c>
      <c r="H3253" s="16" t="s">
        <v>7527</v>
      </c>
      <c r="I3253" s="0" t="n">
        <v>15.6</v>
      </c>
      <c r="K3253" s="0" t="str">
        <f aca="false">IFERROR(IF(VLOOKUP($C3253,薬効分類マスタ!$A$2:$E$180,5,FALSE())=0,"",VLOOKUP($C3253,薬効分類マスタ!$A$2:$E$180,5,FALSE())),"")</f>
        <v/>
      </c>
      <c r="L3253" s="17"/>
      <c r="M3253" s="0" t="str">
        <f aca="false">IF($K3253="","",IF($L3253&lt;&gt;"",$L3253,VLOOKUP($C3253,薬効分類マスタ!$A$2:$F$180,6,FALSE())))</f>
        <v/>
      </c>
      <c r="N3253" s="0" t="str">
        <f aca="false">ASC(G3253)</f>
        <v>重質酸化ﾏｸﾞﾈｼｳﾑ｢東海｣</v>
      </c>
      <c r="O3253" s="0" t="str">
        <f aca="false">ASC(E3253)</f>
        <v>酸化ﾏｸﾞﾈｼｳﾑ</v>
      </c>
      <c r="P3253" s="16" t="n">
        <f aca="false">N(P3252)+IF($C3253=検索!$B$49,1,0)</f>
        <v>0</v>
      </c>
    </row>
    <row r="3254" customFormat="false" ht="15" hidden="false" customHeight="false" outlineLevel="0" collapsed="false">
      <c r="A3254" s="16" t="s">
        <v>221</v>
      </c>
      <c r="B3254" s="0" t="s">
        <v>7528</v>
      </c>
      <c r="C3254" s="0" t="n">
        <v>234</v>
      </c>
      <c r="D3254" s="0" t="str">
        <f aca="false">IFERROR(VLOOKUP($C3254,薬効分類マスタ!$A$2:$B$180,2,FALSE()),"未登録")</f>
        <v>制酸剤</v>
      </c>
      <c r="E3254" s="16" t="s">
        <v>7518</v>
      </c>
      <c r="F3254" s="16" t="s">
        <v>476</v>
      </c>
      <c r="G3254" s="16" t="s">
        <v>7529</v>
      </c>
      <c r="H3254" s="16" t="s">
        <v>6908</v>
      </c>
      <c r="I3254" s="0" t="n">
        <v>16.5</v>
      </c>
      <c r="K3254" s="0" t="str">
        <f aca="false">IFERROR(IF(VLOOKUP($C3254,薬効分類マスタ!$A$2:$E$180,5,FALSE())=0,"",VLOOKUP($C3254,薬効分類マスタ!$A$2:$E$180,5,FALSE())),"")</f>
        <v/>
      </c>
      <c r="L3254" s="17"/>
      <c r="M3254" s="0" t="str">
        <f aca="false">IF($K3254="","",IF($L3254&lt;&gt;"",$L3254,VLOOKUP($C3254,薬効分類マスタ!$A$2:$F$180,6,FALSE())))</f>
        <v/>
      </c>
      <c r="N3254" s="0" t="str">
        <f aca="false">ASC(G3254)</f>
        <v>重質酸化ﾏｸﾞﾈｼｳﾑ｢ﾆｯｺｰ｣</v>
      </c>
      <c r="O3254" s="0" t="str">
        <f aca="false">ASC(E3254)</f>
        <v>酸化ﾏｸﾞﾈｼｳﾑ</v>
      </c>
      <c r="P3254" s="16" t="n">
        <f aca="false">N(P3253)+IF($C3254=検索!$B$49,1,0)</f>
        <v>0</v>
      </c>
    </row>
    <row r="3255" customFormat="false" ht="15" hidden="false" customHeight="false" outlineLevel="0" collapsed="false">
      <c r="A3255" s="16" t="s">
        <v>221</v>
      </c>
      <c r="B3255" s="0" t="s">
        <v>7530</v>
      </c>
      <c r="C3255" s="0" t="n">
        <v>234</v>
      </c>
      <c r="D3255" s="0" t="str">
        <f aca="false">IFERROR(VLOOKUP($C3255,薬効分類マスタ!$A$2:$B$180,2,FALSE()),"未登録")</f>
        <v>制酸剤</v>
      </c>
      <c r="E3255" s="16" t="s">
        <v>7518</v>
      </c>
      <c r="F3255" s="16" t="s">
        <v>476</v>
      </c>
      <c r="G3255" s="16" t="s">
        <v>7531</v>
      </c>
      <c r="H3255" s="16" t="s">
        <v>1103</v>
      </c>
      <c r="I3255" s="0" t="n">
        <v>16.5</v>
      </c>
      <c r="K3255" s="0" t="str">
        <f aca="false">IFERROR(IF(VLOOKUP($C3255,薬効分類マスタ!$A$2:$E$180,5,FALSE())=0,"",VLOOKUP($C3255,薬効分類マスタ!$A$2:$E$180,5,FALSE())),"")</f>
        <v/>
      </c>
      <c r="L3255" s="17"/>
      <c r="M3255" s="0" t="str">
        <f aca="false">IF($K3255="","",IF($L3255&lt;&gt;"",$L3255,VLOOKUP($C3255,薬効分類マスタ!$A$2:$F$180,6,FALSE())))</f>
        <v/>
      </c>
      <c r="N3255" s="0" t="str">
        <f aca="false">ASC(G3255)</f>
        <v>重ｶﾏ｢ﾖｼﾀﾞ｣</v>
      </c>
      <c r="O3255" s="0" t="str">
        <f aca="false">ASC(E3255)</f>
        <v>酸化ﾏｸﾞﾈｼｳﾑ</v>
      </c>
      <c r="P3255" s="16" t="n">
        <f aca="false">N(P3254)+IF($C3255=検索!$B$49,1,0)</f>
        <v>0</v>
      </c>
    </row>
    <row r="3256" customFormat="false" ht="15" hidden="false" customHeight="false" outlineLevel="0" collapsed="false">
      <c r="A3256" s="16" t="s">
        <v>221</v>
      </c>
      <c r="B3256" s="0" t="s">
        <v>7532</v>
      </c>
      <c r="C3256" s="0" t="n">
        <v>234</v>
      </c>
      <c r="D3256" s="0" t="str">
        <f aca="false">IFERROR(VLOOKUP($C3256,薬効分類マスタ!$A$2:$B$180,2,FALSE()),"未登録")</f>
        <v>制酸剤</v>
      </c>
      <c r="E3256" s="16" t="s">
        <v>7518</v>
      </c>
      <c r="F3256" s="16" t="s">
        <v>476</v>
      </c>
      <c r="G3256" s="16" t="s">
        <v>7533</v>
      </c>
      <c r="H3256" s="16" t="s">
        <v>301</v>
      </c>
      <c r="I3256" s="0" t="n">
        <v>15.6</v>
      </c>
      <c r="K3256" s="0" t="str">
        <f aca="false">IFERROR(IF(VLOOKUP($C3256,薬効分類マスタ!$A$2:$E$180,5,FALSE())=0,"",VLOOKUP($C3256,薬効分類マスタ!$A$2:$E$180,5,FALSE())),"")</f>
        <v/>
      </c>
      <c r="L3256" s="17"/>
      <c r="M3256" s="0" t="str">
        <f aca="false">IF($K3256="","",IF($L3256&lt;&gt;"",$L3256,VLOOKUP($C3256,薬効分類マスタ!$A$2:$F$180,6,FALSE())))</f>
        <v/>
      </c>
      <c r="N3256" s="0" t="str">
        <f aca="false">ASC(G3256)</f>
        <v>酸化ﾏｸﾞﾈｼｳﾑ原末｢ﾏﾙｲｼ｣</v>
      </c>
      <c r="O3256" s="0" t="str">
        <f aca="false">ASC(E3256)</f>
        <v>酸化ﾏｸﾞﾈｼｳﾑ</v>
      </c>
      <c r="P3256" s="16" t="n">
        <f aca="false">N(P3255)+IF($C3256=検索!$B$49,1,0)</f>
        <v>0</v>
      </c>
    </row>
    <row r="3257" customFormat="false" ht="15" hidden="false" customHeight="false" outlineLevel="0" collapsed="false">
      <c r="A3257" s="16" t="s">
        <v>221</v>
      </c>
      <c r="B3257" s="0" t="s">
        <v>7534</v>
      </c>
      <c r="C3257" s="0" t="n">
        <v>234</v>
      </c>
      <c r="D3257" s="0" t="str">
        <f aca="false">IFERROR(VLOOKUP($C3257,薬効分類マスタ!$A$2:$B$180,2,FALSE()),"未登録")</f>
        <v>制酸剤</v>
      </c>
      <c r="E3257" s="16" t="s">
        <v>7518</v>
      </c>
      <c r="F3257" s="16" t="s">
        <v>476</v>
      </c>
      <c r="G3257" s="16" t="s">
        <v>7535</v>
      </c>
      <c r="H3257" s="16" t="s">
        <v>1165</v>
      </c>
      <c r="I3257" s="0" t="n">
        <v>16.5</v>
      </c>
      <c r="K3257" s="0" t="str">
        <f aca="false">IFERROR(IF(VLOOKUP($C3257,薬効分類マスタ!$A$2:$E$180,5,FALSE())=0,"",VLOOKUP($C3257,薬効分類マスタ!$A$2:$E$180,5,FALSE())),"")</f>
        <v/>
      </c>
      <c r="L3257" s="17"/>
      <c r="M3257" s="0" t="str">
        <f aca="false">IF($K3257="","",IF($L3257&lt;&gt;"",$L3257,VLOOKUP($C3257,薬効分類マスタ!$A$2:$F$180,6,FALSE())))</f>
        <v/>
      </c>
      <c r="N3257" s="0" t="str">
        <f aca="false">ASC(G3257)</f>
        <v>酸化ﾏｸﾞﾈｼｳﾑ｢NP｣原末</v>
      </c>
      <c r="O3257" s="0" t="str">
        <f aca="false">ASC(E3257)</f>
        <v>酸化ﾏｸﾞﾈｼｳﾑ</v>
      </c>
      <c r="P3257" s="16" t="n">
        <f aca="false">N(P3256)+IF($C3257=検索!$B$49,1,0)</f>
        <v>0</v>
      </c>
    </row>
    <row r="3258" customFormat="false" ht="15" hidden="false" customHeight="false" outlineLevel="0" collapsed="false">
      <c r="A3258" s="16" t="s">
        <v>221</v>
      </c>
      <c r="B3258" s="0" t="s">
        <v>7536</v>
      </c>
      <c r="C3258" s="0" t="n">
        <v>234</v>
      </c>
      <c r="D3258" s="0" t="str">
        <f aca="false">IFERROR(VLOOKUP($C3258,薬効分類マスタ!$A$2:$B$180,2,FALSE()),"未登録")</f>
        <v>制酸剤</v>
      </c>
      <c r="E3258" s="16" t="s">
        <v>7537</v>
      </c>
      <c r="F3258" s="16" t="s">
        <v>7538</v>
      </c>
      <c r="G3258" s="16" t="s">
        <v>7539</v>
      </c>
      <c r="H3258" s="16" t="s">
        <v>7540</v>
      </c>
      <c r="I3258" s="0" t="n">
        <v>6.3</v>
      </c>
      <c r="K3258" s="0" t="str">
        <f aca="false">IFERROR(IF(VLOOKUP($C3258,薬効分類マスタ!$A$2:$E$180,5,FALSE())=0,"",VLOOKUP($C3258,薬効分類マスタ!$A$2:$E$180,5,FALSE())),"")</f>
        <v/>
      </c>
      <c r="L3258" s="17"/>
      <c r="M3258" s="0" t="str">
        <f aca="false">IF($K3258="","",IF($L3258&lt;&gt;"",$L3258,VLOOKUP($C3258,薬効分類マスタ!$A$2:$F$180,6,FALSE())))</f>
        <v/>
      </c>
      <c r="N3258" s="0" t="str">
        <f aca="false">ASC(G3258)</f>
        <v>ﾐﾙﾏｸﾞ錠350mg</v>
      </c>
      <c r="O3258" s="0" t="str">
        <f aca="false">ASC(E3258)</f>
        <v>水酸化ﾏｸﾞﾈｼｳﾑ</v>
      </c>
      <c r="P3258" s="16" t="n">
        <f aca="false">N(P3257)+IF($C3258=検索!$B$49,1,0)</f>
        <v>0</v>
      </c>
    </row>
    <row r="3259" customFormat="false" ht="15" hidden="false" customHeight="false" outlineLevel="0" collapsed="false">
      <c r="A3259" s="16" t="s">
        <v>221</v>
      </c>
      <c r="B3259" s="0" t="s">
        <v>7541</v>
      </c>
      <c r="C3259" s="0" t="n">
        <v>234</v>
      </c>
      <c r="D3259" s="0" t="str">
        <f aca="false">IFERROR(VLOOKUP($C3259,薬効分類マスタ!$A$2:$B$180,2,FALSE()),"未登録")</f>
        <v>制酸剤</v>
      </c>
      <c r="E3259" s="16" t="s">
        <v>7537</v>
      </c>
      <c r="F3259" s="16" t="s">
        <v>7542</v>
      </c>
      <c r="G3259" s="16" t="s">
        <v>7543</v>
      </c>
      <c r="H3259" s="16" t="s">
        <v>7540</v>
      </c>
      <c r="I3259" s="0" t="n">
        <v>13.7</v>
      </c>
      <c r="K3259" s="0" t="str">
        <f aca="false">IFERROR(IF(VLOOKUP($C3259,薬効分類マスタ!$A$2:$E$180,5,FALSE())=0,"",VLOOKUP($C3259,薬効分類マスタ!$A$2:$E$180,5,FALSE())),"")</f>
        <v/>
      </c>
      <c r="L3259" s="17"/>
      <c r="M3259" s="0" t="str">
        <f aca="false">IF($K3259="","",IF($L3259&lt;&gt;"",$L3259,VLOOKUP($C3259,薬効分類マスタ!$A$2:$F$180,6,FALSE())))</f>
        <v/>
      </c>
      <c r="N3259" s="0" t="str">
        <f aca="false">ASC(G3259)</f>
        <v>ﾐﾙﾏｸﾞ内用懸濁液7.2%</v>
      </c>
      <c r="O3259" s="0" t="str">
        <f aca="false">ASC(E3259)</f>
        <v>水酸化ﾏｸﾞﾈｼｳﾑ</v>
      </c>
      <c r="P3259" s="16" t="n">
        <f aca="false">N(P3258)+IF($C3259=検索!$B$49,1,0)</f>
        <v>0</v>
      </c>
    </row>
    <row r="3260" customFormat="false" ht="15" hidden="false" customHeight="false" outlineLevel="0" collapsed="false">
      <c r="A3260" s="16" t="s">
        <v>221</v>
      </c>
      <c r="B3260" s="0" t="s">
        <v>7544</v>
      </c>
      <c r="C3260" s="0" t="n">
        <v>234</v>
      </c>
      <c r="D3260" s="0" t="str">
        <f aca="false">IFERROR(VLOOKUP($C3260,薬効分類マスタ!$A$2:$B$180,2,FALSE()),"未登録")</f>
        <v>制酸剤</v>
      </c>
      <c r="E3260" s="16" t="s">
        <v>7545</v>
      </c>
      <c r="F3260" s="16" t="s">
        <v>476</v>
      </c>
      <c r="G3260" s="16" t="s">
        <v>7545</v>
      </c>
      <c r="I3260" s="0" t="n">
        <v>8</v>
      </c>
      <c r="K3260" s="0" t="str">
        <f aca="false">IFERROR(IF(VLOOKUP($C3260,薬効分類マスタ!$A$2:$E$180,5,FALSE())=0,"",VLOOKUP($C3260,薬効分類マスタ!$A$2:$E$180,5,FALSE())),"")</f>
        <v/>
      </c>
      <c r="L3260" s="17"/>
      <c r="M3260" s="0" t="str">
        <f aca="false">IF($K3260="","",IF($L3260&lt;&gt;"",$L3260,VLOOKUP($C3260,薬効分類マスタ!$A$2:$F$180,6,FALSE())))</f>
        <v/>
      </c>
      <c r="N3260" s="0" t="str">
        <f aca="false">ASC(G3260)</f>
        <v>炭酸水素ﾅﾄﾘｳﾑ</v>
      </c>
      <c r="O3260" s="0" t="str">
        <f aca="false">ASC(E3260)</f>
        <v>炭酸水素ﾅﾄﾘｳﾑ</v>
      </c>
      <c r="P3260" s="16" t="n">
        <f aca="false">N(P3259)+IF($C3260=検索!$B$49,1,0)</f>
        <v>0</v>
      </c>
    </row>
    <row r="3261" customFormat="false" ht="15" hidden="false" customHeight="false" outlineLevel="0" collapsed="false">
      <c r="A3261" s="16" t="s">
        <v>221</v>
      </c>
      <c r="B3261" s="0" t="s">
        <v>7546</v>
      </c>
      <c r="C3261" s="0" t="n">
        <v>234</v>
      </c>
      <c r="D3261" s="0" t="str">
        <f aca="false">IFERROR(VLOOKUP($C3261,薬効分類マスタ!$A$2:$B$180,2,FALSE()),"未登録")</f>
        <v>制酸剤</v>
      </c>
      <c r="E3261" s="16" t="s">
        <v>7545</v>
      </c>
      <c r="F3261" s="16" t="s">
        <v>476</v>
      </c>
      <c r="G3261" s="16" t="s">
        <v>7547</v>
      </c>
      <c r="H3261" s="16" t="s">
        <v>6754</v>
      </c>
      <c r="I3261" s="0" t="n">
        <v>9.2</v>
      </c>
      <c r="K3261" s="0" t="str">
        <f aca="false">IFERROR(IF(VLOOKUP($C3261,薬効分類マスタ!$A$2:$E$180,5,FALSE())=0,"",VLOOKUP($C3261,薬効分類マスタ!$A$2:$E$180,5,FALSE())),"")</f>
        <v/>
      </c>
      <c r="L3261" s="17"/>
      <c r="M3261" s="0" t="str">
        <f aca="false">IF($K3261="","",IF($L3261&lt;&gt;"",$L3261,VLOOKUP($C3261,薬効分類マスタ!$A$2:$F$180,6,FALSE())))</f>
        <v/>
      </c>
      <c r="N3261" s="0" t="str">
        <f aca="false">ASC(G3261)</f>
        <v>炭酸水素ﾅﾄﾘｳﾑ　ｼｵｴ</v>
      </c>
      <c r="O3261" s="0" t="str">
        <f aca="false">ASC(E3261)</f>
        <v>炭酸水素ﾅﾄﾘｳﾑ</v>
      </c>
      <c r="P3261" s="16" t="n">
        <f aca="false">N(P3260)+IF($C3261=検索!$B$49,1,0)</f>
        <v>0</v>
      </c>
    </row>
    <row r="3262" customFormat="false" ht="15" hidden="false" customHeight="false" outlineLevel="0" collapsed="false">
      <c r="A3262" s="16" t="s">
        <v>221</v>
      </c>
      <c r="B3262" s="0" t="s">
        <v>7548</v>
      </c>
      <c r="C3262" s="0" t="n">
        <v>234</v>
      </c>
      <c r="D3262" s="0" t="str">
        <f aca="false">IFERROR(VLOOKUP($C3262,薬効分類マスタ!$A$2:$B$180,2,FALSE()),"未登録")</f>
        <v>制酸剤</v>
      </c>
      <c r="E3262" s="16" t="s">
        <v>7545</v>
      </c>
      <c r="F3262" s="16" t="s">
        <v>854</v>
      </c>
      <c r="G3262" s="16" t="s">
        <v>7549</v>
      </c>
      <c r="H3262" s="16" t="s">
        <v>950</v>
      </c>
      <c r="I3262" s="0" t="n">
        <v>6.3</v>
      </c>
      <c r="J3262" s="16" t="s">
        <v>239</v>
      </c>
      <c r="K3262" s="0" t="str">
        <f aca="false">IFERROR(IF(VLOOKUP($C3262,薬効分類マスタ!$A$2:$E$180,5,FALSE())=0,"",VLOOKUP($C3262,薬効分類マスタ!$A$2:$E$180,5,FALSE())),"")</f>
        <v/>
      </c>
      <c r="L3262" s="17"/>
      <c r="M3262" s="0" t="str">
        <f aca="false">IF($K3262="","",IF($L3262&lt;&gt;"",$L3262,VLOOKUP($C3262,薬効分類マスタ!$A$2:$F$180,6,FALSE())))</f>
        <v/>
      </c>
      <c r="N3262" s="0" t="str">
        <f aca="false">ASC(G3262)</f>
        <v>炭酸水素ﾅﾄﾘｳﾑ錠500mg｢VTRS｣</v>
      </c>
      <c r="O3262" s="0" t="str">
        <f aca="false">ASC(E3262)</f>
        <v>炭酸水素ﾅﾄﾘｳﾑ</v>
      </c>
      <c r="P3262" s="16" t="n">
        <f aca="false">N(P3261)+IF($C3262=検索!$B$49,1,0)</f>
        <v>0</v>
      </c>
    </row>
    <row r="3263" customFormat="false" ht="15" hidden="false" customHeight="false" outlineLevel="0" collapsed="false">
      <c r="A3263" s="16" t="s">
        <v>221</v>
      </c>
      <c r="B3263" s="0" t="s">
        <v>7550</v>
      </c>
      <c r="C3263" s="0" t="n">
        <v>234</v>
      </c>
      <c r="D3263" s="0" t="str">
        <f aca="false">IFERROR(VLOOKUP($C3263,薬効分類マスタ!$A$2:$B$180,2,FALSE()),"未登録")</f>
        <v>制酸剤</v>
      </c>
      <c r="E3263" s="16" t="s">
        <v>6292</v>
      </c>
      <c r="F3263" s="16" t="s">
        <v>476</v>
      </c>
      <c r="G3263" s="16" t="s">
        <v>6292</v>
      </c>
      <c r="I3263" s="0" t="n">
        <v>8</v>
      </c>
      <c r="K3263" s="0" t="str">
        <f aca="false">IFERROR(IF(VLOOKUP($C3263,薬効分類マスタ!$A$2:$E$180,5,FALSE())=0,"",VLOOKUP($C3263,薬効分類マスタ!$A$2:$E$180,5,FALSE())),"")</f>
        <v/>
      </c>
      <c r="L3263" s="17"/>
      <c r="M3263" s="0" t="str">
        <f aca="false">IF($K3263="","",IF($L3263&lt;&gt;"",$L3263,VLOOKUP($C3263,薬効分類マスタ!$A$2:$F$180,6,FALSE())))</f>
        <v/>
      </c>
      <c r="N3263" s="0" t="str">
        <f aca="false">ASC(G3263)</f>
        <v>沈降炭酸ｶﾙｼｳﾑ</v>
      </c>
      <c r="O3263" s="0" t="str">
        <f aca="false">ASC(E3263)</f>
        <v>沈降炭酸ｶﾙｼｳﾑ</v>
      </c>
      <c r="P3263" s="16" t="n">
        <f aca="false">N(P3262)+IF($C3263=検索!$B$49,1,0)</f>
        <v>0</v>
      </c>
    </row>
    <row r="3264" customFormat="false" ht="15" hidden="false" customHeight="false" outlineLevel="0" collapsed="false">
      <c r="A3264" s="16" t="s">
        <v>221</v>
      </c>
      <c r="B3264" s="0" t="s">
        <v>7551</v>
      </c>
      <c r="C3264" s="0" t="n">
        <v>234</v>
      </c>
      <c r="D3264" s="0" t="str">
        <f aca="false">IFERROR(VLOOKUP($C3264,薬効分類マスタ!$A$2:$B$180,2,FALSE()),"未登録")</f>
        <v>制酸剤</v>
      </c>
      <c r="E3264" s="16" t="s">
        <v>6292</v>
      </c>
      <c r="F3264" s="16" t="s">
        <v>476</v>
      </c>
      <c r="G3264" s="16" t="s">
        <v>7552</v>
      </c>
      <c r="H3264" s="16" t="s">
        <v>1080</v>
      </c>
      <c r="I3264" s="0" t="n">
        <v>9.7</v>
      </c>
      <c r="K3264" s="0" t="str">
        <f aca="false">IFERROR(IF(VLOOKUP($C3264,薬効分類マスタ!$A$2:$E$180,5,FALSE())=0,"",VLOOKUP($C3264,薬効分類マスタ!$A$2:$E$180,5,FALSE())),"")</f>
        <v/>
      </c>
      <c r="L3264" s="17"/>
      <c r="M3264" s="0" t="str">
        <f aca="false">IF($K3264="","",IF($L3264&lt;&gt;"",$L3264,VLOOKUP($C3264,薬効分類マスタ!$A$2:$F$180,6,FALSE())))</f>
        <v/>
      </c>
      <c r="N3264" s="0" t="str">
        <f aca="false">ASC(G3264)</f>
        <v>沈降炭酸ｶﾙｼｳﾑ｢ｹﾝｴｰ｣</v>
      </c>
      <c r="O3264" s="0" t="str">
        <f aca="false">ASC(E3264)</f>
        <v>沈降炭酸ｶﾙｼｳﾑ</v>
      </c>
      <c r="P3264" s="16" t="n">
        <f aca="false">N(P3263)+IF($C3264=検索!$B$49,1,0)</f>
        <v>0</v>
      </c>
    </row>
    <row r="3265" customFormat="false" ht="15" hidden="false" customHeight="false" outlineLevel="0" collapsed="false">
      <c r="A3265" s="16" t="s">
        <v>221</v>
      </c>
      <c r="B3265" s="0" t="s">
        <v>7553</v>
      </c>
      <c r="C3265" s="0" t="n">
        <v>234</v>
      </c>
      <c r="D3265" s="0" t="str">
        <f aca="false">IFERROR(VLOOKUP($C3265,薬効分類マスタ!$A$2:$B$180,2,FALSE()),"未登録")</f>
        <v>制酸剤</v>
      </c>
      <c r="E3265" s="16" t="s">
        <v>6292</v>
      </c>
      <c r="F3265" s="16" t="s">
        <v>854</v>
      </c>
      <c r="G3265" s="16" t="s">
        <v>7554</v>
      </c>
      <c r="H3265" s="16" t="s">
        <v>2134</v>
      </c>
      <c r="I3265" s="0" t="n">
        <v>6.3</v>
      </c>
      <c r="J3265" s="16" t="s">
        <v>239</v>
      </c>
      <c r="K3265" s="0" t="str">
        <f aca="false">IFERROR(IF(VLOOKUP($C3265,薬効分類マスタ!$A$2:$E$180,5,FALSE())=0,"",VLOOKUP($C3265,薬効分類マスタ!$A$2:$E$180,5,FALSE())),"")</f>
        <v/>
      </c>
      <c r="L3265" s="17"/>
      <c r="M3265" s="0" t="str">
        <f aca="false">IF($K3265="","",IF($L3265&lt;&gt;"",$L3265,VLOOKUP($C3265,薬効分類マスタ!$A$2:$F$180,6,FALSE())))</f>
        <v/>
      </c>
      <c r="N3265" s="0" t="str">
        <f aca="false">ASC(G3265)</f>
        <v>炭ｶﾙ錠500mg｢旭化成｣</v>
      </c>
      <c r="O3265" s="0" t="str">
        <f aca="false">ASC(E3265)</f>
        <v>沈降炭酸ｶﾙｼｳﾑ</v>
      </c>
      <c r="P3265" s="16" t="n">
        <f aca="false">N(P3264)+IF($C3265=検索!$B$49,1,0)</f>
        <v>0</v>
      </c>
    </row>
    <row r="3266" customFormat="false" ht="15" hidden="false" customHeight="false" outlineLevel="0" collapsed="false">
      <c r="A3266" s="16" t="s">
        <v>221</v>
      </c>
      <c r="B3266" s="0" t="s">
        <v>7555</v>
      </c>
      <c r="C3266" s="0" t="n">
        <v>234</v>
      </c>
      <c r="D3266" s="0" t="str">
        <f aca="false">IFERROR(VLOOKUP($C3266,薬効分類マスタ!$A$2:$B$180,2,FALSE()),"未登録")</f>
        <v>制酸剤</v>
      </c>
      <c r="E3266" s="16" t="s">
        <v>7518</v>
      </c>
      <c r="F3266" s="16" t="s">
        <v>5940</v>
      </c>
      <c r="G3266" s="16" t="s">
        <v>7556</v>
      </c>
      <c r="H3266" s="16" t="s">
        <v>1080</v>
      </c>
      <c r="I3266" s="0" t="n">
        <v>8.4</v>
      </c>
      <c r="J3266" s="16" t="s">
        <v>239</v>
      </c>
      <c r="K3266" s="0" t="str">
        <f aca="false">IFERROR(IF(VLOOKUP($C3266,薬効分類マスタ!$A$2:$E$180,5,FALSE())=0,"",VLOOKUP($C3266,薬効分類マスタ!$A$2:$E$180,5,FALSE())),"")</f>
        <v/>
      </c>
      <c r="L3266" s="17"/>
      <c r="M3266" s="0" t="str">
        <f aca="false">IF($K3266="","",IF($L3266&lt;&gt;"",$L3266,VLOOKUP($C3266,薬効分類マスタ!$A$2:$F$180,6,FALSE())))</f>
        <v/>
      </c>
      <c r="N3266" s="0" t="str">
        <f aca="false">ASC(G3266)</f>
        <v>酸化ﾏｸﾞﾈｼｳﾑ細粒83%｢ｹﾝｴｰ｣</v>
      </c>
      <c r="O3266" s="0" t="str">
        <f aca="false">ASC(E3266)</f>
        <v>酸化ﾏｸﾞﾈｼｳﾑ</v>
      </c>
      <c r="P3266" s="16" t="n">
        <f aca="false">N(P3265)+IF($C3266=検索!$B$49,1,0)</f>
        <v>0</v>
      </c>
    </row>
    <row r="3267" customFormat="false" ht="15" hidden="false" customHeight="false" outlineLevel="0" collapsed="false">
      <c r="A3267" s="16" t="s">
        <v>221</v>
      </c>
      <c r="B3267" s="0" t="s">
        <v>7557</v>
      </c>
      <c r="C3267" s="0" t="n">
        <v>234</v>
      </c>
      <c r="D3267" s="0" t="str">
        <f aca="false">IFERROR(VLOOKUP($C3267,薬効分類マスタ!$A$2:$B$180,2,FALSE()),"未登録")</f>
        <v>制酸剤</v>
      </c>
      <c r="E3267" s="16" t="s">
        <v>7518</v>
      </c>
      <c r="F3267" s="16" t="s">
        <v>5940</v>
      </c>
      <c r="G3267" s="16" t="s">
        <v>7558</v>
      </c>
      <c r="H3267" s="16" t="s">
        <v>3792</v>
      </c>
      <c r="I3267" s="0" t="n">
        <v>8.4</v>
      </c>
      <c r="J3267" s="16" t="s">
        <v>239</v>
      </c>
      <c r="K3267" s="0" t="str">
        <f aca="false">IFERROR(IF(VLOOKUP($C3267,薬効分類マスタ!$A$2:$E$180,5,FALSE())=0,"",VLOOKUP($C3267,薬効分類マスタ!$A$2:$E$180,5,FALSE())),"")</f>
        <v/>
      </c>
      <c r="L3267" s="17"/>
      <c r="M3267" s="0" t="str">
        <f aca="false">IF($K3267="","",IF($L3267&lt;&gt;"",$L3267,VLOOKUP($C3267,薬効分類マスタ!$A$2:$F$180,6,FALSE())))</f>
        <v/>
      </c>
      <c r="N3267" s="0" t="str">
        <f aca="false">ASC(G3267)</f>
        <v>酸化ﾏｸﾞﾈｼｳﾑ細粒83%〈ﾊﾁ〉</v>
      </c>
      <c r="O3267" s="0" t="str">
        <f aca="false">ASC(E3267)</f>
        <v>酸化ﾏｸﾞﾈｼｳﾑ</v>
      </c>
      <c r="P3267" s="16" t="n">
        <f aca="false">N(P3266)+IF($C3267=検索!$B$49,1,0)</f>
        <v>0</v>
      </c>
    </row>
    <row r="3268" customFormat="false" ht="15" hidden="false" customHeight="false" outlineLevel="0" collapsed="false">
      <c r="A3268" s="16" t="s">
        <v>221</v>
      </c>
      <c r="B3268" s="0" t="s">
        <v>7559</v>
      </c>
      <c r="C3268" s="0" t="n">
        <v>234</v>
      </c>
      <c r="D3268" s="0" t="str">
        <f aca="false">IFERROR(VLOOKUP($C3268,薬効分類マスタ!$A$2:$B$180,2,FALSE()),"未登録")</f>
        <v>制酸剤</v>
      </c>
      <c r="E3268" s="16" t="s">
        <v>7518</v>
      </c>
      <c r="F3268" s="16" t="s">
        <v>5940</v>
      </c>
      <c r="G3268" s="16" t="s">
        <v>7560</v>
      </c>
      <c r="H3268" s="16" t="s">
        <v>7561</v>
      </c>
      <c r="I3268" s="0" t="n">
        <v>8.6</v>
      </c>
      <c r="J3268" s="16" t="s">
        <v>239</v>
      </c>
      <c r="K3268" s="0" t="str">
        <f aca="false">IFERROR(IF(VLOOKUP($C3268,薬効分類マスタ!$A$2:$E$180,5,FALSE())=0,"",VLOOKUP($C3268,薬効分類マスタ!$A$2:$E$180,5,FALSE())),"")</f>
        <v/>
      </c>
      <c r="L3268" s="17"/>
      <c r="M3268" s="0" t="str">
        <f aca="false">IF($K3268="","",IF($L3268&lt;&gt;"",$L3268,VLOOKUP($C3268,薬効分類マスタ!$A$2:$F$180,6,FALSE())))</f>
        <v/>
      </c>
      <c r="N3268" s="0" t="str">
        <f aca="false">ASC(G3268)</f>
        <v>ﾏｸﾞﾐｯﾄ細粒83%</v>
      </c>
      <c r="O3268" s="0" t="str">
        <f aca="false">ASC(E3268)</f>
        <v>酸化ﾏｸﾞﾈｼｳﾑ</v>
      </c>
      <c r="P3268" s="16" t="n">
        <f aca="false">N(P3267)+IF($C3268=検索!$B$49,1,0)</f>
        <v>0</v>
      </c>
    </row>
    <row r="3269" customFormat="false" ht="15" hidden="false" customHeight="false" outlineLevel="0" collapsed="false">
      <c r="A3269" s="16" t="s">
        <v>221</v>
      </c>
      <c r="B3269" s="0" t="s">
        <v>7562</v>
      </c>
      <c r="C3269" s="0" t="n">
        <v>234</v>
      </c>
      <c r="D3269" s="0" t="str">
        <f aca="false">IFERROR(VLOOKUP($C3269,薬効分類マスタ!$A$2:$B$180,2,FALSE()),"未登録")</f>
        <v>制酸剤</v>
      </c>
      <c r="E3269" s="16" t="s">
        <v>7518</v>
      </c>
      <c r="F3269" s="16" t="s">
        <v>5940</v>
      </c>
      <c r="G3269" s="16" t="s">
        <v>7563</v>
      </c>
      <c r="H3269" s="16" t="s">
        <v>1103</v>
      </c>
      <c r="I3269" s="0" t="n">
        <v>8.4</v>
      </c>
      <c r="J3269" s="16" t="s">
        <v>239</v>
      </c>
      <c r="K3269" s="0" t="str">
        <f aca="false">IFERROR(IF(VLOOKUP($C3269,薬効分類マスタ!$A$2:$E$180,5,FALSE())=0,"",VLOOKUP($C3269,薬効分類マスタ!$A$2:$E$180,5,FALSE())),"")</f>
        <v/>
      </c>
      <c r="L3269" s="17"/>
      <c r="M3269" s="0" t="str">
        <f aca="false">IF($K3269="","",IF($L3269&lt;&gt;"",$L3269,VLOOKUP($C3269,薬効分類マスタ!$A$2:$F$180,6,FALSE())))</f>
        <v/>
      </c>
      <c r="N3269" s="0" t="str">
        <f aca="false">ASC(G3269)</f>
        <v>酸化ﾏｸﾞﾈｼｳﾑ細粒83%｢ﾖｼﾀﾞ｣</v>
      </c>
      <c r="O3269" s="0" t="str">
        <f aca="false">ASC(E3269)</f>
        <v>酸化ﾏｸﾞﾈｼｳﾑ</v>
      </c>
      <c r="P3269" s="16" t="n">
        <f aca="false">N(P3268)+IF($C3269=検索!$B$49,1,0)</f>
        <v>0</v>
      </c>
    </row>
    <row r="3270" customFormat="false" ht="15" hidden="false" customHeight="false" outlineLevel="0" collapsed="false">
      <c r="A3270" s="16" t="s">
        <v>221</v>
      </c>
      <c r="B3270" s="0" t="s">
        <v>7564</v>
      </c>
      <c r="C3270" s="0" t="n">
        <v>234</v>
      </c>
      <c r="D3270" s="0" t="str">
        <f aca="false">IFERROR(VLOOKUP($C3270,薬効分類マスタ!$A$2:$B$180,2,FALSE()),"未登録")</f>
        <v>制酸剤</v>
      </c>
      <c r="E3270" s="16" t="s">
        <v>7518</v>
      </c>
      <c r="F3270" s="16" t="s">
        <v>639</v>
      </c>
      <c r="G3270" s="16" t="s">
        <v>7565</v>
      </c>
      <c r="I3270" s="0" t="n">
        <v>6.1</v>
      </c>
      <c r="J3270" s="16" t="s">
        <v>239</v>
      </c>
      <c r="K3270" s="0" t="str">
        <f aca="false">IFERROR(IF(VLOOKUP($C3270,薬効分類マスタ!$A$2:$E$180,5,FALSE())=0,"",VLOOKUP($C3270,薬効分類マスタ!$A$2:$E$180,5,FALSE())),"")</f>
        <v/>
      </c>
      <c r="L3270" s="17"/>
      <c r="M3270" s="0" t="str">
        <f aca="false">IF($K3270="","",IF($L3270&lt;&gt;"",$L3270,VLOOKUP($C3270,薬効分類マスタ!$A$2:$F$180,6,FALSE())))</f>
        <v/>
      </c>
      <c r="N3270" s="0" t="str">
        <f aca="false">ASC(G3270)</f>
        <v>酸化ﾏｸﾞﾈｼｳﾑ250mg錠</v>
      </c>
      <c r="O3270" s="0" t="str">
        <f aca="false">ASC(E3270)</f>
        <v>酸化ﾏｸﾞﾈｼｳﾑ</v>
      </c>
      <c r="P3270" s="16" t="n">
        <f aca="false">N(P3269)+IF($C3270=検索!$B$49,1,0)</f>
        <v>0</v>
      </c>
    </row>
    <row r="3271" customFormat="false" ht="15" hidden="false" customHeight="false" outlineLevel="0" collapsed="false">
      <c r="A3271" s="16" t="s">
        <v>221</v>
      </c>
      <c r="B3271" s="0" t="s">
        <v>7566</v>
      </c>
      <c r="C3271" s="0" t="n">
        <v>234</v>
      </c>
      <c r="D3271" s="0" t="str">
        <f aca="false">IFERROR(VLOOKUP($C3271,薬効分類マスタ!$A$2:$B$180,2,FALSE()),"未登録")</f>
        <v>制酸剤</v>
      </c>
      <c r="E3271" s="16" t="s">
        <v>7518</v>
      </c>
      <c r="F3271" s="16" t="s">
        <v>639</v>
      </c>
      <c r="G3271" s="16" t="s">
        <v>7567</v>
      </c>
      <c r="H3271" s="16" t="s">
        <v>7561</v>
      </c>
      <c r="I3271" s="0" t="n">
        <v>6.3</v>
      </c>
      <c r="J3271" s="16" t="s">
        <v>239</v>
      </c>
      <c r="K3271" s="0" t="str">
        <f aca="false">IFERROR(IF(VLOOKUP($C3271,薬効分類マスタ!$A$2:$E$180,5,FALSE())=0,"",VLOOKUP($C3271,薬効分類マスタ!$A$2:$E$180,5,FALSE())),"")</f>
        <v/>
      </c>
      <c r="L3271" s="17"/>
      <c r="M3271" s="0" t="str">
        <f aca="false">IF($K3271="","",IF($L3271&lt;&gt;"",$L3271,VLOOKUP($C3271,薬効分類マスタ!$A$2:$F$180,6,FALSE())))</f>
        <v/>
      </c>
      <c r="N3271" s="0" t="str">
        <f aca="false">ASC(G3271)</f>
        <v>ﾏｸﾞﾐｯﾄ錠250mg</v>
      </c>
      <c r="O3271" s="0" t="str">
        <f aca="false">ASC(E3271)</f>
        <v>酸化ﾏｸﾞﾈｼｳﾑ</v>
      </c>
      <c r="P3271" s="16" t="n">
        <f aca="false">N(P3270)+IF($C3271=検索!$B$49,1,0)</f>
        <v>0</v>
      </c>
    </row>
    <row r="3272" customFormat="false" ht="15" hidden="false" customHeight="false" outlineLevel="0" collapsed="false">
      <c r="A3272" s="16" t="s">
        <v>221</v>
      </c>
      <c r="B3272" s="0" t="s">
        <v>7568</v>
      </c>
      <c r="C3272" s="0" t="n">
        <v>234</v>
      </c>
      <c r="D3272" s="0" t="str">
        <f aca="false">IFERROR(VLOOKUP($C3272,薬効分類マスタ!$A$2:$B$180,2,FALSE()),"未登録")</f>
        <v>制酸剤</v>
      </c>
      <c r="E3272" s="16" t="s">
        <v>7518</v>
      </c>
      <c r="F3272" s="16" t="s">
        <v>7569</v>
      </c>
      <c r="G3272" s="16" t="s">
        <v>7570</v>
      </c>
      <c r="I3272" s="0" t="n">
        <v>6.1</v>
      </c>
      <c r="J3272" s="16" t="s">
        <v>239</v>
      </c>
      <c r="K3272" s="0" t="str">
        <f aca="false">IFERROR(IF(VLOOKUP($C3272,薬効分類マスタ!$A$2:$E$180,5,FALSE())=0,"",VLOOKUP($C3272,薬効分類マスタ!$A$2:$E$180,5,FALSE())),"")</f>
        <v/>
      </c>
      <c r="L3272" s="17"/>
      <c r="M3272" s="0" t="str">
        <f aca="false">IF($K3272="","",IF($L3272&lt;&gt;"",$L3272,VLOOKUP($C3272,薬効分類マスタ!$A$2:$F$180,6,FALSE())))</f>
        <v/>
      </c>
      <c r="N3272" s="0" t="str">
        <f aca="false">ASC(G3272)</f>
        <v>酸化ﾏｸﾞﾈｼｳﾑ330mg錠</v>
      </c>
      <c r="O3272" s="0" t="str">
        <f aca="false">ASC(E3272)</f>
        <v>酸化ﾏｸﾞﾈｼｳﾑ</v>
      </c>
      <c r="P3272" s="16" t="n">
        <f aca="false">N(P3271)+IF($C3272=検索!$B$49,1,0)</f>
        <v>0</v>
      </c>
    </row>
    <row r="3273" customFormat="false" ht="15" hidden="false" customHeight="false" outlineLevel="0" collapsed="false">
      <c r="A3273" s="16" t="s">
        <v>221</v>
      </c>
      <c r="B3273" s="0" t="s">
        <v>7571</v>
      </c>
      <c r="C3273" s="0" t="n">
        <v>234</v>
      </c>
      <c r="D3273" s="0" t="str">
        <f aca="false">IFERROR(VLOOKUP($C3273,薬効分類マスタ!$A$2:$B$180,2,FALSE()),"未登録")</f>
        <v>制酸剤</v>
      </c>
      <c r="E3273" s="16" t="s">
        <v>7518</v>
      </c>
      <c r="F3273" s="16" t="s">
        <v>7569</v>
      </c>
      <c r="G3273" s="16" t="s">
        <v>7572</v>
      </c>
      <c r="H3273" s="16" t="s">
        <v>7561</v>
      </c>
      <c r="I3273" s="0" t="n">
        <v>6.3</v>
      </c>
      <c r="J3273" s="16" t="s">
        <v>239</v>
      </c>
      <c r="K3273" s="0" t="str">
        <f aca="false">IFERROR(IF(VLOOKUP($C3273,薬効分類マスタ!$A$2:$E$180,5,FALSE())=0,"",VLOOKUP($C3273,薬効分類マスタ!$A$2:$E$180,5,FALSE())),"")</f>
        <v/>
      </c>
      <c r="L3273" s="17"/>
      <c r="M3273" s="0" t="str">
        <f aca="false">IF($K3273="","",IF($L3273&lt;&gt;"",$L3273,VLOOKUP($C3273,薬効分類マスタ!$A$2:$F$180,6,FALSE())))</f>
        <v/>
      </c>
      <c r="N3273" s="0" t="str">
        <f aca="false">ASC(G3273)</f>
        <v>ﾏｸﾞﾐｯﾄ錠330mg</v>
      </c>
      <c r="O3273" s="0" t="str">
        <f aca="false">ASC(E3273)</f>
        <v>酸化ﾏｸﾞﾈｼｳﾑ</v>
      </c>
      <c r="P3273" s="16" t="n">
        <f aca="false">N(P3272)+IF($C3273=検索!$B$49,1,0)</f>
        <v>0</v>
      </c>
    </row>
    <row r="3274" customFormat="false" ht="15" hidden="false" customHeight="false" outlineLevel="0" collapsed="false">
      <c r="A3274" s="16" t="s">
        <v>221</v>
      </c>
      <c r="B3274" s="0" t="s">
        <v>7573</v>
      </c>
      <c r="C3274" s="0" t="n">
        <v>234</v>
      </c>
      <c r="D3274" s="0" t="str">
        <f aca="false">IFERROR(VLOOKUP($C3274,薬効分類マスタ!$A$2:$B$180,2,FALSE()),"未登録")</f>
        <v>制酸剤</v>
      </c>
      <c r="E3274" s="16" t="s">
        <v>7518</v>
      </c>
      <c r="F3274" s="16" t="s">
        <v>613</v>
      </c>
      <c r="G3274" s="16" t="s">
        <v>7574</v>
      </c>
      <c r="H3274" s="16" t="s">
        <v>7561</v>
      </c>
      <c r="I3274" s="0" t="n">
        <v>6.3</v>
      </c>
      <c r="J3274" s="16" t="s">
        <v>239</v>
      </c>
      <c r="K3274" s="0" t="str">
        <f aca="false">IFERROR(IF(VLOOKUP($C3274,薬効分類マスタ!$A$2:$E$180,5,FALSE())=0,"",VLOOKUP($C3274,薬効分類マスタ!$A$2:$E$180,5,FALSE())),"")</f>
        <v/>
      </c>
      <c r="L3274" s="17"/>
      <c r="M3274" s="0" t="str">
        <f aca="false">IF($K3274="","",IF($L3274&lt;&gt;"",$L3274,VLOOKUP($C3274,薬効分類マスタ!$A$2:$F$180,6,FALSE())))</f>
        <v/>
      </c>
      <c r="N3274" s="0" t="str">
        <f aca="false">ASC(G3274)</f>
        <v>ﾏｸﾞﾐｯﾄ錠200mg</v>
      </c>
      <c r="O3274" s="0" t="str">
        <f aca="false">ASC(E3274)</f>
        <v>酸化ﾏｸﾞﾈｼｳﾑ</v>
      </c>
      <c r="P3274" s="16" t="n">
        <f aca="false">N(P3273)+IF($C3274=検索!$B$49,1,0)</f>
        <v>0</v>
      </c>
    </row>
    <row r="3275" customFormat="false" ht="15" hidden="false" customHeight="false" outlineLevel="0" collapsed="false">
      <c r="A3275" s="16" t="s">
        <v>221</v>
      </c>
      <c r="B3275" s="0" t="s">
        <v>7575</v>
      </c>
      <c r="C3275" s="0" t="n">
        <v>234</v>
      </c>
      <c r="D3275" s="0" t="str">
        <f aca="false">IFERROR(VLOOKUP($C3275,薬効分類マスタ!$A$2:$B$180,2,FALSE()),"未登録")</f>
        <v>制酸剤</v>
      </c>
      <c r="E3275" s="16" t="s">
        <v>7518</v>
      </c>
      <c r="F3275" s="16" t="s">
        <v>613</v>
      </c>
      <c r="G3275" s="16" t="s">
        <v>7576</v>
      </c>
      <c r="H3275" s="16" t="s">
        <v>1103</v>
      </c>
      <c r="I3275" s="0" t="n">
        <v>6.1</v>
      </c>
      <c r="J3275" s="16" t="s">
        <v>239</v>
      </c>
      <c r="K3275" s="0" t="str">
        <f aca="false">IFERROR(IF(VLOOKUP($C3275,薬効分類マスタ!$A$2:$E$180,5,FALSE())=0,"",VLOOKUP($C3275,薬効分類マスタ!$A$2:$E$180,5,FALSE())),"")</f>
        <v/>
      </c>
      <c r="L3275" s="17"/>
      <c r="M3275" s="0" t="str">
        <f aca="false">IF($K3275="","",IF($L3275&lt;&gt;"",$L3275,VLOOKUP($C3275,薬効分類マスタ!$A$2:$F$180,6,FALSE())))</f>
        <v/>
      </c>
      <c r="N3275" s="0" t="str">
        <f aca="false">ASC(G3275)</f>
        <v>酸化ﾏｸﾞﾈｼｳﾑ錠200mg｢ﾖｼﾀﾞ｣</v>
      </c>
      <c r="O3275" s="0" t="str">
        <f aca="false">ASC(E3275)</f>
        <v>酸化ﾏｸﾞﾈｼｳﾑ</v>
      </c>
      <c r="P3275" s="16" t="n">
        <f aca="false">N(P3274)+IF($C3275=検索!$B$49,1,0)</f>
        <v>0</v>
      </c>
    </row>
    <row r="3276" customFormat="false" ht="15" hidden="false" customHeight="false" outlineLevel="0" collapsed="false">
      <c r="A3276" s="16" t="s">
        <v>221</v>
      </c>
      <c r="B3276" s="0" t="s">
        <v>7577</v>
      </c>
      <c r="C3276" s="0" t="n">
        <v>234</v>
      </c>
      <c r="D3276" s="0" t="str">
        <f aca="false">IFERROR(VLOOKUP($C3276,薬効分類マスタ!$A$2:$B$180,2,FALSE()),"未登録")</f>
        <v>制酸剤</v>
      </c>
      <c r="E3276" s="16" t="s">
        <v>7518</v>
      </c>
      <c r="F3276" s="16" t="s">
        <v>854</v>
      </c>
      <c r="G3276" s="16" t="s">
        <v>7578</v>
      </c>
      <c r="I3276" s="0" t="n">
        <v>6.1</v>
      </c>
      <c r="J3276" s="16" t="s">
        <v>239</v>
      </c>
      <c r="K3276" s="0" t="str">
        <f aca="false">IFERROR(IF(VLOOKUP($C3276,薬効分類マスタ!$A$2:$E$180,5,FALSE())=0,"",VLOOKUP($C3276,薬効分類マスタ!$A$2:$E$180,5,FALSE())),"")</f>
        <v/>
      </c>
      <c r="L3276" s="17"/>
      <c r="M3276" s="0" t="str">
        <f aca="false">IF($K3276="","",IF($L3276&lt;&gt;"",$L3276,VLOOKUP($C3276,薬効分類マスタ!$A$2:$F$180,6,FALSE())))</f>
        <v/>
      </c>
      <c r="N3276" s="0" t="str">
        <f aca="false">ASC(G3276)</f>
        <v>酸化ﾏｸﾞﾈｼｳﾑ500mg錠</v>
      </c>
      <c r="O3276" s="0" t="str">
        <f aca="false">ASC(E3276)</f>
        <v>酸化ﾏｸﾞﾈｼｳﾑ</v>
      </c>
      <c r="P3276" s="16" t="n">
        <f aca="false">N(P3275)+IF($C3276=検索!$B$49,1,0)</f>
        <v>0</v>
      </c>
    </row>
    <row r="3277" customFormat="false" ht="15" hidden="false" customHeight="false" outlineLevel="0" collapsed="false">
      <c r="A3277" s="16" t="s">
        <v>221</v>
      </c>
      <c r="B3277" s="0" t="s">
        <v>7579</v>
      </c>
      <c r="C3277" s="0" t="n">
        <v>234</v>
      </c>
      <c r="D3277" s="0" t="str">
        <f aca="false">IFERROR(VLOOKUP($C3277,薬効分類マスタ!$A$2:$B$180,2,FALSE()),"未登録")</f>
        <v>制酸剤</v>
      </c>
      <c r="E3277" s="16" t="s">
        <v>7518</v>
      </c>
      <c r="F3277" s="16" t="s">
        <v>854</v>
      </c>
      <c r="G3277" s="16" t="s">
        <v>7580</v>
      </c>
      <c r="H3277" s="16" t="s">
        <v>7561</v>
      </c>
      <c r="I3277" s="0" t="n">
        <v>6.3</v>
      </c>
      <c r="J3277" s="16" t="s">
        <v>239</v>
      </c>
      <c r="K3277" s="0" t="str">
        <f aca="false">IFERROR(IF(VLOOKUP($C3277,薬効分類マスタ!$A$2:$E$180,5,FALSE())=0,"",VLOOKUP($C3277,薬効分類マスタ!$A$2:$E$180,5,FALSE())),"")</f>
        <v/>
      </c>
      <c r="L3277" s="17"/>
      <c r="M3277" s="0" t="str">
        <f aca="false">IF($K3277="","",IF($L3277&lt;&gt;"",$L3277,VLOOKUP($C3277,薬効分類マスタ!$A$2:$F$180,6,FALSE())))</f>
        <v/>
      </c>
      <c r="N3277" s="0" t="str">
        <f aca="false">ASC(G3277)</f>
        <v>ﾏｸﾞﾐｯﾄ錠500mg</v>
      </c>
      <c r="O3277" s="0" t="str">
        <f aca="false">ASC(E3277)</f>
        <v>酸化ﾏｸﾞﾈｼｳﾑ</v>
      </c>
      <c r="P3277" s="16" t="n">
        <f aca="false">N(P3276)+IF($C3277=検索!$B$49,1,0)</f>
        <v>0</v>
      </c>
    </row>
    <row r="3278" customFormat="false" ht="15" hidden="false" customHeight="false" outlineLevel="0" collapsed="false">
      <c r="A3278" s="16" t="s">
        <v>221</v>
      </c>
      <c r="B3278" s="0" t="s">
        <v>7581</v>
      </c>
      <c r="C3278" s="0" t="n">
        <v>234</v>
      </c>
      <c r="D3278" s="0" t="str">
        <f aca="false">IFERROR(VLOOKUP($C3278,薬効分類マスタ!$A$2:$B$180,2,FALSE()),"未登録")</f>
        <v>制酸剤</v>
      </c>
      <c r="E3278" s="16" t="s">
        <v>7518</v>
      </c>
      <c r="F3278" s="16" t="s">
        <v>767</v>
      </c>
      <c r="G3278" s="16" t="s">
        <v>7582</v>
      </c>
      <c r="H3278" s="16" t="s">
        <v>1103</v>
      </c>
      <c r="I3278" s="0" t="n">
        <v>6.1</v>
      </c>
      <c r="J3278" s="16" t="s">
        <v>239</v>
      </c>
      <c r="K3278" s="0" t="str">
        <f aca="false">IFERROR(IF(VLOOKUP($C3278,薬効分類マスタ!$A$2:$E$180,5,FALSE())=0,"",VLOOKUP($C3278,薬効分類マスタ!$A$2:$E$180,5,FALSE())),"")</f>
        <v/>
      </c>
      <c r="L3278" s="17"/>
      <c r="M3278" s="0" t="str">
        <f aca="false">IF($K3278="","",IF($L3278&lt;&gt;"",$L3278,VLOOKUP($C3278,薬効分類マスタ!$A$2:$F$180,6,FALSE())))</f>
        <v/>
      </c>
      <c r="N3278" s="0" t="str">
        <f aca="false">ASC(G3278)</f>
        <v>酸化ﾏｸﾞﾈｼｳﾑ錠300mg｢ﾖｼﾀﾞ｣</v>
      </c>
      <c r="O3278" s="0" t="str">
        <f aca="false">ASC(E3278)</f>
        <v>酸化ﾏｸﾞﾈｼｳﾑ</v>
      </c>
      <c r="P3278" s="16" t="n">
        <f aca="false">N(P3277)+IF($C3278=検索!$B$49,1,0)</f>
        <v>0</v>
      </c>
    </row>
    <row r="3279" customFormat="false" ht="15" hidden="false" customHeight="false" outlineLevel="0" collapsed="false">
      <c r="A3279" s="16" t="s">
        <v>221</v>
      </c>
      <c r="B3279" s="0" t="s">
        <v>7583</v>
      </c>
      <c r="C3279" s="0" t="n">
        <v>234</v>
      </c>
      <c r="D3279" s="0" t="str">
        <f aca="false">IFERROR(VLOOKUP($C3279,薬効分類マスタ!$A$2:$B$180,2,FALSE()),"未登録")</f>
        <v>制酸剤</v>
      </c>
      <c r="E3279" s="16" t="s">
        <v>7518</v>
      </c>
      <c r="F3279" s="16" t="s">
        <v>736</v>
      </c>
      <c r="G3279" s="16" t="s">
        <v>7584</v>
      </c>
      <c r="H3279" s="16" t="s">
        <v>1103</v>
      </c>
      <c r="I3279" s="0" t="n">
        <v>6.1</v>
      </c>
      <c r="J3279" s="16" t="s">
        <v>239</v>
      </c>
      <c r="K3279" s="0" t="str">
        <f aca="false">IFERROR(IF(VLOOKUP($C3279,薬効分類マスタ!$A$2:$E$180,5,FALSE())=0,"",VLOOKUP($C3279,薬効分類マスタ!$A$2:$E$180,5,FALSE())),"")</f>
        <v/>
      </c>
      <c r="L3279" s="17"/>
      <c r="M3279" s="0" t="str">
        <f aca="false">IF($K3279="","",IF($L3279&lt;&gt;"",$L3279,VLOOKUP($C3279,薬効分類マスタ!$A$2:$F$180,6,FALSE())))</f>
        <v/>
      </c>
      <c r="N3279" s="0" t="str">
        <f aca="false">ASC(G3279)</f>
        <v>酸化ﾏｸﾞﾈｼｳﾑ錠400mg｢ﾖｼﾀﾞ｣</v>
      </c>
      <c r="O3279" s="0" t="str">
        <f aca="false">ASC(E3279)</f>
        <v>酸化ﾏｸﾞﾈｼｳﾑ</v>
      </c>
      <c r="P3279" s="16" t="n">
        <f aca="false">N(P3278)+IF($C3279=検索!$B$49,1,0)</f>
        <v>0</v>
      </c>
    </row>
    <row r="3280" customFormat="false" ht="15" hidden="false" customHeight="false" outlineLevel="0" collapsed="false">
      <c r="A3280" s="16" t="s">
        <v>221</v>
      </c>
      <c r="B3280" s="0" t="s">
        <v>7585</v>
      </c>
      <c r="C3280" s="0" t="n">
        <v>234</v>
      </c>
      <c r="D3280" s="0" t="str">
        <f aca="false">IFERROR(VLOOKUP($C3280,薬効分類マスタ!$A$2:$B$180,2,FALSE()),"未登録")</f>
        <v>制酸剤</v>
      </c>
      <c r="E3280" s="16" t="s">
        <v>7518</v>
      </c>
      <c r="F3280" s="16" t="s">
        <v>627</v>
      </c>
      <c r="G3280" s="16" t="s">
        <v>7586</v>
      </c>
      <c r="H3280" s="16" t="s">
        <v>7561</v>
      </c>
      <c r="I3280" s="0" t="n">
        <v>12.7</v>
      </c>
      <c r="J3280" s="16" t="s">
        <v>232</v>
      </c>
      <c r="K3280" s="0" t="str">
        <f aca="false">IFERROR(IF(VLOOKUP($C3280,薬効分類マスタ!$A$2:$E$180,5,FALSE())=0,"",VLOOKUP($C3280,薬効分類マスタ!$A$2:$E$180,5,FALSE())),"")</f>
        <v/>
      </c>
      <c r="L3280" s="17"/>
      <c r="M3280" s="0" t="str">
        <f aca="false">IF($K3280="","",IF($L3280&lt;&gt;"",$L3280,VLOOKUP($C3280,薬効分類マスタ!$A$2:$F$180,6,FALSE())))</f>
        <v/>
      </c>
      <c r="N3280" s="0" t="str">
        <f aca="false">ASC(G3280)</f>
        <v>ﾏｸﾞﾐｯﾄ錠100mg</v>
      </c>
      <c r="O3280" s="0" t="str">
        <f aca="false">ASC(E3280)</f>
        <v>酸化ﾏｸﾞﾈｼｳﾑ</v>
      </c>
      <c r="P3280" s="16" t="n">
        <f aca="false">N(P3279)+IF($C3280=検索!$B$49,1,0)</f>
        <v>0</v>
      </c>
    </row>
    <row r="3281" customFormat="false" ht="15" hidden="false" customHeight="false" outlineLevel="0" collapsed="false">
      <c r="A3281" s="16" t="s">
        <v>221</v>
      </c>
      <c r="B3281" s="0" t="s">
        <v>7587</v>
      </c>
      <c r="C3281" s="0" t="n">
        <v>234</v>
      </c>
      <c r="D3281" s="0" t="str">
        <f aca="false">IFERROR(VLOOKUP($C3281,薬効分類マスタ!$A$2:$B$180,2,FALSE()),"未登録")</f>
        <v>制酸剤</v>
      </c>
      <c r="E3281" s="16" t="s">
        <v>7588</v>
      </c>
      <c r="F3281" s="16" t="s">
        <v>224</v>
      </c>
      <c r="G3281" s="16" t="s">
        <v>7589</v>
      </c>
      <c r="H3281" s="16" t="s">
        <v>606</v>
      </c>
      <c r="I3281" s="0" t="n">
        <v>6.9</v>
      </c>
      <c r="J3281" s="16" t="s">
        <v>239</v>
      </c>
      <c r="K3281" s="0" t="str">
        <f aca="false">IFERROR(IF(VLOOKUP($C3281,薬効分類マスタ!$A$2:$E$180,5,FALSE())=0,"",VLOOKUP($C3281,薬効分類マスタ!$A$2:$E$180,5,FALSE())),"")</f>
        <v/>
      </c>
      <c r="L3281" s="17"/>
      <c r="M3281" s="0" t="str">
        <f aca="false">IF($K3281="","",IF($L3281&lt;&gt;"",$L3281,VLOOKUP($C3281,薬効分類マスタ!$A$2:$F$180,6,FALSE())))</f>
        <v/>
      </c>
      <c r="N3281" s="0" t="str">
        <f aca="false">ASC(G3281)</f>
        <v>ﾃﾞｨｸｱﾉﾝ懸濁用配合顆粒</v>
      </c>
      <c r="O3281" s="0" t="str">
        <f aca="false">ASC(E3281)</f>
        <v>水酸化ｱﾙﾐﾆｳﾑｹﾞﾙ･水酸化ﾏｸﾞﾈｼｳﾑ</v>
      </c>
      <c r="P3281" s="16" t="n">
        <f aca="false">N(P3280)+IF($C3281=検索!$B$49,1,0)</f>
        <v>0</v>
      </c>
    </row>
    <row r="3282" customFormat="false" ht="15" hidden="false" customHeight="false" outlineLevel="0" collapsed="false">
      <c r="A3282" s="16" t="s">
        <v>221</v>
      </c>
      <c r="B3282" s="0" t="s">
        <v>7590</v>
      </c>
      <c r="C3282" s="0" t="n">
        <v>234</v>
      </c>
      <c r="D3282" s="0" t="str">
        <f aca="false">IFERROR(VLOOKUP($C3282,薬効分類マスタ!$A$2:$B$180,2,FALSE()),"未登録")</f>
        <v>制酸剤</v>
      </c>
      <c r="E3282" s="16" t="s">
        <v>7588</v>
      </c>
      <c r="F3282" s="16" t="s">
        <v>224</v>
      </c>
      <c r="G3282" s="16" t="s">
        <v>7591</v>
      </c>
      <c r="H3282" s="16" t="s">
        <v>3792</v>
      </c>
      <c r="I3282" s="0" t="n">
        <v>8.9</v>
      </c>
      <c r="J3282" s="16" t="s">
        <v>239</v>
      </c>
      <c r="K3282" s="0" t="str">
        <f aca="false">IFERROR(IF(VLOOKUP($C3282,薬効分類マスタ!$A$2:$E$180,5,FALSE())=0,"",VLOOKUP($C3282,薬効分類マスタ!$A$2:$E$180,5,FALSE())),"")</f>
        <v/>
      </c>
      <c r="L3282" s="17"/>
      <c r="M3282" s="0" t="str">
        <f aca="false">IF($K3282="","",IF($L3282&lt;&gt;"",$L3282,VLOOKUP($C3282,薬効分類マスタ!$A$2:$F$180,6,FALSE())))</f>
        <v/>
      </c>
      <c r="N3282" s="0" t="str">
        <f aca="false">ASC(G3282)</f>
        <v>ﾏﾙﾌｧ懸濁用配合顆粒</v>
      </c>
      <c r="O3282" s="0" t="str">
        <f aca="false">ASC(E3282)</f>
        <v>水酸化ｱﾙﾐﾆｳﾑｹﾞﾙ･水酸化ﾏｸﾞﾈｼｳﾑ</v>
      </c>
      <c r="P3282" s="16" t="n">
        <f aca="false">N(P3281)+IF($C3282=検索!$B$49,1,0)</f>
        <v>0</v>
      </c>
    </row>
    <row r="3283" customFormat="false" ht="15" hidden="false" customHeight="false" outlineLevel="0" collapsed="false">
      <c r="A3283" s="16" t="s">
        <v>221</v>
      </c>
      <c r="B3283" s="0" t="s">
        <v>7592</v>
      </c>
      <c r="C3283" s="0" t="n">
        <v>234</v>
      </c>
      <c r="D3283" s="0" t="str">
        <f aca="false">IFERROR(VLOOKUP($C3283,薬効分類マスタ!$A$2:$B$180,2,FALSE()),"未登録")</f>
        <v>制酸剤</v>
      </c>
      <c r="E3283" s="16" t="s">
        <v>7588</v>
      </c>
      <c r="F3283" s="16" t="s">
        <v>224</v>
      </c>
      <c r="G3283" s="16" t="s">
        <v>7593</v>
      </c>
      <c r="H3283" s="16" t="s">
        <v>533</v>
      </c>
      <c r="I3283" s="0" t="n">
        <v>6.9</v>
      </c>
      <c r="J3283" s="16" t="s">
        <v>239</v>
      </c>
      <c r="K3283" s="0" t="str">
        <f aca="false">IFERROR(IF(VLOOKUP($C3283,薬効分類マスタ!$A$2:$E$180,5,FALSE())=0,"",VLOOKUP($C3283,薬効分類マスタ!$A$2:$E$180,5,FALSE())),"")</f>
        <v/>
      </c>
      <c r="L3283" s="17"/>
      <c r="M3283" s="0" t="str">
        <f aca="false">IF($K3283="","",IF($L3283&lt;&gt;"",$L3283,VLOOKUP($C3283,薬効分類マスタ!$A$2:$F$180,6,FALSE())))</f>
        <v/>
      </c>
      <c r="N3283" s="0" t="str">
        <f aca="false">ASC(G3283)</f>
        <v>ﾏｰﾚｯｼﾞ懸濁用配合DS</v>
      </c>
      <c r="O3283" s="0" t="str">
        <f aca="false">ASC(E3283)</f>
        <v>水酸化ｱﾙﾐﾆｳﾑｹﾞﾙ･水酸化ﾏｸﾞﾈｼｳﾑ</v>
      </c>
      <c r="P3283" s="16" t="n">
        <f aca="false">N(P3282)+IF($C3283=検索!$B$49,1,0)</f>
        <v>0</v>
      </c>
    </row>
    <row r="3284" customFormat="false" ht="15" hidden="false" customHeight="false" outlineLevel="0" collapsed="false">
      <c r="A3284" s="16" t="s">
        <v>221</v>
      </c>
      <c r="B3284" s="0" t="s">
        <v>7594</v>
      </c>
      <c r="C3284" s="0" t="n">
        <v>234</v>
      </c>
      <c r="D3284" s="0" t="str">
        <f aca="false">IFERROR(VLOOKUP($C3284,薬効分類マスタ!$A$2:$B$180,2,FALSE()),"未登録")</f>
        <v>制酸剤</v>
      </c>
      <c r="E3284" s="16" t="s">
        <v>7588</v>
      </c>
      <c r="F3284" s="16" t="s">
        <v>224</v>
      </c>
      <c r="G3284" s="16" t="s">
        <v>7595</v>
      </c>
      <c r="H3284" s="16" t="s">
        <v>347</v>
      </c>
      <c r="I3284" s="0" t="n">
        <v>6.9</v>
      </c>
      <c r="J3284" s="16" t="s">
        <v>239</v>
      </c>
      <c r="K3284" s="0" t="str">
        <f aca="false">IFERROR(IF(VLOOKUP($C3284,薬効分類マスタ!$A$2:$E$180,5,FALSE())=0,"",VLOOKUP($C3284,薬効分類マスタ!$A$2:$E$180,5,FALSE())),"")</f>
        <v/>
      </c>
      <c r="L3284" s="17"/>
      <c r="M3284" s="0" t="str">
        <f aca="false">IF($K3284="","",IF($L3284&lt;&gt;"",$L3284,VLOOKUP($C3284,薬効分類マスタ!$A$2:$F$180,6,FALSE())))</f>
        <v/>
      </c>
      <c r="N3284" s="0" t="str">
        <f aca="false">ASC(G3284)</f>
        <v>ﾘﾀﾛｸｽ懸濁用配合顆粒</v>
      </c>
      <c r="O3284" s="0" t="str">
        <f aca="false">ASC(E3284)</f>
        <v>水酸化ｱﾙﾐﾆｳﾑｹﾞﾙ･水酸化ﾏｸﾞﾈｼｳﾑ</v>
      </c>
      <c r="P3284" s="16" t="n">
        <f aca="false">N(P3283)+IF($C3284=検索!$B$49,1,0)</f>
        <v>0</v>
      </c>
    </row>
    <row r="3285" customFormat="false" ht="15" hidden="false" customHeight="false" outlineLevel="0" collapsed="false">
      <c r="A3285" s="16" t="s">
        <v>221</v>
      </c>
      <c r="B3285" s="0" t="s">
        <v>7596</v>
      </c>
      <c r="C3285" s="0" t="n">
        <v>235</v>
      </c>
      <c r="D3285" s="0" t="str">
        <f aca="false">IFERROR(VLOOKUP($C3285,薬効分類マスタ!$A$2:$B$180,2,FALSE()),"未登録")</f>
        <v>下剤,浣腸剤</v>
      </c>
      <c r="E3285" s="16" t="s">
        <v>7597</v>
      </c>
      <c r="F3285" s="16" t="s">
        <v>6657</v>
      </c>
      <c r="G3285" s="16" t="s">
        <v>7598</v>
      </c>
      <c r="H3285" s="16" t="s">
        <v>7599</v>
      </c>
      <c r="I3285" s="0" t="n">
        <v>13.4</v>
      </c>
      <c r="J3285" s="16" t="s">
        <v>239</v>
      </c>
      <c r="K3285" s="0" t="str">
        <f aca="false">IFERROR(IF(VLOOKUP($C3285,薬効分類マスタ!$A$2:$E$180,5,FALSE())=0,"",VLOOKUP($C3285,薬効分類マスタ!$A$2:$E$180,5,FALSE())),"")</f>
        <v/>
      </c>
      <c r="L3285" s="17"/>
      <c r="M3285" s="0" t="str">
        <f aca="false">IF($K3285="","",IF($L3285&lt;&gt;"",$L3285,VLOOKUP($C3285,薬効分類マスタ!$A$2:$F$180,6,FALSE())))</f>
        <v/>
      </c>
      <c r="N3285" s="0" t="str">
        <f aca="false">ASC(G3285)</f>
        <v>ｶｽｶﾗｻｸﾞﾗﾀﾞ流ｴｷｽ(司生堂)</v>
      </c>
      <c r="O3285" s="0" t="str">
        <f aca="false">ASC(E3285)</f>
        <v>ｶｽｶﾗｻｸﾞﾗﾀﾞ流ｴｷｽ</v>
      </c>
      <c r="P3285" s="16" t="n">
        <f aca="false">N(P3284)+IF($C3285=検索!$B$49,1,0)</f>
        <v>0</v>
      </c>
    </row>
    <row r="3286" customFormat="false" ht="15" hidden="false" customHeight="false" outlineLevel="0" collapsed="false">
      <c r="A3286" s="16" t="s">
        <v>221</v>
      </c>
      <c r="B3286" s="0" t="s">
        <v>7600</v>
      </c>
      <c r="C3286" s="0" t="n">
        <v>235</v>
      </c>
      <c r="D3286" s="0" t="str">
        <f aca="false">IFERROR(VLOOKUP($C3286,薬効分類マスタ!$A$2:$B$180,2,FALSE()),"未登録")</f>
        <v>下剤,浣腸剤</v>
      </c>
      <c r="E3286" s="16" t="s">
        <v>7601</v>
      </c>
      <c r="F3286" s="16" t="s">
        <v>1172</v>
      </c>
      <c r="G3286" s="16" t="s">
        <v>7602</v>
      </c>
      <c r="H3286" s="16" t="s">
        <v>710</v>
      </c>
      <c r="I3286" s="0" t="n">
        <v>6.3</v>
      </c>
      <c r="K3286" s="0" t="str">
        <f aca="false">IFERROR(IF(VLOOKUP($C3286,薬効分類マスタ!$A$2:$E$180,5,FALSE())=0,"",VLOOKUP($C3286,薬効分類マスタ!$A$2:$E$180,5,FALSE())),"")</f>
        <v/>
      </c>
      <c r="L3286" s="17"/>
      <c r="M3286" s="0" t="str">
        <f aca="false">IF($K3286="","",IF($L3286&lt;&gt;"",$L3286,VLOOKUP($C3286,薬効分類マスタ!$A$2:$F$180,6,FALSE())))</f>
        <v/>
      </c>
      <c r="N3286" s="0" t="str">
        <f aca="false">ASC(G3286)</f>
        <v>ｱｼﾞｬｽﾄAｺｰﾜ錠40mg</v>
      </c>
      <c r="O3286" s="0" t="str">
        <f aca="false">ASC(E3286)</f>
        <v>ｾﾝﾅｴｷｽ</v>
      </c>
      <c r="P3286" s="16" t="n">
        <f aca="false">N(P3285)+IF($C3286=検索!$B$49,1,0)</f>
        <v>0</v>
      </c>
    </row>
    <row r="3287" customFormat="false" ht="15" hidden="false" customHeight="false" outlineLevel="0" collapsed="false">
      <c r="A3287" s="16" t="s">
        <v>221</v>
      </c>
      <c r="B3287" s="0" t="s">
        <v>7603</v>
      </c>
      <c r="C3287" s="0" t="n">
        <v>235</v>
      </c>
      <c r="D3287" s="0" t="str">
        <f aca="false">IFERROR(VLOOKUP($C3287,薬効分類マスタ!$A$2:$B$180,2,FALSE()),"未登録")</f>
        <v>下剤,浣腸剤</v>
      </c>
      <c r="E3287" s="16" t="s">
        <v>7601</v>
      </c>
      <c r="F3287" s="16" t="s">
        <v>1205</v>
      </c>
      <c r="G3287" s="16" t="s">
        <v>7604</v>
      </c>
      <c r="H3287" s="16" t="s">
        <v>7030</v>
      </c>
      <c r="I3287" s="0" t="n">
        <v>6.3</v>
      </c>
      <c r="J3287" s="16" t="s">
        <v>239</v>
      </c>
      <c r="K3287" s="0" t="str">
        <f aca="false">IFERROR(IF(VLOOKUP($C3287,薬効分類マスタ!$A$2:$E$180,5,FALSE())=0,"",VLOOKUP($C3287,薬効分類マスタ!$A$2:$E$180,5,FALSE())),"")</f>
        <v/>
      </c>
      <c r="L3287" s="17"/>
      <c r="M3287" s="0" t="str">
        <f aca="false">IF($K3287="","",IF($L3287&lt;&gt;"",$L3287,VLOOKUP($C3287,薬効分類マスタ!$A$2:$F$180,6,FALSE())))</f>
        <v/>
      </c>
      <c r="N3287" s="0" t="str">
        <f aca="false">ASC(G3287)</f>
        <v>ﾖｰﾃﾞﾙS糖衣錠-80</v>
      </c>
      <c r="O3287" s="0" t="str">
        <f aca="false">ASC(E3287)</f>
        <v>ｾﾝﾅｴｷｽ</v>
      </c>
      <c r="P3287" s="16" t="n">
        <f aca="false">N(P3286)+IF($C3287=検索!$B$49,1,0)</f>
        <v>0</v>
      </c>
    </row>
    <row r="3288" customFormat="false" ht="15" hidden="false" customHeight="false" outlineLevel="0" collapsed="false">
      <c r="A3288" s="16" t="s">
        <v>221</v>
      </c>
      <c r="B3288" s="0" t="s">
        <v>7605</v>
      </c>
      <c r="C3288" s="0" t="n">
        <v>235</v>
      </c>
      <c r="D3288" s="0" t="str">
        <f aca="false">IFERROR(VLOOKUP($C3288,薬効分類マスタ!$A$2:$B$180,2,FALSE()),"未登録")</f>
        <v>下剤,浣腸剤</v>
      </c>
      <c r="E3288" s="16" t="s">
        <v>7606</v>
      </c>
      <c r="F3288" s="16" t="s">
        <v>2400</v>
      </c>
      <c r="G3288" s="16" t="s">
        <v>7607</v>
      </c>
      <c r="I3288" s="0" t="n">
        <v>5.5</v>
      </c>
      <c r="J3288" s="16" t="s">
        <v>239</v>
      </c>
      <c r="K3288" s="0" t="str">
        <f aca="false">IFERROR(IF(VLOOKUP($C3288,薬効分類マスタ!$A$2:$E$180,5,FALSE())=0,"",VLOOKUP($C3288,薬効分類マスタ!$A$2:$E$180,5,FALSE())),"")</f>
        <v/>
      </c>
      <c r="L3288" s="17"/>
      <c r="M3288" s="0" t="str">
        <f aca="false">IF($K3288="","",IF($L3288&lt;&gt;"",$L3288,VLOOKUP($C3288,薬効分類マスタ!$A$2:$F$180,6,FALSE())))</f>
        <v/>
      </c>
      <c r="N3288" s="0" t="str">
        <f aca="false">ASC(G3288)</f>
        <v>ｾﾝﾉｼﾄﾞ12mg錠</v>
      </c>
      <c r="O3288" s="0" t="str">
        <f aca="false">ASC(E3288)</f>
        <v>ｾﾝﾉｼﾄﾞ</v>
      </c>
      <c r="P3288" s="16" t="n">
        <f aca="false">N(P3287)+IF($C3288=検索!$B$49,1,0)</f>
        <v>0</v>
      </c>
    </row>
    <row r="3289" customFormat="false" ht="15" hidden="false" customHeight="false" outlineLevel="0" collapsed="false">
      <c r="A3289" s="16" t="s">
        <v>221</v>
      </c>
      <c r="B3289" s="0" t="s">
        <v>7608</v>
      </c>
      <c r="C3289" s="0" t="n">
        <v>235</v>
      </c>
      <c r="D3289" s="0" t="str">
        <f aca="false">IFERROR(VLOOKUP($C3289,薬効分類マスタ!$A$2:$B$180,2,FALSE()),"未登録")</f>
        <v>下剤,浣腸剤</v>
      </c>
      <c r="E3289" s="16" t="s">
        <v>7606</v>
      </c>
      <c r="F3289" s="16" t="s">
        <v>2400</v>
      </c>
      <c r="G3289" s="16" t="s">
        <v>7609</v>
      </c>
      <c r="H3289" s="16" t="s">
        <v>658</v>
      </c>
      <c r="I3289" s="0" t="n">
        <v>6.1</v>
      </c>
      <c r="J3289" s="16" t="s">
        <v>232</v>
      </c>
      <c r="K3289" s="0" t="str">
        <f aca="false">IFERROR(IF(VLOOKUP($C3289,薬効分類マスタ!$A$2:$E$180,5,FALSE())=0,"",VLOOKUP($C3289,薬効分類マスタ!$A$2:$E$180,5,FALSE())),"")</f>
        <v/>
      </c>
      <c r="L3289" s="17"/>
      <c r="M3289" s="0" t="str">
        <f aca="false">IF($K3289="","",IF($L3289&lt;&gt;"",$L3289,VLOOKUP($C3289,薬効分類マスタ!$A$2:$F$180,6,FALSE())))</f>
        <v/>
      </c>
      <c r="N3289" s="0" t="str">
        <f aca="false">ASC(G3289)</f>
        <v>ﾌﾟﾙｾﾞﾆﾄﾞ錠12mg</v>
      </c>
      <c r="O3289" s="0" t="str">
        <f aca="false">ASC(E3289)</f>
        <v>ｾﾝﾉｼﾄﾞ</v>
      </c>
      <c r="P3289" s="16" t="n">
        <f aca="false">N(P3288)+IF($C3289=検索!$B$49,1,0)</f>
        <v>0</v>
      </c>
    </row>
    <row r="3290" customFormat="false" ht="15" hidden="false" customHeight="false" outlineLevel="0" collapsed="false">
      <c r="A3290" s="16" t="s">
        <v>221</v>
      </c>
      <c r="B3290" s="0" t="s">
        <v>7610</v>
      </c>
      <c r="C3290" s="0" t="n">
        <v>235</v>
      </c>
      <c r="D3290" s="0" t="str">
        <f aca="false">IFERROR(VLOOKUP($C3290,薬効分類マスタ!$A$2:$B$180,2,FALSE()),"未登録")</f>
        <v>下剤,浣腸剤</v>
      </c>
      <c r="E3290" s="16" t="s">
        <v>7611</v>
      </c>
      <c r="F3290" s="16" t="s">
        <v>476</v>
      </c>
      <c r="G3290" s="16" t="s">
        <v>7611</v>
      </c>
      <c r="I3290" s="0" t="n">
        <v>12.1</v>
      </c>
      <c r="K3290" s="0" t="str">
        <f aca="false">IFERROR(IF(VLOOKUP($C3290,薬効分類マスタ!$A$2:$E$180,5,FALSE())=0,"",VLOOKUP($C3290,薬効分類マスタ!$A$2:$E$180,5,FALSE())),"")</f>
        <v/>
      </c>
      <c r="L3290" s="17"/>
      <c r="M3290" s="0" t="str">
        <f aca="false">IF($K3290="","",IF($L3290&lt;&gt;"",$L3290,VLOOKUP($C3290,薬効分類マスタ!$A$2:$F$180,6,FALSE())))</f>
        <v/>
      </c>
      <c r="N3290" s="0" t="str">
        <f aca="false">ASC(G3290)</f>
        <v>硫酸ｶﾘｳﾑ</v>
      </c>
      <c r="O3290" s="0" t="str">
        <f aca="false">ASC(E3290)</f>
        <v>硫酸ｶﾘｳﾑ</v>
      </c>
      <c r="P3290" s="16" t="n">
        <f aca="false">N(P3289)+IF($C3290=検索!$B$49,1,0)</f>
        <v>0</v>
      </c>
    </row>
    <row r="3291" customFormat="false" ht="15" hidden="false" customHeight="false" outlineLevel="0" collapsed="false">
      <c r="A3291" s="16" t="s">
        <v>221</v>
      </c>
      <c r="B3291" s="0" t="s">
        <v>7612</v>
      </c>
      <c r="C3291" s="0" t="n">
        <v>235</v>
      </c>
      <c r="D3291" s="0" t="str">
        <f aca="false">IFERROR(VLOOKUP($C3291,薬効分類マスタ!$A$2:$B$180,2,FALSE()),"未登録")</f>
        <v>下剤,浣腸剤</v>
      </c>
      <c r="E3291" s="16" t="s">
        <v>7613</v>
      </c>
      <c r="F3291" s="16" t="s">
        <v>476</v>
      </c>
      <c r="G3291" s="16" t="s">
        <v>7613</v>
      </c>
      <c r="I3291" s="0" t="n">
        <v>8</v>
      </c>
      <c r="K3291" s="0" t="str">
        <f aca="false">IFERROR(IF(VLOOKUP($C3291,薬効分類マスタ!$A$2:$E$180,5,FALSE())=0,"",VLOOKUP($C3291,薬効分類マスタ!$A$2:$E$180,5,FALSE())),"")</f>
        <v/>
      </c>
      <c r="L3291" s="17"/>
      <c r="M3291" s="0" t="str">
        <f aca="false">IF($K3291="","",IF($L3291&lt;&gt;"",$L3291,VLOOKUP($C3291,薬効分類マスタ!$A$2:$F$180,6,FALSE())))</f>
        <v/>
      </c>
      <c r="N3291" s="0" t="str">
        <f aca="false">ASC(G3291)</f>
        <v>硫酸ﾏｸﾞﾈｼｳﾑ水和物</v>
      </c>
      <c r="O3291" s="0" t="str">
        <f aca="false">ASC(E3291)</f>
        <v>硫酸ﾏｸﾞﾈｼｳﾑ水和物</v>
      </c>
      <c r="P3291" s="16" t="n">
        <f aca="false">N(P3290)+IF($C3291=検索!$B$49,1,0)</f>
        <v>0</v>
      </c>
    </row>
    <row r="3292" customFormat="false" ht="15" hidden="false" customHeight="false" outlineLevel="0" collapsed="false">
      <c r="A3292" s="16" t="s">
        <v>221</v>
      </c>
      <c r="B3292" s="0" t="s">
        <v>7614</v>
      </c>
      <c r="C3292" s="0" t="n">
        <v>235</v>
      </c>
      <c r="D3292" s="0" t="str">
        <f aca="false">IFERROR(VLOOKUP($C3292,薬効分類マスタ!$A$2:$B$180,2,FALSE()),"未登録")</f>
        <v>下剤,浣腸剤</v>
      </c>
      <c r="E3292" s="16" t="s">
        <v>7615</v>
      </c>
      <c r="F3292" s="16" t="s">
        <v>6657</v>
      </c>
      <c r="G3292" s="16" t="s">
        <v>7615</v>
      </c>
      <c r="I3292" s="0" t="n">
        <v>11.9</v>
      </c>
      <c r="K3292" s="0" t="str">
        <f aca="false">IFERROR(IF(VLOOKUP($C3292,薬効分類マスタ!$A$2:$E$180,5,FALSE())=0,"",VLOOKUP($C3292,薬効分類マスタ!$A$2:$E$180,5,FALSE())),"")</f>
        <v/>
      </c>
      <c r="L3292" s="17"/>
      <c r="M3292" s="0" t="str">
        <f aca="false">IF($K3292="","",IF($L3292&lt;&gt;"",$L3292,VLOOKUP($C3292,薬効分類マスタ!$A$2:$F$180,6,FALSE())))</f>
        <v/>
      </c>
      <c r="N3292" s="0" t="str">
        <f aca="false">ASC(G3292)</f>
        <v>ﾋﾏｼ油</v>
      </c>
      <c r="O3292" s="0" t="str">
        <f aca="false">ASC(E3292)</f>
        <v>ﾋﾏｼ油</v>
      </c>
      <c r="P3292" s="16" t="n">
        <f aca="false">N(P3291)+IF($C3292=検索!$B$49,1,0)</f>
        <v>0</v>
      </c>
    </row>
    <row r="3293" customFormat="false" ht="15" hidden="false" customHeight="false" outlineLevel="0" collapsed="false">
      <c r="A3293" s="16" t="s">
        <v>221</v>
      </c>
      <c r="B3293" s="0" t="s">
        <v>7616</v>
      </c>
      <c r="C3293" s="0" t="n">
        <v>235</v>
      </c>
      <c r="D3293" s="0" t="str">
        <f aca="false">IFERROR(VLOOKUP($C3293,薬効分類マスタ!$A$2:$B$180,2,FALSE()),"未登録")</f>
        <v>下剤,浣腸剤</v>
      </c>
      <c r="E3293" s="16" t="s">
        <v>7615</v>
      </c>
      <c r="F3293" s="16" t="s">
        <v>6657</v>
      </c>
      <c r="G3293" s="16" t="s">
        <v>7617</v>
      </c>
      <c r="H3293" s="16" t="s">
        <v>7527</v>
      </c>
      <c r="I3293" s="0" t="n">
        <v>13.4</v>
      </c>
      <c r="K3293" s="0" t="str">
        <f aca="false">IFERROR(IF(VLOOKUP($C3293,薬効分類マスタ!$A$2:$E$180,5,FALSE())=0,"",VLOOKUP($C3293,薬効分類マスタ!$A$2:$E$180,5,FALSE())),"")</f>
        <v/>
      </c>
      <c r="L3293" s="17"/>
      <c r="M3293" s="0" t="str">
        <f aca="false">IF($K3293="","",IF($L3293&lt;&gt;"",$L3293,VLOOKUP($C3293,薬効分類マスタ!$A$2:$F$180,6,FALSE())))</f>
        <v/>
      </c>
      <c r="N3293" s="0" t="str">
        <f aca="false">ASC(G3293)</f>
        <v>ﾋﾏｼ油｢東海｣</v>
      </c>
      <c r="O3293" s="0" t="str">
        <f aca="false">ASC(E3293)</f>
        <v>ﾋﾏｼ油</v>
      </c>
      <c r="P3293" s="16" t="n">
        <f aca="false">N(P3292)+IF($C3293=検索!$B$49,1,0)</f>
        <v>0</v>
      </c>
    </row>
    <row r="3294" customFormat="false" ht="15" hidden="false" customHeight="false" outlineLevel="0" collapsed="false">
      <c r="A3294" s="16" t="s">
        <v>221</v>
      </c>
      <c r="B3294" s="0" t="s">
        <v>7618</v>
      </c>
      <c r="C3294" s="0" t="n">
        <v>235</v>
      </c>
      <c r="D3294" s="0" t="str">
        <f aca="false">IFERROR(VLOOKUP($C3294,薬効分類マスタ!$A$2:$B$180,2,FALSE()),"未登録")</f>
        <v>下剤,浣腸剤</v>
      </c>
      <c r="E3294" s="16" t="s">
        <v>7615</v>
      </c>
      <c r="F3294" s="16" t="s">
        <v>6657</v>
      </c>
      <c r="G3294" s="16" t="s">
        <v>7619</v>
      </c>
      <c r="H3294" s="16" t="s">
        <v>1100</v>
      </c>
      <c r="I3294" s="0" t="n">
        <v>14.2</v>
      </c>
      <c r="K3294" s="0" t="str">
        <f aca="false">IFERROR(IF(VLOOKUP($C3294,薬効分類マスタ!$A$2:$E$180,5,FALSE())=0,"",VLOOKUP($C3294,薬効分類マスタ!$A$2:$E$180,5,FALSE())),"")</f>
        <v/>
      </c>
      <c r="L3294" s="17"/>
      <c r="M3294" s="0" t="str">
        <f aca="false">IF($K3294="","",IF($L3294&lt;&gt;"",$L3294,VLOOKUP($C3294,薬効分類マスタ!$A$2:$F$180,6,FALSE())))</f>
        <v/>
      </c>
      <c r="N3294" s="0" t="str">
        <f aca="false">ASC(G3294)</f>
        <v>ﾋﾏｼ油(山善)</v>
      </c>
      <c r="O3294" s="0" t="str">
        <f aca="false">ASC(E3294)</f>
        <v>ﾋﾏｼ油</v>
      </c>
      <c r="P3294" s="16" t="n">
        <f aca="false">N(P3293)+IF($C3294=検索!$B$49,1,0)</f>
        <v>0</v>
      </c>
    </row>
    <row r="3295" customFormat="false" ht="15" hidden="false" customHeight="false" outlineLevel="0" collapsed="false">
      <c r="A3295" s="16" t="s">
        <v>221</v>
      </c>
      <c r="B3295" s="0" t="s">
        <v>7620</v>
      </c>
      <c r="C3295" s="0" t="n">
        <v>235</v>
      </c>
      <c r="D3295" s="0" t="str">
        <f aca="false">IFERROR(VLOOKUP($C3295,薬効分類マスタ!$A$2:$B$180,2,FALSE()),"未登録")</f>
        <v>下剤,浣腸剤</v>
      </c>
      <c r="E3295" s="16" t="s">
        <v>7615</v>
      </c>
      <c r="F3295" s="16" t="s">
        <v>6657</v>
      </c>
      <c r="G3295" s="16" t="s">
        <v>7621</v>
      </c>
      <c r="H3295" s="16" t="s">
        <v>6908</v>
      </c>
      <c r="I3295" s="0" t="n">
        <v>13.4</v>
      </c>
      <c r="K3295" s="0" t="str">
        <f aca="false">IFERROR(IF(VLOOKUP($C3295,薬効分類マスタ!$A$2:$E$180,5,FALSE())=0,"",VLOOKUP($C3295,薬効分類マスタ!$A$2:$E$180,5,FALSE())),"")</f>
        <v/>
      </c>
      <c r="L3295" s="17"/>
      <c r="M3295" s="0" t="str">
        <f aca="false">IF($K3295="","",IF($L3295&lt;&gt;"",$L3295,VLOOKUP($C3295,薬効分類マスタ!$A$2:$F$180,6,FALSE())))</f>
        <v/>
      </c>
      <c r="N3295" s="0" t="str">
        <f aca="false">ASC(G3295)</f>
        <v>ﾋﾏｼ油｢ﾆｯｺｰ｣</v>
      </c>
      <c r="O3295" s="0" t="str">
        <f aca="false">ASC(E3295)</f>
        <v>ﾋﾏｼ油</v>
      </c>
      <c r="P3295" s="16" t="n">
        <f aca="false">N(P3294)+IF($C3295=検索!$B$49,1,0)</f>
        <v>0</v>
      </c>
    </row>
    <row r="3296" customFormat="false" ht="15" hidden="false" customHeight="false" outlineLevel="0" collapsed="false">
      <c r="A3296" s="16" t="s">
        <v>221</v>
      </c>
      <c r="B3296" s="0" t="s">
        <v>7622</v>
      </c>
      <c r="C3296" s="0" t="n">
        <v>235</v>
      </c>
      <c r="D3296" s="0" t="str">
        <f aca="false">IFERROR(VLOOKUP($C3296,薬効分類マスタ!$A$2:$B$180,2,FALSE()),"未登録")</f>
        <v>下剤,浣腸剤</v>
      </c>
      <c r="E3296" s="16" t="s">
        <v>7623</v>
      </c>
      <c r="F3296" s="16" t="s">
        <v>6657</v>
      </c>
      <c r="G3296" s="16" t="s">
        <v>7623</v>
      </c>
      <c r="I3296" s="0" t="n">
        <v>12.4</v>
      </c>
      <c r="K3296" s="0" t="str">
        <f aca="false">IFERROR(IF(VLOOKUP($C3296,薬効分類マスタ!$A$2:$E$180,5,FALSE())=0,"",VLOOKUP($C3296,薬効分類マスタ!$A$2:$E$180,5,FALSE())),"")</f>
        <v/>
      </c>
      <c r="L3296" s="17"/>
      <c r="M3296" s="0" t="str">
        <f aca="false">IF($K3296="","",IF($L3296&lt;&gt;"",$L3296,VLOOKUP($C3296,薬効分類マスタ!$A$2:$F$180,6,FALSE())))</f>
        <v/>
      </c>
      <c r="N3296" s="0" t="str">
        <f aca="false">ASC(G3296)</f>
        <v>加香ﾋﾏｼ油</v>
      </c>
      <c r="O3296" s="0" t="str">
        <f aca="false">ASC(E3296)</f>
        <v>加香ﾋﾏｼ油</v>
      </c>
      <c r="P3296" s="16" t="n">
        <f aca="false">N(P3295)+IF($C3296=検索!$B$49,1,0)</f>
        <v>0</v>
      </c>
    </row>
    <row r="3297" customFormat="false" ht="15" hidden="false" customHeight="false" outlineLevel="0" collapsed="false">
      <c r="A3297" s="16" t="s">
        <v>221</v>
      </c>
      <c r="B3297" s="0" t="s">
        <v>7624</v>
      </c>
      <c r="C3297" s="0" t="n">
        <v>235</v>
      </c>
      <c r="D3297" s="0" t="str">
        <f aca="false">IFERROR(VLOOKUP($C3297,薬効分類マスタ!$A$2:$B$180,2,FALSE()),"未登録")</f>
        <v>下剤,浣腸剤</v>
      </c>
      <c r="E3297" s="16" t="s">
        <v>7625</v>
      </c>
      <c r="F3297" s="16" t="s">
        <v>224</v>
      </c>
      <c r="G3297" s="16" t="s">
        <v>7625</v>
      </c>
      <c r="I3297" s="0" t="n">
        <v>8</v>
      </c>
      <c r="K3297" s="0" t="str">
        <f aca="false">IFERROR(IF(VLOOKUP($C3297,薬効分類マスタ!$A$2:$E$180,5,FALSE())=0,"",VLOOKUP($C3297,薬効分類マスタ!$A$2:$E$180,5,FALSE())),"")</f>
        <v/>
      </c>
      <c r="L3297" s="17"/>
      <c r="M3297" s="0" t="str">
        <f aca="false">IF($K3297="","",IF($L3297&lt;&gt;"",$L3297,VLOOKUP($C3297,薬効分類マスタ!$A$2:$F$180,6,FALSE())))</f>
        <v/>
      </c>
      <c r="N3297" s="0" t="str">
        <f aca="false">ASC(G3297)</f>
        <v>ｶﾙﾒﾛｰｽﾅﾄﾘｳﾑ</v>
      </c>
      <c r="O3297" s="0" t="str">
        <f aca="false">ASC(E3297)</f>
        <v>ｶﾙﾒﾛｰｽﾅﾄﾘｳﾑ</v>
      </c>
      <c r="P3297" s="16" t="n">
        <f aca="false">N(P3296)+IF($C3297=検索!$B$49,1,0)</f>
        <v>0</v>
      </c>
    </row>
    <row r="3298" customFormat="false" ht="15" hidden="false" customHeight="false" outlineLevel="0" collapsed="false">
      <c r="A3298" s="16" t="s">
        <v>221</v>
      </c>
      <c r="B3298" s="0" t="s">
        <v>7626</v>
      </c>
      <c r="C3298" s="0" t="n">
        <v>235</v>
      </c>
      <c r="D3298" s="0" t="str">
        <f aca="false">IFERROR(VLOOKUP($C3298,薬効分類マスタ!$A$2:$B$180,2,FALSE()),"未登録")</f>
        <v>下剤,浣腸剤</v>
      </c>
      <c r="E3298" s="16" t="s">
        <v>7627</v>
      </c>
      <c r="F3298" s="16" t="s">
        <v>229</v>
      </c>
      <c r="G3298" s="16" t="s">
        <v>7628</v>
      </c>
      <c r="H3298" s="16" t="s">
        <v>606</v>
      </c>
      <c r="I3298" s="0" t="n">
        <v>13.2</v>
      </c>
      <c r="J3298" s="16" t="s">
        <v>239</v>
      </c>
      <c r="K3298" s="0" t="str">
        <f aca="false">IFERROR(IF(VLOOKUP($C3298,薬効分類マスタ!$A$2:$E$180,5,FALSE())=0,"",VLOOKUP($C3298,薬効分類マスタ!$A$2:$E$180,5,FALSE())),"")</f>
        <v/>
      </c>
      <c r="L3298" s="17"/>
      <c r="M3298" s="0" t="str">
        <f aca="false">IF($K3298="","",IF($L3298&lt;&gt;"",$L3298,VLOOKUP($C3298,薬効分類マスタ!$A$2:$F$180,6,FALSE())))</f>
        <v/>
      </c>
      <c r="N3298" s="0" t="str">
        <f aca="false">ASC(G3298)</f>
        <v>ﾋﾟｺｽﾙﾌｧｰﾄﾅﾄﾘｳﾑ顆粒1%｢ｾﾞﾘｱ｣</v>
      </c>
      <c r="O3298" s="0" t="str">
        <f aca="false">ASC(E3298)</f>
        <v>ﾋﾟｺｽﾙﾌｧｰﾄﾅﾄﾘｳﾑ水和物</v>
      </c>
      <c r="P3298" s="16" t="n">
        <f aca="false">N(P3297)+IF($C3298=検索!$B$49,1,0)</f>
        <v>0</v>
      </c>
    </row>
    <row r="3299" customFormat="false" ht="15" hidden="false" customHeight="false" outlineLevel="0" collapsed="false">
      <c r="A3299" s="16" t="s">
        <v>221</v>
      </c>
      <c r="B3299" s="0" t="s">
        <v>7629</v>
      </c>
      <c r="C3299" s="0" t="n">
        <v>235</v>
      </c>
      <c r="D3299" s="0" t="str">
        <f aca="false">IFERROR(VLOOKUP($C3299,薬効分類マスタ!$A$2:$B$180,2,FALSE()),"未登録")</f>
        <v>下剤,浣腸剤</v>
      </c>
      <c r="E3299" s="16" t="s">
        <v>7627</v>
      </c>
      <c r="F3299" s="16" t="s">
        <v>1418</v>
      </c>
      <c r="G3299" s="16" t="s">
        <v>7630</v>
      </c>
      <c r="I3299" s="0" t="n">
        <v>6.3</v>
      </c>
      <c r="J3299" s="16" t="s">
        <v>239</v>
      </c>
      <c r="K3299" s="0" t="str">
        <f aca="false">IFERROR(IF(VLOOKUP($C3299,薬効分類マスタ!$A$2:$E$180,5,FALSE())=0,"",VLOOKUP($C3299,薬効分類マスタ!$A$2:$E$180,5,FALSE())),"")</f>
        <v/>
      </c>
      <c r="L3299" s="17"/>
      <c r="M3299" s="0" t="str">
        <f aca="false">IF($K3299="","",IF($L3299&lt;&gt;"",$L3299,VLOOKUP($C3299,薬効分類マスタ!$A$2:$F$180,6,FALSE())))</f>
        <v/>
      </c>
      <c r="N3299" s="0" t="str">
        <f aca="false">ASC(G3299)</f>
        <v>ﾋﾟｺｽﾙﾌｧｰﾄﾅﾄﾘｳﾑ2.5mg錠</v>
      </c>
      <c r="O3299" s="0" t="str">
        <f aca="false">ASC(E3299)</f>
        <v>ﾋﾟｺｽﾙﾌｧｰﾄﾅﾄﾘｳﾑ水和物</v>
      </c>
      <c r="P3299" s="16" t="n">
        <f aca="false">N(P3298)+IF($C3299=検索!$B$49,1,0)</f>
        <v>0</v>
      </c>
    </row>
    <row r="3300" customFormat="false" ht="15" hidden="false" customHeight="false" outlineLevel="0" collapsed="false">
      <c r="A3300" s="16" t="s">
        <v>221</v>
      </c>
      <c r="B3300" s="0" t="s">
        <v>7631</v>
      </c>
      <c r="C3300" s="0" t="n">
        <v>235</v>
      </c>
      <c r="D3300" s="0" t="str">
        <f aca="false">IFERROR(VLOOKUP($C3300,薬効分類マスタ!$A$2:$B$180,2,FALSE()),"未登録")</f>
        <v>下剤,浣腸剤</v>
      </c>
      <c r="E3300" s="16" t="s">
        <v>7627</v>
      </c>
      <c r="F3300" s="16" t="s">
        <v>1418</v>
      </c>
      <c r="G3300" s="16" t="s">
        <v>7632</v>
      </c>
      <c r="H3300" s="16" t="s">
        <v>6651</v>
      </c>
      <c r="I3300" s="0" t="n">
        <v>6.3</v>
      </c>
      <c r="J3300" s="16" t="s">
        <v>232</v>
      </c>
      <c r="K3300" s="0" t="str">
        <f aca="false">IFERROR(IF(VLOOKUP($C3300,薬効分類マスタ!$A$2:$E$180,5,FALSE())=0,"",VLOOKUP($C3300,薬効分類マスタ!$A$2:$E$180,5,FALSE())),"")</f>
        <v/>
      </c>
      <c r="L3300" s="17"/>
      <c r="M3300" s="0" t="str">
        <f aca="false">IF($K3300="","",IF($L3300&lt;&gt;"",$L3300,VLOOKUP($C3300,薬効分類マスタ!$A$2:$F$180,6,FALSE())))</f>
        <v/>
      </c>
      <c r="N3300" s="0" t="str">
        <f aca="false">ASC(G3300)</f>
        <v>ﾗｷｿﾍﾞﾛﾝ錠2.5mg</v>
      </c>
      <c r="O3300" s="0" t="str">
        <f aca="false">ASC(E3300)</f>
        <v>ﾋﾟｺｽﾙﾌｧｰﾄﾅﾄﾘｳﾑ水和物</v>
      </c>
      <c r="P3300" s="16" t="n">
        <f aca="false">N(P3299)+IF($C3300=検索!$B$49,1,0)</f>
        <v>0</v>
      </c>
    </row>
    <row r="3301" customFormat="false" ht="15" hidden="false" customHeight="false" outlineLevel="0" collapsed="false">
      <c r="A3301" s="16" t="s">
        <v>221</v>
      </c>
      <c r="B3301" s="0" t="s">
        <v>7633</v>
      </c>
      <c r="C3301" s="0" t="n">
        <v>235</v>
      </c>
      <c r="D3301" s="0" t="str">
        <f aca="false">IFERROR(VLOOKUP($C3301,薬効分類マスタ!$A$2:$B$180,2,FALSE()),"未登録")</f>
        <v>下剤,浣腸剤</v>
      </c>
      <c r="E3301" s="16" t="s">
        <v>7627</v>
      </c>
      <c r="F3301" s="16" t="s">
        <v>229</v>
      </c>
      <c r="G3301" s="16" t="s">
        <v>7634</v>
      </c>
      <c r="H3301" s="16" t="s">
        <v>950</v>
      </c>
      <c r="I3301" s="0" t="n">
        <v>18.5</v>
      </c>
      <c r="J3301" s="16" t="s">
        <v>239</v>
      </c>
      <c r="K3301" s="0" t="str">
        <f aca="false">IFERROR(IF(VLOOKUP($C3301,薬効分類マスタ!$A$2:$E$180,5,FALSE())=0,"",VLOOKUP($C3301,薬効分類マスタ!$A$2:$E$180,5,FALSE())),"")</f>
        <v/>
      </c>
      <c r="L3301" s="17"/>
      <c r="M3301" s="0" t="str">
        <f aca="false">IF($K3301="","",IF($L3301&lt;&gt;"",$L3301,VLOOKUP($C3301,薬効分類マスタ!$A$2:$F$180,6,FALSE())))</f>
        <v/>
      </c>
      <c r="N3301" s="0" t="str">
        <f aca="false">ASC(G3301)</f>
        <v>ｽﾅｲﾘﾝﾄﾞﾗｲｼﾛｯﾌﾟ1%</v>
      </c>
      <c r="O3301" s="0" t="str">
        <f aca="false">ASC(E3301)</f>
        <v>ﾋﾟｺｽﾙﾌｧｰﾄﾅﾄﾘｳﾑ水和物</v>
      </c>
      <c r="P3301" s="16" t="n">
        <f aca="false">N(P3300)+IF($C3301=検索!$B$49,1,0)</f>
        <v>0</v>
      </c>
    </row>
    <row r="3302" customFormat="false" ht="15" hidden="false" customHeight="false" outlineLevel="0" collapsed="false">
      <c r="A3302" s="16" t="s">
        <v>221</v>
      </c>
      <c r="B3302" s="0" t="s">
        <v>7635</v>
      </c>
      <c r="C3302" s="0" t="n">
        <v>235</v>
      </c>
      <c r="D3302" s="0" t="str">
        <f aca="false">IFERROR(VLOOKUP($C3302,薬効分類マスタ!$A$2:$B$180,2,FALSE()),"未登録")</f>
        <v>下剤,浣腸剤</v>
      </c>
      <c r="E3302" s="16" t="s">
        <v>7627</v>
      </c>
      <c r="F3302" s="16" t="s">
        <v>6742</v>
      </c>
      <c r="G3302" s="16" t="s">
        <v>7636</v>
      </c>
      <c r="I3302" s="0" t="n">
        <v>7.3</v>
      </c>
      <c r="J3302" s="16" t="s">
        <v>239</v>
      </c>
      <c r="K3302" s="0" t="str">
        <f aca="false">IFERROR(IF(VLOOKUP($C3302,薬効分類マスタ!$A$2:$E$180,5,FALSE())=0,"",VLOOKUP($C3302,薬効分類マスタ!$A$2:$E$180,5,FALSE())),"")</f>
        <v/>
      </c>
      <c r="L3302" s="17"/>
      <c r="M3302" s="0" t="str">
        <f aca="false">IF($K3302="","",IF($L3302&lt;&gt;"",$L3302,VLOOKUP($C3302,薬効分類マスタ!$A$2:$F$180,6,FALSE())))</f>
        <v/>
      </c>
      <c r="N3302" s="0" t="str">
        <f aca="false">ASC(G3302)</f>
        <v>ﾋﾟｺｽﾙﾌｧｰﾄﾅﾄﾘｳﾑ0.75%液</v>
      </c>
      <c r="O3302" s="0" t="str">
        <f aca="false">ASC(E3302)</f>
        <v>ﾋﾟｺｽﾙﾌｧｰﾄﾅﾄﾘｳﾑ水和物</v>
      </c>
      <c r="P3302" s="16" t="n">
        <f aca="false">N(P3301)+IF($C3302=検索!$B$49,1,0)</f>
        <v>0</v>
      </c>
    </row>
    <row r="3303" customFormat="false" ht="15" hidden="false" customHeight="false" outlineLevel="0" collapsed="false">
      <c r="A3303" s="16" t="s">
        <v>221</v>
      </c>
      <c r="B3303" s="0" t="s">
        <v>7637</v>
      </c>
      <c r="C3303" s="0" t="n">
        <v>235</v>
      </c>
      <c r="D3303" s="0" t="str">
        <f aca="false">IFERROR(VLOOKUP($C3303,薬効分類マスタ!$A$2:$B$180,2,FALSE()),"未登録")</f>
        <v>下剤,浣腸剤</v>
      </c>
      <c r="E3303" s="16" t="s">
        <v>7627</v>
      </c>
      <c r="F3303" s="16" t="s">
        <v>6742</v>
      </c>
      <c r="G3303" s="16" t="s">
        <v>7638</v>
      </c>
      <c r="H3303" s="16" t="s">
        <v>6651</v>
      </c>
      <c r="I3303" s="0" t="n">
        <v>11.6</v>
      </c>
      <c r="J3303" s="16" t="s">
        <v>232</v>
      </c>
      <c r="K3303" s="0" t="str">
        <f aca="false">IFERROR(IF(VLOOKUP($C3303,薬効分類マスタ!$A$2:$E$180,5,FALSE())=0,"",VLOOKUP($C3303,薬効分類マスタ!$A$2:$E$180,5,FALSE())),"")</f>
        <v/>
      </c>
      <c r="L3303" s="17"/>
      <c r="M3303" s="0" t="str">
        <f aca="false">IF($K3303="","",IF($L3303&lt;&gt;"",$L3303,VLOOKUP($C3303,薬効分類マスタ!$A$2:$F$180,6,FALSE())))</f>
        <v/>
      </c>
      <c r="N3303" s="0" t="str">
        <f aca="false">ASC(G3303)</f>
        <v>ﾗｷｿﾍﾞﾛﾝ内用液0.75%</v>
      </c>
      <c r="O3303" s="0" t="str">
        <f aca="false">ASC(E3303)</f>
        <v>ﾋﾟｺｽﾙﾌｧｰﾄﾅﾄﾘｳﾑ水和物</v>
      </c>
      <c r="P3303" s="16" t="n">
        <f aca="false">N(P3302)+IF($C3303=検索!$B$49,1,0)</f>
        <v>0</v>
      </c>
    </row>
    <row r="3304" customFormat="false" ht="15" hidden="false" customHeight="false" outlineLevel="0" collapsed="false">
      <c r="A3304" s="16" t="s">
        <v>221</v>
      </c>
      <c r="B3304" s="0" t="s">
        <v>7639</v>
      </c>
      <c r="C3304" s="0" t="n">
        <v>235</v>
      </c>
      <c r="D3304" s="0" t="str">
        <f aca="false">IFERROR(VLOOKUP($C3304,薬効分類マスタ!$A$2:$B$180,2,FALSE()),"未登録")</f>
        <v>下剤,浣腸剤</v>
      </c>
      <c r="E3304" s="16" t="s">
        <v>7627</v>
      </c>
      <c r="F3304" s="16" t="s">
        <v>6742</v>
      </c>
      <c r="G3304" s="16" t="s">
        <v>7640</v>
      </c>
      <c r="H3304" s="16" t="s">
        <v>1064</v>
      </c>
      <c r="I3304" s="0" t="n">
        <v>8.5</v>
      </c>
      <c r="J3304" s="16" t="s">
        <v>239</v>
      </c>
      <c r="K3304" s="0" t="str">
        <f aca="false">IFERROR(IF(VLOOKUP($C3304,薬効分類マスタ!$A$2:$E$180,5,FALSE())=0,"",VLOOKUP($C3304,薬効分類マスタ!$A$2:$E$180,5,FALSE())),"")</f>
        <v/>
      </c>
      <c r="L3304" s="17"/>
      <c r="M3304" s="0" t="str">
        <f aca="false">IF($K3304="","",IF($L3304&lt;&gt;"",$L3304,VLOOKUP($C3304,薬効分類マスタ!$A$2:$F$180,6,FALSE())))</f>
        <v/>
      </c>
      <c r="N3304" s="0" t="str">
        <f aca="false">ASC(G3304)</f>
        <v>ﾋﾟｺｽﾙﾌｧｰﾄﾅﾄﾘｳﾑ内用液0.75%｢JG｣</v>
      </c>
      <c r="O3304" s="0" t="str">
        <f aca="false">ASC(E3304)</f>
        <v>ﾋﾟｺｽﾙﾌｧｰﾄﾅﾄﾘｳﾑ水和物</v>
      </c>
      <c r="P3304" s="16" t="n">
        <f aca="false">N(P3303)+IF($C3304=検索!$B$49,1,0)</f>
        <v>0</v>
      </c>
    </row>
    <row r="3305" customFormat="false" ht="15" hidden="false" customHeight="false" outlineLevel="0" collapsed="false">
      <c r="A3305" s="16" t="s">
        <v>221</v>
      </c>
      <c r="B3305" s="0" t="s">
        <v>7641</v>
      </c>
      <c r="C3305" s="0" t="n">
        <v>235</v>
      </c>
      <c r="D3305" s="0" t="str">
        <f aca="false">IFERROR(VLOOKUP($C3305,薬効分類マスタ!$A$2:$B$180,2,FALSE()),"未登録")</f>
        <v>下剤,浣腸剤</v>
      </c>
      <c r="E3305" s="16" t="s">
        <v>7627</v>
      </c>
      <c r="F3305" s="16" t="s">
        <v>6742</v>
      </c>
      <c r="G3305" s="16" t="s">
        <v>7642</v>
      </c>
      <c r="H3305" s="16" t="s">
        <v>542</v>
      </c>
      <c r="I3305" s="0" t="n">
        <v>8.5</v>
      </c>
      <c r="J3305" s="16" t="s">
        <v>239</v>
      </c>
      <c r="K3305" s="0" t="str">
        <f aca="false">IFERROR(IF(VLOOKUP($C3305,薬効分類マスタ!$A$2:$E$180,5,FALSE())=0,"",VLOOKUP($C3305,薬効分類マスタ!$A$2:$E$180,5,FALSE())),"")</f>
        <v/>
      </c>
      <c r="L3305" s="17"/>
      <c r="M3305" s="0" t="str">
        <f aca="false">IF($K3305="","",IF($L3305&lt;&gt;"",$L3305,VLOOKUP($C3305,薬効分類マスタ!$A$2:$F$180,6,FALSE())))</f>
        <v/>
      </c>
      <c r="N3305" s="0" t="str">
        <f aca="false">ASC(G3305)</f>
        <v>ﾋﾟｺｽﾙﾌｧｰﾄNa内用液0.75%｢NIG｣</v>
      </c>
      <c r="O3305" s="0" t="str">
        <f aca="false">ASC(E3305)</f>
        <v>ﾋﾟｺｽﾙﾌｧｰﾄﾅﾄﾘｳﾑ水和物</v>
      </c>
      <c r="P3305" s="16" t="n">
        <f aca="false">N(P3304)+IF($C3305=検索!$B$49,1,0)</f>
        <v>0</v>
      </c>
    </row>
    <row r="3306" customFormat="false" ht="15" hidden="false" customHeight="false" outlineLevel="0" collapsed="false">
      <c r="A3306" s="16" t="s">
        <v>221</v>
      </c>
      <c r="B3306" s="0" t="s">
        <v>7643</v>
      </c>
      <c r="C3306" s="0" t="n">
        <v>235</v>
      </c>
      <c r="D3306" s="0" t="str">
        <f aca="false">IFERROR(VLOOKUP($C3306,薬効分類マスタ!$A$2:$B$180,2,FALSE()),"未登録")</f>
        <v>下剤,浣腸剤</v>
      </c>
      <c r="E3306" s="16" t="s">
        <v>7644</v>
      </c>
      <c r="F3306" s="16" t="s">
        <v>7645</v>
      </c>
      <c r="G3306" s="16" t="s">
        <v>7646</v>
      </c>
      <c r="H3306" s="16" t="s">
        <v>325</v>
      </c>
      <c r="I3306" s="0" t="n">
        <v>89</v>
      </c>
      <c r="J3306" s="16" t="s">
        <v>232</v>
      </c>
      <c r="K3306" s="0" t="str">
        <f aca="false">IFERROR(IF(VLOOKUP($C3306,薬効分類マスタ!$A$2:$E$180,5,FALSE())=0,"",VLOOKUP($C3306,薬効分類マスタ!$A$2:$E$180,5,FALSE())),"")</f>
        <v/>
      </c>
      <c r="L3306" s="17"/>
      <c r="M3306" s="0" t="str">
        <f aca="false">IF($K3306="","",IF($L3306&lt;&gt;"",$L3306,VLOOKUP($C3306,薬効分類マスタ!$A$2:$F$180,6,FALSE())))</f>
        <v/>
      </c>
      <c r="N3306" s="0" t="str">
        <f aca="false">ASC(G3306)</f>
        <v>ｱﾐﾃｨｰｻﾞｶﾌﾟｾﾙ24μg</v>
      </c>
      <c r="O3306" s="0" t="str">
        <f aca="false">ASC(E3306)</f>
        <v>ﾙﾋﾞﾌﾟﾛｽﾄﾝ</v>
      </c>
      <c r="P3306" s="16" t="n">
        <f aca="false">N(P3305)+IF($C3306=検索!$B$49,1,0)</f>
        <v>0</v>
      </c>
    </row>
    <row r="3307" customFormat="false" ht="15" hidden="false" customHeight="false" outlineLevel="0" collapsed="false">
      <c r="A3307" s="16" t="s">
        <v>221</v>
      </c>
      <c r="B3307" s="0" t="s">
        <v>7647</v>
      </c>
      <c r="C3307" s="0" t="n">
        <v>235</v>
      </c>
      <c r="D3307" s="0" t="str">
        <f aca="false">IFERROR(VLOOKUP($C3307,薬効分類マスタ!$A$2:$B$180,2,FALSE()),"未登録")</f>
        <v>下剤,浣腸剤</v>
      </c>
      <c r="E3307" s="16" t="s">
        <v>7644</v>
      </c>
      <c r="F3307" s="16" t="s">
        <v>7648</v>
      </c>
      <c r="G3307" s="16" t="s">
        <v>7649</v>
      </c>
      <c r="H3307" s="16" t="s">
        <v>325</v>
      </c>
      <c r="I3307" s="0" t="n">
        <v>46.6</v>
      </c>
      <c r="J3307" s="16" t="s">
        <v>232</v>
      </c>
      <c r="K3307" s="0" t="str">
        <f aca="false">IFERROR(IF(VLOOKUP($C3307,薬効分類マスタ!$A$2:$E$180,5,FALSE())=0,"",VLOOKUP($C3307,薬効分類マスタ!$A$2:$E$180,5,FALSE())),"")</f>
        <v/>
      </c>
      <c r="L3307" s="17"/>
      <c r="M3307" s="0" t="str">
        <f aca="false">IF($K3307="","",IF($L3307&lt;&gt;"",$L3307,VLOOKUP($C3307,薬効分類マスタ!$A$2:$F$180,6,FALSE())))</f>
        <v/>
      </c>
      <c r="N3307" s="0" t="str">
        <f aca="false">ASC(G3307)</f>
        <v>ｱﾐﾃｨｰｻﾞｶﾌﾟｾﾙ12μg</v>
      </c>
      <c r="O3307" s="0" t="str">
        <f aca="false">ASC(E3307)</f>
        <v>ﾙﾋﾞﾌﾟﾛｽﾄﾝ</v>
      </c>
      <c r="P3307" s="16" t="n">
        <f aca="false">N(P3306)+IF($C3307=検索!$B$49,1,0)</f>
        <v>0</v>
      </c>
    </row>
    <row r="3308" customFormat="false" ht="15" hidden="false" customHeight="false" outlineLevel="0" collapsed="false">
      <c r="A3308" s="16" t="s">
        <v>221</v>
      </c>
      <c r="B3308" s="0" t="s">
        <v>7650</v>
      </c>
      <c r="C3308" s="0" t="n">
        <v>235</v>
      </c>
      <c r="D3308" s="0" t="str">
        <f aca="false">IFERROR(VLOOKUP($C3308,薬効分類マスタ!$A$2:$B$180,2,FALSE()),"未登録")</f>
        <v>下剤,浣腸剤</v>
      </c>
      <c r="E3308" s="16" t="s">
        <v>7651</v>
      </c>
      <c r="F3308" s="16" t="s">
        <v>5822</v>
      </c>
      <c r="G3308" s="16" t="s">
        <v>7652</v>
      </c>
      <c r="H3308" s="16" t="s">
        <v>2754</v>
      </c>
      <c r="I3308" s="0" t="n">
        <v>277.1</v>
      </c>
      <c r="J3308" s="16" t="s">
        <v>232</v>
      </c>
      <c r="K3308" s="0" t="str">
        <f aca="false">IFERROR(IF(VLOOKUP($C3308,薬効分類マスタ!$A$2:$E$180,5,FALSE())=0,"",VLOOKUP($C3308,薬効分類マスタ!$A$2:$E$180,5,FALSE())),"")</f>
        <v/>
      </c>
      <c r="L3308" s="17"/>
      <c r="M3308" s="0" t="str">
        <f aca="false">IF($K3308="","",IF($L3308&lt;&gt;"",$L3308,VLOOKUP($C3308,薬効分類マスタ!$A$2:$F$180,6,FALSE())))</f>
        <v/>
      </c>
      <c r="N3308" s="0" t="str">
        <f aca="false">ASC(G3308)</f>
        <v>ｽｲﾝﾌﾟﾛｲｸ錠0.2mg</v>
      </c>
      <c r="O3308" s="0" t="str">
        <f aca="false">ASC(E3308)</f>
        <v>ﾅﾙﾃﾞﾒｼﾞﾝﾄｼﾙ酸塩</v>
      </c>
      <c r="P3308" s="16" t="n">
        <f aca="false">N(P3307)+IF($C3308=検索!$B$49,1,0)</f>
        <v>0</v>
      </c>
    </row>
    <row r="3309" customFormat="false" ht="15" hidden="false" customHeight="false" outlineLevel="0" collapsed="false">
      <c r="A3309" s="16" t="s">
        <v>221</v>
      </c>
      <c r="B3309" s="0" t="s">
        <v>7653</v>
      </c>
      <c r="C3309" s="0" t="n">
        <v>235</v>
      </c>
      <c r="D3309" s="0" t="str">
        <f aca="false">IFERROR(VLOOKUP($C3309,薬効分類マスタ!$A$2:$B$180,2,FALSE()),"未登録")</f>
        <v>下剤,浣腸剤</v>
      </c>
      <c r="E3309" s="16" t="s">
        <v>7654</v>
      </c>
      <c r="F3309" s="16" t="s">
        <v>257</v>
      </c>
      <c r="G3309" s="16" t="s">
        <v>7655</v>
      </c>
      <c r="H3309" s="16" t="s">
        <v>4593</v>
      </c>
      <c r="I3309" s="0" t="n">
        <v>77.4</v>
      </c>
      <c r="J3309" s="16" t="s">
        <v>232</v>
      </c>
      <c r="K3309" s="0" t="str">
        <f aca="false">IFERROR(IF(VLOOKUP($C3309,薬効分類マスタ!$A$2:$E$180,5,FALSE())=0,"",VLOOKUP($C3309,薬効分類マスタ!$A$2:$E$180,5,FALSE())),"")</f>
        <v/>
      </c>
      <c r="L3309" s="17"/>
      <c r="M3309" s="0" t="str">
        <f aca="false">IF($K3309="","",IF($L3309&lt;&gt;"",$L3309,VLOOKUP($C3309,薬効分類マスタ!$A$2:$F$180,6,FALSE())))</f>
        <v/>
      </c>
      <c r="N3309" s="0" t="str">
        <f aca="false">ASC(G3309)</f>
        <v>ｸﾞｰﾌｨｽ錠5mg</v>
      </c>
      <c r="O3309" s="0" t="str">
        <f aca="false">ASC(E3309)</f>
        <v>ｴﾛﾋﾞｷｼﾊﾞｯﾄ水和物</v>
      </c>
      <c r="P3309" s="16" t="n">
        <f aca="false">N(P3308)+IF($C3309=検索!$B$49,1,0)</f>
        <v>0</v>
      </c>
    </row>
    <row r="3310" customFormat="false" ht="15" hidden="false" customHeight="false" outlineLevel="0" collapsed="false">
      <c r="A3310" s="16" t="s">
        <v>221</v>
      </c>
      <c r="B3310" s="0" t="s">
        <v>7656</v>
      </c>
      <c r="C3310" s="0" t="n">
        <v>235</v>
      </c>
      <c r="D3310" s="0" t="str">
        <f aca="false">IFERROR(VLOOKUP($C3310,薬効分類マスタ!$A$2:$B$180,2,FALSE()),"未登録")</f>
        <v>下剤,浣腸剤</v>
      </c>
      <c r="E3310" s="16" t="s">
        <v>7657</v>
      </c>
      <c r="F3310" s="16" t="s">
        <v>224</v>
      </c>
      <c r="G3310" s="16" t="s">
        <v>7658</v>
      </c>
      <c r="H3310" s="16" t="s">
        <v>7659</v>
      </c>
      <c r="I3310" s="0" t="n">
        <v>7.9</v>
      </c>
      <c r="J3310" s="16" t="s">
        <v>239</v>
      </c>
      <c r="K3310" s="0" t="str">
        <f aca="false">IFERROR(IF(VLOOKUP($C3310,薬効分類マスタ!$A$2:$E$180,5,FALSE())=0,"",VLOOKUP($C3310,薬効分類マスタ!$A$2:$E$180,5,FALSE())),"")</f>
        <v/>
      </c>
      <c r="L3310" s="17"/>
      <c r="M3310" s="0" t="str">
        <f aca="false">IF($K3310="","",IF($L3310&lt;&gt;"",$L3310,VLOOKUP($C3310,薬効分類マスタ!$A$2:$F$180,6,FALSE())))</f>
        <v/>
      </c>
      <c r="N3310" s="0" t="str">
        <f aca="false">ASC(G3310)</f>
        <v>ﾋﾟﾑﾛ顆粒</v>
      </c>
      <c r="O3310" s="0" t="str">
        <f aca="false">ASC(E3310)</f>
        <v>ｾﾝﾅ･ｾﾝﾅ実</v>
      </c>
      <c r="P3310" s="16" t="n">
        <f aca="false">N(P3309)+IF($C3310=検索!$B$49,1,0)</f>
        <v>0</v>
      </c>
    </row>
    <row r="3311" customFormat="false" ht="15" hidden="false" customHeight="false" outlineLevel="0" collapsed="false">
      <c r="A3311" s="16" t="s">
        <v>221</v>
      </c>
      <c r="B3311" s="0" t="s">
        <v>7660</v>
      </c>
      <c r="C3311" s="0" t="n">
        <v>235</v>
      </c>
      <c r="D3311" s="0" t="str">
        <f aca="false">IFERROR(VLOOKUP($C3311,薬効分類マスタ!$A$2:$B$180,2,FALSE()),"未登録")</f>
        <v>下剤,浣腸剤</v>
      </c>
      <c r="E3311" s="16" t="s">
        <v>7657</v>
      </c>
      <c r="F3311" s="16" t="s">
        <v>224</v>
      </c>
      <c r="G3311" s="16" t="s">
        <v>7661</v>
      </c>
      <c r="H3311" s="16" t="s">
        <v>658</v>
      </c>
      <c r="I3311" s="0" t="n">
        <v>6.9</v>
      </c>
      <c r="K3311" s="0" t="str">
        <f aca="false">IFERROR(IF(VLOOKUP($C3311,薬効分類マスタ!$A$2:$E$180,5,FALSE())=0,"",VLOOKUP($C3311,薬効分類マスタ!$A$2:$E$180,5,FALSE())),"")</f>
        <v/>
      </c>
      <c r="L3311" s="17"/>
      <c r="M3311" s="0" t="str">
        <f aca="false">IF($K3311="","",IF($L3311&lt;&gt;"",$L3311,VLOOKUP($C3311,薬効分類マスタ!$A$2:$F$180,6,FALSE())))</f>
        <v/>
      </c>
      <c r="N3311" s="0" t="str">
        <f aca="false">ASC(G3311)</f>
        <v>ｱﾛｰｾﾞﾝ顆粒</v>
      </c>
      <c r="O3311" s="0" t="str">
        <f aca="false">ASC(E3311)</f>
        <v>ｾﾝﾅ･ｾﾝﾅ実</v>
      </c>
      <c r="P3311" s="16" t="n">
        <f aca="false">N(P3310)+IF($C3311=検索!$B$49,1,0)</f>
        <v>0</v>
      </c>
    </row>
    <row r="3312" customFormat="false" ht="15" hidden="false" customHeight="false" outlineLevel="0" collapsed="false">
      <c r="A3312" s="16" t="s">
        <v>221</v>
      </c>
      <c r="B3312" s="0" t="s">
        <v>7662</v>
      </c>
      <c r="C3312" s="0" t="n">
        <v>235</v>
      </c>
      <c r="D3312" s="0" t="str">
        <f aca="false">IFERROR(VLOOKUP($C3312,薬効分類マスタ!$A$2:$B$180,2,FALSE()),"未登録")</f>
        <v>下剤,浣腸剤</v>
      </c>
      <c r="E3312" s="16" t="s">
        <v>7663</v>
      </c>
      <c r="F3312" s="16" t="s">
        <v>1027</v>
      </c>
      <c r="G3312" s="16" t="s">
        <v>7664</v>
      </c>
      <c r="H3312" s="16" t="s">
        <v>2726</v>
      </c>
      <c r="I3312" s="0" t="n">
        <v>6.3</v>
      </c>
      <c r="K3312" s="0" t="str">
        <f aca="false">IFERROR(IF(VLOOKUP($C3312,薬効分類マスタ!$A$2:$E$180,5,FALSE())=0,"",VLOOKUP($C3312,薬効分類マスタ!$A$2:$E$180,5,FALSE())),"")</f>
        <v/>
      </c>
      <c r="L3312" s="17"/>
      <c r="M3312" s="0" t="str">
        <f aca="false">IF($K3312="","",IF($L3312&lt;&gt;"",$L3312,VLOOKUP($C3312,薬効分類マスタ!$A$2:$F$180,6,FALSE())))</f>
        <v/>
      </c>
      <c r="N3312" s="0" t="str">
        <f aca="false">ASC(G3312)</f>
        <v>ｾﾁﾛ配合錠</v>
      </c>
      <c r="O3312" s="0" t="str">
        <f aca="false">ASC(E3312)</f>
        <v>ﾀﾞｲｵｳ･ｾﾝﾅ配合剤</v>
      </c>
      <c r="P3312" s="16" t="n">
        <f aca="false">N(P3311)+IF($C3312=検索!$B$49,1,0)</f>
        <v>0</v>
      </c>
    </row>
    <row r="3313" customFormat="false" ht="15" hidden="false" customHeight="false" outlineLevel="0" collapsed="false">
      <c r="A3313" s="16" t="s">
        <v>221</v>
      </c>
      <c r="B3313" s="0" t="s">
        <v>7665</v>
      </c>
      <c r="C3313" s="0" t="n">
        <v>235</v>
      </c>
      <c r="D3313" s="0" t="str">
        <f aca="false">IFERROR(VLOOKUP($C3313,薬効分類マスタ!$A$2:$B$180,2,FALSE()),"未登録")</f>
        <v>下剤,浣腸剤</v>
      </c>
      <c r="E3313" s="16" t="s">
        <v>7666</v>
      </c>
      <c r="F3313" s="16" t="s">
        <v>224</v>
      </c>
      <c r="G3313" s="16" t="s">
        <v>7667</v>
      </c>
      <c r="H3313" s="16" t="s">
        <v>7471</v>
      </c>
      <c r="I3313" s="0" t="n">
        <v>6.4</v>
      </c>
      <c r="J3313" s="16" t="s">
        <v>239</v>
      </c>
      <c r="K3313" s="0" t="str">
        <f aca="false">IFERROR(IF(VLOOKUP($C3313,薬効分類マスタ!$A$2:$E$180,5,FALSE())=0,"",VLOOKUP($C3313,薬効分類マスタ!$A$2:$E$180,5,FALSE())),"")</f>
        <v/>
      </c>
      <c r="L3313" s="17"/>
      <c r="M3313" s="0" t="str">
        <f aca="false">IF($K3313="","",IF($L3313&lt;&gt;"",$L3313,VLOOKUP($C3313,薬効分類マスタ!$A$2:$F$180,6,FALSE())))</f>
        <v/>
      </c>
      <c r="N3313" s="0" t="str">
        <f aca="false">ASC(G3313)</f>
        <v>複方甘草散｢ｽｽﾞ｣</v>
      </c>
      <c r="O3313" s="0" t="str">
        <f aca="false">ASC(E3313)</f>
        <v>複方ｶﾝｿﾞｳ</v>
      </c>
      <c r="P3313" s="16" t="n">
        <f aca="false">N(P3312)+IF($C3313=検索!$B$49,1,0)</f>
        <v>0</v>
      </c>
    </row>
    <row r="3314" customFormat="false" ht="15" hidden="false" customHeight="false" outlineLevel="0" collapsed="false">
      <c r="A3314" s="16" t="s">
        <v>221</v>
      </c>
      <c r="B3314" s="0" t="s">
        <v>7668</v>
      </c>
      <c r="C3314" s="0" t="n">
        <v>235</v>
      </c>
      <c r="D3314" s="0" t="str">
        <f aca="false">IFERROR(VLOOKUP($C3314,薬効分類マスタ!$A$2:$B$180,2,FALSE()),"未登録")</f>
        <v>下剤,浣腸剤</v>
      </c>
      <c r="E3314" s="16" t="s">
        <v>7669</v>
      </c>
      <c r="F3314" s="16" t="s">
        <v>7670</v>
      </c>
      <c r="G3314" s="16" t="s">
        <v>7671</v>
      </c>
      <c r="H3314" s="16" t="s">
        <v>4593</v>
      </c>
      <c r="I3314" s="0" t="n">
        <v>59.3</v>
      </c>
      <c r="J3314" s="16" t="s">
        <v>232</v>
      </c>
      <c r="K3314" s="0" t="str">
        <f aca="false">IFERROR(IF(VLOOKUP($C3314,薬効分類マスタ!$A$2:$E$180,5,FALSE())=0,"",VLOOKUP($C3314,薬効分類マスタ!$A$2:$E$180,5,FALSE())),"")</f>
        <v/>
      </c>
      <c r="L3314" s="17"/>
      <c r="M3314" s="0" t="str">
        <f aca="false">IF($K3314="","",IF($L3314&lt;&gt;"",$L3314,VLOOKUP($C3314,薬効分類マスタ!$A$2:$F$180,6,FALSE())))</f>
        <v/>
      </c>
      <c r="N3314" s="0" t="str">
        <f aca="false">ASC(G3314)</f>
        <v>ﾓﾋﾞｺｰﾙ配合内用剤LD</v>
      </c>
      <c r="O3314" s="0" t="str">
        <f aca="false">ASC(E3314)</f>
        <v>ﾏｸﾛｺﾞｰﾙ4000･塩化ﾅﾄﾘｳﾑ･炭酸水素ﾅﾄﾘｳﾑ･塩化ｶﾘｳﾑ</v>
      </c>
      <c r="P3314" s="16" t="n">
        <f aca="false">N(P3313)+IF($C3314=検索!$B$49,1,0)</f>
        <v>0</v>
      </c>
    </row>
    <row r="3315" customFormat="false" ht="15" hidden="false" customHeight="false" outlineLevel="0" collapsed="false">
      <c r="A3315" s="16" t="s">
        <v>221</v>
      </c>
      <c r="B3315" s="0" t="s">
        <v>7672</v>
      </c>
      <c r="C3315" s="0" t="n">
        <v>235</v>
      </c>
      <c r="D3315" s="0" t="str">
        <f aca="false">IFERROR(VLOOKUP($C3315,薬効分類マスタ!$A$2:$B$180,2,FALSE()),"未登録")</f>
        <v>下剤,浣腸剤</v>
      </c>
      <c r="E3315" s="16" t="s">
        <v>7669</v>
      </c>
      <c r="F3315" s="16" t="s">
        <v>7673</v>
      </c>
      <c r="G3315" s="16" t="s">
        <v>7674</v>
      </c>
      <c r="H3315" s="16" t="s">
        <v>4593</v>
      </c>
      <c r="I3315" s="0" t="n">
        <v>107.5</v>
      </c>
      <c r="J3315" s="16" t="s">
        <v>232</v>
      </c>
      <c r="K3315" s="0" t="str">
        <f aca="false">IFERROR(IF(VLOOKUP($C3315,薬効分類マスタ!$A$2:$E$180,5,FALSE())=0,"",VLOOKUP($C3315,薬効分類マスタ!$A$2:$E$180,5,FALSE())),"")</f>
        <v/>
      </c>
      <c r="L3315" s="17"/>
      <c r="M3315" s="0" t="str">
        <f aca="false">IF($K3315="","",IF($L3315&lt;&gt;"",$L3315,VLOOKUP($C3315,薬効分類マスタ!$A$2:$F$180,6,FALSE())))</f>
        <v/>
      </c>
      <c r="N3315" s="0" t="str">
        <f aca="false">ASC(G3315)</f>
        <v>ﾓﾋﾞｺｰﾙ配合内用剤HD</v>
      </c>
      <c r="O3315" s="0" t="str">
        <f aca="false">ASC(E3315)</f>
        <v>ﾏｸﾛｺﾞｰﾙ4000･塩化ﾅﾄﾘｳﾑ･炭酸水素ﾅﾄﾘｳﾑ･塩化ｶﾘｳﾑ</v>
      </c>
      <c r="P3315" s="16" t="n">
        <f aca="false">N(P3314)+IF($C3315=検索!$B$49,1,0)</f>
        <v>0</v>
      </c>
    </row>
    <row r="3316" customFormat="false" ht="15" hidden="false" customHeight="false" outlineLevel="0" collapsed="false">
      <c r="A3316" s="16" t="s">
        <v>221</v>
      </c>
      <c r="B3316" s="0" t="s">
        <v>7675</v>
      </c>
      <c r="C3316" s="0" t="n">
        <v>236</v>
      </c>
      <c r="D3316" s="0" t="str">
        <f aca="false">IFERROR(VLOOKUP($C3316,薬効分類マスタ!$A$2:$B$180,2,FALSE()),"未登録")</f>
        <v>利胆剤</v>
      </c>
      <c r="E3316" s="16" t="s">
        <v>7676</v>
      </c>
      <c r="F3316" s="16" t="s">
        <v>3706</v>
      </c>
      <c r="G3316" s="16" t="s">
        <v>7677</v>
      </c>
      <c r="H3316" s="16" t="s">
        <v>473</v>
      </c>
      <c r="I3316" s="0" t="n">
        <v>8</v>
      </c>
      <c r="K3316" s="0" t="str">
        <f aca="false">IFERROR(IF(VLOOKUP($C3316,薬効分類マスタ!$A$2:$E$180,5,FALSE())=0,"",VLOOKUP($C3316,薬効分類マスタ!$A$2:$E$180,5,FALSE())),"")</f>
        <v/>
      </c>
      <c r="L3316" s="17"/>
      <c r="M3316" s="0" t="str">
        <f aca="false">IF($K3316="","",IF($L3316&lt;&gt;"",$L3316,VLOOKUP($C3316,薬効分類マスタ!$A$2:$F$180,6,FALSE())))</f>
        <v/>
      </c>
      <c r="N3316" s="0" t="str">
        <f aca="false">ASC(G3316)</f>
        <v>ｳﾙｿ顆粒5%</v>
      </c>
      <c r="O3316" s="0" t="str">
        <f aca="false">ASC(E3316)</f>
        <v>ｳﾙｿﾃﾞｵｷｼｺｰﾙ酸</v>
      </c>
      <c r="P3316" s="16" t="n">
        <f aca="false">N(P3315)+IF($C3316=検索!$B$49,1,0)</f>
        <v>0</v>
      </c>
    </row>
    <row r="3317" customFormat="false" ht="15" hidden="false" customHeight="false" outlineLevel="0" collapsed="false">
      <c r="A3317" s="16" t="s">
        <v>221</v>
      </c>
      <c r="B3317" s="0" t="s">
        <v>7678</v>
      </c>
      <c r="C3317" s="0" t="n">
        <v>236</v>
      </c>
      <c r="D3317" s="0" t="str">
        <f aca="false">IFERROR(VLOOKUP($C3317,薬効分類マスタ!$A$2:$B$180,2,FALSE()),"未登録")</f>
        <v>利胆剤</v>
      </c>
      <c r="E3317" s="16" t="s">
        <v>7676</v>
      </c>
      <c r="F3317" s="16" t="s">
        <v>411</v>
      </c>
      <c r="G3317" s="16" t="s">
        <v>7679</v>
      </c>
      <c r="H3317" s="16" t="s">
        <v>473</v>
      </c>
      <c r="I3317" s="0" t="n">
        <v>10.8</v>
      </c>
      <c r="K3317" s="0" t="str">
        <f aca="false">IFERROR(IF(VLOOKUP($C3317,薬効分類マスタ!$A$2:$E$180,5,FALSE())=0,"",VLOOKUP($C3317,薬効分類マスタ!$A$2:$E$180,5,FALSE())),"")</f>
        <v/>
      </c>
      <c r="L3317" s="17"/>
      <c r="M3317" s="0" t="str">
        <f aca="false">IF($K3317="","",IF($L3317&lt;&gt;"",$L3317,VLOOKUP($C3317,薬効分類マスタ!$A$2:$F$180,6,FALSE())))</f>
        <v/>
      </c>
      <c r="N3317" s="0" t="str">
        <f aca="false">ASC(G3317)</f>
        <v>ｳﾙｿ錠50mg</v>
      </c>
      <c r="O3317" s="0" t="str">
        <f aca="false">ASC(E3317)</f>
        <v>ｳﾙｿﾃﾞｵｷｼｺｰﾙ酸</v>
      </c>
      <c r="P3317" s="16" t="n">
        <f aca="false">N(P3316)+IF($C3317=検索!$B$49,1,0)</f>
        <v>0</v>
      </c>
    </row>
    <row r="3318" customFormat="false" ht="15" hidden="false" customHeight="false" outlineLevel="0" collapsed="false">
      <c r="A3318" s="16" t="s">
        <v>221</v>
      </c>
      <c r="B3318" s="0" t="s">
        <v>7680</v>
      </c>
      <c r="C3318" s="0" t="n">
        <v>236</v>
      </c>
      <c r="D3318" s="0" t="str">
        <f aca="false">IFERROR(VLOOKUP($C3318,薬効分類マスタ!$A$2:$B$180,2,FALSE()),"未登録")</f>
        <v>利胆剤</v>
      </c>
      <c r="E3318" s="16" t="s">
        <v>7676</v>
      </c>
      <c r="F3318" s="16" t="s">
        <v>411</v>
      </c>
      <c r="G3318" s="16" t="s">
        <v>7681</v>
      </c>
      <c r="H3318" s="16" t="s">
        <v>527</v>
      </c>
      <c r="I3318" s="0" t="n">
        <v>10.8</v>
      </c>
      <c r="K3318" s="0" t="str">
        <f aca="false">IFERROR(IF(VLOOKUP($C3318,薬効分類マスタ!$A$2:$E$180,5,FALSE())=0,"",VLOOKUP($C3318,薬効分類マスタ!$A$2:$E$180,5,FALSE())),"")</f>
        <v/>
      </c>
      <c r="L3318" s="17"/>
      <c r="M3318" s="0" t="str">
        <f aca="false">IF($K3318="","",IF($L3318&lt;&gt;"",$L3318,VLOOKUP($C3318,薬効分類マスタ!$A$2:$F$180,6,FALSE())))</f>
        <v/>
      </c>
      <c r="N3318" s="0" t="str">
        <f aca="false">ASC(G3318)</f>
        <v>ｳﾙｿﾃﾞｵｷｼｺｰﾙ酸錠50mg｢JG｣</v>
      </c>
      <c r="O3318" s="0" t="str">
        <f aca="false">ASC(E3318)</f>
        <v>ｳﾙｿﾃﾞｵｷｼｺｰﾙ酸</v>
      </c>
      <c r="P3318" s="16" t="n">
        <f aca="false">N(P3317)+IF($C3318=検索!$B$49,1,0)</f>
        <v>0</v>
      </c>
    </row>
    <row r="3319" customFormat="false" ht="15" hidden="false" customHeight="false" outlineLevel="0" collapsed="false">
      <c r="A3319" s="16" t="s">
        <v>221</v>
      </c>
      <c r="B3319" s="0" t="s">
        <v>7682</v>
      </c>
      <c r="C3319" s="0" t="n">
        <v>236</v>
      </c>
      <c r="D3319" s="0" t="str">
        <f aca="false">IFERROR(VLOOKUP($C3319,薬効分類マスタ!$A$2:$B$180,2,FALSE()),"未登録")</f>
        <v>利胆剤</v>
      </c>
      <c r="E3319" s="16" t="s">
        <v>7676</v>
      </c>
      <c r="F3319" s="16" t="s">
        <v>411</v>
      </c>
      <c r="G3319" s="16" t="s">
        <v>7683</v>
      </c>
      <c r="H3319" s="16" t="s">
        <v>533</v>
      </c>
      <c r="I3319" s="0" t="n">
        <v>10.8</v>
      </c>
      <c r="K3319" s="0" t="str">
        <f aca="false">IFERROR(IF(VLOOKUP($C3319,薬効分類マスタ!$A$2:$E$180,5,FALSE())=0,"",VLOOKUP($C3319,薬効分類マスタ!$A$2:$E$180,5,FALSE())),"")</f>
        <v/>
      </c>
      <c r="L3319" s="17"/>
      <c r="M3319" s="0" t="str">
        <f aca="false">IF($K3319="","",IF($L3319&lt;&gt;"",$L3319,VLOOKUP($C3319,薬効分類マスタ!$A$2:$F$180,6,FALSE())))</f>
        <v/>
      </c>
      <c r="N3319" s="0" t="str">
        <f aca="false">ASC(G3319)</f>
        <v>ｳﾙｿﾃﾞｵｷｼｺｰﾙ酸錠50mg｢ﾄｰﾜ｣</v>
      </c>
      <c r="O3319" s="0" t="str">
        <f aca="false">ASC(E3319)</f>
        <v>ｳﾙｿﾃﾞｵｷｼｺｰﾙ酸</v>
      </c>
      <c r="P3319" s="16" t="n">
        <f aca="false">N(P3318)+IF($C3319=検索!$B$49,1,0)</f>
        <v>0</v>
      </c>
    </row>
    <row r="3320" customFormat="false" ht="15" hidden="false" customHeight="false" outlineLevel="0" collapsed="false">
      <c r="A3320" s="16" t="s">
        <v>221</v>
      </c>
      <c r="B3320" s="0" t="s">
        <v>7684</v>
      </c>
      <c r="C3320" s="0" t="n">
        <v>236</v>
      </c>
      <c r="D3320" s="0" t="str">
        <f aca="false">IFERROR(VLOOKUP($C3320,薬効分類マスタ!$A$2:$B$180,2,FALSE()),"未登録")</f>
        <v>利胆剤</v>
      </c>
      <c r="E3320" s="16" t="s">
        <v>7676</v>
      </c>
      <c r="F3320" s="16" t="s">
        <v>411</v>
      </c>
      <c r="G3320" s="16" t="s">
        <v>7685</v>
      </c>
      <c r="H3320" s="16" t="s">
        <v>542</v>
      </c>
      <c r="I3320" s="0" t="n">
        <v>10.8</v>
      </c>
      <c r="K3320" s="0" t="str">
        <f aca="false">IFERROR(IF(VLOOKUP($C3320,薬効分類マスタ!$A$2:$E$180,5,FALSE())=0,"",VLOOKUP($C3320,薬効分類マスタ!$A$2:$E$180,5,FALSE())),"")</f>
        <v/>
      </c>
      <c r="L3320" s="17"/>
      <c r="M3320" s="0" t="str">
        <f aca="false">IF($K3320="","",IF($L3320&lt;&gt;"",$L3320,VLOOKUP($C3320,薬効分類マスタ!$A$2:$F$180,6,FALSE())))</f>
        <v/>
      </c>
      <c r="N3320" s="0" t="str">
        <f aca="false">ASC(G3320)</f>
        <v>ｳﾙｿﾃﾞｵｷｼｺｰﾙ酸錠50mg｢NIG｣</v>
      </c>
      <c r="O3320" s="0" t="str">
        <f aca="false">ASC(E3320)</f>
        <v>ｳﾙｿﾃﾞｵｷｼｺｰﾙ酸</v>
      </c>
      <c r="P3320" s="16" t="n">
        <f aca="false">N(P3319)+IF($C3320=検索!$B$49,1,0)</f>
        <v>0</v>
      </c>
    </row>
    <row r="3321" customFormat="false" ht="15" hidden="false" customHeight="false" outlineLevel="0" collapsed="false">
      <c r="A3321" s="16" t="s">
        <v>221</v>
      </c>
      <c r="B3321" s="0" t="s">
        <v>7686</v>
      </c>
      <c r="C3321" s="0" t="n">
        <v>236</v>
      </c>
      <c r="D3321" s="0" t="str">
        <f aca="false">IFERROR(VLOOKUP($C3321,薬効分類マスタ!$A$2:$B$180,2,FALSE()),"未登録")</f>
        <v>利胆剤</v>
      </c>
      <c r="E3321" s="16" t="s">
        <v>7676</v>
      </c>
      <c r="F3321" s="16" t="s">
        <v>627</v>
      </c>
      <c r="G3321" s="16" t="s">
        <v>7687</v>
      </c>
      <c r="I3321" s="0" t="n">
        <v>10.8</v>
      </c>
      <c r="K3321" s="0" t="str">
        <f aca="false">IFERROR(IF(VLOOKUP($C3321,薬効分類マスタ!$A$2:$E$180,5,FALSE())=0,"",VLOOKUP($C3321,薬効分類マスタ!$A$2:$E$180,5,FALSE())),"")</f>
        <v/>
      </c>
      <c r="L3321" s="17"/>
      <c r="M3321" s="0" t="str">
        <f aca="false">IF($K3321="","",IF($L3321&lt;&gt;"",$L3321,VLOOKUP($C3321,薬効分類マスタ!$A$2:$F$180,6,FALSE())))</f>
        <v/>
      </c>
      <c r="N3321" s="0" t="str">
        <f aca="false">ASC(G3321)</f>
        <v>ｳﾙｿﾃﾞｵｷｼｺｰﾙ酸100mg錠</v>
      </c>
      <c r="O3321" s="0" t="str">
        <f aca="false">ASC(E3321)</f>
        <v>ｳﾙｿﾃﾞｵｷｼｺｰﾙ酸</v>
      </c>
      <c r="P3321" s="16" t="n">
        <f aca="false">N(P3320)+IF($C3321=検索!$B$49,1,0)</f>
        <v>0</v>
      </c>
    </row>
    <row r="3322" customFormat="false" ht="15" hidden="false" customHeight="false" outlineLevel="0" collapsed="false">
      <c r="A3322" s="16" t="s">
        <v>221</v>
      </c>
      <c r="B3322" s="0" t="s">
        <v>7688</v>
      </c>
      <c r="C3322" s="0" t="n">
        <v>236</v>
      </c>
      <c r="D3322" s="0" t="str">
        <f aca="false">IFERROR(VLOOKUP($C3322,薬効分類マスタ!$A$2:$B$180,2,FALSE()),"未登録")</f>
        <v>利胆剤</v>
      </c>
      <c r="E3322" s="16" t="s">
        <v>7676</v>
      </c>
      <c r="F3322" s="16" t="s">
        <v>627</v>
      </c>
      <c r="G3322" s="16" t="s">
        <v>7689</v>
      </c>
      <c r="H3322" s="16" t="s">
        <v>473</v>
      </c>
      <c r="I3322" s="0" t="n">
        <v>10.8</v>
      </c>
      <c r="K3322" s="0" t="str">
        <f aca="false">IFERROR(IF(VLOOKUP($C3322,薬効分類マスタ!$A$2:$E$180,5,FALSE())=0,"",VLOOKUP($C3322,薬効分類マスタ!$A$2:$E$180,5,FALSE())),"")</f>
        <v/>
      </c>
      <c r="L3322" s="17"/>
      <c r="M3322" s="0" t="str">
        <f aca="false">IF($K3322="","",IF($L3322&lt;&gt;"",$L3322,VLOOKUP($C3322,薬効分類マスタ!$A$2:$F$180,6,FALSE())))</f>
        <v/>
      </c>
      <c r="N3322" s="0" t="str">
        <f aca="false">ASC(G3322)</f>
        <v>ｳﾙｿ錠100mg</v>
      </c>
      <c r="O3322" s="0" t="str">
        <f aca="false">ASC(E3322)</f>
        <v>ｳﾙｿﾃﾞｵｷｼｺｰﾙ酸</v>
      </c>
      <c r="P3322" s="16" t="n">
        <f aca="false">N(P3321)+IF($C3322=検索!$B$49,1,0)</f>
        <v>0</v>
      </c>
    </row>
    <row r="3323" customFormat="false" ht="15" hidden="false" customHeight="false" outlineLevel="0" collapsed="false">
      <c r="A3323" s="16" t="s">
        <v>221</v>
      </c>
      <c r="B3323" s="0" t="s">
        <v>7690</v>
      </c>
      <c r="C3323" s="0" t="n">
        <v>236</v>
      </c>
      <c r="D3323" s="0" t="str">
        <f aca="false">IFERROR(VLOOKUP($C3323,薬効分類マスタ!$A$2:$B$180,2,FALSE()),"未登録")</f>
        <v>利胆剤</v>
      </c>
      <c r="E3323" s="16" t="s">
        <v>7676</v>
      </c>
      <c r="F3323" s="16" t="s">
        <v>627</v>
      </c>
      <c r="G3323" s="16" t="s">
        <v>7691</v>
      </c>
      <c r="H3323" s="16" t="s">
        <v>527</v>
      </c>
      <c r="I3323" s="0" t="n">
        <v>10.8</v>
      </c>
      <c r="K3323" s="0" t="str">
        <f aca="false">IFERROR(IF(VLOOKUP($C3323,薬効分類マスタ!$A$2:$E$180,5,FALSE())=0,"",VLOOKUP($C3323,薬効分類マスタ!$A$2:$E$180,5,FALSE())),"")</f>
        <v/>
      </c>
      <c r="L3323" s="17"/>
      <c r="M3323" s="0" t="str">
        <f aca="false">IF($K3323="","",IF($L3323&lt;&gt;"",$L3323,VLOOKUP($C3323,薬効分類マスタ!$A$2:$F$180,6,FALSE())))</f>
        <v/>
      </c>
      <c r="N3323" s="0" t="str">
        <f aca="false">ASC(G3323)</f>
        <v>ｳﾙｿﾃﾞｵｷｼｺｰﾙ酸錠100mg｢JG｣</v>
      </c>
      <c r="O3323" s="0" t="str">
        <f aca="false">ASC(E3323)</f>
        <v>ｳﾙｿﾃﾞｵｷｼｺｰﾙ酸</v>
      </c>
      <c r="P3323" s="16" t="n">
        <f aca="false">N(P3322)+IF($C3323=検索!$B$49,1,0)</f>
        <v>0</v>
      </c>
    </row>
    <row r="3324" customFormat="false" ht="15" hidden="false" customHeight="false" outlineLevel="0" collapsed="false">
      <c r="A3324" s="16" t="s">
        <v>221</v>
      </c>
      <c r="B3324" s="0" t="s">
        <v>7692</v>
      </c>
      <c r="C3324" s="0" t="n">
        <v>236</v>
      </c>
      <c r="D3324" s="0" t="str">
        <f aca="false">IFERROR(VLOOKUP($C3324,薬効分類マスタ!$A$2:$B$180,2,FALSE()),"未登録")</f>
        <v>利胆剤</v>
      </c>
      <c r="E3324" s="16" t="s">
        <v>7676</v>
      </c>
      <c r="F3324" s="16" t="s">
        <v>627</v>
      </c>
      <c r="G3324" s="16" t="s">
        <v>7693</v>
      </c>
      <c r="H3324" s="16" t="s">
        <v>385</v>
      </c>
      <c r="I3324" s="0" t="n">
        <v>10.8</v>
      </c>
      <c r="K3324" s="0" t="str">
        <f aca="false">IFERROR(IF(VLOOKUP($C3324,薬効分類マスタ!$A$2:$E$180,5,FALSE())=0,"",VLOOKUP($C3324,薬効分類マスタ!$A$2:$E$180,5,FALSE())),"")</f>
        <v/>
      </c>
      <c r="L3324" s="17"/>
      <c r="M3324" s="0" t="str">
        <f aca="false">IF($K3324="","",IF($L3324&lt;&gt;"",$L3324,VLOOKUP($C3324,薬効分類マスタ!$A$2:$F$180,6,FALSE())))</f>
        <v/>
      </c>
      <c r="N3324" s="0" t="str">
        <f aca="false">ASC(G3324)</f>
        <v>ｳﾙｿﾃﾞｵｷｼｺｰﾙ酸錠100mg｢ｻﾜｲ｣</v>
      </c>
      <c r="O3324" s="0" t="str">
        <f aca="false">ASC(E3324)</f>
        <v>ｳﾙｿﾃﾞｵｷｼｺｰﾙ酸</v>
      </c>
      <c r="P3324" s="16" t="n">
        <f aca="false">N(P3323)+IF($C3324=検索!$B$49,1,0)</f>
        <v>0</v>
      </c>
    </row>
    <row r="3325" customFormat="false" ht="15" hidden="false" customHeight="false" outlineLevel="0" collapsed="false">
      <c r="A3325" s="16" t="s">
        <v>221</v>
      </c>
      <c r="B3325" s="0" t="s">
        <v>7694</v>
      </c>
      <c r="C3325" s="0" t="n">
        <v>236</v>
      </c>
      <c r="D3325" s="0" t="str">
        <f aca="false">IFERROR(VLOOKUP($C3325,薬効分類マスタ!$A$2:$B$180,2,FALSE()),"未登録")</f>
        <v>利胆剤</v>
      </c>
      <c r="E3325" s="16" t="s">
        <v>7676</v>
      </c>
      <c r="F3325" s="16" t="s">
        <v>627</v>
      </c>
      <c r="G3325" s="16" t="s">
        <v>7695</v>
      </c>
      <c r="H3325" s="16" t="s">
        <v>533</v>
      </c>
      <c r="I3325" s="0" t="n">
        <v>10.8</v>
      </c>
      <c r="K3325" s="0" t="str">
        <f aca="false">IFERROR(IF(VLOOKUP($C3325,薬効分類マスタ!$A$2:$E$180,5,FALSE())=0,"",VLOOKUP($C3325,薬効分類マスタ!$A$2:$E$180,5,FALSE())),"")</f>
        <v/>
      </c>
      <c r="L3325" s="17"/>
      <c r="M3325" s="0" t="str">
        <f aca="false">IF($K3325="","",IF($L3325&lt;&gt;"",$L3325,VLOOKUP($C3325,薬効分類マスタ!$A$2:$F$180,6,FALSE())))</f>
        <v/>
      </c>
      <c r="N3325" s="0" t="str">
        <f aca="false">ASC(G3325)</f>
        <v>ｳﾙｿﾃﾞｵｷｼｺｰﾙ酸錠100mg｢ﾄｰﾜ｣</v>
      </c>
      <c r="O3325" s="0" t="str">
        <f aca="false">ASC(E3325)</f>
        <v>ｳﾙｿﾃﾞｵｷｼｺｰﾙ酸</v>
      </c>
      <c r="P3325" s="16" t="n">
        <f aca="false">N(P3324)+IF($C3325=検索!$B$49,1,0)</f>
        <v>0</v>
      </c>
    </row>
    <row r="3326" customFormat="false" ht="15" hidden="false" customHeight="false" outlineLevel="0" collapsed="false">
      <c r="A3326" s="16" t="s">
        <v>221</v>
      </c>
      <c r="B3326" s="0" t="s">
        <v>7696</v>
      </c>
      <c r="C3326" s="0" t="n">
        <v>236</v>
      </c>
      <c r="D3326" s="0" t="str">
        <f aca="false">IFERROR(VLOOKUP($C3326,薬効分類マスタ!$A$2:$B$180,2,FALSE()),"未登録")</f>
        <v>利胆剤</v>
      </c>
      <c r="E3326" s="16" t="s">
        <v>7676</v>
      </c>
      <c r="F3326" s="16" t="s">
        <v>627</v>
      </c>
      <c r="G3326" s="16" t="s">
        <v>7697</v>
      </c>
      <c r="H3326" s="16" t="s">
        <v>542</v>
      </c>
      <c r="I3326" s="0" t="n">
        <v>10.8</v>
      </c>
      <c r="K3326" s="0" t="str">
        <f aca="false">IFERROR(IF(VLOOKUP($C3326,薬効分類マスタ!$A$2:$E$180,5,FALSE())=0,"",VLOOKUP($C3326,薬効分類マスタ!$A$2:$E$180,5,FALSE())),"")</f>
        <v/>
      </c>
      <c r="L3326" s="17"/>
      <c r="M3326" s="0" t="str">
        <f aca="false">IF($K3326="","",IF($L3326&lt;&gt;"",$L3326,VLOOKUP($C3326,薬効分類マスタ!$A$2:$F$180,6,FALSE())))</f>
        <v/>
      </c>
      <c r="N3326" s="0" t="str">
        <f aca="false">ASC(G3326)</f>
        <v>ｳﾙｿﾃﾞｵｷｼｺｰﾙ酸錠100mg｢NIG｣</v>
      </c>
      <c r="O3326" s="0" t="str">
        <f aca="false">ASC(E3326)</f>
        <v>ｳﾙｿﾃﾞｵｷｼｺｰﾙ酸</v>
      </c>
      <c r="P3326" s="16" t="n">
        <f aca="false">N(P3325)+IF($C3326=検索!$B$49,1,0)</f>
        <v>0</v>
      </c>
    </row>
    <row r="3327" customFormat="false" ht="15" hidden="false" customHeight="false" outlineLevel="0" collapsed="false">
      <c r="A3327" s="16" t="s">
        <v>221</v>
      </c>
      <c r="B3327" s="0" t="s">
        <v>7698</v>
      </c>
      <c r="C3327" s="0" t="n">
        <v>236</v>
      </c>
      <c r="D3327" s="0" t="str">
        <f aca="false">IFERROR(VLOOKUP($C3327,薬効分類マスタ!$A$2:$B$180,2,FALSE()),"未登録")</f>
        <v>利胆剤</v>
      </c>
      <c r="E3327" s="16" t="s">
        <v>7699</v>
      </c>
      <c r="F3327" s="16" t="s">
        <v>7700</v>
      </c>
      <c r="G3327" s="16" t="s">
        <v>7701</v>
      </c>
      <c r="H3327" s="16" t="s">
        <v>7030</v>
      </c>
      <c r="I3327" s="0" t="n">
        <v>19.5</v>
      </c>
      <c r="J3327" s="16" t="s">
        <v>232</v>
      </c>
      <c r="K3327" s="0" t="str">
        <f aca="false">IFERROR(IF(VLOOKUP($C3327,薬効分類マスタ!$A$2:$E$180,5,FALSE())=0,"",VLOOKUP($C3327,薬効分類マスタ!$A$2:$E$180,5,FALSE())),"")</f>
        <v/>
      </c>
      <c r="L3327" s="17"/>
      <c r="M3327" s="0" t="str">
        <f aca="false">IF($K3327="","",IF($L3327&lt;&gt;"",$L3327,VLOOKUP($C3327,薬効分類マスタ!$A$2:$F$180,6,FALSE())))</f>
        <v/>
      </c>
      <c r="N3327" s="0" t="str">
        <f aca="false">ASC(G3327)</f>
        <v>ﾁﾉｶﾌﾟｾﾙ125</v>
      </c>
      <c r="O3327" s="0" t="str">
        <f aca="false">ASC(E3327)</f>
        <v>ｹﾉﾃﾞｵｷｼｺｰﾙ酸</v>
      </c>
      <c r="P3327" s="16" t="n">
        <f aca="false">N(P3326)+IF($C3327=検索!$B$49,1,0)</f>
        <v>0</v>
      </c>
    </row>
    <row r="3328" customFormat="false" ht="15" hidden="false" customHeight="false" outlineLevel="0" collapsed="false">
      <c r="A3328" s="16" t="s">
        <v>221</v>
      </c>
      <c r="B3328" s="0" t="s">
        <v>7702</v>
      </c>
      <c r="C3328" s="0" t="n">
        <v>236</v>
      </c>
      <c r="D3328" s="0" t="str">
        <f aca="false">IFERROR(VLOOKUP($C3328,薬効分類マスタ!$A$2:$B$180,2,FALSE()),"未登録")</f>
        <v>利胆剤</v>
      </c>
      <c r="E3328" s="16" t="s">
        <v>7703</v>
      </c>
      <c r="F3328" s="16" t="s">
        <v>1172</v>
      </c>
      <c r="G3328" s="16" t="s">
        <v>7704</v>
      </c>
      <c r="H3328" s="16" t="s">
        <v>1300</v>
      </c>
      <c r="I3328" s="0" t="n">
        <v>13.9</v>
      </c>
      <c r="J3328" s="16" t="s">
        <v>232</v>
      </c>
      <c r="K3328" s="0" t="str">
        <f aca="false">IFERROR(IF(VLOOKUP($C3328,薬効分類マスタ!$A$2:$E$180,5,FALSE())=0,"",VLOOKUP($C3328,薬効分類マスタ!$A$2:$E$180,5,FALSE())),"")</f>
        <v/>
      </c>
      <c r="L3328" s="17"/>
      <c r="M3328" s="0" t="str">
        <f aca="false">IF($K3328="","",IF($L3328&lt;&gt;"",$L3328,VLOOKUP($C3328,薬効分類マスタ!$A$2:$F$180,6,FALSE())))</f>
        <v/>
      </c>
      <c r="N3328" s="0" t="str">
        <f aca="false">ASC(G3328)</f>
        <v>ｽﾊﾟｶｰﾙ錠40mg</v>
      </c>
      <c r="O3328" s="0" t="str">
        <f aca="false">ASC(E3328)</f>
        <v>ﾄﾚﾋﾟﾌﾞﾄﾝ</v>
      </c>
      <c r="P3328" s="16" t="n">
        <f aca="false">N(P3327)+IF($C3328=検索!$B$49,1,0)</f>
        <v>0</v>
      </c>
    </row>
    <row r="3329" customFormat="false" ht="15" hidden="false" customHeight="false" outlineLevel="0" collapsed="false">
      <c r="A3329" s="16" t="s">
        <v>221</v>
      </c>
      <c r="B3329" s="0" t="s">
        <v>7705</v>
      </c>
      <c r="C3329" s="0" t="n">
        <v>239</v>
      </c>
      <c r="D3329" s="0" t="str">
        <f aca="false">IFERROR(VLOOKUP($C3329,薬効分類マスタ!$A$2:$B$180,2,FALSE()),"未登録")</f>
        <v>その他の消化器官用薬</v>
      </c>
      <c r="E3329" s="16" t="s">
        <v>7706</v>
      </c>
      <c r="F3329" s="16" t="s">
        <v>241</v>
      </c>
      <c r="G3329" s="16" t="s">
        <v>7707</v>
      </c>
      <c r="H3329" s="16" t="s">
        <v>6933</v>
      </c>
      <c r="I3329" s="0" t="n">
        <v>255.1</v>
      </c>
      <c r="J3329" s="16" t="s">
        <v>239</v>
      </c>
      <c r="K3329" s="0" t="str">
        <f aca="false">IFERROR(IF(VLOOKUP($C3329,薬効分類マスタ!$A$2:$E$180,5,FALSE())=0,"",VLOOKUP($C3329,薬効分類マスタ!$A$2:$E$180,5,FALSE())),"")</f>
        <v/>
      </c>
      <c r="L3329" s="17"/>
      <c r="M3329" s="0" t="str">
        <f aca="false">IF($K3329="","",IF($L3329&lt;&gt;"",$L3329,VLOOKUP($C3329,薬効分類マスタ!$A$2:$F$180,6,FALSE())))</f>
        <v/>
      </c>
      <c r="N3329" s="0" t="str">
        <f aca="false">ASC(G3329)</f>
        <v>ｵﾝﾀﾞﾝｾﾄﾛﾝODﾌｨﾙﾑ2mg｢GFP｣</v>
      </c>
      <c r="O3329" s="0" t="str">
        <f aca="false">ASC(E3329)</f>
        <v>ｵﾝﾀﾞﾝｾﾄﾛﾝ塩酸塩水和物</v>
      </c>
      <c r="P3329" s="16" t="n">
        <f aca="false">N(P3328)+IF($C3329=検索!$B$49,1,0)</f>
        <v>0</v>
      </c>
    </row>
    <row r="3330" customFormat="false" ht="15" hidden="false" customHeight="false" outlineLevel="0" collapsed="false">
      <c r="A3330" s="16" t="s">
        <v>221</v>
      </c>
      <c r="B3330" s="0" t="s">
        <v>7708</v>
      </c>
      <c r="C3330" s="0" t="n">
        <v>239</v>
      </c>
      <c r="D3330" s="0" t="str">
        <f aca="false">IFERROR(VLOOKUP($C3330,薬効分類マスタ!$A$2:$B$180,2,FALSE()),"未登録")</f>
        <v>その他の消化器官用薬</v>
      </c>
      <c r="E3330" s="16" t="s">
        <v>7706</v>
      </c>
      <c r="F3330" s="16" t="s">
        <v>935</v>
      </c>
      <c r="G3330" s="16" t="s">
        <v>7709</v>
      </c>
      <c r="H3330" s="16" t="s">
        <v>6933</v>
      </c>
      <c r="I3330" s="0" t="n">
        <v>303.8</v>
      </c>
      <c r="J3330" s="16" t="s">
        <v>239</v>
      </c>
      <c r="K3330" s="0" t="str">
        <f aca="false">IFERROR(IF(VLOOKUP($C3330,薬効分類マスタ!$A$2:$E$180,5,FALSE())=0,"",VLOOKUP($C3330,薬効分類マスタ!$A$2:$E$180,5,FALSE())),"")</f>
        <v/>
      </c>
      <c r="L3330" s="17"/>
      <c r="M3330" s="0" t="str">
        <f aca="false">IF($K3330="","",IF($L3330&lt;&gt;"",$L3330,VLOOKUP($C3330,薬効分類マスタ!$A$2:$F$180,6,FALSE())))</f>
        <v/>
      </c>
      <c r="N3330" s="0" t="str">
        <f aca="false">ASC(G3330)</f>
        <v>ｵﾝﾀﾞﾝｾﾄﾛﾝODﾌｨﾙﾑ4mg｢GFP｣</v>
      </c>
      <c r="O3330" s="0" t="str">
        <f aca="false">ASC(E3330)</f>
        <v>ｵﾝﾀﾞﾝｾﾄﾛﾝ塩酸塩水和物</v>
      </c>
      <c r="P3330" s="16" t="n">
        <f aca="false">N(P3329)+IF($C3330=検索!$B$49,1,0)</f>
        <v>0</v>
      </c>
    </row>
    <row r="3331" customFormat="false" ht="15" hidden="false" customHeight="false" outlineLevel="0" collapsed="false">
      <c r="A3331" s="16" t="s">
        <v>221</v>
      </c>
      <c r="B3331" s="0" t="s">
        <v>7710</v>
      </c>
      <c r="C3331" s="0" t="n">
        <v>239</v>
      </c>
      <c r="D3331" s="0" t="str">
        <f aca="false">IFERROR(VLOOKUP($C3331,薬効分類マスタ!$A$2:$B$180,2,FALSE()),"未登録")</f>
        <v>その他の消化器官用薬</v>
      </c>
      <c r="E3331" s="16" t="s">
        <v>7711</v>
      </c>
      <c r="F3331" s="16" t="s">
        <v>7712</v>
      </c>
      <c r="G3331" s="16" t="s">
        <v>7713</v>
      </c>
      <c r="H3331" s="16" t="s">
        <v>677</v>
      </c>
      <c r="I3331" s="0" t="n">
        <v>547.1</v>
      </c>
      <c r="J3331" s="16" t="s">
        <v>232</v>
      </c>
      <c r="K3331" s="0" t="str">
        <f aca="false">IFERROR(IF(VLOOKUP($C3331,薬効分類マスタ!$A$2:$E$180,5,FALSE())=0,"",VLOOKUP($C3331,薬効分類マスタ!$A$2:$E$180,5,FALSE())),"")</f>
        <v/>
      </c>
      <c r="L3331" s="17"/>
      <c r="M3331" s="0" t="str">
        <f aca="false">IF($K3331="","",IF($L3331&lt;&gt;"",$L3331,VLOOKUP($C3331,薬効分類マスタ!$A$2:$F$180,6,FALSE())))</f>
        <v/>
      </c>
      <c r="N3331" s="0" t="str">
        <f aca="false">ASC(G3331)</f>
        <v>ｶｲﾄﾘﾙ細粒0.4%</v>
      </c>
      <c r="O3331" s="0" t="str">
        <f aca="false">ASC(E3331)</f>
        <v>ｸﾞﾗﾆｾﾄﾛﾝ塩酸塩</v>
      </c>
      <c r="P3331" s="16" t="n">
        <f aca="false">N(P3330)+IF($C3331=検索!$B$49,1,0)</f>
        <v>0</v>
      </c>
    </row>
    <row r="3332" customFormat="false" ht="15" hidden="false" customHeight="false" outlineLevel="0" collapsed="false">
      <c r="A3332" s="16" t="s">
        <v>221</v>
      </c>
      <c r="B3332" s="0" t="s">
        <v>7714</v>
      </c>
      <c r="C3332" s="0" t="n">
        <v>239</v>
      </c>
      <c r="D3332" s="0" t="str">
        <f aca="false">IFERROR(VLOOKUP($C3332,薬効分類マスタ!$A$2:$B$180,2,FALSE()),"未登録")</f>
        <v>その他の消化器官用薬</v>
      </c>
      <c r="E3332" s="16" t="s">
        <v>7711</v>
      </c>
      <c r="F3332" s="16" t="s">
        <v>234</v>
      </c>
      <c r="G3332" s="16" t="s">
        <v>7715</v>
      </c>
      <c r="H3332" s="16" t="s">
        <v>677</v>
      </c>
      <c r="I3332" s="0" t="n">
        <v>255.1</v>
      </c>
      <c r="J3332" s="16" t="s">
        <v>232</v>
      </c>
      <c r="K3332" s="0" t="str">
        <f aca="false">IFERROR(IF(VLOOKUP($C3332,薬効分類マスタ!$A$2:$E$180,5,FALSE())=0,"",VLOOKUP($C3332,薬効分類マスタ!$A$2:$E$180,5,FALSE())),"")</f>
        <v/>
      </c>
      <c r="L3332" s="17"/>
      <c r="M3332" s="0" t="str">
        <f aca="false">IF($K3332="","",IF($L3332&lt;&gt;"",$L3332,VLOOKUP($C3332,薬効分類マスタ!$A$2:$F$180,6,FALSE())))</f>
        <v/>
      </c>
      <c r="N3332" s="0" t="str">
        <f aca="false">ASC(G3332)</f>
        <v>ｶｲﾄﾘﾙ錠1mg</v>
      </c>
      <c r="O3332" s="0" t="str">
        <f aca="false">ASC(E3332)</f>
        <v>ｸﾞﾗﾆｾﾄﾛﾝ塩酸塩</v>
      </c>
      <c r="P3332" s="16" t="n">
        <f aca="false">N(P3331)+IF($C3332=検索!$B$49,1,0)</f>
        <v>0</v>
      </c>
    </row>
    <row r="3333" customFormat="false" ht="15" hidden="false" customHeight="false" outlineLevel="0" collapsed="false">
      <c r="A3333" s="16" t="s">
        <v>221</v>
      </c>
      <c r="B3333" s="0" t="s">
        <v>7716</v>
      </c>
      <c r="C3333" s="0" t="n">
        <v>239</v>
      </c>
      <c r="D3333" s="0" t="str">
        <f aca="false">IFERROR(VLOOKUP($C3333,薬効分類マスタ!$A$2:$B$180,2,FALSE()),"未登録")</f>
        <v>その他の消化器官用薬</v>
      </c>
      <c r="E3333" s="16" t="s">
        <v>7711</v>
      </c>
      <c r="F3333" s="16" t="s">
        <v>241</v>
      </c>
      <c r="G3333" s="16" t="s">
        <v>7717</v>
      </c>
      <c r="H3333" s="16" t="s">
        <v>677</v>
      </c>
      <c r="I3333" s="0" t="n">
        <v>557.8</v>
      </c>
      <c r="J3333" s="16" t="s">
        <v>232</v>
      </c>
      <c r="K3333" s="0" t="str">
        <f aca="false">IFERROR(IF(VLOOKUP($C3333,薬効分類マスタ!$A$2:$E$180,5,FALSE())=0,"",VLOOKUP($C3333,薬効分類マスタ!$A$2:$E$180,5,FALSE())),"")</f>
        <v/>
      </c>
      <c r="L3333" s="17"/>
      <c r="M3333" s="0" t="str">
        <f aca="false">IF($K3333="","",IF($L3333&lt;&gt;"",$L3333,VLOOKUP($C3333,薬効分類マスタ!$A$2:$F$180,6,FALSE())))</f>
        <v/>
      </c>
      <c r="N3333" s="0" t="str">
        <f aca="false">ASC(G3333)</f>
        <v>ｶｲﾄﾘﾙ錠2mg</v>
      </c>
      <c r="O3333" s="0" t="str">
        <f aca="false">ASC(E3333)</f>
        <v>ｸﾞﾗﾆｾﾄﾛﾝ塩酸塩</v>
      </c>
      <c r="P3333" s="16" t="n">
        <f aca="false">N(P3332)+IF($C3333=検索!$B$49,1,0)</f>
        <v>0</v>
      </c>
    </row>
    <row r="3334" customFormat="false" ht="15" hidden="false" customHeight="false" outlineLevel="0" collapsed="false">
      <c r="A3334" s="16" t="s">
        <v>221</v>
      </c>
      <c r="B3334" s="0" t="s">
        <v>7718</v>
      </c>
      <c r="C3334" s="0" t="n">
        <v>239</v>
      </c>
      <c r="D3334" s="0" t="str">
        <f aca="false">IFERROR(VLOOKUP($C3334,薬効分類マスタ!$A$2:$B$180,2,FALSE()),"未登録")</f>
        <v>その他の消化器官用薬</v>
      </c>
      <c r="E3334" s="16" t="s">
        <v>7711</v>
      </c>
      <c r="F3334" s="16" t="s">
        <v>7719</v>
      </c>
      <c r="G3334" s="16" t="s">
        <v>7720</v>
      </c>
      <c r="H3334" s="16" t="s">
        <v>536</v>
      </c>
      <c r="I3334" s="0" t="n">
        <v>360.4</v>
      </c>
      <c r="J3334" s="16" t="s">
        <v>239</v>
      </c>
      <c r="K3334" s="0" t="str">
        <f aca="false">IFERROR(IF(VLOOKUP($C3334,薬効分類マスタ!$A$2:$E$180,5,FALSE())=0,"",VLOOKUP($C3334,薬効分類マスタ!$A$2:$E$180,5,FALSE())),"")</f>
        <v/>
      </c>
      <c r="L3334" s="17"/>
      <c r="M3334" s="0" t="str">
        <f aca="false">IF($K3334="","",IF($L3334&lt;&gt;"",$L3334,VLOOKUP($C3334,薬効分類マスタ!$A$2:$F$180,6,FALSE())))</f>
        <v/>
      </c>
      <c r="N3334" s="0" t="str">
        <f aca="false">ASC(G3334)</f>
        <v>ｸﾞﾗﾆｾﾄﾛﾝ内服ｾﾞﾘｰ1mg｢ｹﾐﾌｧ｣</v>
      </c>
      <c r="O3334" s="0" t="str">
        <f aca="false">ASC(E3334)</f>
        <v>ｸﾞﾗﾆｾﾄﾛﾝ塩酸塩</v>
      </c>
      <c r="P3334" s="16" t="n">
        <f aca="false">N(P3333)+IF($C3334=検索!$B$49,1,0)</f>
        <v>0</v>
      </c>
    </row>
    <row r="3335" customFormat="false" ht="15" hidden="false" customHeight="false" outlineLevel="0" collapsed="false">
      <c r="A3335" s="16" t="s">
        <v>221</v>
      </c>
      <c r="B3335" s="0" t="s">
        <v>7721</v>
      </c>
      <c r="C3335" s="0" t="n">
        <v>239</v>
      </c>
      <c r="D3335" s="0" t="str">
        <f aca="false">IFERROR(VLOOKUP($C3335,薬効分類マスタ!$A$2:$B$180,2,FALSE()),"未登録")</f>
        <v>その他の消化器官用薬</v>
      </c>
      <c r="E3335" s="16" t="s">
        <v>7711</v>
      </c>
      <c r="F3335" s="16" t="s">
        <v>7712</v>
      </c>
      <c r="G3335" s="16" t="s">
        <v>7722</v>
      </c>
      <c r="H3335" s="16" t="s">
        <v>536</v>
      </c>
      <c r="I3335" s="0" t="n">
        <v>564.2</v>
      </c>
      <c r="J3335" s="16" t="s">
        <v>239</v>
      </c>
      <c r="K3335" s="0" t="str">
        <f aca="false">IFERROR(IF(VLOOKUP($C3335,薬効分類マスタ!$A$2:$E$180,5,FALSE())=0,"",VLOOKUP($C3335,薬効分類マスタ!$A$2:$E$180,5,FALSE())),"")</f>
        <v/>
      </c>
      <c r="L3335" s="17"/>
      <c r="M3335" s="0" t="str">
        <f aca="false">IF($K3335="","",IF($L3335&lt;&gt;"",$L3335,VLOOKUP($C3335,薬効分類マスタ!$A$2:$F$180,6,FALSE())))</f>
        <v/>
      </c>
      <c r="N3335" s="0" t="str">
        <f aca="false">ASC(G3335)</f>
        <v>ｸﾞﾗﾆｾﾄﾛﾝ内服ｾﾞﾘｰ2mg｢ｹﾐﾌｧ｣</v>
      </c>
      <c r="O3335" s="0" t="str">
        <f aca="false">ASC(E3335)</f>
        <v>ｸﾞﾗﾆｾﾄﾛﾝ塩酸塩</v>
      </c>
      <c r="P3335" s="16" t="n">
        <f aca="false">N(P3334)+IF($C3335=検索!$B$49,1,0)</f>
        <v>0</v>
      </c>
    </row>
    <row r="3336" customFormat="false" ht="15" hidden="false" customHeight="false" outlineLevel="0" collapsed="false">
      <c r="A3336" s="16" t="s">
        <v>221</v>
      </c>
      <c r="B3336" s="0" t="s">
        <v>7723</v>
      </c>
      <c r="C3336" s="0" t="n">
        <v>239</v>
      </c>
      <c r="D3336" s="0" t="str">
        <f aca="false">IFERROR(VLOOKUP($C3336,薬効分類マスタ!$A$2:$B$180,2,FALSE()),"未登録")</f>
        <v>その他の消化器官用薬</v>
      </c>
      <c r="E3336" s="16" t="s">
        <v>7724</v>
      </c>
      <c r="F3336" s="16" t="s">
        <v>3849</v>
      </c>
      <c r="G3336" s="16" t="s">
        <v>7725</v>
      </c>
      <c r="H3336" s="16" t="s">
        <v>1143</v>
      </c>
      <c r="I3336" s="0" t="n">
        <v>590.8</v>
      </c>
      <c r="J3336" s="16" t="s">
        <v>232</v>
      </c>
      <c r="K3336" s="0" t="str">
        <f aca="false">IFERROR(IF(VLOOKUP($C3336,薬効分類マスタ!$A$2:$E$180,5,FALSE())=0,"",VLOOKUP($C3336,薬効分類マスタ!$A$2:$E$180,5,FALSE())),"")</f>
        <v/>
      </c>
      <c r="L3336" s="17"/>
      <c r="M3336" s="0" t="str">
        <f aca="false">IF($K3336="","",IF($L3336&lt;&gt;"",$L3336,VLOOKUP($C3336,薬効分類マスタ!$A$2:$F$180,6,FALSE())))</f>
        <v/>
      </c>
      <c r="N3336" s="0" t="str">
        <f aca="false">ASC(G3336)</f>
        <v>ﾅｾﾞｱOD錠0.1mg</v>
      </c>
      <c r="O3336" s="0" t="str">
        <f aca="false">ASC(E3336)</f>
        <v>ﾗﾓｾﾄﾛﾝ塩酸塩</v>
      </c>
      <c r="P3336" s="16" t="n">
        <f aca="false">N(P3335)+IF($C3336=検索!$B$49,1,0)</f>
        <v>0</v>
      </c>
    </row>
    <row r="3337" customFormat="false" ht="15" hidden="false" customHeight="false" outlineLevel="0" collapsed="false">
      <c r="A3337" s="16" t="s">
        <v>221</v>
      </c>
      <c r="B3337" s="0" t="s">
        <v>7726</v>
      </c>
      <c r="C3337" s="0" t="n">
        <v>239</v>
      </c>
      <c r="D3337" s="0" t="str">
        <f aca="false">IFERROR(VLOOKUP($C3337,薬効分類マスタ!$A$2:$B$180,2,FALSE()),"未登録")</f>
        <v>その他の消化器官用薬</v>
      </c>
      <c r="E3337" s="16" t="s">
        <v>7727</v>
      </c>
      <c r="F3337" s="16" t="s">
        <v>7728</v>
      </c>
      <c r="G3337" s="16" t="s">
        <v>7729</v>
      </c>
      <c r="H3337" s="16" t="s">
        <v>5633</v>
      </c>
      <c r="I3337" s="0" t="n">
        <v>565.9</v>
      </c>
      <c r="J3337" s="16" t="s">
        <v>239</v>
      </c>
      <c r="K3337" s="0" t="str">
        <f aca="false">IFERROR(IF(VLOOKUP($C3337,薬効分類マスタ!$A$2:$E$180,5,FALSE())=0,"",VLOOKUP($C3337,薬効分類マスタ!$A$2:$E$180,5,FALSE())),"")</f>
        <v/>
      </c>
      <c r="L3337" s="17"/>
      <c r="M3337" s="0" t="str">
        <f aca="false">IF($K3337="","",IF($L3337&lt;&gt;"",$L3337,VLOOKUP($C3337,薬効分類マスタ!$A$2:$F$180,6,FALSE())))</f>
        <v/>
      </c>
      <c r="N3337" s="0" t="str">
        <f aca="false">ASC(G3337)</f>
        <v>ｱﾌﾟﾚﾋﾟﾀﾝﾄｶﾌﾟｾﾙ80mg｢NK｣</v>
      </c>
      <c r="O3337" s="0" t="str">
        <f aca="false">ASC(E3337)</f>
        <v>ｱﾌﾟﾚﾋﾟﾀﾝﾄ</v>
      </c>
      <c r="P3337" s="16" t="n">
        <f aca="false">N(P3336)+IF($C3337=検索!$B$49,1,0)</f>
        <v>0</v>
      </c>
    </row>
    <row r="3338" customFormat="false" ht="15" hidden="false" customHeight="false" outlineLevel="0" collapsed="false">
      <c r="A3338" s="16" t="s">
        <v>221</v>
      </c>
      <c r="B3338" s="0" t="s">
        <v>7730</v>
      </c>
      <c r="C3338" s="0" t="n">
        <v>239</v>
      </c>
      <c r="D3338" s="0" t="str">
        <f aca="false">IFERROR(VLOOKUP($C3338,薬効分類マスタ!$A$2:$B$180,2,FALSE()),"未登録")</f>
        <v>その他の消化器官用薬</v>
      </c>
      <c r="E3338" s="16" t="s">
        <v>7727</v>
      </c>
      <c r="F3338" s="16" t="s">
        <v>7728</v>
      </c>
      <c r="G3338" s="16" t="s">
        <v>7731</v>
      </c>
      <c r="H3338" s="16" t="s">
        <v>385</v>
      </c>
      <c r="I3338" s="0" t="n">
        <v>565.9</v>
      </c>
      <c r="J3338" s="16" t="s">
        <v>239</v>
      </c>
      <c r="K3338" s="0" t="str">
        <f aca="false">IFERROR(IF(VLOOKUP($C3338,薬効分類マスタ!$A$2:$E$180,5,FALSE())=0,"",VLOOKUP($C3338,薬効分類マスタ!$A$2:$E$180,5,FALSE())),"")</f>
        <v/>
      </c>
      <c r="L3338" s="17"/>
      <c r="M3338" s="0" t="str">
        <f aca="false">IF($K3338="","",IF($L3338&lt;&gt;"",$L3338,VLOOKUP($C3338,薬効分類マスタ!$A$2:$F$180,6,FALSE())))</f>
        <v/>
      </c>
      <c r="N3338" s="0" t="str">
        <f aca="false">ASC(G3338)</f>
        <v>ｱﾌﾟﾚﾋﾟﾀﾝﾄｶﾌﾟｾﾙ80mg｢ｻﾜｲ｣</v>
      </c>
      <c r="O3338" s="0" t="str">
        <f aca="false">ASC(E3338)</f>
        <v>ｱﾌﾟﾚﾋﾟﾀﾝﾄ</v>
      </c>
      <c r="P3338" s="16" t="n">
        <f aca="false">N(P3337)+IF($C3338=検索!$B$49,1,0)</f>
        <v>0</v>
      </c>
    </row>
    <row r="3339" customFormat="false" ht="15" hidden="false" customHeight="false" outlineLevel="0" collapsed="false">
      <c r="A3339" s="16" t="s">
        <v>221</v>
      </c>
      <c r="B3339" s="0" t="s">
        <v>7732</v>
      </c>
      <c r="C3339" s="0" t="n">
        <v>239</v>
      </c>
      <c r="D3339" s="0" t="str">
        <f aca="false">IFERROR(VLOOKUP($C3339,薬効分類マスタ!$A$2:$B$180,2,FALSE()),"未登録")</f>
        <v>その他の消化器官用薬</v>
      </c>
      <c r="E3339" s="16" t="s">
        <v>7727</v>
      </c>
      <c r="F3339" s="16" t="s">
        <v>7700</v>
      </c>
      <c r="G3339" s="16" t="s">
        <v>7733</v>
      </c>
      <c r="H3339" s="16" t="s">
        <v>5633</v>
      </c>
      <c r="I3339" s="0" t="n">
        <v>942</v>
      </c>
      <c r="J3339" s="16" t="s">
        <v>239</v>
      </c>
      <c r="K3339" s="0" t="str">
        <f aca="false">IFERROR(IF(VLOOKUP($C3339,薬効分類マスタ!$A$2:$E$180,5,FALSE())=0,"",VLOOKUP($C3339,薬効分類マスタ!$A$2:$E$180,5,FALSE())),"")</f>
        <v/>
      </c>
      <c r="L3339" s="17"/>
      <c r="M3339" s="0" t="str">
        <f aca="false">IF($K3339="","",IF($L3339&lt;&gt;"",$L3339,VLOOKUP($C3339,薬効分類マスタ!$A$2:$F$180,6,FALSE())))</f>
        <v/>
      </c>
      <c r="N3339" s="0" t="str">
        <f aca="false">ASC(G3339)</f>
        <v>ｱﾌﾟﾚﾋﾟﾀﾝﾄｶﾌﾟｾﾙ125mg｢NK｣</v>
      </c>
      <c r="O3339" s="0" t="str">
        <f aca="false">ASC(E3339)</f>
        <v>ｱﾌﾟﾚﾋﾟﾀﾝﾄ</v>
      </c>
      <c r="P3339" s="16" t="n">
        <f aca="false">N(P3338)+IF($C3339=検索!$B$49,1,0)</f>
        <v>0</v>
      </c>
    </row>
    <row r="3340" customFormat="false" ht="15" hidden="false" customHeight="false" outlineLevel="0" collapsed="false">
      <c r="A3340" s="16" t="s">
        <v>221</v>
      </c>
      <c r="B3340" s="0" t="s">
        <v>7734</v>
      </c>
      <c r="C3340" s="0" t="n">
        <v>239</v>
      </c>
      <c r="D3340" s="0" t="str">
        <f aca="false">IFERROR(VLOOKUP($C3340,薬効分類マスタ!$A$2:$B$180,2,FALSE()),"未登録")</f>
        <v>その他の消化器官用薬</v>
      </c>
      <c r="E3340" s="16" t="s">
        <v>7727</v>
      </c>
      <c r="F3340" s="16" t="s">
        <v>7700</v>
      </c>
      <c r="G3340" s="16" t="s">
        <v>7735</v>
      </c>
      <c r="H3340" s="16" t="s">
        <v>385</v>
      </c>
      <c r="I3340" s="0" t="n">
        <v>942</v>
      </c>
      <c r="J3340" s="16" t="s">
        <v>239</v>
      </c>
      <c r="K3340" s="0" t="str">
        <f aca="false">IFERROR(IF(VLOOKUP($C3340,薬効分類マスタ!$A$2:$E$180,5,FALSE())=0,"",VLOOKUP($C3340,薬効分類マスタ!$A$2:$E$180,5,FALSE())),"")</f>
        <v/>
      </c>
      <c r="L3340" s="17"/>
      <c r="M3340" s="0" t="str">
        <f aca="false">IF($K3340="","",IF($L3340&lt;&gt;"",$L3340,VLOOKUP($C3340,薬効分類マスタ!$A$2:$F$180,6,FALSE())))</f>
        <v/>
      </c>
      <c r="N3340" s="0" t="str">
        <f aca="false">ASC(G3340)</f>
        <v>ｱﾌﾟﾚﾋﾟﾀﾝﾄｶﾌﾟｾﾙ125mg｢ｻﾜｲ｣</v>
      </c>
      <c r="O3340" s="0" t="str">
        <f aca="false">ASC(E3340)</f>
        <v>ｱﾌﾟﾚﾋﾟﾀﾝﾄ</v>
      </c>
      <c r="P3340" s="16" t="n">
        <f aca="false">N(P3339)+IF($C3340=検索!$B$49,1,0)</f>
        <v>0</v>
      </c>
    </row>
    <row r="3341" customFormat="false" ht="15" hidden="false" customHeight="false" outlineLevel="0" collapsed="false">
      <c r="A3341" s="16" t="s">
        <v>221</v>
      </c>
      <c r="B3341" s="0" t="s">
        <v>7736</v>
      </c>
      <c r="C3341" s="0" t="n">
        <v>239</v>
      </c>
      <c r="D3341" s="0" t="str">
        <f aca="false">IFERROR(VLOOKUP($C3341,薬効分類マスタ!$A$2:$B$180,2,FALSE()),"未登録")</f>
        <v>その他の消化器官用薬</v>
      </c>
      <c r="E3341" s="16" t="s">
        <v>7727</v>
      </c>
      <c r="F3341" s="16" t="s">
        <v>7737</v>
      </c>
      <c r="G3341" s="16" t="s">
        <v>7738</v>
      </c>
      <c r="H3341" s="16" t="s">
        <v>5633</v>
      </c>
      <c r="I3341" s="0" t="n">
        <v>2073.8</v>
      </c>
      <c r="J3341" s="16" t="s">
        <v>239</v>
      </c>
      <c r="K3341" s="0" t="str">
        <f aca="false">IFERROR(IF(VLOOKUP($C3341,薬効分類マスタ!$A$2:$E$180,5,FALSE())=0,"",VLOOKUP($C3341,薬効分類マスタ!$A$2:$E$180,5,FALSE())),"")</f>
        <v/>
      </c>
      <c r="L3341" s="17"/>
      <c r="M3341" s="0" t="str">
        <f aca="false">IF($K3341="","",IF($L3341&lt;&gt;"",$L3341,VLOOKUP($C3341,薬効分類マスタ!$A$2:$F$180,6,FALSE())))</f>
        <v/>
      </c>
      <c r="N3341" s="0" t="str">
        <f aca="false">ASC(G3341)</f>
        <v>ｱﾌﾟﾚﾋﾟﾀﾝﾄｶﾌﾟｾﾙｾｯﾄ｢NK｣</v>
      </c>
      <c r="O3341" s="0" t="str">
        <f aca="false">ASC(E3341)</f>
        <v>ｱﾌﾟﾚﾋﾟﾀﾝﾄ</v>
      </c>
      <c r="P3341" s="16" t="n">
        <f aca="false">N(P3340)+IF($C3341=検索!$B$49,1,0)</f>
        <v>0</v>
      </c>
    </row>
    <row r="3342" customFormat="false" ht="15" hidden="false" customHeight="false" outlineLevel="0" collapsed="false">
      <c r="A3342" s="16" t="s">
        <v>221</v>
      </c>
      <c r="B3342" s="0" t="s">
        <v>7739</v>
      </c>
      <c r="C3342" s="0" t="n">
        <v>239</v>
      </c>
      <c r="D3342" s="0" t="str">
        <f aca="false">IFERROR(VLOOKUP($C3342,薬効分類マスタ!$A$2:$B$180,2,FALSE()),"未登録")</f>
        <v>その他の消化器官用薬</v>
      </c>
      <c r="E3342" s="16" t="s">
        <v>7727</v>
      </c>
      <c r="F3342" s="16" t="s">
        <v>7737</v>
      </c>
      <c r="G3342" s="16" t="s">
        <v>7740</v>
      </c>
      <c r="H3342" s="16" t="s">
        <v>385</v>
      </c>
      <c r="I3342" s="0" t="n">
        <v>2073.8</v>
      </c>
      <c r="J3342" s="16" t="s">
        <v>239</v>
      </c>
      <c r="K3342" s="0" t="str">
        <f aca="false">IFERROR(IF(VLOOKUP($C3342,薬効分類マスタ!$A$2:$E$180,5,FALSE())=0,"",VLOOKUP($C3342,薬効分類マスタ!$A$2:$E$180,5,FALSE())),"")</f>
        <v/>
      </c>
      <c r="L3342" s="17"/>
      <c r="M3342" s="0" t="str">
        <f aca="false">IF($K3342="","",IF($L3342&lt;&gt;"",$L3342,VLOOKUP($C3342,薬効分類マスタ!$A$2:$F$180,6,FALSE())))</f>
        <v/>
      </c>
      <c r="N3342" s="0" t="str">
        <f aca="false">ASC(G3342)</f>
        <v>ｱﾌﾟﾚﾋﾟﾀﾝﾄｶﾌﾟｾﾙｾｯﾄ｢ｻﾜｲ｣</v>
      </c>
      <c r="O3342" s="0" t="str">
        <f aca="false">ASC(E3342)</f>
        <v>ｱﾌﾟﾚﾋﾟﾀﾝﾄ</v>
      </c>
      <c r="P3342" s="16" t="n">
        <f aca="false">N(P3341)+IF($C3342=検索!$B$49,1,0)</f>
        <v>0</v>
      </c>
    </row>
    <row r="3343" customFormat="false" ht="15" hidden="false" customHeight="false" outlineLevel="0" collapsed="false">
      <c r="A3343" s="16" t="s">
        <v>221</v>
      </c>
      <c r="B3343" s="0" t="s">
        <v>7741</v>
      </c>
      <c r="C3343" s="0" t="n">
        <v>239</v>
      </c>
      <c r="D3343" s="0" t="str">
        <f aca="false">IFERROR(VLOOKUP($C3343,薬効分類マスタ!$A$2:$B$180,2,FALSE()),"未登録")</f>
        <v>その他の消化器官用薬</v>
      </c>
      <c r="E3343" s="16" t="s">
        <v>7742</v>
      </c>
      <c r="F3343" s="16" t="s">
        <v>2525</v>
      </c>
      <c r="G3343" s="16" t="s">
        <v>7743</v>
      </c>
      <c r="H3343" s="16" t="s">
        <v>536</v>
      </c>
      <c r="I3343" s="0" t="n">
        <v>11.2</v>
      </c>
      <c r="J3343" s="16" t="s">
        <v>232</v>
      </c>
      <c r="K3343" s="0" t="str">
        <f aca="false">IFERROR(IF(VLOOKUP($C3343,薬効分類マスタ!$A$2:$E$180,5,FALSE())=0,"",VLOOKUP($C3343,薬効分類マスタ!$A$2:$E$180,5,FALSE())),"")</f>
        <v/>
      </c>
      <c r="L3343" s="17"/>
      <c r="M3343" s="0" t="str">
        <f aca="false">IF($K3343="","",IF($L3343&lt;&gt;"",$L3343,VLOOKUP($C3343,薬効分類マスタ!$A$2:$F$180,6,FALSE())))</f>
        <v/>
      </c>
      <c r="N3343" s="0" t="str">
        <f aca="false">ASC(G3343)</f>
        <v>ﾌﾟﾘﾝﾍﾟﾗﾝ細粒2%</v>
      </c>
      <c r="O3343" s="0" t="str">
        <f aca="false">ASC(E3343)</f>
        <v>ﾒﾄｸﾛﾌﾟﾗﾐﾄﾞ</v>
      </c>
      <c r="P3343" s="16" t="n">
        <f aca="false">N(P3342)+IF($C3343=検索!$B$49,1,0)</f>
        <v>0</v>
      </c>
    </row>
    <row r="3344" customFormat="false" ht="15" hidden="false" customHeight="false" outlineLevel="0" collapsed="false">
      <c r="A3344" s="16" t="s">
        <v>221</v>
      </c>
      <c r="B3344" s="0" t="s">
        <v>7744</v>
      </c>
      <c r="C3344" s="0" t="n">
        <v>239</v>
      </c>
      <c r="D3344" s="0" t="str">
        <f aca="false">IFERROR(VLOOKUP($C3344,薬効分類マスタ!$A$2:$B$180,2,FALSE()),"未登録")</f>
        <v>その他の消化器官用薬</v>
      </c>
      <c r="E3344" s="16" t="s">
        <v>7742</v>
      </c>
      <c r="F3344" s="16" t="s">
        <v>2525</v>
      </c>
      <c r="G3344" s="16" t="s">
        <v>7745</v>
      </c>
      <c r="H3344" s="16" t="s">
        <v>347</v>
      </c>
      <c r="I3344" s="0" t="n">
        <v>6.9</v>
      </c>
      <c r="J3344" s="16" t="s">
        <v>239</v>
      </c>
      <c r="K3344" s="0" t="str">
        <f aca="false">IFERROR(IF(VLOOKUP($C3344,薬効分類マスタ!$A$2:$E$180,5,FALSE())=0,"",VLOOKUP($C3344,薬効分類マスタ!$A$2:$E$180,5,FALSE())),"")</f>
        <v/>
      </c>
      <c r="L3344" s="17"/>
      <c r="M3344" s="0" t="str">
        <f aca="false">IF($K3344="","",IF($L3344&lt;&gt;"",$L3344,VLOOKUP($C3344,薬効分類マスタ!$A$2:$F$180,6,FALSE())))</f>
        <v/>
      </c>
      <c r="N3344" s="0" t="str">
        <f aca="false">ASC(G3344)</f>
        <v>ﾒﾄｸﾛﾌﾟﾗﾐﾄﾞ細粒2%｢ﾂﾙﾊﾗ｣</v>
      </c>
      <c r="O3344" s="0" t="str">
        <f aca="false">ASC(E3344)</f>
        <v>ﾒﾄｸﾛﾌﾟﾗﾐﾄﾞ</v>
      </c>
      <c r="P3344" s="16" t="n">
        <f aca="false">N(P3343)+IF($C3344=検索!$B$49,1,0)</f>
        <v>0</v>
      </c>
    </row>
    <row r="3345" customFormat="false" ht="15" hidden="false" customHeight="false" outlineLevel="0" collapsed="false">
      <c r="A3345" s="16" t="s">
        <v>221</v>
      </c>
      <c r="B3345" s="0" t="s">
        <v>7746</v>
      </c>
      <c r="C3345" s="0" t="n">
        <v>239</v>
      </c>
      <c r="D3345" s="0" t="str">
        <f aca="false">IFERROR(VLOOKUP($C3345,薬効分類マスタ!$A$2:$B$180,2,FALSE()),"未登録")</f>
        <v>その他の消化器官用薬</v>
      </c>
      <c r="E3345" s="16" t="s">
        <v>7742</v>
      </c>
      <c r="F3345" s="16" t="s">
        <v>257</v>
      </c>
      <c r="G3345" s="16" t="s">
        <v>7747</v>
      </c>
      <c r="I3345" s="0" t="n">
        <v>10.8</v>
      </c>
      <c r="J3345" s="16" t="s">
        <v>239</v>
      </c>
      <c r="K3345" s="0" t="str">
        <f aca="false">IFERROR(IF(VLOOKUP($C3345,薬効分類マスタ!$A$2:$E$180,5,FALSE())=0,"",VLOOKUP($C3345,薬効分類マスタ!$A$2:$E$180,5,FALSE())),"")</f>
        <v/>
      </c>
      <c r="L3345" s="17"/>
      <c r="M3345" s="0" t="str">
        <f aca="false">IF($K3345="","",IF($L3345&lt;&gt;"",$L3345,VLOOKUP($C3345,薬効分類マスタ!$A$2:$F$180,6,FALSE())))</f>
        <v/>
      </c>
      <c r="N3345" s="0" t="str">
        <f aca="false">ASC(G3345)</f>
        <v>ﾒﾄｸﾛﾌﾟﾗﾐﾄﾞ5mg錠</v>
      </c>
      <c r="O3345" s="0" t="str">
        <f aca="false">ASC(E3345)</f>
        <v>ﾒﾄｸﾛﾌﾟﾗﾐﾄﾞ</v>
      </c>
      <c r="P3345" s="16" t="n">
        <f aca="false">N(P3344)+IF($C3345=検索!$B$49,1,0)</f>
        <v>0</v>
      </c>
    </row>
    <row r="3346" customFormat="false" ht="15" hidden="false" customHeight="false" outlineLevel="0" collapsed="false">
      <c r="A3346" s="16" t="s">
        <v>221</v>
      </c>
      <c r="B3346" s="0" t="s">
        <v>7748</v>
      </c>
      <c r="C3346" s="0" t="n">
        <v>239</v>
      </c>
      <c r="D3346" s="0" t="str">
        <f aca="false">IFERROR(VLOOKUP($C3346,薬効分類マスタ!$A$2:$B$180,2,FALSE()),"未登録")</f>
        <v>その他の消化器官用薬</v>
      </c>
      <c r="E3346" s="16" t="s">
        <v>7742</v>
      </c>
      <c r="F3346" s="16" t="s">
        <v>257</v>
      </c>
      <c r="G3346" s="16" t="s">
        <v>7749</v>
      </c>
      <c r="H3346" s="16" t="s">
        <v>536</v>
      </c>
      <c r="I3346" s="0" t="n">
        <v>10.8</v>
      </c>
      <c r="K3346" s="0" t="str">
        <f aca="false">IFERROR(IF(VLOOKUP($C3346,薬効分類マスタ!$A$2:$E$180,5,FALSE())=0,"",VLOOKUP($C3346,薬効分類マスタ!$A$2:$E$180,5,FALSE())),"")</f>
        <v/>
      </c>
      <c r="L3346" s="17"/>
      <c r="M3346" s="0" t="str">
        <f aca="false">IF($K3346="","",IF($L3346&lt;&gt;"",$L3346,VLOOKUP($C3346,薬効分類マスタ!$A$2:$F$180,6,FALSE())))</f>
        <v/>
      </c>
      <c r="N3346" s="0" t="str">
        <f aca="false">ASC(G3346)</f>
        <v>ﾌﾟﾘﾝﾍﾟﾗﾝ錠5</v>
      </c>
      <c r="O3346" s="0" t="str">
        <f aca="false">ASC(E3346)</f>
        <v>ﾒﾄｸﾛﾌﾟﾗﾐﾄﾞ</v>
      </c>
      <c r="P3346" s="16" t="n">
        <f aca="false">N(P3345)+IF($C3346=検索!$B$49,1,0)</f>
        <v>0</v>
      </c>
    </row>
    <row r="3347" customFormat="false" ht="15" hidden="false" customHeight="false" outlineLevel="0" collapsed="false">
      <c r="A3347" s="16" t="s">
        <v>221</v>
      </c>
      <c r="B3347" s="0" t="s">
        <v>7750</v>
      </c>
      <c r="C3347" s="0" t="n">
        <v>239</v>
      </c>
      <c r="D3347" s="0" t="str">
        <f aca="false">IFERROR(VLOOKUP($C3347,薬効分類マスタ!$A$2:$B$180,2,FALSE()),"未登録")</f>
        <v>その他の消化器官用薬</v>
      </c>
      <c r="E3347" s="16" t="s">
        <v>7742</v>
      </c>
      <c r="F3347" s="16" t="s">
        <v>7751</v>
      </c>
      <c r="G3347" s="16" t="s">
        <v>7752</v>
      </c>
      <c r="H3347" s="16" t="s">
        <v>536</v>
      </c>
      <c r="I3347" s="0" t="n">
        <v>22</v>
      </c>
      <c r="K3347" s="0" t="str">
        <f aca="false">IFERROR(IF(VLOOKUP($C3347,薬効分類マスタ!$A$2:$E$180,5,FALSE())=0,"",VLOOKUP($C3347,薬効分類マスタ!$A$2:$E$180,5,FALSE())),"")</f>
        <v/>
      </c>
      <c r="L3347" s="17"/>
      <c r="M3347" s="0" t="str">
        <f aca="false">IF($K3347="","",IF($L3347&lt;&gt;"",$L3347,VLOOKUP($C3347,薬効分類マスタ!$A$2:$F$180,6,FALSE())))</f>
        <v/>
      </c>
      <c r="N3347" s="0" t="str">
        <f aca="false">ASC(G3347)</f>
        <v>ﾌﾟﾘﾝﾍﾟﾗﾝｼﾛｯﾌﾟ0.1%</v>
      </c>
      <c r="O3347" s="0" t="str">
        <f aca="false">ASC(E3347)</f>
        <v>ﾒﾄｸﾛﾌﾟﾗﾐﾄﾞ</v>
      </c>
      <c r="P3347" s="16" t="n">
        <f aca="false">N(P3346)+IF($C3347=検索!$B$49,1,0)</f>
        <v>0</v>
      </c>
    </row>
    <row r="3348" customFormat="false" ht="15" hidden="false" customHeight="false" outlineLevel="0" collapsed="false">
      <c r="A3348" s="16" t="s">
        <v>221</v>
      </c>
      <c r="B3348" s="0" t="s">
        <v>7753</v>
      </c>
      <c r="C3348" s="0" t="n">
        <v>239</v>
      </c>
      <c r="D3348" s="0" t="str">
        <f aca="false">IFERROR(VLOOKUP($C3348,薬効分類マスタ!$A$2:$B$180,2,FALSE()),"未登録")</f>
        <v>その他の消化器官用薬</v>
      </c>
      <c r="E3348" s="16" t="s">
        <v>7754</v>
      </c>
      <c r="F3348" s="16" t="s">
        <v>257</v>
      </c>
      <c r="G3348" s="16" t="s">
        <v>7755</v>
      </c>
      <c r="I3348" s="0" t="n">
        <v>6.3</v>
      </c>
      <c r="J3348" s="16" t="s">
        <v>239</v>
      </c>
      <c r="K3348" s="0" t="str">
        <f aca="false">IFERROR(IF(VLOOKUP($C3348,薬効分類マスタ!$A$2:$E$180,5,FALSE())=0,"",VLOOKUP($C3348,薬効分類マスタ!$A$2:$E$180,5,FALSE())),"")</f>
        <v/>
      </c>
      <c r="L3348" s="17"/>
      <c r="M3348" s="0" t="str">
        <f aca="false">IF($K3348="","",IF($L3348&lt;&gt;"",$L3348,VLOOKUP($C3348,薬効分類マスタ!$A$2:$F$180,6,FALSE())))</f>
        <v/>
      </c>
      <c r="N3348" s="0" t="str">
        <f aca="false">ASC(G3348)</f>
        <v>ﾄﾞﾝﾍﾟﾘﾄﾞﾝ5mg錠</v>
      </c>
      <c r="O3348" s="0" t="str">
        <f aca="false">ASC(E3348)</f>
        <v>ﾄﾞﾝﾍﾟﾘﾄﾞﾝ</v>
      </c>
      <c r="P3348" s="16" t="n">
        <f aca="false">N(P3347)+IF($C3348=検索!$B$49,1,0)</f>
        <v>0</v>
      </c>
    </row>
    <row r="3349" customFormat="false" ht="15" hidden="false" customHeight="false" outlineLevel="0" collapsed="false">
      <c r="A3349" s="16" t="s">
        <v>221</v>
      </c>
      <c r="B3349" s="0" t="s">
        <v>7756</v>
      </c>
      <c r="C3349" s="0" t="n">
        <v>239</v>
      </c>
      <c r="D3349" s="0" t="str">
        <f aca="false">IFERROR(VLOOKUP($C3349,薬効分類マスタ!$A$2:$B$180,2,FALSE()),"未登録")</f>
        <v>その他の消化器官用薬</v>
      </c>
      <c r="E3349" s="16" t="s">
        <v>7754</v>
      </c>
      <c r="F3349" s="16" t="s">
        <v>257</v>
      </c>
      <c r="G3349" s="16" t="s">
        <v>7757</v>
      </c>
      <c r="H3349" s="16" t="s">
        <v>776</v>
      </c>
      <c r="I3349" s="0" t="n">
        <v>6.3</v>
      </c>
      <c r="J3349" s="16" t="s">
        <v>232</v>
      </c>
      <c r="K3349" s="0" t="str">
        <f aca="false">IFERROR(IF(VLOOKUP($C3349,薬効分類マスタ!$A$2:$E$180,5,FALSE())=0,"",VLOOKUP($C3349,薬効分類マスタ!$A$2:$E$180,5,FALSE())),"")</f>
        <v/>
      </c>
      <c r="L3349" s="17"/>
      <c r="M3349" s="0" t="str">
        <f aca="false">IF($K3349="","",IF($L3349&lt;&gt;"",$L3349,VLOOKUP($C3349,薬効分類マスタ!$A$2:$F$180,6,FALSE())))</f>
        <v/>
      </c>
      <c r="N3349" s="0" t="str">
        <f aca="false">ASC(G3349)</f>
        <v>ﾅｳｾﾞﾘﾝ錠5</v>
      </c>
      <c r="O3349" s="0" t="str">
        <f aca="false">ASC(E3349)</f>
        <v>ﾄﾞﾝﾍﾟﾘﾄﾞﾝ</v>
      </c>
      <c r="P3349" s="16" t="n">
        <f aca="false">N(P3348)+IF($C3349=検索!$B$49,1,0)</f>
        <v>0</v>
      </c>
    </row>
    <row r="3350" customFormat="false" ht="15" hidden="false" customHeight="false" outlineLevel="0" collapsed="false">
      <c r="A3350" s="16" t="s">
        <v>221</v>
      </c>
      <c r="B3350" s="0" t="s">
        <v>7758</v>
      </c>
      <c r="C3350" s="0" t="n">
        <v>239</v>
      </c>
      <c r="D3350" s="0" t="str">
        <f aca="false">IFERROR(VLOOKUP($C3350,薬効分類マスタ!$A$2:$B$180,2,FALSE()),"未登録")</f>
        <v>その他の消化器官用薬</v>
      </c>
      <c r="E3350" s="16" t="s">
        <v>7754</v>
      </c>
      <c r="F3350" s="16" t="s">
        <v>257</v>
      </c>
      <c r="G3350" s="16" t="s">
        <v>7759</v>
      </c>
      <c r="H3350" s="16" t="s">
        <v>309</v>
      </c>
      <c r="I3350" s="0" t="n">
        <v>8.9</v>
      </c>
      <c r="J3350" s="16" t="s">
        <v>239</v>
      </c>
      <c r="K3350" s="0" t="str">
        <f aca="false">IFERROR(IF(VLOOKUP($C3350,薬効分類マスタ!$A$2:$E$180,5,FALSE())=0,"",VLOOKUP($C3350,薬効分類マスタ!$A$2:$E$180,5,FALSE())),"")</f>
        <v/>
      </c>
      <c r="L3350" s="17"/>
      <c r="M3350" s="0" t="str">
        <f aca="false">IF($K3350="","",IF($L3350&lt;&gt;"",$L3350,VLOOKUP($C3350,薬効分類マスタ!$A$2:$F$180,6,FALSE())))</f>
        <v/>
      </c>
      <c r="N3350" s="0" t="str">
        <f aca="false">ASC(G3350)</f>
        <v>ﾄﾞﾝﾍﾟﾘﾄﾞﾝ錠5mg｢EMEC｣</v>
      </c>
      <c r="O3350" s="0" t="str">
        <f aca="false">ASC(E3350)</f>
        <v>ﾄﾞﾝﾍﾟﾘﾄﾞﾝ</v>
      </c>
      <c r="P3350" s="16" t="n">
        <f aca="false">N(P3349)+IF($C3350=検索!$B$49,1,0)</f>
        <v>0</v>
      </c>
    </row>
    <row r="3351" customFormat="false" ht="15" hidden="false" customHeight="false" outlineLevel="0" collapsed="false">
      <c r="A3351" s="16" t="s">
        <v>221</v>
      </c>
      <c r="B3351" s="0" t="s">
        <v>7760</v>
      </c>
      <c r="C3351" s="0" t="n">
        <v>239</v>
      </c>
      <c r="D3351" s="0" t="str">
        <f aca="false">IFERROR(VLOOKUP($C3351,薬効分類マスタ!$A$2:$B$180,2,FALSE()),"未登録")</f>
        <v>その他の消化器官用薬</v>
      </c>
      <c r="E3351" s="16" t="s">
        <v>7754</v>
      </c>
      <c r="F3351" s="16" t="s">
        <v>262</v>
      </c>
      <c r="G3351" s="16" t="s">
        <v>7761</v>
      </c>
      <c r="I3351" s="0" t="n">
        <v>6.3</v>
      </c>
      <c r="J3351" s="16" t="s">
        <v>239</v>
      </c>
      <c r="K3351" s="0" t="str">
        <f aca="false">IFERROR(IF(VLOOKUP($C3351,薬効分類マスタ!$A$2:$E$180,5,FALSE())=0,"",VLOOKUP($C3351,薬効分類マスタ!$A$2:$E$180,5,FALSE())),"")</f>
        <v/>
      </c>
      <c r="L3351" s="17"/>
      <c r="M3351" s="0" t="str">
        <f aca="false">IF($K3351="","",IF($L3351&lt;&gt;"",$L3351,VLOOKUP($C3351,薬効分類マスタ!$A$2:$F$180,6,FALSE())))</f>
        <v/>
      </c>
      <c r="N3351" s="0" t="str">
        <f aca="false">ASC(G3351)</f>
        <v>ﾄﾞﾝﾍﾟﾘﾄﾞﾝ10mg錠</v>
      </c>
      <c r="O3351" s="0" t="str">
        <f aca="false">ASC(E3351)</f>
        <v>ﾄﾞﾝﾍﾟﾘﾄﾞﾝ</v>
      </c>
      <c r="P3351" s="16" t="n">
        <f aca="false">N(P3350)+IF($C3351=検索!$B$49,1,0)</f>
        <v>0</v>
      </c>
    </row>
    <row r="3352" customFormat="false" ht="15" hidden="false" customHeight="false" outlineLevel="0" collapsed="false">
      <c r="A3352" s="16" t="s">
        <v>221</v>
      </c>
      <c r="B3352" s="0" t="s">
        <v>7762</v>
      </c>
      <c r="C3352" s="0" t="n">
        <v>239</v>
      </c>
      <c r="D3352" s="0" t="str">
        <f aca="false">IFERROR(VLOOKUP($C3352,薬効分類マスタ!$A$2:$B$180,2,FALSE()),"未登録")</f>
        <v>その他の消化器官用薬</v>
      </c>
      <c r="E3352" s="16" t="s">
        <v>7754</v>
      </c>
      <c r="F3352" s="16" t="s">
        <v>262</v>
      </c>
      <c r="G3352" s="16" t="s">
        <v>7763</v>
      </c>
      <c r="H3352" s="16" t="s">
        <v>776</v>
      </c>
      <c r="I3352" s="0" t="n">
        <v>7.8</v>
      </c>
      <c r="J3352" s="16" t="s">
        <v>232</v>
      </c>
      <c r="K3352" s="0" t="str">
        <f aca="false">IFERROR(IF(VLOOKUP($C3352,薬効分類マスタ!$A$2:$E$180,5,FALSE())=0,"",VLOOKUP($C3352,薬効分類マスタ!$A$2:$E$180,5,FALSE())),"")</f>
        <v/>
      </c>
      <c r="L3352" s="17"/>
      <c r="M3352" s="0" t="str">
        <f aca="false">IF($K3352="","",IF($L3352&lt;&gt;"",$L3352,VLOOKUP($C3352,薬効分類マスタ!$A$2:$F$180,6,FALSE())))</f>
        <v/>
      </c>
      <c r="N3352" s="0" t="str">
        <f aca="false">ASC(G3352)</f>
        <v>ﾅｳｾﾞﾘﾝ錠10</v>
      </c>
      <c r="O3352" s="0" t="str">
        <f aca="false">ASC(E3352)</f>
        <v>ﾄﾞﾝﾍﾟﾘﾄﾞﾝ</v>
      </c>
      <c r="P3352" s="16" t="n">
        <f aca="false">N(P3351)+IF($C3352=検索!$B$49,1,0)</f>
        <v>0</v>
      </c>
    </row>
    <row r="3353" customFormat="false" ht="15" hidden="false" customHeight="false" outlineLevel="0" collapsed="false">
      <c r="A3353" s="16" t="s">
        <v>221</v>
      </c>
      <c r="B3353" s="0" t="s">
        <v>7764</v>
      </c>
      <c r="C3353" s="0" t="n">
        <v>239</v>
      </c>
      <c r="D3353" s="0" t="str">
        <f aca="false">IFERROR(VLOOKUP($C3353,薬効分類マスタ!$A$2:$B$180,2,FALSE()),"未登録")</f>
        <v>その他の消化器官用薬</v>
      </c>
      <c r="E3353" s="16" t="s">
        <v>7754</v>
      </c>
      <c r="F3353" s="16" t="s">
        <v>262</v>
      </c>
      <c r="G3353" s="16" t="s">
        <v>7765</v>
      </c>
      <c r="H3353" s="16" t="s">
        <v>309</v>
      </c>
      <c r="I3353" s="0" t="n">
        <v>8.9</v>
      </c>
      <c r="J3353" s="16" t="s">
        <v>239</v>
      </c>
      <c r="K3353" s="0" t="str">
        <f aca="false">IFERROR(IF(VLOOKUP($C3353,薬効分類マスタ!$A$2:$E$180,5,FALSE())=0,"",VLOOKUP($C3353,薬効分類マスタ!$A$2:$E$180,5,FALSE())),"")</f>
        <v/>
      </c>
      <c r="L3353" s="17"/>
      <c r="M3353" s="0" t="str">
        <f aca="false">IF($K3353="","",IF($L3353&lt;&gt;"",$L3353,VLOOKUP($C3353,薬効分類マスタ!$A$2:$F$180,6,FALSE())))</f>
        <v/>
      </c>
      <c r="N3353" s="0" t="str">
        <f aca="false">ASC(G3353)</f>
        <v>ﾄﾞﾝﾍﾟﾘﾄﾞﾝ錠10mg｢EMEC｣</v>
      </c>
      <c r="O3353" s="0" t="str">
        <f aca="false">ASC(E3353)</f>
        <v>ﾄﾞﾝﾍﾟﾘﾄﾞﾝ</v>
      </c>
      <c r="P3353" s="16" t="n">
        <f aca="false">N(P3352)+IF($C3353=検索!$B$49,1,0)</f>
        <v>0</v>
      </c>
    </row>
    <row r="3354" customFormat="false" ht="15" hidden="false" customHeight="false" outlineLevel="0" collapsed="false">
      <c r="A3354" s="16" t="s">
        <v>221</v>
      </c>
      <c r="B3354" s="0" t="s">
        <v>7766</v>
      </c>
      <c r="C3354" s="0" t="n">
        <v>239</v>
      </c>
      <c r="D3354" s="0" t="str">
        <f aca="false">IFERROR(VLOOKUP($C3354,薬効分類マスタ!$A$2:$B$180,2,FALSE()),"未登録")</f>
        <v>その他の消化器官用薬</v>
      </c>
      <c r="E3354" s="16" t="s">
        <v>7754</v>
      </c>
      <c r="F3354" s="16" t="s">
        <v>257</v>
      </c>
      <c r="G3354" s="16" t="s">
        <v>7767</v>
      </c>
      <c r="H3354" s="16" t="s">
        <v>776</v>
      </c>
      <c r="I3354" s="0" t="n">
        <v>6.3</v>
      </c>
      <c r="J3354" s="16" t="s">
        <v>232</v>
      </c>
      <c r="K3354" s="0" t="str">
        <f aca="false">IFERROR(IF(VLOOKUP($C3354,薬効分類マスタ!$A$2:$E$180,5,FALSE())=0,"",VLOOKUP($C3354,薬効分類マスタ!$A$2:$E$180,5,FALSE())),"")</f>
        <v/>
      </c>
      <c r="L3354" s="17"/>
      <c r="M3354" s="0" t="str">
        <f aca="false">IF($K3354="","",IF($L3354&lt;&gt;"",$L3354,VLOOKUP($C3354,薬効分類マスタ!$A$2:$F$180,6,FALSE())))</f>
        <v/>
      </c>
      <c r="N3354" s="0" t="str">
        <f aca="false">ASC(G3354)</f>
        <v>ﾅｳｾﾞﾘﾝOD錠5</v>
      </c>
      <c r="O3354" s="0" t="str">
        <f aca="false">ASC(E3354)</f>
        <v>ﾄﾞﾝﾍﾟﾘﾄﾞﾝ</v>
      </c>
      <c r="P3354" s="16" t="n">
        <f aca="false">N(P3353)+IF($C3354=検索!$B$49,1,0)</f>
        <v>0</v>
      </c>
    </row>
    <row r="3355" customFormat="false" ht="15" hidden="false" customHeight="false" outlineLevel="0" collapsed="false">
      <c r="A3355" s="16" t="s">
        <v>221</v>
      </c>
      <c r="B3355" s="0" t="s">
        <v>7768</v>
      </c>
      <c r="C3355" s="0" t="n">
        <v>239</v>
      </c>
      <c r="D3355" s="0" t="str">
        <f aca="false">IFERROR(VLOOKUP($C3355,薬効分類マスタ!$A$2:$B$180,2,FALSE()),"未登録")</f>
        <v>その他の消化器官用薬</v>
      </c>
      <c r="E3355" s="16" t="s">
        <v>7754</v>
      </c>
      <c r="F3355" s="16" t="s">
        <v>262</v>
      </c>
      <c r="G3355" s="16" t="s">
        <v>7769</v>
      </c>
      <c r="H3355" s="16" t="s">
        <v>776</v>
      </c>
      <c r="I3355" s="0" t="n">
        <v>7.8</v>
      </c>
      <c r="J3355" s="16" t="s">
        <v>232</v>
      </c>
      <c r="K3355" s="0" t="str">
        <f aca="false">IFERROR(IF(VLOOKUP($C3355,薬効分類マスタ!$A$2:$E$180,5,FALSE())=0,"",VLOOKUP($C3355,薬効分類マスタ!$A$2:$E$180,5,FALSE())),"")</f>
        <v/>
      </c>
      <c r="L3355" s="17"/>
      <c r="M3355" s="0" t="str">
        <f aca="false">IF($K3355="","",IF($L3355&lt;&gt;"",$L3355,VLOOKUP($C3355,薬効分類マスタ!$A$2:$F$180,6,FALSE())))</f>
        <v/>
      </c>
      <c r="N3355" s="0" t="str">
        <f aca="false">ASC(G3355)</f>
        <v>ﾅｳｾﾞﾘﾝOD錠10</v>
      </c>
      <c r="O3355" s="0" t="str">
        <f aca="false">ASC(E3355)</f>
        <v>ﾄﾞﾝﾍﾟﾘﾄﾞﾝ</v>
      </c>
      <c r="P3355" s="16" t="n">
        <f aca="false">N(P3354)+IF($C3355=検索!$B$49,1,0)</f>
        <v>0</v>
      </c>
    </row>
    <row r="3356" customFormat="false" ht="15" hidden="false" customHeight="false" outlineLevel="0" collapsed="false">
      <c r="A3356" s="16" t="s">
        <v>221</v>
      </c>
      <c r="B3356" s="0" t="s">
        <v>7770</v>
      </c>
      <c r="C3356" s="0" t="n">
        <v>239</v>
      </c>
      <c r="D3356" s="0" t="str">
        <f aca="false">IFERROR(VLOOKUP($C3356,薬効分類マスタ!$A$2:$B$180,2,FALSE()),"未登録")</f>
        <v>その他の消化器官用薬</v>
      </c>
      <c r="E3356" s="16" t="s">
        <v>7754</v>
      </c>
      <c r="F3356" s="16" t="s">
        <v>229</v>
      </c>
      <c r="G3356" s="16" t="s">
        <v>7771</v>
      </c>
      <c r="H3356" s="16" t="s">
        <v>776</v>
      </c>
      <c r="I3356" s="0" t="n">
        <v>8.4</v>
      </c>
      <c r="J3356" s="16" t="s">
        <v>232</v>
      </c>
      <c r="K3356" s="0" t="str">
        <f aca="false">IFERROR(IF(VLOOKUP($C3356,薬効分類マスタ!$A$2:$E$180,5,FALSE())=0,"",VLOOKUP($C3356,薬効分類マスタ!$A$2:$E$180,5,FALSE())),"")</f>
        <v/>
      </c>
      <c r="L3356" s="17"/>
      <c r="M3356" s="0" t="str">
        <f aca="false">IF($K3356="","",IF($L3356&lt;&gt;"",$L3356,VLOOKUP($C3356,薬効分類マスタ!$A$2:$F$180,6,FALSE())))</f>
        <v/>
      </c>
      <c r="N3356" s="0" t="str">
        <f aca="false">ASC(G3356)</f>
        <v>ﾅｳｾﾞﾘﾝﾄﾞﾗｲｼﾛｯﾌﾟ1%</v>
      </c>
      <c r="O3356" s="0" t="str">
        <f aca="false">ASC(E3356)</f>
        <v>ﾄﾞﾝﾍﾟﾘﾄﾞﾝ</v>
      </c>
      <c r="P3356" s="16" t="n">
        <f aca="false">N(P3355)+IF($C3356=検索!$B$49,1,0)</f>
        <v>0</v>
      </c>
    </row>
    <row r="3357" customFormat="false" ht="15" hidden="false" customHeight="false" outlineLevel="0" collapsed="false">
      <c r="A3357" s="16" t="s">
        <v>221</v>
      </c>
      <c r="B3357" s="0" t="s">
        <v>7772</v>
      </c>
      <c r="C3357" s="0" t="n">
        <v>239</v>
      </c>
      <c r="D3357" s="0" t="str">
        <f aca="false">IFERROR(VLOOKUP($C3357,薬効分類マスタ!$A$2:$B$180,2,FALSE()),"未登録")</f>
        <v>その他の消化器官用薬</v>
      </c>
      <c r="E3357" s="16" t="s">
        <v>7754</v>
      </c>
      <c r="F3357" s="16" t="s">
        <v>229</v>
      </c>
      <c r="G3357" s="16" t="s">
        <v>7773</v>
      </c>
      <c r="H3357" s="16" t="s">
        <v>385</v>
      </c>
      <c r="I3357" s="0" t="n">
        <v>6.9</v>
      </c>
      <c r="J3357" s="16" t="s">
        <v>239</v>
      </c>
      <c r="K3357" s="0" t="str">
        <f aca="false">IFERROR(IF(VLOOKUP($C3357,薬効分類マスタ!$A$2:$E$180,5,FALSE())=0,"",VLOOKUP($C3357,薬効分類マスタ!$A$2:$E$180,5,FALSE())),"")</f>
        <v/>
      </c>
      <c r="L3357" s="17"/>
      <c r="M3357" s="0" t="str">
        <f aca="false">IF($K3357="","",IF($L3357&lt;&gt;"",$L3357,VLOOKUP($C3357,薬効分類マスタ!$A$2:$F$180,6,FALSE())))</f>
        <v/>
      </c>
      <c r="N3357" s="0" t="str">
        <f aca="false">ASC(G3357)</f>
        <v>ﾄﾞﾝﾍﾟﾘﾄﾞﾝDS小児用1%｢ｻﾜｲ｣</v>
      </c>
      <c r="O3357" s="0" t="str">
        <f aca="false">ASC(E3357)</f>
        <v>ﾄﾞﾝﾍﾟﾘﾄﾞﾝ</v>
      </c>
      <c r="P3357" s="16" t="n">
        <f aca="false">N(P3356)+IF($C3357=検索!$B$49,1,0)</f>
        <v>0</v>
      </c>
    </row>
    <row r="3358" customFormat="false" ht="15" hidden="false" customHeight="false" outlineLevel="0" collapsed="false">
      <c r="A3358" s="16" t="s">
        <v>221</v>
      </c>
      <c r="B3358" s="0" t="s">
        <v>7774</v>
      </c>
      <c r="C3358" s="0" t="n">
        <v>239</v>
      </c>
      <c r="D3358" s="0" t="str">
        <f aca="false">IFERROR(VLOOKUP($C3358,薬効分類マスタ!$A$2:$B$180,2,FALSE()),"未登録")</f>
        <v>その他の消化器官用薬</v>
      </c>
      <c r="E3358" s="16" t="s">
        <v>7775</v>
      </c>
      <c r="F3358" s="16" t="s">
        <v>699</v>
      </c>
      <c r="G3358" s="16" t="s">
        <v>7776</v>
      </c>
      <c r="H3358" s="16" t="s">
        <v>347</v>
      </c>
      <c r="I3358" s="0" t="n">
        <v>13.7</v>
      </c>
      <c r="J3358" s="16" t="s">
        <v>239</v>
      </c>
      <c r="K3358" s="0" t="str">
        <f aca="false">IFERROR(IF(VLOOKUP($C3358,薬効分類マスタ!$A$2:$E$180,5,FALSE())=0,"",VLOOKUP($C3358,薬効分類マスタ!$A$2:$E$180,5,FALSE())),"")</f>
        <v/>
      </c>
      <c r="L3358" s="17"/>
      <c r="M3358" s="0" t="str">
        <f aca="false">IF($K3358="","",IF($L3358&lt;&gt;"",$L3358,VLOOKUP($C3358,薬効分類マスタ!$A$2:$F$180,6,FALSE())))</f>
        <v/>
      </c>
      <c r="N3358" s="0" t="str">
        <f aca="false">ASC(G3358)</f>
        <v>ﾄﾘﾒﾌﾞﾁﾝﾏﾚｲﾝ酸塩細粒20%｢ﾂﾙﾊﾗ｣</v>
      </c>
      <c r="O3358" s="0" t="str">
        <f aca="false">ASC(E3358)</f>
        <v>ﾄﾘﾒﾌﾞﾁﾝﾏﾚｲﾝ酸塩</v>
      </c>
      <c r="P3358" s="16" t="n">
        <f aca="false">N(P3357)+IF($C3358=検索!$B$49,1,0)</f>
        <v>0</v>
      </c>
    </row>
    <row r="3359" customFormat="false" ht="15" hidden="false" customHeight="false" outlineLevel="0" collapsed="false">
      <c r="A3359" s="16" t="s">
        <v>221</v>
      </c>
      <c r="B3359" s="0" t="s">
        <v>7777</v>
      </c>
      <c r="C3359" s="0" t="n">
        <v>239</v>
      </c>
      <c r="D3359" s="0" t="str">
        <f aca="false">IFERROR(VLOOKUP($C3359,薬効分類マスタ!$A$2:$B$180,2,FALSE()),"未登録")</f>
        <v>その他の消化器官用薬</v>
      </c>
      <c r="E3359" s="16" t="s">
        <v>7775</v>
      </c>
      <c r="F3359" s="16" t="s">
        <v>627</v>
      </c>
      <c r="G3359" s="16" t="s">
        <v>7778</v>
      </c>
      <c r="I3359" s="0" t="n">
        <v>6.3</v>
      </c>
      <c r="J3359" s="16" t="s">
        <v>239</v>
      </c>
      <c r="K3359" s="0" t="str">
        <f aca="false">IFERROR(IF(VLOOKUP($C3359,薬効分類マスタ!$A$2:$E$180,5,FALSE())=0,"",VLOOKUP($C3359,薬効分類マスタ!$A$2:$E$180,5,FALSE())),"")</f>
        <v/>
      </c>
      <c r="L3359" s="17"/>
      <c r="M3359" s="0" t="str">
        <f aca="false">IF($K3359="","",IF($L3359&lt;&gt;"",$L3359,VLOOKUP($C3359,薬効分類マスタ!$A$2:$F$180,6,FALSE())))</f>
        <v/>
      </c>
      <c r="N3359" s="0" t="str">
        <f aca="false">ASC(G3359)</f>
        <v>ﾄﾘﾒﾌﾞﾁﾝﾏﾚｲﾝ酸塩100mg錠</v>
      </c>
      <c r="O3359" s="0" t="str">
        <f aca="false">ASC(E3359)</f>
        <v>ﾄﾘﾒﾌﾞﾁﾝﾏﾚｲﾝ酸塩</v>
      </c>
      <c r="P3359" s="16" t="n">
        <f aca="false">N(P3358)+IF($C3359=検索!$B$49,1,0)</f>
        <v>0</v>
      </c>
    </row>
    <row r="3360" customFormat="false" ht="15" hidden="false" customHeight="false" outlineLevel="0" collapsed="false">
      <c r="A3360" s="16" t="s">
        <v>221</v>
      </c>
      <c r="B3360" s="0" t="s">
        <v>7779</v>
      </c>
      <c r="C3360" s="0" t="n">
        <v>239</v>
      </c>
      <c r="D3360" s="0" t="str">
        <f aca="false">IFERROR(VLOOKUP($C3360,薬効分類マスタ!$A$2:$B$180,2,FALSE()),"未登録")</f>
        <v>その他の消化器官用薬</v>
      </c>
      <c r="E3360" s="16" t="s">
        <v>7780</v>
      </c>
      <c r="F3360" s="16" t="s">
        <v>411</v>
      </c>
      <c r="G3360" s="16" t="s">
        <v>7781</v>
      </c>
      <c r="H3360" s="16" t="s">
        <v>325</v>
      </c>
      <c r="I3360" s="0" t="n">
        <v>7.1</v>
      </c>
      <c r="J3360" s="16" t="s">
        <v>232</v>
      </c>
      <c r="K3360" s="0" t="str">
        <f aca="false">IFERROR(IF(VLOOKUP($C3360,薬効分類マスタ!$A$2:$E$180,5,FALSE())=0,"",VLOOKUP($C3360,薬効分類マスタ!$A$2:$E$180,5,FALSE())),"")</f>
        <v/>
      </c>
      <c r="L3360" s="17"/>
      <c r="M3360" s="0" t="str">
        <f aca="false">IF($K3360="","",IF($L3360&lt;&gt;"",$L3360,VLOOKUP($C3360,薬効分類マスタ!$A$2:$F$180,6,FALSE())))</f>
        <v/>
      </c>
      <c r="N3360" s="0" t="str">
        <f aca="false">ASC(G3360)</f>
        <v>ｶﾞﾅﾄﾝ錠50mg</v>
      </c>
      <c r="O3360" s="0" t="str">
        <f aca="false">ASC(E3360)</f>
        <v>ｲﾄﾌﾟﾘﾄﾞ塩酸塩</v>
      </c>
      <c r="P3360" s="16" t="n">
        <f aca="false">N(P3359)+IF($C3360=検索!$B$49,1,0)</f>
        <v>0</v>
      </c>
    </row>
    <row r="3361" customFormat="false" ht="15" hidden="false" customHeight="false" outlineLevel="0" collapsed="false">
      <c r="A3361" s="16" t="s">
        <v>221</v>
      </c>
      <c r="B3361" s="0" t="s">
        <v>7782</v>
      </c>
      <c r="C3361" s="0" t="n">
        <v>239</v>
      </c>
      <c r="D3361" s="0" t="str">
        <f aca="false">IFERROR(VLOOKUP($C3361,薬効分類マスタ!$A$2:$B$180,2,FALSE()),"未登録")</f>
        <v>その他の消化器官用薬</v>
      </c>
      <c r="E3361" s="16" t="s">
        <v>7780</v>
      </c>
      <c r="F3361" s="16" t="s">
        <v>411</v>
      </c>
      <c r="G3361" s="16" t="s">
        <v>7783</v>
      </c>
      <c r="H3361" s="16" t="s">
        <v>385</v>
      </c>
      <c r="I3361" s="0" t="n">
        <v>6.3</v>
      </c>
      <c r="J3361" s="16" t="s">
        <v>239</v>
      </c>
      <c r="K3361" s="0" t="str">
        <f aca="false">IFERROR(IF(VLOOKUP($C3361,薬効分類マスタ!$A$2:$E$180,5,FALSE())=0,"",VLOOKUP($C3361,薬効分類マスタ!$A$2:$E$180,5,FALSE())),"")</f>
        <v/>
      </c>
      <c r="L3361" s="17"/>
      <c r="M3361" s="0" t="str">
        <f aca="false">IF($K3361="","",IF($L3361&lt;&gt;"",$L3361,VLOOKUP($C3361,薬効分類マスタ!$A$2:$F$180,6,FALSE())))</f>
        <v/>
      </c>
      <c r="N3361" s="0" t="str">
        <f aca="false">ASC(G3361)</f>
        <v>ｲﾄﾌﾟﾘﾄﾞ塩酸塩錠50mg｢ｻﾜｲ｣</v>
      </c>
      <c r="O3361" s="0" t="str">
        <f aca="false">ASC(E3361)</f>
        <v>ｲﾄﾌﾟﾘﾄﾞ塩酸塩</v>
      </c>
      <c r="P3361" s="16" t="n">
        <f aca="false">N(P3360)+IF($C3361=検索!$B$49,1,0)</f>
        <v>0</v>
      </c>
    </row>
    <row r="3362" customFormat="false" ht="15" hidden="false" customHeight="false" outlineLevel="0" collapsed="false">
      <c r="A3362" s="16" t="s">
        <v>221</v>
      </c>
      <c r="B3362" s="0" t="s">
        <v>7784</v>
      </c>
      <c r="C3362" s="0" t="n">
        <v>239</v>
      </c>
      <c r="D3362" s="0" t="str">
        <f aca="false">IFERROR(VLOOKUP($C3362,薬効分類マスタ!$A$2:$B$180,2,FALSE()),"未登録")</f>
        <v>その他の消化器官用薬</v>
      </c>
      <c r="E3362" s="16" t="s">
        <v>7785</v>
      </c>
      <c r="F3362" s="16" t="s">
        <v>7786</v>
      </c>
      <c r="G3362" s="16" t="s">
        <v>7787</v>
      </c>
      <c r="H3362" s="16" t="s">
        <v>7788</v>
      </c>
      <c r="I3362" s="0" t="n">
        <v>96</v>
      </c>
      <c r="J3362" s="16" t="s">
        <v>232</v>
      </c>
      <c r="K3362" s="0" t="str">
        <f aca="false">IFERROR(IF(VLOOKUP($C3362,薬効分類マスタ!$A$2:$E$180,5,FALSE())=0,"",VLOOKUP($C3362,薬効分類マスタ!$A$2:$E$180,5,FALSE())),"")</f>
        <v/>
      </c>
      <c r="L3362" s="17"/>
      <c r="M3362" s="0" t="str">
        <f aca="false">IF($K3362="","",IF($L3362&lt;&gt;"",$L3362,VLOOKUP($C3362,薬効分類マスタ!$A$2:$F$180,6,FALSE())))</f>
        <v/>
      </c>
      <c r="N3362" s="0" t="str">
        <f aca="false">ASC(G3362)</f>
        <v>ﾍﾟﾝﾀｻ顆粒94%</v>
      </c>
      <c r="O3362" s="0" t="str">
        <f aca="false">ASC(E3362)</f>
        <v>ﾒｻﾗｼﾞﾝ</v>
      </c>
      <c r="P3362" s="16" t="n">
        <f aca="false">N(P3361)+IF($C3362=検索!$B$49,1,0)</f>
        <v>0</v>
      </c>
    </row>
    <row r="3363" customFormat="false" ht="15" hidden="false" customHeight="false" outlineLevel="0" collapsed="false">
      <c r="A3363" s="16" t="s">
        <v>221</v>
      </c>
      <c r="B3363" s="0" t="s">
        <v>7789</v>
      </c>
      <c r="C3363" s="0" t="n">
        <v>239</v>
      </c>
      <c r="D3363" s="0" t="str">
        <f aca="false">IFERROR(VLOOKUP($C3363,薬効分類マスタ!$A$2:$B$180,2,FALSE()),"未登録")</f>
        <v>その他の消化器官用薬</v>
      </c>
      <c r="E3363" s="16" t="s">
        <v>7785</v>
      </c>
      <c r="F3363" s="16" t="s">
        <v>639</v>
      </c>
      <c r="G3363" s="16" t="s">
        <v>7790</v>
      </c>
      <c r="H3363" s="16" t="s">
        <v>530</v>
      </c>
      <c r="I3363" s="0" t="n">
        <v>16.8</v>
      </c>
      <c r="J3363" s="16" t="s">
        <v>239</v>
      </c>
      <c r="K3363" s="0" t="str">
        <f aca="false">IFERROR(IF(VLOOKUP($C3363,薬効分類マスタ!$A$2:$E$180,5,FALSE())=0,"",VLOOKUP($C3363,薬効分類マスタ!$A$2:$E$180,5,FALSE())),"")</f>
        <v/>
      </c>
      <c r="L3363" s="17"/>
      <c r="M3363" s="0" t="str">
        <f aca="false">IF($K3363="","",IF($L3363&lt;&gt;"",$L3363,VLOOKUP($C3363,薬効分類マスタ!$A$2:$F$180,6,FALSE())))</f>
        <v/>
      </c>
      <c r="N3363" s="0" t="str">
        <f aca="false">ASC(G3363)</f>
        <v>ﾒｻﾗｼﾞﾝ錠250mg｢ｹﾐﾌｧ｣</v>
      </c>
      <c r="O3363" s="0" t="str">
        <f aca="false">ASC(E3363)</f>
        <v>ﾒｻﾗｼﾞﾝ</v>
      </c>
      <c r="P3363" s="16" t="n">
        <f aca="false">N(P3362)+IF($C3363=検索!$B$49,1,0)</f>
        <v>0</v>
      </c>
    </row>
    <row r="3364" customFormat="false" ht="15" hidden="false" customHeight="false" outlineLevel="0" collapsed="false">
      <c r="A3364" s="16" t="s">
        <v>221</v>
      </c>
      <c r="B3364" s="0" t="s">
        <v>7791</v>
      </c>
      <c r="C3364" s="0" t="n">
        <v>239</v>
      </c>
      <c r="D3364" s="0" t="str">
        <f aca="false">IFERROR(VLOOKUP($C3364,薬効分類マスタ!$A$2:$B$180,2,FALSE()),"未登録")</f>
        <v>その他の消化器官用薬</v>
      </c>
      <c r="E3364" s="16" t="s">
        <v>7785</v>
      </c>
      <c r="F3364" s="16" t="s">
        <v>639</v>
      </c>
      <c r="G3364" s="16" t="s">
        <v>7792</v>
      </c>
      <c r="H3364" s="16" t="s">
        <v>7788</v>
      </c>
      <c r="I3364" s="0" t="n">
        <v>26.1</v>
      </c>
      <c r="J3364" s="16" t="s">
        <v>232</v>
      </c>
      <c r="K3364" s="0" t="str">
        <f aca="false">IFERROR(IF(VLOOKUP($C3364,薬効分類マスタ!$A$2:$E$180,5,FALSE())=0,"",VLOOKUP($C3364,薬効分類マスタ!$A$2:$E$180,5,FALSE())),"")</f>
        <v/>
      </c>
      <c r="L3364" s="17"/>
      <c r="M3364" s="0" t="str">
        <f aca="false">IF($K3364="","",IF($L3364&lt;&gt;"",$L3364,VLOOKUP($C3364,薬効分類マスタ!$A$2:$F$180,6,FALSE())))</f>
        <v/>
      </c>
      <c r="N3364" s="0" t="str">
        <f aca="false">ASC(G3364)</f>
        <v>ﾍﾟﾝﾀｻ錠250mg</v>
      </c>
      <c r="O3364" s="0" t="str">
        <f aca="false">ASC(E3364)</f>
        <v>ﾒｻﾗｼﾞﾝ</v>
      </c>
      <c r="P3364" s="16" t="n">
        <f aca="false">N(P3363)+IF($C3364=検索!$B$49,1,0)</f>
        <v>0</v>
      </c>
    </row>
    <row r="3365" customFormat="false" ht="15" hidden="false" customHeight="false" outlineLevel="0" collapsed="false">
      <c r="A3365" s="16" t="s">
        <v>221</v>
      </c>
      <c r="B3365" s="0" t="s">
        <v>7793</v>
      </c>
      <c r="C3365" s="0" t="n">
        <v>239</v>
      </c>
      <c r="D3365" s="0" t="str">
        <f aca="false">IFERROR(VLOOKUP($C3365,薬効分類マスタ!$A$2:$B$180,2,FALSE()),"未登録")</f>
        <v>その他の消化器官用薬</v>
      </c>
      <c r="E3365" s="16" t="s">
        <v>7785</v>
      </c>
      <c r="F3365" s="16" t="s">
        <v>639</v>
      </c>
      <c r="G3365" s="16" t="s">
        <v>7794</v>
      </c>
      <c r="H3365" s="16" t="s">
        <v>6239</v>
      </c>
      <c r="I3365" s="0" t="n">
        <v>13.8</v>
      </c>
      <c r="J3365" s="16" t="s">
        <v>239</v>
      </c>
      <c r="K3365" s="0" t="str">
        <f aca="false">IFERROR(IF(VLOOKUP($C3365,薬効分類マスタ!$A$2:$E$180,5,FALSE())=0,"",VLOOKUP($C3365,薬効分類マスタ!$A$2:$E$180,5,FALSE())),"")</f>
        <v/>
      </c>
      <c r="L3365" s="17"/>
      <c r="M3365" s="0" t="str">
        <f aca="false">IF($K3365="","",IF($L3365&lt;&gt;"",$L3365,VLOOKUP($C3365,薬効分類マスタ!$A$2:$F$180,6,FALSE())))</f>
        <v/>
      </c>
      <c r="N3365" s="0" t="str">
        <f aca="false">ASC(G3365)</f>
        <v>ﾒｻﾗｼﾞﾝ徐放錠250mg｢日医工P｣</v>
      </c>
      <c r="O3365" s="0" t="str">
        <f aca="false">ASC(E3365)</f>
        <v>ﾒｻﾗｼﾞﾝ</v>
      </c>
      <c r="P3365" s="16" t="n">
        <f aca="false">N(P3364)+IF($C3365=検索!$B$49,1,0)</f>
        <v>0</v>
      </c>
    </row>
    <row r="3366" customFormat="false" ht="15" hidden="false" customHeight="false" outlineLevel="0" collapsed="false">
      <c r="A3366" s="16" t="s">
        <v>221</v>
      </c>
      <c r="B3366" s="0" t="s">
        <v>7795</v>
      </c>
      <c r="C3366" s="0" t="n">
        <v>239</v>
      </c>
      <c r="D3366" s="0" t="str">
        <f aca="false">IFERROR(VLOOKUP($C3366,薬効分類マスタ!$A$2:$B$180,2,FALSE()),"未登録")</f>
        <v>その他の消化器官用薬</v>
      </c>
      <c r="E3366" s="16" t="s">
        <v>7785</v>
      </c>
      <c r="F3366" s="16" t="s">
        <v>639</v>
      </c>
      <c r="G3366" s="16" t="s">
        <v>7796</v>
      </c>
      <c r="H3366" s="16" t="s">
        <v>533</v>
      </c>
      <c r="I3366" s="0" t="n">
        <v>13.8</v>
      </c>
      <c r="J3366" s="16" t="s">
        <v>239</v>
      </c>
      <c r="K3366" s="0" t="str">
        <f aca="false">IFERROR(IF(VLOOKUP($C3366,薬効分類マスタ!$A$2:$E$180,5,FALSE())=0,"",VLOOKUP($C3366,薬効分類マスタ!$A$2:$E$180,5,FALSE())),"")</f>
        <v/>
      </c>
      <c r="L3366" s="17"/>
      <c r="M3366" s="0" t="str">
        <f aca="false">IF($K3366="","",IF($L3366&lt;&gt;"",$L3366,VLOOKUP($C3366,薬効分類マスタ!$A$2:$F$180,6,FALSE())))</f>
        <v/>
      </c>
      <c r="N3366" s="0" t="str">
        <f aca="false">ASC(G3366)</f>
        <v>ﾒｻﾗｼﾞﾝ徐放錠250mg｢ﾄｰﾜ｣</v>
      </c>
      <c r="O3366" s="0" t="str">
        <f aca="false">ASC(E3366)</f>
        <v>ﾒｻﾗｼﾞﾝ</v>
      </c>
      <c r="P3366" s="16" t="n">
        <f aca="false">N(P3365)+IF($C3366=検索!$B$49,1,0)</f>
        <v>0</v>
      </c>
    </row>
    <row r="3367" customFormat="false" ht="15" hidden="false" customHeight="false" outlineLevel="0" collapsed="false">
      <c r="A3367" s="16" t="s">
        <v>221</v>
      </c>
      <c r="B3367" s="0" t="s">
        <v>7797</v>
      </c>
      <c r="C3367" s="0" t="n">
        <v>239</v>
      </c>
      <c r="D3367" s="0" t="str">
        <f aca="false">IFERROR(VLOOKUP($C3367,薬効分類マスタ!$A$2:$B$180,2,FALSE()),"未登録")</f>
        <v>その他の消化器官用薬</v>
      </c>
      <c r="E3367" s="16" t="s">
        <v>7785</v>
      </c>
      <c r="F3367" s="16" t="s">
        <v>854</v>
      </c>
      <c r="G3367" s="16" t="s">
        <v>7798</v>
      </c>
      <c r="H3367" s="16" t="s">
        <v>7788</v>
      </c>
      <c r="I3367" s="0" t="n">
        <v>45.8</v>
      </c>
      <c r="J3367" s="16" t="s">
        <v>232</v>
      </c>
      <c r="K3367" s="0" t="str">
        <f aca="false">IFERROR(IF(VLOOKUP($C3367,薬効分類マスタ!$A$2:$E$180,5,FALSE())=0,"",VLOOKUP($C3367,薬効分類マスタ!$A$2:$E$180,5,FALSE())),"")</f>
        <v/>
      </c>
      <c r="L3367" s="17"/>
      <c r="M3367" s="0" t="str">
        <f aca="false">IF($K3367="","",IF($L3367&lt;&gt;"",$L3367,VLOOKUP($C3367,薬効分類マスタ!$A$2:$F$180,6,FALSE())))</f>
        <v/>
      </c>
      <c r="N3367" s="0" t="str">
        <f aca="false">ASC(G3367)</f>
        <v>ﾍﾟﾝﾀｻ錠500mg</v>
      </c>
      <c r="O3367" s="0" t="str">
        <f aca="false">ASC(E3367)</f>
        <v>ﾒｻﾗｼﾞﾝ</v>
      </c>
      <c r="P3367" s="16" t="n">
        <f aca="false">N(P3366)+IF($C3367=検索!$B$49,1,0)</f>
        <v>0</v>
      </c>
    </row>
    <row r="3368" customFormat="false" ht="15" hidden="false" customHeight="false" outlineLevel="0" collapsed="false">
      <c r="A3368" s="16" t="s">
        <v>221</v>
      </c>
      <c r="B3368" s="0" t="s">
        <v>7799</v>
      </c>
      <c r="C3368" s="0" t="n">
        <v>239</v>
      </c>
      <c r="D3368" s="0" t="str">
        <f aca="false">IFERROR(VLOOKUP($C3368,薬効分類マスタ!$A$2:$B$180,2,FALSE()),"未登録")</f>
        <v>その他の消化器官用薬</v>
      </c>
      <c r="E3368" s="16" t="s">
        <v>7785</v>
      </c>
      <c r="F3368" s="16" t="s">
        <v>854</v>
      </c>
      <c r="G3368" s="16" t="s">
        <v>7800</v>
      </c>
      <c r="H3368" s="16" t="s">
        <v>530</v>
      </c>
      <c r="I3368" s="0" t="n">
        <v>23.9</v>
      </c>
      <c r="J3368" s="16" t="s">
        <v>239</v>
      </c>
      <c r="K3368" s="0" t="str">
        <f aca="false">IFERROR(IF(VLOOKUP($C3368,薬効分類マスタ!$A$2:$E$180,5,FALSE())=0,"",VLOOKUP($C3368,薬効分類マスタ!$A$2:$E$180,5,FALSE())),"")</f>
        <v/>
      </c>
      <c r="L3368" s="17"/>
      <c r="M3368" s="0" t="str">
        <f aca="false">IF($K3368="","",IF($L3368&lt;&gt;"",$L3368,VLOOKUP($C3368,薬効分類マスタ!$A$2:$F$180,6,FALSE())))</f>
        <v/>
      </c>
      <c r="N3368" s="0" t="str">
        <f aca="false">ASC(G3368)</f>
        <v>ﾒｻﾗｼﾞﾝ錠500mg｢ｹﾐﾌｧ｣</v>
      </c>
      <c r="O3368" s="0" t="str">
        <f aca="false">ASC(E3368)</f>
        <v>ﾒｻﾗｼﾞﾝ</v>
      </c>
      <c r="P3368" s="16" t="n">
        <f aca="false">N(P3367)+IF($C3368=検索!$B$49,1,0)</f>
        <v>0</v>
      </c>
    </row>
    <row r="3369" customFormat="false" ht="15" hidden="false" customHeight="false" outlineLevel="0" collapsed="false">
      <c r="A3369" s="16" t="s">
        <v>221</v>
      </c>
      <c r="B3369" s="0" t="s">
        <v>7801</v>
      </c>
      <c r="C3369" s="0" t="n">
        <v>239</v>
      </c>
      <c r="D3369" s="0" t="str">
        <f aca="false">IFERROR(VLOOKUP($C3369,薬効分類マスタ!$A$2:$B$180,2,FALSE()),"未登録")</f>
        <v>その他の消化器官用薬</v>
      </c>
      <c r="E3369" s="16" t="s">
        <v>7785</v>
      </c>
      <c r="F3369" s="16" t="s">
        <v>854</v>
      </c>
      <c r="G3369" s="16" t="s">
        <v>7802</v>
      </c>
      <c r="H3369" s="16" t="s">
        <v>6239</v>
      </c>
      <c r="I3369" s="0" t="n">
        <v>23.9</v>
      </c>
      <c r="J3369" s="16" t="s">
        <v>239</v>
      </c>
      <c r="K3369" s="0" t="str">
        <f aca="false">IFERROR(IF(VLOOKUP($C3369,薬効分類マスタ!$A$2:$E$180,5,FALSE())=0,"",VLOOKUP($C3369,薬効分類マスタ!$A$2:$E$180,5,FALSE())),"")</f>
        <v/>
      </c>
      <c r="L3369" s="17"/>
      <c r="M3369" s="0" t="str">
        <f aca="false">IF($K3369="","",IF($L3369&lt;&gt;"",$L3369,VLOOKUP($C3369,薬効分類マスタ!$A$2:$F$180,6,FALSE())))</f>
        <v/>
      </c>
      <c r="N3369" s="0" t="str">
        <f aca="false">ASC(G3369)</f>
        <v>ﾒｻﾗｼﾞﾝ徐放錠500mg｢日医工P｣</v>
      </c>
      <c r="O3369" s="0" t="str">
        <f aca="false">ASC(E3369)</f>
        <v>ﾒｻﾗｼﾞﾝ</v>
      </c>
      <c r="P3369" s="16" t="n">
        <f aca="false">N(P3368)+IF($C3369=検索!$B$49,1,0)</f>
        <v>0</v>
      </c>
    </row>
    <row r="3370" customFormat="false" ht="15" hidden="false" customHeight="false" outlineLevel="0" collapsed="false">
      <c r="A3370" s="16" t="s">
        <v>221</v>
      </c>
      <c r="B3370" s="0" t="s">
        <v>7803</v>
      </c>
      <c r="C3370" s="0" t="n">
        <v>239</v>
      </c>
      <c r="D3370" s="0" t="str">
        <f aca="false">IFERROR(VLOOKUP($C3370,薬効分類マスタ!$A$2:$B$180,2,FALSE()),"未登録")</f>
        <v>その他の消化器官用薬</v>
      </c>
      <c r="E3370" s="16" t="s">
        <v>7785</v>
      </c>
      <c r="F3370" s="16" t="s">
        <v>854</v>
      </c>
      <c r="G3370" s="16" t="s">
        <v>7804</v>
      </c>
      <c r="H3370" s="16" t="s">
        <v>533</v>
      </c>
      <c r="I3370" s="0" t="n">
        <v>23.9</v>
      </c>
      <c r="J3370" s="16" t="s">
        <v>239</v>
      </c>
      <c r="K3370" s="0" t="str">
        <f aca="false">IFERROR(IF(VLOOKUP($C3370,薬効分類マスタ!$A$2:$E$180,5,FALSE())=0,"",VLOOKUP($C3370,薬効分類マスタ!$A$2:$E$180,5,FALSE())),"")</f>
        <v/>
      </c>
      <c r="L3370" s="17"/>
      <c r="M3370" s="0" t="str">
        <f aca="false">IF($K3370="","",IF($L3370&lt;&gt;"",$L3370,VLOOKUP($C3370,薬効分類マスタ!$A$2:$F$180,6,FALSE())))</f>
        <v/>
      </c>
      <c r="N3370" s="0" t="str">
        <f aca="false">ASC(G3370)</f>
        <v>ﾒｻﾗｼﾞﾝ徐放錠500mg｢ﾄｰﾜ｣</v>
      </c>
      <c r="O3370" s="0" t="str">
        <f aca="false">ASC(E3370)</f>
        <v>ﾒｻﾗｼﾞﾝ</v>
      </c>
      <c r="P3370" s="16" t="n">
        <f aca="false">N(P3369)+IF($C3370=検索!$B$49,1,0)</f>
        <v>0</v>
      </c>
    </row>
    <row r="3371" customFormat="false" ht="15" hidden="false" customHeight="false" outlineLevel="0" collapsed="false">
      <c r="A3371" s="16" t="s">
        <v>221</v>
      </c>
      <c r="B3371" s="0" t="s">
        <v>7805</v>
      </c>
      <c r="C3371" s="0" t="n">
        <v>239</v>
      </c>
      <c r="D3371" s="0" t="str">
        <f aca="false">IFERROR(VLOOKUP($C3371,薬効分類マスタ!$A$2:$B$180,2,FALSE()),"未登録")</f>
        <v>その他の消化器官用薬</v>
      </c>
      <c r="E3371" s="16" t="s">
        <v>7785</v>
      </c>
      <c r="F3371" s="16" t="s">
        <v>736</v>
      </c>
      <c r="G3371" s="16" t="s">
        <v>7806</v>
      </c>
      <c r="H3371" s="16" t="s">
        <v>1211</v>
      </c>
      <c r="I3371" s="0" t="n">
        <v>26.7</v>
      </c>
      <c r="J3371" s="16" t="s">
        <v>232</v>
      </c>
      <c r="K3371" s="0" t="str">
        <f aca="false">IFERROR(IF(VLOOKUP($C3371,薬効分類マスタ!$A$2:$E$180,5,FALSE())=0,"",VLOOKUP($C3371,薬効分類マスタ!$A$2:$E$180,5,FALSE())),"")</f>
        <v/>
      </c>
      <c r="L3371" s="17"/>
      <c r="M3371" s="0" t="str">
        <f aca="false">IF($K3371="","",IF($L3371&lt;&gt;"",$L3371,VLOOKUP($C3371,薬効分類マスタ!$A$2:$F$180,6,FALSE())))</f>
        <v/>
      </c>
      <c r="N3371" s="0" t="str">
        <f aca="false">ASC(G3371)</f>
        <v>ｱｻｺｰﾙ錠400mg</v>
      </c>
      <c r="O3371" s="0" t="str">
        <f aca="false">ASC(E3371)</f>
        <v>ﾒｻﾗｼﾞﾝ</v>
      </c>
      <c r="P3371" s="16" t="n">
        <f aca="false">N(P3370)+IF($C3371=検索!$B$49,1,0)</f>
        <v>0</v>
      </c>
    </row>
    <row r="3372" customFormat="false" ht="15" hidden="false" customHeight="false" outlineLevel="0" collapsed="false">
      <c r="A3372" s="16" t="s">
        <v>221</v>
      </c>
      <c r="B3372" s="0" t="s">
        <v>7807</v>
      </c>
      <c r="C3372" s="0" t="n">
        <v>239</v>
      </c>
      <c r="D3372" s="0" t="str">
        <f aca="false">IFERROR(VLOOKUP($C3372,薬効分類マスタ!$A$2:$B$180,2,FALSE()),"未登録")</f>
        <v>その他の消化器官用薬</v>
      </c>
      <c r="E3372" s="16" t="s">
        <v>7785</v>
      </c>
      <c r="F3372" s="16" t="s">
        <v>736</v>
      </c>
      <c r="G3372" s="16" t="s">
        <v>7808</v>
      </c>
      <c r="H3372" s="16" t="s">
        <v>385</v>
      </c>
      <c r="I3372" s="0" t="n">
        <v>15.7</v>
      </c>
      <c r="J3372" s="16" t="s">
        <v>239</v>
      </c>
      <c r="K3372" s="0" t="str">
        <f aca="false">IFERROR(IF(VLOOKUP($C3372,薬効分類マスタ!$A$2:$E$180,5,FALSE())=0,"",VLOOKUP($C3372,薬効分類マスタ!$A$2:$E$180,5,FALSE())),"")</f>
        <v/>
      </c>
      <c r="L3372" s="17"/>
      <c r="M3372" s="0" t="str">
        <f aca="false">IF($K3372="","",IF($L3372&lt;&gt;"",$L3372,VLOOKUP($C3372,薬効分類マスタ!$A$2:$F$180,6,FALSE())))</f>
        <v/>
      </c>
      <c r="N3372" s="0" t="str">
        <f aca="false">ASC(G3372)</f>
        <v>ﾒｻﾗｼﾞﾝ腸溶錠400mg｢ｻﾜｲ｣</v>
      </c>
      <c r="O3372" s="0" t="str">
        <f aca="false">ASC(E3372)</f>
        <v>ﾒｻﾗｼﾞﾝ</v>
      </c>
      <c r="P3372" s="16" t="n">
        <f aca="false">N(P3371)+IF($C3372=検索!$B$49,1,0)</f>
        <v>0</v>
      </c>
    </row>
    <row r="3373" customFormat="false" ht="15" hidden="false" customHeight="false" outlineLevel="0" collapsed="false">
      <c r="A3373" s="16" t="s">
        <v>221</v>
      </c>
      <c r="B3373" s="0" t="s">
        <v>7809</v>
      </c>
      <c r="C3373" s="0" t="n">
        <v>239</v>
      </c>
      <c r="D3373" s="0" t="str">
        <f aca="false">IFERROR(VLOOKUP($C3373,薬効分類マスタ!$A$2:$B$180,2,FALSE()),"未登録")</f>
        <v>その他の消化器官用薬</v>
      </c>
      <c r="E3373" s="16" t="s">
        <v>7785</v>
      </c>
      <c r="F3373" s="16" t="s">
        <v>7810</v>
      </c>
      <c r="G3373" s="16" t="s">
        <v>7811</v>
      </c>
      <c r="H3373" s="16" t="s">
        <v>415</v>
      </c>
      <c r="I3373" s="0" t="n">
        <v>162.2</v>
      </c>
      <c r="J3373" s="16" t="s">
        <v>232</v>
      </c>
      <c r="K3373" s="0" t="str">
        <f aca="false">IFERROR(IF(VLOOKUP($C3373,薬効分類マスタ!$A$2:$E$180,5,FALSE())=0,"",VLOOKUP($C3373,薬効分類マスタ!$A$2:$E$180,5,FALSE())),"")</f>
        <v/>
      </c>
      <c r="L3373" s="17"/>
      <c r="M3373" s="0" t="str">
        <f aca="false">IF($K3373="","",IF($L3373&lt;&gt;"",$L3373,VLOOKUP($C3373,薬効分類マスタ!$A$2:$F$180,6,FALSE())))</f>
        <v/>
      </c>
      <c r="N3373" s="0" t="str">
        <f aca="false">ASC(G3373)</f>
        <v>ﾘｱﾙﾀﾞ錠1200mg</v>
      </c>
      <c r="O3373" s="0" t="str">
        <f aca="false">ASC(E3373)</f>
        <v>ﾒｻﾗｼﾞﾝ</v>
      </c>
      <c r="P3373" s="16" t="n">
        <f aca="false">N(P3372)+IF($C3373=検索!$B$49,1,0)</f>
        <v>0</v>
      </c>
    </row>
    <row r="3374" customFormat="false" ht="15" hidden="false" customHeight="false" outlineLevel="0" collapsed="false">
      <c r="A3374" s="16" t="s">
        <v>221</v>
      </c>
      <c r="B3374" s="0" t="s">
        <v>7812</v>
      </c>
      <c r="C3374" s="0" t="n">
        <v>239</v>
      </c>
      <c r="D3374" s="0" t="str">
        <f aca="false">IFERROR(VLOOKUP($C3374,薬効分類マスタ!$A$2:$B$180,2,FALSE()),"未登録")</f>
        <v>その他の消化器官用薬</v>
      </c>
      <c r="E3374" s="16" t="s">
        <v>7785</v>
      </c>
      <c r="F3374" s="16" t="s">
        <v>7813</v>
      </c>
      <c r="G3374" s="16" t="s">
        <v>7814</v>
      </c>
      <c r="H3374" s="16" t="s">
        <v>415</v>
      </c>
      <c r="I3374" s="0" t="n">
        <v>93.3</v>
      </c>
      <c r="J3374" s="16" t="s">
        <v>232</v>
      </c>
      <c r="K3374" s="0" t="str">
        <f aca="false">IFERROR(IF(VLOOKUP($C3374,薬効分類マスタ!$A$2:$E$180,5,FALSE())=0,"",VLOOKUP($C3374,薬効分類マスタ!$A$2:$E$180,5,FALSE())),"")</f>
        <v/>
      </c>
      <c r="L3374" s="17"/>
      <c r="M3374" s="0" t="str">
        <f aca="false">IF($K3374="","",IF($L3374&lt;&gt;"",$L3374,VLOOKUP($C3374,薬効分類マスタ!$A$2:$F$180,6,FALSE())))</f>
        <v/>
      </c>
      <c r="N3374" s="0" t="str">
        <f aca="false">ASC(G3374)</f>
        <v>ﾘｱﾙﾀﾞ錠600mg</v>
      </c>
      <c r="O3374" s="0" t="str">
        <f aca="false">ASC(E3374)</f>
        <v>ﾒｻﾗｼﾞﾝ</v>
      </c>
      <c r="P3374" s="16" t="n">
        <f aca="false">N(P3373)+IF($C3374=検索!$B$49,1,0)</f>
        <v>0</v>
      </c>
    </row>
    <row r="3375" customFormat="false" ht="15" hidden="false" customHeight="false" outlineLevel="0" collapsed="false">
      <c r="A3375" s="16" t="s">
        <v>221</v>
      </c>
      <c r="B3375" s="0" t="s">
        <v>7815</v>
      </c>
      <c r="C3375" s="0" t="n">
        <v>239</v>
      </c>
      <c r="D3375" s="0" t="str">
        <f aca="false">IFERROR(VLOOKUP($C3375,薬効分類マスタ!$A$2:$B$180,2,FALSE()),"未登録")</f>
        <v>その他の消化器官用薬</v>
      </c>
      <c r="E3375" s="16" t="s">
        <v>7816</v>
      </c>
      <c r="F3375" s="16" t="s">
        <v>229</v>
      </c>
      <c r="G3375" s="16" t="s">
        <v>7817</v>
      </c>
      <c r="H3375" s="16" t="s">
        <v>504</v>
      </c>
      <c r="I3375" s="0" t="n">
        <v>17.2</v>
      </c>
      <c r="J3375" s="16" t="s">
        <v>232</v>
      </c>
      <c r="K3375" s="0" t="str">
        <f aca="false">IFERROR(IF(VLOOKUP($C3375,薬効分類マスタ!$A$2:$E$180,5,FALSE())=0,"",VLOOKUP($C3375,薬効分類マスタ!$A$2:$E$180,5,FALSE())),"")</f>
        <v/>
      </c>
      <c r="L3375" s="17"/>
      <c r="M3375" s="0" t="str">
        <f aca="false">IF($K3375="","",IF($L3375&lt;&gt;"",$L3375,VLOOKUP($C3375,薬効分類マスタ!$A$2:$F$180,6,FALSE())))</f>
        <v/>
      </c>
      <c r="N3375" s="0" t="str">
        <f aca="false">ASC(G3375)</f>
        <v>ｶﾞｽﾓﾁﾝ散1%</v>
      </c>
      <c r="O3375" s="0" t="str">
        <f aca="false">ASC(E3375)</f>
        <v>ﾓｻﾌﾟﾘﾄﾞｸｴﾝ酸塩水和物</v>
      </c>
      <c r="P3375" s="16" t="n">
        <f aca="false">N(P3374)+IF($C3375=検索!$B$49,1,0)</f>
        <v>0</v>
      </c>
    </row>
    <row r="3376" customFormat="false" ht="15" hidden="false" customHeight="false" outlineLevel="0" collapsed="false">
      <c r="A3376" s="16" t="s">
        <v>221</v>
      </c>
      <c r="B3376" s="0" t="s">
        <v>7818</v>
      </c>
      <c r="C3376" s="0" t="n">
        <v>239</v>
      </c>
      <c r="D3376" s="0" t="str">
        <f aca="false">IFERROR(VLOOKUP($C3376,薬効分類マスタ!$A$2:$B$180,2,FALSE()),"未登録")</f>
        <v>その他の消化器官用薬</v>
      </c>
      <c r="E3376" s="16" t="s">
        <v>7816</v>
      </c>
      <c r="F3376" s="16" t="s">
        <v>229</v>
      </c>
      <c r="G3376" s="16" t="s">
        <v>7819</v>
      </c>
      <c r="H3376" s="16" t="s">
        <v>2734</v>
      </c>
      <c r="I3376" s="0" t="n">
        <v>8.9</v>
      </c>
      <c r="J3376" s="16" t="s">
        <v>239</v>
      </c>
      <c r="K3376" s="0" t="str">
        <f aca="false">IFERROR(IF(VLOOKUP($C3376,薬効分類マスタ!$A$2:$E$180,5,FALSE())=0,"",VLOOKUP($C3376,薬効分類マスタ!$A$2:$E$180,5,FALSE())),"")</f>
        <v/>
      </c>
      <c r="L3376" s="17"/>
      <c r="M3376" s="0" t="str">
        <f aca="false">IF($K3376="","",IF($L3376&lt;&gt;"",$L3376,VLOOKUP($C3376,薬効分類マスタ!$A$2:$F$180,6,FALSE())))</f>
        <v/>
      </c>
      <c r="N3376" s="0" t="str">
        <f aca="false">ASC(G3376)</f>
        <v>ﾓｻﾌﾟﾘﾄﾞｸｴﾝ酸塩散1%｢日医工｣</v>
      </c>
      <c r="O3376" s="0" t="str">
        <f aca="false">ASC(E3376)</f>
        <v>ﾓｻﾌﾟﾘﾄﾞｸｴﾝ酸塩水和物</v>
      </c>
      <c r="P3376" s="16" t="n">
        <f aca="false">N(P3375)+IF($C3376=検索!$B$49,1,0)</f>
        <v>0</v>
      </c>
    </row>
    <row r="3377" customFormat="false" ht="15" hidden="false" customHeight="false" outlineLevel="0" collapsed="false">
      <c r="A3377" s="16" t="s">
        <v>221</v>
      </c>
      <c r="B3377" s="0" t="s">
        <v>7820</v>
      </c>
      <c r="C3377" s="0" t="n">
        <v>239</v>
      </c>
      <c r="D3377" s="0" t="str">
        <f aca="false">IFERROR(VLOOKUP($C3377,薬効分類マスタ!$A$2:$B$180,2,FALSE()),"未登録")</f>
        <v>その他の消化器官用薬</v>
      </c>
      <c r="E3377" s="16" t="s">
        <v>7816</v>
      </c>
      <c r="F3377" s="16" t="s">
        <v>1418</v>
      </c>
      <c r="G3377" s="16" t="s">
        <v>7821</v>
      </c>
      <c r="I3377" s="0" t="n">
        <v>10.5</v>
      </c>
      <c r="J3377" s="16" t="s">
        <v>239</v>
      </c>
      <c r="K3377" s="0" t="str">
        <f aca="false">IFERROR(IF(VLOOKUP($C3377,薬効分類マスタ!$A$2:$E$180,5,FALSE())=0,"",VLOOKUP($C3377,薬効分類マスタ!$A$2:$E$180,5,FALSE())),"")</f>
        <v/>
      </c>
      <c r="L3377" s="17"/>
      <c r="M3377" s="0" t="str">
        <f aca="false">IF($K3377="","",IF($L3377&lt;&gt;"",$L3377,VLOOKUP($C3377,薬効分類マスタ!$A$2:$F$180,6,FALSE())))</f>
        <v/>
      </c>
      <c r="N3377" s="0" t="str">
        <f aca="false">ASC(G3377)</f>
        <v>ﾓｻﾌﾟﾘﾄﾞｸｴﾝ酸塩2.5mg錠</v>
      </c>
      <c r="O3377" s="0" t="str">
        <f aca="false">ASC(E3377)</f>
        <v>ﾓｻﾌﾟﾘﾄﾞｸｴﾝ酸塩水和物</v>
      </c>
      <c r="P3377" s="16" t="n">
        <f aca="false">N(P3376)+IF($C3377=検索!$B$49,1,0)</f>
        <v>0</v>
      </c>
    </row>
    <row r="3378" customFormat="false" ht="15" hidden="false" customHeight="false" outlineLevel="0" collapsed="false">
      <c r="A3378" s="16" t="s">
        <v>221</v>
      </c>
      <c r="B3378" s="0" t="s">
        <v>7822</v>
      </c>
      <c r="C3378" s="0" t="n">
        <v>239</v>
      </c>
      <c r="D3378" s="0" t="str">
        <f aca="false">IFERROR(VLOOKUP($C3378,薬効分類マスタ!$A$2:$B$180,2,FALSE()),"未登録")</f>
        <v>その他の消化器官用薬</v>
      </c>
      <c r="E3378" s="16" t="s">
        <v>7816</v>
      </c>
      <c r="F3378" s="16" t="s">
        <v>1418</v>
      </c>
      <c r="G3378" s="16" t="s">
        <v>7823</v>
      </c>
      <c r="H3378" s="16" t="s">
        <v>504</v>
      </c>
      <c r="I3378" s="0" t="n">
        <v>10.8</v>
      </c>
      <c r="J3378" s="16" t="s">
        <v>232</v>
      </c>
      <c r="K3378" s="0" t="str">
        <f aca="false">IFERROR(IF(VLOOKUP($C3378,薬効分類マスタ!$A$2:$E$180,5,FALSE())=0,"",VLOOKUP($C3378,薬効分類マスタ!$A$2:$E$180,5,FALSE())),"")</f>
        <v/>
      </c>
      <c r="L3378" s="17"/>
      <c r="M3378" s="0" t="str">
        <f aca="false">IF($K3378="","",IF($L3378&lt;&gt;"",$L3378,VLOOKUP($C3378,薬効分類マスタ!$A$2:$F$180,6,FALSE())))</f>
        <v/>
      </c>
      <c r="N3378" s="0" t="str">
        <f aca="false">ASC(G3378)</f>
        <v>ｶﾞｽﾓﾁﾝ錠2.5mg</v>
      </c>
      <c r="O3378" s="0" t="str">
        <f aca="false">ASC(E3378)</f>
        <v>ﾓｻﾌﾟﾘﾄﾞｸｴﾝ酸塩水和物</v>
      </c>
      <c r="P3378" s="16" t="n">
        <f aca="false">N(P3377)+IF($C3378=検索!$B$49,1,0)</f>
        <v>0</v>
      </c>
    </row>
    <row r="3379" customFormat="false" ht="15" hidden="false" customHeight="false" outlineLevel="0" collapsed="false">
      <c r="A3379" s="16" t="s">
        <v>221</v>
      </c>
      <c r="B3379" s="0" t="s">
        <v>7824</v>
      </c>
      <c r="C3379" s="0" t="n">
        <v>239</v>
      </c>
      <c r="D3379" s="0" t="str">
        <f aca="false">IFERROR(VLOOKUP($C3379,薬効分類マスタ!$A$2:$B$180,2,FALSE()),"未登録")</f>
        <v>その他の消化器官用薬</v>
      </c>
      <c r="E3379" s="16" t="s">
        <v>7816</v>
      </c>
      <c r="F3379" s="16" t="s">
        <v>257</v>
      </c>
      <c r="G3379" s="16" t="s">
        <v>7825</v>
      </c>
      <c r="I3379" s="0" t="n">
        <v>10.8</v>
      </c>
      <c r="J3379" s="16" t="s">
        <v>239</v>
      </c>
      <c r="K3379" s="0" t="str">
        <f aca="false">IFERROR(IF(VLOOKUP($C3379,薬効分類マスタ!$A$2:$E$180,5,FALSE())=0,"",VLOOKUP($C3379,薬効分類マスタ!$A$2:$E$180,5,FALSE())),"")</f>
        <v/>
      </c>
      <c r="L3379" s="17"/>
      <c r="M3379" s="0" t="str">
        <f aca="false">IF($K3379="","",IF($L3379&lt;&gt;"",$L3379,VLOOKUP($C3379,薬効分類マスタ!$A$2:$F$180,6,FALSE())))</f>
        <v/>
      </c>
      <c r="N3379" s="0" t="str">
        <f aca="false">ASC(G3379)</f>
        <v>ﾓｻﾌﾟﾘﾄﾞｸｴﾝ酸塩5mg錠</v>
      </c>
      <c r="O3379" s="0" t="str">
        <f aca="false">ASC(E3379)</f>
        <v>ﾓｻﾌﾟﾘﾄﾞｸｴﾝ酸塩水和物</v>
      </c>
      <c r="P3379" s="16" t="n">
        <f aca="false">N(P3378)+IF($C3379=検索!$B$49,1,0)</f>
        <v>0</v>
      </c>
    </row>
    <row r="3380" customFormat="false" ht="15" hidden="false" customHeight="false" outlineLevel="0" collapsed="false">
      <c r="A3380" s="16" t="s">
        <v>221</v>
      </c>
      <c r="B3380" s="0" t="s">
        <v>7826</v>
      </c>
      <c r="C3380" s="0" t="n">
        <v>239</v>
      </c>
      <c r="D3380" s="0" t="str">
        <f aca="false">IFERROR(VLOOKUP($C3380,薬効分類マスタ!$A$2:$B$180,2,FALSE()),"未登録")</f>
        <v>その他の消化器官用薬</v>
      </c>
      <c r="E3380" s="16" t="s">
        <v>7816</v>
      </c>
      <c r="F3380" s="16" t="s">
        <v>257</v>
      </c>
      <c r="G3380" s="16" t="s">
        <v>7827</v>
      </c>
      <c r="H3380" s="16" t="s">
        <v>504</v>
      </c>
      <c r="I3380" s="0" t="n">
        <v>10.8</v>
      </c>
      <c r="J3380" s="16" t="s">
        <v>232</v>
      </c>
      <c r="K3380" s="0" t="str">
        <f aca="false">IFERROR(IF(VLOOKUP($C3380,薬効分類マスタ!$A$2:$E$180,5,FALSE())=0,"",VLOOKUP($C3380,薬効分類マスタ!$A$2:$E$180,5,FALSE())),"")</f>
        <v/>
      </c>
      <c r="L3380" s="17"/>
      <c r="M3380" s="0" t="str">
        <f aca="false">IF($K3380="","",IF($L3380&lt;&gt;"",$L3380,VLOOKUP($C3380,薬効分類マスタ!$A$2:$F$180,6,FALSE())))</f>
        <v/>
      </c>
      <c r="N3380" s="0" t="str">
        <f aca="false">ASC(G3380)</f>
        <v>ｶﾞｽﾓﾁﾝ錠5mg</v>
      </c>
      <c r="O3380" s="0" t="str">
        <f aca="false">ASC(E3380)</f>
        <v>ﾓｻﾌﾟﾘﾄﾞｸｴﾝ酸塩水和物</v>
      </c>
      <c r="P3380" s="16" t="n">
        <f aca="false">N(P3379)+IF($C3380=検索!$B$49,1,0)</f>
        <v>0</v>
      </c>
    </row>
    <row r="3381" customFormat="false" ht="15" hidden="false" customHeight="false" outlineLevel="0" collapsed="false">
      <c r="A3381" s="16" t="s">
        <v>221</v>
      </c>
      <c r="B3381" s="0" t="s">
        <v>7828</v>
      </c>
      <c r="C3381" s="0" t="n">
        <v>239</v>
      </c>
      <c r="D3381" s="0" t="str">
        <f aca="false">IFERROR(VLOOKUP($C3381,薬効分類マスタ!$A$2:$B$180,2,FALSE()),"未登録")</f>
        <v>その他の消化器官用薬</v>
      </c>
      <c r="E3381" s="16" t="s">
        <v>7829</v>
      </c>
      <c r="F3381" s="16" t="s">
        <v>7830</v>
      </c>
      <c r="G3381" s="16" t="s">
        <v>7831</v>
      </c>
      <c r="H3381" s="16" t="s">
        <v>325</v>
      </c>
      <c r="I3381" s="0" t="n">
        <v>19.4</v>
      </c>
      <c r="J3381" s="16" t="s">
        <v>232</v>
      </c>
      <c r="K3381" s="0" t="str">
        <f aca="false">IFERROR(IF(VLOOKUP($C3381,薬効分類マスタ!$A$2:$E$180,5,FALSE())=0,"",VLOOKUP($C3381,薬効分類マスタ!$A$2:$E$180,5,FALSE())),"")</f>
        <v/>
      </c>
      <c r="L3381" s="17"/>
      <c r="M3381" s="0" t="str">
        <f aca="false">IF($K3381="","",IF($L3381&lt;&gt;"",$L3381,VLOOKUP($C3381,薬効分類マスタ!$A$2:$F$180,6,FALSE())))</f>
        <v/>
      </c>
      <c r="N3381" s="0" t="str">
        <f aca="false">ASC(G3381)</f>
        <v>ﾎﾟﾘﾌﾙ細粒83.3%</v>
      </c>
      <c r="O3381" s="0" t="str">
        <f aca="false">ASC(E3381)</f>
        <v>ﾎﾟﾘｶﾙﾎﾞﾌｨﾙｶﾙｼｳﾑ</v>
      </c>
      <c r="P3381" s="16" t="n">
        <f aca="false">N(P3380)+IF($C3381=検索!$B$49,1,0)</f>
        <v>0</v>
      </c>
    </row>
    <row r="3382" customFormat="false" ht="15" hidden="false" customHeight="false" outlineLevel="0" collapsed="false">
      <c r="A3382" s="16" t="s">
        <v>221</v>
      </c>
      <c r="B3382" s="0" t="s">
        <v>7832</v>
      </c>
      <c r="C3382" s="0" t="n">
        <v>239</v>
      </c>
      <c r="D3382" s="0" t="str">
        <f aca="false">IFERROR(VLOOKUP($C3382,薬効分類マスタ!$A$2:$B$180,2,FALSE()),"未登録")</f>
        <v>その他の消化器官用薬</v>
      </c>
      <c r="E3382" s="16" t="s">
        <v>7829</v>
      </c>
      <c r="F3382" s="16" t="s">
        <v>7830</v>
      </c>
      <c r="G3382" s="16" t="s">
        <v>7833</v>
      </c>
      <c r="H3382" s="16" t="s">
        <v>2734</v>
      </c>
      <c r="I3382" s="0" t="n">
        <v>26.7</v>
      </c>
      <c r="J3382" s="16" t="s">
        <v>239</v>
      </c>
      <c r="K3382" s="0" t="str">
        <f aca="false">IFERROR(IF(VLOOKUP($C3382,薬効分類マスタ!$A$2:$E$180,5,FALSE())=0,"",VLOOKUP($C3382,薬効分類マスタ!$A$2:$E$180,5,FALSE())),"")</f>
        <v/>
      </c>
      <c r="L3382" s="17"/>
      <c r="M3382" s="0" t="str">
        <f aca="false">IF($K3382="","",IF($L3382&lt;&gt;"",$L3382,VLOOKUP($C3382,薬効分類マスタ!$A$2:$F$180,6,FALSE())))</f>
        <v/>
      </c>
      <c r="N3382" s="0" t="str">
        <f aca="false">ASC(G3382)</f>
        <v>ﾎﾟﾘｶﾙﾎﾞﾌｨﾙCa細粒83.3%｢日医工｣</v>
      </c>
      <c r="O3382" s="0" t="str">
        <f aca="false">ASC(E3382)</f>
        <v>ﾎﾟﾘｶﾙﾎﾞﾌｨﾙｶﾙｼｳﾑ</v>
      </c>
      <c r="P3382" s="16" t="n">
        <f aca="false">N(P3381)+IF($C3382=検索!$B$49,1,0)</f>
        <v>0</v>
      </c>
    </row>
    <row r="3383" customFormat="false" ht="15" hidden="false" customHeight="false" outlineLevel="0" collapsed="false">
      <c r="A3383" s="16" t="s">
        <v>221</v>
      </c>
      <c r="B3383" s="0" t="s">
        <v>7834</v>
      </c>
      <c r="C3383" s="0" t="n">
        <v>239</v>
      </c>
      <c r="D3383" s="0" t="str">
        <f aca="false">IFERROR(VLOOKUP($C3383,薬効分類マスタ!$A$2:$B$180,2,FALSE()),"未登録")</f>
        <v>その他の消化器官用薬</v>
      </c>
      <c r="E3383" s="16" t="s">
        <v>7829</v>
      </c>
      <c r="F3383" s="16" t="s">
        <v>854</v>
      </c>
      <c r="G3383" s="16" t="s">
        <v>7835</v>
      </c>
      <c r="H3383" s="16" t="s">
        <v>325</v>
      </c>
      <c r="I3383" s="0" t="n">
        <v>8.5</v>
      </c>
      <c r="J3383" s="16" t="s">
        <v>232</v>
      </c>
      <c r="K3383" s="0" t="str">
        <f aca="false">IFERROR(IF(VLOOKUP($C3383,薬効分類マスタ!$A$2:$E$180,5,FALSE())=0,"",VLOOKUP($C3383,薬効分類マスタ!$A$2:$E$180,5,FALSE())),"")</f>
        <v/>
      </c>
      <c r="L3383" s="17"/>
      <c r="M3383" s="0" t="str">
        <f aca="false">IF($K3383="","",IF($L3383&lt;&gt;"",$L3383,VLOOKUP($C3383,薬効分類マスタ!$A$2:$F$180,6,FALSE())))</f>
        <v/>
      </c>
      <c r="N3383" s="0" t="str">
        <f aca="false">ASC(G3383)</f>
        <v>ﾎﾟﾘﾌﾙ錠500mg</v>
      </c>
      <c r="O3383" s="0" t="str">
        <f aca="false">ASC(E3383)</f>
        <v>ﾎﾟﾘｶﾙﾎﾞﾌｨﾙｶﾙｼｳﾑ</v>
      </c>
      <c r="P3383" s="16" t="n">
        <f aca="false">N(P3382)+IF($C3383=検索!$B$49,1,0)</f>
        <v>0</v>
      </c>
    </row>
    <row r="3384" customFormat="false" ht="15" hidden="false" customHeight="false" outlineLevel="0" collapsed="false">
      <c r="A3384" s="16" t="s">
        <v>221</v>
      </c>
      <c r="B3384" s="0" t="s">
        <v>7836</v>
      </c>
      <c r="C3384" s="0" t="n">
        <v>239</v>
      </c>
      <c r="D3384" s="0" t="str">
        <f aca="false">IFERROR(VLOOKUP($C3384,薬効分類マスタ!$A$2:$B$180,2,FALSE()),"未登録")</f>
        <v>その他の消化器官用薬</v>
      </c>
      <c r="E3384" s="16" t="s">
        <v>7837</v>
      </c>
      <c r="F3384" s="16" t="s">
        <v>2786</v>
      </c>
      <c r="G3384" s="16" t="s">
        <v>7838</v>
      </c>
      <c r="H3384" s="16" t="s">
        <v>309</v>
      </c>
      <c r="I3384" s="0" t="n">
        <v>57.5</v>
      </c>
      <c r="J3384" s="16" t="s">
        <v>232</v>
      </c>
      <c r="K3384" s="0" t="str">
        <f aca="false">IFERROR(IF(VLOOKUP($C3384,薬効分類マスタ!$A$2:$E$180,5,FALSE())=0,"",VLOOKUP($C3384,薬効分類マスタ!$A$2:$E$180,5,FALSE())),"")</f>
        <v/>
      </c>
      <c r="L3384" s="17"/>
      <c r="M3384" s="0" t="str">
        <f aca="false">IF($K3384="","",IF($L3384&lt;&gt;"",$L3384,VLOOKUP($C3384,薬効分類マスタ!$A$2:$F$180,6,FALSE())))</f>
        <v/>
      </c>
      <c r="N3384" s="0" t="str">
        <f aca="false">ASC(G3384)</f>
        <v>ｴﾎﾞｻﾞｯｸｶﾌﾟｾﾙ30mg</v>
      </c>
      <c r="O3384" s="0" t="str">
        <f aca="false">ASC(E3384)</f>
        <v>ｾﾋﾞﾒﾘﾝ塩酸塩水和物</v>
      </c>
      <c r="P3384" s="16" t="n">
        <f aca="false">N(P3383)+IF($C3384=検索!$B$49,1,0)</f>
        <v>0</v>
      </c>
    </row>
    <row r="3385" customFormat="false" ht="15" hidden="false" customHeight="false" outlineLevel="0" collapsed="false">
      <c r="A3385" s="16" t="s">
        <v>221</v>
      </c>
      <c r="B3385" s="0" t="s">
        <v>7839</v>
      </c>
      <c r="C3385" s="0" t="n">
        <v>239</v>
      </c>
      <c r="D3385" s="0" t="str">
        <f aca="false">IFERROR(VLOOKUP($C3385,薬効分類マスタ!$A$2:$B$180,2,FALSE()),"未登録")</f>
        <v>その他の消化器官用薬</v>
      </c>
      <c r="E3385" s="16" t="s">
        <v>7837</v>
      </c>
      <c r="F3385" s="16" t="s">
        <v>2786</v>
      </c>
      <c r="G3385" s="16" t="s">
        <v>7840</v>
      </c>
      <c r="H3385" s="16" t="s">
        <v>5633</v>
      </c>
      <c r="I3385" s="0" t="n">
        <v>54.5</v>
      </c>
      <c r="J3385" s="16" t="s">
        <v>232</v>
      </c>
      <c r="K3385" s="0" t="str">
        <f aca="false">IFERROR(IF(VLOOKUP($C3385,薬効分類マスタ!$A$2:$E$180,5,FALSE())=0,"",VLOOKUP($C3385,薬効分類マスタ!$A$2:$E$180,5,FALSE())),"")</f>
        <v/>
      </c>
      <c r="L3385" s="17"/>
      <c r="M3385" s="0" t="str">
        <f aca="false">IF($K3385="","",IF($L3385&lt;&gt;"",$L3385,VLOOKUP($C3385,薬効分類マスタ!$A$2:$F$180,6,FALSE())))</f>
        <v/>
      </c>
      <c r="N3385" s="0" t="str">
        <f aca="false">ASC(G3385)</f>
        <v>ｻﾘｸﾞﾚﾝｶﾌﾟｾﾙ30mg</v>
      </c>
      <c r="O3385" s="0" t="str">
        <f aca="false">ASC(E3385)</f>
        <v>ｾﾋﾞﾒﾘﾝ塩酸塩水和物</v>
      </c>
      <c r="P3385" s="16" t="n">
        <f aca="false">N(P3384)+IF($C3385=検索!$B$49,1,0)</f>
        <v>0</v>
      </c>
    </row>
    <row r="3386" customFormat="false" ht="15" hidden="false" customHeight="false" outlineLevel="0" collapsed="false">
      <c r="A3386" s="16" t="s">
        <v>221</v>
      </c>
      <c r="B3386" s="0" t="s">
        <v>7841</v>
      </c>
      <c r="C3386" s="0" t="n">
        <v>239</v>
      </c>
      <c r="D3386" s="0" t="str">
        <f aca="false">IFERROR(VLOOKUP($C3386,薬効分類マスタ!$A$2:$B$180,2,FALSE()),"未登録")</f>
        <v>その他の消化器官用薬</v>
      </c>
      <c r="E3386" s="16" t="s">
        <v>7842</v>
      </c>
      <c r="F3386" s="16" t="s">
        <v>7843</v>
      </c>
      <c r="G3386" s="16" t="s">
        <v>7844</v>
      </c>
      <c r="H3386" s="16" t="s">
        <v>3217</v>
      </c>
      <c r="I3386" s="0" t="n">
        <v>45.2</v>
      </c>
      <c r="J3386" s="16" t="s">
        <v>232</v>
      </c>
      <c r="K3386" s="0" t="str">
        <f aca="false">IFERROR(IF(VLOOKUP($C3386,薬効分類マスタ!$A$2:$E$180,5,FALSE())=0,"",VLOOKUP($C3386,薬効分類マスタ!$A$2:$E$180,5,FALSE())),"")</f>
        <v/>
      </c>
      <c r="L3386" s="17"/>
      <c r="M3386" s="0" t="str">
        <f aca="false">IF($K3386="","",IF($L3386&lt;&gt;"",$L3386,VLOOKUP($C3386,薬効分類マスタ!$A$2:$F$180,6,FALSE())))</f>
        <v/>
      </c>
      <c r="N3386" s="0" t="str">
        <f aca="false">ASC(G3386)</f>
        <v>ｻﾗｼﾞｪﾝ顆粒0.5%</v>
      </c>
      <c r="O3386" s="0" t="str">
        <f aca="false">ASC(E3386)</f>
        <v>ﾋﾟﾛｶﾙﾋﾟﾝ塩酸塩</v>
      </c>
      <c r="P3386" s="16" t="n">
        <f aca="false">N(P3385)+IF($C3386=検索!$B$49,1,0)</f>
        <v>0</v>
      </c>
    </row>
    <row r="3387" customFormat="false" ht="15" hidden="false" customHeight="false" outlineLevel="0" collapsed="false">
      <c r="A3387" s="16" t="s">
        <v>221</v>
      </c>
      <c r="B3387" s="0" t="s">
        <v>7845</v>
      </c>
      <c r="C3387" s="0" t="n">
        <v>239</v>
      </c>
      <c r="D3387" s="0" t="str">
        <f aca="false">IFERROR(VLOOKUP($C3387,薬効分類マスタ!$A$2:$B$180,2,FALSE()),"未登録")</f>
        <v>その他の消化器官用薬</v>
      </c>
      <c r="E3387" s="16" t="s">
        <v>7842</v>
      </c>
      <c r="F3387" s="16" t="s">
        <v>257</v>
      </c>
      <c r="G3387" s="16" t="s">
        <v>7846</v>
      </c>
      <c r="H3387" s="16" t="s">
        <v>3217</v>
      </c>
      <c r="I3387" s="0" t="n">
        <v>47.6</v>
      </c>
      <c r="J3387" s="16" t="s">
        <v>232</v>
      </c>
      <c r="K3387" s="0" t="str">
        <f aca="false">IFERROR(IF(VLOOKUP($C3387,薬効分類マスタ!$A$2:$E$180,5,FALSE())=0,"",VLOOKUP($C3387,薬効分類マスタ!$A$2:$E$180,5,FALSE())),"")</f>
        <v/>
      </c>
      <c r="L3387" s="17"/>
      <c r="M3387" s="0" t="str">
        <f aca="false">IF($K3387="","",IF($L3387&lt;&gt;"",$L3387,VLOOKUP($C3387,薬効分類マスタ!$A$2:$F$180,6,FALSE())))</f>
        <v/>
      </c>
      <c r="N3387" s="0" t="str">
        <f aca="false">ASC(G3387)</f>
        <v>ｻﾗｼﾞｪﾝ錠5mg</v>
      </c>
      <c r="O3387" s="0" t="str">
        <f aca="false">ASC(E3387)</f>
        <v>ﾋﾟﾛｶﾙﾋﾟﾝ塩酸塩</v>
      </c>
      <c r="P3387" s="16" t="n">
        <f aca="false">N(P3386)+IF($C3387=検索!$B$49,1,0)</f>
        <v>0</v>
      </c>
    </row>
    <row r="3388" customFormat="false" ht="15" hidden="false" customHeight="false" outlineLevel="0" collapsed="false">
      <c r="A3388" s="16" t="s">
        <v>221</v>
      </c>
      <c r="B3388" s="0" t="s">
        <v>7847</v>
      </c>
      <c r="C3388" s="0" t="n">
        <v>239</v>
      </c>
      <c r="D3388" s="0" t="str">
        <f aca="false">IFERROR(VLOOKUP($C3388,薬効分類マスタ!$A$2:$B$180,2,FALSE()),"未登録")</f>
        <v>その他の消化器官用薬</v>
      </c>
      <c r="E3388" s="16" t="s">
        <v>7724</v>
      </c>
      <c r="F3388" s="16" t="s">
        <v>3202</v>
      </c>
      <c r="G3388" s="16" t="s">
        <v>7848</v>
      </c>
      <c r="H3388" s="16" t="s">
        <v>518</v>
      </c>
      <c r="I3388" s="0" t="n">
        <v>30.1</v>
      </c>
      <c r="J3388" s="16" t="s">
        <v>232</v>
      </c>
      <c r="K3388" s="0" t="str">
        <f aca="false">IFERROR(IF(VLOOKUP($C3388,薬効分類マスタ!$A$2:$E$180,5,FALSE())=0,"",VLOOKUP($C3388,薬効分類マスタ!$A$2:$E$180,5,FALSE())),"")</f>
        <v/>
      </c>
      <c r="L3388" s="17"/>
      <c r="M3388" s="0" t="str">
        <f aca="false">IF($K3388="","",IF($L3388&lt;&gt;"",$L3388,VLOOKUP($C3388,薬効分類マスタ!$A$2:$F$180,6,FALSE())))</f>
        <v/>
      </c>
      <c r="N3388" s="0" t="str">
        <f aca="false">ASC(G3388)</f>
        <v>ｲﾘﾎﾞｰ錠2.5μg</v>
      </c>
      <c r="O3388" s="0" t="str">
        <f aca="false">ASC(E3388)</f>
        <v>ﾗﾓｾﾄﾛﾝ塩酸塩</v>
      </c>
      <c r="P3388" s="16" t="n">
        <f aca="false">N(P3387)+IF($C3388=検索!$B$49,1,0)</f>
        <v>0</v>
      </c>
    </row>
    <row r="3389" customFormat="false" ht="15" hidden="false" customHeight="false" outlineLevel="0" collapsed="false">
      <c r="A3389" s="16" t="s">
        <v>221</v>
      </c>
      <c r="B3389" s="0" t="s">
        <v>7849</v>
      </c>
      <c r="C3389" s="0" t="n">
        <v>239</v>
      </c>
      <c r="D3389" s="0" t="str">
        <f aca="false">IFERROR(VLOOKUP($C3389,薬効分類マスタ!$A$2:$B$180,2,FALSE()),"未登録")</f>
        <v>その他の消化器官用薬</v>
      </c>
      <c r="E3389" s="16" t="s">
        <v>7724</v>
      </c>
      <c r="F3389" s="16" t="s">
        <v>7850</v>
      </c>
      <c r="G3389" s="16" t="s">
        <v>7851</v>
      </c>
      <c r="H3389" s="16" t="s">
        <v>518</v>
      </c>
      <c r="I3389" s="0" t="n">
        <v>48.8</v>
      </c>
      <c r="J3389" s="16" t="s">
        <v>232</v>
      </c>
      <c r="K3389" s="0" t="str">
        <f aca="false">IFERROR(IF(VLOOKUP($C3389,薬効分類マスタ!$A$2:$E$180,5,FALSE())=0,"",VLOOKUP($C3389,薬効分類マスタ!$A$2:$E$180,5,FALSE())),"")</f>
        <v/>
      </c>
      <c r="L3389" s="17"/>
      <c r="M3389" s="0" t="str">
        <f aca="false">IF($K3389="","",IF($L3389&lt;&gt;"",$L3389,VLOOKUP($C3389,薬効分類マスタ!$A$2:$F$180,6,FALSE())))</f>
        <v/>
      </c>
      <c r="N3389" s="0" t="str">
        <f aca="false">ASC(G3389)</f>
        <v>ｲﾘﾎﾞｰ錠5μg</v>
      </c>
      <c r="O3389" s="0" t="str">
        <f aca="false">ASC(E3389)</f>
        <v>ﾗﾓｾﾄﾛﾝ塩酸塩</v>
      </c>
      <c r="P3389" s="16" t="n">
        <f aca="false">N(P3388)+IF($C3389=検索!$B$49,1,0)</f>
        <v>0</v>
      </c>
    </row>
    <row r="3390" customFormat="false" ht="15" hidden="false" customHeight="false" outlineLevel="0" collapsed="false">
      <c r="A3390" s="16" t="s">
        <v>221</v>
      </c>
      <c r="B3390" s="0" t="s">
        <v>7852</v>
      </c>
      <c r="C3390" s="0" t="n">
        <v>239</v>
      </c>
      <c r="D3390" s="0" t="str">
        <f aca="false">IFERROR(VLOOKUP($C3390,薬効分類マスタ!$A$2:$B$180,2,FALSE()),"未登録")</f>
        <v>その他の消化器官用薬</v>
      </c>
      <c r="E3390" s="16" t="s">
        <v>7724</v>
      </c>
      <c r="F3390" s="16" t="s">
        <v>3202</v>
      </c>
      <c r="G3390" s="16" t="s">
        <v>7853</v>
      </c>
      <c r="H3390" s="16" t="s">
        <v>518</v>
      </c>
      <c r="I3390" s="0" t="n">
        <v>30.1</v>
      </c>
      <c r="J3390" s="16" t="s">
        <v>232</v>
      </c>
      <c r="K3390" s="0" t="str">
        <f aca="false">IFERROR(IF(VLOOKUP($C3390,薬効分類マスタ!$A$2:$E$180,5,FALSE())=0,"",VLOOKUP($C3390,薬効分類マスタ!$A$2:$E$180,5,FALSE())),"")</f>
        <v/>
      </c>
      <c r="L3390" s="17"/>
      <c r="M3390" s="0" t="str">
        <f aca="false">IF($K3390="","",IF($L3390&lt;&gt;"",$L3390,VLOOKUP($C3390,薬効分類マスタ!$A$2:$F$180,6,FALSE())))</f>
        <v/>
      </c>
      <c r="N3390" s="0" t="str">
        <f aca="false">ASC(G3390)</f>
        <v>ｲﾘﾎﾞｰOD錠2.5μg</v>
      </c>
      <c r="O3390" s="0" t="str">
        <f aca="false">ASC(E3390)</f>
        <v>ﾗﾓｾﾄﾛﾝ塩酸塩</v>
      </c>
      <c r="P3390" s="16" t="n">
        <f aca="false">N(P3389)+IF($C3390=検索!$B$49,1,0)</f>
        <v>0</v>
      </c>
    </row>
    <row r="3391" customFormat="false" ht="15" hidden="false" customHeight="false" outlineLevel="0" collapsed="false">
      <c r="A3391" s="16" t="s">
        <v>221</v>
      </c>
      <c r="B3391" s="0" t="s">
        <v>7854</v>
      </c>
      <c r="C3391" s="0" t="n">
        <v>239</v>
      </c>
      <c r="D3391" s="0" t="str">
        <f aca="false">IFERROR(VLOOKUP($C3391,薬効分類マスタ!$A$2:$B$180,2,FALSE()),"未登録")</f>
        <v>その他の消化器官用薬</v>
      </c>
      <c r="E3391" s="16" t="s">
        <v>7724</v>
      </c>
      <c r="F3391" s="16" t="s">
        <v>7850</v>
      </c>
      <c r="G3391" s="16" t="s">
        <v>7855</v>
      </c>
      <c r="H3391" s="16" t="s">
        <v>518</v>
      </c>
      <c r="I3391" s="0" t="n">
        <v>48.8</v>
      </c>
      <c r="J3391" s="16" t="s">
        <v>232</v>
      </c>
      <c r="K3391" s="0" t="str">
        <f aca="false">IFERROR(IF(VLOOKUP($C3391,薬効分類マスタ!$A$2:$E$180,5,FALSE())=0,"",VLOOKUP($C3391,薬効分類マスタ!$A$2:$E$180,5,FALSE())),"")</f>
        <v/>
      </c>
      <c r="L3391" s="17"/>
      <c r="M3391" s="0" t="str">
        <f aca="false">IF($K3391="","",IF($L3391&lt;&gt;"",$L3391,VLOOKUP($C3391,薬効分類マスタ!$A$2:$F$180,6,FALSE())))</f>
        <v/>
      </c>
      <c r="N3391" s="0" t="str">
        <f aca="false">ASC(G3391)</f>
        <v>ｲﾘﾎﾞｰOD錠5μg</v>
      </c>
      <c r="O3391" s="0" t="str">
        <f aca="false">ASC(E3391)</f>
        <v>ﾗﾓｾﾄﾛﾝ塩酸塩</v>
      </c>
      <c r="P3391" s="16" t="n">
        <f aca="false">N(P3390)+IF($C3391=検索!$B$49,1,0)</f>
        <v>0</v>
      </c>
    </row>
    <row r="3392" customFormat="false" ht="15" hidden="false" customHeight="false" outlineLevel="0" collapsed="false">
      <c r="A3392" s="16" t="s">
        <v>221</v>
      </c>
      <c r="B3392" s="0" t="s">
        <v>7856</v>
      </c>
      <c r="C3392" s="0" t="n">
        <v>239</v>
      </c>
      <c r="D3392" s="0" t="str">
        <f aca="false">IFERROR(VLOOKUP($C3392,薬効分類マスタ!$A$2:$B$180,2,FALSE()),"未登録")</f>
        <v>その他の消化器官用薬</v>
      </c>
      <c r="E3392" s="16" t="s">
        <v>7857</v>
      </c>
      <c r="F3392" s="16" t="s">
        <v>627</v>
      </c>
      <c r="G3392" s="16" t="s">
        <v>7858</v>
      </c>
      <c r="H3392" s="16" t="s">
        <v>1211</v>
      </c>
      <c r="I3392" s="0" t="n">
        <v>28.4</v>
      </c>
      <c r="J3392" s="16" t="s">
        <v>232</v>
      </c>
      <c r="K3392" s="0" t="str">
        <f aca="false">IFERROR(IF(VLOOKUP($C3392,薬効分類マスタ!$A$2:$E$180,5,FALSE())=0,"",VLOOKUP($C3392,薬効分類マスタ!$A$2:$E$180,5,FALSE())),"")</f>
        <v/>
      </c>
      <c r="L3392" s="17"/>
      <c r="M3392" s="0" t="str">
        <f aca="false">IF($K3392="","",IF($L3392&lt;&gt;"",$L3392,VLOOKUP($C3392,薬効分類マスタ!$A$2:$F$180,6,FALSE())))</f>
        <v/>
      </c>
      <c r="N3392" s="0" t="str">
        <f aca="false">ASC(G3392)</f>
        <v>ｱｺﾌｧｲﾄﾞ錠100mg</v>
      </c>
      <c r="O3392" s="0" t="str">
        <f aca="false">ASC(E3392)</f>
        <v>ｱｺﾁｱﾐﾄﾞ塩酸塩水和物</v>
      </c>
      <c r="P3392" s="16" t="n">
        <f aca="false">N(P3391)+IF($C3392=検索!$B$49,1,0)</f>
        <v>0</v>
      </c>
    </row>
    <row r="3393" customFormat="false" ht="15" hidden="false" customHeight="false" outlineLevel="0" collapsed="false">
      <c r="A3393" s="16" t="s">
        <v>221</v>
      </c>
      <c r="B3393" s="0" t="s">
        <v>7859</v>
      </c>
      <c r="C3393" s="0" t="n">
        <v>239</v>
      </c>
      <c r="D3393" s="0" t="str">
        <f aca="false">IFERROR(VLOOKUP($C3393,薬効分類マスタ!$A$2:$B$180,2,FALSE()),"未登録")</f>
        <v>その他の消化器官用薬</v>
      </c>
      <c r="E3393" s="16" t="s">
        <v>7860</v>
      </c>
      <c r="F3393" s="16" t="s">
        <v>2824</v>
      </c>
      <c r="G3393" s="16" t="s">
        <v>7861</v>
      </c>
      <c r="H3393" s="16" t="s">
        <v>7788</v>
      </c>
      <c r="I3393" s="0" t="n">
        <v>595.4</v>
      </c>
      <c r="J3393" s="16" t="s">
        <v>232</v>
      </c>
      <c r="K3393" s="0" t="str">
        <f aca="false">IFERROR(IF(VLOOKUP($C3393,薬効分類マスタ!$A$2:$E$180,5,FALSE())=0,"",VLOOKUP($C3393,薬効分類マスタ!$A$2:$E$180,5,FALSE())),"")</f>
        <v/>
      </c>
      <c r="L3393" s="17"/>
      <c r="M3393" s="0" t="str">
        <f aca="false">IF($K3393="","",IF($L3393&lt;&gt;"",$L3393,VLOOKUP($C3393,薬効分類マスタ!$A$2:$F$180,6,FALSE())))</f>
        <v/>
      </c>
      <c r="N3393" s="0" t="str">
        <f aca="false">ASC(G3393)</f>
        <v>ｺﾚﾁﾒﾝﾄ錠9mg</v>
      </c>
      <c r="O3393" s="0" t="str">
        <f aca="false">ASC(E3393)</f>
        <v>ﾌﾞﾃﾞｿﾆﾄﾞ</v>
      </c>
      <c r="P3393" s="16" t="n">
        <f aca="false">N(P3392)+IF($C3393=検索!$B$49,1,0)</f>
        <v>0</v>
      </c>
    </row>
    <row r="3394" customFormat="false" ht="15" hidden="false" customHeight="false" outlineLevel="0" collapsed="false">
      <c r="A3394" s="16" t="s">
        <v>221</v>
      </c>
      <c r="B3394" s="0" t="s">
        <v>7862</v>
      </c>
      <c r="C3394" s="0" t="n">
        <v>239</v>
      </c>
      <c r="D3394" s="0" t="str">
        <f aca="false">IFERROR(VLOOKUP($C3394,薬効分類マスタ!$A$2:$B$180,2,FALSE()),"未登録")</f>
        <v>その他の消化器官用薬</v>
      </c>
      <c r="E3394" s="16" t="s">
        <v>7860</v>
      </c>
      <c r="F3394" s="16" t="s">
        <v>7863</v>
      </c>
      <c r="G3394" s="16" t="s">
        <v>7864</v>
      </c>
      <c r="H3394" s="16" t="s">
        <v>1211</v>
      </c>
      <c r="I3394" s="0" t="n">
        <v>145.4</v>
      </c>
      <c r="J3394" s="16" t="s">
        <v>232</v>
      </c>
      <c r="K3394" s="0" t="str">
        <f aca="false">IFERROR(IF(VLOOKUP($C3394,薬効分類マスタ!$A$2:$E$180,5,FALSE())=0,"",VLOOKUP($C3394,薬効分類マスタ!$A$2:$E$180,5,FALSE())),"")</f>
        <v/>
      </c>
      <c r="L3394" s="17"/>
      <c r="M3394" s="0" t="str">
        <f aca="false">IF($K3394="","",IF($L3394&lt;&gt;"",$L3394,VLOOKUP($C3394,薬効分類マスタ!$A$2:$F$180,6,FALSE())))</f>
        <v/>
      </c>
      <c r="N3394" s="0" t="str">
        <f aca="false">ASC(G3394)</f>
        <v>ｾﾞﾝﾀｺｰﾄｶﾌﾟｾﾙ3mg</v>
      </c>
      <c r="O3394" s="0" t="str">
        <f aca="false">ASC(E3394)</f>
        <v>ﾌﾞﾃﾞｿﾆﾄﾞ</v>
      </c>
      <c r="P3394" s="16" t="n">
        <f aca="false">N(P3393)+IF($C3394=検索!$B$49,1,0)</f>
        <v>0</v>
      </c>
    </row>
    <row r="3395" customFormat="false" ht="15" hidden="false" customHeight="false" outlineLevel="0" collapsed="false">
      <c r="A3395" s="16" t="s">
        <v>221</v>
      </c>
      <c r="B3395" s="0" t="s">
        <v>7865</v>
      </c>
      <c r="C3395" s="0" t="n">
        <v>239</v>
      </c>
      <c r="D3395" s="0" t="str">
        <f aca="false">IFERROR(VLOOKUP($C3395,薬効分類マスタ!$A$2:$B$180,2,FALSE()),"未登録")</f>
        <v>その他の消化器官用薬</v>
      </c>
      <c r="E3395" s="16" t="s">
        <v>7866</v>
      </c>
      <c r="F3395" s="16" t="s">
        <v>274</v>
      </c>
      <c r="G3395" s="16" t="s">
        <v>7867</v>
      </c>
      <c r="H3395" s="16" t="s">
        <v>518</v>
      </c>
      <c r="I3395" s="0" t="n">
        <v>57.8</v>
      </c>
      <c r="J3395" s="16" t="s">
        <v>232</v>
      </c>
      <c r="K3395" s="0" t="str">
        <f aca="false">IFERROR(IF(VLOOKUP($C3395,薬効分類マスタ!$A$2:$E$180,5,FALSE())=0,"",VLOOKUP($C3395,薬効分類マスタ!$A$2:$E$180,5,FALSE())),"")</f>
        <v/>
      </c>
      <c r="L3395" s="17"/>
      <c r="M3395" s="0" t="str">
        <f aca="false">IF($K3395="","",IF($L3395&lt;&gt;"",$L3395,VLOOKUP($C3395,薬効分類マスタ!$A$2:$F$180,6,FALSE())))</f>
        <v/>
      </c>
      <c r="N3395" s="0" t="str">
        <f aca="false">ASC(G3395)</f>
        <v>ﾘﾝｾﾞｽ錠0.25mg</v>
      </c>
      <c r="O3395" s="0" t="str">
        <f aca="false">ASC(E3395)</f>
        <v>ﾘﾅｸﾛﾁﾄﾞ</v>
      </c>
      <c r="P3395" s="16" t="n">
        <f aca="false">N(P3394)+IF($C3395=検索!$B$49,1,0)</f>
        <v>0</v>
      </c>
    </row>
    <row r="3396" customFormat="false" ht="15" hidden="false" customHeight="false" outlineLevel="0" collapsed="false">
      <c r="A3396" s="16" t="s">
        <v>221</v>
      </c>
      <c r="B3396" s="0" t="s">
        <v>7868</v>
      </c>
      <c r="C3396" s="0" t="n">
        <v>239</v>
      </c>
      <c r="D3396" s="0" t="str">
        <f aca="false">IFERROR(VLOOKUP($C3396,薬効分類マスタ!$A$2:$B$180,2,FALSE()),"未登録")</f>
        <v>その他の消化器官用薬</v>
      </c>
      <c r="E3396" s="16" t="s">
        <v>7869</v>
      </c>
      <c r="F3396" s="16" t="s">
        <v>4389</v>
      </c>
      <c r="G3396" s="16" t="s">
        <v>7870</v>
      </c>
      <c r="H3396" s="16" t="s">
        <v>4593</v>
      </c>
      <c r="I3396" s="0" t="n">
        <v>199.1</v>
      </c>
      <c r="J3396" s="16" t="s">
        <v>232</v>
      </c>
      <c r="K3396" s="0" t="str">
        <f aca="false">IFERROR(IF(VLOOKUP($C3396,薬効分類マスタ!$A$2:$E$180,5,FALSE())=0,"",VLOOKUP($C3396,薬効分類マスタ!$A$2:$E$180,5,FALSE())),"")</f>
        <v/>
      </c>
      <c r="L3396" s="17"/>
      <c r="M3396" s="0" t="str">
        <f aca="false">IF($K3396="","",IF($L3396&lt;&gt;"",$L3396,VLOOKUP($C3396,薬効分類マスタ!$A$2:$F$180,6,FALSE())))</f>
        <v/>
      </c>
      <c r="N3396" s="0" t="str">
        <f aca="false">ASC(G3396)</f>
        <v>ｶﾛｸﾞﾗ錠120mg</v>
      </c>
      <c r="O3396" s="0" t="str">
        <f aca="false">ASC(E3396)</f>
        <v>ｶﾛﾃｸﾞﾗｽﾄﾒﾁﾙ</v>
      </c>
      <c r="P3396" s="16" t="n">
        <f aca="false">N(P3395)+IF($C3396=検索!$B$49,1,0)</f>
        <v>0</v>
      </c>
    </row>
    <row r="3397" customFormat="false" ht="15" hidden="false" customHeight="false" outlineLevel="0" collapsed="false">
      <c r="A3397" s="16" t="s">
        <v>221</v>
      </c>
      <c r="B3397" s="0" t="s">
        <v>7871</v>
      </c>
      <c r="C3397" s="0" t="n">
        <v>239</v>
      </c>
      <c r="D3397" s="0" t="str">
        <f aca="false">IFERROR(VLOOKUP($C3397,薬効分類マスタ!$A$2:$B$180,2,FALSE()),"未登録")</f>
        <v>その他の消化器官用薬</v>
      </c>
      <c r="E3397" s="16" t="s">
        <v>7872</v>
      </c>
      <c r="F3397" s="16" t="s">
        <v>7873</v>
      </c>
      <c r="G3397" s="16" t="s">
        <v>7874</v>
      </c>
      <c r="H3397" s="16" t="s">
        <v>6527</v>
      </c>
      <c r="I3397" s="0" t="n">
        <v>4784.6</v>
      </c>
      <c r="J3397" s="16" t="s">
        <v>232</v>
      </c>
      <c r="K3397" s="0" t="str">
        <f aca="false">IFERROR(IF(VLOOKUP($C3397,薬効分類マスタ!$A$2:$E$180,5,FALSE())=0,"",VLOOKUP($C3397,薬効分類マスタ!$A$2:$E$180,5,FALSE())),"")</f>
        <v/>
      </c>
      <c r="L3397" s="17"/>
      <c r="M3397" s="0" t="str">
        <f aca="false">IF($K3397="","",IF($L3397&lt;&gt;"",$L3397,VLOOKUP($C3397,薬効分類マスタ!$A$2:$F$180,6,FALSE())))</f>
        <v/>
      </c>
      <c r="N3397" s="0" t="str">
        <f aca="false">ASC(G3397)</f>
        <v>ｾﾞﾎﾟｼﾞｱｶﾌﾟｾﾙ0.92mg</v>
      </c>
      <c r="O3397" s="0" t="str">
        <f aca="false">ASC(E3397)</f>
        <v>ｵｻﾞﾆﾓﾄﾞ塩酸塩</v>
      </c>
      <c r="P3397" s="16" t="n">
        <f aca="false">N(P3396)+IF($C3397=検索!$B$49,1,0)</f>
        <v>0</v>
      </c>
    </row>
    <row r="3398" customFormat="false" ht="15" hidden="false" customHeight="false" outlineLevel="0" collapsed="false">
      <c r="A3398" s="16" t="s">
        <v>221</v>
      </c>
      <c r="B3398" s="0" t="s">
        <v>7875</v>
      </c>
      <c r="C3398" s="0" t="n">
        <v>239</v>
      </c>
      <c r="D3398" s="0" t="str">
        <f aca="false">IFERROR(VLOOKUP($C3398,薬効分類マスタ!$A$2:$B$180,2,FALSE()),"未登録")</f>
        <v>その他の消化器官用薬</v>
      </c>
      <c r="E3398" s="16" t="s">
        <v>7872</v>
      </c>
      <c r="F3398" s="16" t="s">
        <v>7876</v>
      </c>
      <c r="G3398" s="16" t="s">
        <v>7877</v>
      </c>
      <c r="H3398" s="16" t="s">
        <v>6527</v>
      </c>
      <c r="I3398" s="0" t="n">
        <v>12263.8</v>
      </c>
      <c r="J3398" s="16" t="s">
        <v>232</v>
      </c>
      <c r="K3398" s="0" t="str">
        <f aca="false">IFERROR(IF(VLOOKUP($C3398,薬効分類マスタ!$A$2:$E$180,5,FALSE())=0,"",VLOOKUP($C3398,薬効分類マスタ!$A$2:$E$180,5,FALSE())),"")</f>
        <v/>
      </c>
      <c r="L3398" s="17"/>
      <c r="M3398" s="0" t="str">
        <f aca="false">IF($K3398="","",IF($L3398&lt;&gt;"",$L3398,VLOOKUP($C3398,薬効分類マスタ!$A$2:$F$180,6,FALSE())))</f>
        <v/>
      </c>
      <c r="N3398" s="0" t="str">
        <f aca="false">ASC(G3398)</f>
        <v>ｾﾞﾎﾟｼﾞｱｶﾌﾟｾﾙｽﾀｰﾀｰﾊﾟｯｸ</v>
      </c>
      <c r="O3398" s="0" t="str">
        <f aca="false">ASC(E3398)</f>
        <v>ｵｻﾞﾆﾓﾄﾞ塩酸塩</v>
      </c>
      <c r="P3398" s="16" t="n">
        <f aca="false">N(P3397)+IF($C3398=検索!$B$49,1,0)</f>
        <v>0</v>
      </c>
    </row>
    <row r="3399" customFormat="false" ht="15" hidden="false" customHeight="false" outlineLevel="0" collapsed="false">
      <c r="A3399" s="16" t="s">
        <v>221</v>
      </c>
      <c r="B3399" s="0" t="s">
        <v>7878</v>
      </c>
      <c r="C3399" s="0" t="n">
        <v>239</v>
      </c>
      <c r="D3399" s="0" t="str">
        <f aca="false">IFERROR(VLOOKUP($C3399,薬効分類マスタ!$A$2:$B$180,2,FALSE()),"未登録")</f>
        <v>その他の消化器官用薬</v>
      </c>
      <c r="E3399" s="16" t="s">
        <v>7879</v>
      </c>
      <c r="F3399" s="16" t="s">
        <v>241</v>
      </c>
      <c r="G3399" s="16" t="s">
        <v>7880</v>
      </c>
      <c r="H3399" s="16" t="s">
        <v>272</v>
      </c>
      <c r="I3399" s="0" t="n">
        <v>4774.1</v>
      </c>
      <c r="J3399" s="16" t="s">
        <v>232</v>
      </c>
      <c r="K3399" s="0" t="str">
        <f aca="false">IFERROR(IF(VLOOKUP($C3399,薬効分類マスタ!$A$2:$E$180,5,FALSE())=0,"",VLOOKUP($C3399,薬効分類マスタ!$A$2:$E$180,5,FALSE())),"")</f>
        <v/>
      </c>
      <c r="L3399" s="17"/>
      <c r="M3399" s="0" t="str">
        <f aca="false">IF($K3399="","",IF($L3399&lt;&gt;"",$L3399,VLOOKUP($C3399,薬効分類マスタ!$A$2:$F$180,6,FALSE())))</f>
        <v/>
      </c>
      <c r="N3399" s="0" t="str">
        <f aca="false">ASC(G3399)</f>
        <v>ﾍﾞﾙｽﾋﾟﾃｨ錠2mg</v>
      </c>
      <c r="O3399" s="0" t="str">
        <f aca="false">ASC(E3399)</f>
        <v>ｴﾄﾗｼﾓﾄﾞL-ｱﾙｷﾞﾆﾝ</v>
      </c>
      <c r="P3399" s="16" t="n">
        <f aca="false">N(P3398)+IF($C3399=検索!$B$49,1,0)</f>
        <v>0</v>
      </c>
    </row>
    <row r="3400" customFormat="false" ht="15" hidden="false" customHeight="false" outlineLevel="0" collapsed="false">
      <c r="A3400" s="16" t="s">
        <v>221</v>
      </c>
      <c r="B3400" s="0" t="s">
        <v>7881</v>
      </c>
      <c r="C3400" s="0" t="n">
        <v>241</v>
      </c>
      <c r="D3400" s="0" t="str">
        <f aca="false">IFERROR(VLOOKUP($C3400,薬効分類マスタ!$A$2:$B$180,2,FALSE()),"未登録")</f>
        <v>脳下垂体ホルモン剤</v>
      </c>
      <c r="E3400" s="16" t="s">
        <v>7882</v>
      </c>
      <c r="F3400" s="16" t="s">
        <v>7883</v>
      </c>
      <c r="G3400" s="16" t="s">
        <v>7884</v>
      </c>
      <c r="H3400" s="16" t="s">
        <v>7788</v>
      </c>
      <c r="I3400" s="0" t="n">
        <v>109.6</v>
      </c>
      <c r="J3400" s="16" t="s">
        <v>232</v>
      </c>
      <c r="K3400" s="0" t="str">
        <f aca="false">IFERROR(IF(VLOOKUP($C3400,薬効分類マスタ!$A$2:$E$180,5,FALSE())=0,"",VLOOKUP($C3400,薬効分類マスタ!$A$2:$E$180,5,FALSE())),"")</f>
        <v/>
      </c>
      <c r="L3400" s="17"/>
      <c r="M3400" s="0" t="str">
        <f aca="false">IF($K3400="","",IF($L3400&lt;&gt;"",$L3400,VLOOKUP($C3400,薬効分類マスタ!$A$2:$F$180,6,FALSE())))</f>
        <v/>
      </c>
      <c r="N3400" s="0" t="str">
        <f aca="false">ASC(G3400)</f>
        <v>ﾐﾆﾘﾝﾒﾙﾄOD錠120μg</v>
      </c>
      <c r="O3400" s="0" t="str">
        <f aca="false">ASC(E3400)</f>
        <v>ﾃﾞｽﾓﾌﾟﾚｼﾝ酢酸塩水和物</v>
      </c>
      <c r="P3400" s="16" t="n">
        <f aca="false">N(P3399)+IF($C3400=検索!$B$49,1,0)</f>
        <v>0</v>
      </c>
    </row>
    <row r="3401" customFormat="false" ht="15" hidden="false" customHeight="false" outlineLevel="0" collapsed="false">
      <c r="A3401" s="16" t="s">
        <v>221</v>
      </c>
      <c r="B3401" s="0" t="s">
        <v>7885</v>
      </c>
      <c r="C3401" s="0" t="n">
        <v>241</v>
      </c>
      <c r="D3401" s="0" t="str">
        <f aca="false">IFERROR(VLOOKUP($C3401,薬効分類マスタ!$A$2:$B$180,2,FALSE()),"未登録")</f>
        <v>脳下垂体ホルモン剤</v>
      </c>
      <c r="E3401" s="16" t="s">
        <v>7882</v>
      </c>
      <c r="F3401" s="16" t="s">
        <v>7886</v>
      </c>
      <c r="G3401" s="16" t="s">
        <v>7887</v>
      </c>
      <c r="H3401" s="16" t="s">
        <v>7788</v>
      </c>
      <c r="I3401" s="0" t="n">
        <v>179.4</v>
      </c>
      <c r="J3401" s="16" t="s">
        <v>232</v>
      </c>
      <c r="K3401" s="0" t="str">
        <f aca="false">IFERROR(IF(VLOOKUP($C3401,薬効分類マスタ!$A$2:$E$180,5,FALSE())=0,"",VLOOKUP($C3401,薬効分類マスタ!$A$2:$E$180,5,FALSE())),"")</f>
        <v/>
      </c>
      <c r="L3401" s="17"/>
      <c r="M3401" s="0" t="str">
        <f aca="false">IF($K3401="","",IF($L3401&lt;&gt;"",$L3401,VLOOKUP($C3401,薬効分類マスタ!$A$2:$F$180,6,FALSE())))</f>
        <v/>
      </c>
      <c r="N3401" s="0" t="str">
        <f aca="false">ASC(G3401)</f>
        <v>ﾐﾆﾘﾝﾒﾙﾄOD錠240μg</v>
      </c>
      <c r="O3401" s="0" t="str">
        <f aca="false">ASC(E3401)</f>
        <v>ﾃﾞｽﾓﾌﾟﾚｼﾝ酢酸塩水和物</v>
      </c>
      <c r="P3401" s="16" t="n">
        <f aca="false">N(P3400)+IF($C3401=検索!$B$49,1,0)</f>
        <v>0</v>
      </c>
    </row>
    <row r="3402" customFormat="false" ht="15" hidden="false" customHeight="false" outlineLevel="0" collapsed="false">
      <c r="A3402" s="16" t="s">
        <v>221</v>
      </c>
      <c r="B3402" s="0" t="s">
        <v>7888</v>
      </c>
      <c r="C3402" s="0" t="n">
        <v>241</v>
      </c>
      <c r="D3402" s="0" t="str">
        <f aca="false">IFERROR(VLOOKUP($C3402,薬効分類マスタ!$A$2:$B$180,2,FALSE()),"未登録")</f>
        <v>脳下垂体ホルモン剤</v>
      </c>
      <c r="E3402" s="16" t="s">
        <v>7882</v>
      </c>
      <c r="F3402" s="16" t="s">
        <v>6328</v>
      </c>
      <c r="G3402" s="16" t="s">
        <v>7889</v>
      </c>
      <c r="H3402" s="16" t="s">
        <v>7788</v>
      </c>
      <c r="I3402" s="0" t="n">
        <v>60.3</v>
      </c>
      <c r="J3402" s="16" t="s">
        <v>232</v>
      </c>
      <c r="K3402" s="0" t="str">
        <f aca="false">IFERROR(IF(VLOOKUP($C3402,薬効分類マスタ!$A$2:$E$180,5,FALSE())=0,"",VLOOKUP($C3402,薬効分類マスタ!$A$2:$E$180,5,FALSE())),"")</f>
        <v/>
      </c>
      <c r="L3402" s="17"/>
      <c r="M3402" s="0" t="str">
        <f aca="false">IF($K3402="","",IF($L3402&lt;&gt;"",$L3402,VLOOKUP($C3402,薬効分類マスタ!$A$2:$F$180,6,FALSE())))</f>
        <v/>
      </c>
      <c r="N3402" s="0" t="str">
        <f aca="false">ASC(G3402)</f>
        <v>ﾐﾆﾘﾝﾒﾙﾄOD錠60μg</v>
      </c>
      <c r="O3402" s="0" t="str">
        <f aca="false">ASC(E3402)</f>
        <v>ﾃﾞｽﾓﾌﾟﾚｼﾝ酢酸塩水和物</v>
      </c>
      <c r="P3402" s="16" t="n">
        <f aca="false">N(P3401)+IF($C3402=検索!$B$49,1,0)</f>
        <v>0</v>
      </c>
    </row>
    <row r="3403" customFormat="false" ht="15" hidden="false" customHeight="false" outlineLevel="0" collapsed="false">
      <c r="A3403" s="16" t="s">
        <v>221</v>
      </c>
      <c r="B3403" s="0" t="s">
        <v>7890</v>
      </c>
      <c r="C3403" s="0" t="n">
        <v>241</v>
      </c>
      <c r="D3403" s="0" t="str">
        <f aca="false">IFERROR(VLOOKUP($C3403,薬効分類マスタ!$A$2:$B$180,2,FALSE()),"未登録")</f>
        <v>脳下垂体ホルモン剤</v>
      </c>
      <c r="E3403" s="16" t="s">
        <v>7882</v>
      </c>
      <c r="F3403" s="16" t="s">
        <v>7891</v>
      </c>
      <c r="G3403" s="16" t="s">
        <v>7892</v>
      </c>
      <c r="H3403" s="16" t="s">
        <v>7788</v>
      </c>
      <c r="I3403" s="0" t="n">
        <v>38.2</v>
      </c>
      <c r="J3403" s="16" t="s">
        <v>232</v>
      </c>
      <c r="K3403" s="0" t="str">
        <f aca="false">IFERROR(IF(VLOOKUP($C3403,薬効分類マスタ!$A$2:$E$180,5,FALSE())=0,"",VLOOKUP($C3403,薬効分類マスタ!$A$2:$E$180,5,FALSE())),"")</f>
        <v/>
      </c>
      <c r="L3403" s="17"/>
      <c r="M3403" s="0" t="str">
        <f aca="false">IF($K3403="","",IF($L3403&lt;&gt;"",$L3403,VLOOKUP($C3403,薬効分類マスタ!$A$2:$F$180,6,FALSE())))</f>
        <v/>
      </c>
      <c r="N3403" s="0" t="str">
        <f aca="false">ASC(G3403)</f>
        <v>ﾐﾆﾘﾝﾒﾙﾄOD錠25μg</v>
      </c>
      <c r="O3403" s="0" t="str">
        <f aca="false">ASC(E3403)</f>
        <v>ﾃﾞｽﾓﾌﾟﾚｼﾝ酢酸塩水和物</v>
      </c>
      <c r="P3403" s="16" t="n">
        <f aca="false">N(P3402)+IF($C3403=検索!$B$49,1,0)</f>
        <v>0</v>
      </c>
    </row>
    <row r="3404" customFormat="false" ht="15" hidden="false" customHeight="false" outlineLevel="0" collapsed="false">
      <c r="A3404" s="16" t="s">
        <v>221</v>
      </c>
      <c r="B3404" s="0" t="s">
        <v>7893</v>
      </c>
      <c r="C3404" s="0" t="n">
        <v>241</v>
      </c>
      <c r="D3404" s="0" t="str">
        <f aca="false">IFERROR(VLOOKUP($C3404,薬効分類マスタ!$A$2:$B$180,2,FALSE()),"未登録")</f>
        <v>脳下垂体ホルモン剤</v>
      </c>
      <c r="E3404" s="16" t="s">
        <v>7882</v>
      </c>
      <c r="F3404" s="16" t="s">
        <v>1435</v>
      </c>
      <c r="G3404" s="16" t="s">
        <v>7894</v>
      </c>
      <c r="H3404" s="16" t="s">
        <v>7788</v>
      </c>
      <c r="I3404" s="0" t="n">
        <v>64.9</v>
      </c>
      <c r="J3404" s="16" t="s">
        <v>232</v>
      </c>
      <c r="K3404" s="0" t="str">
        <f aca="false">IFERROR(IF(VLOOKUP($C3404,薬効分類マスタ!$A$2:$E$180,5,FALSE())=0,"",VLOOKUP($C3404,薬効分類マスタ!$A$2:$E$180,5,FALSE())),"")</f>
        <v/>
      </c>
      <c r="L3404" s="17"/>
      <c r="M3404" s="0" t="str">
        <f aca="false">IF($K3404="","",IF($L3404&lt;&gt;"",$L3404,VLOOKUP($C3404,薬効分類マスタ!$A$2:$F$180,6,FALSE())))</f>
        <v/>
      </c>
      <c r="N3404" s="0" t="str">
        <f aca="false">ASC(G3404)</f>
        <v>ﾐﾆﾘﾝﾒﾙﾄOD錠50μg</v>
      </c>
      <c r="O3404" s="0" t="str">
        <f aca="false">ASC(E3404)</f>
        <v>ﾃﾞｽﾓﾌﾟﾚｼﾝ酢酸塩水和物</v>
      </c>
      <c r="P3404" s="16" t="n">
        <f aca="false">N(P3403)+IF($C3404=検索!$B$49,1,0)</f>
        <v>0</v>
      </c>
    </row>
    <row r="3405" customFormat="false" ht="15" hidden="false" customHeight="false" outlineLevel="0" collapsed="false">
      <c r="A3405" s="16" t="s">
        <v>221</v>
      </c>
      <c r="B3405" s="0" t="s">
        <v>7895</v>
      </c>
      <c r="C3405" s="0" t="n">
        <v>243</v>
      </c>
      <c r="D3405" s="0" t="str">
        <f aca="false">IFERROR(VLOOKUP($C3405,薬効分類マスタ!$A$2:$B$180,2,FALSE()),"未登録")</f>
        <v>甲状腺,副甲状腺ホルモン剤</v>
      </c>
      <c r="E3405" s="16" t="s">
        <v>7896</v>
      </c>
      <c r="F3405" s="16" t="s">
        <v>224</v>
      </c>
      <c r="G3405" s="16" t="s">
        <v>7896</v>
      </c>
      <c r="I3405" s="0" t="n">
        <v>63</v>
      </c>
      <c r="K3405" s="0" t="str">
        <f aca="false">IFERROR(IF(VLOOKUP($C3405,薬効分類マスタ!$A$2:$E$180,5,FALSE())=0,"",VLOOKUP($C3405,薬効分類マスタ!$A$2:$E$180,5,FALSE())),"")</f>
        <v/>
      </c>
      <c r="L3405" s="17"/>
      <c r="M3405" s="0" t="str">
        <f aca="false">IF($K3405="","",IF($L3405&lt;&gt;"",$L3405,VLOOKUP($C3405,薬効分類マスタ!$A$2:$F$180,6,FALSE())))</f>
        <v/>
      </c>
      <c r="N3405" s="0" t="str">
        <f aca="false">ASC(G3405)</f>
        <v>乾燥甲状腺</v>
      </c>
      <c r="O3405" s="0" t="str">
        <f aca="false">ASC(E3405)</f>
        <v>乾燥甲状腺</v>
      </c>
      <c r="P3405" s="16" t="n">
        <f aca="false">N(P3404)+IF($C3405=検索!$B$49,1,0)</f>
        <v>0</v>
      </c>
    </row>
    <row r="3406" customFormat="false" ht="15" hidden="false" customHeight="false" outlineLevel="0" collapsed="false">
      <c r="A3406" s="16" t="s">
        <v>221</v>
      </c>
      <c r="B3406" s="0" t="s">
        <v>7897</v>
      </c>
      <c r="C3406" s="0" t="n">
        <v>243</v>
      </c>
      <c r="D3406" s="0" t="str">
        <f aca="false">IFERROR(VLOOKUP($C3406,薬効分類マスタ!$A$2:$B$180,2,FALSE()),"未登録")</f>
        <v>甲状腺,副甲状腺ホルモン剤</v>
      </c>
      <c r="E3406" s="16" t="s">
        <v>7898</v>
      </c>
      <c r="F3406" s="16" t="s">
        <v>7850</v>
      </c>
      <c r="G3406" s="16" t="s">
        <v>7899</v>
      </c>
      <c r="I3406" s="0" t="n">
        <v>10.8</v>
      </c>
      <c r="K3406" s="0" t="str">
        <f aca="false">IFERROR(IF(VLOOKUP($C3406,薬効分類マスタ!$A$2:$E$180,5,FALSE())=0,"",VLOOKUP($C3406,薬効分類マスタ!$A$2:$E$180,5,FALSE())),"")</f>
        <v/>
      </c>
      <c r="L3406" s="17"/>
      <c r="M3406" s="0" t="str">
        <f aca="false">IF($K3406="","",IF($L3406&lt;&gt;"",$L3406,VLOOKUP($C3406,薬効分類マスタ!$A$2:$F$180,6,FALSE())))</f>
        <v/>
      </c>
      <c r="N3406" s="0" t="str">
        <f aca="false">ASC(G3406)</f>
        <v>ﾘｵﾁﾛﾆﾝﾅﾄﾘｳﾑ錠</v>
      </c>
      <c r="O3406" s="0" t="str">
        <f aca="false">ASC(E3406)</f>
        <v>ﾘｵﾁﾛﾆﾝﾅﾄﾘｳﾑ</v>
      </c>
      <c r="P3406" s="16" t="n">
        <f aca="false">N(P3405)+IF($C3406=検索!$B$49,1,0)</f>
        <v>0</v>
      </c>
    </row>
    <row r="3407" customFormat="false" ht="15" hidden="false" customHeight="false" outlineLevel="0" collapsed="false">
      <c r="A3407" s="16" t="s">
        <v>221</v>
      </c>
      <c r="B3407" s="0" t="s">
        <v>7900</v>
      </c>
      <c r="C3407" s="0" t="n">
        <v>243</v>
      </c>
      <c r="D3407" s="0" t="str">
        <f aca="false">IFERROR(VLOOKUP($C3407,薬効分類マスタ!$A$2:$B$180,2,FALSE()),"未登録")</f>
        <v>甲状腺,副甲状腺ホルモン剤</v>
      </c>
      <c r="E3407" s="16" t="s">
        <v>7898</v>
      </c>
      <c r="F3407" s="16" t="s">
        <v>7891</v>
      </c>
      <c r="G3407" s="16" t="s">
        <v>7899</v>
      </c>
      <c r="I3407" s="0" t="n">
        <v>10.8</v>
      </c>
      <c r="K3407" s="0" t="str">
        <f aca="false">IFERROR(IF(VLOOKUP($C3407,薬効分類マスタ!$A$2:$E$180,5,FALSE())=0,"",VLOOKUP($C3407,薬効分類マスタ!$A$2:$E$180,5,FALSE())),"")</f>
        <v/>
      </c>
      <c r="L3407" s="17"/>
      <c r="M3407" s="0" t="str">
        <f aca="false">IF($K3407="","",IF($L3407&lt;&gt;"",$L3407,VLOOKUP($C3407,薬効分類マスタ!$A$2:$F$180,6,FALSE())))</f>
        <v/>
      </c>
      <c r="N3407" s="0" t="str">
        <f aca="false">ASC(G3407)</f>
        <v>ﾘｵﾁﾛﾆﾝﾅﾄﾘｳﾑ錠</v>
      </c>
      <c r="O3407" s="0" t="str">
        <f aca="false">ASC(E3407)</f>
        <v>ﾘｵﾁﾛﾆﾝﾅﾄﾘｳﾑ</v>
      </c>
      <c r="P3407" s="16" t="n">
        <f aca="false">N(P3406)+IF($C3407=検索!$B$49,1,0)</f>
        <v>0</v>
      </c>
    </row>
    <row r="3408" customFormat="false" ht="15" hidden="false" customHeight="false" outlineLevel="0" collapsed="false">
      <c r="A3408" s="16" t="s">
        <v>221</v>
      </c>
      <c r="B3408" s="0" t="s">
        <v>7901</v>
      </c>
      <c r="C3408" s="0" t="n">
        <v>243</v>
      </c>
      <c r="D3408" s="0" t="str">
        <f aca="false">IFERROR(VLOOKUP($C3408,薬効分類マスタ!$A$2:$B$180,2,FALSE()),"未登録")</f>
        <v>甲状腺,副甲状腺ホルモン剤</v>
      </c>
      <c r="E3408" s="16" t="s">
        <v>7902</v>
      </c>
      <c r="F3408" s="16" t="s">
        <v>6886</v>
      </c>
      <c r="G3408" s="16" t="s">
        <v>7903</v>
      </c>
      <c r="H3408" s="16" t="s">
        <v>304</v>
      </c>
      <c r="I3408" s="0" t="n">
        <v>59.1</v>
      </c>
      <c r="J3408" s="16" t="s">
        <v>232</v>
      </c>
      <c r="K3408" s="0" t="str">
        <f aca="false">IFERROR(IF(VLOOKUP($C3408,薬効分類マスタ!$A$2:$E$180,5,FALSE())=0,"",VLOOKUP($C3408,薬効分類マスタ!$A$2:$E$180,5,FALSE())),"")</f>
        <v/>
      </c>
      <c r="L3408" s="17"/>
      <c r="M3408" s="0" t="str">
        <f aca="false">IF($K3408="","",IF($L3408&lt;&gt;"",$L3408,VLOOKUP($C3408,薬効分類マスタ!$A$2:$F$180,6,FALSE())))</f>
        <v/>
      </c>
      <c r="N3408" s="0" t="str">
        <f aca="false">ASC(G3408)</f>
        <v>ﾁﾗｰﾁﾞﾝS散0.01%</v>
      </c>
      <c r="O3408" s="0" t="str">
        <f aca="false">ASC(E3408)</f>
        <v>ﾚﾎﾞﾁﾛｷｼﾝﾅﾄﾘｳﾑ水和物</v>
      </c>
      <c r="P3408" s="16" t="n">
        <f aca="false">N(P3407)+IF($C3408=検索!$B$49,1,0)</f>
        <v>0</v>
      </c>
    </row>
    <row r="3409" customFormat="false" ht="15" hidden="false" customHeight="false" outlineLevel="0" collapsed="false">
      <c r="A3409" s="16" t="s">
        <v>221</v>
      </c>
      <c r="B3409" s="0" t="s">
        <v>7904</v>
      </c>
      <c r="C3409" s="0" t="n">
        <v>243</v>
      </c>
      <c r="D3409" s="0" t="str">
        <f aca="false">IFERROR(VLOOKUP($C3409,薬効分類マスタ!$A$2:$B$180,2,FALSE()),"未登録")</f>
        <v>甲状腺,副甲状腺ホルモン剤</v>
      </c>
      <c r="E3409" s="16" t="s">
        <v>7902</v>
      </c>
      <c r="F3409" s="16" t="s">
        <v>1435</v>
      </c>
      <c r="G3409" s="16" t="s">
        <v>7905</v>
      </c>
      <c r="I3409" s="0" t="n">
        <v>10.8</v>
      </c>
      <c r="K3409" s="0" t="str">
        <f aca="false">IFERROR(IF(VLOOKUP($C3409,薬効分類マスタ!$A$2:$E$180,5,FALSE())=0,"",VLOOKUP($C3409,薬効分類マスタ!$A$2:$E$180,5,FALSE())),"")</f>
        <v/>
      </c>
      <c r="L3409" s="17"/>
      <c r="M3409" s="0" t="str">
        <f aca="false">IF($K3409="","",IF($L3409&lt;&gt;"",$L3409,VLOOKUP($C3409,薬効分類マスタ!$A$2:$F$180,6,FALSE())))</f>
        <v/>
      </c>
      <c r="N3409" s="0" t="str">
        <f aca="false">ASC(G3409)</f>
        <v>ﾚﾎﾞﾁﾛｷｼﾝﾅﾄﾘｳﾑ50μg錠</v>
      </c>
      <c r="O3409" s="0" t="str">
        <f aca="false">ASC(E3409)</f>
        <v>ﾚﾎﾞﾁﾛｷｼﾝﾅﾄﾘｳﾑ水和物</v>
      </c>
      <c r="P3409" s="16" t="n">
        <f aca="false">N(P3408)+IF($C3409=検索!$B$49,1,0)</f>
        <v>0</v>
      </c>
    </row>
    <row r="3410" customFormat="false" ht="15" hidden="false" customHeight="false" outlineLevel="0" collapsed="false">
      <c r="A3410" s="16" t="s">
        <v>221</v>
      </c>
      <c r="B3410" s="0" t="s">
        <v>7906</v>
      </c>
      <c r="C3410" s="0" t="n">
        <v>243</v>
      </c>
      <c r="D3410" s="0" t="str">
        <f aca="false">IFERROR(VLOOKUP($C3410,薬効分類マスタ!$A$2:$B$180,2,FALSE()),"未登録")</f>
        <v>甲状腺,副甲状腺ホルモン剤</v>
      </c>
      <c r="E3410" s="16" t="s">
        <v>7902</v>
      </c>
      <c r="F3410" s="16" t="s">
        <v>1435</v>
      </c>
      <c r="G3410" s="16" t="s">
        <v>7907</v>
      </c>
      <c r="H3410" s="16" t="s">
        <v>304</v>
      </c>
      <c r="I3410" s="0" t="n">
        <v>10.8</v>
      </c>
      <c r="K3410" s="0" t="str">
        <f aca="false">IFERROR(IF(VLOOKUP($C3410,薬効分類マスタ!$A$2:$E$180,5,FALSE())=0,"",VLOOKUP($C3410,薬効分類マスタ!$A$2:$E$180,5,FALSE())),"")</f>
        <v/>
      </c>
      <c r="L3410" s="17"/>
      <c r="M3410" s="0" t="str">
        <f aca="false">IF($K3410="","",IF($L3410&lt;&gt;"",$L3410,VLOOKUP($C3410,薬効分類マスタ!$A$2:$F$180,6,FALSE())))</f>
        <v/>
      </c>
      <c r="N3410" s="0" t="str">
        <f aca="false">ASC(G3410)</f>
        <v>ﾁﾗｰﾁﾞﾝS錠50μg</v>
      </c>
      <c r="O3410" s="0" t="str">
        <f aca="false">ASC(E3410)</f>
        <v>ﾚﾎﾞﾁﾛｷｼﾝﾅﾄﾘｳﾑ水和物</v>
      </c>
      <c r="P3410" s="16" t="n">
        <f aca="false">N(P3409)+IF($C3410=検索!$B$49,1,0)</f>
        <v>0</v>
      </c>
    </row>
    <row r="3411" customFormat="false" ht="15" hidden="false" customHeight="false" outlineLevel="0" collapsed="false">
      <c r="A3411" s="16" t="s">
        <v>221</v>
      </c>
      <c r="B3411" s="0" t="s">
        <v>7908</v>
      </c>
      <c r="C3411" s="0" t="n">
        <v>243</v>
      </c>
      <c r="D3411" s="0" t="str">
        <f aca="false">IFERROR(VLOOKUP($C3411,薬効分類マスタ!$A$2:$B$180,2,FALSE()),"未登録")</f>
        <v>甲状腺,副甲状腺ホルモン剤</v>
      </c>
      <c r="E3411" s="16" t="s">
        <v>7902</v>
      </c>
      <c r="F3411" s="16" t="s">
        <v>7891</v>
      </c>
      <c r="G3411" s="16" t="s">
        <v>7909</v>
      </c>
      <c r="I3411" s="0" t="n">
        <v>10.8</v>
      </c>
      <c r="K3411" s="0" t="str">
        <f aca="false">IFERROR(IF(VLOOKUP($C3411,薬効分類マスタ!$A$2:$E$180,5,FALSE())=0,"",VLOOKUP($C3411,薬効分類マスタ!$A$2:$E$180,5,FALSE())),"")</f>
        <v/>
      </c>
      <c r="L3411" s="17"/>
      <c r="M3411" s="0" t="str">
        <f aca="false">IF($K3411="","",IF($L3411&lt;&gt;"",$L3411,VLOOKUP($C3411,薬効分類マスタ!$A$2:$F$180,6,FALSE())))</f>
        <v/>
      </c>
      <c r="N3411" s="0" t="str">
        <f aca="false">ASC(G3411)</f>
        <v>ﾚﾎﾞﾁﾛｷｼﾝﾅﾄﾘｳﾑ25μg錠</v>
      </c>
      <c r="O3411" s="0" t="str">
        <f aca="false">ASC(E3411)</f>
        <v>ﾚﾎﾞﾁﾛｷｼﾝﾅﾄﾘｳﾑ水和物</v>
      </c>
      <c r="P3411" s="16" t="n">
        <f aca="false">N(P3410)+IF($C3411=検索!$B$49,1,0)</f>
        <v>0</v>
      </c>
    </row>
    <row r="3412" customFormat="false" ht="15" hidden="false" customHeight="false" outlineLevel="0" collapsed="false">
      <c r="A3412" s="16" t="s">
        <v>221</v>
      </c>
      <c r="B3412" s="0" t="s">
        <v>7910</v>
      </c>
      <c r="C3412" s="0" t="n">
        <v>243</v>
      </c>
      <c r="D3412" s="0" t="str">
        <f aca="false">IFERROR(VLOOKUP($C3412,薬効分類マスタ!$A$2:$B$180,2,FALSE()),"未登録")</f>
        <v>甲状腺,副甲状腺ホルモン剤</v>
      </c>
      <c r="E3412" s="16" t="s">
        <v>7902</v>
      </c>
      <c r="F3412" s="16" t="s">
        <v>7891</v>
      </c>
      <c r="G3412" s="16" t="s">
        <v>7911</v>
      </c>
      <c r="H3412" s="16" t="s">
        <v>304</v>
      </c>
      <c r="I3412" s="0" t="n">
        <v>10.8</v>
      </c>
      <c r="K3412" s="0" t="str">
        <f aca="false">IFERROR(IF(VLOOKUP($C3412,薬効分類マスタ!$A$2:$E$180,5,FALSE())=0,"",VLOOKUP($C3412,薬効分類マスタ!$A$2:$E$180,5,FALSE())),"")</f>
        <v/>
      </c>
      <c r="L3412" s="17"/>
      <c r="M3412" s="0" t="str">
        <f aca="false">IF($K3412="","",IF($L3412&lt;&gt;"",$L3412,VLOOKUP($C3412,薬効分類マスタ!$A$2:$F$180,6,FALSE())))</f>
        <v/>
      </c>
      <c r="N3412" s="0" t="str">
        <f aca="false">ASC(G3412)</f>
        <v>ﾁﾗｰﾁﾞﾝS錠25μg</v>
      </c>
      <c r="O3412" s="0" t="str">
        <f aca="false">ASC(E3412)</f>
        <v>ﾚﾎﾞﾁﾛｷｼﾝﾅﾄﾘｳﾑ水和物</v>
      </c>
      <c r="P3412" s="16" t="n">
        <f aca="false">N(P3411)+IF($C3412=検索!$B$49,1,0)</f>
        <v>0</v>
      </c>
    </row>
    <row r="3413" customFormat="false" ht="15" hidden="false" customHeight="false" outlineLevel="0" collapsed="false">
      <c r="A3413" s="16" t="s">
        <v>221</v>
      </c>
      <c r="B3413" s="0" t="s">
        <v>7912</v>
      </c>
      <c r="C3413" s="0" t="n">
        <v>243</v>
      </c>
      <c r="D3413" s="0" t="str">
        <f aca="false">IFERROR(VLOOKUP($C3413,薬効分類マスタ!$A$2:$B$180,2,FALSE()),"未登録")</f>
        <v>甲状腺,副甲状腺ホルモン剤</v>
      </c>
      <c r="E3413" s="16" t="s">
        <v>7902</v>
      </c>
      <c r="F3413" s="16" t="s">
        <v>7230</v>
      </c>
      <c r="G3413" s="16" t="s">
        <v>7913</v>
      </c>
      <c r="I3413" s="0" t="n">
        <v>11.6</v>
      </c>
      <c r="K3413" s="0" t="str">
        <f aca="false">IFERROR(IF(VLOOKUP($C3413,薬効分類マスタ!$A$2:$E$180,5,FALSE())=0,"",VLOOKUP($C3413,薬効分類マスタ!$A$2:$E$180,5,FALSE())),"")</f>
        <v/>
      </c>
      <c r="L3413" s="17"/>
      <c r="M3413" s="0" t="str">
        <f aca="false">IF($K3413="","",IF($L3413&lt;&gt;"",$L3413,VLOOKUP($C3413,薬効分類マスタ!$A$2:$F$180,6,FALSE())))</f>
        <v/>
      </c>
      <c r="N3413" s="0" t="str">
        <f aca="false">ASC(G3413)</f>
        <v>ﾚﾎﾞﾁﾛｷｼﾝﾅﾄﾘｳﾑ錠</v>
      </c>
      <c r="O3413" s="0" t="str">
        <f aca="false">ASC(E3413)</f>
        <v>ﾚﾎﾞﾁﾛｷｼﾝﾅﾄﾘｳﾑ水和物</v>
      </c>
      <c r="P3413" s="16" t="n">
        <f aca="false">N(P3412)+IF($C3413=検索!$B$49,1,0)</f>
        <v>0</v>
      </c>
    </row>
    <row r="3414" customFormat="false" ht="15" hidden="false" customHeight="false" outlineLevel="0" collapsed="false">
      <c r="A3414" s="16" t="s">
        <v>221</v>
      </c>
      <c r="B3414" s="0" t="s">
        <v>7914</v>
      </c>
      <c r="C3414" s="0" t="n">
        <v>243</v>
      </c>
      <c r="D3414" s="0" t="str">
        <f aca="false">IFERROR(VLOOKUP($C3414,薬効分類マスタ!$A$2:$B$180,2,FALSE()),"未登録")</f>
        <v>甲状腺,副甲状腺ホルモン剤</v>
      </c>
      <c r="E3414" s="16" t="s">
        <v>7902</v>
      </c>
      <c r="F3414" s="16" t="s">
        <v>7915</v>
      </c>
      <c r="G3414" s="16" t="s">
        <v>7913</v>
      </c>
      <c r="I3414" s="0" t="n">
        <v>10.8</v>
      </c>
      <c r="K3414" s="0" t="str">
        <f aca="false">IFERROR(IF(VLOOKUP($C3414,薬効分類マスタ!$A$2:$E$180,5,FALSE())=0,"",VLOOKUP($C3414,薬効分類マスタ!$A$2:$E$180,5,FALSE())),"")</f>
        <v/>
      </c>
      <c r="L3414" s="17"/>
      <c r="M3414" s="0" t="str">
        <f aca="false">IF($K3414="","",IF($L3414&lt;&gt;"",$L3414,VLOOKUP($C3414,薬効分類マスタ!$A$2:$F$180,6,FALSE())))</f>
        <v/>
      </c>
      <c r="N3414" s="0" t="str">
        <f aca="false">ASC(G3414)</f>
        <v>ﾚﾎﾞﾁﾛｷｼﾝﾅﾄﾘｳﾑ錠</v>
      </c>
      <c r="O3414" s="0" t="str">
        <f aca="false">ASC(E3414)</f>
        <v>ﾚﾎﾞﾁﾛｷｼﾝﾅﾄﾘｳﾑ水和物</v>
      </c>
      <c r="P3414" s="16" t="n">
        <f aca="false">N(P3413)+IF($C3414=検索!$B$49,1,0)</f>
        <v>0</v>
      </c>
    </row>
    <row r="3415" customFormat="false" ht="15" hidden="false" customHeight="false" outlineLevel="0" collapsed="false">
      <c r="A3415" s="16" t="s">
        <v>221</v>
      </c>
      <c r="B3415" s="0" t="s">
        <v>7916</v>
      </c>
      <c r="C3415" s="0" t="n">
        <v>243</v>
      </c>
      <c r="D3415" s="0" t="str">
        <f aca="false">IFERROR(VLOOKUP($C3415,薬効分類マスタ!$A$2:$B$180,2,FALSE()),"未登録")</f>
        <v>甲状腺,副甲状腺ホルモン剤</v>
      </c>
      <c r="E3415" s="16" t="s">
        <v>7902</v>
      </c>
      <c r="F3415" s="16" t="s">
        <v>7917</v>
      </c>
      <c r="G3415" s="16" t="s">
        <v>7913</v>
      </c>
      <c r="I3415" s="0" t="n">
        <v>10.8</v>
      </c>
      <c r="K3415" s="0" t="str">
        <f aca="false">IFERROR(IF(VLOOKUP($C3415,薬効分類マスタ!$A$2:$E$180,5,FALSE())=0,"",VLOOKUP($C3415,薬効分類マスタ!$A$2:$E$180,5,FALSE())),"")</f>
        <v/>
      </c>
      <c r="L3415" s="17"/>
      <c r="M3415" s="0" t="str">
        <f aca="false">IF($K3415="","",IF($L3415&lt;&gt;"",$L3415,VLOOKUP($C3415,薬効分類マスタ!$A$2:$F$180,6,FALSE())))</f>
        <v/>
      </c>
      <c r="N3415" s="0" t="str">
        <f aca="false">ASC(G3415)</f>
        <v>ﾚﾎﾞﾁﾛｷｼﾝﾅﾄﾘｳﾑ錠</v>
      </c>
      <c r="O3415" s="0" t="str">
        <f aca="false">ASC(E3415)</f>
        <v>ﾚﾎﾞﾁﾛｷｼﾝﾅﾄﾘｳﾑ水和物</v>
      </c>
      <c r="P3415" s="16" t="n">
        <f aca="false">N(P3414)+IF($C3415=検索!$B$49,1,0)</f>
        <v>0</v>
      </c>
    </row>
    <row r="3416" customFormat="false" ht="15" hidden="false" customHeight="false" outlineLevel="0" collapsed="false">
      <c r="A3416" s="16" t="s">
        <v>221</v>
      </c>
      <c r="B3416" s="0" t="s">
        <v>7918</v>
      </c>
      <c r="C3416" s="0" t="n">
        <v>243</v>
      </c>
      <c r="D3416" s="0" t="str">
        <f aca="false">IFERROR(VLOOKUP($C3416,薬効分類マスタ!$A$2:$B$180,2,FALSE()),"未登録")</f>
        <v>甲状腺,副甲状腺ホルモン剤</v>
      </c>
      <c r="E3416" s="16" t="s">
        <v>7919</v>
      </c>
      <c r="F3416" s="16" t="s">
        <v>257</v>
      </c>
      <c r="G3416" s="16" t="s">
        <v>7920</v>
      </c>
      <c r="I3416" s="0" t="n">
        <v>10.8</v>
      </c>
      <c r="K3416" s="0" t="str">
        <f aca="false">IFERROR(IF(VLOOKUP($C3416,薬効分類マスタ!$A$2:$E$180,5,FALSE())=0,"",VLOOKUP($C3416,薬効分類マスタ!$A$2:$E$180,5,FALSE())),"")</f>
        <v/>
      </c>
      <c r="L3416" s="17"/>
      <c r="M3416" s="0" t="str">
        <f aca="false">IF($K3416="","",IF($L3416&lt;&gt;"",$L3416,VLOOKUP($C3416,薬効分類マスタ!$A$2:$F$180,6,FALSE())))</f>
        <v/>
      </c>
      <c r="N3416" s="0" t="str">
        <f aca="false">ASC(G3416)</f>
        <v>ﾁｱﾏｿﾞｰﾙ錠</v>
      </c>
      <c r="O3416" s="0" t="str">
        <f aca="false">ASC(E3416)</f>
        <v>ﾁｱﾏｿﾞｰﾙ</v>
      </c>
      <c r="P3416" s="16" t="n">
        <f aca="false">N(P3415)+IF($C3416=検索!$B$49,1,0)</f>
        <v>0</v>
      </c>
    </row>
    <row r="3417" customFormat="false" ht="15" hidden="false" customHeight="false" outlineLevel="0" collapsed="false">
      <c r="A3417" s="16" t="s">
        <v>221</v>
      </c>
      <c r="B3417" s="0" t="s">
        <v>7921</v>
      </c>
      <c r="C3417" s="0" t="n">
        <v>243</v>
      </c>
      <c r="D3417" s="0" t="str">
        <f aca="false">IFERROR(VLOOKUP($C3417,薬効分類マスタ!$A$2:$B$180,2,FALSE()),"未登録")</f>
        <v>甲状腺,副甲状腺ホルモン剤</v>
      </c>
      <c r="E3417" s="16" t="s">
        <v>7919</v>
      </c>
      <c r="F3417" s="16" t="s">
        <v>1418</v>
      </c>
      <c r="G3417" s="16" t="s">
        <v>7922</v>
      </c>
      <c r="H3417" s="16" t="s">
        <v>304</v>
      </c>
      <c r="I3417" s="0" t="n">
        <v>10.8</v>
      </c>
      <c r="K3417" s="0" t="str">
        <f aca="false">IFERROR(IF(VLOOKUP($C3417,薬効分類マスタ!$A$2:$E$180,5,FALSE())=0,"",VLOOKUP($C3417,薬効分類マスタ!$A$2:$E$180,5,FALSE())),"")</f>
        <v/>
      </c>
      <c r="L3417" s="17"/>
      <c r="M3417" s="0" t="str">
        <f aca="false">IF($K3417="","",IF($L3417&lt;&gt;"",$L3417,VLOOKUP($C3417,薬効分類マスタ!$A$2:$F$180,6,FALSE())))</f>
        <v/>
      </c>
      <c r="N3417" s="0" t="str">
        <f aca="false">ASC(G3417)</f>
        <v>ﾒﾙｶｿﾞｰﾙ錠2.5mg</v>
      </c>
      <c r="O3417" s="0" t="str">
        <f aca="false">ASC(E3417)</f>
        <v>ﾁｱﾏｿﾞｰﾙ</v>
      </c>
      <c r="P3417" s="16" t="n">
        <f aca="false">N(P3416)+IF($C3417=検索!$B$49,1,0)</f>
        <v>0</v>
      </c>
    </row>
    <row r="3418" customFormat="false" ht="15" hidden="false" customHeight="false" outlineLevel="0" collapsed="false">
      <c r="A3418" s="16" t="s">
        <v>221</v>
      </c>
      <c r="B3418" s="0" t="s">
        <v>7923</v>
      </c>
      <c r="C3418" s="0" t="n">
        <v>243</v>
      </c>
      <c r="D3418" s="0" t="str">
        <f aca="false">IFERROR(VLOOKUP($C3418,薬効分類マスタ!$A$2:$B$180,2,FALSE()),"未登録")</f>
        <v>甲状腺,副甲状腺ホルモン剤</v>
      </c>
      <c r="E3418" s="16" t="s">
        <v>7924</v>
      </c>
      <c r="F3418" s="16" t="s">
        <v>411</v>
      </c>
      <c r="G3418" s="16" t="s">
        <v>7925</v>
      </c>
      <c r="I3418" s="0" t="n">
        <v>10.8</v>
      </c>
      <c r="K3418" s="0" t="str">
        <f aca="false">IFERROR(IF(VLOOKUP($C3418,薬効分類マスタ!$A$2:$E$180,5,FALSE())=0,"",VLOOKUP($C3418,薬効分類マスタ!$A$2:$E$180,5,FALSE())),"")</f>
        <v/>
      </c>
      <c r="L3418" s="17"/>
      <c r="M3418" s="0" t="str">
        <f aca="false">IF($K3418="","",IF($L3418&lt;&gt;"",$L3418,VLOOKUP($C3418,薬効分類マスタ!$A$2:$F$180,6,FALSE())))</f>
        <v/>
      </c>
      <c r="N3418" s="0" t="str">
        <f aca="false">ASC(G3418)</f>
        <v>ﾌﾟﾛﾋﾟﾙﾁｵｳﾗｼﾙ錠</v>
      </c>
      <c r="O3418" s="0" t="str">
        <f aca="false">ASC(E3418)</f>
        <v>ﾌﾟﾛﾋﾟﾙﾁｵｳﾗｼﾙ</v>
      </c>
      <c r="P3418" s="16" t="n">
        <f aca="false">N(P3417)+IF($C3418=検索!$B$49,1,0)</f>
        <v>0</v>
      </c>
    </row>
    <row r="3419" customFormat="false" ht="15" hidden="false" customHeight="false" outlineLevel="0" collapsed="false">
      <c r="A3419" s="16" t="s">
        <v>221</v>
      </c>
      <c r="B3419" s="0" t="s">
        <v>7926</v>
      </c>
      <c r="C3419" s="0" t="n">
        <v>244</v>
      </c>
      <c r="D3419" s="0" t="str">
        <f aca="false">IFERROR(VLOOKUP($C3419,薬効分類マスタ!$A$2:$B$180,2,FALSE()),"未登録")</f>
        <v>たん白同化ステロイド剤</v>
      </c>
      <c r="E3419" s="16" t="s">
        <v>7927</v>
      </c>
      <c r="F3419" s="16" t="s">
        <v>257</v>
      </c>
      <c r="G3419" s="16" t="s">
        <v>7928</v>
      </c>
      <c r="H3419" s="16" t="s">
        <v>3803</v>
      </c>
      <c r="I3419" s="0" t="n">
        <v>11.9</v>
      </c>
      <c r="K3419" s="0" t="str">
        <f aca="false">IFERROR(IF(VLOOKUP($C3419,薬効分類マスタ!$A$2:$E$180,5,FALSE())=0,"",VLOOKUP($C3419,薬効分類マスタ!$A$2:$E$180,5,FALSE())),"")</f>
        <v/>
      </c>
      <c r="L3419" s="17"/>
      <c r="M3419" s="0" t="str">
        <f aca="false">IF($K3419="","",IF($L3419&lt;&gt;"",$L3419,VLOOKUP($C3419,薬効分類マスタ!$A$2:$F$180,6,FALSE())))</f>
        <v/>
      </c>
      <c r="N3419" s="0" t="str">
        <f aca="false">ASC(G3419)</f>
        <v>ﾌﾟﾘﾓﾎﾞﾗﾝ錠5mg</v>
      </c>
      <c r="O3419" s="0" t="str">
        <f aca="false">ASC(E3419)</f>
        <v>ﾒﾃﾉﾛﾝ酢酸ｴｽﾃﾙ</v>
      </c>
      <c r="P3419" s="16" t="n">
        <f aca="false">N(P3418)+IF($C3419=検索!$B$49,1,0)</f>
        <v>0</v>
      </c>
    </row>
    <row r="3420" customFormat="false" ht="15" hidden="false" customHeight="false" outlineLevel="0" collapsed="false">
      <c r="A3420" s="16" t="s">
        <v>221</v>
      </c>
      <c r="B3420" s="0" t="s">
        <v>7929</v>
      </c>
      <c r="C3420" s="0" t="n">
        <v>245</v>
      </c>
      <c r="D3420" s="0" t="str">
        <f aca="false">IFERROR(VLOOKUP($C3420,薬効分類マスタ!$A$2:$B$180,2,FALSE()),"未登録")</f>
        <v>副腎ホルモン剤</v>
      </c>
      <c r="E3420" s="16" t="s">
        <v>7930</v>
      </c>
      <c r="F3420" s="16" t="s">
        <v>622</v>
      </c>
      <c r="G3420" s="16" t="s">
        <v>7931</v>
      </c>
      <c r="H3420" s="16" t="s">
        <v>536</v>
      </c>
      <c r="I3420" s="0" t="n">
        <v>12.7</v>
      </c>
      <c r="K3420" s="0" t="str">
        <f aca="false">IFERROR(IF(VLOOKUP($C3420,薬効分類マスタ!$A$2:$E$180,5,FALSE())=0,"",VLOOKUP($C3420,薬効分類マスタ!$A$2:$E$180,5,FALSE())),"")</f>
        <v/>
      </c>
      <c r="L3420" s="17"/>
      <c r="M3420" s="0" t="str">
        <f aca="false">IF($K3420="","",IF($L3420&lt;&gt;"",$L3420,VLOOKUP($C3420,薬効分類マスタ!$A$2:$F$180,6,FALSE())))</f>
        <v/>
      </c>
      <c r="N3420" s="0" t="str">
        <f aca="false">ASC(G3420)</f>
        <v>ｺｰﾄﾝ錠25mg</v>
      </c>
      <c r="O3420" s="0" t="str">
        <f aca="false">ASC(E3420)</f>
        <v>ｺﾙﾁｿﾞﾝ酢酸ｴｽﾃﾙ</v>
      </c>
      <c r="P3420" s="16" t="n">
        <f aca="false">N(P3419)+IF($C3420=検索!$B$49,1,0)</f>
        <v>0</v>
      </c>
    </row>
    <row r="3421" customFormat="false" ht="15" hidden="false" customHeight="false" outlineLevel="0" collapsed="false">
      <c r="A3421" s="16" t="s">
        <v>221</v>
      </c>
      <c r="B3421" s="0" t="s">
        <v>7932</v>
      </c>
      <c r="C3421" s="0" t="n">
        <v>245</v>
      </c>
      <c r="D3421" s="0" t="str">
        <f aca="false">IFERROR(VLOOKUP($C3421,薬効分類マスタ!$A$2:$B$180,2,FALSE()),"未登録")</f>
        <v>副腎ホルモン剤</v>
      </c>
      <c r="E3421" s="16" t="s">
        <v>7933</v>
      </c>
      <c r="F3421" s="16" t="s">
        <v>262</v>
      </c>
      <c r="G3421" s="16" t="s">
        <v>7934</v>
      </c>
      <c r="H3421" s="16" t="s">
        <v>272</v>
      </c>
      <c r="I3421" s="0" t="n">
        <v>7.4</v>
      </c>
      <c r="K3421" s="0" t="str">
        <f aca="false">IFERROR(IF(VLOOKUP($C3421,薬効分類マスタ!$A$2:$E$180,5,FALSE())=0,"",VLOOKUP($C3421,薬効分類マスタ!$A$2:$E$180,5,FALSE())),"")</f>
        <v/>
      </c>
      <c r="L3421" s="17"/>
      <c r="M3421" s="0" t="str">
        <f aca="false">IF($K3421="","",IF($L3421&lt;&gt;"",$L3421,VLOOKUP($C3421,薬効分類マスタ!$A$2:$F$180,6,FALSE())))</f>
        <v/>
      </c>
      <c r="N3421" s="0" t="str">
        <f aca="false">ASC(G3421)</f>
        <v>ｺｰﾄﾘﾙ錠10mg</v>
      </c>
      <c r="O3421" s="0" t="str">
        <f aca="false">ASC(E3421)</f>
        <v>ﾋﾄﾞﾛｺﾙﾁｿﾞﾝ</v>
      </c>
      <c r="P3421" s="16" t="n">
        <f aca="false">N(P3420)+IF($C3421=検索!$B$49,1,0)</f>
        <v>0</v>
      </c>
    </row>
    <row r="3422" customFormat="false" ht="15" hidden="false" customHeight="false" outlineLevel="0" collapsed="false">
      <c r="A3422" s="16" t="s">
        <v>221</v>
      </c>
      <c r="B3422" s="0" t="s">
        <v>7935</v>
      </c>
      <c r="C3422" s="0" t="n">
        <v>245</v>
      </c>
      <c r="D3422" s="0" t="str">
        <f aca="false">IFERROR(VLOOKUP($C3422,薬効分類マスタ!$A$2:$B$180,2,FALSE()),"未登録")</f>
        <v>副腎ホルモン剤</v>
      </c>
      <c r="E3422" s="16" t="s">
        <v>7936</v>
      </c>
      <c r="F3422" s="16" t="s">
        <v>3849</v>
      </c>
      <c r="G3422" s="16" t="s">
        <v>7937</v>
      </c>
      <c r="H3422" s="16" t="s">
        <v>351</v>
      </c>
      <c r="I3422" s="0" t="n">
        <v>188.7</v>
      </c>
      <c r="J3422" s="16" t="s">
        <v>232</v>
      </c>
      <c r="K3422" s="0" t="str">
        <f aca="false">IFERROR(IF(VLOOKUP($C3422,薬効分類マスタ!$A$2:$E$180,5,FALSE())=0,"",VLOOKUP($C3422,薬効分類マスタ!$A$2:$E$180,5,FALSE())),"")</f>
        <v/>
      </c>
      <c r="L3422" s="17"/>
      <c r="M3422" s="0" t="str">
        <f aca="false">IF($K3422="","",IF($L3422&lt;&gt;"",$L3422,VLOOKUP($C3422,薬効分類マスタ!$A$2:$F$180,6,FALSE())))</f>
        <v/>
      </c>
      <c r="N3422" s="0" t="str">
        <f aca="false">ASC(G3422)</f>
        <v>ﾌﾛﾘﾈﾌ錠0.1mg</v>
      </c>
      <c r="O3422" s="0" t="str">
        <f aca="false">ASC(E3422)</f>
        <v>ﾌﾙﾄﾞﾛｺﾙﾁｿﾞﾝ酢酸ｴｽﾃﾙ</v>
      </c>
      <c r="P3422" s="16" t="n">
        <f aca="false">N(P3421)+IF($C3422=検索!$B$49,1,0)</f>
        <v>0</v>
      </c>
    </row>
    <row r="3423" customFormat="false" ht="15" hidden="false" customHeight="false" outlineLevel="0" collapsed="false">
      <c r="A3423" s="16" t="s">
        <v>221</v>
      </c>
      <c r="B3423" s="0" t="s">
        <v>7938</v>
      </c>
      <c r="C3423" s="0" t="n">
        <v>245</v>
      </c>
      <c r="D3423" s="0" t="str">
        <f aca="false">IFERROR(VLOOKUP($C3423,薬効分類マスタ!$A$2:$B$180,2,FALSE()),"未登録")</f>
        <v>副腎ホルモン剤</v>
      </c>
      <c r="E3423" s="16" t="s">
        <v>7939</v>
      </c>
      <c r="F3423" s="16" t="s">
        <v>381</v>
      </c>
      <c r="G3423" s="16" t="s">
        <v>7940</v>
      </c>
      <c r="H3423" s="16" t="s">
        <v>536</v>
      </c>
      <c r="I3423" s="0" t="n">
        <v>6.3</v>
      </c>
      <c r="K3423" s="0" t="str">
        <f aca="false">IFERROR(IF(VLOOKUP($C3423,薬効分類マスタ!$A$2:$E$180,5,FALSE())=0,"",VLOOKUP($C3423,薬効分類マスタ!$A$2:$E$180,5,FALSE())),"")</f>
        <v/>
      </c>
      <c r="L3423" s="17"/>
      <c r="M3423" s="0" t="str">
        <f aca="false">IF($K3423="","",IF($L3423&lt;&gt;"",$L3423,VLOOKUP($C3423,薬効分類マスタ!$A$2:$F$180,6,FALSE())))</f>
        <v/>
      </c>
      <c r="N3423" s="0" t="str">
        <f aca="false">ASC(G3423)</f>
        <v>ﾃﾞｶﾄﾞﾛﾝ錠0.5mg</v>
      </c>
      <c r="O3423" s="0" t="str">
        <f aca="false">ASC(E3423)</f>
        <v>ﾃﾞｷｻﾒﾀｿﾞﾝ</v>
      </c>
      <c r="P3423" s="16" t="n">
        <f aca="false">N(P3422)+IF($C3423=検索!$B$49,1,0)</f>
        <v>0</v>
      </c>
    </row>
    <row r="3424" customFormat="false" ht="15" hidden="false" customHeight="false" outlineLevel="0" collapsed="false">
      <c r="A3424" s="16" t="s">
        <v>221</v>
      </c>
      <c r="B3424" s="0" t="s">
        <v>7941</v>
      </c>
      <c r="C3424" s="0" t="n">
        <v>245</v>
      </c>
      <c r="D3424" s="0" t="str">
        <f aca="false">IFERROR(VLOOKUP($C3424,薬効分類マスタ!$A$2:$B$180,2,FALSE()),"未登録")</f>
        <v>副腎ホルモン剤</v>
      </c>
      <c r="E3424" s="16" t="s">
        <v>7939</v>
      </c>
      <c r="F3424" s="16" t="s">
        <v>935</v>
      </c>
      <c r="G3424" s="16" t="s">
        <v>7942</v>
      </c>
      <c r="H3424" s="16" t="s">
        <v>6527</v>
      </c>
      <c r="I3424" s="0" t="n">
        <v>162.8</v>
      </c>
      <c r="J3424" s="16" t="s">
        <v>232</v>
      </c>
      <c r="K3424" s="0" t="str">
        <f aca="false">IFERROR(IF(VLOOKUP($C3424,薬効分類マスタ!$A$2:$E$180,5,FALSE())=0,"",VLOOKUP($C3424,薬効分類マスタ!$A$2:$E$180,5,FALSE())),"")</f>
        <v/>
      </c>
      <c r="L3424" s="17"/>
      <c r="M3424" s="0" t="str">
        <f aca="false">IF($K3424="","",IF($L3424&lt;&gt;"",$L3424,VLOOKUP($C3424,薬効分類マスタ!$A$2:$F$180,6,FALSE())))</f>
        <v/>
      </c>
      <c r="N3424" s="0" t="str">
        <f aca="false">ASC(G3424)</f>
        <v>ﾚﾅﾃﾞｯｸｽ錠4mg</v>
      </c>
      <c r="O3424" s="0" t="str">
        <f aca="false">ASC(E3424)</f>
        <v>ﾃﾞｷｻﾒﾀｿﾞﾝ</v>
      </c>
      <c r="P3424" s="16" t="n">
        <f aca="false">N(P3423)+IF($C3424=検索!$B$49,1,0)</f>
        <v>0</v>
      </c>
    </row>
    <row r="3425" customFormat="false" ht="15" hidden="false" customHeight="false" outlineLevel="0" collapsed="false">
      <c r="A3425" s="16" t="s">
        <v>221</v>
      </c>
      <c r="B3425" s="0" t="s">
        <v>7943</v>
      </c>
      <c r="C3425" s="0" t="n">
        <v>245</v>
      </c>
      <c r="D3425" s="0" t="str">
        <f aca="false">IFERROR(VLOOKUP($C3425,薬効分類マスタ!$A$2:$B$180,2,FALSE()),"未登録")</f>
        <v>副腎ホルモン剤</v>
      </c>
      <c r="E3425" s="16" t="s">
        <v>7939</v>
      </c>
      <c r="F3425" s="16" t="s">
        <v>935</v>
      </c>
      <c r="G3425" s="16" t="s">
        <v>7944</v>
      </c>
      <c r="H3425" s="16" t="s">
        <v>536</v>
      </c>
      <c r="I3425" s="0" t="n">
        <v>23.4</v>
      </c>
      <c r="K3425" s="0" t="str">
        <f aca="false">IFERROR(IF(VLOOKUP($C3425,薬効分類マスタ!$A$2:$E$180,5,FALSE())=0,"",VLOOKUP($C3425,薬効分類マスタ!$A$2:$E$180,5,FALSE())),"")</f>
        <v/>
      </c>
      <c r="L3425" s="17"/>
      <c r="M3425" s="0" t="str">
        <f aca="false">IF($K3425="","",IF($L3425&lt;&gt;"",$L3425,VLOOKUP($C3425,薬効分類マスタ!$A$2:$F$180,6,FALSE())))</f>
        <v/>
      </c>
      <c r="N3425" s="0" t="str">
        <f aca="false">ASC(G3425)</f>
        <v>ﾃﾞｶﾄﾞﾛﾝ錠4mg</v>
      </c>
      <c r="O3425" s="0" t="str">
        <f aca="false">ASC(E3425)</f>
        <v>ﾃﾞｷｻﾒﾀｿﾞﾝ</v>
      </c>
      <c r="P3425" s="16" t="n">
        <f aca="false">N(P3424)+IF($C3425=検索!$B$49,1,0)</f>
        <v>0</v>
      </c>
    </row>
    <row r="3426" customFormat="false" ht="15" hidden="false" customHeight="false" outlineLevel="0" collapsed="false">
      <c r="A3426" s="16" t="s">
        <v>221</v>
      </c>
      <c r="B3426" s="0" t="s">
        <v>7945</v>
      </c>
      <c r="C3426" s="0" t="n">
        <v>245</v>
      </c>
      <c r="D3426" s="0" t="str">
        <f aca="false">IFERROR(VLOOKUP($C3426,薬効分類マスタ!$A$2:$B$180,2,FALSE()),"未登録")</f>
        <v>副腎ホルモン剤</v>
      </c>
      <c r="E3426" s="16" t="s">
        <v>7939</v>
      </c>
      <c r="F3426" s="16" t="s">
        <v>7946</v>
      </c>
      <c r="G3426" s="16" t="s">
        <v>7947</v>
      </c>
      <c r="H3426" s="16" t="s">
        <v>606</v>
      </c>
      <c r="I3426" s="0" t="n">
        <v>7.1</v>
      </c>
      <c r="J3426" s="16" t="s">
        <v>239</v>
      </c>
      <c r="K3426" s="0" t="str">
        <f aca="false">IFERROR(IF(VLOOKUP($C3426,薬効分類マスタ!$A$2:$E$180,5,FALSE())=0,"",VLOOKUP($C3426,薬効分類マスタ!$A$2:$E$180,5,FALSE())),"")</f>
        <v/>
      </c>
      <c r="L3426" s="17"/>
      <c r="M3426" s="0" t="str">
        <f aca="false">IF($K3426="","",IF($L3426&lt;&gt;"",$L3426,VLOOKUP($C3426,薬効分類マスタ!$A$2:$F$180,6,FALSE())))</f>
        <v/>
      </c>
      <c r="N3426" s="0" t="str">
        <f aca="false">ASC(G3426)</f>
        <v>ﾃﾞｷｻﾒﾀｿﾞﾝｴﾘｷｼﾙ0.01%｢日新｣</v>
      </c>
      <c r="O3426" s="0" t="str">
        <f aca="false">ASC(E3426)</f>
        <v>ﾃﾞｷｻﾒﾀｿﾞﾝ</v>
      </c>
      <c r="P3426" s="16" t="n">
        <f aca="false">N(P3425)+IF($C3426=検索!$B$49,1,0)</f>
        <v>0</v>
      </c>
    </row>
    <row r="3427" customFormat="false" ht="15" hidden="false" customHeight="false" outlineLevel="0" collapsed="false">
      <c r="A3427" s="16" t="s">
        <v>221</v>
      </c>
      <c r="B3427" s="0" t="s">
        <v>7948</v>
      </c>
      <c r="C3427" s="0" t="n">
        <v>245</v>
      </c>
      <c r="D3427" s="0" t="str">
        <f aca="false">IFERROR(VLOOKUP($C3427,薬効分類マスタ!$A$2:$B$180,2,FALSE()),"未登録")</f>
        <v>副腎ホルモン剤</v>
      </c>
      <c r="E3427" s="16" t="s">
        <v>7949</v>
      </c>
      <c r="F3427" s="16" t="s">
        <v>935</v>
      </c>
      <c r="G3427" s="16" t="s">
        <v>7950</v>
      </c>
      <c r="H3427" s="16" t="s">
        <v>309</v>
      </c>
      <c r="I3427" s="0" t="n">
        <v>9.5</v>
      </c>
      <c r="K3427" s="0" t="str">
        <f aca="false">IFERROR(IF(VLOOKUP($C3427,薬効分類マスタ!$A$2:$E$180,5,FALSE())=0,"",VLOOKUP($C3427,薬効分類マスタ!$A$2:$E$180,5,FALSE())),"")</f>
        <v/>
      </c>
      <c r="L3427" s="17"/>
      <c r="M3427" s="0" t="str">
        <f aca="false">IF($K3427="","",IF($L3427&lt;&gt;"",$L3427,VLOOKUP($C3427,薬効分類マスタ!$A$2:$F$180,6,FALSE())))</f>
        <v/>
      </c>
      <c r="N3427" s="0" t="str">
        <f aca="false">ASC(G3427)</f>
        <v>ﾚﾀﾞｺｰﾄ錠4mg</v>
      </c>
      <c r="O3427" s="0" t="str">
        <f aca="false">ASC(E3427)</f>
        <v>ﾄﾘｱﾑｼﾉﾛﾝ</v>
      </c>
      <c r="P3427" s="16" t="n">
        <f aca="false">N(P3426)+IF($C3427=検索!$B$49,1,0)</f>
        <v>0</v>
      </c>
    </row>
    <row r="3428" customFormat="false" ht="15" hidden="false" customHeight="false" outlineLevel="0" collapsed="false">
      <c r="A3428" s="16" t="s">
        <v>221</v>
      </c>
      <c r="B3428" s="0" t="s">
        <v>7951</v>
      </c>
      <c r="C3428" s="0" t="n">
        <v>245</v>
      </c>
      <c r="D3428" s="0" t="str">
        <f aca="false">IFERROR(VLOOKUP($C3428,薬効分類マスタ!$A$2:$B$180,2,FALSE()),"未登録")</f>
        <v>副腎ホルモン剤</v>
      </c>
      <c r="E3428" s="16" t="s">
        <v>7952</v>
      </c>
      <c r="F3428" s="16" t="s">
        <v>675</v>
      </c>
      <c r="G3428" s="16" t="s">
        <v>7953</v>
      </c>
      <c r="H3428" s="16" t="s">
        <v>1350</v>
      </c>
      <c r="I3428" s="0" t="n">
        <v>19</v>
      </c>
      <c r="J3428" s="16" t="s">
        <v>232</v>
      </c>
      <c r="K3428" s="0" t="str">
        <f aca="false">IFERROR(IF(VLOOKUP($C3428,薬効分類マスタ!$A$2:$E$180,5,FALSE())=0,"",VLOOKUP($C3428,薬効分類マスタ!$A$2:$E$180,5,FALSE())),"")</f>
        <v/>
      </c>
      <c r="L3428" s="17"/>
      <c r="M3428" s="0" t="str">
        <f aca="false">IF($K3428="","",IF($L3428&lt;&gt;"",$L3428,VLOOKUP($C3428,薬効分類マスタ!$A$2:$F$180,6,FALSE())))</f>
        <v/>
      </c>
      <c r="N3428" s="0" t="str">
        <f aca="false">ASC(G3428)</f>
        <v>ﾘﾝﾃﾞﾛﾝ散0.1%</v>
      </c>
      <c r="O3428" s="0" t="str">
        <f aca="false">ASC(E3428)</f>
        <v>ﾍﾞﾀﾒﾀｿﾞﾝ</v>
      </c>
      <c r="P3428" s="16" t="n">
        <f aca="false">N(P3427)+IF($C3428=検索!$B$49,1,0)</f>
        <v>0</v>
      </c>
    </row>
    <row r="3429" customFormat="false" ht="15" hidden="false" customHeight="false" outlineLevel="0" collapsed="false">
      <c r="A3429" s="16" t="s">
        <v>221</v>
      </c>
      <c r="B3429" s="0" t="s">
        <v>7954</v>
      </c>
      <c r="C3429" s="0" t="n">
        <v>245</v>
      </c>
      <c r="D3429" s="0" t="str">
        <f aca="false">IFERROR(VLOOKUP($C3429,薬効分類マスタ!$A$2:$B$180,2,FALSE()),"未登録")</f>
        <v>副腎ホルモン剤</v>
      </c>
      <c r="E3429" s="16" t="s">
        <v>7952</v>
      </c>
      <c r="F3429" s="16" t="s">
        <v>675</v>
      </c>
      <c r="G3429" s="16" t="s">
        <v>7955</v>
      </c>
      <c r="H3429" s="16" t="s">
        <v>3209</v>
      </c>
      <c r="I3429" s="0" t="n">
        <v>15</v>
      </c>
      <c r="J3429" s="16" t="s">
        <v>239</v>
      </c>
      <c r="K3429" s="0" t="str">
        <f aca="false">IFERROR(IF(VLOOKUP($C3429,薬効分類マスタ!$A$2:$E$180,5,FALSE())=0,"",VLOOKUP($C3429,薬効分類マスタ!$A$2:$E$180,5,FALSE())),"")</f>
        <v/>
      </c>
      <c r="L3429" s="17"/>
      <c r="M3429" s="0" t="str">
        <f aca="false">IF($K3429="","",IF($L3429&lt;&gt;"",$L3429,VLOOKUP($C3429,薬効分類マスタ!$A$2:$F$180,6,FALSE())))</f>
        <v/>
      </c>
      <c r="N3429" s="0" t="str">
        <f aca="false">ASC(G3429)</f>
        <v>ﾍﾞﾀﾒﾀｿﾞﾝ散0.1%｢ﾌｿｰ｣</v>
      </c>
      <c r="O3429" s="0" t="str">
        <f aca="false">ASC(E3429)</f>
        <v>ﾍﾞﾀﾒﾀｿﾞﾝ</v>
      </c>
      <c r="P3429" s="16" t="n">
        <f aca="false">N(P3428)+IF($C3429=検索!$B$49,1,0)</f>
        <v>0</v>
      </c>
    </row>
    <row r="3430" customFormat="false" ht="15" hidden="false" customHeight="false" outlineLevel="0" collapsed="false">
      <c r="A3430" s="16" t="s">
        <v>221</v>
      </c>
      <c r="B3430" s="0" t="s">
        <v>7956</v>
      </c>
      <c r="C3430" s="0" t="n">
        <v>245</v>
      </c>
      <c r="D3430" s="0" t="str">
        <f aca="false">IFERROR(VLOOKUP($C3430,薬効分類マスタ!$A$2:$B$180,2,FALSE()),"未登録")</f>
        <v>副腎ホルモン剤</v>
      </c>
      <c r="E3430" s="16" t="s">
        <v>7952</v>
      </c>
      <c r="F3430" s="16" t="s">
        <v>381</v>
      </c>
      <c r="G3430" s="16" t="s">
        <v>7957</v>
      </c>
      <c r="H3430" s="16" t="s">
        <v>385</v>
      </c>
      <c r="I3430" s="0" t="n">
        <v>10.8</v>
      </c>
      <c r="K3430" s="0" t="str">
        <f aca="false">IFERROR(IF(VLOOKUP($C3430,薬効分類マスタ!$A$2:$E$180,5,FALSE())=0,"",VLOOKUP($C3430,薬効分類マスタ!$A$2:$E$180,5,FALSE())),"")</f>
        <v/>
      </c>
      <c r="L3430" s="17"/>
      <c r="M3430" s="0" t="str">
        <f aca="false">IF($K3430="","",IF($L3430&lt;&gt;"",$L3430,VLOOKUP($C3430,薬効分類マスタ!$A$2:$F$180,6,FALSE())))</f>
        <v/>
      </c>
      <c r="N3430" s="0" t="str">
        <f aca="false">ASC(G3430)</f>
        <v>ﾍﾞﾀﾒﾀｿﾞﾝ錠0.5mg｢ｻﾜｲ｣</v>
      </c>
      <c r="O3430" s="0" t="str">
        <f aca="false">ASC(E3430)</f>
        <v>ﾍﾞﾀﾒﾀｿﾞﾝ</v>
      </c>
      <c r="P3430" s="16" t="n">
        <f aca="false">N(P3429)+IF($C3430=検索!$B$49,1,0)</f>
        <v>0</v>
      </c>
    </row>
    <row r="3431" customFormat="false" ht="15" hidden="false" customHeight="false" outlineLevel="0" collapsed="false">
      <c r="A3431" s="16" t="s">
        <v>221</v>
      </c>
      <c r="B3431" s="0" t="s">
        <v>7958</v>
      </c>
      <c r="C3431" s="0" t="n">
        <v>245</v>
      </c>
      <c r="D3431" s="0" t="str">
        <f aca="false">IFERROR(VLOOKUP($C3431,薬効分類マスタ!$A$2:$B$180,2,FALSE()),"未登録")</f>
        <v>副腎ホルモン剤</v>
      </c>
      <c r="E3431" s="16" t="s">
        <v>7952</v>
      </c>
      <c r="F3431" s="16" t="s">
        <v>381</v>
      </c>
      <c r="G3431" s="16" t="s">
        <v>7959</v>
      </c>
      <c r="H3431" s="16" t="s">
        <v>1350</v>
      </c>
      <c r="I3431" s="0" t="n">
        <v>10.8</v>
      </c>
      <c r="K3431" s="0" t="str">
        <f aca="false">IFERROR(IF(VLOOKUP($C3431,薬効分類マスタ!$A$2:$E$180,5,FALSE())=0,"",VLOOKUP($C3431,薬効分類マスタ!$A$2:$E$180,5,FALSE())),"")</f>
        <v/>
      </c>
      <c r="L3431" s="17"/>
      <c r="M3431" s="0" t="str">
        <f aca="false">IF($K3431="","",IF($L3431&lt;&gt;"",$L3431,VLOOKUP($C3431,薬効分類マスタ!$A$2:$F$180,6,FALSE())))</f>
        <v/>
      </c>
      <c r="N3431" s="0" t="str">
        <f aca="false">ASC(G3431)</f>
        <v>ﾘﾝﾃﾞﾛﾝ錠0.5mg</v>
      </c>
      <c r="O3431" s="0" t="str">
        <f aca="false">ASC(E3431)</f>
        <v>ﾍﾞﾀﾒﾀｿﾞﾝ</v>
      </c>
      <c r="P3431" s="16" t="n">
        <f aca="false">N(P3430)+IF($C3431=検索!$B$49,1,0)</f>
        <v>0</v>
      </c>
    </row>
    <row r="3432" customFormat="false" ht="15" hidden="false" customHeight="false" outlineLevel="0" collapsed="false">
      <c r="A3432" s="16" t="s">
        <v>221</v>
      </c>
      <c r="B3432" s="0" t="s">
        <v>7960</v>
      </c>
      <c r="C3432" s="0" t="n">
        <v>245</v>
      </c>
      <c r="D3432" s="0" t="str">
        <f aca="false">IFERROR(VLOOKUP($C3432,薬効分類マスタ!$A$2:$B$180,2,FALSE()),"未登録")</f>
        <v>副腎ホルモン剤</v>
      </c>
      <c r="E3432" s="16" t="s">
        <v>7952</v>
      </c>
      <c r="F3432" s="16" t="s">
        <v>7946</v>
      </c>
      <c r="G3432" s="16" t="s">
        <v>7961</v>
      </c>
      <c r="H3432" s="16" t="s">
        <v>1350</v>
      </c>
      <c r="I3432" s="0" t="n">
        <v>7.1</v>
      </c>
      <c r="K3432" s="0" t="str">
        <f aca="false">IFERROR(IF(VLOOKUP($C3432,薬効分類マスタ!$A$2:$E$180,5,FALSE())=0,"",VLOOKUP($C3432,薬効分類マスタ!$A$2:$E$180,5,FALSE())),"")</f>
        <v/>
      </c>
      <c r="L3432" s="17"/>
      <c r="M3432" s="0" t="str">
        <f aca="false">IF($K3432="","",IF($L3432&lt;&gt;"",$L3432,VLOOKUP($C3432,薬効分類マスタ!$A$2:$F$180,6,FALSE())))</f>
        <v/>
      </c>
      <c r="N3432" s="0" t="str">
        <f aca="false">ASC(G3432)</f>
        <v>ﾘﾝﾃﾞﾛﾝｼﾛｯﾌﾟ0.01%</v>
      </c>
      <c r="O3432" s="0" t="str">
        <f aca="false">ASC(E3432)</f>
        <v>ﾍﾞﾀﾒﾀｿﾞﾝ</v>
      </c>
      <c r="P3432" s="16" t="n">
        <f aca="false">N(P3431)+IF($C3432=検索!$B$49,1,0)</f>
        <v>0</v>
      </c>
    </row>
    <row r="3433" customFormat="false" ht="15" hidden="false" customHeight="false" outlineLevel="0" collapsed="false">
      <c r="A3433" s="16" t="s">
        <v>221</v>
      </c>
      <c r="B3433" s="0" t="s">
        <v>7962</v>
      </c>
      <c r="C3433" s="0" t="n">
        <v>245</v>
      </c>
      <c r="D3433" s="0" t="str">
        <f aca="false">IFERROR(VLOOKUP($C3433,薬効分類マスタ!$A$2:$B$180,2,FALSE()),"未登録")</f>
        <v>副腎ホルモン剤</v>
      </c>
      <c r="E3433" s="16" t="s">
        <v>7963</v>
      </c>
      <c r="F3433" s="16" t="s">
        <v>257</v>
      </c>
      <c r="G3433" s="16" t="s">
        <v>7964</v>
      </c>
      <c r="I3433" s="0" t="n">
        <v>10.5</v>
      </c>
      <c r="K3433" s="0" t="str">
        <f aca="false">IFERROR(IF(VLOOKUP($C3433,薬効分類マスタ!$A$2:$E$180,5,FALSE())=0,"",VLOOKUP($C3433,薬効分類マスタ!$A$2:$E$180,5,FALSE())),"")</f>
        <v/>
      </c>
      <c r="L3433" s="17"/>
      <c r="M3433" s="0" t="str">
        <f aca="false">IF($K3433="","",IF($L3433&lt;&gt;"",$L3433,VLOOKUP($C3433,薬効分類マスタ!$A$2:$F$180,6,FALSE())))</f>
        <v/>
      </c>
      <c r="N3433" s="0" t="str">
        <f aca="false">ASC(G3433)</f>
        <v>ﾌﾟﾚﾄﾞﾆｿﾞﾛﾝ錠</v>
      </c>
      <c r="O3433" s="0" t="str">
        <f aca="false">ASC(E3433)</f>
        <v>ﾌﾟﾚﾄﾞﾆｿﾞﾛﾝ</v>
      </c>
      <c r="P3433" s="16" t="n">
        <f aca="false">N(P3432)+IF($C3433=検索!$B$49,1,0)</f>
        <v>0</v>
      </c>
    </row>
    <row r="3434" customFormat="false" ht="15" hidden="false" customHeight="false" outlineLevel="0" collapsed="false">
      <c r="A3434" s="16" t="s">
        <v>221</v>
      </c>
      <c r="B3434" s="0" t="s">
        <v>7965</v>
      </c>
      <c r="C3434" s="0" t="n">
        <v>245</v>
      </c>
      <c r="D3434" s="0" t="str">
        <f aca="false">IFERROR(VLOOKUP($C3434,薬効分類マスタ!$A$2:$B$180,2,FALSE()),"未登録")</f>
        <v>副腎ホルモン剤</v>
      </c>
      <c r="E3434" s="16" t="s">
        <v>7963</v>
      </c>
      <c r="F3434" s="16" t="s">
        <v>257</v>
      </c>
      <c r="G3434" s="16" t="s">
        <v>7966</v>
      </c>
      <c r="H3434" s="16" t="s">
        <v>2134</v>
      </c>
      <c r="I3434" s="0" t="n">
        <v>10.1</v>
      </c>
      <c r="K3434" s="0" t="str">
        <f aca="false">IFERROR(IF(VLOOKUP($C3434,薬効分類マスタ!$A$2:$E$180,5,FALSE())=0,"",VLOOKUP($C3434,薬効分類マスタ!$A$2:$E$180,5,FALSE())),"")</f>
        <v/>
      </c>
      <c r="L3434" s="17"/>
      <c r="M3434" s="0" t="str">
        <f aca="false">IF($K3434="","",IF($L3434&lt;&gt;"",$L3434,VLOOKUP($C3434,薬効分類マスタ!$A$2:$F$180,6,FALSE())))</f>
        <v/>
      </c>
      <c r="N3434" s="0" t="str">
        <f aca="false">ASC(G3434)</f>
        <v>ﾌﾟﾚﾄﾞﾆｿﾞﾛﾝ錠5mg(旭化成)</v>
      </c>
      <c r="O3434" s="0" t="str">
        <f aca="false">ASC(E3434)</f>
        <v>ﾌﾟﾚﾄﾞﾆｿﾞﾛﾝ</v>
      </c>
      <c r="P3434" s="16" t="n">
        <f aca="false">N(P3433)+IF($C3434=検索!$B$49,1,0)</f>
        <v>0</v>
      </c>
    </row>
    <row r="3435" customFormat="false" ht="15" hidden="false" customHeight="false" outlineLevel="0" collapsed="false">
      <c r="A3435" s="16" t="s">
        <v>221</v>
      </c>
      <c r="B3435" s="0" t="s">
        <v>7967</v>
      </c>
      <c r="C3435" s="0" t="n">
        <v>245</v>
      </c>
      <c r="D3435" s="0" t="str">
        <f aca="false">IFERROR(VLOOKUP($C3435,薬効分類マスタ!$A$2:$B$180,2,FALSE()),"未登録")</f>
        <v>副腎ホルモン剤</v>
      </c>
      <c r="E3435" s="16" t="s">
        <v>7963</v>
      </c>
      <c r="F3435" s="16" t="s">
        <v>234</v>
      </c>
      <c r="G3435" s="16" t="s">
        <v>7964</v>
      </c>
      <c r="I3435" s="0" t="n">
        <v>8.9</v>
      </c>
      <c r="K3435" s="0" t="str">
        <f aca="false">IFERROR(IF(VLOOKUP($C3435,薬効分類マスタ!$A$2:$E$180,5,FALSE())=0,"",VLOOKUP($C3435,薬効分類マスタ!$A$2:$E$180,5,FALSE())),"")</f>
        <v/>
      </c>
      <c r="L3435" s="17"/>
      <c r="M3435" s="0" t="str">
        <f aca="false">IF($K3435="","",IF($L3435&lt;&gt;"",$L3435,VLOOKUP($C3435,薬効分類マスタ!$A$2:$F$180,6,FALSE())))</f>
        <v/>
      </c>
      <c r="N3435" s="0" t="str">
        <f aca="false">ASC(G3435)</f>
        <v>ﾌﾟﾚﾄﾞﾆｿﾞﾛﾝ錠</v>
      </c>
      <c r="O3435" s="0" t="str">
        <f aca="false">ASC(E3435)</f>
        <v>ﾌﾟﾚﾄﾞﾆｿﾞﾛﾝ</v>
      </c>
      <c r="P3435" s="16" t="n">
        <f aca="false">N(P3434)+IF($C3435=検索!$B$49,1,0)</f>
        <v>0</v>
      </c>
    </row>
    <row r="3436" customFormat="false" ht="15" hidden="false" customHeight="false" outlineLevel="0" collapsed="false">
      <c r="A3436" s="16" t="s">
        <v>221</v>
      </c>
      <c r="B3436" s="0" t="s">
        <v>7968</v>
      </c>
      <c r="C3436" s="0" t="n">
        <v>245</v>
      </c>
      <c r="D3436" s="0" t="str">
        <f aca="false">IFERROR(VLOOKUP($C3436,薬効分類マスタ!$A$2:$B$180,2,FALSE()),"未登録")</f>
        <v>副腎ホルモン剤</v>
      </c>
      <c r="E3436" s="16" t="s">
        <v>7963</v>
      </c>
      <c r="F3436" s="16" t="s">
        <v>1418</v>
      </c>
      <c r="G3436" s="16" t="s">
        <v>7964</v>
      </c>
      <c r="I3436" s="0" t="n">
        <v>10.5</v>
      </c>
      <c r="K3436" s="0" t="str">
        <f aca="false">IFERROR(IF(VLOOKUP($C3436,薬効分類マスタ!$A$2:$E$180,5,FALSE())=0,"",VLOOKUP($C3436,薬効分類マスタ!$A$2:$E$180,5,FALSE())),"")</f>
        <v/>
      </c>
      <c r="L3436" s="17"/>
      <c r="M3436" s="0" t="str">
        <f aca="false">IF($K3436="","",IF($L3436&lt;&gt;"",$L3436,VLOOKUP($C3436,薬効分類マスタ!$A$2:$F$180,6,FALSE())))</f>
        <v/>
      </c>
      <c r="N3436" s="0" t="str">
        <f aca="false">ASC(G3436)</f>
        <v>ﾌﾟﾚﾄﾞﾆｿﾞﾛﾝ錠</v>
      </c>
      <c r="O3436" s="0" t="str">
        <f aca="false">ASC(E3436)</f>
        <v>ﾌﾟﾚﾄﾞﾆｿﾞﾛﾝ</v>
      </c>
      <c r="P3436" s="16" t="n">
        <f aca="false">N(P3435)+IF($C3436=検索!$B$49,1,0)</f>
        <v>0</v>
      </c>
    </row>
    <row r="3437" customFormat="false" ht="15" hidden="false" customHeight="false" outlineLevel="0" collapsed="false">
      <c r="A3437" s="16" t="s">
        <v>221</v>
      </c>
      <c r="B3437" s="0" t="s">
        <v>7969</v>
      </c>
      <c r="C3437" s="0" t="n">
        <v>245</v>
      </c>
      <c r="D3437" s="0" t="str">
        <f aca="false">IFERROR(VLOOKUP($C3437,薬効分類マスタ!$A$2:$B$180,2,FALSE()),"未登録")</f>
        <v>副腎ホルモン剤</v>
      </c>
      <c r="E3437" s="16" t="s">
        <v>7963</v>
      </c>
      <c r="F3437" s="16" t="s">
        <v>224</v>
      </c>
      <c r="G3437" s="16" t="s">
        <v>7963</v>
      </c>
      <c r="I3437" s="0" t="n">
        <v>1082.9</v>
      </c>
      <c r="K3437" s="0" t="str">
        <f aca="false">IFERROR(IF(VLOOKUP($C3437,薬効分類マスタ!$A$2:$E$180,5,FALSE())=0,"",VLOOKUP($C3437,薬効分類マスタ!$A$2:$E$180,5,FALSE())),"")</f>
        <v/>
      </c>
      <c r="L3437" s="17"/>
      <c r="M3437" s="0" t="str">
        <f aca="false">IF($K3437="","",IF($L3437&lt;&gt;"",$L3437,VLOOKUP($C3437,薬効分類マスタ!$A$2:$F$180,6,FALSE())))</f>
        <v/>
      </c>
      <c r="N3437" s="0" t="str">
        <f aca="false">ASC(G3437)</f>
        <v>ﾌﾟﾚﾄﾞﾆｿﾞﾛﾝ</v>
      </c>
      <c r="O3437" s="0" t="str">
        <f aca="false">ASC(E3437)</f>
        <v>ﾌﾟﾚﾄﾞﾆｿﾞﾛﾝ</v>
      </c>
      <c r="P3437" s="16" t="n">
        <f aca="false">N(P3436)+IF($C3437=検索!$B$49,1,0)</f>
        <v>0</v>
      </c>
    </row>
    <row r="3438" customFormat="false" ht="15" hidden="false" customHeight="false" outlineLevel="0" collapsed="false">
      <c r="A3438" s="16" t="s">
        <v>221</v>
      </c>
      <c r="B3438" s="0" t="s">
        <v>7970</v>
      </c>
      <c r="C3438" s="0" t="n">
        <v>245</v>
      </c>
      <c r="D3438" s="0" t="str">
        <f aca="false">IFERROR(VLOOKUP($C3438,薬効分類マスタ!$A$2:$B$180,2,FALSE()),"未登録")</f>
        <v>副腎ホルモン剤</v>
      </c>
      <c r="E3438" s="16" t="s">
        <v>7963</v>
      </c>
      <c r="F3438" s="16" t="s">
        <v>229</v>
      </c>
      <c r="G3438" s="16" t="s">
        <v>7971</v>
      </c>
      <c r="H3438" s="16" t="s">
        <v>231</v>
      </c>
      <c r="I3438" s="0" t="n">
        <v>8.7</v>
      </c>
      <c r="K3438" s="0" t="str">
        <f aca="false">IFERROR(IF(VLOOKUP($C3438,薬効分類マスタ!$A$2:$E$180,5,FALSE())=0,"",VLOOKUP($C3438,薬効分類マスタ!$A$2:$E$180,5,FALSE())),"")</f>
        <v/>
      </c>
      <c r="L3438" s="17"/>
      <c r="M3438" s="0" t="str">
        <f aca="false">IF($K3438="","",IF($L3438&lt;&gt;"",$L3438,VLOOKUP($C3438,薬効分類マスタ!$A$2:$F$180,6,FALSE())))</f>
        <v/>
      </c>
      <c r="N3438" s="0" t="str">
        <f aca="false">ASC(G3438)</f>
        <v>ﾌﾟﾚﾄﾞﾆｿﾞﾛﾝ散｢ﾀｹﾀﾞ｣1%</v>
      </c>
      <c r="O3438" s="0" t="str">
        <f aca="false">ASC(E3438)</f>
        <v>ﾌﾟﾚﾄﾞﾆｿﾞﾛﾝ</v>
      </c>
      <c r="P3438" s="16" t="n">
        <f aca="false">N(P3437)+IF($C3438=検索!$B$49,1,0)</f>
        <v>0</v>
      </c>
    </row>
    <row r="3439" customFormat="false" ht="15" hidden="false" customHeight="false" outlineLevel="0" collapsed="false">
      <c r="A3439" s="16" t="s">
        <v>221</v>
      </c>
      <c r="B3439" s="0" t="s">
        <v>7972</v>
      </c>
      <c r="C3439" s="0" t="n">
        <v>245</v>
      </c>
      <c r="D3439" s="0" t="str">
        <f aca="false">IFERROR(VLOOKUP($C3439,薬効分類マスタ!$A$2:$B$180,2,FALSE()),"未登録")</f>
        <v>副腎ホルモン剤</v>
      </c>
      <c r="E3439" s="16" t="s">
        <v>7973</v>
      </c>
      <c r="F3439" s="16" t="s">
        <v>241</v>
      </c>
      <c r="G3439" s="16" t="s">
        <v>7974</v>
      </c>
      <c r="H3439" s="16" t="s">
        <v>272</v>
      </c>
      <c r="I3439" s="0" t="n">
        <v>6.3</v>
      </c>
      <c r="K3439" s="0" t="str">
        <f aca="false">IFERROR(IF(VLOOKUP($C3439,薬効分類マスタ!$A$2:$E$180,5,FALSE())=0,"",VLOOKUP($C3439,薬効分類マスタ!$A$2:$E$180,5,FALSE())),"")</f>
        <v/>
      </c>
      <c r="L3439" s="17"/>
      <c r="M3439" s="0" t="str">
        <f aca="false">IF($K3439="","",IF($L3439&lt;&gt;"",$L3439,VLOOKUP($C3439,薬効分類マスタ!$A$2:$F$180,6,FALSE())))</f>
        <v/>
      </c>
      <c r="N3439" s="0" t="str">
        <f aca="false">ASC(G3439)</f>
        <v>ﾒﾄﾞﾛｰﾙ錠2mg</v>
      </c>
      <c r="O3439" s="0" t="str">
        <f aca="false">ASC(E3439)</f>
        <v>ﾒﾁﾙﾌﾟﾚﾄﾞﾆｿﾞﾛﾝ</v>
      </c>
      <c r="P3439" s="16" t="n">
        <f aca="false">N(P3438)+IF($C3439=検索!$B$49,1,0)</f>
        <v>0</v>
      </c>
    </row>
    <row r="3440" customFormat="false" ht="15" hidden="false" customHeight="false" outlineLevel="0" collapsed="false">
      <c r="A3440" s="16" t="s">
        <v>221</v>
      </c>
      <c r="B3440" s="0" t="s">
        <v>7975</v>
      </c>
      <c r="C3440" s="0" t="n">
        <v>245</v>
      </c>
      <c r="D3440" s="0" t="str">
        <f aca="false">IFERROR(VLOOKUP($C3440,薬効分類マスタ!$A$2:$B$180,2,FALSE()),"未登録")</f>
        <v>副腎ホルモン剤</v>
      </c>
      <c r="E3440" s="16" t="s">
        <v>7973</v>
      </c>
      <c r="F3440" s="16" t="s">
        <v>935</v>
      </c>
      <c r="G3440" s="16" t="s">
        <v>7976</v>
      </c>
      <c r="H3440" s="16" t="s">
        <v>272</v>
      </c>
      <c r="I3440" s="0" t="n">
        <v>7.9</v>
      </c>
      <c r="K3440" s="0" t="str">
        <f aca="false">IFERROR(IF(VLOOKUP($C3440,薬効分類マスタ!$A$2:$E$180,5,FALSE())=0,"",VLOOKUP($C3440,薬効分類マスタ!$A$2:$E$180,5,FALSE())),"")</f>
        <v/>
      </c>
      <c r="L3440" s="17"/>
      <c r="M3440" s="0" t="str">
        <f aca="false">IF($K3440="","",IF($L3440&lt;&gt;"",$L3440,VLOOKUP($C3440,薬効分類マスタ!$A$2:$F$180,6,FALSE())))</f>
        <v/>
      </c>
      <c r="N3440" s="0" t="str">
        <f aca="false">ASC(G3440)</f>
        <v>ﾒﾄﾞﾛｰﾙ錠4mg</v>
      </c>
      <c r="O3440" s="0" t="str">
        <f aca="false">ASC(E3440)</f>
        <v>ﾒﾁﾙﾌﾟﾚﾄﾞﾆｿﾞﾛﾝ</v>
      </c>
      <c r="P3440" s="16" t="n">
        <f aca="false">N(P3439)+IF($C3440=検索!$B$49,1,0)</f>
        <v>0</v>
      </c>
    </row>
    <row r="3441" customFormat="false" ht="15" hidden="false" customHeight="false" outlineLevel="0" collapsed="false">
      <c r="A3441" s="16" t="s">
        <v>221</v>
      </c>
      <c r="B3441" s="0" t="s">
        <v>7977</v>
      </c>
      <c r="C3441" s="0" t="n">
        <v>245</v>
      </c>
      <c r="D3441" s="0" t="str">
        <f aca="false">IFERROR(VLOOKUP($C3441,薬効分類マスタ!$A$2:$B$180,2,FALSE()),"未登録")</f>
        <v>副腎ホルモン剤</v>
      </c>
      <c r="E3441" s="16" t="s">
        <v>7978</v>
      </c>
      <c r="F3441" s="16" t="s">
        <v>1027</v>
      </c>
      <c r="G3441" s="16" t="s">
        <v>7979</v>
      </c>
      <c r="H3441" s="16" t="s">
        <v>385</v>
      </c>
      <c r="I3441" s="0" t="n">
        <v>6.3</v>
      </c>
      <c r="J3441" s="16" t="s">
        <v>239</v>
      </c>
      <c r="K3441" s="0" t="str">
        <f aca="false">IFERROR(IF(VLOOKUP($C3441,薬効分類マスタ!$A$2:$E$180,5,FALSE())=0,"",VLOOKUP($C3441,薬効分類マスタ!$A$2:$E$180,5,FALSE())),"")</f>
        <v/>
      </c>
      <c r="L3441" s="17"/>
      <c r="M3441" s="0" t="str">
        <f aca="false">IF($K3441="","",IF($L3441&lt;&gt;"",$L3441,VLOOKUP($C3441,薬効分類マスタ!$A$2:$F$180,6,FALSE())))</f>
        <v/>
      </c>
      <c r="N3441" s="0" t="str">
        <f aca="false">ASC(G3441)</f>
        <v>ｴﾝﾍﾟﾗｼﾝ配合錠</v>
      </c>
      <c r="O3441" s="0" t="str">
        <f aca="false">ASC(E3441)</f>
        <v>ﾍﾞﾀﾒﾀｿﾞﾝ･d-ｸﾛﾙﾌｪﾆﾗﾐﾝﾏﾚｲﾝ酸塩</v>
      </c>
      <c r="P3441" s="16" t="n">
        <f aca="false">N(P3440)+IF($C3441=検索!$B$49,1,0)</f>
        <v>0</v>
      </c>
    </row>
    <row r="3442" customFormat="false" ht="15" hidden="false" customHeight="false" outlineLevel="0" collapsed="false">
      <c r="A3442" s="16" t="s">
        <v>221</v>
      </c>
      <c r="B3442" s="0" t="s">
        <v>7980</v>
      </c>
      <c r="C3442" s="0" t="n">
        <v>245</v>
      </c>
      <c r="D3442" s="0" t="str">
        <f aca="false">IFERROR(VLOOKUP($C3442,薬効分類マスタ!$A$2:$B$180,2,FALSE()),"未登録")</f>
        <v>副腎ホルモン剤</v>
      </c>
      <c r="E3442" s="16" t="s">
        <v>7978</v>
      </c>
      <c r="F3442" s="16" t="s">
        <v>1027</v>
      </c>
      <c r="G3442" s="16" t="s">
        <v>7981</v>
      </c>
      <c r="H3442" s="16" t="s">
        <v>536</v>
      </c>
      <c r="I3442" s="0" t="n">
        <v>6.3</v>
      </c>
      <c r="J3442" s="16" t="s">
        <v>239</v>
      </c>
      <c r="K3442" s="0" t="str">
        <f aca="false">IFERROR(IF(VLOOKUP($C3442,薬効分類マスタ!$A$2:$E$180,5,FALSE())=0,"",VLOOKUP($C3442,薬効分類マスタ!$A$2:$E$180,5,FALSE())),"")</f>
        <v/>
      </c>
      <c r="L3442" s="17"/>
      <c r="M3442" s="0" t="str">
        <f aca="false">IF($K3442="","",IF($L3442&lt;&gt;"",$L3442,VLOOKUP($C3442,薬効分類マスタ!$A$2:$F$180,6,FALSE())))</f>
        <v/>
      </c>
      <c r="N3442" s="0" t="str">
        <f aca="false">ASC(G3442)</f>
        <v>ｻｸｺﾙﾁﾝ配合錠</v>
      </c>
      <c r="O3442" s="0" t="str">
        <f aca="false">ASC(E3442)</f>
        <v>ﾍﾞﾀﾒﾀｿﾞﾝ･d-ｸﾛﾙﾌｪﾆﾗﾐﾝﾏﾚｲﾝ酸塩</v>
      </c>
      <c r="P3442" s="16" t="n">
        <f aca="false">N(P3441)+IF($C3442=検索!$B$49,1,0)</f>
        <v>0</v>
      </c>
    </row>
    <row r="3443" customFormat="false" ht="15" hidden="false" customHeight="false" outlineLevel="0" collapsed="false">
      <c r="A3443" s="16" t="s">
        <v>221</v>
      </c>
      <c r="B3443" s="0" t="s">
        <v>7982</v>
      </c>
      <c r="C3443" s="0" t="n">
        <v>245</v>
      </c>
      <c r="D3443" s="0" t="str">
        <f aca="false">IFERROR(VLOOKUP($C3443,薬効分類マスタ!$A$2:$B$180,2,FALSE()),"未登録")</f>
        <v>副腎ホルモン剤</v>
      </c>
      <c r="E3443" s="16" t="s">
        <v>7978</v>
      </c>
      <c r="F3443" s="16" t="s">
        <v>1027</v>
      </c>
      <c r="G3443" s="16" t="s">
        <v>7983</v>
      </c>
      <c r="H3443" s="16" t="s">
        <v>557</v>
      </c>
      <c r="I3443" s="0" t="n">
        <v>7.2</v>
      </c>
      <c r="J3443" s="16" t="s">
        <v>232</v>
      </c>
      <c r="K3443" s="0" t="str">
        <f aca="false">IFERROR(IF(VLOOKUP($C3443,薬効分類マスタ!$A$2:$E$180,5,FALSE())=0,"",VLOOKUP($C3443,薬効分類マスタ!$A$2:$E$180,5,FALSE())),"")</f>
        <v/>
      </c>
      <c r="L3443" s="17"/>
      <c r="M3443" s="0" t="str">
        <f aca="false">IF($K3443="","",IF($L3443&lt;&gt;"",$L3443,VLOOKUP($C3443,薬効分類マスタ!$A$2:$F$180,6,FALSE())))</f>
        <v/>
      </c>
      <c r="N3443" s="0" t="str">
        <f aca="false">ASC(G3443)</f>
        <v>ｾﾚｽﾀﾐﾝ配合錠</v>
      </c>
      <c r="O3443" s="0" t="str">
        <f aca="false">ASC(E3443)</f>
        <v>ﾍﾞﾀﾒﾀｿﾞﾝ･d-ｸﾛﾙﾌｪﾆﾗﾐﾝﾏﾚｲﾝ酸塩</v>
      </c>
      <c r="P3443" s="16" t="n">
        <f aca="false">N(P3442)+IF($C3443=検索!$B$49,1,0)</f>
        <v>0</v>
      </c>
    </row>
    <row r="3444" customFormat="false" ht="15" hidden="false" customHeight="false" outlineLevel="0" collapsed="false">
      <c r="A3444" s="16" t="s">
        <v>221</v>
      </c>
      <c r="B3444" s="0" t="s">
        <v>7984</v>
      </c>
      <c r="C3444" s="0" t="n">
        <v>245</v>
      </c>
      <c r="D3444" s="0" t="str">
        <f aca="false">IFERROR(VLOOKUP($C3444,薬効分類マスタ!$A$2:$B$180,2,FALSE()),"未登録")</f>
        <v>副腎ホルモン剤</v>
      </c>
      <c r="E3444" s="16" t="s">
        <v>7978</v>
      </c>
      <c r="F3444" s="16" t="s">
        <v>1027</v>
      </c>
      <c r="G3444" s="16" t="s">
        <v>7985</v>
      </c>
      <c r="H3444" s="16" t="s">
        <v>542</v>
      </c>
      <c r="I3444" s="0" t="n">
        <v>6.3</v>
      </c>
      <c r="J3444" s="16" t="s">
        <v>239</v>
      </c>
      <c r="K3444" s="0" t="str">
        <f aca="false">IFERROR(IF(VLOOKUP($C3444,薬効分類マスタ!$A$2:$E$180,5,FALSE())=0,"",VLOOKUP($C3444,薬効分類マスタ!$A$2:$E$180,5,FALSE())),"")</f>
        <v/>
      </c>
      <c r="L3444" s="17"/>
      <c r="M3444" s="0" t="str">
        <f aca="false">IF($K3444="","",IF($L3444&lt;&gt;"",$L3444,VLOOKUP($C3444,薬効分類マスタ!$A$2:$F$180,6,FALSE())))</f>
        <v/>
      </c>
      <c r="N3444" s="0" t="str">
        <f aca="false">ASC(G3444)</f>
        <v>ﾌﾟﾗﾃﾞｽﾐﾝ配合錠</v>
      </c>
      <c r="O3444" s="0" t="str">
        <f aca="false">ASC(E3444)</f>
        <v>ﾍﾞﾀﾒﾀｿﾞﾝ･d-ｸﾛﾙﾌｪﾆﾗﾐﾝﾏﾚｲﾝ酸塩</v>
      </c>
      <c r="P3444" s="16" t="n">
        <f aca="false">N(P3443)+IF($C3444=検索!$B$49,1,0)</f>
        <v>0</v>
      </c>
    </row>
    <row r="3445" customFormat="false" ht="15" hidden="false" customHeight="false" outlineLevel="0" collapsed="false">
      <c r="A3445" s="16" t="s">
        <v>221</v>
      </c>
      <c r="B3445" s="0" t="s">
        <v>7986</v>
      </c>
      <c r="C3445" s="0" t="n">
        <v>245</v>
      </c>
      <c r="D3445" s="0" t="str">
        <f aca="false">IFERROR(VLOOKUP($C3445,薬効分類マスタ!$A$2:$B$180,2,FALSE()),"未登録")</f>
        <v>副腎ホルモン剤</v>
      </c>
      <c r="E3445" s="16" t="s">
        <v>7978</v>
      </c>
      <c r="F3445" s="16" t="s">
        <v>1027</v>
      </c>
      <c r="G3445" s="16" t="s">
        <v>7987</v>
      </c>
      <c r="H3445" s="16" t="s">
        <v>533</v>
      </c>
      <c r="I3445" s="0" t="n">
        <v>6.3</v>
      </c>
      <c r="J3445" s="16" t="s">
        <v>239</v>
      </c>
      <c r="K3445" s="0" t="str">
        <f aca="false">IFERROR(IF(VLOOKUP($C3445,薬効分類マスタ!$A$2:$E$180,5,FALSE())=0,"",VLOOKUP($C3445,薬効分類マスタ!$A$2:$E$180,5,FALSE())),"")</f>
        <v/>
      </c>
      <c r="L3445" s="17"/>
      <c r="M3445" s="0" t="str">
        <f aca="false">IF($K3445="","",IF($L3445&lt;&gt;"",$L3445,VLOOKUP($C3445,薬効分類マスタ!$A$2:$F$180,6,FALSE())))</f>
        <v/>
      </c>
      <c r="N3445" s="0" t="str">
        <f aca="false">ASC(G3445)</f>
        <v>ﾍﾞﾀｾﾚﾐﾝ配合錠</v>
      </c>
      <c r="O3445" s="0" t="str">
        <f aca="false">ASC(E3445)</f>
        <v>ﾍﾞﾀﾒﾀｿﾞﾝ･d-ｸﾛﾙﾌｪﾆﾗﾐﾝﾏﾚｲﾝ酸塩</v>
      </c>
      <c r="P3445" s="16" t="n">
        <f aca="false">N(P3444)+IF($C3445=検索!$B$49,1,0)</f>
        <v>0</v>
      </c>
    </row>
    <row r="3446" customFormat="false" ht="15" hidden="false" customHeight="false" outlineLevel="0" collapsed="false">
      <c r="A3446" s="16" t="s">
        <v>221</v>
      </c>
      <c r="B3446" s="0" t="s">
        <v>7988</v>
      </c>
      <c r="C3446" s="0" t="n">
        <v>245</v>
      </c>
      <c r="D3446" s="0" t="str">
        <f aca="false">IFERROR(VLOOKUP($C3446,薬効分類マスタ!$A$2:$B$180,2,FALSE()),"未登録")</f>
        <v>副腎ホルモン剤</v>
      </c>
      <c r="E3446" s="16" t="s">
        <v>7978</v>
      </c>
      <c r="F3446" s="16" t="s">
        <v>6645</v>
      </c>
      <c r="G3446" s="16" t="s">
        <v>7989</v>
      </c>
      <c r="H3446" s="16" t="s">
        <v>557</v>
      </c>
      <c r="I3446" s="0" t="n">
        <v>7.1</v>
      </c>
      <c r="K3446" s="0" t="str">
        <f aca="false">IFERROR(IF(VLOOKUP($C3446,薬効分類マスタ!$A$2:$E$180,5,FALSE())=0,"",VLOOKUP($C3446,薬効分類マスタ!$A$2:$E$180,5,FALSE())),"")</f>
        <v/>
      </c>
      <c r="L3446" s="17"/>
      <c r="M3446" s="0" t="str">
        <f aca="false">IF($K3446="","",IF($L3446&lt;&gt;"",$L3446,VLOOKUP($C3446,薬効分類マスタ!$A$2:$F$180,6,FALSE())))</f>
        <v/>
      </c>
      <c r="N3446" s="0" t="str">
        <f aca="false">ASC(G3446)</f>
        <v>ｾﾚｽﾀﾐﾝ配合ｼﾛｯﾌﾟ</v>
      </c>
      <c r="O3446" s="0" t="str">
        <f aca="false">ASC(E3446)</f>
        <v>ﾍﾞﾀﾒﾀｿﾞﾝ･d-ｸﾛﾙﾌｪﾆﾗﾐﾝﾏﾚｲﾝ酸塩</v>
      </c>
      <c r="P3446" s="16" t="n">
        <f aca="false">N(P3445)+IF($C3446=検索!$B$49,1,0)</f>
        <v>0</v>
      </c>
    </row>
    <row r="3447" customFormat="false" ht="15" hidden="false" customHeight="false" outlineLevel="0" collapsed="false">
      <c r="A3447" s="16" t="s">
        <v>221</v>
      </c>
      <c r="B3447" s="0" t="s">
        <v>7990</v>
      </c>
      <c r="C3447" s="0" t="n">
        <v>246</v>
      </c>
      <c r="D3447" s="0" t="str">
        <f aca="false">IFERROR(VLOOKUP($C3447,薬効分類マスタ!$A$2:$B$180,2,FALSE()),"未登録")</f>
        <v>男性ホルモン剤</v>
      </c>
      <c r="E3447" s="16" t="s">
        <v>7991</v>
      </c>
      <c r="F3447" s="16" t="s">
        <v>622</v>
      </c>
      <c r="G3447" s="16" t="s">
        <v>7992</v>
      </c>
      <c r="I3447" s="0" t="n">
        <v>52</v>
      </c>
      <c r="K3447" s="0" t="str">
        <f aca="false">IFERROR(IF(VLOOKUP($C3447,薬効分類マスタ!$A$2:$E$180,5,FALSE())=0,"",VLOOKUP($C3447,薬効分類マスタ!$A$2:$E$180,5,FALSE())),"")</f>
        <v/>
      </c>
      <c r="L3447" s="17"/>
      <c r="M3447" s="0" t="str">
        <f aca="false">IF($K3447="","",IF($L3447&lt;&gt;"",$L3447,VLOOKUP($C3447,薬効分類マスタ!$A$2:$F$180,6,FALSE())))</f>
        <v/>
      </c>
      <c r="N3447" s="0" t="str">
        <f aca="false">ASC(G3447)</f>
        <v>ﾒﾁﾙﾃｽﾄｽﾃﾛﾝ錠</v>
      </c>
      <c r="O3447" s="0" t="str">
        <f aca="false">ASC(E3447)</f>
        <v>ﾒﾁﾙﾃｽﾄｽﾃﾛﾝ</v>
      </c>
      <c r="P3447" s="16" t="n">
        <f aca="false">N(P3446)+IF($C3447=検索!$B$49,1,0)</f>
        <v>0</v>
      </c>
    </row>
    <row r="3448" customFormat="false" ht="15" hidden="false" customHeight="false" outlineLevel="0" collapsed="false">
      <c r="A3448" s="16" t="s">
        <v>221</v>
      </c>
      <c r="B3448" s="0" t="s">
        <v>7993</v>
      </c>
      <c r="C3448" s="0" t="n">
        <v>246</v>
      </c>
      <c r="D3448" s="0" t="str">
        <f aca="false">IFERROR(VLOOKUP($C3448,薬効分類マスタ!$A$2:$B$180,2,FALSE()),"未登録")</f>
        <v>男性ホルモン剤</v>
      </c>
      <c r="E3448" s="16" t="s">
        <v>7991</v>
      </c>
      <c r="F3448" s="16" t="s">
        <v>262</v>
      </c>
      <c r="G3448" s="16" t="s">
        <v>7992</v>
      </c>
      <c r="I3448" s="0" t="n">
        <v>17.6</v>
      </c>
      <c r="K3448" s="0" t="str">
        <f aca="false">IFERROR(IF(VLOOKUP($C3448,薬効分類マスタ!$A$2:$E$180,5,FALSE())=0,"",VLOOKUP($C3448,薬効分類マスタ!$A$2:$E$180,5,FALSE())),"")</f>
        <v/>
      </c>
      <c r="L3448" s="17"/>
      <c r="M3448" s="0" t="str">
        <f aca="false">IF($K3448="","",IF($L3448&lt;&gt;"",$L3448,VLOOKUP($C3448,薬効分類マスタ!$A$2:$F$180,6,FALSE())))</f>
        <v/>
      </c>
      <c r="N3448" s="0" t="str">
        <f aca="false">ASC(G3448)</f>
        <v>ﾒﾁﾙﾃｽﾄｽﾃﾛﾝ錠</v>
      </c>
      <c r="O3448" s="0" t="str">
        <f aca="false">ASC(E3448)</f>
        <v>ﾒﾁﾙﾃｽﾄｽﾃﾛﾝ</v>
      </c>
      <c r="P3448" s="16" t="n">
        <f aca="false">N(P3447)+IF($C3448=検索!$B$49,1,0)</f>
        <v>0</v>
      </c>
    </row>
    <row r="3449" customFormat="false" ht="15" hidden="false" customHeight="false" outlineLevel="0" collapsed="false">
      <c r="A3449" s="16" t="s">
        <v>221</v>
      </c>
      <c r="B3449" s="0" t="s">
        <v>7994</v>
      </c>
      <c r="C3449" s="0" t="n">
        <v>247</v>
      </c>
      <c r="D3449" s="0" t="str">
        <f aca="false">IFERROR(VLOOKUP($C3449,薬効分類マスタ!$A$2:$B$180,2,FALSE()),"未登録")</f>
        <v>卵胞ホルモン及び黄体ホルモン剤</v>
      </c>
      <c r="E3449" s="16" t="s">
        <v>7995</v>
      </c>
      <c r="F3449" s="16" t="s">
        <v>381</v>
      </c>
      <c r="G3449" s="16" t="s">
        <v>7996</v>
      </c>
      <c r="H3449" s="16" t="s">
        <v>3803</v>
      </c>
      <c r="I3449" s="0" t="n">
        <v>30.3</v>
      </c>
      <c r="J3449" s="16" t="s">
        <v>232</v>
      </c>
      <c r="K3449" s="0" t="str">
        <f aca="false">IFERROR(IF(VLOOKUP($C3449,薬効分類マスタ!$A$2:$E$180,5,FALSE())=0,"",VLOOKUP($C3449,薬効分類マスタ!$A$2:$E$180,5,FALSE())),"")</f>
        <v/>
      </c>
      <c r="L3449" s="17"/>
      <c r="M3449" s="0" t="str">
        <f aca="false">IF($K3449="","",IF($L3449&lt;&gt;"",$L3449,VLOOKUP($C3449,薬効分類マスタ!$A$2:$F$180,6,FALSE())))</f>
        <v/>
      </c>
      <c r="N3449" s="0" t="str">
        <f aca="false">ASC(G3449)</f>
        <v>ｼﾞｭﾘﾅ錠0.5mg</v>
      </c>
      <c r="O3449" s="0" t="str">
        <f aca="false">ASC(E3449)</f>
        <v>ｴｽﾄﾗｼﾞｵｰﾙ</v>
      </c>
      <c r="P3449" s="16" t="n">
        <f aca="false">N(P3448)+IF($C3449=検索!$B$49,1,0)</f>
        <v>0</v>
      </c>
    </row>
    <row r="3450" customFormat="false" ht="15" hidden="false" customHeight="false" outlineLevel="0" collapsed="false">
      <c r="A3450" s="16" t="s">
        <v>221</v>
      </c>
      <c r="B3450" s="0" t="s">
        <v>7997</v>
      </c>
      <c r="C3450" s="0" t="n">
        <v>247</v>
      </c>
      <c r="D3450" s="0" t="str">
        <f aca="false">IFERROR(VLOOKUP($C3450,薬効分類マスタ!$A$2:$B$180,2,FALSE()),"未登録")</f>
        <v>卵胞ホルモン及び黄体ホルモン剤</v>
      </c>
      <c r="E3450" s="16" t="s">
        <v>7995</v>
      </c>
      <c r="F3450" s="16" t="s">
        <v>381</v>
      </c>
      <c r="G3450" s="16" t="s">
        <v>7998</v>
      </c>
      <c r="H3450" s="16" t="s">
        <v>765</v>
      </c>
      <c r="I3450" s="0" t="n">
        <v>18.9</v>
      </c>
      <c r="J3450" s="16" t="s">
        <v>239</v>
      </c>
      <c r="K3450" s="0" t="str">
        <f aca="false">IFERROR(IF(VLOOKUP($C3450,薬効分類マスタ!$A$2:$E$180,5,FALSE())=0,"",VLOOKUP($C3450,薬効分類マスタ!$A$2:$E$180,5,FALSE())),"")</f>
        <v/>
      </c>
      <c r="L3450" s="17"/>
      <c r="M3450" s="0" t="str">
        <f aca="false">IF($K3450="","",IF($L3450&lt;&gt;"",$L3450,VLOOKUP($C3450,薬効分類マスタ!$A$2:$F$180,6,FALSE())))</f>
        <v/>
      </c>
      <c r="N3450" s="0" t="str">
        <f aca="false">ASC(G3450)</f>
        <v>ｴｽﾄﾗｼﾞｵｰﾙ錠0.5mg｢F｣</v>
      </c>
      <c r="O3450" s="0" t="str">
        <f aca="false">ASC(E3450)</f>
        <v>ｴｽﾄﾗｼﾞｵｰﾙ</v>
      </c>
      <c r="P3450" s="16" t="n">
        <f aca="false">N(P3449)+IF($C3450=検索!$B$49,1,0)</f>
        <v>0</v>
      </c>
    </row>
    <row r="3451" customFormat="false" ht="15" hidden="false" customHeight="false" outlineLevel="0" collapsed="false">
      <c r="A3451" s="16" t="s">
        <v>221</v>
      </c>
      <c r="B3451" s="0" t="s">
        <v>7999</v>
      </c>
      <c r="C3451" s="0" t="n">
        <v>247</v>
      </c>
      <c r="D3451" s="0" t="str">
        <f aca="false">IFERROR(VLOOKUP($C3451,薬効分類マスタ!$A$2:$B$180,2,FALSE()),"未登録")</f>
        <v>卵胞ホルモン及び黄体ホルモン剤</v>
      </c>
      <c r="E3451" s="16" t="s">
        <v>8000</v>
      </c>
      <c r="F3451" s="16" t="s">
        <v>381</v>
      </c>
      <c r="G3451" s="16" t="s">
        <v>8001</v>
      </c>
      <c r="I3451" s="0" t="n">
        <v>20.7</v>
      </c>
      <c r="K3451" s="0" t="str">
        <f aca="false">IFERROR(IF(VLOOKUP($C3451,薬効分類マスタ!$A$2:$E$180,5,FALSE())=0,"",VLOOKUP($C3451,薬効分類マスタ!$A$2:$E$180,5,FALSE())),"")</f>
        <v/>
      </c>
      <c r="L3451" s="17"/>
      <c r="M3451" s="0" t="str">
        <f aca="false">IF($K3451="","",IF($L3451&lt;&gt;"",$L3451,VLOOKUP($C3451,薬効分類マスタ!$A$2:$F$180,6,FALSE())))</f>
        <v/>
      </c>
      <c r="N3451" s="0" t="str">
        <f aca="false">ASC(G3451)</f>
        <v>ｴﾁﾆﾙｴｽﾄﾗｼﾞｵｰﾙ錠</v>
      </c>
      <c r="O3451" s="0" t="str">
        <f aca="false">ASC(E3451)</f>
        <v>ｴﾁﾆﾙｴｽﾄﾗｼﾞｵｰﾙ</v>
      </c>
      <c r="P3451" s="16" t="n">
        <f aca="false">N(P3450)+IF($C3451=検索!$B$49,1,0)</f>
        <v>0</v>
      </c>
    </row>
    <row r="3452" customFormat="false" ht="15" hidden="false" customHeight="false" outlineLevel="0" collapsed="false">
      <c r="A3452" s="16" t="s">
        <v>221</v>
      </c>
      <c r="B3452" s="0" t="s">
        <v>8002</v>
      </c>
      <c r="C3452" s="0" t="n">
        <v>247</v>
      </c>
      <c r="D3452" s="0" t="str">
        <f aca="false">IFERROR(VLOOKUP($C3452,薬効分類マスタ!$A$2:$B$180,2,FALSE()),"未登録")</f>
        <v>卵胞ホルモン及び黄体ホルモン剤</v>
      </c>
      <c r="E3452" s="16" t="s">
        <v>8003</v>
      </c>
      <c r="F3452" s="16" t="s">
        <v>3849</v>
      </c>
      <c r="G3452" s="16" t="s">
        <v>8004</v>
      </c>
      <c r="I3452" s="0" t="n">
        <v>10.5</v>
      </c>
      <c r="K3452" s="0" t="str">
        <f aca="false">IFERROR(IF(VLOOKUP($C3452,薬効分類マスタ!$A$2:$E$180,5,FALSE())=0,"",VLOOKUP($C3452,薬効分類マスタ!$A$2:$E$180,5,FALSE())),"")</f>
        <v/>
      </c>
      <c r="L3452" s="17"/>
      <c r="M3452" s="0" t="str">
        <f aca="false">IF($K3452="","",IF($L3452&lt;&gt;"",$L3452,VLOOKUP($C3452,薬効分類マスタ!$A$2:$F$180,6,FALSE())))</f>
        <v/>
      </c>
      <c r="N3452" s="0" t="str">
        <f aca="false">ASC(G3452)</f>
        <v>ｴｽﾄﾘｵｰﾙ錠</v>
      </c>
      <c r="O3452" s="0" t="str">
        <f aca="false">ASC(E3452)</f>
        <v>ｴｽﾄﾘｵｰﾙ</v>
      </c>
      <c r="P3452" s="16" t="n">
        <f aca="false">N(P3451)+IF($C3452=検索!$B$49,1,0)</f>
        <v>0</v>
      </c>
    </row>
    <row r="3453" customFormat="false" ht="15" hidden="false" customHeight="false" outlineLevel="0" collapsed="false">
      <c r="A3453" s="16" t="s">
        <v>221</v>
      </c>
      <c r="B3453" s="0" t="s">
        <v>8005</v>
      </c>
      <c r="C3453" s="0" t="n">
        <v>247</v>
      </c>
      <c r="D3453" s="0" t="str">
        <f aca="false">IFERROR(VLOOKUP($C3453,薬効分類マスタ!$A$2:$B$180,2,FALSE()),"未登録")</f>
        <v>卵胞ホルモン及び黄体ホルモン剤</v>
      </c>
      <c r="E3453" s="16" t="s">
        <v>8003</v>
      </c>
      <c r="F3453" s="16" t="s">
        <v>381</v>
      </c>
      <c r="G3453" s="16" t="s">
        <v>8004</v>
      </c>
      <c r="I3453" s="0" t="n">
        <v>10.8</v>
      </c>
      <c r="K3453" s="0" t="str">
        <f aca="false">IFERROR(IF(VLOOKUP($C3453,薬効分類マスタ!$A$2:$E$180,5,FALSE())=0,"",VLOOKUP($C3453,薬効分類マスタ!$A$2:$E$180,5,FALSE())),"")</f>
        <v/>
      </c>
      <c r="L3453" s="17"/>
      <c r="M3453" s="0" t="str">
        <f aca="false">IF($K3453="","",IF($L3453&lt;&gt;"",$L3453,VLOOKUP($C3453,薬効分類マスタ!$A$2:$F$180,6,FALSE())))</f>
        <v/>
      </c>
      <c r="N3453" s="0" t="str">
        <f aca="false">ASC(G3453)</f>
        <v>ｴｽﾄﾘｵｰﾙ錠</v>
      </c>
      <c r="O3453" s="0" t="str">
        <f aca="false">ASC(E3453)</f>
        <v>ｴｽﾄﾘｵｰﾙ</v>
      </c>
      <c r="P3453" s="16" t="n">
        <f aca="false">N(P3452)+IF($C3453=検索!$B$49,1,0)</f>
        <v>0</v>
      </c>
    </row>
    <row r="3454" customFormat="false" ht="15" hidden="false" customHeight="false" outlineLevel="0" collapsed="false">
      <c r="A3454" s="16" t="s">
        <v>221</v>
      </c>
      <c r="B3454" s="0" t="s">
        <v>8006</v>
      </c>
      <c r="C3454" s="0" t="n">
        <v>247</v>
      </c>
      <c r="D3454" s="0" t="str">
        <f aca="false">IFERROR(VLOOKUP($C3454,薬効分類マスタ!$A$2:$B$180,2,FALSE()),"未登録")</f>
        <v>卵胞ホルモン及び黄体ホルモン剤</v>
      </c>
      <c r="E3454" s="16" t="s">
        <v>8003</v>
      </c>
      <c r="F3454" s="16" t="s">
        <v>234</v>
      </c>
      <c r="G3454" s="16" t="s">
        <v>8004</v>
      </c>
      <c r="I3454" s="0" t="n">
        <v>10.8</v>
      </c>
      <c r="K3454" s="0" t="str">
        <f aca="false">IFERROR(IF(VLOOKUP($C3454,薬効分類マスタ!$A$2:$E$180,5,FALSE())=0,"",VLOOKUP($C3454,薬効分類マスタ!$A$2:$E$180,5,FALSE())),"")</f>
        <v/>
      </c>
      <c r="L3454" s="17"/>
      <c r="M3454" s="0" t="str">
        <f aca="false">IF($K3454="","",IF($L3454&lt;&gt;"",$L3454,VLOOKUP($C3454,薬効分類マスタ!$A$2:$F$180,6,FALSE())))</f>
        <v/>
      </c>
      <c r="N3454" s="0" t="str">
        <f aca="false">ASC(G3454)</f>
        <v>ｴｽﾄﾘｵｰﾙ錠</v>
      </c>
      <c r="O3454" s="0" t="str">
        <f aca="false">ASC(E3454)</f>
        <v>ｴｽﾄﾘｵｰﾙ</v>
      </c>
      <c r="P3454" s="16" t="n">
        <f aca="false">N(P3453)+IF($C3454=検索!$B$49,1,0)</f>
        <v>0</v>
      </c>
    </row>
    <row r="3455" customFormat="false" ht="15" hidden="false" customHeight="false" outlineLevel="0" collapsed="false">
      <c r="A3455" s="16" t="s">
        <v>221</v>
      </c>
      <c r="B3455" s="0" t="s">
        <v>8007</v>
      </c>
      <c r="C3455" s="0" t="n">
        <v>247</v>
      </c>
      <c r="D3455" s="0" t="str">
        <f aca="false">IFERROR(VLOOKUP($C3455,薬効分類マスタ!$A$2:$B$180,2,FALSE()),"未登録")</f>
        <v>卵胞ホルモン及び黄体ホルモン剤</v>
      </c>
      <c r="E3455" s="16" t="s">
        <v>8003</v>
      </c>
      <c r="F3455" s="16" t="s">
        <v>234</v>
      </c>
      <c r="G3455" s="16" t="s">
        <v>8008</v>
      </c>
      <c r="H3455" s="16" t="s">
        <v>304</v>
      </c>
      <c r="I3455" s="0" t="n">
        <v>11.2</v>
      </c>
      <c r="K3455" s="0" t="str">
        <f aca="false">IFERROR(IF(VLOOKUP($C3455,薬効分類マスタ!$A$2:$E$180,5,FALSE())=0,"",VLOOKUP($C3455,薬効分類マスタ!$A$2:$E$180,5,FALSE())),"")</f>
        <v/>
      </c>
      <c r="L3455" s="17"/>
      <c r="M3455" s="0" t="str">
        <f aca="false">IF($K3455="","",IF($L3455&lt;&gt;"",$L3455,VLOOKUP($C3455,薬効分類マスタ!$A$2:$F$180,6,FALSE())))</f>
        <v/>
      </c>
      <c r="N3455" s="0" t="str">
        <f aca="false">ASC(G3455)</f>
        <v>ﾎｰﾘﾝ錠1mg</v>
      </c>
      <c r="O3455" s="0" t="str">
        <f aca="false">ASC(E3455)</f>
        <v>ｴｽﾄﾘｵｰﾙ</v>
      </c>
      <c r="P3455" s="16" t="n">
        <f aca="false">N(P3454)+IF($C3455=検索!$B$49,1,0)</f>
        <v>0</v>
      </c>
    </row>
    <row r="3456" customFormat="false" ht="15" hidden="false" customHeight="false" outlineLevel="0" collapsed="false">
      <c r="A3456" s="16" t="s">
        <v>221</v>
      </c>
      <c r="B3456" s="0" t="s">
        <v>8009</v>
      </c>
      <c r="C3456" s="0" t="n">
        <v>247</v>
      </c>
      <c r="D3456" s="0" t="str">
        <f aca="false">IFERROR(VLOOKUP($C3456,薬効分類マスタ!$A$2:$B$180,2,FALSE()),"未登録")</f>
        <v>卵胞ホルモン及び黄体ホルモン剤</v>
      </c>
      <c r="E3456" s="16" t="s">
        <v>8010</v>
      </c>
      <c r="F3456" s="16" t="s">
        <v>1123</v>
      </c>
      <c r="G3456" s="16" t="s">
        <v>8011</v>
      </c>
      <c r="H3456" s="16" t="s">
        <v>765</v>
      </c>
      <c r="I3456" s="0" t="n">
        <v>229.3</v>
      </c>
      <c r="J3456" s="16" t="s">
        <v>232</v>
      </c>
      <c r="K3456" s="0" t="str">
        <f aca="false">IFERROR(IF(VLOOKUP($C3456,薬効分類マスタ!$A$2:$E$180,5,FALSE())=0,"",VLOOKUP($C3456,薬効分類マスタ!$A$2:$E$180,5,FALSE())),"")</f>
        <v/>
      </c>
      <c r="L3456" s="17"/>
      <c r="M3456" s="0" t="str">
        <f aca="false">IF($K3456="","",IF($L3456&lt;&gt;"",$L3456,VLOOKUP($C3456,薬効分類マスタ!$A$2:$F$180,6,FALSE())))</f>
        <v/>
      </c>
      <c r="N3456" s="0" t="str">
        <f aca="false">ASC(G3456)</f>
        <v>ｴﾌﾒﾉｶﾌﾟｾﾙ100mg</v>
      </c>
      <c r="O3456" s="0" t="str">
        <f aca="false">ASC(E3456)</f>
        <v>ﾌﾟﾛｹﾞｽﾃﾛﾝ</v>
      </c>
      <c r="P3456" s="16" t="n">
        <f aca="false">N(P3455)+IF($C3456=検索!$B$49,1,0)</f>
        <v>0</v>
      </c>
    </row>
    <row r="3457" customFormat="false" ht="15" hidden="false" customHeight="false" outlineLevel="0" collapsed="false">
      <c r="A3457" s="16" t="s">
        <v>221</v>
      </c>
      <c r="B3457" s="0" t="s">
        <v>8012</v>
      </c>
      <c r="C3457" s="0" t="n">
        <v>247</v>
      </c>
      <c r="D3457" s="0" t="str">
        <f aca="false">IFERROR(VLOOKUP($C3457,薬効分類マスタ!$A$2:$B$180,2,FALSE()),"未登録")</f>
        <v>卵胞ホルモン及び黄体ホルモン剤</v>
      </c>
      <c r="E3457" s="16" t="s">
        <v>8013</v>
      </c>
      <c r="F3457" s="16" t="s">
        <v>241</v>
      </c>
      <c r="G3457" s="16" t="s">
        <v>8014</v>
      </c>
      <c r="H3457" s="16" t="s">
        <v>765</v>
      </c>
      <c r="I3457" s="0" t="n">
        <v>23.3</v>
      </c>
      <c r="K3457" s="0" t="str">
        <f aca="false">IFERROR(IF(VLOOKUP($C3457,薬効分類マスタ!$A$2:$E$180,5,FALSE())=0,"",VLOOKUP($C3457,薬効分類マスタ!$A$2:$E$180,5,FALSE())),"")</f>
        <v/>
      </c>
      <c r="L3457" s="17"/>
      <c r="M3457" s="0" t="str">
        <f aca="false">IF($K3457="","",IF($L3457&lt;&gt;"",$L3457,VLOOKUP($C3457,薬効分類マスタ!$A$2:$F$180,6,FALSE())))</f>
        <v/>
      </c>
      <c r="N3457" s="0" t="str">
        <f aca="false">ASC(G3457)</f>
        <v>ﾙﾄﾗｰﾙ錠2mg</v>
      </c>
      <c r="O3457" s="0" t="str">
        <f aca="false">ASC(E3457)</f>
        <v>ｸﾛﾙﾏｼﾞﾉﾝ酢酸ｴｽﾃﾙ</v>
      </c>
      <c r="P3457" s="16" t="n">
        <f aca="false">N(P3456)+IF($C3457=検索!$B$49,1,0)</f>
        <v>0</v>
      </c>
    </row>
    <row r="3458" customFormat="false" ht="15" hidden="false" customHeight="false" outlineLevel="0" collapsed="false">
      <c r="A3458" s="16" t="s">
        <v>221</v>
      </c>
      <c r="B3458" s="0" t="s">
        <v>8015</v>
      </c>
      <c r="C3458" s="0" t="n">
        <v>247</v>
      </c>
      <c r="D3458" s="0" t="str">
        <f aca="false">IFERROR(VLOOKUP($C3458,薬効分類マスタ!$A$2:$B$180,2,FALSE()),"未登録")</f>
        <v>卵胞ホルモン及び黄体ホルモン剤</v>
      </c>
      <c r="E3458" s="16" t="s">
        <v>8013</v>
      </c>
      <c r="F3458" s="16" t="s">
        <v>622</v>
      </c>
      <c r="G3458" s="16" t="s">
        <v>8016</v>
      </c>
      <c r="H3458" s="16" t="s">
        <v>304</v>
      </c>
      <c r="I3458" s="0" t="n">
        <v>32.9</v>
      </c>
      <c r="J3458" s="16" t="s">
        <v>232</v>
      </c>
      <c r="K3458" s="0" t="str">
        <f aca="false">IFERROR(IF(VLOOKUP($C3458,薬効分類マスタ!$A$2:$E$180,5,FALSE())=0,"",VLOOKUP($C3458,薬効分類マスタ!$A$2:$E$180,5,FALSE())),"")</f>
        <v/>
      </c>
      <c r="L3458" s="17"/>
      <c r="M3458" s="0" t="str">
        <f aca="false">IF($K3458="","",IF($L3458&lt;&gt;"",$L3458,VLOOKUP($C3458,薬効分類マスタ!$A$2:$F$180,6,FALSE())))</f>
        <v/>
      </c>
      <c r="N3458" s="0" t="str">
        <f aca="false">ASC(G3458)</f>
        <v>ﾌﾟﾛｽﾀｰﾙ錠25</v>
      </c>
      <c r="O3458" s="0" t="str">
        <f aca="false">ASC(E3458)</f>
        <v>ｸﾛﾙﾏｼﾞﾉﾝ酢酸ｴｽﾃﾙ</v>
      </c>
      <c r="P3458" s="16" t="n">
        <f aca="false">N(P3457)+IF($C3458=検索!$B$49,1,0)</f>
        <v>0</v>
      </c>
    </row>
    <row r="3459" customFormat="false" ht="15" hidden="false" customHeight="false" outlineLevel="0" collapsed="false">
      <c r="A3459" s="16" t="s">
        <v>221</v>
      </c>
      <c r="B3459" s="0" t="s">
        <v>8017</v>
      </c>
      <c r="C3459" s="0" t="n">
        <v>247</v>
      </c>
      <c r="D3459" s="0" t="str">
        <f aca="false">IFERROR(VLOOKUP($C3459,薬効分類マスタ!$A$2:$B$180,2,FALSE()),"未登録")</f>
        <v>卵胞ホルモン及び黄体ホルモン剤</v>
      </c>
      <c r="E3459" s="16" t="s">
        <v>8013</v>
      </c>
      <c r="F3459" s="16" t="s">
        <v>622</v>
      </c>
      <c r="G3459" s="16" t="s">
        <v>8018</v>
      </c>
      <c r="H3459" s="16" t="s">
        <v>574</v>
      </c>
      <c r="I3459" s="0" t="n">
        <v>11.4</v>
      </c>
      <c r="J3459" s="16" t="s">
        <v>239</v>
      </c>
      <c r="K3459" s="0" t="str">
        <f aca="false">IFERROR(IF(VLOOKUP($C3459,薬効分類マスタ!$A$2:$E$180,5,FALSE())=0,"",VLOOKUP($C3459,薬効分類マスタ!$A$2:$E$180,5,FALSE())),"")</f>
        <v/>
      </c>
      <c r="L3459" s="17"/>
      <c r="M3459" s="0" t="str">
        <f aca="false">IF($K3459="","",IF($L3459&lt;&gt;"",$L3459,VLOOKUP($C3459,薬効分類マスタ!$A$2:$F$180,6,FALSE())))</f>
        <v/>
      </c>
      <c r="N3459" s="0" t="str">
        <f aca="false">ASC(G3459)</f>
        <v>ｸﾛﾙﾏｼﾞﾉﾝ酢酸ｴｽﾃﾙ錠25mg｢YD｣</v>
      </c>
      <c r="O3459" s="0" t="str">
        <f aca="false">ASC(E3459)</f>
        <v>ｸﾛﾙﾏｼﾞﾉﾝ酢酸ｴｽﾃﾙ</v>
      </c>
      <c r="P3459" s="16" t="n">
        <f aca="false">N(P3458)+IF($C3459=検索!$B$49,1,0)</f>
        <v>0</v>
      </c>
    </row>
    <row r="3460" customFormat="false" ht="15" hidden="false" customHeight="false" outlineLevel="0" collapsed="false">
      <c r="A3460" s="16" t="s">
        <v>221</v>
      </c>
      <c r="B3460" s="0" t="s">
        <v>8019</v>
      </c>
      <c r="C3460" s="0" t="n">
        <v>247</v>
      </c>
      <c r="D3460" s="0" t="str">
        <f aca="false">IFERROR(VLOOKUP($C3460,薬効分類マスタ!$A$2:$B$180,2,FALSE()),"未登録")</f>
        <v>卵胞ホルモン及び黄体ホルモン剤</v>
      </c>
      <c r="E3460" s="16" t="s">
        <v>8013</v>
      </c>
      <c r="F3460" s="16" t="s">
        <v>622</v>
      </c>
      <c r="G3460" s="16" t="s">
        <v>8020</v>
      </c>
      <c r="H3460" s="16" t="s">
        <v>606</v>
      </c>
      <c r="I3460" s="0" t="n">
        <v>36.9</v>
      </c>
      <c r="J3460" s="16" t="s">
        <v>239</v>
      </c>
      <c r="K3460" s="0" t="str">
        <f aca="false">IFERROR(IF(VLOOKUP($C3460,薬効分類マスタ!$A$2:$E$180,5,FALSE())=0,"",VLOOKUP($C3460,薬効分類マスタ!$A$2:$E$180,5,FALSE())),"")</f>
        <v/>
      </c>
      <c r="L3460" s="17"/>
      <c r="M3460" s="0" t="str">
        <f aca="false">IF($K3460="","",IF($L3460&lt;&gt;"",$L3460,VLOOKUP($C3460,薬効分類マスタ!$A$2:$F$180,6,FALSE())))</f>
        <v/>
      </c>
      <c r="N3460" s="0" t="str">
        <f aca="false">ASC(G3460)</f>
        <v>ｸﾛﾙﾏｼﾞﾉﾝ酢酸ｴｽﾃﾙ錠25mg｢日新｣</v>
      </c>
      <c r="O3460" s="0" t="str">
        <f aca="false">ASC(E3460)</f>
        <v>ｸﾛﾙﾏｼﾞﾉﾝ酢酸ｴｽﾃﾙ</v>
      </c>
      <c r="P3460" s="16" t="n">
        <f aca="false">N(P3459)+IF($C3460=検索!$B$49,1,0)</f>
        <v>0</v>
      </c>
    </row>
    <row r="3461" customFormat="false" ht="15" hidden="false" customHeight="false" outlineLevel="0" collapsed="false">
      <c r="A3461" s="16" t="s">
        <v>221</v>
      </c>
      <c r="B3461" s="0" t="s">
        <v>8021</v>
      </c>
      <c r="C3461" s="0" t="n">
        <v>247</v>
      </c>
      <c r="D3461" s="0" t="str">
        <f aca="false">IFERROR(VLOOKUP($C3461,薬効分類マスタ!$A$2:$B$180,2,FALSE()),"未登録")</f>
        <v>卵胞ホルモン及び黄体ホルモン剤</v>
      </c>
      <c r="E3461" s="16" t="s">
        <v>8013</v>
      </c>
      <c r="F3461" s="16" t="s">
        <v>411</v>
      </c>
      <c r="G3461" s="16" t="s">
        <v>8022</v>
      </c>
      <c r="H3461" s="16" t="s">
        <v>304</v>
      </c>
      <c r="I3461" s="0" t="n">
        <v>64.6</v>
      </c>
      <c r="J3461" s="16" t="s">
        <v>232</v>
      </c>
      <c r="K3461" s="0" t="str">
        <f aca="false">IFERROR(IF(VLOOKUP($C3461,薬効分類マスタ!$A$2:$E$180,5,FALSE())=0,"",VLOOKUP($C3461,薬効分類マスタ!$A$2:$E$180,5,FALSE())),"")</f>
        <v/>
      </c>
      <c r="L3461" s="17"/>
      <c r="M3461" s="0" t="str">
        <f aca="false">IF($K3461="","",IF($L3461&lt;&gt;"",$L3461,VLOOKUP($C3461,薬効分類マスタ!$A$2:$F$180,6,FALSE())))</f>
        <v/>
      </c>
      <c r="N3461" s="0" t="str">
        <f aca="false">ASC(G3461)</f>
        <v>ﾌﾟﾛｽﾀｰﾙL錠50mg</v>
      </c>
      <c r="O3461" s="0" t="str">
        <f aca="false">ASC(E3461)</f>
        <v>ｸﾛﾙﾏｼﾞﾉﾝ酢酸ｴｽﾃﾙ</v>
      </c>
      <c r="P3461" s="16" t="n">
        <f aca="false">N(P3460)+IF($C3461=検索!$B$49,1,0)</f>
        <v>0</v>
      </c>
    </row>
    <row r="3462" customFormat="false" ht="15" hidden="false" customHeight="false" outlineLevel="0" collapsed="false">
      <c r="A3462" s="16" t="s">
        <v>221</v>
      </c>
      <c r="B3462" s="0" t="s">
        <v>8023</v>
      </c>
      <c r="C3462" s="0" t="n">
        <v>247</v>
      </c>
      <c r="D3462" s="0" t="str">
        <f aca="false">IFERROR(VLOOKUP($C3462,薬効分類マスタ!$A$2:$B$180,2,FALSE()),"未登録")</f>
        <v>卵胞ホルモン及び黄体ホルモン剤</v>
      </c>
      <c r="E3462" s="16" t="s">
        <v>8024</v>
      </c>
      <c r="F3462" s="16" t="s">
        <v>1418</v>
      </c>
      <c r="G3462" s="16" t="s">
        <v>8025</v>
      </c>
      <c r="H3462" s="16" t="s">
        <v>272</v>
      </c>
      <c r="I3462" s="0" t="n">
        <v>14.9</v>
      </c>
      <c r="J3462" s="16" t="s">
        <v>232</v>
      </c>
      <c r="K3462" s="0" t="str">
        <f aca="false">IFERROR(IF(VLOOKUP($C3462,薬効分類マスタ!$A$2:$E$180,5,FALSE())=0,"",VLOOKUP($C3462,薬効分類マスタ!$A$2:$E$180,5,FALSE())),"")</f>
        <v/>
      </c>
      <c r="L3462" s="17"/>
      <c r="M3462" s="0" t="str">
        <f aca="false">IF($K3462="","",IF($L3462&lt;&gt;"",$L3462,VLOOKUP($C3462,薬効分類マスタ!$A$2:$F$180,6,FALSE())))</f>
        <v/>
      </c>
      <c r="N3462" s="0" t="str">
        <f aca="false">ASC(G3462)</f>
        <v>ﾌﾟﾛﾍﾞﾗ錠2.5mg</v>
      </c>
      <c r="O3462" s="0" t="str">
        <f aca="false">ASC(E3462)</f>
        <v>ﾒﾄﾞﾛｷｼﾌﾟﾛｹﾞｽﾃﾛﾝ酢酸ｴｽﾃﾙ</v>
      </c>
      <c r="P3462" s="16" t="n">
        <f aca="false">N(P3461)+IF($C3462=検索!$B$49,1,0)</f>
        <v>0</v>
      </c>
    </row>
    <row r="3463" customFormat="false" ht="15" hidden="false" customHeight="false" outlineLevel="0" collapsed="false">
      <c r="A3463" s="16" t="s">
        <v>221</v>
      </c>
      <c r="B3463" s="0" t="s">
        <v>8026</v>
      </c>
      <c r="C3463" s="0" t="n">
        <v>247</v>
      </c>
      <c r="D3463" s="0" t="str">
        <f aca="false">IFERROR(VLOOKUP($C3463,薬効分類マスタ!$A$2:$B$180,2,FALSE()),"未登録")</f>
        <v>卵胞ホルモン及び黄体ホルモン剤</v>
      </c>
      <c r="E3463" s="16" t="s">
        <v>8024</v>
      </c>
      <c r="F3463" s="16" t="s">
        <v>1418</v>
      </c>
      <c r="G3463" s="16" t="s">
        <v>8027</v>
      </c>
      <c r="H3463" s="16" t="s">
        <v>533</v>
      </c>
      <c r="I3463" s="0" t="n">
        <v>6.3</v>
      </c>
      <c r="J3463" s="16" t="s">
        <v>239</v>
      </c>
      <c r="K3463" s="0" t="str">
        <f aca="false">IFERROR(IF(VLOOKUP($C3463,薬効分類マスタ!$A$2:$E$180,5,FALSE())=0,"",VLOOKUP($C3463,薬効分類マスタ!$A$2:$E$180,5,FALSE())),"")</f>
        <v/>
      </c>
      <c r="L3463" s="17"/>
      <c r="M3463" s="0" t="str">
        <f aca="false">IF($K3463="","",IF($L3463&lt;&gt;"",$L3463,VLOOKUP($C3463,薬効分類マスタ!$A$2:$F$180,6,FALSE())))</f>
        <v/>
      </c>
      <c r="N3463" s="0" t="str">
        <f aca="false">ASC(G3463)</f>
        <v>ﾒﾄﾞﾛｷｼﾌﾟﾛｹﾞｽﾃﾛﾝ酢酸ｴｽﾃﾙ錠2.5mg｢ﾄｰﾜ｣</v>
      </c>
      <c r="O3463" s="0" t="str">
        <f aca="false">ASC(E3463)</f>
        <v>ﾒﾄﾞﾛｷｼﾌﾟﾛｹﾞｽﾃﾛﾝ酢酸ｴｽﾃﾙ</v>
      </c>
      <c r="P3463" s="16" t="n">
        <f aca="false">N(P3462)+IF($C3463=検索!$B$49,1,0)</f>
        <v>0</v>
      </c>
    </row>
    <row r="3464" customFormat="false" ht="15" hidden="false" customHeight="false" outlineLevel="0" collapsed="false">
      <c r="A3464" s="16" t="s">
        <v>221</v>
      </c>
      <c r="B3464" s="0" t="s">
        <v>8028</v>
      </c>
      <c r="C3464" s="0" t="n">
        <v>247</v>
      </c>
      <c r="D3464" s="0" t="str">
        <f aca="false">IFERROR(VLOOKUP($C3464,薬効分類マスタ!$A$2:$B$180,2,FALSE()),"未登録")</f>
        <v>卵胞ホルモン及び黄体ホルモン剤</v>
      </c>
      <c r="E3464" s="16" t="s">
        <v>8024</v>
      </c>
      <c r="F3464" s="16" t="s">
        <v>1418</v>
      </c>
      <c r="G3464" s="16" t="s">
        <v>8029</v>
      </c>
      <c r="H3464" s="16" t="s">
        <v>765</v>
      </c>
      <c r="I3464" s="0" t="n">
        <v>12.6</v>
      </c>
      <c r="J3464" s="16" t="s">
        <v>239</v>
      </c>
      <c r="K3464" s="0" t="str">
        <f aca="false">IFERROR(IF(VLOOKUP($C3464,薬効分類マスタ!$A$2:$E$180,5,FALSE())=0,"",VLOOKUP($C3464,薬効分類マスタ!$A$2:$E$180,5,FALSE())),"")</f>
        <v/>
      </c>
      <c r="L3464" s="17"/>
      <c r="M3464" s="0" t="str">
        <f aca="false">IF($K3464="","",IF($L3464&lt;&gt;"",$L3464,VLOOKUP($C3464,薬効分類マスタ!$A$2:$F$180,6,FALSE())))</f>
        <v/>
      </c>
      <c r="N3464" s="0" t="str">
        <f aca="false">ASC(G3464)</f>
        <v>ﾒﾄﾞﾛｷｼﾌﾟﾛｹﾞｽﾃﾛﾝ酢酸ｴｽﾃﾙ錠2.5mg｢F｣</v>
      </c>
      <c r="O3464" s="0" t="str">
        <f aca="false">ASC(E3464)</f>
        <v>ﾒﾄﾞﾛｷｼﾌﾟﾛｹﾞｽﾃﾛﾝ酢酸ｴｽﾃﾙ</v>
      </c>
      <c r="P3464" s="16" t="n">
        <f aca="false">N(P3463)+IF($C3464=検索!$B$49,1,0)</f>
        <v>0</v>
      </c>
    </row>
    <row r="3465" customFormat="false" ht="15" hidden="false" customHeight="false" outlineLevel="0" collapsed="false">
      <c r="A3465" s="16" t="s">
        <v>221</v>
      </c>
      <c r="B3465" s="0" t="s">
        <v>8030</v>
      </c>
      <c r="C3465" s="0" t="n">
        <v>247</v>
      </c>
      <c r="D3465" s="0" t="str">
        <f aca="false">IFERROR(VLOOKUP($C3465,薬効分類マスタ!$A$2:$B$180,2,FALSE()),"未登録")</f>
        <v>卵胞ホルモン及び黄体ホルモン剤</v>
      </c>
      <c r="E3465" s="16" t="s">
        <v>8024</v>
      </c>
      <c r="F3465" s="16" t="s">
        <v>257</v>
      </c>
      <c r="G3465" s="16" t="s">
        <v>8031</v>
      </c>
      <c r="H3465" s="16" t="s">
        <v>776</v>
      </c>
      <c r="I3465" s="0" t="n">
        <v>23.1</v>
      </c>
      <c r="J3465" s="16" t="s">
        <v>232</v>
      </c>
      <c r="K3465" s="0" t="str">
        <f aca="false">IFERROR(IF(VLOOKUP($C3465,薬効分類マスタ!$A$2:$E$180,5,FALSE())=0,"",VLOOKUP($C3465,薬効分類マスタ!$A$2:$E$180,5,FALSE())),"")</f>
        <v/>
      </c>
      <c r="L3465" s="17"/>
      <c r="M3465" s="0" t="str">
        <f aca="false">IF($K3465="","",IF($L3465&lt;&gt;"",$L3465,VLOOKUP($C3465,薬効分類マスタ!$A$2:$F$180,6,FALSE())))</f>
        <v/>
      </c>
      <c r="N3465" s="0" t="str">
        <f aca="false">ASC(G3465)</f>
        <v>ﾋｽﾛﾝ錠5</v>
      </c>
      <c r="O3465" s="0" t="str">
        <f aca="false">ASC(E3465)</f>
        <v>ﾒﾄﾞﾛｷｼﾌﾟﾛｹﾞｽﾃﾛﾝ酢酸ｴｽﾃﾙ</v>
      </c>
      <c r="P3465" s="16" t="n">
        <f aca="false">N(P3464)+IF($C3465=検索!$B$49,1,0)</f>
        <v>0</v>
      </c>
    </row>
    <row r="3466" customFormat="false" ht="15" hidden="false" customHeight="false" outlineLevel="0" collapsed="false">
      <c r="A3466" s="16" t="s">
        <v>221</v>
      </c>
      <c r="B3466" s="0" t="s">
        <v>8032</v>
      </c>
      <c r="C3466" s="0" t="n">
        <v>247</v>
      </c>
      <c r="D3466" s="0" t="str">
        <f aca="false">IFERROR(VLOOKUP($C3466,薬効分類マスタ!$A$2:$B$180,2,FALSE()),"未登録")</f>
        <v>卵胞ホルモン及び黄体ホルモン剤</v>
      </c>
      <c r="E3466" s="16" t="s">
        <v>8024</v>
      </c>
      <c r="F3466" s="16" t="s">
        <v>257</v>
      </c>
      <c r="G3466" s="16" t="s">
        <v>8033</v>
      </c>
      <c r="H3466" s="16" t="s">
        <v>765</v>
      </c>
      <c r="I3466" s="0" t="n">
        <v>13.5</v>
      </c>
      <c r="J3466" s="16" t="s">
        <v>239</v>
      </c>
      <c r="K3466" s="0" t="str">
        <f aca="false">IFERROR(IF(VLOOKUP($C3466,薬効分類マスタ!$A$2:$E$180,5,FALSE())=0,"",VLOOKUP($C3466,薬効分類マスタ!$A$2:$E$180,5,FALSE())),"")</f>
        <v/>
      </c>
      <c r="L3466" s="17"/>
      <c r="M3466" s="0" t="str">
        <f aca="false">IF($K3466="","",IF($L3466&lt;&gt;"",$L3466,VLOOKUP($C3466,薬効分類マスタ!$A$2:$F$180,6,FALSE())))</f>
        <v/>
      </c>
      <c r="N3466" s="0" t="str">
        <f aca="false">ASC(G3466)</f>
        <v>ﾒﾄﾞﾛｷｼﾌﾟﾛｹﾞｽﾃﾛﾝ酢酸ｴｽﾃﾙ錠5mg｢F｣</v>
      </c>
      <c r="O3466" s="0" t="str">
        <f aca="false">ASC(E3466)</f>
        <v>ﾒﾄﾞﾛｷｼﾌﾟﾛｹﾞｽﾃﾛﾝ酢酸ｴｽﾃﾙ</v>
      </c>
      <c r="P3466" s="16" t="n">
        <f aca="false">N(P3465)+IF($C3466=検索!$B$49,1,0)</f>
        <v>0</v>
      </c>
    </row>
    <row r="3467" customFormat="false" ht="15" hidden="false" customHeight="false" outlineLevel="0" collapsed="false">
      <c r="A3467" s="16" t="s">
        <v>221</v>
      </c>
      <c r="B3467" s="0" t="s">
        <v>8034</v>
      </c>
      <c r="C3467" s="0" t="n">
        <v>247</v>
      </c>
      <c r="D3467" s="0" t="str">
        <f aca="false">IFERROR(VLOOKUP($C3467,薬効分類マスタ!$A$2:$B$180,2,FALSE()),"未登録")</f>
        <v>卵胞ホルモン及び黄体ホルモン剤</v>
      </c>
      <c r="E3467" s="16" t="s">
        <v>8024</v>
      </c>
      <c r="F3467" s="16" t="s">
        <v>613</v>
      </c>
      <c r="G3467" s="16" t="s">
        <v>8035</v>
      </c>
      <c r="H3467" s="16" t="s">
        <v>776</v>
      </c>
      <c r="I3467" s="0" t="n">
        <v>77.6</v>
      </c>
      <c r="J3467" s="16" t="s">
        <v>232</v>
      </c>
      <c r="K3467" s="0" t="str">
        <f aca="false">IFERROR(IF(VLOOKUP($C3467,薬効分類マスタ!$A$2:$E$180,5,FALSE())=0,"",VLOOKUP($C3467,薬効分類マスタ!$A$2:$E$180,5,FALSE())),"")</f>
        <v/>
      </c>
      <c r="L3467" s="17"/>
      <c r="M3467" s="0" t="str">
        <f aca="false">IF($K3467="","",IF($L3467&lt;&gt;"",$L3467,VLOOKUP($C3467,薬効分類マスタ!$A$2:$F$180,6,FALSE())))</f>
        <v/>
      </c>
      <c r="N3467" s="0" t="str">
        <f aca="false">ASC(G3467)</f>
        <v>ﾋｽﾛﾝH錠200mg</v>
      </c>
      <c r="O3467" s="0" t="str">
        <f aca="false">ASC(E3467)</f>
        <v>ﾒﾄﾞﾛｷｼﾌﾟﾛｹﾞｽﾃﾛﾝ酢酸ｴｽﾃﾙ</v>
      </c>
      <c r="P3467" s="16" t="n">
        <f aca="false">N(P3466)+IF($C3467=検索!$B$49,1,0)</f>
        <v>0</v>
      </c>
    </row>
    <row r="3468" customFormat="false" ht="15" hidden="false" customHeight="false" outlineLevel="0" collapsed="false">
      <c r="A3468" s="16" t="s">
        <v>221</v>
      </c>
      <c r="B3468" s="0" t="s">
        <v>8036</v>
      </c>
      <c r="C3468" s="0" t="n">
        <v>247</v>
      </c>
      <c r="D3468" s="0" t="str">
        <f aca="false">IFERROR(VLOOKUP($C3468,薬効分類マスタ!$A$2:$B$180,2,FALSE()),"未登録")</f>
        <v>卵胞ホルモン及び黄体ホルモン剤</v>
      </c>
      <c r="E3468" s="16" t="s">
        <v>8024</v>
      </c>
      <c r="F3468" s="16" t="s">
        <v>613</v>
      </c>
      <c r="G3468" s="16" t="s">
        <v>8037</v>
      </c>
      <c r="H3468" s="16" t="s">
        <v>765</v>
      </c>
      <c r="I3468" s="0" t="n">
        <v>52.8</v>
      </c>
      <c r="J3468" s="16" t="s">
        <v>239</v>
      </c>
      <c r="K3468" s="0" t="str">
        <f aca="false">IFERROR(IF(VLOOKUP($C3468,薬効分類マスタ!$A$2:$E$180,5,FALSE())=0,"",VLOOKUP($C3468,薬効分類マスタ!$A$2:$E$180,5,FALSE())),"")</f>
        <v/>
      </c>
      <c r="L3468" s="17"/>
      <c r="M3468" s="0" t="str">
        <f aca="false">IF($K3468="","",IF($L3468&lt;&gt;"",$L3468,VLOOKUP($C3468,薬効分類マスタ!$A$2:$F$180,6,FALSE())))</f>
        <v/>
      </c>
      <c r="N3468" s="0" t="str">
        <f aca="false">ASC(G3468)</f>
        <v>ﾒﾄﾞﾛｷｼﾌﾟﾛｹﾞｽﾃﾛﾝ酢酸ｴｽﾃﾙ錠200mg｢F｣</v>
      </c>
      <c r="O3468" s="0" t="str">
        <f aca="false">ASC(E3468)</f>
        <v>ﾒﾄﾞﾛｷｼﾌﾟﾛｹﾞｽﾃﾛﾝ酢酸ｴｽﾃﾙ</v>
      </c>
      <c r="P3468" s="16" t="n">
        <f aca="false">N(P3467)+IF($C3468=検索!$B$49,1,0)</f>
        <v>0</v>
      </c>
    </row>
    <row r="3469" customFormat="false" ht="15" hidden="false" customHeight="false" outlineLevel="0" collapsed="false">
      <c r="A3469" s="16" t="s">
        <v>221</v>
      </c>
      <c r="B3469" s="0" t="s">
        <v>8038</v>
      </c>
      <c r="C3469" s="0" t="n">
        <v>247</v>
      </c>
      <c r="D3469" s="0" t="str">
        <f aca="false">IFERROR(VLOOKUP($C3469,薬効分類マスタ!$A$2:$B$180,2,FALSE()),"未登録")</f>
        <v>卵胞ホルモン及び黄体ホルモン剤</v>
      </c>
      <c r="E3469" s="16" t="s">
        <v>8039</v>
      </c>
      <c r="F3469" s="16" t="s">
        <v>257</v>
      </c>
      <c r="G3469" s="16" t="s">
        <v>8040</v>
      </c>
      <c r="H3469" s="16" t="s">
        <v>325</v>
      </c>
      <c r="I3469" s="0" t="n">
        <v>23.3</v>
      </c>
      <c r="K3469" s="0" t="str">
        <f aca="false">IFERROR(IF(VLOOKUP($C3469,薬効分類マスタ!$A$2:$E$180,5,FALSE())=0,"",VLOOKUP($C3469,薬効分類マスタ!$A$2:$E$180,5,FALSE())),"")</f>
        <v/>
      </c>
      <c r="L3469" s="17"/>
      <c r="M3469" s="0" t="str">
        <f aca="false">IF($K3469="","",IF($L3469&lt;&gt;"",$L3469,VLOOKUP($C3469,薬効分類マスタ!$A$2:$F$180,6,FALSE())))</f>
        <v/>
      </c>
      <c r="N3469" s="0" t="str">
        <f aca="false">ASC(G3469)</f>
        <v>ﾃﾞｭﾌｧｽﾄﾝ錠5mg</v>
      </c>
      <c r="O3469" s="0" t="str">
        <f aca="false">ASC(E3469)</f>
        <v>ｼﾞﾄﾞﾛｹﾞｽﾃﾛﾝ</v>
      </c>
      <c r="P3469" s="16" t="n">
        <f aca="false">N(P3468)+IF($C3469=検索!$B$49,1,0)</f>
        <v>0</v>
      </c>
    </row>
    <row r="3470" customFormat="false" ht="15" hidden="false" customHeight="false" outlineLevel="0" collapsed="false">
      <c r="A3470" s="16" t="s">
        <v>221</v>
      </c>
      <c r="B3470" s="0" t="s">
        <v>8041</v>
      </c>
      <c r="C3470" s="0" t="n">
        <v>247</v>
      </c>
      <c r="D3470" s="0" t="str">
        <f aca="false">IFERROR(VLOOKUP($C3470,薬効分類マスタ!$A$2:$B$180,2,FALSE()),"未登録")</f>
        <v>卵胞ホルモン及び黄体ホルモン剤</v>
      </c>
      <c r="E3470" s="16" t="s">
        <v>8042</v>
      </c>
      <c r="F3470" s="16" t="s">
        <v>257</v>
      </c>
      <c r="G3470" s="16" t="s">
        <v>8043</v>
      </c>
      <c r="H3470" s="16" t="s">
        <v>765</v>
      </c>
      <c r="I3470" s="0" t="n">
        <v>30.7</v>
      </c>
      <c r="K3470" s="0" t="str">
        <f aca="false">IFERROR(IF(VLOOKUP($C3470,薬効分類マスタ!$A$2:$E$180,5,FALSE())=0,"",VLOOKUP($C3470,薬効分類マスタ!$A$2:$E$180,5,FALSE())),"")</f>
        <v/>
      </c>
      <c r="L3470" s="17"/>
      <c r="M3470" s="0" t="str">
        <f aca="false">IF($K3470="","",IF($L3470&lt;&gt;"",$L3470,VLOOKUP($C3470,薬効分類マスタ!$A$2:$F$180,6,FALSE())))</f>
        <v/>
      </c>
      <c r="N3470" s="0" t="str">
        <f aca="false">ASC(G3470)</f>
        <v>ﾉｱﾙﾃﾝ錠(5mg)</v>
      </c>
      <c r="O3470" s="0" t="str">
        <f aca="false">ASC(E3470)</f>
        <v>ﾉﾙｴﾁｽﾃﾛﾝ</v>
      </c>
      <c r="P3470" s="16" t="n">
        <f aca="false">N(P3469)+IF($C3470=検索!$B$49,1,0)</f>
        <v>0</v>
      </c>
    </row>
    <row r="3471" customFormat="false" ht="15" hidden="false" customHeight="false" outlineLevel="0" collapsed="false">
      <c r="A3471" s="16" t="s">
        <v>221</v>
      </c>
      <c r="B3471" s="0" t="s">
        <v>8044</v>
      </c>
      <c r="C3471" s="0" t="n">
        <v>247</v>
      </c>
      <c r="D3471" s="0" t="str">
        <f aca="false">IFERROR(VLOOKUP($C3471,薬効分類マスタ!$A$2:$B$180,2,FALSE()),"未登録")</f>
        <v>卵胞ホルモン及び黄体ホルモン剤</v>
      </c>
      <c r="E3471" s="16" t="s">
        <v>8045</v>
      </c>
      <c r="F3471" s="16" t="s">
        <v>3904</v>
      </c>
      <c r="G3471" s="16" t="s">
        <v>8046</v>
      </c>
      <c r="H3471" s="16" t="s">
        <v>272</v>
      </c>
      <c r="I3471" s="0" t="n">
        <v>73.8</v>
      </c>
      <c r="K3471" s="0" t="str">
        <f aca="false">IFERROR(IF(VLOOKUP($C3471,薬効分類マスタ!$A$2:$E$180,5,FALSE())=0,"",VLOOKUP($C3471,薬効分類マスタ!$A$2:$E$180,5,FALSE())),"")</f>
        <v/>
      </c>
      <c r="L3471" s="17"/>
      <c r="M3471" s="0" t="str">
        <f aca="false">IF($K3471="","",IF($L3471&lt;&gt;"",$L3471,VLOOKUP($C3471,薬効分類マスタ!$A$2:$F$180,6,FALSE())))</f>
        <v/>
      </c>
      <c r="N3471" s="0" t="str">
        <f aca="false">ASC(G3471)</f>
        <v>ﾌﾟﾚﾏﾘﾝ錠0.625mg</v>
      </c>
      <c r="O3471" s="0" t="str">
        <f aca="false">ASC(E3471)</f>
        <v>結合型ｴｽﾄﾛｹﾞﾝ</v>
      </c>
      <c r="P3471" s="16" t="n">
        <f aca="false">N(P3470)+IF($C3471=検索!$B$49,1,0)</f>
        <v>0</v>
      </c>
    </row>
    <row r="3472" customFormat="false" ht="15" hidden="false" customHeight="false" outlineLevel="0" collapsed="false">
      <c r="A3472" s="16" t="s">
        <v>221</v>
      </c>
      <c r="B3472" s="0" t="s">
        <v>8047</v>
      </c>
      <c r="C3472" s="0" t="n">
        <v>248</v>
      </c>
      <c r="D3472" s="0" t="str">
        <f aca="false">IFERROR(VLOOKUP($C3472,薬効分類マスタ!$A$2:$B$180,2,FALSE()),"未登録")</f>
        <v>混合ホルモン剤</v>
      </c>
      <c r="E3472" s="16" t="s">
        <v>8048</v>
      </c>
      <c r="F3472" s="16" t="s">
        <v>1027</v>
      </c>
      <c r="G3472" s="16" t="s">
        <v>8049</v>
      </c>
      <c r="H3472" s="16" t="s">
        <v>304</v>
      </c>
      <c r="I3472" s="0" t="n">
        <v>12.8</v>
      </c>
      <c r="J3472" s="16" t="s">
        <v>232</v>
      </c>
      <c r="K3472" s="0" t="str">
        <f aca="false">IFERROR(IF(VLOOKUP($C3472,薬効分類マスタ!$A$2:$E$180,5,FALSE())=0,"",VLOOKUP($C3472,薬効分類マスタ!$A$2:$E$180,5,FALSE())),"")</f>
        <v/>
      </c>
      <c r="L3472" s="17"/>
      <c r="M3472" s="0" t="str">
        <f aca="false">IF($K3472="","",IF($L3472&lt;&gt;"",$L3472,VLOOKUP($C3472,薬効分類マスタ!$A$2:$F$180,6,FALSE())))</f>
        <v/>
      </c>
      <c r="N3472" s="0" t="str">
        <f aca="false">ASC(G3472)</f>
        <v>ﾌﾟﾗﾉﾊﾞｰﾙ配合錠</v>
      </c>
      <c r="O3472" s="0" t="str">
        <f aca="false">ASC(E3472)</f>
        <v>ﾉﾙｹﾞｽﾄﾚﾙ･ｴﾁﾆﾙｴｽﾄﾗｼﾞｵｰﾙ</v>
      </c>
      <c r="P3472" s="16" t="n">
        <f aca="false">N(P3471)+IF($C3472=検索!$B$49,1,0)</f>
        <v>0</v>
      </c>
    </row>
    <row r="3473" customFormat="false" ht="15" hidden="false" customHeight="false" outlineLevel="0" collapsed="false">
      <c r="A3473" s="16" t="s">
        <v>221</v>
      </c>
      <c r="B3473" s="0" t="s">
        <v>8050</v>
      </c>
      <c r="C3473" s="0" t="n">
        <v>248</v>
      </c>
      <c r="D3473" s="0" t="str">
        <f aca="false">IFERROR(VLOOKUP($C3473,薬効分類マスタ!$A$2:$B$180,2,FALSE()),"未登録")</f>
        <v>混合ホルモン剤</v>
      </c>
      <c r="E3473" s="16" t="s">
        <v>8051</v>
      </c>
      <c r="F3473" s="16" t="s">
        <v>1027</v>
      </c>
      <c r="G3473" s="16" t="s">
        <v>8052</v>
      </c>
      <c r="H3473" s="16" t="s">
        <v>3613</v>
      </c>
      <c r="I3473" s="0" t="n">
        <v>86.7</v>
      </c>
      <c r="J3473" s="16" t="s">
        <v>232</v>
      </c>
      <c r="K3473" s="0" t="str">
        <f aca="false">IFERROR(IF(VLOOKUP($C3473,薬効分類マスタ!$A$2:$E$180,5,FALSE())=0,"",VLOOKUP($C3473,薬効分類マスタ!$A$2:$E$180,5,FALSE())),"")</f>
        <v/>
      </c>
      <c r="L3473" s="17"/>
      <c r="M3473" s="0" t="str">
        <f aca="false">IF($K3473="","",IF($L3473&lt;&gt;"",$L3473,VLOOKUP($C3473,薬効分類マスタ!$A$2:$F$180,6,FALSE())))</f>
        <v/>
      </c>
      <c r="N3473" s="0" t="str">
        <f aca="false">ASC(G3473)</f>
        <v>ﾙﾅﾍﾞﾙ配合錠LD</v>
      </c>
      <c r="O3473" s="0" t="str">
        <f aca="false">ASC(E3473)</f>
        <v>ﾉﾙｴﾁｽﾃﾛﾝ･ｴﾁﾆﾙｴｽﾄﾗｼﾞｵｰﾙ</v>
      </c>
      <c r="P3473" s="16" t="n">
        <f aca="false">N(P3472)+IF($C3473=検索!$B$49,1,0)</f>
        <v>0</v>
      </c>
    </row>
    <row r="3474" customFormat="false" ht="15" hidden="false" customHeight="false" outlineLevel="0" collapsed="false">
      <c r="A3474" s="16" t="s">
        <v>221</v>
      </c>
      <c r="B3474" s="0" t="s">
        <v>8053</v>
      </c>
      <c r="C3474" s="0" t="n">
        <v>248</v>
      </c>
      <c r="D3474" s="0" t="str">
        <f aca="false">IFERROR(VLOOKUP($C3474,薬効分類マスタ!$A$2:$B$180,2,FALSE()),"未登録")</f>
        <v>混合ホルモン剤</v>
      </c>
      <c r="E3474" s="16" t="s">
        <v>8051</v>
      </c>
      <c r="F3474" s="16" t="s">
        <v>1027</v>
      </c>
      <c r="G3474" s="16" t="s">
        <v>8054</v>
      </c>
      <c r="H3474" s="16" t="s">
        <v>6322</v>
      </c>
      <c r="I3474" s="0" t="n">
        <v>57.8</v>
      </c>
      <c r="J3474" s="16" t="s">
        <v>239</v>
      </c>
      <c r="K3474" s="0" t="str">
        <f aca="false">IFERROR(IF(VLOOKUP($C3474,薬効分類マスタ!$A$2:$E$180,5,FALSE())=0,"",VLOOKUP($C3474,薬効分類マスタ!$A$2:$E$180,5,FALSE())),"")</f>
        <v/>
      </c>
      <c r="L3474" s="17"/>
      <c r="M3474" s="0" t="str">
        <f aca="false">IF($K3474="","",IF($L3474&lt;&gt;"",$L3474,VLOOKUP($C3474,薬効分類マスタ!$A$2:$F$180,6,FALSE())))</f>
        <v/>
      </c>
      <c r="N3474" s="0" t="str">
        <f aca="false">ASC(G3474)</f>
        <v>ﾌﾘｳｪﾙ配合錠LD｢ﾓﾁﾀﾞ｣</v>
      </c>
      <c r="O3474" s="0" t="str">
        <f aca="false">ASC(E3474)</f>
        <v>ﾉﾙｴﾁｽﾃﾛﾝ･ｴﾁﾆﾙｴｽﾄﾗｼﾞｵｰﾙ</v>
      </c>
      <c r="P3474" s="16" t="n">
        <f aca="false">N(P3473)+IF($C3474=検索!$B$49,1,0)</f>
        <v>0</v>
      </c>
    </row>
    <row r="3475" customFormat="false" ht="15" hidden="false" customHeight="false" outlineLevel="0" collapsed="false">
      <c r="A3475" s="16" t="s">
        <v>221</v>
      </c>
      <c r="B3475" s="0" t="s">
        <v>8055</v>
      </c>
      <c r="C3475" s="0" t="n">
        <v>248</v>
      </c>
      <c r="D3475" s="0" t="str">
        <f aca="false">IFERROR(VLOOKUP($C3475,薬効分類マスタ!$A$2:$B$180,2,FALSE()),"未登録")</f>
        <v>混合ホルモン剤</v>
      </c>
      <c r="E3475" s="16" t="s">
        <v>8051</v>
      </c>
      <c r="F3475" s="16" t="s">
        <v>1027</v>
      </c>
      <c r="G3475" s="16" t="s">
        <v>8056</v>
      </c>
      <c r="H3475" s="16" t="s">
        <v>304</v>
      </c>
      <c r="I3475" s="0" t="n">
        <v>57.8</v>
      </c>
      <c r="J3475" s="16" t="s">
        <v>239</v>
      </c>
      <c r="K3475" s="0" t="str">
        <f aca="false">IFERROR(IF(VLOOKUP($C3475,薬効分類マスタ!$A$2:$E$180,5,FALSE())=0,"",VLOOKUP($C3475,薬効分類マスタ!$A$2:$E$180,5,FALSE())),"")</f>
        <v/>
      </c>
      <c r="L3475" s="17"/>
      <c r="M3475" s="0" t="str">
        <f aca="false">IF($K3475="","",IF($L3475&lt;&gt;"",$L3475,VLOOKUP($C3475,薬効分類マスタ!$A$2:$F$180,6,FALSE())))</f>
        <v/>
      </c>
      <c r="N3475" s="0" t="str">
        <f aca="false">ASC(G3475)</f>
        <v>ﾌﾘｳｪﾙ配合錠LD｢あすか｣</v>
      </c>
      <c r="O3475" s="0" t="str">
        <f aca="false">ASC(E3475)</f>
        <v>ﾉﾙｴﾁｽﾃﾛﾝ･ｴﾁﾆﾙｴｽﾄﾗｼﾞｵｰﾙ</v>
      </c>
      <c r="P3475" s="16" t="n">
        <f aca="false">N(P3474)+IF($C3475=検索!$B$49,1,0)</f>
        <v>0</v>
      </c>
    </row>
    <row r="3476" customFormat="false" ht="15" hidden="false" customHeight="false" outlineLevel="0" collapsed="false">
      <c r="A3476" s="16" t="s">
        <v>221</v>
      </c>
      <c r="B3476" s="0" t="s">
        <v>8057</v>
      </c>
      <c r="C3476" s="0" t="n">
        <v>248</v>
      </c>
      <c r="D3476" s="0" t="str">
        <f aca="false">IFERROR(VLOOKUP($C3476,薬効分類マスタ!$A$2:$B$180,2,FALSE()),"未登録")</f>
        <v>混合ホルモン剤</v>
      </c>
      <c r="E3476" s="16" t="s">
        <v>8051</v>
      </c>
      <c r="F3476" s="16" t="s">
        <v>1027</v>
      </c>
      <c r="G3476" s="16" t="s">
        <v>8058</v>
      </c>
      <c r="H3476" s="16" t="s">
        <v>385</v>
      </c>
      <c r="I3476" s="0" t="n">
        <v>57.8</v>
      </c>
      <c r="J3476" s="16" t="s">
        <v>239</v>
      </c>
      <c r="K3476" s="0" t="str">
        <f aca="false">IFERROR(IF(VLOOKUP($C3476,薬効分類マスタ!$A$2:$E$180,5,FALSE())=0,"",VLOOKUP($C3476,薬効分類マスタ!$A$2:$E$180,5,FALSE())),"")</f>
        <v/>
      </c>
      <c r="L3476" s="17"/>
      <c r="M3476" s="0" t="str">
        <f aca="false">IF($K3476="","",IF($L3476&lt;&gt;"",$L3476,VLOOKUP($C3476,薬効分類マスタ!$A$2:$F$180,6,FALSE())))</f>
        <v/>
      </c>
      <c r="N3476" s="0" t="str">
        <f aca="false">ASC(G3476)</f>
        <v>ﾌﾘｳｪﾙ配合錠LD｢ｻﾜｲ｣</v>
      </c>
      <c r="O3476" s="0" t="str">
        <f aca="false">ASC(E3476)</f>
        <v>ﾉﾙｴﾁｽﾃﾛﾝ･ｴﾁﾆﾙｴｽﾄﾗｼﾞｵｰﾙ</v>
      </c>
      <c r="P3476" s="16" t="n">
        <f aca="false">N(P3475)+IF($C3476=検索!$B$49,1,0)</f>
        <v>0</v>
      </c>
    </row>
    <row r="3477" customFormat="false" ht="15" hidden="false" customHeight="false" outlineLevel="0" collapsed="false">
      <c r="A3477" s="16" t="s">
        <v>221</v>
      </c>
      <c r="B3477" s="0" t="s">
        <v>8059</v>
      </c>
      <c r="C3477" s="0" t="n">
        <v>248</v>
      </c>
      <c r="D3477" s="0" t="str">
        <f aca="false">IFERROR(VLOOKUP($C3477,薬効分類マスタ!$A$2:$B$180,2,FALSE()),"未登録")</f>
        <v>混合ホルモン剤</v>
      </c>
      <c r="E3477" s="16" t="s">
        <v>8051</v>
      </c>
      <c r="F3477" s="16" t="s">
        <v>1027</v>
      </c>
      <c r="G3477" s="16" t="s">
        <v>8060</v>
      </c>
      <c r="H3477" s="16" t="s">
        <v>533</v>
      </c>
      <c r="I3477" s="0" t="n">
        <v>57.8</v>
      </c>
      <c r="J3477" s="16" t="s">
        <v>239</v>
      </c>
      <c r="K3477" s="0" t="str">
        <f aca="false">IFERROR(IF(VLOOKUP($C3477,薬効分類マスタ!$A$2:$E$180,5,FALSE())=0,"",VLOOKUP($C3477,薬効分類マスタ!$A$2:$E$180,5,FALSE())),"")</f>
        <v/>
      </c>
      <c r="L3477" s="17"/>
      <c r="M3477" s="0" t="str">
        <f aca="false">IF($K3477="","",IF($L3477&lt;&gt;"",$L3477,VLOOKUP($C3477,薬効分類マスタ!$A$2:$F$180,6,FALSE())))</f>
        <v/>
      </c>
      <c r="N3477" s="0" t="str">
        <f aca="false">ASC(G3477)</f>
        <v>ﾌﾘｳｪﾙ配合錠LD｢ﾄｰﾜ｣</v>
      </c>
      <c r="O3477" s="0" t="str">
        <f aca="false">ASC(E3477)</f>
        <v>ﾉﾙｴﾁｽﾃﾛﾝ･ｴﾁﾆﾙｴｽﾄﾗｼﾞｵｰﾙ</v>
      </c>
      <c r="P3477" s="16" t="n">
        <f aca="false">N(P3476)+IF($C3477=検索!$B$49,1,0)</f>
        <v>0</v>
      </c>
    </row>
    <row r="3478" customFormat="false" ht="15" hidden="false" customHeight="false" outlineLevel="0" collapsed="false">
      <c r="A3478" s="16" t="s">
        <v>221</v>
      </c>
      <c r="B3478" s="0" t="s">
        <v>8061</v>
      </c>
      <c r="C3478" s="0" t="n">
        <v>248</v>
      </c>
      <c r="D3478" s="0" t="str">
        <f aca="false">IFERROR(VLOOKUP($C3478,薬効分類マスタ!$A$2:$B$180,2,FALSE()),"未登録")</f>
        <v>混合ホルモン剤</v>
      </c>
      <c r="E3478" s="16" t="s">
        <v>8051</v>
      </c>
      <c r="F3478" s="16" t="s">
        <v>1027</v>
      </c>
      <c r="G3478" s="16" t="s">
        <v>8062</v>
      </c>
      <c r="H3478" s="16" t="s">
        <v>3613</v>
      </c>
      <c r="I3478" s="0" t="n">
        <v>111.2</v>
      </c>
      <c r="J3478" s="16" t="s">
        <v>232</v>
      </c>
      <c r="K3478" s="0" t="str">
        <f aca="false">IFERROR(IF(VLOOKUP($C3478,薬効分類マスタ!$A$2:$E$180,5,FALSE())=0,"",VLOOKUP($C3478,薬効分類マスタ!$A$2:$E$180,5,FALSE())),"")</f>
        <v/>
      </c>
      <c r="L3478" s="17"/>
      <c r="M3478" s="0" t="str">
        <f aca="false">IF($K3478="","",IF($L3478&lt;&gt;"",$L3478,VLOOKUP($C3478,薬効分類マスタ!$A$2:$F$180,6,FALSE())))</f>
        <v/>
      </c>
      <c r="N3478" s="0" t="str">
        <f aca="false">ASC(G3478)</f>
        <v>ﾙﾅﾍﾞﾙ配合錠ULD</v>
      </c>
      <c r="O3478" s="0" t="str">
        <f aca="false">ASC(E3478)</f>
        <v>ﾉﾙｴﾁｽﾃﾛﾝ･ｴﾁﾆﾙｴｽﾄﾗｼﾞｵｰﾙ</v>
      </c>
      <c r="P3478" s="16" t="n">
        <f aca="false">N(P3477)+IF($C3478=検索!$B$49,1,0)</f>
        <v>0</v>
      </c>
    </row>
    <row r="3479" customFormat="false" ht="15" hidden="false" customHeight="false" outlineLevel="0" collapsed="false">
      <c r="A3479" s="16" t="s">
        <v>221</v>
      </c>
      <c r="B3479" s="0" t="s">
        <v>8063</v>
      </c>
      <c r="C3479" s="0" t="n">
        <v>248</v>
      </c>
      <c r="D3479" s="0" t="str">
        <f aca="false">IFERROR(VLOOKUP($C3479,薬効分類マスタ!$A$2:$B$180,2,FALSE()),"未登録")</f>
        <v>混合ホルモン剤</v>
      </c>
      <c r="E3479" s="16" t="s">
        <v>8051</v>
      </c>
      <c r="F3479" s="16" t="s">
        <v>1027</v>
      </c>
      <c r="G3479" s="16" t="s">
        <v>8064</v>
      </c>
      <c r="H3479" s="16" t="s">
        <v>304</v>
      </c>
      <c r="I3479" s="0" t="n">
        <v>56.4</v>
      </c>
      <c r="J3479" s="16" t="s">
        <v>239</v>
      </c>
      <c r="K3479" s="0" t="str">
        <f aca="false">IFERROR(IF(VLOOKUP($C3479,薬効分類マスタ!$A$2:$E$180,5,FALSE())=0,"",VLOOKUP($C3479,薬効分類マスタ!$A$2:$E$180,5,FALSE())),"")</f>
        <v/>
      </c>
      <c r="L3479" s="17"/>
      <c r="M3479" s="0" t="str">
        <f aca="false">IF($K3479="","",IF($L3479&lt;&gt;"",$L3479,VLOOKUP($C3479,薬効分類マスタ!$A$2:$F$180,6,FALSE())))</f>
        <v/>
      </c>
      <c r="N3479" s="0" t="str">
        <f aca="false">ASC(G3479)</f>
        <v>ﾌﾘｳｪﾙ配合錠ULD｢あすか｣</v>
      </c>
      <c r="O3479" s="0" t="str">
        <f aca="false">ASC(E3479)</f>
        <v>ﾉﾙｴﾁｽﾃﾛﾝ･ｴﾁﾆﾙｴｽﾄﾗｼﾞｵｰﾙ</v>
      </c>
      <c r="P3479" s="16" t="n">
        <f aca="false">N(P3478)+IF($C3479=検索!$B$49,1,0)</f>
        <v>0</v>
      </c>
    </row>
    <row r="3480" customFormat="false" ht="15" hidden="false" customHeight="false" outlineLevel="0" collapsed="false">
      <c r="A3480" s="16" t="s">
        <v>221</v>
      </c>
      <c r="B3480" s="0" t="s">
        <v>8065</v>
      </c>
      <c r="C3480" s="0" t="n">
        <v>248</v>
      </c>
      <c r="D3480" s="0" t="str">
        <f aca="false">IFERROR(VLOOKUP($C3480,薬効分類マスタ!$A$2:$B$180,2,FALSE()),"未登録")</f>
        <v>混合ホルモン剤</v>
      </c>
      <c r="E3480" s="16" t="s">
        <v>8051</v>
      </c>
      <c r="F3480" s="16" t="s">
        <v>1027</v>
      </c>
      <c r="G3480" s="16" t="s">
        <v>8066</v>
      </c>
      <c r="H3480" s="16" t="s">
        <v>385</v>
      </c>
      <c r="I3480" s="0" t="n">
        <v>54.3</v>
      </c>
      <c r="J3480" s="16" t="s">
        <v>239</v>
      </c>
      <c r="K3480" s="0" t="str">
        <f aca="false">IFERROR(IF(VLOOKUP($C3480,薬効分類マスタ!$A$2:$E$180,5,FALSE())=0,"",VLOOKUP($C3480,薬効分類マスタ!$A$2:$E$180,5,FALSE())),"")</f>
        <v/>
      </c>
      <c r="L3480" s="17"/>
      <c r="M3480" s="0" t="str">
        <f aca="false">IF($K3480="","",IF($L3480&lt;&gt;"",$L3480,VLOOKUP($C3480,薬効分類マスタ!$A$2:$F$180,6,FALSE())))</f>
        <v/>
      </c>
      <c r="N3480" s="0" t="str">
        <f aca="false">ASC(G3480)</f>
        <v>ﾌﾘｳｪﾙ配合錠ULD｢ｻﾜｲ｣</v>
      </c>
      <c r="O3480" s="0" t="str">
        <f aca="false">ASC(E3480)</f>
        <v>ﾉﾙｴﾁｽﾃﾛﾝ･ｴﾁﾆﾙｴｽﾄﾗｼﾞｵｰﾙ</v>
      </c>
      <c r="P3480" s="16" t="n">
        <f aca="false">N(P3479)+IF($C3480=検索!$B$49,1,0)</f>
        <v>0</v>
      </c>
    </row>
    <row r="3481" customFormat="false" ht="15" hidden="false" customHeight="false" outlineLevel="0" collapsed="false">
      <c r="A3481" s="16" t="s">
        <v>221</v>
      </c>
      <c r="B3481" s="0" t="s">
        <v>8067</v>
      </c>
      <c r="C3481" s="0" t="n">
        <v>248</v>
      </c>
      <c r="D3481" s="0" t="str">
        <f aca="false">IFERROR(VLOOKUP($C3481,薬効分類マスタ!$A$2:$B$180,2,FALSE()),"未登録")</f>
        <v>混合ホルモン剤</v>
      </c>
      <c r="E3481" s="16" t="s">
        <v>8051</v>
      </c>
      <c r="F3481" s="16" t="s">
        <v>1027</v>
      </c>
      <c r="G3481" s="16" t="s">
        <v>8068</v>
      </c>
      <c r="H3481" s="16" t="s">
        <v>533</v>
      </c>
      <c r="I3481" s="0" t="n">
        <v>56.4</v>
      </c>
      <c r="J3481" s="16" t="s">
        <v>239</v>
      </c>
      <c r="K3481" s="0" t="str">
        <f aca="false">IFERROR(IF(VLOOKUP($C3481,薬効分類マスタ!$A$2:$E$180,5,FALSE())=0,"",VLOOKUP($C3481,薬効分類マスタ!$A$2:$E$180,5,FALSE())),"")</f>
        <v/>
      </c>
      <c r="L3481" s="17"/>
      <c r="M3481" s="0" t="str">
        <f aca="false">IF($K3481="","",IF($L3481&lt;&gt;"",$L3481,VLOOKUP($C3481,薬効分類マスタ!$A$2:$F$180,6,FALSE())))</f>
        <v/>
      </c>
      <c r="N3481" s="0" t="str">
        <f aca="false">ASC(G3481)</f>
        <v>ﾌﾘｳｪﾙ配合錠ULD｢ﾄｰﾜ｣</v>
      </c>
      <c r="O3481" s="0" t="str">
        <f aca="false">ASC(E3481)</f>
        <v>ﾉﾙｴﾁｽﾃﾛﾝ･ｴﾁﾆﾙｴｽﾄﾗｼﾞｵｰﾙ</v>
      </c>
      <c r="P3481" s="16" t="n">
        <f aca="false">N(P3480)+IF($C3481=検索!$B$49,1,0)</f>
        <v>0</v>
      </c>
    </row>
    <row r="3482" customFormat="false" ht="15" hidden="false" customHeight="false" outlineLevel="0" collapsed="false">
      <c r="A3482" s="16" t="s">
        <v>221</v>
      </c>
      <c r="B3482" s="0" t="s">
        <v>8069</v>
      </c>
      <c r="C3482" s="0" t="n">
        <v>248</v>
      </c>
      <c r="D3482" s="0" t="str">
        <f aca="false">IFERROR(VLOOKUP($C3482,薬効分類マスタ!$A$2:$B$180,2,FALSE()),"未登録")</f>
        <v>混合ホルモン剤</v>
      </c>
      <c r="E3482" s="16" t="s">
        <v>8051</v>
      </c>
      <c r="F3482" s="16" t="s">
        <v>1027</v>
      </c>
      <c r="G3482" s="16" t="s">
        <v>8070</v>
      </c>
      <c r="H3482" s="16" t="s">
        <v>6322</v>
      </c>
      <c r="I3482" s="0" t="n">
        <v>54.3</v>
      </c>
      <c r="J3482" s="16" t="s">
        <v>239</v>
      </c>
      <c r="K3482" s="0" t="str">
        <f aca="false">IFERROR(IF(VLOOKUP($C3482,薬効分類マスタ!$A$2:$E$180,5,FALSE())=0,"",VLOOKUP($C3482,薬効分類マスタ!$A$2:$E$180,5,FALSE())),"")</f>
        <v/>
      </c>
      <c r="L3482" s="17"/>
      <c r="M3482" s="0" t="str">
        <f aca="false">IF($K3482="","",IF($L3482&lt;&gt;"",$L3482,VLOOKUP($C3482,薬効分類マスタ!$A$2:$F$180,6,FALSE())))</f>
        <v/>
      </c>
      <c r="N3482" s="0" t="str">
        <f aca="false">ASC(G3482)</f>
        <v>ﾌﾘｳｪﾙ配合錠ULD｢ﾓﾁﾀﾞ｣</v>
      </c>
      <c r="O3482" s="0" t="str">
        <f aca="false">ASC(E3482)</f>
        <v>ﾉﾙｴﾁｽﾃﾛﾝ･ｴﾁﾆﾙｴｽﾄﾗｼﾞｵｰﾙ</v>
      </c>
      <c r="P3482" s="16" t="n">
        <f aca="false">N(P3481)+IF($C3482=検索!$B$49,1,0)</f>
        <v>0</v>
      </c>
    </row>
    <row r="3483" customFormat="false" ht="15" hidden="false" customHeight="false" outlineLevel="0" collapsed="false">
      <c r="A3483" s="16" t="s">
        <v>221</v>
      </c>
      <c r="B3483" s="0" t="s">
        <v>8071</v>
      </c>
      <c r="C3483" s="0" t="n">
        <v>248</v>
      </c>
      <c r="D3483" s="0" t="str">
        <f aca="false">IFERROR(VLOOKUP($C3483,薬効分類マスタ!$A$2:$B$180,2,FALSE()),"未登録")</f>
        <v>混合ホルモン剤</v>
      </c>
      <c r="E3483" s="16" t="s">
        <v>8072</v>
      </c>
      <c r="F3483" s="16" t="s">
        <v>1027</v>
      </c>
      <c r="G3483" s="16" t="s">
        <v>8073</v>
      </c>
      <c r="H3483" s="16" t="s">
        <v>3803</v>
      </c>
      <c r="I3483" s="0" t="n">
        <v>78.7</v>
      </c>
      <c r="J3483" s="16" t="s">
        <v>232</v>
      </c>
      <c r="K3483" s="0" t="str">
        <f aca="false">IFERROR(IF(VLOOKUP($C3483,薬効分類マスタ!$A$2:$E$180,5,FALSE())=0,"",VLOOKUP($C3483,薬効分類マスタ!$A$2:$E$180,5,FALSE())),"")</f>
        <v/>
      </c>
      <c r="L3483" s="17"/>
      <c r="M3483" s="0" t="str">
        <f aca="false">IF($K3483="","",IF($L3483&lt;&gt;"",$L3483,VLOOKUP($C3483,薬効分類マスタ!$A$2:$F$180,6,FALSE())))</f>
        <v/>
      </c>
      <c r="N3483" s="0" t="str">
        <f aca="false">ASC(G3483)</f>
        <v>ｳｪｰﾙﾅﾗ配合錠</v>
      </c>
      <c r="O3483" s="0" t="str">
        <f aca="false">ASC(E3483)</f>
        <v>ｴｽﾄﾗｼﾞｵｰﾙ･ﾚﾎﾞﾉﾙｹﾞｽﾄﾚﾙ</v>
      </c>
      <c r="P3483" s="16" t="n">
        <f aca="false">N(P3482)+IF($C3483=検索!$B$49,1,0)</f>
        <v>0</v>
      </c>
    </row>
    <row r="3484" customFormat="false" ht="15" hidden="false" customHeight="false" outlineLevel="0" collapsed="false">
      <c r="A3484" s="16" t="s">
        <v>221</v>
      </c>
      <c r="B3484" s="0" t="s">
        <v>8074</v>
      </c>
      <c r="C3484" s="0" t="n">
        <v>248</v>
      </c>
      <c r="D3484" s="0" t="str">
        <f aca="false">IFERROR(VLOOKUP($C3484,薬効分類マスタ!$A$2:$B$180,2,FALSE()),"未登録")</f>
        <v>混合ホルモン剤</v>
      </c>
      <c r="E3484" s="16" t="s">
        <v>8075</v>
      </c>
      <c r="F3484" s="16" t="s">
        <v>7876</v>
      </c>
      <c r="G3484" s="16" t="s">
        <v>8076</v>
      </c>
      <c r="H3484" s="16" t="s">
        <v>3803</v>
      </c>
      <c r="I3484" s="0" t="n">
        <v>3756.4</v>
      </c>
      <c r="J3484" s="16" t="s">
        <v>232</v>
      </c>
      <c r="K3484" s="0" t="str">
        <f aca="false">IFERROR(IF(VLOOKUP($C3484,薬効分類マスタ!$A$2:$E$180,5,FALSE())=0,"",VLOOKUP($C3484,薬効分類マスタ!$A$2:$E$180,5,FALSE())),"")</f>
        <v/>
      </c>
      <c r="L3484" s="17"/>
      <c r="M3484" s="0" t="str">
        <f aca="false">IF($K3484="","",IF($L3484&lt;&gt;"",$L3484,VLOOKUP($C3484,薬効分類マスタ!$A$2:$F$180,6,FALSE())))</f>
        <v/>
      </c>
      <c r="N3484" s="0" t="str">
        <f aca="false">ASC(G3484)</f>
        <v>ﾔｰｽﾞ配合錠</v>
      </c>
      <c r="O3484" s="0" t="str">
        <f aca="false">ASC(E3484)</f>
        <v>ﾄﾞﾛｽﾋﾟﾚﾉﾝ･ｴﾁﾆﾙｴｽﾄﾗｼﾞｵｰﾙ　ﾍﾞｰﾀﾃﾞｸｽ</v>
      </c>
      <c r="P3484" s="16" t="n">
        <f aca="false">N(P3483)+IF($C3484=検索!$B$49,1,0)</f>
        <v>0</v>
      </c>
    </row>
    <row r="3485" customFormat="false" ht="15" hidden="false" customHeight="false" outlineLevel="0" collapsed="false">
      <c r="A3485" s="16" t="s">
        <v>221</v>
      </c>
      <c r="B3485" s="0" t="s">
        <v>8077</v>
      </c>
      <c r="C3485" s="0" t="n">
        <v>248</v>
      </c>
      <c r="D3485" s="0" t="str">
        <f aca="false">IFERROR(VLOOKUP($C3485,薬効分類マスタ!$A$2:$B$180,2,FALSE()),"未登録")</f>
        <v>混合ホルモン剤</v>
      </c>
      <c r="E3485" s="16" t="s">
        <v>8075</v>
      </c>
      <c r="F3485" s="16" t="s">
        <v>7876</v>
      </c>
      <c r="G3485" s="16" t="s">
        <v>8078</v>
      </c>
      <c r="H3485" s="16" t="s">
        <v>304</v>
      </c>
      <c r="I3485" s="0" t="n">
        <v>2112.3</v>
      </c>
      <c r="J3485" s="16" t="s">
        <v>239</v>
      </c>
      <c r="K3485" s="0" t="str">
        <f aca="false">IFERROR(IF(VLOOKUP($C3485,薬効分類マスタ!$A$2:$E$180,5,FALSE())=0,"",VLOOKUP($C3485,薬効分類マスタ!$A$2:$E$180,5,FALSE())),"")</f>
        <v/>
      </c>
      <c r="L3485" s="17"/>
      <c r="M3485" s="0" t="str">
        <f aca="false">IF($K3485="","",IF($L3485&lt;&gt;"",$L3485,VLOOKUP($C3485,薬効分類マスタ!$A$2:$F$180,6,FALSE())))</f>
        <v/>
      </c>
      <c r="N3485" s="0" t="str">
        <f aca="false">ASC(G3485)</f>
        <v>ﾄﾞﾛｴﾁ配合錠｢あすか｣</v>
      </c>
      <c r="O3485" s="0" t="str">
        <f aca="false">ASC(E3485)</f>
        <v>ﾄﾞﾛｽﾋﾟﾚﾉﾝ･ｴﾁﾆﾙｴｽﾄﾗｼﾞｵｰﾙ　ﾍﾞｰﾀﾃﾞｸｽ</v>
      </c>
      <c r="P3485" s="16" t="n">
        <f aca="false">N(P3484)+IF($C3485=検索!$B$49,1,0)</f>
        <v>0</v>
      </c>
    </row>
    <row r="3486" customFormat="false" ht="15" hidden="false" customHeight="false" outlineLevel="0" collapsed="false">
      <c r="A3486" s="16" t="s">
        <v>221</v>
      </c>
      <c r="B3486" s="0" t="s">
        <v>8079</v>
      </c>
      <c r="C3486" s="0" t="n">
        <v>248</v>
      </c>
      <c r="D3486" s="0" t="str">
        <f aca="false">IFERROR(VLOOKUP($C3486,薬効分類マスタ!$A$2:$B$180,2,FALSE()),"未登録")</f>
        <v>混合ホルモン剤</v>
      </c>
      <c r="E3486" s="16" t="s">
        <v>8075</v>
      </c>
      <c r="F3486" s="16" t="s">
        <v>7876</v>
      </c>
      <c r="G3486" s="16" t="s">
        <v>8080</v>
      </c>
      <c r="H3486" s="16" t="s">
        <v>8081</v>
      </c>
      <c r="I3486" s="0" t="n">
        <v>2112.3</v>
      </c>
      <c r="J3486" s="16" t="s">
        <v>239</v>
      </c>
      <c r="K3486" s="0" t="str">
        <f aca="false">IFERROR(IF(VLOOKUP($C3486,薬効分類マスタ!$A$2:$E$180,5,FALSE())=0,"",VLOOKUP($C3486,薬効分類マスタ!$A$2:$E$180,5,FALSE())),"")</f>
        <v/>
      </c>
      <c r="L3486" s="17"/>
      <c r="M3486" s="0" t="str">
        <f aca="false">IF($K3486="","",IF($L3486&lt;&gt;"",$L3486,VLOOKUP($C3486,薬効分類マスタ!$A$2:$F$180,6,FALSE())))</f>
        <v/>
      </c>
      <c r="N3486" s="0" t="str">
        <f aca="false">ASC(G3486)</f>
        <v>ﾄﾞﾛｴﾁ配合錠｢ﾊﾞｲｴﾙ｣</v>
      </c>
      <c r="O3486" s="0" t="str">
        <f aca="false">ASC(E3486)</f>
        <v>ﾄﾞﾛｽﾋﾟﾚﾉﾝ･ｴﾁﾆﾙｴｽﾄﾗｼﾞｵｰﾙ　ﾍﾞｰﾀﾃﾞｸｽ</v>
      </c>
      <c r="P3486" s="16" t="n">
        <f aca="false">N(P3485)+IF($C3486=検索!$B$49,1,0)</f>
        <v>0</v>
      </c>
    </row>
    <row r="3487" customFormat="false" ht="15" hidden="false" customHeight="false" outlineLevel="0" collapsed="false">
      <c r="A3487" s="16" t="s">
        <v>221</v>
      </c>
      <c r="B3487" s="0" t="s">
        <v>8082</v>
      </c>
      <c r="C3487" s="0" t="n">
        <v>248</v>
      </c>
      <c r="D3487" s="0" t="str">
        <f aca="false">IFERROR(VLOOKUP($C3487,薬効分類マスタ!$A$2:$B$180,2,FALSE()),"未登録")</f>
        <v>混合ホルモン剤</v>
      </c>
      <c r="E3487" s="16" t="s">
        <v>8075</v>
      </c>
      <c r="F3487" s="16" t="s">
        <v>1027</v>
      </c>
      <c r="G3487" s="16" t="s">
        <v>8083</v>
      </c>
      <c r="H3487" s="16" t="s">
        <v>3803</v>
      </c>
      <c r="I3487" s="0" t="n">
        <v>267.6</v>
      </c>
      <c r="J3487" s="16" t="s">
        <v>232</v>
      </c>
      <c r="K3487" s="0" t="str">
        <f aca="false">IFERROR(IF(VLOOKUP($C3487,薬効分類マスタ!$A$2:$E$180,5,FALSE())=0,"",VLOOKUP($C3487,薬効分類マスタ!$A$2:$E$180,5,FALSE())),"")</f>
        <v/>
      </c>
      <c r="L3487" s="17"/>
      <c r="M3487" s="0" t="str">
        <f aca="false">IF($K3487="","",IF($L3487&lt;&gt;"",$L3487,VLOOKUP($C3487,薬効分類マスタ!$A$2:$F$180,6,FALSE())))</f>
        <v/>
      </c>
      <c r="N3487" s="0" t="str">
        <f aca="false">ASC(G3487)</f>
        <v>ﾔｰｽﾞﾌﾚｯｸｽ配合錠</v>
      </c>
      <c r="O3487" s="0" t="str">
        <f aca="false">ASC(E3487)</f>
        <v>ﾄﾞﾛｽﾋﾟﾚﾉﾝ･ｴﾁﾆﾙｴｽﾄﾗｼﾞｵｰﾙ　ﾍﾞｰﾀﾃﾞｸｽ</v>
      </c>
      <c r="P3487" s="16" t="n">
        <f aca="false">N(P3486)+IF($C3487=検索!$B$49,1,0)</f>
        <v>0</v>
      </c>
    </row>
    <row r="3488" customFormat="false" ht="15" hidden="false" customHeight="false" outlineLevel="0" collapsed="false">
      <c r="A3488" s="16" t="s">
        <v>221</v>
      </c>
      <c r="B3488" s="0" t="s">
        <v>8084</v>
      </c>
      <c r="C3488" s="0" t="n">
        <v>248</v>
      </c>
      <c r="D3488" s="0" t="str">
        <f aca="false">IFERROR(VLOOKUP($C3488,薬効分類マスタ!$A$2:$B$180,2,FALSE()),"未登録")</f>
        <v>混合ホルモン剤</v>
      </c>
      <c r="E3488" s="16" t="s">
        <v>8075</v>
      </c>
      <c r="F3488" s="16" t="s">
        <v>1027</v>
      </c>
      <c r="G3488" s="16" t="s">
        <v>8085</v>
      </c>
      <c r="H3488" s="16" t="s">
        <v>8081</v>
      </c>
      <c r="I3488" s="0" t="n">
        <v>98.8</v>
      </c>
      <c r="J3488" s="16" t="s">
        <v>239</v>
      </c>
      <c r="K3488" s="0" t="str">
        <f aca="false">IFERROR(IF(VLOOKUP($C3488,薬効分類マスタ!$A$2:$E$180,5,FALSE())=0,"",VLOOKUP($C3488,薬効分類マスタ!$A$2:$E$180,5,FALSE())),"")</f>
        <v/>
      </c>
      <c r="L3488" s="17"/>
      <c r="M3488" s="0" t="str">
        <f aca="false">IF($K3488="","",IF($L3488&lt;&gt;"",$L3488,VLOOKUP($C3488,薬効分類マスタ!$A$2:$F$180,6,FALSE())))</f>
        <v/>
      </c>
      <c r="N3488" s="0" t="str">
        <f aca="false">ASC(G3488)</f>
        <v>ﾄﾞﾛｴﾁﾌﾚｯｸｽ配合錠｢ﾊﾞｲｴﾙ｣</v>
      </c>
      <c r="O3488" s="0" t="str">
        <f aca="false">ASC(E3488)</f>
        <v>ﾄﾞﾛｽﾋﾟﾚﾉﾝ･ｴﾁﾆﾙｴｽﾄﾗｼﾞｵｰﾙ　ﾍﾞｰﾀﾃﾞｸｽ</v>
      </c>
      <c r="P3488" s="16" t="n">
        <f aca="false">N(P3487)+IF($C3488=検索!$B$49,1,0)</f>
        <v>0</v>
      </c>
    </row>
    <row r="3489" customFormat="false" ht="15" hidden="false" customHeight="false" outlineLevel="0" collapsed="false">
      <c r="A3489" s="16" t="s">
        <v>221</v>
      </c>
      <c r="B3489" s="0" t="s">
        <v>8086</v>
      </c>
      <c r="C3489" s="0" t="n">
        <v>248</v>
      </c>
      <c r="D3489" s="0" t="str">
        <f aca="false">IFERROR(VLOOKUP($C3489,薬効分類マスタ!$A$2:$B$180,2,FALSE()),"未登録")</f>
        <v>混合ホルモン剤</v>
      </c>
      <c r="E3489" s="16" t="s">
        <v>8087</v>
      </c>
      <c r="F3489" s="16" t="s">
        <v>1027</v>
      </c>
      <c r="G3489" s="16" t="s">
        <v>8088</v>
      </c>
      <c r="H3489" s="16" t="s">
        <v>3613</v>
      </c>
      <c r="I3489" s="0" t="n">
        <v>273.9</v>
      </c>
      <c r="J3489" s="16" t="s">
        <v>232</v>
      </c>
      <c r="K3489" s="0" t="str">
        <f aca="false">IFERROR(IF(VLOOKUP($C3489,薬効分類マスタ!$A$2:$E$180,5,FALSE())=0,"",VLOOKUP($C3489,薬効分類マスタ!$A$2:$E$180,5,FALSE())),"")</f>
        <v/>
      </c>
      <c r="L3489" s="17"/>
      <c r="M3489" s="0" t="str">
        <f aca="false">IF($K3489="","",IF($L3489&lt;&gt;"",$L3489,VLOOKUP($C3489,薬効分類マスタ!$A$2:$F$180,6,FALSE())))</f>
        <v/>
      </c>
      <c r="N3489" s="0" t="str">
        <f aca="false">ASC(G3489)</f>
        <v>ｼﾞｪﾐｰﾅ配合錠</v>
      </c>
      <c r="O3489" s="0" t="str">
        <f aca="false">ASC(E3489)</f>
        <v>ﾚﾎﾞﾉﾙｹﾞｽﾄﾚﾙ･ｴﾁﾆﾙｴｽﾄﾗｼﾞｵｰﾙ</v>
      </c>
      <c r="P3489" s="16" t="n">
        <f aca="false">N(P3488)+IF($C3489=検索!$B$49,1,0)</f>
        <v>0</v>
      </c>
    </row>
    <row r="3490" customFormat="false" ht="15" hidden="false" customHeight="false" outlineLevel="0" collapsed="false">
      <c r="A3490" s="16" t="s">
        <v>221</v>
      </c>
      <c r="B3490" s="0" t="s">
        <v>8089</v>
      </c>
      <c r="C3490" s="0" t="n">
        <v>248</v>
      </c>
      <c r="D3490" s="0" t="str">
        <f aca="false">IFERROR(VLOOKUP($C3490,薬効分類マスタ!$A$2:$B$180,2,FALSE()),"未登録")</f>
        <v>混合ホルモン剤</v>
      </c>
      <c r="E3490" s="16" t="s">
        <v>8090</v>
      </c>
      <c r="F3490" s="16" t="s">
        <v>7876</v>
      </c>
      <c r="G3490" s="16" t="s">
        <v>8091</v>
      </c>
      <c r="H3490" s="16" t="s">
        <v>765</v>
      </c>
      <c r="I3490" s="0" t="n">
        <v>5056.8</v>
      </c>
      <c r="J3490" s="16" t="s">
        <v>232</v>
      </c>
      <c r="K3490" s="0" t="str">
        <f aca="false">IFERROR(IF(VLOOKUP($C3490,薬効分類マスタ!$A$2:$E$180,5,FALSE())=0,"",VLOOKUP($C3490,薬効分類マスタ!$A$2:$E$180,5,FALSE())),"")</f>
        <v/>
      </c>
      <c r="L3490" s="17"/>
      <c r="M3490" s="0" t="str">
        <f aca="false">IF($K3490="","",IF($L3490&lt;&gt;"",$L3490,VLOOKUP($C3490,薬効分類マスタ!$A$2:$F$180,6,FALSE())))</f>
        <v/>
      </c>
      <c r="N3490" s="0" t="str">
        <f aca="false">ASC(G3490)</f>
        <v>ｱﾘｯｻ配合錠</v>
      </c>
      <c r="O3490" s="0" t="str">
        <f aca="false">ASC(E3490)</f>
        <v>ｴｽﾃﾄﾛｰﾙ水和物･ﾄﾞﾛｽﾋﾟﾚﾉﾝ</v>
      </c>
      <c r="P3490" s="16" t="n">
        <f aca="false">N(P3489)+IF($C3490=検索!$B$49,1,0)</f>
        <v>0</v>
      </c>
    </row>
    <row r="3491" customFormat="false" ht="15" hidden="false" customHeight="false" outlineLevel="0" collapsed="false">
      <c r="A3491" s="16" t="s">
        <v>221</v>
      </c>
      <c r="B3491" s="0" t="s">
        <v>8092</v>
      </c>
      <c r="C3491" s="0" t="n">
        <v>248</v>
      </c>
      <c r="D3491" s="0" t="str">
        <f aca="false">IFERROR(VLOOKUP($C3491,薬効分類マスタ!$A$2:$B$180,2,FALSE()),"未登録")</f>
        <v>混合ホルモン剤</v>
      </c>
      <c r="E3491" s="16" t="s">
        <v>8093</v>
      </c>
      <c r="F3491" s="16" t="s">
        <v>1027</v>
      </c>
      <c r="G3491" s="16" t="s">
        <v>8094</v>
      </c>
      <c r="H3491" s="16" t="s">
        <v>1659</v>
      </c>
      <c r="I3491" s="0" t="n">
        <v>276.9</v>
      </c>
      <c r="J3491" s="16" t="s">
        <v>232</v>
      </c>
      <c r="K3491" s="0" t="str">
        <f aca="false">IFERROR(IF(VLOOKUP($C3491,薬効分類マスタ!$A$2:$E$180,5,FALSE())=0,"",VLOOKUP($C3491,薬効分類マスタ!$A$2:$E$180,5,FALSE())),"")</f>
        <v/>
      </c>
      <c r="L3491" s="17"/>
      <c r="M3491" s="0" t="str">
        <f aca="false">IF($K3491="","",IF($L3491&lt;&gt;"",$L3491,VLOOKUP($C3491,薬効分類マスタ!$A$2:$F$180,6,FALSE())))</f>
        <v/>
      </c>
      <c r="N3491" s="0" t="str">
        <f aca="false">ASC(G3491)</f>
        <v>ﾏﾙｼﾛﾝ配合錠</v>
      </c>
      <c r="O3491" s="0" t="str">
        <f aca="false">ASC(E3491)</f>
        <v>ﾃﾞｿｹﾞｽﾄﾚﾙ･ｴﾁﾆﾙｴｽﾄﾗｼﾞｵｰﾙ</v>
      </c>
      <c r="P3491" s="16" t="n">
        <f aca="false">N(P3490)+IF($C3491=検索!$B$49,1,0)</f>
        <v>0</v>
      </c>
    </row>
    <row r="3492" customFormat="false" ht="15" hidden="false" customHeight="false" outlineLevel="0" collapsed="false">
      <c r="A3492" s="16" t="s">
        <v>221</v>
      </c>
      <c r="B3492" s="0" t="s">
        <v>8095</v>
      </c>
      <c r="C3492" s="0" t="n">
        <v>249</v>
      </c>
      <c r="D3492" s="0" t="str">
        <f aca="false">IFERROR(VLOOKUP($C3492,薬効分類マスタ!$A$2:$B$180,2,FALSE()),"未登録")</f>
        <v>その他のホルモン剤(抗ホルモン剤を含む。)</v>
      </c>
      <c r="E3492" s="16" t="s">
        <v>8096</v>
      </c>
      <c r="F3492" s="16" t="s">
        <v>8097</v>
      </c>
      <c r="G3492" s="16" t="s">
        <v>8098</v>
      </c>
      <c r="H3492" s="16" t="s">
        <v>1090</v>
      </c>
      <c r="I3492" s="0" t="n">
        <v>9.4</v>
      </c>
      <c r="J3492" s="16" t="s">
        <v>232</v>
      </c>
      <c r="K3492" s="0" t="str">
        <f aca="false">IFERROR(IF(VLOOKUP($C3492,薬効分類マスタ!$A$2:$E$180,5,FALSE())=0,"",VLOOKUP($C3492,薬効分類マスタ!$A$2:$E$180,5,FALSE())),"")</f>
        <v/>
      </c>
      <c r="L3492" s="17"/>
      <c r="M3492" s="0" t="str">
        <f aca="false">IF($K3492="","",IF($L3492&lt;&gt;"",$L3492,VLOOKUP($C3492,薬効分類マスタ!$A$2:$F$180,6,FALSE())))</f>
        <v/>
      </c>
      <c r="N3492" s="0" t="str">
        <f aca="false">ASC(G3492)</f>
        <v>ｶﾙﾅｸﾘﾝ錠25</v>
      </c>
      <c r="O3492" s="0" t="str">
        <f aca="false">ASC(E3492)</f>
        <v>ｶﾘｼﾞﾉｹﾞﾅｰｾﾞ</v>
      </c>
      <c r="P3492" s="16" t="n">
        <f aca="false">N(P3491)+IF($C3492=検索!$B$49,1,0)</f>
        <v>0</v>
      </c>
    </row>
    <row r="3493" customFormat="false" ht="15" hidden="false" customHeight="false" outlineLevel="0" collapsed="false">
      <c r="A3493" s="16" t="s">
        <v>221</v>
      </c>
      <c r="B3493" s="0" t="s">
        <v>8099</v>
      </c>
      <c r="C3493" s="0" t="n">
        <v>249</v>
      </c>
      <c r="D3493" s="0" t="str">
        <f aca="false">IFERROR(VLOOKUP($C3493,薬効分類マスタ!$A$2:$B$180,2,FALSE()),"未登録")</f>
        <v>その他のホルモン剤(抗ホルモン剤を含む。)</v>
      </c>
      <c r="E3493" s="16" t="s">
        <v>8096</v>
      </c>
      <c r="F3493" s="16" t="s">
        <v>8097</v>
      </c>
      <c r="G3493" s="16" t="s">
        <v>8100</v>
      </c>
      <c r="H3493" s="16" t="s">
        <v>536</v>
      </c>
      <c r="I3493" s="0" t="n">
        <v>6.3</v>
      </c>
      <c r="J3493" s="16" t="s">
        <v>239</v>
      </c>
      <c r="K3493" s="0" t="str">
        <f aca="false">IFERROR(IF(VLOOKUP($C3493,薬効分類マスタ!$A$2:$E$180,5,FALSE())=0,"",VLOOKUP($C3493,薬効分類マスタ!$A$2:$E$180,5,FALSE())),"")</f>
        <v/>
      </c>
      <c r="L3493" s="17"/>
      <c r="M3493" s="0" t="str">
        <f aca="false">IF($K3493="","",IF($L3493&lt;&gt;"",$L3493,VLOOKUP($C3493,薬効分類マスタ!$A$2:$F$180,6,FALSE())))</f>
        <v/>
      </c>
      <c r="N3493" s="0" t="str">
        <f aca="false">ASC(G3493)</f>
        <v>ｶﾘｼﾞﾉｹﾞﾅｰｾﾞ錠25単位｢日医工｣</v>
      </c>
      <c r="O3493" s="0" t="str">
        <f aca="false">ASC(E3493)</f>
        <v>ｶﾘｼﾞﾉｹﾞﾅｰｾﾞ</v>
      </c>
      <c r="P3493" s="16" t="n">
        <f aca="false">N(P3492)+IF($C3493=検索!$B$49,1,0)</f>
        <v>0</v>
      </c>
    </row>
    <row r="3494" customFormat="false" ht="15" hidden="false" customHeight="false" outlineLevel="0" collapsed="false">
      <c r="A3494" s="16" t="s">
        <v>221</v>
      </c>
      <c r="B3494" s="0" t="s">
        <v>8101</v>
      </c>
      <c r="C3494" s="0" t="n">
        <v>249</v>
      </c>
      <c r="D3494" s="0" t="str">
        <f aca="false">IFERROR(VLOOKUP($C3494,薬効分類マスタ!$A$2:$B$180,2,FALSE()),"未登録")</f>
        <v>その他のホルモン剤(抗ホルモン剤を含む。)</v>
      </c>
      <c r="E3494" s="16" t="s">
        <v>8096</v>
      </c>
      <c r="F3494" s="16" t="s">
        <v>8102</v>
      </c>
      <c r="G3494" s="16" t="s">
        <v>8103</v>
      </c>
      <c r="H3494" s="16" t="s">
        <v>1090</v>
      </c>
      <c r="I3494" s="0" t="n">
        <v>12.2</v>
      </c>
      <c r="J3494" s="16" t="s">
        <v>232</v>
      </c>
      <c r="K3494" s="0" t="str">
        <f aca="false">IFERROR(IF(VLOOKUP($C3494,薬効分類マスタ!$A$2:$E$180,5,FALSE())=0,"",VLOOKUP($C3494,薬効分類マスタ!$A$2:$E$180,5,FALSE())),"")</f>
        <v/>
      </c>
      <c r="L3494" s="17"/>
      <c r="M3494" s="0" t="str">
        <f aca="false">IF($K3494="","",IF($L3494&lt;&gt;"",$L3494,VLOOKUP($C3494,薬効分類マスタ!$A$2:$F$180,6,FALSE())))</f>
        <v/>
      </c>
      <c r="N3494" s="0" t="str">
        <f aca="false">ASC(G3494)</f>
        <v>ｶﾙﾅｸﾘﾝ錠50</v>
      </c>
      <c r="O3494" s="0" t="str">
        <f aca="false">ASC(E3494)</f>
        <v>ｶﾘｼﾞﾉｹﾞﾅｰｾﾞ</v>
      </c>
      <c r="P3494" s="16" t="n">
        <f aca="false">N(P3493)+IF($C3494=検索!$B$49,1,0)</f>
        <v>0</v>
      </c>
    </row>
    <row r="3495" customFormat="false" ht="15" hidden="false" customHeight="false" outlineLevel="0" collapsed="false">
      <c r="A3495" s="16" t="s">
        <v>221</v>
      </c>
      <c r="B3495" s="0" t="s">
        <v>8104</v>
      </c>
      <c r="C3495" s="0" t="n">
        <v>249</v>
      </c>
      <c r="D3495" s="0" t="str">
        <f aca="false">IFERROR(VLOOKUP($C3495,薬効分類マスタ!$A$2:$B$180,2,FALSE()),"未登録")</f>
        <v>その他のホルモン剤(抗ホルモン剤を含む。)</v>
      </c>
      <c r="E3495" s="16" t="s">
        <v>8096</v>
      </c>
      <c r="F3495" s="16" t="s">
        <v>8102</v>
      </c>
      <c r="G3495" s="16" t="s">
        <v>8105</v>
      </c>
      <c r="H3495" s="16" t="s">
        <v>536</v>
      </c>
      <c r="I3495" s="0" t="n">
        <v>10.3</v>
      </c>
      <c r="J3495" s="16" t="s">
        <v>239</v>
      </c>
      <c r="K3495" s="0" t="str">
        <f aca="false">IFERROR(IF(VLOOKUP($C3495,薬効分類マスタ!$A$2:$E$180,5,FALSE())=0,"",VLOOKUP($C3495,薬効分類マスタ!$A$2:$E$180,5,FALSE())),"")</f>
        <v/>
      </c>
      <c r="L3495" s="17"/>
      <c r="M3495" s="0" t="str">
        <f aca="false">IF($K3495="","",IF($L3495&lt;&gt;"",$L3495,VLOOKUP($C3495,薬効分類マスタ!$A$2:$F$180,6,FALSE())))</f>
        <v/>
      </c>
      <c r="N3495" s="0" t="str">
        <f aca="false">ASC(G3495)</f>
        <v>ｶﾘｼﾞﾉｹﾞﾅｰｾﾞ錠50単位｢日医工｣</v>
      </c>
      <c r="O3495" s="0" t="str">
        <f aca="false">ASC(E3495)</f>
        <v>ｶﾘｼﾞﾉｹﾞﾅｰｾﾞ</v>
      </c>
      <c r="P3495" s="16" t="n">
        <f aca="false">N(P3494)+IF($C3495=検索!$B$49,1,0)</f>
        <v>0</v>
      </c>
    </row>
    <row r="3496" customFormat="false" ht="15" hidden="false" customHeight="false" outlineLevel="0" collapsed="false">
      <c r="A3496" s="16" t="s">
        <v>221</v>
      </c>
      <c r="B3496" s="0" t="s">
        <v>8106</v>
      </c>
      <c r="C3496" s="0" t="n">
        <v>249</v>
      </c>
      <c r="D3496" s="0" t="str">
        <f aca="false">IFERROR(VLOOKUP($C3496,薬効分類マスタ!$A$2:$B$180,2,FALSE()),"未登録")</f>
        <v>その他のホルモン剤(抗ホルモン剤を含む。)</v>
      </c>
      <c r="E3496" s="16" t="s">
        <v>8096</v>
      </c>
      <c r="F3496" s="16" t="s">
        <v>8102</v>
      </c>
      <c r="G3496" s="16" t="s">
        <v>8107</v>
      </c>
      <c r="H3496" s="16" t="s">
        <v>542</v>
      </c>
      <c r="I3496" s="0" t="n">
        <v>10.3</v>
      </c>
      <c r="J3496" s="16" t="s">
        <v>239</v>
      </c>
      <c r="K3496" s="0" t="str">
        <f aca="false">IFERROR(IF(VLOOKUP($C3496,薬効分類マスタ!$A$2:$E$180,5,FALSE())=0,"",VLOOKUP($C3496,薬効分類マスタ!$A$2:$E$180,5,FALSE())),"")</f>
        <v/>
      </c>
      <c r="L3496" s="17"/>
      <c r="M3496" s="0" t="str">
        <f aca="false">IF($K3496="","",IF($L3496&lt;&gt;"",$L3496,VLOOKUP($C3496,薬効分類マスタ!$A$2:$F$180,6,FALSE())))</f>
        <v/>
      </c>
      <c r="N3496" s="0" t="str">
        <f aca="false">ASC(G3496)</f>
        <v>ｶﾘｼﾞﾉｹﾞﾅｰｾﾞ錠50単位｢NIG｣</v>
      </c>
      <c r="O3496" s="0" t="str">
        <f aca="false">ASC(E3496)</f>
        <v>ｶﾘｼﾞﾉｹﾞﾅｰｾﾞ</v>
      </c>
      <c r="P3496" s="16" t="n">
        <f aca="false">N(P3495)+IF($C3496=検索!$B$49,1,0)</f>
        <v>0</v>
      </c>
    </row>
    <row r="3497" customFormat="false" ht="15" hidden="false" customHeight="false" outlineLevel="0" collapsed="false">
      <c r="A3497" s="16" t="s">
        <v>221</v>
      </c>
      <c r="B3497" s="0" t="s">
        <v>8108</v>
      </c>
      <c r="C3497" s="0" t="n">
        <v>249</v>
      </c>
      <c r="D3497" s="0" t="str">
        <f aca="false">IFERROR(VLOOKUP($C3497,薬効分類マスタ!$A$2:$B$180,2,FALSE()),"未登録")</f>
        <v>その他のホルモン剤(抗ホルモン剤を含む。)</v>
      </c>
      <c r="E3497" s="16" t="s">
        <v>8096</v>
      </c>
      <c r="F3497" s="16" t="s">
        <v>8109</v>
      </c>
      <c r="G3497" s="16" t="s">
        <v>8110</v>
      </c>
      <c r="H3497" s="16" t="s">
        <v>1090</v>
      </c>
      <c r="I3497" s="0" t="n">
        <v>9.4</v>
      </c>
      <c r="J3497" s="16" t="s">
        <v>232</v>
      </c>
      <c r="K3497" s="0" t="str">
        <f aca="false">IFERROR(IF(VLOOKUP($C3497,薬効分類マスタ!$A$2:$E$180,5,FALSE())=0,"",VLOOKUP($C3497,薬効分類マスタ!$A$2:$E$180,5,FALSE())),"")</f>
        <v/>
      </c>
      <c r="L3497" s="17"/>
      <c r="M3497" s="0" t="str">
        <f aca="false">IF($K3497="","",IF($L3497&lt;&gt;"",$L3497,VLOOKUP($C3497,薬効分類マスタ!$A$2:$F$180,6,FALSE())))</f>
        <v/>
      </c>
      <c r="N3497" s="0" t="str">
        <f aca="false">ASC(G3497)</f>
        <v>ｶﾙﾅｸﾘﾝｶﾌﾟｾﾙ25</v>
      </c>
      <c r="O3497" s="0" t="str">
        <f aca="false">ASC(E3497)</f>
        <v>ｶﾘｼﾞﾉｹﾞﾅｰｾﾞ</v>
      </c>
      <c r="P3497" s="16" t="n">
        <f aca="false">N(P3496)+IF($C3497=検索!$B$49,1,0)</f>
        <v>0</v>
      </c>
    </row>
    <row r="3498" customFormat="false" ht="15" hidden="false" customHeight="false" outlineLevel="0" collapsed="false">
      <c r="A3498" s="16" t="s">
        <v>221</v>
      </c>
      <c r="B3498" s="0" t="s">
        <v>8111</v>
      </c>
      <c r="C3498" s="0" t="n">
        <v>249</v>
      </c>
      <c r="D3498" s="0" t="str">
        <f aca="false">IFERROR(VLOOKUP($C3498,薬効分類マスタ!$A$2:$B$180,2,FALSE()),"未登録")</f>
        <v>その他のホルモン剤(抗ホルモン剤を含む。)</v>
      </c>
      <c r="E3498" s="16" t="s">
        <v>8112</v>
      </c>
      <c r="F3498" s="16" t="s">
        <v>627</v>
      </c>
      <c r="G3498" s="16" t="s">
        <v>8113</v>
      </c>
      <c r="H3498" s="16" t="s">
        <v>304</v>
      </c>
      <c r="I3498" s="0" t="n">
        <v>26.6</v>
      </c>
      <c r="J3498" s="16" t="s">
        <v>232</v>
      </c>
      <c r="K3498" s="0" t="str">
        <f aca="false">IFERROR(IF(VLOOKUP($C3498,薬効分類マスタ!$A$2:$E$180,5,FALSE())=0,"",VLOOKUP($C3498,薬効分類マスタ!$A$2:$E$180,5,FALSE())),"")</f>
        <v/>
      </c>
      <c r="L3498" s="17"/>
      <c r="M3498" s="0" t="str">
        <f aca="false">IF($K3498="","",IF($L3498&lt;&gt;"",$L3498,VLOOKUP($C3498,薬効分類マスタ!$A$2:$F$180,6,FALSE())))</f>
        <v/>
      </c>
      <c r="N3498" s="0" t="str">
        <f aca="false">ASC(G3498)</f>
        <v>ｾｷｿﾋﾞｯﾄ錠100mg</v>
      </c>
      <c r="O3498" s="0" t="str">
        <f aca="false">ASC(E3498)</f>
        <v>ｼｸﾛﾌｪﾆﾙ</v>
      </c>
      <c r="P3498" s="16" t="n">
        <f aca="false">N(P3497)+IF($C3498=検索!$B$49,1,0)</f>
        <v>0</v>
      </c>
    </row>
    <row r="3499" customFormat="false" ht="15" hidden="false" customHeight="false" outlineLevel="0" collapsed="false">
      <c r="A3499" s="16" t="s">
        <v>221</v>
      </c>
      <c r="B3499" s="0" t="s">
        <v>8114</v>
      </c>
      <c r="C3499" s="0" t="n">
        <v>249</v>
      </c>
      <c r="D3499" s="0" t="str">
        <f aca="false">IFERROR(VLOOKUP($C3499,薬効分類マスタ!$A$2:$B$180,2,FALSE()),"未登録")</f>
        <v>その他のホルモン剤(抗ホルモン剤を含む。)</v>
      </c>
      <c r="E3499" s="16" t="s">
        <v>8115</v>
      </c>
      <c r="F3499" s="16" t="s">
        <v>381</v>
      </c>
      <c r="G3499" s="16" t="s">
        <v>8116</v>
      </c>
      <c r="H3499" s="16" t="s">
        <v>1149</v>
      </c>
      <c r="I3499" s="0" t="n">
        <v>370.3</v>
      </c>
      <c r="J3499" s="16" t="s">
        <v>232</v>
      </c>
      <c r="K3499" s="0" t="str">
        <f aca="false">IFERROR(IF(VLOOKUP($C3499,薬効分類マスタ!$A$2:$E$180,5,FALSE())=0,"",VLOOKUP($C3499,薬効分類マスタ!$A$2:$E$180,5,FALSE())),"")</f>
        <v/>
      </c>
      <c r="L3499" s="17"/>
      <c r="M3499" s="0" t="str">
        <f aca="false">IF($K3499="","",IF($L3499&lt;&gt;"",$L3499,VLOOKUP($C3499,薬効分類マスタ!$A$2:$F$180,6,FALSE())))</f>
        <v/>
      </c>
      <c r="N3499" s="0" t="str">
        <f aca="false">ASC(G3499)</f>
        <v>ﾌﾟﾛｽﾀｸﾞﾗﾝｼﾞﾝE2錠0.5mg｢科研｣</v>
      </c>
      <c r="O3499" s="0" t="str">
        <f aca="false">ASC(E3499)</f>
        <v>ｼﾞﾉﾌﾟﾛｽﾄﾝ</v>
      </c>
      <c r="P3499" s="16" t="n">
        <f aca="false">N(P3498)+IF($C3499=検索!$B$49,1,0)</f>
        <v>0</v>
      </c>
    </row>
    <row r="3500" customFormat="false" ht="15" hidden="false" customHeight="false" outlineLevel="0" collapsed="false">
      <c r="A3500" s="16" t="s">
        <v>221</v>
      </c>
      <c r="B3500" s="0" t="s">
        <v>8117</v>
      </c>
      <c r="C3500" s="0" t="n">
        <v>249</v>
      </c>
      <c r="D3500" s="0" t="str">
        <f aca="false">IFERROR(VLOOKUP($C3500,薬効分類マスタ!$A$2:$B$180,2,FALSE()),"未登録")</f>
        <v>その他のホルモン剤(抗ホルモン剤を含む。)</v>
      </c>
      <c r="E3500" s="16" t="s">
        <v>8118</v>
      </c>
      <c r="F3500" s="16" t="s">
        <v>5794</v>
      </c>
      <c r="G3500" s="16" t="s">
        <v>8119</v>
      </c>
      <c r="H3500" s="16" t="s">
        <v>8120</v>
      </c>
      <c r="I3500" s="0" t="n">
        <v>709.3</v>
      </c>
      <c r="J3500" s="16" t="s">
        <v>232</v>
      </c>
      <c r="K3500" s="0" t="str">
        <f aca="false">IFERROR(IF(VLOOKUP($C3500,薬効分類マスタ!$A$2:$E$180,5,FALSE())=0,"",VLOOKUP($C3500,薬効分類マスタ!$A$2:$E$180,5,FALSE())),"")</f>
        <v/>
      </c>
      <c r="L3500" s="17"/>
      <c r="M3500" s="0" t="str">
        <f aca="false">IF($K3500="","",IF($L3500&lt;&gt;"",$L3500,VLOOKUP($C3500,薬効分類マスタ!$A$2:$F$180,6,FALSE())))</f>
        <v/>
      </c>
      <c r="N3500" s="0" t="str">
        <f aca="false">ASC(G3500)</f>
        <v>ｵﾍﾟﾌﾟﾘﾑ</v>
      </c>
      <c r="O3500" s="0" t="str">
        <f aca="false">ASC(E3500)</f>
        <v>ﾐﾄﾀﾝ</v>
      </c>
      <c r="P3500" s="16" t="n">
        <f aca="false">N(P3499)+IF($C3500=検索!$B$49,1,0)</f>
        <v>0</v>
      </c>
    </row>
    <row r="3501" customFormat="false" ht="15" hidden="false" customHeight="false" outlineLevel="0" collapsed="false">
      <c r="A3501" s="16" t="s">
        <v>221</v>
      </c>
      <c r="B3501" s="0" t="s">
        <v>8121</v>
      </c>
      <c r="C3501" s="0" t="n">
        <v>249</v>
      </c>
      <c r="D3501" s="0" t="str">
        <f aca="false">IFERROR(VLOOKUP($C3501,薬効分類マスタ!$A$2:$B$180,2,FALSE()),"未登録")</f>
        <v>その他のホルモン剤(抗ホルモン剤を含む。)</v>
      </c>
      <c r="E3501" s="16" t="s">
        <v>8122</v>
      </c>
      <c r="F3501" s="16" t="s">
        <v>627</v>
      </c>
      <c r="G3501" s="16" t="s">
        <v>8123</v>
      </c>
      <c r="H3501" s="16" t="s">
        <v>473</v>
      </c>
      <c r="I3501" s="0" t="n">
        <v>84</v>
      </c>
      <c r="J3501" s="16" t="s">
        <v>232</v>
      </c>
      <c r="K3501" s="0" t="str">
        <f aca="false">IFERROR(IF(VLOOKUP($C3501,薬効分類マスタ!$A$2:$E$180,5,FALSE())=0,"",VLOOKUP($C3501,薬効分類マスタ!$A$2:$E$180,5,FALSE())),"")</f>
        <v/>
      </c>
      <c r="L3501" s="17"/>
      <c r="M3501" s="0" t="str">
        <f aca="false">IF($K3501="","",IF($L3501&lt;&gt;"",$L3501,VLOOKUP($C3501,薬効分類マスタ!$A$2:$F$180,6,FALSE())))</f>
        <v/>
      </c>
      <c r="N3501" s="0" t="str">
        <f aca="false">ASC(G3501)</f>
        <v>ﾎﾞﾝｿﾞｰﾙ錠100mg</v>
      </c>
      <c r="O3501" s="0" t="str">
        <f aca="false">ASC(E3501)</f>
        <v>ﾀﾞﾅｿﾞｰﾙ</v>
      </c>
      <c r="P3501" s="16" t="n">
        <f aca="false">N(P3500)+IF($C3501=検索!$B$49,1,0)</f>
        <v>0</v>
      </c>
    </row>
    <row r="3502" customFormat="false" ht="15" hidden="false" customHeight="false" outlineLevel="0" collapsed="false">
      <c r="A3502" s="16" t="s">
        <v>221</v>
      </c>
      <c r="B3502" s="0" t="s">
        <v>8124</v>
      </c>
      <c r="C3502" s="0" t="n">
        <v>249</v>
      </c>
      <c r="D3502" s="0" t="str">
        <f aca="false">IFERROR(VLOOKUP($C3502,薬効分類マスタ!$A$2:$B$180,2,FALSE()),"未登録")</f>
        <v>その他のホルモン剤(抗ホルモン剤を含む。)</v>
      </c>
      <c r="E3502" s="16" t="s">
        <v>8122</v>
      </c>
      <c r="F3502" s="16" t="s">
        <v>613</v>
      </c>
      <c r="G3502" s="16" t="s">
        <v>8125</v>
      </c>
      <c r="H3502" s="16" t="s">
        <v>473</v>
      </c>
      <c r="I3502" s="0" t="n">
        <v>242.4</v>
      </c>
      <c r="J3502" s="16" t="s">
        <v>232</v>
      </c>
      <c r="K3502" s="0" t="str">
        <f aca="false">IFERROR(IF(VLOOKUP($C3502,薬効分類マスタ!$A$2:$E$180,5,FALSE())=0,"",VLOOKUP($C3502,薬効分類マスタ!$A$2:$E$180,5,FALSE())),"")</f>
        <v/>
      </c>
      <c r="L3502" s="17"/>
      <c r="M3502" s="0" t="str">
        <f aca="false">IF($K3502="","",IF($L3502&lt;&gt;"",$L3502,VLOOKUP($C3502,薬効分類マスタ!$A$2:$F$180,6,FALSE())))</f>
        <v/>
      </c>
      <c r="N3502" s="0" t="str">
        <f aca="false">ASC(G3502)</f>
        <v>ﾎﾞﾝｿﾞｰﾙ錠200mg</v>
      </c>
      <c r="O3502" s="0" t="str">
        <f aca="false">ASC(E3502)</f>
        <v>ﾀﾞﾅｿﾞｰﾙ</v>
      </c>
      <c r="P3502" s="16" t="n">
        <f aca="false">N(P3501)+IF($C3502=検索!$B$49,1,0)</f>
        <v>0</v>
      </c>
    </row>
    <row r="3503" customFormat="false" ht="15" hidden="false" customHeight="false" outlineLevel="0" collapsed="false">
      <c r="A3503" s="16" t="s">
        <v>221</v>
      </c>
      <c r="B3503" s="0" t="s">
        <v>8126</v>
      </c>
      <c r="C3503" s="0" t="n">
        <v>249</v>
      </c>
      <c r="D3503" s="0" t="str">
        <f aca="false">IFERROR(VLOOKUP($C3503,薬効分類マスタ!$A$2:$B$180,2,FALSE()),"未登録")</f>
        <v>その他のホルモン剤(抗ホルモン剤を含む。)</v>
      </c>
      <c r="E3503" s="16" t="s">
        <v>8127</v>
      </c>
      <c r="F3503" s="16" t="s">
        <v>1185</v>
      </c>
      <c r="G3503" s="16" t="s">
        <v>8128</v>
      </c>
      <c r="H3503" s="16" t="s">
        <v>415</v>
      </c>
      <c r="I3503" s="0" t="n">
        <v>386.2</v>
      </c>
      <c r="J3503" s="16" t="s">
        <v>232</v>
      </c>
      <c r="K3503" s="0" t="str">
        <f aca="false">IFERROR(IF(VLOOKUP($C3503,薬効分類マスタ!$A$2:$E$180,5,FALSE())=0,"",VLOOKUP($C3503,薬効分類マスタ!$A$2:$E$180,5,FALSE())),"")</f>
        <v/>
      </c>
      <c r="L3503" s="17"/>
      <c r="M3503" s="0" t="str">
        <f aca="false">IF($K3503="","",IF($L3503&lt;&gt;"",$L3503,VLOOKUP($C3503,薬効分類マスタ!$A$2:$F$180,6,FALSE())))</f>
        <v/>
      </c>
      <c r="N3503" s="0" t="str">
        <f aca="false">ASC(G3503)</f>
        <v>ﾃﾞｿﾊﾟﾝ錠60mg</v>
      </c>
      <c r="O3503" s="0" t="str">
        <f aca="false">ASC(E3503)</f>
        <v>ﾄﾘﾛｽﾀﾝ</v>
      </c>
      <c r="P3503" s="16" t="n">
        <f aca="false">N(P3502)+IF($C3503=検索!$B$49,1,0)</f>
        <v>0</v>
      </c>
    </row>
    <row r="3504" customFormat="false" ht="15" hidden="false" customHeight="false" outlineLevel="0" collapsed="false">
      <c r="A3504" s="16" t="s">
        <v>221</v>
      </c>
      <c r="B3504" s="0" t="s">
        <v>8129</v>
      </c>
      <c r="C3504" s="0" t="n">
        <v>249</v>
      </c>
      <c r="D3504" s="0" t="str">
        <f aca="false">IFERROR(VLOOKUP($C3504,薬効分類マスタ!$A$2:$B$180,2,FALSE()),"未登録")</f>
        <v>その他のホルモン剤(抗ホルモン剤を含む。)</v>
      </c>
      <c r="E3504" s="16" t="s">
        <v>8130</v>
      </c>
      <c r="F3504" s="16" t="s">
        <v>411</v>
      </c>
      <c r="G3504" s="16" t="s">
        <v>8131</v>
      </c>
      <c r="I3504" s="0" t="n">
        <v>92.4</v>
      </c>
      <c r="K3504" s="0" t="str">
        <f aca="false">IFERROR(IF(VLOOKUP($C3504,薬効分類マスタ!$A$2:$E$180,5,FALSE())=0,"",VLOOKUP($C3504,薬効分類マスタ!$A$2:$E$180,5,FALSE())),"")</f>
        <v/>
      </c>
      <c r="L3504" s="17"/>
      <c r="M3504" s="0" t="str">
        <f aca="false">IF($K3504="","",IF($L3504&lt;&gt;"",$L3504,VLOOKUP($C3504,薬効分類マスタ!$A$2:$F$180,6,FALSE())))</f>
        <v/>
      </c>
      <c r="N3504" s="0" t="str">
        <f aca="false">ASC(G3504)</f>
        <v>ｸﾛﾐﾌｪﾝｸｴﾝ酸塩錠</v>
      </c>
      <c r="O3504" s="0" t="str">
        <f aca="false">ASC(E3504)</f>
        <v>ｸﾛﾐﾌｪﾝｸｴﾝ酸塩</v>
      </c>
      <c r="P3504" s="16" t="n">
        <f aca="false">N(P3503)+IF($C3504=検索!$B$49,1,0)</f>
        <v>0</v>
      </c>
    </row>
    <row r="3505" customFormat="false" ht="15" hidden="false" customHeight="false" outlineLevel="0" collapsed="false">
      <c r="A3505" s="16" t="s">
        <v>221</v>
      </c>
      <c r="B3505" s="0" t="s">
        <v>8132</v>
      </c>
      <c r="C3505" s="0" t="n">
        <v>249</v>
      </c>
      <c r="D3505" s="0" t="str">
        <f aca="false">IFERROR(VLOOKUP($C3505,薬効分類マスタ!$A$2:$B$180,2,FALSE()),"未登録")</f>
        <v>その他のホルモン剤(抗ホルモン剤を含む。)</v>
      </c>
      <c r="E3505" s="16" t="s">
        <v>8133</v>
      </c>
      <c r="F3505" s="16" t="s">
        <v>234</v>
      </c>
      <c r="G3505" s="16" t="s">
        <v>8134</v>
      </c>
      <c r="H3505" s="16" t="s">
        <v>415</v>
      </c>
      <c r="I3505" s="0" t="n">
        <v>71.2</v>
      </c>
      <c r="J3505" s="16" t="s">
        <v>232</v>
      </c>
      <c r="K3505" s="0" t="str">
        <f aca="false">IFERROR(IF(VLOOKUP($C3505,薬効分類マスタ!$A$2:$E$180,5,FALSE())=0,"",VLOOKUP($C3505,薬効分類マスタ!$A$2:$E$180,5,FALSE())),"")</f>
        <v/>
      </c>
      <c r="L3505" s="17"/>
      <c r="M3505" s="0" t="str">
        <f aca="false">IF($K3505="","",IF($L3505&lt;&gt;"",$L3505,VLOOKUP($C3505,薬効分類マスタ!$A$2:$F$180,6,FALSE())))</f>
        <v/>
      </c>
      <c r="N3505" s="0" t="str">
        <f aca="false">ASC(G3505)</f>
        <v>ﾃﾞｨﾅｹﾞｽﾄ錠1mg</v>
      </c>
      <c r="O3505" s="0" t="str">
        <f aca="false">ASC(E3505)</f>
        <v>ｼﾞｴﾉｹﾞｽﾄ</v>
      </c>
      <c r="P3505" s="16" t="n">
        <f aca="false">N(P3504)+IF($C3505=検索!$B$49,1,0)</f>
        <v>0</v>
      </c>
    </row>
    <row r="3506" customFormat="false" ht="15" hidden="false" customHeight="false" outlineLevel="0" collapsed="false">
      <c r="A3506" s="16" t="s">
        <v>221</v>
      </c>
      <c r="B3506" s="0" t="s">
        <v>8135</v>
      </c>
      <c r="C3506" s="0" t="n">
        <v>249</v>
      </c>
      <c r="D3506" s="0" t="str">
        <f aca="false">IFERROR(VLOOKUP($C3506,薬効分類マスタ!$A$2:$B$180,2,FALSE()),"未登録")</f>
        <v>その他のホルモン剤(抗ホルモン剤を含む。)</v>
      </c>
      <c r="E3506" s="16" t="s">
        <v>8133</v>
      </c>
      <c r="F3506" s="16" t="s">
        <v>234</v>
      </c>
      <c r="G3506" s="16" t="s">
        <v>8136</v>
      </c>
      <c r="H3506" s="16" t="s">
        <v>765</v>
      </c>
      <c r="I3506" s="0" t="n">
        <v>48.2</v>
      </c>
      <c r="J3506" s="16" t="s">
        <v>239</v>
      </c>
      <c r="K3506" s="0" t="str">
        <f aca="false">IFERROR(IF(VLOOKUP($C3506,薬効分類マスタ!$A$2:$E$180,5,FALSE())=0,"",VLOOKUP($C3506,薬効分類マスタ!$A$2:$E$180,5,FALSE())),"")</f>
        <v/>
      </c>
      <c r="L3506" s="17"/>
      <c r="M3506" s="0" t="str">
        <f aca="false">IF($K3506="","",IF($L3506&lt;&gt;"",$L3506,VLOOKUP($C3506,薬効分類マスタ!$A$2:$F$180,6,FALSE())))</f>
        <v/>
      </c>
      <c r="N3506" s="0" t="str">
        <f aca="false">ASC(G3506)</f>
        <v>ｼﾞｴﾉｹﾞｽﾄ錠1mg｢F｣</v>
      </c>
      <c r="O3506" s="0" t="str">
        <f aca="false">ASC(E3506)</f>
        <v>ｼﾞｴﾉｹﾞｽﾄ</v>
      </c>
      <c r="P3506" s="16" t="n">
        <f aca="false">N(P3505)+IF($C3506=検索!$B$49,1,0)</f>
        <v>0</v>
      </c>
    </row>
    <row r="3507" customFormat="false" ht="15" hidden="false" customHeight="false" outlineLevel="0" collapsed="false">
      <c r="A3507" s="16" t="s">
        <v>221</v>
      </c>
      <c r="B3507" s="0" t="s">
        <v>8137</v>
      </c>
      <c r="C3507" s="0" t="n">
        <v>249</v>
      </c>
      <c r="D3507" s="0" t="str">
        <f aca="false">IFERROR(VLOOKUP($C3507,薬効分類マスタ!$A$2:$B$180,2,FALSE()),"未登録")</f>
        <v>その他のホルモン剤(抗ホルモン剤を含む。)</v>
      </c>
      <c r="E3507" s="16" t="s">
        <v>8133</v>
      </c>
      <c r="F3507" s="16" t="s">
        <v>234</v>
      </c>
      <c r="G3507" s="16" t="s">
        <v>8138</v>
      </c>
      <c r="H3507" s="16" t="s">
        <v>2726</v>
      </c>
      <c r="I3507" s="0" t="n">
        <v>48.2</v>
      </c>
      <c r="J3507" s="16" t="s">
        <v>239</v>
      </c>
      <c r="K3507" s="0" t="str">
        <f aca="false">IFERROR(IF(VLOOKUP($C3507,薬効分類マスタ!$A$2:$E$180,5,FALSE())=0,"",VLOOKUP($C3507,薬効分類マスタ!$A$2:$E$180,5,FALSE())),"")</f>
        <v/>
      </c>
      <c r="L3507" s="17"/>
      <c r="M3507" s="0" t="str">
        <f aca="false">IF($K3507="","",IF($L3507&lt;&gt;"",$L3507,VLOOKUP($C3507,薬効分類マスタ!$A$2:$F$180,6,FALSE())))</f>
        <v/>
      </c>
      <c r="N3507" s="0" t="str">
        <f aca="false">ASC(G3507)</f>
        <v>ｼﾞｴﾉｹﾞｽﾄ錠1mg｢ｷｯｾｲ｣</v>
      </c>
      <c r="O3507" s="0" t="str">
        <f aca="false">ASC(E3507)</f>
        <v>ｼﾞｴﾉｹﾞｽﾄ</v>
      </c>
      <c r="P3507" s="16" t="n">
        <f aca="false">N(P3506)+IF($C3507=検索!$B$49,1,0)</f>
        <v>0</v>
      </c>
    </row>
    <row r="3508" customFormat="false" ht="15" hidden="false" customHeight="false" outlineLevel="0" collapsed="false">
      <c r="A3508" s="16" t="s">
        <v>221</v>
      </c>
      <c r="B3508" s="0" t="s">
        <v>8139</v>
      </c>
      <c r="C3508" s="0" t="n">
        <v>249</v>
      </c>
      <c r="D3508" s="0" t="str">
        <f aca="false">IFERROR(VLOOKUP($C3508,薬効分類マスタ!$A$2:$B$180,2,FALSE()),"未登録")</f>
        <v>その他のホルモン剤(抗ホルモン剤を含む。)</v>
      </c>
      <c r="E3508" s="16" t="s">
        <v>8133</v>
      </c>
      <c r="F3508" s="16" t="s">
        <v>234</v>
      </c>
      <c r="G3508" s="16" t="s">
        <v>8140</v>
      </c>
      <c r="H3508" s="16" t="s">
        <v>385</v>
      </c>
      <c r="I3508" s="0" t="n">
        <v>48.2</v>
      </c>
      <c r="J3508" s="16" t="s">
        <v>239</v>
      </c>
      <c r="K3508" s="0" t="str">
        <f aca="false">IFERROR(IF(VLOOKUP($C3508,薬効分類マスタ!$A$2:$E$180,5,FALSE())=0,"",VLOOKUP($C3508,薬効分類マスタ!$A$2:$E$180,5,FALSE())),"")</f>
        <v/>
      </c>
      <c r="L3508" s="17"/>
      <c r="M3508" s="0" t="str">
        <f aca="false">IF($K3508="","",IF($L3508&lt;&gt;"",$L3508,VLOOKUP($C3508,薬効分類マスタ!$A$2:$F$180,6,FALSE())))</f>
        <v/>
      </c>
      <c r="N3508" s="0" t="str">
        <f aca="false">ASC(G3508)</f>
        <v>ｼﾞｴﾉｹﾞｽﾄ錠1mg｢ｻﾜｲ｣</v>
      </c>
      <c r="O3508" s="0" t="str">
        <f aca="false">ASC(E3508)</f>
        <v>ｼﾞｴﾉｹﾞｽﾄ</v>
      </c>
      <c r="P3508" s="16" t="n">
        <f aca="false">N(P3507)+IF($C3508=検索!$B$49,1,0)</f>
        <v>0</v>
      </c>
    </row>
    <row r="3509" customFormat="false" ht="15" hidden="false" customHeight="false" outlineLevel="0" collapsed="false">
      <c r="A3509" s="16" t="s">
        <v>221</v>
      </c>
      <c r="B3509" s="0" t="s">
        <v>8141</v>
      </c>
      <c r="C3509" s="0" t="n">
        <v>249</v>
      </c>
      <c r="D3509" s="0" t="str">
        <f aca="false">IFERROR(VLOOKUP($C3509,薬効分類マスタ!$A$2:$B$180,2,FALSE()),"未登録")</f>
        <v>その他のホルモン剤(抗ホルモン剤を含む。)</v>
      </c>
      <c r="E3509" s="16" t="s">
        <v>8133</v>
      </c>
      <c r="F3509" s="16" t="s">
        <v>234</v>
      </c>
      <c r="G3509" s="16" t="s">
        <v>8142</v>
      </c>
      <c r="H3509" s="16" t="s">
        <v>533</v>
      </c>
      <c r="I3509" s="0" t="n">
        <v>48.2</v>
      </c>
      <c r="J3509" s="16" t="s">
        <v>239</v>
      </c>
      <c r="K3509" s="0" t="str">
        <f aca="false">IFERROR(IF(VLOOKUP($C3509,薬効分類マスタ!$A$2:$E$180,5,FALSE())=0,"",VLOOKUP($C3509,薬効分類マスタ!$A$2:$E$180,5,FALSE())),"")</f>
        <v/>
      </c>
      <c r="L3509" s="17"/>
      <c r="M3509" s="0" t="str">
        <f aca="false">IF($K3509="","",IF($L3509&lt;&gt;"",$L3509,VLOOKUP($C3509,薬効分類マスタ!$A$2:$F$180,6,FALSE())))</f>
        <v/>
      </c>
      <c r="N3509" s="0" t="str">
        <f aca="false">ASC(G3509)</f>
        <v>ｼﾞｴﾉｹﾞｽﾄ錠1mg｢ﾄｰﾜ｣</v>
      </c>
      <c r="O3509" s="0" t="str">
        <f aca="false">ASC(E3509)</f>
        <v>ｼﾞｴﾉｹﾞｽﾄ</v>
      </c>
      <c r="P3509" s="16" t="n">
        <f aca="false">N(P3508)+IF($C3509=検索!$B$49,1,0)</f>
        <v>0</v>
      </c>
    </row>
    <row r="3510" customFormat="false" ht="15" hidden="false" customHeight="false" outlineLevel="0" collapsed="false">
      <c r="A3510" s="16" t="s">
        <v>221</v>
      </c>
      <c r="B3510" s="0" t="s">
        <v>8143</v>
      </c>
      <c r="C3510" s="0" t="n">
        <v>249</v>
      </c>
      <c r="D3510" s="0" t="str">
        <f aca="false">IFERROR(VLOOKUP($C3510,薬効分類マスタ!$A$2:$B$180,2,FALSE()),"未登録")</f>
        <v>その他のホルモン剤(抗ホルモン剤を含む。)</v>
      </c>
      <c r="E3510" s="16" t="s">
        <v>8133</v>
      </c>
      <c r="F3510" s="16" t="s">
        <v>234</v>
      </c>
      <c r="G3510" s="16" t="s">
        <v>8144</v>
      </c>
      <c r="H3510" s="16" t="s">
        <v>1165</v>
      </c>
      <c r="I3510" s="0" t="n">
        <v>48.2</v>
      </c>
      <c r="J3510" s="16" t="s">
        <v>239</v>
      </c>
      <c r="K3510" s="0" t="str">
        <f aca="false">IFERROR(IF(VLOOKUP($C3510,薬効分類マスタ!$A$2:$E$180,5,FALSE())=0,"",VLOOKUP($C3510,薬効分類マスタ!$A$2:$E$180,5,FALSE())),"")</f>
        <v/>
      </c>
      <c r="L3510" s="17"/>
      <c r="M3510" s="0" t="str">
        <f aca="false">IF($K3510="","",IF($L3510&lt;&gt;"",$L3510,VLOOKUP($C3510,薬効分類マスタ!$A$2:$F$180,6,FALSE())))</f>
        <v/>
      </c>
      <c r="N3510" s="0" t="str">
        <f aca="false">ASC(G3510)</f>
        <v>ｼﾞｴﾉｹﾞｽﾄ錠1mg｢ﾆﾌﾟﾛ｣</v>
      </c>
      <c r="O3510" s="0" t="str">
        <f aca="false">ASC(E3510)</f>
        <v>ｼﾞｴﾉｹﾞｽﾄ</v>
      </c>
      <c r="P3510" s="16" t="n">
        <f aca="false">N(P3509)+IF($C3510=検索!$B$49,1,0)</f>
        <v>0</v>
      </c>
    </row>
    <row r="3511" customFormat="false" ht="15" hidden="false" customHeight="false" outlineLevel="0" collapsed="false">
      <c r="A3511" s="16" t="s">
        <v>221</v>
      </c>
      <c r="B3511" s="0" t="s">
        <v>8145</v>
      </c>
      <c r="C3511" s="0" t="n">
        <v>249</v>
      </c>
      <c r="D3511" s="0" t="str">
        <f aca="false">IFERROR(VLOOKUP($C3511,薬効分類マスタ!$A$2:$B$180,2,FALSE()),"未登録")</f>
        <v>その他のホルモン剤(抗ホルモン剤を含む。)</v>
      </c>
      <c r="E3511" s="16" t="s">
        <v>8133</v>
      </c>
      <c r="F3511" s="16" t="s">
        <v>234</v>
      </c>
      <c r="G3511" s="16" t="s">
        <v>8146</v>
      </c>
      <c r="H3511" s="16" t="s">
        <v>6322</v>
      </c>
      <c r="I3511" s="0" t="n">
        <v>48.2</v>
      </c>
      <c r="J3511" s="16" t="s">
        <v>239</v>
      </c>
      <c r="K3511" s="0" t="str">
        <f aca="false">IFERROR(IF(VLOOKUP($C3511,薬効分類マスタ!$A$2:$E$180,5,FALSE())=0,"",VLOOKUP($C3511,薬効分類マスタ!$A$2:$E$180,5,FALSE())),"")</f>
        <v/>
      </c>
      <c r="L3511" s="17"/>
      <c r="M3511" s="0" t="str">
        <f aca="false">IF($K3511="","",IF($L3511&lt;&gt;"",$L3511,VLOOKUP($C3511,薬効分類マスタ!$A$2:$F$180,6,FALSE())))</f>
        <v/>
      </c>
      <c r="N3511" s="0" t="str">
        <f aca="false">ASC(G3511)</f>
        <v>ｼﾞｴﾉｹﾞｽﾄ錠1mg｢ﾓﾁﾀﾞ｣</v>
      </c>
      <c r="O3511" s="0" t="str">
        <f aca="false">ASC(E3511)</f>
        <v>ｼﾞｴﾉｹﾞｽﾄ</v>
      </c>
      <c r="P3511" s="16" t="n">
        <f aca="false">N(P3510)+IF($C3511=検索!$B$49,1,0)</f>
        <v>0</v>
      </c>
    </row>
    <row r="3512" customFormat="false" ht="15" hidden="false" customHeight="false" outlineLevel="0" collapsed="false">
      <c r="A3512" s="16" t="s">
        <v>221</v>
      </c>
      <c r="B3512" s="0" t="s">
        <v>8147</v>
      </c>
      <c r="C3512" s="0" t="n">
        <v>249</v>
      </c>
      <c r="D3512" s="0" t="str">
        <f aca="false">IFERROR(VLOOKUP($C3512,薬効分類マスタ!$A$2:$B$180,2,FALSE()),"未登録")</f>
        <v>その他のホルモン剤(抗ホルモン剤を含む。)</v>
      </c>
      <c r="E3512" s="16" t="s">
        <v>8133</v>
      </c>
      <c r="F3512" s="16" t="s">
        <v>234</v>
      </c>
      <c r="G3512" s="16" t="s">
        <v>8148</v>
      </c>
      <c r="H3512" s="16" t="s">
        <v>6322</v>
      </c>
      <c r="I3512" s="0" t="n">
        <v>48.2</v>
      </c>
      <c r="J3512" s="16" t="s">
        <v>239</v>
      </c>
      <c r="K3512" s="0" t="str">
        <f aca="false">IFERROR(IF(VLOOKUP($C3512,薬効分類マスタ!$A$2:$E$180,5,FALSE())=0,"",VLOOKUP($C3512,薬効分類マスタ!$A$2:$E$180,5,FALSE())),"")</f>
        <v/>
      </c>
      <c r="L3512" s="17"/>
      <c r="M3512" s="0" t="str">
        <f aca="false">IF($K3512="","",IF($L3512&lt;&gt;"",$L3512,VLOOKUP($C3512,薬効分類マスタ!$A$2:$F$180,6,FALSE())))</f>
        <v/>
      </c>
      <c r="N3512" s="0" t="str">
        <f aca="false">ASC(G3512)</f>
        <v>ｼﾞｴﾉｹﾞｽﾄOD錠1mg｢ﾓﾁﾀﾞ｣</v>
      </c>
      <c r="O3512" s="0" t="str">
        <f aca="false">ASC(E3512)</f>
        <v>ｼﾞｴﾉｹﾞｽﾄ</v>
      </c>
      <c r="P3512" s="16" t="n">
        <f aca="false">N(P3511)+IF($C3512=検索!$B$49,1,0)</f>
        <v>0</v>
      </c>
    </row>
    <row r="3513" customFormat="false" ht="15" hidden="false" customHeight="false" outlineLevel="0" collapsed="false">
      <c r="A3513" s="16" t="s">
        <v>221</v>
      </c>
      <c r="B3513" s="0" t="s">
        <v>8149</v>
      </c>
      <c r="C3513" s="0" t="n">
        <v>249</v>
      </c>
      <c r="D3513" s="0" t="str">
        <f aca="false">IFERROR(VLOOKUP($C3513,薬効分類マスタ!$A$2:$B$180,2,FALSE()),"未登録")</f>
        <v>その他のホルモン剤(抗ホルモン剤を含む。)</v>
      </c>
      <c r="E3513" s="16" t="s">
        <v>8133</v>
      </c>
      <c r="F3513" s="16" t="s">
        <v>234</v>
      </c>
      <c r="G3513" s="16" t="s">
        <v>8150</v>
      </c>
      <c r="H3513" s="16" t="s">
        <v>2726</v>
      </c>
      <c r="I3513" s="0" t="n">
        <v>48.2</v>
      </c>
      <c r="J3513" s="16" t="s">
        <v>239</v>
      </c>
      <c r="K3513" s="0" t="str">
        <f aca="false">IFERROR(IF(VLOOKUP($C3513,薬効分類マスタ!$A$2:$E$180,5,FALSE())=0,"",VLOOKUP($C3513,薬効分類マスタ!$A$2:$E$180,5,FALSE())),"")</f>
        <v/>
      </c>
      <c r="L3513" s="17"/>
      <c r="M3513" s="0" t="str">
        <f aca="false">IF($K3513="","",IF($L3513&lt;&gt;"",$L3513,VLOOKUP($C3513,薬効分類マスタ!$A$2:$F$180,6,FALSE())))</f>
        <v/>
      </c>
      <c r="N3513" s="0" t="str">
        <f aca="false">ASC(G3513)</f>
        <v>ｼﾞｴﾉｹﾞｽﾄOD錠1mg｢ｷｯｾｲ｣</v>
      </c>
      <c r="O3513" s="0" t="str">
        <f aca="false">ASC(E3513)</f>
        <v>ｼﾞｴﾉｹﾞｽﾄ</v>
      </c>
      <c r="P3513" s="16" t="n">
        <f aca="false">N(P3512)+IF($C3513=検索!$B$49,1,0)</f>
        <v>0</v>
      </c>
    </row>
    <row r="3514" customFormat="false" ht="15" hidden="false" customHeight="false" outlineLevel="0" collapsed="false">
      <c r="A3514" s="16" t="s">
        <v>221</v>
      </c>
      <c r="B3514" s="0" t="s">
        <v>8151</v>
      </c>
      <c r="C3514" s="0" t="n">
        <v>249</v>
      </c>
      <c r="D3514" s="0" t="str">
        <f aca="false">IFERROR(VLOOKUP($C3514,薬効分類マスタ!$A$2:$B$180,2,FALSE()),"未登録")</f>
        <v>その他のホルモン剤(抗ホルモン剤を含む。)</v>
      </c>
      <c r="E3514" s="16" t="s">
        <v>8133</v>
      </c>
      <c r="F3514" s="16" t="s">
        <v>234</v>
      </c>
      <c r="G3514" s="16" t="s">
        <v>8152</v>
      </c>
      <c r="H3514" s="16" t="s">
        <v>533</v>
      </c>
      <c r="I3514" s="0" t="n">
        <v>48.2</v>
      </c>
      <c r="J3514" s="16" t="s">
        <v>239</v>
      </c>
      <c r="K3514" s="0" t="str">
        <f aca="false">IFERROR(IF(VLOOKUP($C3514,薬効分類マスタ!$A$2:$E$180,5,FALSE())=0,"",VLOOKUP($C3514,薬効分類マスタ!$A$2:$E$180,5,FALSE())),"")</f>
        <v/>
      </c>
      <c r="L3514" s="17"/>
      <c r="M3514" s="0" t="str">
        <f aca="false">IF($K3514="","",IF($L3514&lt;&gt;"",$L3514,VLOOKUP($C3514,薬効分類マスタ!$A$2:$F$180,6,FALSE())))</f>
        <v/>
      </c>
      <c r="N3514" s="0" t="str">
        <f aca="false">ASC(G3514)</f>
        <v>ｼﾞｴﾉｹﾞｽﾄOD錠1mg｢ﾄｰﾜ｣</v>
      </c>
      <c r="O3514" s="0" t="str">
        <f aca="false">ASC(E3514)</f>
        <v>ｼﾞｴﾉｹﾞｽﾄ</v>
      </c>
      <c r="P3514" s="16" t="n">
        <f aca="false">N(P3513)+IF($C3514=検索!$B$49,1,0)</f>
        <v>0</v>
      </c>
    </row>
    <row r="3515" customFormat="false" ht="15" hidden="false" customHeight="false" outlineLevel="0" collapsed="false">
      <c r="A3515" s="16" t="s">
        <v>221</v>
      </c>
      <c r="B3515" s="0" t="s">
        <v>8153</v>
      </c>
      <c r="C3515" s="0" t="n">
        <v>249</v>
      </c>
      <c r="D3515" s="0" t="str">
        <f aca="false">IFERROR(VLOOKUP($C3515,薬効分類マスタ!$A$2:$B$180,2,FALSE()),"未登録")</f>
        <v>その他のホルモン剤(抗ホルモン剤を含む。)</v>
      </c>
      <c r="E3515" s="16" t="s">
        <v>8133</v>
      </c>
      <c r="F3515" s="16" t="s">
        <v>234</v>
      </c>
      <c r="G3515" s="16" t="s">
        <v>8154</v>
      </c>
      <c r="H3515" s="16" t="s">
        <v>765</v>
      </c>
      <c r="I3515" s="0" t="n">
        <v>48.2</v>
      </c>
      <c r="J3515" s="16" t="s">
        <v>239</v>
      </c>
      <c r="K3515" s="0" t="str">
        <f aca="false">IFERROR(IF(VLOOKUP($C3515,薬効分類マスタ!$A$2:$E$180,5,FALSE())=0,"",VLOOKUP($C3515,薬効分類マスタ!$A$2:$E$180,5,FALSE())),"")</f>
        <v/>
      </c>
      <c r="L3515" s="17"/>
      <c r="M3515" s="0" t="str">
        <f aca="false">IF($K3515="","",IF($L3515&lt;&gt;"",$L3515,VLOOKUP($C3515,薬効分類マスタ!$A$2:$F$180,6,FALSE())))</f>
        <v/>
      </c>
      <c r="N3515" s="0" t="str">
        <f aca="false">ASC(G3515)</f>
        <v>ｼﾞｴﾉｹﾞｽﾄOD錠1mg｢F｣</v>
      </c>
      <c r="O3515" s="0" t="str">
        <f aca="false">ASC(E3515)</f>
        <v>ｼﾞｴﾉｹﾞｽﾄ</v>
      </c>
      <c r="P3515" s="16" t="n">
        <f aca="false">N(P3514)+IF($C3515=検索!$B$49,1,0)</f>
        <v>0</v>
      </c>
    </row>
    <row r="3516" customFormat="false" ht="15" hidden="false" customHeight="false" outlineLevel="0" collapsed="false">
      <c r="A3516" s="16" t="s">
        <v>221</v>
      </c>
      <c r="B3516" s="0" t="s">
        <v>8155</v>
      </c>
      <c r="C3516" s="0" t="n">
        <v>249</v>
      </c>
      <c r="D3516" s="0" t="str">
        <f aca="false">IFERROR(VLOOKUP($C3516,薬効分類マスタ!$A$2:$B$180,2,FALSE()),"未登録")</f>
        <v>その他のホルモン剤(抗ホルモン剤を含む。)</v>
      </c>
      <c r="E3516" s="16" t="s">
        <v>8133</v>
      </c>
      <c r="F3516" s="16" t="s">
        <v>381</v>
      </c>
      <c r="G3516" s="16" t="s">
        <v>8156</v>
      </c>
      <c r="H3516" s="16" t="s">
        <v>415</v>
      </c>
      <c r="I3516" s="0" t="n">
        <v>67.7</v>
      </c>
      <c r="J3516" s="16" t="s">
        <v>232</v>
      </c>
      <c r="K3516" s="0" t="str">
        <f aca="false">IFERROR(IF(VLOOKUP($C3516,薬効分類マスタ!$A$2:$E$180,5,FALSE())=0,"",VLOOKUP($C3516,薬効分類マスタ!$A$2:$E$180,5,FALSE())),"")</f>
        <v/>
      </c>
      <c r="L3516" s="17"/>
      <c r="M3516" s="0" t="str">
        <f aca="false">IF($K3516="","",IF($L3516&lt;&gt;"",$L3516,VLOOKUP($C3516,薬効分類マスタ!$A$2:$F$180,6,FALSE())))</f>
        <v/>
      </c>
      <c r="N3516" s="0" t="str">
        <f aca="false">ASC(G3516)</f>
        <v>ﾃﾞｨﾅｹﾞｽﾄ錠0.5mg</v>
      </c>
      <c r="O3516" s="0" t="str">
        <f aca="false">ASC(E3516)</f>
        <v>ｼﾞｴﾉｹﾞｽﾄ</v>
      </c>
      <c r="P3516" s="16" t="n">
        <f aca="false">N(P3515)+IF($C3516=検索!$B$49,1,0)</f>
        <v>0</v>
      </c>
    </row>
    <row r="3517" customFormat="false" ht="15" hidden="false" customHeight="false" outlineLevel="0" collapsed="false">
      <c r="A3517" s="16" t="s">
        <v>221</v>
      </c>
      <c r="B3517" s="0" t="s">
        <v>8157</v>
      </c>
      <c r="C3517" s="0" t="n">
        <v>249</v>
      </c>
      <c r="D3517" s="0" t="str">
        <f aca="false">IFERROR(VLOOKUP($C3517,薬効分類マスタ!$A$2:$B$180,2,FALSE()),"未登録")</f>
        <v>その他のホルモン剤(抗ホルモン剤を含む。)</v>
      </c>
      <c r="E3517" s="16" t="s">
        <v>8133</v>
      </c>
      <c r="F3517" s="16" t="s">
        <v>381</v>
      </c>
      <c r="G3517" s="16" t="s">
        <v>8158</v>
      </c>
      <c r="H3517" s="16" t="s">
        <v>6322</v>
      </c>
      <c r="I3517" s="0" t="n">
        <v>38.7</v>
      </c>
      <c r="J3517" s="16" t="s">
        <v>239</v>
      </c>
      <c r="K3517" s="0" t="str">
        <f aca="false">IFERROR(IF(VLOOKUP($C3517,薬効分類マスタ!$A$2:$E$180,5,FALSE())=0,"",VLOOKUP($C3517,薬効分類マスタ!$A$2:$E$180,5,FALSE())),"")</f>
        <v/>
      </c>
      <c r="L3517" s="17"/>
      <c r="M3517" s="0" t="str">
        <f aca="false">IF($K3517="","",IF($L3517&lt;&gt;"",$L3517,VLOOKUP($C3517,薬効分類マスタ!$A$2:$F$180,6,FALSE())))</f>
        <v/>
      </c>
      <c r="N3517" s="0" t="str">
        <f aca="false">ASC(G3517)</f>
        <v>ｼﾞｴﾉｹﾞｽﾄ錠0.5mg｢ﾓﾁﾀﾞ｣</v>
      </c>
      <c r="O3517" s="0" t="str">
        <f aca="false">ASC(E3517)</f>
        <v>ｼﾞｴﾉｹﾞｽﾄ</v>
      </c>
      <c r="P3517" s="16" t="n">
        <f aca="false">N(P3516)+IF($C3517=検索!$B$49,1,0)</f>
        <v>0</v>
      </c>
    </row>
    <row r="3518" customFormat="false" ht="15" hidden="false" customHeight="false" outlineLevel="0" collapsed="false">
      <c r="A3518" s="16" t="s">
        <v>221</v>
      </c>
      <c r="B3518" s="0" t="s">
        <v>8159</v>
      </c>
      <c r="C3518" s="0" t="n">
        <v>249</v>
      </c>
      <c r="D3518" s="0" t="str">
        <f aca="false">IFERROR(VLOOKUP($C3518,薬効分類マスタ!$A$2:$B$180,2,FALSE()),"未登録")</f>
        <v>その他のホルモン剤(抗ホルモン剤を含む。)</v>
      </c>
      <c r="E3518" s="16" t="s">
        <v>8160</v>
      </c>
      <c r="F3518" s="16" t="s">
        <v>381</v>
      </c>
      <c r="G3518" s="16" t="s">
        <v>8161</v>
      </c>
      <c r="H3518" s="16" t="s">
        <v>1464</v>
      </c>
      <c r="I3518" s="0" t="n">
        <v>25.7</v>
      </c>
      <c r="J3518" s="16" t="s">
        <v>239</v>
      </c>
      <c r="K3518" s="0" t="str">
        <f aca="false">IFERROR(IF(VLOOKUP($C3518,薬効分類マスタ!$A$2:$E$180,5,FALSE())=0,"",VLOOKUP($C3518,薬効分類マスタ!$A$2:$E$180,5,FALSE())),"")</f>
        <v/>
      </c>
      <c r="L3518" s="17"/>
      <c r="M3518" s="0" t="str">
        <f aca="false">IF($K3518="","",IF($L3518&lt;&gt;"",$L3518,VLOOKUP($C3518,薬効分類マスタ!$A$2:$F$180,6,FALSE())))</f>
        <v/>
      </c>
      <c r="N3518" s="0" t="str">
        <f aca="false">ASC(G3518)</f>
        <v>ﾃﾞｭﾀｽﾃﾘﾄﾞ錠0.5mgAV｢DSEP｣</v>
      </c>
      <c r="O3518" s="0" t="str">
        <f aca="false">ASC(E3518)</f>
        <v>ﾃﾞｭﾀｽﾃﾘﾄﾞ</v>
      </c>
      <c r="P3518" s="16" t="n">
        <f aca="false">N(P3517)+IF($C3518=検索!$B$49,1,0)</f>
        <v>0</v>
      </c>
    </row>
    <row r="3519" customFormat="false" ht="15" hidden="false" customHeight="false" outlineLevel="0" collapsed="false">
      <c r="A3519" s="16" t="s">
        <v>221</v>
      </c>
      <c r="B3519" s="0" t="s">
        <v>8162</v>
      </c>
      <c r="C3519" s="0" t="n">
        <v>249</v>
      </c>
      <c r="D3519" s="0" t="str">
        <f aca="false">IFERROR(VLOOKUP($C3519,薬効分類マスタ!$A$2:$B$180,2,FALSE()),"未登録")</f>
        <v>その他のホルモン剤(抗ホルモン剤を含む。)</v>
      </c>
      <c r="E3519" s="16" t="s">
        <v>8160</v>
      </c>
      <c r="F3519" s="16" t="s">
        <v>381</v>
      </c>
      <c r="G3519" s="16" t="s">
        <v>8163</v>
      </c>
      <c r="H3519" s="16" t="s">
        <v>606</v>
      </c>
      <c r="I3519" s="0" t="n">
        <v>25.7</v>
      </c>
      <c r="J3519" s="16" t="s">
        <v>239</v>
      </c>
      <c r="K3519" s="0" t="str">
        <f aca="false">IFERROR(IF(VLOOKUP($C3519,薬効分類マスタ!$A$2:$E$180,5,FALSE())=0,"",VLOOKUP($C3519,薬効分類マスタ!$A$2:$E$180,5,FALSE())),"")</f>
        <v/>
      </c>
      <c r="L3519" s="17"/>
      <c r="M3519" s="0" t="str">
        <f aca="false">IF($K3519="","",IF($L3519&lt;&gt;"",$L3519,VLOOKUP($C3519,薬効分類マスタ!$A$2:$F$180,6,FALSE())))</f>
        <v/>
      </c>
      <c r="N3519" s="0" t="str">
        <f aca="false">ASC(G3519)</f>
        <v>ﾃﾞｭﾀｽﾃﾘﾄﾞ錠0.5mgAV｢NS｣</v>
      </c>
      <c r="O3519" s="0" t="str">
        <f aca="false">ASC(E3519)</f>
        <v>ﾃﾞｭﾀｽﾃﾘﾄﾞ</v>
      </c>
      <c r="P3519" s="16" t="n">
        <f aca="false">N(P3518)+IF($C3519=検索!$B$49,1,0)</f>
        <v>0</v>
      </c>
    </row>
    <row r="3520" customFormat="false" ht="15" hidden="false" customHeight="false" outlineLevel="0" collapsed="false">
      <c r="A3520" s="16" t="s">
        <v>221</v>
      </c>
      <c r="B3520" s="0" t="s">
        <v>8164</v>
      </c>
      <c r="C3520" s="0" t="n">
        <v>249</v>
      </c>
      <c r="D3520" s="0" t="str">
        <f aca="false">IFERROR(VLOOKUP($C3520,薬効分類マスタ!$A$2:$B$180,2,FALSE()),"未登録")</f>
        <v>その他のホルモン剤(抗ホルモン剤を含む。)</v>
      </c>
      <c r="E3520" s="16" t="s">
        <v>8160</v>
      </c>
      <c r="F3520" s="16" t="s">
        <v>381</v>
      </c>
      <c r="G3520" s="16" t="s">
        <v>8165</v>
      </c>
      <c r="H3520" s="16" t="s">
        <v>574</v>
      </c>
      <c r="I3520" s="0" t="n">
        <v>25.7</v>
      </c>
      <c r="J3520" s="16" t="s">
        <v>239</v>
      </c>
      <c r="K3520" s="0" t="str">
        <f aca="false">IFERROR(IF(VLOOKUP($C3520,薬効分類マスタ!$A$2:$E$180,5,FALSE())=0,"",VLOOKUP($C3520,薬効分類マスタ!$A$2:$E$180,5,FALSE())),"")</f>
        <v/>
      </c>
      <c r="L3520" s="17"/>
      <c r="M3520" s="0" t="str">
        <f aca="false">IF($K3520="","",IF($L3520&lt;&gt;"",$L3520,VLOOKUP($C3520,薬効分類マスタ!$A$2:$F$180,6,FALSE())))</f>
        <v/>
      </c>
      <c r="N3520" s="0" t="str">
        <f aca="false">ASC(G3520)</f>
        <v>ﾃﾞｭﾀｽﾃﾘﾄﾞ錠0.5mgAV｢YD｣</v>
      </c>
      <c r="O3520" s="0" t="str">
        <f aca="false">ASC(E3520)</f>
        <v>ﾃﾞｭﾀｽﾃﾘﾄﾞ</v>
      </c>
      <c r="P3520" s="16" t="n">
        <f aca="false">N(P3519)+IF($C3520=検索!$B$49,1,0)</f>
        <v>0</v>
      </c>
    </row>
    <row r="3521" customFormat="false" ht="15" hidden="false" customHeight="false" outlineLevel="0" collapsed="false">
      <c r="A3521" s="16" t="s">
        <v>221</v>
      </c>
      <c r="B3521" s="0" t="s">
        <v>8166</v>
      </c>
      <c r="C3521" s="0" t="n">
        <v>249</v>
      </c>
      <c r="D3521" s="0" t="str">
        <f aca="false">IFERROR(VLOOKUP($C3521,薬効分類マスタ!$A$2:$B$180,2,FALSE()),"未登録")</f>
        <v>その他のホルモン剤(抗ホルモン剤を含む。)</v>
      </c>
      <c r="E3521" s="16" t="s">
        <v>8160</v>
      </c>
      <c r="F3521" s="16" t="s">
        <v>381</v>
      </c>
      <c r="G3521" s="16" t="s">
        <v>8167</v>
      </c>
      <c r="H3521" s="16" t="s">
        <v>428</v>
      </c>
      <c r="I3521" s="0" t="n">
        <v>25.7</v>
      </c>
      <c r="J3521" s="16" t="s">
        <v>239</v>
      </c>
      <c r="K3521" s="0" t="str">
        <f aca="false">IFERROR(IF(VLOOKUP($C3521,薬効分類マスタ!$A$2:$E$180,5,FALSE())=0,"",VLOOKUP($C3521,薬効分類マスタ!$A$2:$E$180,5,FALSE())),"")</f>
        <v/>
      </c>
      <c r="L3521" s="17"/>
      <c r="M3521" s="0" t="str">
        <f aca="false">IF($K3521="","",IF($L3521&lt;&gt;"",$L3521,VLOOKUP($C3521,薬効分類マスタ!$A$2:$F$180,6,FALSE())))</f>
        <v/>
      </c>
      <c r="N3521" s="0" t="str">
        <f aca="false">ASC(G3521)</f>
        <v>ﾃﾞｭﾀｽﾃﾘﾄﾞ錠0.5mgAV｢明治｣</v>
      </c>
      <c r="O3521" s="0" t="str">
        <f aca="false">ASC(E3521)</f>
        <v>ﾃﾞｭﾀｽﾃﾘﾄﾞ</v>
      </c>
      <c r="P3521" s="16" t="n">
        <f aca="false">N(P3520)+IF($C3521=検索!$B$49,1,0)</f>
        <v>0</v>
      </c>
    </row>
    <row r="3522" customFormat="false" ht="15" hidden="false" customHeight="false" outlineLevel="0" collapsed="false">
      <c r="A3522" s="16" t="s">
        <v>221</v>
      </c>
      <c r="B3522" s="0" t="s">
        <v>8168</v>
      </c>
      <c r="C3522" s="0" t="n">
        <v>249</v>
      </c>
      <c r="D3522" s="0" t="str">
        <f aca="false">IFERROR(VLOOKUP($C3522,薬効分類マスタ!$A$2:$B$180,2,FALSE()),"未登録")</f>
        <v>その他のホルモン剤(抗ホルモン剤を含む。)</v>
      </c>
      <c r="E3522" s="16" t="s">
        <v>8160</v>
      </c>
      <c r="F3522" s="16" t="s">
        <v>8169</v>
      </c>
      <c r="G3522" s="16" t="s">
        <v>8170</v>
      </c>
      <c r="I3522" s="0" t="n">
        <v>21.1</v>
      </c>
      <c r="J3522" s="16" t="s">
        <v>239</v>
      </c>
      <c r="K3522" s="0" t="str">
        <f aca="false">IFERROR(IF(VLOOKUP($C3522,薬効分類マスタ!$A$2:$E$180,5,FALSE())=0,"",VLOOKUP($C3522,薬効分類マスタ!$A$2:$E$180,5,FALSE())),"")</f>
        <v/>
      </c>
      <c r="L3522" s="17"/>
      <c r="M3522" s="0" t="str">
        <f aca="false">IF($K3522="","",IF($L3522&lt;&gt;"",$L3522,VLOOKUP($C3522,薬効分類マスタ!$A$2:$F$180,6,FALSE())))</f>
        <v/>
      </c>
      <c r="N3522" s="0" t="str">
        <f aca="false">ASC(G3522)</f>
        <v>ﾃﾞｭﾀｽﾃﾘﾄﾞ0.5mgｶﾌﾟｾﾙ</v>
      </c>
      <c r="O3522" s="0" t="str">
        <f aca="false">ASC(E3522)</f>
        <v>ﾃﾞｭﾀｽﾃﾘﾄﾞ</v>
      </c>
      <c r="P3522" s="16" t="n">
        <f aca="false">N(P3521)+IF($C3522=検索!$B$49,1,0)</f>
        <v>0</v>
      </c>
    </row>
    <row r="3523" customFormat="false" ht="15" hidden="false" customHeight="false" outlineLevel="0" collapsed="false">
      <c r="A3523" s="16" t="s">
        <v>221</v>
      </c>
      <c r="B3523" s="0" t="s">
        <v>8171</v>
      </c>
      <c r="C3523" s="0" t="n">
        <v>249</v>
      </c>
      <c r="D3523" s="0" t="str">
        <f aca="false">IFERROR(VLOOKUP($C3523,薬効分類マスタ!$A$2:$B$180,2,FALSE()),"未登録")</f>
        <v>その他のホルモン剤(抗ホルモン剤を含む。)</v>
      </c>
      <c r="E3523" s="16" t="s">
        <v>8160</v>
      </c>
      <c r="F3523" s="16" t="s">
        <v>8169</v>
      </c>
      <c r="G3523" s="16" t="s">
        <v>8172</v>
      </c>
      <c r="H3523" s="16" t="s">
        <v>794</v>
      </c>
      <c r="I3523" s="0" t="n">
        <v>46</v>
      </c>
      <c r="J3523" s="16" t="s">
        <v>232</v>
      </c>
      <c r="K3523" s="0" t="str">
        <f aca="false">IFERROR(IF(VLOOKUP($C3523,薬効分類マスタ!$A$2:$E$180,5,FALSE())=0,"",VLOOKUP($C3523,薬効分類マスタ!$A$2:$E$180,5,FALSE())),"")</f>
        <v/>
      </c>
      <c r="L3523" s="17"/>
      <c r="M3523" s="0" t="str">
        <f aca="false">IF($K3523="","",IF($L3523&lt;&gt;"",$L3523,VLOOKUP($C3523,薬効分類マスタ!$A$2:$F$180,6,FALSE())))</f>
        <v/>
      </c>
      <c r="N3523" s="0" t="str">
        <f aca="false">ASC(G3523)</f>
        <v>ｱﾎﾞﾙﾌﾞｶﾌﾟｾﾙ0.5mg</v>
      </c>
      <c r="O3523" s="0" t="str">
        <f aca="false">ASC(E3523)</f>
        <v>ﾃﾞｭﾀｽﾃﾘﾄﾞ</v>
      </c>
      <c r="P3523" s="16" t="n">
        <f aca="false">N(P3522)+IF($C3523=検索!$B$49,1,0)</f>
        <v>0</v>
      </c>
    </row>
    <row r="3524" customFormat="false" ht="15" hidden="false" customHeight="false" outlineLevel="0" collapsed="false">
      <c r="A3524" s="16" t="s">
        <v>221</v>
      </c>
      <c r="B3524" s="0" t="s">
        <v>8173</v>
      </c>
      <c r="C3524" s="0" t="n">
        <v>249</v>
      </c>
      <c r="D3524" s="0" t="str">
        <f aca="false">IFERROR(VLOOKUP($C3524,薬効分類マスタ!$A$2:$B$180,2,FALSE()),"未登録")</f>
        <v>その他のホルモン剤(抗ホルモン剤を含む。)</v>
      </c>
      <c r="E3524" s="16" t="s">
        <v>8160</v>
      </c>
      <c r="F3524" s="16" t="s">
        <v>8169</v>
      </c>
      <c r="G3524" s="16" t="s">
        <v>8174</v>
      </c>
      <c r="H3524" s="16" t="s">
        <v>4823</v>
      </c>
      <c r="I3524" s="0" t="n">
        <v>25.7</v>
      </c>
      <c r="J3524" s="16" t="s">
        <v>239</v>
      </c>
      <c r="K3524" s="0" t="str">
        <f aca="false">IFERROR(IF(VLOOKUP($C3524,薬効分類マスタ!$A$2:$E$180,5,FALSE())=0,"",VLOOKUP($C3524,薬効分類マスタ!$A$2:$E$180,5,FALSE())),"")</f>
        <v/>
      </c>
      <c r="L3524" s="17"/>
      <c r="M3524" s="0" t="str">
        <f aca="false">IF($K3524="","",IF($L3524&lt;&gt;"",$L3524,VLOOKUP($C3524,薬効分類マスタ!$A$2:$F$180,6,FALSE())))</f>
        <v/>
      </c>
      <c r="N3524" s="0" t="str">
        <f aca="false">ASC(G3524)</f>
        <v>ﾃﾞｭﾀｽﾃﾘﾄﾞｶﾌﾟｾﾙ0.5mgAV｢BMD｣</v>
      </c>
      <c r="O3524" s="0" t="str">
        <f aca="false">ASC(E3524)</f>
        <v>ﾃﾞｭﾀｽﾃﾘﾄﾞ</v>
      </c>
      <c r="P3524" s="16" t="n">
        <f aca="false">N(P3523)+IF($C3524=検索!$B$49,1,0)</f>
        <v>0</v>
      </c>
    </row>
    <row r="3525" customFormat="false" ht="15" hidden="false" customHeight="false" outlineLevel="0" collapsed="false">
      <c r="A3525" s="16" t="s">
        <v>221</v>
      </c>
      <c r="B3525" s="0" t="s">
        <v>8175</v>
      </c>
      <c r="C3525" s="0" t="n">
        <v>249</v>
      </c>
      <c r="D3525" s="0" t="str">
        <f aca="false">IFERROR(VLOOKUP($C3525,薬効分類マスタ!$A$2:$B$180,2,FALSE()),"未登録")</f>
        <v>その他のホルモン剤(抗ホルモン剤を含む。)</v>
      </c>
      <c r="E3525" s="16" t="s">
        <v>8160</v>
      </c>
      <c r="F3525" s="16" t="s">
        <v>8169</v>
      </c>
      <c r="G3525" s="16" t="s">
        <v>8176</v>
      </c>
      <c r="H3525" s="16" t="s">
        <v>1464</v>
      </c>
      <c r="I3525" s="0" t="n">
        <v>25.7</v>
      </c>
      <c r="J3525" s="16" t="s">
        <v>239</v>
      </c>
      <c r="K3525" s="0" t="str">
        <f aca="false">IFERROR(IF(VLOOKUP($C3525,薬効分類マスタ!$A$2:$E$180,5,FALSE())=0,"",VLOOKUP($C3525,薬効分類マスタ!$A$2:$E$180,5,FALSE())),"")</f>
        <v/>
      </c>
      <c r="L3525" s="17"/>
      <c r="M3525" s="0" t="str">
        <f aca="false">IF($K3525="","",IF($L3525&lt;&gt;"",$L3525,VLOOKUP($C3525,薬効分類マスタ!$A$2:$F$180,6,FALSE())))</f>
        <v/>
      </c>
      <c r="N3525" s="0" t="str">
        <f aca="false">ASC(G3525)</f>
        <v>ﾃﾞｭﾀｽﾃﾘﾄﾞｶﾌﾟｾﾙ0.5mgAV｢DSEP｣</v>
      </c>
      <c r="O3525" s="0" t="str">
        <f aca="false">ASC(E3525)</f>
        <v>ﾃﾞｭﾀｽﾃﾘﾄﾞ</v>
      </c>
      <c r="P3525" s="16" t="n">
        <f aca="false">N(P3524)+IF($C3525=検索!$B$49,1,0)</f>
        <v>0</v>
      </c>
    </row>
    <row r="3526" customFormat="false" ht="15" hidden="false" customHeight="false" outlineLevel="0" collapsed="false">
      <c r="A3526" s="16" t="s">
        <v>221</v>
      </c>
      <c r="B3526" s="0" t="s">
        <v>8177</v>
      </c>
      <c r="C3526" s="0" t="n">
        <v>249</v>
      </c>
      <c r="D3526" s="0" t="str">
        <f aca="false">IFERROR(VLOOKUP($C3526,薬効分類マスタ!$A$2:$B$180,2,FALSE()),"未登録")</f>
        <v>その他のホルモン剤(抗ホルモン剤を含む。)</v>
      </c>
      <c r="E3526" s="16" t="s">
        <v>8160</v>
      </c>
      <c r="F3526" s="16" t="s">
        <v>8169</v>
      </c>
      <c r="G3526" s="16" t="s">
        <v>8178</v>
      </c>
      <c r="H3526" s="16" t="s">
        <v>527</v>
      </c>
      <c r="I3526" s="0" t="n">
        <v>25.7</v>
      </c>
      <c r="J3526" s="16" t="s">
        <v>239</v>
      </c>
      <c r="K3526" s="0" t="str">
        <f aca="false">IFERROR(IF(VLOOKUP($C3526,薬効分類マスタ!$A$2:$E$180,5,FALSE())=0,"",VLOOKUP($C3526,薬効分類マスタ!$A$2:$E$180,5,FALSE())),"")</f>
        <v/>
      </c>
      <c r="L3526" s="17"/>
      <c r="M3526" s="0" t="str">
        <f aca="false">IF($K3526="","",IF($L3526&lt;&gt;"",$L3526,VLOOKUP($C3526,薬効分類マスタ!$A$2:$F$180,6,FALSE())))</f>
        <v/>
      </c>
      <c r="N3526" s="0" t="str">
        <f aca="false">ASC(G3526)</f>
        <v>ﾃﾞｭﾀｽﾃﾘﾄﾞｶﾌﾟｾﾙ0.5mgAV｢JG｣</v>
      </c>
      <c r="O3526" s="0" t="str">
        <f aca="false">ASC(E3526)</f>
        <v>ﾃﾞｭﾀｽﾃﾘﾄﾞ</v>
      </c>
      <c r="P3526" s="16" t="n">
        <f aca="false">N(P3525)+IF($C3526=検索!$B$49,1,0)</f>
        <v>0</v>
      </c>
    </row>
    <row r="3527" customFormat="false" ht="15" hidden="false" customHeight="false" outlineLevel="0" collapsed="false">
      <c r="A3527" s="16" t="s">
        <v>221</v>
      </c>
      <c r="B3527" s="0" t="s">
        <v>8179</v>
      </c>
      <c r="C3527" s="0" t="n">
        <v>249</v>
      </c>
      <c r="D3527" s="0" t="str">
        <f aca="false">IFERROR(VLOOKUP($C3527,薬効分類マスタ!$A$2:$B$180,2,FALSE()),"未登録")</f>
        <v>その他のホルモン剤(抗ホルモン剤を含む。)</v>
      </c>
      <c r="E3527" s="16" t="s">
        <v>8160</v>
      </c>
      <c r="F3527" s="16" t="s">
        <v>8169</v>
      </c>
      <c r="G3527" s="16" t="s">
        <v>8180</v>
      </c>
      <c r="H3527" s="16" t="s">
        <v>539</v>
      </c>
      <c r="I3527" s="0" t="n">
        <v>25.7</v>
      </c>
      <c r="J3527" s="16" t="s">
        <v>239</v>
      </c>
      <c r="K3527" s="0" t="str">
        <f aca="false">IFERROR(IF(VLOOKUP($C3527,薬効分類マスタ!$A$2:$E$180,5,FALSE())=0,"",VLOOKUP($C3527,薬効分類マスタ!$A$2:$E$180,5,FALSE())),"")</f>
        <v/>
      </c>
      <c r="L3527" s="17"/>
      <c r="M3527" s="0" t="str">
        <f aca="false">IF($K3527="","",IF($L3527&lt;&gt;"",$L3527,VLOOKUP($C3527,薬効分類マスタ!$A$2:$F$180,6,FALSE())))</f>
        <v/>
      </c>
      <c r="N3527" s="0" t="str">
        <f aca="false">ASC(G3527)</f>
        <v>ﾃﾞｭﾀｽﾃﾘﾄﾞｶﾌﾟｾﾙ0.5mgAV｢TC｣</v>
      </c>
      <c r="O3527" s="0" t="str">
        <f aca="false">ASC(E3527)</f>
        <v>ﾃﾞｭﾀｽﾃﾘﾄﾞ</v>
      </c>
      <c r="P3527" s="16" t="n">
        <f aca="false">N(P3526)+IF($C3527=検索!$B$49,1,0)</f>
        <v>0</v>
      </c>
    </row>
    <row r="3528" customFormat="false" ht="15" hidden="false" customHeight="false" outlineLevel="0" collapsed="false">
      <c r="A3528" s="16" t="s">
        <v>221</v>
      </c>
      <c r="B3528" s="0" t="s">
        <v>8181</v>
      </c>
      <c r="C3528" s="0" t="n">
        <v>249</v>
      </c>
      <c r="D3528" s="0" t="str">
        <f aca="false">IFERROR(VLOOKUP($C3528,薬効分類マスタ!$A$2:$B$180,2,FALSE()),"未登録")</f>
        <v>その他のホルモン剤(抗ホルモン剤を含む。)</v>
      </c>
      <c r="E3528" s="16" t="s">
        <v>8160</v>
      </c>
      <c r="F3528" s="16" t="s">
        <v>8169</v>
      </c>
      <c r="G3528" s="16" t="s">
        <v>8182</v>
      </c>
      <c r="H3528" s="16" t="s">
        <v>385</v>
      </c>
      <c r="I3528" s="0" t="n">
        <v>25.7</v>
      </c>
      <c r="J3528" s="16" t="s">
        <v>239</v>
      </c>
      <c r="K3528" s="0" t="str">
        <f aca="false">IFERROR(IF(VLOOKUP($C3528,薬効分類マスタ!$A$2:$E$180,5,FALSE())=0,"",VLOOKUP($C3528,薬効分類マスタ!$A$2:$E$180,5,FALSE())),"")</f>
        <v/>
      </c>
      <c r="L3528" s="17"/>
      <c r="M3528" s="0" t="str">
        <f aca="false">IF($K3528="","",IF($L3528&lt;&gt;"",$L3528,VLOOKUP($C3528,薬効分類マスタ!$A$2:$F$180,6,FALSE())))</f>
        <v/>
      </c>
      <c r="N3528" s="0" t="str">
        <f aca="false">ASC(G3528)</f>
        <v>ﾃﾞｭﾀｽﾃﾘﾄﾞｶﾌﾟｾﾙ0.5mgAV｢ｻﾜｲ｣</v>
      </c>
      <c r="O3528" s="0" t="str">
        <f aca="false">ASC(E3528)</f>
        <v>ﾃﾞｭﾀｽﾃﾘﾄﾞ</v>
      </c>
      <c r="P3528" s="16" t="n">
        <f aca="false">N(P3527)+IF($C3528=検索!$B$49,1,0)</f>
        <v>0</v>
      </c>
    </row>
    <row r="3529" customFormat="false" ht="15" hidden="false" customHeight="false" outlineLevel="0" collapsed="false">
      <c r="A3529" s="16" t="s">
        <v>221</v>
      </c>
      <c r="B3529" s="0" t="s">
        <v>8183</v>
      </c>
      <c r="C3529" s="0" t="n">
        <v>249</v>
      </c>
      <c r="D3529" s="0" t="str">
        <f aca="false">IFERROR(VLOOKUP($C3529,薬効分類マスタ!$A$2:$B$180,2,FALSE()),"未登録")</f>
        <v>その他のホルモン剤(抗ホルモン剤を含む。)</v>
      </c>
      <c r="E3529" s="16" t="s">
        <v>8160</v>
      </c>
      <c r="F3529" s="16" t="s">
        <v>8169</v>
      </c>
      <c r="G3529" s="16" t="s">
        <v>8184</v>
      </c>
      <c r="H3529" s="16" t="s">
        <v>1309</v>
      </c>
      <c r="I3529" s="0" t="n">
        <v>25.7</v>
      </c>
      <c r="J3529" s="16" t="s">
        <v>239</v>
      </c>
      <c r="K3529" s="0" t="str">
        <f aca="false">IFERROR(IF(VLOOKUP($C3529,薬効分類マスタ!$A$2:$E$180,5,FALSE())=0,"",VLOOKUP($C3529,薬効分類マスタ!$A$2:$E$180,5,FALSE())),"")</f>
        <v/>
      </c>
      <c r="L3529" s="17"/>
      <c r="M3529" s="0" t="str">
        <f aca="false">IF($K3529="","",IF($L3529&lt;&gt;"",$L3529,VLOOKUP($C3529,薬効分類マスタ!$A$2:$F$180,6,FALSE())))</f>
        <v/>
      </c>
      <c r="N3529" s="0" t="str">
        <f aca="false">ASC(G3529)</f>
        <v>ﾃﾞｭﾀｽﾃﾘﾄﾞｶﾌﾟｾﾙ0.5mgAV｢武田ﾃﾊﾞ｣</v>
      </c>
      <c r="O3529" s="0" t="str">
        <f aca="false">ASC(E3529)</f>
        <v>ﾃﾞｭﾀｽﾃﾘﾄﾞ</v>
      </c>
      <c r="P3529" s="16" t="n">
        <f aca="false">N(P3528)+IF($C3529=検索!$B$49,1,0)</f>
        <v>0</v>
      </c>
    </row>
    <row r="3530" customFormat="false" ht="15" hidden="false" customHeight="false" outlineLevel="0" collapsed="false">
      <c r="A3530" s="16" t="s">
        <v>221</v>
      </c>
      <c r="B3530" s="0" t="s">
        <v>8185</v>
      </c>
      <c r="C3530" s="0" t="n">
        <v>249</v>
      </c>
      <c r="D3530" s="0" t="str">
        <f aca="false">IFERROR(VLOOKUP($C3530,薬効分類マスタ!$A$2:$B$180,2,FALSE()),"未登録")</f>
        <v>その他のホルモン剤(抗ホルモン剤を含む。)</v>
      </c>
      <c r="E3530" s="16" t="s">
        <v>8160</v>
      </c>
      <c r="F3530" s="16" t="s">
        <v>8169</v>
      </c>
      <c r="G3530" s="16" t="s">
        <v>8186</v>
      </c>
      <c r="H3530" s="16" t="s">
        <v>533</v>
      </c>
      <c r="I3530" s="0" t="n">
        <v>25.7</v>
      </c>
      <c r="J3530" s="16" t="s">
        <v>239</v>
      </c>
      <c r="K3530" s="0" t="str">
        <f aca="false">IFERROR(IF(VLOOKUP($C3530,薬効分類マスタ!$A$2:$E$180,5,FALSE())=0,"",VLOOKUP($C3530,薬効分類マスタ!$A$2:$E$180,5,FALSE())),"")</f>
        <v/>
      </c>
      <c r="L3530" s="17"/>
      <c r="M3530" s="0" t="str">
        <f aca="false">IF($K3530="","",IF($L3530&lt;&gt;"",$L3530,VLOOKUP($C3530,薬効分類マスタ!$A$2:$F$180,6,FALSE())))</f>
        <v/>
      </c>
      <c r="N3530" s="0" t="str">
        <f aca="false">ASC(G3530)</f>
        <v>ﾃﾞｭﾀｽﾃﾘﾄﾞｶﾌﾟｾﾙ0.5mgAV｢ﾄｰﾜ｣</v>
      </c>
      <c r="O3530" s="0" t="str">
        <f aca="false">ASC(E3530)</f>
        <v>ﾃﾞｭﾀｽﾃﾘﾄﾞ</v>
      </c>
      <c r="P3530" s="16" t="n">
        <f aca="false">N(P3529)+IF($C3530=検索!$B$49,1,0)</f>
        <v>0</v>
      </c>
    </row>
    <row r="3531" customFormat="false" ht="15" hidden="false" customHeight="false" outlineLevel="0" collapsed="false">
      <c r="A3531" s="16" t="s">
        <v>221</v>
      </c>
      <c r="B3531" s="0" t="s">
        <v>8187</v>
      </c>
      <c r="C3531" s="0" t="n">
        <v>249</v>
      </c>
      <c r="D3531" s="0" t="str">
        <f aca="false">IFERROR(VLOOKUP($C3531,薬効分類マスタ!$A$2:$B$180,2,FALSE()),"未登録")</f>
        <v>その他のホルモン剤(抗ホルモン剤を含む。)</v>
      </c>
      <c r="E3531" s="16" t="s">
        <v>8160</v>
      </c>
      <c r="F3531" s="16" t="s">
        <v>8169</v>
      </c>
      <c r="G3531" s="16" t="s">
        <v>8188</v>
      </c>
      <c r="H3531" s="16" t="s">
        <v>1165</v>
      </c>
      <c r="I3531" s="0" t="n">
        <v>25.7</v>
      </c>
      <c r="J3531" s="16" t="s">
        <v>239</v>
      </c>
      <c r="K3531" s="0" t="str">
        <f aca="false">IFERROR(IF(VLOOKUP($C3531,薬効分類マスタ!$A$2:$E$180,5,FALSE())=0,"",VLOOKUP($C3531,薬効分類マスタ!$A$2:$E$180,5,FALSE())),"")</f>
        <v/>
      </c>
      <c r="L3531" s="17"/>
      <c r="M3531" s="0" t="str">
        <f aca="false">IF($K3531="","",IF($L3531&lt;&gt;"",$L3531,VLOOKUP($C3531,薬効分類マスタ!$A$2:$F$180,6,FALSE())))</f>
        <v/>
      </c>
      <c r="N3531" s="0" t="str">
        <f aca="false">ASC(G3531)</f>
        <v>ﾃﾞｭﾀｽﾃﾘﾄﾞｶﾌﾟｾﾙ0.5mgAV｢ﾆﾌﾟﾛ｣</v>
      </c>
      <c r="O3531" s="0" t="str">
        <f aca="false">ASC(E3531)</f>
        <v>ﾃﾞｭﾀｽﾃﾘﾄﾞ</v>
      </c>
      <c r="P3531" s="16" t="n">
        <f aca="false">N(P3530)+IF($C3531=検索!$B$49,1,0)</f>
        <v>0</v>
      </c>
    </row>
    <row r="3532" customFormat="false" ht="15" hidden="false" customHeight="false" outlineLevel="0" collapsed="false">
      <c r="A3532" s="16" t="s">
        <v>221</v>
      </c>
      <c r="B3532" s="0" t="s">
        <v>8189</v>
      </c>
      <c r="C3532" s="0" t="n">
        <v>249</v>
      </c>
      <c r="D3532" s="0" t="str">
        <f aca="false">IFERROR(VLOOKUP($C3532,薬効分類マスタ!$A$2:$B$180,2,FALSE()),"未登録")</f>
        <v>その他のホルモン剤(抗ホルモン剤を含む。)</v>
      </c>
      <c r="E3532" s="16" t="s">
        <v>4182</v>
      </c>
      <c r="F3532" s="16" t="s">
        <v>465</v>
      </c>
      <c r="G3532" s="16" t="s">
        <v>8190</v>
      </c>
      <c r="H3532" s="16" t="s">
        <v>2382</v>
      </c>
      <c r="I3532" s="0" t="n">
        <v>1887.3</v>
      </c>
      <c r="J3532" s="16" t="s">
        <v>232</v>
      </c>
      <c r="K3532" s="0" t="str">
        <f aca="false">IFERROR(IF(VLOOKUP($C3532,薬効分類マスタ!$A$2:$E$180,5,FALSE())=0,"",VLOOKUP($C3532,薬効分類マスタ!$A$2:$E$180,5,FALSE())),"")</f>
        <v/>
      </c>
      <c r="L3532" s="17"/>
      <c r="M3532" s="0" t="str">
        <f aca="false">IF($K3532="","",IF($L3532&lt;&gt;"",$L3532,VLOOKUP($C3532,薬効分類マスタ!$A$2:$F$180,6,FALSE())))</f>
        <v/>
      </c>
      <c r="N3532" s="0" t="str">
        <f aca="false">ASC(G3532)</f>
        <v>ｻﾑｽｶOD錠30mg</v>
      </c>
      <c r="O3532" s="0" t="str">
        <f aca="false">ASC(E3532)</f>
        <v>ﾄﾙﾊﾞﾌﾟﾀﾝ</v>
      </c>
      <c r="P3532" s="16" t="n">
        <f aca="false">N(P3531)+IF($C3532=検索!$B$49,1,0)</f>
        <v>0</v>
      </c>
    </row>
    <row r="3533" customFormat="false" ht="15" hidden="false" customHeight="false" outlineLevel="0" collapsed="false">
      <c r="A3533" s="16" t="s">
        <v>221</v>
      </c>
      <c r="B3533" s="0" t="s">
        <v>8191</v>
      </c>
      <c r="C3533" s="0" t="n">
        <v>249</v>
      </c>
      <c r="D3533" s="0" t="str">
        <f aca="false">IFERROR(VLOOKUP($C3533,薬効分類マスタ!$A$2:$B$180,2,FALSE()),"未登録")</f>
        <v>その他のホルモン剤(抗ホルモン剤を含む。)</v>
      </c>
      <c r="E3533" s="16" t="s">
        <v>8192</v>
      </c>
      <c r="F3533" s="16" t="s">
        <v>1172</v>
      </c>
      <c r="G3533" s="16" t="s">
        <v>8193</v>
      </c>
      <c r="H3533" s="16" t="s">
        <v>304</v>
      </c>
      <c r="I3533" s="0" t="n">
        <v>842.1</v>
      </c>
      <c r="J3533" s="16" t="s">
        <v>232</v>
      </c>
      <c r="K3533" s="0" t="str">
        <f aca="false">IFERROR(IF(VLOOKUP($C3533,薬効分類マスタ!$A$2:$E$180,5,FALSE())=0,"",VLOOKUP($C3533,薬効分類マスタ!$A$2:$E$180,5,FALSE())),"")</f>
        <v/>
      </c>
      <c r="L3533" s="17"/>
      <c r="M3533" s="0" t="str">
        <f aca="false">IF($K3533="","",IF($L3533&lt;&gt;"",$L3533,VLOOKUP($C3533,薬効分類マスタ!$A$2:$F$180,6,FALSE())))</f>
        <v/>
      </c>
      <c r="N3533" s="0" t="str">
        <f aca="false">ASC(G3533)</f>
        <v>ﾚﾙﾐﾅ錠40mg</v>
      </c>
      <c r="O3533" s="0" t="str">
        <f aca="false">ASC(E3533)</f>
        <v>ﾚﾙｺﾞﾘｸｽ</v>
      </c>
      <c r="P3533" s="16" t="n">
        <f aca="false">N(P3532)+IF($C3533=検索!$B$49,1,0)</f>
        <v>0</v>
      </c>
    </row>
    <row r="3534" customFormat="false" ht="15" hidden="false" customHeight="false" outlineLevel="0" collapsed="false">
      <c r="A3534" s="16" t="s">
        <v>221</v>
      </c>
      <c r="B3534" s="0" t="s">
        <v>8194</v>
      </c>
      <c r="C3534" s="0" t="n">
        <v>249</v>
      </c>
      <c r="D3534" s="0" t="str">
        <f aca="false">IFERROR(VLOOKUP($C3534,薬効分類マスタ!$A$2:$B$180,2,FALSE()),"未登録")</f>
        <v>その他のホルモン剤(抗ホルモン剤を含む。)</v>
      </c>
      <c r="E3534" s="16" t="s">
        <v>8195</v>
      </c>
      <c r="F3534" s="16" t="s">
        <v>364</v>
      </c>
      <c r="G3534" s="16" t="s">
        <v>8196</v>
      </c>
      <c r="H3534" s="16" t="s">
        <v>8197</v>
      </c>
      <c r="I3534" s="0" t="n">
        <v>143.1</v>
      </c>
      <c r="J3534" s="16" t="s">
        <v>232</v>
      </c>
      <c r="K3534" s="0" t="str">
        <f aca="false">IFERROR(IF(VLOOKUP($C3534,薬効分類マスタ!$A$2:$E$180,5,FALSE())=0,"",VLOOKUP($C3534,薬効分類マスタ!$A$2:$E$180,5,FALSE())),"")</f>
        <v/>
      </c>
      <c r="L3534" s="17"/>
      <c r="M3534" s="0" t="str">
        <f aca="false">IF($K3534="","",IF($L3534&lt;&gt;"",$L3534,VLOOKUP($C3534,薬効分類マスタ!$A$2:$F$180,6,FALSE())))</f>
        <v/>
      </c>
      <c r="N3534" s="0" t="str">
        <f aca="false">ASC(G3534)</f>
        <v>ﾘﾍﾞﾙｻｽ錠3mg</v>
      </c>
      <c r="O3534" s="0" t="str">
        <f aca="false">ASC(E3534)</f>
        <v>ｾﾏｸﾞﾙﾁﾄﾞ(遺伝子組換え)</v>
      </c>
      <c r="P3534" s="16" t="n">
        <f aca="false">N(P3533)+IF($C3534=検索!$B$49,1,0)</f>
        <v>0</v>
      </c>
    </row>
    <row r="3535" customFormat="false" ht="15" hidden="false" customHeight="false" outlineLevel="0" collapsed="false">
      <c r="A3535" s="16" t="s">
        <v>221</v>
      </c>
      <c r="B3535" s="0" t="s">
        <v>8198</v>
      </c>
      <c r="C3535" s="0" t="n">
        <v>249</v>
      </c>
      <c r="D3535" s="0" t="str">
        <f aca="false">IFERROR(VLOOKUP($C3535,薬効分類マスタ!$A$2:$B$180,2,FALSE()),"未登録")</f>
        <v>その他のホルモン剤(抗ホルモン剤を含む。)</v>
      </c>
      <c r="E3535" s="16" t="s">
        <v>8195</v>
      </c>
      <c r="F3535" s="16" t="s">
        <v>8199</v>
      </c>
      <c r="G3535" s="16" t="s">
        <v>8200</v>
      </c>
      <c r="H3535" s="16" t="s">
        <v>8197</v>
      </c>
      <c r="I3535" s="0" t="n">
        <v>333.8</v>
      </c>
      <c r="J3535" s="16" t="s">
        <v>232</v>
      </c>
      <c r="K3535" s="0" t="str">
        <f aca="false">IFERROR(IF(VLOOKUP($C3535,薬効分類マスタ!$A$2:$E$180,5,FALSE())=0,"",VLOOKUP($C3535,薬効分類マスタ!$A$2:$E$180,5,FALSE())),"")</f>
        <v/>
      </c>
      <c r="L3535" s="17"/>
      <c r="M3535" s="0" t="str">
        <f aca="false">IF($K3535="","",IF($L3535&lt;&gt;"",$L3535,VLOOKUP($C3535,薬効分類マスタ!$A$2:$F$180,6,FALSE())))</f>
        <v/>
      </c>
      <c r="N3535" s="0" t="str">
        <f aca="false">ASC(G3535)</f>
        <v>ﾘﾍﾞﾙｻｽ錠7mg</v>
      </c>
      <c r="O3535" s="0" t="str">
        <f aca="false">ASC(E3535)</f>
        <v>ｾﾏｸﾞﾙﾁﾄﾞ(遺伝子組換え)</v>
      </c>
      <c r="P3535" s="16" t="n">
        <f aca="false">N(P3534)+IF($C3535=検索!$B$49,1,0)</f>
        <v>0</v>
      </c>
    </row>
    <row r="3536" customFormat="false" ht="15" hidden="false" customHeight="false" outlineLevel="0" collapsed="false">
      <c r="A3536" s="16" t="s">
        <v>221</v>
      </c>
      <c r="B3536" s="0" t="s">
        <v>8201</v>
      </c>
      <c r="C3536" s="0" t="n">
        <v>249</v>
      </c>
      <c r="D3536" s="0" t="str">
        <f aca="false">IFERROR(VLOOKUP($C3536,薬効分類マスタ!$A$2:$B$180,2,FALSE()),"未登録")</f>
        <v>その他のホルモン剤(抗ホルモン剤を含む。)</v>
      </c>
      <c r="E3536" s="16" t="s">
        <v>8195</v>
      </c>
      <c r="F3536" s="16" t="s">
        <v>8202</v>
      </c>
      <c r="G3536" s="16" t="s">
        <v>8203</v>
      </c>
      <c r="H3536" s="16" t="s">
        <v>8197</v>
      </c>
      <c r="I3536" s="0" t="n">
        <v>500.7</v>
      </c>
      <c r="J3536" s="16" t="s">
        <v>232</v>
      </c>
      <c r="K3536" s="0" t="str">
        <f aca="false">IFERROR(IF(VLOOKUP($C3536,薬効分類マスタ!$A$2:$E$180,5,FALSE())=0,"",VLOOKUP($C3536,薬効分類マスタ!$A$2:$E$180,5,FALSE())),"")</f>
        <v/>
      </c>
      <c r="L3536" s="17"/>
      <c r="M3536" s="0" t="str">
        <f aca="false">IF($K3536="","",IF($L3536&lt;&gt;"",$L3536,VLOOKUP($C3536,薬効分類マスタ!$A$2:$F$180,6,FALSE())))</f>
        <v/>
      </c>
      <c r="N3536" s="0" t="str">
        <f aca="false">ASC(G3536)</f>
        <v>ﾘﾍﾞﾙｻｽ錠14mg</v>
      </c>
      <c r="O3536" s="0" t="str">
        <f aca="false">ASC(E3536)</f>
        <v>ｾﾏｸﾞﾙﾁﾄﾞ(遺伝子組換え)</v>
      </c>
      <c r="P3536" s="16" t="n">
        <f aca="false">N(P3535)+IF($C3536=検索!$B$49,1,0)</f>
        <v>0</v>
      </c>
    </row>
    <row r="3537" customFormat="false" ht="15" hidden="false" customHeight="false" outlineLevel="0" collapsed="false">
      <c r="A3537" s="16" t="s">
        <v>221</v>
      </c>
      <c r="B3537" s="0" t="s">
        <v>8204</v>
      </c>
      <c r="C3537" s="0" t="n">
        <v>249</v>
      </c>
      <c r="D3537" s="0" t="str">
        <f aca="false">IFERROR(VLOOKUP($C3537,薬効分類マスタ!$A$2:$B$180,2,FALSE()),"未登録")</f>
        <v>その他のホルモン剤(抗ホルモン剤を含む。)</v>
      </c>
      <c r="E3537" s="16" t="s">
        <v>8205</v>
      </c>
      <c r="F3537" s="16" t="s">
        <v>234</v>
      </c>
      <c r="G3537" s="16" t="s">
        <v>8206</v>
      </c>
      <c r="H3537" s="16" t="s">
        <v>6177</v>
      </c>
      <c r="I3537" s="0" t="n">
        <v>3335.9</v>
      </c>
      <c r="J3537" s="16" t="s">
        <v>232</v>
      </c>
      <c r="K3537" s="0" t="str">
        <f aca="false">IFERROR(IF(VLOOKUP($C3537,薬効分類マスタ!$A$2:$E$180,5,FALSE())=0,"",VLOOKUP($C3537,薬効分類マスタ!$A$2:$E$180,5,FALSE())),"")</f>
        <v/>
      </c>
      <c r="L3537" s="17"/>
      <c r="M3537" s="0" t="str">
        <f aca="false">IF($K3537="","",IF($L3537&lt;&gt;"",$L3537,VLOOKUP($C3537,薬効分類マスタ!$A$2:$F$180,6,FALSE())))</f>
        <v/>
      </c>
      <c r="N3537" s="0" t="str">
        <f aca="false">ASC(G3537)</f>
        <v>ｲｽﾂﾘｻ錠1mg</v>
      </c>
      <c r="O3537" s="0" t="str">
        <f aca="false">ASC(E3537)</f>
        <v>ｵｼﾛﾄﾞﾛｽﾀｯﾄﾘﾝ酸塩</v>
      </c>
      <c r="P3537" s="16" t="n">
        <f aca="false">N(P3536)+IF($C3537=検索!$B$49,1,0)</f>
        <v>0</v>
      </c>
    </row>
    <row r="3538" customFormat="false" ht="15" hidden="false" customHeight="false" outlineLevel="0" collapsed="false">
      <c r="A3538" s="16" t="s">
        <v>221</v>
      </c>
      <c r="B3538" s="0" t="s">
        <v>8207</v>
      </c>
      <c r="C3538" s="0" t="n">
        <v>249</v>
      </c>
      <c r="D3538" s="0" t="str">
        <f aca="false">IFERROR(VLOOKUP($C3538,薬効分類マスタ!$A$2:$B$180,2,FALSE()),"未登録")</f>
        <v>その他のホルモン剤(抗ホルモン剤を含む。)</v>
      </c>
      <c r="E3538" s="16" t="s">
        <v>8205</v>
      </c>
      <c r="F3538" s="16" t="s">
        <v>257</v>
      </c>
      <c r="G3538" s="16" t="s">
        <v>8208</v>
      </c>
      <c r="H3538" s="16" t="s">
        <v>6177</v>
      </c>
      <c r="I3538" s="0" t="n">
        <v>13249</v>
      </c>
      <c r="J3538" s="16" t="s">
        <v>232</v>
      </c>
      <c r="K3538" s="0" t="str">
        <f aca="false">IFERROR(IF(VLOOKUP($C3538,薬効分類マスタ!$A$2:$E$180,5,FALSE())=0,"",VLOOKUP($C3538,薬効分類マスタ!$A$2:$E$180,5,FALSE())),"")</f>
        <v/>
      </c>
      <c r="L3538" s="17"/>
      <c r="M3538" s="0" t="str">
        <f aca="false">IF($K3538="","",IF($L3538&lt;&gt;"",$L3538,VLOOKUP($C3538,薬効分類マスタ!$A$2:$F$180,6,FALSE())))</f>
        <v/>
      </c>
      <c r="N3538" s="0" t="str">
        <f aca="false">ASC(G3538)</f>
        <v>ｲｽﾂﾘｻ錠5mg</v>
      </c>
      <c r="O3538" s="0" t="str">
        <f aca="false">ASC(E3538)</f>
        <v>ｵｼﾛﾄﾞﾛｽﾀｯﾄﾘﾝ酸塩</v>
      </c>
      <c r="P3538" s="16" t="n">
        <f aca="false">N(P3537)+IF($C3538=検索!$B$49,1,0)</f>
        <v>0</v>
      </c>
    </row>
    <row r="3539" customFormat="false" ht="15" hidden="false" customHeight="false" outlineLevel="0" collapsed="false">
      <c r="A3539" s="16" t="s">
        <v>221</v>
      </c>
      <c r="B3539" s="0" t="s">
        <v>8209</v>
      </c>
      <c r="C3539" s="0" t="n">
        <v>249</v>
      </c>
      <c r="D3539" s="0" t="str">
        <f aca="false">IFERROR(VLOOKUP($C3539,薬効分類マスタ!$A$2:$B$180,2,FALSE()),"未登録")</f>
        <v>その他のホルモン剤(抗ホルモン剤を含む。)</v>
      </c>
      <c r="E3539" s="16" t="s">
        <v>8210</v>
      </c>
      <c r="F3539" s="16" t="s">
        <v>627</v>
      </c>
      <c r="G3539" s="16" t="s">
        <v>8211</v>
      </c>
      <c r="H3539" s="16" t="s">
        <v>3217</v>
      </c>
      <c r="I3539" s="0" t="n">
        <v>429.1</v>
      </c>
      <c r="J3539" s="16" t="s">
        <v>232</v>
      </c>
      <c r="K3539" s="0" t="str">
        <f aca="false">IFERROR(IF(VLOOKUP($C3539,薬効分類マスタ!$A$2:$E$180,5,FALSE())=0,"",VLOOKUP($C3539,薬効分類マスタ!$A$2:$E$180,5,FALSE())),"")</f>
        <v/>
      </c>
      <c r="L3539" s="17"/>
      <c r="M3539" s="0" t="str">
        <f aca="false">IF($K3539="","",IF($L3539&lt;&gt;"",$L3539,VLOOKUP($C3539,薬効分類マスタ!$A$2:$F$180,6,FALSE())))</f>
        <v/>
      </c>
      <c r="N3539" s="0" t="str">
        <f aca="false">ASC(G3539)</f>
        <v>ｲｾﾙﾃｨ錠100mg</v>
      </c>
      <c r="O3539" s="0" t="str">
        <f aca="false">ASC(E3539)</f>
        <v>ﾘﾝｻﾞｺﾞﾘｸｽｺﾘﾝ</v>
      </c>
      <c r="P3539" s="16" t="n">
        <f aca="false">N(P3538)+IF($C3539=検索!$B$49,1,0)</f>
        <v>0</v>
      </c>
    </row>
    <row r="3540" customFormat="false" ht="15" hidden="false" customHeight="false" outlineLevel="0" collapsed="false">
      <c r="A3540" s="16" t="s">
        <v>221</v>
      </c>
      <c r="B3540" s="0" t="s">
        <v>8212</v>
      </c>
      <c r="C3540" s="0" t="n">
        <v>253</v>
      </c>
      <c r="D3540" s="0" t="str">
        <f aca="false">IFERROR(VLOOKUP($C3540,薬効分類マスタ!$A$2:$B$180,2,FALSE()),"未登録")</f>
        <v>子宮収縮剤</v>
      </c>
      <c r="E3540" s="16" t="s">
        <v>8213</v>
      </c>
      <c r="F3540" s="16" t="s">
        <v>381</v>
      </c>
      <c r="G3540" s="16" t="s">
        <v>8214</v>
      </c>
      <c r="I3540" s="0" t="n">
        <v>9.8</v>
      </c>
      <c r="K3540" s="0" t="str">
        <f aca="false">IFERROR(IF(VLOOKUP($C3540,薬効分類マスタ!$A$2:$E$180,5,FALSE())=0,"",VLOOKUP($C3540,薬効分類マスタ!$A$2:$E$180,5,FALSE())),"")</f>
        <v/>
      </c>
      <c r="L3540" s="17"/>
      <c r="M3540" s="0" t="str">
        <f aca="false">IF($K3540="","",IF($L3540&lt;&gt;"",$L3540,VLOOKUP($C3540,薬効分類マスタ!$A$2:$F$180,6,FALSE())))</f>
        <v/>
      </c>
      <c r="N3540" s="0" t="str">
        <f aca="false">ASC(G3540)</f>
        <v>ｴﾙｺﾞﾒﾄﾘﾝﾏﾚｲﾝ酸塩錠</v>
      </c>
      <c r="O3540" s="0" t="str">
        <f aca="false">ASC(E3540)</f>
        <v>ｴﾙｺﾞﾒﾄﾘﾝﾏﾚｲﾝ酸塩</v>
      </c>
      <c r="P3540" s="16" t="n">
        <f aca="false">N(P3539)+IF($C3540=検索!$B$49,1,0)</f>
        <v>0</v>
      </c>
    </row>
    <row r="3541" customFormat="false" ht="15" hidden="false" customHeight="false" outlineLevel="0" collapsed="false">
      <c r="A3541" s="16" t="s">
        <v>221</v>
      </c>
      <c r="B3541" s="0" t="s">
        <v>8215</v>
      </c>
      <c r="C3541" s="0" t="n">
        <v>253</v>
      </c>
      <c r="D3541" s="0" t="str">
        <f aca="false">IFERROR(VLOOKUP($C3541,薬効分類マスタ!$A$2:$B$180,2,FALSE()),"未登録")</f>
        <v>子宮収縮剤</v>
      </c>
      <c r="E3541" s="16" t="s">
        <v>8216</v>
      </c>
      <c r="F3541" s="16" t="s">
        <v>268</v>
      </c>
      <c r="G3541" s="16" t="s">
        <v>8217</v>
      </c>
      <c r="I3541" s="0" t="n">
        <v>10.8</v>
      </c>
      <c r="K3541" s="0" t="str">
        <f aca="false">IFERROR(IF(VLOOKUP($C3541,薬効分類マスタ!$A$2:$E$180,5,FALSE())=0,"",VLOOKUP($C3541,薬効分類マスタ!$A$2:$E$180,5,FALSE())),"")</f>
        <v/>
      </c>
      <c r="L3541" s="17"/>
      <c r="M3541" s="0" t="str">
        <f aca="false">IF($K3541="","",IF($L3541&lt;&gt;"",$L3541,VLOOKUP($C3541,薬効分類マスタ!$A$2:$F$180,6,FALSE())))</f>
        <v/>
      </c>
      <c r="N3541" s="0" t="str">
        <f aca="false">ASC(G3541)</f>
        <v>ﾒﾁﾙｴﾙｺﾞﾒﾄﾘﾝﾏﾚｲﾝ酸塩錠</v>
      </c>
      <c r="O3541" s="0" t="str">
        <f aca="false">ASC(E3541)</f>
        <v>ﾒﾁﾙｴﾙｺﾞﾒﾄﾘﾝﾏﾚｲﾝ酸塩</v>
      </c>
      <c r="P3541" s="16" t="n">
        <f aca="false">N(P3540)+IF($C3541=検索!$B$49,1,0)</f>
        <v>0</v>
      </c>
    </row>
    <row r="3542" customFormat="false" ht="15" hidden="false" customHeight="false" outlineLevel="0" collapsed="false">
      <c r="A3542" s="16" t="s">
        <v>221</v>
      </c>
      <c r="B3542" s="0" t="s">
        <v>8218</v>
      </c>
      <c r="C3542" s="0" t="n">
        <v>255</v>
      </c>
      <c r="D3542" s="0" t="str">
        <f aca="false">IFERROR(VLOOKUP($C3542,薬効分類マスタ!$A$2:$B$180,2,FALSE()),"未登録")</f>
        <v>痔疾用剤</v>
      </c>
      <c r="E3542" s="16" t="s">
        <v>8219</v>
      </c>
      <c r="F3542" s="16" t="s">
        <v>1126</v>
      </c>
      <c r="G3542" s="16" t="s">
        <v>8220</v>
      </c>
      <c r="H3542" s="16" t="s">
        <v>8221</v>
      </c>
      <c r="I3542" s="0" t="n">
        <v>28.3</v>
      </c>
      <c r="J3542" s="16" t="s">
        <v>232</v>
      </c>
      <c r="K3542" s="0" t="str">
        <f aca="false">IFERROR(IF(VLOOKUP($C3542,薬効分類マスタ!$A$2:$E$180,5,FALSE())=0,"",VLOOKUP($C3542,薬効分類マスタ!$A$2:$E$180,5,FALSE())),"")</f>
        <v/>
      </c>
      <c r="L3542" s="17"/>
      <c r="M3542" s="0" t="str">
        <f aca="false">IF($K3542="","",IF($L3542&lt;&gt;"",$L3542,VLOOKUP($C3542,薬効分類マスタ!$A$2:$F$180,6,FALSE())))</f>
        <v/>
      </c>
      <c r="N3542" s="0" t="str">
        <f aca="false">ASC(G3542)</f>
        <v>ﾍﾓｸﾛﾝｶﾌﾟｾﾙ200mg</v>
      </c>
      <c r="O3542" s="0" t="str">
        <f aca="false">ASC(E3542)</f>
        <v>ﾄﾘﾍﾞﾉｼﾄﾞ</v>
      </c>
      <c r="P3542" s="16" t="n">
        <f aca="false">N(P3541)+IF($C3542=検索!$B$49,1,0)</f>
        <v>0</v>
      </c>
    </row>
    <row r="3543" customFormat="false" ht="15" hidden="false" customHeight="false" outlineLevel="0" collapsed="false">
      <c r="A3543" s="16" t="s">
        <v>221</v>
      </c>
      <c r="B3543" s="0" t="s">
        <v>8222</v>
      </c>
      <c r="C3543" s="0" t="n">
        <v>255</v>
      </c>
      <c r="D3543" s="0" t="str">
        <f aca="false">IFERROR(VLOOKUP($C3543,薬効分類マスタ!$A$2:$B$180,2,FALSE()),"未登録")</f>
        <v>痔疾用剤</v>
      </c>
      <c r="E3543" s="16" t="s">
        <v>8223</v>
      </c>
      <c r="F3543" s="16" t="s">
        <v>1027</v>
      </c>
      <c r="G3543" s="16" t="s">
        <v>8224</v>
      </c>
      <c r="H3543" s="16" t="s">
        <v>5857</v>
      </c>
      <c r="I3543" s="0" t="n">
        <v>15.5</v>
      </c>
      <c r="K3543" s="0" t="str">
        <f aca="false">IFERROR(IF(VLOOKUP($C3543,薬効分類マスタ!$A$2:$E$180,5,FALSE())=0,"",VLOOKUP($C3543,薬効分類マスタ!$A$2:$E$180,5,FALSE())),"")</f>
        <v/>
      </c>
      <c r="L3543" s="17"/>
      <c r="M3543" s="0" t="str">
        <f aca="false">IF($K3543="","",IF($L3543&lt;&gt;"",$L3543,VLOOKUP($C3543,薬効分類マスタ!$A$2:$F$180,6,FALSE())))</f>
        <v/>
      </c>
      <c r="N3543" s="0" t="str">
        <f aca="false">ASC(G3543)</f>
        <v>ﾍﾓﾘﾝｶﾞﾙ舌下錠0.18mg</v>
      </c>
      <c r="O3543" s="0" t="str">
        <f aca="false">ASC(E3543)</f>
        <v>静脈血管叢ｴｷｽ</v>
      </c>
      <c r="P3543" s="16" t="n">
        <f aca="false">N(P3542)+IF($C3543=検索!$B$49,1,0)</f>
        <v>0</v>
      </c>
    </row>
    <row r="3544" customFormat="false" ht="15" hidden="false" customHeight="false" outlineLevel="0" collapsed="false">
      <c r="A3544" s="16" t="s">
        <v>221</v>
      </c>
      <c r="B3544" s="0" t="s">
        <v>8225</v>
      </c>
      <c r="C3544" s="0" t="n">
        <v>255</v>
      </c>
      <c r="D3544" s="0" t="str">
        <f aca="false">IFERROR(VLOOKUP($C3544,薬効分類マスタ!$A$2:$B$180,2,FALSE()),"未登録")</f>
        <v>痔疾用剤</v>
      </c>
      <c r="E3544" s="16" t="s">
        <v>8226</v>
      </c>
      <c r="F3544" s="16" t="s">
        <v>1027</v>
      </c>
      <c r="G3544" s="16" t="s">
        <v>8227</v>
      </c>
      <c r="H3544" s="16" t="s">
        <v>2726</v>
      </c>
      <c r="I3544" s="0" t="n">
        <v>9</v>
      </c>
      <c r="K3544" s="0" t="str">
        <f aca="false">IFERROR(IF(VLOOKUP($C3544,薬効分類マスタ!$A$2:$E$180,5,FALSE())=0,"",VLOOKUP($C3544,薬効分類マスタ!$A$2:$E$180,5,FALSE())),"")</f>
        <v/>
      </c>
      <c r="L3544" s="17"/>
      <c r="M3544" s="0" t="str">
        <f aca="false">IF($K3544="","",IF($L3544&lt;&gt;"",$L3544,VLOOKUP($C3544,薬効分類マスタ!$A$2:$F$180,6,FALSE())))</f>
        <v/>
      </c>
      <c r="N3544" s="0" t="str">
        <f aca="false">ASC(G3544)</f>
        <v>ﾍﾓﾅｰｾﾞ配合錠</v>
      </c>
      <c r="O3544" s="0" t="str">
        <f aca="false">ASC(E3544)</f>
        <v>ﾌﾞﾛﾒﾗｲﾝ･ﾄｺﾌｪﾛｰﾙ酢酸ｴｽﾃﾙ</v>
      </c>
      <c r="P3544" s="16" t="n">
        <f aca="false">N(P3543)+IF($C3544=検索!$B$49,1,0)</f>
        <v>0</v>
      </c>
    </row>
    <row r="3545" customFormat="false" ht="15" hidden="false" customHeight="false" outlineLevel="0" collapsed="false">
      <c r="A3545" s="16" t="s">
        <v>221</v>
      </c>
      <c r="B3545" s="0" t="s">
        <v>8228</v>
      </c>
      <c r="C3545" s="0" t="n">
        <v>259</v>
      </c>
      <c r="D3545" s="0" t="str">
        <f aca="false">IFERROR(VLOOKUP($C3545,薬効分類マスタ!$A$2:$B$180,2,FALSE()),"未登録")</f>
        <v>その他の泌尿生殖器官及び肛門用薬</v>
      </c>
      <c r="E3545" s="16" t="s">
        <v>8229</v>
      </c>
      <c r="F3545" s="16" t="s">
        <v>8230</v>
      </c>
      <c r="G3545" s="16" t="s">
        <v>8231</v>
      </c>
      <c r="H3545" s="16" t="s">
        <v>1019</v>
      </c>
      <c r="I3545" s="0" t="n">
        <v>6.3</v>
      </c>
      <c r="J3545" s="16" t="s">
        <v>232</v>
      </c>
      <c r="K3545" s="0" t="str">
        <f aca="false">IFERROR(IF(VLOOKUP($C3545,薬効分類マスタ!$A$2:$E$180,5,FALSE())=0,"",VLOOKUP($C3545,薬効分類マスタ!$A$2:$E$180,5,FALSE())),"")</f>
        <v/>
      </c>
      <c r="L3545" s="17"/>
      <c r="M3545" s="0" t="str">
        <f aca="false">IF($K3545="","",IF($L3545&lt;&gt;"",$L3545,VLOOKUP($C3545,薬効分類マスタ!$A$2:$F$180,6,FALSE())))</f>
        <v/>
      </c>
      <c r="N3545" s="0" t="str">
        <f aca="false">ASC(G3545)</f>
        <v>ｳﾛｶﾙﾝ錠225mg</v>
      </c>
      <c r="O3545" s="0" t="str">
        <f aca="false">ASC(E3545)</f>
        <v>ｳﾗｼﾞﾛｶﾞｼｴｷｽ</v>
      </c>
      <c r="P3545" s="16" t="n">
        <f aca="false">N(P3544)+IF($C3545=検索!$B$49,1,0)</f>
        <v>0</v>
      </c>
    </row>
    <row r="3546" customFormat="false" ht="15" hidden="false" customHeight="false" outlineLevel="0" collapsed="false">
      <c r="A3546" s="16" t="s">
        <v>221</v>
      </c>
      <c r="B3546" s="0" t="s">
        <v>8232</v>
      </c>
      <c r="C3546" s="0" t="n">
        <v>259</v>
      </c>
      <c r="D3546" s="0" t="str">
        <f aca="false">IFERROR(VLOOKUP($C3546,薬効分類マスタ!$A$2:$B$180,2,FALSE()),"未登録")</f>
        <v>その他の泌尿生殖器官及び肛門用薬</v>
      </c>
      <c r="E3546" s="16" t="s">
        <v>8233</v>
      </c>
      <c r="F3546" s="16" t="s">
        <v>613</v>
      </c>
      <c r="G3546" s="16" t="s">
        <v>8234</v>
      </c>
      <c r="H3546" s="16" t="s">
        <v>1019</v>
      </c>
      <c r="I3546" s="0" t="n">
        <v>7.3</v>
      </c>
      <c r="J3546" s="16" t="s">
        <v>232</v>
      </c>
      <c r="K3546" s="0" t="str">
        <f aca="false">IFERROR(IF(VLOOKUP($C3546,薬効分類マスタ!$A$2:$E$180,5,FALSE())=0,"",VLOOKUP($C3546,薬効分類マスタ!$A$2:$E$180,5,FALSE())),"")</f>
        <v/>
      </c>
      <c r="L3546" s="17"/>
      <c r="M3546" s="0" t="str">
        <f aca="false">IF($K3546="","",IF($L3546&lt;&gt;"",$L3546,VLOOKUP($C3546,薬効分類マスタ!$A$2:$F$180,6,FALSE())))</f>
        <v/>
      </c>
      <c r="N3546" s="0" t="str">
        <f aca="false">ASC(G3546)</f>
        <v>ﾌﾞﾗﾀﾞﾛﾝ錠200mg</v>
      </c>
      <c r="O3546" s="0" t="str">
        <f aca="false">ASC(E3546)</f>
        <v>ﾌﾗﾎﾞｷｻｰﾄ塩酸塩</v>
      </c>
      <c r="P3546" s="16" t="n">
        <f aca="false">N(P3545)+IF($C3546=検索!$B$49,1,0)</f>
        <v>0</v>
      </c>
    </row>
    <row r="3547" customFormat="false" ht="15" hidden="false" customHeight="false" outlineLevel="0" collapsed="false">
      <c r="A3547" s="16" t="s">
        <v>221</v>
      </c>
      <c r="B3547" s="0" t="s">
        <v>8235</v>
      </c>
      <c r="C3547" s="0" t="n">
        <v>259</v>
      </c>
      <c r="D3547" s="0" t="str">
        <f aca="false">IFERROR(VLOOKUP($C3547,薬効分類マスタ!$A$2:$B$180,2,FALSE()),"未登録")</f>
        <v>その他の泌尿生殖器官及び肛門用薬</v>
      </c>
      <c r="E3547" s="16" t="s">
        <v>8233</v>
      </c>
      <c r="F3547" s="16" t="s">
        <v>613</v>
      </c>
      <c r="G3547" s="16" t="s">
        <v>8236</v>
      </c>
      <c r="H3547" s="16" t="s">
        <v>385</v>
      </c>
      <c r="I3547" s="0" t="n">
        <v>9</v>
      </c>
      <c r="J3547" s="16" t="s">
        <v>239</v>
      </c>
      <c r="K3547" s="0" t="str">
        <f aca="false">IFERROR(IF(VLOOKUP($C3547,薬効分類マスタ!$A$2:$E$180,5,FALSE())=0,"",VLOOKUP($C3547,薬効分類マスタ!$A$2:$E$180,5,FALSE())),"")</f>
        <v/>
      </c>
      <c r="L3547" s="17"/>
      <c r="M3547" s="0" t="str">
        <f aca="false">IF($K3547="","",IF($L3547&lt;&gt;"",$L3547,VLOOKUP($C3547,薬効分類マスタ!$A$2:$F$180,6,FALSE())))</f>
        <v/>
      </c>
      <c r="N3547" s="0" t="str">
        <f aca="false">ASC(G3547)</f>
        <v>ﾌﾗﾎﾞｷｻｰﾄ塩酸塩錠200mg｢ｻﾜｲ｣</v>
      </c>
      <c r="O3547" s="0" t="str">
        <f aca="false">ASC(E3547)</f>
        <v>ﾌﾗﾎﾞｷｻｰﾄ塩酸塩</v>
      </c>
      <c r="P3547" s="16" t="n">
        <f aca="false">N(P3546)+IF($C3547=検索!$B$49,1,0)</f>
        <v>0</v>
      </c>
    </row>
    <row r="3548" customFormat="false" ht="15" hidden="false" customHeight="false" outlineLevel="0" collapsed="false">
      <c r="A3548" s="16" t="s">
        <v>221</v>
      </c>
      <c r="B3548" s="0" t="s">
        <v>8237</v>
      </c>
      <c r="C3548" s="0" t="n">
        <v>259</v>
      </c>
      <c r="D3548" s="0" t="str">
        <f aca="false">IFERROR(VLOOKUP($C3548,薬効分類マスタ!$A$2:$B$180,2,FALSE()),"未登録")</f>
        <v>その他の泌尿生殖器官及び肛門用薬</v>
      </c>
      <c r="E3548" s="16" t="s">
        <v>8238</v>
      </c>
      <c r="F3548" s="16" t="s">
        <v>1027</v>
      </c>
      <c r="G3548" s="16" t="s">
        <v>8239</v>
      </c>
      <c r="H3548" s="16" t="s">
        <v>5857</v>
      </c>
      <c r="I3548" s="0" t="n">
        <v>21.3</v>
      </c>
      <c r="J3548" s="16" t="s">
        <v>232</v>
      </c>
      <c r="K3548" s="0" t="str">
        <f aca="false">IFERROR(IF(VLOOKUP($C3548,薬効分類マスタ!$A$2:$E$180,5,FALSE())=0,"",VLOOKUP($C3548,薬効分類マスタ!$A$2:$E$180,5,FALSE())),"")</f>
        <v/>
      </c>
      <c r="L3548" s="17"/>
      <c r="M3548" s="0" t="str">
        <f aca="false">IF($K3548="","",IF($L3548&lt;&gt;"",$L3548,VLOOKUP($C3548,薬効分類マスタ!$A$2:$F$180,6,FALSE())))</f>
        <v/>
      </c>
      <c r="N3548" s="0" t="str">
        <f aca="false">ASC(G3548)</f>
        <v>ｾﾙﾆﾙﾄﾝ錠</v>
      </c>
      <c r="O3548" s="0" t="str">
        <f aca="false">ASC(E3548)</f>
        <v>ｾﾙﾆﾁﾝﾎﾟｰﾚﾝｴｷｽ</v>
      </c>
      <c r="P3548" s="16" t="n">
        <f aca="false">N(P3547)+IF($C3548=検索!$B$49,1,0)</f>
        <v>0</v>
      </c>
    </row>
    <row r="3549" customFormat="false" ht="15" hidden="false" customHeight="false" outlineLevel="0" collapsed="false">
      <c r="A3549" s="16" t="s">
        <v>221</v>
      </c>
      <c r="B3549" s="0" t="s">
        <v>8240</v>
      </c>
      <c r="C3549" s="0" t="n">
        <v>259</v>
      </c>
      <c r="D3549" s="0" t="str">
        <f aca="false">IFERROR(VLOOKUP($C3549,薬効分類マスタ!$A$2:$B$180,2,FALSE()),"未登録")</f>
        <v>その他の泌尿生殖器官及び肛門用薬</v>
      </c>
      <c r="E3549" s="16" t="s">
        <v>8241</v>
      </c>
      <c r="F3549" s="16" t="s">
        <v>257</v>
      </c>
      <c r="G3549" s="16" t="s">
        <v>8242</v>
      </c>
      <c r="I3549" s="0" t="n">
        <v>10.8</v>
      </c>
      <c r="J3549" s="16" t="s">
        <v>239</v>
      </c>
      <c r="K3549" s="0" t="str">
        <f aca="false">IFERROR(IF(VLOOKUP($C3549,薬効分類マスタ!$A$2:$E$180,5,FALSE())=0,"",VLOOKUP($C3549,薬効分類マスタ!$A$2:$E$180,5,FALSE())),"")</f>
        <v/>
      </c>
      <c r="L3549" s="17"/>
      <c r="M3549" s="0" t="str">
        <f aca="false">IF($K3549="","",IF($L3549&lt;&gt;"",$L3549,VLOOKUP($C3549,薬効分類マスタ!$A$2:$F$180,6,FALSE())))</f>
        <v/>
      </c>
      <c r="N3549" s="0" t="str">
        <f aca="false">ASC(G3549)</f>
        <v>ﾘﾄﾄﾞﾘﾝ塩酸塩5mg錠</v>
      </c>
      <c r="O3549" s="0" t="str">
        <f aca="false">ASC(E3549)</f>
        <v>ﾘﾄﾄﾞﾘﾝ塩酸塩</v>
      </c>
      <c r="P3549" s="16" t="n">
        <f aca="false">N(P3548)+IF($C3549=検索!$B$49,1,0)</f>
        <v>0</v>
      </c>
    </row>
    <row r="3550" customFormat="false" ht="15" hidden="false" customHeight="false" outlineLevel="0" collapsed="false">
      <c r="A3550" s="16" t="s">
        <v>221</v>
      </c>
      <c r="B3550" s="0" t="s">
        <v>8243</v>
      </c>
      <c r="C3550" s="0" t="n">
        <v>259</v>
      </c>
      <c r="D3550" s="0" t="str">
        <f aca="false">IFERROR(VLOOKUP($C3550,薬効分類マスタ!$A$2:$B$180,2,FALSE()),"未登録")</f>
        <v>その他の泌尿生殖器官及び肛門用薬</v>
      </c>
      <c r="E3550" s="16" t="s">
        <v>8241</v>
      </c>
      <c r="F3550" s="16" t="s">
        <v>257</v>
      </c>
      <c r="G3550" s="16" t="s">
        <v>8244</v>
      </c>
      <c r="H3550" s="16" t="s">
        <v>3217</v>
      </c>
      <c r="I3550" s="0" t="n">
        <v>39.3</v>
      </c>
      <c r="J3550" s="16" t="s">
        <v>232</v>
      </c>
      <c r="K3550" s="0" t="str">
        <f aca="false">IFERROR(IF(VLOOKUP($C3550,薬効分類マスタ!$A$2:$E$180,5,FALSE())=0,"",VLOOKUP($C3550,薬効分類マスタ!$A$2:$E$180,5,FALSE())),"")</f>
        <v/>
      </c>
      <c r="L3550" s="17"/>
      <c r="M3550" s="0" t="str">
        <f aca="false">IF($K3550="","",IF($L3550&lt;&gt;"",$L3550,VLOOKUP($C3550,薬効分類マスタ!$A$2:$F$180,6,FALSE())))</f>
        <v/>
      </c>
      <c r="N3550" s="0" t="str">
        <f aca="false">ASC(G3550)</f>
        <v>ｳﾃﾒﾘﾝ錠5mg</v>
      </c>
      <c r="O3550" s="0" t="str">
        <f aca="false">ASC(E3550)</f>
        <v>ﾘﾄﾄﾞﾘﾝ塩酸塩</v>
      </c>
      <c r="P3550" s="16" t="n">
        <f aca="false">N(P3549)+IF($C3550=検索!$B$49,1,0)</f>
        <v>0</v>
      </c>
    </row>
    <row r="3551" customFormat="false" ht="15" hidden="false" customHeight="false" outlineLevel="0" collapsed="false">
      <c r="A3551" s="16" t="s">
        <v>221</v>
      </c>
      <c r="B3551" s="0" t="s">
        <v>8245</v>
      </c>
      <c r="C3551" s="0" t="n">
        <v>259</v>
      </c>
      <c r="D3551" s="0" t="str">
        <f aca="false">IFERROR(VLOOKUP($C3551,薬効分類マスタ!$A$2:$B$180,2,FALSE()),"未登録")</f>
        <v>その他の泌尿生殖器官及び肛門用薬</v>
      </c>
      <c r="E3551" s="16" t="s">
        <v>8241</v>
      </c>
      <c r="F3551" s="16" t="s">
        <v>257</v>
      </c>
      <c r="G3551" s="16" t="s">
        <v>8246</v>
      </c>
      <c r="H3551" s="16" t="s">
        <v>304</v>
      </c>
      <c r="I3551" s="0" t="n">
        <v>39.5</v>
      </c>
      <c r="J3551" s="16" t="s">
        <v>239</v>
      </c>
      <c r="K3551" s="0" t="str">
        <f aca="false">IFERROR(IF(VLOOKUP($C3551,薬効分類マスタ!$A$2:$E$180,5,FALSE())=0,"",VLOOKUP($C3551,薬効分類マスタ!$A$2:$E$180,5,FALSE())),"")</f>
        <v/>
      </c>
      <c r="L3551" s="17"/>
      <c r="M3551" s="0" t="str">
        <f aca="false">IF($K3551="","",IF($L3551&lt;&gt;"",$L3551,VLOOKUP($C3551,薬効分類マスタ!$A$2:$F$180,6,FALSE())))</f>
        <v/>
      </c>
      <c r="N3551" s="0" t="str">
        <f aca="false">ASC(G3551)</f>
        <v>ﾘﾄﾄﾞﾘﾝ塩酸塩錠5mg｢あすか｣</v>
      </c>
      <c r="O3551" s="0" t="str">
        <f aca="false">ASC(E3551)</f>
        <v>ﾘﾄﾄﾞﾘﾝ塩酸塩</v>
      </c>
      <c r="P3551" s="16" t="n">
        <f aca="false">N(P3550)+IF($C3551=検索!$B$49,1,0)</f>
        <v>0</v>
      </c>
    </row>
    <row r="3552" customFormat="false" ht="15" hidden="false" customHeight="false" outlineLevel="0" collapsed="false">
      <c r="A3552" s="16" t="s">
        <v>221</v>
      </c>
      <c r="B3552" s="0" t="s">
        <v>8247</v>
      </c>
      <c r="C3552" s="0" t="n">
        <v>259</v>
      </c>
      <c r="D3552" s="0" t="str">
        <f aca="false">IFERROR(VLOOKUP($C3552,薬効分類マスタ!$A$2:$B$180,2,FALSE()),"未登録")</f>
        <v>その他の泌尿生殖器官及び肛門用薬</v>
      </c>
      <c r="E3552" s="16" t="s">
        <v>8248</v>
      </c>
      <c r="F3552" s="16" t="s">
        <v>241</v>
      </c>
      <c r="G3552" s="16" t="s">
        <v>8249</v>
      </c>
      <c r="H3552" s="16" t="s">
        <v>2309</v>
      </c>
      <c r="I3552" s="0" t="n">
        <v>9.4</v>
      </c>
      <c r="J3552" s="16" t="s">
        <v>232</v>
      </c>
      <c r="K3552" s="0" t="str">
        <f aca="false">IFERROR(IF(VLOOKUP($C3552,薬効分類マスタ!$A$2:$E$180,5,FALSE())=0,"",VLOOKUP($C3552,薬効分類マスタ!$A$2:$E$180,5,FALSE())),"")</f>
        <v/>
      </c>
      <c r="L3552" s="17"/>
      <c r="M3552" s="0" t="str">
        <f aca="false">IF($K3552="","",IF($L3552&lt;&gt;"",$L3552,VLOOKUP($C3552,薬効分類マスタ!$A$2:$F$180,6,FALSE())))</f>
        <v/>
      </c>
      <c r="N3552" s="0" t="str">
        <f aca="false">ASC(G3552)</f>
        <v>ﾎﾟﾗｷｽ錠2</v>
      </c>
      <c r="O3552" s="0" t="str">
        <f aca="false">ASC(E3552)</f>
        <v>ｵｷｼﾌﾞﾁﾆﾝ塩酸塩</v>
      </c>
      <c r="P3552" s="16" t="n">
        <f aca="false">N(P3551)+IF($C3552=検索!$B$49,1,0)</f>
        <v>0</v>
      </c>
    </row>
    <row r="3553" customFormat="false" ht="15" hidden="false" customHeight="false" outlineLevel="0" collapsed="false">
      <c r="A3553" s="16" t="s">
        <v>221</v>
      </c>
      <c r="B3553" s="0" t="s">
        <v>8250</v>
      </c>
      <c r="C3553" s="0" t="n">
        <v>259</v>
      </c>
      <c r="D3553" s="0" t="str">
        <f aca="false">IFERROR(VLOOKUP($C3553,薬効分類マスタ!$A$2:$B$180,2,FALSE()),"未登録")</f>
        <v>その他の泌尿生殖器官及び肛門用薬</v>
      </c>
      <c r="E3553" s="16" t="s">
        <v>8248</v>
      </c>
      <c r="F3553" s="16" t="s">
        <v>241</v>
      </c>
      <c r="G3553" s="16" t="s">
        <v>8251</v>
      </c>
      <c r="H3553" s="16" t="s">
        <v>385</v>
      </c>
      <c r="I3553" s="0" t="n">
        <v>6.3</v>
      </c>
      <c r="J3553" s="16" t="s">
        <v>239</v>
      </c>
      <c r="K3553" s="0" t="str">
        <f aca="false">IFERROR(IF(VLOOKUP($C3553,薬効分類マスタ!$A$2:$E$180,5,FALSE())=0,"",VLOOKUP($C3553,薬効分類マスタ!$A$2:$E$180,5,FALSE())),"")</f>
        <v/>
      </c>
      <c r="L3553" s="17"/>
      <c r="M3553" s="0" t="str">
        <f aca="false">IF($K3553="","",IF($L3553&lt;&gt;"",$L3553,VLOOKUP($C3553,薬効分類マスタ!$A$2:$F$180,6,FALSE())))</f>
        <v/>
      </c>
      <c r="N3553" s="0" t="str">
        <f aca="false">ASC(G3553)</f>
        <v>ｵｷｼﾌﾞﾁﾆﾝ塩酸塩錠2mg｢ｻﾜｲ｣</v>
      </c>
      <c r="O3553" s="0" t="str">
        <f aca="false">ASC(E3553)</f>
        <v>ｵｷｼﾌﾞﾁﾆﾝ塩酸塩</v>
      </c>
      <c r="P3553" s="16" t="n">
        <f aca="false">N(P3552)+IF($C3553=検索!$B$49,1,0)</f>
        <v>0</v>
      </c>
    </row>
    <row r="3554" customFormat="false" ht="15" hidden="false" customHeight="false" outlineLevel="0" collapsed="false">
      <c r="A3554" s="16" t="s">
        <v>221</v>
      </c>
      <c r="B3554" s="0" t="s">
        <v>8252</v>
      </c>
      <c r="C3554" s="0" t="n">
        <v>259</v>
      </c>
      <c r="D3554" s="0" t="str">
        <f aca="false">IFERROR(VLOOKUP($C3554,薬効分類マスタ!$A$2:$B$180,2,FALSE()),"未登録")</f>
        <v>その他の泌尿生殖器官及び肛門用薬</v>
      </c>
      <c r="E3554" s="16" t="s">
        <v>8248</v>
      </c>
      <c r="F3554" s="16" t="s">
        <v>364</v>
      </c>
      <c r="G3554" s="16" t="s">
        <v>8253</v>
      </c>
      <c r="H3554" s="16" t="s">
        <v>2309</v>
      </c>
      <c r="I3554" s="0" t="n">
        <v>9.4</v>
      </c>
      <c r="J3554" s="16" t="s">
        <v>232</v>
      </c>
      <c r="K3554" s="0" t="str">
        <f aca="false">IFERROR(IF(VLOOKUP($C3554,薬効分類マスタ!$A$2:$E$180,5,FALSE())=0,"",VLOOKUP($C3554,薬効分類マスタ!$A$2:$E$180,5,FALSE())),"")</f>
        <v/>
      </c>
      <c r="L3554" s="17"/>
      <c r="M3554" s="0" t="str">
        <f aca="false">IF($K3554="","",IF($L3554&lt;&gt;"",$L3554,VLOOKUP($C3554,薬効分類マスタ!$A$2:$F$180,6,FALSE())))</f>
        <v/>
      </c>
      <c r="N3554" s="0" t="str">
        <f aca="false">ASC(G3554)</f>
        <v>ﾎﾟﾗｷｽ錠3</v>
      </c>
      <c r="O3554" s="0" t="str">
        <f aca="false">ASC(E3554)</f>
        <v>ｵｷｼﾌﾞﾁﾆﾝ塩酸塩</v>
      </c>
      <c r="P3554" s="16" t="n">
        <f aca="false">N(P3553)+IF($C3554=検索!$B$49,1,0)</f>
        <v>0</v>
      </c>
    </row>
    <row r="3555" customFormat="false" ht="15" hidden="false" customHeight="false" outlineLevel="0" collapsed="false">
      <c r="A3555" s="16" t="s">
        <v>221</v>
      </c>
      <c r="B3555" s="0" t="s">
        <v>8254</v>
      </c>
      <c r="C3555" s="0" t="n">
        <v>259</v>
      </c>
      <c r="D3555" s="0" t="str">
        <f aca="false">IFERROR(VLOOKUP($C3555,薬効分類マスタ!$A$2:$B$180,2,FALSE()),"未登録")</f>
        <v>その他の泌尿生殖器官及び肛門用薬</v>
      </c>
      <c r="E3555" s="16" t="s">
        <v>8248</v>
      </c>
      <c r="F3555" s="16" t="s">
        <v>364</v>
      </c>
      <c r="G3555" s="16" t="s">
        <v>8255</v>
      </c>
      <c r="H3555" s="16" t="s">
        <v>385</v>
      </c>
      <c r="I3555" s="0" t="n">
        <v>6.3</v>
      </c>
      <c r="J3555" s="16" t="s">
        <v>239</v>
      </c>
      <c r="K3555" s="0" t="str">
        <f aca="false">IFERROR(IF(VLOOKUP($C3555,薬効分類マスタ!$A$2:$E$180,5,FALSE())=0,"",VLOOKUP($C3555,薬効分類マスタ!$A$2:$E$180,5,FALSE())),"")</f>
        <v/>
      </c>
      <c r="L3555" s="17"/>
      <c r="M3555" s="0" t="str">
        <f aca="false">IF($K3555="","",IF($L3555&lt;&gt;"",$L3555,VLOOKUP($C3555,薬効分類マスタ!$A$2:$F$180,6,FALSE())))</f>
        <v/>
      </c>
      <c r="N3555" s="0" t="str">
        <f aca="false">ASC(G3555)</f>
        <v>ｵｷｼﾌﾞﾁﾆﾝ塩酸塩錠3mg｢ｻﾜｲ｣</v>
      </c>
      <c r="O3555" s="0" t="str">
        <f aca="false">ASC(E3555)</f>
        <v>ｵｷｼﾌﾞﾁﾆﾝ塩酸塩</v>
      </c>
      <c r="P3555" s="16" t="n">
        <f aca="false">N(P3554)+IF($C3555=検索!$B$49,1,0)</f>
        <v>0</v>
      </c>
    </row>
    <row r="3556" customFormat="false" ht="15" hidden="false" customHeight="false" outlineLevel="0" collapsed="false">
      <c r="A3556" s="16" t="s">
        <v>221</v>
      </c>
      <c r="B3556" s="0" t="s">
        <v>8256</v>
      </c>
      <c r="C3556" s="0" t="n">
        <v>259</v>
      </c>
      <c r="D3556" s="0" t="str">
        <f aca="false">IFERROR(VLOOKUP($C3556,薬効分類マスタ!$A$2:$B$180,2,FALSE()),"未登録")</f>
        <v>その他の泌尿生殖器官及び肛門用薬</v>
      </c>
      <c r="E3556" s="16" t="s">
        <v>8248</v>
      </c>
      <c r="F3556" s="16" t="s">
        <v>234</v>
      </c>
      <c r="G3556" s="16" t="s">
        <v>8257</v>
      </c>
      <c r="H3556" s="16" t="s">
        <v>2309</v>
      </c>
      <c r="I3556" s="0" t="n">
        <v>9.6</v>
      </c>
      <c r="J3556" s="16" t="s">
        <v>232</v>
      </c>
      <c r="K3556" s="0" t="str">
        <f aca="false">IFERROR(IF(VLOOKUP($C3556,薬効分類マスタ!$A$2:$E$180,5,FALSE())=0,"",VLOOKUP($C3556,薬効分類マスタ!$A$2:$E$180,5,FALSE())),"")</f>
        <v/>
      </c>
      <c r="L3556" s="17"/>
      <c r="M3556" s="0" t="str">
        <f aca="false">IF($K3556="","",IF($L3556&lt;&gt;"",$L3556,VLOOKUP($C3556,薬効分類マスタ!$A$2:$F$180,6,FALSE())))</f>
        <v/>
      </c>
      <c r="N3556" s="0" t="str">
        <f aca="false">ASC(G3556)</f>
        <v>ﾎﾟﾗｷｽ錠1</v>
      </c>
      <c r="O3556" s="0" t="str">
        <f aca="false">ASC(E3556)</f>
        <v>ｵｷｼﾌﾞﾁﾆﾝ塩酸塩</v>
      </c>
      <c r="P3556" s="16" t="n">
        <f aca="false">N(P3555)+IF($C3556=検索!$B$49,1,0)</f>
        <v>0</v>
      </c>
    </row>
    <row r="3557" customFormat="false" ht="15" hidden="false" customHeight="false" outlineLevel="0" collapsed="false">
      <c r="A3557" s="16" t="s">
        <v>221</v>
      </c>
      <c r="B3557" s="0" t="s">
        <v>8258</v>
      </c>
      <c r="C3557" s="0" t="n">
        <v>259</v>
      </c>
      <c r="D3557" s="0" t="str">
        <f aca="false">IFERROR(VLOOKUP($C3557,薬効分類マスタ!$A$2:$B$180,2,FALSE()),"未登録")</f>
        <v>その他の泌尿生殖器官及び肛門用薬</v>
      </c>
      <c r="E3557" s="16" t="s">
        <v>8248</v>
      </c>
      <c r="F3557" s="16" t="s">
        <v>234</v>
      </c>
      <c r="G3557" s="16" t="s">
        <v>8259</v>
      </c>
      <c r="H3557" s="16" t="s">
        <v>385</v>
      </c>
      <c r="I3557" s="0" t="n">
        <v>6.3</v>
      </c>
      <c r="J3557" s="16" t="s">
        <v>239</v>
      </c>
      <c r="K3557" s="0" t="str">
        <f aca="false">IFERROR(IF(VLOOKUP($C3557,薬効分類マスタ!$A$2:$E$180,5,FALSE())=0,"",VLOOKUP($C3557,薬効分類マスタ!$A$2:$E$180,5,FALSE())),"")</f>
        <v/>
      </c>
      <c r="L3557" s="17"/>
      <c r="M3557" s="0" t="str">
        <f aca="false">IF($K3557="","",IF($L3557&lt;&gt;"",$L3557,VLOOKUP($C3557,薬効分類マスタ!$A$2:$F$180,6,FALSE())))</f>
        <v/>
      </c>
      <c r="N3557" s="0" t="str">
        <f aca="false">ASC(G3557)</f>
        <v>ｵｷｼﾌﾞﾁﾆﾝ塩酸塩錠1mg｢ｻﾜｲ｣</v>
      </c>
      <c r="O3557" s="0" t="str">
        <f aca="false">ASC(E3557)</f>
        <v>ｵｷｼﾌﾞﾁﾆﾝ塩酸塩</v>
      </c>
      <c r="P3557" s="16" t="n">
        <f aca="false">N(P3556)+IF($C3557=検索!$B$49,1,0)</f>
        <v>0</v>
      </c>
    </row>
    <row r="3558" customFormat="false" ht="15" hidden="false" customHeight="false" outlineLevel="0" collapsed="false">
      <c r="A3558" s="16" t="s">
        <v>221</v>
      </c>
      <c r="B3558" s="0" t="s">
        <v>8260</v>
      </c>
      <c r="C3558" s="0" t="n">
        <v>259</v>
      </c>
      <c r="D3558" s="0" t="str">
        <f aca="false">IFERROR(VLOOKUP($C3558,薬効分類マスタ!$A$2:$B$180,2,FALSE()),"未登録")</f>
        <v>その他の泌尿生殖器官及び肛門用薬</v>
      </c>
      <c r="E3558" s="16" t="s">
        <v>8261</v>
      </c>
      <c r="F3558" s="16" t="s">
        <v>2525</v>
      </c>
      <c r="G3558" s="16" t="s">
        <v>8262</v>
      </c>
      <c r="H3558" s="16" t="s">
        <v>2927</v>
      </c>
      <c r="I3558" s="0" t="n">
        <v>47.6</v>
      </c>
      <c r="J3558" s="16" t="s">
        <v>232</v>
      </c>
      <c r="K3558" s="0" t="str">
        <f aca="false">IFERROR(IF(VLOOKUP($C3558,薬効分類マスタ!$A$2:$E$180,5,FALSE())=0,"",VLOOKUP($C3558,薬効分類マスタ!$A$2:$E$180,5,FALSE())),"")</f>
        <v/>
      </c>
      <c r="L3558" s="17"/>
      <c r="M3558" s="0" t="str">
        <f aca="false">IF($K3558="","",IF($L3558&lt;&gt;"",$L3558,VLOOKUP($C3558,薬効分類マスタ!$A$2:$F$180,6,FALSE())))</f>
        <v/>
      </c>
      <c r="N3558" s="0" t="str">
        <f aca="false">ASC(G3558)</f>
        <v>ﾊﾞｯﾌﾟﾌｫｰ細粒2%</v>
      </c>
      <c r="O3558" s="0" t="str">
        <f aca="false">ASC(E3558)</f>
        <v>ﾌﾟﾛﾋﾟﾍﾞﾘﾝ塩酸塩</v>
      </c>
      <c r="P3558" s="16" t="n">
        <f aca="false">N(P3557)+IF($C3558=検索!$B$49,1,0)</f>
        <v>0</v>
      </c>
    </row>
    <row r="3559" customFormat="false" ht="15" hidden="false" customHeight="false" outlineLevel="0" collapsed="false">
      <c r="A3559" s="16" t="s">
        <v>221</v>
      </c>
      <c r="B3559" s="0" t="s">
        <v>8263</v>
      </c>
      <c r="C3559" s="0" t="n">
        <v>259</v>
      </c>
      <c r="D3559" s="0" t="str">
        <f aca="false">IFERROR(VLOOKUP($C3559,薬効分類マスタ!$A$2:$B$180,2,FALSE()),"未登録")</f>
        <v>その他の泌尿生殖器官及び肛門用薬</v>
      </c>
      <c r="E3559" s="16" t="s">
        <v>8261</v>
      </c>
      <c r="F3559" s="16" t="s">
        <v>262</v>
      </c>
      <c r="G3559" s="16" t="s">
        <v>8264</v>
      </c>
      <c r="I3559" s="0" t="n">
        <v>11.1</v>
      </c>
      <c r="J3559" s="16" t="s">
        <v>239</v>
      </c>
      <c r="K3559" s="0" t="str">
        <f aca="false">IFERROR(IF(VLOOKUP($C3559,薬効分類マスタ!$A$2:$E$180,5,FALSE())=0,"",VLOOKUP($C3559,薬効分類マスタ!$A$2:$E$180,5,FALSE())),"")</f>
        <v/>
      </c>
      <c r="L3559" s="17"/>
      <c r="M3559" s="0" t="str">
        <f aca="false">IF($K3559="","",IF($L3559&lt;&gt;"",$L3559,VLOOKUP($C3559,薬効分類マスタ!$A$2:$F$180,6,FALSE())))</f>
        <v/>
      </c>
      <c r="N3559" s="0" t="str">
        <f aca="false">ASC(G3559)</f>
        <v>ﾌﾟﾛﾋﾟﾍﾞﾘﾝ塩酸塩10mg錠</v>
      </c>
      <c r="O3559" s="0" t="str">
        <f aca="false">ASC(E3559)</f>
        <v>ﾌﾟﾛﾋﾟﾍﾞﾘﾝ塩酸塩</v>
      </c>
      <c r="P3559" s="16" t="n">
        <f aca="false">N(P3558)+IF($C3559=検索!$B$49,1,0)</f>
        <v>0</v>
      </c>
    </row>
    <row r="3560" customFormat="false" ht="15" hidden="false" customHeight="false" outlineLevel="0" collapsed="false">
      <c r="A3560" s="16" t="s">
        <v>221</v>
      </c>
      <c r="B3560" s="0" t="s">
        <v>8265</v>
      </c>
      <c r="C3560" s="0" t="n">
        <v>259</v>
      </c>
      <c r="D3560" s="0" t="str">
        <f aca="false">IFERROR(VLOOKUP($C3560,薬効分類マスタ!$A$2:$B$180,2,FALSE()),"未登録")</f>
        <v>その他の泌尿生殖器官及び肛門用薬</v>
      </c>
      <c r="E3560" s="16" t="s">
        <v>8261</v>
      </c>
      <c r="F3560" s="16" t="s">
        <v>262</v>
      </c>
      <c r="G3560" s="16" t="s">
        <v>8266</v>
      </c>
      <c r="H3560" s="16" t="s">
        <v>2927</v>
      </c>
      <c r="I3560" s="0" t="n">
        <v>17.6</v>
      </c>
      <c r="J3560" s="16" t="s">
        <v>232</v>
      </c>
      <c r="K3560" s="0" t="str">
        <f aca="false">IFERROR(IF(VLOOKUP($C3560,薬効分類マスタ!$A$2:$E$180,5,FALSE())=0,"",VLOOKUP($C3560,薬効分類マスタ!$A$2:$E$180,5,FALSE())),"")</f>
        <v/>
      </c>
      <c r="L3560" s="17"/>
      <c r="M3560" s="0" t="str">
        <f aca="false">IF($K3560="","",IF($L3560&lt;&gt;"",$L3560,VLOOKUP($C3560,薬効分類マスタ!$A$2:$F$180,6,FALSE())))</f>
        <v/>
      </c>
      <c r="N3560" s="0" t="str">
        <f aca="false">ASC(G3560)</f>
        <v>ﾊﾞｯﾌﾟﾌｫｰ錠10</v>
      </c>
      <c r="O3560" s="0" t="str">
        <f aca="false">ASC(E3560)</f>
        <v>ﾌﾟﾛﾋﾟﾍﾞﾘﾝ塩酸塩</v>
      </c>
      <c r="P3560" s="16" t="n">
        <f aca="false">N(P3559)+IF($C3560=検索!$B$49,1,0)</f>
        <v>0</v>
      </c>
    </row>
    <row r="3561" customFormat="false" ht="15" hidden="false" customHeight="false" outlineLevel="0" collapsed="false">
      <c r="A3561" s="16" t="s">
        <v>221</v>
      </c>
      <c r="B3561" s="0" t="s">
        <v>8267</v>
      </c>
      <c r="C3561" s="0" t="n">
        <v>259</v>
      </c>
      <c r="D3561" s="0" t="str">
        <f aca="false">IFERROR(VLOOKUP($C3561,薬効分類マスタ!$A$2:$B$180,2,FALSE()),"未登録")</f>
        <v>その他の泌尿生殖器官及び肛門用薬</v>
      </c>
      <c r="E3561" s="16" t="s">
        <v>8261</v>
      </c>
      <c r="F3561" s="16" t="s">
        <v>262</v>
      </c>
      <c r="G3561" s="16" t="s">
        <v>8268</v>
      </c>
      <c r="H3561" s="16" t="s">
        <v>533</v>
      </c>
      <c r="I3561" s="0" t="n">
        <v>12.9</v>
      </c>
      <c r="J3561" s="16" t="s">
        <v>239</v>
      </c>
      <c r="K3561" s="0" t="str">
        <f aca="false">IFERROR(IF(VLOOKUP($C3561,薬効分類マスタ!$A$2:$E$180,5,FALSE())=0,"",VLOOKUP($C3561,薬効分類マスタ!$A$2:$E$180,5,FALSE())),"")</f>
        <v/>
      </c>
      <c r="L3561" s="17"/>
      <c r="M3561" s="0" t="str">
        <f aca="false">IF($K3561="","",IF($L3561&lt;&gt;"",$L3561,VLOOKUP($C3561,薬効分類マスタ!$A$2:$F$180,6,FALSE())))</f>
        <v/>
      </c>
      <c r="N3561" s="0" t="str">
        <f aca="false">ASC(G3561)</f>
        <v>ﾌﾟﾛﾋﾟﾍﾞﾘﾝ塩酸塩錠10mg｢ﾄｰﾜ｣</v>
      </c>
      <c r="O3561" s="0" t="str">
        <f aca="false">ASC(E3561)</f>
        <v>ﾌﾟﾛﾋﾟﾍﾞﾘﾝ塩酸塩</v>
      </c>
      <c r="P3561" s="16" t="n">
        <f aca="false">N(P3560)+IF($C3561=検索!$B$49,1,0)</f>
        <v>0</v>
      </c>
    </row>
    <row r="3562" customFormat="false" ht="15" hidden="false" customHeight="false" outlineLevel="0" collapsed="false">
      <c r="A3562" s="16" t="s">
        <v>221</v>
      </c>
      <c r="B3562" s="0" t="s">
        <v>8269</v>
      </c>
      <c r="C3562" s="0" t="n">
        <v>259</v>
      </c>
      <c r="D3562" s="0" t="str">
        <f aca="false">IFERROR(VLOOKUP($C3562,薬効分類マスタ!$A$2:$B$180,2,FALSE()),"未登録")</f>
        <v>その他の泌尿生殖器官及び肛門用薬</v>
      </c>
      <c r="E3562" s="16" t="s">
        <v>8261</v>
      </c>
      <c r="F3562" s="16" t="s">
        <v>262</v>
      </c>
      <c r="G3562" s="16" t="s">
        <v>8270</v>
      </c>
      <c r="H3562" s="16" t="s">
        <v>304</v>
      </c>
      <c r="I3562" s="0" t="n">
        <v>12.9</v>
      </c>
      <c r="J3562" s="16" t="s">
        <v>239</v>
      </c>
      <c r="K3562" s="0" t="str">
        <f aca="false">IFERROR(IF(VLOOKUP($C3562,薬効分類マスタ!$A$2:$E$180,5,FALSE())=0,"",VLOOKUP($C3562,薬効分類マスタ!$A$2:$E$180,5,FALSE())),"")</f>
        <v/>
      </c>
      <c r="L3562" s="17"/>
      <c r="M3562" s="0" t="str">
        <f aca="false">IF($K3562="","",IF($L3562&lt;&gt;"",$L3562,VLOOKUP($C3562,薬効分類マスタ!$A$2:$F$180,6,FALSE())))</f>
        <v/>
      </c>
      <c r="N3562" s="0" t="str">
        <f aca="false">ASC(G3562)</f>
        <v>ﾌﾟﾛﾋﾟﾍﾞﾘﾝ塩酸塩錠10mg｢あすか｣</v>
      </c>
      <c r="O3562" s="0" t="str">
        <f aca="false">ASC(E3562)</f>
        <v>ﾌﾟﾛﾋﾟﾍﾞﾘﾝ塩酸塩</v>
      </c>
      <c r="P3562" s="16" t="n">
        <f aca="false">N(P3561)+IF($C3562=検索!$B$49,1,0)</f>
        <v>0</v>
      </c>
    </row>
    <row r="3563" customFormat="false" ht="15" hidden="false" customHeight="false" outlineLevel="0" collapsed="false">
      <c r="A3563" s="16" t="s">
        <v>221</v>
      </c>
      <c r="B3563" s="0" t="s">
        <v>8271</v>
      </c>
      <c r="C3563" s="0" t="n">
        <v>259</v>
      </c>
      <c r="D3563" s="0" t="str">
        <f aca="false">IFERROR(VLOOKUP($C3563,薬効分類マスタ!$A$2:$B$180,2,FALSE()),"未登録")</f>
        <v>その他の泌尿生殖器官及び肛門用薬</v>
      </c>
      <c r="E3563" s="16" t="s">
        <v>8261</v>
      </c>
      <c r="F3563" s="16" t="s">
        <v>445</v>
      </c>
      <c r="G3563" s="16" t="s">
        <v>8272</v>
      </c>
      <c r="H3563" s="16" t="s">
        <v>2927</v>
      </c>
      <c r="I3563" s="0" t="n">
        <v>34.1</v>
      </c>
      <c r="J3563" s="16" t="s">
        <v>232</v>
      </c>
      <c r="K3563" s="0" t="str">
        <f aca="false">IFERROR(IF(VLOOKUP($C3563,薬効分類マスタ!$A$2:$E$180,5,FALSE())=0,"",VLOOKUP($C3563,薬効分類マスタ!$A$2:$E$180,5,FALSE())),"")</f>
        <v/>
      </c>
      <c r="L3563" s="17"/>
      <c r="M3563" s="0" t="str">
        <f aca="false">IF($K3563="","",IF($L3563&lt;&gt;"",$L3563,VLOOKUP($C3563,薬効分類マスタ!$A$2:$F$180,6,FALSE())))</f>
        <v/>
      </c>
      <c r="N3563" s="0" t="str">
        <f aca="false">ASC(G3563)</f>
        <v>ﾊﾞｯﾌﾟﾌｫｰ錠20</v>
      </c>
      <c r="O3563" s="0" t="str">
        <f aca="false">ASC(E3563)</f>
        <v>ﾌﾟﾛﾋﾟﾍﾞﾘﾝ塩酸塩</v>
      </c>
      <c r="P3563" s="16" t="n">
        <f aca="false">N(P3562)+IF($C3563=検索!$B$49,1,0)</f>
        <v>0</v>
      </c>
    </row>
    <row r="3564" customFormat="false" ht="15" hidden="false" customHeight="false" outlineLevel="0" collapsed="false">
      <c r="A3564" s="16" t="s">
        <v>221</v>
      </c>
      <c r="B3564" s="0" t="s">
        <v>8273</v>
      </c>
      <c r="C3564" s="0" t="n">
        <v>259</v>
      </c>
      <c r="D3564" s="0" t="str">
        <f aca="false">IFERROR(VLOOKUP($C3564,薬効分類マスタ!$A$2:$B$180,2,FALSE()),"未登録")</f>
        <v>その他の泌尿生殖器官及び肛門用薬</v>
      </c>
      <c r="E3564" s="16" t="s">
        <v>8261</v>
      </c>
      <c r="F3564" s="16" t="s">
        <v>445</v>
      </c>
      <c r="G3564" s="16" t="s">
        <v>8274</v>
      </c>
      <c r="H3564" s="16" t="s">
        <v>574</v>
      </c>
      <c r="I3564" s="0" t="n">
        <v>23.6</v>
      </c>
      <c r="J3564" s="16" t="s">
        <v>239</v>
      </c>
      <c r="K3564" s="0" t="str">
        <f aca="false">IFERROR(IF(VLOOKUP($C3564,薬効分類マスタ!$A$2:$E$180,5,FALSE())=0,"",VLOOKUP($C3564,薬効分類マスタ!$A$2:$E$180,5,FALSE())),"")</f>
        <v/>
      </c>
      <c r="L3564" s="17"/>
      <c r="M3564" s="0" t="str">
        <f aca="false">IF($K3564="","",IF($L3564&lt;&gt;"",$L3564,VLOOKUP($C3564,薬効分類マスタ!$A$2:$F$180,6,FALSE())))</f>
        <v/>
      </c>
      <c r="N3564" s="0" t="str">
        <f aca="false">ASC(G3564)</f>
        <v>ﾌﾟﾛﾋﾟﾍﾞﾘﾝ塩酸塩錠20mg｢YD｣</v>
      </c>
      <c r="O3564" s="0" t="str">
        <f aca="false">ASC(E3564)</f>
        <v>ﾌﾟﾛﾋﾟﾍﾞﾘﾝ塩酸塩</v>
      </c>
      <c r="P3564" s="16" t="n">
        <f aca="false">N(P3563)+IF($C3564=検索!$B$49,1,0)</f>
        <v>0</v>
      </c>
    </row>
    <row r="3565" customFormat="false" ht="15" hidden="false" customHeight="false" outlineLevel="0" collapsed="false">
      <c r="A3565" s="16" t="s">
        <v>221</v>
      </c>
      <c r="B3565" s="0" t="s">
        <v>8275</v>
      </c>
      <c r="C3565" s="0" t="n">
        <v>259</v>
      </c>
      <c r="D3565" s="0" t="str">
        <f aca="false">IFERROR(VLOOKUP($C3565,薬効分類マスタ!$A$2:$B$180,2,FALSE()),"未登録")</f>
        <v>その他の泌尿生殖器官及び肛門用薬</v>
      </c>
      <c r="E3565" s="16" t="s">
        <v>8261</v>
      </c>
      <c r="F3565" s="16" t="s">
        <v>445</v>
      </c>
      <c r="G3565" s="16" t="s">
        <v>8276</v>
      </c>
      <c r="H3565" s="16" t="s">
        <v>1064</v>
      </c>
      <c r="I3565" s="0" t="n">
        <v>19.9</v>
      </c>
      <c r="J3565" s="16" t="s">
        <v>239</v>
      </c>
      <c r="K3565" s="0" t="str">
        <f aca="false">IFERROR(IF(VLOOKUP($C3565,薬効分類マスタ!$A$2:$E$180,5,FALSE())=0,"",VLOOKUP($C3565,薬効分類マスタ!$A$2:$E$180,5,FALSE())),"")</f>
        <v/>
      </c>
      <c r="L3565" s="17"/>
      <c r="M3565" s="0" t="str">
        <f aca="false">IF($K3565="","",IF($L3565&lt;&gt;"",$L3565,VLOOKUP($C3565,薬効分類マスタ!$A$2:$F$180,6,FALSE())))</f>
        <v/>
      </c>
      <c r="N3565" s="0" t="str">
        <f aca="false">ASC(G3565)</f>
        <v>ﾌﾟﾛﾋﾟﾍﾞﾘﾝ塩酸塩錠20mg｢JG｣</v>
      </c>
      <c r="O3565" s="0" t="str">
        <f aca="false">ASC(E3565)</f>
        <v>ﾌﾟﾛﾋﾟﾍﾞﾘﾝ塩酸塩</v>
      </c>
      <c r="P3565" s="16" t="n">
        <f aca="false">N(P3564)+IF($C3565=検索!$B$49,1,0)</f>
        <v>0</v>
      </c>
    </row>
    <row r="3566" customFormat="false" ht="15" hidden="false" customHeight="false" outlineLevel="0" collapsed="false">
      <c r="A3566" s="16" t="s">
        <v>221</v>
      </c>
      <c r="B3566" s="0" t="s">
        <v>8277</v>
      </c>
      <c r="C3566" s="0" t="n">
        <v>259</v>
      </c>
      <c r="D3566" s="0" t="str">
        <f aca="false">IFERROR(VLOOKUP($C3566,薬効分類マスタ!$A$2:$B$180,2,FALSE()),"未登録")</f>
        <v>その他の泌尿生殖器官及び肛門用薬</v>
      </c>
      <c r="E3566" s="16" t="s">
        <v>8261</v>
      </c>
      <c r="F3566" s="16" t="s">
        <v>445</v>
      </c>
      <c r="G3566" s="16" t="s">
        <v>8278</v>
      </c>
      <c r="H3566" s="16" t="s">
        <v>606</v>
      </c>
      <c r="I3566" s="0" t="n">
        <v>23.6</v>
      </c>
      <c r="J3566" s="16" t="s">
        <v>239</v>
      </c>
      <c r="K3566" s="0" t="str">
        <f aca="false">IFERROR(IF(VLOOKUP($C3566,薬効分類マスタ!$A$2:$E$180,5,FALSE())=0,"",VLOOKUP($C3566,薬効分類マスタ!$A$2:$E$180,5,FALSE())),"")</f>
        <v/>
      </c>
      <c r="L3566" s="17"/>
      <c r="M3566" s="0" t="str">
        <f aca="false">IF($K3566="","",IF($L3566&lt;&gt;"",$L3566,VLOOKUP($C3566,薬効分類マスタ!$A$2:$F$180,6,FALSE())))</f>
        <v/>
      </c>
      <c r="N3566" s="0" t="str">
        <f aca="false">ASC(G3566)</f>
        <v>ﾌﾟﾛﾋﾟﾍﾞﾘﾝ塩酸塩錠20mg｢NS｣</v>
      </c>
      <c r="O3566" s="0" t="str">
        <f aca="false">ASC(E3566)</f>
        <v>ﾌﾟﾛﾋﾟﾍﾞﾘﾝ塩酸塩</v>
      </c>
      <c r="P3566" s="16" t="n">
        <f aca="false">N(P3565)+IF($C3566=検索!$B$49,1,0)</f>
        <v>0</v>
      </c>
    </row>
    <row r="3567" customFormat="false" ht="15" hidden="false" customHeight="false" outlineLevel="0" collapsed="false">
      <c r="A3567" s="16" t="s">
        <v>221</v>
      </c>
      <c r="B3567" s="0" t="s">
        <v>8279</v>
      </c>
      <c r="C3567" s="0" t="n">
        <v>259</v>
      </c>
      <c r="D3567" s="0" t="str">
        <f aca="false">IFERROR(VLOOKUP($C3567,薬効分類マスタ!$A$2:$B$180,2,FALSE()),"未登録")</f>
        <v>その他の泌尿生殖器官及び肛門用薬</v>
      </c>
      <c r="E3567" s="16" t="s">
        <v>8261</v>
      </c>
      <c r="F3567" s="16" t="s">
        <v>445</v>
      </c>
      <c r="G3567" s="16" t="s">
        <v>8280</v>
      </c>
      <c r="H3567" s="16" t="s">
        <v>533</v>
      </c>
      <c r="I3567" s="0" t="n">
        <v>23.6</v>
      </c>
      <c r="J3567" s="16" t="s">
        <v>239</v>
      </c>
      <c r="K3567" s="0" t="str">
        <f aca="false">IFERROR(IF(VLOOKUP($C3567,薬効分類マスタ!$A$2:$E$180,5,FALSE())=0,"",VLOOKUP($C3567,薬効分類マスタ!$A$2:$E$180,5,FALSE())),"")</f>
        <v/>
      </c>
      <c r="L3567" s="17"/>
      <c r="M3567" s="0" t="str">
        <f aca="false">IF($K3567="","",IF($L3567&lt;&gt;"",$L3567,VLOOKUP($C3567,薬効分類マスタ!$A$2:$F$180,6,FALSE())))</f>
        <v/>
      </c>
      <c r="N3567" s="0" t="str">
        <f aca="false">ASC(G3567)</f>
        <v>ﾌﾟﾛﾋﾟﾍﾞﾘﾝ塩酸塩錠20mg｢ﾄｰﾜ｣</v>
      </c>
      <c r="O3567" s="0" t="str">
        <f aca="false">ASC(E3567)</f>
        <v>ﾌﾟﾛﾋﾟﾍﾞﾘﾝ塩酸塩</v>
      </c>
      <c r="P3567" s="16" t="n">
        <f aca="false">N(P3566)+IF($C3567=検索!$B$49,1,0)</f>
        <v>0</v>
      </c>
    </row>
    <row r="3568" customFormat="false" ht="15" hidden="false" customHeight="false" outlineLevel="0" collapsed="false">
      <c r="A3568" s="16" t="s">
        <v>221</v>
      </c>
      <c r="B3568" s="0" t="s">
        <v>8281</v>
      </c>
      <c r="C3568" s="0" t="n">
        <v>259</v>
      </c>
      <c r="D3568" s="0" t="str">
        <f aca="false">IFERROR(VLOOKUP($C3568,薬効分類マスタ!$A$2:$B$180,2,FALSE()),"未登録")</f>
        <v>その他の泌尿生殖器官及び肛門用薬</v>
      </c>
      <c r="E3568" s="16" t="s">
        <v>8261</v>
      </c>
      <c r="F3568" s="16" t="s">
        <v>445</v>
      </c>
      <c r="G3568" s="16" t="s">
        <v>8282</v>
      </c>
      <c r="H3568" s="16" t="s">
        <v>601</v>
      </c>
      <c r="I3568" s="0" t="n">
        <v>16.6</v>
      </c>
      <c r="J3568" s="16" t="s">
        <v>239</v>
      </c>
      <c r="K3568" s="0" t="str">
        <f aca="false">IFERROR(IF(VLOOKUP($C3568,薬効分類マスタ!$A$2:$E$180,5,FALSE())=0,"",VLOOKUP($C3568,薬効分類マスタ!$A$2:$E$180,5,FALSE())),"")</f>
        <v/>
      </c>
      <c r="L3568" s="17"/>
      <c r="M3568" s="0" t="str">
        <f aca="false">IF($K3568="","",IF($L3568&lt;&gt;"",$L3568,VLOOKUP($C3568,薬効分類マスタ!$A$2:$F$180,6,FALSE())))</f>
        <v/>
      </c>
      <c r="N3568" s="0" t="str">
        <f aca="false">ASC(G3568)</f>
        <v>ﾌﾟﾛﾋﾟﾍﾞﾘﾝ塩酸塩錠20mg｢杏林｣</v>
      </c>
      <c r="O3568" s="0" t="str">
        <f aca="false">ASC(E3568)</f>
        <v>ﾌﾟﾛﾋﾟﾍﾞﾘﾝ塩酸塩</v>
      </c>
      <c r="P3568" s="16" t="n">
        <f aca="false">N(P3567)+IF($C3568=検索!$B$49,1,0)</f>
        <v>0</v>
      </c>
    </row>
    <row r="3569" customFormat="false" ht="15" hidden="false" customHeight="false" outlineLevel="0" collapsed="false">
      <c r="A3569" s="16" t="s">
        <v>221</v>
      </c>
      <c r="B3569" s="0" t="s">
        <v>8283</v>
      </c>
      <c r="C3569" s="0" t="n">
        <v>259</v>
      </c>
      <c r="D3569" s="0" t="str">
        <f aca="false">IFERROR(VLOOKUP($C3569,薬効分類マスタ!$A$2:$B$180,2,FALSE()),"未登録")</f>
        <v>その他の泌尿生殖器官及び肛門用薬</v>
      </c>
      <c r="E3569" s="16" t="s">
        <v>8261</v>
      </c>
      <c r="F3569" s="16" t="s">
        <v>445</v>
      </c>
      <c r="G3569" s="16" t="s">
        <v>8284</v>
      </c>
      <c r="H3569" s="16" t="s">
        <v>304</v>
      </c>
      <c r="I3569" s="0" t="n">
        <v>23.6</v>
      </c>
      <c r="J3569" s="16" t="s">
        <v>239</v>
      </c>
      <c r="K3569" s="0" t="str">
        <f aca="false">IFERROR(IF(VLOOKUP($C3569,薬効分類マスタ!$A$2:$E$180,5,FALSE())=0,"",VLOOKUP($C3569,薬効分類マスタ!$A$2:$E$180,5,FALSE())),"")</f>
        <v/>
      </c>
      <c r="L3569" s="17"/>
      <c r="M3569" s="0" t="str">
        <f aca="false">IF($K3569="","",IF($L3569&lt;&gt;"",$L3569,VLOOKUP($C3569,薬効分類マスタ!$A$2:$F$180,6,FALSE())))</f>
        <v/>
      </c>
      <c r="N3569" s="0" t="str">
        <f aca="false">ASC(G3569)</f>
        <v>ﾌﾟﾛﾋﾟﾍﾞﾘﾝ塩酸塩錠20mg｢あすか｣</v>
      </c>
      <c r="O3569" s="0" t="str">
        <f aca="false">ASC(E3569)</f>
        <v>ﾌﾟﾛﾋﾟﾍﾞﾘﾝ塩酸塩</v>
      </c>
      <c r="P3569" s="16" t="n">
        <f aca="false">N(P3568)+IF($C3569=検索!$B$49,1,0)</f>
        <v>0</v>
      </c>
    </row>
    <row r="3570" customFormat="false" ht="15" hidden="false" customHeight="false" outlineLevel="0" collapsed="false">
      <c r="A3570" s="16" t="s">
        <v>221</v>
      </c>
      <c r="B3570" s="0" t="s">
        <v>8285</v>
      </c>
      <c r="C3570" s="0" t="n">
        <v>259</v>
      </c>
      <c r="D3570" s="0" t="str">
        <f aca="false">IFERROR(VLOOKUP($C3570,薬効分類マスタ!$A$2:$B$180,2,FALSE()),"未登録")</f>
        <v>その他の泌尿生殖器官及び肛門用薬</v>
      </c>
      <c r="E3570" s="16" t="s">
        <v>8261</v>
      </c>
      <c r="F3570" s="16" t="s">
        <v>445</v>
      </c>
      <c r="G3570" s="16" t="s">
        <v>8286</v>
      </c>
      <c r="H3570" s="16" t="s">
        <v>1067</v>
      </c>
      <c r="I3570" s="0" t="n">
        <v>19.9</v>
      </c>
      <c r="J3570" s="16" t="s">
        <v>239</v>
      </c>
      <c r="K3570" s="0" t="str">
        <f aca="false">IFERROR(IF(VLOOKUP($C3570,薬効分類マスタ!$A$2:$E$180,5,FALSE())=0,"",VLOOKUP($C3570,薬効分類マスタ!$A$2:$E$180,5,FALSE())),"")</f>
        <v/>
      </c>
      <c r="L3570" s="17"/>
      <c r="M3570" s="0" t="str">
        <f aca="false">IF($K3570="","",IF($L3570&lt;&gt;"",$L3570,VLOOKUP($C3570,薬効分類マスタ!$A$2:$F$180,6,FALSE())))</f>
        <v/>
      </c>
      <c r="N3570" s="0" t="str">
        <f aca="false">ASC(G3570)</f>
        <v>ﾌﾟﾛﾋﾟﾍﾞﾘﾝ塩酸塩錠20mg｢TCK｣</v>
      </c>
      <c r="O3570" s="0" t="str">
        <f aca="false">ASC(E3570)</f>
        <v>ﾌﾟﾛﾋﾟﾍﾞﾘﾝ塩酸塩</v>
      </c>
      <c r="P3570" s="16" t="n">
        <f aca="false">N(P3569)+IF($C3570=検索!$B$49,1,0)</f>
        <v>0</v>
      </c>
    </row>
    <row r="3571" customFormat="false" ht="15" hidden="false" customHeight="false" outlineLevel="0" collapsed="false">
      <c r="A3571" s="16" t="s">
        <v>221</v>
      </c>
      <c r="B3571" s="0" t="s">
        <v>8287</v>
      </c>
      <c r="C3571" s="0" t="n">
        <v>259</v>
      </c>
      <c r="D3571" s="0" t="str">
        <f aca="false">IFERROR(VLOOKUP($C3571,薬効分類マスタ!$A$2:$B$180,2,FALSE()),"未登録")</f>
        <v>その他の泌尿生殖器官及び肛門用薬</v>
      </c>
      <c r="E3571" s="16" t="s">
        <v>8261</v>
      </c>
      <c r="F3571" s="16" t="s">
        <v>445</v>
      </c>
      <c r="G3571" s="16" t="s">
        <v>8288</v>
      </c>
      <c r="H3571" s="16" t="s">
        <v>542</v>
      </c>
      <c r="I3571" s="0" t="n">
        <v>23.6</v>
      </c>
      <c r="J3571" s="16" t="s">
        <v>239</v>
      </c>
      <c r="K3571" s="0" t="str">
        <f aca="false">IFERROR(IF(VLOOKUP($C3571,薬効分類マスタ!$A$2:$E$180,5,FALSE())=0,"",VLOOKUP($C3571,薬効分類マスタ!$A$2:$E$180,5,FALSE())),"")</f>
        <v/>
      </c>
      <c r="L3571" s="17"/>
      <c r="M3571" s="0" t="str">
        <f aca="false">IF($K3571="","",IF($L3571&lt;&gt;"",$L3571,VLOOKUP($C3571,薬効分類マスタ!$A$2:$F$180,6,FALSE())))</f>
        <v/>
      </c>
      <c r="N3571" s="0" t="str">
        <f aca="false">ASC(G3571)</f>
        <v>ﾌﾟﾛﾋﾟﾍﾞﾘﾝ塩酸塩錠20mg｢NIG｣</v>
      </c>
      <c r="O3571" s="0" t="str">
        <f aca="false">ASC(E3571)</f>
        <v>ﾌﾟﾛﾋﾟﾍﾞﾘﾝ塩酸塩</v>
      </c>
      <c r="P3571" s="16" t="n">
        <f aca="false">N(P3570)+IF($C3571=検索!$B$49,1,0)</f>
        <v>0</v>
      </c>
    </row>
    <row r="3572" customFormat="false" ht="15" hidden="false" customHeight="false" outlineLevel="0" collapsed="false">
      <c r="A3572" s="16" t="s">
        <v>221</v>
      </c>
      <c r="B3572" s="0" t="s">
        <v>8289</v>
      </c>
      <c r="C3572" s="0" t="n">
        <v>259</v>
      </c>
      <c r="D3572" s="0" t="str">
        <f aca="false">IFERROR(VLOOKUP($C3572,薬効分類マスタ!$A$2:$B$180,2,FALSE()),"未登録")</f>
        <v>その他の泌尿生殖器官及び肛門用薬</v>
      </c>
      <c r="E3572" s="16" t="s">
        <v>8261</v>
      </c>
      <c r="F3572" s="16" t="s">
        <v>445</v>
      </c>
      <c r="G3572" s="16" t="s">
        <v>8290</v>
      </c>
      <c r="H3572" s="16" t="s">
        <v>385</v>
      </c>
      <c r="I3572" s="0" t="n">
        <v>23.6</v>
      </c>
      <c r="J3572" s="16" t="s">
        <v>239</v>
      </c>
      <c r="K3572" s="0" t="str">
        <f aca="false">IFERROR(IF(VLOOKUP($C3572,薬効分類マスタ!$A$2:$E$180,5,FALSE())=0,"",VLOOKUP($C3572,薬効分類マスタ!$A$2:$E$180,5,FALSE())),"")</f>
        <v/>
      </c>
      <c r="L3572" s="17"/>
      <c r="M3572" s="0" t="str">
        <f aca="false">IF($K3572="","",IF($L3572&lt;&gt;"",$L3572,VLOOKUP($C3572,薬効分類マスタ!$A$2:$F$180,6,FALSE())))</f>
        <v/>
      </c>
      <c r="N3572" s="0" t="str">
        <f aca="false">ASC(G3572)</f>
        <v>ﾌﾟﾛﾋﾟﾍﾞﾘﾝ塩酸塩錠20mg｢ｻﾜｲ｣</v>
      </c>
      <c r="O3572" s="0" t="str">
        <f aca="false">ASC(E3572)</f>
        <v>ﾌﾟﾛﾋﾟﾍﾞﾘﾝ塩酸塩</v>
      </c>
      <c r="P3572" s="16" t="n">
        <f aca="false">N(P3571)+IF($C3572=検索!$B$49,1,0)</f>
        <v>0</v>
      </c>
    </row>
    <row r="3573" customFormat="false" ht="15" hidden="false" customHeight="false" outlineLevel="0" collapsed="false">
      <c r="A3573" s="16" t="s">
        <v>221</v>
      </c>
      <c r="B3573" s="0" t="s">
        <v>8291</v>
      </c>
      <c r="C3573" s="0" t="n">
        <v>259</v>
      </c>
      <c r="D3573" s="0" t="str">
        <f aca="false">IFERROR(VLOOKUP($C3573,薬効分類マスタ!$A$2:$B$180,2,FALSE()),"未登録")</f>
        <v>その他の泌尿生殖器官及び肛門用薬</v>
      </c>
      <c r="E3573" s="16" t="s">
        <v>8292</v>
      </c>
      <c r="F3573" s="16" t="s">
        <v>3849</v>
      </c>
      <c r="G3573" s="16" t="s">
        <v>8293</v>
      </c>
      <c r="H3573" s="16" t="s">
        <v>518</v>
      </c>
      <c r="I3573" s="0" t="n">
        <v>9.9</v>
      </c>
      <c r="J3573" s="16" t="s">
        <v>232</v>
      </c>
      <c r="K3573" s="0" t="str">
        <f aca="false">IFERROR(IF(VLOOKUP($C3573,薬効分類マスタ!$A$2:$E$180,5,FALSE())=0,"",VLOOKUP($C3573,薬効分類マスタ!$A$2:$E$180,5,FALSE())),"")</f>
        <v/>
      </c>
      <c r="L3573" s="17"/>
      <c r="M3573" s="0" t="str">
        <f aca="false">IF($K3573="","",IF($L3573&lt;&gt;"",$L3573,VLOOKUP($C3573,薬効分類マスタ!$A$2:$F$180,6,FALSE())))</f>
        <v/>
      </c>
      <c r="N3573" s="0" t="str">
        <f aca="false">ASC(G3573)</f>
        <v>ﾊﾙﾅｰﾙD錠0.1mg</v>
      </c>
      <c r="O3573" s="0" t="str">
        <f aca="false">ASC(E3573)</f>
        <v>ﾀﾑｽﾛｼﾝ塩酸塩</v>
      </c>
      <c r="P3573" s="16" t="n">
        <f aca="false">N(P3572)+IF($C3573=検索!$B$49,1,0)</f>
        <v>0</v>
      </c>
    </row>
    <row r="3574" customFormat="false" ht="15" hidden="false" customHeight="false" outlineLevel="0" collapsed="false">
      <c r="A3574" s="16" t="s">
        <v>221</v>
      </c>
      <c r="B3574" s="0" t="s">
        <v>8294</v>
      </c>
      <c r="C3574" s="0" t="n">
        <v>259</v>
      </c>
      <c r="D3574" s="0" t="str">
        <f aca="false">IFERROR(VLOOKUP($C3574,薬効分類マスタ!$A$2:$B$180,2,FALSE()),"未登録")</f>
        <v>その他の泌尿生殖器官及び肛門用薬</v>
      </c>
      <c r="E3574" s="16" t="s">
        <v>8292</v>
      </c>
      <c r="F3574" s="16" t="s">
        <v>3849</v>
      </c>
      <c r="G3574" s="16" t="s">
        <v>8295</v>
      </c>
      <c r="H3574" s="16" t="s">
        <v>571</v>
      </c>
      <c r="I3574" s="0" t="n">
        <v>9.9</v>
      </c>
      <c r="J3574" s="16" t="s">
        <v>239</v>
      </c>
      <c r="K3574" s="0" t="str">
        <f aca="false">IFERROR(IF(VLOOKUP($C3574,薬効分類マスタ!$A$2:$E$180,5,FALSE())=0,"",VLOOKUP($C3574,薬効分類マスタ!$A$2:$E$180,5,FALSE())),"")</f>
        <v/>
      </c>
      <c r="L3574" s="17"/>
      <c r="M3574" s="0" t="str">
        <f aca="false">IF($K3574="","",IF($L3574&lt;&gt;"",$L3574,VLOOKUP($C3574,薬効分類マスタ!$A$2:$F$180,6,FALSE())))</f>
        <v/>
      </c>
      <c r="N3574" s="0" t="str">
        <f aca="false">ASC(G3574)</f>
        <v>ﾀﾑｽﾛｼﾝ塩酸塩OD錠0.1mg｢ｹﾐﾌｧ｣</v>
      </c>
      <c r="O3574" s="0" t="str">
        <f aca="false">ASC(E3574)</f>
        <v>ﾀﾑｽﾛｼﾝ塩酸塩</v>
      </c>
      <c r="P3574" s="16" t="n">
        <f aca="false">N(P3573)+IF($C3574=検索!$B$49,1,0)</f>
        <v>0</v>
      </c>
    </row>
    <row r="3575" customFormat="false" ht="15" hidden="false" customHeight="false" outlineLevel="0" collapsed="false">
      <c r="A3575" s="16" t="s">
        <v>221</v>
      </c>
      <c r="B3575" s="0" t="s">
        <v>8296</v>
      </c>
      <c r="C3575" s="0" t="n">
        <v>259</v>
      </c>
      <c r="D3575" s="0" t="str">
        <f aca="false">IFERROR(VLOOKUP($C3575,薬効分類マスタ!$A$2:$B$180,2,FALSE()),"未登録")</f>
        <v>その他の泌尿生殖器官及び肛門用薬</v>
      </c>
      <c r="E3575" s="16" t="s">
        <v>8292</v>
      </c>
      <c r="F3575" s="16" t="s">
        <v>3849</v>
      </c>
      <c r="G3575" s="16" t="s">
        <v>8297</v>
      </c>
      <c r="H3575" s="16" t="s">
        <v>536</v>
      </c>
      <c r="I3575" s="0" t="n">
        <v>9.9</v>
      </c>
      <c r="J3575" s="16" t="s">
        <v>239</v>
      </c>
      <c r="K3575" s="0" t="str">
        <f aca="false">IFERROR(IF(VLOOKUP($C3575,薬効分類マスタ!$A$2:$E$180,5,FALSE())=0,"",VLOOKUP($C3575,薬効分類マスタ!$A$2:$E$180,5,FALSE())),"")</f>
        <v/>
      </c>
      <c r="L3575" s="17"/>
      <c r="M3575" s="0" t="str">
        <f aca="false">IF($K3575="","",IF($L3575&lt;&gt;"",$L3575,VLOOKUP($C3575,薬効分類マスタ!$A$2:$F$180,6,FALSE())))</f>
        <v/>
      </c>
      <c r="N3575" s="0" t="str">
        <f aca="false">ASC(G3575)</f>
        <v>ﾀﾑｽﾛｼﾝ塩酸塩OD錠0.1mg｢日医工｣</v>
      </c>
      <c r="O3575" s="0" t="str">
        <f aca="false">ASC(E3575)</f>
        <v>ﾀﾑｽﾛｼﾝ塩酸塩</v>
      </c>
      <c r="P3575" s="16" t="n">
        <f aca="false">N(P3574)+IF($C3575=検索!$B$49,1,0)</f>
        <v>0</v>
      </c>
    </row>
    <row r="3576" customFormat="false" ht="15" hidden="false" customHeight="false" outlineLevel="0" collapsed="false">
      <c r="A3576" s="16" t="s">
        <v>221</v>
      </c>
      <c r="B3576" s="0" t="s">
        <v>8298</v>
      </c>
      <c r="C3576" s="0" t="n">
        <v>259</v>
      </c>
      <c r="D3576" s="0" t="str">
        <f aca="false">IFERROR(VLOOKUP($C3576,薬効分類マスタ!$A$2:$B$180,2,FALSE()),"未登録")</f>
        <v>その他の泌尿生殖器官及び肛門用薬</v>
      </c>
      <c r="E3576" s="16" t="s">
        <v>8292</v>
      </c>
      <c r="F3576" s="16" t="s">
        <v>3849</v>
      </c>
      <c r="G3576" s="16" t="s">
        <v>8299</v>
      </c>
      <c r="H3576" s="16" t="s">
        <v>606</v>
      </c>
      <c r="I3576" s="0" t="n">
        <v>9.9</v>
      </c>
      <c r="J3576" s="16" t="s">
        <v>239</v>
      </c>
      <c r="K3576" s="0" t="str">
        <f aca="false">IFERROR(IF(VLOOKUP($C3576,薬効分類マスタ!$A$2:$E$180,5,FALSE())=0,"",VLOOKUP($C3576,薬効分類マスタ!$A$2:$E$180,5,FALSE())),"")</f>
        <v/>
      </c>
      <c r="L3576" s="17"/>
      <c r="M3576" s="0" t="str">
        <f aca="false">IF($K3576="","",IF($L3576&lt;&gt;"",$L3576,VLOOKUP($C3576,薬効分類マスタ!$A$2:$F$180,6,FALSE())))</f>
        <v/>
      </c>
      <c r="N3576" s="0" t="str">
        <f aca="false">ASC(G3576)</f>
        <v>ﾀﾑｽﾛｼﾝ塩酸塩OD錠0.1mg｢日新｣</v>
      </c>
      <c r="O3576" s="0" t="str">
        <f aca="false">ASC(E3576)</f>
        <v>ﾀﾑｽﾛｼﾝ塩酸塩</v>
      </c>
      <c r="P3576" s="16" t="n">
        <f aca="false">N(P3575)+IF($C3576=検索!$B$49,1,0)</f>
        <v>0</v>
      </c>
    </row>
    <row r="3577" customFormat="false" ht="15" hidden="false" customHeight="false" outlineLevel="0" collapsed="false">
      <c r="A3577" s="16" t="s">
        <v>221</v>
      </c>
      <c r="B3577" s="0" t="s">
        <v>8300</v>
      </c>
      <c r="C3577" s="0" t="n">
        <v>259</v>
      </c>
      <c r="D3577" s="0" t="str">
        <f aca="false">IFERROR(VLOOKUP($C3577,薬効分類マスタ!$A$2:$B$180,2,FALSE()),"未登録")</f>
        <v>その他の泌尿生殖器官及び肛門用薬</v>
      </c>
      <c r="E3577" s="16" t="s">
        <v>8292</v>
      </c>
      <c r="F3577" s="16" t="s">
        <v>3849</v>
      </c>
      <c r="G3577" s="16" t="s">
        <v>8301</v>
      </c>
      <c r="H3577" s="16" t="s">
        <v>428</v>
      </c>
      <c r="I3577" s="0" t="n">
        <v>9.9</v>
      </c>
      <c r="J3577" s="16" t="s">
        <v>239</v>
      </c>
      <c r="K3577" s="0" t="str">
        <f aca="false">IFERROR(IF(VLOOKUP($C3577,薬効分類マスタ!$A$2:$E$180,5,FALSE())=0,"",VLOOKUP($C3577,薬効分類マスタ!$A$2:$E$180,5,FALSE())),"")</f>
        <v/>
      </c>
      <c r="L3577" s="17"/>
      <c r="M3577" s="0" t="str">
        <f aca="false">IF($K3577="","",IF($L3577&lt;&gt;"",$L3577,VLOOKUP($C3577,薬効分類マスタ!$A$2:$F$180,6,FALSE())))</f>
        <v/>
      </c>
      <c r="N3577" s="0" t="str">
        <f aca="false">ASC(G3577)</f>
        <v>ﾀﾑｽﾛｼﾝ塩酸塩OD錠0.1mg｢明治｣</v>
      </c>
      <c r="O3577" s="0" t="str">
        <f aca="false">ASC(E3577)</f>
        <v>ﾀﾑｽﾛｼﾝ塩酸塩</v>
      </c>
      <c r="P3577" s="16" t="n">
        <f aca="false">N(P3576)+IF($C3577=検索!$B$49,1,0)</f>
        <v>0</v>
      </c>
    </row>
    <row r="3578" customFormat="false" ht="15" hidden="false" customHeight="false" outlineLevel="0" collapsed="false">
      <c r="A3578" s="16" t="s">
        <v>221</v>
      </c>
      <c r="B3578" s="0" t="s">
        <v>8302</v>
      </c>
      <c r="C3578" s="0" t="n">
        <v>259</v>
      </c>
      <c r="D3578" s="0" t="str">
        <f aca="false">IFERROR(VLOOKUP($C3578,薬効分類マスタ!$A$2:$B$180,2,FALSE()),"未登録")</f>
        <v>その他の泌尿生殖器官及び肛門用薬</v>
      </c>
      <c r="E3578" s="16" t="s">
        <v>8292</v>
      </c>
      <c r="F3578" s="16" t="s">
        <v>3849</v>
      </c>
      <c r="G3578" s="16" t="s">
        <v>8303</v>
      </c>
      <c r="H3578" s="16" t="s">
        <v>385</v>
      </c>
      <c r="I3578" s="0" t="n">
        <v>9.9</v>
      </c>
      <c r="J3578" s="16" t="s">
        <v>239</v>
      </c>
      <c r="K3578" s="0" t="str">
        <f aca="false">IFERROR(IF(VLOOKUP($C3578,薬効分類マスタ!$A$2:$E$180,5,FALSE())=0,"",VLOOKUP($C3578,薬効分類マスタ!$A$2:$E$180,5,FALSE())),"")</f>
        <v/>
      </c>
      <c r="L3578" s="17"/>
      <c r="M3578" s="0" t="str">
        <f aca="false">IF($K3578="","",IF($L3578&lt;&gt;"",$L3578,VLOOKUP($C3578,薬効分類マスタ!$A$2:$F$180,6,FALSE())))</f>
        <v/>
      </c>
      <c r="N3578" s="0" t="str">
        <f aca="false">ASC(G3578)</f>
        <v>ﾀﾑｽﾛｼﾝ塩酸塩OD錠0.1mg｢ｻﾜｲ｣</v>
      </c>
      <c r="O3578" s="0" t="str">
        <f aca="false">ASC(E3578)</f>
        <v>ﾀﾑｽﾛｼﾝ塩酸塩</v>
      </c>
      <c r="P3578" s="16" t="n">
        <f aca="false">N(P3577)+IF($C3578=検索!$B$49,1,0)</f>
        <v>0</v>
      </c>
    </row>
    <row r="3579" customFormat="false" ht="15" hidden="false" customHeight="false" outlineLevel="0" collapsed="false">
      <c r="A3579" s="16" t="s">
        <v>221</v>
      </c>
      <c r="B3579" s="0" t="s">
        <v>8304</v>
      </c>
      <c r="C3579" s="0" t="n">
        <v>259</v>
      </c>
      <c r="D3579" s="0" t="str">
        <f aca="false">IFERROR(VLOOKUP($C3579,薬効分類マスタ!$A$2:$B$180,2,FALSE()),"未登録")</f>
        <v>その他の泌尿生殖器官及び肛門用薬</v>
      </c>
      <c r="E3579" s="16" t="s">
        <v>8292</v>
      </c>
      <c r="F3579" s="16" t="s">
        <v>3849</v>
      </c>
      <c r="G3579" s="16" t="s">
        <v>8305</v>
      </c>
      <c r="H3579" s="16" t="s">
        <v>1064</v>
      </c>
      <c r="I3579" s="0" t="n">
        <v>9.9</v>
      </c>
      <c r="J3579" s="16" t="s">
        <v>239</v>
      </c>
      <c r="K3579" s="0" t="str">
        <f aca="false">IFERROR(IF(VLOOKUP($C3579,薬効分類マスタ!$A$2:$E$180,5,FALSE())=0,"",VLOOKUP($C3579,薬効分類マスタ!$A$2:$E$180,5,FALSE())),"")</f>
        <v/>
      </c>
      <c r="L3579" s="17"/>
      <c r="M3579" s="0" t="str">
        <f aca="false">IF($K3579="","",IF($L3579&lt;&gt;"",$L3579,VLOOKUP($C3579,薬効分類マスタ!$A$2:$F$180,6,FALSE())))</f>
        <v/>
      </c>
      <c r="N3579" s="0" t="str">
        <f aca="false">ASC(G3579)</f>
        <v>ﾀﾑｽﾛｼﾝ塩酸塩OD錠0.1mg｢CH｣</v>
      </c>
      <c r="O3579" s="0" t="str">
        <f aca="false">ASC(E3579)</f>
        <v>ﾀﾑｽﾛｼﾝ塩酸塩</v>
      </c>
      <c r="P3579" s="16" t="n">
        <f aca="false">N(P3578)+IF($C3579=検索!$B$49,1,0)</f>
        <v>0</v>
      </c>
    </row>
    <row r="3580" customFormat="false" ht="15" hidden="false" customHeight="false" outlineLevel="0" collapsed="false">
      <c r="A3580" s="16" t="s">
        <v>221</v>
      </c>
      <c r="B3580" s="0" t="s">
        <v>8306</v>
      </c>
      <c r="C3580" s="0" t="n">
        <v>259</v>
      </c>
      <c r="D3580" s="0" t="str">
        <f aca="false">IFERROR(VLOOKUP($C3580,薬効分類マスタ!$A$2:$B$180,2,FALSE()),"未登録")</f>
        <v>その他の泌尿生殖器官及び肛門用薬</v>
      </c>
      <c r="E3580" s="16" t="s">
        <v>8292</v>
      </c>
      <c r="F3580" s="16" t="s">
        <v>3849</v>
      </c>
      <c r="G3580" s="16" t="s">
        <v>8307</v>
      </c>
      <c r="H3580" s="16" t="s">
        <v>533</v>
      </c>
      <c r="I3580" s="0" t="n">
        <v>9.9</v>
      </c>
      <c r="J3580" s="16" t="s">
        <v>239</v>
      </c>
      <c r="K3580" s="0" t="str">
        <f aca="false">IFERROR(IF(VLOOKUP($C3580,薬効分類マスタ!$A$2:$E$180,5,FALSE())=0,"",VLOOKUP($C3580,薬効分類マスタ!$A$2:$E$180,5,FALSE())),"")</f>
        <v/>
      </c>
      <c r="L3580" s="17"/>
      <c r="M3580" s="0" t="str">
        <f aca="false">IF($K3580="","",IF($L3580&lt;&gt;"",$L3580,VLOOKUP($C3580,薬効分類マスタ!$A$2:$F$180,6,FALSE())))</f>
        <v/>
      </c>
      <c r="N3580" s="0" t="str">
        <f aca="false">ASC(G3580)</f>
        <v>ﾀﾑｽﾛｼﾝ塩酸塩OD錠0.1mg｢ﾄｰﾜ｣</v>
      </c>
      <c r="O3580" s="0" t="str">
        <f aca="false">ASC(E3580)</f>
        <v>ﾀﾑｽﾛｼﾝ塩酸塩</v>
      </c>
      <c r="P3580" s="16" t="n">
        <f aca="false">N(P3579)+IF($C3580=検索!$B$49,1,0)</f>
        <v>0</v>
      </c>
    </row>
    <row r="3581" customFormat="false" ht="15" hidden="false" customHeight="false" outlineLevel="0" collapsed="false">
      <c r="A3581" s="16" t="s">
        <v>221</v>
      </c>
      <c r="B3581" s="0" t="s">
        <v>8308</v>
      </c>
      <c r="C3581" s="0" t="n">
        <v>259</v>
      </c>
      <c r="D3581" s="0" t="str">
        <f aca="false">IFERROR(VLOOKUP($C3581,薬効分類マスタ!$A$2:$B$180,2,FALSE()),"未登録")</f>
        <v>その他の泌尿生殖器官及び肛門用薬</v>
      </c>
      <c r="E3581" s="16" t="s">
        <v>8292</v>
      </c>
      <c r="F3581" s="16" t="s">
        <v>3849</v>
      </c>
      <c r="G3581" s="16" t="s">
        <v>8309</v>
      </c>
      <c r="H3581" s="16" t="s">
        <v>304</v>
      </c>
      <c r="I3581" s="0" t="n">
        <v>9.9</v>
      </c>
      <c r="J3581" s="16" t="s">
        <v>239</v>
      </c>
      <c r="K3581" s="0" t="str">
        <f aca="false">IFERROR(IF(VLOOKUP($C3581,薬効分類マスタ!$A$2:$E$180,5,FALSE())=0,"",VLOOKUP($C3581,薬効分類マスタ!$A$2:$E$180,5,FALSE())),"")</f>
        <v/>
      </c>
      <c r="L3581" s="17"/>
      <c r="M3581" s="0" t="str">
        <f aca="false">IF($K3581="","",IF($L3581&lt;&gt;"",$L3581,VLOOKUP($C3581,薬効分類マスタ!$A$2:$F$180,6,FALSE())))</f>
        <v/>
      </c>
      <c r="N3581" s="0" t="str">
        <f aca="false">ASC(G3581)</f>
        <v>ﾀﾑｽﾛｼﾝ塩酸塩OD錠0.1mg｢あすか｣</v>
      </c>
      <c r="O3581" s="0" t="str">
        <f aca="false">ASC(E3581)</f>
        <v>ﾀﾑｽﾛｼﾝ塩酸塩</v>
      </c>
      <c r="P3581" s="16" t="n">
        <f aca="false">N(P3580)+IF($C3581=検索!$B$49,1,0)</f>
        <v>0</v>
      </c>
    </row>
    <row r="3582" customFormat="false" ht="15" hidden="false" customHeight="false" outlineLevel="0" collapsed="false">
      <c r="A3582" s="16" t="s">
        <v>221</v>
      </c>
      <c r="B3582" s="0" t="s">
        <v>8310</v>
      </c>
      <c r="C3582" s="0" t="n">
        <v>259</v>
      </c>
      <c r="D3582" s="0" t="str">
        <f aca="false">IFERROR(VLOOKUP($C3582,薬効分類マスタ!$A$2:$B$180,2,FALSE()),"未登録")</f>
        <v>その他の泌尿生殖器官及び肛門用薬</v>
      </c>
      <c r="E3582" s="16" t="s">
        <v>8292</v>
      </c>
      <c r="F3582" s="16" t="s">
        <v>3849</v>
      </c>
      <c r="G3582" s="16" t="s">
        <v>8311</v>
      </c>
      <c r="H3582" s="16" t="s">
        <v>950</v>
      </c>
      <c r="I3582" s="0" t="n">
        <v>6.3</v>
      </c>
      <c r="J3582" s="16" t="s">
        <v>239</v>
      </c>
      <c r="K3582" s="0" t="str">
        <f aca="false">IFERROR(IF(VLOOKUP($C3582,薬効分類マスタ!$A$2:$E$180,5,FALSE())=0,"",VLOOKUP($C3582,薬効分類マスタ!$A$2:$E$180,5,FALSE())),"")</f>
        <v/>
      </c>
      <c r="L3582" s="17"/>
      <c r="M3582" s="0" t="str">
        <f aca="false">IF($K3582="","",IF($L3582&lt;&gt;"",$L3582,VLOOKUP($C3582,薬効分類マスタ!$A$2:$F$180,6,FALSE())))</f>
        <v/>
      </c>
      <c r="N3582" s="0" t="str">
        <f aca="false">ASC(G3582)</f>
        <v>ﾀﾑｽﾛｼﾝ塩酸塩OD錠0.1mg｢VTRS｣</v>
      </c>
      <c r="O3582" s="0" t="str">
        <f aca="false">ASC(E3582)</f>
        <v>ﾀﾑｽﾛｼﾝ塩酸塩</v>
      </c>
      <c r="P3582" s="16" t="n">
        <f aca="false">N(P3581)+IF($C3582=検索!$B$49,1,0)</f>
        <v>0</v>
      </c>
    </row>
    <row r="3583" customFormat="false" ht="15" hidden="false" customHeight="false" outlineLevel="0" collapsed="false">
      <c r="A3583" s="16" t="s">
        <v>221</v>
      </c>
      <c r="B3583" s="0" t="s">
        <v>8312</v>
      </c>
      <c r="C3583" s="0" t="n">
        <v>259</v>
      </c>
      <c r="D3583" s="0" t="str">
        <f aca="false">IFERROR(VLOOKUP($C3583,薬効分類マスタ!$A$2:$B$180,2,FALSE()),"未登録")</f>
        <v>その他の泌尿生殖器官及び肛門用薬</v>
      </c>
      <c r="E3583" s="16" t="s">
        <v>8292</v>
      </c>
      <c r="F3583" s="16" t="s">
        <v>5822</v>
      </c>
      <c r="G3583" s="16" t="s">
        <v>8313</v>
      </c>
      <c r="I3583" s="0" t="n">
        <v>13</v>
      </c>
      <c r="J3583" s="16" t="s">
        <v>239</v>
      </c>
      <c r="K3583" s="0" t="str">
        <f aca="false">IFERROR(IF(VLOOKUP($C3583,薬効分類マスタ!$A$2:$E$180,5,FALSE())=0,"",VLOOKUP($C3583,薬効分類マスタ!$A$2:$E$180,5,FALSE())),"")</f>
        <v/>
      </c>
      <c r="L3583" s="17"/>
      <c r="M3583" s="0" t="str">
        <f aca="false">IF($K3583="","",IF($L3583&lt;&gt;"",$L3583,VLOOKUP($C3583,薬効分類マスタ!$A$2:$F$180,6,FALSE())))</f>
        <v/>
      </c>
      <c r="N3583" s="0" t="str">
        <f aca="false">ASC(G3583)</f>
        <v>ﾀﾑｽﾛｼﾝ塩酸塩0.2mg口腔内崩壊錠</v>
      </c>
      <c r="O3583" s="0" t="str">
        <f aca="false">ASC(E3583)</f>
        <v>ﾀﾑｽﾛｼﾝ塩酸塩</v>
      </c>
      <c r="P3583" s="16" t="n">
        <f aca="false">N(P3582)+IF($C3583=検索!$B$49,1,0)</f>
        <v>0</v>
      </c>
    </row>
    <row r="3584" customFormat="false" ht="15" hidden="false" customHeight="false" outlineLevel="0" collapsed="false">
      <c r="A3584" s="16" t="s">
        <v>221</v>
      </c>
      <c r="B3584" s="0" t="s">
        <v>8314</v>
      </c>
      <c r="C3584" s="0" t="n">
        <v>259</v>
      </c>
      <c r="D3584" s="0" t="str">
        <f aca="false">IFERROR(VLOOKUP($C3584,薬効分類マスタ!$A$2:$B$180,2,FALSE()),"未登録")</f>
        <v>その他の泌尿生殖器官及び肛門用薬</v>
      </c>
      <c r="E3584" s="16" t="s">
        <v>8292</v>
      </c>
      <c r="F3584" s="16" t="s">
        <v>5822</v>
      </c>
      <c r="G3584" s="16" t="s">
        <v>8315</v>
      </c>
      <c r="H3584" s="16" t="s">
        <v>518</v>
      </c>
      <c r="I3584" s="0" t="n">
        <v>15.9</v>
      </c>
      <c r="J3584" s="16" t="s">
        <v>232</v>
      </c>
      <c r="K3584" s="0" t="str">
        <f aca="false">IFERROR(IF(VLOOKUP($C3584,薬効分類マスタ!$A$2:$E$180,5,FALSE())=0,"",VLOOKUP($C3584,薬効分類マスタ!$A$2:$E$180,5,FALSE())),"")</f>
        <v/>
      </c>
      <c r="L3584" s="17"/>
      <c r="M3584" s="0" t="str">
        <f aca="false">IF($K3584="","",IF($L3584&lt;&gt;"",$L3584,VLOOKUP($C3584,薬効分類マスタ!$A$2:$F$180,6,FALSE())))</f>
        <v/>
      </c>
      <c r="N3584" s="0" t="str">
        <f aca="false">ASC(G3584)</f>
        <v>ﾊﾙﾅｰﾙD錠0.2mg</v>
      </c>
      <c r="O3584" s="0" t="str">
        <f aca="false">ASC(E3584)</f>
        <v>ﾀﾑｽﾛｼﾝ塩酸塩</v>
      </c>
      <c r="P3584" s="16" t="n">
        <f aca="false">N(P3583)+IF($C3584=検索!$B$49,1,0)</f>
        <v>0</v>
      </c>
    </row>
    <row r="3585" customFormat="false" ht="15" hidden="false" customHeight="false" outlineLevel="0" collapsed="false">
      <c r="A3585" s="16" t="s">
        <v>221</v>
      </c>
      <c r="B3585" s="0" t="s">
        <v>8316</v>
      </c>
      <c r="C3585" s="0" t="n">
        <v>259</v>
      </c>
      <c r="D3585" s="0" t="str">
        <f aca="false">IFERROR(VLOOKUP($C3585,薬効分類マスタ!$A$2:$B$180,2,FALSE()),"未登録")</f>
        <v>その他の泌尿生殖器官及び肛門用薬</v>
      </c>
      <c r="E3585" s="16" t="s">
        <v>8292</v>
      </c>
      <c r="F3585" s="16" t="s">
        <v>5822</v>
      </c>
      <c r="G3585" s="16" t="s">
        <v>8317</v>
      </c>
      <c r="H3585" s="16" t="s">
        <v>571</v>
      </c>
      <c r="I3585" s="0" t="n">
        <v>15.9</v>
      </c>
      <c r="J3585" s="16" t="s">
        <v>239</v>
      </c>
      <c r="K3585" s="0" t="str">
        <f aca="false">IFERROR(IF(VLOOKUP($C3585,薬効分類マスタ!$A$2:$E$180,5,FALSE())=0,"",VLOOKUP($C3585,薬効分類マスタ!$A$2:$E$180,5,FALSE())),"")</f>
        <v/>
      </c>
      <c r="L3585" s="17"/>
      <c r="M3585" s="0" t="str">
        <f aca="false">IF($K3585="","",IF($L3585&lt;&gt;"",$L3585,VLOOKUP($C3585,薬効分類マスタ!$A$2:$F$180,6,FALSE())))</f>
        <v/>
      </c>
      <c r="N3585" s="0" t="str">
        <f aca="false">ASC(G3585)</f>
        <v>ﾀﾑｽﾛｼﾝ塩酸塩OD錠0.2mg｢ｹﾐﾌｧ｣</v>
      </c>
      <c r="O3585" s="0" t="str">
        <f aca="false">ASC(E3585)</f>
        <v>ﾀﾑｽﾛｼﾝ塩酸塩</v>
      </c>
      <c r="P3585" s="16" t="n">
        <f aca="false">N(P3584)+IF($C3585=検索!$B$49,1,0)</f>
        <v>0</v>
      </c>
    </row>
    <row r="3586" customFormat="false" ht="15" hidden="false" customHeight="false" outlineLevel="0" collapsed="false">
      <c r="A3586" s="16" t="s">
        <v>221</v>
      </c>
      <c r="B3586" s="0" t="s">
        <v>8318</v>
      </c>
      <c r="C3586" s="0" t="n">
        <v>259</v>
      </c>
      <c r="D3586" s="0" t="str">
        <f aca="false">IFERROR(VLOOKUP($C3586,薬効分類マスタ!$A$2:$B$180,2,FALSE()),"未登録")</f>
        <v>その他の泌尿生殖器官及び肛門用薬</v>
      </c>
      <c r="E3586" s="16" t="s">
        <v>8292</v>
      </c>
      <c r="F3586" s="16" t="s">
        <v>5822</v>
      </c>
      <c r="G3586" s="16" t="s">
        <v>8319</v>
      </c>
      <c r="H3586" s="16" t="s">
        <v>536</v>
      </c>
      <c r="I3586" s="0" t="n">
        <v>15.9</v>
      </c>
      <c r="J3586" s="16" t="s">
        <v>239</v>
      </c>
      <c r="K3586" s="0" t="str">
        <f aca="false">IFERROR(IF(VLOOKUP($C3586,薬効分類マスタ!$A$2:$E$180,5,FALSE())=0,"",VLOOKUP($C3586,薬効分類マスタ!$A$2:$E$180,5,FALSE())),"")</f>
        <v/>
      </c>
      <c r="L3586" s="17"/>
      <c r="M3586" s="0" t="str">
        <f aca="false">IF($K3586="","",IF($L3586&lt;&gt;"",$L3586,VLOOKUP($C3586,薬効分類マスタ!$A$2:$F$180,6,FALSE())))</f>
        <v/>
      </c>
      <c r="N3586" s="0" t="str">
        <f aca="false">ASC(G3586)</f>
        <v>ﾀﾑｽﾛｼﾝ塩酸塩OD錠0.2mg｢日医工｣</v>
      </c>
      <c r="O3586" s="0" t="str">
        <f aca="false">ASC(E3586)</f>
        <v>ﾀﾑｽﾛｼﾝ塩酸塩</v>
      </c>
      <c r="P3586" s="16" t="n">
        <f aca="false">N(P3585)+IF($C3586=検索!$B$49,1,0)</f>
        <v>0</v>
      </c>
    </row>
    <row r="3587" customFormat="false" ht="15" hidden="false" customHeight="false" outlineLevel="0" collapsed="false">
      <c r="A3587" s="16" t="s">
        <v>221</v>
      </c>
      <c r="B3587" s="0" t="s">
        <v>8320</v>
      </c>
      <c r="C3587" s="0" t="n">
        <v>259</v>
      </c>
      <c r="D3587" s="0" t="str">
        <f aca="false">IFERROR(VLOOKUP($C3587,薬効分類マスタ!$A$2:$B$180,2,FALSE()),"未登録")</f>
        <v>その他の泌尿生殖器官及び肛門用薬</v>
      </c>
      <c r="E3587" s="16" t="s">
        <v>8292</v>
      </c>
      <c r="F3587" s="16" t="s">
        <v>5822</v>
      </c>
      <c r="G3587" s="16" t="s">
        <v>8321</v>
      </c>
      <c r="H3587" s="16" t="s">
        <v>606</v>
      </c>
      <c r="I3587" s="0" t="n">
        <v>15.9</v>
      </c>
      <c r="J3587" s="16" t="s">
        <v>239</v>
      </c>
      <c r="K3587" s="0" t="str">
        <f aca="false">IFERROR(IF(VLOOKUP($C3587,薬効分類マスタ!$A$2:$E$180,5,FALSE())=0,"",VLOOKUP($C3587,薬効分類マスタ!$A$2:$E$180,5,FALSE())),"")</f>
        <v/>
      </c>
      <c r="L3587" s="17"/>
      <c r="M3587" s="0" t="str">
        <f aca="false">IF($K3587="","",IF($L3587&lt;&gt;"",$L3587,VLOOKUP($C3587,薬効分類マスタ!$A$2:$F$180,6,FALSE())))</f>
        <v/>
      </c>
      <c r="N3587" s="0" t="str">
        <f aca="false">ASC(G3587)</f>
        <v>ﾀﾑｽﾛｼﾝ塩酸塩OD錠0.2mg｢日新｣</v>
      </c>
      <c r="O3587" s="0" t="str">
        <f aca="false">ASC(E3587)</f>
        <v>ﾀﾑｽﾛｼﾝ塩酸塩</v>
      </c>
      <c r="P3587" s="16" t="n">
        <f aca="false">N(P3586)+IF($C3587=検索!$B$49,1,0)</f>
        <v>0</v>
      </c>
    </row>
    <row r="3588" customFormat="false" ht="15" hidden="false" customHeight="false" outlineLevel="0" collapsed="false">
      <c r="A3588" s="16" t="s">
        <v>221</v>
      </c>
      <c r="B3588" s="0" t="s">
        <v>8322</v>
      </c>
      <c r="C3588" s="0" t="n">
        <v>259</v>
      </c>
      <c r="D3588" s="0" t="str">
        <f aca="false">IFERROR(VLOOKUP($C3588,薬効分類マスタ!$A$2:$B$180,2,FALSE()),"未登録")</f>
        <v>その他の泌尿生殖器官及び肛門用薬</v>
      </c>
      <c r="E3588" s="16" t="s">
        <v>8292</v>
      </c>
      <c r="F3588" s="16" t="s">
        <v>5822</v>
      </c>
      <c r="G3588" s="16" t="s">
        <v>8323</v>
      </c>
      <c r="H3588" s="16" t="s">
        <v>385</v>
      </c>
      <c r="I3588" s="0" t="n">
        <v>15.9</v>
      </c>
      <c r="J3588" s="16" t="s">
        <v>239</v>
      </c>
      <c r="K3588" s="0" t="str">
        <f aca="false">IFERROR(IF(VLOOKUP($C3588,薬効分類マスタ!$A$2:$E$180,5,FALSE())=0,"",VLOOKUP($C3588,薬効分類マスタ!$A$2:$E$180,5,FALSE())),"")</f>
        <v/>
      </c>
      <c r="L3588" s="17"/>
      <c r="M3588" s="0" t="str">
        <f aca="false">IF($K3588="","",IF($L3588&lt;&gt;"",$L3588,VLOOKUP($C3588,薬効分類マスタ!$A$2:$F$180,6,FALSE())))</f>
        <v/>
      </c>
      <c r="N3588" s="0" t="str">
        <f aca="false">ASC(G3588)</f>
        <v>ﾀﾑｽﾛｼﾝ塩酸塩OD錠0.2mg｢ｻﾜｲ｣</v>
      </c>
      <c r="O3588" s="0" t="str">
        <f aca="false">ASC(E3588)</f>
        <v>ﾀﾑｽﾛｼﾝ塩酸塩</v>
      </c>
      <c r="P3588" s="16" t="n">
        <f aca="false">N(P3587)+IF($C3588=検索!$B$49,1,0)</f>
        <v>0</v>
      </c>
    </row>
    <row r="3589" customFormat="false" ht="15" hidden="false" customHeight="false" outlineLevel="0" collapsed="false">
      <c r="A3589" s="16" t="s">
        <v>221</v>
      </c>
      <c r="B3589" s="0" t="s">
        <v>8324</v>
      </c>
      <c r="C3589" s="0" t="n">
        <v>259</v>
      </c>
      <c r="D3589" s="0" t="str">
        <f aca="false">IFERROR(VLOOKUP($C3589,薬効分類マスタ!$A$2:$B$180,2,FALSE()),"未登録")</f>
        <v>その他の泌尿生殖器官及び肛門用薬</v>
      </c>
      <c r="E3589" s="16" t="s">
        <v>8292</v>
      </c>
      <c r="F3589" s="16" t="s">
        <v>5822</v>
      </c>
      <c r="G3589" s="16" t="s">
        <v>8325</v>
      </c>
      <c r="H3589" s="16" t="s">
        <v>1064</v>
      </c>
      <c r="I3589" s="0" t="n">
        <v>15.9</v>
      </c>
      <c r="J3589" s="16" t="s">
        <v>239</v>
      </c>
      <c r="K3589" s="0" t="str">
        <f aca="false">IFERROR(IF(VLOOKUP($C3589,薬効分類マスタ!$A$2:$E$180,5,FALSE())=0,"",VLOOKUP($C3589,薬効分類マスタ!$A$2:$E$180,5,FALSE())),"")</f>
        <v/>
      </c>
      <c r="L3589" s="17"/>
      <c r="M3589" s="0" t="str">
        <f aca="false">IF($K3589="","",IF($L3589&lt;&gt;"",$L3589,VLOOKUP($C3589,薬効分類マスタ!$A$2:$F$180,6,FALSE())))</f>
        <v/>
      </c>
      <c r="N3589" s="0" t="str">
        <f aca="false">ASC(G3589)</f>
        <v>ﾀﾑｽﾛｼﾝ塩酸塩OD錠0.2mg｢CH｣</v>
      </c>
      <c r="O3589" s="0" t="str">
        <f aca="false">ASC(E3589)</f>
        <v>ﾀﾑｽﾛｼﾝ塩酸塩</v>
      </c>
      <c r="P3589" s="16" t="n">
        <f aca="false">N(P3588)+IF($C3589=検索!$B$49,1,0)</f>
        <v>0</v>
      </c>
    </row>
    <row r="3590" customFormat="false" ht="15" hidden="false" customHeight="false" outlineLevel="0" collapsed="false">
      <c r="A3590" s="16" t="s">
        <v>221</v>
      </c>
      <c r="B3590" s="0" t="s">
        <v>8326</v>
      </c>
      <c r="C3590" s="0" t="n">
        <v>259</v>
      </c>
      <c r="D3590" s="0" t="str">
        <f aca="false">IFERROR(VLOOKUP($C3590,薬効分類マスタ!$A$2:$B$180,2,FALSE()),"未登録")</f>
        <v>その他の泌尿生殖器官及び肛門用薬</v>
      </c>
      <c r="E3590" s="16" t="s">
        <v>8292</v>
      </c>
      <c r="F3590" s="16" t="s">
        <v>5822</v>
      </c>
      <c r="G3590" s="16" t="s">
        <v>8327</v>
      </c>
      <c r="H3590" s="16" t="s">
        <v>533</v>
      </c>
      <c r="I3590" s="0" t="n">
        <v>15.9</v>
      </c>
      <c r="J3590" s="16" t="s">
        <v>239</v>
      </c>
      <c r="K3590" s="0" t="str">
        <f aca="false">IFERROR(IF(VLOOKUP($C3590,薬効分類マスタ!$A$2:$E$180,5,FALSE())=0,"",VLOOKUP($C3590,薬効分類マスタ!$A$2:$E$180,5,FALSE())),"")</f>
        <v/>
      </c>
      <c r="L3590" s="17"/>
      <c r="M3590" s="0" t="str">
        <f aca="false">IF($K3590="","",IF($L3590&lt;&gt;"",$L3590,VLOOKUP($C3590,薬効分類マスタ!$A$2:$F$180,6,FALSE())))</f>
        <v/>
      </c>
      <c r="N3590" s="0" t="str">
        <f aca="false">ASC(G3590)</f>
        <v>ﾀﾑｽﾛｼﾝ塩酸塩OD錠0.2mg｢ﾄｰﾜ｣</v>
      </c>
      <c r="O3590" s="0" t="str">
        <f aca="false">ASC(E3590)</f>
        <v>ﾀﾑｽﾛｼﾝ塩酸塩</v>
      </c>
      <c r="P3590" s="16" t="n">
        <f aca="false">N(P3589)+IF($C3590=検索!$B$49,1,0)</f>
        <v>0</v>
      </c>
    </row>
    <row r="3591" customFormat="false" ht="15" hidden="false" customHeight="false" outlineLevel="0" collapsed="false">
      <c r="A3591" s="16" t="s">
        <v>221</v>
      </c>
      <c r="B3591" s="0" t="s">
        <v>8328</v>
      </c>
      <c r="C3591" s="0" t="n">
        <v>259</v>
      </c>
      <c r="D3591" s="0" t="str">
        <f aca="false">IFERROR(VLOOKUP($C3591,薬効分類マスタ!$A$2:$B$180,2,FALSE()),"未登録")</f>
        <v>その他の泌尿生殖器官及び肛門用薬</v>
      </c>
      <c r="E3591" s="16" t="s">
        <v>8292</v>
      </c>
      <c r="F3591" s="16" t="s">
        <v>5822</v>
      </c>
      <c r="G3591" s="16" t="s">
        <v>8329</v>
      </c>
      <c r="H3591" s="16" t="s">
        <v>304</v>
      </c>
      <c r="I3591" s="0" t="n">
        <v>15.9</v>
      </c>
      <c r="J3591" s="16" t="s">
        <v>239</v>
      </c>
      <c r="K3591" s="0" t="str">
        <f aca="false">IFERROR(IF(VLOOKUP($C3591,薬効分類マスタ!$A$2:$E$180,5,FALSE())=0,"",VLOOKUP($C3591,薬効分類マスタ!$A$2:$E$180,5,FALSE())),"")</f>
        <v/>
      </c>
      <c r="L3591" s="17"/>
      <c r="M3591" s="0" t="str">
        <f aca="false">IF($K3591="","",IF($L3591&lt;&gt;"",$L3591,VLOOKUP($C3591,薬効分類マスタ!$A$2:$F$180,6,FALSE())))</f>
        <v/>
      </c>
      <c r="N3591" s="0" t="str">
        <f aca="false">ASC(G3591)</f>
        <v>ﾀﾑｽﾛｼﾝ塩酸塩OD錠0.2mg｢あすか｣</v>
      </c>
      <c r="O3591" s="0" t="str">
        <f aca="false">ASC(E3591)</f>
        <v>ﾀﾑｽﾛｼﾝ塩酸塩</v>
      </c>
      <c r="P3591" s="16" t="n">
        <f aca="false">N(P3590)+IF($C3591=検索!$B$49,1,0)</f>
        <v>0</v>
      </c>
    </row>
    <row r="3592" customFormat="false" ht="15" hidden="false" customHeight="false" outlineLevel="0" collapsed="false">
      <c r="A3592" s="16" t="s">
        <v>221</v>
      </c>
      <c r="B3592" s="0" t="s">
        <v>8330</v>
      </c>
      <c r="C3592" s="0" t="n">
        <v>259</v>
      </c>
      <c r="D3592" s="0" t="str">
        <f aca="false">IFERROR(VLOOKUP($C3592,薬効分類マスタ!$A$2:$B$180,2,FALSE()),"未登録")</f>
        <v>その他の泌尿生殖器官及び肛門用薬</v>
      </c>
      <c r="E3592" s="16" t="s">
        <v>8292</v>
      </c>
      <c r="F3592" s="16" t="s">
        <v>8331</v>
      </c>
      <c r="G3592" s="16" t="s">
        <v>8332</v>
      </c>
      <c r="H3592" s="16" t="s">
        <v>542</v>
      </c>
      <c r="I3592" s="0" t="n">
        <v>9.9</v>
      </c>
      <c r="J3592" s="16" t="s">
        <v>239</v>
      </c>
      <c r="K3592" s="0" t="str">
        <f aca="false">IFERROR(IF(VLOOKUP($C3592,薬効分類マスタ!$A$2:$E$180,5,FALSE())=0,"",VLOOKUP($C3592,薬効分類マスタ!$A$2:$E$180,5,FALSE())),"")</f>
        <v/>
      </c>
      <c r="L3592" s="17"/>
      <c r="M3592" s="0" t="str">
        <f aca="false">IF($K3592="","",IF($L3592&lt;&gt;"",$L3592,VLOOKUP($C3592,薬効分類マスタ!$A$2:$F$180,6,FALSE())))</f>
        <v/>
      </c>
      <c r="N3592" s="0" t="str">
        <f aca="false">ASC(G3592)</f>
        <v>ﾀﾑｽﾛｼﾝ塩酸塩ｶﾌﾟｾﾙ0.1mg｢NIG｣</v>
      </c>
      <c r="O3592" s="0" t="str">
        <f aca="false">ASC(E3592)</f>
        <v>ﾀﾑｽﾛｼﾝ塩酸塩</v>
      </c>
      <c r="P3592" s="16" t="n">
        <f aca="false">N(P3591)+IF($C3592=検索!$B$49,1,0)</f>
        <v>0</v>
      </c>
    </row>
    <row r="3593" customFormat="false" ht="15" hidden="false" customHeight="false" outlineLevel="0" collapsed="false">
      <c r="A3593" s="16" t="s">
        <v>221</v>
      </c>
      <c r="B3593" s="0" t="s">
        <v>8333</v>
      </c>
      <c r="C3593" s="0" t="n">
        <v>259</v>
      </c>
      <c r="D3593" s="0" t="str">
        <f aca="false">IFERROR(VLOOKUP($C3593,薬効分類マスタ!$A$2:$B$180,2,FALSE()),"未登録")</f>
        <v>その他の泌尿生殖器官及び肛門用薬</v>
      </c>
      <c r="E3593" s="16" t="s">
        <v>8292</v>
      </c>
      <c r="F3593" s="16" t="s">
        <v>8334</v>
      </c>
      <c r="G3593" s="16" t="s">
        <v>8335</v>
      </c>
      <c r="H3593" s="16" t="s">
        <v>542</v>
      </c>
      <c r="I3593" s="0" t="n">
        <v>15.9</v>
      </c>
      <c r="J3593" s="16" t="s">
        <v>239</v>
      </c>
      <c r="K3593" s="0" t="str">
        <f aca="false">IFERROR(IF(VLOOKUP($C3593,薬効分類マスタ!$A$2:$E$180,5,FALSE())=0,"",VLOOKUP($C3593,薬効分類マスタ!$A$2:$E$180,5,FALSE())),"")</f>
        <v/>
      </c>
      <c r="L3593" s="17"/>
      <c r="M3593" s="0" t="str">
        <f aca="false">IF($K3593="","",IF($L3593&lt;&gt;"",$L3593,VLOOKUP($C3593,薬効分類マスタ!$A$2:$F$180,6,FALSE())))</f>
        <v/>
      </c>
      <c r="N3593" s="0" t="str">
        <f aca="false">ASC(G3593)</f>
        <v>ﾀﾑｽﾛｼﾝ塩酸塩ｶﾌﾟｾﾙ0.2mg｢NIG｣</v>
      </c>
      <c r="O3593" s="0" t="str">
        <f aca="false">ASC(E3593)</f>
        <v>ﾀﾑｽﾛｼﾝ塩酸塩</v>
      </c>
      <c r="P3593" s="16" t="n">
        <f aca="false">N(P3592)+IF($C3593=検索!$B$49,1,0)</f>
        <v>0</v>
      </c>
    </row>
    <row r="3594" customFormat="false" ht="15" hidden="false" customHeight="false" outlineLevel="0" collapsed="false">
      <c r="A3594" s="16" t="s">
        <v>221</v>
      </c>
      <c r="B3594" s="0" t="s">
        <v>8336</v>
      </c>
      <c r="C3594" s="0" t="n">
        <v>259</v>
      </c>
      <c r="D3594" s="0" t="str">
        <f aca="false">IFERROR(VLOOKUP($C3594,薬効分類マスタ!$A$2:$B$180,2,FALSE()),"未登録")</f>
        <v>その他の泌尿生殖器官及び肛門用薬</v>
      </c>
      <c r="E3594" s="16" t="s">
        <v>8337</v>
      </c>
      <c r="F3594" s="16" t="s">
        <v>622</v>
      </c>
      <c r="G3594" s="16" t="s">
        <v>8338</v>
      </c>
      <c r="H3594" s="16" t="s">
        <v>2134</v>
      </c>
      <c r="I3594" s="0" t="n">
        <v>15.4</v>
      </c>
      <c r="J3594" s="16" t="s">
        <v>232</v>
      </c>
      <c r="K3594" s="0" t="str">
        <f aca="false">IFERROR(IF(VLOOKUP($C3594,薬効分類マスタ!$A$2:$E$180,5,FALSE())=0,"",VLOOKUP($C3594,薬効分類マスタ!$A$2:$E$180,5,FALSE())),"")</f>
        <v/>
      </c>
      <c r="L3594" s="17"/>
      <c r="M3594" s="0" t="str">
        <f aca="false">IF($K3594="","",IF($L3594&lt;&gt;"",$L3594,VLOOKUP($C3594,薬効分類マスタ!$A$2:$F$180,6,FALSE())))</f>
        <v/>
      </c>
      <c r="N3594" s="0" t="str">
        <f aca="false">ASC(G3594)</f>
        <v>ﾌﾘﾊﾞｽ錠25mg</v>
      </c>
      <c r="O3594" s="0" t="str">
        <f aca="false">ASC(E3594)</f>
        <v>ﾅﾌﾄﾋﾟｼﾞﾙ</v>
      </c>
      <c r="P3594" s="16" t="n">
        <f aca="false">N(P3593)+IF($C3594=検索!$B$49,1,0)</f>
        <v>0</v>
      </c>
    </row>
    <row r="3595" customFormat="false" ht="15" hidden="false" customHeight="false" outlineLevel="0" collapsed="false">
      <c r="A3595" s="16" t="s">
        <v>221</v>
      </c>
      <c r="B3595" s="0" t="s">
        <v>8339</v>
      </c>
      <c r="C3595" s="0" t="n">
        <v>259</v>
      </c>
      <c r="D3595" s="0" t="str">
        <f aca="false">IFERROR(VLOOKUP($C3595,薬効分類マスタ!$A$2:$B$180,2,FALSE()),"未登録")</f>
        <v>その他の泌尿生殖器官及び肛門用薬</v>
      </c>
      <c r="E3595" s="16" t="s">
        <v>8337</v>
      </c>
      <c r="F3595" s="16" t="s">
        <v>622</v>
      </c>
      <c r="G3595" s="16" t="s">
        <v>8340</v>
      </c>
      <c r="H3595" s="16" t="s">
        <v>536</v>
      </c>
      <c r="I3595" s="0" t="n">
        <v>10.8</v>
      </c>
      <c r="J3595" s="16" t="s">
        <v>239</v>
      </c>
      <c r="K3595" s="0" t="str">
        <f aca="false">IFERROR(IF(VLOOKUP($C3595,薬効分類マスタ!$A$2:$E$180,5,FALSE())=0,"",VLOOKUP($C3595,薬効分類マスタ!$A$2:$E$180,5,FALSE())),"")</f>
        <v/>
      </c>
      <c r="L3595" s="17"/>
      <c r="M3595" s="0" t="str">
        <f aca="false">IF($K3595="","",IF($L3595&lt;&gt;"",$L3595,VLOOKUP($C3595,薬効分類マスタ!$A$2:$F$180,6,FALSE())))</f>
        <v/>
      </c>
      <c r="N3595" s="0" t="str">
        <f aca="false">ASC(G3595)</f>
        <v>ﾅﾌﾄﾋﾟｼﾞﾙ錠25mg｢日医工｣</v>
      </c>
      <c r="O3595" s="0" t="str">
        <f aca="false">ASC(E3595)</f>
        <v>ﾅﾌﾄﾋﾟｼﾞﾙ</v>
      </c>
      <c r="P3595" s="16" t="n">
        <f aca="false">N(P3594)+IF($C3595=検索!$B$49,1,0)</f>
        <v>0</v>
      </c>
    </row>
    <row r="3596" customFormat="false" ht="15" hidden="false" customHeight="false" outlineLevel="0" collapsed="false">
      <c r="A3596" s="16" t="s">
        <v>221</v>
      </c>
      <c r="B3596" s="0" t="s">
        <v>8341</v>
      </c>
      <c r="C3596" s="0" t="n">
        <v>259</v>
      </c>
      <c r="D3596" s="0" t="str">
        <f aca="false">IFERROR(VLOOKUP($C3596,薬効分類マスタ!$A$2:$B$180,2,FALSE()),"未登録")</f>
        <v>その他の泌尿生殖器官及び肛門用薬</v>
      </c>
      <c r="E3596" s="16" t="s">
        <v>8337</v>
      </c>
      <c r="F3596" s="16" t="s">
        <v>411</v>
      </c>
      <c r="G3596" s="16" t="s">
        <v>8342</v>
      </c>
      <c r="I3596" s="0" t="n">
        <v>10.8</v>
      </c>
      <c r="J3596" s="16" t="s">
        <v>239</v>
      </c>
      <c r="K3596" s="0" t="str">
        <f aca="false">IFERROR(IF(VLOOKUP($C3596,薬効分類マスタ!$A$2:$E$180,5,FALSE())=0,"",VLOOKUP($C3596,薬効分類マスタ!$A$2:$E$180,5,FALSE())),"")</f>
        <v/>
      </c>
      <c r="L3596" s="17"/>
      <c r="M3596" s="0" t="str">
        <f aca="false">IF($K3596="","",IF($L3596&lt;&gt;"",$L3596,VLOOKUP($C3596,薬効分類マスタ!$A$2:$F$180,6,FALSE())))</f>
        <v/>
      </c>
      <c r="N3596" s="0" t="str">
        <f aca="false">ASC(G3596)</f>
        <v>ﾅﾌﾄﾋﾟｼﾞﾙ50mg錠</v>
      </c>
      <c r="O3596" s="0" t="str">
        <f aca="false">ASC(E3596)</f>
        <v>ﾅﾌﾄﾋﾟｼﾞﾙ</v>
      </c>
      <c r="P3596" s="16" t="n">
        <f aca="false">N(P3595)+IF($C3596=検索!$B$49,1,0)</f>
        <v>0</v>
      </c>
    </row>
    <row r="3597" customFormat="false" ht="15" hidden="false" customHeight="false" outlineLevel="0" collapsed="false">
      <c r="A3597" s="16" t="s">
        <v>221</v>
      </c>
      <c r="B3597" s="0" t="s">
        <v>8343</v>
      </c>
      <c r="C3597" s="0" t="n">
        <v>259</v>
      </c>
      <c r="D3597" s="0" t="str">
        <f aca="false">IFERROR(VLOOKUP($C3597,薬効分類マスタ!$A$2:$B$180,2,FALSE()),"未登録")</f>
        <v>その他の泌尿生殖器官及び肛門用薬</v>
      </c>
      <c r="E3597" s="16" t="s">
        <v>8337</v>
      </c>
      <c r="F3597" s="16" t="s">
        <v>411</v>
      </c>
      <c r="G3597" s="16" t="s">
        <v>8344</v>
      </c>
      <c r="H3597" s="16" t="s">
        <v>2134</v>
      </c>
      <c r="I3597" s="0" t="n">
        <v>28.7</v>
      </c>
      <c r="J3597" s="16" t="s">
        <v>232</v>
      </c>
      <c r="K3597" s="0" t="str">
        <f aca="false">IFERROR(IF(VLOOKUP($C3597,薬効分類マスタ!$A$2:$E$180,5,FALSE())=0,"",VLOOKUP($C3597,薬効分類マスタ!$A$2:$E$180,5,FALSE())),"")</f>
        <v/>
      </c>
      <c r="L3597" s="17"/>
      <c r="M3597" s="0" t="str">
        <f aca="false">IF($K3597="","",IF($L3597&lt;&gt;"",$L3597,VLOOKUP($C3597,薬効分類マスタ!$A$2:$F$180,6,FALSE())))</f>
        <v/>
      </c>
      <c r="N3597" s="0" t="str">
        <f aca="false">ASC(G3597)</f>
        <v>ﾌﾘﾊﾞｽ錠50mg</v>
      </c>
      <c r="O3597" s="0" t="str">
        <f aca="false">ASC(E3597)</f>
        <v>ﾅﾌﾄﾋﾟｼﾞﾙ</v>
      </c>
      <c r="P3597" s="16" t="n">
        <f aca="false">N(P3596)+IF($C3597=検索!$B$49,1,0)</f>
        <v>0</v>
      </c>
    </row>
    <row r="3598" customFormat="false" ht="15" hidden="false" customHeight="false" outlineLevel="0" collapsed="false">
      <c r="A3598" s="16" t="s">
        <v>221</v>
      </c>
      <c r="B3598" s="0" t="s">
        <v>8345</v>
      </c>
      <c r="C3598" s="0" t="n">
        <v>259</v>
      </c>
      <c r="D3598" s="0" t="str">
        <f aca="false">IFERROR(VLOOKUP($C3598,薬効分類マスタ!$A$2:$B$180,2,FALSE()),"未登録")</f>
        <v>その他の泌尿生殖器官及び肛門用薬</v>
      </c>
      <c r="E3598" s="16" t="s">
        <v>8337</v>
      </c>
      <c r="F3598" s="16" t="s">
        <v>2117</v>
      </c>
      <c r="G3598" s="16" t="s">
        <v>8346</v>
      </c>
      <c r="H3598" s="16" t="s">
        <v>2134</v>
      </c>
      <c r="I3598" s="0" t="n">
        <v>34.9</v>
      </c>
      <c r="J3598" s="16" t="s">
        <v>232</v>
      </c>
      <c r="K3598" s="0" t="str">
        <f aca="false">IFERROR(IF(VLOOKUP($C3598,薬効分類マスタ!$A$2:$E$180,5,FALSE())=0,"",VLOOKUP($C3598,薬効分類マスタ!$A$2:$E$180,5,FALSE())),"")</f>
        <v/>
      </c>
      <c r="L3598" s="17"/>
      <c r="M3598" s="0" t="str">
        <f aca="false">IF($K3598="","",IF($L3598&lt;&gt;"",$L3598,VLOOKUP($C3598,薬効分類マスタ!$A$2:$F$180,6,FALSE())))</f>
        <v/>
      </c>
      <c r="N3598" s="0" t="str">
        <f aca="false">ASC(G3598)</f>
        <v>ﾌﾘﾊﾞｽ錠75mg</v>
      </c>
      <c r="O3598" s="0" t="str">
        <f aca="false">ASC(E3598)</f>
        <v>ﾅﾌﾄﾋﾟｼﾞﾙ</v>
      </c>
      <c r="P3598" s="16" t="n">
        <f aca="false">N(P3597)+IF($C3598=検索!$B$49,1,0)</f>
        <v>0</v>
      </c>
    </row>
    <row r="3599" customFormat="false" ht="15" hidden="false" customHeight="false" outlineLevel="0" collapsed="false">
      <c r="A3599" s="16" t="s">
        <v>221</v>
      </c>
      <c r="B3599" s="0" t="s">
        <v>8347</v>
      </c>
      <c r="C3599" s="0" t="n">
        <v>259</v>
      </c>
      <c r="D3599" s="0" t="str">
        <f aca="false">IFERROR(VLOOKUP($C3599,薬効分類マスタ!$A$2:$B$180,2,FALSE()),"未登録")</f>
        <v>その他の泌尿生殖器官及び肛門用薬</v>
      </c>
      <c r="E3599" s="16" t="s">
        <v>8337</v>
      </c>
      <c r="F3599" s="16" t="s">
        <v>2117</v>
      </c>
      <c r="G3599" s="16" t="s">
        <v>8348</v>
      </c>
      <c r="H3599" s="16" t="s">
        <v>536</v>
      </c>
      <c r="I3599" s="0" t="n">
        <v>14.2</v>
      </c>
      <c r="J3599" s="16" t="s">
        <v>239</v>
      </c>
      <c r="K3599" s="0" t="str">
        <f aca="false">IFERROR(IF(VLOOKUP($C3599,薬効分類マスタ!$A$2:$E$180,5,FALSE())=0,"",VLOOKUP($C3599,薬効分類マスタ!$A$2:$E$180,5,FALSE())),"")</f>
        <v/>
      </c>
      <c r="L3599" s="17"/>
      <c r="M3599" s="0" t="str">
        <f aca="false">IF($K3599="","",IF($L3599&lt;&gt;"",$L3599,VLOOKUP($C3599,薬効分類マスタ!$A$2:$F$180,6,FALSE())))</f>
        <v/>
      </c>
      <c r="N3599" s="0" t="str">
        <f aca="false">ASC(G3599)</f>
        <v>ﾅﾌﾄﾋﾟｼﾞﾙ錠75mg｢日医工｣</v>
      </c>
      <c r="O3599" s="0" t="str">
        <f aca="false">ASC(E3599)</f>
        <v>ﾅﾌﾄﾋﾟｼﾞﾙ</v>
      </c>
      <c r="P3599" s="16" t="n">
        <f aca="false">N(P3598)+IF($C3599=検索!$B$49,1,0)</f>
        <v>0</v>
      </c>
    </row>
    <row r="3600" customFormat="false" ht="15" hidden="false" customHeight="false" outlineLevel="0" collapsed="false">
      <c r="A3600" s="16" t="s">
        <v>221</v>
      </c>
      <c r="B3600" s="0" t="s">
        <v>8349</v>
      </c>
      <c r="C3600" s="0" t="n">
        <v>259</v>
      </c>
      <c r="D3600" s="0" t="str">
        <f aca="false">IFERROR(VLOOKUP($C3600,薬効分類マスタ!$A$2:$B$180,2,FALSE()),"未登録")</f>
        <v>その他の泌尿生殖器官及び肛門用薬</v>
      </c>
      <c r="E3600" s="16" t="s">
        <v>8337</v>
      </c>
      <c r="F3600" s="16" t="s">
        <v>411</v>
      </c>
      <c r="G3600" s="16" t="s">
        <v>8350</v>
      </c>
      <c r="I3600" s="0" t="n">
        <v>10.8</v>
      </c>
      <c r="J3600" s="16" t="s">
        <v>239</v>
      </c>
      <c r="K3600" s="0" t="str">
        <f aca="false">IFERROR(IF(VLOOKUP($C3600,薬効分類マスタ!$A$2:$E$180,5,FALSE())=0,"",VLOOKUP($C3600,薬効分類マスタ!$A$2:$E$180,5,FALSE())),"")</f>
        <v/>
      </c>
      <c r="L3600" s="17"/>
      <c r="M3600" s="0" t="str">
        <f aca="false">IF($K3600="","",IF($L3600&lt;&gt;"",$L3600,VLOOKUP($C3600,薬効分類マスタ!$A$2:$F$180,6,FALSE())))</f>
        <v/>
      </c>
      <c r="N3600" s="0" t="str">
        <f aca="false">ASC(G3600)</f>
        <v>ﾅﾌﾄﾋﾟｼﾞﾙ50mg口腔内崩壊錠</v>
      </c>
      <c r="O3600" s="0" t="str">
        <f aca="false">ASC(E3600)</f>
        <v>ﾅﾌﾄﾋﾟｼﾞﾙ</v>
      </c>
      <c r="P3600" s="16" t="n">
        <f aca="false">N(P3599)+IF($C3600=検索!$B$49,1,0)</f>
        <v>0</v>
      </c>
    </row>
    <row r="3601" customFormat="false" ht="15" hidden="false" customHeight="false" outlineLevel="0" collapsed="false">
      <c r="A3601" s="16" t="s">
        <v>221</v>
      </c>
      <c r="B3601" s="0" t="s">
        <v>8351</v>
      </c>
      <c r="C3601" s="0" t="n">
        <v>259</v>
      </c>
      <c r="D3601" s="0" t="str">
        <f aca="false">IFERROR(VLOOKUP($C3601,薬効分類マスタ!$A$2:$B$180,2,FALSE()),"未登録")</f>
        <v>その他の泌尿生殖器官及び肛門用薬</v>
      </c>
      <c r="E3601" s="16" t="s">
        <v>8337</v>
      </c>
      <c r="F3601" s="16" t="s">
        <v>411</v>
      </c>
      <c r="G3601" s="16" t="s">
        <v>8352</v>
      </c>
      <c r="H3601" s="16" t="s">
        <v>2134</v>
      </c>
      <c r="I3601" s="0" t="n">
        <v>28.7</v>
      </c>
      <c r="J3601" s="16" t="s">
        <v>232</v>
      </c>
      <c r="K3601" s="0" t="str">
        <f aca="false">IFERROR(IF(VLOOKUP($C3601,薬効分類マスタ!$A$2:$E$180,5,FALSE())=0,"",VLOOKUP($C3601,薬効分類マスタ!$A$2:$E$180,5,FALSE())),"")</f>
        <v/>
      </c>
      <c r="L3601" s="17"/>
      <c r="M3601" s="0" t="str">
        <f aca="false">IF($K3601="","",IF($L3601&lt;&gt;"",$L3601,VLOOKUP($C3601,薬効分類マスタ!$A$2:$F$180,6,FALSE())))</f>
        <v/>
      </c>
      <c r="N3601" s="0" t="str">
        <f aca="false">ASC(G3601)</f>
        <v>ﾌﾘﾊﾞｽOD錠50mg</v>
      </c>
      <c r="O3601" s="0" t="str">
        <f aca="false">ASC(E3601)</f>
        <v>ﾅﾌﾄﾋﾟｼﾞﾙ</v>
      </c>
      <c r="P3601" s="16" t="n">
        <f aca="false">N(P3600)+IF($C3601=検索!$B$49,1,0)</f>
        <v>0</v>
      </c>
    </row>
    <row r="3602" customFormat="false" ht="15" hidden="false" customHeight="false" outlineLevel="0" collapsed="false">
      <c r="A3602" s="16" t="s">
        <v>221</v>
      </c>
      <c r="B3602" s="0" t="s">
        <v>8353</v>
      </c>
      <c r="C3602" s="0" t="n">
        <v>259</v>
      </c>
      <c r="D3602" s="0" t="str">
        <f aca="false">IFERROR(VLOOKUP($C3602,薬効分類マスタ!$A$2:$B$180,2,FALSE()),"未登録")</f>
        <v>その他の泌尿生殖器官及び肛門用薬</v>
      </c>
      <c r="E3602" s="16" t="s">
        <v>8337</v>
      </c>
      <c r="F3602" s="16" t="s">
        <v>411</v>
      </c>
      <c r="G3602" s="16" t="s">
        <v>8354</v>
      </c>
      <c r="H3602" s="16" t="s">
        <v>1464</v>
      </c>
      <c r="I3602" s="0" t="n">
        <v>12.3</v>
      </c>
      <c r="J3602" s="16" t="s">
        <v>239</v>
      </c>
      <c r="K3602" s="0" t="str">
        <f aca="false">IFERROR(IF(VLOOKUP($C3602,薬効分類マスタ!$A$2:$E$180,5,FALSE())=0,"",VLOOKUP($C3602,薬効分類マスタ!$A$2:$E$180,5,FALSE())),"")</f>
        <v/>
      </c>
      <c r="L3602" s="17"/>
      <c r="M3602" s="0" t="str">
        <f aca="false">IF($K3602="","",IF($L3602&lt;&gt;"",$L3602,VLOOKUP($C3602,薬効分類マスタ!$A$2:$F$180,6,FALSE())))</f>
        <v/>
      </c>
      <c r="N3602" s="0" t="str">
        <f aca="false">ASC(G3602)</f>
        <v>ﾅﾌﾄﾋﾟｼﾞﾙOD錠50mg｢DSEP｣</v>
      </c>
      <c r="O3602" s="0" t="str">
        <f aca="false">ASC(E3602)</f>
        <v>ﾅﾌﾄﾋﾟｼﾞﾙ</v>
      </c>
      <c r="P3602" s="16" t="n">
        <f aca="false">N(P3601)+IF($C3602=検索!$B$49,1,0)</f>
        <v>0</v>
      </c>
    </row>
    <row r="3603" customFormat="false" ht="15" hidden="false" customHeight="false" outlineLevel="0" collapsed="false">
      <c r="A3603" s="16" t="s">
        <v>221</v>
      </c>
      <c r="B3603" s="0" t="s">
        <v>8355</v>
      </c>
      <c r="C3603" s="0" t="n">
        <v>259</v>
      </c>
      <c r="D3603" s="0" t="str">
        <f aca="false">IFERROR(VLOOKUP($C3603,薬効分類マスタ!$A$2:$B$180,2,FALSE()),"未登録")</f>
        <v>その他の泌尿生殖器官及び肛門用薬</v>
      </c>
      <c r="E3603" s="16" t="s">
        <v>8337</v>
      </c>
      <c r="F3603" s="16" t="s">
        <v>411</v>
      </c>
      <c r="G3603" s="16" t="s">
        <v>8356</v>
      </c>
      <c r="H3603" s="16" t="s">
        <v>527</v>
      </c>
      <c r="I3603" s="0" t="n">
        <v>12.3</v>
      </c>
      <c r="J3603" s="16" t="s">
        <v>239</v>
      </c>
      <c r="K3603" s="0" t="str">
        <f aca="false">IFERROR(IF(VLOOKUP($C3603,薬効分類マスタ!$A$2:$E$180,5,FALSE())=0,"",VLOOKUP($C3603,薬効分類マスタ!$A$2:$E$180,5,FALSE())),"")</f>
        <v/>
      </c>
      <c r="L3603" s="17"/>
      <c r="M3603" s="0" t="str">
        <f aca="false">IF($K3603="","",IF($L3603&lt;&gt;"",$L3603,VLOOKUP($C3603,薬効分類マスタ!$A$2:$F$180,6,FALSE())))</f>
        <v/>
      </c>
      <c r="N3603" s="0" t="str">
        <f aca="false">ASC(G3603)</f>
        <v>ﾅﾌﾄﾋﾟｼﾞﾙOD錠50mg｢JG｣</v>
      </c>
      <c r="O3603" s="0" t="str">
        <f aca="false">ASC(E3603)</f>
        <v>ﾅﾌﾄﾋﾟｼﾞﾙ</v>
      </c>
      <c r="P3603" s="16" t="n">
        <f aca="false">N(P3602)+IF($C3603=検索!$B$49,1,0)</f>
        <v>0</v>
      </c>
    </row>
    <row r="3604" customFormat="false" ht="15" hidden="false" customHeight="false" outlineLevel="0" collapsed="false">
      <c r="A3604" s="16" t="s">
        <v>221</v>
      </c>
      <c r="B3604" s="0" t="s">
        <v>8357</v>
      </c>
      <c r="C3604" s="0" t="n">
        <v>259</v>
      </c>
      <c r="D3604" s="0" t="str">
        <f aca="false">IFERROR(VLOOKUP($C3604,薬効分類マスタ!$A$2:$B$180,2,FALSE()),"未登録")</f>
        <v>その他の泌尿生殖器官及び肛門用薬</v>
      </c>
      <c r="E3604" s="16" t="s">
        <v>8337</v>
      </c>
      <c r="F3604" s="16" t="s">
        <v>411</v>
      </c>
      <c r="G3604" s="16" t="s">
        <v>8358</v>
      </c>
      <c r="H3604" s="16" t="s">
        <v>571</v>
      </c>
      <c r="I3604" s="0" t="n">
        <v>12.3</v>
      </c>
      <c r="J3604" s="16" t="s">
        <v>239</v>
      </c>
      <c r="K3604" s="0" t="str">
        <f aca="false">IFERROR(IF(VLOOKUP($C3604,薬効分類マスタ!$A$2:$E$180,5,FALSE())=0,"",VLOOKUP($C3604,薬効分類マスタ!$A$2:$E$180,5,FALSE())),"")</f>
        <v/>
      </c>
      <c r="L3604" s="17"/>
      <c r="M3604" s="0" t="str">
        <f aca="false">IF($K3604="","",IF($L3604&lt;&gt;"",$L3604,VLOOKUP($C3604,薬効分類マスタ!$A$2:$F$180,6,FALSE())))</f>
        <v/>
      </c>
      <c r="N3604" s="0" t="str">
        <f aca="false">ASC(G3604)</f>
        <v>ﾅﾌﾄﾋﾟｼﾞﾙOD錠50mg｢ｹﾐﾌｧ｣</v>
      </c>
      <c r="O3604" s="0" t="str">
        <f aca="false">ASC(E3604)</f>
        <v>ﾅﾌﾄﾋﾟｼﾞﾙ</v>
      </c>
      <c r="P3604" s="16" t="n">
        <f aca="false">N(P3603)+IF($C3604=検索!$B$49,1,0)</f>
        <v>0</v>
      </c>
    </row>
    <row r="3605" customFormat="false" ht="15" hidden="false" customHeight="false" outlineLevel="0" collapsed="false">
      <c r="A3605" s="16" t="s">
        <v>221</v>
      </c>
      <c r="B3605" s="0" t="s">
        <v>8359</v>
      </c>
      <c r="C3605" s="0" t="n">
        <v>259</v>
      </c>
      <c r="D3605" s="0" t="str">
        <f aca="false">IFERROR(VLOOKUP($C3605,薬効分類マスタ!$A$2:$B$180,2,FALSE()),"未登録")</f>
        <v>その他の泌尿生殖器官及び肛門用薬</v>
      </c>
      <c r="E3605" s="16" t="s">
        <v>8337</v>
      </c>
      <c r="F3605" s="16" t="s">
        <v>411</v>
      </c>
      <c r="G3605" s="16" t="s">
        <v>8360</v>
      </c>
      <c r="H3605" s="16" t="s">
        <v>533</v>
      </c>
      <c r="I3605" s="0" t="n">
        <v>12.3</v>
      </c>
      <c r="J3605" s="16" t="s">
        <v>239</v>
      </c>
      <c r="K3605" s="0" t="str">
        <f aca="false">IFERROR(IF(VLOOKUP($C3605,薬効分類マスタ!$A$2:$E$180,5,FALSE())=0,"",VLOOKUP($C3605,薬効分類マスタ!$A$2:$E$180,5,FALSE())),"")</f>
        <v/>
      </c>
      <c r="L3605" s="17"/>
      <c r="M3605" s="0" t="str">
        <f aca="false">IF($K3605="","",IF($L3605&lt;&gt;"",$L3605,VLOOKUP($C3605,薬効分類マスタ!$A$2:$F$180,6,FALSE())))</f>
        <v/>
      </c>
      <c r="N3605" s="0" t="str">
        <f aca="false">ASC(G3605)</f>
        <v>ﾅﾌﾄﾋﾟｼﾞﾙOD錠50mg｢ﾄｰﾜ｣</v>
      </c>
      <c r="O3605" s="0" t="str">
        <f aca="false">ASC(E3605)</f>
        <v>ﾅﾌﾄﾋﾟｼﾞﾙ</v>
      </c>
      <c r="P3605" s="16" t="n">
        <f aca="false">N(P3604)+IF($C3605=検索!$B$49,1,0)</f>
        <v>0</v>
      </c>
    </row>
    <row r="3606" customFormat="false" ht="15" hidden="false" customHeight="false" outlineLevel="0" collapsed="false">
      <c r="A3606" s="16" t="s">
        <v>221</v>
      </c>
      <c r="B3606" s="0" t="s">
        <v>8361</v>
      </c>
      <c r="C3606" s="0" t="n">
        <v>259</v>
      </c>
      <c r="D3606" s="0" t="str">
        <f aca="false">IFERROR(VLOOKUP($C3606,薬効分類マスタ!$A$2:$B$180,2,FALSE()),"未登録")</f>
        <v>その他の泌尿生殖器官及び肛門用薬</v>
      </c>
      <c r="E3606" s="16" t="s">
        <v>8337</v>
      </c>
      <c r="F3606" s="16" t="s">
        <v>411</v>
      </c>
      <c r="G3606" s="16" t="s">
        <v>8362</v>
      </c>
      <c r="H3606" s="16" t="s">
        <v>542</v>
      </c>
      <c r="I3606" s="0" t="n">
        <v>12.3</v>
      </c>
      <c r="J3606" s="16" t="s">
        <v>239</v>
      </c>
      <c r="K3606" s="0" t="str">
        <f aca="false">IFERROR(IF(VLOOKUP($C3606,薬効分類マスタ!$A$2:$E$180,5,FALSE())=0,"",VLOOKUP($C3606,薬効分類マスタ!$A$2:$E$180,5,FALSE())),"")</f>
        <v/>
      </c>
      <c r="L3606" s="17"/>
      <c r="M3606" s="0" t="str">
        <f aca="false">IF($K3606="","",IF($L3606&lt;&gt;"",$L3606,VLOOKUP($C3606,薬効分類マスタ!$A$2:$F$180,6,FALSE())))</f>
        <v/>
      </c>
      <c r="N3606" s="0" t="str">
        <f aca="false">ASC(G3606)</f>
        <v>ﾅﾌﾄﾋﾟｼﾞﾙOD錠50mg｢NIG｣</v>
      </c>
      <c r="O3606" s="0" t="str">
        <f aca="false">ASC(E3606)</f>
        <v>ﾅﾌﾄﾋﾟｼﾞﾙ</v>
      </c>
      <c r="P3606" s="16" t="n">
        <f aca="false">N(P3605)+IF($C3606=検索!$B$49,1,0)</f>
        <v>0</v>
      </c>
    </row>
    <row r="3607" customFormat="false" ht="15" hidden="false" customHeight="false" outlineLevel="0" collapsed="false">
      <c r="A3607" s="16" t="s">
        <v>221</v>
      </c>
      <c r="B3607" s="0" t="s">
        <v>8363</v>
      </c>
      <c r="C3607" s="0" t="n">
        <v>259</v>
      </c>
      <c r="D3607" s="0" t="str">
        <f aca="false">IFERROR(VLOOKUP($C3607,薬効分類マスタ!$A$2:$B$180,2,FALSE()),"未登録")</f>
        <v>その他の泌尿生殖器官及び肛門用薬</v>
      </c>
      <c r="E3607" s="16" t="s">
        <v>8337</v>
      </c>
      <c r="F3607" s="16" t="s">
        <v>2117</v>
      </c>
      <c r="G3607" s="16" t="s">
        <v>8364</v>
      </c>
      <c r="I3607" s="0" t="n">
        <v>14.2</v>
      </c>
      <c r="J3607" s="16" t="s">
        <v>239</v>
      </c>
      <c r="K3607" s="0" t="str">
        <f aca="false">IFERROR(IF(VLOOKUP($C3607,薬効分類マスタ!$A$2:$E$180,5,FALSE())=0,"",VLOOKUP($C3607,薬効分類マスタ!$A$2:$E$180,5,FALSE())),"")</f>
        <v/>
      </c>
      <c r="L3607" s="17"/>
      <c r="M3607" s="0" t="str">
        <f aca="false">IF($K3607="","",IF($L3607&lt;&gt;"",$L3607,VLOOKUP($C3607,薬効分類マスタ!$A$2:$F$180,6,FALSE())))</f>
        <v/>
      </c>
      <c r="N3607" s="0" t="str">
        <f aca="false">ASC(G3607)</f>
        <v>ﾅﾌﾄﾋﾟｼﾞﾙ75mg口腔内崩壊錠</v>
      </c>
      <c r="O3607" s="0" t="str">
        <f aca="false">ASC(E3607)</f>
        <v>ﾅﾌﾄﾋﾟｼﾞﾙ</v>
      </c>
      <c r="P3607" s="16" t="n">
        <f aca="false">N(P3606)+IF($C3607=検索!$B$49,1,0)</f>
        <v>0</v>
      </c>
    </row>
    <row r="3608" customFormat="false" ht="15" hidden="false" customHeight="false" outlineLevel="0" collapsed="false">
      <c r="A3608" s="16" t="s">
        <v>221</v>
      </c>
      <c r="B3608" s="0" t="s">
        <v>8365</v>
      </c>
      <c r="C3608" s="0" t="n">
        <v>259</v>
      </c>
      <c r="D3608" s="0" t="str">
        <f aca="false">IFERROR(VLOOKUP($C3608,薬効分類マスタ!$A$2:$B$180,2,FALSE()),"未登録")</f>
        <v>その他の泌尿生殖器官及び肛門用薬</v>
      </c>
      <c r="E3608" s="16" t="s">
        <v>8337</v>
      </c>
      <c r="F3608" s="16" t="s">
        <v>2117</v>
      </c>
      <c r="G3608" s="16" t="s">
        <v>8366</v>
      </c>
      <c r="H3608" s="16" t="s">
        <v>2134</v>
      </c>
      <c r="I3608" s="0" t="n">
        <v>34.9</v>
      </c>
      <c r="J3608" s="16" t="s">
        <v>232</v>
      </c>
      <c r="K3608" s="0" t="str">
        <f aca="false">IFERROR(IF(VLOOKUP($C3608,薬効分類マスタ!$A$2:$E$180,5,FALSE())=0,"",VLOOKUP($C3608,薬効分類マスタ!$A$2:$E$180,5,FALSE())),"")</f>
        <v/>
      </c>
      <c r="L3608" s="17"/>
      <c r="M3608" s="0" t="str">
        <f aca="false">IF($K3608="","",IF($L3608&lt;&gt;"",$L3608,VLOOKUP($C3608,薬効分類マスタ!$A$2:$F$180,6,FALSE())))</f>
        <v/>
      </c>
      <c r="N3608" s="0" t="str">
        <f aca="false">ASC(G3608)</f>
        <v>ﾌﾘﾊﾞｽOD錠75mg</v>
      </c>
      <c r="O3608" s="0" t="str">
        <f aca="false">ASC(E3608)</f>
        <v>ﾅﾌﾄﾋﾟｼﾞﾙ</v>
      </c>
      <c r="P3608" s="16" t="n">
        <f aca="false">N(P3607)+IF($C3608=検索!$B$49,1,0)</f>
        <v>0</v>
      </c>
    </row>
    <row r="3609" customFormat="false" ht="15" hidden="false" customHeight="false" outlineLevel="0" collapsed="false">
      <c r="A3609" s="16" t="s">
        <v>221</v>
      </c>
      <c r="B3609" s="0" t="s">
        <v>8367</v>
      </c>
      <c r="C3609" s="0" t="n">
        <v>259</v>
      </c>
      <c r="D3609" s="0" t="str">
        <f aca="false">IFERROR(VLOOKUP($C3609,薬効分類マスタ!$A$2:$B$180,2,FALSE()),"未登録")</f>
        <v>その他の泌尿生殖器官及び肛門用薬</v>
      </c>
      <c r="E3609" s="16" t="s">
        <v>8337</v>
      </c>
      <c r="F3609" s="16" t="s">
        <v>2117</v>
      </c>
      <c r="G3609" s="16" t="s">
        <v>8368</v>
      </c>
      <c r="H3609" s="16" t="s">
        <v>527</v>
      </c>
      <c r="I3609" s="0" t="n">
        <v>19</v>
      </c>
      <c r="J3609" s="16" t="s">
        <v>239</v>
      </c>
      <c r="K3609" s="0" t="str">
        <f aca="false">IFERROR(IF(VLOOKUP($C3609,薬効分類マスタ!$A$2:$E$180,5,FALSE())=0,"",VLOOKUP($C3609,薬効分類マスタ!$A$2:$E$180,5,FALSE())),"")</f>
        <v/>
      </c>
      <c r="L3609" s="17"/>
      <c r="M3609" s="0" t="str">
        <f aca="false">IF($K3609="","",IF($L3609&lt;&gt;"",$L3609,VLOOKUP($C3609,薬効分類マスタ!$A$2:$F$180,6,FALSE())))</f>
        <v/>
      </c>
      <c r="N3609" s="0" t="str">
        <f aca="false">ASC(G3609)</f>
        <v>ﾅﾌﾄﾋﾟｼﾞﾙOD錠75mg｢JG｣</v>
      </c>
      <c r="O3609" s="0" t="str">
        <f aca="false">ASC(E3609)</f>
        <v>ﾅﾌﾄﾋﾟｼﾞﾙ</v>
      </c>
      <c r="P3609" s="16" t="n">
        <f aca="false">N(P3608)+IF($C3609=検索!$B$49,1,0)</f>
        <v>0</v>
      </c>
    </row>
    <row r="3610" customFormat="false" ht="15" hidden="false" customHeight="false" outlineLevel="0" collapsed="false">
      <c r="A3610" s="16" t="s">
        <v>221</v>
      </c>
      <c r="B3610" s="0" t="s">
        <v>8369</v>
      </c>
      <c r="C3610" s="0" t="n">
        <v>259</v>
      </c>
      <c r="D3610" s="0" t="str">
        <f aca="false">IFERROR(VLOOKUP($C3610,薬効分類マスタ!$A$2:$B$180,2,FALSE()),"未登録")</f>
        <v>その他の泌尿生殖器官及び肛門用薬</v>
      </c>
      <c r="E3610" s="16" t="s">
        <v>8337</v>
      </c>
      <c r="F3610" s="16" t="s">
        <v>2117</v>
      </c>
      <c r="G3610" s="16" t="s">
        <v>8370</v>
      </c>
      <c r="H3610" s="16" t="s">
        <v>571</v>
      </c>
      <c r="I3610" s="0" t="n">
        <v>19</v>
      </c>
      <c r="J3610" s="16" t="s">
        <v>239</v>
      </c>
      <c r="K3610" s="0" t="str">
        <f aca="false">IFERROR(IF(VLOOKUP($C3610,薬効分類マスタ!$A$2:$E$180,5,FALSE())=0,"",VLOOKUP($C3610,薬効分類マスタ!$A$2:$E$180,5,FALSE())),"")</f>
        <v/>
      </c>
      <c r="L3610" s="17"/>
      <c r="M3610" s="0" t="str">
        <f aca="false">IF($K3610="","",IF($L3610&lt;&gt;"",$L3610,VLOOKUP($C3610,薬効分類マスタ!$A$2:$F$180,6,FALSE())))</f>
        <v/>
      </c>
      <c r="N3610" s="0" t="str">
        <f aca="false">ASC(G3610)</f>
        <v>ﾅﾌﾄﾋﾟｼﾞﾙOD錠75mg｢ｹﾐﾌｧ｣</v>
      </c>
      <c r="O3610" s="0" t="str">
        <f aca="false">ASC(E3610)</f>
        <v>ﾅﾌﾄﾋﾟｼﾞﾙ</v>
      </c>
      <c r="P3610" s="16" t="n">
        <f aca="false">N(P3609)+IF($C3610=検索!$B$49,1,0)</f>
        <v>0</v>
      </c>
    </row>
    <row r="3611" customFormat="false" ht="15" hidden="false" customHeight="false" outlineLevel="0" collapsed="false">
      <c r="A3611" s="16" t="s">
        <v>221</v>
      </c>
      <c r="B3611" s="0" t="s">
        <v>8371</v>
      </c>
      <c r="C3611" s="0" t="n">
        <v>259</v>
      </c>
      <c r="D3611" s="0" t="str">
        <f aca="false">IFERROR(VLOOKUP($C3611,薬効分類マスタ!$A$2:$B$180,2,FALSE()),"未登録")</f>
        <v>その他の泌尿生殖器官及び肛門用薬</v>
      </c>
      <c r="E3611" s="16" t="s">
        <v>8337</v>
      </c>
      <c r="F3611" s="16" t="s">
        <v>2117</v>
      </c>
      <c r="G3611" s="16" t="s">
        <v>8372</v>
      </c>
      <c r="H3611" s="16" t="s">
        <v>533</v>
      </c>
      <c r="I3611" s="0" t="n">
        <v>19</v>
      </c>
      <c r="J3611" s="16" t="s">
        <v>239</v>
      </c>
      <c r="K3611" s="0" t="str">
        <f aca="false">IFERROR(IF(VLOOKUP($C3611,薬効分類マスタ!$A$2:$E$180,5,FALSE())=0,"",VLOOKUP($C3611,薬効分類マスタ!$A$2:$E$180,5,FALSE())),"")</f>
        <v/>
      </c>
      <c r="L3611" s="17"/>
      <c r="M3611" s="0" t="str">
        <f aca="false">IF($K3611="","",IF($L3611&lt;&gt;"",$L3611,VLOOKUP($C3611,薬効分類マスタ!$A$2:$F$180,6,FALSE())))</f>
        <v/>
      </c>
      <c r="N3611" s="0" t="str">
        <f aca="false">ASC(G3611)</f>
        <v>ﾅﾌﾄﾋﾟｼﾞﾙOD錠75mg｢ﾄｰﾜ｣</v>
      </c>
      <c r="O3611" s="0" t="str">
        <f aca="false">ASC(E3611)</f>
        <v>ﾅﾌﾄﾋﾟｼﾞﾙ</v>
      </c>
      <c r="P3611" s="16" t="n">
        <f aca="false">N(P3610)+IF($C3611=検索!$B$49,1,0)</f>
        <v>0</v>
      </c>
    </row>
    <row r="3612" customFormat="false" ht="15" hidden="false" customHeight="false" outlineLevel="0" collapsed="false">
      <c r="A3612" s="16" t="s">
        <v>221</v>
      </c>
      <c r="B3612" s="0" t="s">
        <v>8373</v>
      </c>
      <c r="C3612" s="0" t="n">
        <v>259</v>
      </c>
      <c r="D3612" s="0" t="str">
        <f aca="false">IFERROR(VLOOKUP($C3612,薬効分類マスタ!$A$2:$B$180,2,FALSE()),"未登録")</f>
        <v>その他の泌尿生殖器官及び肛門用薬</v>
      </c>
      <c r="E3612" s="16" t="s">
        <v>8337</v>
      </c>
      <c r="F3612" s="16" t="s">
        <v>2117</v>
      </c>
      <c r="G3612" s="16" t="s">
        <v>8374</v>
      </c>
      <c r="H3612" s="16" t="s">
        <v>542</v>
      </c>
      <c r="I3612" s="0" t="n">
        <v>19</v>
      </c>
      <c r="J3612" s="16" t="s">
        <v>239</v>
      </c>
      <c r="K3612" s="0" t="str">
        <f aca="false">IFERROR(IF(VLOOKUP($C3612,薬効分類マスタ!$A$2:$E$180,5,FALSE())=0,"",VLOOKUP($C3612,薬効分類マスタ!$A$2:$E$180,5,FALSE())),"")</f>
        <v/>
      </c>
      <c r="L3612" s="17"/>
      <c r="M3612" s="0" t="str">
        <f aca="false">IF($K3612="","",IF($L3612&lt;&gt;"",$L3612,VLOOKUP($C3612,薬効分類マスタ!$A$2:$F$180,6,FALSE())))</f>
        <v/>
      </c>
      <c r="N3612" s="0" t="str">
        <f aca="false">ASC(G3612)</f>
        <v>ﾅﾌﾄﾋﾟｼﾞﾙOD錠75mg｢NIG｣</v>
      </c>
      <c r="O3612" s="0" t="str">
        <f aca="false">ASC(E3612)</f>
        <v>ﾅﾌﾄﾋﾟｼﾞﾙ</v>
      </c>
      <c r="P3612" s="16" t="n">
        <f aca="false">N(P3611)+IF($C3612=検索!$B$49,1,0)</f>
        <v>0</v>
      </c>
    </row>
    <row r="3613" customFormat="false" ht="15" hidden="false" customHeight="false" outlineLevel="0" collapsed="false">
      <c r="A3613" s="16" t="s">
        <v>221</v>
      </c>
      <c r="B3613" s="0" t="s">
        <v>8375</v>
      </c>
      <c r="C3613" s="0" t="n">
        <v>259</v>
      </c>
      <c r="D3613" s="0" t="str">
        <f aca="false">IFERROR(VLOOKUP($C3613,薬効分類マスタ!$A$2:$B$180,2,FALSE()),"未登録")</f>
        <v>その他の泌尿生殖器官及び肛門用薬</v>
      </c>
      <c r="E3613" s="16" t="s">
        <v>8337</v>
      </c>
      <c r="F3613" s="16" t="s">
        <v>622</v>
      </c>
      <c r="G3613" s="16" t="s">
        <v>8376</v>
      </c>
      <c r="I3613" s="0" t="n">
        <v>10.8</v>
      </c>
      <c r="J3613" s="16" t="s">
        <v>239</v>
      </c>
      <c r="K3613" s="0" t="str">
        <f aca="false">IFERROR(IF(VLOOKUP($C3613,薬効分類マスタ!$A$2:$E$180,5,FALSE())=0,"",VLOOKUP($C3613,薬効分類マスタ!$A$2:$E$180,5,FALSE())),"")</f>
        <v/>
      </c>
      <c r="L3613" s="17"/>
      <c r="M3613" s="0" t="str">
        <f aca="false">IF($K3613="","",IF($L3613&lt;&gt;"",$L3613,VLOOKUP($C3613,薬効分類マスタ!$A$2:$F$180,6,FALSE())))</f>
        <v/>
      </c>
      <c r="N3613" s="0" t="str">
        <f aca="false">ASC(G3613)</f>
        <v>ﾅﾌﾄﾋﾟｼﾞﾙ25mg口腔内崩壊錠</v>
      </c>
      <c r="O3613" s="0" t="str">
        <f aca="false">ASC(E3613)</f>
        <v>ﾅﾌﾄﾋﾟｼﾞﾙ</v>
      </c>
      <c r="P3613" s="16" t="n">
        <f aca="false">N(P3612)+IF($C3613=検索!$B$49,1,0)</f>
        <v>0</v>
      </c>
    </row>
    <row r="3614" customFormat="false" ht="15" hidden="false" customHeight="false" outlineLevel="0" collapsed="false">
      <c r="A3614" s="16" t="s">
        <v>221</v>
      </c>
      <c r="B3614" s="0" t="s">
        <v>8377</v>
      </c>
      <c r="C3614" s="0" t="n">
        <v>259</v>
      </c>
      <c r="D3614" s="0" t="str">
        <f aca="false">IFERROR(VLOOKUP($C3614,薬効分類マスタ!$A$2:$B$180,2,FALSE()),"未登録")</f>
        <v>その他の泌尿生殖器官及び肛門用薬</v>
      </c>
      <c r="E3614" s="16" t="s">
        <v>8337</v>
      </c>
      <c r="F3614" s="16" t="s">
        <v>622</v>
      </c>
      <c r="G3614" s="16" t="s">
        <v>8378</v>
      </c>
      <c r="H3614" s="16" t="s">
        <v>2134</v>
      </c>
      <c r="I3614" s="0" t="n">
        <v>15.4</v>
      </c>
      <c r="J3614" s="16" t="s">
        <v>232</v>
      </c>
      <c r="K3614" s="0" t="str">
        <f aca="false">IFERROR(IF(VLOOKUP($C3614,薬効分類マスタ!$A$2:$E$180,5,FALSE())=0,"",VLOOKUP($C3614,薬効分類マスタ!$A$2:$E$180,5,FALSE())),"")</f>
        <v/>
      </c>
      <c r="L3614" s="17"/>
      <c r="M3614" s="0" t="str">
        <f aca="false">IF($K3614="","",IF($L3614&lt;&gt;"",$L3614,VLOOKUP($C3614,薬効分類マスタ!$A$2:$F$180,6,FALSE())))</f>
        <v/>
      </c>
      <c r="N3614" s="0" t="str">
        <f aca="false">ASC(G3614)</f>
        <v>ﾌﾘﾊﾞｽOD錠25mg</v>
      </c>
      <c r="O3614" s="0" t="str">
        <f aca="false">ASC(E3614)</f>
        <v>ﾅﾌﾄﾋﾟｼﾞﾙ</v>
      </c>
      <c r="P3614" s="16" t="n">
        <f aca="false">N(P3613)+IF($C3614=検索!$B$49,1,0)</f>
        <v>0</v>
      </c>
    </row>
    <row r="3615" customFormat="false" ht="15" hidden="false" customHeight="false" outlineLevel="0" collapsed="false">
      <c r="A3615" s="16" t="s">
        <v>221</v>
      </c>
      <c r="B3615" s="0" t="s">
        <v>8379</v>
      </c>
      <c r="C3615" s="0" t="n">
        <v>259</v>
      </c>
      <c r="D3615" s="0" t="str">
        <f aca="false">IFERROR(VLOOKUP($C3615,薬効分類マスタ!$A$2:$B$180,2,FALSE()),"未登録")</f>
        <v>その他の泌尿生殖器官及び肛門用薬</v>
      </c>
      <c r="E3615" s="16" t="s">
        <v>8380</v>
      </c>
      <c r="F3615" s="16" t="s">
        <v>241</v>
      </c>
      <c r="G3615" s="16" t="s">
        <v>8381</v>
      </c>
      <c r="I3615" s="0" t="n">
        <v>10.8</v>
      </c>
      <c r="J3615" s="16" t="s">
        <v>239</v>
      </c>
      <c r="K3615" s="0" t="str">
        <f aca="false">IFERROR(IF(VLOOKUP($C3615,薬効分類マスタ!$A$2:$E$180,5,FALSE())=0,"",VLOOKUP($C3615,薬効分類マスタ!$A$2:$E$180,5,FALSE())),"")</f>
        <v/>
      </c>
      <c r="L3615" s="17"/>
      <c r="M3615" s="0" t="str">
        <f aca="false">IF($K3615="","",IF($L3615&lt;&gt;"",$L3615,VLOOKUP($C3615,薬効分類マスタ!$A$2:$F$180,6,FALSE())))</f>
        <v/>
      </c>
      <c r="N3615" s="0" t="str">
        <f aca="false">ASC(G3615)</f>
        <v>ｼﾛﾄﾞｼﾝ2mg錠</v>
      </c>
      <c r="O3615" s="0" t="str">
        <f aca="false">ASC(E3615)</f>
        <v>ｼﾛﾄﾞｼﾝ</v>
      </c>
      <c r="P3615" s="16" t="n">
        <f aca="false">N(P3614)+IF($C3615=検索!$B$49,1,0)</f>
        <v>0</v>
      </c>
    </row>
    <row r="3616" customFormat="false" ht="15" hidden="false" customHeight="false" outlineLevel="0" collapsed="false">
      <c r="A3616" s="16" t="s">
        <v>221</v>
      </c>
      <c r="B3616" s="0" t="s">
        <v>8382</v>
      </c>
      <c r="C3616" s="0" t="n">
        <v>259</v>
      </c>
      <c r="D3616" s="0" t="str">
        <f aca="false">IFERROR(VLOOKUP($C3616,薬効分類マスタ!$A$2:$B$180,2,FALSE()),"未登録")</f>
        <v>その他の泌尿生殖器官及び肛門用薬</v>
      </c>
      <c r="E3616" s="16" t="s">
        <v>8380</v>
      </c>
      <c r="F3616" s="16" t="s">
        <v>241</v>
      </c>
      <c r="G3616" s="16" t="s">
        <v>8383</v>
      </c>
      <c r="H3616" s="16" t="s">
        <v>3217</v>
      </c>
      <c r="I3616" s="0" t="n">
        <v>14.1</v>
      </c>
      <c r="J3616" s="16" t="s">
        <v>232</v>
      </c>
      <c r="K3616" s="0" t="str">
        <f aca="false">IFERROR(IF(VLOOKUP($C3616,薬効分類マスタ!$A$2:$E$180,5,FALSE())=0,"",VLOOKUP($C3616,薬効分類マスタ!$A$2:$E$180,5,FALSE())),"")</f>
        <v/>
      </c>
      <c r="L3616" s="17"/>
      <c r="M3616" s="0" t="str">
        <f aca="false">IF($K3616="","",IF($L3616&lt;&gt;"",$L3616,VLOOKUP($C3616,薬効分類マスタ!$A$2:$F$180,6,FALSE())))</f>
        <v/>
      </c>
      <c r="N3616" s="0" t="str">
        <f aca="false">ASC(G3616)</f>
        <v>ﾕﾘｰﾌ錠2mg</v>
      </c>
      <c r="O3616" s="0" t="str">
        <f aca="false">ASC(E3616)</f>
        <v>ｼﾛﾄﾞｼﾝ</v>
      </c>
      <c r="P3616" s="16" t="n">
        <f aca="false">N(P3615)+IF($C3616=検索!$B$49,1,0)</f>
        <v>0</v>
      </c>
    </row>
    <row r="3617" customFormat="false" ht="15" hidden="false" customHeight="false" outlineLevel="0" collapsed="false">
      <c r="A3617" s="16" t="s">
        <v>221</v>
      </c>
      <c r="B3617" s="0" t="s">
        <v>8384</v>
      </c>
      <c r="C3617" s="0" t="n">
        <v>259</v>
      </c>
      <c r="D3617" s="0" t="str">
        <f aca="false">IFERROR(VLOOKUP($C3617,薬効分類マスタ!$A$2:$B$180,2,FALSE()),"未登録")</f>
        <v>その他の泌尿生殖器官及び肛門用薬</v>
      </c>
      <c r="E3617" s="16" t="s">
        <v>8380</v>
      </c>
      <c r="F3617" s="16" t="s">
        <v>935</v>
      </c>
      <c r="G3617" s="16" t="s">
        <v>8385</v>
      </c>
      <c r="I3617" s="0" t="n">
        <v>10.8</v>
      </c>
      <c r="J3617" s="16" t="s">
        <v>239</v>
      </c>
      <c r="K3617" s="0" t="str">
        <f aca="false">IFERROR(IF(VLOOKUP($C3617,薬効分類マスタ!$A$2:$E$180,5,FALSE())=0,"",VLOOKUP($C3617,薬効分類マスタ!$A$2:$E$180,5,FALSE())),"")</f>
        <v/>
      </c>
      <c r="L3617" s="17"/>
      <c r="M3617" s="0" t="str">
        <f aca="false">IF($K3617="","",IF($L3617&lt;&gt;"",$L3617,VLOOKUP($C3617,薬効分類マスタ!$A$2:$F$180,6,FALSE())))</f>
        <v/>
      </c>
      <c r="N3617" s="0" t="str">
        <f aca="false">ASC(G3617)</f>
        <v>ｼﾛﾄﾞｼﾝ4mg錠</v>
      </c>
      <c r="O3617" s="0" t="str">
        <f aca="false">ASC(E3617)</f>
        <v>ｼﾛﾄﾞｼﾝ</v>
      </c>
      <c r="P3617" s="16" t="n">
        <f aca="false">N(P3616)+IF($C3617=検索!$B$49,1,0)</f>
        <v>0</v>
      </c>
    </row>
    <row r="3618" customFormat="false" ht="15" hidden="false" customHeight="false" outlineLevel="0" collapsed="false">
      <c r="A3618" s="16" t="s">
        <v>221</v>
      </c>
      <c r="B3618" s="0" t="s">
        <v>8386</v>
      </c>
      <c r="C3618" s="0" t="n">
        <v>259</v>
      </c>
      <c r="D3618" s="0" t="str">
        <f aca="false">IFERROR(VLOOKUP($C3618,薬効分類マスタ!$A$2:$B$180,2,FALSE()),"未登録")</f>
        <v>その他の泌尿生殖器官及び肛門用薬</v>
      </c>
      <c r="E3618" s="16" t="s">
        <v>8380</v>
      </c>
      <c r="F3618" s="16" t="s">
        <v>935</v>
      </c>
      <c r="G3618" s="16" t="s">
        <v>8387</v>
      </c>
      <c r="H3618" s="16" t="s">
        <v>3217</v>
      </c>
      <c r="I3618" s="0" t="n">
        <v>23.1</v>
      </c>
      <c r="J3618" s="16" t="s">
        <v>232</v>
      </c>
      <c r="K3618" s="0" t="str">
        <f aca="false">IFERROR(IF(VLOOKUP($C3618,薬効分類マスタ!$A$2:$E$180,5,FALSE())=0,"",VLOOKUP($C3618,薬効分類マスタ!$A$2:$E$180,5,FALSE())),"")</f>
        <v/>
      </c>
      <c r="L3618" s="17"/>
      <c r="M3618" s="0" t="str">
        <f aca="false">IF($K3618="","",IF($L3618&lt;&gt;"",$L3618,VLOOKUP($C3618,薬効分類マスタ!$A$2:$F$180,6,FALSE())))</f>
        <v/>
      </c>
      <c r="N3618" s="0" t="str">
        <f aca="false">ASC(G3618)</f>
        <v>ﾕﾘｰﾌ錠4mg</v>
      </c>
      <c r="O3618" s="0" t="str">
        <f aca="false">ASC(E3618)</f>
        <v>ｼﾛﾄﾞｼﾝ</v>
      </c>
      <c r="P3618" s="16" t="n">
        <f aca="false">N(P3617)+IF($C3618=検索!$B$49,1,0)</f>
        <v>0</v>
      </c>
    </row>
    <row r="3619" customFormat="false" ht="15" hidden="false" customHeight="false" outlineLevel="0" collapsed="false">
      <c r="A3619" s="16" t="s">
        <v>221</v>
      </c>
      <c r="B3619" s="0" t="s">
        <v>8388</v>
      </c>
      <c r="C3619" s="0" t="n">
        <v>259</v>
      </c>
      <c r="D3619" s="0" t="str">
        <f aca="false">IFERROR(VLOOKUP($C3619,薬効分類マスタ!$A$2:$B$180,2,FALSE()),"未登録")</f>
        <v>その他の泌尿生殖器官及び肛門用薬</v>
      </c>
      <c r="E3619" s="16" t="s">
        <v>8380</v>
      </c>
      <c r="F3619" s="16" t="s">
        <v>935</v>
      </c>
      <c r="G3619" s="16" t="s">
        <v>8389</v>
      </c>
      <c r="H3619" s="16" t="s">
        <v>1464</v>
      </c>
      <c r="I3619" s="0" t="n">
        <v>12.3</v>
      </c>
      <c r="J3619" s="16" t="s">
        <v>239</v>
      </c>
      <c r="K3619" s="0" t="str">
        <f aca="false">IFERROR(IF(VLOOKUP($C3619,薬効分類マスタ!$A$2:$E$180,5,FALSE())=0,"",VLOOKUP($C3619,薬効分類マスタ!$A$2:$E$180,5,FALSE())),"")</f>
        <v/>
      </c>
      <c r="L3619" s="17"/>
      <c r="M3619" s="0" t="str">
        <f aca="false">IF($K3619="","",IF($L3619&lt;&gt;"",$L3619,VLOOKUP($C3619,薬効分類マスタ!$A$2:$F$180,6,FALSE())))</f>
        <v/>
      </c>
      <c r="N3619" s="0" t="str">
        <f aca="false">ASC(G3619)</f>
        <v>ｼﾛﾄﾞｼﾝ錠4mg｢DSEP｣</v>
      </c>
      <c r="O3619" s="0" t="str">
        <f aca="false">ASC(E3619)</f>
        <v>ｼﾛﾄﾞｼﾝ</v>
      </c>
      <c r="P3619" s="16" t="n">
        <f aca="false">N(P3618)+IF($C3619=検索!$B$49,1,0)</f>
        <v>0</v>
      </c>
    </row>
    <row r="3620" customFormat="false" ht="15" hidden="false" customHeight="false" outlineLevel="0" collapsed="false">
      <c r="A3620" s="16" t="s">
        <v>221</v>
      </c>
      <c r="B3620" s="0" t="s">
        <v>8390</v>
      </c>
      <c r="C3620" s="0" t="n">
        <v>259</v>
      </c>
      <c r="D3620" s="0" t="str">
        <f aca="false">IFERROR(VLOOKUP($C3620,薬効分類マスタ!$A$2:$B$180,2,FALSE()),"未登録")</f>
        <v>その他の泌尿生殖器官及び肛門用薬</v>
      </c>
      <c r="E3620" s="16" t="s">
        <v>8380</v>
      </c>
      <c r="F3620" s="16" t="s">
        <v>935</v>
      </c>
      <c r="G3620" s="16" t="s">
        <v>8391</v>
      </c>
      <c r="H3620" s="16" t="s">
        <v>527</v>
      </c>
      <c r="I3620" s="0" t="n">
        <v>12.3</v>
      </c>
      <c r="J3620" s="16" t="s">
        <v>239</v>
      </c>
      <c r="K3620" s="0" t="str">
        <f aca="false">IFERROR(IF(VLOOKUP($C3620,薬効分類マスタ!$A$2:$E$180,5,FALSE())=0,"",VLOOKUP($C3620,薬効分類マスタ!$A$2:$E$180,5,FALSE())),"")</f>
        <v/>
      </c>
      <c r="L3620" s="17"/>
      <c r="M3620" s="0" t="str">
        <f aca="false">IF($K3620="","",IF($L3620&lt;&gt;"",$L3620,VLOOKUP($C3620,薬効分類マスタ!$A$2:$F$180,6,FALSE())))</f>
        <v/>
      </c>
      <c r="N3620" s="0" t="str">
        <f aca="false">ASC(G3620)</f>
        <v>ｼﾛﾄﾞｼﾝ錠4mg｢JG｣</v>
      </c>
      <c r="O3620" s="0" t="str">
        <f aca="false">ASC(E3620)</f>
        <v>ｼﾛﾄﾞｼﾝ</v>
      </c>
      <c r="P3620" s="16" t="n">
        <f aca="false">N(P3619)+IF($C3620=検索!$B$49,1,0)</f>
        <v>0</v>
      </c>
    </row>
    <row r="3621" customFormat="false" ht="15" hidden="false" customHeight="false" outlineLevel="0" collapsed="false">
      <c r="A3621" s="16" t="s">
        <v>221</v>
      </c>
      <c r="B3621" s="0" t="s">
        <v>8392</v>
      </c>
      <c r="C3621" s="0" t="n">
        <v>259</v>
      </c>
      <c r="D3621" s="0" t="str">
        <f aca="false">IFERROR(VLOOKUP($C3621,薬効分類マスタ!$A$2:$B$180,2,FALSE()),"未登録")</f>
        <v>その他の泌尿生殖器官及び肛門用薬</v>
      </c>
      <c r="E3621" s="16" t="s">
        <v>8380</v>
      </c>
      <c r="F3621" s="16" t="s">
        <v>935</v>
      </c>
      <c r="G3621" s="16" t="s">
        <v>8393</v>
      </c>
      <c r="H3621" s="16" t="s">
        <v>568</v>
      </c>
      <c r="I3621" s="0" t="n">
        <v>12.3</v>
      </c>
      <c r="J3621" s="16" t="s">
        <v>239</v>
      </c>
      <c r="K3621" s="0" t="str">
        <f aca="false">IFERROR(IF(VLOOKUP($C3621,薬効分類マスタ!$A$2:$E$180,5,FALSE())=0,"",VLOOKUP($C3621,薬効分類マスタ!$A$2:$E$180,5,FALSE())),"")</f>
        <v/>
      </c>
      <c r="L3621" s="17"/>
      <c r="M3621" s="0" t="str">
        <f aca="false">IF($K3621="","",IF($L3621&lt;&gt;"",$L3621,VLOOKUP($C3621,薬効分類マスタ!$A$2:$F$180,6,FALSE())))</f>
        <v/>
      </c>
      <c r="N3621" s="0" t="str">
        <f aca="false">ASC(G3621)</f>
        <v>ｼﾛﾄﾞｼﾝ錠4mg｢KMP｣</v>
      </c>
      <c r="O3621" s="0" t="str">
        <f aca="false">ASC(E3621)</f>
        <v>ｼﾛﾄﾞｼﾝ</v>
      </c>
      <c r="P3621" s="16" t="n">
        <f aca="false">N(P3620)+IF($C3621=検索!$B$49,1,0)</f>
        <v>0</v>
      </c>
    </row>
    <row r="3622" customFormat="false" ht="15" hidden="false" customHeight="false" outlineLevel="0" collapsed="false">
      <c r="A3622" s="16" t="s">
        <v>221</v>
      </c>
      <c r="B3622" s="0" t="s">
        <v>8394</v>
      </c>
      <c r="C3622" s="0" t="n">
        <v>259</v>
      </c>
      <c r="D3622" s="0" t="str">
        <f aca="false">IFERROR(VLOOKUP($C3622,薬効分類マスタ!$A$2:$B$180,2,FALSE()),"未登録")</f>
        <v>その他の泌尿生殖器官及び肛門用薬</v>
      </c>
      <c r="E3622" s="16" t="s">
        <v>8380</v>
      </c>
      <c r="F3622" s="16" t="s">
        <v>935</v>
      </c>
      <c r="G3622" s="16" t="s">
        <v>8395</v>
      </c>
      <c r="H3622" s="16" t="s">
        <v>1300</v>
      </c>
      <c r="I3622" s="0" t="n">
        <v>12.3</v>
      </c>
      <c r="J3622" s="16" t="s">
        <v>239</v>
      </c>
      <c r="K3622" s="0" t="str">
        <f aca="false">IFERROR(IF(VLOOKUP($C3622,薬効分類マスタ!$A$2:$E$180,5,FALSE())=0,"",VLOOKUP($C3622,薬効分類マスタ!$A$2:$E$180,5,FALSE())),"")</f>
        <v/>
      </c>
      <c r="L3622" s="17"/>
      <c r="M3622" s="0" t="str">
        <f aca="false">IF($K3622="","",IF($L3622&lt;&gt;"",$L3622,VLOOKUP($C3622,薬効分類マスタ!$A$2:$F$180,6,FALSE())))</f>
        <v/>
      </c>
      <c r="N3622" s="0" t="str">
        <f aca="false">ASC(G3622)</f>
        <v>ｼﾛﾄﾞｼﾝ錠4mg｢ｵｰﾊﾗ｣</v>
      </c>
      <c r="O3622" s="0" t="str">
        <f aca="false">ASC(E3622)</f>
        <v>ｼﾛﾄﾞｼﾝ</v>
      </c>
      <c r="P3622" s="16" t="n">
        <f aca="false">N(P3621)+IF($C3622=検索!$B$49,1,0)</f>
        <v>0</v>
      </c>
    </row>
    <row r="3623" customFormat="false" ht="15" hidden="false" customHeight="false" outlineLevel="0" collapsed="false">
      <c r="A3623" s="16" t="s">
        <v>221</v>
      </c>
      <c r="B3623" s="0" t="s">
        <v>8396</v>
      </c>
      <c r="C3623" s="0" t="n">
        <v>259</v>
      </c>
      <c r="D3623" s="0" t="str">
        <f aca="false">IFERROR(VLOOKUP($C3623,薬効分類マスタ!$A$2:$B$180,2,FALSE()),"未登録")</f>
        <v>その他の泌尿生殖器官及び肛門用薬</v>
      </c>
      <c r="E3623" s="16" t="s">
        <v>8380</v>
      </c>
      <c r="F3623" s="16" t="s">
        <v>935</v>
      </c>
      <c r="G3623" s="16" t="s">
        <v>8397</v>
      </c>
      <c r="H3623" s="16" t="s">
        <v>601</v>
      </c>
      <c r="I3623" s="0" t="n">
        <v>12.3</v>
      </c>
      <c r="J3623" s="16" t="s">
        <v>239</v>
      </c>
      <c r="K3623" s="0" t="str">
        <f aca="false">IFERROR(IF(VLOOKUP($C3623,薬効分類マスタ!$A$2:$E$180,5,FALSE())=0,"",VLOOKUP($C3623,薬効分類マスタ!$A$2:$E$180,5,FALSE())),"")</f>
        <v/>
      </c>
      <c r="L3623" s="17"/>
      <c r="M3623" s="0" t="str">
        <f aca="false">IF($K3623="","",IF($L3623&lt;&gt;"",$L3623,VLOOKUP($C3623,薬効分類マスタ!$A$2:$F$180,6,FALSE())))</f>
        <v/>
      </c>
      <c r="N3623" s="0" t="str">
        <f aca="false">ASC(G3623)</f>
        <v>ｼﾛﾄﾞｼﾝ錠4mg｢杏林｣</v>
      </c>
      <c r="O3623" s="0" t="str">
        <f aca="false">ASC(E3623)</f>
        <v>ｼﾛﾄﾞｼﾝ</v>
      </c>
      <c r="P3623" s="16" t="n">
        <f aca="false">N(P3622)+IF($C3623=検索!$B$49,1,0)</f>
        <v>0</v>
      </c>
    </row>
    <row r="3624" customFormat="false" ht="15" hidden="false" customHeight="false" outlineLevel="0" collapsed="false">
      <c r="A3624" s="16" t="s">
        <v>221</v>
      </c>
      <c r="B3624" s="0" t="s">
        <v>8398</v>
      </c>
      <c r="C3624" s="0" t="n">
        <v>259</v>
      </c>
      <c r="D3624" s="0" t="str">
        <f aca="false">IFERROR(VLOOKUP($C3624,薬効分類マスタ!$A$2:$B$180,2,FALSE()),"未登録")</f>
        <v>その他の泌尿生殖器官及び肛門用薬</v>
      </c>
      <c r="E3624" s="16" t="s">
        <v>8380</v>
      </c>
      <c r="F3624" s="16" t="s">
        <v>241</v>
      </c>
      <c r="G3624" s="16" t="s">
        <v>8399</v>
      </c>
      <c r="I3624" s="0" t="n">
        <v>10.8</v>
      </c>
      <c r="J3624" s="16" t="s">
        <v>239</v>
      </c>
      <c r="K3624" s="0" t="str">
        <f aca="false">IFERROR(IF(VLOOKUP($C3624,薬効分類マスタ!$A$2:$E$180,5,FALSE())=0,"",VLOOKUP($C3624,薬効分類マスタ!$A$2:$E$180,5,FALSE())),"")</f>
        <v/>
      </c>
      <c r="L3624" s="17"/>
      <c r="M3624" s="0" t="str">
        <f aca="false">IF($K3624="","",IF($L3624&lt;&gt;"",$L3624,VLOOKUP($C3624,薬効分類マスタ!$A$2:$F$180,6,FALSE())))</f>
        <v/>
      </c>
      <c r="N3624" s="0" t="str">
        <f aca="false">ASC(G3624)</f>
        <v>ｼﾛﾄﾞｼﾝ2mg口腔内崩壊錠</v>
      </c>
      <c r="O3624" s="0" t="str">
        <f aca="false">ASC(E3624)</f>
        <v>ｼﾛﾄﾞｼﾝ</v>
      </c>
      <c r="P3624" s="16" t="n">
        <f aca="false">N(P3623)+IF($C3624=検索!$B$49,1,0)</f>
        <v>0</v>
      </c>
    </row>
    <row r="3625" customFormat="false" ht="15" hidden="false" customHeight="false" outlineLevel="0" collapsed="false">
      <c r="A3625" s="16" t="s">
        <v>221</v>
      </c>
      <c r="B3625" s="0" t="s">
        <v>8400</v>
      </c>
      <c r="C3625" s="0" t="n">
        <v>259</v>
      </c>
      <c r="D3625" s="0" t="str">
        <f aca="false">IFERROR(VLOOKUP($C3625,薬効分類マスタ!$A$2:$B$180,2,FALSE()),"未登録")</f>
        <v>その他の泌尿生殖器官及び肛門用薬</v>
      </c>
      <c r="E3625" s="16" t="s">
        <v>8380</v>
      </c>
      <c r="F3625" s="16" t="s">
        <v>241</v>
      </c>
      <c r="G3625" s="16" t="s">
        <v>8401</v>
      </c>
      <c r="H3625" s="16" t="s">
        <v>3217</v>
      </c>
      <c r="I3625" s="0" t="n">
        <v>14.1</v>
      </c>
      <c r="J3625" s="16" t="s">
        <v>232</v>
      </c>
      <c r="K3625" s="0" t="str">
        <f aca="false">IFERROR(IF(VLOOKUP($C3625,薬効分類マスタ!$A$2:$E$180,5,FALSE())=0,"",VLOOKUP($C3625,薬効分類マスタ!$A$2:$E$180,5,FALSE())),"")</f>
        <v/>
      </c>
      <c r="L3625" s="17"/>
      <c r="M3625" s="0" t="str">
        <f aca="false">IF($K3625="","",IF($L3625&lt;&gt;"",$L3625,VLOOKUP($C3625,薬効分類マスタ!$A$2:$F$180,6,FALSE())))</f>
        <v/>
      </c>
      <c r="N3625" s="0" t="str">
        <f aca="false">ASC(G3625)</f>
        <v>ﾕﾘｰﾌOD錠2mg</v>
      </c>
      <c r="O3625" s="0" t="str">
        <f aca="false">ASC(E3625)</f>
        <v>ｼﾛﾄﾞｼﾝ</v>
      </c>
      <c r="P3625" s="16" t="n">
        <f aca="false">N(P3624)+IF($C3625=検索!$B$49,1,0)</f>
        <v>0</v>
      </c>
    </row>
    <row r="3626" customFormat="false" ht="15" hidden="false" customHeight="false" outlineLevel="0" collapsed="false">
      <c r="A3626" s="16" t="s">
        <v>221</v>
      </c>
      <c r="B3626" s="0" t="s">
        <v>8402</v>
      </c>
      <c r="C3626" s="0" t="n">
        <v>259</v>
      </c>
      <c r="D3626" s="0" t="str">
        <f aca="false">IFERROR(VLOOKUP($C3626,薬効分類マスタ!$A$2:$B$180,2,FALSE()),"未登録")</f>
        <v>その他の泌尿生殖器官及び肛門用薬</v>
      </c>
      <c r="E3626" s="16" t="s">
        <v>8380</v>
      </c>
      <c r="F3626" s="16" t="s">
        <v>935</v>
      </c>
      <c r="G3626" s="16" t="s">
        <v>8403</v>
      </c>
      <c r="I3626" s="0" t="n">
        <v>10.8</v>
      </c>
      <c r="J3626" s="16" t="s">
        <v>239</v>
      </c>
      <c r="K3626" s="0" t="str">
        <f aca="false">IFERROR(IF(VLOOKUP($C3626,薬効分類マスタ!$A$2:$E$180,5,FALSE())=0,"",VLOOKUP($C3626,薬効分類マスタ!$A$2:$E$180,5,FALSE())),"")</f>
        <v/>
      </c>
      <c r="L3626" s="17"/>
      <c r="M3626" s="0" t="str">
        <f aca="false">IF($K3626="","",IF($L3626&lt;&gt;"",$L3626,VLOOKUP($C3626,薬効分類マスタ!$A$2:$F$180,6,FALSE())))</f>
        <v/>
      </c>
      <c r="N3626" s="0" t="str">
        <f aca="false">ASC(G3626)</f>
        <v>ｼﾛﾄﾞｼﾝ4mg口腔内崩壊錠</v>
      </c>
      <c r="O3626" s="0" t="str">
        <f aca="false">ASC(E3626)</f>
        <v>ｼﾛﾄﾞｼﾝ</v>
      </c>
      <c r="P3626" s="16" t="n">
        <f aca="false">N(P3625)+IF($C3626=検索!$B$49,1,0)</f>
        <v>0</v>
      </c>
    </row>
    <row r="3627" customFormat="false" ht="15" hidden="false" customHeight="false" outlineLevel="0" collapsed="false">
      <c r="A3627" s="16" t="s">
        <v>221</v>
      </c>
      <c r="B3627" s="0" t="s">
        <v>8404</v>
      </c>
      <c r="C3627" s="0" t="n">
        <v>259</v>
      </c>
      <c r="D3627" s="0" t="str">
        <f aca="false">IFERROR(VLOOKUP($C3627,薬効分類マスタ!$A$2:$B$180,2,FALSE()),"未登録")</f>
        <v>その他の泌尿生殖器官及び肛門用薬</v>
      </c>
      <c r="E3627" s="16" t="s">
        <v>8380</v>
      </c>
      <c r="F3627" s="16" t="s">
        <v>935</v>
      </c>
      <c r="G3627" s="16" t="s">
        <v>8405</v>
      </c>
      <c r="H3627" s="16" t="s">
        <v>3217</v>
      </c>
      <c r="I3627" s="0" t="n">
        <v>23.1</v>
      </c>
      <c r="J3627" s="16" t="s">
        <v>232</v>
      </c>
      <c r="K3627" s="0" t="str">
        <f aca="false">IFERROR(IF(VLOOKUP($C3627,薬効分類マスタ!$A$2:$E$180,5,FALSE())=0,"",VLOOKUP($C3627,薬効分類マスタ!$A$2:$E$180,5,FALSE())),"")</f>
        <v/>
      </c>
      <c r="L3627" s="17"/>
      <c r="M3627" s="0" t="str">
        <f aca="false">IF($K3627="","",IF($L3627&lt;&gt;"",$L3627,VLOOKUP($C3627,薬効分類マスタ!$A$2:$F$180,6,FALSE())))</f>
        <v/>
      </c>
      <c r="N3627" s="0" t="str">
        <f aca="false">ASC(G3627)</f>
        <v>ﾕﾘｰﾌOD錠4mg</v>
      </c>
      <c r="O3627" s="0" t="str">
        <f aca="false">ASC(E3627)</f>
        <v>ｼﾛﾄﾞｼﾝ</v>
      </c>
      <c r="P3627" s="16" t="n">
        <f aca="false">N(P3626)+IF($C3627=検索!$B$49,1,0)</f>
        <v>0</v>
      </c>
    </row>
    <row r="3628" customFormat="false" ht="15" hidden="false" customHeight="false" outlineLevel="0" collapsed="false">
      <c r="A3628" s="16" t="s">
        <v>221</v>
      </c>
      <c r="B3628" s="0" t="s">
        <v>8406</v>
      </c>
      <c r="C3628" s="0" t="n">
        <v>259</v>
      </c>
      <c r="D3628" s="0" t="str">
        <f aca="false">IFERROR(VLOOKUP($C3628,薬効分類マスタ!$A$2:$B$180,2,FALSE()),"未登録")</f>
        <v>その他の泌尿生殖器官及び肛門用薬</v>
      </c>
      <c r="E3628" s="16" t="s">
        <v>8380</v>
      </c>
      <c r="F3628" s="16" t="s">
        <v>935</v>
      </c>
      <c r="G3628" s="16" t="s">
        <v>8407</v>
      </c>
      <c r="H3628" s="16" t="s">
        <v>1464</v>
      </c>
      <c r="I3628" s="0" t="n">
        <v>12.3</v>
      </c>
      <c r="J3628" s="16" t="s">
        <v>239</v>
      </c>
      <c r="K3628" s="0" t="str">
        <f aca="false">IFERROR(IF(VLOOKUP($C3628,薬効分類マスタ!$A$2:$E$180,5,FALSE())=0,"",VLOOKUP($C3628,薬効分類マスタ!$A$2:$E$180,5,FALSE())),"")</f>
        <v/>
      </c>
      <c r="L3628" s="17"/>
      <c r="M3628" s="0" t="str">
        <f aca="false">IF($K3628="","",IF($L3628&lt;&gt;"",$L3628,VLOOKUP($C3628,薬効分類マスタ!$A$2:$F$180,6,FALSE())))</f>
        <v/>
      </c>
      <c r="N3628" s="0" t="str">
        <f aca="false">ASC(G3628)</f>
        <v>ｼﾛﾄﾞｼﾝOD錠4mg｢DSEP｣</v>
      </c>
      <c r="O3628" s="0" t="str">
        <f aca="false">ASC(E3628)</f>
        <v>ｼﾛﾄﾞｼﾝ</v>
      </c>
      <c r="P3628" s="16" t="n">
        <f aca="false">N(P3627)+IF($C3628=検索!$B$49,1,0)</f>
        <v>0</v>
      </c>
    </row>
    <row r="3629" customFormat="false" ht="15" hidden="false" customHeight="false" outlineLevel="0" collapsed="false">
      <c r="A3629" s="16" t="s">
        <v>221</v>
      </c>
      <c r="B3629" s="0" t="s">
        <v>8408</v>
      </c>
      <c r="C3629" s="0" t="n">
        <v>259</v>
      </c>
      <c r="D3629" s="0" t="str">
        <f aca="false">IFERROR(VLOOKUP($C3629,薬効分類マスタ!$A$2:$B$180,2,FALSE()),"未登録")</f>
        <v>その他の泌尿生殖器官及び肛門用薬</v>
      </c>
      <c r="E3629" s="16" t="s">
        <v>8380</v>
      </c>
      <c r="F3629" s="16" t="s">
        <v>935</v>
      </c>
      <c r="G3629" s="16" t="s">
        <v>8409</v>
      </c>
      <c r="H3629" s="16" t="s">
        <v>568</v>
      </c>
      <c r="I3629" s="0" t="n">
        <v>12.3</v>
      </c>
      <c r="J3629" s="16" t="s">
        <v>239</v>
      </c>
      <c r="K3629" s="0" t="str">
        <f aca="false">IFERROR(IF(VLOOKUP($C3629,薬効分類マスタ!$A$2:$E$180,5,FALSE())=0,"",VLOOKUP($C3629,薬効分類マスタ!$A$2:$E$180,5,FALSE())),"")</f>
        <v/>
      </c>
      <c r="L3629" s="17"/>
      <c r="M3629" s="0" t="str">
        <f aca="false">IF($K3629="","",IF($L3629&lt;&gt;"",$L3629,VLOOKUP($C3629,薬効分類マスタ!$A$2:$F$180,6,FALSE())))</f>
        <v/>
      </c>
      <c r="N3629" s="0" t="str">
        <f aca="false">ASC(G3629)</f>
        <v>ｼﾛﾄﾞｼﾝOD錠4mg｢KMP｣</v>
      </c>
      <c r="O3629" s="0" t="str">
        <f aca="false">ASC(E3629)</f>
        <v>ｼﾛﾄﾞｼﾝ</v>
      </c>
      <c r="P3629" s="16" t="n">
        <f aca="false">N(P3628)+IF($C3629=検索!$B$49,1,0)</f>
        <v>0</v>
      </c>
    </row>
    <row r="3630" customFormat="false" ht="15" hidden="false" customHeight="false" outlineLevel="0" collapsed="false">
      <c r="A3630" s="16" t="s">
        <v>221</v>
      </c>
      <c r="B3630" s="0" t="s">
        <v>8410</v>
      </c>
      <c r="C3630" s="0" t="n">
        <v>259</v>
      </c>
      <c r="D3630" s="0" t="str">
        <f aca="false">IFERROR(VLOOKUP($C3630,薬効分類マスタ!$A$2:$B$180,2,FALSE()),"未登録")</f>
        <v>その他の泌尿生殖器官及び肛門用薬</v>
      </c>
      <c r="E3630" s="16" t="s">
        <v>8380</v>
      </c>
      <c r="F3630" s="16" t="s">
        <v>935</v>
      </c>
      <c r="G3630" s="16" t="s">
        <v>8411</v>
      </c>
      <c r="H3630" s="16" t="s">
        <v>1300</v>
      </c>
      <c r="I3630" s="0" t="n">
        <v>12.3</v>
      </c>
      <c r="J3630" s="16" t="s">
        <v>239</v>
      </c>
      <c r="K3630" s="0" t="str">
        <f aca="false">IFERROR(IF(VLOOKUP($C3630,薬効分類マスタ!$A$2:$E$180,5,FALSE())=0,"",VLOOKUP($C3630,薬効分類マスタ!$A$2:$E$180,5,FALSE())),"")</f>
        <v/>
      </c>
      <c r="L3630" s="17"/>
      <c r="M3630" s="0" t="str">
        <f aca="false">IF($K3630="","",IF($L3630&lt;&gt;"",$L3630,VLOOKUP($C3630,薬効分類マスタ!$A$2:$F$180,6,FALSE())))</f>
        <v/>
      </c>
      <c r="N3630" s="0" t="str">
        <f aca="false">ASC(G3630)</f>
        <v>ｼﾛﾄﾞｼﾝOD錠4mg｢ｵｰﾊﾗ｣</v>
      </c>
      <c r="O3630" s="0" t="str">
        <f aca="false">ASC(E3630)</f>
        <v>ｼﾛﾄﾞｼﾝ</v>
      </c>
      <c r="P3630" s="16" t="n">
        <f aca="false">N(P3629)+IF($C3630=検索!$B$49,1,0)</f>
        <v>0</v>
      </c>
    </row>
    <row r="3631" customFormat="false" ht="15" hidden="false" customHeight="false" outlineLevel="0" collapsed="false">
      <c r="A3631" s="16" t="s">
        <v>221</v>
      </c>
      <c r="B3631" s="0" t="s">
        <v>8412</v>
      </c>
      <c r="C3631" s="0" t="n">
        <v>259</v>
      </c>
      <c r="D3631" s="0" t="str">
        <f aca="false">IFERROR(VLOOKUP($C3631,薬効分類マスタ!$A$2:$B$180,2,FALSE()),"未登録")</f>
        <v>その他の泌尿生殖器官及び肛門用薬</v>
      </c>
      <c r="E3631" s="16" t="s">
        <v>8380</v>
      </c>
      <c r="F3631" s="16" t="s">
        <v>935</v>
      </c>
      <c r="G3631" s="16" t="s">
        <v>8413</v>
      </c>
      <c r="H3631" s="16" t="s">
        <v>601</v>
      </c>
      <c r="I3631" s="0" t="n">
        <v>12.3</v>
      </c>
      <c r="J3631" s="16" t="s">
        <v>239</v>
      </c>
      <c r="K3631" s="0" t="str">
        <f aca="false">IFERROR(IF(VLOOKUP($C3631,薬効分類マスタ!$A$2:$E$180,5,FALSE())=0,"",VLOOKUP($C3631,薬効分類マスタ!$A$2:$E$180,5,FALSE())),"")</f>
        <v/>
      </c>
      <c r="L3631" s="17"/>
      <c r="M3631" s="0" t="str">
        <f aca="false">IF($K3631="","",IF($L3631&lt;&gt;"",$L3631,VLOOKUP($C3631,薬効分類マスタ!$A$2:$F$180,6,FALSE())))</f>
        <v/>
      </c>
      <c r="N3631" s="0" t="str">
        <f aca="false">ASC(G3631)</f>
        <v>ｼﾛﾄﾞｼﾝOD錠4mg｢杏林｣</v>
      </c>
      <c r="O3631" s="0" t="str">
        <f aca="false">ASC(E3631)</f>
        <v>ｼﾛﾄﾞｼﾝ</v>
      </c>
      <c r="P3631" s="16" t="n">
        <f aca="false">N(P3630)+IF($C3631=検索!$B$49,1,0)</f>
        <v>0</v>
      </c>
    </row>
    <row r="3632" customFormat="false" ht="15" hidden="false" customHeight="false" outlineLevel="0" collapsed="false">
      <c r="A3632" s="16" t="s">
        <v>221</v>
      </c>
      <c r="B3632" s="0" t="s">
        <v>8414</v>
      </c>
      <c r="C3632" s="0" t="n">
        <v>259</v>
      </c>
      <c r="D3632" s="0" t="str">
        <f aca="false">IFERROR(VLOOKUP($C3632,薬効分類マスタ!$A$2:$B$180,2,FALSE()),"未登録")</f>
        <v>その他の泌尿生殖器官及び肛門用薬</v>
      </c>
      <c r="E3632" s="16" t="s">
        <v>8380</v>
      </c>
      <c r="F3632" s="16" t="s">
        <v>935</v>
      </c>
      <c r="G3632" s="16" t="s">
        <v>8415</v>
      </c>
      <c r="H3632" s="16" t="s">
        <v>606</v>
      </c>
      <c r="I3632" s="0" t="n">
        <v>12.3</v>
      </c>
      <c r="J3632" s="16" t="s">
        <v>239</v>
      </c>
      <c r="K3632" s="0" t="str">
        <f aca="false">IFERROR(IF(VLOOKUP($C3632,薬効分類マスタ!$A$2:$E$180,5,FALSE())=0,"",VLOOKUP($C3632,薬効分類マスタ!$A$2:$E$180,5,FALSE())),"")</f>
        <v/>
      </c>
      <c r="L3632" s="17"/>
      <c r="M3632" s="0" t="str">
        <f aca="false">IF($K3632="","",IF($L3632&lt;&gt;"",$L3632,VLOOKUP($C3632,薬効分類マスタ!$A$2:$F$180,6,FALSE())))</f>
        <v/>
      </c>
      <c r="N3632" s="0" t="str">
        <f aca="false">ASC(G3632)</f>
        <v>ｼﾛﾄﾞｼﾝOD錠4mg｢日新｣</v>
      </c>
      <c r="O3632" s="0" t="str">
        <f aca="false">ASC(E3632)</f>
        <v>ｼﾛﾄﾞｼﾝ</v>
      </c>
      <c r="P3632" s="16" t="n">
        <f aca="false">N(P3631)+IF($C3632=検索!$B$49,1,0)</f>
        <v>0</v>
      </c>
    </row>
    <row r="3633" customFormat="false" ht="15" hidden="false" customHeight="false" outlineLevel="0" collapsed="false">
      <c r="A3633" s="16" t="s">
        <v>221</v>
      </c>
      <c r="B3633" s="0" t="s">
        <v>8416</v>
      </c>
      <c r="C3633" s="0" t="n">
        <v>259</v>
      </c>
      <c r="D3633" s="0" t="str">
        <f aca="false">IFERROR(VLOOKUP($C3633,薬効分類マスタ!$A$2:$B$180,2,FALSE()),"未登録")</f>
        <v>その他の泌尿生殖器官及び肛門用薬</v>
      </c>
      <c r="E3633" s="16" t="s">
        <v>8380</v>
      </c>
      <c r="F3633" s="16" t="s">
        <v>935</v>
      </c>
      <c r="G3633" s="16" t="s">
        <v>8417</v>
      </c>
      <c r="H3633" s="16" t="s">
        <v>527</v>
      </c>
      <c r="I3633" s="0" t="n">
        <v>12.3</v>
      </c>
      <c r="J3633" s="16" t="s">
        <v>239</v>
      </c>
      <c r="K3633" s="0" t="str">
        <f aca="false">IFERROR(IF(VLOOKUP($C3633,薬効分類マスタ!$A$2:$E$180,5,FALSE())=0,"",VLOOKUP($C3633,薬効分類マスタ!$A$2:$E$180,5,FALSE())),"")</f>
        <v/>
      </c>
      <c r="L3633" s="17"/>
      <c r="M3633" s="0" t="str">
        <f aca="false">IF($K3633="","",IF($L3633&lt;&gt;"",$L3633,VLOOKUP($C3633,薬効分類マスタ!$A$2:$F$180,6,FALSE())))</f>
        <v/>
      </c>
      <c r="N3633" s="0" t="str">
        <f aca="false">ASC(G3633)</f>
        <v>ｼﾛﾄﾞｼﾝOD錠4mg｢JG｣</v>
      </c>
      <c r="O3633" s="0" t="str">
        <f aca="false">ASC(E3633)</f>
        <v>ｼﾛﾄﾞｼﾝ</v>
      </c>
      <c r="P3633" s="16" t="n">
        <f aca="false">N(P3632)+IF($C3633=検索!$B$49,1,0)</f>
        <v>0</v>
      </c>
    </row>
    <row r="3634" customFormat="false" ht="15" hidden="false" customHeight="false" outlineLevel="0" collapsed="false">
      <c r="A3634" s="16" t="s">
        <v>221</v>
      </c>
      <c r="B3634" s="0" t="s">
        <v>8418</v>
      </c>
      <c r="C3634" s="0" t="n">
        <v>259</v>
      </c>
      <c r="D3634" s="0" t="str">
        <f aca="false">IFERROR(VLOOKUP($C3634,薬効分類マスタ!$A$2:$B$180,2,FALSE()),"未登録")</f>
        <v>その他の泌尿生殖器官及び肛門用薬</v>
      </c>
      <c r="E3634" s="16" t="s">
        <v>8419</v>
      </c>
      <c r="F3634" s="16" t="s">
        <v>1418</v>
      </c>
      <c r="G3634" s="16" t="s">
        <v>8420</v>
      </c>
      <c r="H3634" s="16" t="s">
        <v>518</v>
      </c>
      <c r="I3634" s="0" t="n">
        <v>40.3</v>
      </c>
      <c r="J3634" s="16" t="s">
        <v>232</v>
      </c>
      <c r="K3634" s="0" t="str">
        <f aca="false">IFERROR(IF(VLOOKUP($C3634,薬効分類マスタ!$A$2:$E$180,5,FALSE())=0,"",VLOOKUP($C3634,薬効分類マスタ!$A$2:$E$180,5,FALSE())),"")</f>
        <v/>
      </c>
      <c r="L3634" s="17"/>
      <c r="M3634" s="0" t="str">
        <f aca="false">IF($K3634="","",IF($L3634&lt;&gt;"",$L3634,VLOOKUP($C3634,薬効分類マスタ!$A$2:$F$180,6,FALSE())))</f>
        <v/>
      </c>
      <c r="N3634" s="0" t="str">
        <f aca="false">ASC(G3634)</f>
        <v>ﾍﾞｼｹｱ錠2.5mg</v>
      </c>
      <c r="O3634" s="0" t="str">
        <f aca="false">ASC(E3634)</f>
        <v>ｺﾊｸ酸ｿﾘﾌｪﾅｼﾝ</v>
      </c>
      <c r="P3634" s="16" t="n">
        <f aca="false">N(P3633)+IF($C3634=検索!$B$49,1,0)</f>
        <v>0</v>
      </c>
    </row>
    <row r="3635" customFormat="false" ht="15" hidden="false" customHeight="false" outlineLevel="0" collapsed="false">
      <c r="A3635" s="16" t="s">
        <v>221</v>
      </c>
      <c r="B3635" s="0" t="s">
        <v>8421</v>
      </c>
      <c r="C3635" s="0" t="n">
        <v>259</v>
      </c>
      <c r="D3635" s="0" t="str">
        <f aca="false">IFERROR(VLOOKUP($C3635,薬効分類マスタ!$A$2:$B$180,2,FALSE()),"未登録")</f>
        <v>その他の泌尿生殖器官及び肛門用薬</v>
      </c>
      <c r="E3635" s="16" t="s">
        <v>8419</v>
      </c>
      <c r="F3635" s="16" t="s">
        <v>1418</v>
      </c>
      <c r="G3635" s="16" t="s">
        <v>8422</v>
      </c>
      <c r="H3635" s="16" t="s">
        <v>1067</v>
      </c>
      <c r="I3635" s="0" t="n">
        <v>17.3</v>
      </c>
      <c r="J3635" s="16" t="s">
        <v>239</v>
      </c>
      <c r="K3635" s="0" t="str">
        <f aca="false">IFERROR(IF(VLOOKUP($C3635,薬効分類マスタ!$A$2:$E$180,5,FALSE())=0,"",VLOOKUP($C3635,薬効分類マスタ!$A$2:$E$180,5,FALSE())),"")</f>
        <v/>
      </c>
      <c r="L3635" s="17"/>
      <c r="M3635" s="0" t="str">
        <f aca="false">IF($K3635="","",IF($L3635&lt;&gt;"",$L3635,VLOOKUP($C3635,薬効分類マスタ!$A$2:$F$180,6,FALSE())))</f>
        <v/>
      </c>
      <c r="N3635" s="0" t="str">
        <f aca="false">ASC(G3635)</f>
        <v>ｿﾘﾌｪﾅｼﾝｺﾊｸ酸塩錠2.5mg｢TCK｣</v>
      </c>
      <c r="O3635" s="0" t="str">
        <f aca="false">ASC(E3635)</f>
        <v>ｺﾊｸ酸ｿﾘﾌｪﾅｼﾝ</v>
      </c>
      <c r="P3635" s="16" t="n">
        <f aca="false">N(P3634)+IF($C3635=検索!$B$49,1,0)</f>
        <v>0</v>
      </c>
    </row>
    <row r="3636" customFormat="false" ht="15" hidden="false" customHeight="false" outlineLevel="0" collapsed="false">
      <c r="A3636" s="16" t="s">
        <v>221</v>
      </c>
      <c r="B3636" s="0" t="s">
        <v>8423</v>
      </c>
      <c r="C3636" s="0" t="n">
        <v>259</v>
      </c>
      <c r="D3636" s="0" t="str">
        <f aca="false">IFERROR(VLOOKUP($C3636,薬効分類マスタ!$A$2:$B$180,2,FALSE()),"未登録")</f>
        <v>その他の泌尿生殖器官及び肛門用薬</v>
      </c>
      <c r="E3636" s="16" t="s">
        <v>8419</v>
      </c>
      <c r="F3636" s="16" t="s">
        <v>1418</v>
      </c>
      <c r="G3636" s="16" t="s">
        <v>8424</v>
      </c>
      <c r="H3636" s="16" t="s">
        <v>574</v>
      </c>
      <c r="I3636" s="0" t="n">
        <v>22.4</v>
      </c>
      <c r="J3636" s="16" t="s">
        <v>239</v>
      </c>
      <c r="K3636" s="0" t="str">
        <f aca="false">IFERROR(IF(VLOOKUP($C3636,薬効分類マスタ!$A$2:$E$180,5,FALSE())=0,"",VLOOKUP($C3636,薬効分類マスタ!$A$2:$E$180,5,FALSE())),"")</f>
        <v/>
      </c>
      <c r="L3636" s="17"/>
      <c r="M3636" s="0" t="str">
        <f aca="false">IF($K3636="","",IF($L3636&lt;&gt;"",$L3636,VLOOKUP($C3636,薬効分類マスタ!$A$2:$F$180,6,FALSE())))</f>
        <v/>
      </c>
      <c r="N3636" s="0" t="str">
        <f aca="false">ASC(G3636)</f>
        <v>ｿﾘﾌｪﾅｼﾝｺﾊｸ酸塩錠2.5mg｢YD｣</v>
      </c>
      <c r="O3636" s="0" t="str">
        <f aca="false">ASC(E3636)</f>
        <v>ｺﾊｸ酸ｿﾘﾌｪﾅｼﾝ</v>
      </c>
      <c r="P3636" s="16" t="n">
        <f aca="false">N(P3635)+IF($C3636=検索!$B$49,1,0)</f>
        <v>0</v>
      </c>
    </row>
    <row r="3637" customFormat="false" ht="15" hidden="false" customHeight="false" outlineLevel="0" collapsed="false">
      <c r="A3637" s="16" t="s">
        <v>221</v>
      </c>
      <c r="B3637" s="0" t="s">
        <v>8425</v>
      </c>
      <c r="C3637" s="0" t="n">
        <v>259</v>
      </c>
      <c r="D3637" s="0" t="str">
        <f aca="false">IFERROR(VLOOKUP($C3637,薬効分類マスタ!$A$2:$B$180,2,FALSE()),"未登録")</f>
        <v>その他の泌尿生殖器官及び肛門用薬</v>
      </c>
      <c r="E3637" s="16" t="s">
        <v>8419</v>
      </c>
      <c r="F3637" s="16" t="s">
        <v>1418</v>
      </c>
      <c r="G3637" s="16" t="s">
        <v>8426</v>
      </c>
      <c r="H3637" s="16" t="s">
        <v>385</v>
      </c>
      <c r="I3637" s="0" t="n">
        <v>17.3</v>
      </c>
      <c r="J3637" s="16" t="s">
        <v>239</v>
      </c>
      <c r="K3637" s="0" t="str">
        <f aca="false">IFERROR(IF(VLOOKUP($C3637,薬効分類マスタ!$A$2:$E$180,5,FALSE())=0,"",VLOOKUP($C3637,薬効分類マスタ!$A$2:$E$180,5,FALSE())),"")</f>
        <v/>
      </c>
      <c r="L3637" s="17"/>
      <c r="M3637" s="0" t="str">
        <f aca="false">IF($K3637="","",IF($L3637&lt;&gt;"",$L3637,VLOOKUP($C3637,薬効分類マスタ!$A$2:$F$180,6,FALSE())))</f>
        <v/>
      </c>
      <c r="N3637" s="0" t="str">
        <f aca="false">ASC(G3637)</f>
        <v>ｿﾘﾌｪﾅｼﾝｺﾊｸ酸塩錠2.5mg｢ｻﾜｲ｣</v>
      </c>
      <c r="O3637" s="0" t="str">
        <f aca="false">ASC(E3637)</f>
        <v>ｺﾊｸ酸ｿﾘﾌｪﾅｼﾝ</v>
      </c>
      <c r="P3637" s="16" t="n">
        <f aca="false">N(P3636)+IF($C3637=検索!$B$49,1,0)</f>
        <v>0</v>
      </c>
    </row>
    <row r="3638" customFormat="false" ht="15" hidden="false" customHeight="false" outlineLevel="0" collapsed="false">
      <c r="A3638" s="16" t="s">
        <v>221</v>
      </c>
      <c r="B3638" s="0" t="s">
        <v>8427</v>
      </c>
      <c r="C3638" s="0" t="n">
        <v>259</v>
      </c>
      <c r="D3638" s="0" t="str">
        <f aca="false">IFERROR(VLOOKUP($C3638,薬効分類マスタ!$A$2:$B$180,2,FALSE()),"未登録")</f>
        <v>その他の泌尿生殖器官及び肛門用薬</v>
      </c>
      <c r="E3638" s="16" t="s">
        <v>8419</v>
      </c>
      <c r="F3638" s="16" t="s">
        <v>1418</v>
      </c>
      <c r="G3638" s="16" t="s">
        <v>8428</v>
      </c>
      <c r="H3638" s="16" t="s">
        <v>347</v>
      </c>
      <c r="I3638" s="0" t="n">
        <v>17.3</v>
      </c>
      <c r="J3638" s="16" t="s">
        <v>239</v>
      </c>
      <c r="K3638" s="0" t="str">
        <f aca="false">IFERROR(IF(VLOOKUP($C3638,薬効分類マスタ!$A$2:$E$180,5,FALSE())=0,"",VLOOKUP($C3638,薬効分類マスタ!$A$2:$E$180,5,FALSE())),"")</f>
        <v/>
      </c>
      <c r="L3638" s="17"/>
      <c r="M3638" s="0" t="str">
        <f aca="false">IF($K3638="","",IF($L3638&lt;&gt;"",$L3638,VLOOKUP($C3638,薬効分類マスタ!$A$2:$F$180,6,FALSE())))</f>
        <v/>
      </c>
      <c r="N3638" s="0" t="str">
        <f aca="false">ASC(G3638)</f>
        <v>ｿﾘﾌｪﾅｼﾝｺﾊｸ酸塩錠2.5mg｢ﾂﾙﾊﾗ｣</v>
      </c>
      <c r="O3638" s="0" t="str">
        <f aca="false">ASC(E3638)</f>
        <v>ｺﾊｸ酸ｿﾘﾌｪﾅｼﾝ</v>
      </c>
      <c r="P3638" s="16" t="n">
        <f aca="false">N(P3637)+IF($C3638=検索!$B$49,1,0)</f>
        <v>0</v>
      </c>
    </row>
    <row r="3639" customFormat="false" ht="15" hidden="false" customHeight="false" outlineLevel="0" collapsed="false">
      <c r="A3639" s="16" t="s">
        <v>221</v>
      </c>
      <c r="B3639" s="0" t="s">
        <v>8429</v>
      </c>
      <c r="C3639" s="0" t="n">
        <v>259</v>
      </c>
      <c r="D3639" s="0" t="str">
        <f aca="false">IFERROR(VLOOKUP($C3639,薬効分類マスタ!$A$2:$B$180,2,FALSE()),"未登録")</f>
        <v>その他の泌尿生殖器官及び肛門用薬</v>
      </c>
      <c r="E3639" s="16" t="s">
        <v>8419</v>
      </c>
      <c r="F3639" s="16" t="s">
        <v>1418</v>
      </c>
      <c r="G3639" s="16" t="s">
        <v>8430</v>
      </c>
      <c r="H3639" s="16" t="s">
        <v>533</v>
      </c>
      <c r="I3639" s="0" t="n">
        <v>17.3</v>
      </c>
      <c r="J3639" s="16" t="s">
        <v>239</v>
      </c>
      <c r="K3639" s="0" t="str">
        <f aca="false">IFERROR(IF(VLOOKUP($C3639,薬効分類マスタ!$A$2:$E$180,5,FALSE())=0,"",VLOOKUP($C3639,薬効分類マスタ!$A$2:$E$180,5,FALSE())),"")</f>
        <v/>
      </c>
      <c r="L3639" s="17"/>
      <c r="M3639" s="0" t="str">
        <f aca="false">IF($K3639="","",IF($L3639&lt;&gt;"",$L3639,VLOOKUP($C3639,薬効分類マスタ!$A$2:$F$180,6,FALSE())))</f>
        <v/>
      </c>
      <c r="N3639" s="0" t="str">
        <f aca="false">ASC(G3639)</f>
        <v>ｿﾘﾌｪﾅｼﾝｺﾊｸ酸塩錠2.5mg｢ﾄｰﾜ｣</v>
      </c>
      <c r="O3639" s="0" t="str">
        <f aca="false">ASC(E3639)</f>
        <v>ｺﾊｸ酸ｿﾘﾌｪﾅｼﾝ</v>
      </c>
      <c r="P3639" s="16" t="n">
        <f aca="false">N(P3638)+IF($C3639=検索!$B$49,1,0)</f>
        <v>0</v>
      </c>
    </row>
    <row r="3640" customFormat="false" ht="15" hidden="false" customHeight="false" outlineLevel="0" collapsed="false">
      <c r="A3640" s="16" t="s">
        <v>221</v>
      </c>
      <c r="B3640" s="0" t="s">
        <v>8431</v>
      </c>
      <c r="C3640" s="0" t="n">
        <v>259</v>
      </c>
      <c r="D3640" s="0" t="str">
        <f aca="false">IFERROR(VLOOKUP($C3640,薬効分類マスタ!$A$2:$B$180,2,FALSE()),"未登録")</f>
        <v>その他の泌尿生殖器官及び肛門用薬</v>
      </c>
      <c r="E3640" s="16" t="s">
        <v>8419</v>
      </c>
      <c r="F3640" s="16" t="s">
        <v>1418</v>
      </c>
      <c r="G3640" s="16" t="s">
        <v>8432</v>
      </c>
      <c r="H3640" s="16" t="s">
        <v>536</v>
      </c>
      <c r="I3640" s="0" t="n">
        <v>17.3</v>
      </c>
      <c r="J3640" s="16" t="s">
        <v>239</v>
      </c>
      <c r="K3640" s="0" t="str">
        <f aca="false">IFERROR(IF(VLOOKUP($C3640,薬効分類マスタ!$A$2:$E$180,5,FALSE())=0,"",VLOOKUP($C3640,薬効分類マスタ!$A$2:$E$180,5,FALSE())),"")</f>
        <v/>
      </c>
      <c r="L3640" s="17"/>
      <c r="M3640" s="0" t="str">
        <f aca="false">IF($K3640="","",IF($L3640&lt;&gt;"",$L3640,VLOOKUP($C3640,薬効分類マスタ!$A$2:$F$180,6,FALSE())))</f>
        <v/>
      </c>
      <c r="N3640" s="0" t="str">
        <f aca="false">ASC(G3640)</f>
        <v>ｿﾘﾌｪﾅｼﾝｺﾊｸ酸塩錠2.5mg｢日医工｣</v>
      </c>
      <c r="O3640" s="0" t="str">
        <f aca="false">ASC(E3640)</f>
        <v>ｺﾊｸ酸ｿﾘﾌｪﾅｼﾝ</v>
      </c>
      <c r="P3640" s="16" t="n">
        <f aca="false">N(P3639)+IF($C3640=検索!$B$49,1,0)</f>
        <v>0</v>
      </c>
    </row>
    <row r="3641" customFormat="false" ht="15" hidden="false" customHeight="false" outlineLevel="0" collapsed="false">
      <c r="A3641" s="16" t="s">
        <v>221</v>
      </c>
      <c r="B3641" s="0" t="s">
        <v>8433</v>
      </c>
      <c r="C3641" s="0" t="n">
        <v>259</v>
      </c>
      <c r="D3641" s="0" t="str">
        <f aca="false">IFERROR(VLOOKUP($C3641,薬効分類マスタ!$A$2:$B$180,2,FALSE()),"未登録")</f>
        <v>その他の泌尿生殖器官及び肛門用薬</v>
      </c>
      <c r="E3641" s="16" t="s">
        <v>8419</v>
      </c>
      <c r="F3641" s="16" t="s">
        <v>257</v>
      </c>
      <c r="G3641" s="16" t="s">
        <v>8434</v>
      </c>
      <c r="H3641" s="16" t="s">
        <v>518</v>
      </c>
      <c r="I3641" s="0" t="n">
        <v>70.7</v>
      </c>
      <c r="J3641" s="16" t="s">
        <v>232</v>
      </c>
      <c r="K3641" s="0" t="str">
        <f aca="false">IFERROR(IF(VLOOKUP($C3641,薬効分類マスタ!$A$2:$E$180,5,FALSE())=0,"",VLOOKUP($C3641,薬効分類マスタ!$A$2:$E$180,5,FALSE())),"")</f>
        <v/>
      </c>
      <c r="L3641" s="17"/>
      <c r="M3641" s="0" t="str">
        <f aca="false">IF($K3641="","",IF($L3641&lt;&gt;"",$L3641,VLOOKUP($C3641,薬効分類マスタ!$A$2:$F$180,6,FALSE())))</f>
        <v/>
      </c>
      <c r="N3641" s="0" t="str">
        <f aca="false">ASC(G3641)</f>
        <v>ﾍﾞｼｹｱ錠5mg</v>
      </c>
      <c r="O3641" s="0" t="str">
        <f aca="false">ASC(E3641)</f>
        <v>ｺﾊｸ酸ｿﾘﾌｪﾅｼﾝ</v>
      </c>
      <c r="P3641" s="16" t="n">
        <f aca="false">N(P3640)+IF($C3641=検索!$B$49,1,0)</f>
        <v>0</v>
      </c>
    </row>
    <row r="3642" customFormat="false" ht="15" hidden="false" customHeight="false" outlineLevel="0" collapsed="false">
      <c r="A3642" s="16" t="s">
        <v>221</v>
      </c>
      <c r="B3642" s="0" t="s">
        <v>8435</v>
      </c>
      <c r="C3642" s="0" t="n">
        <v>259</v>
      </c>
      <c r="D3642" s="0" t="str">
        <f aca="false">IFERROR(VLOOKUP($C3642,薬効分類マスタ!$A$2:$B$180,2,FALSE()),"未登録")</f>
        <v>その他の泌尿生殖器官及び肛門用薬</v>
      </c>
      <c r="E3642" s="16" t="s">
        <v>8419</v>
      </c>
      <c r="F3642" s="16" t="s">
        <v>257</v>
      </c>
      <c r="G3642" s="16" t="s">
        <v>8436</v>
      </c>
      <c r="H3642" s="16" t="s">
        <v>1067</v>
      </c>
      <c r="I3642" s="0" t="n">
        <v>28.9</v>
      </c>
      <c r="J3642" s="16" t="s">
        <v>239</v>
      </c>
      <c r="K3642" s="0" t="str">
        <f aca="false">IFERROR(IF(VLOOKUP($C3642,薬効分類マスタ!$A$2:$E$180,5,FALSE())=0,"",VLOOKUP($C3642,薬効分類マスタ!$A$2:$E$180,5,FALSE())),"")</f>
        <v/>
      </c>
      <c r="L3642" s="17"/>
      <c r="M3642" s="0" t="str">
        <f aca="false">IF($K3642="","",IF($L3642&lt;&gt;"",$L3642,VLOOKUP($C3642,薬効分類マスタ!$A$2:$F$180,6,FALSE())))</f>
        <v/>
      </c>
      <c r="N3642" s="0" t="str">
        <f aca="false">ASC(G3642)</f>
        <v>ｿﾘﾌｪﾅｼﾝｺﾊｸ酸塩錠5mg｢TCK｣</v>
      </c>
      <c r="O3642" s="0" t="str">
        <f aca="false">ASC(E3642)</f>
        <v>ｺﾊｸ酸ｿﾘﾌｪﾅｼﾝ</v>
      </c>
      <c r="P3642" s="16" t="n">
        <f aca="false">N(P3641)+IF($C3642=検索!$B$49,1,0)</f>
        <v>0</v>
      </c>
    </row>
    <row r="3643" customFormat="false" ht="15" hidden="false" customHeight="false" outlineLevel="0" collapsed="false">
      <c r="A3643" s="16" t="s">
        <v>221</v>
      </c>
      <c r="B3643" s="0" t="s">
        <v>8437</v>
      </c>
      <c r="C3643" s="0" t="n">
        <v>259</v>
      </c>
      <c r="D3643" s="0" t="str">
        <f aca="false">IFERROR(VLOOKUP($C3643,薬効分類マスタ!$A$2:$B$180,2,FALSE()),"未登録")</f>
        <v>その他の泌尿生殖器官及び肛門用薬</v>
      </c>
      <c r="E3643" s="16" t="s">
        <v>8419</v>
      </c>
      <c r="F3643" s="16" t="s">
        <v>257</v>
      </c>
      <c r="G3643" s="16" t="s">
        <v>8438</v>
      </c>
      <c r="H3643" s="16" t="s">
        <v>574</v>
      </c>
      <c r="I3643" s="0" t="n">
        <v>28.9</v>
      </c>
      <c r="J3643" s="16" t="s">
        <v>239</v>
      </c>
      <c r="K3643" s="0" t="str">
        <f aca="false">IFERROR(IF(VLOOKUP($C3643,薬効分類マスタ!$A$2:$E$180,5,FALSE())=0,"",VLOOKUP($C3643,薬効分類マスタ!$A$2:$E$180,5,FALSE())),"")</f>
        <v/>
      </c>
      <c r="L3643" s="17"/>
      <c r="M3643" s="0" t="str">
        <f aca="false">IF($K3643="","",IF($L3643&lt;&gt;"",$L3643,VLOOKUP($C3643,薬効分類マスタ!$A$2:$F$180,6,FALSE())))</f>
        <v/>
      </c>
      <c r="N3643" s="0" t="str">
        <f aca="false">ASC(G3643)</f>
        <v>ｿﾘﾌｪﾅｼﾝｺﾊｸ酸塩錠5mg｢YD｣</v>
      </c>
      <c r="O3643" s="0" t="str">
        <f aca="false">ASC(E3643)</f>
        <v>ｺﾊｸ酸ｿﾘﾌｪﾅｼﾝ</v>
      </c>
      <c r="P3643" s="16" t="n">
        <f aca="false">N(P3642)+IF($C3643=検索!$B$49,1,0)</f>
        <v>0</v>
      </c>
    </row>
    <row r="3644" customFormat="false" ht="15" hidden="false" customHeight="false" outlineLevel="0" collapsed="false">
      <c r="A3644" s="16" t="s">
        <v>221</v>
      </c>
      <c r="B3644" s="0" t="s">
        <v>8439</v>
      </c>
      <c r="C3644" s="0" t="n">
        <v>259</v>
      </c>
      <c r="D3644" s="0" t="str">
        <f aca="false">IFERROR(VLOOKUP($C3644,薬効分類マスタ!$A$2:$B$180,2,FALSE()),"未登録")</f>
        <v>その他の泌尿生殖器官及び肛門用薬</v>
      </c>
      <c r="E3644" s="16" t="s">
        <v>8419</v>
      </c>
      <c r="F3644" s="16" t="s">
        <v>257</v>
      </c>
      <c r="G3644" s="16" t="s">
        <v>8440</v>
      </c>
      <c r="H3644" s="16" t="s">
        <v>385</v>
      </c>
      <c r="I3644" s="0" t="n">
        <v>28.9</v>
      </c>
      <c r="J3644" s="16" t="s">
        <v>239</v>
      </c>
      <c r="K3644" s="0" t="str">
        <f aca="false">IFERROR(IF(VLOOKUP($C3644,薬効分類マスタ!$A$2:$E$180,5,FALSE())=0,"",VLOOKUP($C3644,薬効分類マスタ!$A$2:$E$180,5,FALSE())),"")</f>
        <v/>
      </c>
      <c r="L3644" s="17"/>
      <c r="M3644" s="0" t="str">
        <f aca="false">IF($K3644="","",IF($L3644&lt;&gt;"",$L3644,VLOOKUP($C3644,薬効分類マスタ!$A$2:$F$180,6,FALSE())))</f>
        <v/>
      </c>
      <c r="N3644" s="0" t="str">
        <f aca="false">ASC(G3644)</f>
        <v>ｿﾘﾌｪﾅｼﾝｺﾊｸ酸塩錠5mg｢ｻﾜｲ｣</v>
      </c>
      <c r="O3644" s="0" t="str">
        <f aca="false">ASC(E3644)</f>
        <v>ｺﾊｸ酸ｿﾘﾌｪﾅｼﾝ</v>
      </c>
      <c r="P3644" s="16" t="n">
        <f aca="false">N(P3643)+IF($C3644=検索!$B$49,1,0)</f>
        <v>0</v>
      </c>
    </row>
    <row r="3645" customFormat="false" ht="15" hidden="false" customHeight="false" outlineLevel="0" collapsed="false">
      <c r="A3645" s="16" t="s">
        <v>221</v>
      </c>
      <c r="B3645" s="0" t="s">
        <v>8441</v>
      </c>
      <c r="C3645" s="0" t="n">
        <v>259</v>
      </c>
      <c r="D3645" s="0" t="str">
        <f aca="false">IFERROR(VLOOKUP($C3645,薬効分類マスタ!$A$2:$B$180,2,FALSE()),"未登録")</f>
        <v>その他の泌尿生殖器官及び肛門用薬</v>
      </c>
      <c r="E3645" s="16" t="s">
        <v>8419</v>
      </c>
      <c r="F3645" s="16" t="s">
        <v>257</v>
      </c>
      <c r="G3645" s="16" t="s">
        <v>8442</v>
      </c>
      <c r="H3645" s="16" t="s">
        <v>347</v>
      </c>
      <c r="I3645" s="0" t="n">
        <v>55.4</v>
      </c>
      <c r="J3645" s="16" t="s">
        <v>239</v>
      </c>
      <c r="K3645" s="0" t="str">
        <f aca="false">IFERROR(IF(VLOOKUP($C3645,薬効分類マスタ!$A$2:$E$180,5,FALSE())=0,"",VLOOKUP($C3645,薬効分類マスタ!$A$2:$E$180,5,FALSE())),"")</f>
        <v/>
      </c>
      <c r="L3645" s="17"/>
      <c r="M3645" s="0" t="str">
        <f aca="false">IF($K3645="","",IF($L3645&lt;&gt;"",$L3645,VLOOKUP($C3645,薬効分類マスタ!$A$2:$F$180,6,FALSE())))</f>
        <v/>
      </c>
      <c r="N3645" s="0" t="str">
        <f aca="false">ASC(G3645)</f>
        <v>ｿﾘﾌｪﾅｼﾝｺﾊｸ酸塩錠5mg｢ﾂﾙﾊﾗ｣</v>
      </c>
      <c r="O3645" s="0" t="str">
        <f aca="false">ASC(E3645)</f>
        <v>ｺﾊｸ酸ｿﾘﾌｪﾅｼﾝ</v>
      </c>
      <c r="P3645" s="16" t="n">
        <f aca="false">N(P3644)+IF($C3645=検索!$B$49,1,0)</f>
        <v>0</v>
      </c>
    </row>
    <row r="3646" customFormat="false" ht="15" hidden="false" customHeight="false" outlineLevel="0" collapsed="false">
      <c r="A3646" s="16" t="s">
        <v>221</v>
      </c>
      <c r="B3646" s="0" t="s">
        <v>8443</v>
      </c>
      <c r="C3646" s="0" t="n">
        <v>259</v>
      </c>
      <c r="D3646" s="0" t="str">
        <f aca="false">IFERROR(VLOOKUP($C3646,薬効分類マスタ!$A$2:$B$180,2,FALSE()),"未登録")</f>
        <v>その他の泌尿生殖器官及び肛門用薬</v>
      </c>
      <c r="E3646" s="16" t="s">
        <v>8419</v>
      </c>
      <c r="F3646" s="16" t="s">
        <v>257</v>
      </c>
      <c r="G3646" s="16" t="s">
        <v>8444</v>
      </c>
      <c r="H3646" s="16" t="s">
        <v>533</v>
      </c>
      <c r="I3646" s="0" t="n">
        <v>28.9</v>
      </c>
      <c r="J3646" s="16" t="s">
        <v>239</v>
      </c>
      <c r="K3646" s="0" t="str">
        <f aca="false">IFERROR(IF(VLOOKUP($C3646,薬効分類マスタ!$A$2:$E$180,5,FALSE())=0,"",VLOOKUP($C3646,薬効分類マスタ!$A$2:$E$180,5,FALSE())),"")</f>
        <v/>
      </c>
      <c r="L3646" s="17"/>
      <c r="M3646" s="0" t="str">
        <f aca="false">IF($K3646="","",IF($L3646&lt;&gt;"",$L3646,VLOOKUP($C3646,薬効分類マスタ!$A$2:$F$180,6,FALSE())))</f>
        <v/>
      </c>
      <c r="N3646" s="0" t="str">
        <f aca="false">ASC(G3646)</f>
        <v>ｿﾘﾌｪﾅｼﾝｺﾊｸ酸塩錠5mg｢ﾄｰﾜ｣</v>
      </c>
      <c r="O3646" s="0" t="str">
        <f aca="false">ASC(E3646)</f>
        <v>ｺﾊｸ酸ｿﾘﾌｪﾅｼﾝ</v>
      </c>
      <c r="P3646" s="16" t="n">
        <f aca="false">N(P3645)+IF($C3646=検索!$B$49,1,0)</f>
        <v>0</v>
      </c>
    </row>
    <row r="3647" customFormat="false" ht="15" hidden="false" customHeight="false" outlineLevel="0" collapsed="false">
      <c r="A3647" s="16" t="s">
        <v>221</v>
      </c>
      <c r="B3647" s="0" t="s">
        <v>8445</v>
      </c>
      <c r="C3647" s="0" t="n">
        <v>259</v>
      </c>
      <c r="D3647" s="0" t="str">
        <f aca="false">IFERROR(VLOOKUP($C3647,薬効分類マスタ!$A$2:$B$180,2,FALSE()),"未登録")</f>
        <v>その他の泌尿生殖器官及び肛門用薬</v>
      </c>
      <c r="E3647" s="16" t="s">
        <v>8419</v>
      </c>
      <c r="F3647" s="16" t="s">
        <v>257</v>
      </c>
      <c r="G3647" s="16" t="s">
        <v>8446</v>
      </c>
      <c r="H3647" s="16" t="s">
        <v>536</v>
      </c>
      <c r="I3647" s="0" t="n">
        <v>28.9</v>
      </c>
      <c r="J3647" s="16" t="s">
        <v>239</v>
      </c>
      <c r="K3647" s="0" t="str">
        <f aca="false">IFERROR(IF(VLOOKUP($C3647,薬効分類マスタ!$A$2:$E$180,5,FALSE())=0,"",VLOOKUP($C3647,薬効分類マスタ!$A$2:$E$180,5,FALSE())),"")</f>
        <v/>
      </c>
      <c r="L3647" s="17"/>
      <c r="M3647" s="0" t="str">
        <f aca="false">IF($K3647="","",IF($L3647&lt;&gt;"",$L3647,VLOOKUP($C3647,薬効分類マスタ!$A$2:$F$180,6,FALSE())))</f>
        <v/>
      </c>
      <c r="N3647" s="0" t="str">
        <f aca="false">ASC(G3647)</f>
        <v>ｿﾘﾌｪﾅｼﾝｺﾊｸ酸塩錠5mg｢日医工｣</v>
      </c>
      <c r="O3647" s="0" t="str">
        <f aca="false">ASC(E3647)</f>
        <v>ｺﾊｸ酸ｿﾘﾌｪﾅｼﾝ</v>
      </c>
      <c r="P3647" s="16" t="n">
        <f aca="false">N(P3646)+IF($C3647=検索!$B$49,1,0)</f>
        <v>0</v>
      </c>
    </row>
    <row r="3648" customFormat="false" ht="15" hidden="false" customHeight="false" outlineLevel="0" collapsed="false">
      <c r="A3648" s="16" t="s">
        <v>221</v>
      </c>
      <c r="B3648" s="0" t="s">
        <v>8447</v>
      </c>
      <c r="C3648" s="0" t="n">
        <v>259</v>
      </c>
      <c r="D3648" s="0" t="str">
        <f aca="false">IFERROR(VLOOKUP($C3648,薬効分類マスタ!$A$2:$B$180,2,FALSE()),"未登録")</f>
        <v>その他の泌尿生殖器官及び肛門用薬</v>
      </c>
      <c r="E3648" s="16" t="s">
        <v>8419</v>
      </c>
      <c r="F3648" s="16" t="s">
        <v>1418</v>
      </c>
      <c r="G3648" s="16" t="s">
        <v>8448</v>
      </c>
      <c r="H3648" s="16" t="s">
        <v>518</v>
      </c>
      <c r="I3648" s="0" t="n">
        <v>40.3</v>
      </c>
      <c r="J3648" s="16" t="s">
        <v>232</v>
      </c>
      <c r="K3648" s="0" t="str">
        <f aca="false">IFERROR(IF(VLOOKUP($C3648,薬効分類マスタ!$A$2:$E$180,5,FALSE())=0,"",VLOOKUP($C3648,薬効分類マスタ!$A$2:$E$180,5,FALSE())),"")</f>
        <v/>
      </c>
      <c r="L3648" s="17"/>
      <c r="M3648" s="0" t="str">
        <f aca="false">IF($K3648="","",IF($L3648&lt;&gt;"",$L3648,VLOOKUP($C3648,薬効分類マスタ!$A$2:$F$180,6,FALSE())))</f>
        <v/>
      </c>
      <c r="N3648" s="0" t="str">
        <f aca="false">ASC(G3648)</f>
        <v>ﾍﾞｼｹｱOD錠2.5mg</v>
      </c>
      <c r="O3648" s="0" t="str">
        <f aca="false">ASC(E3648)</f>
        <v>ｺﾊｸ酸ｿﾘﾌｪﾅｼﾝ</v>
      </c>
      <c r="P3648" s="16" t="n">
        <f aca="false">N(P3647)+IF($C3648=検索!$B$49,1,0)</f>
        <v>0</v>
      </c>
    </row>
    <row r="3649" customFormat="false" ht="15" hidden="false" customHeight="false" outlineLevel="0" collapsed="false">
      <c r="A3649" s="16" t="s">
        <v>221</v>
      </c>
      <c r="B3649" s="0" t="s">
        <v>8449</v>
      </c>
      <c r="C3649" s="0" t="n">
        <v>259</v>
      </c>
      <c r="D3649" s="0" t="str">
        <f aca="false">IFERROR(VLOOKUP($C3649,薬効分類マスタ!$A$2:$B$180,2,FALSE()),"未登録")</f>
        <v>その他の泌尿生殖器官及び肛門用薬</v>
      </c>
      <c r="E3649" s="16" t="s">
        <v>8419</v>
      </c>
      <c r="F3649" s="16" t="s">
        <v>1418</v>
      </c>
      <c r="G3649" s="16" t="s">
        <v>8450</v>
      </c>
      <c r="H3649" s="16" t="s">
        <v>527</v>
      </c>
      <c r="I3649" s="0" t="n">
        <v>17.3</v>
      </c>
      <c r="J3649" s="16" t="s">
        <v>239</v>
      </c>
      <c r="K3649" s="0" t="str">
        <f aca="false">IFERROR(IF(VLOOKUP($C3649,薬効分類マスタ!$A$2:$E$180,5,FALSE())=0,"",VLOOKUP($C3649,薬効分類マスタ!$A$2:$E$180,5,FALSE())),"")</f>
        <v/>
      </c>
      <c r="L3649" s="17"/>
      <c r="M3649" s="0" t="str">
        <f aca="false">IF($K3649="","",IF($L3649&lt;&gt;"",$L3649,VLOOKUP($C3649,薬効分類マスタ!$A$2:$F$180,6,FALSE())))</f>
        <v/>
      </c>
      <c r="N3649" s="0" t="str">
        <f aca="false">ASC(G3649)</f>
        <v>ｿﾘﾌｪﾅｼﾝｺﾊｸ酸塩OD錠2.5mg｢JG｣</v>
      </c>
      <c r="O3649" s="0" t="str">
        <f aca="false">ASC(E3649)</f>
        <v>ｺﾊｸ酸ｿﾘﾌｪﾅｼﾝ</v>
      </c>
      <c r="P3649" s="16" t="n">
        <f aca="false">N(P3648)+IF($C3649=検索!$B$49,1,0)</f>
        <v>0</v>
      </c>
    </row>
    <row r="3650" customFormat="false" ht="15" hidden="false" customHeight="false" outlineLevel="0" collapsed="false">
      <c r="A3650" s="16" t="s">
        <v>221</v>
      </c>
      <c r="B3650" s="0" t="s">
        <v>8451</v>
      </c>
      <c r="C3650" s="0" t="n">
        <v>259</v>
      </c>
      <c r="D3650" s="0" t="str">
        <f aca="false">IFERROR(VLOOKUP($C3650,薬効分類マスタ!$A$2:$B$180,2,FALSE()),"未登録")</f>
        <v>その他の泌尿生殖器官及び肛門用薬</v>
      </c>
      <c r="E3650" s="16" t="s">
        <v>8419</v>
      </c>
      <c r="F3650" s="16" t="s">
        <v>1418</v>
      </c>
      <c r="G3650" s="16" t="s">
        <v>8452</v>
      </c>
      <c r="H3650" s="16" t="s">
        <v>385</v>
      </c>
      <c r="I3650" s="0" t="n">
        <v>17.3</v>
      </c>
      <c r="J3650" s="16" t="s">
        <v>239</v>
      </c>
      <c r="K3650" s="0" t="str">
        <f aca="false">IFERROR(IF(VLOOKUP($C3650,薬効分類マスタ!$A$2:$E$180,5,FALSE())=0,"",VLOOKUP($C3650,薬効分類マスタ!$A$2:$E$180,5,FALSE())),"")</f>
        <v/>
      </c>
      <c r="L3650" s="17"/>
      <c r="M3650" s="0" t="str">
        <f aca="false">IF($K3650="","",IF($L3650&lt;&gt;"",$L3650,VLOOKUP($C3650,薬効分類マスタ!$A$2:$F$180,6,FALSE())))</f>
        <v/>
      </c>
      <c r="N3650" s="0" t="str">
        <f aca="false">ASC(G3650)</f>
        <v>ｿﾘﾌｪﾅｼﾝｺﾊｸ酸塩OD錠2.5mg｢ｻﾜｲ｣</v>
      </c>
      <c r="O3650" s="0" t="str">
        <f aca="false">ASC(E3650)</f>
        <v>ｺﾊｸ酸ｿﾘﾌｪﾅｼﾝ</v>
      </c>
      <c r="P3650" s="16" t="n">
        <f aca="false">N(P3649)+IF($C3650=検索!$B$49,1,0)</f>
        <v>0</v>
      </c>
    </row>
    <row r="3651" customFormat="false" ht="15" hidden="false" customHeight="false" outlineLevel="0" collapsed="false">
      <c r="A3651" s="16" t="s">
        <v>221</v>
      </c>
      <c r="B3651" s="0" t="s">
        <v>8453</v>
      </c>
      <c r="C3651" s="0" t="n">
        <v>259</v>
      </c>
      <c r="D3651" s="0" t="str">
        <f aca="false">IFERROR(VLOOKUP($C3651,薬効分類マスタ!$A$2:$B$180,2,FALSE()),"未登録")</f>
        <v>その他の泌尿生殖器官及び肛門用薬</v>
      </c>
      <c r="E3651" s="16" t="s">
        <v>8419</v>
      </c>
      <c r="F3651" s="16" t="s">
        <v>1418</v>
      </c>
      <c r="G3651" s="16" t="s">
        <v>8454</v>
      </c>
      <c r="H3651" s="16" t="s">
        <v>533</v>
      </c>
      <c r="I3651" s="0" t="n">
        <v>17.3</v>
      </c>
      <c r="J3651" s="16" t="s">
        <v>239</v>
      </c>
      <c r="K3651" s="0" t="str">
        <f aca="false">IFERROR(IF(VLOOKUP($C3651,薬効分類マスタ!$A$2:$E$180,5,FALSE())=0,"",VLOOKUP($C3651,薬効分類マスタ!$A$2:$E$180,5,FALSE())),"")</f>
        <v/>
      </c>
      <c r="L3651" s="17"/>
      <c r="M3651" s="0" t="str">
        <f aca="false">IF($K3651="","",IF($L3651&lt;&gt;"",$L3651,VLOOKUP($C3651,薬効分類マスタ!$A$2:$F$180,6,FALSE())))</f>
        <v/>
      </c>
      <c r="N3651" s="0" t="str">
        <f aca="false">ASC(G3651)</f>
        <v>ｿﾘﾌｪﾅｼﾝｺﾊｸ酸塩OD錠2.5mg｢ﾄｰﾜ｣</v>
      </c>
      <c r="O3651" s="0" t="str">
        <f aca="false">ASC(E3651)</f>
        <v>ｺﾊｸ酸ｿﾘﾌｪﾅｼﾝ</v>
      </c>
      <c r="P3651" s="16" t="n">
        <f aca="false">N(P3650)+IF($C3651=検索!$B$49,1,0)</f>
        <v>0</v>
      </c>
    </row>
    <row r="3652" customFormat="false" ht="15" hidden="false" customHeight="false" outlineLevel="0" collapsed="false">
      <c r="A3652" s="16" t="s">
        <v>221</v>
      </c>
      <c r="B3652" s="0" t="s">
        <v>8455</v>
      </c>
      <c r="C3652" s="0" t="n">
        <v>259</v>
      </c>
      <c r="D3652" s="0" t="str">
        <f aca="false">IFERROR(VLOOKUP($C3652,薬効分類マスタ!$A$2:$B$180,2,FALSE()),"未登録")</f>
        <v>その他の泌尿生殖器官及び肛門用薬</v>
      </c>
      <c r="E3652" s="16" t="s">
        <v>8419</v>
      </c>
      <c r="F3652" s="16" t="s">
        <v>1418</v>
      </c>
      <c r="G3652" s="16" t="s">
        <v>8456</v>
      </c>
      <c r="H3652" s="16" t="s">
        <v>1165</v>
      </c>
      <c r="I3652" s="0" t="n">
        <v>17.3</v>
      </c>
      <c r="J3652" s="16" t="s">
        <v>239</v>
      </c>
      <c r="K3652" s="0" t="str">
        <f aca="false">IFERROR(IF(VLOOKUP($C3652,薬効分類マスタ!$A$2:$E$180,5,FALSE())=0,"",VLOOKUP($C3652,薬効分類マスタ!$A$2:$E$180,5,FALSE())),"")</f>
        <v/>
      </c>
      <c r="L3652" s="17"/>
      <c r="M3652" s="0" t="str">
        <f aca="false">IF($K3652="","",IF($L3652&lt;&gt;"",$L3652,VLOOKUP($C3652,薬効分類マスタ!$A$2:$F$180,6,FALSE())))</f>
        <v/>
      </c>
      <c r="N3652" s="0" t="str">
        <f aca="false">ASC(G3652)</f>
        <v>ｿﾘﾌｪﾅｼﾝｺﾊｸ酸塩OD錠2.5mg｢ﾆﾌﾟﾛ｣</v>
      </c>
      <c r="O3652" s="0" t="str">
        <f aca="false">ASC(E3652)</f>
        <v>ｺﾊｸ酸ｿﾘﾌｪﾅｼﾝ</v>
      </c>
      <c r="P3652" s="16" t="n">
        <f aca="false">N(P3651)+IF($C3652=検索!$B$49,1,0)</f>
        <v>0</v>
      </c>
    </row>
    <row r="3653" customFormat="false" ht="15" hidden="false" customHeight="false" outlineLevel="0" collapsed="false">
      <c r="A3653" s="16" t="s">
        <v>221</v>
      </c>
      <c r="B3653" s="0" t="s">
        <v>8457</v>
      </c>
      <c r="C3653" s="0" t="n">
        <v>259</v>
      </c>
      <c r="D3653" s="0" t="str">
        <f aca="false">IFERROR(VLOOKUP($C3653,薬効分類マスタ!$A$2:$B$180,2,FALSE()),"未登録")</f>
        <v>その他の泌尿生殖器官及び肛門用薬</v>
      </c>
      <c r="E3653" s="16" t="s">
        <v>8419</v>
      </c>
      <c r="F3653" s="16" t="s">
        <v>1418</v>
      </c>
      <c r="G3653" s="16" t="s">
        <v>8458</v>
      </c>
      <c r="H3653" s="16" t="s">
        <v>536</v>
      </c>
      <c r="I3653" s="0" t="n">
        <v>17.3</v>
      </c>
      <c r="J3653" s="16" t="s">
        <v>239</v>
      </c>
      <c r="K3653" s="0" t="str">
        <f aca="false">IFERROR(IF(VLOOKUP($C3653,薬効分類マスタ!$A$2:$E$180,5,FALSE())=0,"",VLOOKUP($C3653,薬効分類マスタ!$A$2:$E$180,5,FALSE())),"")</f>
        <v/>
      </c>
      <c r="L3653" s="17"/>
      <c r="M3653" s="0" t="str">
        <f aca="false">IF($K3653="","",IF($L3653&lt;&gt;"",$L3653,VLOOKUP($C3653,薬効分類マスタ!$A$2:$F$180,6,FALSE())))</f>
        <v/>
      </c>
      <c r="N3653" s="0" t="str">
        <f aca="false">ASC(G3653)</f>
        <v>ｿﾘﾌｪﾅｼﾝｺﾊｸ酸塩OD錠2.5mg｢日医工｣</v>
      </c>
      <c r="O3653" s="0" t="str">
        <f aca="false">ASC(E3653)</f>
        <v>ｺﾊｸ酸ｿﾘﾌｪﾅｼﾝ</v>
      </c>
      <c r="P3653" s="16" t="n">
        <f aca="false">N(P3652)+IF($C3653=検索!$B$49,1,0)</f>
        <v>0</v>
      </c>
    </row>
    <row r="3654" customFormat="false" ht="15" hidden="false" customHeight="false" outlineLevel="0" collapsed="false">
      <c r="A3654" s="16" t="s">
        <v>221</v>
      </c>
      <c r="B3654" s="0" t="s">
        <v>8459</v>
      </c>
      <c r="C3654" s="0" t="n">
        <v>259</v>
      </c>
      <c r="D3654" s="0" t="str">
        <f aca="false">IFERROR(VLOOKUP($C3654,薬効分類マスタ!$A$2:$B$180,2,FALSE()),"未登録")</f>
        <v>その他の泌尿生殖器官及び肛門用薬</v>
      </c>
      <c r="E3654" s="16" t="s">
        <v>8419</v>
      </c>
      <c r="F3654" s="16" t="s">
        <v>257</v>
      </c>
      <c r="G3654" s="16" t="s">
        <v>8460</v>
      </c>
      <c r="H3654" s="16" t="s">
        <v>518</v>
      </c>
      <c r="I3654" s="0" t="n">
        <v>70.7</v>
      </c>
      <c r="J3654" s="16" t="s">
        <v>232</v>
      </c>
      <c r="K3654" s="0" t="str">
        <f aca="false">IFERROR(IF(VLOOKUP($C3654,薬効分類マスタ!$A$2:$E$180,5,FALSE())=0,"",VLOOKUP($C3654,薬効分類マスタ!$A$2:$E$180,5,FALSE())),"")</f>
        <v/>
      </c>
      <c r="L3654" s="17"/>
      <c r="M3654" s="0" t="str">
        <f aca="false">IF($K3654="","",IF($L3654&lt;&gt;"",$L3654,VLOOKUP($C3654,薬効分類マスタ!$A$2:$F$180,6,FALSE())))</f>
        <v/>
      </c>
      <c r="N3654" s="0" t="str">
        <f aca="false">ASC(G3654)</f>
        <v>ﾍﾞｼｹｱOD錠5mg</v>
      </c>
      <c r="O3654" s="0" t="str">
        <f aca="false">ASC(E3654)</f>
        <v>ｺﾊｸ酸ｿﾘﾌｪﾅｼﾝ</v>
      </c>
      <c r="P3654" s="16" t="n">
        <f aca="false">N(P3653)+IF($C3654=検索!$B$49,1,0)</f>
        <v>0</v>
      </c>
    </row>
    <row r="3655" customFormat="false" ht="15" hidden="false" customHeight="false" outlineLevel="0" collapsed="false">
      <c r="A3655" s="16" t="s">
        <v>221</v>
      </c>
      <c r="B3655" s="0" t="s">
        <v>8461</v>
      </c>
      <c r="C3655" s="0" t="n">
        <v>259</v>
      </c>
      <c r="D3655" s="0" t="str">
        <f aca="false">IFERROR(VLOOKUP($C3655,薬効分類マスタ!$A$2:$B$180,2,FALSE()),"未登録")</f>
        <v>その他の泌尿生殖器官及び肛門用薬</v>
      </c>
      <c r="E3655" s="16" t="s">
        <v>8419</v>
      </c>
      <c r="F3655" s="16" t="s">
        <v>257</v>
      </c>
      <c r="G3655" s="16" t="s">
        <v>8462</v>
      </c>
      <c r="H3655" s="16" t="s">
        <v>527</v>
      </c>
      <c r="I3655" s="0" t="n">
        <v>28.9</v>
      </c>
      <c r="J3655" s="16" t="s">
        <v>239</v>
      </c>
      <c r="K3655" s="0" t="str">
        <f aca="false">IFERROR(IF(VLOOKUP($C3655,薬効分類マスタ!$A$2:$E$180,5,FALSE())=0,"",VLOOKUP($C3655,薬効分類マスタ!$A$2:$E$180,5,FALSE())),"")</f>
        <v/>
      </c>
      <c r="L3655" s="17"/>
      <c r="M3655" s="0" t="str">
        <f aca="false">IF($K3655="","",IF($L3655&lt;&gt;"",$L3655,VLOOKUP($C3655,薬効分類マスタ!$A$2:$F$180,6,FALSE())))</f>
        <v/>
      </c>
      <c r="N3655" s="0" t="str">
        <f aca="false">ASC(G3655)</f>
        <v>ｿﾘﾌｪﾅｼﾝｺﾊｸ酸塩OD錠5mg｢JG｣</v>
      </c>
      <c r="O3655" s="0" t="str">
        <f aca="false">ASC(E3655)</f>
        <v>ｺﾊｸ酸ｿﾘﾌｪﾅｼﾝ</v>
      </c>
      <c r="P3655" s="16" t="n">
        <f aca="false">N(P3654)+IF($C3655=検索!$B$49,1,0)</f>
        <v>0</v>
      </c>
    </row>
    <row r="3656" customFormat="false" ht="15" hidden="false" customHeight="false" outlineLevel="0" collapsed="false">
      <c r="A3656" s="16" t="s">
        <v>221</v>
      </c>
      <c r="B3656" s="0" t="s">
        <v>8463</v>
      </c>
      <c r="C3656" s="0" t="n">
        <v>259</v>
      </c>
      <c r="D3656" s="0" t="str">
        <f aca="false">IFERROR(VLOOKUP($C3656,薬効分類マスタ!$A$2:$B$180,2,FALSE()),"未登録")</f>
        <v>その他の泌尿生殖器官及び肛門用薬</v>
      </c>
      <c r="E3656" s="16" t="s">
        <v>8419</v>
      </c>
      <c r="F3656" s="16" t="s">
        <v>257</v>
      </c>
      <c r="G3656" s="16" t="s">
        <v>8464</v>
      </c>
      <c r="H3656" s="16" t="s">
        <v>385</v>
      </c>
      <c r="I3656" s="0" t="n">
        <v>28.9</v>
      </c>
      <c r="J3656" s="16" t="s">
        <v>239</v>
      </c>
      <c r="K3656" s="0" t="str">
        <f aca="false">IFERROR(IF(VLOOKUP($C3656,薬効分類マスタ!$A$2:$E$180,5,FALSE())=0,"",VLOOKUP($C3656,薬効分類マスタ!$A$2:$E$180,5,FALSE())),"")</f>
        <v/>
      </c>
      <c r="L3656" s="17"/>
      <c r="M3656" s="0" t="str">
        <f aca="false">IF($K3656="","",IF($L3656&lt;&gt;"",$L3656,VLOOKUP($C3656,薬効分類マスタ!$A$2:$F$180,6,FALSE())))</f>
        <v/>
      </c>
      <c r="N3656" s="0" t="str">
        <f aca="false">ASC(G3656)</f>
        <v>ｿﾘﾌｪﾅｼﾝｺﾊｸ酸塩OD錠5mg｢ｻﾜｲ｣</v>
      </c>
      <c r="O3656" s="0" t="str">
        <f aca="false">ASC(E3656)</f>
        <v>ｺﾊｸ酸ｿﾘﾌｪﾅｼﾝ</v>
      </c>
      <c r="P3656" s="16" t="n">
        <f aca="false">N(P3655)+IF($C3656=検索!$B$49,1,0)</f>
        <v>0</v>
      </c>
    </row>
    <row r="3657" customFormat="false" ht="15" hidden="false" customHeight="false" outlineLevel="0" collapsed="false">
      <c r="A3657" s="16" t="s">
        <v>221</v>
      </c>
      <c r="B3657" s="0" t="s">
        <v>8465</v>
      </c>
      <c r="C3657" s="0" t="n">
        <v>259</v>
      </c>
      <c r="D3657" s="0" t="str">
        <f aca="false">IFERROR(VLOOKUP($C3657,薬効分類マスタ!$A$2:$B$180,2,FALSE()),"未登録")</f>
        <v>その他の泌尿生殖器官及び肛門用薬</v>
      </c>
      <c r="E3657" s="16" t="s">
        <v>8419</v>
      </c>
      <c r="F3657" s="16" t="s">
        <v>257</v>
      </c>
      <c r="G3657" s="16" t="s">
        <v>8466</v>
      </c>
      <c r="H3657" s="16" t="s">
        <v>533</v>
      </c>
      <c r="I3657" s="0" t="n">
        <v>28.9</v>
      </c>
      <c r="J3657" s="16" t="s">
        <v>239</v>
      </c>
      <c r="K3657" s="0" t="str">
        <f aca="false">IFERROR(IF(VLOOKUP($C3657,薬効分類マスタ!$A$2:$E$180,5,FALSE())=0,"",VLOOKUP($C3657,薬効分類マスタ!$A$2:$E$180,5,FALSE())),"")</f>
        <v/>
      </c>
      <c r="L3657" s="17"/>
      <c r="M3657" s="0" t="str">
        <f aca="false">IF($K3657="","",IF($L3657&lt;&gt;"",$L3657,VLOOKUP($C3657,薬効分類マスタ!$A$2:$F$180,6,FALSE())))</f>
        <v/>
      </c>
      <c r="N3657" s="0" t="str">
        <f aca="false">ASC(G3657)</f>
        <v>ｿﾘﾌｪﾅｼﾝｺﾊｸ酸塩OD錠5mg｢ﾄｰﾜ｣</v>
      </c>
      <c r="O3657" s="0" t="str">
        <f aca="false">ASC(E3657)</f>
        <v>ｺﾊｸ酸ｿﾘﾌｪﾅｼﾝ</v>
      </c>
      <c r="P3657" s="16" t="n">
        <f aca="false">N(P3656)+IF($C3657=検索!$B$49,1,0)</f>
        <v>0</v>
      </c>
    </row>
    <row r="3658" customFormat="false" ht="15" hidden="false" customHeight="false" outlineLevel="0" collapsed="false">
      <c r="A3658" s="16" t="s">
        <v>221</v>
      </c>
      <c r="B3658" s="0" t="s">
        <v>8467</v>
      </c>
      <c r="C3658" s="0" t="n">
        <v>259</v>
      </c>
      <c r="D3658" s="0" t="str">
        <f aca="false">IFERROR(VLOOKUP($C3658,薬効分類マスタ!$A$2:$B$180,2,FALSE()),"未登録")</f>
        <v>その他の泌尿生殖器官及び肛門用薬</v>
      </c>
      <c r="E3658" s="16" t="s">
        <v>8419</v>
      </c>
      <c r="F3658" s="16" t="s">
        <v>257</v>
      </c>
      <c r="G3658" s="16" t="s">
        <v>8468</v>
      </c>
      <c r="H3658" s="16" t="s">
        <v>1165</v>
      </c>
      <c r="I3658" s="0" t="n">
        <v>28.9</v>
      </c>
      <c r="J3658" s="16" t="s">
        <v>239</v>
      </c>
      <c r="K3658" s="0" t="str">
        <f aca="false">IFERROR(IF(VLOOKUP($C3658,薬効分類マスタ!$A$2:$E$180,5,FALSE())=0,"",VLOOKUP($C3658,薬効分類マスタ!$A$2:$E$180,5,FALSE())),"")</f>
        <v/>
      </c>
      <c r="L3658" s="17"/>
      <c r="M3658" s="0" t="str">
        <f aca="false">IF($K3658="","",IF($L3658&lt;&gt;"",$L3658,VLOOKUP($C3658,薬効分類マスタ!$A$2:$F$180,6,FALSE())))</f>
        <v/>
      </c>
      <c r="N3658" s="0" t="str">
        <f aca="false">ASC(G3658)</f>
        <v>ｿﾘﾌｪﾅｼﾝｺﾊｸ酸塩OD錠5mg｢ﾆﾌﾟﾛ｣</v>
      </c>
      <c r="O3658" s="0" t="str">
        <f aca="false">ASC(E3658)</f>
        <v>ｺﾊｸ酸ｿﾘﾌｪﾅｼﾝ</v>
      </c>
      <c r="P3658" s="16" t="n">
        <f aca="false">N(P3657)+IF($C3658=検索!$B$49,1,0)</f>
        <v>0</v>
      </c>
    </row>
    <row r="3659" customFormat="false" ht="15" hidden="false" customHeight="false" outlineLevel="0" collapsed="false">
      <c r="A3659" s="16" t="s">
        <v>221</v>
      </c>
      <c r="B3659" s="0" t="s">
        <v>8469</v>
      </c>
      <c r="C3659" s="0" t="n">
        <v>259</v>
      </c>
      <c r="D3659" s="0" t="str">
        <f aca="false">IFERROR(VLOOKUP($C3659,薬効分類マスタ!$A$2:$B$180,2,FALSE()),"未登録")</f>
        <v>その他の泌尿生殖器官及び肛門用薬</v>
      </c>
      <c r="E3659" s="16" t="s">
        <v>8419</v>
      </c>
      <c r="F3659" s="16" t="s">
        <v>257</v>
      </c>
      <c r="G3659" s="16" t="s">
        <v>8470</v>
      </c>
      <c r="H3659" s="16" t="s">
        <v>536</v>
      </c>
      <c r="I3659" s="0" t="n">
        <v>28.9</v>
      </c>
      <c r="J3659" s="16" t="s">
        <v>239</v>
      </c>
      <c r="K3659" s="0" t="str">
        <f aca="false">IFERROR(IF(VLOOKUP($C3659,薬効分類マスタ!$A$2:$E$180,5,FALSE())=0,"",VLOOKUP($C3659,薬効分類マスタ!$A$2:$E$180,5,FALSE())),"")</f>
        <v/>
      </c>
      <c r="L3659" s="17"/>
      <c r="M3659" s="0" t="str">
        <f aca="false">IF($K3659="","",IF($L3659&lt;&gt;"",$L3659,VLOOKUP($C3659,薬効分類マスタ!$A$2:$F$180,6,FALSE())))</f>
        <v/>
      </c>
      <c r="N3659" s="0" t="str">
        <f aca="false">ASC(G3659)</f>
        <v>ｿﾘﾌｪﾅｼﾝｺﾊｸ酸塩OD錠5mg｢日医工｣</v>
      </c>
      <c r="O3659" s="0" t="str">
        <f aca="false">ASC(E3659)</f>
        <v>ｺﾊｸ酸ｿﾘﾌｪﾅｼﾝ</v>
      </c>
      <c r="P3659" s="16" t="n">
        <f aca="false">N(P3658)+IF($C3659=検索!$B$49,1,0)</f>
        <v>0</v>
      </c>
    </row>
    <row r="3660" customFormat="false" ht="15" hidden="false" customHeight="false" outlineLevel="0" collapsed="false">
      <c r="A3660" s="16" t="s">
        <v>221</v>
      </c>
      <c r="B3660" s="0" t="s">
        <v>8471</v>
      </c>
      <c r="C3660" s="0" t="n">
        <v>259</v>
      </c>
      <c r="D3660" s="0" t="str">
        <f aca="false">IFERROR(VLOOKUP($C3660,薬効分類マスタ!$A$2:$B$180,2,FALSE()),"未登録")</f>
        <v>その他の泌尿生殖器官及び肛門用薬</v>
      </c>
      <c r="E3660" s="16" t="s">
        <v>8472</v>
      </c>
      <c r="F3660" s="16" t="s">
        <v>3849</v>
      </c>
      <c r="G3660" s="16" t="s">
        <v>8473</v>
      </c>
      <c r="H3660" s="16" t="s">
        <v>6670</v>
      </c>
      <c r="I3660" s="0" t="n">
        <v>36.3</v>
      </c>
      <c r="J3660" s="16" t="s">
        <v>232</v>
      </c>
      <c r="K3660" s="0" t="str">
        <f aca="false">IFERROR(IF(VLOOKUP($C3660,薬効分類マスタ!$A$2:$E$180,5,FALSE())=0,"",VLOOKUP($C3660,薬効分類マスタ!$A$2:$E$180,5,FALSE())),"")</f>
        <v/>
      </c>
      <c r="L3660" s="17"/>
      <c r="M3660" s="0" t="str">
        <f aca="false">IF($K3660="","",IF($L3660&lt;&gt;"",$L3660,VLOOKUP($C3660,薬効分類マスタ!$A$2:$F$180,6,FALSE())))</f>
        <v/>
      </c>
      <c r="N3660" s="0" t="str">
        <f aca="false">ASC(G3660)</f>
        <v>ｳﾘﾄｽ錠0.1mg</v>
      </c>
      <c r="O3660" s="0" t="str">
        <f aca="false">ASC(E3660)</f>
        <v>ｲﾐﾀﾞﾌｪﾅｼﾝ</v>
      </c>
      <c r="P3660" s="16" t="n">
        <f aca="false">N(P3659)+IF($C3660=検索!$B$49,1,0)</f>
        <v>0</v>
      </c>
    </row>
    <row r="3661" customFormat="false" ht="15" hidden="false" customHeight="false" outlineLevel="0" collapsed="false">
      <c r="A3661" s="16" t="s">
        <v>221</v>
      </c>
      <c r="B3661" s="0" t="s">
        <v>8474</v>
      </c>
      <c r="C3661" s="0" t="n">
        <v>259</v>
      </c>
      <c r="D3661" s="0" t="str">
        <f aca="false">IFERROR(VLOOKUP($C3661,薬効分類マスタ!$A$2:$B$180,2,FALSE()),"未登録")</f>
        <v>その他の泌尿生殖器官及び肛門用薬</v>
      </c>
      <c r="E3661" s="16" t="s">
        <v>8472</v>
      </c>
      <c r="F3661" s="16" t="s">
        <v>3849</v>
      </c>
      <c r="G3661" s="16" t="s">
        <v>8475</v>
      </c>
      <c r="H3661" s="16" t="s">
        <v>1644</v>
      </c>
      <c r="I3661" s="0" t="n">
        <v>36.3</v>
      </c>
      <c r="J3661" s="16" t="s">
        <v>232</v>
      </c>
      <c r="K3661" s="0" t="str">
        <f aca="false">IFERROR(IF(VLOOKUP($C3661,薬効分類マスタ!$A$2:$E$180,5,FALSE())=0,"",VLOOKUP($C3661,薬効分類マスタ!$A$2:$E$180,5,FALSE())),"")</f>
        <v/>
      </c>
      <c r="L3661" s="17"/>
      <c r="M3661" s="0" t="str">
        <f aca="false">IF($K3661="","",IF($L3661&lt;&gt;"",$L3661,VLOOKUP($C3661,薬効分類マスタ!$A$2:$F$180,6,FALSE())))</f>
        <v/>
      </c>
      <c r="N3661" s="0" t="str">
        <f aca="false">ASC(G3661)</f>
        <v>ｽﾃｰﾌﾞﾗ錠0.1mg</v>
      </c>
      <c r="O3661" s="0" t="str">
        <f aca="false">ASC(E3661)</f>
        <v>ｲﾐﾀﾞﾌｪﾅｼﾝ</v>
      </c>
      <c r="P3661" s="16" t="n">
        <f aca="false">N(P3660)+IF($C3661=検索!$B$49,1,0)</f>
        <v>0</v>
      </c>
    </row>
    <row r="3662" customFormat="false" ht="15" hidden="false" customHeight="false" outlineLevel="0" collapsed="false">
      <c r="A3662" s="16" t="s">
        <v>221</v>
      </c>
      <c r="B3662" s="0" t="s">
        <v>8476</v>
      </c>
      <c r="C3662" s="0" t="n">
        <v>259</v>
      </c>
      <c r="D3662" s="0" t="str">
        <f aca="false">IFERROR(VLOOKUP($C3662,薬効分類マスタ!$A$2:$B$180,2,FALSE()),"未登録")</f>
        <v>その他の泌尿生殖器官及び肛門用薬</v>
      </c>
      <c r="E3662" s="16" t="s">
        <v>8472</v>
      </c>
      <c r="F3662" s="16" t="s">
        <v>3849</v>
      </c>
      <c r="G3662" s="16" t="s">
        <v>8477</v>
      </c>
      <c r="H3662" s="16" t="s">
        <v>1064</v>
      </c>
      <c r="I3662" s="0" t="n">
        <v>14.5</v>
      </c>
      <c r="J3662" s="16" t="s">
        <v>239</v>
      </c>
      <c r="K3662" s="0" t="str">
        <f aca="false">IFERROR(IF(VLOOKUP($C3662,薬効分類マスタ!$A$2:$E$180,5,FALSE())=0,"",VLOOKUP($C3662,薬効分類マスタ!$A$2:$E$180,5,FALSE())),"")</f>
        <v/>
      </c>
      <c r="L3662" s="17"/>
      <c r="M3662" s="0" t="str">
        <f aca="false">IF($K3662="","",IF($L3662&lt;&gt;"",$L3662,VLOOKUP($C3662,薬効分類マスタ!$A$2:$F$180,6,FALSE())))</f>
        <v/>
      </c>
      <c r="N3662" s="0" t="str">
        <f aca="false">ASC(G3662)</f>
        <v>ｲﾐﾀﾞﾌｪﾅｼﾝ錠0.1mg｢JG｣</v>
      </c>
      <c r="O3662" s="0" t="str">
        <f aca="false">ASC(E3662)</f>
        <v>ｲﾐﾀﾞﾌｪﾅｼﾝ</v>
      </c>
      <c r="P3662" s="16" t="n">
        <f aca="false">N(P3661)+IF($C3662=検索!$B$49,1,0)</f>
        <v>0</v>
      </c>
    </row>
    <row r="3663" customFormat="false" ht="15" hidden="false" customHeight="false" outlineLevel="0" collapsed="false">
      <c r="A3663" s="16" t="s">
        <v>221</v>
      </c>
      <c r="B3663" s="0" t="s">
        <v>8478</v>
      </c>
      <c r="C3663" s="0" t="n">
        <v>259</v>
      </c>
      <c r="D3663" s="0" t="str">
        <f aca="false">IFERROR(VLOOKUP($C3663,薬効分類マスタ!$A$2:$B$180,2,FALSE()),"未登録")</f>
        <v>その他の泌尿生殖器官及び肛門用薬</v>
      </c>
      <c r="E3663" s="16" t="s">
        <v>8472</v>
      </c>
      <c r="F3663" s="16" t="s">
        <v>3849</v>
      </c>
      <c r="G3663" s="16" t="s">
        <v>8479</v>
      </c>
      <c r="H3663" s="16" t="s">
        <v>574</v>
      </c>
      <c r="I3663" s="0" t="n">
        <v>14.5</v>
      </c>
      <c r="J3663" s="16" t="s">
        <v>239</v>
      </c>
      <c r="K3663" s="0" t="str">
        <f aca="false">IFERROR(IF(VLOOKUP($C3663,薬効分類マスタ!$A$2:$E$180,5,FALSE())=0,"",VLOOKUP($C3663,薬効分類マスタ!$A$2:$E$180,5,FALSE())),"")</f>
        <v/>
      </c>
      <c r="L3663" s="17"/>
      <c r="M3663" s="0" t="str">
        <f aca="false">IF($K3663="","",IF($L3663&lt;&gt;"",$L3663,VLOOKUP($C3663,薬効分類マスタ!$A$2:$F$180,6,FALSE())))</f>
        <v/>
      </c>
      <c r="N3663" s="0" t="str">
        <f aca="false">ASC(G3663)</f>
        <v>ｲﾐﾀﾞﾌｪﾅｼﾝ錠0.1mg｢YD｣</v>
      </c>
      <c r="O3663" s="0" t="str">
        <f aca="false">ASC(E3663)</f>
        <v>ｲﾐﾀﾞﾌｪﾅｼﾝ</v>
      </c>
      <c r="P3663" s="16" t="n">
        <f aca="false">N(P3662)+IF($C3663=検索!$B$49,1,0)</f>
        <v>0</v>
      </c>
    </row>
    <row r="3664" customFormat="false" ht="15" hidden="false" customHeight="false" outlineLevel="0" collapsed="false">
      <c r="A3664" s="16" t="s">
        <v>221</v>
      </c>
      <c r="B3664" s="0" t="s">
        <v>8480</v>
      </c>
      <c r="C3664" s="0" t="n">
        <v>259</v>
      </c>
      <c r="D3664" s="0" t="str">
        <f aca="false">IFERROR(VLOOKUP($C3664,薬効分類マスタ!$A$2:$B$180,2,FALSE()),"未登録")</f>
        <v>その他の泌尿生殖器官及び肛門用薬</v>
      </c>
      <c r="E3664" s="16" t="s">
        <v>8472</v>
      </c>
      <c r="F3664" s="16" t="s">
        <v>3849</v>
      </c>
      <c r="G3664" s="16" t="s">
        <v>8481</v>
      </c>
      <c r="H3664" s="16" t="s">
        <v>601</v>
      </c>
      <c r="I3664" s="0" t="n">
        <v>14.5</v>
      </c>
      <c r="J3664" s="16" t="s">
        <v>239</v>
      </c>
      <c r="K3664" s="0" t="str">
        <f aca="false">IFERROR(IF(VLOOKUP($C3664,薬効分類マスタ!$A$2:$E$180,5,FALSE())=0,"",VLOOKUP($C3664,薬効分類マスタ!$A$2:$E$180,5,FALSE())),"")</f>
        <v/>
      </c>
      <c r="L3664" s="17"/>
      <c r="M3664" s="0" t="str">
        <f aca="false">IF($K3664="","",IF($L3664&lt;&gt;"",$L3664,VLOOKUP($C3664,薬効分類マスタ!$A$2:$F$180,6,FALSE())))</f>
        <v/>
      </c>
      <c r="N3664" s="0" t="str">
        <f aca="false">ASC(G3664)</f>
        <v>ｲﾐﾀﾞﾌｪﾅｼﾝ錠0.1mg｢杏林｣</v>
      </c>
      <c r="O3664" s="0" t="str">
        <f aca="false">ASC(E3664)</f>
        <v>ｲﾐﾀﾞﾌｪﾅｼﾝ</v>
      </c>
      <c r="P3664" s="16" t="n">
        <f aca="false">N(P3663)+IF($C3664=検索!$B$49,1,0)</f>
        <v>0</v>
      </c>
    </row>
    <row r="3665" customFormat="false" ht="15" hidden="false" customHeight="false" outlineLevel="0" collapsed="false">
      <c r="A3665" s="16" t="s">
        <v>221</v>
      </c>
      <c r="B3665" s="0" t="s">
        <v>8482</v>
      </c>
      <c r="C3665" s="0" t="n">
        <v>259</v>
      </c>
      <c r="D3665" s="0" t="str">
        <f aca="false">IFERROR(VLOOKUP($C3665,薬効分類マスタ!$A$2:$B$180,2,FALSE()),"未登録")</f>
        <v>その他の泌尿生殖器官及び肛門用薬</v>
      </c>
      <c r="E3665" s="16" t="s">
        <v>8472</v>
      </c>
      <c r="F3665" s="16" t="s">
        <v>3849</v>
      </c>
      <c r="G3665" s="16" t="s">
        <v>8483</v>
      </c>
      <c r="H3665" s="16" t="s">
        <v>385</v>
      </c>
      <c r="I3665" s="0" t="n">
        <v>14.5</v>
      </c>
      <c r="J3665" s="16" t="s">
        <v>239</v>
      </c>
      <c r="K3665" s="0" t="str">
        <f aca="false">IFERROR(IF(VLOOKUP($C3665,薬効分類マスタ!$A$2:$E$180,5,FALSE())=0,"",VLOOKUP($C3665,薬効分類マスタ!$A$2:$E$180,5,FALSE())),"")</f>
        <v/>
      </c>
      <c r="L3665" s="17"/>
      <c r="M3665" s="0" t="str">
        <f aca="false">IF($K3665="","",IF($L3665&lt;&gt;"",$L3665,VLOOKUP($C3665,薬効分類マスタ!$A$2:$F$180,6,FALSE())))</f>
        <v/>
      </c>
      <c r="N3665" s="0" t="str">
        <f aca="false">ASC(G3665)</f>
        <v>ｲﾐﾀﾞﾌｪﾅｼﾝ錠0.1mg｢ｻﾜｲ｣</v>
      </c>
      <c r="O3665" s="0" t="str">
        <f aca="false">ASC(E3665)</f>
        <v>ｲﾐﾀﾞﾌｪﾅｼﾝ</v>
      </c>
      <c r="P3665" s="16" t="n">
        <f aca="false">N(P3664)+IF($C3665=検索!$B$49,1,0)</f>
        <v>0</v>
      </c>
    </row>
    <row r="3666" customFormat="false" ht="15" hidden="false" customHeight="false" outlineLevel="0" collapsed="false">
      <c r="A3666" s="16" t="s">
        <v>221</v>
      </c>
      <c r="B3666" s="0" t="s">
        <v>8484</v>
      </c>
      <c r="C3666" s="0" t="n">
        <v>259</v>
      </c>
      <c r="D3666" s="0" t="str">
        <f aca="false">IFERROR(VLOOKUP($C3666,薬効分類マスタ!$A$2:$B$180,2,FALSE()),"未登録")</f>
        <v>その他の泌尿生殖器官及び肛門用薬</v>
      </c>
      <c r="E3666" s="16" t="s">
        <v>8472</v>
      </c>
      <c r="F3666" s="16" t="s">
        <v>3849</v>
      </c>
      <c r="G3666" s="16" t="s">
        <v>8485</v>
      </c>
      <c r="H3666" s="16" t="s">
        <v>6670</v>
      </c>
      <c r="I3666" s="0" t="n">
        <v>36.3</v>
      </c>
      <c r="J3666" s="16" t="s">
        <v>232</v>
      </c>
      <c r="K3666" s="0" t="str">
        <f aca="false">IFERROR(IF(VLOOKUP($C3666,薬効分類マスタ!$A$2:$E$180,5,FALSE())=0,"",VLOOKUP($C3666,薬効分類マスタ!$A$2:$E$180,5,FALSE())),"")</f>
        <v/>
      </c>
      <c r="L3666" s="17"/>
      <c r="M3666" s="0" t="str">
        <f aca="false">IF($K3666="","",IF($L3666&lt;&gt;"",$L3666,VLOOKUP($C3666,薬効分類マスタ!$A$2:$F$180,6,FALSE())))</f>
        <v/>
      </c>
      <c r="N3666" s="0" t="str">
        <f aca="false">ASC(G3666)</f>
        <v>ｳﾘﾄｽOD錠0.1mg</v>
      </c>
      <c r="O3666" s="0" t="str">
        <f aca="false">ASC(E3666)</f>
        <v>ｲﾐﾀﾞﾌｪﾅｼﾝ</v>
      </c>
      <c r="P3666" s="16" t="n">
        <f aca="false">N(P3665)+IF($C3666=検索!$B$49,1,0)</f>
        <v>0</v>
      </c>
    </row>
    <row r="3667" customFormat="false" ht="15" hidden="false" customHeight="false" outlineLevel="0" collapsed="false">
      <c r="A3667" s="16" t="s">
        <v>221</v>
      </c>
      <c r="B3667" s="0" t="s">
        <v>8486</v>
      </c>
      <c r="C3667" s="0" t="n">
        <v>259</v>
      </c>
      <c r="D3667" s="0" t="str">
        <f aca="false">IFERROR(VLOOKUP($C3667,薬効分類マスタ!$A$2:$B$180,2,FALSE()),"未登録")</f>
        <v>その他の泌尿生殖器官及び肛門用薬</v>
      </c>
      <c r="E3667" s="16" t="s">
        <v>8472</v>
      </c>
      <c r="F3667" s="16" t="s">
        <v>3849</v>
      </c>
      <c r="G3667" s="16" t="s">
        <v>8487</v>
      </c>
      <c r="H3667" s="16" t="s">
        <v>1644</v>
      </c>
      <c r="I3667" s="0" t="n">
        <v>36.3</v>
      </c>
      <c r="J3667" s="16" t="s">
        <v>232</v>
      </c>
      <c r="K3667" s="0" t="str">
        <f aca="false">IFERROR(IF(VLOOKUP($C3667,薬効分類マスタ!$A$2:$E$180,5,FALSE())=0,"",VLOOKUP($C3667,薬効分類マスタ!$A$2:$E$180,5,FALSE())),"")</f>
        <v/>
      </c>
      <c r="L3667" s="17"/>
      <c r="M3667" s="0" t="str">
        <f aca="false">IF($K3667="","",IF($L3667&lt;&gt;"",$L3667,VLOOKUP($C3667,薬効分類マスタ!$A$2:$F$180,6,FALSE())))</f>
        <v/>
      </c>
      <c r="N3667" s="0" t="str">
        <f aca="false">ASC(G3667)</f>
        <v>ｽﾃｰﾌﾞﾗOD錠0.1mg</v>
      </c>
      <c r="O3667" s="0" t="str">
        <f aca="false">ASC(E3667)</f>
        <v>ｲﾐﾀﾞﾌｪﾅｼﾝ</v>
      </c>
      <c r="P3667" s="16" t="n">
        <f aca="false">N(P3666)+IF($C3667=検索!$B$49,1,0)</f>
        <v>0</v>
      </c>
    </row>
    <row r="3668" customFormat="false" ht="15" hidden="false" customHeight="false" outlineLevel="0" collapsed="false">
      <c r="A3668" s="16" t="s">
        <v>221</v>
      </c>
      <c r="B3668" s="0" t="s">
        <v>8488</v>
      </c>
      <c r="C3668" s="0" t="n">
        <v>259</v>
      </c>
      <c r="D3668" s="0" t="str">
        <f aca="false">IFERROR(VLOOKUP($C3668,薬効分類マスタ!$A$2:$B$180,2,FALSE()),"未登録")</f>
        <v>その他の泌尿生殖器官及び肛門用薬</v>
      </c>
      <c r="E3668" s="16" t="s">
        <v>8472</v>
      </c>
      <c r="F3668" s="16" t="s">
        <v>3849</v>
      </c>
      <c r="G3668" s="16" t="s">
        <v>8489</v>
      </c>
      <c r="H3668" s="16" t="s">
        <v>1064</v>
      </c>
      <c r="I3668" s="0" t="n">
        <v>14.5</v>
      </c>
      <c r="J3668" s="16" t="s">
        <v>239</v>
      </c>
      <c r="K3668" s="0" t="str">
        <f aca="false">IFERROR(IF(VLOOKUP($C3668,薬効分類マスタ!$A$2:$E$180,5,FALSE())=0,"",VLOOKUP($C3668,薬効分類マスタ!$A$2:$E$180,5,FALSE())),"")</f>
        <v/>
      </c>
      <c r="L3668" s="17"/>
      <c r="M3668" s="0" t="str">
        <f aca="false">IF($K3668="","",IF($L3668&lt;&gt;"",$L3668,VLOOKUP($C3668,薬効分類マスタ!$A$2:$F$180,6,FALSE())))</f>
        <v/>
      </c>
      <c r="N3668" s="0" t="str">
        <f aca="false">ASC(G3668)</f>
        <v>ｲﾐﾀﾞﾌｪﾅｼﾝOD錠0.1mg｢JG｣</v>
      </c>
      <c r="O3668" s="0" t="str">
        <f aca="false">ASC(E3668)</f>
        <v>ｲﾐﾀﾞﾌｪﾅｼﾝ</v>
      </c>
      <c r="P3668" s="16" t="n">
        <f aca="false">N(P3667)+IF($C3668=検索!$B$49,1,0)</f>
        <v>0</v>
      </c>
    </row>
    <row r="3669" customFormat="false" ht="15" hidden="false" customHeight="false" outlineLevel="0" collapsed="false">
      <c r="A3669" s="16" t="s">
        <v>221</v>
      </c>
      <c r="B3669" s="0" t="s">
        <v>8490</v>
      </c>
      <c r="C3669" s="0" t="n">
        <v>259</v>
      </c>
      <c r="D3669" s="0" t="str">
        <f aca="false">IFERROR(VLOOKUP($C3669,薬効分類マスタ!$A$2:$B$180,2,FALSE()),"未登録")</f>
        <v>その他の泌尿生殖器官及び肛門用薬</v>
      </c>
      <c r="E3669" s="16" t="s">
        <v>8472</v>
      </c>
      <c r="F3669" s="16" t="s">
        <v>3849</v>
      </c>
      <c r="G3669" s="16" t="s">
        <v>8491</v>
      </c>
      <c r="H3669" s="16" t="s">
        <v>1067</v>
      </c>
      <c r="I3669" s="0" t="n">
        <v>14.5</v>
      </c>
      <c r="J3669" s="16" t="s">
        <v>239</v>
      </c>
      <c r="K3669" s="0" t="str">
        <f aca="false">IFERROR(IF(VLOOKUP($C3669,薬効分類マスタ!$A$2:$E$180,5,FALSE())=0,"",VLOOKUP($C3669,薬効分類マスタ!$A$2:$E$180,5,FALSE())),"")</f>
        <v/>
      </c>
      <c r="L3669" s="17"/>
      <c r="M3669" s="0" t="str">
        <f aca="false">IF($K3669="","",IF($L3669&lt;&gt;"",$L3669,VLOOKUP($C3669,薬効分類マスタ!$A$2:$F$180,6,FALSE())))</f>
        <v/>
      </c>
      <c r="N3669" s="0" t="str">
        <f aca="false">ASC(G3669)</f>
        <v>ｲﾐﾀﾞﾌｪﾅｼﾝOD錠0.1mg｢TCK｣</v>
      </c>
      <c r="O3669" s="0" t="str">
        <f aca="false">ASC(E3669)</f>
        <v>ｲﾐﾀﾞﾌｪﾅｼﾝ</v>
      </c>
      <c r="P3669" s="16" t="n">
        <f aca="false">N(P3668)+IF($C3669=検索!$B$49,1,0)</f>
        <v>0</v>
      </c>
    </row>
    <row r="3670" customFormat="false" ht="15" hidden="false" customHeight="false" outlineLevel="0" collapsed="false">
      <c r="A3670" s="16" t="s">
        <v>221</v>
      </c>
      <c r="B3670" s="0" t="s">
        <v>8492</v>
      </c>
      <c r="C3670" s="0" t="n">
        <v>259</v>
      </c>
      <c r="D3670" s="0" t="str">
        <f aca="false">IFERROR(VLOOKUP($C3670,薬効分類マスタ!$A$2:$B$180,2,FALSE()),"未登録")</f>
        <v>その他の泌尿生殖器官及び肛門用薬</v>
      </c>
      <c r="E3670" s="16" t="s">
        <v>8472</v>
      </c>
      <c r="F3670" s="16" t="s">
        <v>3849</v>
      </c>
      <c r="G3670" s="16" t="s">
        <v>8493</v>
      </c>
      <c r="H3670" s="16" t="s">
        <v>574</v>
      </c>
      <c r="I3670" s="0" t="n">
        <v>14.5</v>
      </c>
      <c r="J3670" s="16" t="s">
        <v>239</v>
      </c>
      <c r="K3670" s="0" t="str">
        <f aca="false">IFERROR(IF(VLOOKUP($C3670,薬効分類マスタ!$A$2:$E$180,5,FALSE())=0,"",VLOOKUP($C3670,薬効分類マスタ!$A$2:$E$180,5,FALSE())),"")</f>
        <v/>
      </c>
      <c r="L3670" s="17"/>
      <c r="M3670" s="0" t="str">
        <f aca="false">IF($K3670="","",IF($L3670&lt;&gt;"",$L3670,VLOOKUP($C3670,薬効分類マスタ!$A$2:$F$180,6,FALSE())))</f>
        <v/>
      </c>
      <c r="N3670" s="0" t="str">
        <f aca="false">ASC(G3670)</f>
        <v>ｲﾐﾀﾞﾌｪﾅｼﾝOD錠0.1mg｢YD｣</v>
      </c>
      <c r="O3670" s="0" t="str">
        <f aca="false">ASC(E3670)</f>
        <v>ｲﾐﾀﾞﾌｪﾅｼﾝ</v>
      </c>
      <c r="P3670" s="16" t="n">
        <f aca="false">N(P3669)+IF($C3670=検索!$B$49,1,0)</f>
        <v>0</v>
      </c>
    </row>
    <row r="3671" customFormat="false" ht="15" hidden="false" customHeight="false" outlineLevel="0" collapsed="false">
      <c r="A3671" s="16" t="s">
        <v>221</v>
      </c>
      <c r="B3671" s="0" t="s">
        <v>8494</v>
      </c>
      <c r="C3671" s="0" t="n">
        <v>259</v>
      </c>
      <c r="D3671" s="0" t="str">
        <f aca="false">IFERROR(VLOOKUP($C3671,薬効分類マスタ!$A$2:$B$180,2,FALSE()),"未登録")</f>
        <v>その他の泌尿生殖器官及び肛門用薬</v>
      </c>
      <c r="E3671" s="16" t="s">
        <v>8472</v>
      </c>
      <c r="F3671" s="16" t="s">
        <v>3849</v>
      </c>
      <c r="G3671" s="16" t="s">
        <v>8495</v>
      </c>
      <c r="H3671" s="16" t="s">
        <v>601</v>
      </c>
      <c r="I3671" s="0" t="n">
        <v>14.5</v>
      </c>
      <c r="J3671" s="16" t="s">
        <v>239</v>
      </c>
      <c r="K3671" s="0" t="str">
        <f aca="false">IFERROR(IF(VLOOKUP($C3671,薬効分類マスタ!$A$2:$E$180,5,FALSE())=0,"",VLOOKUP($C3671,薬効分類マスタ!$A$2:$E$180,5,FALSE())),"")</f>
        <v/>
      </c>
      <c r="L3671" s="17"/>
      <c r="M3671" s="0" t="str">
        <f aca="false">IF($K3671="","",IF($L3671&lt;&gt;"",$L3671,VLOOKUP($C3671,薬効分類マスタ!$A$2:$F$180,6,FALSE())))</f>
        <v/>
      </c>
      <c r="N3671" s="0" t="str">
        <f aca="false">ASC(G3671)</f>
        <v>ｲﾐﾀﾞﾌｪﾅｼﾝOD錠0.1mg｢杏林｣</v>
      </c>
      <c r="O3671" s="0" t="str">
        <f aca="false">ASC(E3671)</f>
        <v>ｲﾐﾀﾞﾌｪﾅｼﾝ</v>
      </c>
      <c r="P3671" s="16" t="n">
        <f aca="false">N(P3670)+IF($C3671=検索!$B$49,1,0)</f>
        <v>0</v>
      </c>
    </row>
    <row r="3672" customFormat="false" ht="15" hidden="false" customHeight="false" outlineLevel="0" collapsed="false">
      <c r="A3672" s="16" t="s">
        <v>221</v>
      </c>
      <c r="B3672" s="0" t="s">
        <v>8496</v>
      </c>
      <c r="C3672" s="0" t="n">
        <v>259</v>
      </c>
      <c r="D3672" s="0" t="str">
        <f aca="false">IFERROR(VLOOKUP($C3672,薬効分類マスタ!$A$2:$B$180,2,FALSE()),"未登録")</f>
        <v>その他の泌尿生殖器官及び肛門用薬</v>
      </c>
      <c r="E3672" s="16" t="s">
        <v>8472</v>
      </c>
      <c r="F3672" s="16" t="s">
        <v>3849</v>
      </c>
      <c r="G3672" s="16" t="s">
        <v>8497</v>
      </c>
      <c r="H3672" s="16" t="s">
        <v>385</v>
      </c>
      <c r="I3672" s="0" t="n">
        <v>14.5</v>
      </c>
      <c r="J3672" s="16" t="s">
        <v>239</v>
      </c>
      <c r="K3672" s="0" t="str">
        <f aca="false">IFERROR(IF(VLOOKUP($C3672,薬効分類マスタ!$A$2:$E$180,5,FALSE())=0,"",VLOOKUP($C3672,薬効分類マスタ!$A$2:$E$180,5,FALSE())),"")</f>
        <v/>
      </c>
      <c r="L3672" s="17"/>
      <c r="M3672" s="0" t="str">
        <f aca="false">IF($K3672="","",IF($L3672&lt;&gt;"",$L3672,VLOOKUP($C3672,薬効分類マスタ!$A$2:$F$180,6,FALSE())))</f>
        <v/>
      </c>
      <c r="N3672" s="0" t="str">
        <f aca="false">ASC(G3672)</f>
        <v>ｲﾐﾀﾞﾌｪﾅｼﾝOD錠0.1mg｢ｻﾜｲ｣</v>
      </c>
      <c r="O3672" s="0" t="str">
        <f aca="false">ASC(E3672)</f>
        <v>ｲﾐﾀﾞﾌｪﾅｼﾝ</v>
      </c>
      <c r="P3672" s="16" t="n">
        <f aca="false">N(P3671)+IF($C3672=検索!$B$49,1,0)</f>
        <v>0</v>
      </c>
    </row>
    <row r="3673" customFormat="false" ht="15" hidden="false" customHeight="false" outlineLevel="0" collapsed="false">
      <c r="A3673" s="16" t="s">
        <v>221</v>
      </c>
      <c r="B3673" s="0" t="s">
        <v>8498</v>
      </c>
      <c r="C3673" s="0" t="n">
        <v>259</v>
      </c>
      <c r="D3673" s="0" t="str">
        <f aca="false">IFERROR(VLOOKUP($C3673,薬効分類マスタ!$A$2:$B$180,2,FALSE()),"未登録")</f>
        <v>その他の泌尿生殖器官及び肛門用薬</v>
      </c>
      <c r="E3673" s="16" t="s">
        <v>8472</v>
      </c>
      <c r="F3673" s="16" t="s">
        <v>3849</v>
      </c>
      <c r="G3673" s="16" t="s">
        <v>8499</v>
      </c>
      <c r="H3673" s="16" t="s">
        <v>347</v>
      </c>
      <c r="I3673" s="0" t="n">
        <v>14.5</v>
      </c>
      <c r="J3673" s="16" t="s">
        <v>239</v>
      </c>
      <c r="K3673" s="0" t="str">
        <f aca="false">IFERROR(IF(VLOOKUP($C3673,薬効分類マスタ!$A$2:$E$180,5,FALSE())=0,"",VLOOKUP($C3673,薬効分類マスタ!$A$2:$E$180,5,FALSE())),"")</f>
        <v/>
      </c>
      <c r="L3673" s="17"/>
      <c r="M3673" s="0" t="str">
        <f aca="false">IF($K3673="","",IF($L3673&lt;&gt;"",$L3673,VLOOKUP($C3673,薬効分類マスタ!$A$2:$F$180,6,FALSE())))</f>
        <v/>
      </c>
      <c r="N3673" s="0" t="str">
        <f aca="false">ASC(G3673)</f>
        <v>ｲﾐﾀﾞﾌｪﾅｼﾝOD錠0.1mg｢ﾂﾙﾊﾗ｣</v>
      </c>
      <c r="O3673" s="0" t="str">
        <f aca="false">ASC(E3673)</f>
        <v>ｲﾐﾀﾞﾌｪﾅｼﾝ</v>
      </c>
      <c r="P3673" s="16" t="n">
        <f aca="false">N(P3672)+IF($C3673=検索!$B$49,1,0)</f>
        <v>0</v>
      </c>
    </row>
    <row r="3674" customFormat="false" ht="15" hidden="false" customHeight="false" outlineLevel="0" collapsed="false">
      <c r="A3674" s="16" t="s">
        <v>221</v>
      </c>
      <c r="B3674" s="0" t="s">
        <v>8500</v>
      </c>
      <c r="C3674" s="0" t="n">
        <v>259</v>
      </c>
      <c r="D3674" s="0" t="str">
        <f aca="false">IFERROR(VLOOKUP($C3674,薬効分類マスタ!$A$2:$B$180,2,FALSE()),"未登録")</f>
        <v>その他の泌尿生殖器官及び肛門用薬</v>
      </c>
      <c r="E3674" s="16" t="s">
        <v>8472</v>
      </c>
      <c r="F3674" s="16" t="s">
        <v>3849</v>
      </c>
      <c r="G3674" s="16" t="s">
        <v>8501</v>
      </c>
      <c r="H3674" s="16" t="s">
        <v>533</v>
      </c>
      <c r="I3674" s="0" t="n">
        <v>14.5</v>
      </c>
      <c r="J3674" s="16" t="s">
        <v>239</v>
      </c>
      <c r="K3674" s="0" t="str">
        <f aca="false">IFERROR(IF(VLOOKUP($C3674,薬効分類マスタ!$A$2:$E$180,5,FALSE())=0,"",VLOOKUP($C3674,薬効分類マスタ!$A$2:$E$180,5,FALSE())),"")</f>
        <v/>
      </c>
      <c r="L3674" s="17"/>
      <c r="M3674" s="0" t="str">
        <f aca="false">IF($K3674="","",IF($L3674&lt;&gt;"",$L3674,VLOOKUP($C3674,薬効分類マスタ!$A$2:$F$180,6,FALSE())))</f>
        <v/>
      </c>
      <c r="N3674" s="0" t="str">
        <f aca="false">ASC(G3674)</f>
        <v>ｲﾐﾀﾞﾌｪﾅｼﾝOD錠0.1mg｢ﾄｰﾜ｣</v>
      </c>
      <c r="O3674" s="0" t="str">
        <f aca="false">ASC(E3674)</f>
        <v>ｲﾐﾀﾞﾌｪﾅｼﾝ</v>
      </c>
      <c r="P3674" s="16" t="n">
        <f aca="false">N(P3673)+IF($C3674=検索!$B$49,1,0)</f>
        <v>0</v>
      </c>
    </row>
    <row r="3675" customFormat="false" ht="15" hidden="false" customHeight="false" outlineLevel="0" collapsed="false">
      <c r="A3675" s="16" t="s">
        <v>221</v>
      </c>
      <c r="B3675" s="0" t="s">
        <v>8502</v>
      </c>
      <c r="C3675" s="0" t="n">
        <v>259</v>
      </c>
      <c r="D3675" s="0" t="str">
        <f aca="false">IFERROR(VLOOKUP($C3675,薬効分類マスタ!$A$2:$B$180,2,FALSE()),"未登録")</f>
        <v>その他の泌尿生殖器官及び肛門用薬</v>
      </c>
      <c r="E3675" s="16" t="s">
        <v>8503</v>
      </c>
      <c r="F3675" s="16" t="s">
        <v>622</v>
      </c>
      <c r="G3675" s="16" t="s">
        <v>8504</v>
      </c>
      <c r="H3675" s="16" t="s">
        <v>518</v>
      </c>
      <c r="I3675" s="0" t="n">
        <v>80.9</v>
      </c>
      <c r="J3675" s="16" t="s">
        <v>232</v>
      </c>
      <c r="K3675" s="0" t="str">
        <f aca="false">IFERROR(IF(VLOOKUP($C3675,薬効分類マスタ!$A$2:$E$180,5,FALSE())=0,"",VLOOKUP($C3675,薬効分類マスタ!$A$2:$E$180,5,FALSE())),"")</f>
        <v/>
      </c>
      <c r="L3675" s="17"/>
      <c r="M3675" s="0" t="str">
        <f aca="false">IF($K3675="","",IF($L3675&lt;&gt;"",$L3675,VLOOKUP($C3675,薬効分類マスタ!$A$2:$F$180,6,FALSE())))</f>
        <v/>
      </c>
      <c r="N3675" s="0" t="str">
        <f aca="false">ASC(G3675)</f>
        <v>ﾍﾞﾀﾆｽ錠25mg</v>
      </c>
      <c r="O3675" s="0" t="str">
        <f aca="false">ASC(E3675)</f>
        <v>ﾐﾗﾍﾞｸﾞﾛﾝ</v>
      </c>
      <c r="P3675" s="16" t="n">
        <f aca="false">N(P3674)+IF($C3675=検索!$B$49,1,0)</f>
        <v>0</v>
      </c>
    </row>
    <row r="3676" customFormat="false" ht="15" hidden="false" customHeight="false" outlineLevel="0" collapsed="false">
      <c r="A3676" s="16" t="s">
        <v>221</v>
      </c>
      <c r="B3676" s="0" t="s">
        <v>8505</v>
      </c>
      <c r="C3676" s="0" t="n">
        <v>259</v>
      </c>
      <c r="D3676" s="0" t="str">
        <f aca="false">IFERROR(VLOOKUP($C3676,薬効分類マスタ!$A$2:$B$180,2,FALSE()),"未登録")</f>
        <v>その他の泌尿生殖器官及び肛門用薬</v>
      </c>
      <c r="E3676" s="16" t="s">
        <v>8503</v>
      </c>
      <c r="F3676" s="16" t="s">
        <v>411</v>
      </c>
      <c r="G3676" s="16" t="s">
        <v>8506</v>
      </c>
      <c r="H3676" s="16" t="s">
        <v>518</v>
      </c>
      <c r="I3676" s="0" t="n">
        <v>136.8</v>
      </c>
      <c r="J3676" s="16" t="s">
        <v>232</v>
      </c>
      <c r="K3676" s="0" t="str">
        <f aca="false">IFERROR(IF(VLOOKUP($C3676,薬効分類マスタ!$A$2:$E$180,5,FALSE())=0,"",VLOOKUP($C3676,薬効分類マスタ!$A$2:$E$180,5,FALSE())),"")</f>
        <v/>
      </c>
      <c r="L3676" s="17"/>
      <c r="M3676" s="0" t="str">
        <f aca="false">IF($K3676="","",IF($L3676&lt;&gt;"",$L3676,VLOOKUP($C3676,薬効分類マスタ!$A$2:$F$180,6,FALSE())))</f>
        <v/>
      </c>
      <c r="N3676" s="0" t="str">
        <f aca="false">ASC(G3676)</f>
        <v>ﾍﾞﾀﾆｽ錠50mg</v>
      </c>
      <c r="O3676" s="0" t="str">
        <f aca="false">ASC(E3676)</f>
        <v>ﾐﾗﾍﾞｸﾞﾛﾝ</v>
      </c>
      <c r="P3676" s="16" t="n">
        <f aca="false">N(P3675)+IF($C3676=検索!$B$49,1,0)</f>
        <v>0</v>
      </c>
    </row>
    <row r="3677" customFormat="false" ht="15" hidden="false" customHeight="false" outlineLevel="0" collapsed="false">
      <c r="A3677" s="16" t="s">
        <v>221</v>
      </c>
      <c r="B3677" s="0" t="s">
        <v>8507</v>
      </c>
      <c r="C3677" s="0" t="n">
        <v>259</v>
      </c>
      <c r="D3677" s="0" t="str">
        <f aca="false">IFERROR(VLOOKUP($C3677,薬効分類マスタ!$A$2:$B$180,2,FALSE()),"未登録")</f>
        <v>その他の泌尿生殖器官及び肛門用薬</v>
      </c>
      <c r="E3677" s="16" t="s">
        <v>8508</v>
      </c>
      <c r="F3677" s="16" t="s">
        <v>935</v>
      </c>
      <c r="G3677" s="16" t="s">
        <v>8509</v>
      </c>
      <c r="H3677" s="16" t="s">
        <v>272</v>
      </c>
      <c r="I3677" s="0" t="n">
        <v>128.3</v>
      </c>
      <c r="J3677" s="16" t="s">
        <v>232</v>
      </c>
      <c r="K3677" s="0" t="str">
        <f aca="false">IFERROR(IF(VLOOKUP($C3677,薬効分類マスタ!$A$2:$E$180,5,FALSE())=0,"",VLOOKUP($C3677,薬効分類マスタ!$A$2:$E$180,5,FALSE())),"")</f>
        <v/>
      </c>
      <c r="L3677" s="17"/>
      <c r="M3677" s="0" t="str">
        <f aca="false">IF($K3677="","",IF($L3677&lt;&gt;"",$L3677,VLOOKUP($C3677,薬効分類マスタ!$A$2:$F$180,6,FALSE())))</f>
        <v/>
      </c>
      <c r="N3677" s="0" t="str">
        <f aca="false">ASC(G3677)</f>
        <v>ﾄﾋﾞｴｰｽ錠4mg</v>
      </c>
      <c r="O3677" s="0" t="str">
        <f aca="false">ASC(E3677)</f>
        <v>ﾌｪｿﾃﾛｼﾞﾝﾌﾏﾙ酸塩</v>
      </c>
      <c r="P3677" s="16" t="n">
        <f aca="false">N(P3676)+IF($C3677=検索!$B$49,1,0)</f>
        <v>0</v>
      </c>
    </row>
    <row r="3678" customFormat="false" ht="15" hidden="false" customHeight="false" outlineLevel="0" collapsed="false">
      <c r="A3678" s="16" t="s">
        <v>221</v>
      </c>
      <c r="B3678" s="0" t="s">
        <v>8510</v>
      </c>
      <c r="C3678" s="0" t="n">
        <v>259</v>
      </c>
      <c r="D3678" s="0" t="str">
        <f aca="false">IFERROR(VLOOKUP($C3678,薬効分類マスタ!$A$2:$B$180,2,FALSE()),"未登録")</f>
        <v>その他の泌尿生殖器官及び肛門用薬</v>
      </c>
      <c r="E3678" s="16" t="s">
        <v>8508</v>
      </c>
      <c r="F3678" s="16" t="s">
        <v>935</v>
      </c>
      <c r="G3678" s="16" t="s">
        <v>8511</v>
      </c>
      <c r="H3678" s="16" t="s">
        <v>385</v>
      </c>
      <c r="I3678" s="0" t="n">
        <v>54.6</v>
      </c>
      <c r="J3678" s="16" t="s">
        <v>239</v>
      </c>
      <c r="K3678" s="0" t="str">
        <f aca="false">IFERROR(IF(VLOOKUP($C3678,薬効分類マスタ!$A$2:$E$180,5,FALSE())=0,"",VLOOKUP($C3678,薬効分類マスタ!$A$2:$E$180,5,FALSE())),"")</f>
        <v/>
      </c>
      <c r="L3678" s="17"/>
      <c r="M3678" s="0" t="str">
        <f aca="false">IF($K3678="","",IF($L3678&lt;&gt;"",$L3678,VLOOKUP($C3678,薬効分類マスタ!$A$2:$F$180,6,FALSE())))</f>
        <v/>
      </c>
      <c r="N3678" s="0" t="str">
        <f aca="false">ASC(G3678)</f>
        <v>ﾌｪｿﾃﾛｼﾞﾝﾌﾏﾙ酸塩徐放錠4mg｢ｻﾜｲ｣</v>
      </c>
      <c r="O3678" s="0" t="str">
        <f aca="false">ASC(E3678)</f>
        <v>ﾌｪｿﾃﾛｼﾞﾝﾌﾏﾙ酸塩</v>
      </c>
      <c r="P3678" s="16" t="n">
        <f aca="false">N(P3677)+IF($C3678=検索!$B$49,1,0)</f>
        <v>0</v>
      </c>
    </row>
    <row r="3679" customFormat="false" ht="15" hidden="false" customHeight="false" outlineLevel="0" collapsed="false">
      <c r="A3679" s="16" t="s">
        <v>221</v>
      </c>
      <c r="B3679" s="0" t="s">
        <v>8512</v>
      </c>
      <c r="C3679" s="0" t="n">
        <v>259</v>
      </c>
      <c r="D3679" s="0" t="str">
        <f aca="false">IFERROR(VLOOKUP($C3679,薬効分類マスタ!$A$2:$B$180,2,FALSE()),"未登録")</f>
        <v>その他の泌尿生殖器官及び肛門用薬</v>
      </c>
      <c r="E3679" s="16" t="s">
        <v>8508</v>
      </c>
      <c r="F3679" s="16" t="s">
        <v>1543</v>
      </c>
      <c r="G3679" s="16" t="s">
        <v>8513</v>
      </c>
      <c r="H3679" s="16" t="s">
        <v>272</v>
      </c>
      <c r="I3679" s="0" t="n">
        <v>190.2</v>
      </c>
      <c r="J3679" s="16" t="s">
        <v>232</v>
      </c>
      <c r="K3679" s="0" t="str">
        <f aca="false">IFERROR(IF(VLOOKUP($C3679,薬効分類マスタ!$A$2:$E$180,5,FALSE())=0,"",VLOOKUP($C3679,薬効分類マスタ!$A$2:$E$180,5,FALSE())),"")</f>
        <v/>
      </c>
      <c r="L3679" s="17"/>
      <c r="M3679" s="0" t="str">
        <f aca="false">IF($K3679="","",IF($L3679&lt;&gt;"",$L3679,VLOOKUP($C3679,薬効分類マスタ!$A$2:$F$180,6,FALSE())))</f>
        <v/>
      </c>
      <c r="N3679" s="0" t="str">
        <f aca="false">ASC(G3679)</f>
        <v>ﾄﾋﾞｴｰｽ錠8mg</v>
      </c>
      <c r="O3679" s="0" t="str">
        <f aca="false">ASC(E3679)</f>
        <v>ﾌｪｿﾃﾛｼﾞﾝﾌﾏﾙ酸塩</v>
      </c>
      <c r="P3679" s="16" t="n">
        <f aca="false">N(P3678)+IF($C3679=検索!$B$49,1,0)</f>
        <v>0</v>
      </c>
    </row>
    <row r="3680" customFormat="false" ht="15" hidden="false" customHeight="false" outlineLevel="0" collapsed="false">
      <c r="A3680" s="16" t="s">
        <v>221</v>
      </c>
      <c r="B3680" s="0" t="s">
        <v>8514</v>
      </c>
      <c r="C3680" s="0" t="n">
        <v>259</v>
      </c>
      <c r="D3680" s="0" t="str">
        <f aca="false">IFERROR(VLOOKUP($C3680,薬効分類マスタ!$A$2:$B$180,2,FALSE()),"未登録")</f>
        <v>その他の泌尿生殖器官及び肛門用薬</v>
      </c>
      <c r="E3680" s="16" t="s">
        <v>8508</v>
      </c>
      <c r="F3680" s="16" t="s">
        <v>1543</v>
      </c>
      <c r="G3680" s="16" t="s">
        <v>8515</v>
      </c>
      <c r="H3680" s="16" t="s">
        <v>385</v>
      </c>
      <c r="I3680" s="0" t="n">
        <v>80.9</v>
      </c>
      <c r="J3680" s="16" t="s">
        <v>239</v>
      </c>
      <c r="K3680" s="0" t="str">
        <f aca="false">IFERROR(IF(VLOOKUP($C3680,薬効分類マスタ!$A$2:$E$180,5,FALSE())=0,"",VLOOKUP($C3680,薬効分類マスタ!$A$2:$E$180,5,FALSE())),"")</f>
        <v/>
      </c>
      <c r="L3680" s="17"/>
      <c r="M3680" s="0" t="str">
        <f aca="false">IF($K3680="","",IF($L3680&lt;&gt;"",$L3680,VLOOKUP($C3680,薬効分類マスタ!$A$2:$F$180,6,FALSE())))</f>
        <v/>
      </c>
      <c r="N3680" s="0" t="str">
        <f aca="false">ASC(G3680)</f>
        <v>ﾌｪｿﾃﾛｼﾞﾝﾌﾏﾙ酸塩徐放錠8mg｢ｻﾜｲ｣</v>
      </c>
      <c r="O3680" s="0" t="str">
        <f aca="false">ASC(E3680)</f>
        <v>ﾌｪｿﾃﾛｼﾞﾝﾌﾏﾙ酸塩</v>
      </c>
      <c r="P3680" s="16" t="n">
        <f aca="false">N(P3679)+IF($C3680=検索!$B$49,1,0)</f>
        <v>0</v>
      </c>
    </row>
    <row r="3681" customFormat="false" ht="15" hidden="false" customHeight="false" outlineLevel="0" collapsed="false">
      <c r="A3681" s="16" t="s">
        <v>221</v>
      </c>
      <c r="B3681" s="0" t="s">
        <v>8516</v>
      </c>
      <c r="C3681" s="0" t="n">
        <v>259</v>
      </c>
      <c r="D3681" s="0" t="str">
        <f aca="false">IFERROR(VLOOKUP($C3681,薬効分類マスタ!$A$2:$B$180,2,FALSE()),"未登録")</f>
        <v>その他の泌尿生殖器官及び肛門用薬</v>
      </c>
      <c r="E3681" s="16" t="s">
        <v>6404</v>
      </c>
      <c r="F3681" s="16" t="s">
        <v>1418</v>
      </c>
      <c r="G3681" s="16" t="s">
        <v>8517</v>
      </c>
      <c r="H3681" s="16" t="s">
        <v>1019</v>
      </c>
      <c r="I3681" s="0" t="n">
        <v>40.3</v>
      </c>
      <c r="J3681" s="16" t="s">
        <v>232</v>
      </c>
      <c r="K3681" s="0" t="str">
        <f aca="false">IFERROR(IF(VLOOKUP($C3681,薬効分類マスタ!$A$2:$E$180,5,FALSE())=0,"",VLOOKUP($C3681,薬効分類マスタ!$A$2:$E$180,5,FALSE())),"")</f>
        <v/>
      </c>
      <c r="L3681" s="17"/>
      <c r="M3681" s="0" t="str">
        <f aca="false">IF($K3681="","",IF($L3681&lt;&gt;"",$L3681,VLOOKUP($C3681,薬効分類マスタ!$A$2:$F$180,6,FALSE())))</f>
        <v/>
      </c>
      <c r="N3681" s="0" t="str">
        <f aca="false">ASC(G3681)</f>
        <v>ｻﾞﾙﾃｨｱ錠2.5mg</v>
      </c>
      <c r="O3681" s="0" t="str">
        <f aca="false">ASC(E3681)</f>
        <v>ﾀﾀﾞﾗﾌｨﾙ</v>
      </c>
      <c r="P3681" s="16" t="n">
        <f aca="false">N(P3680)+IF($C3681=検索!$B$49,1,0)</f>
        <v>0</v>
      </c>
    </row>
    <row r="3682" customFormat="false" ht="15" hidden="false" customHeight="false" outlineLevel="0" collapsed="false">
      <c r="A3682" s="16" t="s">
        <v>221</v>
      </c>
      <c r="B3682" s="0" t="s">
        <v>8518</v>
      </c>
      <c r="C3682" s="0" t="n">
        <v>259</v>
      </c>
      <c r="D3682" s="0" t="str">
        <f aca="false">IFERROR(VLOOKUP($C3682,薬効分類マスタ!$A$2:$B$180,2,FALSE()),"未登録")</f>
        <v>その他の泌尿生殖器官及び肛門用薬</v>
      </c>
      <c r="E3682" s="16" t="s">
        <v>6404</v>
      </c>
      <c r="F3682" s="16" t="s">
        <v>1418</v>
      </c>
      <c r="G3682" s="16" t="s">
        <v>8519</v>
      </c>
      <c r="H3682" s="16" t="s">
        <v>527</v>
      </c>
      <c r="I3682" s="0" t="n">
        <v>27.2</v>
      </c>
      <c r="J3682" s="16" t="s">
        <v>239</v>
      </c>
      <c r="K3682" s="0" t="str">
        <f aca="false">IFERROR(IF(VLOOKUP($C3682,薬効分類マスタ!$A$2:$E$180,5,FALSE())=0,"",VLOOKUP($C3682,薬効分類マスタ!$A$2:$E$180,5,FALSE())),"")</f>
        <v/>
      </c>
      <c r="L3682" s="17"/>
      <c r="M3682" s="0" t="str">
        <f aca="false">IF($K3682="","",IF($L3682&lt;&gt;"",$L3682,VLOOKUP($C3682,薬効分類マスタ!$A$2:$F$180,6,FALSE())))</f>
        <v/>
      </c>
      <c r="N3682" s="0" t="str">
        <f aca="false">ASC(G3682)</f>
        <v>ﾀﾀﾞﾗﾌｨﾙ錠2.5mgZA｢JG｣</v>
      </c>
      <c r="O3682" s="0" t="str">
        <f aca="false">ASC(E3682)</f>
        <v>ﾀﾀﾞﾗﾌｨﾙ</v>
      </c>
      <c r="P3682" s="16" t="n">
        <f aca="false">N(P3681)+IF($C3682=検索!$B$49,1,0)</f>
        <v>0</v>
      </c>
    </row>
    <row r="3683" customFormat="false" ht="15" hidden="false" customHeight="false" outlineLevel="0" collapsed="false">
      <c r="A3683" s="16" t="s">
        <v>221</v>
      </c>
      <c r="B3683" s="0" t="s">
        <v>8520</v>
      </c>
      <c r="C3683" s="0" t="n">
        <v>259</v>
      </c>
      <c r="D3683" s="0" t="str">
        <f aca="false">IFERROR(VLOOKUP($C3683,薬効分類マスタ!$A$2:$B$180,2,FALSE()),"未登録")</f>
        <v>その他の泌尿生殖器官及び肛門用薬</v>
      </c>
      <c r="E3683" s="16" t="s">
        <v>6404</v>
      </c>
      <c r="F3683" s="16" t="s">
        <v>1418</v>
      </c>
      <c r="G3683" s="16" t="s">
        <v>8521</v>
      </c>
      <c r="H3683" s="16" t="s">
        <v>304</v>
      </c>
      <c r="I3683" s="0" t="n">
        <v>14.9</v>
      </c>
      <c r="J3683" s="16" t="s">
        <v>239</v>
      </c>
      <c r="K3683" s="0" t="str">
        <f aca="false">IFERROR(IF(VLOOKUP($C3683,薬効分類マスタ!$A$2:$E$180,5,FALSE())=0,"",VLOOKUP($C3683,薬効分類マスタ!$A$2:$E$180,5,FALSE())),"")</f>
        <v/>
      </c>
      <c r="L3683" s="17"/>
      <c r="M3683" s="0" t="str">
        <f aca="false">IF($K3683="","",IF($L3683&lt;&gt;"",$L3683,VLOOKUP($C3683,薬効分類マスタ!$A$2:$F$180,6,FALSE())))</f>
        <v/>
      </c>
      <c r="N3683" s="0" t="str">
        <f aca="false">ASC(G3683)</f>
        <v>ﾀﾀﾞﾗﾌｨﾙ錠2.5mgZA｢あすか｣</v>
      </c>
      <c r="O3683" s="0" t="str">
        <f aca="false">ASC(E3683)</f>
        <v>ﾀﾀﾞﾗﾌｨﾙ</v>
      </c>
      <c r="P3683" s="16" t="n">
        <f aca="false">N(P3682)+IF($C3683=検索!$B$49,1,0)</f>
        <v>0</v>
      </c>
    </row>
    <row r="3684" customFormat="false" ht="15" hidden="false" customHeight="false" outlineLevel="0" collapsed="false">
      <c r="A3684" s="16" t="s">
        <v>221</v>
      </c>
      <c r="B3684" s="0" t="s">
        <v>8522</v>
      </c>
      <c r="C3684" s="0" t="n">
        <v>259</v>
      </c>
      <c r="D3684" s="0" t="str">
        <f aca="false">IFERROR(VLOOKUP($C3684,薬効分類マスタ!$A$2:$B$180,2,FALSE()),"未登録")</f>
        <v>その他の泌尿生殖器官及び肛門用薬</v>
      </c>
      <c r="E3684" s="16" t="s">
        <v>6404</v>
      </c>
      <c r="F3684" s="16" t="s">
        <v>1418</v>
      </c>
      <c r="G3684" s="16" t="s">
        <v>8523</v>
      </c>
      <c r="H3684" s="16" t="s">
        <v>601</v>
      </c>
      <c r="I3684" s="0" t="n">
        <v>14.9</v>
      </c>
      <c r="J3684" s="16" t="s">
        <v>239</v>
      </c>
      <c r="K3684" s="0" t="str">
        <f aca="false">IFERROR(IF(VLOOKUP($C3684,薬効分類マスタ!$A$2:$E$180,5,FALSE())=0,"",VLOOKUP($C3684,薬効分類マスタ!$A$2:$E$180,5,FALSE())),"")</f>
        <v/>
      </c>
      <c r="L3684" s="17"/>
      <c r="M3684" s="0" t="str">
        <f aca="false">IF($K3684="","",IF($L3684&lt;&gt;"",$L3684,VLOOKUP($C3684,薬効分類マスタ!$A$2:$F$180,6,FALSE())))</f>
        <v/>
      </c>
      <c r="N3684" s="0" t="str">
        <f aca="false">ASC(G3684)</f>
        <v>ﾀﾀﾞﾗﾌｨﾙ錠2.5mgZA｢杏林｣</v>
      </c>
      <c r="O3684" s="0" t="str">
        <f aca="false">ASC(E3684)</f>
        <v>ﾀﾀﾞﾗﾌｨﾙ</v>
      </c>
      <c r="P3684" s="16" t="n">
        <f aca="false">N(P3683)+IF($C3684=検索!$B$49,1,0)</f>
        <v>0</v>
      </c>
    </row>
    <row r="3685" customFormat="false" ht="15" hidden="false" customHeight="false" outlineLevel="0" collapsed="false">
      <c r="A3685" s="16" t="s">
        <v>221</v>
      </c>
      <c r="B3685" s="0" t="s">
        <v>8524</v>
      </c>
      <c r="C3685" s="0" t="n">
        <v>259</v>
      </c>
      <c r="D3685" s="0" t="str">
        <f aca="false">IFERROR(VLOOKUP($C3685,薬効分類マスタ!$A$2:$B$180,2,FALSE()),"未登録")</f>
        <v>その他の泌尿生殖器官及び肛門用薬</v>
      </c>
      <c r="E3685" s="16" t="s">
        <v>6404</v>
      </c>
      <c r="F3685" s="16" t="s">
        <v>1418</v>
      </c>
      <c r="G3685" s="16" t="s">
        <v>8525</v>
      </c>
      <c r="H3685" s="16" t="s">
        <v>385</v>
      </c>
      <c r="I3685" s="0" t="n">
        <v>14.9</v>
      </c>
      <c r="J3685" s="16" t="s">
        <v>239</v>
      </c>
      <c r="K3685" s="0" t="str">
        <f aca="false">IFERROR(IF(VLOOKUP($C3685,薬効分類マスタ!$A$2:$E$180,5,FALSE())=0,"",VLOOKUP($C3685,薬効分類マスタ!$A$2:$E$180,5,FALSE())),"")</f>
        <v/>
      </c>
      <c r="L3685" s="17"/>
      <c r="M3685" s="0" t="str">
        <f aca="false">IF($K3685="","",IF($L3685&lt;&gt;"",$L3685,VLOOKUP($C3685,薬効分類マスタ!$A$2:$F$180,6,FALSE())))</f>
        <v/>
      </c>
      <c r="N3685" s="0" t="str">
        <f aca="false">ASC(G3685)</f>
        <v>ﾀﾀﾞﾗﾌｨﾙ錠2.5mgZA｢ｻﾜｲ｣</v>
      </c>
      <c r="O3685" s="0" t="str">
        <f aca="false">ASC(E3685)</f>
        <v>ﾀﾀﾞﾗﾌｨﾙ</v>
      </c>
      <c r="P3685" s="16" t="n">
        <f aca="false">N(P3684)+IF($C3685=検索!$B$49,1,0)</f>
        <v>0</v>
      </c>
    </row>
    <row r="3686" customFormat="false" ht="15" hidden="false" customHeight="false" outlineLevel="0" collapsed="false">
      <c r="A3686" s="16" t="s">
        <v>221</v>
      </c>
      <c r="B3686" s="0" t="s">
        <v>8526</v>
      </c>
      <c r="C3686" s="0" t="n">
        <v>259</v>
      </c>
      <c r="D3686" s="0" t="str">
        <f aca="false">IFERROR(VLOOKUP($C3686,薬効分類マスタ!$A$2:$B$180,2,FALSE()),"未登録")</f>
        <v>その他の泌尿生殖器官及び肛門用薬</v>
      </c>
      <c r="E3686" s="16" t="s">
        <v>6404</v>
      </c>
      <c r="F3686" s="16" t="s">
        <v>1418</v>
      </c>
      <c r="G3686" s="16" t="s">
        <v>8527</v>
      </c>
      <c r="H3686" s="16" t="s">
        <v>354</v>
      </c>
      <c r="I3686" s="0" t="n">
        <v>14.9</v>
      </c>
      <c r="J3686" s="16" t="s">
        <v>239</v>
      </c>
      <c r="K3686" s="0" t="str">
        <f aca="false">IFERROR(IF(VLOOKUP($C3686,薬効分類マスタ!$A$2:$E$180,5,FALSE())=0,"",VLOOKUP($C3686,薬効分類マスタ!$A$2:$E$180,5,FALSE())),"")</f>
        <v/>
      </c>
      <c r="L3686" s="17"/>
      <c r="M3686" s="0" t="str">
        <f aca="false">IF($K3686="","",IF($L3686&lt;&gt;"",$L3686,VLOOKUP($C3686,薬効分類マスタ!$A$2:$F$180,6,FALSE())))</f>
        <v/>
      </c>
      <c r="N3686" s="0" t="str">
        <f aca="false">ASC(G3686)</f>
        <v>ﾀﾀﾞﾗﾌｨﾙ錠2.5mgZA｢ｻﾝﾄﾞ｣</v>
      </c>
      <c r="O3686" s="0" t="str">
        <f aca="false">ASC(E3686)</f>
        <v>ﾀﾀﾞﾗﾌｨﾙ</v>
      </c>
      <c r="P3686" s="16" t="n">
        <f aca="false">N(P3685)+IF($C3686=検索!$B$49,1,0)</f>
        <v>0</v>
      </c>
    </row>
    <row r="3687" customFormat="false" ht="15" hidden="false" customHeight="false" outlineLevel="0" collapsed="false">
      <c r="A3687" s="16" t="s">
        <v>221</v>
      </c>
      <c r="B3687" s="0" t="s">
        <v>8528</v>
      </c>
      <c r="C3687" s="0" t="n">
        <v>259</v>
      </c>
      <c r="D3687" s="0" t="str">
        <f aca="false">IFERROR(VLOOKUP($C3687,薬効分類マスタ!$A$2:$B$180,2,FALSE()),"未登録")</f>
        <v>その他の泌尿生殖器官及び肛門用薬</v>
      </c>
      <c r="E3687" s="16" t="s">
        <v>6404</v>
      </c>
      <c r="F3687" s="16" t="s">
        <v>1418</v>
      </c>
      <c r="G3687" s="16" t="s">
        <v>8529</v>
      </c>
      <c r="H3687" s="16" t="s">
        <v>536</v>
      </c>
      <c r="I3687" s="0" t="n">
        <v>14.9</v>
      </c>
      <c r="J3687" s="16" t="s">
        <v>239</v>
      </c>
      <c r="K3687" s="0" t="str">
        <f aca="false">IFERROR(IF(VLOOKUP($C3687,薬効分類マスタ!$A$2:$E$180,5,FALSE())=0,"",VLOOKUP($C3687,薬効分類マスタ!$A$2:$E$180,5,FALSE())),"")</f>
        <v/>
      </c>
      <c r="L3687" s="17"/>
      <c r="M3687" s="0" t="str">
        <f aca="false">IF($K3687="","",IF($L3687&lt;&gt;"",$L3687,VLOOKUP($C3687,薬効分類マスタ!$A$2:$F$180,6,FALSE())))</f>
        <v/>
      </c>
      <c r="N3687" s="0" t="str">
        <f aca="false">ASC(G3687)</f>
        <v>ﾀﾀﾞﾗﾌｨﾙ錠2.5mgZA｢日医工｣</v>
      </c>
      <c r="O3687" s="0" t="str">
        <f aca="false">ASC(E3687)</f>
        <v>ﾀﾀﾞﾗﾌｨﾙ</v>
      </c>
      <c r="P3687" s="16" t="n">
        <f aca="false">N(P3686)+IF($C3687=検索!$B$49,1,0)</f>
        <v>0</v>
      </c>
    </row>
    <row r="3688" customFormat="false" ht="15" hidden="false" customHeight="false" outlineLevel="0" collapsed="false">
      <c r="A3688" s="16" t="s">
        <v>221</v>
      </c>
      <c r="B3688" s="0" t="s">
        <v>8530</v>
      </c>
      <c r="C3688" s="0" t="n">
        <v>259</v>
      </c>
      <c r="D3688" s="0" t="str">
        <f aca="false">IFERROR(VLOOKUP($C3688,薬効分類マスタ!$A$2:$B$180,2,FALSE()),"未登録")</f>
        <v>その他の泌尿生殖器官及び肛門用薬</v>
      </c>
      <c r="E3688" s="16" t="s">
        <v>6404</v>
      </c>
      <c r="F3688" s="16" t="s">
        <v>1418</v>
      </c>
      <c r="G3688" s="16" t="s">
        <v>8531</v>
      </c>
      <c r="H3688" s="16" t="s">
        <v>1165</v>
      </c>
      <c r="I3688" s="0" t="n">
        <v>14.9</v>
      </c>
      <c r="J3688" s="16" t="s">
        <v>239</v>
      </c>
      <c r="K3688" s="0" t="str">
        <f aca="false">IFERROR(IF(VLOOKUP($C3688,薬効分類マスタ!$A$2:$E$180,5,FALSE())=0,"",VLOOKUP($C3688,薬効分類マスタ!$A$2:$E$180,5,FALSE())),"")</f>
        <v/>
      </c>
      <c r="L3688" s="17"/>
      <c r="M3688" s="0" t="str">
        <f aca="false">IF($K3688="","",IF($L3688&lt;&gt;"",$L3688,VLOOKUP($C3688,薬効分類マスタ!$A$2:$F$180,6,FALSE())))</f>
        <v/>
      </c>
      <c r="N3688" s="0" t="str">
        <f aca="false">ASC(G3688)</f>
        <v>ﾀﾀﾞﾗﾌｨﾙ錠2.5mgZA｢ﾆﾌﾟﾛ｣</v>
      </c>
      <c r="O3688" s="0" t="str">
        <f aca="false">ASC(E3688)</f>
        <v>ﾀﾀﾞﾗﾌｨﾙ</v>
      </c>
      <c r="P3688" s="16" t="n">
        <f aca="false">N(P3687)+IF($C3688=検索!$B$49,1,0)</f>
        <v>0</v>
      </c>
    </row>
    <row r="3689" customFormat="false" ht="15" hidden="false" customHeight="false" outlineLevel="0" collapsed="false">
      <c r="A3689" s="16" t="s">
        <v>221</v>
      </c>
      <c r="B3689" s="0" t="s">
        <v>8532</v>
      </c>
      <c r="C3689" s="0" t="n">
        <v>259</v>
      </c>
      <c r="D3689" s="0" t="str">
        <f aca="false">IFERROR(VLOOKUP($C3689,薬効分類マスタ!$A$2:$B$180,2,FALSE()),"未登録")</f>
        <v>その他の泌尿生殖器官及び肛門用薬</v>
      </c>
      <c r="E3689" s="16" t="s">
        <v>6404</v>
      </c>
      <c r="F3689" s="16" t="s">
        <v>1418</v>
      </c>
      <c r="G3689" s="16" t="s">
        <v>8533</v>
      </c>
      <c r="H3689" s="16" t="s">
        <v>1361</v>
      </c>
      <c r="I3689" s="0" t="n">
        <v>14.9</v>
      </c>
      <c r="J3689" s="16" t="s">
        <v>239</v>
      </c>
      <c r="K3689" s="0" t="str">
        <f aca="false">IFERROR(IF(VLOOKUP($C3689,薬効分類マスタ!$A$2:$E$180,5,FALSE())=0,"",VLOOKUP($C3689,薬効分類マスタ!$A$2:$E$180,5,FALSE())),"")</f>
        <v/>
      </c>
      <c r="L3689" s="17"/>
      <c r="M3689" s="0" t="str">
        <f aca="false">IF($K3689="","",IF($L3689&lt;&gt;"",$L3689,VLOOKUP($C3689,薬効分類マスタ!$A$2:$F$180,6,FALSE())))</f>
        <v/>
      </c>
      <c r="N3689" s="0" t="str">
        <f aca="false">ASC(G3689)</f>
        <v>ﾀﾀﾞﾗﾌｨﾙ錠2.5mgZA｢ﾌｿｰ｣</v>
      </c>
      <c r="O3689" s="0" t="str">
        <f aca="false">ASC(E3689)</f>
        <v>ﾀﾀﾞﾗﾌｨﾙ</v>
      </c>
      <c r="P3689" s="16" t="n">
        <f aca="false">N(P3688)+IF($C3689=検索!$B$49,1,0)</f>
        <v>0</v>
      </c>
    </row>
    <row r="3690" customFormat="false" ht="15" hidden="false" customHeight="false" outlineLevel="0" collapsed="false">
      <c r="A3690" s="16" t="s">
        <v>221</v>
      </c>
      <c r="B3690" s="0" t="s">
        <v>8534</v>
      </c>
      <c r="C3690" s="0" t="n">
        <v>259</v>
      </c>
      <c r="D3690" s="0" t="str">
        <f aca="false">IFERROR(VLOOKUP($C3690,薬効分類マスタ!$A$2:$B$180,2,FALSE()),"未登録")</f>
        <v>その他の泌尿生殖器官及び肛門用薬</v>
      </c>
      <c r="E3690" s="16" t="s">
        <v>6404</v>
      </c>
      <c r="F3690" s="16" t="s">
        <v>1418</v>
      </c>
      <c r="G3690" s="16" t="s">
        <v>8535</v>
      </c>
      <c r="H3690" s="16" t="s">
        <v>6754</v>
      </c>
      <c r="I3690" s="0" t="n">
        <v>14.9</v>
      </c>
      <c r="J3690" s="16" t="s">
        <v>239</v>
      </c>
      <c r="K3690" s="0" t="str">
        <f aca="false">IFERROR(IF(VLOOKUP($C3690,薬効分類マスタ!$A$2:$E$180,5,FALSE())=0,"",VLOOKUP($C3690,薬効分類マスタ!$A$2:$E$180,5,FALSE())),"")</f>
        <v/>
      </c>
      <c r="L3690" s="17"/>
      <c r="M3690" s="0" t="str">
        <f aca="false">IF($K3690="","",IF($L3690&lt;&gt;"",$L3690,VLOOKUP($C3690,薬効分類マスタ!$A$2:$F$180,6,FALSE())))</f>
        <v/>
      </c>
      <c r="N3690" s="0" t="str">
        <f aca="false">ASC(G3690)</f>
        <v>ﾀﾀﾞﾗﾌｨﾙ錠2.5mgZA｢ｼｵｴ｣</v>
      </c>
      <c r="O3690" s="0" t="str">
        <f aca="false">ASC(E3690)</f>
        <v>ﾀﾀﾞﾗﾌｨﾙ</v>
      </c>
      <c r="P3690" s="16" t="n">
        <f aca="false">N(P3689)+IF($C3690=検索!$B$49,1,0)</f>
        <v>0</v>
      </c>
    </row>
    <row r="3691" customFormat="false" ht="15" hidden="false" customHeight="false" outlineLevel="0" collapsed="false">
      <c r="A3691" s="16" t="s">
        <v>221</v>
      </c>
      <c r="B3691" s="0" t="s">
        <v>8536</v>
      </c>
      <c r="C3691" s="0" t="n">
        <v>259</v>
      </c>
      <c r="D3691" s="0" t="str">
        <f aca="false">IFERROR(VLOOKUP($C3691,薬効分類マスタ!$A$2:$B$180,2,FALSE()),"未登録")</f>
        <v>その他の泌尿生殖器官及び肛門用薬</v>
      </c>
      <c r="E3691" s="16" t="s">
        <v>6404</v>
      </c>
      <c r="F3691" s="16" t="s">
        <v>257</v>
      </c>
      <c r="G3691" s="16" t="s">
        <v>8537</v>
      </c>
      <c r="H3691" s="16" t="s">
        <v>1019</v>
      </c>
      <c r="I3691" s="0" t="n">
        <v>78.6</v>
      </c>
      <c r="J3691" s="16" t="s">
        <v>232</v>
      </c>
      <c r="K3691" s="0" t="str">
        <f aca="false">IFERROR(IF(VLOOKUP($C3691,薬効分類マスタ!$A$2:$E$180,5,FALSE())=0,"",VLOOKUP($C3691,薬効分類マスタ!$A$2:$E$180,5,FALSE())),"")</f>
        <v/>
      </c>
      <c r="L3691" s="17"/>
      <c r="M3691" s="0" t="str">
        <f aca="false">IF($K3691="","",IF($L3691&lt;&gt;"",$L3691,VLOOKUP($C3691,薬効分類マスタ!$A$2:$F$180,6,FALSE())))</f>
        <v/>
      </c>
      <c r="N3691" s="0" t="str">
        <f aca="false">ASC(G3691)</f>
        <v>ｻﾞﾙﾃｨｱ錠5mg</v>
      </c>
      <c r="O3691" s="0" t="str">
        <f aca="false">ASC(E3691)</f>
        <v>ﾀﾀﾞﾗﾌｨﾙ</v>
      </c>
      <c r="P3691" s="16" t="n">
        <f aca="false">N(P3690)+IF($C3691=検索!$B$49,1,0)</f>
        <v>0</v>
      </c>
    </row>
    <row r="3692" customFormat="false" ht="15" hidden="false" customHeight="false" outlineLevel="0" collapsed="false">
      <c r="A3692" s="16" t="s">
        <v>221</v>
      </c>
      <c r="B3692" s="0" t="s">
        <v>8538</v>
      </c>
      <c r="C3692" s="0" t="n">
        <v>259</v>
      </c>
      <c r="D3692" s="0" t="str">
        <f aca="false">IFERROR(VLOOKUP($C3692,薬効分類マスタ!$A$2:$B$180,2,FALSE()),"未登録")</f>
        <v>その他の泌尿生殖器官及び肛門用薬</v>
      </c>
      <c r="E3692" s="16" t="s">
        <v>6404</v>
      </c>
      <c r="F3692" s="16" t="s">
        <v>257</v>
      </c>
      <c r="G3692" s="16" t="s">
        <v>8539</v>
      </c>
      <c r="H3692" s="16" t="s">
        <v>527</v>
      </c>
      <c r="I3692" s="0" t="n">
        <v>59.9</v>
      </c>
      <c r="J3692" s="16" t="s">
        <v>239</v>
      </c>
      <c r="K3692" s="0" t="str">
        <f aca="false">IFERROR(IF(VLOOKUP($C3692,薬効分類マスタ!$A$2:$E$180,5,FALSE())=0,"",VLOOKUP($C3692,薬効分類マスタ!$A$2:$E$180,5,FALSE())),"")</f>
        <v/>
      </c>
      <c r="L3692" s="17"/>
      <c r="M3692" s="0" t="str">
        <f aca="false">IF($K3692="","",IF($L3692&lt;&gt;"",$L3692,VLOOKUP($C3692,薬効分類マスタ!$A$2:$F$180,6,FALSE())))</f>
        <v/>
      </c>
      <c r="N3692" s="0" t="str">
        <f aca="false">ASC(G3692)</f>
        <v>ﾀﾀﾞﾗﾌｨﾙ錠5mgZA｢JG｣</v>
      </c>
      <c r="O3692" s="0" t="str">
        <f aca="false">ASC(E3692)</f>
        <v>ﾀﾀﾞﾗﾌｨﾙ</v>
      </c>
      <c r="P3692" s="16" t="n">
        <f aca="false">N(P3691)+IF($C3692=検索!$B$49,1,0)</f>
        <v>0</v>
      </c>
    </row>
    <row r="3693" customFormat="false" ht="15" hidden="false" customHeight="false" outlineLevel="0" collapsed="false">
      <c r="A3693" s="16" t="s">
        <v>221</v>
      </c>
      <c r="B3693" s="0" t="s">
        <v>8540</v>
      </c>
      <c r="C3693" s="0" t="n">
        <v>259</v>
      </c>
      <c r="D3693" s="0" t="str">
        <f aca="false">IFERROR(VLOOKUP($C3693,薬効分類マスタ!$A$2:$B$180,2,FALSE()),"未登録")</f>
        <v>その他の泌尿生殖器官及び肛門用薬</v>
      </c>
      <c r="E3693" s="16" t="s">
        <v>6404</v>
      </c>
      <c r="F3693" s="16" t="s">
        <v>257</v>
      </c>
      <c r="G3693" s="16" t="s">
        <v>8541</v>
      </c>
      <c r="H3693" s="16" t="s">
        <v>304</v>
      </c>
      <c r="I3693" s="0" t="n">
        <v>30.3</v>
      </c>
      <c r="J3693" s="16" t="s">
        <v>239</v>
      </c>
      <c r="K3693" s="0" t="str">
        <f aca="false">IFERROR(IF(VLOOKUP($C3693,薬効分類マスタ!$A$2:$E$180,5,FALSE())=0,"",VLOOKUP($C3693,薬効分類マスタ!$A$2:$E$180,5,FALSE())),"")</f>
        <v/>
      </c>
      <c r="L3693" s="17"/>
      <c r="M3693" s="0" t="str">
        <f aca="false">IF($K3693="","",IF($L3693&lt;&gt;"",$L3693,VLOOKUP($C3693,薬効分類マスタ!$A$2:$F$180,6,FALSE())))</f>
        <v/>
      </c>
      <c r="N3693" s="0" t="str">
        <f aca="false">ASC(G3693)</f>
        <v>ﾀﾀﾞﾗﾌｨﾙ錠5mgZA｢あすか｣</v>
      </c>
      <c r="O3693" s="0" t="str">
        <f aca="false">ASC(E3693)</f>
        <v>ﾀﾀﾞﾗﾌｨﾙ</v>
      </c>
      <c r="P3693" s="16" t="n">
        <f aca="false">N(P3692)+IF($C3693=検索!$B$49,1,0)</f>
        <v>0</v>
      </c>
    </row>
    <row r="3694" customFormat="false" ht="15" hidden="false" customHeight="false" outlineLevel="0" collapsed="false">
      <c r="A3694" s="16" t="s">
        <v>221</v>
      </c>
      <c r="B3694" s="0" t="s">
        <v>8542</v>
      </c>
      <c r="C3694" s="0" t="n">
        <v>259</v>
      </c>
      <c r="D3694" s="0" t="str">
        <f aca="false">IFERROR(VLOOKUP($C3694,薬効分類マスタ!$A$2:$B$180,2,FALSE()),"未登録")</f>
        <v>その他の泌尿生殖器官及び肛門用薬</v>
      </c>
      <c r="E3694" s="16" t="s">
        <v>6404</v>
      </c>
      <c r="F3694" s="16" t="s">
        <v>257</v>
      </c>
      <c r="G3694" s="16" t="s">
        <v>8543</v>
      </c>
      <c r="H3694" s="16" t="s">
        <v>601</v>
      </c>
      <c r="I3694" s="0" t="n">
        <v>30.3</v>
      </c>
      <c r="J3694" s="16" t="s">
        <v>239</v>
      </c>
      <c r="K3694" s="0" t="str">
        <f aca="false">IFERROR(IF(VLOOKUP($C3694,薬効分類マスタ!$A$2:$E$180,5,FALSE())=0,"",VLOOKUP($C3694,薬効分類マスタ!$A$2:$E$180,5,FALSE())),"")</f>
        <v/>
      </c>
      <c r="L3694" s="17"/>
      <c r="M3694" s="0" t="str">
        <f aca="false">IF($K3694="","",IF($L3694&lt;&gt;"",$L3694,VLOOKUP($C3694,薬効分類マスタ!$A$2:$F$180,6,FALSE())))</f>
        <v/>
      </c>
      <c r="N3694" s="0" t="str">
        <f aca="false">ASC(G3694)</f>
        <v>ﾀﾀﾞﾗﾌｨﾙ錠5mgZA｢杏林｣</v>
      </c>
      <c r="O3694" s="0" t="str">
        <f aca="false">ASC(E3694)</f>
        <v>ﾀﾀﾞﾗﾌｨﾙ</v>
      </c>
      <c r="P3694" s="16" t="n">
        <f aca="false">N(P3693)+IF($C3694=検索!$B$49,1,0)</f>
        <v>0</v>
      </c>
    </row>
    <row r="3695" customFormat="false" ht="15" hidden="false" customHeight="false" outlineLevel="0" collapsed="false">
      <c r="A3695" s="16" t="s">
        <v>221</v>
      </c>
      <c r="B3695" s="0" t="s">
        <v>8544</v>
      </c>
      <c r="C3695" s="0" t="n">
        <v>259</v>
      </c>
      <c r="D3695" s="0" t="str">
        <f aca="false">IFERROR(VLOOKUP($C3695,薬効分類マスタ!$A$2:$B$180,2,FALSE()),"未登録")</f>
        <v>その他の泌尿生殖器官及び肛門用薬</v>
      </c>
      <c r="E3695" s="16" t="s">
        <v>6404</v>
      </c>
      <c r="F3695" s="16" t="s">
        <v>257</v>
      </c>
      <c r="G3695" s="16" t="s">
        <v>8545</v>
      </c>
      <c r="H3695" s="16" t="s">
        <v>385</v>
      </c>
      <c r="I3695" s="0" t="n">
        <v>30.3</v>
      </c>
      <c r="J3695" s="16" t="s">
        <v>239</v>
      </c>
      <c r="K3695" s="0" t="str">
        <f aca="false">IFERROR(IF(VLOOKUP($C3695,薬効分類マスタ!$A$2:$E$180,5,FALSE())=0,"",VLOOKUP($C3695,薬効分類マスタ!$A$2:$E$180,5,FALSE())),"")</f>
        <v/>
      </c>
      <c r="L3695" s="17"/>
      <c r="M3695" s="0" t="str">
        <f aca="false">IF($K3695="","",IF($L3695&lt;&gt;"",$L3695,VLOOKUP($C3695,薬効分類マスタ!$A$2:$F$180,6,FALSE())))</f>
        <v/>
      </c>
      <c r="N3695" s="0" t="str">
        <f aca="false">ASC(G3695)</f>
        <v>ﾀﾀﾞﾗﾌｨﾙ錠5mgZA｢ｻﾜｲ｣</v>
      </c>
      <c r="O3695" s="0" t="str">
        <f aca="false">ASC(E3695)</f>
        <v>ﾀﾀﾞﾗﾌｨﾙ</v>
      </c>
      <c r="P3695" s="16" t="n">
        <f aca="false">N(P3694)+IF($C3695=検索!$B$49,1,0)</f>
        <v>0</v>
      </c>
    </row>
    <row r="3696" customFormat="false" ht="15" hidden="false" customHeight="false" outlineLevel="0" collapsed="false">
      <c r="A3696" s="16" t="s">
        <v>221</v>
      </c>
      <c r="B3696" s="0" t="s">
        <v>8546</v>
      </c>
      <c r="C3696" s="0" t="n">
        <v>259</v>
      </c>
      <c r="D3696" s="0" t="str">
        <f aca="false">IFERROR(VLOOKUP($C3696,薬効分類マスタ!$A$2:$B$180,2,FALSE()),"未登録")</f>
        <v>その他の泌尿生殖器官及び肛門用薬</v>
      </c>
      <c r="E3696" s="16" t="s">
        <v>6404</v>
      </c>
      <c r="F3696" s="16" t="s">
        <v>257</v>
      </c>
      <c r="G3696" s="16" t="s">
        <v>8547</v>
      </c>
      <c r="H3696" s="16" t="s">
        <v>354</v>
      </c>
      <c r="I3696" s="0" t="n">
        <v>30.3</v>
      </c>
      <c r="J3696" s="16" t="s">
        <v>239</v>
      </c>
      <c r="K3696" s="0" t="str">
        <f aca="false">IFERROR(IF(VLOOKUP($C3696,薬効分類マスタ!$A$2:$E$180,5,FALSE())=0,"",VLOOKUP($C3696,薬効分類マスタ!$A$2:$E$180,5,FALSE())),"")</f>
        <v/>
      </c>
      <c r="L3696" s="17"/>
      <c r="M3696" s="0" t="str">
        <f aca="false">IF($K3696="","",IF($L3696&lt;&gt;"",$L3696,VLOOKUP($C3696,薬効分類マスタ!$A$2:$F$180,6,FALSE())))</f>
        <v/>
      </c>
      <c r="N3696" s="0" t="str">
        <f aca="false">ASC(G3696)</f>
        <v>ﾀﾀﾞﾗﾌｨﾙ錠5mgZA｢ｻﾝﾄﾞ｣</v>
      </c>
      <c r="O3696" s="0" t="str">
        <f aca="false">ASC(E3696)</f>
        <v>ﾀﾀﾞﾗﾌｨﾙ</v>
      </c>
      <c r="P3696" s="16" t="n">
        <f aca="false">N(P3695)+IF($C3696=検索!$B$49,1,0)</f>
        <v>0</v>
      </c>
    </row>
    <row r="3697" customFormat="false" ht="15" hidden="false" customHeight="false" outlineLevel="0" collapsed="false">
      <c r="A3697" s="16" t="s">
        <v>221</v>
      </c>
      <c r="B3697" s="0" t="s">
        <v>8548</v>
      </c>
      <c r="C3697" s="0" t="n">
        <v>259</v>
      </c>
      <c r="D3697" s="0" t="str">
        <f aca="false">IFERROR(VLOOKUP($C3697,薬効分類マスタ!$A$2:$B$180,2,FALSE()),"未登録")</f>
        <v>その他の泌尿生殖器官及び肛門用薬</v>
      </c>
      <c r="E3697" s="16" t="s">
        <v>6404</v>
      </c>
      <c r="F3697" s="16" t="s">
        <v>257</v>
      </c>
      <c r="G3697" s="16" t="s">
        <v>8549</v>
      </c>
      <c r="H3697" s="16" t="s">
        <v>536</v>
      </c>
      <c r="I3697" s="0" t="n">
        <v>30.3</v>
      </c>
      <c r="J3697" s="16" t="s">
        <v>239</v>
      </c>
      <c r="K3697" s="0" t="str">
        <f aca="false">IFERROR(IF(VLOOKUP($C3697,薬効分類マスタ!$A$2:$E$180,5,FALSE())=0,"",VLOOKUP($C3697,薬効分類マスタ!$A$2:$E$180,5,FALSE())),"")</f>
        <v/>
      </c>
      <c r="L3697" s="17"/>
      <c r="M3697" s="0" t="str">
        <f aca="false">IF($K3697="","",IF($L3697&lt;&gt;"",$L3697,VLOOKUP($C3697,薬効分類マスタ!$A$2:$F$180,6,FALSE())))</f>
        <v/>
      </c>
      <c r="N3697" s="0" t="str">
        <f aca="false">ASC(G3697)</f>
        <v>ﾀﾀﾞﾗﾌｨﾙ錠5mgZA｢日医工｣</v>
      </c>
      <c r="O3697" s="0" t="str">
        <f aca="false">ASC(E3697)</f>
        <v>ﾀﾀﾞﾗﾌｨﾙ</v>
      </c>
      <c r="P3697" s="16" t="n">
        <f aca="false">N(P3696)+IF($C3697=検索!$B$49,1,0)</f>
        <v>0</v>
      </c>
    </row>
    <row r="3698" customFormat="false" ht="15" hidden="false" customHeight="false" outlineLevel="0" collapsed="false">
      <c r="A3698" s="16" t="s">
        <v>221</v>
      </c>
      <c r="B3698" s="0" t="s">
        <v>8550</v>
      </c>
      <c r="C3698" s="0" t="n">
        <v>259</v>
      </c>
      <c r="D3698" s="0" t="str">
        <f aca="false">IFERROR(VLOOKUP($C3698,薬効分類マスタ!$A$2:$B$180,2,FALSE()),"未登録")</f>
        <v>その他の泌尿生殖器官及び肛門用薬</v>
      </c>
      <c r="E3698" s="16" t="s">
        <v>6404</v>
      </c>
      <c r="F3698" s="16" t="s">
        <v>257</v>
      </c>
      <c r="G3698" s="16" t="s">
        <v>8551</v>
      </c>
      <c r="H3698" s="16" t="s">
        <v>1165</v>
      </c>
      <c r="I3698" s="0" t="n">
        <v>30.3</v>
      </c>
      <c r="J3698" s="16" t="s">
        <v>239</v>
      </c>
      <c r="K3698" s="0" t="str">
        <f aca="false">IFERROR(IF(VLOOKUP($C3698,薬効分類マスタ!$A$2:$E$180,5,FALSE())=0,"",VLOOKUP($C3698,薬効分類マスタ!$A$2:$E$180,5,FALSE())),"")</f>
        <v/>
      </c>
      <c r="L3698" s="17"/>
      <c r="M3698" s="0" t="str">
        <f aca="false">IF($K3698="","",IF($L3698&lt;&gt;"",$L3698,VLOOKUP($C3698,薬効分類マスタ!$A$2:$F$180,6,FALSE())))</f>
        <v/>
      </c>
      <c r="N3698" s="0" t="str">
        <f aca="false">ASC(G3698)</f>
        <v>ﾀﾀﾞﾗﾌｨﾙ錠5mgZA｢ﾆﾌﾟﾛ｣</v>
      </c>
      <c r="O3698" s="0" t="str">
        <f aca="false">ASC(E3698)</f>
        <v>ﾀﾀﾞﾗﾌｨﾙ</v>
      </c>
      <c r="P3698" s="16" t="n">
        <f aca="false">N(P3697)+IF($C3698=検索!$B$49,1,0)</f>
        <v>0</v>
      </c>
    </row>
    <row r="3699" customFormat="false" ht="15" hidden="false" customHeight="false" outlineLevel="0" collapsed="false">
      <c r="A3699" s="16" t="s">
        <v>221</v>
      </c>
      <c r="B3699" s="0" t="s">
        <v>8552</v>
      </c>
      <c r="C3699" s="0" t="n">
        <v>259</v>
      </c>
      <c r="D3699" s="0" t="str">
        <f aca="false">IFERROR(VLOOKUP($C3699,薬効分類マスタ!$A$2:$B$180,2,FALSE()),"未登録")</f>
        <v>その他の泌尿生殖器官及び肛門用薬</v>
      </c>
      <c r="E3699" s="16" t="s">
        <v>6404</v>
      </c>
      <c r="F3699" s="16" t="s">
        <v>257</v>
      </c>
      <c r="G3699" s="16" t="s">
        <v>8553</v>
      </c>
      <c r="H3699" s="16" t="s">
        <v>1361</v>
      </c>
      <c r="I3699" s="0" t="n">
        <v>30.3</v>
      </c>
      <c r="J3699" s="16" t="s">
        <v>239</v>
      </c>
      <c r="K3699" s="0" t="str">
        <f aca="false">IFERROR(IF(VLOOKUP($C3699,薬効分類マスタ!$A$2:$E$180,5,FALSE())=0,"",VLOOKUP($C3699,薬効分類マスタ!$A$2:$E$180,5,FALSE())),"")</f>
        <v/>
      </c>
      <c r="L3699" s="17"/>
      <c r="M3699" s="0" t="str">
        <f aca="false">IF($K3699="","",IF($L3699&lt;&gt;"",$L3699,VLOOKUP($C3699,薬効分類マスタ!$A$2:$F$180,6,FALSE())))</f>
        <v/>
      </c>
      <c r="N3699" s="0" t="str">
        <f aca="false">ASC(G3699)</f>
        <v>ﾀﾀﾞﾗﾌｨﾙ錠5mgZA｢ﾌｿｰ｣</v>
      </c>
      <c r="O3699" s="0" t="str">
        <f aca="false">ASC(E3699)</f>
        <v>ﾀﾀﾞﾗﾌｨﾙ</v>
      </c>
      <c r="P3699" s="16" t="n">
        <f aca="false">N(P3698)+IF($C3699=検索!$B$49,1,0)</f>
        <v>0</v>
      </c>
    </row>
    <row r="3700" customFormat="false" ht="15" hidden="false" customHeight="false" outlineLevel="0" collapsed="false">
      <c r="A3700" s="16" t="s">
        <v>221</v>
      </c>
      <c r="B3700" s="0" t="s">
        <v>8554</v>
      </c>
      <c r="C3700" s="0" t="n">
        <v>259</v>
      </c>
      <c r="D3700" s="0" t="str">
        <f aca="false">IFERROR(VLOOKUP($C3700,薬効分類マスタ!$A$2:$B$180,2,FALSE()),"未登録")</f>
        <v>その他の泌尿生殖器官及び肛門用薬</v>
      </c>
      <c r="E3700" s="16" t="s">
        <v>6404</v>
      </c>
      <c r="F3700" s="16" t="s">
        <v>257</v>
      </c>
      <c r="G3700" s="16" t="s">
        <v>8555</v>
      </c>
      <c r="H3700" s="16" t="s">
        <v>6754</v>
      </c>
      <c r="I3700" s="0" t="n">
        <v>30.3</v>
      </c>
      <c r="J3700" s="16" t="s">
        <v>239</v>
      </c>
      <c r="K3700" s="0" t="str">
        <f aca="false">IFERROR(IF(VLOOKUP($C3700,薬効分類マスタ!$A$2:$E$180,5,FALSE())=0,"",VLOOKUP($C3700,薬効分類マスタ!$A$2:$E$180,5,FALSE())),"")</f>
        <v/>
      </c>
      <c r="L3700" s="17"/>
      <c r="M3700" s="0" t="str">
        <f aca="false">IF($K3700="","",IF($L3700&lt;&gt;"",$L3700,VLOOKUP($C3700,薬効分類マスタ!$A$2:$F$180,6,FALSE())))</f>
        <v/>
      </c>
      <c r="N3700" s="0" t="str">
        <f aca="false">ASC(G3700)</f>
        <v>ﾀﾀﾞﾗﾌｨﾙ錠5mgZA｢ｼｵｴ｣</v>
      </c>
      <c r="O3700" s="0" t="str">
        <f aca="false">ASC(E3700)</f>
        <v>ﾀﾀﾞﾗﾌｨﾙ</v>
      </c>
      <c r="P3700" s="16" t="n">
        <f aca="false">N(P3699)+IF($C3700=検索!$B$49,1,0)</f>
        <v>0</v>
      </c>
    </row>
    <row r="3701" customFormat="false" ht="15" hidden="false" customHeight="false" outlineLevel="0" collapsed="false">
      <c r="A3701" s="16" t="s">
        <v>221</v>
      </c>
      <c r="B3701" s="0" t="s">
        <v>8556</v>
      </c>
      <c r="C3701" s="0" t="n">
        <v>259</v>
      </c>
      <c r="D3701" s="0" t="str">
        <f aca="false">IFERROR(VLOOKUP($C3701,薬効分類マスタ!$A$2:$B$180,2,FALSE()),"未登録")</f>
        <v>その他の泌尿生殖器官及び肛門用薬</v>
      </c>
      <c r="E3701" s="16" t="s">
        <v>6404</v>
      </c>
      <c r="F3701" s="16" t="s">
        <v>1418</v>
      </c>
      <c r="G3701" s="16" t="s">
        <v>8557</v>
      </c>
      <c r="H3701" s="16" t="s">
        <v>533</v>
      </c>
      <c r="I3701" s="0" t="n">
        <v>27.2</v>
      </c>
      <c r="J3701" s="16" t="s">
        <v>239</v>
      </c>
      <c r="K3701" s="0" t="str">
        <f aca="false">IFERROR(IF(VLOOKUP($C3701,薬効分類マスタ!$A$2:$E$180,5,FALSE())=0,"",VLOOKUP($C3701,薬効分類マスタ!$A$2:$E$180,5,FALSE())),"")</f>
        <v/>
      </c>
      <c r="L3701" s="17"/>
      <c r="M3701" s="0" t="str">
        <f aca="false">IF($K3701="","",IF($L3701&lt;&gt;"",$L3701,VLOOKUP($C3701,薬効分類マスタ!$A$2:$F$180,6,FALSE())))</f>
        <v/>
      </c>
      <c r="N3701" s="0" t="str">
        <f aca="false">ASC(G3701)</f>
        <v>ﾀﾀﾞﾗﾌｨﾙOD錠2.5mgZA｢ﾄｰﾜ｣</v>
      </c>
      <c r="O3701" s="0" t="str">
        <f aca="false">ASC(E3701)</f>
        <v>ﾀﾀﾞﾗﾌｨﾙ</v>
      </c>
      <c r="P3701" s="16" t="n">
        <f aca="false">N(P3700)+IF($C3701=検索!$B$49,1,0)</f>
        <v>0</v>
      </c>
    </row>
    <row r="3702" customFormat="false" ht="15" hidden="false" customHeight="false" outlineLevel="0" collapsed="false">
      <c r="A3702" s="16" t="s">
        <v>221</v>
      </c>
      <c r="B3702" s="0" t="s">
        <v>8558</v>
      </c>
      <c r="C3702" s="0" t="n">
        <v>259</v>
      </c>
      <c r="D3702" s="0" t="str">
        <f aca="false">IFERROR(VLOOKUP($C3702,薬効分類マスタ!$A$2:$B$180,2,FALSE()),"未登録")</f>
        <v>その他の泌尿生殖器官及び肛門用薬</v>
      </c>
      <c r="E3702" s="16" t="s">
        <v>6404</v>
      </c>
      <c r="F3702" s="16" t="s">
        <v>257</v>
      </c>
      <c r="G3702" s="16" t="s">
        <v>8559</v>
      </c>
      <c r="H3702" s="16" t="s">
        <v>533</v>
      </c>
      <c r="I3702" s="0" t="n">
        <v>30.3</v>
      </c>
      <c r="J3702" s="16" t="s">
        <v>239</v>
      </c>
      <c r="K3702" s="0" t="str">
        <f aca="false">IFERROR(IF(VLOOKUP($C3702,薬効分類マスタ!$A$2:$E$180,5,FALSE())=0,"",VLOOKUP($C3702,薬効分類マスタ!$A$2:$E$180,5,FALSE())),"")</f>
        <v/>
      </c>
      <c r="L3702" s="17"/>
      <c r="M3702" s="0" t="str">
        <f aca="false">IF($K3702="","",IF($L3702&lt;&gt;"",$L3702,VLOOKUP($C3702,薬効分類マスタ!$A$2:$F$180,6,FALSE())))</f>
        <v/>
      </c>
      <c r="N3702" s="0" t="str">
        <f aca="false">ASC(G3702)</f>
        <v>ﾀﾀﾞﾗﾌｨﾙOD錠5mgZA｢ﾄｰﾜ｣</v>
      </c>
      <c r="O3702" s="0" t="str">
        <f aca="false">ASC(E3702)</f>
        <v>ﾀﾀﾞﾗﾌｨﾙ</v>
      </c>
      <c r="P3702" s="16" t="n">
        <f aca="false">N(P3701)+IF($C3702=検索!$B$49,1,0)</f>
        <v>0</v>
      </c>
    </row>
    <row r="3703" customFormat="false" ht="15" hidden="false" customHeight="false" outlineLevel="0" collapsed="false">
      <c r="A3703" s="16" t="s">
        <v>221</v>
      </c>
      <c r="B3703" s="0" t="s">
        <v>8560</v>
      </c>
      <c r="C3703" s="0" t="n">
        <v>259</v>
      </c>
      <c r="D3703" s="0" t="str">
        <f aca="false">IFERROR(VLOOKUP($C3703,薬効分類マスタ!$A$2:$B$180,2,FALSE()),"未登録")</f>
        <v>その他の泌尿生殖器官及び肛門用薬</v>
      </c>
      <c r="E3703" s="16" t="s">
        <v>6404</v>
      </c>
      <c r="F3703" s="16" t="s">
        <v>257</v>
      </c>
      <c r="G3703" s="16" t="s">
        <v>8561</v>
      </c>
      <c r="H3703" s="16" t="s">
        <v>1019</v>
      </c>
      <c r="I3703" s="0" t="n">
        <v>1078.3</v>
      </c>
      <c r="J3703" s="16" t="s">
        <v>232</v>
      </c>
      <c r="K3703" s="0" t="str">
        <f aca="false">IFERROR(IF(VLOOKUP($C3703,薬効分類マスタ!$A$2:$E$180,5,FALSE())=0,"",VLOOKUP($C3703,薬効分類マスタ!$A$2:$E$180,5,FALSE())),"")</f>
        <v/>
      </c>
      <c r="L3703" s="17"/>
      <c r="M3703" s="0" t="str">
        <f aca="false">IF($K3703="","",IF($L3703&lt;&gt;"",$L3703,VLOOKUP($C3703,薬効分類マスタ!$A$2:$F$180,6,FALSE())))</f>
        <v/>
      </c>
      <c r="N3703" s="0" t="str">
        <f aca="false">ASC(G3703)</f>
        <v>ｼｱﾘｽ錠5mg</v>
      </c>
      <c r="O3703" s="0" t="str">
        <f aca="false">ASC(E3703)</f>
        <v>ﾀﾀﾞﾗﾌｨﾙ</v>
      </c>
      <c r="P3703" s="16" t="n">
        <f aca="false">N(P3702)+IF($C3703=検索!$B$49,1,0)</f>
        <v>0</v>
      </c>
    </row>
    <row r="3704" customFormat="false" ht="15" hidden="false" customHeight="false" outlineLevel="0" collapsed="false">
      <c r="A3704" s="16" t="s">
        <v>221</v>
      </c>
      <c r="B3704" s="0" t="s">
        <v>8562</v>
      </c>
      <c r="C3704" s="0" t="n">
        <v>259</v>
      </c>
      <c r="D3704" s="0" t="str">
        <f aca="false">IFERROR(VLOOKUP($C3704,薬効分類マスタ!$A$2:$B$180,2,FALSE()),"未登録")</f>
        <v>その他の泌尿生殖器官及び肛門用薬</v>
      </c>
      <c r="E3704" s="16" t="s">
        <v>6404</v>
      </c>
      <c r="F3704" s="16" t="s">
        <v>262</v>
      </c>
      <c r="G3704" s="16" t="s">
        <v>8563</v>
      </c>
      <c r="H3704" s="16" t="s">
        <v>1019</v>
      </c>
      <c r="I3704" s="0" t="n">
        <v>1164.6</v>
      </c>
      <c r="J3704" s="16" t="s">
        <v>232</v>
      </c>
      <c r="K3704" s="0" t="str">
        <f aca="false">IFERROR(IF(VLOOKUP($C3704,薬効分類マスタ!$A$2:$E$180,5,FALSE())=0,"",VLOOKUP($C3704,薬効分類マスタ!$A$2:$E$180,5,FALSE())),"")</f>
        <v/>
      </c>
      <c r="L3704" s="17"/>
      <c r="M3704" s="0" t="str">
        <f aca="false">IF($K3704="","",IF($L3704&lt;&gt;"",$L3704,VLOOKUP($C3704,薬効分類マスタ!$A$2:$F$180,6,FALSE())))</f>
        <v/>
      </c>
      <c r="N3704" s="0" t="str">
        <f aca="false">ASC(G3704)</f>
        <v>ｼｱﾘｽ錠10mg</v>
      </c>
      <c r="O3704" s="0" t="str">
        <f aca="false">ASC(E3704)</f>
        <v>ﾀﾀﾞﾗﾌｨﾙ</v>
      </c>
      <c r="P3704" s="16" t="n">
        <f aca="false">N(P3703)+IF($C3704=検索!$B$49,1,0)</f>
        <v>0</v>
      </c>
    </row>
    <row r="3705" customFormat="false" ht="15" hidden="false" customHeight="false" outlineLevel="0" collapsed="false">
      <c r="A3705" s="16" t="s">
        <v>221</v>
      </c>
      <c r="B3705" s="0" t="s">
        <v>8564</v>
      </c>
      <c r="C3705" s="0" t="n">
        <v>259</v>
      </c>
      <c r="D3705" s="0" t="str">
        <f aca="false">IFERROR(VLOOKUP($C3705,薬効分類マスタ!$A$2:$B$180,2,FALSE()),"未登録")</f>
        <v>その他の泌尿生殖器官及び肛門用薬</v>
      </c>
      <c r="E3705" s="16" t="s">
        <v>6404</v>
      </c>
      <c r="F3705" s="16" t="s">
        <v>445</v>
      </c>
      <c r="G3705" s="16" t="s">
        <v>8565</v>
      </c>
      <c r="H3705" s="16" t="s">
        <v>1019</v>
      </c>
      <c r="I3705" s="0" t="n">
        <v>1288.9</v>
      </c>
      <c r="J3705" s="16" t="s">
        <v>232</v>
      </c>
      <c r="K3705" s="0" t="str">
        <f aca="false">IFERROR(IF(VLOOKUP($C3705,薬効分類マスタ!$A$2:$E$180,5,FALSE())=0,"",VLOOKUP($C3705,薬効分類マスタ!$A$2:$E$180,5,FALSE())),"")</f>
        <v/>
      </c>
      <c r="L3705" s="17"/>
      <c r="M3705" s="0" t="str">
        <f aca="false">IF($K3705="","",IF($L3705&lt;&gt;"",$L3705,VLOOKUP($C3705,薬効分類マスタ!$A$2:$F$180,6,FALSE())))</f>
        <v/>
      </c>
      <c r="N3705" s="0" t="str">
        <f aca="false">ASC(G3705)</f>
        <v>ｼｱﾘｽ錠20mg</v>
      </c>
      <c r="O3705" s="0" t="str">
        <f aca="false">ASC(E3705)</f>
        <v>ﾀﾀﾞﾗﾌｨﾙ</v>
      </c>
      <c r="P3705" s="16" t="n">
        <f aca="false">N(P3704)+IF($C3705=検索!$B$49,1,0)</f>
        <v>0</v>
      </c>
    </row>
    <row r="3706" customFormat="false" ht="15" hidden="false" customHeight="false" outlineLevel="0" collapsed="false">
      <c r="A3706" s="16" t="s">
        <v>221</v>
      </c>
      <c r="B3706" s="0" t="s">
        <v>8566</v>
      </c>
      <c r="C3706" s="0" t="n">
        <v>259</v>
      </c>
      <c r="D3706" s="0" t="str">
        <f aca="false">IFERROR(VLOOKUP($C3706,薬効分類マスタ!$A$2:$B$180,2,FALSE()),"未登録")</f>
        <v>その他の泌尿生殖器官及び肛門用薬</v>
      </c>
      <c r="E3706" s="16" t="s">
        <v>8567</v>
      </c>
      <c r="F3706" s="16" t="s">
        <v>411</v>
      </c>
      <c r="G3706" s="16" t="s">
        <v>8568</v>
      </c>
      <c r="H3706" s="16" t="s">
        <v>6670</v>
      </c>
      <c r="I3706" s="0" t="n">
        <v>139.9</v>
      </c>
      <c r="J3706" s="16" t="s">
        <v>232</v>
      </c>
      <c r="K3706" s="0" t="str">
        <f aca="false">IFERROR(IF(VLOOKUP($C3706,薬効分類マスタ!$A$2:$E$180,5,FALSE())=0,"",VLOOKUP($C3706,薬効分類マスタ!$A$2:$E$180,5,FALSE())),"")</f>
        <v/>
      </c>
      <c r="L3706" s="17"/>
      <c r="M3706" s="0" t="str">
        <f aca="false">IF($K3706="","",IF($L3706&lt;&gt;"",$L3706,VLOOKUP($C3706,薬効分類マスタ!$A$2:$F$180,6,FALSE())))</f>
        <v/>
      </c>
      <c r="N3706" s="0" t="str">
        <f aca="false">ASC(G3706)</f>
        <v>ﾍﾞｵｰﾊﾞ錠50mg</v>
      </c>
      <c r="O3706" s="0" t="str">
        <f aca="false">ASC(E3706)</f>
        <v>ﾋﾞﾍﾞｸﾞﾛﾝ</v>
      </c>
      <c r="P3706" s="16" t="n">
        <f aca="false">N(P3705)+IF($C3706=検索!$B$49,1,0)</f>
        <v>0</v>
      </c>
    </row>
    <row r="3707" customFormat="false" ht="15" hidden="false" customHeight="false" outlineLevel="0" collapsed="false">
      <c r="A3707" s="16" t="s">
        <v>221</v>
      </c>
      <c r="B3707" s="0" t="s">
        <v>8569</v>
      </c>
      <c r="C3707" s="0" t="n">
        <v>259</v>
      </c>
      <c r="D3707" s="0" t="str">
        <f aca="false">IFERROR(VLOOKUP($C3707,薬効分類マスタ!$A$2:$B$180,2,FALSE()),"未登録")</f>
        <v>その他の泌尿生殖器官及び肛門用薬</v>
      </c>
      <c r="E3707" s="16" t="s">
        <v>6333</v>
      </c>
      <c r="F3707" s="16" t="s">
        <v>622</v>
      </c>
      <c r="G3707" s="16" t="s">
        <v>8570</v>
      </c>
      <c r="H3707" s="16" t="s">
        <v>325</v>
      </c>
      <c r="I3707" s="0" t="n">
        <v>684.2</v>
      </c>
      <c r="J3707" s="16" t="s">
        <v>232</v>
      </c>
      <c r="K3707" s="0" t="str">
        <f aca="false">IFERROR(IF(VLOOKUP($C3707,薬効分類マスタ!$A$2:$E$180,5,FALSE())=0,"",VLOOKUP($C3707,薬効分類マスタ!$A$2:$E$180,5,FALSE())),"")</f>
        <v/>
      </c>
      <c r="L3707" s="17"/>
      <c r="M3707" s="0" t="str">
        <f aca="false">IF($K3707="","",IF($L3707&lt;&gt;"",$L3707,VLOOKUP($C3707,薬効分類マスタ!$A$2:$F$180,6,FALSE())))</f>
        <v/>
      </c>
      <c r="N3707" s="0" t="str">
        <f aca="false">ASC(G3707)</f>
        <v>ﾊﾞｲｱｸﾞﾗ錠25mg</v>
      </c>
      <c r="O3707" s="0" t="str">
        <f aca="false">ASC(E3707)</f>
        <v>ｼﾙﾃﾞﾅﾌｨﾙｸｴﾝ酸塩</v>
      </c>
      <c r="P3707" s="16" t="n">
        <f aca="false">N(P3706)+IF($C3707=検索!$B$49,1,0)</f>
        <v>0</v>
      </c>
    </row>
    <row r="3708" customFormat="false" ht="15" hidden="false" customHeight="false" outlineLevel="0" collapsed="false">
      <c r="A3708" s="16" t="s">
        <v>221</v>
      </c>
      <c r="B3708" s="0" t="s">
        <v>8571</v>
      </c>
      <c r="C3708" s="0" t="n">
        <v>259</v>
      </c>
      <c r="D3708" s="0" t="str">
        <f aca="false">IFERROR(VLOOKUP($C3708,薬効分類マスタ!$A$2:$B$180,2,FALSE()),"未登録")</f>
        <v>その他の泌尿生殖器官及び肛門用薬</v>
      </c>
      <c r="E3708" s="16" t="s">
        <v>6333</v>
      </c>
      <c r="F3708" s="16" t="s">
        <v>411</v>
      </c>
      <c r="G3708" s="16" t="s">
        <v>8572</v>
      </c>
      <c r="H3708" s="16" t="s">
        <v>325</v>
      </c>
      <c r="I3708" s="0" t="n">
        <v>927.4</v>
      </c>
      <c r="J3708" s="16" t="s">
        <v>232</v>
      </c>
      <c r="K3708" s="0" t="str">
        <f aca="false">IFERROR(IF(VLOOKUP($C3708,薬効分類マスタ!$A$2:$E$180,5,FALSE())=0,"",VLOOKUP($C3708,薬効分類マスタ!$A$2:$E$180,5,FALSE())),"")</f>
        <v/>
      </c>
      <c r="L3708" s="17"/>
      <c r="M3708" s="0" t="str">
        <f aca="false">IF($K3708="","",IF($L3708&lt;&gt;"",$L3708,VLOOKUP($C3708,薬効分類マスタ!$A$2:$F$180,6,FALSE())))</f>
        <v/>
      </c>
      <c r="N3708" s="0" t="str">
        <f aca="false">ASC(G3708)</f>
        <v>ﾊﾞｲｱｸﾞﾗ錠50mg</v>
      </c>
      <c r="O3708" s="0" t="str">
        <f aca="false">ASC(E3708)</f>
        <v>ｼﾙﾃﾞﾅﾌｨﾙｸｴﾝ酸塩</v>
      </c>
      <c r="P3708" s="16" t="n">
        <f aca="false">N(P3707)+IF($C3708=検索!$B$49,1,0)</f>
        <v>0</v>
      </c>
    </row>
    <row r="3709" customFormat="false" ht="15" hidden="false" customHeight="false" outlineLevel="0" collapsed="false">
      <c r="A3709" s="16" t="s">
        <v>221</v>
      </c>
      <c r="B3709" s="0" t="s">
        <v>8573</v>
      </c>
      <c r="C3709" s="0" t="n">
        <v>259</v>
      </c>
      <c r="D3709" s="0" t="str">
        <f aca="false">IFERROR(VLOOKUP($C3709,薬効分類マスタ!$A$2:$B$180,2,FALSE()),"未登録")</f>
        <v>その他の泌尿生殖器官及び肛門用薬</v>
      </c>
      <c r="E3709" s="16" t="s">
        <v>6333</v>
      </c>
      <c r="F3709" s="16" t="s">
        <v>622</v>
      </c>
      <c r="G3709" s="16" t="s">
        <v>8574</v>
      </c>
      <c r="H3709" s="16" t="s">
        <v>325</v>
      </c>
      <c r="I3709" s="0" t="n">
        <v>974.6</v>
      </c>
      <c r="J3709" s="16" t="s">
        <v>232</v>
      </c>
      <c r="K3709" s="0" t="str">
        <f aca="false">IFERROR(IF(VLOOKUP($C3709,薬効分類マスタ!$A$2:$E$180,5,FALSE())=0,"",VLOOKUP($C3709,薬効分類マスタ!$A$2:$E$180,5,FALSE())),"")</f>
        <v/>
      </c>
      <c r="L3709" s="17"/>
      <c r="M3709" s="0" t="str">
        <f aca="false">IF($K3709="","",IF($L3709&lt;&gt;"",$L3709,VLOOKUP($C3709,薬効分類マスタ!$A$2:$F$180,6,FALSE())))</f>
        <v/>
      </c>
      <c r="N3709" s="0" t="str">
        <f aca="false">ASC(G3709)</f>
        <v>ﾊﾞｲｱｸﾞﾗODﾌｨﾙﾑ25mg</v>
      </c>
      <c r="O3709" s="0" t="str">
        <f aca="false">ASC(E3709)</f>
        <v>ｼﾙﾃﾞﾅﾌｨﾙｸｴﾝ酸塩</v>
      </c>
      <c r="P3709" s="16" t="n">
        <f aca="false">N(P3708)+IF($C3709=検索!$B$49,1,0)</f>
        <v>0</v>
      </c>
    </row>
    <row r="3710" customFormat="false" ht="15" hidden="false" customHeight="false" outlineLevel="0" collapsed="false">
      <c r="A3710" s="16" t="s">
        <v>221</v>
      </c>
      <c r="B3710" s="0" t="s">
        <v>8575</v>
      </c>
      <c r="C3710" s="0" t="n">
        <v>259</v>
      </c>
      <c r="D3710" s="0" t="str">
        <f aca="false">IFERROR(VLOOKUP($C3710,薬効分類マスタ!$A$2:$B$180,2,FALSE()),"未登録")</f>
        <v>その他の泌尿生殖器官及び肛門用薬</v>
      </c>
      <c r="E3710" s="16" t="s">
        <v>6333</v>
      </c>
      <c r="F3710" s="16" t="s">
        <v>411</v>
      </c>
      <c r="G3710" s="16" t="s">
        <v>8576</v>
      </c>
      <c r="H3710" s="16" t="s">
        <v>325</v>
      </c>
      <c r="I3710" s="0" t="n">
        <v>1404.1</v>
      </c>
      <c r="J3710" s="16" t="s">
        <v>232</v>
      </c>
      <c r="K3710" s="0" t="str">
        <f aca="false">IFERROR(IF(VLOOKUP($C3710,薬効分類マスタ!$A$2:$E$180,5,FALSE())=0,"",VLOOKUP($C3710,薬効分類マスタ!$A$2:$E$180,5,FALSE())),"")</f>
        <v/>
      </c>
      <c r="L3710" s="17"/>
      <c r="M3710" s="0" t="str">
        <f aca="false">IF($K3710="","",IF($L3710&lt;&gt;"",$L3710,VLOOKUP($C3710,薬効分類マスタ!$A$2:$F$180,6,FALSE())))</f>
        <v/>
      </c>
      <c r="N3710" s="0" t="str">
        <f aca="false">ASC(G3710)</f>
        <v>ﾊﾞｲｱｸﾞﾗODﾌｨﾙﾑ50mg</v>
      </c>
      <c r="O3710" s="0" t="str">
        <f aca="false">ASC(E3710)</f>
        <v>ｼﾙﾃﾞﾅﾌｨﾙｸｴﾝ酸塩</v>
      </c>
      <c r="P3710" s="16" t="n">
        <f aca="false">N(P3709)+IF($C3710=検索!$B$49,1,0)</f>
        <v>0</v>
      </c>
    </row>
    <row r="3711" customFormat="false" ht="15" hidden="false" customHeight="false" outlineLevel="0" collapsed="false">
      <c r="A3711" s="16" t="s">
        <v>221</v>
      </c>
      <c r="B3711" s="0" t="s">
        <v>8577</v>
      </c>
      <c r="C3711" s="0" t="n">
        <v>259</v>
      </c>
      <c r="D3711" s="0" t="str">
        <f aca="false">IFERROR(VLOOKUP($C3711,薬効分類マスタ!$A$2:$B$180,2,FALSE()),"未登録")</f>
        <v>その他の泌尿生殖器官及び肛門用薬</v>
      </c>
      <c r="E3711" s="16" t="s">
        <v>8578</v>
      </c>
      <c r="F3711" s="16" t="s">
        <v>1027</v>
      </c>
      <c r="G3711" s="16" t="s">
        <v>8579</v>
      </c>
      <c r="H3711" s="16" t="s">
        <v>542</v>
      </c>
      <c r="I3711" s="0" t="n">
        <v>6.3</v>
      </c>
      <c r="J3711" s="16" t="s">
        <v>239</v>
      </c>
      <c r="K3711" s="0" t="str">
        <f aca="false">IFERROR(IF(VLOOKUP($C3711,薬効分類マスタ!$A$2:$E$180,5,FALSE())=0,"",VLOOKUP($C3711,薬効分類マスタ!$A$2:$E$180,5,FALSE())),"")</f>
        <v/>
      </c>
      <c r="L3711" s="17"/>
      <c r="M3711" s="0" t="str">
        <f aca="false">IF($K3711="","",IF($L3711&lt;&gt;"",$L3711,VLOOKUP($C3711,薬効分類マスタ!$A$2:$F$180,6,FALSE())))</f>
        <v/>
      </c>
      <c r="N3711" s="0" t="str">
        <f aca="false">ASC(G3711)</f>
        <v>ｴﾙｻﾒｯﾄ配合錠</v>
      </c>
      <c r="O3711" s="0" t="str">
        <f aca="false">ASC(E3711)</f>
        <v>ｵｵｳﾒｶﾞｻｿｳｴｷｽ･ﾊｺﾔﾅｷﾞｴｷｽ配合剤</v>
      </c>
      <c r="P3711" s="16" t="n">
        <f aca="false">N(P3710)+IF($C3711=検索!$B$49,1,0)</f>
        <v>0</v>
      </c>
    </row>
    <row r="3712" customFormat="false" ht="15" hidden="false" customHeight="false" outlineLevel="0" collapsed="false">
      <c r="A3712" s="16" t="s">
        <v>221</v>
      </c>
      <c r="B3712" s="0" t="s">
        <v>8580</v>
      </c>
      <c r="C3712" s="0" t="n">
        <v>259</v>
      </c>
      <c r="D3712" s="0" t="str">
        <f aca="false">IFERROR(VLOOKUP($C3712,薬効分類マスタ!$A$2:$B$180,2,FALSE()),"未登録")</f>
        <v>その他の泌尿生殖器官及び肛門用薬</v>
      </c>
      <c r="E3712" s="16" t="s">
        <v>8578</v>
      </c>
      <c r="F3712" s="16" t="s">
        <v>1027</v>
      </c>
      <c r="G3712" s="16" t="s">
        <v>8581</v>
      </c>
      <c r="H3712" s="16" t="s">
        <v>1019</v>
      </c>
      <c r="I3712" s="0" t="n">
        <v>22.3</v>
      </c>
      <c r="J3712" s="16" t="s">
        <v>232</v>
      </c>
      <c r="K3712" s="0" t="str">
        <f aca="false">IFERROR(IF(VLOOKUP($C3712,薬効分類マスタ!$A$2:$E$180,5,FALSE())=0,"",VLOOKUP($C3712,薬効分類マスタ!$A$2:$E$180,5,FALSE())),"")</f>
        <v/>
      </c>
      <c r="L3712" s="17"/>
      <c r="M3712" s="0" t="str">
        <f aca="false">IF($K3712="","",IF($L3712&lt;&gt;"",$L3712,VLOOKUP($C3712,薬効分類マスタ!$A$2:$F$180,6,FALSE())))</f>
        <v/>
      </c>
      <c r="N3712" s="0" t="str">
        <f aca="false">ASC(G3712)</f>
        <v>ｴﾋﾞﾌﾟﾛｽﾀｯﾄ配合錠DB</v>
      </c>
      <c r="O3712" s="0" t="str">
        <f aca="false">ASC(E3712)</f>
        <v>ｵｵｳﾒｶﾞｻｿｳｴｷｽ･ﾊｺﾔﾅｷﾞｴｷｽ配合剤</v>
      </c>
      <c r="P3712" s="16" t="n">
        <f aca="false">N(P3711)+IF($C3712=検索!$B$49,1,0)</f>
        <v>0</v>
      </c>
    </row>
    <row r="3713" customFormat="false" ht="15" hidden="false" customHeight="false" outlineLevel="0" collapsed="false">
      <c r="A3713" s="16" t="s">
        <v>221</v>
      </c>
      <c r="B3713" s="0" t="s">
        <v>8582</v>
      </c>
      <c r="C3713" s="0" t="n">
        <v>259</v>
      </c>
      <c r="D3713" s="0" t="str">
        <f aca="false">IFERROR(VLOOKUP($C3713,薬効分類マスタ!$A$2:$B$180,2,FALSE()),"未登録")</f>
        <v>その他の泌尿生殖器官及び肛門用薬</v>
      </c>
      <c r="E3713" s="16" t="s">
        <v>8578</v>
      </c>
      <c r="F3713" s="16" t="s">
        <v>1027</v>
      </c>
      <c r="G3713" s="16" t="s">
        <v>8583</v>
      </c>
      <c r="H3713" s="16" t="s">
        <v>542</v>
      </c>
      <c r="I3713" s="0" t="n">
        <v>6.3</v>
      </c>
      <c r="J3713" s="16" t="s">
        <v>239</v>
      </c>
      <c r="K3713" s="0" t="str">
        <f aca="false">IFERROR(IF(VLOOKUP($C3713,薬効分類マスタ!$A$2:$E$180,5,FALSE())=0,"",VLOOKUP($C3713,薬効分類マスタ!$A$2:$E$180,5,FALSE())),"")</f>
        <v/>
      </c>
      <c r="L3713" s="17"/>
      <c r="M3713" s="0" t="str">
        <f aca="false">IF($K3713="","",IF($L3713&lt;&gt;"",$L3713,VLOOKUP($C3713,薬効分類マスタ!$A$2:$F$180,6,FALSE())))</f>
        <v/>
      </c>
      <c r="N3713" s="0" t="str">
        <f aca="false">ASC(G3713)</f>
        <v>ｴﾙｻﾒｯﾄS配合錠</v>
      </c>
      <c r="O3713" s="0" t="str">
        <f aca="false">ASC(E3713)</f>
        <v>ｵｵｳﾒｶﾞｻｿｳｴｷｽ･ﾊｺﾔﾅｷﾞｴｷｽ配合剤</v>
      </c>
      <c r="P3713" s="16" t="n">
        <f aca="false">N(P3712)+IF($C3713=検索!$B$49,1,0)</f>
        <v>0</v>
      </c>
    </row>
    <row r="3714" customFormat="false" ht="15" hidden="false" customHeight="false" outlineLevel="0" collapsed="false">
      <c r="A3714" s="16" t="s">
        <v>221</v>
      </c>
      <c r="B3714" s="0" t="s">
        <v>8584</v>
      </c>
      <c r="C3714" s="0" t="n">
        <v>269</v>
      </c>
      <c r="D3714" s="0" t="str">
        <f aca="false">IFERROR(VLOOKUP($C3714,薬効分類マスタ!$A$2:$B$180,2,FALSE()),"未登録")</f>
        <v>その他の外皮用薬</v>
      </c>
      <c r="E3714" s="16" t="s">
        <v>8585</v>
      </c>
      <c r="F3714" s="16" t="s">
        <v>262</v>
      </c>
      <c r="G3714" s="16" t="s">
        <v>8586</v>
      </c>
      <c r="H3714" s="16" t="s">
        <v>1197</v>
      </c>
      <c r="I3714" s="0" t="n">
        <v>192.7</v>
      </c>
      <c r="K3714" s="0" t="str">
        <f aca="false">IFERROR(IF(VLOOKUP($C3714,薬効分類マスタ!$A$2:$E$180,5,FALSE())=0,"",VLOOKUP($C3714,薬効分類マスタ!$A$2:$E$180,5,FALSE())),"")</f>
        <v/>
      </c>
      <c r="L3714" s="17"/>
      <c r="M3714" s="0" t="str">
        <f aca="false">IF($K3714="","",IF($L3714&lt;&gt;"",$L3714,VLOOKUP($C3714,薬効分類マスタ!$A$2:$F$180,6,FALSE())))</f>
        <v/>
      </c>
      <c r="N3714" s="0" t="str">
        <f aca="false">ASC(G3714)</f>
        <v>ｵｸｿﾗﾚﾝ錠10mg</v>
      </c>
      <c r="O3714" s="0" t="str">
        <f aca="false">ASC(E3714)</f>
        <v>ﾒﾄｷｻﾚﾝ</v>
      </c>
      <c r="P3714" s="16" t="n">
        <f aca="false">N(P3713)+IF($C3714=検索!$B$49,1,0)</f>
        <v>0</v>
      </c>
    </row>
    <row r="3715" customFormat="false" ht="15" hidden="false" customHeight="false" outlineLevel="0" collapsed="false">
      <c r="A3715" s="16" t="s">
        <v>221</v>
      </c>
      <c r="B3715" s="0" t="s">
        <v>8587</v>
      </c>
      <c r="C3715" s="0" t="n">
        <v>269</v>
      </c>
      <c r="D3715" s="0" t="str">
        <f aca="false">IFERROR(VLOOKUP($C3715,薬効分類マスタ!$A$2:$B$180,2,FALSE()),"未登録")</f>
        <v>その他の外皮用薬</v>
      </c>
      <c r="E3715" s="16" t="s">
        <v>8588</v>
      </c>
      <c r="F3715" s="16" t="s">
        <v>622</v>
      </c>
      <c r="G3715" s="16" t="s">
        <v>8589</v>
      </c>
      <c r="H3715" s="16" t="s">
        <v>473</v>
      </c>
      <c r="I3715" s="0" t="n">
        <v>76.3</v>
      </c>
      <c r="J3715" s="16" t="s">
        <v>232</v>
      </c>
      <c r="K3715" s="0" t="str">
        <f aca="false">IFERROR(IF(VLOOKUP($C3715,薬効分類マスタ!$A$2:$E$180,5,FALSE())=0,"",VLOOKUP($C3715,薬効分類マスタ!$A$2:$E$180,5,FALSE())),"")</f>
        <v/>
      </c>
      <c r="L3715" s="17"/>
      <c r="M3715" s="0" t="str">
        <f aca="false">IF($K3715="","",IF($L3715&lt;&gt;"",$L3715,VLOOKUP($C3715,薬効分類マスタ!$A$2:$F$180,6,FALSE())))</f>
        <v/>
      </c>
      <c r="N3715" s="0" t="str">
        <f aca="false">ASC(G3715)</f>
        <v>ﾚｸﾁｿﾞｰﾙ錠25mg</v>
      </c>
      <c r="O3715" s="0" t="str">
        <f aca="false">ASC(E3715)</f>
        <v>ｼﾞｱﾌｪﾆﾙｽﾙﾎﾝ</v>
      </c>
      <c r="P3715" s="16" t="n">
        <f aca="false">N(P3714)+IF($C3715=検索!$B$49,1,0)</f>
        <v>0</v>
      </c>
    </row>
    <row r="3716" customFormat="false" ht="15" hidden="false" customHeight="false" outlineLevel="0" collapsed="false">
      <c r="A3716" s="16" t="s">
        <v>221</v>
      </c>
      <c r="B3716" s="0" t="s">
        <v>8590</v>
      </c>
      <c r="C3716" s="0" t="n">
        <v>290</v>
      </c>
      <c r="D3716" s="0" t="str">
        <f aca="false">IFERROR(VLOOKUP($C3716,薬効分類マスタ!$A$2:$B$180,2,FALSE()),"未登録")</f>
        <v>その他の個々の器官系用医薬品</v>
      </c>
      <c r="E3716" s="16" t="s">
        <v>8591</v>
      </c>
      <c r="F3716" s="16" t="s">
        <v>229</v>
      </c>
      <c r="G3716" s="16" t="s">
        <v>8592</v>
      </c>
      <c r="H3716" s="16" t="s">
        <v>1183</v>
      </c>
      <c r="I3716" s="0" t="n">
        <v>38.3</v>
      </c>
      <c r="K3716" s="0" t="str">
        <f aca="false">IFERROR(IF(VLOOKUP($C3716,薬効分類マスタ!$A$2:$E$180,5,FALSE())=0,"",VLOOKUP($C3716,薬効分類マスタ!$A$2:$E$180,5,FALSE())),"")</f>
        <v/>
      </c>
      <c r="L3716" s="17"/>
      <c r="M3716" s="0" t="str">
        <f aca="false">IF($K3716="","",IF($L3716&lt;&gt;"",$L3716,VLOOKUP($C3716,薬効分類マスタ!$A$2:$F$180,6,FALSE())))</f>
        <v/>
      </c>
      <c r="N3716" s="0" t="str">
        <f aca="false">ASC(G3716)</f>
        <v>ｾﾌｧﾗﾝﾁﾝ末1%</v>
      </c>
      <c r="O3716" s="0" t="str">
        <f aca="false">ASC(E3716)</f>
        <v>ｾﾌｧﾗﾝﾁﾝ</v>
      </c>
      <c r="P3716" s="16" t="n">
        <f aca="false">N(P3715)+IF($C3716=検索!$B$49,1,0)</f>
        <v>0</v>
      </c>
    </row>
    <row r="3717" customFormat="false" ht="15" hidden="false" customHeight="false" outlineLevel="0" collapsed="false">
      <c r="A3717" s="16" t="s">
        <v>221</v>
      </c>
      <c r="B3717" s="0" t="s">
        <v>8593</v>
      </c>
      <c r="C3717" s="0" t="n">
        <v>290</v>
      </c>
      <c r="D3717" s="0" t="str">
        <f aca="false">IFERROR(VLOOKUP($C3717,薬効分類マスタ!$A$2:$B$180,2,FALSE()),"未登録")</f>
        <v>その他の個々の器官系用医薬品</v>
      </c>
      <c r="E3717" s="16" t="s">
        <v>8591</v>
      </c>
      <c r="F3717" s="16" t="s">
        <v>234</v>
      </c>
      <c r="G3717" s="16" t="s">
        <v>8594</v>
      </c>
      <c r="H3717" s="16" t="s">
        <v>1183</v>
      </c>
      <c r="I3717" s="0" t="n">
        <v>6.3</v>
      </c>
      <c r="K3717" s="0" t="str">
        <f aca="false">IFERROR(IF(VLOOKUP($C3717,薬効分類マスタ!$A$2:$E$180,5,FALSE())=0,"",VLOOKUP($C3717,薬効分類マスタ!$A$2:$E$180,5,FALSE())),"")</f>
        <v/>
      </c>
      <c r="L3717" s="17"/>
      <c r="M3717" s="0" t="str">
        <f aca="false">IF($K3717="","",IF($L3717&lt;&gt;"",$L3717,VLOOKUP($C3717,薬効分類マスタ!$A$2:$F$180,6,FALSE())))</f>
        <v/>
      </c>
      <c r="N3717" s="0" t="str">
        <f aca="false">ASC(G3717)</f>
        <v>ｾﾌｧﾗﾝﾁﾝ錠1mg</v>
      </c>
      <c r="O3717" s="0" t="str">
        <f aca="false">ASC(E3717)</f>
        <v>ｾﾌｧﾗﾝﾁﾝ</v>
      </c>
      <c r="P3717" s="16" t="n">
        <f aca="false">N(P3716)+IF($C3717=検索!$B$49,1,0)</f>
        <v>0</v>
      </c>
    </row>
    <row r="3718" customFormat="false" ht="15" hidden="false" customHeight="false" outlineLevel="0" collapsed="false">
      <c r="A3718" s="16" t="s">
        <v>221</v>
      </c>
      <c r="B3718" s="0" t="s">
        <v>8595</v>
      </c>
      <c r="C3718" s="0" t="n">
        <v>290</v>
      </c>
      <c r="D3718" s="0" t="str">
        <f aca="false">IFERROR(VLOOKUP($C3718,薬効分類マスタ!$A$2:$B$180,2,FALSE()),"未登録")</f>
        <v>その他の個々の器官系用医薬品</v>
      </c>
      <c r="E3718" s="16" t="s">
        <v>8596</v>
      </c>
      <c r="F3718" s="16" t="s">
        <v>699</v>
      </c>
      <c r="G3718" s="16" t="s">
        <v>8597</v>
      </c>
      <c r="H3718" s="16" t="s">
        <v>347</v>
      </c>
      <c r="I3718" s="0" t="n">
        <v>6.9</v>
      </c>
      <c r="J3718" s="16" t="s">
        <v>239</v>
      </c>
      <c r="K3718" s="0" t="str">
        <f aca="false">IFERROR(IF(VLOOKUP($C3718,薬効分類マスタ!$A$2:$E$180,5,FALSE())=0,"",VLOOKUP($C3718,薬効分類マスタ!$A$2:$E$180,5,FALSE())),"")</f>
        <v/>
      </c>
      <c r="L3718" s="17"/>
      <c r="M3718" s="0" t="str">
        <f aca="false">IF($K3718="","",IF($L3718&lt;&gt;"",$L3718,VLOOKUP($C3718,薬効分類マスタ!$A$2:$F$180,6,FALSE())))</f>
        <v/>
      </c>
      <c r="N3718" s="0" t="str">
        <f aca="false">ASC(G3718)</f>
        <v>ｶﾞﾝﾏｵﾘｻﾞﾉｰﾙ細粒20%｢ﾂﾙﾊﾗ｣</v>
      </c>
      <c r="O3718" s="0" t="str">
        <f aca="false">ASC(E3718)</f>
        <v>ｶﾞﾝﾏｵﾘｻﾞﾉｰﾙ</v>
      </c>
      <c r="P3718" s="16" t="n">
        <f aca="false">N(P3717)+IF($C3718=検索!$B$49,1,0)</f>
        <v>0</v>
      </c>
    </row>
    <row r="3719" customFormat="false" ht="15" hidden="false" customHeight="false" outlineLevel="0" collapsed="false">
      <c r="A3719" s="16" t="s">
        <v>221</v>
      </c>
      <c r="B3719" s="0" t="s">
        <v>8598</v>
      </c>
      <c r="C3719" s="0" t="n">
        <v>290</v>
      </c>
      <c r="D3719" s="0" t="str">
        <f aca="false">IFERROR(VLOOKUP($C3719,薬効分類マスタ!$A$2:$B$180,2,FALSE()),"未登録")</f>
        <v>その他の個々の器官系用医薬品</v>
      </c>
      <c r="E3719" s="16" t="s">
        <v>8596</v>
      </c>
      <c r="F3719" s="16" t="s">
        <v>622</v>
      </c>
      <c r="G3719" s="16" t="s">
        <v>8599</v>
      </c>
      <c r="H3719" s="16" t="s">
        <v>2382</v>
      </c>
      <c r="I3719" s="0" t="n">
        <v>6.3</v>
      </c>
      <c r="K3719" s="0" t="str">
        <f aca="false">IFERROR(IF(VLOOKUP($C3719,薬効分類マスタ!$A$2:$E$180,5,FALSE())=0,"",VLOOKUP($C3719,薬効分類マスタ!$A$2:$E$180,5,FALSE())),"")</f>
        <v/>
      </c>
      <c r="L3719" s="17"/>
      <c r="M3719" s="0" t="str">
        <f aca="false">IF($K3719="","",IF($L3719&lt;&gt;"",$L3719,VLOOKUP($C3719,薬効分類マスタ!$A$2:$F$180,6,FALSE())))</f>
        <v/>
      </c>
      <c r="N3719" s="0" t="str">
        <f aca="false">ASC(G3719)</f>
        <v>ﾊｲｾﾞｯﾄ錠25mg</v>
      </c>
      <c r="O3719" s="0" t="str">
        <f aca="false">ASC(E3719)</f>
        <v>ｶﾞﾝﾏｵﾘｻﾞﾉｰﾙ</v>
      </c>
      <c r="P3719" s="16" t="n">
        <f aca="false">N(P3718)+IF($C3719=検索!$B$49,1,0)</f>
        <v>0</v>
      </c>
    </row>
    <row r="3720" customFormat="false" ht="15" hidden="false" customHeight="false" outlineLevel="0" collapsed="false">
      <c r="A3720" s="16" t="s">
        <v>221</v>
      </c>
      <c r="B3720" s="0" t="s">
        <v>8600</v>
      </c>
      <c r="C3720" s="0" t="n">
        <v>290</v>
      </c>
      <c r="D3720" s="0" t="str">
        <f aca="false">IFERROR(VLOOKUP($C3720,薬効分類マスタ!$A$2:$B$180,2,FALSE()),"未登録")</f>
        <v>その他の個々の器官系用医薬品</v>
      </c>
      <c r="E3720" s="16" t="s">
        <v>8596</v>
      </c>
      <c r="F3720" s="16" t="s">
        <v>411</v>
      </c>
      <c r="G3720" s="16" t="s">
        <v>8601</v>
      </c>
      <c r="H3720" s="16" t="s">
        <v>2382</v>
      </c>
      <c r="I3720" s="0" t="n">
        <v>6.3</v>
      </c>
      <c r="K3720" s="0" t="str">
        <f aca="false">IFERROR(IF(VLOOKUP($C3720,薬効分類マスタ!$A$2:$E$180,5,FALSE())=0,"",VLOOKUP($C3720,薬効分類マスタ!$A$2:$E$180,5,FALSE())),"")</f>
        <v/>
      </c>
      <c r="L3720" s="17"/>
      <c r="M3720" s="0" t="str">
        <f aca="false">IF($K3720="","",IF($L3720&lt;&gt;"",$L3720,VLOOKUP($C3720,薬効分類マスタ!$A$2:$F$180,6,FALSE())))</f>
        <v/>
      </c>
      <c r="N3720" s="0" t="str">
        <f aca="false">ASC(G3720)</f>
        <v>ﾊｲｾﾞｯﾄ錠50mg</v>
      </c>
      <c r="O3720" s="0" t="str">
        <f aca="false">ASC(E3720)</f>
        <v>ｶﾞﾝﾏｵﾘｻﾞﾉｰﾙ</v>
      </c>
      <c r="P3720" s="16" t="n">
        <f aca="false">N(P3719)+IF($C3720=検索!$B$49,1,0)</f>
        <v>0</v>
      </c>
    </row>
    <row r="3721" customFormat="false" ht="15" hidden="false" customHeight="false" outlineLevel="0" collapsed="false">
      <c r="A3721" s="16" t="s">
        <v>221</v>
      </c>
      <c r="B3721" s="0" t="s">
        <v>8602</v>
      </c>
      <c r="C3721" s="0" t="n">
        <v>290</v>
      </c>
      <c r="D3721" s="0" t="str">
        <f aca="false">IFERROR(VLOOKUP($C3721,薬効分類マスタ!$A$2:$B$180,2,FALSE()),"未登録")</f>
        <v>その他の個々の器官系用医薬品</v>
      </c>
      <c r="E3721" s="16" t="s">
        <v>8596</v>
      </c>
      <c r="F3721" s="16" t="s">
        <v>411</v>
      </c>
      <c r="G3721" s="16" t="s">
        <v>8603</v>
      </c>
      <c r="H3721" s="16" t="s">
        <v>347</v>
      </c>
      <c r="I3721" s="0" t="n">
        <v>6.3</v>
      </c>
      <c r="J3721" s="16" t="s">
        <v>239</v>
      </c>
      <c r="K3721" s="0" t="str">
        <f aca="false">IFERROR(IF(VLOOKUP($C3721,薬効分類マスタ!$A$2:$E$180,5,FALSE())=0,"",VLOOKUP($C3721,薬効分類マスタ!$A$2:$E$180,5,FALSE())),"")</f>
        <v/>
      </c>
      <c r="L3721" s="17"/>
      <c r="M3721" s="0" t="str">
        <f aca="false">IF($K3721="","",IF($L3721&lt;&gt;"",$L3721,VLOOKUP($C3721,薬効分類マスタ!$A$2:$F$180,6,FALSE())))</f>
        <v/>
      </c>
      <c r="N3721" s="0" t="str">
        <f aca="false">ASC(G3721)</f>
        <v>ｶﾞﾝﾏｵﾘｻﾞﾉｰﾙ錠50mg｢ﾂﾙﾊﾗ｣</v>
      </c>
      <c r="O3721" s="0" t="str">
        <f aca="false">ASC(E3721)</f>
        <v>ｶﾞﾝﾏｵﾘｻﾞﾉｰﾙ</v>
      </c>
      <c r="P3721" s="16" t="n">
        <f aca="false">N(P3720)+IF($C3721=検索!$B$49,1,0)</f>
        <v>0</v>
      </c>
    </row>
    <row r="3722" customFormat="false" ht="15" hidden="false" customHeight="false" outlineLevel="0" collapsed="false">
      <c r="A3722" s="16" t="s">
        <v>221</v>
      </c>
      <c r="B3722" s="0" t="s">
        <v>8604</v>
      </c>
      <c r="C3722" s="0" t="n">
        <v>290</v>
      </c>
      <c r="D3722" s="0" t="str">
        <f aca="false">IFERROR(VLOOKUP($C3722,薬効分類マスタ!$A$2:$B$180,2,FALSE()),"未登録")</f>
        <v>その他の個々の器官系用医薬品</v>
      </c>
      <c r="E3722" s="16" t="s">
        <v>3926</v>
      </c>
      <c r="F3722" s="16" t="s">
        <v>8605</v>
      </c>
      <c r="G3722" s="16" t="s">
        <v>8606</v>
      </c>
      <c r="H3722" s="16" t="s">
        <v>8607</v>
      </c>
      <c r="I3722" s="0" t="n">
        <v>239.9</v>
      </c>
      <c r="J3722" s="16" t="s">
        <v>232</v>
      </c>
      <c r="K3722" s="0" t="str">
        <f aca="false">IFERROR(IF(VLOOKUP($C3722,薬効分類マスタ!$A$2:$E$180,5,FALSE())=0,"",VLOOKUP($C3722,薬効分類マスタ!$A$2:$E$180,5,FALSE())),"")</f>
        <v/>
      </c>
      <c r="L3722" s="17"/>
      <c r="M3722" s="0" t="str">
        <f aca="false">IF($K3722="","",IF($L3722&lt;&gt;"",$L3722,VLOOKUP($C3722,薬効分類マスタ!$A$2:$F$180,6,FALSE())))</f>
        <v/>
      </c>
      <c r="N3722" s="0" t="str">
        <f aca="false">ASC(G3722)</f>
        <v>ﾍﾏﾝｼﾞｵﾙｼﾛｯﾌﾟ小児用0.375%</v>
      </c>
      <c r="O3722" s="0" t="str">
        <f aca="false">ASC(E3722)</f>
        <v>ﾌﾟﾛﾌﾟﾗﾉﾛｰﾙ塩酸塩</v>
      </c>
      <c r="P3722" s="16" t="n">
        <f aca="false">N(P3721)+IF($C3722=検索!$B$49,1,0)</f>
        <v>0</v>
      </c>
    </row>
    <row r="3723" customFormat="false" ht="15" hidden="false" customHeight="false" outlineLevel="0" collapsed="false">
      <c r="A3723" s="16" t="s">
        <v>221</v>
      </c>
      <c r="B3723" s="0" t="s">
        <v>8608</v>
      </c>
      <c r="C3723" s="0" t="n">
        <v>311</v>
      </c>
      <c r="D3723" s="0" t="str">
        <f aca="false">IFERROR(VLOOKUP($C3723,薬効分類マスタ!$A$2:$B$180,2,FALSE()),"未登録")</f>
        <v>ビタミンA及びD剤</v>
      </c>
      <c r="E3723" s="16" t="s">
        <v>8609</v>
      </c>
      <c r="F3723" s="16" t="s">
        <v>8610</v>
      </c>
      <c r="G3723" s="16" t="s">
        <v>8611</v>
      </c>
      <c r="H3723" s="16" t="s">
        <v>309</v>
      </c>
      <c r="I3723" s="0" t="n">
        <v>16.4</v>
      </c>
      <c r="K3723" s="0" t="str">
        <f aca="false">IFERROR(IF(VLOOKUP($C3723,薬効分類マスタ!$A$2:$E$180,5,FALSE())=0,"",VLOOKUP($C3723,薬効分類マスタ!$A$2:$E$180,5,FALSE())),"")</f>
        <v/>
      </c>
      <c r="L3723" s="17"/>
      <c r="M3723" s="0" t="str">
        <f aca="false">IF($K3723="","",IF($L3723&lt;&gt;"",$L3723,VLOOKUP($C3723,薬効分類マスタ!$A$2:$F$180,6,FALSE())))</f>
        <v/>
      </c>
      <c r="N3723" s="0" t="str">
        <f aca="false">ASC(G3723)</f>
        <v>ﾁｮｺﾗA末1万単位/g</v>
      </c>
      <c r="O3723" s="0" t="str">
        <f aca="false">ASC(E3723)</f>
        <v>ﾋﾞﾀﾐﾝA</v>
      </c>
      <c r="P3723" s="16" t="n">
        <f aca="false">N(P3722)+IF($C3723=検索!$B$49,1,0)</f>
        <v>0</v>
      </c>
    </row>
    <row r="3724" customFormat="false" ht="15" hidden="false" customHeight="false" outlineLevel="0" collapsed="false">
      <c r="A3724" s="16" t="s">
        <v>221</v>
      </c>
      <c r="B3724" s="0" t="s">
        <v>8612</v>
      </c>
      <c r="C3724" s="0" t="n">
        <v>311</v>
      </c>
      <c r="D3724" s="0" t="str">
        <f aca="false">IFERROR(VLOOKUP($C3724,薬効分類マスタ!$A$2:$B$180,2,FALSE()),"未登録")</f>
        <v>ビタミンA及びD剤</v>
      </c>
      <c r="E3724" s="16" t="s">
        <v>8609</v>
      </c>
      <c r="F3724" s="16" t="s">
        <v>8613</v>
      </c>
      <c r="G3724" s="16" t="s">
        <v>8614</v>
      </c>
      <c r="H3724" s="16" t="s">
        <v>309</v>
      </c>
      <c r="I3724" s="0" t="n">
        <v>7.1</v>
      </c>
      <c r="K3724" s="0" t="str">
        <f aca="false">IFERROR(IF(VLOOKUP($C3724,薬効分類マスタ!$A$2:$E$180,5,FALSE())=0,"",VLOOKUP($C3724,薬効分類マスタ!$A$2:$E$180,5,FALSE())),"")</f>
        <v/>
      </c>
      <c r="L3724" s="17"/>
      <c r="M3724" s="0" t="str">
        <f aca="false">IF($K3724="","",IF($L3724&lt;&gt;"",$L3724,VLOOKUP($C3724,薬効分類マスタ!$A$2:$F$180,6,FALSE())))</f>
        <v/>
      </c>
      <c r="N3724" s="0" t="str">
        <f aca="false">ASC(G3724)</f>
        <v>ﾁｮｺﾗA錠1万単位</v>
      </c>
      <c r="O3724" s="0" t="str">
        <f aca="false">ASC(E3724)</f>
        <v>ﾋﾞﾀﾐﾝA</v>
      </c>
      <c r="P3724" s="16" t="n">
        <f aca="false">N(P3723)+IF($C3724=検索!$B$49,1,0)</f>
        <v>0</v>
      </c>
    </row>
    <row r="3725" customFormat="false" ht="15" hidden="false" customHeight="false" outlineLevel="0" collapsed="false">
      <c r="A3725" s="16" t="s">
        <v>221</v>
      </c>
      <c r="B3725" s="0" t="s">
        <v>8615</v>
      </c>
      <c r="C3725" s="0" t="n">
        <v>311</v>
      </c>
      <c r="D3725" s="0" t="str">
        <f aca="false">IFERROR(VLOOKUP($C3725,薬効分類マスタ!$A$2:$B$180,2,FALSE()),"未登録")</f>
        <v>ビタミンA及びD剤</v>
      </c>
      <c r="E3725" s="16" t="s">
        <v>8616</v>
      </c>
      <c r="F3725" s="16" t="s">
        <v>8617</v>
      </c>
      <c r="G3725" s="16" t="s">
        <v>8618</v>
      </c>
      <c r="H3725" s="16" t="s">
        <v>309</v>
      </c>
      <c r="I3725" s="0" t="n">
        <v>208.8</v>
      </c>
      <c r="K3725" s="0" t="str">
        <f aca="false">IFERROR(IF(VLOOKUP($C3725,薬効分類マスタ!$A$2:$E$180,5,FALSE())=0,"",VLOOKUP($C3725,薬効分類マスタ!$A$2:$E$180,5,FALSE())),"")</f>
        <v/>
      </c>
      <c r="L3725" s="17"/>
      <c r="M3725" s="0" t="str">
        <f aca="false">IF($K3725="","",IF($L3725&lt;&gt;"",$L3725,VLOOKUP($C3725,薬効分類マスタ!$A$2:$F$180,6,FALSE())))</f>
        <v/>
      </c>
      <c r="N3725" s="0" t="str">
        <f aca="false">ASC(G3725)</f>
        <v>ﾁｮｺﾗA滴0.1万単位/滴</v>
      </c>
      <c r="O3725" s="0" t="str">
        <f aca="false">ASC(E3725)</f>
        <v>ﾚﾁﾉｰﾙﾊﾟﾙﾐﾁﾝ酸ｴｽﾃﾙ</v>
      </c>
      <c r="P3725" s="16" t="n">
        <f aca="false">N(P3724)+IF($C3725=検索!$B$49,1,0)</f>
        <v>0</v>
      </c>
    </row>
    <row r="3726" customFormat="false" ht="15" hidden="false" customHeight="false" outlineLevel="0" collapsed="false">
      <c r="A3726" s="16" t="s">
        <v>221</v>
      </c>
      <c r="B3726" s="0" t="s">
        <v>8619</v>
      </c>
      <c r="C3726" s="0" t="n">
        <v>311</v>
      </c>
      <c r="D3726" s="0" t="str">
        <f aca="false">IFERROR(VLOOKUP($C3726,薬効分類マスタ!$A$2:$B$180,2,FALSE()),"未登録")</f>
        <v>ビタミンA及びD剤</v>
      </c>
      <c r="E3726" s="16" t="s">
        <v>8620</v>
      </c>
      <c r="F3726" s="16" t="s">
        <v>8621</v>
      </c>
      <c r="G3726" s="16" t="s">
        <v>8622</v>
      </c>
      <c r="H3726" s="16" t="s">
        <v>3621</v>
      </c>
      <c r="I3726" s="0" t="n">
        <v>30.5</v>
      </c>
      <c r="J3726" s="16" t="s">
        <v>232</v>
      </c>
      <c r="K3726" s="0" t="str">
        <f aca="false">IFERROR(IF(VLOOKUP($C3726,薬効分類マスタ!$A$2:$E$180,5,FALSE())=0,"",VLOOKUP($C3726,薬効分類マスタ!$A$2:$E$180,5,FALSE())),"")</f>
        <v/>
      </c>
      <c r="L3726" s="17"/>
      <c r="M3726" s="0" t="str">
        <f aca="false">IF($K3726="","",IF($L3726&lt;&gt;"",$L3726,VLOOKUP($C3726,薬効分類マスタ!$A$2:$F$180,6,FALSE())))</f>
        <v/>
      </c>
      <c r="N3726" s="0" t="str">
        <f aca="false">ASC(G3726)</f>
        <v>ｱﾙﾌｧﾛｰﾙ散1μg/g</v>
      </c>
      <c r="O3726" s="0" t="str">
        <f aca="false">ASC(E3726)</f>
        <v>ｱﾙﾌｧｶﾙｼﾄﾞｰﾙ</v>
      </c>
      <c r="P3726" s="16" t="n">
        <f aca="false">N(P3725)+IF($C3726=検索!$B$49,1,0)</f>
        <v>0</v>
      </c>
    </row>
    <row r="3727" customFormat="false" ht="15" hidden="false" customHeight="false" outlineLevel="0" collapsed="false">
      <c r="A3727" s="16" t="s">
        <v>221</v>
      </c>
      <c r="B3727" s="0" t="s">
        <v>8623</v>
      </c>
      <c r="C3727" s="0" t="n">
        <v>311</v>
      </c>
      <c r="D3727" s="0" t="str">
        <f aca="false">IFERROR(VLOOKUP($C3727,薬効分類マスタ!$A$2:$B$180,2,FALSE()),"未登録")</f>
        <v>ビタミンA及びD剤</v>
      </c>
      <c r="E3727" s="16" t="s">
        <v>8620</v>
      </c>
      <c r="F3727" s="16" t="s">
        <v>8624</v>
      </c>
      <c r="G3727" s="16" t="s">
        <v>8625</v>
      </c>
      <c r="H3727" s="16" t="s">
        <v>6651</v>
      </c>
      <c r="I3727" s="0" t="n">
        <v>7.1</v>
      </c>
      <c r="J3727" s="16" t="s">
        <v>232</v>
      </c>
      <c r="K3727" s="0" t="str">
        <f aca="false">IFERROR(IF(VLOOKUP($C3727,薬効分類マスタ!$A$2:$E$180,5,FALSE())=0,"",VLOOKUP($C3727,薬効分類マスタ!$A$2:$E$180,5,FALSE())),"")</f>
        <v/>
      </c>
      <c r="L3727" s="17"/>
      <c r="M3727" s="0" t="str">
        <f aca="false">IF($K3727="","",IF($L3727&lt;&gt;"",$L3727,VLOOKUP($C3727,薬効分類マスタ!$A$2:$F$180,6,FALSE())))</f>
        <v/>
      </c>
      <c r="N3727" s="0" t="str">
        <f aca="false">ASC(G3727)</f>
        <v>ﾜﾝｱﾙﾌｧ錠0.25μg</v>
      </c>
      <c r="O3727" s="0" t="str">
        <f aca="false">ASC(E3727)</f>
        <v>ｱﾙﾌｧｶﾙｼﾄﾞｰﾙ</v>
      </c>
      <c r="P3727" s="16" t="n">
        <f aca="false">N(P3726)+IF($C3727=検索!$B$49,1,0)</f>
        <v>0</v>
      </c>
    </row>
    <row r="3728" customFormat="false" ht="15" hidden="false" customHeight="false" outlineLevel="0" collapsed="false">
      <c r="A3728" s="16" t="s">
        <v>221</v>
      </c>
      <c r="B3728" s="0" t="s">
        <v>8626</v>
      </c>
      <c r="C3728" s="0" t="n">
        <v>311</v>
      </c>
      <c r="D3728" s="0" t="str">
        <f aca="false">IFERROR(VLOOKUP($C3728,薬効分類マスタ!$A$2:$B$180,2,FALSE()),"未登録")</f>
        <v>ビタミンA及びD剤</v>
      </c>
      <c r="E3728" s="16" t="s">
        <v>8620</v>
      </c>
      <c r="F3728" s="16" t="s">
        <v>8624</v>
      </c>
      <c r="G3728" s="16" t="s">
        <v>8627</v>
      </c>
      <c r="H3728" s="16" t="s">
        <v>238</v>
      </c>
      <c r="I3728" s="0" t="n">
        <v>6.3</v>
      </c>
      <c r="J3728" s="16" t="s">
        <v>239</v>
      </c>
      <c r="K3728" s="0" t="str">
        <f aca="false">IFERROR(IF(VLOOKUP($C3728,薬効分類マスタ!$A$2:$E$180,5,FALSE())=0,"",VLOOKUP($C3728,薬効分類マスタ!$A$2:$E$180,5,FALSE())),"")</f>
        <v/>
      </c>
      <c r="L3728" s="17"/>
      <c r="M3728" s="0" t="str">
        <f aca="false">IF($K3728="","",IF($L3728&lt;&gt;"",$L3728,VLOOKUP($C3728,薬効分類マスタ!$A$2:$F$180,6,FALSE())))</f>
        <v/>
      </c>
      <c r="N3728" s="0" t="str">
        <f aca="false">ASC(G3728)</f>
        <v>ｱﾙﾌｧｶﾙｼﾄﾞｰﾙ錠0.25μg｢ｱﾒﾙ｣</v>
      </c>
      <c r="O3728" s="0" t="str">
        <f aca="false">ASC(E3728)</f>
        <v>ｱﾙﾌｧｶﾙｼﾄﾞｰﾙ</v>
      </c>
      <c r="P3728" s="16" t="n">
        <f aca="false">N(P3727)+IF($C3728=検索!$B$49,1,0)</f>
        <v>0</v>
      </c>
    </row>
    <row r="3729" customFormat="false" ht="15" hidden="false" customHeight="false" outlineLevel="0" collapsed="false">
      <c r="A3729" s="16" t="s">
        <v>221</v>
      </c>
      <c r="B3729" s="0" t="s">
        <v>8628</v>
      </c>
      <c r="C3729" s="0" t="n">
        <v>311</v>
      </c>
      <c r="D3729" s="0" t="str">
        <f aca="false">IFERROR(VLOOKUP($C3729,薬効分類マスタ!$A$2:$B$180,2,FALSE()),"未登録")</f>
        <v>ビタミンA及びD剤</v>
      </c>
      <c r="E3729" s="16" t="s">
        <v>8620</v>
      </c>
      <c r="F3729" s="16" t="s">
        <v>8629</v>
      </c>
      <c r="G3729" s="16" t="s">
        <v>8630</v>
      </c>
      <c r="H3729" s="16" t="s">
        <v>6651</v>
      </c>
      <c r="I3729" s="0" t="n">
        <v>7.2</v>
      </c>
      <c r="J3729" s="16" t="s">
        <v>232</v>
      </c>
      <c r="K3729" s="0" t="str">
        <f aca="false">IFERROR(IF(VLOOKUP($C3729,薬効分類マスタ!$A$2:$E$180,5,FALSE())=0,"",VLOOKUP($C3729,薬効分類マスタ!$A$2:$E$180,5,FALSE())),"")</f>
        <v/>
      </c>
      <c r="L3729" s="17"/>
      <c r="M3729" s="0" t="str">
        <f aca="false">IF($K3729="","",IF($L3729&lt;&gt;"",$L3729,VLOOKUP($C3729,薬効分類マスタ!$A$2:$F$180,6,FALSE())))</f>
        <v/>
      </c>
      <c r="N3729" s="0" t="str">
        <f aca="false">ASC(G3729)</f>
        <v>ﾜﾝｱﾙﾌｧ錠0.5μg</v>
      </c>
      <c r="O3729" s="0" t="str">
        <f aca="false">ASC(E3729)</f>
        <v>ｱﾙﾌｧｶﾙｼﾄﾞｰﾙ</v>
      </c>
      <c r="P3729" s="16" t="n">
        <f aca="false">N(P3728)+IF($C3729=検索!$B$49,1,0)</f>
        <v>0</v>
      </c>
    </row>
    <row r="3730" customFormat="false" ht="15" hidden="false" customHeight="false" outlineLevel="0" collapsed="false">
      <c r="A3730" s="16" t="s">
        <v>221</v>
      </c>
      <c r="B3730" s="0" t="s">
        <v>8631</v>
      </c>
      <c r="C3730" s="0" t="n">
        <v>311</v>
      </c>
      <c r="D3730" s="0" t="str">
        <f aca="false">IFERROR(VLOOKUP($C3730,薬効分類マスタ!$A$2:$B$180,2,FALSE()),"未登録")</f>
        <v>ビタミンA及びD剤</v>
      </c>
      <c r="E3730" s="16" t="s">
        <v>8620</v>
      </c>
      <c r="F3730" s="16" t="s">
        <v>8629</v>
      </c>
      <c r="G3730" s="16" t="s">
        <v>8632</v>
      </c>
      <c r="H3730" s="16" t="s">
        <v>238</v>
      </c>
      <c r="I3730" s="0" t="n">
        <v>6.3</v>
      </c>
      <c r="J3730" s="16" t="s">
        <v>239</v>
      </c>
      <c r="K3730" s="0" t="str">
        <f aca="false">IFERROR(IF(VLOOKUP($C3730,薬効分類マスタ!$A$2:$E$180,5,FALSE())=0,"",VLOOKUP($C3730,薬効分類マスタ!$A$2:$E$180,5,FALSE())),"")</f>
        <v/>
      </c>
      <c r="L3730" s="17"/>
      <c r="M3730" s="0" t="str">
        <f aca="false">IF($K3730="","",IF($L3730&lt;&gt;"",$L3730,VLOOKUP($C3730,薬効分類マスタ!$A$2:$F$180,6,FALSE())))</f>
        <v/>
      </c>
      <c r="N3730" s="0" t="str">
        <f aca="false">ASC(G3730)</f>
        <v>ｱﾙﾌｧｶﾙｼﾄﾞｰﾙ錠0.5μg｢ｱﾒﾙ｣</v>
      </c>
      <c r="O3730" s="0" t="str">
        <f aca="false">ASC(E3730)</f>
        <v>ｱﾙﾌｧｶﾙｼﾄﾞｰﾙ</v>
      </c>
      <c r="P3730" s="16" t="n">
        <f aca="false">N(P3729)+IF($C3730=検索!$B$49,1,0)</f>
        <v>0</v>
      </c>
    </row>
    <row r="3731" customFormat="false" ht="15" hidden="false" customHeight="false" outlineLevel="0" collapsed="false">
      <c r="A3731" s="16" t="s">
        <v>221</v>
      </c>
      <c r="B3731" s="0" t="s">
        <v>8633</v>
      </c>
      <c r="C3731" s="0" t="n">
        <v>311</v>
      </c>
      <c r="D3731" s="0" t="str">
        <f aca="false">IFERROR(VLOOKUP($C3731,薬効分類マスタ!$A$2:$B$180,2,FALSE()),"未登録")</f>
        <v>ビタミンA及びD剤</v>
      </c>
      <c r="E3731" s="16" t="s">
        <v>8620</v>
      </c>
      <c r="F3731" s="16" t="s">
        <v>8634</v>
      </c>
      <c r="G3731" s="16" t="s">
        <v>8635</v>
      </c>
      <c r="H3731" s="16" t="s">
        <v>6651</v>
      </c>
      <c r="I3731" s="0" t="n">
        <v>9.8</v>
      </c>
      <c r="J3731" s="16" t="s">
        <v>232</v>
      </c>
      <c r="K3731" s="0" t="str">
        <f aca="false">IFERROR(IF(VLOOKUP($C3731,薬効分類マスタ!$A$2:$E$180,5,FALSE())=0,"",VLOOKUP($C3731,薬効分類マスタ!$A$2:$E$180,5,FALSE())),"")</f>
        <v/>
      </c>
      <c r="L3731" s="17"/>
      <c r="M3731" s="0" t="str">
        <f aca="false">IF($K3731="","",IF($L3731&lt;&gt;"",$L3731,VLOOKUP($C3731,薬効分類マスタ!$A$2:$F$180,6,FALSE())))</f>
        <v/>
      </c>
      <c r="N3731" s="0" t="str">
        <f aca="false">ASC(G3731)</f>
        <v>ﾜﾝｱﾙﾌｧ錠1.0μg</v>
      </c>
      <c r="O3731" s="0" t="str">
        <f aca="false">ASC(E3731)</f>
        <v>ｱﾙﾌｧｶﾙｼﾄﾞｰﾙ</v>
      </c>
      <c r="P3731" s="16" t="n">
        <f aca="false">N(P3730)+IF($C3731=検索!$B$49,1,0)</f>
        <v>0</v>
      </c>
    </row>
    <row r="3732" customFormat="false" ht="15" hidden="false" customHeight="false" outlineLevel="0" collapsed="false">
      <c r="A3732" s="16" t="s">
        <v>221</v>
      </c>
      <c r="B3732" s="0" t="s">
        <v>8636</v>
      </c>
      <c r="C3732" s="0" t="n">
        <v>311</v>
      </c>
      <c r="D3732" s="0" t="str">
        <f aca="false">IFERROR(VLOOKUP($C3732,薬効分類マスタ!$A$2:$B$180,2,FALSE()),"未登録")</f>
        <v>ビタミンA及びD剤</v>
      </c>
      <c r="E3732" s="16" t="s">
        <v>8620</v>
      </c>
      <c r="F3732" s="16" t="s">
        <v>8634</v>
      </c>
      <c r="G3732" s="16" t="s">
        <v>8637</v>
      </c>
      <c r="H3732" s="16" t="s">
        <v>238</v>
      </c>
      <c r="I3732" s="0" t="n">
        <v>6.3</v>
      </c>
      <c r="J3732" s="16" t="s">
        <v>239</v>
      </c>
      <c r="K3732" s="0" t="str">
        <f aca="false">IFERROR(IF(VLOOKUP($C3732,薬効分類マスタ!$A$2:$E$180,5,FALSE())=0,"",VLOOKUP($C3732,薬効分類マスタ!$A$2:$E$180,5,FALSE())),"")</f>
        <v/>
      </c>
      <c r="L3732" s="17"/>
      <c r="M3732" s="0" t="str">
        <f aca="false">IF($K3732="","",IF($L3732&lt;&gt;"",$L3732,VLOOKUP($C3732,薬効分類マスタ!$A$2:$F$180,6,FALSE())))</f>
        <v/>
      </c>
      <c r="N3732" s="0" t="str">
        <f aca="false">ASC(G3732)</f>
        <v>ｱﾙﾌｧｶﾙｼﾄﾞｰﾙ錠1.0μg｢ｱﾒﾙ｣</v>
      </c>
      <c r="O3732" s="0" t="str">
        <f aca="false">ASC(E3732)</f>
        <v>ｱﾙﾌｧｶﾙｼﾄﾞｰﾙ</v>
      </c>
      <c r="P3732" s="16" t="n">
        <f aca="false">N(P3731)+IF($C3732=検索!$B$49,1,0)</f>
        <v>0</v>
      </c>
    </row>
    <row r="3733" customFormat="false" ht="15" hidden="false" customHeight="false" outlineLevel="0" collapsed="false">
      <c r="A3733" s="16" t="s">
        <v>221</v>
      </c>
      <c r="B3733" s="0" t="s">
        <v>8638</v>
      </c>
      <c r="C3733" s="0" t="n">
        <v>311</v>
      </c>
      <c r="D3733" s="0" t="str">
        <f aca="false">IFERROR(VLOOKUP($C3733,薬効分類マスタ!$A$2:$B$180,2,FALSE()),"未登録")</f>
        <v>ビタミンA及びD剤</v>
      </c>
      <c r="E3733" s="16" t="s">
        <v>8620</v>
      </c>
      <c r="F3733" s="16" t="s">
        <v>8639</v>
      </c>
      <c r="G3733" s="16" t="s">
        <v>8640</v>
      </c>
      <c r="I3733" s="0" t="n">
        <v>6.3</v>
      </c>
      <c r="J3733" s="16" t="s">
        <v>239</v>
      </c>
      <c r="K3733" s="0" t="str">
        <f aca="false">IFERROR(IF(VLOOKUP($C3733,薬効分類マスタ!$A$2:$E$180,5,FALSE())=0,"",VLOOKUP($C3733,薬効分類マスタ!$A$2:$E$180,5,FALSE())),"")</f>
        <v/>
      </c>
      <c r="L3733" s="17"/>
      <c r="M3733" s="0" t="str">
        <f aca="false">IF($K3733="","",IF($L3733&lt;&gt;"",$L3733,VLOOKUP($C3733,薬効分類マスタ!$A$2:$F$180,6,FALSE())))</f>
        <v/>
      </c>
      <c r="N3733" s="0" t="str">
        <f aca="false">ASC(G3733)</f>
        <v>ｱﾙﾌｧｶﾙｼﾄﾞｰﾙ0.25μgｶﾌﾟｾﾙ</v>
      </c>
      <c r="O3733" s="0" t="str">
        <f aca="false">ASC(E3733)</f>
        <v>ｱﾙﾌｧｶﾙｼﾄﾞｰﾙ</v>
      </c>
      <c r="P3733" s="16" t="n">
        <f aca="false">N(P3732)+IF($C3733=検索!$B$49,1,0)</f>
        <v>0</v>
      </c>
    </row>
    <row r="3734" customFormat="false" ht="15" hidden="false" customHeight="false" outlineLevel="0" collapsed="false">
      <c r="A3734" s="16" t="s">
        <v>221</v>
      </c>
      <c r="B3734" s="0" t="s">
        <v>8641</v>
      </c>
      <c r="C3734" s="0" t="n">
        <v>311</v>
      </c>
      <c r="D3734" s="0" t="str">
        <f aca="false">IFERROR(VLOOKUP($C3734,薬効分類マスタ!$A$2:$B$180,2,FALSE()),"未登録")</f>
        <v>ビタミンA及びD剤</v>
      </c>
      <c r="E3734" s="16" t="s">
        <v>8620</v>
      </c>
      <c r="F3734" s="16" t="s">
        <v>8639</v>
      </c>
      <c r="G3734" s="16" t="s">
        <v>8642</v>
      </c>
      <c r="H3734" s="16" t="s">
        <v>3621</v>
      </c>
      <c r="I3734" s="0" t="n">
        <v>6.3</v>
      </c>
      <c r="J3734" s="16" t="s">
        <v>232</v>
      </c>
      <c r="K3734" s="0" t="str">
        <f aca="false">IFERROR(IF(VLOOKUP($C3734,薬効分類マスタ!$A$2:$E$180,5,FALSE())=0,"",VLOOKUP($C3734,薬効分類マスタ!$A$2:$E$180,5,FALSE())),"")</f>
        <v/>
      </c>
      <c r="L3734" s="17"/>
      <c r="M3734" s="0" t="str">
        <f aca="false">IF($K3734="","",IF($L3734&lt;&gt;"",$L3734,VLOOKUP($C3734,薬効分類マスタ!$A$2:$F$180,6,FALSE())))</f>
        <v/>
      </c>
      <c r="N3734" s="0" t="str">
        <f aca="false">ASC(G3734)</f>
        <v>ｱﾙﾌｧﾛｰﾙｶﾌﾟｾﾙ0.25μg</v>
      </c>
      <c r="O3734" s="0" t="str">
        <f aca="false">ASC(E3734)</f>
        <v>ｱﾙﾌｧｶﾙｼﾄﾞｰﾙ</v>
      </c>
      <c r="P3734" s="16" t="n">
        <f aca="false">N(P3733)+IF($C3734=検索!$B$49,1,0)</f>
        <v>0</v>
      </c>
    </row>
    <row r="3735" customFormat="false" ht="15" hidden="false" customHeight="false" outlineLevel="0" collapsed="false">
      <c r="A3735" s="16" t="s">
        <v>221</v>
      </c>
      <c r="B3735" s="0" t="s">
        <v>8643</v>
      </c>
      <c r="C3735" s="0" t="n">
        <v>311</v>
      </c>
      <c r="D3735" s="0" t="str">
        <f aca="false">IFERROR(VLOOKUP($C3735,薬効分類マスタ!$A$2:$B$180,2,FALSE()),"未登録")</f>
        <v>ビタミンA及びD剤</v>
      </c>
      <c r="E3735" s="16" t="s">
        <v>8620</v>
      </c>
      <c r="F3735" s="16" t="s">
        <v>8644</v>
      </c>
      <c r="G3735" s="16" t="s">
        <v>8645</v>
      </c>
      <c r="I3735" s="0" t="n">
        <v>6.3</v>
      </c>
      <c r="J3735" s="16" t="s">
        <v>239</v>
      </c>
      <c r="K3735" s="0" t="str">
        <f aca="false">IFERROR(IF(VLOOKUP($C3735,薬効分類マスタ!$A$2:$E$180,5,FALSE())=0,"",VLOOKUP($C3735,薬効分類マスタ!$A$2:$E$180,5,FALSE())),"")</f>
        <v/>
      </c>
      <c r="L3735" s="17"/>
      <c r="M3735" s="0" t="str">
        <f aca="false">IF($K3735="","",IF($L3735&lt;&gt;"",$L3735,VLOOKUP($C3735,薬効分類マスタ!$A$2:$F$180,6,FALSE())))</f>
        <v/>
      </c>
      <c r="N3735" s="0" t="str">
        <f aca="false">ASC(G3735)</f>
        <v>ｱﾙﾌｧｶﾙｼﾄﾞｰﾙ0.5μgｶﾌﾟｾﾙ</v>
      </c>
      <c r="O3735" s="0" t="str">
        <f aca="false">ASC(E3735)</f>
        <v>ｱﾙﾌｧｶﾙｼﾄﾞｰﾙ</v>
      </c>
      <c r="P3735" s="16" t="n">
        <f aca="false">N(P3734)+IF($C3735=検索!$B$49,1,0)</f>
        <v>0</v>
      </c>
    </row>
    <row r="3736" customFormat="false" ht="15" hidden="false" customHeight="false" outlineLevel="0" collapsed="false">
      <c r="A3736" s="16" t="s">
        <v>221</v>
      </c>
      <c r="B3736" s="0" t="s">
        <v>8646</v>
      </c>
      <c r="C3736" s="0" t="n">
        <v>311</v>
      </c>
      <c r="D3736" s="0" t="str">
        <f aca="false">IFERROR(VLOOKUP($C3736,薬効分類マスタ!$A$2:$B$180,2,FALSE()),"未登録")</f>
        <v>ビタミンA及びD剤</v>
      </c>
      <c r="E3736" s="16" t="s">
        <v>8620</v>
      </c>
      <c r="F3736" s="16" t="s">
        <v>8644</v>
      </c>
      <c r="G3736" s="16" t="s">
        <v>8647</v>
      </c>
      <c r="H3736" s="16" t="s">
        <v>3621</v>
      </c>
      <c r="I3736" s="0" t="n">
        <v>6.3</v>
      </c>
      <c r="J3736" s="16" t="s">
        <v>232</v>
      </c>
      <c r="K3736" s="0" t="str">
        <f aca="false">IFERROR(IF(VLOOKUP($C3736,薬効分類マスタ!$A$2:$E$180,5,FALSE())=0,"",VLOOKUP($C3736,薬効分類マスタ!$A$2:$E$180,5,FALSE())),"")</f>
        <v/>
      </c>
      <c r="L3736" s="17"/>
      <c r="M3736" s="0" t="str">
        <f aca="false">IF($K3736="","",IF($L3736&lt;&gt;"",$L3736,VLOOKUP($C3736,薬効分類マスタ!$A$2:$F$180,6,FALSE())))</f>
        <v/>
      </c>
      <c r="N3736" s="0" t="str">
        <f aca="false">ASC(G3736)</f>
        <v>ｱﾙﾌｧﾛｰﾙｶﾌﾟｾﾙ0.5μg</v>
      </c>
      <c r="O3736" s="0" t="str">
        <f aca="false">ASC(E3736)</f>
        <v>ｱﾙﾌｧｶﾙｼﾄﾞｰﾙ</v>
      </c>
      <c r="P3736" s="16" t="n">
        <f aca="false">N(P3735)+IF($C3736=検索!$B$49,1,0)</f>
        <v>0</v>
      </c>
    </row>
    <row r="3737" customFormat="false" ht="15" hidden="false" customHeight="false" outlineLevel="0" collapsed="false">
      <c r="A3737" s="16" t="s">
        <v>221</v>
      </c>
      <c r="B3737" s="0" t="s">
        <v>8648</v>
      </c>
      <c r="C3737" s="0" t="n">
        <v>311</v>
      </c>
      <c r="D3737" s="0" t="str">
        <f aca="false">IFERROR(VLOOKUP($C3737,薬効分類マスタ!$A$2:$B$180,2,FALSE()),"未登録")</f>
        <v>ビタミンA及びD剤</v>
      </c>
      <c r="E3737" s="16" t="s">
        <v>8620</v>
      </c>
      <c r="F3737" s="16" t="s">
        <v>8649</v>
      </c>
      <c r="G3737" s="16" t="s">
        <v>8650</v>
      </c>
      <c r="I3737" s="0" t="n">
        <v>6.3</v>
      </c>
      <c r="J3737" s="16" t="s">
        <v>239</v>
      </c>
      <c r="K3737" s="0" t="str">
        <f aca="false">IFERROR(IF(VLOOKUP($C3737,薬効分類マスタ!$A$2:$E$180,5,FALSE())=0,"",VLOOKUP($C3737,薬効分類マスタ!$A$2:$E$180,5,FALSE())),"")</f>
        <v/>
      </c>
      <c r="L3737" s="17"/>
      <c r="M3737" s="0" t="str">
        <f aca="false">IF($K3737="","",IF($L3737&lt;&gt;"",$L3737,VLOOKUP($C3737,薬効分類マスタ!$A$2:$F$180,6,FALSE())))</f>
        <v/>
      </c>
      <c r="N3737" s="0" t="str">
        <f aca="false">ASC(G3737)</f>
        <v>ｱﾙﾌｧｶﾙｼﾄﾞｰﾙ1μgｶﾌﾟｾﾙ</v>
      </c>
      <c r="O3737" s="0" t="str">
        <f aca="false">ASC(E3737)</f>
        <v>ｱﾙﾌｧｶﾙｼﾄﾞｰﾙ</v>
      </c>
      <c r="P3737" s="16" t="n">
        <f aca="false">N(P3736)+IF($C3737=検索!$B$49,1,0)</f>
        <v>0</v>
      </c>
    </row>
    <row r="3738" customFormat="false" ht="15" hidden="false" customHeight="false" outlineLevel="0" collapsed="false">
      <c r="A3738" s="16" t="s">
        <v>221</v>
      </c>
      <c r="B3738" s="0" t="s">
        <v>8651</v>
      </c>
      <c r="C3738" s="0" t="n">
        <v>311</v>
      </c>
      <c r="D3738" s="0" t="str">
        <f aca="false">IFERROR(VLOOKUP($C3738,薬効分類マスタ!$A$2:$B$180,2,FALSE()),"未登録")</f>
        <v>ビタミンA及びD剤</v>
      </c>
      <c r="E3738" s="16" t="s">
        <v>8620</v>
      </c>
      <c r="F3738" s="16" t="s">
        <v>8649</v>
      </c>
      <c r="G3738" s="16" t="s">
        <v>8652</v>
      </c>
      <c r="H3738" s="16" t="s">
        <v>3621</v>
      </c>
      <c r="I3738" s="0" t="n">
        <v>8.4</v>
      </c>
      <c r="J3738" s="16" t="s">
        <v>232</v>
      </c>
      <c r="K3738" s="0" t="str">
        <f aca="false">IFERROR(IF(VLOOKUP($C3738,薬効分類マスタ!$A$2:$E$180,5,FALSE())=0,"",VLOOKUP($C3738,薬効分類マスタ!$A$2:$E$180,5,FALSE())),"")</f>
        <v/>
      </c>
      <c r="L3738" s="17"/>
      <c r="M3738" s="0" t="str">
        <f aca="false">IF($K3738="","",IF($L3738&lt;&gt;"",$L3738,VLOOKUP($C3738,薬効分類マスタ!$A$2:$F$180,6,FALSE())))</f>
        <v/>
      </c>
      <c r="N3738" s="0" t="str">
        <f aca="false">ASC(G3738)</f>
        <v>ｱﾙﾌｧﾛｰﾙｶﾌﾟｾﾙ1μg</v>
      </c>
      <c r="O3738" s="0" t="str">
        <f aca="false">ASC(E3738)</f>
        <v>ｱﾙﾌｧｶﾙｼﾄﾞｰﾙ</v>
      </c>
      <c r="P3738" s="16" t="n">
        <f aca="false">N(P3737)+IF($C3738=検索!$B$49,1,0)</f>
        <v>0</v>
      </c>
    </row>
    <row r="3739" customFormat="false" ht="15" hidden="false" customHeight="false" outlineLevel="0" collapsed="false">
      <c r="A3739" s="16" t="s">
        <v>221</v>
      </c>
      <c r="B3739" s="0" t="s">
        <v>8653</v>
      </c>
      <c r="C3739" s="0" t="n">
        <v>311</v>
      </c>
      <c r="D3739" s="0" t="str">
        <f aca="false">IFERROR(VLOOKUP($C3739,薬効分類マスタ!$A$2:$B$180,2,FALSE()),"未登録")</f>
        <v>ビタミンA及びD剤</v>
      </c>
      <c r="E3739" s="16" t="s">
        <v>8620</v>
      </c>
      <c r="F3739" s="16" t="s">
        <v>8654</v>
      </c>
      <c r="G3739" s="16" t="s">
        <v>8655</v>
      </c>
      <c r="H3739" s="16" t="s">
        <v>3621</v>
      </c>
      <c r="I3739" s="0" t="n">
        <v>21.6</v>
      </c>
      <c r="J3739" s="16" t="s">
        <v>232</v>
      </c>
      <c r="K3739" s="0" t="str">
        <f aca="false">IFERROR(IF(VLOOKUP($C3739,薬効分類マスタ!$A$2:$E$180,5,FALSE())=0,"",VLOOKUP($C3739,薬効分類マスタ!$A$2:$E$180,5,FALSE())),"")</f>
        <v/>
      </c>
      <c r="L3739" s="17"/>
      <c r="M3739" s="0" t="str">
        <f aca="false">IF($K3739="","",IF($L3739&lt;&gt;"",$L3739,VLOOKUP($C3739,薬効分類マスタ!$A$2:$F$180,6,FALSE())))</f>
        <v/>
      </c>
      <c r="N3739" s="0" t="str">
        <f aca="false">ASC(G3739)</f>
        <v>ｱﾙﾌｧﾛｰﾙｶﾌﾟｾﾙ3μg</v>
      </c>
      <c r="O3739" s="0" t="str">
        <f aca="false">ASC(E3739)</f>
        <v>ｱﾙﾌｧｶﾙｼﾄﾞｰﾙ</v>
      </c>
      <c r="P3739" s="16" t="n">
        <f aca="false">N(P3738)+IF($C3739=検索!$B$49,1,0)</f>
        <v>0</v>
      </c>
    </row>
    <row r="3740" customFormat="false" ht="15" hidden="false" customHeight="false" outlineLevel="0" collapsed="false">
      <c r="A3740" s="16" t="s">
        <v>221</v>
      </c>
      <c r="B3740" s="0" t="s">
        <v>8656</v>
      </c>
      <c r="C3740" s="0" t="n">
        <v>311</v>
      </c>
      <c r="D3740" s="0" t="str">
        <f aca="false">IFERROR(VLOOKUP($C3740,薬効分類マスタ!$A$2:$B$180,2,FALSE()),"未登録")</f>
        <v>ビタミンA及びD剤</v>
      </c>
      <c r="E3740" s="16" t="s">
        <v>8620</v>
      </c>
      <c r="F3740" s="16" t="s">
        <v>8654</v>
      </c>
      <c r="G3740" s="16" t="s">
        <v>8657</v>
      </c>
      <c r="H3740" s="16" t="s">
        <v>4823</v>
      </c>
      <c r="I3740" s="0" t="n">
        <v>14.3</v>
      </c>
      <c r="J3740" s="16" t="s">
        <v>239</v>
      </c>
      <c r="K3740" s="0" t="str">
        <f aca="false">IFERROR(IF(VLOOKUP($C3740,薬効分類マスタ!$A$2:$E$180,5,FALSE())=0,"",VLOOKUP($C3740,薬効分類マスタ!$A$2:$E$180,5,FALSE())),"")</f>
        <v/>
      </c>
      <c r="L3740" s="17"/>
      <c r="M3740" s="0" t="str">
        <f aca="false">IF($K3740="","",IF($L3740&lt;&gt;"",$L3740,VLOOKUP($C3740,薬効分類マスタ!$A$2:$F$180,6,FALSE())))</f>
        <v/>
      </c>
      <c r="N3740" s="0" t="str">
        <f aca="false">ASC(G3740)</f>
        <v>ｱﾙﾌｧｶﾙｼﾄﾞｰﾙｶﾌﾟｾﾙ3μg｢BMD｣</v>
      </c>
      <c r="O3740" s="0" t="str">
        <f aca="false">ASC(E3740)</f>
        <v>ｱﾙﾌｧｶﾙｼﾄﾞｰﾙ</v>
      </c>
      <c r="P3740" s="16" t="n">
        <f aca="false">N(P3739)+IF($C3740=検索!$B$49,1,0)</f>
        <v>0</v>
      </c>
    </row>
    <row r="3741" customFormat="false" ht="15" hidden="false" customHeight="false" outlineLevel="0" collapsed="false">
      <c r="A3741" s="16" t="s">
        <v>221</v>
      </c>
      <c r="B3741" s="0" t="s">
        <v>8658</v>
      </c>
      <c r="C3741" s="0" t="n">
        <v>311</v>
      </c>
      <c r="D3741" s="0" t="str">
        <f aca="false">IFERROR(VLOOKUP($C3741,薬効分類マスタ!$A$2:$B$180,2,FALSE()),"未登録")</f>
        <v>ビタミンA及びD剤</v>
      </c>
      <c r="E3741" s="16" t="s">
        <v>8620</v>
      </c>
      <c r="F3741" s="16" t="s">
        <v>8659</v>
      </c>
      <c r="G3741" s="16" t="s">
        <v>8660</v>
      </c>
      <c r="H3741" s="16" t="s">
        <v>3621</v>
      </c>
      <c r="I3741" s="0" t="n">
        <v>23</v>
      </c>
      <c r="J3741" s="16" t="s">
        <v>232</v>
      </c>
      <c r="K3741" s="0" t="str">
        <f aca="false">IFERROR(IF(VLOOKUP($C3741,薬効分類マスタ!$A$2:$E$180,5,FALSE())=0,"",VLOOKUP($C3741,薬効分類マスタ!$A$2:$E$180,5,FALSE())),"")</f>
        <v/>
      </c>
      <c r="L3741" s="17"/>
      <c r="M3741" s="0" t="str">
        <f aca="false">IF($K3741="","",IF($L3741&lt;&gt;"",$L3741,VLOOKUP($C3741,薬効分類マスタ!$A$2:$F$180,6,FALSE())))</f>
        <v/>
      </c>
      <c r="N3741" s="0" t="str">
        <f aca="false">ASC(G3741)</f>
        <v>ｱﾙﾌｧﾛｰﾙ内用液0.5μg/mL</v>
      </c>
      <c r="O3741" s="0" t="str">
        <f aca="false">ASC(E3741)</f>
        <v>ｱﾙﾌｧｶﾙｼﾄﾞｰﾙ</v>
      </c>
      <c r="P3741" s="16" t="n">
        <f aca="false">N(P3740)+IF($C3741=検索!$B$49,1,0)</f>
        <v>0</v>
      </c>
    </row>
    <row r="3742" customFormat="false" ht="15" hidden="false" customHeight="false" outlineLevel="0" collapsed="false">
      <c r="A3742" s="16" t="s">
        <v>221</v>
      </c>
      <c r="B3742" s="0" t="s">
        <v>8661</v>
      </c>
      <c r="C3742" s="0" t="n">
        <v>311</v>
      </c>
      <c r="D3742" s="0" t="str">
        <f aca="false">IFERROR(VLOOKUP($C3742,薬効分類マスタ!$A$2:$B$180,2,FALSE()),"未登録")</f>
        <v>ビタミンA及びD剤</v>
      </c>
      <c r="E3742" s="16" t="s">
        <v>8662</v>
      </c>
      <c r="F3742" s="16" t="s">
        <v>8639</v>
      </c>
      <c r="G3742" s="16" t="s">
        <v>8663</v>
      </c>
      <c r="I3742" s="0" t="n">
        <v>6.3</v>
      </c>
      <c r="J3742" s="16" t="s">
        <v>239</v>
      </c>
      <c r="K3742" s="0" t="str">
        <f aca="false">IFERROR(IF(VLOOKUP($C3742,薬効分類マスタ!$A$2:$E$180,5,FALSE())=0,"",VLOOKUP($C3742,薬効分類マスタ!$A$2:$E$180,5,FALSE())),"")</f>
        <v/>
      </c>
      <c r="L3742" s="17"/>
      <c r="M3742" s="0" t="str">
        <f aca="false">IF($K3742="","",IF($L3742&lt;&gt;"",$L3742,VLOOKUP($C3742,薬効分類マスタ!$A$2:$F$180,6,FALSE())))</f>
        <v/>
      </c>
      <c r="N3742" s="0" t="str">
        <f aca="false">ASC(G3742)</f>
        <v>ｶﾙｼﾄﾘｵｰﾙ0.25μgｶﾌﾟｾﾙ</v>
      </c>
      <c r="O3742" s="0" t="str">
        <f aca="false">ASC(E3742)</f>
        <v>ｶﾙｼﾄﾘｵｰﾙ</v>
      </c>
      <c r="P3742" s="16" t="n">
        <f aca="false">N(P3741)+IF($C3742=検索!$B$49,1,0)</f>
        <v>0</v>
      </c>
    </row>
    <row r="3743" customFormat="false" ht="15" hidden="false" customHeight="false" outlineLevel="0" collapsed="false">
      <c r="A3743" s="16" t="s">
        <v>221</v>
      </c>
      <c r="B3743" s="0" t="s">
        <v>8664</v>
      </c>
      <c r="C3743" s="0" t="n">
        <v>311</v>
      </c>
      <c r="D3743" s="0" t="str">
        <f aca="false">IFERROR(VLOOKUP($C3743,薬効分類マスタ!$A$2:$B$180,2,FALSE()),"未登録")</f>
        <v>ビタミンA及びD剤</v>
      </c>
      <c r="E3743" s="16" t="s">
        <v>8662</v>
      </c>
      <c r="F3743" s="16" t="s">
        <v>8639</v>
      </c>
      <c r="G3743" s="16" t="s">
        <v>8665</v>
      </c>
      <c r="H3743" s="16" t="s">
        <v>3621</v>
      </c>
      <c r="I3743" s="0" t="n">
        <v>7.4</v>
      </c>
      <c r="J3743" s="16" t="s">
        <v>232</v>
      </c>
      <c r="K3743" s="0" t="str">
        <f aca="false">IFERROR(IF(VLOOKUP($C3743,薬効分類マスタ!$A$2:$E$180,5,FALSE())=0,"",VLOOKUP($C3743,薬効分類マスタ!$A$2:$E$180,5,FALSE())),"")</f>
        <v/>
      </c>
      <c r="L3743" s="17"/>
      <c r="M3743" s="0" t="str">
        <f aca="false">IF($K3743="","",IF($L3743&lt;&gt;"",$L3743,VLOOKUP($C3743,薬効分類マスタ!$A$2:$F$180,6,FALSE())))</f>
        <v/>
      </c>
      <c r="N3743" s="0" t="str">
        <f aca="false">ASC(G3743)</f>
        <v>ﾛｶﾙﾄﾛｰﾙｶﾌﾟｾﾙ0.25</v>
      </c>
      <c r="O3743" s="0" t="str">
        <f aca="false">ASC(E3743)</f>
        <v>ｶﾙｼﾄﾘｵｰﾙ</v>
      </c>
      <c r="P3743" s="16" t="n">
        <f aca="false">N(P3742)+IF($C3743=検索!$B$49,1,0)</f>
        <v>0</v>
      </c>
    </row>
    <row r="3744" customFormat="false" ht="15" hidden="false" customHeight="false" outlineLevel="0" collapsed="false">
      <c r="A3744" s="16" t="s">
        <v>221</v>
      </c>
      <c r="B3744" s="0" t="s">
        <v>8666</v>
      </c>
      <c r="C3744" s="0" t="n">
        <v>311</v>
      </c>
      <c r="D3744" s="0" t="str">
        <f aca="false">IFERROR(VLOOKUP($C3744,薬効分類マスタ!$A$2:$B$180,2,FALSE()),"未登録")</f>
        <v>ビタミンA及びD剤</v>
      </c>
      <c r="E3744" s="16" t="s">
        <v>8662</v>
      </c>
      <c r="F3744" s="16" t="s">
        <v>8644</v>
      </c>
      <c r="G3744" s="16" t="s">
        <v>8667</v>
      </c>
      <c r="I3744" s="0" t="n">
        <v>7.4</v>
      </c>
      <c r="J3744" s="16" t="s">
        <v>239</v>
      </c>
      <c r="K3744" s="0" t="str">
        <f aca="false">IFERROR(IF(VLOOKUP($C3744,薬効分類マスタ!$A$2:$E$180,5,FALSE())=0,"",VLOOKUP($C3744,薬効分類マスタ!$A$2:$E$180,5,FALSE())),"")</f>
        <v/>
      </c>
      <c r="L3744" s="17"/>
      <c r="M3744" s="0" t="str">
        <f aca="false">IF($K3744="","",IF($L3744&lt;&gt;"",$L3744,VLOOKUP($C3744,薬効分類マスタ!$A$2:$F$180,6,FALSE())))</f>
        <v/>
      </c>
      <c r="N3744" s="0" t="str">
        <f aca="false">ASC(G3744)</f>
        <v>ｶﾙｼﾄﾘｵｰﾙ0.5μgｶﾌﾟｾﾙ</v>
      </c>
      <c r="O3744" s="0" t="str">
        <f aca="false">ASC(E3744)</f>
        <v>ｶﾙｼﾄﾘｵｰﾙ</v>
      </c>
      <c r="P3744" s="16" t="n">
        <f aca="false">N(P3743)+IF($C3744=検索!$B$49,1,0)</f>
        <v>0</v>
      </c>
    </row>
    <row r="3745" customFormat="false" ht="15" hidden="false" customHeight="false" outlineLevel="0" collapsed="false">
      <c r="A3745" s="16" t="s">
        <v>221</v>
      </c>
      <c r="B3745" s="0" t="s">
        <v>8668</v>
      </c>
      <c r="C3745" s="0" t="n">
        <v>311</v>
      </c>
      <c r="D3745" s="0" t="str">
        <f aca="false">IFERROR(VLOOKUP($C3745,薬効分類マスタ!$A$2:$B$180,2,FALSE()),"未登録")</f>
        <v>ビタミンA及びD剤</v>
      </c>
      <c r="E3745" s="16" t="s">
        <v>8662</v>
      </c>
      <c r="F3745" s="16" t="s">
        <v>8644</v>
      </c>
      <c r="G3745" s="16" t="s">
        <v>8669</v>
      </c>
      <c r="H3745" s="16" t="s">
        <v>3621</v>
      </c>
      <c r="I3745" s="0" t="n">
        <v>10.3</v>
      </c>
      <c r="J3745" s="16" t="s">
        <v>232</v>
      </c>
      <c r="K3745" s="0" t="str">
        <f aca="false">IFERROR(IF(VLOOKUP($C3745,薬効分類マスタ!$A$2:$E$180,5,FALSE())=0,"",VLOOKUP($C3745,薬効分類マスタ!$A$2:$E$180,5,FALSE())),"")</f>
        <v/>
      </c>
      <c r="L3745" s="17"/>
      <c r="M3745" s="0" t="str">
        <f aca="false">IF($K3745="","",IF($L3745&lt;&gt;"",$L3745,VLOOKUP($C3745,薬効分類マスタ!$A$2:$F$180,6,FALSE())))</f>
        <v/>
      </c>
      <c r="N3745" s="0" t="str">
        <f aca="false">ASC(G3745)</f>
        <v>ﾛｶﾙﾄﾛｰﾙｶﾌﾟｾﾙ0.5</v>
      </c>
      <c r="O3745" s="0" t="str">
        <f aca="false">ASC(E3745)</f>
        <v>ｶﾙｼﾄﾘｵｰﾙ</v>
      </c>
      <c r="P3745" s="16" t="n">
        <f aca="false">N(P3744)+IF($C3745=検索!$B$49,1,0)</f>
        <v>0</v>
      </c>
    </row>
    <row r="3746" customFormat="false" ht="15" hidden="false" customHeight="false" outlineLevel="0" collapsed="false">
      <c r="A3746" s="16" t="s">
        <v>221</v>
      </c>
      <c r="B3746" s="0" t="s">
        <v>8670</v>
      </c>
      <c r="C3746" s="0" t="n">
        <v>311</v>
      </c>
      <c r="D3746" s="0" t="str">
        <f aca="false">IFERROR(VLOOKUP($C3746,薬効分類マスタ!$A$2:$B$180,2,FALSE()),"未登録")</f>
        <v>ビタミンA及びD剤</v>
      </c>
      <c r="E3746" s="16" t="s">
        <v>8671</v>
      </c>
      <c r="F3746" s="16" t="s">
        <v>8672</v>
      </c>
      <c r="G3746" s="16" t="s">
        <v>8673</v>
      </c>
      <c r="H3746" s="16" t="s">
        <v>504</v>
      </c>
      <c r="I3746" s="0" t="n">
        <v>124.3</v>
      </c>
      <c r="J3746" s="16" t="s">
        <v>232</v>
      </c>
      <c r="K3746" s="0" t="str">
        <f aca="false">IFERROR(IF(VLOOKUP($C3746,薬効分類マスタ!$A$2:$E$180,5,FALSE())=0,"",VLOOKUP($C3746,薬効分類マスタ!$A$2:$E$180,5,FALSE())),"")</f>
        <v/>
      </c>
      <c r="L3746" s="17"/>
      <c r="M3746" s="0" t="str">
        <f aca="false">IF($K3746="","",IF($L3746&lt;&gt;"",$L3746,VLOOKUP($C3746,薬効分類マスタ!$A$2:$F$180,6,FALSE())))</f>
        <v/>
      </c>
      <c r="N3746" s="0" t="str">
        <f aca="false">ASC(G3746)</f>
        <v>ﾌﾙｽﾀﾝ錠0.15</v>
      </c>
      <c r="O3746" s="0" t="str">
        <f aca="false">ASC(E3746)</f>
        <v>ﾌｧﾚｶﾙｼﾄﾘｵｰﾙ</v>
      </c>
      <c r="P3746" s="16" t="n">
        <f aca="false">N(P3745)+IF($C3746=検索!$B$49,1,0)</f>
        <v>0</v>
      </c>
    </row>
    <row r="3747" customFormat="false" ht="15" hidden="false" customHeight="false" outlineLevel="0" collapsed="false">
      <c r="A3747" s="16" t="s">
        <v>221</v>
      </c>
      <c r="B3747" s="0" t="s">
        <v>8674</v>
      </c>
      <c r="C3747" s="0" t="n">
        <v>311</v>
      </c>
      <c r="D3747" s="0" t="str">
        <f aca="false">IFERROR(VLOOKUP($C3747,薬効分類マスタ!$A$2:$B$180,2,FALSE()),"未登録")</f>
        <v>ビタミンA及びD剤</v>
      </c>
      <c r="E3747" s="16" t="s">
        <v>8671</v>
      </c>
      <c r="F3747" s="16" t="s">
        <v>8672</v>
      </c>
      <c r="G3747" s="16" t="s">
        <v>8675</v>
      </c>
      <c r="H3747" s="16" t="s">
        <v>1197</v>
      </c>
      <c r="I3747" s="0" t="n">
        <v>169.4</v>
      </c>
      <c r="J3747" s="16" t="s">
        <v>232</v>
      </c>
      <c r="K3747" s="0" t="str">
        <f aca="false">IFERROR(IF(VLOOKUP($C3747,薬効分類マスタ!$A$2:$E$180,5,FALSE())=0,"",VLOOKUP($C3747,薬効分類マスタ!$A$2:$E$180,5,FALSE())),"")</f>
        <v/>
      </c>
      <c r="L3747" s="17"/>
      <c r="M3747" s="0" t="str">
        <f aca="false">IF($K3747="","",IF($L3747&lt;&gt;"",$L3747,VLOOKUP($C3747,薬効分類マスタ!$A$2:$F$180,6,FALSE())))</f>
        <v/>
      </c>
      <c r="N3747" s="0" t="str">
        <f aca="false">ASC(G3747)</f>
        <v>ﾎｰﾈﾙ錠0.15</v>
      </c>
      <c r="O3747" s="0" t="str">
        <f aca="false">ASC(E3747)</f>
        <v>ﾌｧﾚｶﾙｼﾄﾘｵｰﾙ</v>
      </c>
      <c r="P3747" s="16" t="n">
        <f aca="false">N(P3746)+IF($C3747=検索!$B$49,1,0)</f>
        <v>0</v>
      </c>
    </row>
    <row r="3748" customFormat="false" ht="15" hidden="false" customHeight="false" outlineLevel="0" collapsed="false">
      <c r="A3748" s="16" t="s">
        <v>221</v>
      </c>
      <c r="B3748" s="0" t="s">
        <v>8676</v>
      </c>
      <c r="C3748" s="0" t="n">
        <v>311</v>
      </c>
      <c r="D3748" s="0" t="str">
        <f aca="false">IFERROR(VLOOKUP($C3748,薬効分類マスタ!$A$2:$B$180,2,FALSE()),"未登録")</f>
        <v>ビタミンA及びD剤</v>
      </c>
      <c r="E3748" s="16" t="s">
        <v>8671</v>
      </c>
      <c r="F3748" s="16" t="s">
        <v>8677</v>
      </c>
      <c r="G3748" s="16" t="s">
        <v>8678</v>
      </c>
      <c r="H3748" s="16" t="s">
        <v>504</v>
      </c>
      <c r="I3748" s="0" t="n">
        <v>185.1</v>
      </c>
      <c r="J3748" s="16" t="s">
        <v>232</v>
      </c>
      <c r="K3748" s="0" t="str">
        <f aca="false">IFERROR(IF(VLOOKUP($C3748,薬効分類マスタ!$A$2:$E$180,5,FALSE())=0,"",VLOOKUP($C3748,薬効分類マスタ!$A$2:$E$180,5,FALSE())),"")</f>
        <v/>
      </c>
      <c r="L3748" s="17"/>
      <c r="M3748" s="0" t="str">
        <f aca="false">IF($K3748="","",IF($L3748&lt;&gt;"",$L3748,VLOOKUP($C3748,薬効分類マスタ!$A$2:$F$180,6,FALSE())))</f>
        <v/>
      </c>
      <c r="N3748" s="0" t="str">
        <f aca="false">ASC(G3748)</f>
        <v>ﾌﾙｽﾀﾝ錠0.3</v>
      </c>
      <c r="O3748" s="0" t="str">
        <f aca="false">ASC(E3748)</f>
        <v>ﾌｧﾚｶﾙｼﾄﾘｵｰﾙ</v>
      </c>
      <c r="P3748" s="16" t="n">
        <f aca="false">N(P3747)+IF($C3748=検索!$B$49,1,0)</f>
        <v>0</v>
      </c>
    </row>
    <row r="3749" customFormat="false" ht="15" hidden="false" customHeight="false" outlineLevel="0" collapsed="false">
      <c r="A3749" s="16" t="s">
        <v>221</v>
      </c>
      <c r="B3749" s="0" t="s">
        <v>8679</v>
      </c>
      <c r="C3749" s="0" t="n">
        <v>311</v>
      </c>
      <c r="D3749" s="0" t="str">
        <f aca="false">IFERROR(VLOOKUP($C3749,薬効分類マスタ!$A$2:$B$180,2,FALSE()),"未登録")</f>
        <v>ビタミンA及びD剤</v>
      </c>
      <c r="E3749" s="16" t="s">
        <v>8671</v>
      </c>
      <c r="F3749" s="16" t="s">
        <v>8677</v>
      </c>
      <c r="G3749" s="16" t="s">
        <v>8680</v>
      </c>
      <c r="H3749" s="16" t="s">
        <v>1197</v>
      </c>
      <c r="I3749" s="0" t="n">
        <v>246.6</v>
      </c>
      <c r="J3749" s="16" t="s">
        <v>232</v>
      </c>
      <c r="K3749" s="0" t="str">
        <f aca="false">IFERROR(IF(VLOOKUP($C3749,薬効分類マスタ!$A$2:$E$180,5,FALSE())=0,"",VLOOKUP($C3749,薬効分類マスタ!$A$2:$E$180,5,FALSE())),"")</f>
        <v/>
      </c>
      <c r="L3749" s="17"/>
      <c r="M3749" s="0" t="str">
        <f aca="false">IF($K3749="","",IF($L3749&lt;&gt;"",$L3749,VLOOKUP($C3749,薬効分類マスタ!$A$2:$F$180,6,FALSE())))</f>
        <v/>
      </c>
      <c r="N3749" s="0" t="str">
        <f aca="false">ASC(G3749)</f>
        <v>ﾎｰﾈﾙ錠0.3</v>
      </c>
      <c r="O3749" s="0" t="str">
        <f aca="false">ASC(E3749)</f>
        <v>ﾌｧﾚｶﾙｼﾄﾘｵｰﾙ</v>
      </c>
      <c r="P3749" s="16" t="n">
        <f aca="false">N(P3748)+IF($C3749=検索!$B$49,1,0)</f>
        <v>0</v>
      </c>
    </row>
    <row r="3750" customFormat="false" ht="15" hidden="false" customHeight="false" outlineLevel="0" collapsed="false">
      <c r="A3750" s="16" t="s">
        <v>221</v>
      </c>
      <c r="B3750" s="0" t="s">
        <v>8681</v>
      </c>
      <c r="C3750" s="0" t="n">
        <v>311</v>
      </c>
      <c r="D3750" s="0" t="str">
        <f aca="false">IFERROR(VLOOKUP($C3750,薬効分類マスタ!$A$2:$B$180,2,FALSE()),"未登録")</f>
        <v>ビタミンA及びD剤</v>
      </c>
      <c r="E3750" s="16" t="s">
        <v>8682</v>
      </c>
      <c r="F3750" s="16" t="s">
        <v>8629</v>
      </c>
      <c r="G3750" s="16" t="s">
        <v>8683</v>
      </c>
      <c r="H3750" s="16" t="s">
        <v>3621</v>
      </c>
      <c r="I3750" s="0" t="n">
        <v>23.9</v>
      </c>
      <c r="J3750" s="16" t="s">
        <v>232</v>
      </c>
      <c r="K3750" s="0" t="str">
        <f aca="false">IFERROR(IF(VLOOKUP($C3750,薬効分類マスタ!$A$2:$E$180,5,FALSE())=0,"",VLOOKUP($C3750,薬効分類マスタ!$A$2:$E$180,5,FALSE())),"")</f>
        <v/>
      </c>
      <c r="L3750" s="17"/>
      <c r="M3750" s="0" t="str">
        <f aca="false">IF($K3750="","",IF($L3750&lt;&gt;"",$L3750,VLOOKUP($C3750,薬効分類マスタ!$A$2:$F$180,6,FALSE())))</f>
        <v/>
      </c>
      <c r="N3750" s="0" t="str">
        <f aca="false">ASC(G3750)</f>
        <v>ｴﾃﾞｨﾛｰﾙ錠0.5μg</v>
      </c>
      <c r="O3750" s="0" t="str">
        <f aca="false">ASC(E3750)</f>
        <v>ｴﾙﾃﾞｶﾙｼﾄｰﾙ</v>
      </c>
      <c r="P3750" s="16" t="n">
        <f aca="false">N(P3749)+IF($C3750=検索!$B$49,1,0)</f>
        <v>0</v>
      </c>
    </row>
    <row r="3751" customFormat="false" ht="15" hidden="false" customHeight="false" outlineLevel="0" collapsed="false">
      <c r="A3751" s="16" t="s">
        <v>221</v>
      </c>
      <c r="B3751" s="0" t="s">
        <v>8684</v>
      </c>
      <c r="C3751" s="0" t="n">
        <v>311</v>
      </c>
      <c r="D3751" s="0" t="str">
        <f aca="false">IFERROR(VLOOKUP($C3751,薬効分類マスタ!$A$2:$B$180,2,FALSE()),"未登録")</f>
        <v>ビタミンA及びD剤</v>
      </c>
      <c r="E3751" s="16" t="s">
        <v>8682</v>
      </c>
      <c r="F3751" s="16" t="s">
        <v>8685</v>
      </c>
      <c r="G3751" s="16" t="s">
        <v>8686</v>
      </c>
      <c r="H3751" s="16" t="s">
        <v>3621</v>
      </c>
      <c r="I3751" s="0" t="n">
        <v>34.9</v>
      </c>
      <c r="J3751" s="16" t="s">
        <v>232</v>
      </c>
      <c r="K3751" s="0" t="str">
        <f aca="false">IFERROR(IF(VLOOKUP($C3751,薬効分類マスタ!$A$2:$E$180,5,FALSE())=0,"",VLOOKUP($C3751,薬効分類マスタ!$A$2:$E$180,5,FALSE())),"")</f>
        <v/>
      </c>
      <c r="L3751" s="17"/>
      <c r="M3751" s="0" t="str">
        <f aca="false">IF($K3751="","",IF($L3751&lt;&gt;"",$L3751,VLOOKUP($C3751,薬効分類マスタ!$A$2:$F$180,6,FALSE())))</f>
        <v/>
      </c>
      <c r="N3751" s="0" t="str">
        <f aca="false">ASC(G3751)</f>
        <v>ｴﾃﾞｨﾛｰﾙ錠0.75μg</v>
      </c>
      <c r="O3751" s="0" t="str">
        <f aca="false">ASC(E3751)</f>
        <v>ｴﾙﾃﾞｶﾙｼﾄｰﾙ</v>
      </c>
      <c r="P3751" s="16" t="n">
        <f aca="false">N(P3750)+IF($C3751=検索!$B$49,1,0)</f>
        <v>0</v>
      </c>
    </row>
    <row r="3752" customFormat="false" ht="15" hidden="false" customHeight="false" outlineLevel="0" collapsed="false">
      <c r="A3752" s="16" t="s">
        <v>221</v>
      </c>
      <c r="B3752" s="0" t="s">
        <v>8687</v>
      </c>
      <c r="C3752" s="0" t="n">
        <v>311</v>
      </c>
      <c r="D3752" s="0" t="str">
        <f aca="false">IFERROR(VLOOKUP($C3752,薬効分類マスタ!$A$2:$B$180,2,FALSE()),"未登録")</f>
        <v>ビタミンA及びD剤</v>
      </c>
      <c r="E3752" s="16" t="s">
        <v>8682</v>
      </c>
      <c r="F3752" s="16" t="s">
        <v>8644</v>
      </c>
      <c r="G3752" s="16" t="s">
        <v>8688</v>
      </c>
      <c r="H3752" s="16" t="s">
        <v>3621</v>
      </c>
      <c r="I3752" s="0" t="n">
        <v>23.9</v>
      </c>
      <c r="J3752" s="16" t="s">
        <v>232</v>
      </c>
      <c r="K3752" s="0" t="str">
        <f aca="false">IFERROR(IF(VLOOKUP($C3752,薬効分類マスタ!$A$2:$E$180,5,FALSE())=0,"",VLOOKUP($C3752,薬効分類マスタ!$A$2:$E$180,5,FALSE())),"")</f>
        <v/>
      </c>
      <c r="L3752" s="17"/>
      <c r="M3752" s="0" t="str">
        <f aca="false">IF($K3752="","",IF($L3752&lt;&gt;"",$L3752,VLOOKUP($C3752,薬効分類マスタ!$A$2:$F$180,6,FALSE())))</f>
        <v/>
      </c>
      <c r="N3752" s="0" t="str">
        <f aca="false">ASC(G3752)</f>
        <v>ｴﾃﾞｨﾛｰﾙｶﾌﾟｾﾙ0.5μg</v>
      </c>
      <c r="O3752" s="0" t="str">
        <f aca="false">ASC(E3752)</f>
        <v>ｴﾙﾃﾞｶﾙｼﾄｰﾙ</v>
      </c>
      <c r="P3752" s="16" t="n">
        <f aca="false">N(P3751)+IF($C3752=検索!$B$49,1,0)</f>
        <v>0</v>
      </c>
    </row>
    <row r="3753" customFormat="false" ht="15" hidden="false" customHeight="false" outlineLevel="0" collapsed="false">
      <c r="A3753" s="16" t="s">
        <v>221</v>
      </c>
      <c r="B3753" s="0" t="s">
        <v>8689</v>
      </c>
      <c r="C3753" s="0" t="n">
        <v>311</v>
      </c>
      <c r="D3753" s="0" t="str">
        <f aca="false">IFERROR(VLOOKUP($C3753,薬効分類マスタ!$A$2:$B$180,2,FALSE()),"未登録")</f>
        <v>ビタミンA及びD剤</v>
      </c>
      <c r="E3753" s="16" t="s">
        <v>8682</v>
      </c>
      <c r="F3753" s="16" t="s">
        <v>8644</v>
      </c>
      <c r="G3753" s="16" t="s">
        <v>8690</v>
      </c>
      <c r="H3753" s="16" t="s">
        <v>385</v>
      </c>
      <c r="I3753" s="0" t="n">
        <v>10.6</v>
      </c>
      <c r="J3753" s="16" t="s">
        <v>239</v>
      </c>
      <c r="K3753" s="0" t="str">
        <f aca="false">IFERROR(IF(VLOOKUP($C3753,薬効分類マスタ!$A$2:$E$180,5,FALSE())=0,"",VLOOKUP($C3753,薬効分類マスタ!$A$2:$E$180,5,FALSE())),"")</f>
        <v/>
      </c>
      <c r="L3753" s="17"/>
      <c r="M3753" s="0" t="str">
        <f aca="false">IF($K3753="","",IF($L3753&lt;&gt;"",$L3753,VLOOKUP($C3753,薬効分類マスタ!$A$2:$F$180,6,FALSE())))</f>
        <v/>
      </c>
      <c r="N3753" s="0" t="str">
        <f aca="false">ASC(G3753)</f>
        <v>ｴﾙﾃﾞｶﾙｼﾄｰﾙｶﾌﾟｾﾙ0.5μg｢ｻﾜｲ｣</v>
      </c>
      <c r="O3753" s="0" t="str">
        <f aca="false">ASC(E3753)</f>
        <v>ｴﾙﾃﾞｶﾙｼﾄｰﾙ</v>
      </c>
      <c r="P3753" s="16" t="n">
        <f aca="false">N(P3752)+IF($C3753=検索!$B$49,1,0)</f>
        <v>0</v>
      </c>
    </row>
    <row r="3754" customFormat="false" ht="15" hidden="false" customHeight="false" outlineLevel="0" collapsed="false">
      <c r="A3754" s="16" t="s">
        <v>221</v>
      </c>
      <c r="B3754" s="0" t="s">
        <v>8691</v>
      </c>
      <c r="C3754" s="0" t="n">
        <v>311</v>
      </c>
      <c r="D3754" s="0" t="str">
        <f aca="false">IFERROR(VLOOKUP($C3754,薬効分類マスタ!$A$2:$B$180,2,FALSE()),"未登録")</f>
        <v>ビタミンA及びD剤</v>
      </c>
      <c r="E3754" s="16" t="s">
        <v>8682</v>
      </c>
      <c r="F3754" s="16" t="s">
        <v>8644</v>
      </c>
      <c r="G3754" s="16" t="s">
        <v>8692</v>
      </c>
      <c r="H3754" s="16" t="s">
        <v>536</v>
      </c>
      <c r="I3754" s="0" t="n">
        <v>10.6</v>
      </c>
      <c r="J3754" s="16" t="s">
        <v>239</v>
      </c>
      <c r="K3754" s="0" t="str">
        <f aca="false">IFERROR(IF(VLOOKUP($C3754,薬効分類マスタ!$A$2:$E$180,5,FALSE())=0,"",VLOOKUP($C3754,薬効分類マスタ!$A$2:$E$180,5,FALSE())),"")</f>
        <v/>
      </c>
      <c r="L3754" s="17"/>
      <c r="M3754" s="0" t="str">
        <f aca="false">IF($K3754="","",IF($L3754&lt;&gt;"",$L3754,VLOOKUP($C3754,薬効分類マスタ!$A$2:$F$180,6,FALSE())))</f>
        <v/>
      </c>
      <c r="N3754" s="0" t="str">
        <f aca="false">ASC(G3754)</f>
        <v>ｴﾙﾃﾞｶﾙｼﾄｰﾙｶﾌﾟｾﾙ0.5μg｢日医工｣</v>
      </c>
      <c r="O3754" s="0" t="str">
        <f aca="false">ASC(E3754)</f>
        <v>ｴﾙﾃﾞｶﾙｼﾄｰﾙ</v>
      </c>
      <c r="P3754" s="16" t="n">
        <f aca="false">N(P3753)+IF($C3754=検索!$B$49,1,0)</f>
        <v>0</v>
      </c>
    </row>
    <row r="3755" customFormat="false" ht="15" hidden="false" customHeight="false" outlineLevel="0" collapsed="false">
      <c r="A3755" s="16" t="s">
        <v>221</v>
      </c>
      <c r="B3755" s="0" t="s">
        <v>8693</v>
      </c>
      <c r="C3755" s="0" t="n">
        <v>311</v>
      </c>
      <c r="D3755" s="0" t="str">
        <f aca="false">IFERROR(VLOOKUP($C3755,薬効分類マスタ!$A$2:$B$180,2,FALSE()),"未登録")</f>
        <v>ビタミンA及びD剤</v>
      </c>
      <c r="E3755" s="16" t="s">
        <v>8682</v>
      </c>
      <c r="F3755" s="16" t="s">
        <v>8644</v>
      </c>
      <c r="G3755" s="16" t="s">
        <v>8694</v>
      </c>
      <c r="H3755" s="16" t="s">
        <v>533</v>
      </c>
      <c r="I3755" s="0" t="n">
        <v>12.3</v>
      </c>
      <c r="J3755" s="16" t="s">
        <v>239</v>
      </c>
      <c r="K3755" s="0" t="str">
        <f aca="false">IFERROR(IF(VLOOKUP($C3755,薬効分類マスタ!$A$2:$E$180,5,FALSE())=0,"",VLOOKUP($C3755,薬効分類マスタ!$A$2:$E$180,5,FALSE())),"")</f>
        <v/>
      </c>
      <c r="L3755" s="17"/>
      <c r="M3755" s="0" t="str">
        <f aca="false">IF($K3755="","",IF($L3755&lt;&gt;"",$L3755,VLOOKUP($C3755,薬効分類マスタ!$A$2:$F$180,6,FALSE())))</f>
        <v/>
      </c>
      <c r="N3755" s="0" t="str">
        <f aca="false">ASC(G3755)</f>
        <v>ｴﾙﾃﾞｶﾙｼﾄｰﾙｶﾌﾟｾﾙ0.5μg｢ﾄｰﾜ｣</v>
      </c>
      <c r="O3755" s="0" t="str">
        <f aca="false">ASC(E3755)</f>
        <v>ｴﾙﾃﾞｶﾙｼﾄｰﾙ</v>
      </c>
      <c r="P3755" s="16" t="n">
        <f aca="false">N(P3754)+IF($C3755=検索!$B$49,1,0)</f>
        <v>0</v>
      </c>
    </row>
    <row r="3756" customFormat="false" ht="15" hidden="false" customHeight="false" outlineLevel="0" collapsed="false">
      <c r="A3756" s="16" t="s">
        <v>221</v>
      </c>
      <c r="B3756" s="0" t="s">
        <v>8695</v>
      </c>
      <c r="C3756" s="0" t="n">
        <v>311</v>
      </c>
      <c r="D3756" s="0" t="str">
        <f aca="false">IFERROR(VLOOKUP($C3756,薬効分類マスタ!$A$2:$B$180,2,FALSE()),"未登録")</f>
        <v>ビタミンA及びD剤</v>
      </c>
      <c r="E3756" s="16" t="s">
        <v>8682</v>
      </c>
      <c r="F3756" s="16" t="s">
        <v>8696</v>
      </c>
      <c r="G3756" s="16" t="s">
        <v>8697</v>
      </c>
      <c r="H3756" s="16" t="s">
        <v>3621</v>
      </c>
      <c r="I3756" s="0" t="n">
        <v>34.9</v>
      </c>
      <c r="J3756" s="16" t="s">
        <v>232</v>
      </c>
      <c r="K3756" s="0" t="str">
        <f aca="false">IFERROR(IF(VLOOKUP($C3756,薬効分類マスタ!$A$2:$E$180,5,FALSE())=0,"",VLOOKUP($C3756,薬効分類マスタ!$A$2:$E$180,5,FALSE())),"")</f>
        <v/>
      </c>
      <c r="L3756" s="17"/>
      <c r="M3756" s="0" t="str">
        <f aca="false">IF($K3756="","",IF($L3756&lt;&gt;"",$L3756,VLOOKUP($C3756,薬効分類マスタ!$A$2:$F$180,6,FALSE())))</f>
        <v/>
      </c>
      <c r="N3756" s="0" t="str">
        <f aca="false">ASC(G3756)</f>
        <v>ｴﾃﾞｨﾛｰﾙｶﾌﾟｾﾙ0.75μg</v>
      </c>
      <c r="O3756" s="0" t="str">
        <f aca="false">ASC(E3756)</f>
        <v>ｴﾙﾃﾞｶﾙｼﾄｰﾙ</v>
      </c>
      <c r="P3756" s="16" t="n">
        <f aca="false">N(P3755)+IF($C3756=検索!$B$49,1,0)</f>
        <v>0</v>
      </c>
    </row>
    <row r="3757" customFormat="false" ht="15" hidden="false" customHeight="false" outlineLevel="0" collapsed="false">
      <c r="A3757" s="16" t="s">
        <v>221</v>
      </c>
      <c r="B3757" s="0" t="s">
        <v>8698</v>
      </c>
      <c r="C3757" s="0" t="n">
        <v>311</v>
      </c>
      <c r="D3757" s="0" t="str">
        <f aca="false">IFERROR(VLOOKUP($C3757,薬効分類マスタ!$A$2:$B$180,2,FALSE()),"未登録")</f>
        <v>ビタミンA及びD剤</v>
      </c>
      <c r="E3757" s="16" t="s">
        <v>8682</v>
      </c>
      <c r="F3757" s="16" t="s">
        <v>8696</v>
      </c>
      <c r="G3757" s="16" t="s">
        <v>8699</v>
      </c>
      <c r="H3757" s="16" t="s">
        <v>385</v>
      </c>
      <c r="I3757" s="0" t="n">
        <v>15.4</v>
      </c>
      <c r="J3757" s="16" t="s">
        <v>239</v>
      </c>
      <c r="K3757" s="0" t="str">
        <f aca="false">IFERROR(IF(VLOOKUP($C3757,薬効分類マスタ!$A$2:$E$180,5,FALSE())=0,"",VLOOKUP($C3757,薬効分類マスタ!$A$2:$E$180,5,FALSE())),"")</f>
        <v/>
      </c>
      <c r="L3757" s="17"/>
      <c r="M3757" s="0" t="str">
        <f aca="false">IF($K3757="","",IF($L3757&lt;&gt;"",$L3757,VLOOKUP($C3757,薬効分類マスタ!$A$2:$F$180,6,FALSE())))</f>
        <v/>
      </c>
      <c r="N3757" s="0" t="str">
        <f aca="false">ASC(G3757)</f>
        <v>ｴﾙﾃﾞｶﾙｼﾄｰﾙｶﾌﾟｾﾙ0.75μg｢ｻﾜｲ｣</v>
      </c>
      <c r="O3757" s="0" t="str">
        <f aca="false">ASC(E3757)</f>
        <v>ｴﾙﾃﾞｶﾙｼﾄｰﾙ</v>
      </c>
      <c r="P3757" s="16" t="n">
        <f aca="false">N(P3756)+IF($C3757=検索!$B$49,1,0)</f>
        <v>0</v>
      </c>
    </row>
    <row r="3758" customFormat="false" ht="15" hidden="false" customHeight="false" outlineLevel="0" collapsed="false">
      <c r="A3758" s="16" t="s">
        <v>221</v>
      </c>
      <c r="B3758" s="0" t="s">
        <v>8700</v>
      </c>
      <c r="C3758" s="0" t="n">
        <v>311</v>
      </c>
      <c r="D3758" s="0" t="str">
        <f aca="false">IFERROR(VLOOKUP($C3758,薬効分類マスタ!$A$2:$B$180,2,FALSE()),"未登録")</f>
        <v>ビタミンA及びD剤</v>
      </c>
      <c r="E3758" s="16" t="s">
        <v>8682</v>
      </c>
      <c r="F3758" s="16" t="s">
        <v>8696</v>
      </c>
      <c r="G3758" s="16" t="s">
        <v>8701</v>
      </c>
      <c r="H3758" s="16" t="s">
        <v>536</v>
      </c>
      <c r="I3758" s="0" t="n">
        <v>15.4</v>
      </c>
      <c r="J3758" s="16" t="s">
        <v>239</v>
      </c>
      <c r="K3758" s="0" t="str">
        <f aca="false">IFERROR(IF(VLOOKUP($C3758,薬効分類マスタ!$A$2:$E$180,5,FALSE())=0,"",VLOOKUP($C3758,薬効分類マスタ!$A$2:$E$180,5,FALSE())),"")</f>
        <v/>
      </c>
      <c r="L3758" s="17"/>
      <c r="M3758" s="0" t="str">
        <f aca="false">IF($K3758="","",IF($L3758&lt;&gt;"",$L3758,VLOOKUP($C3758,薬効分類マスタ!$A$2:$F$180,6,FALSE())))</f>
        <v/>
      </c>
      <c r="N3758" s="0" t="str">
        <f aca="false">ASC(G3758)</f>
        <v>ｴﾙﾃﾞｶﾙｼﾄｰﾙｶﾌﾟｾﾙ0.75μg｢日医工｣</v>
      </c>
      <c r="O3758" s="0" t="str">
        <f aca="false">ASC(E3758)</f>
        <v>ｴﾙﾃﾞｶﾙｼﾄｰﾙ</v>
      </c>
      <c r="P3758" s="16" t="n">
        <f aca="false">N(P3757)+IF($C3758=検索!$B$49,1,0)</f>
        <v>0</v>
      </c>
    </row>
    <row r="3759" customFormat="false" ht="15" hidden="false" customHeight="false" outlineLevel="0" collapsed="false">
      <c r="A3759" s="16" t="s">
        <v>221</v>
      </c>
      <c r="B3759" s="0" t="s">
        <v>8702</v>
      </c>
      <c r="C3759" s="0" t="n">
        <v>311</v>
      </c>
      <c r="D3759" s="0" t="str">
        <f aca="false">IFERROR(VLOOKUP($C3759,薬効分類マスタ!$A$2:$B$180,2,FALSE()),"未登録")</f>
        <v>ビタミンA及びD剤</v>
      </c>
      <c r="E3759" s="16" t="s">
        <v>8682</v>
      </c>
      <c r="F3759" s="16" t="s">
        <v>8696</v>
      </c>
      <c r="G3759" s="16" t="s">
        <v>8703</v>
      </c>
      <c r="H3759" s="16" t="s">
        <v>533</v>
      </c>
      <c r="I3759" s="0" t="n">
        <v>18</v>
      </c>
      <c r="J3759" s="16" t="s">
        <v>239</v>
      </c>
      <c r="K3759" s="0" t="str">
        <f aca="false">IFERROR(IF(VLOOKUP($C3759,薬効分類マスタ!$A$2:$E$180,5,FALSE())=0,"",VLOOKUP($C3759,薬効分類マスタ!$A$2:$E$180,5,FALSE())),"")</f>
        <v/>
      </c>
      <c r="L3759" s="17"/>
      <c r="M3759" s="0" t="str">
        <f aca="false">IF($K3759="","",IF($L3759&lt;&gt;"",$L3759,VLOOKUP($C3759,薬効分類マスタ!$A$2:$F$180,6,FALSE())))</f>
        <v/>
      </c>
      <c r="N3759" s="0" t="str">
        <f aca="false">ASC(G3759)</f>
        <v>ｴﾙﾃﾞｶﾙｼﾄｰﾙｶﾌﾟｾﾙ0.75μg｢ﾄｰﾜ｣</v>
      </c>
      <c r="O3759" s="0" t="str">
        <f aca="false">ASC(E3759)</f>
        <v>ｴﾙﾃﾞｶﾙｼﾄｰﾙ</v>
      </c>
      <c r="P3759" s="16" t="n">
        <f aca="false">N(P3758)+IF($C3759=検索!$B$49,1,0)</f>
        <v>0</v>
      </c>
    </row>
    <row r="3760" customFormat="false" ht="15" hidden="false" customHeight="false" outlineLevel="0" collapsed="false">
      <c r="A3760" s="16" t="s">
        <v>221</v>
      </c>
      <c r="B3760" s="0" t="s">
        <v>8704</v>
      </c>
      <c r="C3760" s="0" t="n">
        <v>311</v>
      </c>
      <c r="D3760" s="0" t="str">
        <f aca="false">IFERROR(VLOOKUP($C3760,薬効分類マスタ!$A$2:$B$180,2,FALSE()),"未登録")</f>
        <v>ビタミンA及びD剤</v>
      </c>
      <c r="E3760" s="16" t="s">
        <v>8705</v>
      </c>
      <c r="F3760" s="16" t="s">
        <v>476</v>
      </c>
      <c r="G3760" s="16" t="s">
        <v>8705</v>
      </c>
      <c r="I3760" s="0" t="n">
        <v>26.1</v>
      </c>
      <c r="K3760" s="0" t="str">
        <f aca="false">IFERROR(IF(VLOOKUP($C3760,薬効分類マスタ!$A$2:$E$180,5,FALSE())=0,"",VLOOKUP($C3760,薬効分類マスタ!$A$2:$E$180,5,FALSE())),"")</f>
        <v/>
      </c>
      <c r="L3760" s="17"/>
      <c r="M3760" s="0" t="str">
        <f aca="false">IF($K3760="","",IF($L3760&lt;&gt;"",$L3760,VLOOKUP($C3760,薬効分類マスタ!$A$2:$F$180,6,FALSE())))</f>
        <v/>
      </c>
      <c r="N3760" s="0" t="str">
        <f aca="false">ASC(G3760)</f>
        <v>肝油</v>
      </c>
      <c r="O3760" s="0" t="str">
        <f aca="false">ASC(E3760)</f>
        <v>肝油</v>
      </c>
      <c r="P3760" s="16" t="n">
        <f aca="false">N(P3759)+IF($C3760=検索!$B$49,1,0)</f>
        <v>0</v>
      </c>
    </row>
    <row r="3761" customFormat="false" ht="15" hidden="false" customHeight="false" outlineLevel="0" collapsed="false">
      <c r="A3761" s="16" t="s">
        <v>221</v>
      </c>
      <c r="B3761" s="0" t="s">
        <v>8706</v>
      </c>
      <c r="C3761" s="0" t="n">
        <v>311</v>
      </c>
      <c r="D3761" s="0" t="str">
        <f aca="false">IFERROR(VLOOKUP($C3761,薬効分類マスタ!$A$2:$B$180,2,FALSE()),"未登録")</f>
        <v>ビタミンA及びD剤</v>
      </c>
      <c r="E3761" s="16" t="s">
        <v>8707</v>
      </c>
      <c r="F3761" s="16" t="s">
        <v>1778</v>
      </c>
      <c r="G3761" s="16" t="s">
        <v>8708</v>
      </c>
      <c r="H3761" s="16" t="s">
        <v>677</v>
      </c>
      <c r="I3761" s="0" t="n">
        <v>502.2</v>
      </c>
      <c r="J3761" s="16" t="s">
        <v>232</v>
      </c>
      <c r="K3761" s="0" t="str">
        <f aca="false">IFERROR(IF(VLOOKUP($C3761,薬効分類マスタ!$A$2:$E$180,5,FALSE())=0,"",VLOOKUP($C3761,薬効分類マスタ!$A$2:$E$180,5,FALSE())),"")</f>
        <v/>
      </c>
      <c r="L3761" s="17"/>
      <c r="M3761" s="0" t="str">
        <f aca="false">IF($K3761="","",IF($L3761&lt;&gt;"",$L3761,VLOOKUP($C3761,薬効分類マスタ!$A$2:$F$180,6,FALSE())))</f>
        <v/>
      </c>
      <c r="N3761" s="0" t="str">
        <f aca="false">ASC(G3761)</f>
        <v>ﾁｶﾞｿﾝｶﾌﾟｾﾙ10</v>
      </c>
      <c r="O3761" s="0" t="str">
        <f aca="false">ASC(E3761)</f>
        <v>ｴﾄﾚﾁﾅｰﾄ</v>
      </c>
      <c r="P3761" s="16" t="n">
        <f aca="false">N(P3760)+IF($C3761=検索!$B$49,1,0)</f>
        <v>0</v>
      </c>
    </row>
    <row r="3762" customFormat="false" ht="15" hidden="false" customHeight="false" outlineLevel="0" collapsed="false">
      <c r="A3762" s="16" t="s">
        <v>221</v>
      </c>
      <c r="B3762" s="0" t="s">
        <v>8709</v>
      </c>
      <c r="C3762" s="0" t="n">
        <v>311</v>
      </c>
      <c r="D3762" s="0" t="str">
        <f aca="false">IFERROR(VLOOKUP($C3762,薬効分類マスタ!$A$2:$B$180,2,FALSE()),"未登録")</f>
        <v>ビタミンA及びD剤</v>
      </c>
      <c r="E3762" s="16" t="s">
        <v>8707</v>
      </c>
      <c r="F3762" s="16" t="s">
        <v>1116</v>
      </c>
      <c r="G3762" s="16" t="s">
        <v>8710</v>
      </c>
      <c r="H3762" s="16" t="s">
        <v>677</v>
      </c>
      <c r="I3762" s="0" t="n">
        <v>1113.2</v>
      </c>
      <c r="J3762" s="16" t="s">
        <v>232</v>
      </c>
      <c r="K3762" s="0" t="str">
        <f aca="false">IFERROR(IF(VLOOKUP($C3762,薬効分類マスタ!$A$2:$E$180,5,FALSE())=0,"",VLOOKUP($C3762,薬効分類マスタ!$A$2:$E$180,5,FALSE())),"")</f>
        <v/>
      </c>
      <c r="L3762" s="17"/>
      <c r="M3762" s="0" t="str">
        <f aca="false">IF($K3762="","",IF($L3762&lt;&gt;"",$L3762,VLOOKUP($C3762,薬効分類マスタ!$A$2:$F$180,6,FALSE())))</f>
        <v/>
      </c>
      <c r="N3762" s="0" t="str">
        <f aca="false">ASC(G3762)</f>
        <v>ﾁｶﾞｿﾝｶﾌﾟｾﾙ25</v>
      </c>
      <c r="O3762" s="0" t="str">
        <f aca="false">ASC(E3762)</f>
        <v>ｴﾄﾚﾁﾅｰﾄ</v>
      </c>
      <c r="P3762" s="16" t="n">
        <f aca="false">N(P3761)+IF($C3762=検索!$B$49,1,0)</f>
        <v>0</v>
      </c>
    </row>
    <row r="3763" customFormat="false" ht="15" hidden="false" customHeight="false" outlineLevel="0" collapsed="false">
      <c r="A3763" s="16" t="s">
        <v>221</v>
      </c>
      <c r="B3763" s="0" t="s">
        <v>8711</v>
      </c>
      <c r="C3763" s="0" t="n">
        <v>312</v>
      </c>
      <c r="D3763" s="0" t="str">
        <f aca="false">IFERROR(VLOOKUP($C3763,薬効分類マスタ!$A$2:$B$180,2,FALSE()),"未登録")</f>
        <v>ビタミンB1剤</v>
      </c>
      <c r="E3763" s="16" t="s">
        <v>8712</v>
      </c>
      <c r="F3763" s="16" t="s">
        <v>675</v>
      </c>
      <c r="G3763" s="16" t="s">
        <v>8713</v>
      </c>
      <c r="I3763" s="0" t="n">
        <v>7.7</v>
      </c>
      <c r="K3763" s="0" t="str">
        <f aca="false">IFERROR(IF(VLOOKUP($C3763,薬効分類マスタ!$A$2:$E$180,5,FALSE())=0,"",VLOOKUP($C3763,薬効分類マスタ!$A$2:$E$180,5,FALSE())),"")</f>
        <v/>
      </c>
      <c r="L3763" s="17"/>
      <c r="M3763" s="0" t="str">
        <f aca="false">IF($K3763="","",IF($L3763&lt;&gt;"",$L3763,VLOOKUP($C3763,薬効分類マスタ!$A$2:$F$180,6,FALSE())))</f>
        <v/>
      </c>
      <c r="N3763" s="0" t="str">
        <f aca="false">ASC(G3763)</f>
        <v>ﾁｱﾐﾝ塩化物塩酸塩散</v>
      </c>
      <c r="O3763" s="0" t="str">
        <f aca="false">ASC(E3763)</f>
        <v>ﾁｱﾐﾝ塩化物塩酸塩</v>
      </c>
      <c r="P3763" s="16" t="n">
        <f aca="false">N(P3762)+IF($C3763=検索!$B$49,1,0)</f>
        <v>0</v>
      </c>
    </row>
    <row r="3764" customFormat="false" ht="15" hidden="false" customHeight="false" outlineLevel="0" collapsed="false">
      <c r="A3764" s="16" t="s">
        <v>221</v>
      </c>
      <c r="B3764" s="0" t="s">
        <v>8714</v>
      </c>
      <c r="C3764" s="0" t="n">
        <v>312</v>
      </c>
      <c r="D3764" s="0" t="str">
        <f aca="false">IFERROR(VLOOKUP($C3764,薬効分類マスタ!$A$2:$B$180,2,FALSE()),"未登録")</f>
        <v>ビタミンB1剤</v>
      </c>
      <c r="E3764" s="16" t="s">
        <v>8712</v>
      </c>
      <c r="F3764" s="16" t="s">
        <v>229</v>
      </c>
      <c r="G3764" s="16" t="s">
        <v>8713</v>
      </c>
      <c r="I3764" s="0" t="n">
        <v>7.3</v>
      </c>
      <c r="K3764" s="0" t="str">
        <f aca="false">IFERROR(IF(VLOOKUP($C3764,薬効分類マスタ!$A$2:$E$180,5,FALSE())=0,"",VLOOKUP($C3764,薬効分類マスタ!$A$2:$E$180,5,FALSE())),"")</f>
        <v/>
      </c>
      <c r="L3764" s="17"/>
      <c r="M3764" s="0" t="str">
        <f aca="false">IF($K3764="","",IF($L3764&lt;&gt;"",$L3764,VLOOKUP($C3764,薬効分類マスタ!$A$2:$F$180,6,FALSE())))</f>
        <v/>
      </c>
      <c r="N3764" s="0" t="str">
        <f aca="false">ASC(G3764)</f>
        <v>ﾁｱﾐﾝ塩化物塩酸塩散</v>
      </c>
      <c r="O3764" s="0" t="str">
        <f aca="false">ASC(E3764)</f>
        <v>ﾁｱﾐﾝ塩化物塩酸塩</v>
      </c>
      <c r="P3764" s="16" t="n">
        <f aca="false">N(P3763)+IF($C3764=検索!$B$49,1,0)</f>
        <v>0</v>
      </c>
    </row>
    <row r="3765" customFormat="false" ht="15" hidden="false" customHeight="false" outlineLevel="0" collapsed="false">
      <c r="A3765" s="16" t="s">
        <v>221</v>
      </c>
      <c r="B3765" s="0" t="s">
        <v>8715</v>
      </c>
      <c r="C3765" s="0" t="n">
        <v>312</v>
      </c>
      <c r="D3765" s="0" t="str">
        <f aca="false">IFERROR(VLOOKUP($C3765,薬効分類マスタ!$A$2:$B$180,2,FALSE()),"未登録")</f>
        <v>ビタミンB1剤</v>
      </c>
      <c r="E3765" s="16" t="s">
        <v>8716</v>
      </c>
      <c r="F3765" s="16" t="s">
        <v>622</v>
      </c>
      <c r="G3765" s="16" t="s">
        <v>8717</v>
      </c>
      <c r="H3765" s="16" t="s">
        <v>557</v>
      </c>
      <c r="I3765" s="0" t="n">
        <v>7.3</v>
      </c>
      <c r="K3765" s="0" t="str">
        <f aca="false">IFERROR(IF(VLOOKUP($C3765,薬効分類マスタ!$A$2:$E$180,5,FALSE())=0,"",VLOOKUP($C3765,薬効分類マスタ!$A$2:$E$180,5,FALSE())),"")</f>
        <v/>
      </c>
      <c r="L3765" s="17"/>
      <c r="M3765" s="0" t="str">
        <f aca="false">IF($K3765="","",IF($L3765&lt;&gt;"",$L3765,VLOOKUP($C3765,薬効分類マスタ!$A$2:$F$180,6,FALSE())))</f>
        <v/>
      </c>
      <c r="N3765" s="0" t="str">
        <f aca="false">ASC(G3765)</f>
        <v>ｼﾞｾﾀﾐﾝ錠25</v>
      </c>
      <c r="O3765" s="0" t="str">
        <f aca="false">ASC(E3765)</f>
        <v>ｾﾄﾁｱﾐﾝ塩酸塩水和物</v>
      </c>
      <c r="P3765" s="16" t="n">
        <f aca="false">N(P3764)+IF($C3765=検索!$B$49,1,0)</f>
        <v>0</v>
      </c>
    </row>
    <row r="3766" customFormat="false" ht="15" hidden="false" customHeight="false" outlineLevel="0" collapsed="false">
      <c r="A3766" s="16" t="s">
        <v>221</v>
      </c>
      <c r="B3766" s="0" t="s">
        <v>8718</v>
      </c>
      <c r="C3766" s="0" t="n">
        <v>312</v>
      </c>
      <c r="D3766" s="0" t="str">
        <f aca="false">IFERROR(VLOOKUP($C3766,薬効分類マスタ!$A$2:$B$180,2,FALSE()),"未登録")</f>
        <v>ビタミンB1剤</v>
      </c>
      <c r="E3766" s="16" t="s">
        <v>8719</v>
      </c>
      <c r="F3766" s="16" t="s">
        <v>262</v>
      </c>
      <c r="G3766" s="16" t="s">
        <v>8720</v>
      </c>
      <c r="H3766" s="16" t="s">
        <v>347</v>
      </c>
      <c r="I3766" s="0" t="n">
        <v>6.3</v>
      </c>
      <c r="K3766" s="0" t="str">
        <f aca="false">IFERROR(IF(VLOOKUP($C3766,薬効分類マスタ!$A$2:$E$180,5,FALSE())=0,"",VLOOKUP($C3766,薬効分類マスタ!$A$2:$E$180,5,FALSE())),"")</f>
        <v/>
      </c>
      <c r="L3766" s="17"/>
      <c r="M3766" s="0" t="str">
        <f aca="false">IF($K3766="","",IF($L3766&lt;&gt;"",$L3766,VLOOKUP($C3766,薬効分類マスタ!$A$2:$F$180,6,FALSE())))</f>
        <v/>
      </c>
      <c r="N3766" s="0" t="str">
        <f aca="false">ASC(G3766)</f>
        <v>ﾁｱﾐﾝｼﾞｽﾙﾌｨﾄﾞ錠10mg｢ﾂﾙﾊﾗ｣</v>
      </c>
      <c r="O3766" s="0" t="str">
        <f aca="false">ASC(E3766)</f>
        <v>ﾁｱﾐﾝｼﾞｽﾙﾌｨﾄﾞ</v>
      </c>
      <c r="P3766" s="16" t="n">
        <f aca="false">N(P3765)+IF($C3766=検索!$B$49,1,0)</f>
        <v>0</v>
      </c>
    </row>
    <row r="3767" customFormat="false" ht="15" hidden="false" customHeight="false" outlineLevel="0" collapsed="false">
      <c r="A3767" s="16" t="s">
        <v>221</v>
      </c>
      <c r="B3767" s="0" t="s">
        <v>8721</v>
      </c>
      <c r="C3767" s="0" t="n">
        <v>312</v>
      </c>
      <c r="D3767" s="0" t="str">
        <f aca="false">IFERROR(VLOOKUP($C3767,薬効分類マスタ!$A$2:$B$180,2,FALSE()),"未登録")</f>
        <v>ビタミンB1剤</v>
      </c>
      <c r="E3767" s="16" t="s">
        <v>8722</v>
      </c>
      <c r="F3767" s="16" t="s">
        <v>622</v>
      </c>
      <c r="G3767" s="16" t="s">
        <v>8723</v>
      </c>
      <c r="H3767" s="16" t="s">
        <v>1165</v>
      </c>
      <c r="I3767" s="0" t="n">
        <v>6.3</v>
      </c>
      <c r="K3767" s="0" t="str">
        <f aca="false">IFERROR(IF(VLOOKUP($C3767,薬効分類マスタ!$A$2:$E$180,5,FALSE())=0,"",VLOOKUP($C3767,薬効分類マスタ!$A$2:$E$180,5,FALSE())),"")</f>
        <v/>
      </c>
      <c r="L3767" s="17"/>
      <c r="M3767" s="0" t="str">
        <f aca="false">IF($K3767="","",IF($L3767&lt;&gt;"",$L3767,VLOOKUP($C3767,薬効分類マスタ!$A$2:$F$180,6,FALSE())))</f>
        <v/>
      </c>
      <c r="N3767" s="0" t="str">
        <f aca="false">ASC(G3767)</f>
        <v>ﾍﾞｽﾄﾝ糖衣錠(25mg)</v>
      </c>
      <c r="O3767" s="0" t="str">
        <f aca="false">ASC(E3767)</f>
        <v>ﾋﾞｽﾍﾞﾝﾁｱﾐﾝ</v>
      </c>
      <c r="P3767" s="16" t="n">
        <f aca="false">N(P3766)+IF($C3767=検索!$B$49,1,0)</f>
        <v>0</v>
      </c>
    </row>
    <row r="3768" customFormat="false" ht="15" hidden="false" customHeight="false" outlineLevel="0" collapsed="false">
      <c r="A3768" s="16" t="s">
        <v>221</v>
      </c>
      <c r="B3768" s="0" t="s">
        <v>8724</v>
      </c>
      <c r="C3768" s="0" t="n">
        <v>312</v>
      </c>
      <c r="D3768" s="0" t="str">
        <f aca="false">IFERROR(VLOOKUP($C3768,薬効分類マスタ!$A$2:$B$180,2,FALSE()),"未登録")</f>
        <v>ビタミンB1剤</v>
      </c>
      <c r="E3768" s="16" t="s">
        <v>8725</v>
      </c>
      <c r="F3768" s="16" t="s">
        <v>257</v>
      </c>
      <c r="G3768" s="16" t="s">
        <v>8726</v>
      </c>
      <c r="H3768" s="16" t="s">
        <v>231</v>
      </c>
      <c r="I3768" s="0" t="n">
        <v>6.3</v>
      </c>
      <c r="K3768" s="0" t="str">
        <f aca="false">IFERROR(IF(VLOOKUP($C3768,薬効分類マスタ!$A$2:$E$180,5,FALSE())=0,"",VLOOKUP($C3768,薬効分類マスタ!$A$2:$E$180,5,FALSE())),"")</f>
        <v/>
      </c>
      <c r="L3768" s="17"/>
      <c r="M3768" s="0" t="str">
        <f aca="false">IF($K3768="","",IF($L3768&lt;&gt;"",$L3768,VLOOKUP($C3768,薬効分類マスタ!$A$2:$F$180,6,FALSE())))</f>
        <v/>
      </c>
      <c r="N3768" s="0" t="str">
        <f aca="false">ASC(G3768)</f>
        <v>5mgｱﾘﾅﾐﾝF糖衣錠</v>
      </c>
      <c r="O3768" s="0" t="str">
        <f aca="false">ASC(E3768)</f>
        <v>ﾌﾙｽﾙﾁｱﾐﾝ</v>
      </c>
      <c r="P3768" s="16" t="n">
        <f aca="false">N(P3767)+IF($C3768=検索!$B$49,1,0)</f>
        <v>0</v>
      </c>
    </row>
    <row r="3769" customFormat="false" ht="15" hidden="false" customHeight="false" outlineLevel="0" collapsed="false">
      <c r="A3769" s="16" t="s">
        <v>221</v>
      </c>
      <c r="B3769" s="0" t="s">
        <v>8727</v>
      </c>
      <c r="C3769" s="0" t="n">
        <v>312</v>
      </c>
      <c r="D3769" s="0" t="str">
        <f aca="false">IFERROR(VLOOKUP($C3769,薬効分類マスタ!$A$2:$B$180,2,FALSE()),"未登録")</f>
        <v>ビタミンB1剤</v>
      </c>
      <c r="E3769" s="16" t="s">
        <v>8725</v>
      </c>
      <c r="F3769" s="16" t="s">
        <v>622</v>
      </c>
      <c r="G3769" s="16" t="s">
        <v>8728</v>
      </c>
      <c r="H3769" s="16" t="s">
        <v>231</v>
      </c>
      <c r="I3769" s="0" t="n">
        <v>6.3</v>
      </c>
      <c r="K3769" s="0" t="str">
        <f aca="false">IFERROR(IF(VLOOKUP($C3769,薬効分類マスタ!$A$2:$E$180,5,FALSE())=0,"",VLOOKUP($C3769,薬効分類マスタ!$A$2:$E$180,5,FALSE())),"")</f>
        <v/>
      </c>
      <c r="L3769" s="17"/>
      <c r="M3769" s="0" t="str">
        <f aca="false">IF($K3769="","",IF($L3769&lt;&gt;"",$L3769,VLOOKUP($C3769,薬効分類マスタ!$A$2:$F$180,6,FALSE())))</f>
        <v/>
      </c>
      <c r="N3769" s="0" t="str">
        <f aca="false">ASC(G3769)</f>
        <v>25mgｱﾘﾅﾐﾝF糖衣錠</v>
      </c>
      <c r="O3769" s="0" t="str">
        <f aca="false">ASC(E3769)</f>
        <v>ﾌﾙｽﾙﾁｱﾐﾝ</v>
      </c>
      <c r="P3769" s="16" t="n">
        <f aca="false">N(P3768)+IF($C3769=検索!$B$49,1,0)</f>
        <v>0</v>
      </c>
    </row>
    <row r="3770" customFormat="false" ht="15" hidden="false" customHeight="false" outlineLevel="0" collapsed="false">
      <c r="A3770" s="16" t="s">
        <v>221</v>
      </c>
      <c r="B3770" s="0" t="s">
        <v>8729</v>
      </c>
      <c r="C3770" s="0" t="n">
        <v>312</v>
      </c>
      <c r="D3770" s="0" t="str">
        <f aca="false">IFERROR(VLOOKUP($C3770,薬効分類マスタ!$A$2:$B$180,2,FALSE()),"未登録")</f>
        <v>ビタミンB1剤</v>
      </c>
      <c r="E3770" s="16" t="s">
        <v>8725</v>
      </c>
      <c r="F3770" s="16" t="s">
        <v>622</v>
      </c>
      <c r="G3770" s="16" t="s">
        <v>8730</v>
      </c>
      <c r="H3770" s="16" t="s">
        <v>533</v>
      </c>
      <c r="I3770" s="0" t="n">
        <v>6.3</v>
      </c>
      <c r="J3770" s="16" t="s">
        <v>239</v>
      </c>
      <c r="K3770" s="0" t="str">
        <f aca="false">IFERROR(IF(VLOOKUP($C3770,薬効分類マスタ!$A$2:$E$180,5,FALSE())=0,"",VLOOKUP($C3770,薬効分類マスタ!$A$2:$E$180,5,FALSE())),"")</f>
        <v/>
      </c>
      <c r="L3770" s="17"/>
      <c r="M3770" s="0" t="str">
        <f aca="false">IF($K3770="","",IF($L3770&lt;&gt;"",$L3770,VLOOKUP($C3770,薬効分類マスタ!$A$2:$F$180,6,FALSE())))</f>
        <v/>
      </c>
      <c r="N3770" s="0" t="str">
        <f aca="false">ASC(G3770)</f>
        <v>ﾌﾙｽﾙﾁｱﾐﾝ錠25mg｢ﾄｰﾜ｣</v>
      </c>
      <c r="O3770" s="0" t="str">
        <f aca="false">ASC(E3770)</f>
        <v>ﾌﾙｽﾙﾁｱﾐﾝ</v>
      </c>
      <c r="P3770" s="16" t="n">
        <f aca="false">N(P3769)+IF($C3770=検索!$B$49,1,0)</f>
        <v>0</v>
      </c>
    </row>
    <row r="3771" customFormat="false" ht="15" hidden="false" customHeight="false" outlineLevel="0" collapsed="false">
      <c r="A3771" s="16" t="s">
        <v>221</v>
      </c>
      <c r="B3771" s="0" t="s">
        <v>8731</v>
      </c>
      <c r="C3771" s="0" t="n">
        <v>312</v>
      </c>
      <c r="D3771" s="0" t="str">
        <f aca="false">IFERROR(VLOOKUP($C3771,薬効分類マスタ!$A$2:$B$180,2,FALSE()),"未登録")</f>
        <v>ビタミンB1剤</v>
      </c>
      <c r="E3771" s="16" t="s">
        <v>8725</v>
      </c>
      <c r="F3771" s="16" t="s">
        <v>411</v>
      </c>
      <c r="G3771" s="16" t="s">
        <v>8732</v>
      </c>
      <c r="H3771" s="16" t="s">
        <v>231</v>
      </c>
      <c r="I3771" s="0" t="n">
        <v>6.3</v>
      </c>
      <c r="K3771" s="0" t="str">
        <f aca="false">IFERROR(IF(VLOOKUP($C3771,薬効分類マスタ!$A$2:$E$180,5,FALSE())=0,"",VLOOKUP($C3771,薬効分類マスタ!$A$2:$E$180,5,FALSE())),"")</f>
        <v/>
      </c>
      <c r="L3771" s="17"/>
      <c r="M3771" s="0" t="str">
        <f aca="false">IF($K3771="","",IF($L3771&lt;&gt;"",$L3771,VLOOKUP($C3771,薬効分類マスタ!$A$2:$F$180,6,FALSE())))</f>
        <v/>
      </c>
      <c r="N3771" s="0" t="str">
        <f aca="false">ASC(G3771)</f>
        <v>50mgｱﾘﾅﾐﾝF糖衣錠</v>
      </c>
      <c r="O3771" s="0" t="str">
        <f aca="false">ASC(E3771)</f>
        <v>ﾌﾙｽﾙﾁｱﾐﾝ</v>
      </c>
      <c r="P3771" s="16" t="n">
        <f aca="false">N(P3770)+IF($C3771=検索!$B$49,1,0)</f>
        <v>0</v>
      </c>
    </row>
    <row r="3772" customFormat="false" ht="15" hidden="false" customHeight="false" outlineLevel="0" collapsed="false">
      <c r="A3772" s="16" t="s">
        <v>221</v>
      </c>
      <c r="B3772" s="0" t="s">
        <v>8733</v>
      </c>
      <c r="C3772" s="0" t="n">
        <v>313</v>
      </c>
      <c r="D3772" s="0" t="str">
        <f aca="false">IFERROR(VLOOKUP($C3772,薬効分類マスタ!$A$2:$B$180,2,FALSE()),"未登録")</f>
        <v>ビタミンB剤(ビタミンB1剤を除く。)</v>
      </c>
      <c r="E3772" s="16" t="s">
        <v>8734</v>
      </c>
      <c r="F3772" s="16" t="s">
        <v>307</v>
      </c>
      <c r="G3772" s="16" t="s">
        <v>8735</v>
      </c>
      <c r="H3772" s="16" t="s">
        <v>347</v>
      </c>
      <c r="I3772" s="0" t="n">
        <v>9.5</v>
      </c>
      <c r="J3772" s="16" t="s">
        <v>239</v>
      </c>
      <c r="K3772" s="0" t="str">
        <f aca="false">IFERROR(IF(VLOOKUP($C3772,薬効分類マスタ!$A$2:$E$180,5,FALSE())=0,"",VLOOKUP($C3772,薬効分類マスタ!$A$2:$E$180,5,FALSE())),"")</f>
        <v/>
      </c>
      <c r="L3772" s="17"/>
      <c r="M3772" s="0" t="str">
        <f aca="false">IF($K3772="","",IF($L3772&lt;&gt;"",$L3772,VLOOKUP($C3772,薬効分類マスタ!$A$2:$F$180,6,FALSE())))</f>
        <v/>
      </c>
      <c r="N3772" s="0" t="str">
        <f aca="false">ASC(G3772)</f>
        <v>ﾘﾎﾞﾌﾗﾋﾞﾝ酪酸ｴｽﾃﾙ細粒10%｢ﾂﾙﾊﾗ｣</v>
      </c>
      <c r="O3772" s="0" t="str">
        <f aca="false">ASC(E3772)</f>
        <v>ﾘﾎﾞﾌﾗﾋﾞﾝ酪酸ｴｽﾃﾙ</v>
      </c>
      <c r="P3772" s="16" t="n">
        <f aca="false">N(P3771)+IF($C3772=検索!$B$49,1,0)</f>
        <v>0</v>
      </c>
    </row>
    <row r="3773" customFormat="false" ht="15" hidden="false" customHeight="false" outlineLevel="0" collapsed="false">
      <c r="A3773" s="16" t="s">
        <v>221</v>
      </c>
      <c r="B3773" s="0" t="s">
        <v>8736</v>
      </c>
      <c r="C3773" s="0" t="n">
        <v>313</v>
      </c>
      <c r="D3773" s="0" t="str">
        <f aca="false">IFERROR(VLOOKUP($C3773,薬効分類マスタ!$A$2:$B$180,2,FALSE()),"未登録")</f>
        <v>ビタミンB剤(ビタミンB1剤を除く。)</v>
      </c>
      <c r="E3773" s="16" t="s">
        <v>8734</v>
      </c>
      <c r="F3773" s="16" t="s">
        <v>445</v>
      </c>
      <c r="G3773" s="16" t="s">
        <v>8737</v>
      </c>
      <c r="I3773" s="0" t="n">
        <v>6.3</v>
      </c>
      <c r="J3773" s="16" t="s">
        <v>239</v>
      </c>
      <c r="K3773" s="0" t="str">
        <f aca="false">IFERROR(IF(VLOOKUP($C3773,薬効分類マスタ!$A$2:$E$180,5,FALSE())=0,"",VLOOKUP($C3773,薬効分類マスタ!$A$2:$E$180,5,FALSE())),"")</f>
        <v/>
      </c>
      <c r="L3773" s="17"/>
      <c r="M3773" s="0" t="str">
        <f aca="false">IF($K3773="","",IF($L3773&lt;&gt;"",$L3773,VLOOKUP($C3773,薬効分類マスタ!$A$2:$F$180,6,FALSE())))</f>
        <v/>
      </c>
      <c r="N3773" s="0" t="str">
        <f aca="false">ASC(G3773)</f>
        <v>ﾘﾎﾞﾌﾗﾋﾞﾝ酪酸ｴｽﾃﾙ20mg錠</v>
      </c>
      <c r="O3773" s="0" t="str">
        <f aca="false">ASC(E3773)</f>
        <v>ﾘﾎﾞﾌﾗﾋﾞﾝ酪酸ｴｽﾃﾙ</v>
      </c>
      <c r="P3773" s="16" t="n">
        <f aca="false">N(P3772)+IF($C3773=検索!$B$49,1,0)</f>
        <v>0</v>
      </c>
    </row>
    <row r="3774" customFormat="false" ht="15" hidden="false" customHeight="false" outlineLevel="0" collapsed="false">
      <c r="A3774" s="16" t="s">
        <v>221</v>
      </c>
      <c r="B3774" s="0" t="s">
        <v>8738</v>
      </c>
      <c r="C3774" s="0" t="n">
        <v>313</v>
      </c>
      <c r="D3774" s="0" t="str">
        <f aca="false">IFERROR(VLOOKUP($C3774,薬効分類マスタ!$A$2:$B$180,2,FALSE()),"未登録")</f>
        <v>ビタミンB剤(ビタミンB1剤を除く。)</v>
      </c>
      <c r="E3774" s="16" t="s">
        <v>8734</v>
      </c>
      <c r="F3774" s="16" t="s">
        <v>445</v>
      </c>
      <c r="G3774" s="16" t="s">
        <v>8739</v>
      </c>
      <c r="H3774" s="16" t="s">
        <v>1165</v>
      </c>
      <c r="I3774" s="0" t="n">
        <v>6.3</v>
      </c>
      <c r="K3774" s="0" t="str">
        <f aca="false">IFERROR(IF(VLOOKUP($C3774,薬効分類マスタ!$A$2:$E$180,5,FALSE())=0,"",VLOOKUP($C3774,薬効分類マスタ!$A$2:$E$180,5,FALSE())),"")</f>
        <v/>
      </c>
      <c r="L3774" s="17"/>
      <c r="M3774" s="0" t="str">
        <f aca="false">IF($K3774="","",IF($L3774&lt;&gt;"",$L3774,VLOOKUP($C3774,薬効分類マスタ!$A$2:$F$180,6,FALSE())))</f>
        <v/>
      </c>
      <c r="N3774" s="0" t="str">
        <f aca="false">ASC(G3774)</f>
        <v>ﾊｲﾎﾞﾝ錠20mg</v>
      </c>
      <c r="O3774" s="0" t="str">
        <f aca="false">ASC(E3774)</f>
        <v>ﾘﾎﾞﾌﾗﾋﾞﾝ酪酸ｴｽﾃﾙ</v>
      </c>
      <c r="P3774" s="16" t="n">
        <f aca="false">N(P3773)+IF($C3774=検索!$B$49,1,0)</f>
        <v>0</v>
      </c>
    </row>
    <row r="3775" customFormat="false" ht="15" hidden="false" customHeight="false" outlineLevel="0" collapsed="false">
      <c r="A3775" s="16" t="s">
        <v>221</v>
      </c>
      <c r="B3775" s="0" t="s">
        <v>8740</v>
      </c>
      <c r="C3775" s="0" t="n">
        <v>313</v>
      </c>
      <c r="D3775" s="0" t="str">
        <f aca="false">IFERROR(VLOOKUP($C3775,薬効分類マスタ!$A$2:$B$180,2,FALSE()),"未登録")</f>
        <v>ビタミンB剤(ビタミンB1剤を除く。)</v>
      </c>
      <c r="E3775" s="16" t="s">
        <v>8741</v>
      </c>
      <c r="F3775" s="16" t="s">
        <v>307</v>
      </c>
      <c r="G3775" s="16" t="s">
        <v>8742</v>
      </c>
      <c r="H3775" s="16" t="s">
        <v>3807</v>
      </c>
      <c r="I3775" s="0" t="n">
        <v>10.7</v>
      </c>
      <c r="K3775" s="0" t="str">
        <f aca="false">IFERROR(IF(VLOOKUP($C3775,薬効分類マスタ!$A$2:$E$180,5,FALSE())=0,"",VLOOKUP($C3775,薬効分類マスタ!$A$2:$E$180,5,FALSE())),"")</f>
        <v/>
      </c>
      <c r="L3775" s="17"/>
      <c r="M3775" s="0" t="str">
        <f aca="false">IF($K3775="","",IF($L3775&lt;&gt;"",$L3775,VLOOKUP($C3775,薬効分類マスタ!$A$2:$F$180,6,FALSE())))</f>
        <v/>
      </c>
      <c r="N3775" s="0" t="str">
        <f aca="false">ASC(G3775)</f>
        <v>ﾆｺﾁﾝ酸ｱﾐﾄﾞ散10%｢ｿﾞﾝﾈ｣</v>
      </c>
      <c r="O3775" s="0" t="str">
        <f aca="false">ASC(E3775)</f>
        <v>ﾆｺﾁﾝ酸ｱﾐﾄﾞ</v>
      </c>
      <c r="P3775" s="16" t="n">
        <f aca="false">N(P3774)+IF($C3775=検索!$B$49,1,0)</f>
        <v>0</v>
      </c>
    </row>
    <row r="3776" customFormat="false" ht="15" hidden="false" customHeight="false" outlineLevel="0" collapsed="false">
      <c r="A3776" s="16" t="s">
        <v>221</v>
      </c>
      <c r="B3776" s="0" t="s">
        <v>8743</v>
      </c>
      <c r="C3776" s="0" t="n">
        <v>313</v>
      </c>
      <c r="D3776" s="0" t="str">
        <f aca="false">IFERROR(VLOOKUP($C3776,薬効分類マスタ!$A$2:$B$180,2,FALSE()),"未登録")</f>
        <v>ビタミンB剤(ビタミンB1剤を除く。)</v>
      </c>
      <c r="E3776" s="16" t="s">
        <v>8744</v>
      </c>
      <c r="F3776" s="16" t="s">
        <v>699</v>
      </c>
      <c r="G3776" s="16" t="s">
        <v>8745</v>
      </c>
      <c r="H3776" s="16" t="s">
        <v>309</v>
      </c>
      <c r="I3776" s="0" t="n">
        <v>10</v>
      </c>
      <c r="J3776" s="16" t="s">
        <v>232</v>
      </c>
      <c r="K3776" s="0" t="str">
        <f aca="false">IFERROR(IF(VLOOKUP($C3776,薬効分類マスタ!$A$2:$E$180,5,FALSE())=0,"",VLOOKUP($C3776,薬効分類マスタ!$A$2:$E$180,5,FALSE())),"")</f>
        <v/>
      </c>
      <c r="L3776" s="17"/>
      <c r="M3776" s="0" t="str">
        <f aca="false">IF($K3776="","",IF($L3776&lt;&gt;"",$L3776,VLOOKUP($C3776,薬効分類マスタ!$A$2:$F$180,6,FALSE())))</f>
        <v/>
      </c>
      <c r="N3776" s="0" t="str">
        <f aca="false">ASC(G3776)</f>
        <v>ﾊﾟﾝﾄｼﾝ散20%</v>
      </c>
      <c r="O3776" s="0" t="str">
        <f aca="false">ASC(E3776)</f>
        <v>ﾊﾟﾝﾃﾁﾝ</v>
      </c>
      <c r="P3776" s="16" t="n">
        <f aca="false">N(P3775)+IF($C3776=検索!$B$49,1,0)</f>
        <v>0</v>
      </c>
    </row>
    <row r="3777" customFormat="false" ht="15" hidden="false" customHeight="false" outlineLevel="0" collapsed="false">
      <c r="A3777" s="16" t="s">
        <v>221</v>
      </c>
      <c r="B3777" s="0" t="s">
        <v>8746</v>
      </c>
      <c r="C3777" s="0" t="n">
        <v>313</v>
      </c>
      <c r="D3777" s="0" t="str">
        <f aca="false">IFERROR(VLOOKUP($C3777,薬効分類マスタ!$A$2:$B$180,2,FALSE()),"未登録")</f>
        <v>ビタミンB剤(ビタミンB1剤を除く。)</v>
      </c>
      <c r="E3777" s="16" t="s">
        <v>8744</v>
      </c>
      <c r="F3777" s="16" t="s">
        <v>699</v>
      </c>
      <c r="G3777" s="16" t="s">
        <v>8747</v>
      </c>
      <c r="H3777" s="16" t="s">
        <v>542</v>
      </c>
      <c r="I3777" s="0" t="n">
        <v>9.5</v>
      </c>
      <c r="J3777" s="16" t="s">
        <v>239</v>
      </c>
      <c r="K3777" s="0" t="str">
        <f aca="false">IFERROR(IF(VLOOKUP($C3777,薬効分類マスタ!$A$2:$E$180,5,FALSE())=0,"",VLOOKUP($C3777,薬効分類マスタ!$A$2:$E$180,5,FALSE())),"")</f>
        <v/>
      </c>
      <c r="L3777" s="17"/>
      <c r="M3777" s="0" t="str">
        <f aca="false">IF($K3777="","",IF($L3777&lt;&gt;"",$L3777,VLOOKUP($C3777,薬効分類マスタ!$A$2:$F$180,6,FALSE())))</f>
        <v/>
      </c>
      <c r="N3777" s="0" t="str">
        <f aca="false">ASC(G3777)</f>
        <v>ﾊﾟﾝﾃﾁﾝ散20%｢NIG｣</v>
      </c>
      <c r="O3777" s="0" t="str">
        <f aca="false">ASC(E3777)</f>
        <v>ﾊﾟﾝﾃﾁﾝ</v>
      </c>
      <c r="P3777" s="16" t="n">
        <f aca="false">N(P3776)+IF($C3777=検索!$B$49,1,0)</f>
        <v>0</v>
      </c>
    </row>
    <row r="3778" customFormat="false" ht="15" hidden="false" customHeight="false" outlineLevel="0" collapsed="false">
      <c r="A3778" s="16" t="s">
        <v>221</v>
      </c>
      <c r="B3778" s="0" t="s">
        <v>8748</v>
      </c>
      <c r="C3778" s="0" t="n">
        <v>313</v>
      </c>
      <c r="D3778" s="0" t="str">
        <f aca="false">IFERROR(VLOOKUP($C3778,薬効分類マスタ!$A$2:$B$180,2,FALSE()),"未登録")</f>
        <v>ビタミンB剤(ビタミンB1剤を除く。)</v>
      </c>
      <c r="E3778" s="16" t="s">
        <v>8744</v>
      </c>
      <c r="F3778" s="16" t="s">
        <v>699</v>
      </c>
      <c r="G3778" s="16" t="s">
        <v>8749</v>
      </c>
      <c r="H3778" s="16" t="s">
        <v>347</v>
      </c>
      <c r="I3778" s="0" t="n">
        <v>9.5</v>
      </c>
      <c r="J3778" s="16" t="s">
        <v>239</v>
      </c>
      <c r="K3778" s="0" t="str">
        <f aca="false">IFERROR(IF(VLOOKUP($C3778,薬効分類マスタ!$A$2:$E$180,5,FALSE())=0,"",VLOOKUP($C3778,薬効分類マスタ!$A$2:$E$180,5,FALSE())),"")</f>
        <v/>
      </c>
      <c r="L3778" s="17"/>
      <c r="M3778" s="0" t="str">
        <f aca="false">IF($K3778="","",IF($L3778&lt;&gt;"",$L3778,VLOOKUP($C3778,薬効分類マスタ!$A$2:$F$180,6,FALSE())))</f>
        <v/>
      </c>
      <c r="N3778" s="0" t="str">
        <f aca="false">ASC(G3778)</f>
        <v>ﾊﾟﾝﾃﾁﾝ細粒20%｢ﾂﾙﾊﾗ｣</v>
      </c>
      <c r="O3778" s="0" t="str">
        <f aca="false">ASC(E3778)</f>
        <v>ﾊﾟﾝﾃﾁﾝ</v>
      </c>
      <c r="P3778" s="16" t="n">
        <f aca="false">N(P3777)+IF($C3778=検索!$B$49,1,0)</f>
        <v>0</v>
      </c>
    </row>
    <row r="3779" customFormat="false" ht="15" hidden="false" customHeight="false" outlineLevel="0" collapsed="false">
      <c r="A3779" s="16" t="s">
        <v>221</v>
      </c>
      <c r="B3779" s="0" t="s">
        <v>8750</v>
      </c>
      <c r="C3779" s="0" t="n">
        <v>313</v>
      </c>
      <c r="D3779" s="0" t="str">
        <f aca="false">IFERROR(VLOOKUP($C3779,薬効分類マスタ!$A$2:$B$180,2,FALSE()),"未登録")</f>
        <v>ビタミンB剤(ビタミンB1剤を除く。)</v>
      </c>
      <c r="E3779" s="16" t="s">
        <v>8744</v>
      </c>
      <c r="F3779" s="16" t="s">
        <v>648</v>
      </c>
      <c r="G3779" s="16" t="s">
        <v>8751</v>
      </c>
      <c r="H3779" s="16" t="s">
        <v>309</v>
      </c>
      <c r="I3779" s="0" t="n">
        <v>18.2</v>
      </c>
      <c r="K3779" s="0" t="str">
        <f aca="false">IFERROR(IF(VLOOKUP($C3779,薬効分類マスタ!$A$2:$E$180,5,FALSE())=0,"",VLOOKUP($C3779,薬効分類マスタ!$A$2:$E$180,5,FALSE())),"")</f>
        <v/>
      </c>
      <c r="L3779" s="17"/>
      <c r="M3779" s="0" t="str">
        <f aca="false">IF($K3779="","",IF($L3779&lt;&gt;"",$L3779,VLOOKUP($C3779,薬効分類マスタ!$A$2:$F$180,6,FALSE())))</f>
        <v/>
      </c>
      <c r="N3779" s="0" t="str">
        <f aca="false">ASC(G3779)</f>
        <v>ﾊﾟﾝﾄｼﾝ細粒50%</v>
      </c>
      <c r="O3779" s="0" t="str">
        <f aca="false">ASC(E3779)</f>
        <v>ﾊﾟﾝﾃﾁﾝ</v>
      </c>
      <c r="P3779" s="16" t="n">
        <f aca="false">N(P3778)+IF($C3779=検索!$B$49,1,0)</f>
        <v>0</v>
      </c>
    </row>
    <row r="3780" customFormat="false" ht="15" hidden="false" customHeight="false" outlineLevel="0" collapsed="false">
      <c r="A3780" s="16" t="s">
        <v>221</v>
      </c>
      <c r="B3780" s="0" t="s">
        <v>8752</v>
      </c>
      <c r="C3780" s="0" t="n">
        <v>313</v>
      </c>
      <c r="D3780" s="0" t="str">
        <f aca="false">IFERROR(VLOOKUP($C3780,薬効分類マスタ!$A$2:$B$180,2,FALSE()),"未登録")</f>
        <v>ビタミンB剤(ビタミンB1剤を除く。)</v>
      </c>
      <c r="E3780" s="16" t="s">
        <v>8744</v>
      </c>
      <c r="F3780" s="16" t="s">
        <v>465</v>
      </c>
      <c r="G3780" s="16" t="s">
        <v>8753</v>
      </c>
      <c r="H3780" s="16" t="s">
        <v>309</v>
      </c>
      <c r="I3780" s="0" t="n">
        <v>6.1</v>
      </c>
      <c r="K3780" s="0" t="str">
        <f aca="false">IFERROR(IF(VLOOKUP($C3780,薬効分類マスタ!$A$2:$E$180,5,FALSE())=0,"",VLOOKUP($C3780,薬効分類マスタ!$A$2:$E$180,5,FALSE())),"")</f>
        <v/>
      </c>
      <c r="L3780" s="17"/>
      <c r="M3780" s="0" t="str">
        <f aca="false">IF($K3780="","",IF($L3780&lt;&gt;"",$L3780,VLOOKUP($C3780,薬効分類マスタ!$A$2:$F$180,6,FALSE())))</f>
        <v/>
      </c>
      <c r="N3780" s="0" t="str">
        <f aca="false">ASC(G3780)</f>
        <v>ﾊﾟﾝﾄｼﾝ錠30</v>
      </c>
      <c r="O3780" s="0" t="str">
        <f aca="false">ASC(E3780)</f>
        <v>ﾊﾟﾝﾃﾁﾝ</v>
      </c>
      <c r="P3780" s="16" t="n">
        <f aca="false">N(P3779)+IF($C3780=検索!$B$49,1,0)</f>
        <v>0</v>
      </c>
    </row>
    <row r="3781" customFormat="false" ht="15" hidden="false" customHeight="false" outlineLevel="0" collapsed="false">
      <c r="A3781" s="16" t="s">
        <v>221</v>
      </c>
      <c r="B3781" s="0" t="s">
        <v>8754</v>
      </c>
      <c r="C3781" s="0" t="n">
        <v>313</v>
      </c>
      <c r="D3781" s="0" t="str">
        <f aca="false">IFERROR(VLOOKUP($C3781,薬効分類マスタ!$A$2:$B$180,2,FALSE()),"未登録")</f>
        <v>ビタミンB剤(ビタミンB1剤を除く。)</v>
      </c>
      <c r="E3781" s="16" t="s">
        <v>8744</v>
      </c>
      <c r="F3781" s="16" t="s">
        <v>465</v>
      </c>
      <c r="G3781" s="16" t="s">
        <v>8755</v>
      </c>
      <c r="H3781" s="16" t="s">
        <v>347</v>
      </c>
      <c r="I3781" s="0" t="n">
        <v>6.1</v>
      </c>
      <c r="J3781" s="16" t="s">
        <v>239</v>
      </c>
      <c r="K3781" s="0" t="str">
        <f aca="false">IFERROR(IF(VLOOKUP($C3781,薬効分類マスタ!$A$2:$E$180,5,FALSE())=0,"",VLOOKUP($C3781,薬効分類マスタ!$A$2:$E$180,5,FALSE())),"")</f>
        <v/>
      </c>
      <c r="L3781" s="17"/>
      <c r="M3781" s="0" t="str">
        <f aca="false">IF($K3781="","",IF($L3781&lt;&gt;"",$L3781,VLOOKUP($C3781,薬効分類マスタ!$A$2:$F$180,6,FALSE())))</f>
        <v/>
      </c>
      <c r="N3781" s="0" t="str">
        <f aca="false">ASC(G3781)</f>
        <v>ﾊﾟﾝﾃﾁﾝ錠30mg｢ﾂﾙﾊﾗ｣</v>
      </c>
      <c r="O3781" s="0" t="str">
        <f aca="false">ASC(E3781)</f>
        <v>ﾊﾟﾝﾃﾁﾝ</v>
      </c>
      <c r="P3781" s="16" t="n">
        <f aca="false">N(P3780)+IF($C3781=検索!$B$49,1,0)</f>
        <v>0</v>
      </c>
    </row>
    <row r="3782" customFormat="false" ht="15" hidden="false" customHeight="false" outlineLevel="0" collapsed="false">
      <c r="A3782" s="16" t="s">
        <v>221</v>
      </c>
      <c r="B3782" s="0" t="s">
        <v>8756</v>
      </c>
      <c r="C3782" s="0" t="n">
        <v>313</v>
      </c>
      <c r="D3782" s="0" t="str">
        <f aca="false">IFERROR(VLOOKUP($C3782,薬効分類マスタ!$A$2:$B$180,2,FALSE()),"未登録")</f>
        <v>ビタミンB剤(ビタミンB1剤を除く。)</v>
      </c>
      <c r="E3782" s="16" t="s">
        <v>8744</v>
      </c>
      <c r="F3782" s="16" t="s">
        <v>1185</v>
      </c>
      <c r="G3782" s="16" t="s">
        <v>8757</v>
      </c>
      <c r="H3782" s="16" t="s">
        <v>309</v>
      </c>
      <c r="I3782" s="0" t="n">
        <v>6.3</v>
      </c>
      <c r="J3782" s="16" t="s">
        <v>232</v>
      </c>
      <c r="K3782" s="0" t="str">
        <f aca="false">IFERROR(IF(VLOOKUP($C3782,薬効分類マスタ!$A$2:$E$180,5,FALSE())=0,"",VLOOKUP($C3782,薬効分類マスタ!$A$2:$E$180,5,FALSE())),"")</f>
        <v/>
      </c>
      <c r="L3782" s="17"/>
      <c r="M3782" s="0" t="str">
        <f aca="false">IF($K3782="","",IF($L3782&lt;&gt;"",$L3782,VLOOKUP($C3782,薬効分類マスタ!$A$2:$F$180,6,FALSE())))</f>
        <v/>
      </c>
      <c r="N3782" s="0" t="str">
        <f aca="false">ASC(G3782)</f>
        <v>ﾊﾟﾝﾄｼﾝ錠60</v>
      </c>
      <c r="O3782" s="0" t="str">
        <f aca="false">ASC(E3782)</f>
        <v>ﾊﾟﾝﾃﾁﾝ</v>
      </c>
      <c r="P3782" s="16" t="n">
        <f aca="false">N(P3781)+IF($C3782=検索!$B$49,1,0)</f>
        <v>0</v>
      </c>
    </row>
    <row r="3783" customFormat="false" ht="15" hidden="false" customHeight="false" outlineLevel="0" collapsed="false">
      <c r="A3783" s="16" t="s">
        <v>221</v>
      </c>
      <c r="B3783" s="0" t="s">
        <v>8758</v>
      </c>
      <c r="C3783" s="0" t="n">
        <v>313</v>
      </c>
      <c r="D3783" s="0" t="str">
        <f aca="false">IFERROR(VLOOKUP($C3783,薬効分類マスタ!$A$2:$B$180,2,FALSE()),"未登録")</f>
        <v>ビタミンB剤(ビタミンB1剤を除く。)</v>
      </c>
      <c r="E3783" s="16" t="s">
        <v>8744</v>
      </c>
      <c r="F3783" s="16" t="s">
        <v>1185</v>
      </c>
      <c r="G3783" s="16" t="s">
        <v>8759</v>
      </c>
      <c r="H3783" s="16" t="s">
        <v>347</v>
      </c>
      <c r="I3783" s="0" t="n">
        <v>6.1</v>
      </c>
      <c r="J3783" s="16" t="s">
        <v>239</v>
      </c>
      <c r="K3783" s="0" t="str">
        <f aca="false">IFERROR(IF(VLOOKUP($C3783,薬効分類マスタ!$A$2:$E$180,5,FALSE())=0,"",VLOOKUP($C3783,薬効分類マスタ!$A$2:$E$180,5,FALSE())),"")</f>
        <v/>
      </c>
      <c r="L3783" s="17"/>
      <c r="M3783" s="0" t="str">
        <f aca="false">IF($K3783="","",IF($L3783&lt;&gt;"",$L3783,VLOOKUP($C3783,薬効分類マスタ!$A$2:$F$180,6,FALSE())))</f>
        <v/>
      </c>
      <c r="N3783" s="0" t="str">
        <f aca="false">ASC(G3783)</f>
        <v>ﾊﾟﾝﾃﾁﾝ錠60mg｢ﾂﾙﾊﾗ｣</v>
      </c>
      <c r="O3783" s="0" t="str">
        <f aca="false">ASC(E3783)</f>
        <v>ﾊﾟﾝﾃﾁﾝ</v>
      </c>
      <c r="P3783" s="16" t="n">
        <f aca="false">N(P3782)+IF($C3783=検索!$B$49,1,0)</f>
        <v>0</v>
      </c>
    </row>
    <row r="3784" customFormat="false" ht="15" hidden="false" customHeight="false" outlineLevel="0" collapsed="false">
      <c r="A3784" s="16" t="s">
        <v>221</v>
      </c>
      <c r="B3784" s="0" t="s">
        <v>8760</v>
      </c>
      <c r="C3784" s="0" t="n">
        <v>313</v>
      </c>
      <c r="D3784" s="0" t="str">
        <f aca="false">IFERROR(VLOOKUP($C3784,薬効分類マスタ!$A$2:$B$180,2,FALSE()),"未登録")</f>
        <v>ビタミンB剤(ビタミンB1剤を除く。)</v>
      </c>
      <c r="E3784" s="16" t="s">
        <v>8744</v>
      </c>
      <c r="F3784" s="16" t="s">
        <v>627</v>
      </c>
      <c r="G3784" s="16" t="s">
        <v>8761</v>
      </c>
      <c r="I3784" s="0" t="n">
        <v>6.1</v>
      </c>
      <c r="J3784" s="16" t="s">
        <v>239</v>
      </c>
      <c r="K3784" s="0" t="str">
        <f aca="false">IFERROR(IF(VLOOKUP($C3784,薬効分類マスタ!$A$2:$E$180,5,FALSE())=0,"",VLOOKUP($C3784,薬効分類マスタ!$A$2:$E$180,5,FALSE())),"")</f>
        <v/>
      </c>
      <c r="L3784" s="17"/>
      <c r="M3784" s="0" t="str">
        <f aca="false">IF($K3784="","",IF($L3784&lt;&gt;"",$L3784,VLOOKUP($C3784,薬効分類マスタ!$A$2:$F$180,6,FALSE())))</f>
        <v/>
      </c>
      <c r="N3784" s="0" t="str">
        <f aca="false">ASC(G3784)</f>
        <v>ﾊﾟﾝﾃﾁﾝ100mg錠</v>
      </c>
      <c r="O3784" s="0" t="str">
        <f aca="false">ASC(E3784)</f>
        <v>ﾊﾟﾝﾃﾁﾝ</v>
      </c>
      <c r="P3784" s="16" t="n">
        <f aca="false">N(P3783)+IF($C3784=検索!$B$49,1,0)</f>
        <v>0</v>
      </c>
    </row>
    <row r="3785" customFormat="false" ht="15" hidden="false" customHeight="false" outlineLevel="0" collapsed="false">
      <c r="A3785" s="16" t="s">
        <v>221</v>
      </c>
      <c r="B3785" s="0" t="s">
        <v>8762</v>
      </c>
      <c r="C3785" s="0" t="n">
        <v>313</v>
      </c>
      <c r="D3785" s="0" t="str">
        <f aca="false">IFERROR(VLOOKUP($C3785,薬効分類マスタ!$A$2:$B$180,2,FALSE()),"未登録")</f>
        <v>ビタミンB剤(ビタミンB1剤を除く。)</v>
      </c>
      <c r="E3785" s="16" t="s">
        <v>8744</v>
      </c>
      <c r="F3785" s="16" t="s">
        <v>627</v>
      </c>
      <c r="G3785" s="16" t="s">
        <v>8763</v>
      </c>
      <c r="H3785" s="16" t="s">
        <v>309</v>
      </c>
      <c r="I3785" s="0" t="n">
        <v>6.3</v>
      </c>
      <c r="J3785" s="16" t="s">
        <v>232</v>
      </c>
      <c r="K3785" s="0" t="str">
        <f aca="false">IFERROR(IF(VLOOKUP($C3785,薬効分類マスタ!$A$2:$E$180,5,FALSE())=0,"",VLOOKUP($C3785,薬効分類マスタ!$A$2:$E$180,5,FALSE())),"")</f>
        <v/>
      </c>
      <c r="L3785" s="17"/>
      <c r="M3785" s="0" t="str">
        <f aca="false">IF($K3785="","",IF($L3785&lt;&gt;"",$L3785,VLOOKUP($C3785,薬効分類マスタ!$A$2:$F$180,6,FALSE())))</f>
        <v/>
      </c>
      <c r="N3785" s="0" t="str">
        <f aca="false">ASC(G3785)</f>
        <v>ﾊﾟﾝﾄｼﾝ錠100</v>
      </c>
      <c r="O3785" s="0" t="str">
        <f aca="false">ASC(E3785)</f>
        <v>ﾊﾟﾝﾃﾁﾝ</v>
      </c>
      <c r="P3785" s="16" t="n">
        <f aca="false">N(P3784)+IF($C3785=検索!$B$49,1,0)</f>
        <v>0</v>
      </c>
    </row>
    <row r="3786" customFormat="false" ht="15" hidden="false" customHeight="false" outlineLevel="0" collapsed="false">
      <c r="A3786" s="16" t="s">
        <v>221</v>
      </c>
      <c r="B3786" s="0" t="s">
        <v>8764</v>
      </c>
      <c r="C3786" s="0" t="n">
        <v>313</v>
      </c>
      <c r="D3786" s="0" t="str">
        <f aca="false">IFERROR(VLOOKUP($C3786,薬効分類マスタ!$A$2:$B$180,2,FALSE()),"未登録")</f>
        <v>ビタミンB剤(ビタミンB1剤を除く。)</v>
      </c>
      <c r="E3786" s="16" t="s">
        <v>8744</v>
      </c>
      <c r="F3786" s="16" t="s">
        <v>613</v>
      </c>
      <c r="G3786" s="16" t="s">
        <v>8765</v>
      </c>
      <c r="H3786" s="16" t="s">
        <v>309</v>
      </c>
      <c r="I3786" s="0" t="n">
        <v>8.9</v>
      </c>
      <c r="K3786" s="0" t="str">
        <f aca="false">IFERROR(IF(VLOOKUP($C3786,薬効分類マスタ!$A$2:$E$180,5,FALSE())=0,"",VLOOKUP($C3786,薬効分類マスタ!$A$2:$E$180,5,FALSE())),"")</f>
        <v/>
      </c>
      <c r="L3786" s="17"/>
      <c r="M3786" s="0" t="str">
        <f aca="false">IF($K3786="","",IF($L3786&lt;&gt;"",$L3786,VLOOKUP($C3786,薬効分類マスタ!$A$2:$F$180,6,FALSE())))</f>
        <v/>
      </c>
      <c r="N3786" s="0" t="str">
        <f aca="false">ASC(G3786)</f>
        <v>ﾊﾟﾝﾄｼﾝ錠200</v>
      </c>
      <c r="O3786" s="0" t="str">
        <f aca="false">ASC(E3786)</f>
        <v>ﾊﾟﾝﾃﾁﾝ</v>
      </c>
      <c r="P3786" s="16" t="n">
        <f aca="false">N(P3785)+IF($C3786=検索!$B$49,1,0)</f>
        <v>0</v>
      </c>
    </row>
    <row r="3787" customFormat="false" ht="15" hidden="false" customHeight="false" outlineLevel="0" collapsed="false">
      <c r="A3787" s="16" t="s">
        <v>221</v>
      </c>
      <c r="B3787" s="0" t="s">
        <v>8766</v>
      </c>
      <c r="C3787" s="0" t="n">
        <v>313</v>
      </c>
      <c r="D3787" s="0" t="str">
        <f aca="false">IFERROR(VLOOKUP($C3787,薬効分類マスタ!$A$2:$B$180,2,FALSE()),"未登録")</f>
        <v>ビタミンB剤(ビタミンB1剤を除く。)</v>
      </c>
      <c r="E3787" s="16" t="s">
        <v>8767</v>
      </c>
      <c r="F3787" s="16" t="s">
        <v>224</v>
      </c>
      <c r="G3787" s="16" t="s">
        <v>8767</v>
      </c>
      <c r="I3787" s="0" t="n">
        <v>7.5</v>
      </c>
      <c r="K3787" s="0" t="str">
        <f aca="false">IFERROR(IF(VLOOKUP($C3787,薬効分類マスタ!$A$2:$E$180,5,FALSE())=0,"",VLOOKUP($C3787,薬効分類マスタ!$A$2:$E$180,5,FALSE())),"")</f>
        <v/>
      </c>
      <c r="L3787" s="17"/>
      <c r="M3787" s="0" t="str">
        <f aca="false">IF($K3787="","",IF($L3787&lt;&gt;"",$L3787,VLOOKUP($C3787,薬効分類マスタ!$A$2:$F$180,6,FALSE())))</f>
        <v/>
      </c>
      <c r="N3787" s="0" t="str">
        <f aca="false">ASC(G3787)</f>
        <v>ﾊﾟﾝﾄﾃﾝ酸ｶﾙｼｳﾑ</v>
      </c>
      <c r="O3787" s="0" t="str">
        <f aca="false">ASC(E3787)</f>
        <v>ﾊﾟﾝﾄﾃﾝ酸ｶﾙｼｳﾑ</v>
      </c>
      <c r="P3787" s="16" t="n">
        <f aca="false">N(P3786)+IF($C3787=検索!$B$49,1,0)</f>
        <v>0</v>
      </c>
    </row>
    <row r="3788" customFormat="false" ht="15" hidden="false" customHeight="false" outlineLevel="0" collapsed="false">
      <c r="A3788" s="16" t="s">
        <v>221</v>
      </c>
      <c r="B3788" s="0" t="s">
        <v>8768</v>
      </c>
      <c r="C3788" s="0" t="n">
        <v>313</v>
      </c>
      <c r="D3788" s="0" t="str">
        <f aca="false">IFERROR(VLOOKUP($C3788,薬効分類マスタ!$A$2:$B$180,2,FALSE()),"未登録")</f>
        <v>ビタミンB剤(ビタミンB1剤を除く。)</v>
      </c>
      <c r="E3788" s="16" t="s">
        <v>8769</v>
      </c>
      <c r="F3788" s="16" t="s">
        <v>224</v>
      </c>
      <c r="G3788" s="16" t="s">
        <v>8769</v>
      </c>
      <c r="I3788" s="0" t="n">
        <v>30.3</v>
      </c>
      <c r="K3788" s="0" t="str">
        <f aca="false">IFERROR(IF(VLOOKUP($C3788,薬効分類マスタ!$A$2:$E$180,5,FALSE())=0,"",VLOOKUP($C3788,薬効分類マスタ!$A$2:$E$180,5,FALSE())),"")</f>
        <v/>
      </c>
      <c r="L3788" s="17"/>
      <c r="M3788" s="0" t="str">
        <f aca="false">IF($K3788="","",IF($L3788&lt;&gt;"",$L3788,VLOOKUP($C3788,薬効分類マスタ!$A$2:$F$180,6,FALSE())))</f>
        <v/>
      </c>
      <c r="N3788" s="0" t="str">
        <f aca="false">ASC(G3788)</f>
        <v>ﾋﾟﾘﾄﾞｷｼﾝ塩酸塩</v>
      </c>
      <c r="O3788" s="0" t="str">
        <f aca="false">ASC(E3788)</f>
        <v>ﾋﾟﾘﾄﾞｷｼﾝ塩酸塩</v>
      </c>
      <c r="P3788" s="16" t="n">
        <f aca="false">N(P3787)+IF($C3788=検索!$B$49,1,0)</f>
        <v>0</v>
      </c>
    </row>
    <row r="3789" customFormat="false" ht="15" hidden="false" customHeight="false" outlineLevel="0" collapsed="false">
      <c r="A3789" s="16" t="s">
        <v>221</v>
      </c>
      <c r="B3789" s="0" t="s">
        <v>8770</v>
      </c>
      <c r="C3789" s="0" t="n">
        <v>313</v>
      </c>
      <c r="D3789" s="0" t="str">
        <f aca="false">IFERROR(VLOOKUP($C3789,薬効分類マスタ!$A$2:$B$180,2,FALSE()),"未登録")</f>
        <v>ビタミンB剤(ビタミンB1剤を除く。)</v>
      </c>
      <c r="E3789" s="16" t="s">
        <v>8769</v>
      </c>
      <c r="F3789" s="16" t="s">
        <v>307</v>
      </c>
      <c r="G3789" s="16" t="s">
        <v>8771</v>
      </c>
      <c r="H3789" s="16" t="s">
        <v>301</v>
      </c>
      <c r="I3789" s="0" t="n">
        <v>15.5</v>
      </c>
      <c r="K3789" s="0" t="str">
        <f aca="false">IFERROR(IF(VLOOKUP($C3789,薬効分類マスタ!$A$2:$E$180,5,FALSE())=0,"",VLOOKUP($C3789,薬効分類マスタ!$A$2:$E$180,5,FALSE())),"")</f>
        <v/>
      </c>
      <c r="L3789" s="17"/>
      <c r="M3789" s="0" t="str">
        <f aca="false">IF($K3789="","",IF($L3789&lt;&gt;"",$L3789,VLOOKUP($C3789,薬効分類マスタ!$A$2:$F$180,6,FALSE())))</f>
        <v/>
      </c>
      <c r="N3789" s="0" t="str">
        <f aca="false">ASC(G3789)</f>
        <v>ﾋﾞﾀﾐﾝB6散10%｢ﾏﾙｲｼ｣</v>
      </c>
      <c r="O3789" s="0" t="str">
        <f aca="false">ASC(E3789)</f>
        <v>ﾋﾟﾘﾄﾞｷｼﾝ塩酸塩</v>
      </c>
      <c r="P3789" s="16" t="n">
        <f aca="false">N(P3788)+IF($C3789=検索!$B$49,1,0)</f>
        <v>0</v>
      </c>
    </row>
    <row r="3790" customFormat="false" ht="15" hidden="false" customHeight="false" outlineLevel="0" collapsed="false">
      <c r="A3790" s="16" t="s">
        <v>221</v>
      </c>
      <c r="B3790" s="0" t="s">
        <v>8772</v>
      </c>
      <c r="C3790" s="0" t="n">
        <v>313</v>
      </c>
      <c r="D3790" s="0" t="str">
        <f aca="false">IFERROR(VLOOKUP($C3790,薬効分類マスタ!$A$2:$B$180,2,FALSE()),"未登録")</f>
        <v>ビタミンB剤(ビタミンB1剤を除く。)</v>
      </c>
      <c r="E3790" s="16" t="s">
        <v>8769</v>
      </c>
      <c r="F3790" s="16" t="s">
        <v>465</v>
      </c>
      <c r="G3790" s="16" t="s">
        <v>8773</v>
      </c>
      <c r="H3790" s="16" t="s">
        <v>765</v>
      </c>
      <c r="I3790" s="0" t="n">
        <v>6.1</v>
      </c>
      <c r="J3790" s="16" t="s">
        <v>239</v>
      </c>
      <c r="K3790" s="0" t="str">
        <f aca="false">IFERROR(IF(VLOOKUP($C3790,薬効分類マスタ!$A$2:$E$180,5,FALSE())=0,"",VLOOKUP($C3790,薬効分類マスタ!$A$2:$E$180,5,FALSE())),"")</f>
        <v/>
      </c>
      <c r="L3790" s="17"/>
      <c r="M3790" s="0" t="str">
        <f aca="false">IF($K3790="","",IF($L3790&lt;&gt;"",$L3790,VLOOKUP($C3790,薬効分類マスタ!$A$2:$F$180,6,FALSE())))</f>
        <v/>
      </c>
      <c r="N3790" s="0" t="str">
        <f aca="false">ASC(G3790)</f>
        <v>ﾋﾞﾀﾐﾝB6錠30mg｢F｣</v>
      </c>
      <c r="O3790" s="0" t="str">
        <f aca="false">ASC(E3790)</f>
        <v>ﾋﾟﾘﾄﾞｷｼﾝ塩酸塩</v>
      </c>
      <c r="P3790" s="16" t="n">
        <f aca="false">N(P3789)+IF($C3790=検索!$B$49,1,0)</f>
        <v>0</v>
      </c>
    </row>
    <row r="3791" customFormat="false" ht="15" hidden="false" customHeight="false" outlineLevel="0" collapsed="false">
      <c r="A3791" s="16" t="s">
        <v>221</v>
      </c>
      <c r="B3791" s="0" t="s">
        <v>8774</v>
      </c>
      <c r="C3791" s="0" t="n">
        <v>313</v>
      </c>
      <c r="D3791" s="0" t="str">
        <f aca="false">IFERROR(VLOOKUP($C3791,薬効分類マスタ!$A$2:$B$180,2,FALSE()),"未登録")</f>
        <v>ビタミンB剤(ビタミンB1剤を除く。)</v>
      </c>
      <c r="E3791" s="16" t="s">
        <v>8775</v>
      </c>
      <c r="F3791" s="16" t="s">
        <v>262</v>
      </c>
      <c r="G3791" s="16" t="s">
        <v>8776</v>
      </c>
      <c r="I3791" s="0" t="n">
        <v>6.3</v>
      </c>
      <c r="J3791" s="16" t="s">
        <v>239</v>
      </c>
      <c r="K3791" s="0" t="str">
        <f aca="false">IFERROR(IF(VLOOKUP($C3791,薬効分類マスタ!$A$2:$E$180,5,FALSE())=0,"",VLOOKUP($C3791,薬効分類マスタ!$A$2:$E$180,5,FALSE())),"")</f>
        <v/>
      </c>
      <c r="L3791" s="17"/>
      <c r="M3791" s="0" t="str">
        <f aca="false">IF($K3791="","",IF($L3791&lt;&gt;"",$L3791,VLOOKUP($C3791,薬効分類マスタ!$A$2:$F$180,6,FALSE())))</f>
        <v/>
      </c>
      <c r="N3791" s="0" t="str">
        <f aca="false">ASC(G3791)</f>
        <v>ﾋﾟﾘﾄﾞｷｻｰﾙﾘﾝ酸ｴｽﾃﾙ10mg錠</v>
      </c>
      <c r="O3791" s="0" t="str">
        <f aca="false">ASC(E3791)</f>
        <v>ﾋﾟﾘﾄﾞｷｻｰﾙﾘﾝ酸ｴｽﾃﾙ水和物</v>
      </c>
      <c r="P3791" s="16" t="n">
        <f aca="false">N(P3790)+IF($C3791=検索!$B$49,1,0)</f>
        <v>0</v>
      </c>
    </row>
    <row r="3792" customFormat="false" ht="15" hidden="false" customHeight="false" outlineLevel="0" collapsed="false">
      <c r="A3792" s="16" t="s">
        <v>221</v>
      </c>
      <c r="B3792" s="0" t="s">
        <v>8777</v>
      </c>
      <c r="C3792" s="0" t="n">
        <v>313</v>
      </c>
      <c r="D3792" s="0" t="str">
        <f aca="false">IFERROR(VLOOKUP($C3792,薬効分類マスタ!$A$2:$B$180,2,FALSE()),"未登録")</f>
        <v>ビタミンB剤(ビタミンB1剤を除く。)</v>
      </c>
      <c r="E3792" s="16" t="s">
        <v>8775</v>
      </c>
      <c r="F3792" s="16" t="s">
        <v>262</v>
      </c>
      <c r="G3792" s="16" t="s">
        <v>8778</v>
      </c>
      <c r="H3792" s="16" t="s">
        <v>677</v>
      </c>
      <c r="I3792" s="0" t="n">
        <v>6.3</v>
      </c>
      <c r="K3792" s="0" t="str">
        <f aca="false">IFERROR(IF(VLOOKUP($C3792,薬効分類マスタ!$A$2:$E$180,5,FALSE())=0,"",VLOOKUP($C3792,薬効分類マスタ!$A$2:$E$180,5,FALSE())),"")</f>
        <v/>
      </c>
      <c r="L3792" s="17"/>
      <c r="M3792" s="0" t="str">
        <f aca="false">IF($K3792="","",IF($L3792&lt;&gt;"",$L3792,VLOOKUP($C3792,薬効分類マスタ!$A$2:$F$180,6,FALSE())))</f>
        <v/>
      </c>
      <c r="N3792" s="0" t="str">
        <f aca="false">ASC(G3792)</f>
        <v>ﾋﾟﾄﾞｷｻｰﾙ錠10mg</v>
      </c>
      <c r="O3792" s="0" t="str">
        <f aca="false">ASC(E3792)</f>
        <v>ﾋﾟﾘﾄﾞｷｻｰﾙﾘﾝ酸ｴｽﾃﾙ水和物</v>
      </c>
      <c r="P3792" s="16" t="n">
        <f aca="false">N(P3791)+IF($C3792=検索!$B$49,1,0)</f>
        <v>0</v>
      </c>
    </row>
    <row r="3793" customFormat="false" ht="15" hidden="false" customHeight="false" outlineLevel="0" collapsed="false">
      <c r="A3793" s="16" t="s">
        <v>221</v>
      </c>
      <c r="B3793" s="0" t="s">
        <v>8779</v>
      </c>
      <c r="C3793" s="0" t="n">
        <v>313</v>
      </c>
      <c r="D3793" s="0" t="str">
        <f aca="false">IFERROR(VLOOKUP($C3793,薬効分類マスタ!$A$2:$B$180,2,FALSE()),"未登録")</f>
        <v>ビタミンB剤(ビタミンB1剤を除く。)</v>
      </c>
      <c r="E3793" s="16" t="s">
        <v>8775</v>
      </c>
      <c r="F3793" s="16" t="s">
        <v>445</v>
      </c>
      <c r="G3793" s="16" t="s">
        <v>8780</v>
      </c>
      <c r="H3793" s="16" t="s">
        <v>677</v>
      </c>
      <c r="I3793" s="0" t="n">
        <v>6.3</v>
      </c>
      <c r="K3793" s="0" t="str">
        <f aca="false">IFERROR(IF(VLOOKUP($C3793,薬効分類マスタ!$A$2:$E$180,5,FALSE())=0,"",VLOOKUP($C3793,薬効分類マスタ!$A$2:$E$180,5,FALSE())),"")</f>
        <v/>
      </c>
      <c r="L3793" s="17"/>
      <c r="M3793" s="0" t="str">
        <f aca="false">IF($K3793="","",IF($L3793&lt;&gt;"",$L3793,VLOOKUP($C3793,薬効分類マスタ!$A$2:$F$180,6,FALSE())))</f>
        <v/>
      </c>
      <c r="N3793" s="0" t="str">
        <f aca="false">ASC(G3793)</f>
        <v>ﾋﾟﾄﾞｷｻｰﾙ錠20mg</v>
      </c>
      <c r="O3793" s="0" t="str">
        <f aca="false">ASC(E3793)</f>
        <v>ﾋﾟﾘﾄﾞｷｻｰﾙﾘﾝ酸ｴｽﾃﾙ水和物</v>
      </c>
      <c r="P3793" s="16" t="n">
        <f aca="false">N(P3792)+IF($C3793=検索!$B$49,1,0)</f>
        <v>0</v>
      </c>
    </row>
    <row r="3794" customFormat="false" ht="15" hidden="false" customHeight="false" outlineLevel="0" collapsed="false">
      <c r="A3794" s="16" t="s">
        <v>221</v>
      </c>
      <c r="B3794" s="0" t="s">
        <v>8781</v>
      </c>
      <c r="C3794" s="0" t="n">
        <v>313</v>
      </c>
      <c r="D3794" s="0" t="str">
        <f aca="false">IFERROR(VLOOKUP($C3794,薬効分類マスタ!$A$2:$B$180,2,FALSE()),"未登録")</f>
        <v>ビタミンB剤(ビタミンB1剤を除く。)</v>
      </c>
      <c r="E3794" s="16" t="s">
        <v>8775</v>
      </c>
      <c r="F3794" s="16" t="s">
        <v>445</v>
      </c>
      <c r="G3794" s="16" t="s">
        <v>8782</v>
      </c>
      <c r="H3794" s="16" t="s">
        <v>347</v>
      </c>
      <c r="I3794" s="0" t="n">
        <v>6.3</v>
      </c>
      <c r="J3794" s="16" t="s">
        <v>239</v>
      </c>
      <c r="K3794" s="0" t="str">
        <f aca="false">IFERROR(IF(VLOOKUP($C3794,薬効分類マスタ!$A$2:$E$180,5,FALSE())=0,"",VLOOKUP($C3794,薬効分類マスタ!$A$2:$E$180,5,FALSE())),"")</f>
        <v/>
      </c>
      <c r="L3794" s="17"/>
      <c r="M3794" s="0" t="str">
        <f aca="false">IF($K3794="","",IF($L3794&lt;&gt;"",$L3794,VLOOKUP($C3794,薬効分類マスタ!$A$2:$F$180,6,FALSE())))</f>
        <v/>
      </c>
      <c r="N3794" s="0" t="str">
        <f aca="false">ASC(G3794)</f>
        <v>ﾋﾟﾘﾄﾞｷｻｰﾙ錠20mg｢ﾂﾙﾊﾗ｣</v>
      </c>
      <c r="O3794" s="0" t="str">
        <f aca="false">ASC(E3794)</f>
        <v>ﾋﾟﾘﾄﾞｷｻｰﾙﾘﾝ酸ｴｽﾃﾙ水和物</v>
      </c>
      <c r="P3794" s="16" t="n">
        <f aca="false">N(P3793)+IF($C3794=検索!$B$49,1,0)</f>
        <v>0</v>
      </c>
    </row>
    <row r="3795" customFormat="false" ht="15" hidden="false" customHeight="false" outlineLevel="0" collapsed="false">
      <c r="A3795" s="16" t="s">
        <v>221</v>
      </c>
      <c r="B3795" s="0" t="s">
        <v>8783</v>
      </c>
      <c r="C3795" s="0" t="n">
        <v>313</v>
      </c>
      <c r="D3795" s="0" t="str">
        <f aca="false">IFERROR(VLOOKUP($C3795,薬効分類マスタ!$A$2:$B$180,2,FALSE()),"未登録")</f>
        <v>ビタミンB剤(ビタミンB1剤を除く。)</v>
      </c>
      <c r="E3795" s="16" t="s">
        <v>8775</v>
      </c>
      <c r="F3795" s="16" t="s">
        <v>465</v>
      </c>
      <c r="G3795" s="16" t="s">
        <v>8784</v>
      </c>
      <c r="I3795" s="0" t="n">
        <v>6.3</v>
      </c>
      <c r="J3795" s="16" t="s">
        <v>239</v>
      </c>
      <c r="K3795" s="0" t="str">
        <f aca="false">IFERROR(IF(VLOOKUP($C3795,薬効分類マスタ!$A$2:$E$180,5,FALSE())=0,"",VLOOKUP($C3795,薬効分類マスタ!$A$2:$E$180,5,FALSE())),"")</f>
        <v/>
      </c>
      <c r="L3795" s="17"/>
      <c r="M3795" s="0" t="str">
        <f aca="false">IF($K3795="","",IF($L3795&lt;&gt;"",$L3795,VLOOKUP($C3795,薬効分類マスタ!$A$2:$F$180,6,FALSE())))</f>
        <v/>
      </c>
      <c r="N3795" s="0" t="str">
        <f aca="false">ASC(G3795)</f>
        <v>ﾋﾟﾘﾄﾞｷｻｰﾙﾘﾝ酸ｴｽﾃﾙ30mg錠</v>
      </c>
      <c r="O3795" s="0" t="str">
        <f aca="false">ASC(E3795)</f>
        <v>ﾋﾟﾘﾄﾞｷｻｰﾙﾘﾝ酸ｴｽﾃﾙ水和物</v>
      </c>
      <c r="P3795" s="16" t="n">
        <f aca="false">N(P3794)+IF($C3795=検索!$B$49,1,0)</f>
        <v>0</v>
      </c>
    </row>
    <row r="3796" customFormat="false" ht="15" hidden="false" customHeight="false" outlineLevel="0" collapsed="false">
      <c r="A3796" s="16" t="s">
        <v>221</v>
      </c>
      <c r="B3796" s="0" t="s">
        <v>8785</v>
      </c>
      <c r="C3796" s="0" t="n">
        <v>313</v>
      </c>
      <c r="D3796" s="0" t="str">
        <f aca="false">IFERROR(VLOOKUP($C3796,薬効分類マスタ!$A$2:$B$180,2,FALSE()),"未登録")</f>
        <v>ビタミンB剤(ビタミンB1剤を除く。)</v>
      </c>
      <c r="E3796" s="16" t="s">
        <v>8775</v>
      </c>
      <c r="F3796" s="16" t="s">
        <v>465</v>
      </c>
      <c r="G3796" s="16" t="s">
        <v>8786</v>
      </c>
      <c r="H3796" s="16" t="s">
        <v>677</v>
      </c>
      <c r="I3796" s="0" t="n">
        <v>6.3</v>
      </c>
      <c r="K3796" s="0" t="str">
        <f aca="false">IFERROR(IF(VLOOKUP($C3796,薬効分類マスタ!$A$2:$E$180,5,FALSE())=0,"",VLOOKUP($C3796,薬効分類マスタ!$A$2:$E$180,5,FALSE())),"")</f>
        <v/>
      </c>
      <c r="L3796" s="17"/>
      <c r="M3796" s="0" t="str">
        <f aca="false">IF($K3796="","",IF($L3796&lt;&gt;"",$L3796,VLOOKUP($C3796,薬効分類マスタ!$A$2:$F$180,6,FALSE())))</f>
        <v/>
      </c>
      <c r="N3796" s="0" t="str">
        <f aca="false">ASC(G3796)</f>
        <v>ﾋﾟﾄﾞｷｻｰﾙ錠30mg</v>
      </c>
      <c r="O3796" s="0" t="str">
        <f aca="false">ASC(E3796)</f>
        <v>ﾋﾟﾘﾄﾞｷｻｰﾙﾘﾝ酸ｴｽﾃﾙ水和物</v>
      </c>
      <c r="P3796" s="16" t="n">
        <f aca="false">N(P3795)+IF($C3796=検索!$B$49,1,0)</f>
        <v>0</v>
      </c>
    </row>
    <row r="3797" customFormat="false" ht="15" hidden="false" customHeight="false" outlineLevel="0" collapsed="false">
      <c r="A3797" s="16" t="s">
        <v>221</v>
      </c>
      <c r="B3797" s="0" t="s">
        <v>8787</v>
      </c>
      <c r="C3797" s="0" t="n">
        <v>313</v>
      </c>
      <c r="D3797" s="0" t="str">
        <f aca="false">IFERROR(VLOOKUP($C3797,薬効分類マスタ!$A$2:$B$180,2,FALSE()),"未登録")</f>
        <v>ビタミンB剤(ビタミンB1剤を除く。)</v>
      </c>
      <c r="E3797" s="16" t="s">
        <v>8788</v>
      </c>
      <c r="F3797" s="16" t="s">
        <v>257</v>
      </c>
      <c r="G3797" s="16" t="s">
        <v>8789</v>
      </c>
      <c r="I3797" s="0" t="n">
        <v>10.8</v>
      </c>
      <c r="K3797" s="0" t="str">
        <f aca="false">IFERROR(IF(VLOOKUP($C3797,薬効分類マスタ!$A$2:$E$180,5,FALSE())=0,"",VLOOKUP($C3797,薬効分類マスタ!$A$2:$E$180,5,FALSE())),"")</f>
        <v/>
      </c>
      <c r="L3797" s="17"/>
      <c r="M3797" s="0" t="str">
        <f aca="false">IF($K3797="","",IF($L3797&lt;&gt;"",$L3797,VLOOKUP($C3797,薬効分類マスタ!$A$2:$F$180,6,FALSE())))</f>
        <v/>
      </c>
      <c r="N3797" s="0" t="str">
        <f aca="false">ASC(G3797)</f>
        <v>葉酸錠</v>
      </c>
      <c r="O3797" s="0" t="str">
        <f aca="false">ASC(E3797)</f>
        <v>葉酸</v>
      </c>
      <c r="P3797" s="16" t="n">
        <f aca="false">N(P3796)+IF($C3797=検索!$B$49,1,0)</f>
        <v>0</v>
      </c>
    </row>
    <row r="3798" customFormat="false" ht="15" hidden="false" customHeight="false" outlineLevel="0" collapsed="false">
      <c r="A3798" s="16" t="s">
        <v>221</v>
      </c>
      <c r="B3798" s="0" t="s">
        <v>8790</v>
      </c>
      <c r="C3798" s="0" t="n">
        <v>313</v>
      </c>
      <c r="D3798" s="0" t="str">
        <f aca="false">IFERROR(VLOOKUP($C3798,薬効分類マスタ!$A$2:$B$180,2,FALSE()),"未登録")</f>
        <v>ビタミンB剤(ビタミンB1剤を除く。)</v>
      </c>
      <c r="E3798" s="16" t="s">
        <v>8788</v>
      </c>
      <c r="F3798" s="16" t="s">
        <v>307</v>
      </c>
      <c r="G3798" s="16" t="s">
        <v>8791</v>
      </c>
      <c r="H3798" s="16" t="s">
        <v>765</v>
      </c>
      <c r="I3798" s="0" t="n">
        <v>42.5</v>
      </c>
      <c r="K3798" s="0" t="str">
        <f aca="false">IFERROR(IF(VLOOKUP($C3798,薬効分類マスタ!$A$2:$E$180,5,FALSE())=0,"",VLOOKUP($C3798,薬効分類マスタ!$A$2:$E$180,5,FALSE())),"")</f>
        <v/>
      </c>
      <c r="L3798" s="17"/>
      <c r="M3798" s="0" t="str">
        <f aca="false">IF($K3798="","",IF($L3798&lt;&gt;"",$L3798,VLOOKUP($C3798,薬効分類マスタ!$A$2:$F$180,6,FALSE())))</f>
        <v/>
      </c>
      <c r="N3798" s="0" t="str">
        <f aca="false">ASC(G3798)</f>
        <v>ﾌｫﾘｱﾐﾝ散100mg/g</v>
      </c>
      <c r="O3798" s="0" t="str">
        <f aca="false">ASC(E3798)</f>
        <v>葉酸</v>
      </c>
      <c r="P3798" s="16" t="n">
        <f aca="false">N(P3797)+IF($C3798=検索!$B$49,1,0)</f>
        <v>0</v>
      </c>
    </row>
    <row r="3799" customFormat="false" ht="15" hidden="false" customHeight="false" outlineLevel="0" collapsed="false">
      <c r="A3799" s="16" t="s">
        <v>221</v>
      </c>
      <c r="B3799" s="0" t="s">
        <v>8792</v>
      </c>
      <c r="C3799" s="0" t="n">
        <v>313</v>
      </c>
      <c r="D3799" s="0" t="str">
        <f aca="false">IFERROR(VLOOKUP($C3799,薬効分類マスタ!$A$2:$B$180,2,FALSE()),"未登録")</f>
        <v>ビタミンB剤(ビタミンB1剤を除く。)</v>
      </c>
      <c r="E3799" s="16" t="s">
        <v>8793</v>
      </c>
      <c r="F3799" s="16" t="s">
        <v>8169</v>
      </c>
      <c r="G3799" s="16" t="s">
        <v>8794</v>
      </c>
      <c r="H3799" s="16" t="s">
        <v>283</v>
      </c>
      <c r="I3799" s="0" t="n">
        <v>12.4</v>
      </c>
      <c r="K3799" s="0" t="str">
        <f aca="false">IFERROR(IF(VLOOKUP($C3799,薬効分類マスタ!$A$2:$E$180,5,FALSE())=0,"",VLOOKUP($C3799,薬効分類マスタ!$A$2:$E$180,5,FALSE())),"")</f>
        <v/>
      </c>
      <c r="L3799" s="17"/>
      <c r="M3799" s="0" t="str">
        <f aca="false">IF($K3799="","",IF($L3799&lt;&gt;"",$L3799,VLOOKUP($C3799,薬効分類マスタ!$A$2:$F$180,6,FALSE())))</f>
        <v/>
      </c>
      <c r="N3799" s="0" t="str">
        <f aca="false">ASC(G3799)</f>
        <v>ﾊｲｺﾊﾞｰﾙｶﾌﾟｾﾙ500μg</v>
      </c>
      <c r="O3799" s="0" t="str">
        <f aca="false">ASC(E3799)</f>
        <v>ｺﾊﾞﾏﾐﾄﾞ</v>
      </c>
      <c r="P3799" s="16" t="n">
        <f aca="false">N(P3798)+IF($C3799=検索!$B$49,1,0)</f>
        <v>0</v>
      </c>
    </row>
    <row r="3800" customFormat="false" ht="15" hidden="false" customHeight="false" outlineLevel="0" collapsed="false">
      <c r="A3800" s="16" t="s">
        <v>221</v>
      </c>
      <c r="B3800" s="0" t="s">
        <v>8795</v>
      </c>
      <c r="C3800" s="0" t="n">
        <v>313</v>
      </c>
      <c r="D3800" s="0" t="str">
        <f aca="false">IFERROR(VLOOKUP($C3800,薬効分類マスタ!$A$2:$B$180,2,FALSE()),"未登録")</f>
        <v>ビタミンB剤(ビタミンB1剤を除く。)</v>
      </c>
      <c r="E3800" s="16" t="s">
        <v>8796</v>
      </c>
      <c r="F3800" s="16" t="s">
        <v>8797</v>
      </c>
      <c r="G3800" s="16" t="s">
        <v>8798</v>
      </c>
      <c r="H3800" s="16" t="s">
        <v>283</v>
      </c>
      <c r="I3800" s="0" t="n">
        <v>11.4</v>
      </c>
      <c r="J3800" s="16" t="s">
        <v>239</v>
      </c>
      <c r="K3800" s="0" t="str">
        <f aca="false">IFERROR(IF(VLOOKUP($C3800,薬効分類マスタ!$A$2:$E$180,5,FALSE())=0,"",VLOOKUP($C3800,薬効分類マスタ!$A$2:$E$180,5,FALSE())),"")</f>
        <v/>
      </c>
      <c r="L3800" s="17"/>
      <c r="M3800" s="0" t="str">
        <f aca="false">IF($K3800="","",IF($L3800&lt;&gt;"",$L3800,VLOOKUP($C3800,薬効分類マスタ!$A$2:$F$180,6,FALSE())))</f>
        <v/>
      </c>
      <c r="N3800" s="0" t="str">
        <f aca="false">ASC(G3800)</f>
        <v>ﾒﾁｺﾊﾞｰﾙ細粒0.1%</v>
      </c>
      <c r="O3800" s="0" t="str">
        <f aca="false">ASC(E3800)</f>
        <v>ﾒｺﾊﾞﾗﾐﾝ</v>
      </c>
      <c r="P3800" s="16" t="n">
        <f aca="false">N(P3799)+IF($C3800=検索!$B$49,1,0)</f>
        <v>0</v>
      </c>
    </row>
    <row r="3801" customFormat="false" ht="15" hidden="false" customHeight="false" outlineLevel="0" collapsed="false">
      <c r="A3801" s="16" t="s">
        <v>221</v>
      </c>
      <c r="B3801" s="0" t="s">
        <v>8799</v>
      </c>
      <c r="C3801" s="0" t="n">
        <v>313</v>
      </c>
      <c r="D3801" s="0" t="str">
        <f aca="false">IFERROR(VLOOKUP($C3801,薬効分類マスタ!$A$2:$B$180,2,FALSE()),"未登録")</f>
        <v>ビタミンB剤(ビタミンB1剤を除く。)</v>
      </c>
      <c r="E3801" s="16" t="s">
        <v>8796</v>
      </c>
      <c r="F3801" s="16" t="s">
        <v>274</v>
      </c>
      <c r="G3801" s="16" t="s">
        <v>8800</v>
      </c>
      <c r="I3801" s="0" t="n">
        <v>6.1</v>
      </c>
      <c r="J3801" s="16" t="s">
        <v>239</v>
      </c>
      <c r="K3801" s="0" t="str">
        <f aca="false">IFERROR(IF(VLOOKUP($C3801,薬効分類マスタ!$A$2:$E$180,5,FALSE())=0,"",VLOOKUP($C3801,薬効分類マスタ!$A$2:$E$180,5,FALSE())),"")</f>
        <v/>
      </c>
      <c r="L3801" s="17"/>
      <c r="M3801" s="0" t="str">
        <f aca="false">IF($K3801="","",IF($L3801&lt;&gt;"",$L3801,VLOOKUP($C3801,薬効分類マスタ!$A$2:$F$180,6,FALSE())))</f>
        <v/>
      </c>
      <c r="N3801" s="0" t="str">
        <f aca="false">ASC(G3801)</f>
        <v>ﾒｺﾊﾞﾗﾐﾝ0.25mg錠</v>
      </c>
      <c r="O3801" s="0" t="str">
        <f aca="false">ASC(E3801)</f>
        <v>ﾒｺﾊﾞﾗﾐﾝ</v>
      </c>
      <c r="P3801" s="16" t="n">
        <f aca="false">N(P3800)+IF($C3801=検索!$B$49,1,0)</f>
        <v>0</v>
      </c>
    </row>
    <row r="3802" customFormat="false" ht="15" hidden="false" customHeight="false" outlineLevel="0" collapsed="false">
      <c r="A3802" s="16" t="s">
        <v>221</v>
      </c>
      <c r="B3802" s="0" t="s">
        <v>8801</v>
      </c>
      <c r="C3802" s="0" t="n">
        <v>313</v>
      </c>
      <c r="D3802" s="0" t="str">
        <f aca="false">IFERROR(VLOOKUP($C3802,薬効分類マスタ!$A$2:$B$180,2,FALSE()),"未登録")</f>
        <v>ビタミンB剤(ビタミンB1剤を除く。)</v>
      </c>
      <c r="E3802" s="16" t="s">
        <v>8796</v>
      </c>
      <c r="F3802" s="16" t="s">
        <v>274</v>
      </c>
      <c r="G3802" s="16" t="s">
        <v>8802</v>
      </c>
      <c r="H3802" s="16" t="s">
        <v>283</v>
      </c>
      <c r="I3802" s="0" t="n">
        <v>10.8</v>
      </c>
      <c r="J3802" s="16" t="s">
        <v>239</v>
      </c>
      <c r="K3802" s="0" t="str">
        <f aca="false">IFERROR(IF(VLOOKUP($C3802,薬効分類マスタ!$A$2:$E$180,5,FALSE())=0,"",VLOOKUP($C3802,薬効分類マスタ!$A$2:$E$180,5,FALSE())),"")</f>
        <v/>
      </c>
      <c r="L3802" s="17"/>
      <c r="M3802" s="0" t="str">
        <f aca="false">IF($K3802="","",IF($L3802&lt;&gt;"",$L3802,VLOOKUP($C3802,薬効分類マスタ!$A$2:$F$180,6,FALSE())))</f>
        <v/>
      </c>
      <c r="N3802" s="0" t="str">
        <f aca="false">ASC(G3802)</f>
        <v>ﾒﾁｺﾊﾞｰﾙ錠250μg</v>
      </c>
      <c r="O3802" s="0" t="str">
        <f aca="false">ASC(E3802)</f>
        <v>ﾒｺﾊﾞﾗﾐﾝ</v>
      </c>
      <c r="P3802" s="16" t="n">
        <f aca="false">N(P3801)+IF($C3802=検索!$B$49,1,0)</f>
        <v>0</v>
      </c>
    </row>
    <row r="3803" customFormat="false" ht="15" hidden="false" customHeight="false" outlineLevel="0" collapsed="false">
      <c r="A3803" s="16" t="s">
        <v>221</v>
      </c>
      <c r="B3803" s="0" t="s">
        <v>8803</v>
      </c>
      <c r="C3803" s="0" t="n">
        <v>313</v>
      </c>
      <c r="D3803" s="0" t="str">
        <f aca="false">IFERROR(VLOOKUP($C3803,薬効分類マスタ!$A$2:$B$180,2,FALSE()),"未登録")</f>
        <v>ビタミンB剤(ビタミンB1剤を除く。)</v>
      </c>
      <c r="E3803" s="16" t="s">
        <v>8796</v>
      </c>
      <c r="F3803" s="16" t="s">
        <v>381</v>
      </c>
      <c r="G3803" s="16" t="s">
        <v>8804</v>
      </c>
      <c r="I3803" s="0" t="n">
        <v>6.1</v>
      </c>
      <c r="J3803" s="16" t="s">
        <v>239</v>
      </c>
      <c r="K3803" s="0" t="str">
        <f aca="false">IFERROR(IF(VLOOKUP($C3803,薬効分類マスタ!$A$2:$E$180,5,FALSE())=0,"",VLOOKUP($C3803,薬効分類マスタ!$A$2:$E$180,5,FALSE())),"")</f>
        <v/>
      </c>
      <c r="L3803" s="17"/>
      <c r="M3803" s="0" t="str">
        <f aca="false">IF($K3803="","",IF($L3803&lt;&gt;"",$L3803,VLOOKUP($C3803,薬効分類マスタ!$A$2:$F$180,6,FALSE())))</f>
        <v/>
      </c>
      <c r="N3803" s="0" t="str">
        <f aca="false">ASC(G3803)</f>
        <v>ﾒｺﾊﾞﾗﾐﾝ0.5mg錠</v>
      </c>
      <c r="O3803" s="0" t="str">
        <f aca="false">ASC(E3803)</f>
        <v>ﾒｺﾊﾞﾗﾐﾝ</v>
      </c>
      <c r="P3803" s="16" t="n">
        <f aca="false">N(P3802)+IF($C3803=検索!$B$49,1,0)</f>
        <v>0</v>
      </c>
    </row>
    <row r="3804" customFormat="false" ht="15" hidden="false" customHeight="false" outlineLevel="0" collapsed="false">
      <c r="A3804" s="16" t="s">
        <v>221</v>
      </c>
      <c r="B3804" s="0" t="s">
        <v>8805</v>
      </c>
      <c r="C3804" s="0" t="n">
        <v>313</v>
      </c>
      <c r="D3804" s="0" t="str">
        <f aca="false">IFERROR(VLOOKUP($C3804,薬効分類マスタ!$A$2:$B$180,2,FALSE()),"未登録")</f>
        <v>ビタミンB剤(ビタミンB1剤を除く。)</v>
      </c>
      <c r="E3804" s="16" t="s">
        <v>8796</v>
      </c>
      <c r="F3804" s="16" t="s">
        <v>381</v>
      </c>
      <c r="G3804" s="16" t="s">
        <v>8806</v>
      </c>
      <c r="H3804" s="16" t="s">
        <v>283</v>
      </c>
      <c r="I3804" s="0" t="n">
        <v>10.8</v>
      </c>
      <c r="J3804" s="16" t="s">
        <v>239</v>
      </c>
      <c r="K3804" s="0" t="str">
        <f aca="false">IFERROR(IF(VLOOKUP($C3804,薬効分類マスタ!$A$2:$E$180,5,FALSE())=0,"",VLOOKUP($C3804,薬効分類マスタ!$A$2:$E$180,5,FALSE())),"")</f>
        <v/>
      </c>
      <c r="L3804" s="17"/>
      <c r="M3804" s="0" t="str">
        <f aca="false">IF($K3804="","",IF($L3804&lt;&gt;"",$L3804,VLOOKUP($C3804,薬効分類マスタ!$A$2:$F$180,6,FALSE())))</f>
        <v/>
      </c>
      <c r="N3804" s="0" t="str">
        <f aca="false">ASC(G3804)</f>
        <v>ﾒﾁｺﾊﾞｰﾙ錠500μg</v>
      </c>
      <c r="O3804" s="0" t="str">
        <f aca="false">ASC(E3804)</f>
        <v>ﾒｺﾊﾞﾗﾐﾝ</v>
      </c>
      <c r="P3804" s="16" t="n">
        <f aca="false">N(P3803)+IF($C3804=検索!$B$49,1,0)</f>
        <v>0</v>
      </c>
    </row>
    <row r="3805" customFormat="false" ht="15" hidden="false" customHeight="false" outlineLevel="0" collapsed="false">
      <c r="A3805" s="16" t="s">
        <v>221</v>
      </c>
      <c r="B3805" s="0" t="s">
        <v>8807</v>
      </c>
      <c r="C3805" s="0" t="n">
        <v>313</v>
      </c>
      <c r="D3805" s="0" t="str">
        <f aca="false">IFERROR(VLOOKUP($C3805,薬効分類マスタ!$A$2:$B$180,2,FALSE()),"未登録")</f>
        <v>ビタミンB剤(ビタミンB1剤を除く。)</v>
      </c>
      <c r="E3805" s="16" t="s">
        <v>8796</v>
      </c>
      <c r="F3805" s="16" t="s">
        <v>8808</v>
      </c>
      <c r="G3805" s="16" t="s">
        <v>8809</v>
      </c>
      <c r="H3805" s="16" t="s">
        <v>606</v>
      </c>
      <c r="I3805" s="0" t="n">
        <v>6.1</v>
      </c>
      <c r="J3805" s="16" t="s">
        <v>239</v>
      </c>
      <c r="K3805" s="0" t="str">
        <f aca="false">IFERROR(IF(VLOOKUP($C3805,薬効分類マスタ!$A$2:$E$180,5,FALSE())=0,"",VLOOKUP($C3805,薬効分類マスタ!$A$2:$E$180,5,FALSE())),"")</f>
        <v/>
      </c>
      <c r="L3805" s="17"/>
      <c r="M3805" s="0" t="str">
        <f aca="false">IF($K3805="","",IF($L3805&lt;&gt;"",$L3805,VLOOKUP($C3805,薬効分類マスタ!$A$2:$F$180,6,FALSE())))</f>
        <v/>
      </c>
      <c r="N3805" s="0" t="str">
        <f aca="false">ASC(G3805)</f>
        <v>ﾒｺﾊﾞﾗﾐﾝｶﾌﾟｾﾙ250μg｢日新｣</v>
      </c>
      <c r="O3805" s="0" t="str">
        <f aca="false">ASC(E3805)</f>
        <v>ﾒｺﾊﾞﾗﾐﾝ</v>
      </c>
      <c r="P3805" s="16" t="n">
        <f aca="false">N(P3804)+IF($C3805=検索!$B$49,1,0)</f>
        <v>0</v>
      </c>
    </row>
    <row r="3806" customFormat="false" ht="15" hidden="false" customHeight="false" outlineLevel="0" collapsed="false">
      <c r="A3806" s="16" t="s">
        <v>221</v>
      </c>
      <c r="B3806" s="0" t="s">
        <v>8810</v>
      </c>
      <c r="C3806" s="0" t="n">
        <v>314</v>
      </c>
      <c r="D3806" s="0" t="str">
        <f aca="false">IFERROR(VLOOKUP($C3806,薬効分類マスタ!$A$2:$B$180,2,FALSE()),"未登録")</f>
        <v>ビタミンC剤</v>
      </c>
      <c r="E3806" s="16" t="s">
        <v>8811</v>
      </c>
      <c r="F3806" s="16" t="s">
        <v>307</v>
      </c>
      <c r="G3806" s="16" t="s">
        <v>8812</v>
      </c>
      <c r="I3806" s="0" t="n">
        <v>8</v>
      </c>
      <c r="K3806" s="0" t="str">
        <f aca="false">IFERROR(IF(VLOOKUP($C3806,薬効分類マスタ!$A$2:$E$180,5,FALSE())=0,"",VLOOKUP($C3806,薬効分類マスタ!$A$2:$E$180,5,FALSE())),"")</f>
        <v/>
      </c>
      <c r="L3806" s="17"/>
      <c r="M3806" s="0" t="str">
        <f aca="false">IF($K3806="","",IF($L3806&lt;&gt;"",$L3806,VLOOKUP($C3806,薬効分類マスタ!$A$2:$F$180,6,FALSE())))</f>
        <v/>
      </c>
      <c r="N3806" s="0" t="str">
        <f aca="false">ASC(G3806)</f>
        <v>ｱｽｺﾙﾋﾞﾝ酸散</v>
      </c>
      <c r="O3806" s="0" t="str">
        <f aca="false">ASC(E3806)</f>
        <v>ｱｽｺﾙﾋﾞﾝ酸</v>
      </c>
      <c r="P3806" s="16" t="n">
        <f aca="false">N(P3805)+IF($C3806=検索!$B$49,1,0)</f>
        <v>0</v>
      </c>
    </row>
    <row r="3807" customFormat="false" ht="15" hidden="false" customHeight="false" outlineLevel="0" collapsed="false">
      <c r="A3807" s="16" t="s">
        <v>221</v>
      </c>
      <c r="B3807" s="0" t="s">
        <v>8813</v>
      </c>
      <c r="C3807" s="0" t="n">
        <v>314</v>
      </c>
      <c r="D3807" s="0" t="str">
        <f aca="false">IFERROR(VLOOKUP($C3807,薬効分類マスタ!$A$2:$B$180,2,FALSE()),"未登録")</f>
        <v>ビタミンC剤</v>
      </c>
      <c r="E3807" s="16" t="s">
        <v>8811</v>
      </c>
      <c r="F3807" s="16" t="s">
        <v>699</v>
      </c>
      <c r="G3807" s="16" t="s">
        <v>8812</v>
      </c>
      <c r="I3807" s="0" t="n">
        <v>7.6</v>
      </c>
      <c r="K3807" s="0" t="str">
        <f aca="false">IFERROR(IF(VLOOKUP($C3807,薬効分類マスタ!$A$2:$E$180,5,FALSE())=0,"",VLOOKUP($C3807,薬効分類マスタ!$A$2:$E$180,5,FALSE())),"")</f>
        <v/>
      </c>
      <c r="L3807" s="17"/>
      <c r="M3807" s="0" t="str">
        <f aca="false">IF($K3807="","",IF($L3807&lt;&gt;"",$L3807,VLOOKUP($C3807,薬効分類マスタ!$A$2:$F$180,6,FALSE())))</f>
        <v/>
      </c>
      <c r="N3807" s="0" t="str">
        <f aca="false">ASC(G3807)</f>
        <v>ｱｽｺﾙﾋﾞﾝ酸散</v>
      </c>
      <c r="O3807" s="0" t="str">
        <f aca="false">ASC(E3807)</f>
        <v>ｱｽｺﾙﾋﾞﾝ酸</v>
      </c>
      <c r="P3807" s="16" t="n">
        <f aca="false">N(P3806)+IF($C3807=検索!$B$49,1,0)</f>
        <v>0</v>
      </c>
    </row>
    <row r="3808" customFormat="false" ht="15" hidden="false" customHeight="false" outlineLevel="0" collapsed="false">
      <c r="A3808" s="16" t="s">
        <v>221</v>
      </c>
      <c r="B3808" s="0" t="s">
        <v>8814</v>
      </c>
      <c r="C3808" s="0" t="n">
        <v>314</v>
      </c>
      <c r="D3808" s="0" t="str">
        <f aca="false">IFERROR(VLOOKUP($C3808,薬効分類マスタ!$A$2:$B$180,2,FALSE()),"未登録")</f>
        <v>ビタミンC剤</v>
      </c>
      <c r="E3808" s="16" t="s">
        <v>8811</v>
      </c>
      <c r="F3808" s="16" t="s">
        <v>224</v>
      </c>
      <c r="G3808" s="16" t="s">
        <v>8811</v>
      </c>
      <c r="I3808" s="0" t="n">
        <v>8</v>
      </c>
      <c r="K3808" s="0" t="str">
        <f aca="false">IFERROR(IF(VLOOKUP($C3808,薬効分類マスタ!$A$2:$E$180,5,FALSE())=0,"",VLOOKUP($C3808,薬効分類マスタ!$A$2:$E$180,5,FALSE())),"")</f>
        <v/>
      </c>
      <c r="L3808" s="17"/>
      <c r="M3808" s="0" t="str">
        <f aca="false">IF($K3808="","",IF($L3808&lt;&gt;"",$L3808,VLOOKUP($C3808,薬効分類マスタ!$A$2:$F$180,6,FALSE())))</f>
        <v/>
      </c>
      <c r="N3808" s="0" t="str">
        <f aca="false">ASC(G3808)</f>
        <v>ｱｽｺﾙﾋﾞﾝ酸</v>
      </c>
      <c r="O3808" s="0" t="str">
        <f aca="false">ASC(E3808)</f>
        <v>ｱｽｺﾙﾋﾞﾝ酸</v>
      </c>
      <c r="P3808" s="16" t="n">
        <f aca="false">N(P3807)+IF($C3808=検索!$B$49,1,0)</f>
        <v>0</v>
      </c>
    </row>
    <row r="3809" customFormat="false" ht="15" hidden="false" customHeight="false" outlineLevel="0" collapsed="false">
      <c r="A3809" s="16" t="s">
        <v>221</v>
      </c>
      <c r="B3809" s="0" t="s">
        <v>8815</v>
      </c>
      <c r="C3809" s="0" t="n">
        <v>314</v>
      </c>
      <c r="D3809" s="0" t="str">
        <f aca="false">IFERROR(VLOOKUP($C3809,薬効分類マスタ!$A$2:$B$180,2,FALSE()),"未登録")</f>
        <v>ビタミンC剤</v>
      </c>
      <c r="E3809" s="16" t="s">
        <v>8811</v>
      </c>
      <c r="F3809" s="16" t="s">
        <v>224</v>
      </c>
      <c r="G3809" s="16" t="s">
        <v>8816</v>
      </c>
      <c r="H3809" s="16" t="s">
        <v>8817</v>
      </c>
      <c r="I3809" s="0" t="n">
        <v>8.5</v>
      </c>
      <c r="K3809" s="0" t="str">
        <f aca="false">IFERROR(IF(VLOOKUP($C3809,薬効分類マスタ!$A$2:$E$180,5,FALSE())=0,"",VLOOKUP($C3809,薬効分類マスタ!$A$2:$E$180,5,FALSE())),"")</f>
        <v/>
      </c>
      <c r="L3809" s="17"/>
      <c r="M3809" s="0" t="str">
        <f aca="false">IF($K3809="","",IF($L3809&lt;&gt;"",$L3809,VLOOKUP($C3809,薬効分類マスタ!$A$2:$F$180,6,FALSE())))</f>
        <v/>
      </c>
      <c r="N3809" s="0" t="str">
        <f aca="false">ASC(G3809)</f>
        <v>ｱｽｺﾙﾋﾞﾝ酸(岩城)</v>
      </c>
      <c r="O3809" s="0" t="str">
        <f aca="false">ASC(E3809)</f>
        <v>ｱｽｺﾙﾋﾞﾝ酸</v>
      </c>
      <c r="P3809" s="16" t="n">
        <f aca="false">N(P3808)+IF($C3809=検索!$B$49,1,0)</f>
        <v>0</v>
      </c>
    </row>
    <row r="3810" customFormat="false" ht="15" hidden="false" customHeight="false" outlineLevel="0" collapsed="false">
      <c r="A3810" s="16" t="s">
        <v>221</v>
      </c>
      <c r="B3810" s="0" t="s">
        <v>8818</v>
      </c>
      <c r="C3810" s="0" t="n">
        <v>314</v>
      </c>
      <c r="D3810" s="0" t="str">
        <f aca="false">IFERROR(VLOOKUP($C3810,薬効分類マスタ!$A$2:$B$180,2,FALSE()),"未登録")</f>
        <v>ビタミンC剤</v>
      </c>
      <c r="E3810" s="16" t="s">
        <v>8811</v>
      </c>
      <c r="F3810" s="16" t="s">
        <v>7097</v>
      </c>
      <c r="G3810" s="16" t="s">
        <v>8819</v>
      </c>
      <c r="H3810" s="16" t="s">
        <v>231</v>
      </c>
      <c r="I3810" s="0" t="n">
        <v>6.9</v>
      </c>
      <c r="K3810" s="0" t="str">
        <f aca="false">IFERROR(IF(VLOOKUP($C3810,薬効分類マスタ!$A$2:$E$180,5,FALSE())=0,"",VLOOKUP($C3810,薬効分類マスタ!$A$2:$E$180,5,FALSE())),"")</f>
        <v/>
      </c>
      <c r="L3810" s="17"/>
      <c r="M3810" s="0" t="str">
        <f aca="false">IF($K3810="","",IF($L3810&lt;&gt;"",$L3810,VLOOKUP($C3810,薬効分類マスタ!$A$2:$F$180,6,FALSE())))</f>
        <v/>
      </c>
      <c r="N3810" s="0" t="str">
        <f aca="false">ASC(G3810)</f>
        <v>ﾊｲｼｰ顆粒25%</v>
      </c>
      <c r="O3810" s="0" t="str">
        <f aca="false">ASC(E3810)</f>
        <v>ｱｽｺﾙﾋﾞﾝ酸</v>
      </c>
      <c r="P3810" s="16" t="n">
        <f aca="false">N(P3809)+IF($C3810=検索!$B$49,1,0)</f>
        <v>0</v>
      </c>
    </row>
    <row r="3811" customFormat="false" ht="15" hidden="false" customHeight="false" outlineLevel="0" collapsed="false">
      <c r="A3811" s="16" t="s">
        <v>221</v>
      </c>
      <c r="B3811" s="0" t="s">
        <v>8820</v>
      </c>
      <c r="C3811" s="0" t="n">
        <v>315</v>
      </c>
      <c r="D3811" s="0" t="str">
        <f aca="false">IFERROR(VLOOKUP($C3811,薬効分類マスタ!$A$2:$B$180,2,FALSE()),"未登録")</f>
        <v>ビタミンE剤</v>
      </c>
      <c r="E3811" s="16" t="s">
        <v>8821</v>
      </c>
      <c r="F3811" s="16" t="s">
        <v>699</v>
      </c>
      <c r="G3811" s="16" t="s">
        <v>8822</v>
      </c>
      <c r="H3811" s="16" t="s">
        <v>347</v>
      </c>
      <c r="I3811" s="0" t="n">
        <v>7.7</v>
      </c>
      <c r="J3811" s="16" t="s">
        <v>239</v>
      </c>
      <c r="K3811" s="0" t="str">
        <f aca="false">IFERROR(IF(VLOOKUP($C3811,薬効分類マスタ!$A$2:$E$180,5,FALSE())=0,"",VLOOKUP($C3811,薬効分類マスタ!$A$2:$E$180,5,FALSE())),"")</f>
        <v/>
      </c>
      <c r="L3811" s="17"/>
      <c r="M3811" s="0" t="str">
        <f aca="false">IF($K3811="","",IF($L3811&lt;&gt;"",$L3811,VLOOKUP($C3811,薬効分類マスタ!$A$2:$F$180,6,FALSE())))</f>
        <v/>
      </c>
      <c r="N3811" s="0" t="str">
        <f aca="false">ASC(G3811)</f>
        <v>ﾄｺﾌｪﾛｰﾙ酢酸ｴｽﾃﾙ顆粒20%｢ﾂﾙﾊﾗ｣</v>
      </c>
      <c r="O3811" s="0" t="str">
        <f aca="false">ASC(E3811)</f>
        <v>ﾄｺﾌｪﾛｰﾙ酢酸ｴｽﾃﾙ</v>
      </c>
      <c r="P3811" s="16" t="n">
        <f aca="false">N(P3810)+IF($C3811=検索!$B$49,1,0)</f>
        <v>0</v>
      </c>
    </row>
    <row r="3812" customFormat="false" ht="15" hidden="false" customHeight="false" outlineLevel="0" collapsed="false">
      <c r="A3812" s="16" t="s">
        <v>221</v>
      </c>
      <c r="B3812" s="0" t="s">
        <v>8823</v>
      </c>
      <c r="C3812" s="0" t="n">
        <v>315</v>
      </c>
      <c r="D3812" s="0" t="str">
        <f aca="false">IFERROR(VLOOKUP($C3812,薬効分類マスタ!$A$2:$B$180,2,FALSE()),"未登録")</f>
        <v>ビタミンE剤</v>
      </c>
      <c r="E3812" s="16" t="s">
        <v>8821</v>
      </c>
      <c r="F3812" s="16" t="s">
        <v>411</v>
      </c>
      <c r="G3812" s="16" t="s">
        <v>8824</v>
      </c>
      <c r="H3812" s="16" t="s">
        <v>309</v>
      </c>
      <c r="I3812" s="0" t="n">
        <v>6.3</v>
      </c>
      <c r="K3812" s="0" t="str">
        <f aca="false">IFERROR(IF(VLOOKUP($C3812,薬効分類マスタ!$A$2:$E$180,5,FALSE())=0,"",VLOOKUP($C3812,薬効分類マスタ!$A$2:$E$180,5,FALSE())),"")</f>
        <v/>
      </c>
      <c r="L3812" s="17"/>
      <c r="M3812" s="0" t="str">
        <f aca="false">IF($K3812="","",IF($L3812&lt;&gt;"",$L3812,VLOOKUP($C3812,薬効分類マスタ!$A$2:$F$180,6,FALSE())))</f>
        <v/>
      </c>
      <c r="N3812" s="0" t="str">
        <f aca="false">ASC(G3812)</f>
        <v>ﾕﾍﾞﾗ錠50mg</v>
      </c>
      <c r="O3812" s="0" t="str">
        <f aca="false">ASC(E3812)</f>
        <v>ﾄｺﾌｪﾛｰﾙ酢酸ｴｽﾃﾙ</v>
      </c>
      <c r="P3812" s="16" t="n">
        <f aca="false">N(P3811)+IF($C3812=検索!$B$49,1,0)</f>
        <v>0</v>
      </c>
    </row>
    <row r="3813" customFormat="false" ht="15" hidden="false" customHeight="false" outlineLevel="0" collapsed="false">
      <c r="A3813" s="16" t="s">
        <v>221</v>
      </c>
      <c r="B3813" s="0" t="s">
        <v>8825</v>
      </c>
      <c r="C3813" s="0" t="n">
        <v>315</v>
      </c>
      <c r="D3813" s="0" t="str">
        <f aca="false">IFERROR(VLOOKUP($C3813,薬効分類マスタ!$A$2:$B$180,2,FALSE()),"未登録")</f>
        <v>ビタミンE剤</v>
      </c>
      <c r="E3813" s="16" t="s">
        <v>8821</v>
      </c>
      <c r="F3813" s="16" t="s">
        <v>411</v>
      </c>
      <c r="G3813" s="16" t="s">
        <v>8826</v>
      </c>
      <c r="H3813" s="16" t="s">
        <v>533</v>
      </c>
      <c r="I3813" s="0" t="n">
        <v>6.3</v>
      </c>
      <c r="J3813" s="16" t="s">
        <v>239</v>
      </c>
      <c r="K3813" s="0" t="str">
        <f aca="false">IFERROR(IF(VLOOKUP($C3813,薬効分類マスタ!$A$2:$E$180,5,FALSE())=0,"",VLOOKUP($C3813,薬効分類マスタ!$A$2:$E$180,5,FALSE())),"")</f>
        <v/>
      </c>
      <c r="L3813" s="17"/>
      <c r="M3813" s="0" t="str">
        <f aca="false">IF($K3813="","",IF($L3813&lt;&gt;"",$L3813,VLOOKUP($C3813,薬効分類マスタ!$A$2:$F$180,6,FALSE())))</f>
        <v/>
      </c>
      <c r="N3813" s="0" t="str">
        <f aca="false">ASC(G3813)</f>
        <v>ﾄｺﾌｪﾛｰﾙ酢酸ｴｽﾃﾙ錠50mg｢ﾄｰﾜ｣</v>
      </c>
      <c r="O3813" s="0" t="str">
        <f aca="false">ASC(E3813)</f>
        <v>ﾄｺﾌｪﾛｰﾙ酢酸ｴｽﾃﾙ</v>
      </c>
      <c r="P3813" s="16" t="n">
        <f aca="false">N(P3812)+IF($C3813=検索!$B$49,1,0)</f>
        <v>0</v>
      </c>
    </row>
    <row r="3814" customFormat="false" ht="15" hidden="false" customHeight="false" outlineLevel="0" collapsed="false">
      <c r="A3814" s="16" t="s">
        <v>221</v>
      </c>
      <c r="B3814" s="0" t="s">
        <v>8827</v>
      </c>
      <c r="C3814" s="0" t="n">
        <v>315</v>
      </c>
      <c r="D3814" s="0" t="str">
        <f aca="false">IFERROR(VLOOKUP($C3814,薬効分類マスタ!$A$2:$B$180,2,FALSE()),"未登録")</f>
        <v>ビタミンE剤</v>
      </c>
      <c r="E3814" s="16" t="s">
        <v>8821</v>
      </c>
      <c r="F3814" s="16" t="s">
        <v>627</v>
      </c>
      <c r="G3814" s="16" t="s">
        <v>8828</v>
      </c>
      <c r="H3814" s="16" t="s">
        <v>347</v>
      </c>
      <c r="I3814" s="0" t="n">
        <v>8.1</v>
      </c>
      <c r="J3814" s="16" t="s">
        <v>239</v>
      </c>
      <c r="K3814" s="0" t="str">
        <f aca="false">IFERROR(IF(VLOOKUP($C3814,薬効分類マスタ!$A$2:$E$180,5,FALSE())=0,"",VLOOKUP($C3814,薬効分類マスタ!$A$2:$E$180,5,FALSE())),"")</f>
        <v/>
      </c>
      <c r="L3814" s="17"/>
      <c r="M3814" s="0" t="str">
        <f aca="false">IF($K3814="","",IF($L3814&lt;&gt;"",$L3814,VLOOKUP($C3814,薬効分類マスタ!$A$2:$F$180,6,FALSE())))</f>
        <v/>
      </c>
      <c r="N3814" s="0" t="str">
        <f aca="false">ASC(G3814)</f>
        <v>ﾄｺﾌｪﾛｰﾙ酢酸ｴｽﾃﾙ錠100mg｢ﾂﾙﾊﾗ｣</v>
      </c>
      <c r="O3814" s="0" t="str">
        <f aca="false">ASC(E3814)</f>
        <v>ﾄｺﾌｪﾛｰﾙ酢酸ｴｽﾃﾙ</v>
      </c>
      <c r="P3814" s="16" t="n">
        <f aca="false">N(P3813)+IF($C3814=検索!$B$49,1,0)</f>
        <v>0</v>
      </c>
    </row>
    <row r="3815" customFormat="false" ht="15" hidden="false" customHeight="false" outlineLevel="0" collapsed="false">
      <c r="A3815" s="16" t="s">
        <v>221</v>
      </c>
      <c r="B3815" s="0" t="s">
        <v>8829</v>
      </c>
      <c r="C3815" s="0" t="n">
        <v>315</v>
      </c>
      <c r="D3815" s="0" t="str">
        <f aca="false">IFERROR(VLOOKUP($C3815,薬効分類マスタ!$A$2:$B$180,2,FALSE()),"未登録")</f>
        <v>ビタミンE剤</v>
      </c>
      <c r="E3815" s="16" t="s">
        <v>8821</v>
      </c>
      <c r="F3815" s="16" t="s">
        <v>1123</v>
      </c>
      <c r="G3815" s="16" t="s">
        <v>8830</v>
      </c>
      <c r="H3815" s="16" t="s">
        <v>950</v>
      </c>
      <c r="I3815" s="0" t="n">
        <v>6.3</v>
      </c>
      <c r="J3815" s="16" t="s">
        <v>239</v>
      </c>
      <c r="K3815" s="0" t="str">
        <f aca="false">IFERROR(IF(VLOOKUP($C3815,薬効分類マスタ!$A$2:$E$180,5,FALSE())=0,"",VLOOKUP($C3815,薬効分類マスタ!$A$2:$E$180,5,FALSE())),"")</f>
        <v/>
      </c>
      <c r="L3815" s="17"/>
      <c r="M3815" s="0" t="str">
        <f aca="false">IF($K3815="","",IF($L3815&lt;&gt;"",$L3815,VLOOKUP($C3815,薬効分類マスタ!$A$2:$F$180,6,FALSE())))</f>
        <v/>
      </c>
      <c r="N3815" s="0" t="str">
        <f aca="false">ASC(G3815)</f>
        <v>ﾄｺﾌｪﾛｰﾙ酢酸ｴｽﾃﾙｶﾌﾟｾﾙ100mg｢VTRS｣</v>
      </c>
      <c r="O3815" s="0" t="str">
        <f aca="false">ASC(E3815)</f>
        <v>ﾄｺﾌｪﾛｰﾙ酢酸ｴｽﾃﾙ</v>
      </c>
      <c r="P3815" s="16" t="n">
        <f aca="false">N(P3814)+IF($C3815=検索!$B$49,1,0)</f>
        <v>0</v>
      </c>
    </row>
    <row r="3816" customFormat="false" ht="15" hidden="false" customHeight="false" outlineLevel="0" collapsed="false">
      <c r="A3816" s="16" t="s">
        <v>221</v>
      </c>
      <c r="B3816" s="0" t="s">
        <v>8831</v>
      </c>
      <c r="C3816" s="0" t="n">
        <v>316</v>
      </c>
      <c r="D3816" s="0" t="str">
        <f aca="false">IFERROR(VLOOKUP($C3816,薬効分類マスタ!$A$2:$B$180,2,FALSE()),"未登録")</f>
        <v>ビタミンK剤</v>
      </c>
      <c r="E3816" s="16" t="s">
        <v>8832</v>
      </c>
      <c r="F3816" s="16" t="s">
        <v>229</v>
      </c>
      <c r="G3816" s="16" t="s">
        <v>8833</v>
      </c>
      <c r="H3816" s="16" t="s">
        <v>1635</v>
      </c>
      <c r="I3816" s="0" t="n">
        <v>29</v>
      </c>
      <c r="K3816" s="0" t="str">
        <f aca="false">IFERROR(IF(VLOOKUP($C3816,薬効分類マスタ!$A$2:$E$180,5,FALSE())=0,"",VLOOKUP($C3816,薬効分類マスタ!$A$2:$E$180,5,FALSE())),"")</f>
        <v/>
      </c>
      <c r="L3816" s="17"/>
      <c r="M3816" s="0" t="str">
        <f aca="false">IF($K3816="","",IF($L3816&lt;&gt;"",$L3816,VLOOKUP($C3816,薬効分類マスタ!$A$2:$F$180,6,FALSE())))</f>
        <v/>
      </c>
      <c r="N3816" s="0" t="str">
        <f aca="false">ASC(G3816)</f>
        <v>ｶﾁｰﾌN散10mg/g</v>
      </c>
      <c r="O3816" s="0" t="str">
        <f aca="false">ASC(E3816)</f>
        <v>ﾌｨﾄﾅｼﾞｵﾝ</v>
      </c>
      <c r="P3816" s="16" t="n">
        <f aca="false">N(P3815)+IF($C3816=検索!$B$49,1,0)</f>
        <v>0</v>
      </c>
    </row>
    <row r="3817" customFormat="false" ht="15" hidden="false" customHeight="false" outlineLevel="0" collapsed="false">
      <c r="A3817" s="16" t="s">
        <v>221</v>
      </c>
      <c r="B3817" s="0" t="s">
        <v>8834</v>
      </c>
      <c r="C3817" s="0" t="n">
        <v>316</v>
      </c>
      <c r="D3817" s="0" t="str">
        <f aca="false">IFERROR(VLOOKUP($C3817,薬効分類マスタ!$A$2:$B$180,2,FALSE()),"未登録")</f>
        <v>ビタミンK剤</v>
      </c>
      <c r="E3817" s="16" t="s">
        <v>8832</v>
      </c>
      <c r="F3817" s="16" t="s">
        <v>257</v>
      </c>
      <c r="G3817" s="16" t="s">
        <v>8835</v>
      </c>
      <c r="H3817" s="16" t="s">
        <v>1635</v>
      </c>
      <c r="I3817" s="0" t="n">
        <v>10.3</v>
      </c>
      <c r="J3817" s="16" t="s">
        <v>232</v>
      </c>
      <c r="K3817" s="0" t="str">
        <f aca="false">IFERROR(IF(VLOOKUP($C3817,薬効分類マスタ!$A$2:$E$180,5,FALSE())=0,"",VLOOKUP($C3817,薬効分類マスタ!$A$2:$E$180,5,FALSE())),"")</f>
        <v/>
      </c>
      <c r="L3817" s="17"/>
      <c r="M3817" s="0" t="str">
        <f aca="false">IF($K3817="","",IF($L3817&lt;&gt;"",$L3817,VLOOKUP($C3817,薬効分類マスタ!$A$2:$F$180,6,FALSE())))</f>
        <v/>
      </c>
      <c r="N3817" s="0" t="str">
        <f aca="false">ASC(G3817)</f>
        <v>ｶﾁｰﾌN錠5mg</v>
      </c>
      <c r="O3817" s="0" t="str">
        <f aca="false">ASC(E3817)</f>
        <v>ﾌｨﾄﾅｼﾞｵﾝ</v>
      </c>
      <c r="P3817" s="16" t="n">
        <f aca="false">N(P3816)+IF($C3817=検索!$B$49,1,0)</f>
        <v>0</v>
      </c>
    </row>
    <row r="3818" customFormat="false" ht="15" hidden="false" customHeight="false" outlineLevel="0" collapsed="false">
      <c r="A3818" s="16" t="s">
        <v>221</v>
      </c>
      <c r="B3818" s="0" t="s">
        <v>8836</v>
      </c>
      <c r="C3818" s="0" t="n">
        <v>316</v>
      </c>
      <c r="D3818" s="0" t="str">
        <f aca="false">IFERROR(VLOOKUP($C3818,薬効分類マスタ!$A$2:$B$180,2,FALSE()),"未登録")</f>
        <v>ビタミンK剤</v>
      </c>
      <c r="E3818" s="16" t="s">
        <v>8832</v>
      </c>
      <c r="F3818" s="16" t="s">
        <v>257</v>
      </c>
      <c r="G3818" s="16" t="s">
        <v>8837</v>
      </c>
      <c r="H3818" s="16" t="s">
        <v>283</v>
      </c>
      <c r="I3818" s="0" t="n">
        <v>6.4</v>
      </c>
      <c r="J3818" s="16" t="s">
        <v>232</v>
      </c>
      <c r="K3818" s="0" t="str">
        <f aca="false">IFERROR(IF(VLOOKUP($C3818,薬効分類マスタ!$A$2:$E$180,5,FALSE())=0,"",VLOOKUP($C3818,薬効分類マスタ!$A$2:$E$180,5,FALSE())),"")</f>
        <v/>
      </c>
      <c r="L3818" s="17"/>
      <c r="M3818" s="0" t="str">
        <f aca="false">IF($K3818="","",IF($L3818&lt;&gt;"",$L3818,VLOOKUP($C3818,薬効分類マスタ!$A$2:$F$180,6,FALSE())))</f>
        <v/>
      </c>
      <c r="N3818" s="0" t="str">
        <f aca="false">ASC(G3818)</f>
        <v>ｹｰﾜﾝ錠5mg</v>
      </c>
      <c r="O3818" s="0" t="str">
        <f aca="false">ASC(E3818)</f>
        <v>ﾌｨﾄﾅｼﾞｵﾝ</v>
      </c>
      <c r="P3818" s="16" t="n">
        <f aca="false">N(P3817)+IF($C3818=検索!$B$49,1,0)</f>
        <v>0</v>
      </c>
    </row>
    <row r="3819" customFormat="false" ht="15" hidden="false" customHeight="false" outlineLevel="0" collapsed="false">
      <c r="A3819" s="16" t="s">
        <v>221</v>
      </c>
      <c r="B3819" s="0" t="s">
        <v>8838</v>
      </c>
      <c r="C3819" s="0" t="n">
        <v>316</v>
      </c>
      <c r="D3819" s="0" t="str">
        <f aca="false">IFERROR(VLOOKUP($C3819,薬効分類マスタ!$A$2:$B$180,2,FALSE()),"未登録")</f>
        <v>ビタミンK剤</v>
      </c>
      <c r="E3819" s="16" t="s">
        <v>8832</v>
      </c>
      <c r="F3819" s="16" t="s">
        <v>257</v>
      </c>
      <c r="G3819" s="16" t="s">
        <v>8839</v>
      </c>
      <c r="H3819" s="16" t="s">
        <v>347</v>
      </c>
      <c r="I3819" s="0" t="n">
        <v>6.3</v>
      </c>
      <c r="J3819" s="16" t="s">
        <v>239</v>
      </c>
      <c r="K3819" s="0" t="str">
        <f aca="false">IFERROR(IF(VLOOKUP($C3819,薬効分類マスタ!$A$2:$E$180,5,FALSE())=0,"",VLOOKUP($C3819,薬効分類マスタ!$A$2:$E$180,5,FALSE())),"")</f>
        <v/>
      </c>
      <c r="L3819" s="17"/>
      <c r="M3819" s="0" t="str">
        <f aca="false">IF($K3819="","",IF($L3819&lt;&gt;"",$L3819,VLOOKUP($C3819,薬効分類マスタ!$A$2:$F$180,6,FALSE())))</f>
        <v/>
      </c>
      <c r="N3819" s="0" t="str">
        <f aca="false">ASC(G3819)</f>
        <v>ﾋﾞﾀﾐﾝK1錠5mg｢ﾂﾙﾊﾗ｣</v>
      </c>
      <c r="O3819" s="0" t="str">
        <f aca="false">ASC(E3819)</f>
        <v>ﾌｨﾄﾅｼﾞｵﾝ</v>
      </c>
      <c r="P3819" s="16" t="n">
        <f aca="false">N(P3818)+IF($C3819=検索!$B$49,1,0)</f>
        <v>0</v>
      </c>
    </row>
    <row r="3820" customFormat="false" ht="15" hidden="false" customHeight="false" outlineLevel="0" collapsed="false">
      <c r="A3820" s="16" t="s">
        <v>221</v>
      </c>
      <c r="B3820" s="0" t="s">
        <v>8840</v>
      </c>
      <c r="C3820" s="0" t="n">
        <v>316</v>
      </c>
      <c r="D3820" s="0" t="str">
        <f aca="false">IFERROR(VLOOKUP($C3820,薬効分類マスタ!$A$2:$B$180,2,FALSE()),"未登録")</f>
        <v>ビタミンK剤</v>
      </c>
      <c r="E3820" s="16" t="s">
        <v>8841</v>
      </c>
      <c r="F3820" s="16" t="s">
        <v>2606</v>
      </c>
      <c r="G3820" s="16" t="s">
        <v>8842</v>
      </c>
      <c r="H3820" s="16" t="s">
        <v>283</v>
      </c>
      <c r="I3820" s="0" t="n">
        <v>10.5</v>
      </c>
      <c r="J3820" s="16" t="s">
        <v>232</v>
      </c>
      <c r="K3820" s="0" t="str">
        <f aca="false">IFERROR(IF(VLOOKUP($C3820,薬効分類マスタ!$A$2:$E$180,5,FALSE())=0,"",VLOOKUP($C3820,薬効分類マスタ!$A$2:$E$180,5,FALSE())),"")</f>
        <v/>
      </c>
      <c r="L3820" s="17"/>
      <c r="M3820" s="0" t="str">
        <f aca="false">IF($K3820="","",IF($L3820&lt;&gt;"",$L3820,VLOOKUP($C3820,薬効分類マスタ!$A$2:$F$180,6,FALSE())))</f>
        <v/>
      </c>
      <c r="N3820" s="0" t="str">
        <f aca="false">ASC(G3820)</f>
        <v>ｹｲﾂｰｶﾌﾟｾﾙ5mg</v>
      </c>
      <c r="O3820" s="0" t="str">
        <f aca="false">ASC(E3820)</f>
        <v>ﾒﾅﾃﾄﾚﾉﾝ</v>
      </c>
      <c r="P3820" s="16" t="n">
        <f aca="false">N(P3819)+IF($C3820=検索!$B$49,1,0)</f>
        <v>0</v>
      </c>
    </row>
    <row r="3821" customFormat="false" ht="15" hidden="false" customHeight="false" outlineLevel="0" collapsed="false">
      <c r="A3821" s="16" t="s">
        <v>221</v>
      </c>
      <c r="B3821" s="0" t="s">
        <v>8843</v>
      </c>
      <c r="C3821" s="0" t="n">
        <v>316</v>
      </c>
      <c r="D3821" s="0" t="str">
        <f aca="false">IFERROR(VLOOKUP($C3821,薬効分類マスタ!$A$2:$B$180,2,FALSE()),"未登録")</f>
        <v>ビタミンK剤</v>
      </c>
      <c r="E3821" s="16" t="s">
        <v>8841</v>
      </c>
      <c r="F3821" s="16" t="s">
        <v>247</v>
      </c>
      <c r="G3821" s="16" t="s">
        <v>8844</v>
      </c>
      <c r="I3821" s="0" t="n">
        <v>9.9</v>
      </c>
      <c r="J3821" s="16" t="s">
        <v>239</v>
      </c>
      <c r="K3821" s="0" t="str">
        <f aca="false">IFERROR(IF(VLOOKUP($C3821,薬効分類マスタ!$A$2:$E$180,5,FALSE())=0,"",VLOOKUP($C3821,薬効分類マスタ!$A$2:$E$180,5,FALSE())),"")</f>
        <v/>
      </c>
      <c r="L3821" s="17"/>
      <c r="M3821" s="0" t="str">
        <f aca="false">IF($K3821="","",IF($L3821&lt;&gt;"",$L3821,VLOOKUP($C3821,薬効分類マスタ!$A$2:$F$180,6,FALSE())))</f>
        <v/>
      </c>
      <c r="N3821" s="0" t="str">
        <f aca="false">ASC(G3821)</f>
        <v>ﾒﾅﾃﾄﾚﾉﾝ15mgｶﾌﾟｾﾙ</v>
      </c>
      <c r="O3821" s="0" t="str">
        <f aca="false">ASC(E3821)</f>
        <v>ﾒﾅﾃﾄﾚﾉﾝ</v>
      </c>
      <c r="P3821" s="16" t="n">
        <f aca="false">N(P3820)+IF($C3821=検索!$B$49,1,0)</f>
        <v>0</v>
      </c>
    </row>
    <row r="3822" customFormat="false" ht="15" hidden="false" customHeight="false" outlineLevel="0" collapsed="false">
      <c r="A3822" s="16" t="s">
        <v>221</v>
      </c>
      <c r="B3822" s="0" t="s">
        <v>8845</v>
      </c>
      <c r="C3822" s="0" t="n">
        <v>316</v>
      </c>
      <c r="D3822" s="0" t="str">
        <f aca="false">IFERROR(VLOOKUP($C3822,薬効分類マスタ!$A$2:$B$180,2,FALSE()),"未登録")</f>
        <v>ビタミンK剤</v>
      </c>
      <c r="E3822" s="16" t="s">
        <v>8841</v>
      </c>
      <c r="F3822" s="16" t="s">
        <v>247</v>
      </c>
      <c r="G3822" s="16" t="s">
        <v>8846</v>
      </c>
      <c r="H3822" s="16" t="s">
        <v>283</v>
      </c>
      <c r="I3822" s="0" t="n">
        <v>11.9</v>
      </c>
      <c r="J3822" s="16" t="s">
        <v>232</v>
      </c>
      <c r="K3822" s="0" t="str">
        <f aca="false">IFERROR(IF(VLOOKUP($C3822,薬効分類マスタ!$A$2:$E$180,5,FALSE())=0,"",VLOOKUP($C3822,薬効分類マスタ!$A$2:$E$180,5,FALSE())),"")</f>
        <v/>
      </c>
      <c r="L3822" s="17"/>
      <c r="M3822" s="0" t="str">
        <f aca="false">IF($K3822="","",IF($L3822&lt;&gt;"",$L3822,VLOOKUP($C3822,薬効分類マスタ!$A$2:$F$180,6,FALSE())))</f>
        <v/>
      </c>
      <c r="N3822" s="0" t="str">
        <f aca="false">ASC(G3822)</f>
        <v>ｸﾞﾗｹｰｶﾌﾟｾﾙ15mg</v>
      </c>
      <c r="O3822" s="0" t="str">
        <f aca="false">ASC(E3822)</f>
        <v>ﾒﾅﾃﾄﾚﾉﾝ</v>
      </c>
      <c r="P3822" s="16" t="n">
        <f aca="false">N(P3821)+IF($C3822=検索!$B$49,1,0)</f>
        <v>0</v>
      </c>
    </row>
    <row r="3823" customFormat="false" ht="15" hidden="false" customHeight="false" outlineLevel="0" collapsed="false">
      <c r="A3823" s="16" t="s">
        <v>221</v>
      </c>
      <c r="B3823" s="0" t="s">
        <v>8847</v>
      </c>
      <c r="C3823" s="0" t="n">
        <v>316</v>
      </c>
      <c r="D3823" s="0" t="str">
        <f aca="false">IFERROR(VLOOKUP($C3823,薬効分類マスタ!$A$2:$B$180,2,FALSE()),"未登録")</f>
        <v>ビタミンK剤</v>
      </c>
      <c r="E3823" s="16" t="s">
        <v>8841</v>
      </c>
      <c r="F3823" s="16" t="s">
        <v>451</v>
      </c>
      <c r="G3823" s="16" t="s">
        <v>8848</v>
      </c>
      <c r="H3823" s="16" t="s">
        <v>309</v>
      </c>
      <c r="I3823" s="0" t="n">
        <v>23.4</v>
      </c>
      <c r="J3823" s="16" t="s">
        <v>232</v>
      </c>
      <c r="K3823" s="0" t="str">
        <f aca="false">IFERROR(IF(VLOOKUP($C3823,薬効分類マスタ!$A$2:$E$180,5,FALSE())=0,"",VLOOKUP($C3823,薬効分類マスタ!$A$2:$E$180,5,FALSE())),"")</f>
        <v/>
      </c>
      <c r="L3823" s="17"/>
      <c r="M3823" s="0" t="str">
        <f aca="false">IF($K3823="","",IF($L3823&lt;&gt;"",$L3823,VLOOKUP($C3823,薬効分類マスタ!$A$2:$F$180,6,FALSE())))</f>
        <v/>
      </c>
      <c r="N3823" s="0" t="str">
        <f aca="false">ASC(G3823)</f>
        <v>ｹｲﾂｰｼﾛｯﾌﾟ0.2%</v>
      </c>
      <c r="O3823" s="0" t="str">
        <f aca="false">ASC(E3823)</f>
        <v>ﾒﾅﾃﾄﾚﾉﾝ</v>
      </c>
      <c r="P3823" s="16" t="n">
        <f aca="false">N(P3822)+IF($C3823=検索!$B$49,1,0)</f>
        <v>0</v>
      </c>
    </row>
    <row r="3824" customFormat="false" ht="15" hidden="false" customHeight="false" outlineLevel="0" collapsed="false">
      <c r="A3824" s="16" t="s">
        <v>221</v>
      </c>
      <c r="B3824" s="0" t="s">
        <v>8849</v>
      </c>
      <c r="C3824" s="0" t="n">
        <v>317</v>
      </c>
      <c r="D3824" s="0" t="str">
        <f aca="false">IFERROR(VLOOKUP($C3824,薬効分類マスタ!$A$2:$B$180,2,FALSE()),"未登録")</f>
        <v>混合ビタミン剤(ビタミンA・D混合製剤を除く。)</v>
      </c>
      <c r="E3824" s="16" t="s">
        <v>8850</v>
      </c>
      <c r="F3824" s="16" t="s">
        <v>1027</v>
      </c>
      <c r="G3824" s="16" t="s">
        <v>8851</v>
      </c>
      <c r="H3824" s="16" t="s">
        <v>3807</v>
      </c>
      <c r="I3824" s="0" t="n">
        <v>6.3</v>
      </c>
      <c r="K3824" s="0" t="str">
        <f aca="false">IFERROR(IF(VLOOKUP($C3824,薬効分類マスタ!$A$2:$E$180,5,FALSE())=0,"",VLOOKUP($C3824,薬効分類マスタ!$A$2:$E$180,5,FALSE())),"")</f>
        <v/>
      </c>
      <c r="L3824" s="17"/>
      <c r="M3824" s="0" t="str">
        <f aca="false">IF($K3824="","",IF($L3824&lt;&gt;"",$L3824,VLOOKUP($C3824,薬効分類マスタ!$A$2:$F$180,6,FALSE())))</f>
        <v/>
      </c>
      <c r="N3824" s="0" t="str">
        <f aca="false">ASC(G3824)</f>
        <v>ﾋﾞﾌﾛｷｼﾝ配合錠</v>
      </c>
      <c r="O3824" s="0" t="str">
        <f aca="false">ASC(E3824)</f>
        <v>ﾘﾎﾞﾌﾗﾋﾞﾝ･ﾋﾟﾘﾄﾞｷｼﾝ塩酸塩</v>
      </c>
      <c r="P3824" s="16" t="n">
        <f aca="false">N(P3823)+IF($C3824=検索!$B$49,1,0)</f>
        <v>0</v>
      </c>
    </row>
    <row r="3825" customFormat="false" ht="15" hidden="false" customHeight="false" outlineLevel="0" collapsed="false">
      <c r="A3825" s="16" t="s">
        <v>221</v>
      </c>
      <c r="B3825" s="0" t="s">
        <v>8852</v>
      </c>
      <c r="C3825" s="0" t="n">
        <v>317</v>
      </c>
      <c r="D3825" s="0" t="str">
        <f aca="false">IFERROR(VLOOKUP($C3825,薬効分類マスタ!$A$2:$B$180,2,FALSE()),"未登録")</f>
        <v>混合ビタミン剤(ビタミンA・D混合製剤を除く。)</v>
      </c>
      <c r="E3825" s="16" t="s">
        <v>8853</v>
      </c>
      <c r="F3825" s="16" t="s">
        <v>7477</v>
      </c>
      <c r="G3825" s="16" t="s">
        <v>8854</v>
      </c>
      <c r="H3825" s="16" t="s">
        <v>347</v>
      </c>
      <c r="I3825" s="0" t="n">
        <v>6.3</v>
      </c>
      <c r="J3825" s="16" t="s">
        <v>239</v>
      </c>
      <c r="K3825" s="0" t="str">
        <f aca="false">IFERROR(IF(VLOOKUP($C3825,薬効分類マスタ!$A$2:$E$180,5,FALSE())=0,"",VLOOKUP($C3825,薬効分類マスタ!$A$2:$E$180,5,FALSE())),"")</f>
        <v/>
      </c>
      <c r="L3825" s="17"/>
      <c r="M3825" s="0" t="str">
        <f aca="false">IF($K3825="","",IF($L3825&lt;&gt;"",$L3825,VLOOKUP($C3825,薬効分類マスタ!$A$2:$F$180,6,FALSE())))</f>
        <v/>
      </c>
      <c r="N3825" s="0" t="str">
        <f aca="false">ASC(G3825)</f>
        <v>ｼﾞｱｲﾅ配合ｶﾌﾟｾﾙ</v>
      </c>
      <c r="O3825" s="0" t="str">
        <f aca="false">ASC(E3825)</f>
        <v>ﾁｱﾐﾝｼﾞｽﾙﾌｨﾄﾞ･B6･B12配合剤</v>
      </c>
      <c r="P3825" s="16" t="n">
        <f aca="false">N(P3824)+IF($C3825=検索!$B$49,1,0)</f>
        <v>0</v>
      </c>
    </row>
    <row r="3826" customFormat="false" ht="15" hidden="false" customHeight="false" outlineLevel="0" collapsed="false">
      <c r="A3826" s="16" t="s">
        <v>221</v>
      </c>
      <c r="B3826" s="0" t="s">
        <v>8855</v>
      </c>
      <c r="C3826" s="0" t="n">
        <v>317</v>
      </c>
      <c r="D3826" s="0" t="str">
        <f aca="false">IFERROR(VLOOKUP($C3826,薬効分類マスタ!$A$2:$B$180,2,FALSE()),"未登録")</f>
        <v>混合ビタミン剤(ビタミンA・D混合製剤を除く。)</v>
      </c>
      <c r="E3826" s="16" t="s">
        <v>8856</v>
      </c>
      <c r="F3826" s="16" t="s">
        <v>1027</v>
      </c>
      <c r="G3826" s="16" t="s">
        <v>8857</v>
      </c>
      <c r="H3826" s="16" t="s">
        <v>1143</v>
      </c>
      <c r="I3826" s="0" t="n">
        <v>6.3</v>
      </c>
      <c r="K3826" s="0" t="str">
        <f aca="false">IFERROR(IF(VLOOKUP($C3826,薬効分類マスタ!$A$2:$E$180,5,FALSE())=0,"",VLOOKUP($C3826,薬効分類マスタ!$A$2:$E$180,5,FALSE())),"")</f>
        <v/>
      </c>
      <c r="L3826" s="17"/>
      <c r="M3826" s="0" t="str">
        <f aca="false">IF($K3826="","",IF($L3826&lt;&gt;"",$L3826,VLOOKUP($C3826,薬効分類マスタ!$A$2:$F$180,6,FALSE())))</f>
        <v/>
      </c>
      <c r="N3826" s="0" t="str">
        <f aca="false">ASC(G3826)</f>
        <v>ﾉｲﾛﾋﾞﾀﾝ配合錠</v>
      </c>
      <c r="O3826" s="0" t="str">
        <f aca="false">ASC(E3826)</f>
        <v>ｵｸﾄﾁｱﾐﾝ･B2･B6･B12配合剤</v>
      </c>
      <c r="P3826" s="16" t="n">
        <f aca="false">N(P3825)+IF($C3826=検索!$B$49,1,0)</f>
        <v>0</v>
      </c>
    </row>
    <row r="3827" customFormat="false" ht="15" hidden="false" customHeight="false" outlineLevel="0" collapsed="false">
      <c r="A3827" s="16" t="s">
        <v>221</v>
      </c>
      <c r="B3827" s="0" t="s">
        <v>8858</v>
      </c>
      <c r="C3827" s="0" t="n">
        <v>317</v>
      </c>
      <c r="D3827" s="0" t="str">
        <f aca="false">IFERROR(VLOOKUP($C3827,薬効分類マスタ!$A$2:$B$180,2,FALSE()),"未登録")</f>
        <v>混合ビタミン剤(ビタミンA・D混合製剤を除く。)</v>
      </c>
      <c r="E3827" s="16" t="s">
        <v>8859</v>
      </c>
      <c r="F3827" s="16" t="s">
        <v>1027</v>
      </c>
      <c r="G3827" s="16" t="s">
        <v>8860</v>
      </c>
      <c r="H3827" s="16" t="s">
        <v>1183</v>
      </c>
      <c r="I3827" s="0" t="n">
        <v>10.1</v>
      </c>
      <c r="J3827" s="16" t="s">
        <v>239</v>
      </c>
      <c r="K3827" s="0" t="str">
        <f aca="false">IFERROR(IF(VLOOKUP($C3827,薬効分類マスタ!$A$2:$E$180,5,FALSE())=0,"",VLOOKUP($C3827,薬効分類マスタ!$A$2:$E$180,5,FALSE())),"")</f>
        <v/>
      </c>
      <c r="L3827" s="17"/>
      <c r="M3827" s="0" t="str">
        <f aca="false">IF($K3827="","",IF($L3827&lt;&gt;"",$L3827,VLOOKUP($C3827,薬効分類マスタ!$A$2:$F$180,6,FALSE())))</f>
        <v/>
      </c>
      <c r="N3827" s="0" t="str">
        <f aca="false">ASC(G3827)</f>
        <v>ﾋﾞﾀﾀﾞﾝ配合錠</v>
      </c>
      <c r="O3827" s="0" t="str">
        <f aca="false">ASC(E3827)</f>
        <v>ﾌﾙｽﾙﾁｱﾐﾝ･B2･B6･B12配合剤</v>
      </c>
      <c r="P3827" s="16" t="n">
        <f aca="false">N(P3826)+IF($C3827=検索!$B$49,1,0)</f>
        <v>0</v>
      </c>
    </row>
    <row r="3828" customFormat="false" ht="15" hidden="false" customHeight="false" outlineLevel="0" collapsed="false">
      <c r="A3828" s="16" t="s">
        <v>221</v>
      </c>
      <c r="B3828" s="0" t="s">
        <v>8861</v>
      </c>
      <c r="C3828" s="0" t="n">
        <v>317</v>
      </c>
      <c r="D3828" s="0" t="str">
        <f aca="false">IFERROR(VLOOKUP($C3828,薬効分類マスタ!$A$2:$B$180,2,FALSE()),"未登録")</f>
        <v>混合ビタミン剤(ビタミンA・D混合製剤を除く。)</v>
      </c>
      <c r="E3828" s="16" t="s">
        <v>8862</v>
      </c>
      <c r="F3828" s="16" t="s">
        <v>224</v>
      </c>
      <c r="G3828" s="16" t="s">
        <v>8863</v>
      </c>
      <c r="H3828" s="16" t="s">
        <v>309</v>
      </c>
      <c r="I3828" s="0" t="n">
        <v>16.2</v>
      </c>
      <c r="K3828" s="0" t="str">
        <f aca="false">IFERROR(IF(VLOOKUP($C3828,薬効分類マスタ!$A$2:$E$180,5,FALSE())=0,"",VLOOKUP($C3828,薬効分類マスタ!$A$2:$E$180,5,FALSE())),"")</f>
        <v/>
      </c>
      <c r="L3828" s="17"/>
      <c r="M3828" s="0" t="str">
        <f aca="false">IF($K3828="","",IF($L3828&lt;&gt;"",$L3828,VLOOKUP($C3828,薬効分類マスタ!$A$2:$F$180,6,FALSE())))</f>
        <v/>
      </c>
      <c r="N3828" s="0" t="str">
        <f aca="false">ASC(G3828)</f>
        <v>ﾋﾞﾀﾒｼﾞﾝ配合散</v>
      </c>
      <c r="O3828" s="0" t="str">
        <f aca="false">ASC(E3828)</f>
        <v>ﾍﾞﾝﾌｫﾁｱﾐﾝ･B6･B12配合剤</v>
      </c>
      <c r="P3828" s="16" t="n">
        <f aca="false">N(P3827)+IF($C3828=検索!$B$49,1,0)</f>
        <v>0</v>
      </c>
    </row>
    <row r="3829" customFormat="false" ht="15" hidden="false" customHeight="false" outlineLevel="0" collapsed="false">
      <c r="A3829" s="16" t="s">
        <v>221</v>
      </c>
      <c r="B3829" s="0" t="s">
        <v>8864</v>
      </c>
      <c r="C3829" s="0" t="n">
        <v>317</v>
      </c>
      <c r="D3829" s="0" t="str">
        <f aca="false">IFERROR(VLOOKUP($C3829,薬効分類マスタ!$A$2:$B$180,2,FALSE()),"未登録")</f>
        <v>混合ビタミン剤(ビタミンA・D混合製剤を除く。)</v>
      </c>
      <c r="E3829" s="16" t="s">
        <v>8862</v>
      </c>
      <c r="F3829" s="16" t="s">
        <v>7477</v>
      </c>
      <c r="G3829" s="16" t="s">
        <v>8865</v>
      </c>
      <c r="H3829" s="16" t="s">
        <v>309</v>
      </c>
      <c r="I3829" s="0" t="n">
        <v>6.3</v>
      </c>
      <c r="K3829" s="0" t="str">
        <f aca="false">IFERROR(IF(VLOOKUP($C3829,薬効分類マスタ!$A$2:$E$180,5,FALSE())=0,"",VLOOKUP($C3829,薬効分類マスタ!$A$2:$E$180,5,FALSE())),"")</f>
        <v/>
      </c>
      <c r="L3829" s="17"/>
      <c r="M3829" s="0" t="str">
        <f aca="false">IF($K3829="","",IF($L3829&lt;&gt;"",$L3829,VLOOKUP($C3829,薬効分類マスタ!$A$2:$F$180,6,FALSE())))</f>
        <v/>
      </c>
      <c r="N3829" s="0" t="str">
        <f aca="false">ASC(G3829)</f>
        <v>ﾋﾞﾀﾒｼﾞﾝ配合ｶﾌﾟｾﾙB25</v>
      </c>
      <c r="O3829" s="0" t="str">
        <f aca="false">ASC(E3829)</f>
        <v>ﾍﾞﾝﾌｫﾁｱﾐﾝ･B6･B12配合剤</v>
      </c>
      <c r="P3829" s="16" t="n">
        <f aca="false">N(P3828)+IF($C3829=検索!$B$49,1,0)</f>
        <v>0</v>
      </c>
    </row>
    <row r="3830" customFormat="false" ht="15" hidden="false" customHeight="false" outlineLevel="0" collapsed="false">
      <c r="A3830" s="16" t="s">
        <v>221</v>
      </c>
      <c r="B3830" s="0" t="s">
        <v>8866</v>
      </c>
      <c r="C3830" s="0" t="n">
        <v>317</v>
      </c>
      <c r="D3830" s="0" t="str">
        <f aca="false">IFERROR(VLOOKUP($C3830,薬効分類マスタ!$A$2:$B$180,2,FALSE()),"未登録")</f>
        <v>混合ビタミン剤(ビタミンA・D混合製剤を除く。)</v>
      </c>
      <c r="E3830" s="16" t="s">
        <v>8862</v>
      </c>
      <c r="F3830" s="16" t="s">
        <v>7477</v>
      </c>
      <c r="G3830" s="16" t="s">
        <v>8867</v>
      </c>
      <c r="H3830" s="16" t="s">
        <v>309</v>
      </c>
      <c r="I3830" s="0" t="n">
        <v>6.3</v>
      </c>
      <c r="K3830" s="0" t="str">
        <f aca="false">IFERROR(IF(VLOOKUP($C3830,薬効分類マスタ!$A$2:$E$180,5,FALSE())=0,"",VLOOKUP($C3830,薬効分類マスタ!$A$2:$E$180,5,FALSE())),"")</f>
        <v/>
      </c>
      <c r="L3830" s="17"/>
      <c r="M3830" s="0" t="str">
        <f aca="false">IF($K3830="","",IF($L3830&lt;&gt;"",$L3830,VLOOKUP($C3830,薬効分類マスタ!$A$2:$F$180,6,FALSE())))</f>
        <v/>
      </c>
      <c r="N3830" s="0" t="str">
        <f aca="false">ASC(G3830)</f>
        <v>ﾋﾞﾀﾒｼﾞﾝ配合ｶﾌﾟｾﾙB50</v>
      </c>
      <c r="O3830" s="0" t="str">
        <f aca="false">ASC(E3830)</f>
        <v>ﾍﾞﾝﾌｫﾁｱﾐﾝ･B6･B12配合剤</v>
      </c>
      <c r="P3830" s="16" t="n">
        <f aca="false">N(P3829)+IF($C3830=検索!$B$49,1,0)</f>
        <v>0</v>
      </c>
    </row>
    <row r="3831" customFormat="false" ht="15" hidden="false" customHeight="false" outlineLevel="0" collapsed="false">
      <c r="A3831" s="16" t="s">
        <v>221</v>
      </c>
      <c r="B3831" s="0" t="s">
        <v>8868</v>
      </c>
      <c r="C3831" s="0" t="n">
        <v>317</v>
      </c>
      <c r="D3831" s="0" t="str">
        <f aca="false">IFERROR(VLOOKUP($C3831,薬効分類マスタ!$A$2:$B$180,2,FALSE()),"未登録")</f>
        <v>混合ビタミン剤(ビタミンA・D混合製剤を除く。)</v>
      </c>
      <c r="E3831" s="16" t="s">
        <v>8869</v>
      </c>
      <c r="F3831" s="16" t="s">
        <v>224</v>
      </c>
      <c r="G3831" s="16" t="s">
        <v>8870</v>
      </c>
      <c r="H3831" s="16" t="s">
        <v>1350</v>
      </c>
      <c r="I3831" s="0" t="n">
        <v>6.9</v>
      </c>
      <c r="K3831" s="0" t="str">
        <f aca="false">IFERROR(IF(VLOOKUP($C3831,薬効分類マスタ!$A$2:$E$180,5,FALSE())=0,"",VLOOKUP($C3831,薬効分類マスタ!$A$2:$E$180,5,FALSE())),"")</f>
        <v/>
      </c>
      <c r="L3831" s="17"/>
      <c r="M3831" s="0" t="str">
        <f aca="false">IF($K3831="","",IF($L3831&lt;&gt;"",$L3831,VLOOKUP($C3831,薬効分類マスタ!$A$2:$F$180,6,FALSE())))</f>
        <v/>
      </c>
      <c r="N3831" s="0" t="str">
        <f aca="false">ASC(G3831)</f>
        <v>ｼﾅｰﾙ配合顆粒</v>
      </c>
      <c r="O3831" s="0" t="str">
        <f aca="false">ASC(E3831)</f>
        <v>ｱｽｺﾙﾋﾞﾝ酸･ﾊﾟﾝﾄﾃﾝ酸ｶﾙｼｳﾑ</v>
      </c>
      <c r="P3831" s="16" t="n">
        <f aca="false">N(P3830)+IF($C3831=検索!$B$49,1,0)</f>
        <v>0</v>
      </c>
    </row>
    <row r="3832" customFormat="false" ht="15" hidden="false" customHeight="false" outlineLevel="0" collapsed="false">
      <c r="A3832" s="16" t="s">
        <v>221</v>
      </c>
      <c r="B3832" s="0" t="s">
        <v>8871</v>
      </c>
      <c r="C3832" s="0" t="n">
        <v>317</v>
      </c>
      <c r="D3832" s="0" t="str">
        <f aca="false">IFERROR(VLOOKUP($C3832,薬効分類マスタ!$A$2:$B$180,2,FALSE()),"未登録")</f>
        <v>混合ビタミン剤(ビタミンA・D混合製剤を除く。)</v>
      </c>
      <c r="E3832" s="16" t="s">
        <v>8869</v>
      </c>
      <c r="F3832" s="16" t="s">
        <v>224</v>
      </c>
      <c r="G3832" s="16" t="s">
        <v>8872</v>
      </c>
      <c r="H3832" s="16" t="s">
        <v>533</v>
      </c>
      <c r="I3832" s="0" t="n">
        <v>6.9</v>
      </c>
      <c r="J3832" s="16" t="s">
        <v>239</v>
      </c>
      <c r="K3832" s="0" t="str">
        <f aca="false">IFERROR(IF(VLOOKUP($C3832,薬効分類マスタ!$A$2:$E$180,5,FALSE())=0,"",VLOOKUP($C3832,薬効分類マスタ!$A$2:$E$180,5,FALSE())),"")</f>
        <v/>
      </c>
      <c r="L3832" s="17"/>
      <c r="M3832" s="0" t="str">
        <f aca="false">IF($K3832="","",IF($L3832&lt;&gt;"",$L3832,VLOOKUP($C3832,薬効分類マスタ!$A$2:$F$180,6,FALSE())))</f>
        <v/>
      </c>
      <c r="N3832" s="0" t="str">
        <f aca="false">ASC(G3832)</f>
        <v>ｼｰﾋﾟｰ配合顆粒</v>
      </c>
      <c r="O3832" s="0" t="str">
        <f aca="false">ASC(E3832)</f>
        <v>ｱｽｺﾙﾋﾞﾝ酸･ﾊﾟﾝﾄﾃﾝ酸ｶﾙｼｳﾑ</v>
      </c>
      <c r="P3832" s="16" t="n">
        <f aca="false">N(P3831)+IF($C3832=検索!$B$49,1,0)</f>
        <v>0</v>
      </c>
    </row>
    <row r="3833" customFormat="false" ht="15" hidden="false" customHeight="false" outlineLevel="0" collapsed="false">
      <c r="A3833" s="16" t="s">
        <v>221</v>
      </c>
      <c r="B3833" s="0" t="s">
        <v>8873</v>
      </c>
      <c r="C3833" s="0" t="n">
        <v>317</v>
      </c>
      <c r="D3833" s="0" t="str">
        <f aca="false">IFERROR(VLOOKUP($C3833,薬効分類マスタ!$A$2:$B$180,2,FALSE()),"未登録")</f>
        <v>混合ビタミン剤(ビタミンA・D混合製剤を除く。)</v>
      </c>
      <c r="E3833" s="16" t="s">
        <v>8869</v>
      </c>
      <c r="F3833" s="16" t="s">
        <v>1027</v>
      </c>
      <c r="G3833" s="16" t="s">
        <v>8874</v>
      </c>
      <c r="H3833" s="16" t="s">
        <v>1350</v>
      </c>
      <c r="I3833" s="0" t="n">
        <v>10.8</v>
      </c>
      <c r="K3833" s="0" t="str">
        <f aca="false">IFERROR(IF(VLOOKUP($C3833,薬効分類マスタ!$A$2:$E$180,5,FALSE())=0,"",VLOOKUP($C3833,薬効分類マスタ!$A$2:$E$180,5,FALSE())),"")</f>
        <v/>
      </c>
      <c r="L3833" s="17"/>
      <c r="M3833" s="0" t="str">
        <f aca="false">IF($K3833="","",IF($L3833&lt;&gt;"",$L3833,VLOOKUP($C3833,薬効分類マスタ!$A$2:$F$180,6,FALSE())))</f>
        <v/>
      </c>
      <c r="N3833" s="0" t="str">
        <f aca="false">ASC(G3833)</f>
        <v>ｼﾅｰﾙ配合錠</v>
      </c>
      <c r="O3833" s="0" t="str">
        <f aca="false">ASC(E3833)</f>
        <v>ｱｽｺﾙﾋﾞﾝ酸･ﾊﾟﾝﾄﾃﾝ酸ｶﾙｼｳﾑ</v>
      </c>
      <c r="P3833" s="16" t="n">
        <f aca="false">N(P3832)+IF($C3833=検索!$B$49,1,0)</f>
        <v>0</v>
      </c>
    </row>
    <row r="3834" customFormat="false" ht="15" hidden="false" customHeight="false" outlineLevel="0" collapsed="false">
      <c r="A3834" s="16" t="s">
        <v>221</v>
      </c>
      <c r="B3834" s="0" t="s">
        <v>8875</v>
      </c>
      <c r="C3834" s="0" t="n">
        <v>317</v>
      </c>
      <c r="D3834" s="0" t="str">
        <f aca="false">IFERROR(VLOOKUP($C3834,薬効分類マスタ!$A$2:$B$180,2,FALSE()),"未登録")</f>
        <v>混合ビタミン剤(ビタミンA・D混合製剤を除く。)</v>
      </c>
      <c r="E3834" s="16" t="s">
        <v>8876</v>
      </c>
      <c r="F3834" s="16" t="s">
        <v>224</v>
      </c>
      <c r="G3834" s="16" t="s">
        <v>8877</v>
      </c>
      <c r="H3834" s="16" t="s">
        <v>231</v>
      </c>
      <c r="I3834" s="0" t="n">
        <v>8.5</v>
      </c>
      <c r="K3834" s="0" t="str">
        <f aca="false">IFERROR(IF(VLOOKUP($C3834,薬効分類マスタ!$A$2:$E$180,5,FALSE())=0,"",VLOOKUP($C3834,薬効分類マスタ!$A$2:$E$180,5,FALSE())),"")</f>
        <v/>
      </c>
      <c r="L3834" s="17"/>
      <c r="M3834" s="0" t="str">
        <f aca="false">IF($K3834="","",IF($L3834&lt;&gt;"",$L3834,VLOOKUP($C3834,薬効分類マスタ!$A$2:$F$180,6,FALSE())))</f>
        <v/>
      </c>
      <c r="N3834" s="0" t="str">
        <f aca="false">ASC(G3834)</f>
        <v>調剤用ﾊﾟﾝﾋﾞﾀﾝ末</v>
      </c>
      <c r="O3834" s="0" t="str">
        <f aca="false">ASC(E3834)</f>
        <v>ﾚﾁﾉｰﾙ･ｶﾙｼﾌｪﾛｰﾙ配合剤</v>
      </c>
      <c r="P3834" s="16" t="n">
        <f aca="false">N(P3833)+IF($C3834=検索!$B$49,1,0)</f>
        <v>0</v>
      </c>
    </row>
    <row r="3835" customFormat="false" ht="15" hidden="false" customHeight="false" outlineLevel="0" collapsed="false">
      <c r="A3835" s="16" t="s">
        <v>221</v>
      </c>
      <c r="B3835" s="0" t="s">
        <v>8878</v>
      </c>
      <c r="C3835" s="0" t="n">
        <v>319</v>
      </c>
      <c r="D3835" s="0" t="str">
        <f aca="false">IFERROR(VLOOKUP($C3835,薬効分類マスタ!$A$2:$B$180,2,FALSE()),"未登録")</f>
        <v>その他のビタミン剤</v>
      </c>
      <c r="E3835" s="16" t="s">
        <v>8879</v>
      </c>
      <c r="F3835" s="16" t="s">
        <v>1717</v>
      </c>
      <c r="G3835" s="16" t="s">
        <v>8880</v>
      </c>
      <c r="H3835" s="16" t="s">
        <v>3209</v>
      </c>
      <c r="I3835" s="0" t="n">
        <v>6.9</v>
      </c>
      <c r="K3835" s="0" t="str">
        <f aca="false">IFERROR(IF(VLOOKUP($C3835,薬効分類マスタ!$A$2:$E$180,5,FALSE())=0,"",VLOOKUP($C3835,薬効分類マスタ!$A$2:$E$180,5,FALSE())),"")</f>
        <v/>
      </c>
      <c r="L3835" s="17"/>
      <c r="M3835" s="0" t="str">
        <f aca="false">IF($K3835="","",IF($L3835&lt;&gt;"",$L3835,VLOOKUP($C3835,薬効分類マスタ!$A$2:$F$180,6,FALSE())))</f>
        <v/>
      </c>
      <c r="N3835" s="0" t="str">
        <f aca="false">ASC(G3835)</f>
        <v>ﾋﾞｵﾁﾝ散0.2%｢ﾌｿｰ｣</v>
      </c>
      <c r="O3835" s="0" t="str">
        <f aca="false">ASC(E3835)</f>
        <v>ﾋﾞｵﾁﾝ</v>
      </c>
      <c r="P3835" s="16" t="n">
        <f aca="false">N(P3834)+IF($C3835=検索!$B$49,1,0)</f>
        <v>0</v>
      </c>
    </row>
    <row r="3836" customFormat="false" ht="15" hidden="false" customHeight="false" outlineLevel="0" collapsed="false">
      <c r="A3836" s="16" t="s">
        <v>221</v>
      </c>
      <c r="B3836" s="0" t="s">
        <v>8881</v>
      </c>
      <c r="C3836" s="0" t="n">
        <v>319</v>
      </c>
      <c r="D3836" s="0" t="str">
        <f aca="false">IFERROR(VLOOKUP($C3836,薬効分類マスタ!$A$2:$B$180,2,FALSE()),"未登録")</f>
        <v>その他のビタミン剤</v>
      </c>
      <c r="E3836" s="16" t="s">
        <v>8879</v>
      </c>
      <c r="F3836" s="16" t="s">
        <v>1717</v>
      </c>
      <c r="G3836" s="16" t="s">
        <v>8882</v>
      </c>
      <c r="H3836" s="16" t="s">
        <v>3792</v>
      </c>
      <c r="I3836" s="0" t="n">
        <v>6.9</v>
      </c>
      <c r="K3836" s="0" t="str">
        <f aca="false">IFERROR(IF(VLOOKUP($C3836,薬効分類マスタ!$A$2:$E$180,5,FALSE())=0,"",VLOOKUP($C3836,薬効分類マスタ!$A$2:$E$180,5,FALSE())),"")</f>
        <v/>
      </c>
      <c r="L3836" s="17"/>
      <c r="M3836" s="0" t="str">
        <f aca="false">IF($K3836="","",IF($L3836&lt;&gt;"",$L3836,VLOOKUP($C3836,薬効分類マスタ!$A$2:$F$180,6,FALSE())))</f>
        <v/>
      </c>
      <c r="N3836" s="0" t="str">
        <f aca="false">ASC(G3836)</f>
        <v>ﾋﾞｵﾁﾝ散0.2%｢ﾎｴｲ｣</v>
      </c>
      <c r="O3836" s="0" t="str">
        <f aca="false">ASC(E3836)</f>
        <v>ﾋﾞｵﾁﾝ</v>
      </c>
      <c r="P3836" s="16" t="n">
        <f aca="false">N(P3835)+IF($C3836=検索!$B$49,1,0)</f>
        <v>0</v>
      </c>
    </row>
    <row r="3837" customFormat="false" ht="15" hidden="false" customHeight="false" outlineLevel="0" collapsed="false">
      <c r="A3837" s="16" t="s">
        <v>221</v>
      </c>
      <c r="B3837" s="0" t="s">
        <v>8883</v>
      </c>
      <c r="C3837" s="0" t="n">
        <v>319</v>
      </c>
      <c r="D3837" s="0" t="str">
        <f aca="false">IFERROR(VLOOKUP($C3837,薬効分類マスタ!$A$2:$B$180,2,FALSE()),"未登録")</f>
        <v>その他のビタミン剤</v>
      </c>
      <c r="E3837" s="16" t="s">
        <v>8879</v>
      </c>
      <c r="F3837" s="16" t="s">
        <v>675</v>
      </c>
      <c r="G3837" s="16" t="s">
        <v>8884</v>
      </c>
      <c r="H3837" s="16" t="s">
        <v>3792</v>
      </c>
      <c r="I3837" s="0" t="n">
        <v>6.8</v>
      </c>
      <c r="J3837" s="16" t="s">
        <v>239</v>
      </c>
      <c r="K3837" s="0" t="str">
        <f aca="false">IFERROR(IF(VLOOKUP($C3837,薬効分類マスタ!$A$2:$E$180,5,FALSE())=0,"",VLOOKUP($C3837,薬効分類マスタ!$A$2:$E$180,5,FALSE())),"")</f>
        <v/>
      </c>
      <c r="L3837" s="17"/>
      <c r="M3837" s="0" t="str">
        <f aca="false">IF($K3837="","",IF($L3837&lt;&gt;"",$L3837,VLOOKUP($C3837,薬効分類マスタ!$A$2:$F$180,6,FALSE())))</f>
        <v/>
      </c>
      <c r="N3837" s="0" t="str">
        <f aca="false">ASC(G3837)</f>
        <v>ﾋﾞｵﾁﾝ･ﾄﾞﾗｲｼﾛｯﾌﾟ0.1%｢ﾎｴｲ｣</v>
      </c>
      <c r="O3837" s="0" t="str">
        <f aca="false">ASC(E3837)</f>
        <v>ﾋﾞｵﾁﾝ</v>
      </c>
      <c r="P3837" s="16" t="n">
        <f aca="false">N(P3836)+IF($C3837=検索!$B$49,1,0)</f>
        <v>0</v>
      </c>
    </row>
    <row r="3838" customFormat="false" ht="15" hidden="false" customHeight="false" outlineLevel="0" collapsed="false">
      <c r="A3838" s="16" t="s">
        <v>221</v>
      </c>
      <c r="B3838" s="0" t="s">
        <v>8885</v>
      </c>
      <c r="C3838" s="0" t="n">
        <v>321</v>
      </c>
      <c r="D3838" s="0" t="str">
        <f aca="false">IFERROR(VLOOKUP($C3838,薬効分類マスタ!$A$2:$B$180,2,FALSE()),"未登録")</f>
        <v>カルシウム剤</v>
      </c>
      <c r="E3838" s="16" t="s">
        <v>8886</v>
      </c>
      <c r="F3838" s="16" t="s">
        <v>476</v>
      </c>
      <c r="G3838" s="16" t="s">
        <v>8886</v>
      </c>
      <c r="I3838" s="0" t="n">
        <v>38.4</v>
      </c>
      <c r="K3838" s="0" t="str">
        <f aca="false">IFERROR(IF(VLOOKUP($C3838,薬効分類マスタ!$A$2:$E$180,5,FALSE())=0,"",VLOOKUP($C3838,薬効分類マスタ!$A$2:$E$180,5,FALSE())),"")</f>
        <v/>
      </c>
      <c r="L3838" s="17"/>
      <c r="M3838" s="0" t="str">
        <f aca="false">IF($K3838="","",IF($L3838&lt;&gt;"",$L3838,VLOOKUP($C3838,薬効分類マスタ!$A$2:$F$180,6,FALSE())))</f>
        <v/>
      </c>
      <c r="N3838" s="0" t="str">
        <f aca="false">ASC(G3838)</f>
        <v>乳酸ｶﾙｼｳﾑ水和物</v>
      </c>
      <c r="O3838" s="0" t="str">
        <f aca="false">ASC(E3838)</f>
        <v>乳酸ｶﾙｼｳﾑ水和物</v>
      </c>
      <c r="P3838" s="16" t="n">
        <f aca="false">N(P3837)+IF($C3838=検索!$B$49,1,0)</f>
        <v>0</v>
      </c>
    </row>
    <row r="3839" customFormat="false" ht="15" hidden="false" customHeight="false" outlineLevel="0" collapsed="false">
      <c r="A3839" s="16" t="s">
        <v>221</v>
      </c>
      <c r="B3839" s="0" t="s">
        <v>8887</v>
      </c>
      <c r="C3839" s="0" t="n">
        <v>321</v>
      </c>
      <c r="D3839" s="0" t="str">
        <f aca="false">IFERROR(VLOOKUP($C3839,薬効分類マスタ!$A$2:$B$180,2,FALSE()),"未登録")</f>
        <v>カルシウム剤</v>
      </c>
      <c r="E3839" s="16" t="s">
        <v>8886</v>
      </c>
      <c r="F3839" s="16" t="s">
        <v>476</v>
      </c>
      <c r="G3839" s="16" t="s">
        <v>8888</v>
      </c>
      <c r="H3839" s="16" t="s">
        <v>3792</v>
      </c>
      <c r="I3839" s="0" t="n">
        <v>41.7</v>
      </c>
      <c r="K3839" s="0" t="str">
        <f aca="false">IFERROR(IF(VLOOKUP($C3839,薬効分類マスタ!$A$2:$E$180,5,FALSE())=0,"",VLOOKUP($C3839,薬効分類マスタ!$A$2:$E$180,5,FALSE())),"")</f>
        <v/>
      </c>
      <c r="L3839" s="17"/>
      <c r="M3839" s="0" t="str">
        <f aca="false">IF($K3839="","",IF($L3839&lt;&gt;"",$L3839,VLOOKUP($C3839,薬効分類マスタ!$A$2:$F$180,6,FALSE())))</f>
        <v/>
      </c>
      <c r="N3839" s="0" t="str">
        <f aca="false">ASC(G3839)</f>
        <v>乳酸ｶﾙｼｳﾑ水和物〈ﾊﾁ〉原末</v>
      </c>
      <c r="O3839" s="0" t="str">
        <f aca="false">ASC(E3839)</f>
        <v>乳酸ｶﾙｼｳﾑ水和物</v>
      </c>
      <c r="P3839" s="16" t="n">
        <f aca="false">N(P3838)+IF($C3839=検索!$B$49,1,0)</f>
        <v>0</v>
      </c>
    </row>
    <row r="3840" customFormat="false" ht="15" hidden="false" customHeight="false" outlineLevel="0" collapsed="false">
      <c r="A3840" s="16" t="s">
        <v>221</v>
      </c>
      <c r="B3840" s="0" t="s">
        <v>8889</v>
      </c>
      <c r="C3840" s="0" t="n">
        <v>321</v>
      </c>
      <c r="D3840" s="0" t="str">
        <f aca="false">IFERROR(VLOOKUP($C3840,薬効分類マスタ!$A$2:$B$180,2,FALSE()),"未登録")</f>
        <v>カルシウム剤</v>
      </c>
      <c r="E3840" s="16" t="s">
        <v>8890</v>
      </c>
      <c r="F3840" s="16" t="s">
        <v>224</v>
      </c>
      <c r="G3840" s="16" t="s">
        <v>8890</v>
      </c>
      <c r="I3840" s="0" t="n">
        <v>7.5</v>
      </c>
      <c r="K3840" s="0" t="str">
        <f aca="false">IFERROR(IF(VLOOKUP($C3840,薬効分類マスタ!$A$2:$E$180,5,FALSE())=0,"",VLOOKUP($C3840,薬効分類マスタ!$A$2:$E$180,5,FALSE())),"")</f>
        <v/>
      </c>
      <c r="L3840" s="17"/>
      <c r="M3840" s="0" t="str">
        <f aca="false">IF($K3840="","",IF($L3840&lt;&gt;"",$L3840,VLOOKUP($C3840,薬効分類マスタ!$A$2:$F$180,6,FALSE())))</f>
        <v/>
      </c>
      <c r="N3840" s="0" t="str">
        <f aca="false">ASC(G3840)</f>
        <v>ｸﾞﾙｺﾝ酸ｶﾙｼｳﾑ水和物</v>
      </c>
      <c r="O3840" s="0" t="str">
        <f aca="false">ASC(E3840)</f>
        <v>ｸﾞﾙｺﾝ酸ｶﾙｼｳﾑ水和物</v>
      </c>
      <c r="P3840" s="16" t="n">
        <f aca="false">N(P3839)+IF($C3840=検索!$B$49,1,0)</f>
        <v>0</v>
      </c>
    </row>
    <row r="3841" customFormat="false" ht="15" hidden="false" customHeight="false" outlineLevel="0" collapsed="false">
      <c r="A3841" s="16" t="s">
        <v>221</v>
      </c>
      <c r="B3841" s="0" t="s">
        <v>8891</v>
      </c>
      <c r="C3841" s="0" t="n">
        <v>321</v>
      </c>
      <c r="D3841" s="0" t="str">
        <f aca="false">IFERROR(VLOOKUP($C3841,薬効分類マスタ!$A$2:$B$180,2,FALSE()),"未登録")</f>
        <v>カルシウム剤</v>
      </c>
      <c r="E3841" s="16" t="s">
        <v>8892</v>
      </c>
      <c r="F3841" s="16" t="s">
        <v>613</v>
      </c>
      <c r="G3841" s="16" t="s">
        <v>8893</v>
      </c>
      <c r="H3841" s="16" t="s">
        <v>1165</v>
      </c>
      <c r="I3841" s="0" t="n">
        <v>6.3</v>
      </c>
      <c r="K3841" s="0" t="str">
        <f aca="false">IFERROR(IF(VLOOKUP($C3841,薬効分類マスタ!$A$2:$E$180,5,FALSE())=0,"",VLOOKUP($C3841,薬効分類マスタ!$A$2:$E$180,5,FALSE())),"")</f>
        <v/>
      </c>
      <c r="L3841" s="17"/>
      <c r="M3841" s="0" t="str">
        <f aca="false">IF($K3841="","",IF($L3841&lt;&gt;"",$L3841,VLOOKUP($C3841,薬効分類マスタ!$A$2:$F$180,6,FALSE())))</f>
        <v/>
      </c>
      <c r="N3841" s="0" t="str">
        <f aca="false">ASC(G3841)</f>
        <v>ｱｽﾊﾟﾗ-CA錠200</v>
      </c>
      <c r="O3841" s="0" t="str">
        <f aca="false">ASC(E3841)</f>
        <v>L-ｱｽﾊﾟﾗｷﾞﾝ酸ｶﾙｼｳﾑ水和物</v>
      </c>
      <c r="P3841" s="16" t="n">
        <f aca="false">N(P3840)+IF($C3841=検索!$B$49,1,0)</f>
        <v>0</v>
      </c>
    </row>
    <row r="3842" customFormat="false" ht="15" hidden="false" customHeight="false" outlineLevel="0" collapsed="false">
      <c r="A3842" s="16" t="s">
        <v>221</v>
      </c>
      <c r="B3842" s="0" t="s">
        <v>8894</v>
      </c>
      <c r="C3842" s="0" t="n">
        <v>321</v>
      </c>
      <c r="D3842" s="0" t="str">
        <f aca="false">IFERROR(VLOOKUP($C3842,薬効分類マスタ!$A$2:$B$180,2,FALSE()),"未登録")</f>
        <v>カルシウム剤</v>
      </c>
      <c r="E3842" s="16" t="s">
        <v>8892</v>
      </c>
      <c r="F3842" s="16" t="s">
        <v>613</v>
      </c>
      <c r="G3842" s="16" t="s">
        <v>8895</v>
      </c>
      <c r="H3842" s="16" t="s">
        <v>385</v>
      </c>
      <c r="I3842" s="0" t="n">
        <v>6.3</v>
      </c>
      <c r="J3842" s="16" t="s">
        <v>239</v>
      </c>
      <c r="K3842" s="0" t="str">
        <f aca="false">IFERROR(IF(VLOOKUP($C3842,薬効分類マスタ!$A$2:$E$180,5,FALSE())=0,"",VLOOKUP($C3842,薬効分類マスタ!$A$2:$E$180,5,FALSE())),"")</f>
        <v/>
      </c>
      <c r="L3842" s="17"/>
      <c r="M3842" s="0" t="str">
        <f aca="false">IF($K3842="","",IF($L3842&lt;&gt;"",$L3842,VLOOKUP($C3842,薬効分類マスタ!$A$2:$F$180,6,FALSE())))</f>
        <v/>
      </c>
      <c r="N3842" s="0" t="str">
        <f aca="false">ASC(G3842)</f>
        <v>L-ｱｽﾊﾟﾗｷﾞﾝ酸Ca錠200mg｢ｻﾜｲ｣</v>
      </c>
      <c r="O3842" s="0" t="str">
        <f aca="false">ASC(E3842)</f>
        <v>L-ｱｽﾊﾟﾗｷﾞﾝ酸ｶﾙｼｳﾑ水和物</v>
      </c>
      <c r="P3842" s="16" t="n">
        <f aca="false">N(P3841)+IF($C3842=検索!$B$49,1,0)</f>
        <v>0</v>
      </c>
    </row>
    <row r="3843" customFormat="false" ht="15" hidden="false" customHeight="false" outlineLevel="0" collapsed="false">
      <c r="A3843" s="16" t="s">
        <v>221</v>
      </c>
      <c r="B3843" s="0" t="s">
        <v>8896</v>
      </c>
      <c r="C3843" s="0" t="n">
        <v>321</v>
      </c>
      <c r="D3843" s="0" t="str">
        <f aca="false">IFERROR(VLOOKUP($C3843,薬効分類マスタ!$A$2:$B$180,2,FALSE()),"未登録")</f>
        <v>カルシウム剤</v>
      </c>
      <c r="E3843" s="16" t="s">
        <v>8892</v>
      </c>
      <c r="F3843" s="16" t="s">
        <v>613</v>
      </c>
      <c r="G3843" s="16" t="s">
        <v>8897</v>
      </c>
      <c r="H3843" s="16" t="s">
        <v>533</v>
      </c>
      <c r="I3843" s="0" t="n">
        <v>6.3</v>
      </c>
      <c r="J3843" s="16" t="s">
        <v>239</v>
      </c>
      <c r="K3843" s="0" t="str">
        <f aca="false">IFERROR(IF(VLOOKUP($C3843,薬効分類マスタ!$A$2:$E$180,5,FALSE())=0,"",VLOOKUP($C3843,薬効分類マスタ!$A$2:$E$180,5,FALSE())),"")</f>
        <v/>
      </c>
      <c r="L3843" s="17"/>
      <c r="M3843" s="0" t="str">
        <f aca="false">IF($K3843="","",IF($L3843&lt;&gt;"",$L3843,VLOOKUP($C3843,薬効分類マスタ!$A$2:$F$180,6,FALSE())))</f>
        <v/>
      </c>
      <c r="N3843" s="0" t="str">
        <f aca="false">ASC(G3843)</f>
        <v>L-ｱｽﾊﾟﾗｷﾞﾝ酸Ca錠200mg｢ﾄｰﾜ｣</v>
      </c>
      <c r="O3843" s="0" t="str">
        <f aca="false">ASC(E3843)</f>
        <v>L-ｱｽﾊﾟﾗｷﾞﾝ酸ｶﾙｼｳﾑ水和物</v>
      </c>
      <c r="P3843" s="16" t="n">
        <f aca="false">N(P3842)+IF($C3843=検索!$B$49,1,0)</f>
        <v>0</v>
      </c>
    </row>
    <row r="3844" customFormat="false" ht="15" hidden="false" customHeight="false" outlineLevel="0" collapsed="false">
      <c r="A3844" s="16" t="s">
        <v>221</v>
      </c>
      <c r="B3844" s="0" t="s">
        <v>8898</v>
      </c>
      <c r="C3844" s="0" t="n">
        <v>321</v>
      </c>
      <c r="D3844" s="0" t="str">
        <f aca="false">IFERROR(VLOOKUP($C3844,薬効分類マスタ!$A$2:$B$180,2,FALSE()),"未登録")</f>
        <v>カルシウム剤</v>
      </c>
      <c r="E3844" s="16" t="s">
        <v>8899</v>
      </c>
      <c r="F3844" s="16" t="s">
        <v>476</v>
      </c>
      <c r="G3844" s="16" t="s">
        <v>8899</v>
      </c>
      <c r="I3844" s="0" t="n">
        <v>17.1</v>
      </c>
      <c r="K3844" s="0" t="str">
        <f aca="false">IFERROR(IF(VLOOKUP($C3844,薬効分類マスタ!$A$2:$E$180,5,FALSE())=0,"",VLOOKUP($C3844,薬効分類マスタ!$A$2:$E$180,5,FALSE())),"")</f>
        <v/>
      </c>
      <c r="L3844" s="17"/>
      <c r="M3844" s="0" t="str">
        <f aca="false">IF($K3844="","",IF($L3844&lt;&gt;"",$L3844,VLOOKUP($C3844,薬効分類マスタ!$A$2:$F$180,6,FALSE())))</f>
        <v/>
      </c>
      <c r="N3844" s="0" t="str">
        <f aca="false">ASC(G3844)</f>
        <v>塩化ｶﾙｼｳﾑ水和物</v>
      </c>
      <c r="O3844" s="0" t="str">
        <f aca="false">ASC(E3844)</f>
        <v>塩化ｶﾙｼｳﾑ水和物</v>
      </c>
      <c r="P3844" s="16" t="n">
        <f aca="false">N(P3843)+IF($C3844=検索!$B$49,1,0)</f>
        <v>0</v>
      </c>
    </row>
    <row r="3845" customFormat="false" ht="15" hidden="false" customHeight="false" outlineLevel="0" collapsed="false">
      <c r="A3845" s="16" t="s">
        <v>221</v>
      </c>
      <c r="B3845" s="0" t="s">
        <v>8900</v>
      </c>
      <c r="C3845" s="0" t="n">
        <v>321</v>
      </c>
      <c r="D3845" s="0" t="str">
        <f aca="false">IFERROR(VLOOKUP($C3845,薬効分類マスタ!$A$2:$B$180,2,FALSE()),"未登録")</f>
        <v>カルシウム剤</v>
      </c>
      <c r="E3845" s="16" t="s">
        <v>8901</v>
      </c>
      <c r="F3845" s="16" t="s">
        <v>476</v>
      </c>
      <c r="G3845" s="16" t="s">
        <v>8901</v>
      </c>
      <c r="I3845" s="0" t="n">
        <v>15.8</v>
      </c>
      <c r="K3845" s="0" t="str">
        <f aca="false">IFERROR(IF(VLOOKUP($C3845,薬効分類マスタ!$A$2:$E$180,5,FALSE())=0,"",VLOOKUP($C3845,薬効分類マスタ!$A$2:$E$180,5,FALSE())),"")</f>
        <v/>
      </c>
      <c r="L3845" s="17"/>
      <c r="M3845" s="0" t="str">
        <f aca="false">IF($K3845="","",IF($L3845&lt;&gt;"",$L3845,VLOOKUP($C3845,薬効分類マスタ!$A$2:$F$180,6,FALSE())))</f>
        <v/>
      </c>
      <c r="N3845" s="0" t="str">
        <f aca="false">ASC(G3845)</f>
        <v>ﾘﾝ酸水素ｶﾙｼｳﾑ水和物</v>
      </c>
      <c r="O3845" s="0" t="str">
        <f aca="false">ASC(E3845)</f>
        <v>ﾘﾝ酸水素ｶﾙｼｳﾑ水和物</v>
      </c>
      <c r="P3845" s="16" t="n">
        <f aca="false">N(P3844)+IF($C3845=検索!$B$49,1,0)</f>
        <v>0</v>
      </c>
    </row>
    <row r="3846" customFormat="false" ht="15" hidden="false" customHeight="false" outlineLevel="0" collapsed="false">
      <c r="A3846" s="16" t="s">
        <v>221</v>
      </c>
      <c r="B3846" s="0" t="s">
        <v>8902</v>
      </c>
      <c r="C3846" s="0" t="n">
        <v>321</v>
      </c>
      <c r="D3846" s="0" t="str">
        <f aca="false">IFERROR(VLOOKUP($C3846,薬効分類マスタ!$A$2:$B$180,2,FALSE()),"未登録")</f>
        <v>カルシウム剤</v>
      </c>
      <c r="E3846" s="16" t="s">
        <v>8903</v>
      </c>
      <c r="F3846" s="16" t="s">
        <v>1027</v>
      </c>
      <c r="G3846" s="16" t="s">
        <v>8904</v>
      </c>
      <c r="H3846" s="16" t="s">
        <v>6939</v>
      </c>
      <c r="I3846" s="0" t="n">
        <v>10.9</v>
      </c>
      <c r="J3846" s="16" t="s">
        <v>232</v>
      </c>
      <c r="K3846" s="0" t="str">
        <f aca="false">IFERROR(IF(VLOOKUP($C3846,薬効分類マスタ!$A$2:$E$180,5,FALSE())=0,"",VLOOKUP($C3846,薬効分類マスタ!$A$2:$E$180,5,FALSE())),"")</f>
        <v/>
      </c>
      <c r="L3846" s="17"/>
      <c r="M3846" s="0" t="str">
        <f aca="false">IF($K3846="","",IF($L3846&lt;&gt;"",$L3846,VLOOKUP($C3846,薬効分類マスタ!$A$2:$F$180,6,FALSE())))</f>
        <v/>
      </c>
      <c r="N3846" s="0" t="str">
        <f aca="false">ASC(G3846)</f>
        <v>ﾃﾞﾉﾀｽﾁｭｱﾌﾞﾙ配合錠</v>
      </c>
      <c r="O3846" s="0" t="str">
        <f aca="false">ASC(E3846)</f>
        <v>沈降炭酸ｶﾙｼｳﾑ･ｺﾚｶﾙｼﾌｪﾛｰﾙ･炭酸ﾏｸﾞﾈｼｳﾑ</v>
      </c>
      <c r="P3846" s="16" t="n">
        <f aca="false">N(P3845)+IF($C3846=検索!$B$49,1,0)</f>
        <v>0</v>
      </c>
    </row>
    <row r="3847" customFormat="false" ht="15" hidden="false" customHeight="false" outlineLevel="0" collapsed="false">
      <c r="A3847" s="16" t="s">
        <v>221</v>
      </c>
      <c r="B3847" s="0" t="s">
        <v>8905</v>
      </c>
      <c r="C3847" s="0" t="n">
        <v>322</v>
      </c>
      <c r="D3847" s="0" t="str">
        <f aca="false">IFERROR(VLOOKUP($C3847,薬効分類マスタ!$A$2:$B$180,2,FALSE()),"未登録")</f>
        <v>無機質製剤</v>
      </c>
      <c r="E3847" s="16" t="s">
        <v>8906</v>
      </c>
      <c r="F3847" s="16" t="s">
        <v>224</v>
      </c>
      <c r="G3847" s="16" t="s">
        <v>8906</v>
      </c>
      <c r="I3847" s="0" t="n">
        <v>8</v>
      </c>
      <c r="K3847" s="0" t="str">
        <f aca="false">IFERROR(IF(VLOOKUP($C3847,薬効分類マスタ!$A$2:$E$180,5,FALSE())=0,"",VLOOKUP($C3847,薬効分類マスタ!$A$2:$E$180,5,FALSE())),"")</f>
        <v/>
      </c>
      <c r="L3847" s="17"/>
      <c r="M3847" s="0" t="str">
        <f aca="false">IF($K3847="","",IF($L3847&lt;&gt;"",$L3847,VLOOKUP($C3847,薬効分類マスタ!$A$2:$F$180,6,FALSE())))</f>
        <v/>
      </c>
      <c r="N3847" s="0" t="str">
        <f aca="false">ASC(G3847)</f>
        <v>ﾖｳ化ｶﾘｳﾑ</v>
      </c>
      <c r="O3847" s="0" t="str">
        <f aca="false">ASC(E3847)</f>
        <v>ﾖｳ化ｶﾘｳﾑ</v>
      </c>
      <c r="P3847" s="16" t="n">
        <f aca="false">N(P3846)+IF($C3847=検索!$B$49,1,0)</f>
        <v>0</v>
      </c>
    </row>
    <row r="3848" customFormat="false" ht="15" hidden="false" customHeight="false" outlineLevel="0" collapsed="false">
      <c r="A3848" s="16" t="s">
        <v>221</v>
      </c>
      <c r="B3848" s="0" t="s">
        <v>8907</v>
      </c>
      <c r="C3848" s="0" t="n">
        <v>322</v>
      </c>
      <c r="D3848" s="0" t="str">
        <f aca="false">IFERROR(VLOOKUP($C3848,薬効分類マスタ!$A$2:$B$180,2,FALSE()),"未登録")</f>
        <v>無機質製剤</v>
      </c>
      <c r="E3848" s="16" t="s">
        <v>8906</v>
      </c>
      <c r="F3848" s="16" t="s">
        <v>224</v>
      </c>
      <c r="G3848" s="16" t="s">
        <v>8908</v>
      </c>
      <c r="H3848" s="16" t="s">
        <v>7004</v>
      </c>
      <c r="I3848" s="0" t="n">
        <v>11.3</v>
      </c>
      <c r="K3848" s="0" t="str">
        <f aca="false">IFERROR(IF(VLOOKUP($C3848,薬効分類マスタ!$A$2:$E$180,5,FALSE())=0,"",VLOOKUP($C3848,薬効分類マスタ!$A$2:$E$180,5,FALSE())),"")</f>
        <v/>
      </c>
      <c r="L3848" s="17"/>
      <c r="M3848" s="0" t="str">
        <f aca="false">IF($K3848="","",IF($L3848&lt;&gt;"",$L3848,VLOOKUP($C3848,薬効分類マスタ!$A$2:$F$180,6,FALSE())))</f>
        <v/>
      </c>
      <c r="N3848" s="0" t="str">
        <f aca="false">ASC(G3848)</f>
        <v>ﾖｳ化ｶﾘｳﾑ｢ｺｻﾞｶｲ･M｣</v>
      </c>
      <c r="O3848" s="0" t="str">
        <f aca="false">ASC(E3848)</f>
        <v>ﾖｳ化ｶﾘｳﾑ</v>
      </c>
      <c r="P3848" s="16" t="n">
        <f aca="false">N(P3847)+IF($C3848=検索!$B$49,1,0)</f>
        <v>0</v>
      </c>
    </row>
    <row r="3849" customFormat="false" ht="15" hidden="false" customHeight="false" outlineLevel="0" collapsed="false">
      <c r="A3849" s="16" t="s">
        <v>221</v>
      </c>
      <c r="B3849" s="0" t="s">
        <v>8909</v>
      </c>
      <c r="C3849" s="0" t="n">
        <v>322</v>
      </c>
      <c r="D3849" s="0" t="str">
        <f aca="false">IFERROR(VLOOKUP($C3849,薬効分類マスタ!$A$2:$B$180,2,FALSE()),"未登録")</f>
        <v>無機質製剤</v>
      </c>
      <c r="E3849" s="16" t="s">
        <v>8906</v>
      </c>
      <c r="F3849" s="16" t="s">
        <v>224</v>
      </c>
      <c r="G3849" s="16" t="s">
        <v>8910</v>
      </c>
      <c r="H3849" s="16" t="s">
        <v>6908</v>
      </c>
      <c r="I3849" s="0" t="n">
        <v>14.5</v>
      </c>
      <c r="K3849" s="0" t="str">
        <f aca="false">IFERROR(IF(VLOOKUP($C3849,薬効分類マスタ!$A$2:$E$180,5,FALSE())=0,"",VLOOKUP($C3849,薬効分類マスタ!$A$2:$E$180,5,FALSE())),"")</f>
        <v/>
      </c>
      <c r="L3849" s="17"/>
      <c r="M3849" s="0" t="str">
        <f aca="false">IF($K3849="","",IF($L3849&lt;&gt;"",$L3849,VLOOKUP($C3849,薬効分類マスタ!$A$2:$F$180,6,FALSE())))</f>
        <v/>
      </c>
      <c r="N3849" s="0" t="str">
        <f aca="false">ASC(G3849)</f>
        <v>ﾖｳ化ｶﾘｳﾑ｢ﾆｯｺｰ｣</v>
      </c>
      <c r="O3849" s="0" t="str">
        <f aca="false">ASC(E3849)</f>
        <v>ﾖｳ化ｶﾘｳﾑ</v>
      </c>
      <c r="P3849" s="16" t="n">
        <f aca="false">N(P3848)+IF($C3849=検索!$B$49,1,0)</f>
        <v>0</v>
      </c>
    </row>
    <row r="3850" customFormat="false" ht="15" hidden="false" customHeight="false" outlineLevel="0" collapsed="false">
      <c r="A3850" s="16" t="s">
        <v>221</v>
      </c>
      <c r="B3850" s="0" t="s">
        <v>8911</v>
      </c>
      <c r="C3850" s="0" t="n">
        <v>322</v>
      </c>
      <c r="D3850" s="0" t="str">
        <f aca="false">IFERROR(VLOOKUP($C3850,薬効分類マスタ!$A$2:$B$180,2,FALSE()),"未登録")</f>
        <v>無機質製剤</v>
      </c>
      <c r="E3850" s="16" t="s">
        <v>8906</v>
      </c>
      <c r="F3850" s="16" t="s">
        <v>224</v>
      </c>
      <c r="G3850" s="16" t="s">
        <v>8912</v>
      </c>
      <c r="H3850" s="16" t="s">
        <v>1100</v>
      </c>
      <c r="I3850" s="0" t="n">
        <v>8.1</v>
      </c>
      <c r="K3850" s="0" t="str">
        <f aca="false">IFERROR(IF(VLOOKUP($C3850,薬効分類マスタ!$A$2:$E$180,5,FALSE())=0,"",VLOOKUP($C3850,薬効分類マスタ!$A$2:$E$180,5,FALSE())),"")</f>
        <v/>
      </c>
      <c r="L3850" s="17"/>
      <c r="M3850" s="0" t="str">
        <f aca="false">IF($K3850="","",IF($L3850&lt;&gt;"",$L3850,VLOOKUP($C3850,薬効分類マスタ!$A$2:$F$180,6,FALSE())))</f>
        <v/>
      </c>
      <c r="N3850" s="0" t="str">
        <f aca="false">ASC(G3850)</f>
        <v>ﾖｳ化ｶﾘｳﾑ(山善)</v>
      </c>
      <c r="O3850" s="0" t="str">
        <f aca="false">ASC(E3850)</f>
        <v>ﾖｳ化ｶﾘｳﾑ</v>
      </c>
      <c r="P3850" s="16" t="n">
        <f aca="false">N(P3849)+IF($C3850=検索!$B$49,1,0)</f>
        <v>0</v>
      </c>
    </row>
    <row r="3851" customFormat="false" ht="15" hidden="false" customHeight="false" outlineLevel="0" collapsed="false">
      <c r="A3851" s="16" t="s">
        <v>221</v>
      </c>
      <c r="B3851" s="0" t="s">
        <v>8913</v>
      </c>
      <c r="C3851" s="0" t="n">
        <v>322</v>
      </c>
      <c r="D3851" s="0" t="str">
        <f aca="false">IFERROR(VLOOKUP($C3851,薬効分類マスタ!$A$2:$B$180,2,FALSE()),"未登録")</f>
        <v>無機質製剤</v>
      </c>
      <c r="E3851" s="16" t="s">
        <v>8906</v>
      </c>
      <c r="F3851" s="16" t="s">
        <v>8914</v>
      </c>
      <c r="G3851" s="16" t="s">
        <v>8915</v>
      </c>
      <c r="H3851" s="16" t="s">
        <v>536</v>
      </c>
      <c r="I3851" s="0" t="n">
        <v>6.3</v>
      </c>
      <c r="K3851" s="0" t="str">
        <f aca="false">IFERROR(IF(VLOOKUP($C3851,薬効分類マスタ!$A$2:$E$180,5,FALSE())=0,"",VLOOKUP($C3851,薬効分類マスタ!$A$2:$E$180,5,FALSE())),"")</f>
        <v/>
      </c>
      <c r="L3851" s="17"/>
      <c r="M3851" s="0" t="str">
        <f aca="false">IF($K3851="","",IF($L3851&lt;&gt;"",$L3851,VLOOKUP($C3851,薬効分類マスタ!$A$2:$F$180,6,FALSE())))</f>
        <v/>
      </c>
      <c r="N3851" s="0" t="str">
        <f aca="false">ASC(G3851)</f>
        <v>ﾖｳ化ｶﾘｳﾑ丸50mg｢日医工｣</v>
      </c>
      <c r="O3851" s="0" t="str">
        <f aca="false">ASC(E3851)</f>
        <v>ﾖｳ化ｶﾘｳﾑ</v>
      </c>
      <c r="P3851" s="16" t="n">
        <f aca="false">N(P3850)+IF($C3851=検索!$B$49,1,0)</f>
        <v>0</v>
      </c>
    </row>
    <row r="3852" customFormat="false" ht="15" hidden="false" customHeight="false" outlineLevel="0" collapsed="false">
      <c r="A3852" s="16" t="s">
        <v>221</v>
      </c>
      <c r="B3852" s="0" t="s">
        <v>8916</v>
      </c>
      <c r="C3852" s="0" t="n">
        <v>322</v>
      </c>
      <c r="D3852" s="0" t="str">
        <f aca="false">IFERROR(VLOOKUP($C3852,薬効分類マスタ!$A$2:$B$180,2,FALSE()),"未登録")</f>
        <v>無機質製剤</v>
      </c>
      <c r="E3852" s="16" t="s">
        <v>8917</v>
      </c>
      <c r="F3852" s="16" t="s">
        <v>8918</v>
      </c>
      <c r="G3852" s="16" t="s">
        <v>8919</v>
      </c>
      <c r="H3852" s="16" t="s">
        <v>8920</v>
      </c>
      <c r="I3852" s="0" t="n">
        <v>6.9</v>
      </c>
      <c r="K3852" s="0" t="str">
        <f aca="false">IFERROR(IF(VLOOKUP($C3852,薬効分類マスタ!$A$2:$E$180,5,FALSE())=0,"",VLOOKUP($C3852,薬効分類マスタ!$A$2:$E$180,5,FALSE())),"")</f>
        <v/>
      </c>
      <c r="L3852" s="17"/>
      <c r="M3852" s="0" t="str">
        <f aca="false">IF($K3852="","",IF($L3852&lt;&gt;"",$L3852,VLOOKUP($C3852,薬効分類マスタ!$A$2:$F$180,6,FALSE())))</f>
        <v/>
      </c>
      <c r="N3852" s="0" t="str">
        <f aca="false">ASC(G3852)</f>
        <v>ﾖｳﾚﾁﾝ散0.02%</v>
      </c>
      <c r="O3852" s="0" t="str">
        <f aca="false">ASC(E3852)</f>
        <v>ﾖｳ素ﾚｼﾁﾝ</v>
      </c>
      <c r="P3852" s="16" t="n">
        <f aca="false">N(P3851)+IF($C3852=検索!$B$49,1,0)</f>
        <v>0</v>
      </c>
    </row>
    <row r="3853" customFormat="false" ht="15" hidden="false" customHeight="false" outlineLevel="0" collapsed="false">
      <c r="A3853" s="16" t="s">
        <v>221</v>
      </c>
      <c r="B3853" s="0" t="s">
        <v>8921</v>
      </c>
      <c r="C3853" s="0" t="n">
        <v>322</v>
      </c>
      <c r="D3853" s="0" t="str">
        <f aca="false">IFERROR(VLOOKUP($C3853,薬効分類マスタ!$A$2:$B$180,2,FALSE()),"未登録")</f>
        <v>無機質製剤</v>
      </c>
      <c r="E3853" s="16" t="s">
        <v>8917</v>
      </c>
      <c r="F3853" s="16" t="s">
        <v>7230</v>
      </c>
      <c r="G3853" s="16" t="s">
        <v>8922</v>
      </c>
      <c r="H3853" s="16" t="s">
        <v>8920</v>
      </c>
      <c r="I3853" s="0" t="n">
        <v>6.3</v>
      </c>
      <c r="K3853" s="0" t="str">
        <f aca="false">IFERROR(IF(VLOOKUP($C3853,薬効分類マスタ!$A$2:$E$180,5,FALSE())=0,"",VLOOKUP($C3853,薬効分類マスタ!$A$2:$E$180,5,FALSE())),"")</f>
        <v/>
      </c>
      <c r="L3853" s="17"/>
      <c r="M3853" s="0" t="str">
        <f aca="false">IF($K3853="","",IF($L3853&lt;&gt;"",$L3853,VLOOKUP($C3853,薬効分類マスタ!$A$2:$F$180,6,FALSE())))</f>
        <v/>
      </c>
      <c r="N3853" s="0" t="str">
        <f aca="false">ASC(G3853)</f>
        <v>ﾖｳﾚﾁﾝ錠｢100｣</v>
      </c>
      <c r="O3853" s="0" t="str">
        <f aca="false">ASC(E3853)</f>
        <v>ﾖｳ素ﾚｼﾁﾝ</v>
      </c>
      <c r="P3853" s="16" t="n">
        <f aca="false">N(P3852)+IF($C3853=検索!$B$49,1,0)</f>
        <v>0</v>
      </c>
    </row>
    <row r="3854" customFormat="false" ht="15" hidden="false" customHeight="false" outlineLevel="0" collapsed="false">
      <c r="A3854" s="16" t="s">
        <v>221</v>
      </c>
      <c r="B3854" s="0" t="s">
        <v>8923</v>
      </c>
      <c r="C3854" s="0" t="n">
        <v>322</v>
      </c>
      <c r="D3854" s="0" t="str">
        <f aca="false">IFERROR(VLOOKUP($C3854,薬効分類マスタ!$A$2:$B$180,2,FALSE()),"未登録")</f>
        <v>無機質製剤</v>
      </c>
      <c r="E3854" s="16" t="s">
        <v>8924</v>
      </c>
      <c r="F3854" s="16" t="s">
        <v>8925</v>
      </c>
      <c r="G3854" s="16" t="s">
        <v>8926</v>
      </c>
      <c r="H3854" s="16" t="s">
        <v>325</v>
      </c>
      <c r="I3854" s="0" t="n">
        <v>6.3</v>
      </c>
      <c r="K3854" s="0" t="str">
        <f aca="false">IFERROR(IF(VLOOKUP($C3854,薬効分類マスタ!$A$2:$E$180,5,FALSE())=0,"",VLOOKUP($C3854,薬効分類マスタ!$A$2:$E$180,5,FALSE())),"")</f>
        <v/>
      </c>
      <c r="L3854" s="17"/>
      <c r="M3854" s="0" t="str">
        <f aca="false">IF($K3854="","",IF($L3854&lt;&gt;"",$L3854,VLOOKUP($C3854,薬効分類マスタ!$A$2:$F$180,6,FALSE())))</f>
        <v/>
      </c>
      <c r="N3854" s="0" t="str">
        <f aca="false">ASC(G3854)</f>
        <v>ﾌｪﾛ･ｸﾞﾗﾃﾞｭﾒｯﾄ錠105mg</v>
      </c>
      <c r="O3854" s="0" t="str">
        <f aca="false">ASC(E3854)</f>
        <v>硫酸鉄水和物</v>
      </c>
      <c r="P3854" s="16" t="n">
        <f aca="false">N(P3853)+IF($C3854=検索!$B$49,1,0)</f>
        <v>0</v>
      </c>
    </row>
    <row r="3855" customFormat="false" ht="15" hidden="false" customHeight="false" outlineLevel="0" collapsed="false">
      <c r="A3855" s="16" t="s">
        <v>221</v>
      </c>
      <c r="B3855" s="0" t="s">
        <v>8927</v>
      </c>
      <c r="C3855" s="0" t="n">
        <v>322</v>
      </c>
      <c r="D3855" s="0" t="str">
        <f aca="false">IFERROR(VLOOKUP($C3855,薬効分類マスタ!$A$2:$B$180,2,FALSE()),"未登録")</f>
        <v>無機質製剤</v>
      </c>
      <c r="E3855" s="16" t="s">
        <v>8928</v>
      </c>
      <c r="F3855" s="16" t="s">
        <v>6645</v>
      </c>
      <c r="G3855" s="16" t="s">
        <v>8929</v>
      </c>
      <c r="H3855" s="16" t="s">
        <v>309</v>
      </c>
      <c r="I3855" s="0" t="n">
        <v>7.1</v>
      </c>
      <c r="J3855" s="16" t="s">
        <v>239</v>
      </c>
      <c r="K3855" s="0" t="str">
        <f aca="false">IFERROR(IF(VLOOKUP($C3855,薬効分類マスタ!$A$2:$E$180,5,FALSE())=0,"",VLOOKUP($C3855,薬効分類マスタ!$A$2:$E$180,5,FALSE())),"")</f>
        <v/>
      </c>
      <c r="L3855" s="17"/>
      <c r="M3855" s="0" t="str">
        <f aca="false">IF($K3855="","",IF($L3855&lt;&gt;"",$L3855,VLOOKUP($C3855,薬効分類マスタ!$A$2:$F$180,6,FALSE())))</f>
        <v/>
      </c>
      <c r="N3855" s="0" t="str">
        <f aca="false">ASC(G3855)</f>
        <v>ｲﾝｸﾚﾐﾝｼﾛｯﾌﾟ5%</v>
      </c>
      <c r="O3855" s="0" t="str">
        <f aca="false">ASC(E3855)</f>
        <v>溶性ﾋﾟﾛﾘﾝ酸第二鉄</v>
      </c>
      <c r="P3855" s="16" t="n">
        <f aca="false">N(P3854)+IF($C3855=検索!$B$49,1,0)</f>
        <v>0</v>
      </c>
    </row>
    <row r="3856" customFormat="false" ht="15" hidden="false" customHeight="false" outlineLevel="0" collapsed="false">
      <c r="A3856" s="16" t="s">
        <v>221</v>
      </c>
      <c r="B3856" s="0" t="s">
        <v>8930</v>
      </c>
      <c r="C3856" s="0" t="n">
        <v>322</v>
      </c>
      <c r="D3856" s="0" t="str">
        <f aca="false">IFERROR(VLOOKUP($C3856,薬効分類マスタ!$A$2:$B$180,2,FALSE()),"未登録")</f>
        <v>無機質製剤</v>
      </c>
      <c r="E3856" s="16" t="s">
        <v>8931</v>
      </c>
      <c r="F3856" s="16" t="s">
        <v>224</v>
      </c>
      <c r="G3856" s="16" t="s">
        <v>8932</v>
      </c>
      <c r="H3856" s="16" t="s">
        <v>309</v>
      </c>
      <c r="I3856" s="0" t="n">
        <v>8.3</v>
      </c>
      <c r="J3856" s="16" t="s">
        <v>232</v>
      </c>
      <c r="K3856" s="0" t="str">
        <f aca="false">IFERROR(IF(VLOOKUP($C3856,薬効分類マスタ!$A$2:$E$180,5,FALSE())=0,"",VLOOKUP($C3856,薬効分類マスタ!$A$2:$E$180,5,FALSE())),"")</f>
        <v/>
      </c>
      <c r="L3856" s="17"/>
      <c r="M3856" s="0" t="str">
        <f aca="false">IF($K3856="","",IF($L3856&lt;&gt;"",$L3856,VLOOKUP($C3856,薬効分類マスタ!$A$2:$F$180,6,FALSE())))</f>
        <v/>
      </c>
      <c r="N3856" s="0" t="str">
        <f aca="false">ASC(G3856)</f>
        <v>ﾌｪﾛﾐｱ顆粒8.3%</v>
      </c>
      <c r="O3856" s="0" t="str">
        <f aca="false">ASC(E3856)</f>
        <v>ｸｴﾝ酸第一鉄ﾅﾄﾘｳﾑ</v>
      </c>
      <c r="P3856" s="16" t="n">
        <f aca="false">N(P3855)+IF($C3856=検索!$B$49,1,0)</f>
        <v>0</v>
      </c>
    </row>
    <row r="3857" customFormat="false" ht="15" hidden="false" customHeight="false" outlineLevel="0" collapsed="false">
      <c r="A3857" s="16" t="s">
        <v>221</v>
      </c>
      <c r="B3857" s="0" t="s">
        <v>8933</v>
      </c>
      <c r="C3857" s="0" t="n">
        <v>322</v>
      </c>
      <c r="D3857" s="0" t="str">
        <f aca="false">IFERROR(VLOOKUP($C3857,薬効分類マスタ!$A$2:$B$180,2,FALSE()),"未登録")</f>
        <v>無機質製剤</v>
      </c>
      <c r="E3857" s="16" t="s">
        <v>8931</v>
      </c>
      <c r="F3857" s="16" t="s">
        <v>224</v>
      </c>
      <c r="G3857" s="16" t="s">
        <v>8934</v>
      </c>
      <c r="H3857" s="16" t="s">
        <v>347</v>
      </c>
      <c r="I3857" s="0" t="n">
        <v>9.8</v>
      </c>
      <c r="J3857" s="16" t="s">
        <v>239</v>
      </c>
      <c r="K3857" s="0" t="str">
        <f aca="false">IFERROR(IF(VLOOKUP($C3857,薬効分類マスタ!$A$2:$E$180,5,FALSE())=0,"",VLOOKUP($C3857,薬効分類マスタ!$A$2:$E$180,5,FALSE())),"")</f>
        <v/>
      </c>
      <c r="L3857" s="17"/>
      <c r="M3857" s="0" t="str">
        <f aca="false">IF($K3857="","",IF($L3857&lt;&gt;"",$L3857,VLOOKUP($C3857,薬効分類マスタ!$A$2:$F$180,6,FALSE())))</f>
        <v/>
      </c>
      <c r="N3857" s="0" t="str">
        <f aca="false">ASC(G3857)</f>
        <v>ｸｴﾝ酸第一鉄ﾅﾄﾘｳﾑ顆粒8.3%｢ﾂﾙﾊﾗ｣</v>
      </c>
      <c r="O3857" s="0" t="str">
        <f aca="false">ASC(E3857)</f>
        <v>ｸｴﾝ酸第一鉄ﾅﾄﾘｳﾑ</v>
      </c>
      <c r="P3857" s="16" t="n">
        <f aca="false">N(P3856)+IF($C3857=検索!$B$49,1,0)</f>
        <v>0</v>
      </c>
    </row>
    <row r="3858" customFormat="false" ht="15" hidden="false" customHeight="false" outlineLevel="0" collapsed="false">
      <c r="A3858" s="16" t="s">
        <v>221</v>
      </c>
      <c r="B3858" s="0" t="s">
        <v>8935</v>
      </c>
      <c r="C3858" s="0" t="n">
        <v>322</v>
      </c>
      <c r="D3858" s="0" t="str">
        <f aca="false">IFERROR(VLOOKUP($C3858,薬効分類マスタ!$A$2:$B$180,2,FALSE()),"未登録")</f>
        <v>無機質製剤</v>
      </c>
      <c r="E3858" s="16" t="s">
        <v>8931</v>
      </c>
      <c r="F3858" s="16" t="s">
        <v>8936</v>
      </c>
      <c r="G3858" s="16" t="s">
        <v>8937</v>
      </c>
      <c r="I3858" s="0" t="n">
        <v>6.3</v>
      </c>
      <c r="K3858" s="0" t="str">
        <f aca="false">IFERROR(IF(VLOOKUP($C3858,薬効分類マスタ!$A$2:$E$180,5,FALSE())=0,"",VLOOKUP($C3858,薬効分類マスタ!$A$2:$E$180,5,FALSE())),"")</f>
        <v/>
      </c>
      <c r="L3858" s="17"/>
      <c r="M3858" s="0" t="str">
        <f aca="false">IF($K3858="","",IF($L3858&lt;&gt;"",$L3858,VLOOKUP($C3858,薬効分類マスタ!$A$2:$F$180,6,FALSE())))</f>
        <v/>
      </c>
      <c r="N3858" s="0" t="str">
        <f aca="false">ASC(G3858)</f>
        <v>ｸｴﾝ酸第一鉄ﾅﾄﾘｳﾑ鉄50mg錠</v>
      </c>
      <c r="O3858" s="0" t="str">
        <f aca="false">ASC(E3858)</f>
        <v>ｸｴﾝ酸第一鉄ﾅﾄﾘｳﾑ</v>
      </c>
      <c r="P3858" s="16" t="n">
        <f aca="false">N(P3857)+IF($C3858=検索!$B$49,1,0)</f>
        <v>0</v>
      </c>
    </row>
    <row r="3859" customFormat="false" ht="15" hidden="false" customHeight="false" outlineLevel="0" collapsed="false">
      <c r="A3859" s="16" t="s">
        <v>221</v>
      </c>
      <c r="B3859" s="0" t="s">
        <v>8938</v>
      </c>
      <c r="C3859" s="0" t="n">
        <v>322</v>
      </c>
      <c r="D3859" s="0" t="str">
        <f aca="false">IFERROR(VLOOKUP($C3859,薬効分類マスタ!$A$2:$B$180,2,FALSE()),"未登録")</f>
        <v>無機質製剤</v>
      </c>
      <c r="E3859" s="16" t="s">
        <v>8931</v>
      </c>
      <c r="F3859" s="16" t="s">
        <v>8936</v>
      </c>
      <c r="G3859" s="16" t="s">
        <v>8939</v>
      </c>
      <c r="H3859" s="16" t="s">
        <v>309</v>
      </c>
      <c r="I3859" s="0" t="n">
        <v>6.3</v>
      </c>
      <c r="J3859" s="16" t="s">
        <v>232</v>
      </c>
      <c r="K3859" s="0" t="str">
        <f aca="false">IFERROR(IF(VLOOKUP($C3859,薬効分類マスタ!$A$2:$E$180,5,FALSE())=0,"",VLOOKUP($C3859,薬効分類マスタ!$A$2:$E$180,5,FALSE())),"")</f>
        <v/>
      </c>
      <c r="L3859" s="17"/>
      <c r="M3859" s="0" t="str">
        <f aca="false">IF($K3859="","",IF($L3859&lt;&gt;"",$L3859,VLOOKUP($C3859,薬効分類マスタ!$A$2:$F$180,6,FALSE())))</f>
        <v/>
      </c>
      <c r="N3859" s="0" t="str">
        <f aca="false">ASC(G3859)</f>
        <v>ﾌｪﾛﾐｱ錠50mg</v>
      </c>
      <c r="O3859" s="0" t="str">
        <f aca="false">ASC(E3859)</f>
        <v>ｸｴﾝ酸第一鉄ﾅﾄﾘｳﾑ</v>
      </c>
      <c r="P3859" s="16" t="n">
        <f aca="false">N(P3858)+IF($C3859=検索!$B$49,1,0)</f>
        <v>0</v>
      </c>
    </row>
    <row r="3860" customFormat="false" ht="15" hidden="false" customHeight="false" outlineLevel="0" collapsed="false">
      <c r="A3860" s="16" t="s">
        <v>221</v>
      </c>
      <c r="B3860" s="0" t="s">
        <v>8940</v>
      </c>
      <c r="C3860" s="0" t="n">
        <v>322</v>
      </c>
      <c r="D3860" s="0" t="str">
        <f aca="false">IFERROR(VLOOKUP($C3860,薬効分類マスタ!$A$2:$B$180,2,FALSE()),"未登録")</f>
        <v>無機質製剤</v>
      </c>
      <c r="E3860" s="16" t="s">
        <v>8931</v>
      </c>
      <c r="F3860" s="16" t="s">
        <v>8936</v>
      </c>
      <c r="G3860" s="16" t="s">
        <v>8941</v>
      </c>
      <c r="H3860" s="16" t="s">
        <v>385</v>
      </c>
      <c r="I3860" s="0" t="n">
        <v>6.3</v>
      </c>
      <c r="K3860" s="0" t="str">
        <f aca="false">IFERROR(IF(VLOOKUP($C3860,薬効分類マスタ!$A$2:$E$180,5,FALSE())=0,"",VLOOKUP($C3860,薬効分類マスタ!$A$2:$E$180,5,FALSE())),"")</f>
        <v/>
      </c>
      <c r="L3860" s="17"/>
      <c r="M3860" s="0" t="str">
        <f aca="false">IF($K3860="","",IF($L3860&lt;&gt;"",$L3860,VLOOKUP($C3860,薬効分類マスタ!$A$2:$F$180,6,FALSE())))</f>
        <v/>
      </c>
      <c r="N3860" s="0" t="str">
        <f aca="false">ASC(G3860)</f>
        <v>ｸｴﾝ酸第一鉄Na錠50mg｢ｻﾜｲ｣</v>
      </c>
      <c r="O3860" s="0" t="str">
        <f aca="false">ASC(E3860)</f>
        <v>ｸｴﾝ酸第一鉄ﾅﾄﾘｳﾑ</v>
      </c>
      <c r="P3860" s="16" t="n">
        <f aca="false">N(P3859)+IF($C3860=検索!$B$49,1,0)</f>
        <v>0</v>
      </c>
    </row>
    <row r="3861" customFormat="false" ht="15" hidden="false" customHeight="false" outlineLevel="0" collapsed="false">
      <c r="A3861" s="16" t="s">
        <v>221</v>
      </c>
      <c r="B3861" s="0" t="s">
        <v>8942</v>
      </c>
      <c r="C3861" s="0" t="n">
        <v>322</v>
      </c>
      <c r="D3861" s="0" t="str">
        <f aca="false">IFERROR(VLOOKUP($C3861,薬効分類マスタ!$A$2:$B$180,2,FALSE()),"未登録")</f>
        <v>無機質製剤</v>
      </c>
      <c r="E3861" s="16" t="s">
        <v>8931</v>
      </c>
      <c r="F3861" s="16" t="s">
        <v>8936</v>
      </c>
      <c r="G3861" s="16" t="s">
        <v>8943</v>
      </c>
      <c r="H3861" s="16" t="s">
        <v>347</v>
      </c>
      <c r="I3861" s="0" t="n">
        <v>6.3</v>
      </c>
      <c r="K3861" s="0" t="str">
        <f aca="false">IFERROR(IF(VLOOKUP($C3861,薬効分類マスタ!$A$2:$E$180,5,FALSE())=0,"",VLOOKUP($C3861,薬効分類マスタ!$A$2:$E$180,5,FALSE())),"")</f>
        <v/>
      </c>
      <c r="L3861" s="17"/>
      <c r="M3861" s="0" t="str">
        <f aca="false">IF($K3861="","",IF($L3861&lt;&gt;"",$L3861,VLOOKUP($C3861,薬効分類マスタ!$A$2:$F$180,6,FALSE())))</f>
        <v/>
      </c>
      <c r="N3861" s="0" t="str">
        <f aca="false">ASC(G3861)</f>
        <v>ｸｴﾝ酸第一鉄ﾅﾄﾘｳﾑ錠50mg｢ﾂﾙﾊﾗ｣</v>
      </c>
      <c r="O3861" s="0" t="str">
        <f aca="false">ASC(E3861)</f>
        <v>ｸｴﾝ酸第一鉄ﾅﾄﾘｳﾑ</v>
      </c>
      <c r="P3861" s="16" t="n">
        <f aca="false">N(P3860)+IF($C3861=検索!$B$49,1,0)</f>
        <v>0</v>
      </c>
    </row>
    <row r="3862" customFormat="false" ht="15" hidden="false" customHeight="false" outlineLevel="0" collapsed="false">
      <c r="A3862" s="16" t="s">
        <v>221</v>
      </c>
      <c r="B3862" s="0" t="s">
        <v>8944</v>
      </c>
      <c r="C3862" s="0" t="n">
        <v>322</v>
      </c>
      <c r="D3862" s="0" t="str">
        <f aca="false">IFERROR(VLOOKUP($C3862,薬効分類マスタ!$A$2:$B$180,2,FALSE()),"未登録")</f>
        <v>無機質製剤</v>
      </c>
      <c r="E3862" s="16" t="s">
        <v>8945</v>
      </c>
      <c r="F3862" s="16" t="s">
        <v>476</v>
      </c>
      <c r="G3862" s="16" t="s">
        <v>8945</v>
      </c>
      <c r="I3862" s="0" t="n">
        <v>8</v>
      </c>
      <c r="K3862" s="0" t="str">
        <f aca="false">IFERROR(IF(VLOOKUP($C3862,薬効分類マスタ!$A$2:$E$180,5,FALSE())=0,"",VLOOKUP($C3862,薬効分類マスタ!$A$2:$E$180,5,FALSE())),"")</f>
        <v/>
      </c>
      <c r="L3862" s="17"/>
      <c r="M3862" s="0" t="str">
        <f aca="false">IF($K3862="","",IF($L3862&lt;&gt;"",$L3862,VLOOKUP($C3862,薬効分類マスタ!$A$2:$F$180,6,FALSE())))</f>
        <v/>
      </c>
      <c r="N3862" s="0" t="str">
        <f aca="false">ASC(G3862)</f>
        <v>塩化ｶﾘｳﾑ</v>
      </c>
      <c r="O3862" s="0" t="str">
        <f aca="false">ASC(E3862)</f>
        <v>塩化ｶﾘｳﾑ</v>
      </c>
      <c r="P3862" s="16" t="n">
        <f aca="false">N(P3861)+IF($C3862=検索!$B$49,1,0)</f>
        <v>0</v>
      </c>
    </row>
    <row r="3863" customFormat="false" ht="15" hidden="false" customHeight="false" outlineLevel="0" collapsed="false">
      <c r="A3863" s="16" t="s">
        <v>221</v>
      </c>
      <c r="B3863" s="0" t="s">
        <v>8946</v>
      </c>
      <c r="C3863" s="0" t="n">
        <v>322</v>
      </c>
      <c r="D3863" s="0" t="str">
        <f aca="false">IFERROR(VLOOKUP($C3863,薬効分類マスタ!$A$2:$B$180,2,FALSE()),"未登録")</f>
        <v>無機質製剤</v>
      </c>
      <c r="E3863" s="16" t="s">
        <v>8945</v>
      </c>
      <c r="F3863" s="16" t="s">
        <v>476</v>
      </c>
      <c r="G3863" s="16" t="s">
        <v>8947</v>
      </c>
      <c r="H3863" s="16" t="s">
        <v>3209</v>
      </c>
      <c r="I3863" s="0" t="n">
        <v>13.1</v>
      </c>
      <c r="K3863" s="0" t="str">
        <f aca="false">IFERROR(IF(VLOOKUP($C3863,薬効分類マスタ!$A$2:$E$180,5,FALSE())=0,"",VLOOKUP($C3863,薬効分類マスタ!$A$2:$E$180,5,FALSE())),"")</f>
        <v/>
      </c>
      <c r="L3863" s="17"/>
      <c r="M3863" s="0" t="str">
        <f aca="false">IF($K3863="","",IF($L3863&lt;&gt;"",$L3863,VLOOKUP($C3863,薬効分類マスタ!$A$2:$F$180,6,FALSE())))</f>
        <v/>
      </c>
      <c r="N3863" s="0" t="str">
        <f aca="false">ASC(G3863)</f>
        <v>塩化ｶﾘｳﾑ｢ﾌｿｰ｣</v>
      </c>
      <c r="O3863" s="0" t="str">
        <f aca="false">ASC(E3863)</f>
        <v>塩化ｶﾘｳﾑ</v>
      </c>
      <c r="P3863" s="16" t="n">
        <f aca="false">N(P3862)+IF($C3863=検索!$B$49,1,0)</f>
        <v>0</v>
      </c>
    </row>
    <row r="3864" customFormat="false" ht="15" hidden="false" customHeight="false" outlineLevel="0" collapsed="false">
      <c r="A3864" s="16" t="s">
        <v>221</v>
      </c>
      <c r="B3864" s="0" t="s">
        <v>8948</v>
      </c>
      <c r="C3864" s="0" t="n">
        <v>322</v>
      </c>
      <c r="D3864" s="0" t="str">
        <f aca="false">IFERROR(VLOOKUP($C3864,薬効分類マスタ!$A$2:$B$180,2,FALSE()),"未登録")</f>
        <v>無機質製剤</v>
      </c>
      <c r="E3864" s="16" t="s">
        <v>8945</v>
      </c>
      <c r="F3864" s="16" t="s">
        <v>7813</v>
      </c>
      <c r="G3864" s="16" t="s">
        <v>8949</v>
      </c>
      <c r="H3864" s="16" t="s">
        <v>5503</v>
      </c>
      <c r="I3864" s="0" t="n">
        <v>6.3</v>
      </c>
      <c r="J3864" s="16" t="s">
        <v>239</v>
      </c>
      <c r="K3864" s="0" t="str">
        <f aca="false">IFERROR(IF(VLOOKUP($C3864,薬効分類マスタ!$A$2:$E$180,5,FALSE())=0,"",VLOOKUP($C3864,薬効分類マスタ!$A$2:$E$180,5,FALSE())),"")</f>
        <v/>
      </c>
      <c r="L3864" s="17"/>
      <c r="M3864" s="0" t="str">
        <f aca="false">IF($K3864="","",IF($L3864&lt;&gt;"",$L3864,VLOOKUP($C3864,薬効分類マスタ!$A$2:$F$180,6,FALSE())))</f>
        <v/>
      </c>
      <c r="N3864" s="0" t="str">
        <f aca="false">ASC(G3864)</f>
        <v>塩化ｶﾘｳﾑ徐放錠600mg｢St｣</v>
      </c>
      <c r="O3864" s="0" t="str">
        <f aca="false">ASC(E3864)</f>
        <v>塩化ｶﾘｳﾑ</v>
      </c>
      <c r="P3864" s="16" t="n">
        <f aca="false">N(P3863)+IF($C3864=検索!$B$49,1,0)</f>
        <v>0</v>
      </c>
    </row>
    <row r="3865" customFormat="false" ht="15" hidden="false" customHeight="false" outlineLevel="0" collapsed="false">
      <c r="A3865" s="16" t="s">
        <v>221</v>
      </c>
      <c r="B3865" s="0" t="s">
        <v>8950</v>
      </c>
      <c r="C3865" s="0" t="n">
        <v>322</v>
      </c>
      <c r="D3865" s="0" t="str">
        <f aca="false">IFERROR(VLOOKUP($C3865,薬効分類マスタ!$A$2:$B$180,2,FALSE()),"未登録")</f>
        <v>無機質製剤</v>
      </c>
      <c r="E3865" s="16" t="s">
        <v>8945</v>
      </c>
      <c r="F3865" s="16" t="s">
        <v>8951</v>
      </c>
      <c r="G3865" s="16" t="s">
        <v>8952</v>
      </c>
      <c r="H3865" s="16" t="s">
        <v>301</v>
      </c>
      <c r="I3865" s="0" t="n">
        <v>13.8</v>
      </c>
      <c r="K3865" s="0" t="str">
        <f aca="false">IFERROR(IF(VLOOKUP($C3865,薬効分類マスタ!$A$2:$E$180,5,FALSE())=0,"",VLOOKUP($C3865,薬効分類マスタ!$A$2:$E$180,5,FALSE())),"")</f>
        <v/>
      </c>
      <c r="L3865" s="17"/>
      <c r="M3865" s="0" t="str">
        <f aca="false">IF($K3865="","",IF($L3865&lt;&gt;"",$L3865,VLOOKUP($C3865,薬効分類マスタ!$A$2:$F$180,6,FALSE())))</f>
        <v/>
      </c>
      <c r="N3865" s="0" t="str">
        <f aca="false">ASC(G3865)</f>
        <v>K.C.L.ｴﾘｷｼﾙ(10w/v%)</v>
      </c>
      <c r="O3865" s="0" t="str">
        <f aca="false">ASC(E3865)</f>
        <v>塩化ｶﾘｳﾑ</v>
      </c>
      <c r="P3865" s="16" t="n">
        <f aca="false">N(P3864)+IF($C3865=検索!$B$49,1,0)</f>
        <v>0</v>
      </c>
    </row>
    <row r="3866" customFormat="false" ht="15" hidden="false" customHeight="false" outlineLevel="0" collapsed="false">
      <c r="A3866" s="16" t="s">
        <v>221</v>
      </c>
      <c r="B3866" s="0" t="s">
        <v>8953</v>
      </c>
      <c r="C3866" s="0" t="n">
        <v>322</v>
      </c>
      <c r="D3866" s="0" t="str">
        <f aca="false">IFERROR(VLOOKUP($C3866,薬効分類マスタ!$A$2:$B$180,2,FALSE()),"未登録")</f>
        <v>無機質製剤</v>
      </c>
      <c r="E3866" s="16" t="s">
        <v>8954</v>
      </c>
      <c r="F3866" s="16" t="s">
        <v>6657</v>
      </c>
      <c r="G3866" s="16" t="s">
        <v>8955</v>
      </c>
      <c r="H3866" s="16" t="s">
        <v>7599</v>
      </c>
      <c r="I3866" s="0" t="n">
        <v>5.5</v>
      </c>
      <c r="J3866" s="16" t="s">
        <v>239</v>
      </c>
      <c r="K3866" s="0" t="str">
        <f aca="false">IFERROR(IF(VLOOKUP($C3866,薬効分類マスタ!$A$2:$E$180,5,FALSE())=0,"",VLOOKUP($C3866,薬効分類マスタ!$A$2:$E$180,5,FALSE())),"")</f>
        <v/>
      </c>
      <c r="L3866" s="17"/>
      <c r="M3866" s="0" t="str">
        <f aca="false">IF($K3866="","",IF($L3866&lt;&gt;"",$L3866,VLOOKUP($C3866,薬効分類マスタ!$A$2:$F$180,6,FALSE())))</f>
        <v/>
      </c>
      <c r="N3866" s="0" t="str">
        <f aca="false">ASC(G3866)</f>
        <v>酢酸ｶﾘｳﾑ液｢司生堂｣</v>
      </c>
      <c r="O3866" s="0" t="str">
        <f aca="false">ASC(E3866)</f>
        <v>酢酸ｶﾘｳﾑ</v>
      </c>
      <c r="P3866" s="16" t="n">
        <f aca="false">N(P3865)+IF($C3866=検索!$B$49,1,0)</f>
        <v>0</v>
      </c>
    </row>
    <row r="3867" customFormat="false" ht="15" hidden="false" customHeight="false" outlineLevel="0" collapsed="false">
      <c r="A3867" s="16" t="s">
        <v>221</v>
      </c>
      <c r="B3867" s="0" t="s">
        <v>8956</v>
      </c>
      <c r="C3867" s="0" t="n">
        <v>322</v>
      </c>
      <c r="D3867" s="0" t="str">
        <f aca="false">IFERROR(VLOOKUP($C3867,薬効分類マスタ!$A$2:$B$180,2,FALSE()),"未登録")</f>
        <v>無機質製剤</v>
      </c>
      <c r="E3867" s="16" t="s">
        <v>8957</v>
      </c>
      <c r="F3867" s="16" t="s">
        <v>648</v>
      </c>
      <c r="G3867" s="16" t="s">
        <v>8958</v>
      </c>
      <c r="H3867" s="16" t="s">
        <v>1165</v>
      </c>
      <c r="I3867" s="0" t="n">
        <v>6.9</v>
      </c>
      <c r="K3867" s="0" t="str">
        <f aca="false">IFERROR(IF(VLOOKUP($C3867,薬効分類マスタ!$A$2:$E$180,5,FALSE())=0,"",VLOOKUP($C3867,薬効分類マスタ!$A$2:$E$180,5,FALSE())),"")</f>
        <v/>
      </c>
      <c r="L3867" s="17"/>
      <c r="M3867" s="0" t="str">
        <f aca="false">IF($K3867="","",IF($L3867&lt;&gt;"",$L3867,VLOOKUP($C3867,薬効分類マスタ!$A$2:$F$180,6,FALSE())))</f>
        <v/>
      </c>
      <c r="N3867" s="0" t="str">
        <f aca="false">ASC(G3867)</f>
        <v>ｱｽﾊﾟﾗｶﾘｳﾑ散50%</v>
      </c>
      <c r="O3867" s="0" t="str">
        <f aca="false">ASC(E3867)</f>
        <v>L-ｱｽﾊﾟﾗｷﾞﾝ酸ｶﾘｳﾑ</v>
      </c>
      <c r="P3867" s="16" t="n">
        <f aca="false">N(P3866)+IF($C3867=検索!$B$49,1,0)</f>
        <v>0</v>
      </c>
    </row>
    <row r="3868" customFormat="false" ht="15" hidden="false" customHeight="false" outlineLevel="0" collapsed="false">
      <c r="A3868" s="16" t="s">
        <v>221</v>
      </c>
      <c r="B3868" s="0" t="s">
        <v>8959</v>
      </c>
      <c r="C3868" s="0" t="n">
        <v>322</v>
      </c>
      <c r="D3868" s="0" t="str">
        <f aca="false">IFERROR(VLOOKUP($C3868,薬効分類マスタ!$A$2:$B$180,2,FALSE()),"未登録")</f>
        <v>無機質製剤</v>
      </c>
      <c r="E3868" s="16" t="s">
        <v>8957</v>
      </c>
      <c r="F3868" s="16" t="s">
        <v>767</v>
      </c>
      <c r="G3868" s="16" t="s">
        <v>8960</v>
      </c>
      <c r="H3868" s="16" t="s">
        <v>1165</v>
      </c>
      <c r="I3868" s="0" t="n">
        <v>6.3</v>
      </c>
      <c r="K3868" s="0" t="str">
        <f aca="false">IFERROR(IF(VLOOKUP($C3868,薬効分類マスタ!$A$2:$E$180,5,FALSE())=0,"",VLOOKUP($C3868,薬効分類マスタ!$A$2:$E$180,5,FALSE())),"")</f>
        <v/>
      </c>
      <c r="L3868" s="17"/>
      <c r="M3868" s="0" t="str">
        <f aca="false">IF($K3868="","",IF($L3868&lt;&gt;"",$L3868,VLOOKUP($C3868,薬効分類マスタ!$A$2:$F$180,6,FALSE())))</f>
        <v/>
      </c>
      <c r="N3868" s="0" t="str">
        <f aca="false">ASC(G3868)</f>
        <v>ｱｽﾊﾟﾗｶﾘｳﾑ錠300mg</v>
      </c>
      <c r="O3868" s="0" t="str">
        <f aca="false">ASC(E3868)</f>
        <v>L-ｱｽﾊﾟﾗｷﾞﾝ酸ｶﾘｳﾑ</v>
      </c>
      <c r="P3868" s="16" t="n">
        <f aca="false">N(P3867)+IF($C3868=検索!$B$49,1,0)</f>
        <v>0</v>
      </c>
    </row>
    <row r="3869" customFormat="false" ht="15" hidden="false" customHeight="false" outlineLevel="0" collapsed="false">
      <c r="A3869" s="16" t="s">
        <v>221</v>
      </c>
      <c r="B3869" s="0" t="s">
        <v>8961</v>
      </c>
      <c r="C3869" s="0" t="n">
        <v>322</v>
      </c>
      <c r="D3869" s="0" t="str">
        <f aca="false">IFERROR(VLOOKUP($C3869,薬効分類マスタ!$A$2:$B$180,2,FALSE()),"未登録")</f>
        <v>無機質製剤</v>
      </c>
      <c r="E3869" s="16" t="s">
        <v>8962</v>
      </c>
      <c r="F3869" s="16" t="s">
        <v>8963</v>
      </c>
      <c r="G3869" s="16" t="s">
        <v>8964</v>
      </c>
      <c r="H3869" s="16" t="s">
        <v>658</v>
      </c>
      <c r="I3869" s="0" t="n">
        <v>6.9</v>
      </c>
      <c r="J3869" s="16" t="s">
        <v>232</v>
      </c>
      <c r="K3869" s="0" t="str">
        <f aca="false">IFERROR(IF(VLOOKUP($C3869,薬効分類マスタ!$A$2:$E$180,5,FALSE())=0,"",VLOOKUP($C3869,薬効分類マスタ!$A$2:$E$180,5,FALSE())),"")</f>
        <v/>
      </c>
      <c r="L3869" s="17"/>
      <c r="M3869" s="0" t="str">
        <f aca="false">IF($K3869="","",IF($L3869&lt;&gt;"",$L3869,VLOOKUP($C3869,薬効分類マスタ!$A$2:$F$180,6,FALSE())))</f>
        <v/>
      </c>
      <c r="N3869" s="0" t="str">
        <f aca="false">ASC(G3869)</f>
        <v>ｸﾞﾙｺﾝｻﾝK細粒4mEq/g</v>
      </c>
      <c r="O3869" s="0" t="str">
        <f aca="false">ASC(E3869)</f>
        <v>ｸﾞﾙｺﾝ酸ｶﾘｳﾑ</v>
      </c>
      <c r="P3869" s="16" t="n">
        <f aca="false">N(P3868)+IF($C3869=検索!$B$49,1,0)</f>
        <v>0</v>
      </c>
    </row>
    <row r="3870" customFormat="false" ht="15" hidden="false" customHeight="false" outlineLevel="0" collapsed="false">
      <c r="A3870" s="16" t="s">
        <v>221</v>
      </c>
      <c r="B3870" s="0" t="s">
        <v>8965</v>
      </c>
      <c r="C3870" s="0" t="n">
        <v>322</v>
      </c>
      <c r="D3870" s="0" t="str">
        <f aca="false">IFERROR(VLOOKUP($C3870,薬効分類マスタ!$A$2:$B$180,2,FALSE()),"未登録")</f>
        <v>無機質製剤</v>
      </c>
      <c r="E3870" s="16" t="s">
        <v>8962</v>
      </c>
      <c r="F3870" s="16" t="s">
        <v>8966</v>
      </c>
      <c r="G3870" s="16" t="s">
        <v>8967</v>
      </c>
      <c r="H3870" s="16" t="s">
        <v>658</v>
      </c>
      <c r="I3870" s="0" t="n">
        <v>6.3</v>
      </c>
      <c r="J3870" s="16" t="s">
        <v>232</v>
      </c>
      <c r="K3870" s="0" t="str">
        <f aca="false">IFERROR(IF(VLOOKUP($C3870,薬効分類マスタ!$A$2:$E$180,5,FALSE())=0,"",VLOOKUP($C3870,薬効分類マスタ!$A$2:$E$180,5,FALSE())),"")</f>
        <v/>
      </c>
      <c r="L3870" s="17"/>
      <c r="M3870" s="0" t="str">
        <f aca="false">IF($K3870="","",IF($L3870&lt;&gt;"",$L3870,VLOOKUP($C3870,薬効分類マスタ!$A$2:$F$180,6,FALSE())))</f>
        <v/>
      </c>
      <c r="N3870" s="0" t="str">
        <f aca="false">ASC(G3870)</f>
        <v>ｸﾞﾙｺﾝｻﾝK錠2.5mEq</v>
      </c>
      <c r="O3870" s="0" t="str">
        <f aca="false">ASC(E3870)</f>
        <v>ｸﾞﾙｺﾝ酸ｶﾘｳﾑ</v>
      </c>
      <c r="P3870" s="16" t="n">
        <f aca="false">N(P3869)+IF($C3870=検索!$B$49,1,0)</f>
        <v>0</v>
      </c>
    </row>
    <row r="3871" customFormat="false" ht="15" hidden="false" customHeight="false" outlineLevel="0" collapsed="false">
      <c r="A3871" s="16" t="s">
        <v>221</v>
      </c>
      <c r="B3871" s="0" t="s">
        <v>8968</v>
      </c>
      <c r="C3871" s="0" t="n">
        <v>322</v>
      </c>
      <c r="D3871" s="0" t="str">
        <f aca="false">IFERROR(VLOOKUP($C3871,薬効分類マスタ!$A$2:$B$180,2,FALSE()),"未登録")</f>
        <v>無機質製剤</v>
      </c>
      <c r="E3871" s="16" t="s">
        <v>8962</v>
      </c>
      <c r="F3871" s="16" t="s">
        <v>8969</v>
      </c>
      <c r="G3871" s="16" t="s">
        <v>8970</v>
      </c>
      <c r="H3871" s="16" t="s">
        <v>658</v>
      </c>
      <c r="I3871" s="0" t="n">
        <v>6.9</v>
      </c>
      <c r="J3871" s="16" t="s">
        <v>232</v>
      </c>
      <c r="K3871" s="0" t="str">
        <f aca="false">IFERROR(IF(VLOOKUP($C3871,薬効分類マスタ!$A$2:$E$180,5,FALSE())=0,"",VLOOKUP($C3871,薬効分類マスタ!$A$2:$E$180,5,FALSE())),"")</f>
        <v/>
      </c>
      <c r="L3871" s="17"/>
      <c r="M3871" s="0" t="str">
        <f aca="false">IF($K3871="","",IF($L3871&lt;&gt;"",$L3871,VLOOKUP($C3871,薬効分類マスタ!$A$2:$F$180,6,FALSE())))</f>
        <v/>
      </c>
      <c r="N3871" s="0" t="str">
        <f aca="false">ASC(G3871)</f>
        <v>ｸﾞﾙｺﾝｻﾝK錠5mEq</v>
      </c>
      <c r="O3871" s="0" t="str">
        <f aca="false">ASC(E3871)</f>
        <v>ｸﾞﾙｺﾝ酸ｶﾘｳﾑ</v>
      </c>
      <c r="P3871" s="16" t="n">
        <f aca="false">N(P3870)+IF($C3871=検索!$B$49,1,0)</f>
        <v>0</v>
      </c>
    </row>
    <row r="3872" customFormat="false" ht="15" hidden="false" customHeight="false" outlineLevel="0" collapsed="false">
      <c r="A3872" s="16" t="s">
        <v>221</v>
      </c>
      <c r="B3872" s="0" t="s">
        <v>8971</v>
      </c>
      <c r="C3872" s="0" t="n">
        <v>322</v>
      </c>
      <c r="D3872" s="0" t="str">
        <f aca="false">IFERROR(VLOOKUP($C3872,薬効分類マスタ!$A$2:$B$180,2,FALSE()),"未登録")</f>
        <v>無機質製剤</v>
      </c>
      <c r="E3872" s="16" t="s">
        <v>8972</v>
      </c>
      <c r="F3872" s="16" t="s">
        <v>411</v>
      </c>
      <c r="G3872" s="16" t="s">
        <v>8973</v>
      </c>
      <c r="H3872" s="16" t="s">
        <v>3613</v>
      </c>
      <c r="I3872" s="0" t="n">
        <v>232.9</v>
      </c>
      <c r="J3872" s="16" t="s">
        <v>232</v>
      </c>
      <c r="K3872" s="0" t="str">
        <f aca="false">IFERROR(IF(VLOOKUP($C3872,薬効分類マスタ!$A$2:$E$180,5,FALSE())=0,"",VLOOKUP($C3872,薬効分類マスタ!$A$2:$E$180,5,FALSE())),"")</f>
        <v/>
      </c>
      <c r="L3872" s="17"/>
      <c r="M3872" s="0" t="str">
        <f aca="false">IF($K3872="","",IF($L3872&lt;&gt;"",$L3872,VLOOKUP($C3872,薬効分類マスタ!$A$2:$F$180,6,FALSE())))</f>
        <v/>
      </c>
      <c r="N3872" s="0" t="str">
        <f aca="false">ASC(G3872)</f>
        <v>ｼﾞﾝﾀｽ錠50mg</v>
      </c>
      <c r="O3872" s="0" t="str">
        <f aca="false">ASC(E3872)</f>
        <v>ﾋｽﾁｼﾞﾝ亜鉛水和物</v>
      </c>
      <c r="P3872" s="16" t="n">
        <f aca="false">N(P3871)+IF($C3872=検索!$B$49,1,0)</f>
        <v>0</v>
      </c>
    </row>
    <row r="3873" customFormat="false" ht="15" hidden="false" customHeight="false" outlineLevel="0" collapsed="false">
      <c r="A3873" s="16" t="s">
        <v>221</v>
      </c>
      <c r="B3873" s="0" t="s">
        <v>8974</v>
      </c>
      <c r="C3873" s="0" t="n">
        <v>322</v>
      </c>
      <c r="D3873" s="0" t="str">
        <f aca="false">IFERROR(VLOOKUP($C3873,薬効分類マスタ!$A$2:$B$180,2,FALSE()),"未登録")</f>
        <v>無機質製剤</v>
      </c>
      <c r="E3873" s="16" t="s">
        <v>8972</v>
      </c>
      <c r="F3873" s="16" t="s">
        <v>622</v>
      </c>
      <c r="G3873" s="16" t="s">
        <v>8975</v>
      </c>
      <c r="H3873" s="16" t="s">
        <v>3613</v>
      </c>
      <c r="I3873" s="0" t="n">
        <v>145.6</v>
      </c>
      <c r="J3873" s="16" t="s">
        <v>232</v>
      </c>
      <c r="K3873" s="0" t="str">
        <f aca="false">IFERROR(IF(VLOOKUP($C3873,薬効分類マスタ!$A$2:$E$180,5,FALSE())=0,"",VLOOKUP($C3873,薬効分類マスタ!$A$2:$E$180,5,FALSE())),"")</f>
        <v/>
      </c>
      <c r="L3873" s="17"/>
      <c r="M3873" s="0" t="str">
        <f aca="false">IF($K3873="","",IF($L3873&lt;&gt;"",$L3873,VLOOKUP($C3873,薬効分類マスタ!$A$2:$F$180,6,FALSE())))</f>
        <v/>
      </c>
      <c r="N3873" s="0" t="str">
        <f aca="false">ASC(G3873)</f>
        <v>ｼﾞﾝﾀｽ錠25mg</v>
      </c>
      <c r="O3873" s="0" t="str">
        <f aca="false">ASC(E3873)</f>
        <v>ﾋｽﾁｼﾞﾝ亜鉛水和物</v>
      </c>
      <c r="P3873" s="16" t="n">
        <f aca="false">N(P3872)+IF($C3873=検索!$B$49,1,0)</f>
        <v>0</v>
      </c>
    </row>
    <row r="3874" customFormat="false" ht="15" hidden="false" customHeight="false" outlineLevel="0" collapsed="false">
      <c r="A3874" s="16" t="s">
        <v>221</v>
      </c>
      <c r="B3874" s="0" t="s">
        <v>8976</v>
      </c>
      <c r="C3874" s="0" t="n">
        <v>322</v>
      </c>
      <c r="D3874" s="0" t="str">
        <f aca="false">IFERROR(VLOOKUP($C3874,薬効分類マスタ!$A$2:$B$180,2,FALSE()),"未登録")</f>
        <v>無機質製剤</v>
      </c>
      <c r="E3874" s="16" t="s">
        <v>8977</v>
      </c>
      <c r="F3874" s="16" t="s">
        <v>8978</v>
      </c>
      <c r="G3874" s="16" t="s">
        <v>8979</v>
      </c>
      <c r="H3874" s="16" t="s">
        <v>574</v>
      </c>
      <c r="I3874" s="0" t="n">
        <v>34.1</v>
      </c>
      <c r="K3874" s="0" t="str">
        <f aca="false">IFERROR(IF(VLOOKUP($C3874,薬効分類マスタ!$A$2:$E$180,5,FALSE())=0,"",VLOOKUP($C3874,薬効分類マスタ!$A$2:$E$180,5,FALSE())),"")</f>
        <v/>
      </c>
      <c r="L3874" s="17"/>
      <c r="M3874" s="0" t="str">
        <f aca="false">IF($K3874="","",IF($L3874&lt;&gt;"",$L3874,VLOOKUP($C3874,薬効分類マスタ!$A$2:$F$180,6,FALSE())))</f>
        <v/>
      </c>
      <c r="N3874" s="0" t="str">
        <f aca="false">ASC(G3874)</f>
        <v>ｿﾘﾀ-T配合顆粒2号</v>
      </c>
      <c r="O3874" s="0" t="str">
        <f aca="false">ASC(E3874)</f>
        <v>ﾅﾄﾘｳﾑ･ｶﾘｳﾑ･ﾏｸﾞﾈｼｳﾑ配合剤</v>
      </c>
      <c r="P3874" s="16" t="n">
        <f aca="false">N(P3873)+IF($C3874=検索!$B$49,1,0)</f>
        <v>0</v>
      </c>
    </row>
    <row r="3875" customFormat="false" ht="15" hidden="false" customHeight="false" outlineLevel="0" collapsed="false">
      <c r="A3875" s="16" t="s">
        <v>221</v>
      </c>
      <c r="B3875" s="0" t="s">
        <v>8980</v>
      </c>
      <c r="C3875" s="0" t="n">
        <v>322</v>
      </c>
      <c r="D3875" s="0" t="str">
        <f aca="false">IFERROR(VLOOKUP($C3875,薬効分類マスタ!$A$2:$B$180,2,FALSE()),"未登録")</f>
        <v>無機質製剤</v>
      </c>
      <c r="E3875" s="16" t="s">
        <v>8977</v>
      </c>
      <c r="F3875" s="16" t="s">
        <v>8978</v>
      </c>
      <c r="G3875" s="16" t="s">
        <v>8981</v>
      </c>
      <c r="H3875" s="16" t="s">
        <v>574</v>
      </c>
      <c r="I3875" s="0" t="n">
        <v>33.9</v>
      </c>
      <c r="K3875" s="0" t="str">
        <f aca="false">IFERROR(IF(VLOOKUP($C3875,薬効分類マスタ!$A$2:$E$180,5,FALSE())=0,"",VLOOKUP($C3875,薬効分類マスタ!$A$2:$E$180,5,FALSE())),"")</f>
        <v/>
      </c>
      <c r="L3875" s="17"/>
      <c r="M3875" s="0" t="str">
        <f aca="false">IF($K3875="","",IF($L3875&lt;&gt;"",$L3875,VLOOKUP($C3875,薬効分類マスタ!$A$2:$F$180,6,FALSE())))</f>
        <v/>
      </c>
      <c r="N3875" s="0" t="str">
        <f aca="false">ASC(G3875)</f>
        <v>ｿﾘﾀ-T配合顆粒3号</v>
      </c>
      <c r="O3875" s="0" t="str">
        <f aca="false">ASC(E3875)</f>
        <v>ﾅﾄﾘｳﾑ･ｶﾘｳﾑ･ﾏｸﾞﾈｼｳﾑ配合剤</v>
      </c>
      <c r="P3875" s="16" t="n">
        <f aca="false">N(P3874)+IF($C3875=検索!$B$49,1,0)</f>
        <v>0</v>
      </c>
    </row>
    <row r="3876" customFormat="false" ht="15" hidden="false" customHeight="false" outlineLevel="0" collapsed="false">
      <c r="A3876" s="16" t="s">
        <v>221</v>
      </c>
      <c r="B3876" s="0" t="s">
        <v>8982</v>
      </c>
      <c r="C3876" s="0" t="n">
        <v>322</v>
      </c>
      <c r="D3876" s="0" t="str">
        <f aca="false">IFERROR(VLOOKUP($C3876,薬効分類マスタ!$A$2:$B$180,2,FALSE()),"未登録")</f>
        <v>無機質製剤</v>
      </c>
      <c r="E3876" s="16" t="s">
        <v>8983</v>
      </c>
      <c r="F3876" s="16" t="s">
        <v>8984</v>
      </c>
      <c r="G3876" s="16" t="s">
        <v>8985</v>
      </c>
      <c r="H3876" s="16" t="s">
        <v>473</v>
      </c>
      <c r="I3876" s="0" t="n">
        <v>6.3</v>
      </c>
      <c r="K3876" s="0" t="str">
        <f aca="false">IFERROR(IF(VLOOKUP($C3876,薬効分類マスタ!$A$2:$E$180,5,FALSE())=0,"",VLOOKUP($C3876,薬効分類マスタ!$A$2:$E$180,5,FALSE())),"")</f>
        <v/>
      </c>
      <c r="L3876" s="17"/>
      <c r="M3876" s="0" t="str">
        <f aca="false">IF($K3876="","",IF($L3876&lt;&gt;"",$L3876,VLOOKUP($C3876,薬効分類マスタ!$A$2:$F$180,6,FALSE())))</f>
        <v/>
      </c>
      <c r="N3876" s="0" t="str">
        <f aca="false">ASC(G3876)</f>
        <v>ｱｽﾊﾟﾗ配合錠</v>
      </c>
      <c r="O3876" s="0" t="str">
        <f aca="false">ASC(E3876)</f>
        <v>ｱｽﾊﾟﾗｷﾞﾝ酸ｶﾘｳﾑ･ﾏｸﾞﾈｼｳﾑ</v>
      </c>
      <c r="P3876" s="16" t="n">
        <f aca="false">N(P3875)+IF($C3876=検索!$B$49,1,0)</f>
        <v>0</v>
      </c>
    </row>
    <row r="3877" customFormat="false" ht="15" hidden="false" customHeight="false" outlineLevel="0" collapsed="false">
      <c r="A3877" s="16" t="s">
        <v>221</v>
      </c>
      <c r="B3877" s="0" t="s">
        <v>8986</v>
      </c>
      <c r="C3877" s="0" t="n">
        <v>322</v>
      </c>
      <c r="D3877" s="0" t="str">
        <f aca="false">IFERROR(VLOOKUP($C3877,薬効分類マスタ!$A$2:$B$180,2,FALSE()),"未登録")</f>
        <v>無機質製剤</v>
      </c>
      <c r="E3877" s="16" t="s">
        <v>8987</v>
      </c>
      <c r="F3877" s="16" t="s">
        <v>8988</v>
      </c>
      <c r="G3877" s="16" t="s">
        <v>8989</v>
      </c>
      <c r="H3877" s="16" t="s">
        <v>1211</v>
      </c>
      <c r="I3877" s="0" t="n">
        <v>67.7</v>
      </c>
      <c r="J3877" s="16" t="s">
        <v>232</v>
      </c>
      <c r="K3877" s="0" t="str">
        <f aca="false">IFERROR(IF(VLOOKUP($C3877,薬効分類マスタ!$A$2:$E$180,5,FALSE())=0,"",VLOOKUP($C3877,薬効分類マスタ!$A$2:$E$180,5,FALSE())),"")</f>
        <v/>
      </c>
      <c r="L3877" s="17"/>
      <c r="M3877" s="0" t="str">
        <f aca="false">IF($K3877="","",IF($L3877&lt;&gt;"",$L3877,VLOOKUP($C3877,薬効分類マスタ!$A$2:$F$180,6,FALSE())))</f>
        <v/>
      </c>
      <c r="N3877" s="0" t="str">
        <f aca="false">ASC(G3877)</f>
        <v>ﾎｽﾘﾎﾞﾝ配合顆粒</v>
      </c>
      <c r="O3877" s="0" t="str">
        <f aca="false">ASC(E3877)</f>
        <v>ﾘﾝ酸二水素ﾅﾄﾘｳﾑ一水和物･無水ﾘﾝ酸水素二ﾅﾄﾘｳﾑ</v>
      </c>
      <c r="P3877" s="16" t="n">
        <f aca="false">N(P3876)+IF($C3877=検索!$B$49,1,0)</f>
        <v>0</v>
      </c>
    </row>
    <row r="3878" customFormat="false" ht="15" hidden="false" customHeight="false" outlineLevel="0" collapsed="false">
      <c r="A3878" s="16" t="s">
        <v>221</v>
      </c>
      <c r="B3878" s="0" t="s">
        <v>8990</v>
      </c>
      <c r="C3878" s="0" t="n">
        <v>323</v>
      </c>
      <c r="D3878" s="0" t="str">
        <f aca="false">IFERROR(VLOOKUP($C3878,薬効分類マスタ!$A$2:$B$180,2,FALSE()),"未登録")</f>
        <v>糖類剤</v>
      </c>
      <c r="E3878" s="16" t="s">
        <v>8991</v>
      </c>
      <c r="F3878" s="16" t="s">
        <v>476</v>
      </c>
      <c r="G3878" s="16" t="s">
        <v>8991</v>
      </c>
      <c r="I3878" s="0" t="n">
        <v>8</v>
      </c>
      <c r="K3878" s="0" t="str">
        <f aca="false">IFERROR(IF(VLOOKUP($C3878,薬効分類マスタ!$A$2:$E$180,5,FALSE())=0,"",VLOOKUP($C3878,薬効分類マスタ!$A$2:$E$180,5,FALSE())),"")</f>
        <v/>
      </c>
      <c r="L3878" s="17"/>
      <c r="M3878" s="0" t="str">
        <f aca="false">IF($K3878="","",IF($L3878&lt;&gt;"",$L3878,VLOOKUP($C3878,薬効分類マスタ!$A$2:$F$180,6,FALSE())))</f>
        <v/>
      </c>
      <c r="N3878" s="0" t="str">
        <f aca="false">ASC(G3878)</f>
        <v>ﾌﾞﾄﾞｳ糖</v>
      </c>
      <c r="O3878" s="0" t="str">
        <f aca="false">ASC(E3878)</f>
        <v>ﾌﾞﾄﾞｳ糖</v>
      </c>
      <c r="P3878" s="16" t="n">
        <f aca="false">N(P3877)+IF($C3878=検索!$B$49,1,0)</f>
        <v>0</v>
      </c>
    </row>
    <row r="3879" customFormat="false" ht="15" hidden="false" customHeight="false" outlineLevel="0" collapsed="false">
      <c r="A3879" s="16" t="s">
        <v>221</v>
      </c>
      <c r="B3879" s="0" t="s">
        <v>8992</v>
      </c>
      <c r="C3879" s="0" t="n">
        <v>323</v>
      </c>
      <c r="D3879" s="0" t="str">
        <f aca="false">IFERROR(VLOOKUP($C3879,薬効分類マスタ!$A$2:$B$180,2,FALSE()),"未登録")</f>
        <v>糖類剤</v>
      </c>
      <c r="E3879" s="16" t="s">
        <v>8991</v>
      </c>
      <c r="F3879" s="16" t="s">
        <v>476</v>
      </c>
      <c r="G3879" s="16" t="s">
        <v>8993</v>
      </c>
      <c r="H3879" s="16" t="s">
        <v>7004</v>
      </c>
      <c r="I3879" s="0" t="n">
        <v>8.9</v>
      </c>
      <c r="K3879" s="0" t="str">
        <f aca="false">IFERROR(IF(VLOOKUP($C3879,薬効分類マスタ!$A$2:$E$180,5,FALSE())=0,"",VLOOKUP($C3879,薬効分類マスタ!$A$2:$E$180,5,FALSE())),"")</f>
        <v/>
      </c>
      <c r="L3879" s="17"/>
      <c r="M3879" s="0" t="str">
        <f aca="false">IF($K3879="","",IF($L3879&lt;&gt;"",$L3879,VLOOKUP($C3879,薬効分類マスタ!$A$2:$F$180,6,FALSE())))</f>
        <v/>
      </c>
      <c r="N3879" s="0" t="str">
        <f aca="false">ASC(G3879)</f>
        <v>ﾌﾞﾄﾞｳ糖｢ｺｻﾞｶｲ･M｣</v>
      </c>
      <c r="O3879" s="0" t="str">
        <f aca="false">ASC(E3879)</f>
        <v>ﾌﾞﾄﾞｳ糖</v>
      </c>
      <c r="P3879" s="16" t="n">
        <f aca="false">N(P3878)+IF($C3879=検索!$B$49,1,0)</f>
        <v>0</v>
      </c>
    </row>
    <row r="3880" customFormat="false" ht="15" hidden="false" customHeight="false" outlineLevel="0" collapsed="false">
      <c r="A3880" s="16" t="s">
        <v>221</v>
      </c>
      <c r="B3880" s="0" t="s">
        <v>8994</v>
      </c>
      <c r="C3880" s="0" t="n">
        <v>323</v>
      </c>
      <c r="D3880" s="0" t="str">
        <f aca="false">IFERROR(VLOOKUP($C3880,薬効分類マスタ!$A$2:$B$180,2,FALSE()),"未登録")</f>
        <v>糖類剤</v>
      </c>
      <c r="E3880" s="16" t="s">
        <v>8991</v>
      </c>
      <c r="F3880" s="16" t="s">
        <v>476</v>
      </c>
      <c r="G3880" s="16" t="s">
        <v>8995</v>
      </c>
      <c r="H3880" s="16" t="s">
        <v>6908</v>
      </c>
      <c r="I3880" s="0" t="n">
        <v>13.2</v>
      </c>
      <c r="K3880" s="0" t="str">
        <f aca="false">IFERROR(IF(VLOOKUP($C3880,薬効分類マスタ!$A$2:$E$180,5,FALSE())=0,"",VLOOKUP($C3880,薬効分類マスタ!$A$2:$E$180,5,FALSE())),"")</f>
        <v/>
      </c>
      <c r="L3880" s="17"/>
      <c r="M3880" s="0" t="str">
        <f aca="false">IF($K3880="","",IF($L3880&lt;&gt;"",$L3880,VLOOKUP($C3880,薬効分類マスタ!$A$2:$F$180,6,FALSE())))</f>
        <v/>
      </c>
      <c r="N3880" s="0" t="str">
        <f aca="false">ASC(G3880)</f>
        <v>ﾌﾞﾄﾞｳ糖｢ﾆｯｺｰ｣</v>
      </c>
      <c r="O3880" s="0" t="str">
        <f aca="false">ASC(E3880)</f>
        <v>ﾌﾞﾄﾞｳ糖</v>
      </c>
      <c r="P3880" s="16" t="n">
        <f aca="false">N(P3879)+IF($C3880=検索!$B$49,1,0)</f>
        <v>0</v>
      </c>
    </row>
    <row r="3881" customFormat="false" ht="15" hidden="false" customHeight="false" outlineLevel="0" collapsed="false">
      <c r="A3881" s="16" t="s">
        <v>221</v>
      </c>
      <c r="B3881" s="0" t="s">
        <v>8996</v>
      </c>
      <c r="C3881" s="0" t="n">
        <v>323</v>
      </c>
      <c r="D3881" s="0" t="str">
        <f aca="false">IFERROR(VLOOKUP($C3881,薬効分類マスタ!$A$2:$B$180,2,FALSE()),"未登録")</f>
        <v>糖類剤</v>
      </c>
      <c r="E3881" s="16" t="s">
        <v>8997</v>
      </c>
      <c r="F3881" s="16" t="s">
        <v>224</v>
      </c>
      <c r="G3881" s="16" t="s">
        <v>8997</v>
      </c>
      <c r="I3881" s="0" t="n">
        <v>9.4</v>
      </c>
      <c r="K3881" s="0" t="str">
        <f aca="false">IFERROR(IF(VLOOKUP($C3881,薬効分類マスタ!$A$2:$E$180,5,FALSE())=0,"",VLOOKUP($C3881,薬効分類マスタ!$A$2:$E$180,5,FALSE())),"")</f>
        <v/>
      </c>
      <c r="L3881" s="17"/>
      <c r="M3881" s="0" t="str">
        <f aca="false">IF($K3881="","",IF($L3881&lt;&gt;"",$L3881,VLOOKUP($C3881,薬効分類マスタ!$A$2:$F$180,6,FALSE())))</f>
        <v/>
      </c>
      <c r="N3881" s="0" t="str">
        <f aca="false">ASC(G3881)</f>
        <v>果糖</v>
      </c>
      <c r="O3881" s="0" t="str">
        <f aca="false">ASC(E3881)</f>
        <v>果糖</v>
      </c>
      <c r="P3881" s="16" t="n">
        <f aca="false">N(P3880)+IF($C3881=検索!$B$49,1,0)</f>
        <v>0</v>
      </c>
    </row>
    <row r="3882" customFormat="false" ht="15" hidden="false" customHeight="false" outlineLevel="0" collapsed="false">
      <c r="A3882" s="16" t="s">
        <v>221</v>
      </c>
      <c r="B3882" s="0" t="s">
        <v>8998</v>
      </c>
      <c r="C3882" s="0" t="n">
        <v>325</v>
      </c>
      <c r="D3882" s="0" t="str">
        <f aca="false">IFERROR(VLOOKUP($C3882,薬効分類マスタ!$A$2:$B$180,2,FALSE()),"未登録")</f>
        <v>たん白アミノ酸製剤</v>
      </c>
      <c r="E3882" s="16" t="s">
        <v>8999</v>
      </c>
      <c r="F3882" s="16" t="s">
        <v>9000</v>
      </c>
      <c r="G3882" s="16" t="s">
        <v>9001</v>
      </c>
      <c r="H3882" s="16" t="s">
        <v>4593</v>
      </c>
      <c r="I3882" s="0" t="n">
        <v>62.9</v>
      </c>
      <c r="J3882" s="16" t="s">
        <v>232</v>
      </c>
      <c r="K3882" s="0" t="str">
        <f aca="false">IFERROR(IF(VLOOKUP($C3882,薬効分類マスタ!$A$2:$E$180,5,FALSE())=0,"",VLOOKUP($C3882,薬効分類マスタ!$A$2:$E$180,5,FALSE())),"")</f>
        <v/>
      </c>
      <c r="L3882" s="17"/>
      <c r="M3882" s="0" t="str">
        <f aca="false">IF($K3882="","",IF($L3882&lt;&gt;"",$L3882,VLOOKUP($C3882,薬効分類マスタ!$A$2:$F$180,6,FALSE())))</f>
        <v/>
      </c>
      <c r="N3882" s="0" t="str">
        <f aca="false">ASC(G3882)</f>
        <v>ｱﾐﾕｰ配合顆粒</v>
      </c>
      <c r="O3882" s="0" t="str">
        <f aca="false">ASC(E3882)</f>
        <v>総合ｱﾐﾉ酸製剤</v>
      </c>
      <c r="P3882" s="16" t="n">
        <f aca="false">N(P3881)+IF($C3882=検索!$B$49,1,0)</f>
        <v>0</v>
      </c>
    </row>
    <row r="3883" customFormat="false" ht="15" hidden="false" customHeight="false" outlineLevel="0" collapsed="false">
      <c r="A3883" s="16" t="s">
        <v>221</v>
      </c>
      <c r="B3883" s="0" t="s">
        <v>9002</v>
      </c>
      <c r="C3883" s="0" t="n">
        <v>325</v>
      </c>
      <c r="D3883" s="0" t="str">
        <f aca="false">IFERROR(VLOOKUP($C3883,薬効分類マスタ!$A$2:$B$180,2,FALSE()),"未登録")</f>
        <v>たん白アミノ酸製剤</v>
      </c>
      <c r="E3883" s="16" t="s">
        <v>8999</v>
      </c>
      <c r="F3883" s="16" t="s">
        <v>224</v>
      </c>
      <c r="G3883" s="16" t="s">
        <v>9003</v>
      </c>
      <c r="H3883" s="16" t="s">
        <v>4593</v>
      </c>
      <c r="I3883" s="0" t="n">
        <v>29.6</v>
      </c>
      <c r="K3883" s="0" t="str">
        <f aca="false">IFERROR(IF(VLOOKUP($C3883,薬効分類マスタ!$A$2:$E$180,5,FALSE())=0,"",VLOOKUP($C3883,薬効分類マスタ!$A$2:$E$180,5,FALSE())),"")</f>
        <v/>
      </c>
      <c r="L3883" s="17"/>
      <c r="M3883" s="0" t="str">
        <f aca="false">IF($K3883="","",IF($L3883&lt;&gt;"",$L3883,VLOOKUP($C3883,薬効分類マスタ!$A$2:$F$180,6,FALSE())))</f>
        <v/>
      </c>
      <c r="N3883" s="0" t="str">
        <f aca="false">ASC(G3883)</f>
        <v>ESﾎﾟﾘﾀﾐﾝ配合顆粒</v>
      </c>
      <c r="O3883" s="0" t="str">
        <f aca="false">ASC(E3883)</f>
        <v>総合ｱﾐﾉ酸製剤</v>
      </c>
      <c r="P3883" s="16" t="n">
        <f aca="false">N(P3882)+IF($C3883=検索!$B$49,1,0)</f>
        <v>0</v>
      </c>
    </row>
    <row r="3884" customFormat="false" ht="15" hidden="false" customHeight="false" outlineLevel="0" collapsed="false">
      <c r="A3884" s="16" t="s">
        <v>221</v>
      </c>
      <c r="B3884" s="0" t="s">
        <v>9004</v>
      </c>
      <c r="C3884" s="0" t="n">
        <v>325</v>
      </c>
      <c r="D3884" s="0" t="str">
        <f aca="false">IFERROR(VLOOKUP($C3884,薬効分類マスタ!$A$2:$B$180,2,FALSE()),"未登録")</f>
        <v>たん白アミノ酸製剤</v>
      </c>
      <c r="E3884" s="16" t="s">
        <v>9005</v>
      </c>
      <c r="F3884" s="16" t="s">
        <v>9006</v>
      </c>
      <c r="G3884" s="16" t="s">
        <v>9007</v>
      </c>
      <c r="H3884" s="16" t="s">
        <v>4593</v>
      </c>
      <c r="I3884" s="0" t="n">
        <v>134</v>
      </c>
      <c r="J3884" s="16" t="s">
        <v>232</v>
      </c>
      <c r="K3884" s="0" t="str">
        <f aca="false">IFERROR(IF(VLOOKUP($C3884,薬効分類マスタ!$A$2:$E$180,5,FALSE())=0,"",VLOOKUP($C3884,薬効分類マスタ!$A$2:$E$180,5,FALSE())),"")</f>
        <v/>
      </c>
      <c r="L3884" s="17"/>
      <c r="M3884" s="0" t="str">
        <f aca="false">IF($K3884="","",IF($L3884&lt;&gt;"",$L3884,VLOOKUP($C3884,薬効分類マスタ!$A$2:$F$180,6,FALSE())))</f>
        <v/>
      </c>
      <c r="N3884" s="0" t="str">
        <f aca="false">ASC(G3884)</f>
        <v>ﾘｰﾊﾞｸﾄ配合顆粒</v>
      </c>
      <c r="O3884" s="0" t="str">
        <f aca="false">ASC(E3884)</f>
        <v>ｲｿﾛｲｼﾝ･ﾛｲｼﾝ･ﾊﾞﾘﾝ</v>
      </c>
      <c r="P3884" s="16" t="n">
        <f aca="false">N(P3883)+IF($C3884=検索!$B$49,1,0)</f>
        <v>0</v>
      </c>
    </row>
    <row r="3885" customFormat="false" ht="15" hidden="false" customHeight="false" outlineLevel="0" collapsed="false">
      <c r="A3885" s="16" t="s">
        <v>221</v>
      </c>
      <c r="B3885" s="0" t="s">
        <v>9008</v>
      </c>
      <c r="C3885" s="0" t="n">
        <v>325</v>
      </c>
      <c r="D3885" s="0" t="str">
        <f aca="false">IFERROR(VLOOKUP($C3885,薬効分類マスタ!$A$2:$B$180,2,FALSE()),"未登録")</f>
        <v>たん白アミノ酸製剤</v>
      </c>
      <c r="E3885" s="16" t="s">
        <v>9005</v>
      </c>
      <c r="F3885" s="16" t="s">
        <v>9009</v>
      </c>
      <c r="G3885" s="16" t="s">
        <v>9010</v>
      </c>
      <c r="H3885" s="16" t="s">
        <v>4593</v>
      </c>
      <c r="I3885" s="0" t="n">
        <v>146.6</v>
      </c>
      <c r="J3885" s="16" t="s">
        <v>232</v>
      </c>
      <c r="K3885" s="0" t="str">
        <f aca="false">IFERROR(IF(VLOOKUP($C3885,薬効分類マスタ!$A$2:$E$180,5,FALSE())=0,"",VLOOKUP($C3885,薬効分類マスタ!$A$2:$E$180,5,FALSE())),"")</f>
        <v/>
      </c>
      <c r="L3885" s="17"/>
      <c r="M3885" s="0" t="str">
        <f aca="false">IF($K3885="","",IF($L3885&lt;&gt;"",$L3885,VLOOKUP($C3885,薬効分類マスタ!$A$2:$F$180,6,FALSE())))</f>
        <v/>
      </c>
      <c r="N3885" s="0" t="str">
        <f aca="false">ASC(G3885)</f>
        <v>ﾘｰﾊﾞｸﾄ配合経口ｾﾞﾘｰ</v>
      </c>
      <c r="O3885" s="0" t="str">
        <f aca="false">ASC(E3885)</f>
        <v>ｲｿﾛｲｼﾝ･ﾛｲｼﾝ･ﾊﾞﾘﾝ</v>
      </c>
      <c r="P3885" s="16" t="n">
        <f aca="false">N(P3884)+IF($C3885=検索!$B$49,1,0)</f>
        <v>0</v>
      </c>
    </row>
    <row r="3886" customFormat="false" ht="15" hidden="false" customHeight="false" outlineLevel="0" collapsed="false">
      <c r="A3886" s="16" t="s">
        <v>221</v>
      </c>
      <c r="B3886" s="0" t="s">
        <v>9011</v>
      </c>
      <c r="C3886" s="0" t="n">
        <v>325</v>
      </c>
      <c r="D3886" s="0" t="str">
        <f aca="false">IFERROR(VLOOKUP($C3886,薬効分類マスタ!$A$2:$B$180,2,FALSE()),"未登録")</f>
        <v>たん白アミノ酸製剤</v>
      </c>
      <c r="E3886" s="16" t="s">
        <v>9012</v>
      </c>
      <c r="F3886" s="16" t="s">
        <v>476</v>
      </c>
      <c r="G3886" s="16" t="s">
        <v>9013</v>
      </c>
      <c r="H3886" s="16" t="s">
        <v>4593</v>
      </c>
      <c r="I3886" s="0" t="n">
        <v>58.6</v>
      </c>
      <c r="J3886" s="16" t="s">
        <v>232</v>
      </c>
      <c r="K3886" s="0" t="str">
        <f aca="false">IFERROR(IF(VLOOKUP($C3886,薬効分類マスタ!$A$2:$E$180,5,FALSE())=0,"",VLOOKUP($C3886,薬効分類マスタ!$A$2:$E$180,5,FALSE())),"")</f>
        <v/>
      </c>
      <c r="L3886" s="17"/>
      <c r="M3886" s="0" t="str">
        <f aca="false">IF($K3886="","",IF($L3886&lt;&gt;"",$L3886,VLOOKUP($C3886,薬効分類マスタ!$A$2:$F$180,6,FALSE())))</f>
        <v/>
      </c>
      <c r="N3886" s="0" t="str">
        <f aca="false">ASC(G3886)</f>
        <v>ｴﾚﾝﾀｰﾙ配合内用剤</v>
      </c>
      <c r="O3886" s="0" t="str">
        <f aca="false">ASC(E3886)</f>
        <v>経腸成分栄養剤</v>
      </c>
      <c r="P3886" s="16" t="n">
        <f aca="false">N(P3885)+IF($C3886=検索!$B$49,1,0)</f>
        <v>0</v>
      </c>
    </row>
    <row r="3887" customFormat="false" ht="15" hidden="false" customHeight="false" outlineLevel="0" collapsed="false">
      <c r="A3887" s="16" t="s">
        <v>221</v>
      </c>
      <c r="B3887" s="0" t="s">
        <v>9014</v>
      </c>
      <c r="C3887" s="0" t="n">
        <v>325</v>
      </c>
      <c r="D3887" s="0" t="str">
        <f aca="false">IFERROR(VLOOKUP($C3887,薬効分類マスタ!$A$2:$B$180,2,FALSE()),"未登録")</f>
        <v>たん白アミノ酸製剤</v>
      </c>
      <c r="E3887" s="16" t="s">
        <v>9012</v>
      </c>
      <c r="F3887" s="16" t="s">
        <v>476</v>
      </c>
      <c r="G3887" s="16" t="s">
        <v>9015</v>
      </c>
      <c r="H3887" s="16" t="s">
        <v>4593</v>
      </c>
      <c r="I3887" s="0" t="n">
        <v>86.7</v>
      </c>
      <c r="J3887" s="16" t="s">
        <v>232</v>
      </c>
      <c r="K3887" s="0" t="str">
        <f aca="false">IFERROR(IF(VLOOKUP($C3887,薬効分類マスタ!$A$2:$E$180,5,FALSE())=0,"",VLOOKUP($C3887,薬効分類マスタ!$A$2:$E$180,5,FALSE())),"")</f>
        <v/>
      </c>
      <c r="L3887" s="17"/>
      <c r="M3887" s="0" t="str">
        <f aca="false">IF($K3887="","",IF($L3887&lt;&gt;"",$L3887,VLOOKUP($C3887,薬効分類マスタ!$A$2:$F$180,6,FALSE())))</f>
        <v/>
      </c>
      <c r="N3887" s="0" t="str">
        <f aca="false">ASC(G3887)</f>
        <v>ｴﾚﾝﾀｰﾙP乳幼児用配合内用剤</v>
      </c>
      <c r="O3887" s="0" t="str">
        <f aca="false">ASC(E3887)</f>
        <v>経腸成分栄養剤</v>
      </c>
      <c r="P3887" s="16" t="n">
        <f aca="false">N(P3886)+IF($C3887=検索!$B$49,1,0)</f>
        <v>0</v>
      </c>
    </row>
    <row r="3888" customFormat="false" ht="15" hidden="false" customHeight="false" outlineLevel="0" collapsed="false">
      <c r="A3888" s="16" t="s">
        <v>221</v>
      </c>
      <c r="B3888" s="0" t="s">
        <v>9016</v>
      </c>
      <c r="C3888" s="0" t="n">
        <v>325</v>
      </c>
      <c r="D3888" s="0" t="str">
        <f aca="false">IFERROR(VLOOKUP($C3888,薬効分類マスタ!$A$2:$B$180,2,FALSE()),"未登録")</f>
        <v>たん白アミノ酸製剤</v>
      </c>
      <c r="E3888" s="16" t="s">
        <v>9017</v>
      </c>
      <c r="F3888" s="16" t="s">
        <v>476</v>
      </c>
      <c r="G3888" s="16" t="s">
        <v>9018</v>
      </c>
      <c r="H3888" s="16" t="s">
        <v>2382</v>
      </c>
      <c r="I3888" s="0" t="n">
        <v>88.8</v>
      </c>
      <c r="J3888" s="16" t="s">
        <v>232</v>
      </c>
      <c r="K3888" s="0" t="str">
        <f aca="false">IFERROR(IF(VLOOKUP($C3888,薬効分類マスタ!$A$2:$E$180,5,FALSE())=0,"",VLOOKUP($C3888,薬効分類マスタ!$A$2:$E$180,5,FALSE())),"")</f>
        <v/>
      </c>
      <c r="L3888" s="17"/>
      <c r="M3888" s="0" t="str">
        <f aca="false">IF($K3888="","",IF($L3888&lt;&gt;"",$L3888,VLOOKUP($C3888,薬効分類マスタ!$A$2:$F$180,6,FALSE())))</f>
        <v/>
      </c>
      <c r="N3888" s="0" t="str">
        <f aca="false">ASC(G3888)</f>
        <v>ｱﾐﾉﾚﾊﾞﾝEN配合散</v>
      </c>
      <c r="O3888" s="0" t="str">
        <f aca="false">ASC(E3888)</f>
        <v>肝不全用成分栄養剤</v>
      </c>
      <c r="P3888" s="16" t="n">
        <f aca="false">N(P3887)+IF($C3888=検索!$B$49,1,0)</f>
        <v>0</v>
      </c>
    </row>
    <row r="3889" customFormat="false" ht="15" hidden="false" customHeight="false" outlineLevel="0" collapsed="false">
      <c r="A3889" s="16" t="s">
        <v>221</v>
      </c>
      <c r="B3889" s="0" t="s">
        <v>9019</v>
      </c>
      <c r="C3889" s="0" t="n">
        <v>325</v>
      </c>
      <c r="D3889" s="0" t="str">
        <f aca="false">IFERROR(VLOOKUP($C3889,薬効分類マスタ!$A$2:$B$180,2,FALSE()),"未登録")</f>
        <v>たん白アミノ酸製剤</v>
      </c>
      <c r="E3889" s="16" t="s">
        <v>9012</v>
      </c>
      <c r="F3889" s="16" t="s">
        <v>6657</v>
      </c>
      <c r="G3889" s="16" t="s">
        <v>9020</v>
      </c>
      <c r="H3889" s="16" t="s">
        <v>9021</v>
      </c>
      <c r="I3889" s="0" t="n">
        <v>7.1</v>
      </c>
      <c r="J3889" s="16" t="s">
        <v>232</v>
      </c>
      <c r="K3889" s="0" t="str">
        <f aca="false">IFERROR(IF(VLOOKUP($C3889,薬効分類マスタ!$A$2:$E$180,5,FALSE())=0,"",VLOOKUP($C3889,薬効分類マスタ!$A$2:$E$180,5,FALSE())),"")</f>
        <v/>
      </c>
      <c r="L3889" s="17"/>
      <c r="M3889" s="0" t="str">
        <f aca="false">IF($K3889="","",IF($L3889&lt;&gt;"",$L3889,VLOOKUP($C3889,薬効分類マスタ!$A$2:$F$180,6,FALSE())))</f>
        <v/>
      </c>
      <c r="N3889" s="0" t="str">
        <f aca="false">ASC(G3889)</f>
        <v>ｴﾝｼｭｱ･ﾘｷｯﾄﾞ</v>
      </c>
      <c r="O3889" s="0" t="str">
        <f aca="false">ASC(E3889)</f>
        <v>経腸成分栄養剤</v>
      </c>
      <c r="P3889" s="16" t="n">
        <f aca="false">N(P3888)+IF($C3889=検索!$B$49,1,0)</f>
        <v>0</v>
      </c>
    </row>
    <row r="3890" customFormat="false" ht="15" hidden="false" customHeight="false" outlineLevel="0" collapsed="false">
      <c r="A3890" s="16" t="s">
        <v>221</v>
      </c>
      <c r="B3890" s="0" t="s">
        <v>9022</v>
      </c>
      <c r="C3890" s="0" t="n">
        <v>325</v>
      </c>
      <c r="D3890" s="0" t="str">
        <f aca="false">IFERROR(VLOOKUP($C3890,薬効分類マスタ!$A$2:$B$180,2,FALSE()),"未登録")</f>
        <v>たん白アミノ酸製剤</v>
      </c>
      <c r="E3890" s="16" t="s">
        <v>9017</v>
      </c>
      <c r="F3890" s="16" t="s">
        <v>476</v>
      </c>
      <c r="G3890" s="16" t="s">
        <v>9023</v>
      </c>
      <c r="H3890" s="16" t="s">
        <v>4593</v>
      </c>
      <c r="I3890" s="0" t="n">
        <v>32.3</v>
      </c>
      <c r="J3890" s="16" t="s">
        <v>232</v>
      </c>
      <c r="K3890" s="0" t="str">
        <f aca="false">IFERROR(IF(VLOOKUP($C3890,薬効分類マスタ!$A$2:$E$180,5,FALSE())=0,"",VLOOKUP($C3890,薬効分類マスタ!$A$2:$E$180,5,FALSE())),"")</f>
        <v/>
      </c>
      <c r="L3890" s="17"/>
      <c r="M3890" s="0" t="str">
        <f aca="false">IF($K3890="","",IF($L3890&lt;&gt;"",$L3890,VLOOKUP($C3890,薬効分類マスタ!$A$2:$F$180,6,FALSE())))</f>
        <v/>
      </c>
      <c r="N3890" s="0" t="str">
        <f aca="false">ASC(G3890)</f>
        <v>ﾍﾊﾟﾝED配合内用剤</v>
      </c>
      <c r="O3890" s="0" t="str">
        <f aca="false">ASC(E3890)</f>
        <v>肝不全用成分栄養剤</v>
      </c>
      <c r="P3890" s="16" t="n">
        <f aca="false">N(P3889)+IF($C3890=検索!$B$49,1,0)</f>
        <v>0</v>
      </c>
    </row>
    <row r="3891" customFormat="false" ht="15" hidden="false" customHeight="false" outlineLevel="0" collapsed="false">
      <c r="A3891" s="16" t="s">
        <v>221</v>
      </c>
      <c r="B3891" s="0" t="s">
        <v>9024</v>
      </c>
      <c r="C3891" s="0" t="n">
        <v>325</v>
      </c>
      <c r="D3891" s="0" t="str">
        <f aca="false">IFERROR(VLOOKUP($C3891,薬効分類マスタ!$A$2:$B$180,2,FALSE()),"未登録")</f>
        <v>たん白アミノ酸製剤</v>
      </c>
      <c r="E3891" s="16" t="s">
        <v>9012</v>
      </c>
      <c r="F3891" s="16" t="s">
        <v>6657</v>
      </c>
      <c r="G3891" s="16" t="s">
        <v>9025</v>
      </c>
      <c r="H3891" s="16" t="s">
        <v>9021</v>
      </c>
      <c r="I3891" s="0" t="n">
        <v>9.1</v>
      </c>
      <c r="J3891" s="16" t="s">
        <v>232</v>
      </c>
      <c r="K3891" s="0" t="str">
        <f aca="false">IFERROR(IF(VLOOKUP($C3891,薬効分類マスタ!$A$2:$E$180,5,FALSE())=0,"",VLOOKUP($C3891,薬効分類マスタ!$A$2:$E$180,5,FALSE())),"")</f>
        <v/>
      </c>
      <c r="L3891" s="17"/>
      <c r="M3891" s="0" t="str">
        <f aca="false">IF($K3891="","",IF($L3891&lt;&gt;"",$L3891,VLOOKUP($C3891,薬効分類マスタ!$A$2:$F$180,6,FALSE())))</f>
        <v/>
      </c>
      <c r="N3891" s="0" t="str">
        <f aca="false">ASC(G3891)</f>
        <v>ｴﾝｼｭｱ･H</v>
      </c>
      <c r="O3891" s="0" t="str">
        <f aca="false">ASC(E3891)</f>
        <v>経腸成分栄養剤</v>
      </c>
      <c r="P3891" s="16" t="n">
        <f aca="false">N(P3890)+IF($C3891=検索!$B$49,1,0)</f>
        <v>0</v>
      </c>
    </row>
    <row r="3892" customFormat="false" ht="15" hidden="false" customHeight="false" outlineLevel="0" collapsed="false">
      <c r="A3892" s="16" t="s">
        <v>221</v>
      </c>
      <c r="B3892" s="0" t="s">
        <v>9026</v>
      </c>
      <c r="C3892" s="0" t="n">
        <v>325</v>
      </c>
      <c r="D3892" s="0" t="str">
        <f aca="false">IFERROR(VLOOKUP($C3892,薬効分類マスタ!$A$2:$B$180,2,FALSE()),"未登録")</f>
        <v>たん白アミノ酸製剤</v>
      </c>
      <c r="E3892" s="16" t="s">
        <v>9012</v>
      </c>
      <c r="F3892" s="16" t="s">
        <v>9027</v>
      </c>
      <c r="G3892" s="16" t="s">
        <v>9028</v>
      </c>
      <c r="H3892" s="16" t="s">
        <v>9029</v>
      </c>
      <c r="I3892" s="0" t="n">
        <v>9.1</v>
      </c>
      <c r="J3892" s="16" t="s">
        <v>232</v>
      </c>
      <c r="K3892" s="0" t="str">
        <f aca="false">IFERROR(IF(VLOOKUP($C3892,薬効分類マスタ!$A$2:$E$180,5,FALSE())=0,"",VLOOKUP($C3892,薬効分類マスタ!$A$2:$E$180,5,FALSE())),"")</f>
        <v/>
      </c>
      <c r="L3892" s="17"/>
      <c r="M3892" s="0" t="str">
        <f aca="false">IF($K3892="","",IF($L3892&lt;&gt;"",$L3892,VLOOKUP($C3892,薬効分類マスタ!$A$2:$F$180,6,FALSE())))</f>
        <v/>
      </c>
      <c r="N3892" s="0" t="str">
        <f aca="false">ASC(G3892)</f>
        <v>ﾂｲﾝﾗｲﾝNF配合経腸用液</v>
      </c>
      <c r="O3892" s="0" t="str">
        <f aca="false">ASC(E3892)</f>
        <v>経腸成分栄養剤</v>
      </c>
      <c r="P3892" s="16" t="n">
        <f aca="false">N(P3891)+IF($C3892=検索!$B$49,1,0)</f>
        <v>0</v>
      </c>
    </row>
    <row r="3893" customFormat="false" ht="15" hidden="false" customHeight="false" outlineLevel="0" collapsed="false">
      <c r="A3893" s="16" t="s">
        <v>221</v>
      </c>
      <c r="B3893" s="0" t="s">
        <v>9030</v>
      </c>
      <c r="C3893" s="0" t="n">
        <v>325</v>
      </c>
      <c r="D3893" s="0" t="str">
        <f aca="false">IFERROR(VLOOKUP($C3893,薬効分類マスタ!$A$2:$B$180,2,FALSE()),"未登録")</f>
        <v>たん白アミノ酸製剤</v>
      </c>
      <c r="E3893" s="16" t="s">
        <v>9012</v>
      </c>
      <c r="F3893" s="16" t="s">
        <v>6657</v>
      </c>
      <c r="G3893" s="16" t="s">
        <v>9031</v>
      </c>
      <c r="H3893" s="16" t="s">
        <v>9029</v>
      </c>
      <c r="I3893" s="0" t="n">
        <v>10.7</v>
      </c>
      <c r="J3893" s="16" t="s">
        <v>232</v>
      </c>
      <c r="K3893" s="0" t="str">
        <f aca="false">IFERROR(IF(VLOOKUP($C3893,薬効分類マスタ!$A$2:$E$180,5,FALSE())=0,"",VLOOKUP($C3893,薬効分類マスタ!$A$2:$E$180,5,FALSE())),"")</f>
        <v/>
      </c>
      <c r="L3893" s="17"/>
      <c r="M3893" s="0" t="str">
        <f aca="false">IF($K3893="","",IF($L3893&lt;&gt;"",$L3893,VLOOKUP($C3893,薬効分類マスタ!$A$2:$F$180,6,FALSE())))</f>
        <v/>
      </c>
      <c r="N3893" s="0" t="str">
        <f aca="false">ASC(G3893)</f>
        <v>ﾗｺｰﾙNF配合経腸用液</v>
      </c>
      <c r="O3893" s="0" t="str">
        <f aca="false">ASC(E3893)</f>
        <v>経腸成分栄養剤</v>
      </c>
      <c r="P3893" s="16" t="n">
        <f aca="false">N(P3892)+IF($C3893=検索!$B$49,1,0)</f>
        <v>0</v>
      </c>
    </row>
    <row r="3894" customFormat="false" ht="15" hidden="false" customHeight="false" outlineLevel="0" collapsed="false">
      <c r="A3894" s="16" t="s">
        <v>221</v>
      </c>
      <c r="B3894" s="0" t="s">
        <v>9032</v>
      </c>
      <c r="C3894" s="0" t="n">
        <v>325</v>
      </c>
      <c r="D3894" s="0" t="str">
        <f aca="false">IFERROR(VLOOKUP($C3894,薬効分類マスタ!$A$2:$B$180,2,FALSE()),"未登録")</f>
        <v>たん白アミノ酸製剤</v>
      </c>
      <c r="E3894" s="16" t="s">
        <v>9012</v>
      </c>
      <c r="F3894" s="16" t="s">
        <v>476</v>
      </c>
      <c r="G3894" s="16" t="s">
        <v>9033</v>
      </c>
      <c r="H3894" s="16" t="s">
        <v>9029</v>
      </c>
      <c r="I3894" s="0" t="n">
        <v>10.6</v>
      </c>
      <c r="J3894" s="16" t="s">
        <v>232</v>
      </c>
      <c r="K3894" s="0" t="str">
        <f aca="false">IFERROR(IF(VLOOKUP($C3894,薬効分類マスタ!$A$2:$E$180,5,FALSE())=0,"",VLOOKUP($C3894,薬効分類マスタ!$A$2:$E$180,5,FALSE())),"")</f>
        <v/>
      </c>
      <c r="L3894" s="17"/>
      <c r="M3894" s="0" t="str">
        <f aca="false">IF($K3894="","",IF($L3894&lt;&gt;"",$L3894,VLOOKUP($C3894,薬効分類マスタ!$A$2:$F$180,6,FALSE())))</f>
        <v/>
      </c>
      <c r="N3894" s="0" t="str">
        <f aca="false">ASC(G3894)</f>
        <v>ﾗｺｰﾙNF配合経腸用半固形剤</v>
      </c>
      <c r="O3894" s="0" t="str">
        <f aca="false">ASC(E3894)</f>
        <v>経腸成分栄養剤</v>
      </c>
      <c r="P3894" s="16" t="n">
        <f aca="false">N(P3893)+IF($C3894=検索!$B$49,1,0)</f>
        <v>0</v>
      </c>
    </row>
    <row r="3895" customFormat="false" ht="15" hidden="false" customHeight="false" outlineLevel="0" collapsed="false">
      <c r="A3895" s="16" t="s">
        <v>221</v>
      </c>
      <c r="B3895" s="0" t="s">
        <v>9034</v>
      </c>
      <c r="C3895" s="0" t="n">
        <v>325</v>
      </c>
      <c r="D3895" s="0" t="str">
        <f aca="false">IFERROR(VLOOKUP($C3895,薬効分類マスタ!$A$2:$B$180,2,FALSE()),"未登録")</f>
        <v>たん白アミノ酸製剤</v>
      </c>
      <c r="E3895" s="16" t="s">
        <v>9012</v>
      </c>
      <c r="F3895" s="16" t="s">
        <v>6657</v>
      </c>
      <c r="G3895" s="16" t="s">
        <v>9035</v>
      </c>
      <c r="H3895" s="16" t="s">
        <v>9021</v>
      </c>
      <c r="I3895" s="0" t="n">
        <v>8.3</v>
      </c>
      <c r="J3895" s="16" t="s">
        <v>232</v>
      </c>
      <c r="K3895" s="0" t="str">
        <f aca="false">IFERROR(IF(VLOOKUP($C3895,薬効分類マスタ!$A$2:$E$180,5,FALSE())=0,"",VLOOKUP($C3895,薬効分類マスタ!$A$2:$E$180,5,FALSE())),"")</f>
        <v/>
      </c>
      <c r="L3895" s="17"/>
      <c r="M3895" s="0" t="str">
        <f aca="false">IF($K3895="","",IF($L3895&lt;&gt;"",$L3895,VLOOKUP($C3895,薬効分類マスタ!$A$2:$F$180,6,FALSE())))</f>
        <v/>
      </c>
      <c r="N3895" s="0" t="str">
        <f aca="false">ASC(G3895)</f>
        <v>ｴﾈｰﾎﾞ配合経腸用液</v>
      </c>
      <c r="O3895" s="0" t="str">
        <f aca="false">ASC(E3895)</f>
        <v>経腸成分栄養剤</v>
      </c>
      <c r="P3895" s="16" t="n">
        <f aca="false">N(P3894)+IF($C3895=検索!$B$49,1,0)</f>
        <v>0</v>
      </c>
    </row>
    <row r="3896" customFormat="false" ht="15" hidden="false" customHeight="false" outlineLevel="0" collapsed="false">
      <c r="A3896" s="16" t="s">
        <v>221</v>
      </c>
      <c r="B3896" s="0" t="s">
        <v>9036</v>
      </c>
      <c r="C3896" s="0" t="n">
        <v>325</v>
      </c>
      <c r="D3896" s="0" t="str">
        <f aca="false">IFERROR(VLOOKUP($C3896,薬効分類マスタ!$A$2:$B$180,2,FALSE()),"未登録")</f>
        <v>たん白アミノ酸製剤</v>
      </c>
      <c r="E3896" s="16" t="s">
        <v>9012</v>
      </c>
      <c r="F3896" s="16" t="s">
        <v>6657</v>
      </c>
      <c r="G3896" s="16" t="s">
        <v>9037</v>
      </c>
      <c r="H3896" s="16" t="s">
        <v>9029</v>
      </c>
      <c r="I3896" s="0" t="n">
        <v>13.9</v>
      </c>
      <c r="J3896" s="16" t="s">
        <v>232</v>
      </c>
      <c r="K3896" s="0" t="str">
        <f aca="false">IFERROR(IF(VLOOKUP($C3896,薬効分類マスタ!$A$2:$E$180,5,FALSE())=0,"",VLOOKUP($C3896,薬効分類マスタ!$A$2:$E$180,5,FALSE())),"")</f>
        <v/>
      </c>
      <c r="L3896" s="17"/>
      <c r="M3896" s="0" t="str">
        <f aca="false">IF($K3896="","",IF($L3896&lt;&gt;"",$L3896,VLOOKUP($C3896,薬効分類マスタ!$A$2:$F$180,6,FALSE())))</f>
        <v/>
      </c>
      <c r="N3896" s="0" t="str">
        <f aca="false">ASC(G3896)</f>
        <v>ｲﾉﾗｽ配合経腸用液</v>
      </c>
      <c r="O3896" s="0" t="str">
        <f aca="false">ASC(E3896)</f>
        <v>経腸成分栄養剤</v>
      </c>
      <c r="P3896" s="16" t="n">
        <f aca="false">N(P3895)+IF($C3896=検索!$B$49,1,0)</f>
        <v>0</v>
      </c>
    </row>
    <row r="3897" customFormat="false" ht="15" hidden="false" customHeight="false" outlineLevel="0" collapsed="false">
      <c r="A3897" s="16" t="s">
        <v>221</v>
      </c>
      <c r="B3897" s="0" t="s">
        <v>9038</v>
      </c>
      <c r="C3897" s="0" t="n">
        <v>325</v>
      </c>
      <c r="D3897" s="0" t="str">
        <f aca="false">IFERROR(VLOOKUP($C3897,薬効分類マスタ!$A$2:$B$180,2,FALSE()),"未登録")</f>
        <v>たん白アミノ酸製剤</v>
      </c>
      <c r="E3897" s="16" t="s">
        <v>9012</v>
      </c>
      <c r="F3897" s="16" t="s">
        <v>476</v>
      </c>
      <c r="G3897" s="16" t="s">
        <v>9039</v>
      </c>
      <c r="H3897" s="16" t="s">
        <v>9029</v>
      </c>
      <c r="I3897" s="0" t="n">
        <v>14.3</v>
      </c>
      <c r="J3897" s="16" t="s">
        <v>232</v>
      </c>
      <c r="K3897" s="0" t="str">
        <f aca="false">IFERROR(IF(VLOOKUP($C3897,薬効分類マスタ!$A$2:$E$180,5,FALSE())=0,"",VLOOKUP($C3897,薬効分類マスタ!$A$2:$E$180,5,FALSE())),"")</f>
        <v/>
      </c>
      <c r="L3897" s="17"/>
      <c r="M3897" s="0" t="str">
        <f aca="false">IF($K3897="","",IF($L3897&lt;&gt;"",$L3897,VLOOKUP($C3897,薬効分類マスタ!$A$2:$F$180,6,FALSE())))</f>
        <v/>
      </c>
      <c r="N3897" s="0" t="str">
        <f aca="false">ASC(G3897)</f>
        <v>ｲﾉｿﾘｯﾄﾞ配合経腸用半固形剤</v>
      </c>
      <c r="O3897" s="0" t="str">
        <f aca="false">ASC(E3897)</f>
        <v>経腸成分栄養剤</v>
      </c>
      <c r="P3897" s="16" t="n">
        <f aca="false">N(P3896)+IF($C3897=検索!$B$49,1,0)</f>
        <v>0</v>
      </c>
    </row>
    <row r="3898" customFormat="false" ht="15" hidden="false" customHeight="false" outlineLevel="0" collapsed="false">
      <c r="A3898" s="16" t="s">
        <v>221</v>
      </c>
      <c r="B3898" s="0" t="s">
        <v>9040</v>
      </c>
      <c r="C3898" s="0" t="n">
        <v>327</v>
      </c>
      <c r="D3898" s="0" t="str">
        <f aca="false">IFERROR(VLOOKUP($C3898,薬効分類マスタ!$A$2:$B$180,2,FALSE()),"未登録")</f>
        <v>乳幼児用剤</v>
      </c>
      <c r="E3898" s="16" t="s">
        <v>9041</v>
      </c>
      <c r="F3898" s="16" t="s">
        <v>224</v>
      </c>
      <c r="G3898" s="16" t="s">
        <v>9042</v>
      </c>
      <c r="H3898" s="16" t="s">
        <v>557</v>
      </c>
      <c r="I3898" s="0" t="n">
        <v>7.1</v>
      </c>
      <c r="K3898" s="0" t="str">
        <f aca="false">IFERROR(IF(VLOOKUP($C3898,薬効分類マスタ!$A$2:$E$180,5,FALSE())=0,"",VLOOKUP($C3898,薬効分類マスタ!$A$2:$E$180,5,FALSE())),"")</f>
        <v/>
      </c>
      <c r="L3898" s="17"/>
      <c r="M3898" s="0" t="str">
        <f aca="false">IF($K3898="","",IF($L3898&lt;&gt;"",$L3898,VLOOKUP($C3898,薬効分類マスタ!$A$2:$F$180,6,FALSE())))</f>
        <v/>
      </c>
      <c r="N3898" s="0" t="str">
        <f aca="false">ASC(G3898)</f>
        <v>ﾏﾙﾂｴｷｽ分包(高田)</v>
      </c>
      <c r="O3898" s="0" t="str">
        <f aca="false">ASC(E3898)</f>
        <v>ﾏﾙﾂｴｷｽ</v>
      </c>
      <c r="P3898" s="16" t="n">
        <f aca="false">N(P3897)+IF($C3898=検索!$B$49,1,0)</f>
        <v>0</v>
      </c>
    </row>
    <row r="3899" customFormat="false" ht="15" hidden="false" customHeight="false" outlineLevel="0" collapsed="false">
      <c r="A3899" s="16" t="s">
        <v>221</v>
      </c>
      <c r="B3899" s="0" t="s">
        <v>9043</v>
      </c>
      <c r="C3899" s="0" t="n">
        <v>327</v>
      </c>
      <c r="D3899" s="0" t="str">
        <f aca="false">IFERROR(VLOOKUP($C3899,薬効分類マスタ!$A$2:$B$180,2,FALSE()),"未登録")</f>
        <v>乳幼児用剤</v>
      </c>
      <c r="E3899" s="16" t="s">
        <v>9044</v>
      </c>
      <c r="F3899" s="16" t="s">
        <v>224</v>
      </c>
      <c r="G3899" s="16" t="s">
        <v>9045</v>
      </c>
      <c r="H3899" s="16" t="s">
        <v>9046</v>
      </c>
      <c r="I3899" s="0" t="n">
        <v>15.9</v>
      </c>
      <c r="J3899" s="16" t="s">
        <v>232</v>
      </c>
      <c r="K3899" s="0" t="str">
        <f aca="false">IFERROR(IF(VLOOKUP($C3899,薬効分類マスタ!$A$2:$E$180,5,FALSE())=0,"",VLOOKUP($C3899,薬効分類マスタ!$A$2:$E$180,5,FALSE())),"")</f>
        <v/>
      </c>
      <c r="L3899" s="17"/>
      <c r="M3899" s="0" t="str">
        <f aca="false">IF($K3899="","",IF($L3899&lt;&gt;"",$L3899,VLOOKUP($C3899,薬効分類マスタ!$A$2:$F$180,6,FALSE())))</f>
        <v/>
      </c>
      <c r="N3899" s="0" t="str">
        <f aca="false">ASC(G3899)</f>
        <v>ﾌｪﾆﾙｱﾗﾆﾝ除去ﾐﾙｸ配合散｢雪印｣</v>
      </c>
      <c r="O3899" s="0" t="str">
        <f aca="false">ASC(E3899)</f>
        <v>ﾌｪﾆﾙｱﾗﾆﾝ除去ﾐﾙｸ</v>
      </c>
      <c r="P3899" s="16" t="n">
        <f aca="false">N(P3898)+IF($C3899=検索!$B$49,1,0)</f>
        <v>0</v>
      </c>
    </row>
    <row r="3900" customFormat="false" ht="15" hidden="false" customHeight="false" outlineLevel="0" collapsed="false">
      <c r="A3900" s="16" t="s">
        <v>221</v>
      </c>
      <c r="B3900" s="0" t="s">
        <v>9047</v>
      </c>
      <c r="C3900" s="0" t="n">
        <v>327</v>
      </c>
      <c r="D3900" s="0" t="str">
        <f aca="false">IFERROR(VLOOKUP($C3900,薬効分類マスタ!$A$2:$B$180,2,FALSE()),"未登録")</f>
        <v>乳幼児用剤</v>
      </c>
      <c r="E3900" s="16" t="s">
        <v>9048</v>
      </c>
      <c r="F3900" s="16" t="s">
        <v>224</v>
      </c>
      <c r="G3900" s="16" t="s">
        <v>9049</v>
      </c>
      <c r="H3900" s="16" t="s">
        <v>9046</v>
      </c>
      <c r="I3900" s="0" t="n">
        <v>15.9</v>
      </c>
      <c r="J3900" s="16" t="s">
        <v>232</v>
      </c>
      <c r="K3900" s="0" t="str">
        <f aca="false">IFERROR(IF(VLOOKUP($C3900,薬効分類マスタ!$A$2:$E$180,5,FALSE())=0,"",VLOOKUP($C3900,薬効分類マスタ!$A$2:$E$180,5,FALSE())),"")</f>
        <v/>
      </c>
      <c r="L3900" s="17"/>
      <c r="M3900" s="0" t="str">
        <f aca="false">IF($K3900="","",IF($L3900&lt;&gt;"",$L3900,VLOOKUP($C3900,薬効分類マスタ!$A$2:$F$180,6,FALSE())))</f>
        <v/>
      </c>
      <c r="N3900" s="0" t="str">
        <f aca="false">ASC(G3900)</f>
        <v>ﾛｲｼﾝ･ｲｿﾛｲｼﾝ･ﾊﾞﾘﾝ除去ﾐﾙｸ配合散｢雪印｣</v>
      </c>
      <c r="O3900" s="0" t="str">
        <f aca="false">ASC(E3900)</f>
        <v>ﾛｲｼﾝ･ｲｿﾛｲｼﾝ･ﾊﾞﾘﾝ除去ﾐﾙｸ</v>
      </c>
      <c r="P3900" s="16" t="n">
        <f aca="false">N(P3899)+IF($C3900=検索!$B$49,1,0)</f>
        <v>0</v>
      </c>
    </row>
    <row r="3901" customFormat="false" ht="15" hidden="false" customHeight="false" outlineLevel="0" collapsed="false">
      <c r="A3901" s="16" t="s">
        <v>221</v>
      </c>
      <c r="B3901" s="0" t="s">
        <v>9050</v>
      </c>
      <c r="C3901" s="0" t="n">
        <v>327</v>
      </c>
      <c r="D3901" s="0" t="str">
        <f aca="false">IFERROR(VLOOKUP($C3901,薬効分類マスタ!$A$2:$B$180,2,FALSE()),"未登録")</f>
        <v>乳幼児用剤</v>
      </c>
      <c r="E3901" s="16" t="s">
        <v>9051</v>
      </c>
      <c r="F3901" s="16" t="s">
        <v>9052</v>
      </c>
      <c r="G3901" s="16" t="s">
        <v>9053</v>
      </c>
      <c r="H3901" s="16" t="s">
        <v>9054</v>
      </c>
      <c r="I3901" s="0" t="n">
        <v>14079.5</v>
      </c>
      <c r="J3901" s="16" t="s">
        <v>232</v>
      </c>
      <c r="K3901" s="0" t="str">
        <f aca="false">IFERROR(IF(VLOOKUP($C3901,薬効分類マスタ!$A$2:$E$180,5,FALSE())=0,"",VLOOKUP($C3901,薬効分類マスタ!$A$2:$E$180,5,FALSE())),"")</f>
        <v/>
      </c>
      <c r="L3901" s="17"/>
      <c r="M3901" s="0" t="str">
        <f aca="false">IF($K3901="","",IF($L3901&lt;&gt;"",$L3901,VLOOKUP($C3901,薬効分類マスタ!$A$2:$F$180,6,FALSE())))</f>
        <v/>
      </c>
      <c r="N3901" s="0" t="str">
        <f aca="false">ASC(G3901)</f>
        <v>ﾌﾟﾘﾐｰﾌｫｰﾄ経腸用液　CF</v>
      </c>
      <c r="O3901" s="0" t="str">
        <f aca="false">ASC(E3901)</f>
        <v>人乳由来母乳強化剤</v>
      </c>
      <c r="P3901" s="16" t="n">
        <f aca="false">N(P3900)+IF($C3901=検索!$B$49,1,0)</f>
        <v>0</v>
      </c>
    </row>
    <row r="3902" customFormat="false" ht="15" hidden="false" customHeight="false" outlineLevel="0" collapsed="false">
      <c r="A3902" s="16" t="s">
        <v>221</v>
      </c>
      <c r="B3902" s="0" t="s">
        <v>9055</v>
      </c>
      <c r="C3902" s="0" t="n">
        <v>327</v>
      </c>
      <c r="D3902" s="0" t="str">
        <f aca="false">IFERROR(VLOOKUP($C3902,薬効分類マスタ!$A$2:$B$180,2,FALSE()),"未登録")</f>
        <v>乳幼児用剤</v>
      </c>
      <c r="E3902" s="16" t="s">
        <v>9051</v>
      </c>
      <c r="F3902" s="16" t="s">
        <v>9056</v>
      </c>
      <c r="G3902" s="16" t="s">
        <v>9057</v>
      </c>
      <c r="H3902" s="16" t="s">
        <v>9054</v>
      </c>
      <c r="I3902" s="0" t="n">
        <v>29171.3</v>
      </c>
      <c r="J3902" s="16" t="s">
        <v>232</v>
      </c>
      <c r="K3902" s="0" t="str">
        <f aca="false">IFERROR(IF(VLOOKUP($C3902,薬効分類マスタ!$A$2:$E$180,5,FALSE())=0,"",VLOOKUP($C3902,薬効分類マスタ!$A$2:$E$180,5,FALSE())),"")</f>
        <v/>
      </c>
      <c r="L3902" s="17"/>
      <c r="M3902" s="0" t="str">
        <f aca="false">IF($K3902="","",IF($L3902&lt;&gt;"",$L3902,VLOOKUP($C3902,薬効分類マスタ!$A$2:$F$180,6,FALSE())))</f>
        <v/>
      </c>
      <c r="N3902" s="0" t="str">
        <f aca="false">ASC(G3902)</f>
        <v>ﾌﾟﾘﾐｰﾌｫｰﾄ経腸用液　6</v>
      </c>
      <c r="O3902" s="0" t="str">
        <f aca="false">ASC(E3902)</f>
        <v>人乳由来母乳強化剤</v>
      </c>
      <c r="P3902" s="16" t="n">
        <f aca="false">N(P3901)+IF($C3902=検索!$B$49,1,0)</f>
        <v>0</v>
      </c>
    </row>
    <row r="3903" customFormat="false" ht="15" hidden="false" customHeight="false" outlineLevel="0" collapsed="false">
      <c r="A3903" s="16" t="s">
        <v>221</v>
      </c>
      <c r="B3903" s="0" t="s">
        <v>9058</v>
      </c>
      <c r="C3903" s="0" t="n">
        <v>327</v>
      </c>
      <c r="D3903" s="0" t="str">
        <f aca="false">IFERROR(VLOOKUP($C3903,薬効分類マスタ!$A$2:$B$180,2,FALSE()),"未登録")</f>
        <v>乳幼児用剤</v>
      </c>
      <c r="E3903" s="16" t="s">
        <v>9051</v>
      </c>
      <c r="F3903" s="16" t="s">
        <v>9059</v>
      </c>
      <c r="G3903" s="16" t="s">
        <v>9057</v>
      </c>
      <c r="H3903" s="16" t="s">
        <v>9054</v>
      </c>
      <c r="I3903" s="0" t="n">
        <v>58199.3</v>
      </c>
      <c r="J3903" s="16" t="s">
        <v>232</v>
      </c>
      <c r="K3903" s="0" t="str">
        <f aca="false">IFERROR(IF(VLOOKUP($C3903,薬効分類マスタ!$A$2:$E$180,5,FALSE())=0,"",VLOOKUP($C3903,薬効分類マスタ!$A$2:$E$180,5,FALSE())),"")</f>
        <v/>
      </c>
      <c r="L3903" s="17"/>
      <c r="M3903" s="0" t="str">
        <f aca="false">IF($K3903="","",IF($L3903&lt;&gt;"",$L3903,VLOOKUP($C3903,薬効分類マスタ!$A$2:$F$180,6,FALSE())))</f>
        <v/>
      </c>
      <c r="N3903" s="0" t="str">
        <f aca="false">ASC(G3903)</f>
        <v>ﾌﾟﾘﾐｰﾌｫｰﾄ経腸用液　6</v>
      </c>
      <c r="O3903" s="0" t="str">
        <f aca="false">ASC(E3903)</f>
        <v>人乳由来母乳強化剤</v>
      </c>
      <c r="P3903" s="16" t="n">
        <f aca="false">N(P3902)+IF($C3903=検索!$B$49,1,0)</f>
        <v>0</v>
      </c>
    </row>
    <row r="3904" customFormat="false" ht="15" hidden="false" customHeight="false" outlineLevel="0" collapsed="false">
      <c r="A3904" s="16" t="s">
        <v>221</v>
      </c>
      <c r="B3904" s="0" t="s">
        <v>9060</v>
      </c>
      <c r="C3904" s="0" t="n">
        <v>327</v>
      </c>
      <c r="D3904" s="0" t="str">
        <f aca="false">IFERROR(VLOOKUP($C3904,薬効分類マスタ!$A$2:$B$180,2,FALSE()),"未登録")</f>
        <v>乳幼児用剤</v>
      </c>
      <c r="E3904" s="16" t="s">
        <v>9051</v>
      </c>
      <c r="F3904" s="16" t="s">
        <v>9061</v>
      </c>
      <c r="G3904" s="16" t="s">
        <v>9062</v>
      </c>
      <c r="H3904" s="16" t="s">
        <v>9054</v>
      </c>
      <c r="I3904" s="0" t="n">
        <v>77580.5</v>
      </c>
      <c r="J3904" s="16" t="s">
        <v>232</v>
      </c>
      <c r="K3904" s="0" t="str">
        <f aca="false">IFERROR(IF(VLOOKUP($C3904,薬効分類マスタ!$A$2:$E$180,5,FALSE())=0,"",VLOOKUP($C3904,薬効分類マスタ!$A$2:$E$180,5,FALSE())),"")</f>
        <v/>
      </c>
      <c r="L3904" s="17"/>
      <c r="M3904" s="0" t="str">
        <f aca="false">IF($K3904="","",IF($L3904&lt;&gt;"",$L3904,VLOOKUP($C3904,薬効分類マスタ!$A$2:$F$180,6,FALSE())))</f>
        <v/>
      </c>
      <c r="N3904" s="0" t="str">
        <f aca="false">ASC(G3904)</f>
        <v>ﾌﾟﾘﾐｰﾌｫｰﾄ経腸用液　8</v>
      </c>
      <c r="O3904" s="0" t="str">
        <f aca="false">ASC(E3904)</f>
        <v>人乳由来母乳強化剤</v>
      </c>
      <c r="P3904" s="16" t="n">
        <f aca="false">N(P3903)+IF($C3904=検索!$B$49,1,0)</f>
        <v>0</v>
      </c>
    </row>
    <row r="3905" customFormat="false" ht="15" hidden="false" customHeight="false" outlineLevel="0" collapsed="false">
      <c r="A3905" s="16" t="s">
        <v>221</v>
      </c>
      <c r="B3905" s="0" t="s">
        <v>9063</v>
      </c>
      <c r="C3905" s="0" t="n">
        <v>329</v>
      </c>
      <c r="D3905" s="0" t="str">
        <f aca="false">IFERROR(VLOOKUP($C3905,薬効分類マスタ!$A$2:$B$180,2,FALSE()),"未登録")</f>
        <v>その他の滋養強壮薬</v>
      </c>
      <c r="E3905" s="16" t="s">
        <v>9064</v>
      </c>
      <c r="F3905" s="16" t="s">
        <v>6657</v>
      </c>
      <c r="G3905" s="16" t="s">
        <v>9064</v>
      </c>
      <c r="I3905" s="0" t="n">
        <v>21.3</v>
      </c>
      <c r="K3905" s="0" t="str">
        <f aca="false">IFERROR(IF(VLOOKUP($C3905,薬効分類マスタ!$A$2:$E$180,5,FALSE())=0,"",VLOOKUP($C3905,薬効分類マスタ!$A$2:$E$180,5,FALSE())),"")</f>
        <v/>
      </c>
      <c r="L3905" s="17"/>
      <c r="M3905" s="0" t="str">
        <f aca="false">IF($K3905="","",IF($L3905&lt;&gt;"",$L3905,VLOOKUP($C3905,薬効分類マスタ!$A$2:$F$180,6,FALSE())))</f>
        <v/>
      </c>
      <c r="N3905" s="0" t="str">
        <f aca="false">ASC(G3905)</f>
        <v>ﾌﾞﾄﾞｳ酒</v>
      </c>
      <c r="O3905" s="0" t="str">
        <f aca="false">ASC(E3905)</f>
        <v>ﾌﾞﾄﾞｳ酒</v>
      </c>
      <c r="P3905" s="16" t="n">
        <f aca="false">N(P3904)+IF($C3905=検索!$B$49,1,0)</f>
        <v>0</v>
      </c>
    </row>
    <row r="3906" customFormat="false" ht="15" hidden="false" customHeight="false" outlineLevel="0" collapsed="false">
      <c r="A3906" s="16" t="s">
        <v>221</v>
      </c>
      <c r="B3906" s="0" t="s">
        <v>9065</v>
      </c>
      <c r="C3906" s="0" t="n">
        <v>329</v>
      </c>
      <c r="D3906" s="0" t="str">
        <f aca="false">IFERROR(VLOOKUP($C3906,薬効分類マスタ!$A$2:$B$180,2,FALSE()),"未登録")</f>
        <v>その他の滋養強壮薬</v>
      </c>
      <c r="E3906" s="16" t="s">
        <v>9064</v>
      </c>
      <c r="F3906" s="16" t="s">
        <v>6657</v>
      </c>
      <c r="G3906" s="16" t="s">
        <v>9066</v>
      </c>
      <c r="H3906" s="16" t="s">
        <v>6592</v>
      </c>
      <c r="I3906" s="0" t="n">
        <v>32</v>
      </c>
      <c r="K3906" s="0" t="str">
        <f aca="false">IFERROR(IF(VLOOKUP($C3906,薬効分類マスタ!$A$2:$E$180,5,FALSE())=0,"",VLOOKUP($C3906,薬効分類マスタ!$A$2:$E$180,5,FALSE())),"")</f>
        <v/>
      </c>
      <c r="L3906" s="17"/>
      <c r="M3906" s="0" t="str">
        <f aca="false">IF($K3906="","",IF($L3906&lt;&gt;"",$L3906,VLOOKUP($C3906,薬効分類マスタ!$A$2:$F$180,6,FALSE())))</f>
        <v/>
      </c>
      <c r="N3906" s="0" t="str">
        <f aca="false">ASC(G3906)</f>
        <v>ﾌﾞﾄﾞｳ酒(中北)</v>
      </c>
      <c r="O3906" s="0" t="str">
        <f aca="false">ASC(E3906)</f>
        <v>ﾌﾞﾄﾞｳ酒</v>
      </c>
      <c r="P3906" s="16" t="n">
        <f aca="false">N(P3905)+IF($C3906=検索!$B$49,1,0)</f>
        <v>0</v>
      </c>
    </row>
    <row r="3907" customFormat="false" ht="15" hidden="false" customHeight="false" outlineLevel="0" collapsed="false">
      <c r="A3907" s="16" t="s">
        <v>221</v>
      </c>
      <c r="B3907" s="0" t="s">
        <v>9067</v>
      </c>
      <c r="C3907" s="0" t="n">
        <v>332</v>
      </c>
      <c r="D3907" s="0" t="str">
        <f aca="false">IFERROR(VLOOKUP($C3907,薬効分類マスタ!$A$2:$B$180,2,FALSE()),"未登録")</f>
        <v>止血剤</v>
      </c>
      <c r="E3907" s="16" t="s">
        <v>9068</v>
      </c>
      <c r="F3907" s="16" t="s">
        <v>307</v>
      </c>
      <c r="G3907" s="16" t="s">
        <v>9069</v>
      </c>
      <c r="H3907" s="16" t="s">
        <v>1165</v>
      </c>
      <c r="I3907" s="0" t="n">
        <v>28.9</v>
      </c>
      <c r="J3907" s="16" t="s">
        <v>232</v>
      </c>
      <c r="K3907" s="0" t="str">
        <f aca="false">IFERROR(IF(VLOOKUP($C3907,薬効分類マスタ!$A$2:$E$180,5,FALSE())=0,"",VLOOKUP($C3907,薬効分類マスタ!$A$2:$E$180,5,FALSE())),"")</f>
        <v/>
      </c>
      <c r="L3907" s="17"/>
      <c r="M3907" s="0" t="str">
        <f aca="false">IF($K3907="","",IF($L3907&lt;&gt;"",$L3907,VLOOKUP($C3907,薬効分類マスタ!$A$2:$F$180,6,FALSE())))</f>
        <v/>
      </c>
      <c r="N3907" s="0" t="str">
        <f aca="false">ASC(G3907)</f>
        <v>ｱﾄﾞﾅ散10%</v>
      </c>
      <c r="O3907" s="0" t="str">
        <f aca="false">ASC(E3907)</f>
        <v>ｶﾙﾊﾞｿﾞｸﾛﾑｽﾙﾎﾝ酸ﾅﾄﾘｳﾑ水和物</v>
      </c>
      <c r="P3907" s="16" t="n">
        <f aca="false">N(P3906)+IF($C3907=検索!$B$49,1,0)</f>
        <v>0</v>
      </c>
    </row>
    <row r="3908" customFormat="false" ht="15" hidden="false" customHeight="false" outlineLevel="0" collapsed="false">
      <c r="A3908" s="16" t="s">
        <v>221</v>
      </c>
      <c r="B3908" s="0" t="s">
        <v>9070</v>
      </c>
      <c r="C3908" s="0" t="n">
        <v>332</v>
      </c>
      <c r="D3908" s="0" t="str">
        <f aca="false">IFERROR(VLOOKUP($C3908,薬効分類マスタ!$A$2:$B$180,2,FALSE()),"未登録")</f>
        <v>止血剤</v>
      </c>
      <c r="E3908" s="16" t="s">
        <v>9068</v>
      </c>
      <c r="F3908" s="16" t="s">
        <v>307</v>
      </c>
      <c r="G3908" s="16" t="s">
        <v>9071</v>
      </c>
      <c r="I3908" s="0" t="n">
        <v>6.9</v>
      </c>
      <c r="J3908" s="16" t="s">
        <v>239</v>
      </c>
      <c r="K3908" s="0" t="str">
        <f aca="false">IFERROR(IF(VLOOKUP($C3908,薬効分類マスタ!$A$2:$E$180,5,FALSE())=0,"",VLOOKUP($C3908,薬効分類マスタ!$A$2:$E$180,5,FALSE())),"")</f>
        <v/>
      </c>
      <c r="L3908" s="17"/>
      <c r="M3908" s="0" t="str">
        <f aca="false">IF($K3908="","",IF($L3908&lt;&gt;"",$L3908,VLOOKUP($C3908,薬効分類マスタ!$A$2:$F$180,6,FALSE())))</f>
        <v/>
      </c>
      <c r="N3908" s="0" t="str">
        <f aca="false">ASC(G3908)</f>
        <v>ｶﾙﾊﾞｿﾞｸﾛﾑｽﾙﾎﾝ酸ﾅﾄﾘｳﾑ10%細粒</v>
      </c>
      <c r="O3908" s="0" t="str">
        <f aca="false">ASC(E3908)</f>
        <v>ｶﾙﾊﾞｿﾞｸﾛﾑｽﾙﾎﾝ酸ﾅﾄﾘｳﾑ水和物</v>
      </c>
      <c r="P3908" s="16" t="n">
        <f aca="false">N(P3907)+IF($C3908=検索!$B$49,1,0)</f>
        <v>0</v>
      </c>
    </row>
    <row r="3909" customFormat="false" ht="15" hidden="false" customHeight="false" outlineLevel="0" collapsed="false">
      <c r="A3909" s="16" t="s">
        <v>221</v>
      </c>
      <c r="B3909" s="0" t="s">
        <v>9072</v>
      </c>
      <c r="C3909" s="0" t="n">
        <v>332</v>
      </c>
      <c r="D3909" s="0" t="str">
        <f aca="false">IFERROR(VLOOKUP($C3909,薬効分類マスタ!$A$2:$B$180,2,FALSE()),"未登録")</f>
        <v>止血剤</v>
      </c>
      <c r="E3909" s="16" t="s">
        <v>9068</v>
      </c>
      <c r="F3909" s="16" t="s">
        <v>262</v>
      </c>
      <c r="G3909" s="16" t="s">
        <v>9073</v>
      </c>
      <c r="H3909" s="16" t="s">
        <v>1165</v>
      </c>
      <c r="I3909" s="0" t="n">
        <v>6.3</v>
      </c>
      <c r="K3909" s="0" t="str">
        <f aca="false">IFERROR(IF(VLOOKUP($C3909,薬効分類マスタ!$A$2:$E$180,5,FALSE())=0,"",VLOOKUP($C3909,薬効分類マスタ!$A$2:$E$180,5,FALSE())),"")</f>
        <v/>
      </c>
      <c r="L3909" s="17"/>
      <c r="M3909" s="0" t="str">
        <f aca="false">IF($K3909="","",IF($L3909&lt;&gt;"",$L3909,VLOOKUP($C3909,薬効分類マスタ!$A$2:$F$180,6,FALSE())))</f>
        <v/>
      </c>
      <c r="N3909" s="0" t="str">
        <f aca="false">ASC(G3909)</f>
        <v>ｱﾄﾞﾅ錠10mg</v>
      </c>
      <c r="O3909" s="0" t="str">
        <f aca="false">ASC(E3909)</f>
        <v>ｶﾙﾊﾞｿﾞｸﾛﾑｽﾙﾎﾝ酸ﾅﾄﾘｳﾑ水和物</v>
      </c>
      <c r="P3909" s="16" t="n">
        <f aca="false">N(P3908)+IF($C3909=検索!$B$49,1,0)</f>
        <v>0</v>
      </c>
    </row>
    <row r="3910" customFormat="false" ht="15" hidden="false" customHeight="false" outlineLevel="0" collapsed="false">
      <c r="A3910" s="16" t="s">
        <v>221</v>
      </c>
      <c r="B3910" s="0" t="s">
        <v>9074</v>
      </c>
      <c r="C3910" s="0" t="n">
        <v>332</v>
      </c>
      <c r="D3910" s="0" t="str">
        <f aca="false">IFERROR(VLOOKUP($C3910,薬効分類マスタ!$A$2:$B$180,2,FALSE()),"未登録")</f>
        <v>止血剤</v>
      </c>
      <c r="E3910" s="16" t="s">
        <v>9068</v>
      </c>
      <c r="F3910" s="16" t="s">
        <v>262</v>
      </c>
      <c r="G3910" s="16" t="s">
        <v>9075</v>
      </c>
      <c r="H3910" s="16" t="s">
        <v>536</v>
      </c>
      <c r="I3910" s="0" t="n">
        <v>6.3</v>
      </c>
      <c r="J3910" s="16" t="s">
        <v>239</v>
      </c>
      <c r="K3910" s="0" t="str">
        <f aca="false">IFERROR(IF(VLOOKUP($C3910,薬効分類マスタ!$A$2:$E$180,5,FALSE())=0,"",VLOOKUP($C3910,薬効分類マスタ!$A$2:$E$180,5,FALSE())),"")</f>
        <v/>
      </c>
      <c r="L3910" s="17"/>
      <c r="M3910" s="0" t="str">
        <f aca="false">IF($K3910="","",IF($L3910&lt;&gt;"",$L3910,VLOOKUP($C3910,薬効分類マスタ!$A$2:$F$180,6,FALSE())))</f>
        <v/>
      </c>
      <c r="N3910" s="0" t="str">
        <f aca="false">ASC(G3910)</f>
        <v>ｶﾙﾊﾞｿﾞｸﾛﾑｽﾙﾎﾝ酸ﾅﾄﾘｳﾑ錠10mg｢日医工｣</v>
      </c>
      <c r="O3910" s="0" t="str">
        <f aca="false">ASC(E3910)</f>
        <v>ｶﾙﾊﾞｿﾞｸﾛﾑｽﾙﾎﾝ酸ﾅﾄﾘｳﾑ水和物</v>
      </c>
      <c r="P3910" s="16" t="n">
        <f aca="false">N(P3909)+IF($C3910=検索!$B$49,1,0)</f>
        <v>0</v>
      </c>
    </row>
    <row r="3911" customFormat="false" ht="15" hidden="false" customHeight="false" outlineLevel="0" collapsed="false">
      <c r="A3911" s="16" t="s">
        <v>221</v>
      </c>
      <c r="B3911" s="0" t="s">
        <v>9076</v>
      </c>
      <c r="C3911" s="0" t="n">
        <v>332</v>
      </c>
      <c r="D3911" s="0" t="str">
        <f aca="false">IFERROR(VLOOKUP($C3911,薬効分類マスタ!$A$2:$B$180,2,FALSE()),"未登録")</f>
        <v>止血剤</v>
      </c>
      <c r="E3911" s="16" t="s">
        <v>9068</v>
      </c>
      <c r="F3911" s="16" t="s">
        <v>465</v>
      </c>
      <c r="G3911" s="16" t="s">
        <v>9077</v>
      </c>
      <c r="I3911" s="0" t="n">
        <v>6.3</v>
      </c>
      <c r="J3911" s="16" t="s">
        <v>239</v>
      </c>
      <c r="K3911" s="0" t="str">
        <f aca="false">IFERROR(IF(VLOOKUP($C3911,薬効分類マスタ!$A$2:$E$180,5,FALSE())=0,"",VLOOKUP($C3911,薬効分類マスタ!$A$2:$E$180,5,FALSE())),"")</f>
        <v/>
      </c>
      <c r="L3911" s="17"/>
      <c r="M3911" s="0" t="str">
        <f aca="false">IF($K3911="","",IF($L3911&lt;&gt;"",$L3911,VLOOKUP($C3911,薬効分類マスタ!$A$2:$F$180,6,FALSE())))</f>
        <v/>
      </c>
      <c r="N3911" s="0" t="str">
        <f aca="false">ASC(G3911)</f>
        <v>ｶﾙﾊﾞｿﾞｸﾛﾑｽﾙﾎﾝ酸ﾅﾄﾘｳﾑ30mg錠</v>
      </c>
      <c r="O3911" s="0" t="str">
        <f aca="false">ASC(E3911)</f>
        <v>ｶﾙﾊﾞｿﾞｸﾛﾑｽﾙﾎﾝ酸ﾅﾄﾘｳﾑ水和物</v>
      </c>
      <c r="P3911" s="16" t="n">
        <f aca="false">N(P3910)+IF($C3911=検索!$B$49,1,0)</f>
        <v>0</v>
      </c>
    </row>
    <row r="3912" customFormat="false" ht="15" hidden="false" customHeight="false" outlineLevel="0" collapsed="false">
      <c r="A3912" s="16" t="s">
        <v>221</v>
      </c>
      <c r="B3912" s="0" t="s">
        <v>9078</v>
      </c>
      <c r="C3912" s="0" t="n">
        <v>332</v>
      </c>
      <c r="D3912" s="0" t="str">
        <f aca="false">IFERROR(VLOOKUP($C3912,薬効分類マスタ!$A$2:$B$180,2,FALSE()),"未登録")</f>
        <v>止血剤</v>
      </c>
      <c r="E3912" s="16" t="s">
        <v>9068</v>
      </c>
      <c r="F3912" s="16" t="s">
        <v>465</v>
      </c>
      <c r="G3912" s="16" t="s">
        <v>9079</v>
      </c>
      <c r="H3912" s="16" t="s">
        <v>1165</v>
      </c>
      <c r="I3912" s="0" t="n">
        <v>7.2</v>
      </c>
      <c r="J3912" s="16" t="s">
        <v>232</v>
      </c>
      <c r="K3912" s="0" t="str">
        <f aca="false">IFERROR(IF(VLOOKUP($C3912,薬効分類マスタ!$A$2:$E$180,5,FALSE())=0,"",VLOOKUP($C3912,薬効分類マスタ!$A$2:$E$180,5,FALSE())),"")</f>
        <v/>
      </c>
      <c r="L3912" s="17"/>
      <c r="M3912" s="0" t="str">
        <f aca="false">IF($K3912="","",IF($L3912&lt;&gt;"",$L3912,VLOOKUP($C3912,薬効分類マスタ!$A$2:$F$180,6,FALSE())))</f>
        <v/>
      </c>
      <c r="N3912" s="0" t="str">
        <f aca="false">ASC(G3912)</f>
        <v>ｱﾄﾞﾅ錠30mg</v>
      </c>
      <c r="O3912" s="0" t="str">
        <f aca="false">ASC(E3912)</f>
        <v>ｶﾙﾊﾞｿﾞｸﾛﾑｽﾙﾎﾝ酸ﾅﾄﾘｳﾑ水和物</v>
      </c>
      <c r="P3912" s="16" t="n">
        <f aca="false">N(P3911)+IF($C3912=検索!$B$49,1,0)</f>
        <v>0</v>
      </c>
    </row>
    <row r="3913" customFormat="false" ht="15" hidden="false" customHeight="false" outlineLevel="0" collapsed="false">
      <c r="A3913" s="16" t="s">
        <v>221</v>
      </c>
      <c r="B3913" s="0" t="s">
        <v>9080</v>
      </c>
      <c r="C3913" s="0" t="n">
        <v>332</v>
      </c>
      <c r="D3913" s="0" t="str">
        <f aca="false">IFERROR(VLOOKUP($C3913,薬効分類マスタ!$A$2:$B$180,2,FALSE()),"未登録")</f>
        <v>止血剤</v>
      </c>
      <c r="E3913" s="16" t="s">
        <v>9068</v>
      </c>
      <c r="F3913" s="16" t="s">
        <v>465</v>
      </c>
      <c r="G3913" s="16" t="s">
        <v>9081</v>
      </c>
      <c r="H3913" s="16" t="s">
        <v>347</v>
      </c>
      <c r="I3913" s="0" t="n">
        <v>8.9</v>
      </c>
      <c r="J3913" s="16" t="s">
        <v>239</v>
      </c>
      <c r="K3913" s="0" t="str">
        <f aca="false">IFERROR(IF(VLOOKUP($C3913,薬効分類マスタ!$A$2:$E$180,5,FALSE())=0,"",VLOOKUP($C3913,薬効分類マスタ!$A$2:$E$180,5,FALSE())),"")</f>
        <v/>
      </c>
      <c r="L3913" s="17"/>
      <c r="M3913" s="0" t="str">
        <f aca="false">IF($K3913="","",IF($L3913&lt;&gt;"",$L3913,VLOOKUP($C3913,薬効分類マスタ!$A$2:$F$180,6,FALSE())))</f>
        <v/>
      </c>
      <c r="N3913" s="0" t="str">
        <f aca="false">ASC(G3913)</f>
        <v>ｶﾙﾊﾞｿﾞｸﾛﾑｽﾙﾎﾝ酸Na錠30mg｢ﾂﾙﾊﾗ｣</v>
      </c>
      <c r="O3913" s="0" t="str">
        <f aca="false">ASC(E3913)</f>
        <v>ｶﾙﾊﾞｿﾞｸﾛﾑｽﾙﾎﾝ酸ﾅﾄﾘｳﾑ水和物</v>
      </c>
      <c r="P3913" s="16" t="n">
        <f aca="false">N(P3912)+IF($C3913=検索!$B$49,1,0)</f>
        <v>0</v>
      </c>
    </row>
    <row r="3914" customFormat="false" ht="15" hidden="false" customHeight="false" outlineLevel="0" collapsed="false">
      <c r="A3914" s="16" t="s">
        <v>221</v>
      </c>
      <c r="B3914" s="0" t="s">
        <v>9082</v>
      </c>
      <c r="C3914" s="0" t="n">
        <v>332</v>
      </c>
      <c r="D3914" s="0" t="str">
        <f aca="false">IFERROR(VLOOKUP($C3914,薬効分類マスタ!$A$2:$B$180,2,FALSE()),"未登録")</f>
        <v>止血剤</v>
      </c>
      <c r="E3914" s="16" t="s">
        <v>9083</v>
      </c>
      <c r="F3914" s="16" t="s">
        <v>476</v>
      </c>
      <c r="G3914" s="16" t="s">
        <v>9083</v>
      </c>
      <c r="I3914" s="0" t="n">
        <v>17.4</v>
      </c>
      <c r="K3914" s="0" t="str">
        <f aca="false">IFERROR(IF(VLOOKUP($C3914,薬効分類マスタ!$A$2:$E$180,5,FALSE())=0,"",VLOOKUP($C3914,薬効分類マスタ!$A$2:$E$180,5,FALSE())),"")</f>
        <v/>
      </c>
      <c r="L3914" s="17"/>
      <c r="M3914" s="0" t="str">
        <f aca="false">IF($K3914="","",IF($L3914&lt;&gt;"",$L3914,VLOOKUP($C3914,薬効分類マスタ!$A$2:$F$180,6,FALSE())))</f>
        <v/>
      </c>
      <c r="N3914" s="0" t="str">
        <f aca="false">ASC(G3914)</f>
        <v>ｾﾞﾗﾁﾝ</v>
      </c>
      <c r="O3914" s="0" t="str">
        <f aca="false">ASC(E3914)</f>
        <v>ｾﾞﾗﾁﾝ</v>
      </c>
      <c r="P3914" s="16" t="n">
        <f aca="false">N(P3913)+IF($C3914=検索!$B$49,1,0)</f>
        <v>0</v>
      </c>
    </row>
    <row r="3915" customFormat="false" ht="15" hidden="false" customHeight="false" outlineLevel="0" collapsed="false">
      <c r="A3915" s="16" t="s">
        <v>221</v>
      </c>
      <c r="B3915" s="0" t="s">
        <v>9084</v>
      </c>
      <c r="C3915" s="0" t="n">
        <v>332</v>
      </c>
      <c r="D3915" s="0" t="str">
        <f aca="false">IFERROR(VLOOKUP($C3915,薬効分類マスタ!$A$2:$B$180,2,FALSE()),"未登録")</f>
        <v>止血剤</v>
      </c>
      <c r="E3915" s="16" t="s">
        <v>9085</v>
      </c>
      <c r="F3915" s="16" t="s">
        <v>476</v>
      </c>
      <c r="G3915" s="16" t="s">
        <v>9085</v>
      </c>
      <c r="I3915" s="0" t="n">
        <v>17.4</v>
      </c>
      <c r="K3915" s="0" t="str">
        <f aca="false">IFERROR(IF(VLOOKUP($C3915,薬効分類マスタ!$A$2:$E$180,5,FALSE())=0,"",VLOOKUP($C3915,薬効分類マスタ!$A$2:$E$180,5,FALSE())),"")</f>
        <v/>
      </c>
      <c r="L3915" s="17"/>
      <c r="M3915" s="0" t="str">
        <f aca="false">IF($K3915="","",IF($L3915&lt;&gt;"",$L3915,VLOOKUP($C3915,薬効分類マスタ!$A$2:$F$180,6,FALSE())))</f>
        <v/>
      </c>
      <c r="N3915" s="0" t="str">
        <f aca="false">ASC(G3915)</f>
        <v>精製ｾﾞﾗﾁﾝ</v>
      </c>
      <c r="O3915" s="0" t="str">
        <f aca="false">ASC(E3915)</f>
        <v>精製ｾﾞﾗﾁﾝ</v>
      </c>
      <c r="P3915" s="16" t="n">
        <f aca="false">N(P3914)+IF($C3915=検索!$B$49,1,0)</f>
        <v>0</v>
      </c>
    </row>
    <row r="3916" customFormat="false" ht="15" hidden="false" customHeight="false" outlineLevel="0" collapsed="false">
      <c r="A3916" s="16" t="s">
        <v>221</v>
      </c>
      <c r="B3916" s="0" t="s">
        <v>9086</v>
      </c>
      <c r="C3916" s="0" t="n">
        <v>332</v>
      </c>
      <c r="D3916" s="0" t="str">
        <f aca="false">IFERROR(VLOOKUP($C3916,薬効分類マスタ!$A$2:$B$180,2,FALSE()),"未登録")</f>
        <v>止血剤</v>
      </c>
      <c r="E3916" s="16" t="s">
        <v>9087</v>
      </c>
      <c r="F3916" s="16" t="s">
        <v>9088</v>
      </c>
      <c r="G3916" s="16" t="s">
        <v>9089</v>
      </c>
      <c r="H3916" s="16" t="s">
        <v>385</v>
      </c>
      <c r="I3916" s="0" t="n">
        <v>1515.3</v>
      </c>
      <c r="K3916" s="0" t="str">
        <f aca="false">IFERROR(IF(VLOOKUP($C3916,薬効分類マスタ!$A$2:$E$180,5,FALSE())=0,"",VLOOKUP($C3916,薬効分類マスタ!$A$2:$E$180,5,FALSE())),"")</f>
        <v/>
      </c>
      <c r="L3916" s="17"/>
      <c r="M3916" s="0" t="str">
        <f aca="false">IF($K3916="","",IF($L3916&lt;&gt;"",$L3916,VLOOKUP($C3916,薬効分類マスタ!$A$2:$F$180,6,FALSE())))</f>
        <v/>
      </c>
      <c r="N3916" s="0" t="str">
        <f aca="false">ASC(G3916)</f>
        <v>経口用ﾄﾛﾝﾋﾞﾝ細粒1万単位｢ｻﾜｲ｣</v>
      </c>
      <c r="O3916" s="0" t="str">
        <f aca="false">ASC(E3916)</f>
        <v>ﾄﾛﾝﾋﾞﾝ</v>
      </c>
      <c r="P3916" s="16" t="n">
        <f aca="false">N(P3915)+IF($C3916=検索!$B$49,1,0)</f>
        <v>0</v>
      </c>
    </row>
    <row r="3917" customFormat="false" ht="15" hidden="false" customHeight="false" outlineLevel="0" collapsed="false">
      <c r="A3917" s="16" t="s">
        <v>221</v>
      </c>
      <c r="B3917" s="0" t="s">
        <v>9090</v>
      </c>
      <c r="C3917" s="0" t="n">
        <v>332</v>
      </c>
      <c r="D3917" s="0" t="str">
        <f aca="false">IFERROR(VLOOKUP($C3917,薬効分類マスタ!$A$2:$B$180,2,FALSE()),"未登録")</f>
        <v>止血剤</v>
      </c>
      <c r="E3917" s="16" t="s">
        <v>9087</v>
      </c>
      <c r="F3917" s="16" t="s">
        <v>9088</v>
      </c>
      <c r="G3917" s="16" t="s">
        <v>9091</v>
      </c>
      <c r="H3917" s="16" t="s">
        <v>415</v>
      </c>
      <c r="I3917" s="0" t="n">
        <v>1515.3</v>
      </c>
      <c r="K3917" s="0" t="str">
        <f aca="false">IFERROR(IF(VLOOKUP($C3917,薬効分類マスタ!$A$2:$E$180,5,FALSE())=0,"",VLOOKUP($C3917,薬効分類マスタ!$A$2:$E$180,5,FALSE())),"")</f>
        <v/>
      </c>
      <c r="L3917" s="17"/>
      <c r="M3917" s="0" t="str">
        <f aca="false">IF($K3917="","",IF($L3917&lt;&gt;"",$L3917,VLOOKUP($C3917,薬効分類マスタ!$A$2:$F$180,6,FALSE())))</f>
        <v/>
      </c>
      <c r="N3917" s="0" t="str">
        <f aca="false">ASC(G3917)</f>
        <v>経口用ﾄﾛﾝﾋﾞﾝ細粒1万単位</v>
      </c>
      <c r="O3917" s="0" t="str">
        <f aca="false">ASC(E3917)</f>
        <v>ﾄﾛﾝﾋﾞﾝ</v>
      </c>
      <c r="P3917" s="16" t="n">
        <f aca="false">N(P3916)+IF($C3917=検索!$B$49,1,0)</f>
        <v>0</v>
      </c>
    </row>
    <row r="3918" customFormat="false" ht="15" hidden="false" customHeight="false" outlineLevel="0" collapsed="false">
      <c r="A3918" s="16" t="s">
        <v>221</v>
      </c>
      <c r="B3918" s="0" t="s">
        <v>9092</v>
      </c>
      <c r="C3918" s="0" t="n">
        <v>332</v>
      </c>
      <c r="D3918" s="0" t="str">
        <f aca="false">IFERROR(VLOOKUP($C3918,薬効分類マスタ!$A$2:$B$180,2,FALSE()),"未登録")</f>
        <v>止血剤</v>
      </c>
      <c r="E3918" s="16" t="s">
        <v>9087</v>
      </c>
      <c r="F3918" s="16" t="s">
        <v>9093</v>
      </c>
      <c r="G3918" s="16" t="s">
        <v>9094</v>
      </c>
      <c r="H3918" s="16" t="s">
        <v>385</v>
      </c>
      <c r="I3918" s="0" t="n">
        <v>884.4</v>
      </c>
      <c r="K3918" s="0" t="str">
        <f aca="false">IFERROR(IF(VLOOKUP($C3918,薬効分類マスタ!$A$2:$E$180,5,FALSE())=0,"",VLOOKUP($C3918,薬効分類マスタ!$A$2:$E$180,5,FALSE())),"")</f>
        <v/>
      </c>
      <c r="L3918" s="17"/>
      <c r="M3918" s="0" t="str">
        <f aca="false">IF($K3918="","",IF($L3918&lt;&gt;"",$L3918,VLOOKUP($C3918,薬効分類マスタ!$A$2:$F$180,6,FALSE())))</f>
        <v/>
      </c>
      <c r="N3918" s="0" t="str">
        <f aca="false">ASC(G3918)</f>
        <v>経口用ﾄﾛﾝﾋﾞﾝ細粒0.5万単位｢ｻﾜｲ｣</v>
      </c>
      <c r="O3918" s="0" t="str">
        <f aca="false">ASC(E3918)</f>
        <v>ﾄﾛﾝﾋﾞﾝ</v>
      </c>
      <c r="P3918" s="16" t="n">
        <f aca="false">N(P3917)+IF($C3918=検索!$B$49,1,0)</f>
        <v>0</v>
      </c>
    </row>
    <row r="3919" customFormat="false" ht="15" hidden="false" customHeight="false" outlineLevel="0" collapsed="false">
      <c r="A3919" s="16" t="s">
        <v>221</v>
      </c>
      <c r="B3919" s="0" t="s">
        <v>9095</v>
      </c>
      <c r="C3919" s="0" t="n">
        <v>332</v>
      </c>
      <c r="D3919" s="0" t="str">
        <f aca="false">IFERROR(VLOOKUP($C3919,薬効分類マスタ!$A$2:$B$180,2,FALSE()),"未登録")</f>
        <v>止血剤</v>
      </c>
      <c r="E3919" s="16" t="s">
        <v>9087</v>
      </c>
      <c r="F3919" s="16" t="s">
        <v>9093</v>
      </c>
      <c r="G3919" s="16" t="s">
        <v>9096</v>
      </c>
      <c r="H3919" s="16" t="s">
        <v>415</v>
      </c>
      <c r="I3919" s="0" t="n">
        <v>884.4</v>
      </c>
      <c r="K3919" s="0" t="str">
        <f aca="false">IFERROR(IF(VLOOKUP($C3919,薬効分類マスタ!$A$2:$E$180,5,FALSE())=0,"",VLOOKUP($C3919,薬効分類マスタ!$A$2:$E$180,5,FALSE())),"")</f>
        <v/>
      </c>
      <c r="L3919" s="17"/>
      <c r="M3919" s="0" t="str">
        <f aca="false">IF($K3919="","",IF($L3919&lt;&gt;"",$L3919,VLOOKUP($C3919,薬効分類マスタ!$A$2:$F$180,6,FALSE())))</f>
        <v/>
      </c>
      <c r="N3919" s="0" t="str">
        <f aca="false">ASC(G3919)</f>
        <v>経口用ﾄﾛﾝﾋﾞﾝ細粒5千単位</v>
      </c>
      <c r="O3919" s="0" t="str">
        <f aca="false">ASC(E3919)</f>
        <v>ﾄﾛﾝﾋﾞﾝ</v>
      </c>
      <c r="P3919" s="16" t="n">
        <f aca="false">N(P3918)+IF($C3919=検索!$B$49,1,0)</f>
        <v>0</v>
      </c>
    </row>
    <row r="3920" customFormat="false" ht="15" hidden="false" customHeight="false" outlineLevel="0" collapsed="false">
      <c r="A3920" s="16" t="s">
        <v>221</v>
      </c>
      <c r="B3920" s="0" t="s">
        <v>9097</v>
      </c>
      <c r="C3920" s="0" t="n">
        <v>332</v>
      </c>
      <c r="D3920" s="0" t="str">
        <f aca="false">IFERROR(VLOOKUP($C3920,薬効分類マスタ!$A$2:$B$180,2,FALSE()),"未登録")</f>
        <v>止血剤</v>
      </c>
      <c r="E3920" s="16" t="s">
        <v>9098</v>
      </c>
      <c r="F3920" s="16" t="s">
        <v>648</v>
      </c>
      <c r="G3920" s="16" t="s">
        <v>9099</v>
      </c>
      <c r="H3920" s="16" t="s">
        <v>1180</v>
      </c>
      <c r="I3920" s="0" t="n">
        <v>8.5</v>
      </c>
      <c r="K3920" s="0" t="str">
        <f aca="false">IFERROR(IF(VLOOKUP($C3920,薬効分類マスタ!$A$2:$E$180,5,FALSE())=0,"",VLOOKUP($C3920,薬効分類マスタ!$A$2:$E$180,5,FALSE())),"")</f>
        <v/>
      </c>
      <c r="L3920" s="17"/>
      <c r="M3920" s="0" t="str">
        <f aca="false">IF($K3920="","",IF($L3920&lt;&gt;"",$L3920,VLOOKUP($C3920,薬効分類マスタ!$A$2:$F$180,6,FALSE())))</f>
        <v/>
      </c>
      <c r="N3920" s="0" t="str">
        <f aca="false">ASC(G3920)</f>
        <v>ﾄﾗﾝｻﾐﾝ散50%</v>
      </c>
      <c r="O3920" s="0" t="str">
        <f aca="false">ASC(E3920)</f>
        <v>ﾄﾗﾈｷｻﾑ酸</v>
      </c>
      <c r="P3920" s="16" t="n">
        <f aca="false">N(P3919)+IF($C3920=検索!$B$49,1,0)</f>
        <v>0</v>
      </c>
    </row>
    <row r="3921" customFormat="false" ht="15" hidden="false" customHeight="false" outlineLevel="0" collapsed="false">
      <c r="A3921" s="16" t="s">
        <v>221</v>
      </c>
      <c r="B3921" s="0" t="s">
        <v>9100</v>
      </c>
      <c r="C3921" s="0" t="n">
        <v>332</v>
      </c>
      <c r="D3921" s="0" t="str">
        <f aca="false">IFERROR(VLOOKUP($C3921,薬効分類マスタ!$A$2:$B$180,2,FALSE()),"未登録")</f>
        <v>止血剤</v>
      </c>
      <c r="E3921" s="16" t="s">
        <v>9098</v>
      </c>
      <c r="F3921" s="16" t="s">
        <v>639</v>
      </c>
      <c r="G3921" s="16" t="s">
        <v>9101</v>
      </c>
      <c r="I3921" s="0" t="n">
        <v>10.8</v>
      </c>
      <c r="J3921" s="16" t="s">
        <v>239</v>
      </c>
      <c r="K3921" s="0" t="str">
        <f aca="false">IFERROR(IF(VLOOKUP($C3921,薬効分類マスタ!$A$2:$E$180,5,FALSE())=0,"",VLOOKUP($C3921,薬効分類マスタ!$A$2:$E$180,5,FALSE())),"")</f>
        <v/>
      </c>
      <c r="L3921" s="17"/>
      <c r="M3921" s="0" t="str">
        <f aca="false">IF($K3921="","",IF($L3921&lt;&gt;"",$L3921,VLOOKUP($C3921,薬効分類マスタ!$A$2:$F$180,6,FALSE())))</f>
        <v/>
      </c>
      <c r="N3921" s="0" t="str">
        <f aca="false">ASC(G3921)</f>
        <v>ﾄﾗﾈｷｻﾑ酸250mg錠</v>
      </c>
      <c r="O3921" s="0" t="str">
        <f aca="false">ASC(E3921)</f>
        <v>ﾄﾗﾈｷｻﾑ酸</v>
      </c>
      <c r="P3921" s="16" t="n">
        <f aca="false">N(P3920)+IF($C3921=検索!$B$49,1,0)</f>
        <v>0</v>
      </c>
    </row>
    <row r="3922" customFormat="false" ht="15" hidden="false" customHeight="false" outlineLevel="0" collapsed="false">
      <c r="A3922" s="16" t="s">
        <v>221</v>
      </c>
      <c r="B3922" s="0" t="s">
        <v>9102</v>
      </c>
      <c r="C3922" s="0" t="n">
        <v>332</v>
      </c>
      <c r="D3922" s="0" t="str">
        <f aca="false">IFERROR(VLOOKUP($C3922,薬効分類マスタ!$A$2:$B$180,2,FALSE()),"未登録")</f>
        <v>止血剤</v>
      </c>
      <c r="E3922" s="16" t="s">
        <v>9098</v>
      </c>
      <c r="F3922" s="16" t="s">
        <v>639</v>
      </c>
      <c r="G3922" s="16" t="s">
        <v>9103</v>
      </c>
      <c r="H3922" s="16" t="s">
        <v>1180</v>
      </c>
      <c r="I3922" s="0" t="n">
        <v>10.8</v>
      </c>
      <c r="K3922" s="0" t="str">
        <f aca="false">IFERROR(IF(VLOOKUP($C3922,薬効分類マスタ!$A$2:$E$180,5,FALSE())=0,"",VLOOKUP($C3922,薬効分類マスタ!$A$2:$E$180,5,FALSE())),"")</f>
        <v/>
      </c>
      <c r="L3922" s="17"/>
      <c r="M3922" s="0" t="str">
        <f aca="false">IF($K3922="","",IF($L3922&lt;&gt;"",$L3922,VLOOKUP($C3922,薬効分類マスタ!$A$2:$F$180,6,FALSE())))</f>
        <v/>
      </c>
      <c r="N3922" s="0" t="str">
        <f aca="false">ASC(G3922)</f>
        <v>ﾄﾗﾝｻﾐﾝ錠250mg</v>
      </c>
      <c r="O3922" s="0" t="str">
        <f aca="false">ASC(E3922)</f>
        <v>ﾄﾗﾈｷｻﾑ酸</v>
      </c>
      <c r="P3922" s="16" t="n">
        <f aca="false">N(P3921)+IF($C3922=検索!$B$49,1,0)</f>
        <v>0</v>
      </c>
    </row>
    <row r="3923" customFormat="false" ht="15" hidden="false" customHeight="false" outlineLevel="0" collapsed="false">
      <c r="A3923" s="16" t="s">
        <v>221</v>
      </c>
      <c r="B3923" s="0" t="s">
        <v>9104</v>
      </c>
      <c r="C3923" s="0" t="n">
        <v>332</v>
      </c>
      <c r="D3923" s="0" t="str">
        <f aca="false">IFERROR(VLOOKUP($C3923,薬効分類マスタ!$A$2:$B$180,2,FALSE()),"未登録")</f>
        <v>止血剤</v>
      </c>
      <c r="E3923" s="16" t="s">
        <v>9098</v>
      </c>
      <c r="F3923" s="16" t="s">
        <v>854</v>
      </c>
      <c r="G3923" s="16" t="s">
        <v>9105</v>
      </c>
      <c r="H3923" s="16" t="s">
        <v>1180</v>
      </c>
      <c r="I3923" s="0" t="n">
        <v>10.9</v>
      </c>
      <c r="K3923" s="0" t="str">
        <f aca="false">IFERROR(IF(VLOOKUP($C3923,薬効分類マスタ!$A$2:$E$180,5,FALSE())=0,"",VLOOKUP($C3923,薬効分類マスタ!$A$2:$E$180,5,FALSE())),"")</f>
        <v/>
      </c>
      <c r="L3923" s="17"/>
      <c r="M3923" s="0" t="str">
        <f aca="false">IF($K3923="","",IF($L3923&lt;&gt;"",$L3923,VLOOKUP($C3923,薬効分類マスタ!$A$2:$F$180,6,FALSE())))</f>
        <v/>
      </c>
      <c r="N3923" s="0" t="str">
        <f aca="false">ASC(G3923)</f>
        <v>ﾄﾗﾝｻﾐﾝ錠500mg</v>
      </c>
      <c r="O3923" s="0" t="str">
        <f aca="false">ASC(E3923)</f>
        <v>ﾄﾗﾈｷｻﾑ酸</v>
      </c>
      <c r="P3923" s="16" t="n">
        <f aca="false">N(P3922)+IF($C3923=検索!$B$49,1,0)</f>
        <v>0</v>
      </c>
    </row>
    <row r="3924" customFormat="false" ht="15" hidden="false" customHeight="false" outlineLevel="0" collapsed="false">
      <c r="A3924" s="16" t="s">
        <v>221</v>
      </c>
      <c r="B3924" s="0" t="s">
        <v>9106</v>
      </c>
      <c r="C3924" s="0" t="n">
        <v>332</v>
      </c>
      <c r="D3924" s="0" t="str">
        <f aca="false">IFERROR(VLOOKUP($C3924,薬効分類マスタ!$A$2:$B$180,2,FALSE()),"未登録")</f>
        <v>止血剤</v>
      </c>
      <c r="E3924" s="16" t="s">
        <v>9098</v>
      </c>
      <c r="F3924" s="16" t="s">
        <v>854</v>
      </c>
      <c r="G3924" s="16" t="s">
        <v>9107</v>
      </c>
      <c r="H3924" s="16" t="s">
        <v>574</v>
      </c>
      <c r="I3924" s="0" t="n">
        <v>11.4</v>
      </c>
      <c r="J3924" s="16" t="s">
        <v>239</v>
      </c>
      <c r="K3924" s="0" t="str">
        <f aca="false">IFERROR(IF(VLOOKUP($C3924,薬効分類マスタ!$A$2:$E$180,5,FALSE())=0,"",VLOOKUP($C3924,薬効分類マスタ!$A$2:$E$180,5,FALSE())),"")</f>
        <v/>
      </c>
      <c r="L3924" s="17"/>
      <c r="M3924" s="0" t="str">
        <f aca="false">IF($K3924="","",IF($L3924&lt;&gt;"",$L3924,VLOOKUP($C3924,薬効分類マスタ!$A$2:$F$180,6,FALSE())))</f>
        <v/>
      </c>
      <c r="N3924" s="0" t="str">
        <f aca="false">ASC(G3924)</f>
        <v>ﾄﾗﾈｷｻﾑ酸錠500mg｢YD｣</v>
      </c>
      <c r="O3924" s="0" t="str">
        <f aca="false">ASC(E3924)</f>
        <v>ﾄﾗﾈｷｻﾑ酸</v>
      </c>
      <c r="P3924" s="16" t="n">
        <f aca="false">N(P3923)+IF($C3924=検索!$B$49,1,0)</f>
        <v>0</v>
      </c>
    </row>
    <row r="3925" customFormat="false" ht="15" hidden="false" customHeight="false" outlineLevel="0" collapsed="false">
      <c r="A3925" s="16" t="s">
        <v>221</v>
      </c>
      <c r="B3925" s="0" t="s">
        <v>9108</v>
      </c>
      <c r="C3925" s="0" t="n">
        <v>332</v>
      </c>
      <c r="D3925" s="0" t="str">
        <f aca="false">IFERROR(VLOOKUP($C3925,薬効分類マスタ!$A$2:$B$180,2,FALSE()),"未登録")</f>
        <v>止血剤</v>
      </c>
      <c r="E3925" s="16" t="s">
        <v>9098</v>
      </c>
      <c r="F3925" s="16" t="s">
        <v>908</v>
      </c>
      <c r="G3925" s="16" t="s">
        <v>9109</v>
      </c>
      <c r="I3925" s="0" t="n">
        <v>10.8</v>
      </c>
      <c r="J3925" s="16" t="s">
        <v>239</v>
      </c>
      <c r="K3925" s="0" t="str">
        <f aca="false">IFERROR(IF(VLOOKUP($C3925,薬効分類マスタ!$A$2:$E$180,5,FALSE())=0,"",VLOOKUP($C3925,薬効分類マスタ!$A$2:$E$180,5,FALSE())),"")</f>
        <v/>
      </c>
      <c r="L3925" s="17"/>
      <c r="M3925" s="0" t="str">
        <f aca="false">IF($K3925="","",IF($L3925&lt;&gt;"",$L3925,VLOOKUP($C3925,薬効分類マスタ!$A$2:$F$180,6,FALSE())))</f>
        <v/>
      </c>
      <c r="N3925" s="0" t="str">
        <f aca="false">ASC(G3925)</f>
        <v>ﾄﾗﾈｷｻﾑ酸250mgｶﾌﾟｾﾙ</v>
      </c>
      <c r="O3925" s="0" t="str">
        <f aca="false">ASC(E3925)</f>
        <v>ﾄﾗﾈｷｻﾑ酸</v>
      </c>
      <c r="P3925" s="16" t="n">
        <f aca="false">N(P3924)+IF($C3925=検索!$B$49,1,0)</f>
        <v>0</v>
      </c>
    </row>
    <row r="3926" customFormat="false" ht="15" hidden="false" customHeight="false" outlineLevel="0" collapsed="false">
      <c r="A3926" s="16" t="s">
        <v>221</v>
      </c>
      <c r="B3926" s="0" t="s">
        <v>9110</v>
      </c>
      <c r="C3926" s="0" t="n">
        <v>332</v>
      </c>
      <c r="D3926" s="0" t="str">
        <f aca="false">IFERROR(VLOOKUP($C3926,薬効分類マスタ!$A$2:$B$180,2,FALSE()),"未登録")</f>
        <v>止血剤</v>
      </c>
      <c r="E3926" s="16" t="s">
        <v>9098</v>
      </c>
      <c r="F3926" s="16" t="s">
        <v>908</v>
      </c>
      <c r="G3926" s="16" t="s">
        <v>9111</v>
      </c>
      <c r="H3926" s="16" t="s">
        <v>1180</v>
      </c>
      <c r="I3926" s="0" t="n">
        <v>10.8</v>
      </c>
      <c r="K3926" s="0" t="str">
        <f aca="false">IFERROR(IF(VLOOKUP($C3926,薬効分類マスタ!$A$2:$E$180,5,FALSE())=0,"",VLOOKUP($C3926,薬効分類マスタ!$A$2:$E$180,5,FALSE())),"")</f>
        <v/>
      </c>
      <c r="L3926" s="17"/>
      <c r="M3926" s="0" t="str">
        <f aca="false">IF($K3926="","",IF($L3926&lt;&gt;"",$L3926,VLOOKUP($C3926,薬効分類マスタ!$A$2:$F$180,6,FALSE())))</f>
        <v/>
      </c>
      <c r="N3926" s="0" t="str">
        <f aca="false">ASC(G3926)</f>
        <v>ﾄﾗﾝｻﾐﾝｶﾌﾟｾﾙ250mg</v>
      </c>
      <c r="O3926" s="0" t="str">
        <f aca="false">ASC(E3926)</f>
        <v>ﾄﾗﾈｷｻﾑ酸</v>
      </c>
      <c r="P3926" s="16" t="n">
        <f aca="false">N(P3925)+IF($C3926=検索!$B$49,1,0)</f>
        <v>0</v>
      </c>
    </row>
    <row r="3927" customFormat="false" ht="15" hidden="false" customHeight="false" outlineLevel="0" collapsed="false">
      <c r="A3927" s="16" t="s">
        <v>221</v>
      </c>
      <c r="B3927" s="0" t="s">
        <v>9112</v>
      </c>
      <c r="C3927" s="0" t="n">
        <v>332</v>
      </c>
      <c r="D3927" s="0" t="str">
        <f aca="false">IFERROR(VLOOKUP($C3927,薬効分類マスタ!$A$2:$B$180,2,FALSE()),"未登録")</f>
        <v>止血剤</v>
      </c>
      <c r="E3927" s="16" t="s">
        <v>9098</v>
      </c>
      <c r="F3927" s="16" t="s">
        <v>651</v>
      </c>
      <c r="G3927" s="16" t="s">
        <v>9113</v>
      </c>
      <c r="H3927" s="16" t="s">
        <v>5260</v>
      </c>
      <c r="I3927" s="0" t="n">
        <v>4.7</v>
      </c>
      <c r="J3927" s="16" t="s">
        <v>232</v>
      </c>
      <c r="K3927" s="0" t="str">
        <f aca="false">IFERROR(IF(VLOOKUP($C3927,薬効分類マスタ!$A$2:$E$180,5,FALSE())=0,"",VLOOKUP($C3927,薬効分類マスタ!$A$2:$E$180,5,FALSE())),"")</f>
        <v/>
      </c>
      <c r="L3927" s="17"/>
      <c r="M3927" s="0" t="str">
        <f aca="false">IF($K3927="","",IF($L3927&lt;&gt;"",$L3927,VLOOKUP($C3927,薬効分類マスタ!$A$2:$F$180,6,FALSE())))</f>
        <v/>
      </c>
      <c r="N3927" s="0" t="str">
        <f aca="false">ASC(G3927)</f>
        <v>ﾄﾗﾝｻﾐﾝｼﾛｯﾌﾟ5%</v>
      </c>
      <c r="O3927" s="0" t="str">
        <f aca="false">ASC(E3927)</f>
        <v>ﾄﾗﾈｷｻﾑ酸</v>
      </c>
      <c r="P3927" s="16" t="n">
        <f aca="false">N(P3926)+IF($C3927=検索!$B$49,1,0)</f>
        <v>0</v>
      </c>
    </row>
    <row r="3928" customFormat="false" ht="15" hidden="false" customHeight="false" outlineLevel="0" collapsed="false">
      <c r="A3928" s="16" t="s">
        <v>221</v>
      </c>
      <c r="B3928" s="0" t="s">
        <v>9114</v>
      </c>
      <c r="C3928" s="0" t="n">
        <v>332</v>
      </c>
      <c r="D3928" s="0" t="str">
        <f aca="false">IFERROR(VLOOKUP($C3928,薬効分類マスタ!$A$2:$B$180,2,FALSE()),"未登録")</f>
        <v>止血剤</v>
      </c>
      <c r="E3928" s="16" t="s">
        <v>9098</v>
      </c>
      <c r="F3928" s="16" t="s">
        <v>651</v>
      </c>
      <c r="G3928" s="16" t="s">
        <v>9115</v>
      </c>
      <c r="H3928" s="16" t="s">
        <v>542</v>
      </c>
      <c r="I3928" s="0" t="n">
        <v>3.7</v>
      </c>
      <c r="J3928" s="16" t="s">
        <v>239</v>
      </c>
      <c r="K3928" s="0" t="str">
        <f aca="false">IFERROR(IF(VLOOKUP($C3928,薬効分類マスタ!$A$2:$E$180,5,FALSE())=0,"",VLOOKUP($C3928,薬効分類マスタ!$A$2:$E$180,5,FALSE())),"")</f>
        <v/>
      </c>
      <c r="L3928" s="17"/>
      <c r="M3928" s="0" t="str">
        <f aca="false">IF($K3928="","",IF($L3928&lt;&gt;"",$L3928,VLOOKUP($C3928,薬効分類マスタ!$A$2:$F$180,6,FALSE())))</f>
        <v/>
      </c>
      <c r="N3928" s="0" t="str">
        <f aca="false">ASC(G3928)</f>
        <v>ﾄﾗﾈｷｻﾑ酸ｼﾛｯﾌﾟ5%｢NIG｣</v>
      </c>
      <c r="O3928" s="0" t="str">
        <f aca="false">ASC(E3928)</f>
        <v>ﾄﾗﾈｷｻﾑ酸</v>
      </c>
      <c r="P3928" s="16" t="n">
        <f aca="false">N(P3927)+IF($C3928=検索!$B$49,1,0)</f>
        <v>0</v>
      </c>
    </row>
    <row r="3929" customFormat="false" ht="15" hidden="false" customHeight="false" outlineLevel="0" collapsed="false">
      <c r="A3929" s="16" t="s">
        <v>221</v>
      </c>
      <c r="B3929" s="0" t="s">
        <v>9116</v>
      </c>
      <c r="C3929" s="0" t="n">
        <v>333</v>
      </c>
      <c r="D3929" s="0" t="str">
        <f aca="false">IFERROR(VLOOKUP($C3929,薬効分類マスタ!$A$2:$B$180,2,FALSE()),"未登録")</f>
        <v>血液凝固阻止剤</v>
      </c>
      <c r="E3929" s="16" t="s">
        <v>9117</v>
      </c>
      <c r="F3929" s="16" t="s">
        <v>1717</v>
      </c>
      <c r="G3929" s="16" t="s">
        <v>9118</v>
      </c>
      <c r="H3929" s="16" t="s">
        <v>606</v>
      </c>
      <c r="I3929" s="0" t="n">
        <v>19.6</v>
      </c>
      <c r="K3929" s="0" t="str">
        <f aca="false">IFERROR(IF(VLOOKUP($C3929,薬効分類マスタ!$A$2:$E$180,5,FALSE())=0,"",VLOOKUP($C3929,薬効分類マスタ!$A$2:$E$180,5,FALSE())),"")</f>
        <v/>
      </c>
      <c r="L3929" s="17"/>
      <c r="M3929" s="0" t="str">
        <f aca="false">IF($K3929="","",IF($L3929&lt;&gt;"",$L3929,VLOOKUP($C3929,薬効分類マスタ!$A$2:$F$180,6,FALSE())))</f>
        <v/>
      </c>
      <c r="N3929" s="0" t="str">
        <f aca="false">ASC(G3929)</f>
        <v>ﾜﾙﾌｧﾘﾝK細粒0.2%｢NS｣</v>
      </c>
      <c r="O3929" s="0" t="str">
        <f aca="false">ASC(E3929)</f>
        <v>ﾜﾙﾌｧﾘﾝｶﾘｳﾑ</v>
      </c>
      <c r="P3929" s="16" t="n">
        <f aca="false">N(P3928)+IF($C3929=検索!$B$49,1,0)</f>
        <v>0</v>
      </c>
    </row>
    <row r="3930" customFormat="false" ht="15" hidden="false" customHeight="false" outlineLevel="0" collapsed="false">
      <c r="A3930" s="16" t="s">
        <v>221</v>
      </c>
      <c r="B3930" s="0" t="s">
        <v>9119</v>
      </c>
      <c r="C3930" s="0" t="n">
        <v>333</v>
      </c>
      <c r="D3930" s="0" t="str">
        <f aca="false">IFERROR(VLOOKUP($C3930,薬効分類マスタ!$A$2:$B$180,2,FALSE()),"未登録")</f>
        <v>血液凝固阻止剤</v>
      </c>
      <c r="E3930" s="16" t="s">
        <v>9117</v>
      </c>
      <c r="F3930" s="16" t="s">
        <v>1717</v>
      </c>
      <c r="G3930" s="16" t="s">
        <v>9120</v>
      </c>
      <c r="H3930" s="16" t="s">
        <v>385</v>
      </c>
      <c r="I3930" s="0" t="n">
        <v>19.6</v>
      </c>
      <c r="K3930" s="0" t="str">
        <f aca="false">IFERROR(IF(VLOOKUP($C3930,薬効分類マスタ!$A$2:$E$180,5,FALSE())=0,"",VLOOKUP($C3930,薬効分類マスタ!$A$2:$E$180,5,FALSE())),"")</f>
        <v/>
      </c>
      <c r="L3930" s="17"/>
      <c r="M3930" s="0" t="str">
        <f aca="false">IF($K3930="","",IF($L3930&lt;&gt;"",$L3930,VLOOKUP($C3930,薬効分類マスタ!$A$2:$F$180,6,FALSE())))</f>
        <v/>
      </c>
      <c r="N3930" s="0" t="str">
        <f aca="false">ASC(G3930)</f>
        <v>ﾜｰﾌｧﾘﾝ顆粒0.2%</v>
      </c>
      <c r="O3930" s="0" t="str">
        <f aca="false">ASC(E3930)</f>
        <v>ﾜﾙﾌｧﾘﾝｶﾘｳﾑ</v>
      </c>
      <c r="P3930" s="16" t="n">
        <f aca="false">N(P3929)+IF($C3930=検索!$B$49,1,0)</f>
        <v>0</v>
      </c>
    </row>
    <row r="3931" customFormat="false" ht="15" hidden="false" customHeight="false" outlineLevel="0" collapsed="false">
      <c r="A3931" s="16" t="s">
        <v>221</v>
      </c>
      <c r="B3931" s="0" t="s">
        <v>9121</v>
      </c>
      <c r="C3931" s="0" t="n">
        <v>333</v>
      </c>
      <c r="D3931" s="0" t="str">
        <f aca="false">IFERROR(VLOOKUP($C3931,薬効分類マスタ!$A$2:$B$180,2,FALSE()),"未登録")</f>
        <v>血液凝固阻止剤</v>
      </c>
      <c r="E3931" s="16" t="s">
        <v>9117</v>
      </c>
      <c r="F3931" s="16" t="s">
        <v>234</v>
      </c>
      <c r="G3931" s="16" t="s">
        <v>9122</v>
      </c>
      <c r="I3931" s="0" t="n">
        <v>10.8</v>
      </c>
      <c r="K3931" s="0" t="str">
        <f aca="false">IFERROR(IF(VLOOKUP($C3931,薬効分類マスタ!$A$2:$E$180,5,FALSE())=0,"",VLOOKUP($C3931,薬効分類マスタ!$A$2:$E$180,5,FALSE())),"")</f>
        <v/>
      </c>
      <c r="L3931" s="17"/>
      <c r="M3931" s="0" t="str">
        <f aca="false">IF($K3931="","",IF($L3931&lt;&gt;"",$L3931,VLOOKUP($C3931,薬効分類マスタ!$A$2:$F$180,6,FALSE())))</f>
        <v/>
      </c>
      <c r="N3931" s="0" t="str">
        <f aca="false">ASC(G3931)</f>
        <v>ﾜﾙﾌｧﾘﾝｶﾘｳﾑ錠</v>
      </c>
      <c r="O3931" s="0" t="str">
        <f aca="false">ASC(E3931)</f>
        <v>ﾜﾙﾌｧﾘﾝｶﾘｳﾑ</v>
      </c>
      <c r="P3931" s="16" t="n">
        <f aca="false">N(P3930)+IF($C3931=検索!$B$49,1,0)</f>
        <v>0</v>
      </c>
    </row>
    <row r="3932" customFormat="false" ht="15" hidden="false" customHeight="false" outlineLevel="0" collapsed="false">
      <c r="A3932" s="16" t="s">
        <v>221</v>
      </c>
      <c r="B3932" s="0" t="s">
        <v>9123</v>
      </c>
      <c r="C3932" s="0" t="n">
        <v>333</v>
      </c>
      <c r="D3932" s="0" t="str">
        <f aca="false">IFERROR(VLOOKUP($C3932,薬効分類マスタ!$A$2:$B$180,2,FALSE()),"未登録")</f>
        <v>血液凝固阻止剤</v>
      </c>
      <c r="E3932" s="16" t="s">
        <v>9117</v>
      </c>
      <c r="F3932" s="16" t="s">
        <v>234</v>
      </c>
      <c r="G3932" s="16" t="s">
        <v>9124</v>
      </c>
      <c r="H3932" s="16" t="s">
        <v>385</v>
      </c>
      <c r="I3932" s="0" t="n">
        <v>10.8</v>
      </c>
      <c r="K3932" s="0" t="str">
        <f aca="false">IFERROR(IF(VLOOKUP($C3932,薬効分類マスタ!$A$2:$E$180,5,FALSE())=0,"",VLOOKUP($C3932,薬効分類マスタ!$A$2:$E$180,5,FALSE())),"")</f>
        <v/>
      </c>
      <c r="L3932" s="17"/>
      <c r="M3932" s="0" t="str">
        <f aca="false">IF($K3932="","",IF($L3932&lt;&gt;"",$L3932,VLOOKUP($C3932,薬効分類マスタ!$A$2:$F$180,6,FALSE())))</f>
        <v/>
      </c>
      <c r="N3932" s="0" t="str">
        <f aca="false">ASC(G3932)</f>
        <v>ﾜｰﾌｧﾘﾝ錠1mg</v>
      </c>
      <c r="O3932" s="0" t="str">
        <f aca="false">ASC(E3932)</f>
        <v>ﾜﾙﾌｧﾘﾝｶﾘｳﾑ</v>
      </c>
      <c r="P3932" s="16" t="n">
        <f aca="false">N(P3931)+IF($C3932=検索!$B$49,1,0)</f>
        <v>0</v>
      </c>
    </row>
    <row r="3933" customFormat="false" ht="15" hidden="false" customHeight="false" outlineLevel="0" collapsed="false">
      <c r="A3933" s="16" t="s">
        <v>221</v>
      </c>
      <c r="B3933" s="0" t="s">
        <v>9125</v>
      </c>
      <c r="C3933" s="0" t="n">
        <v>333</v>
      </c>
      <c r="D3933" s="0" t="str">
        <f aca="false">IFERROR(VLOOKUP($C3933,薬効分類マスタ!$A$2:$B$180,2,FALSE()),"未登録")</f>
        <v>血液凝固阻止剤</v>
      </c>
      <c r="E3933" s="16" t="s">
        <v>9117</v>
      </c>
      <c r="F3933" s="16" t="s">
        <v>234</v>
      </c>
      <c r="G3933" s="16" t="s">
        <v>9126</v>
      </c>
      <c r="H3933" s="16" t="s">
        <v>533</v>
      </c>
      <c r="I3933" s="0" t="n">
        <v>10.8</v>
      </c>
      <c r="K3933" s="0" t="str">
        <f aca="false">IFERROR(IF(VLOOKUP($C3933,薬効分類マスタ!$A$2:$E$180,5,FALSE())=0,"",VLOOKUP($C3933,薬効分類マスタ!$A$2:$E$180,5,FALSE())),"")</f>
        <v/>
      </c>
      <c r="L3933" s="17"/>
      <c r="M3933" s="0" t="str">
        <f aca="false">IF($K3933="","",IF($L3933&lt;&gt;"",$L3933,VLOOKUP($C3933,薬効分類マスタ!$A$2:$F$180,6,FALSE())))</f>
        <v/>
      </c>
      <c r="N3933" s="0" t="str">
        <f aca="false">ASC(G3933)</f>
        <v>ﾜﾙﾌｧﾘﾝK錠1mg｢ﾄｰﾜ｣</v>
      </c>
      <c r="O3933" s="0" t="str">
        <f aca="false">ASC(E3933)</f>
        <v>ﾜﾙﾌｧﾘﾝｶﾘｳﾑ</v>
      </c>
      <c r="P3933" s="16" t="n">
        <f aca="false">N(P3932)+IF($C3933=検索!$B$49,1,0)</f>
        <v>0</v>
      </c>
    </row>
    <row r="3934" customFormat="false" ht="15" hidden="false" customHeight="false" outlineLevel="0" collapsed="false">
      <c r="A3934" s="16" t="s">
        <v>221</v>
      </c>
      <c r="B3934" s="0" t="s">
        <v>9127</v>
      </c>
      <c r="C3934" s="0" t="n">
        <v>333</v>
      </c>
      <c r="D3934" s="0" t="str">
        <f aca="false">IFERROR(VLOOKUP($C3934,薬効分類マスタ!$A$2:$B$180,2,FALSE()),"未登録")</f>
        <v>血液凝固阻止剤</v>
      </c>
      <c r="E3934" s="16" t="s">
        <v>9117</v>
      </c>
      <c r="F3934" s="16" t="s">
        <v>234</v>
      </c>
      <c r="G3934" s="16" t="s">
        <v>9128</v>
      </c>
      <c r="H3934" s="16" t="s">
        <v>542</v>
      </c>
      <c r="I3934" s="0" t="n">
        <v>10.8</v>
      </c>
      <c r="K3934" s="0" t="str">
        <f aca="false">IFERROR(IF(VLOOKUP($C3934,薬効分類マスタ!$A$2:$E$180,5,FALSE())=0,"",VLOOKUP($C3934,薬効分類マスタ!$A$2:$E$180,5,FALSE())),"")</f>
        <v/>
      </c>
      <c r="L3934" s="17"/>
      <c r="M3934" s="0" t="str">
        <f aca="false">IF($K3934="","",IF($L3934&lt;&gt;"",$L3934,VLOOKUP($C3934,薬効分類マスタ!$A$2:$F$180,6,FALSE())))</f>
        <v/>
      </c>
      <c r="N3934" s="0" t="str">
        <f aca="false">ASC(G3934)</f>
        <v>ﾜﾙﾌｧﾘﾝK錠1mg｢NIG｣</v>
      </c>
      <c r="O3934" s="0" t="str">
        <f aca="false">ASC(E3934)</f>
        <v>ﾜﾙﾌｧﾘﾝｶﾘｳﾑ</v>
      </c>
      <c r="P3934" s="16" t="n">
        <f aca="false">N(P3933)+IF($C3934=検索!$B$49,1,0)</f>
        <v>0</v>
      </c>
    </row>
    <row r="3935" customFormat="false" ht="15" hidden="false" customHeight="false" outlineLevel="0" collapsed="false">
      <c r="A3935" s="16" t="s">
        <v>221</v>
      </c>
      <c r="B3935" s="0" t="s">
        <v>9129</v>
      </c>
      <c r="C3935" s="0" t="n">
        <v>333</v>
      </c>
      <c r="D3935" s="0" t="str">
        <f aca="false">IFERROR(VLOOKUP($C3935,薬効分類マスタ!$A$2:$B$180,2,FALSE()),"未登録")</f>
        <v>血液凝固阻止剤</v>
      </c>
      <c r="E3935" s="16" t="s">
        <v>9117</v>
      </c>
      <c r="F3935" s="16" t="s">
        <v>257</v>
      </c>
      <c r="G3935" s="16" t="s">
        <v>9122</v>
      </c>
      <c r="I3935" s="0" t="n">
        <v>10.8</v>
      </c>
      <c r="K3935" s="0" t="str">
        <f aca="false">IFERROR(IF(VLOOKUP($C3935,薬効分類マスタ!$A$2:$E$180,5,FALSE())=0,"",VLOOKUP($C3935,薬効分類マスタ!$A$2:$E$180,5,FALSE())),"")</f>
        <v/>
      </c>
      <c r="L3935" s="17"/>
      <c r="M3935" s="0" t="str">
        <f aca="false">IF($K3935="","",IF($L3935&lt;&gt;"",$L3935,VLOOKUP($C3935,薬効分類マスタ!$A$2:$F$180,6,FALSE())))</f>
        <v/>
      </c>
      <c r="N3935" s="0" t="str">
        <f aca="false">ASC(G3935)</f>
        <v>ﾜﾙﾌｧﾘﾝｶﾘｳﾑ錠</v>
      </c>
      <c r="O3935" s="0" t="str">
        <f aca="false">ASC(E3935)</f>
        <v>ﾜﾙﾌｧﾘﾝｶﾘｳﾑ</v>
      </c>
      <c r="P3935" s="16" t="n">
        <f aca="false">N(P3934)+IF($C3935=検索!$B$49,1,0)</f>
        <v>0</v>
      </c>
    </row>
    <row r="3936" customFormat="false" ht="15" hidden="false" customHeight="false" outlineLevel="0" collapsed="false">
      <c r="A3936" s="16" t="s">
        <v>221</v>
      </c>
      <c r="B3936" s="0" t="s">
        <v>9130</v>
      </c>
      <c r="C3936" s="0" t="n">
        <v>333</v>
      </c>
      <c r="D3936" s="0" t="str">
        <f aca="false">IFERROR(VLOOKUP($C3936,薬効分類マスタ!$A$2:$B$180,2,FALSE()),"未登録")</f>
        <v>血液凝固阻止剤</v>
      </c>
      <c r="E3936" s="16" t="s">
        <v>9117</v>
      </c>
      <c r="F3936" s="16" t="s">
        <v>381</v>
      </c>
      <c r="G3936" s="16" t="s">
        <v>9122</v>
      </c>
      <c r="I3936" s="0" t="n">
        <v>10.8</v>
      </c>
      <c r="K3936" s="0" t="str">
        <f aca="false">IFERROR(IF(VLOOKUP($C3936,薬効分類マスタ!$A$2:$E$180,5,FALSE())=0,"",VLOOKUP($C3936,薬効分類マスタ!$A$2:$E$180,5,FALSE())),"")</f>
        <v/>
      </c>
      <c r="L3936" s="17"/>
      <c r="M3936" s="0" t="str">
        <f aca="false">IF($K3936="","",IF($L3936&lt;&gt;"",$L3936,VLOOKUP($C3936,薬効分類マスタ!$A$2:$F$180,6,FALSE())))</f>
        <v/>
      </c>
      <c r="N3936" s="0" t="str">
        <f aca="false">ASC(G3936)</f>
        <v>ﾜﾙﾌｧﾘﾝｶﾘｳﾑ錠</v>
      </c>
      <c r="O3936" s="0" t="str">
        <f aca="false">ASC(E3936)</f>
        <v>ﾜﾙﾌｧﾘﾝｶﾘｳﾑ</v>
      </c>
      <c r="P3936" s="16" t="n">
        <f aca="false">N(P3935)+IF($C3936=検索!$B$49,1,0)</f>
        <v>0</v>
      </c>
    </row>
    <row r="3937" customFormat="false" ht="15" hidden="false" customHeight="false" outlineLevel="0" collapsed="false">
      <c r="A3937" s="16" t="s">
        <v>221</v>
      </c>
      <c r="B3937" s="0" t="s">
        <v>9131</v>
      </c>
      <c r="C3937" s="0" t="n">
        <v>333</v>
      </c>
      <c r="D3937" s="0" t="str">
        <f aca="false">IFERROR(VLOOKUP($C3937,薬効分類マスタ!$A$2:$B$180,2,FALSE()),"未登録")</f>
        <v>血液凝固阻止剤</v>
      </c>
      <c r="E3937" s="16" t="s">
        <v>9117</v>
      </c>
      <c r="F3937" s="16" t="s">
        <v>381</v>
      </c>
      <c r="G3937" s="16" t="s">
        <v>9132</v>
      </c>
      <c r="H3937" s="16" t="s">
        <v>385</v>
      </c>
      <c r="I3937" s="0" t="n">
        <v>10.8</v>
      </c>
      <c r="K3937" s="0" t="str">
        <f aca="false">IFERROR(IF(VLOOKUP($C3937,薬効分類マスタ!$A$2:$E$180,5,FALSE())=0,"",VLOOKUP($C3937,薬効分類マスタ!$A$2:$E$180,5,FALSE())),"")</f>
        <v/>
      </c>
      <c r="L3937" s="17"/>
      <c r="M3937" s="0" t="str">
        <f aca="false">IF($K3937="","",IF($L3937&lt;&gt;"",$L3937,VLOOKUP($C3937,薬効分類マスタ!$A$2:$F$180,6,FALSE())))</f>
        <v/>
      </c>
      <c r="N3937" s="0" t="str">
        <f aca="false">ASC(G3937)</f>
        <v>ﾜｰﾌｧﾘﾝ錠0.5mg</v>
      </c>
      <c r="O3937" s="0" t="str">
        <f aca="false">ASC(E3937)</f>
        <v>ﾜﾙﾌｧﾘﾝｶﾘｳﾑ</v>
      </c>
      <c r="P3937" s="16" t="n">
        <f aca="false">N(P3936)+IF($C3937=検索!$B$49,1,0)</f>
        <v>0</v>
      </c>
    </row>
    <row r="3938" customFormat="false" ht="15" hidden="false" customHeight="false" outlineLevel="0" collapsed="false">
      <c r="A3938" s="16" t="s">
        <v>221</v>
      </c>
      <c r="B3938" s="0" t="s">
        <v>9133</v>
      </c>
      <c r="C3938" s="0" t="n">
        <v>333</v>
      </c>
      <c r="D3938" s="0" t="str">
        <f aca="false">IFERROR(VLOOKUP($C3938,薬効分類マスタ!$A$2:$B$180,2,FALSE()),"未登録")</f>
        <v>血液凝固阻止剤</v>
      </c>
      <c r="E3938" s="16" t="s">
        <v>9117</v>
      </c>
      <c r="F3938" s="16" t="s">
        <v>381</v>
      </c>
      <c r="G3938" s="16" t="s">
        <v>9134</v>
      </c>
      <c r="H3938" s="16" t="s">
        <v>533</v>
      </c>
      <c r="I3938" s="0" t="n">
        <v>10.8</v>
      </c>
      <c r="K3938" s="0" t="str">
        <f aca="false">IFERROR(IF(VLOOKUP($C3938,薬効分類マスタ!$A$2:$E$180,5,FALSE())=0,"",VLOOKUP($C3938,薬効分類マスタ!$A$2:$E$180,5,FALSE())),"")</f>
        <v/>
      </c>
      <c r="L3938" s="17"/>
      <c r="M3938" s="0" t="str">
        <f aca="false">IF($K3938="","",IF($L3938&lt;&gt;"",$L3938,VLOOKUP($C3938,薬効分類マスタ!$A$2:$F$180,6,FALSE())))</f>
        <v/>
      </c>
      <c r="N3938" s="0" t="str">
        <f aca="false">ASC(G3938)</f>
        <v>ﾜﾙﾌｧﾘﾝK錠0.5mg｢ﾄｰﾜ｣</v>
      </c>
      <c r="O3938" s="0" t="str">
        <f aca="false">ASC(E3938)</f>
        <v>ﾜﾙﾌｧﾘﾝｶﾘｳﾑ</v>
      </c>
      <c r="P3938" s="16" t="n">
        <f aca="false">N(P3937)+IF($C3938=検索!$B$49,1,0)</f>
        <v>0</v>
      </c>
    </row>
    <row r="3939" customFormat="false" ht="15" hidden="false" customHeight="false" outlineLevel="0" collapsed="false">
      <c r="A3939" s="16" t="s">
        <v>221</v>
      </c>
      <c r="B3939" s="0" t="s">
        <v>9135</v>
      </c>
      <c r="C3939" s="0" t="n">
        <v>333</v>
      </c>
      <c r="D3939" s="0" t="str">
        <f aca="false">IFERROR(VLOOKUP($C3939,薬効分類マスタ!$A$2:$B$180,2,FALSE()),"未登録")</f>
        <v>血液凝固阻止剤</v>
      </c>
      <c r="E3939" s="16" t="s">
        <v>9117</v>
      </c>
      <c r="F3939" s="16" t="s">
        <v>381</v>
      </c>
      <c r="G3939" s="16" t="s">
        <v>9136</v>
      </c>
      <c r="H3939" s="16" t="s">
        <v>542</v>
      </c>
      <c r="I3939" s="0" t="n">
        <v>10.8</v>
      </c>
      <c r="K3939" s="0" t="str">
        <f aca="false">IFERROR(IF(VLOOKUP($C3939,薬効分類マスタ!$A$2:$E$180,5,FALSE())=0,"",VLOOKUP($C3939,薬効分類マスタ!$A$2:$E$180,5,FALSE())),"")</f>
        <v/>
      </c>
      <c r="L3939" s="17"/>
      <c r="M3939" s="0" t="str">
        <f aca="false">IF($K3939="","",IF($L3939&lt;&gt;"",$L3939,VLOOKUP($C3939,薬効分類マスタ!$A$2:$F$180,6,FALSE())))</f>
        <v/>
      </c>
      <c r="N3939" s="0" t="str">
        <f aca="false">ASC(G3939)</f>
        <v>ﾜﾙﾌｧﾘﾝK錠0.5mg｢NIG｣</v>
      </c>
      <c r="O3939" s="0" t="str">
        <f aca="false">ASC(E3939)</f>
        <v>ﾜﾙﾌｧﾘﾝｶﾘｳﾑ</v>
      </c>
      <c r="P3939" s="16" t="n">
        <f aca="false">N(P3938)+IF($C3939=検索!$B$49,1,0)</f>
        <v>0</v>
      </c>
    </row>
    <row r="3940" customFormat="false" ht="15" hidden="false" customHeight="false" outlineLevel="0" collapsed="false">
      <c r="A3940" s="16" t="s">
        <v>221</v>
      </c>
      <c r="B3940" s="0" t="s">
        <v>9137</v>
      </c>
      <c r="C3940" s="0" t="n">
        <v>333</v>
      </c>
      <c r="D3940" s="0" t="str">
        <f aca="false">IFERROR(VLOOKUP($C3940,薬効分類マスタ!$A$2:$B$180,2,FALSE()),"未登録")</f>
        <v>血液凝固阻止剤</v>
      </c>
      <c r="E3940" s="16" t="s">
        <v>9117</v>
      </c>
      <c r="F3940" s="16" t="s">
        <v>241</v>
      </c>
      <c r="G3940" s="16" t="s">
        <v>9122</v>
      </c>
      <c r="I3940" s="0" t="n">
        <v>10.4</v>
      </c>
      <c r="K3940" s="0" t="str">
        <f aca="false">IFERROR(IF(VLOOKUP($C3940,薬効分類マスタ!$A$2:$E$180,5,FALSE())=0,"",VLOOKUP($C3940,薬効分類マスタ!$A$2:$E$180,5,FALSE())),"")</f>
        <v/>
      </c>
      <c r="L3940" s="17"/>
      <c r="M3940" s="0" t="str">
        <f aca="false">IF($K3940="","",IF($L3940&lt;&gt;"",$L3940,VLOOKUP($C3940,薬効分類マスタ!$A$2:$F$180,6,FALSE())))</f>
        <v/>
      </c>
      <c r="N3940" s="0" t="str">
        <f aca="false">ASC(G3940)</f>
        <v>ﾜﾙﾌｧﾘﾝｶﾘｳﾑ錠</v>
      </c>
      <c r="O3940" s="0" t="str">
        <f aca="false">ASC(E3940)</f>
        <v>ﾜﾙﾌｧﾘﾝｶﾘｳﾑ</v>
      </c>
      <c r="P3940" s="16" t="n">
        <f aca="false">N(P3939)+IF($C3940=検索!$B$49,1,0)</f>
        <v>0</v>
      </c>
    </row>
    <row r="3941" customFormat="false" ht="15" hidden="false" customHeight="false" outlineLevel="0" collapsed="false">
      <c r="A3941" s="16" t="s">
        <v>221</v>
      </c>
      <c r="B3941" s="0" t="s">
        <v>9138</v>
      </c>
      <c r="C3941" s="0" t="n">
        <v>333</v>
      </c>
      <c r="D3941" s="0" t="str">
        <f aca="false">IFERROR(VLOOKUP($C3941,薬効分類マスタ!$A$2:$B$180,2,FALSE()),"未登録")</f>
        <v>血液凝固阻止剤</v>
      </c>
      <c r="E3941" s="16" t="s">
        <v>9139</v>
      </c>
      <c r="F3941" s="16" t="s">
        <v>2883</v>
      </c>
      <c r="G3941" s="16" t="s">
        <v>9140</v>
      </c>
      <c r="H3941" s="16" t="s">
        <v>293</v>
      </c>
      <c r="I3941" s="0" t="n">
        <v>65.2</v>
      </c>
      <c r="J3941" s="16" t="s">
        <v>232</v>
      </c>
      <c r="K3941" s="0" t="str">
        <f aca="false">IFERROR(IF(VLOOKUP($C3941,薬効分類マスタ!$A$2:$E$180,5,FALSE())=0,"",VLOOKUP($C3941,薬効分類マスタ!$A$2:$E$180,5,FALSE())),"")</f>
        <v/>
      </c>
      <c r="L3941" s="17"/>
      <c r="M3941" s="0" t="str">
        <f aca="false">IF($K3941="","",IF($L3941&lt;&gt;"",$L3941,VLOOKUP($C3941,薬効分類マスタ!$A$2:$F$180,6,FALSE())))</f>
        <v/>
      </c>
      <c r="N3941" s="0" t="str">
        <f aca="false">ASC(G3941)</f>
        <v>ﾌﾟﾗｻﾞｷｻｶﾌﾟｾﾙ75mg</v>
      </c>
      <c r="O3941" s="0" t="str">
        <f aca="false">ASC(E3941)</f>
        <v>ﾀﾞﾋﾞｶﾞﾄﾗﾝｴﾃｷｼﾗｰﾄﾒﾀﾝｽﾙﾎﾝ酸塩</v>
      </c>
      <c r="P3941" s="16" t="n">
        <f aca="false">N(P3940)+IF($C3941=検索!$B$49,1,0)</f>
        <v>0</v>
      </c>
    </row>
    <row r="3942" customFormat="false" ht="15" hidden="false" customHeight="false" outlineLevel="0" collapsed="false">
      <c r="A3942" s="16" t="s">
        <v>221</v>
      </c>
      <c r="B3942" s="0" t="s">
        <v>9141</v>
      </c>
      <c r="C3942" s="0" t="n">
        <v>333</v>
      </c>
      <c r="D3942" s="0" t="str">
        <f aca="false">IFERROR(VLOOKUP($C3942,薬効分類マスタ!$A$2:$B$180,2,FALSE()),"未登録")</f>
        <v>血液凝固阻止剤</v>
      </c>
      <c r="E3942" s="16" t="s">
        <v>9139</v>
      </c>
      <c r="F3942" s="16" t="s">
        <v>9142</v>
      </c>
      <c r="G3942" s="16" t="s">
        <v>9143</v>
      </c>
      <c r="H3942" s="16" t="s">
        <v>293</v>
      </c>
      <c r="I3942" s="0" t="n">
        <v>119</v>
      </c>
      <c r="J3942" s="16" t="s">
        <v>232</v>
      </c>
      <c r="K3942" s="0" t="str">
        <f aca="false">IFERROR(IF(VLOOKUP($C3942,薬効分類マスタ!$A$2:$E$180,5,FALSE())=0,"",VLOOKUP($C3942,薬効分類マスタ!$A$2:$E$180,5,FALSE())),"")</f>
        <v/>
      </c>
      <c r="L3942" s="17"/>
      <c r="M3942" s="0" t="str">
        <f aca="false">IF($K3942="","",IF($L3942&lt;&gt;"",$L3942,VLOOKUP($C3942,薬効分類マスタ!$A$2:$F$180,6,FALSE())))</f>
        <v/>
      </c>
      <c r="N3942" s="0" t="str">
        <f aca="false">ASC(G3942)</f>
        <v>ﾌﾟﾗｻﾞｷｻｶﾌﾟｾﾙ110mg</v>
      </c>
      <c r="O3942" s="0" t="str">
        <f aca="false">ASC(E3942)</f>
        <v>ﾀﾞﾋﾞｶﾞﾄﾗﾝｴﾃｷｼﾗｰﾄﾒﾀﾝｽﾙﾎﾝ酸塩</v>
      </c>
      <c r="P3942" s="16" t="n">
        <f aca="false">N(P3941)+IF($C3942=検索!$B$49,1,0)</f>
        <v>0</v>
      </c>
    </row>
    <row r="3943" customFormat="false" ht="15" hidden="false" customHeight="false" outlineLevel="0" collapsed="false">
      <c r="A3943" s="16" t="s">
        <v>221</v>
      </c>
      <c r="B3943" s="0" t="s">
        <v>9144</v>
      </c>
      <c r="C3943" s="0" t="n">
        <v>333</v>
      </c>
      <c r="D3943" s="0" t="str">
        <f aca="false">IFERROR(VLOOKUP($C3943,薬効分類マスタ!$A$2:$B$180,2,FALSE()),"未登録")</f>
        <v>血液凝固阻止剤</v>
      </c>
      <c r="E3943" s="16" t="s">
        <v>9145</v>
      </c>
      <c r="F3943" s="16" t="s">
        <v>439</v>
      </c>
      <c r="G3943" s="16" t="s">
        <v>9146</v>
      </c>
      <c r="H3943" s="16" t="s">
        <v>1180</v>
      </c>
      <c r="I3943" s="0" t="n">
        <v>180.3</v>
      </c>
      <c r="J3943" s="16" t="s">
        <v>232</v>
      </c>
      <c r="K3943" s="0" t="str">
        <f aca="false">IFERROR(IF(VLOOKUP($C3943,薬効分類マスタ!$A$2:$E$180,5,FALSE())=0,"",VLOOKUP($C3943,薬効分類マスタ!$A$2:$E$180,5,FALSE())),"")</f>
        <v/>
      </c>
      <c r="L3943" s="17"/>
      <c r="M3943" s="0" t="str">
        <f aca="false">IF($K3943="","",IF($L3943&lt;&gt;"",$L3943,VLOOKUP($C3943,薬効分類マスタ!$A$2:$F$180,6,FALSE())))</f>
        <v/>
      </c>
      <c r="N3943" s="0" t="str">
        <f aca="false">ASC(G3943)</f>
        <v>ﾘｸｼｱﾅ錠15mg</v>
      </c>
      <c r="O3943" s="0" t="str">
        <f aca="false">ASC(E3943)</f>
        <v>ｴﾄﾞｷｻﾊﾞﾝﾄｼﾙ酸塩水和物</v>
      </c>
      <c r="P3943" s="16" t="n">
        <f aca="false">N(P3942)+IF($C3943=検索!$B$49,1,0)</f>
        <v>0</v>
      </c>
    </row>
    <row r="3944" customFormat="false" ht="15" hidden="false" customHeight="false" outlineLevel="0" collapsed="false">
      <c r="A3944" s="16" t="s">
        <v>221</v>
      </c>
      <c r="B3944" s="0" t="s">
        <v>9147</v>
      </c>
      <c r="C3944" s="0" t="n">
        <v>333</v>
      </c>
      <c r="D3944" s="0" t="str">
        <f aca="false">IFERROR(VLOOKUP($C3944,薬効分類マスタ!$A$2:$B$180,2,FALSE()),"未登録")</f>
        <v>血液凝固阻止剤</v>
      </c>
      <c r="E3944" s="16" t="s">
        <v>9145</v>
      </c>
      <c r="F3944" s="16" t="s">
        <v>465</v>
      </c>
      <c r="G3944" s="16" t="s">
        <v>9148</v>
      </c>
      <c r="H3944" s="16" t="s">
        <v>1180</v>
      </c>
      <c r="I3944" s="0" t="n">
        <v>330.1</v>
      </c>
      <c r="J3944" s="16" t="s">
        <v>232</v>
      </c>
      <c r="K3944" s="0" t="str">
        <f aca="false">IFERROR(IF(VLOOKUP($C3944,薬効分類マスタ!$A$2:$E$180,5,FALSE())=0,"",VLOOKUP($C3944,薬効分類マスタ!$A$2:$E$180,5,FALSE())),"")</f>
        <v/>
      </c>
      <c r="L3944" s="17"/>
      <c r="M3944" s="0" t="str">
        <f aca="false">IF($K3944="","",IF($L3944&lt;&gt;"",$L3944,VLOOKUP($C3944,薬効分類マスタ!$A$2:$F$180,6,FALSE())))</f>
        <v/>
      </c>
      <c r="N3944" s="0" t="str">
        <f aca="false">ASC(G3944)</f>
        <v>ﾘｸｼｱﾅ錠30mg</v>
      </c>
      <c r="O3944" s="0" t="str">
        <f aca="false">ASC(E3944)</f>
        <v>ｴﾄﾞｷｻﾊﾞﾝﾄｼﾙ酸塩水和物</v>
      </c>
      <c r="P3944" s="16" t="n">
        <f aca="false">N(P3943)+IF($C3944=検索!$B$49,1,0)</f>
        <v>0</v>
      </c>
    </row>
    <row r="3945" customFormat="false" ht="15" hidden="false" customHeight="false" outlineLevel="0" collapsed="false">
      <c r="A3945" s="16" t="s">
        <v>221</v>
      </c>
      <c r="B3945" s="0" t="s">
        <v>9149</v>
      </c>
      <c r="C3945" s="0" t="n">
        <v>333</v>
      </c>
      <c r="D3945" s="0" t="str">
        <f aca="false">IFERROR(VLOOKUP($C3945,薬効分類マスタ!$A$2:$B$180,2,FALSE()),"未登録")</f>
        <v>血液凝固阻止剤</v>
      </c>
      <c r="E3945" s="16" t="s">
        <v>9145</v>
      </c>
      <c r="F3945" s="16" t="s">
        <v>1185</v>
      </c>
      <c r="G3945" s="16" t="s">
        <v>9150</v>
      </c>
      <c r="H3945" s="16" t="s">
        <v>1180</v>
      </c>
      <c r="I3945" s="0" t="n">
        <v>334.5</v>
      </c>
      <c r="J3945" s="16" t="s">
        <v>232</v>
      </c>
      <c r="K3945" s="0" t="str">
        <f aca="false">IFERROR(IF(VLOOKUP($C3945,薬効分類マスタ!$A$2:$E$180,5,FALSE())=0,"",VLOOKUP($C3945,薬効分類マスタ!$A$2:$E$180,5,FALSE())),"")</f>
        <v/>
      </c>
      <c r="L3945" s="17"/>
      <c r="M3945" s="0" t="str">
        <f aca="false">IF($K3945="","",IF($L3945&lt;&gt;"",$L3945,VLOOKUP($C3945,薬効分類マスタ!$A$2:$F$180,6,FALSE())))</f>
        <v/>
      </c>
      <c r="N3945" s="0" t="str">
        <f aca="false">ASC(G3945)</f>
        <v>ﾘｸｼｱﾅ錠60mg</v>
      </c>
      <c r="O3945" s="0" t="str">
        <f aca="false">ASC(E3945)</f>
        <v>ｴﾄﾞｷｻﾊﾞﾝﾄｼﾙ酸塩水和物</v>
      </c>
      <c r="P3945" s="16" t="n">
        <f aca="false">N(P3944)+IF($C3945=検索!$B$49,1,0)</f>
        <v>0</v>
      </c>
    </row>
    <row r="3946" customFormat="false" ht="15" hidden="false" customHeight="false" outlineLevel="0" collapsed="false">
      <c r="A3946" s="16" t="s">
        <v>221</v>
      </c>
      <c r="B3946" s="0" t="s">
        <v>9151</v>
      </c>
      <c r="C3946" s="0" t="n">
        <v>333</v>
      </c>
      <c r="D3946" s="0" t="str">
        <f aca="false">IFERROR(VLOOKUP($C3946,薬効分類マスタ!$A$2:$B$180,2,FALSE()),"未登録")</f>
        <v>血液凝固阻止剤</v>
      </c>
      <c r="E3946" s="16" t="s">
        <v>9145</v>
      </c>
      <c r="F3946" s="16" t="s">
        <v>439</v>
      </c>
      <c r="G3946" s="16" t="s">
        <v>9152</v>
      </c>
      <c r="H3946" s="16" t="s">
        <v>1180</v>
      </c>
      <c r="I3946" s="0" t="n">
        <v>180.3</v>
      </c>
      <c r="J3946" s="16" t="s">
        <v>232</v>
      </c>
      <c r="K3946" s="0" t="str">
        <f aca="false">IFERROR(IF(VLOOKUP($C3946,薬効分類マスタ!$A$2:$E$180,5,FALSE())=0,"",VLOOKUP($C3946,薬効分類マスタ!$A$2:$E$180,5,FALSE())),"")</f>
        <v/>
      </c>
      <c r="L3946" s="17"/>
      <c r="M3946" s="0" t="str">
        <f aca="false">IF($K3946="","",IF($L3946&lt;&gt;"",$L3946,VLOOKUP($C3946,薬効分類マスタ!$A$2:$F$180,6,FALSE())))</f>
        <v/>
      </c>
      <c r="N3946" s="0" t="str">
        <f aca="false">ASC(G3946)</f>
        <v>ﾘｸｼｱﾅOD錠15mg</v>
      </c>
      <c r="O3946" s="0" t="str">
        <f aca="false">ASC(E3946)</f>
        <v>ｴﾄﾞｷｻﾊﾞﾝﾄｼﾙ酸塩水和物</v>
      </c>
      <c r="P3946" s="16" t="n">
        <f aca="false">N(P3945)+IF($C3946=検索!$B$49,1,0)</f>
        <v>0</v>
      </c>
    </row>
    <row r="3947" customFormat="false" ht="15" hidden="false" customHeight="false" outlineLevel="0" collapsed="false">
      <c r="A3947" s="16" t="s">
        <v>221</v>
      </c>
      <c r="B3947" s="0" t="s">
        <v>9153</v>
      </c>
      <c r="C3947" s="0" t="n">
        <v>333</v>
      </c>
      <c r="D3947" s="0" t="str">
        <f aca="false">IFERROR(VLOOKUP($C3947,薬効分類マスタ!$A$2:$B$180,2,FALSE()),"未登録")</f>
        <v>血液凝固阻止剤</v>
      </c>
      <c r="E3947" s="16" t="s">
        <v>9145</v>
      </c>
      <c r="F3947" s="16" t="s">
        <v>465</v>
      </c>
      <c r="G3947" s="16" t="s">
        <v>9154</v>
      </c>
      <c r="H3947" s="16" t="s">
        <v>1180</v>
      </c>
      <c r="I3947" s="0" t="n">
        <v>330.1</v>
      </c>
      <c r="J3947" s="16" t="s">
        <v>232</v>
      </c>
      <c r="K3947" s="0" t="str">
        <f aca="false">IFERROR(IF(VLOOKUP($C3947,薬効分類マスタ!$A$2:$E$180,5,FALSE())=0,"",VLOOKUP($C3947,薬効分類マスタ!$A$2:$E$180,5,FALSE())),"")</f>
        <v/>
      </c>
      <c r="L3947" s="17"/>
      <c r="M3947" s="0" t="str">
        <f aca="false">IF($K3947="","",IF($L3947&lt;&gt;"",$L3947,VLOOKUP($C3947,薬効分類マスタ!$A$2:$F$180,6,FALSE())))</f>
        <v/>
      </c>
      <c r="N3947" s="0" t="str">
        <f aca="false">ASC(G3947)</f>
        <v>ﾘｸｼｱﾅOD錠30mg</v>
      </c>
      <c r="O3947" s="0" t="str">
        <f aca="false">ASC(E3947)</f>
        <v>ｴﾄﾞｷｻﾊﾞﾝﾄｼﾙ酸塩水和物</v>
      </c>
      <c r="P3947" s="16" t="n">
        <f aca="false">N(P3946)+IF($C3947=検索!$B$49,1,0)</f>
        <v>0</v>
      </c>
    </row>
    <row r="3948" customFormat="false" ht="15" hidden="false" customHeight="false" outlineLevel="0" collapsed="false">
      <c r="A3948" s="16" t="s">
        <v>221</v>
      </c>
      <c r="B3948" s="0" t="s">
        <v>9155</v>
      </c>
      <c r="C3948" s="0" t="n">
        <v>333</v>
      </c>
      <c r="D3948" s="0" t="str">
        <f aca="false">IFERROR(VLOOKUP($C3948,薬効分類マスタ!$A$2:$B$180,2,FALSE()),"未登録")</f>
        <v>血液凝固阻止剤</v>
      </c>
      <c r="E3948" s="16" t="s">
        <v>9145</v>
      </c>
      <c r="F3948" s="16" t="s">
        <v>1185</v>
      </c>
      <c r="G3948" s="16" t="s">
        <v>9156</v>
      </c>
      <c r="H3948" s="16" t="s">
        <v>1180</v>
      </c>
      <c r="I3948" s="0" t="n">
        <v>334.5</v>
      </c>
      <c r="J3948" s="16" t="s">
        <v>232</v>
      </c>
      <c r="K3948" s="0" t="str">
        <f aca="false">IFERROR(IF(VLOOKUP($C3948,薬効分類マスタ!$A$2:$E$180,5,FALSE())=0,"",VLOOKUP($C3948,薬効分類マスタ!$A$2:$E$180,5,FALSE())),"")</f>
        <v/>
      </c>
      <c r="L3948" s="17"/>
      <c r="M3948" s="0" t="str">
        <f aca="false">IF($K3948="","",IF($L3948&lt;&gt;"",$L3948,VLOOKUP($C3948,薬効分類マスタ!$A$2:$F$180,6,FALSE())))</f>
        <v/>
      </c>
      <c r="N3948" s="0" t="str">
        <f aca="false">ASC(G3948)</f>
        <v>ﾘｸｼｱﾅOD錠60mg</v>
      </c>
      <c r="O3948" s="0" t="str">
        <f aca="false">ASC(E3948)</f>
        <v>ｴﾄﾞｷｻﾊﾞﾝﾄｼﾙ酸塩水和物</v>
      </c>
      <c r="P3948" s="16" t="n">
        <f aca="false">N(P3947)+IF($C3948=検索!$B$49,1,0)</f>
        <v>0</v>
      </c>
    </row>
    <row r="3949" customFormat="false" ht="15" hidden="false" customHeight="false" outlineLevel="0" collapsed="false">
      <c r="A3949" s="16" t="s">
        <v>221</v>
      </c>
      <c r="B3949" s="0" t="s">
        <v>9157</v>
      </c>
      <c r="C3949" s="0" t="n">
        <v>333</v>
      </c>
      <c r="D3949" s="0" t="str">
        <f aca="false">IFERROR(VLOOKUP($C3949,薬効分類マスタ!$A$2:$B$180,2,FALSE()),"未登録")</f>
        <v>血液凝固阻止剤</v>
      </c>
      <c r="E3949" s="16" t="s">
        <v>9158</v>
      </c>
      <c r="F3949" s="16" t="s">
        <v>7347</v>
      </c>
      <c r="G3949" s="16" t="s">
        <v>9159</v>
      </c>
      <c r="H3949" s="16" t="s">
        <v>3803</v>
      </c>
      <c r="I3949" s="0" t="n">
        <v>332.9</v>
      </c>
      <c r="J3949" s="16" t="s">
        <v>232</v>
      </c>
      <c r="K3949" s="0" t="str">
        <f aca="false">IFERROR(IF(VLOOKUP($C3949,薬効分類マスタ!$A$2:$E$180,5,FALSE())=0,"",VLOOKUP($C3949,薬効分類マスタ!$A$2:$E$180,5,FALSE())),"")</f>
        <v/>
      </c>
      <c r="L3949" s="17"/>
      <c r="M3949" s="0" t="str">
        <f aca="false">IF($K3949="","",IF($L3949&lt;&gt;"",$L3949,VLOOKUP($C3949,薬効分類マスタ!$A$2:$F$180,6,FALSE())))</f>
        <v/>
      </c>
      <c r="N3949" s="0" t="str">
        <f aca="false">ASC(G3949)</f>
        <v>ｲｸﾞｻﾞﾚﾙﾄ細粒分包10mg</v>
      </c>
      <c r="O3949" s="0" t="str">
        <f aca="false">ASC(E3949)</f>
        <v>ﾘﾊﾞｰﾛｷｻﾊﾞﾝ</v>
      </c>
      <c r="P3949" s="16" t="n">
        <f aca="false">N(P3948)+IF($C3949=検索!$B$49,1,0)</f>
        <v>0</v>
      </c>
    </row>
    <row r="3950" customFormat="false" ht="15" hidden="false" customHeight="false" outlineLevel="0" collapsed="false">
      <c r="A3950" s="16" t="s">
        <v>221</v>
      </c>
      <c r="B3950" s="0" t="s">
        <v>9160</v>
      </c>
      <c r="C3950" s="0" t="n">
        <v>333</v>
      </c>
      <c r="D3950" s="0" t="str">
        <f aca="false">IFERROR(VLOOKUP($C3950,薬効分類マスタ!$A$2:$B$180,2,FALSE()),"未登録")</f>
        <v>血液凝固阻止剤</v>
      </c>
      <c r="E3950" s="16" t="s">
        <v>9158</v>
      </c>
      <c r="F3950" s="16" t="s">
        <v>9161</v>
      </c>
      <c r="G3950" s="16" t="s">
        <v>9162</v>
      </c>
      <c r="H3950" s="16" t="s">
        <v>3803</v>
      </c>
      <c r="I3950" s="0" t="n">
        <v>403.2</v>
      </c>
      <c r="J3950" s="16" t="s">
        <v>232</v>
      </c>
      <c r="K3950" s="0" t="str">
        <f aca="false">IFERROR(IF(VLOOKUP($C3950,薬効分類マスタ!$A$2:$E$180,5,FALSE())=0,"",VLOOKUP($C3950,薬効分類マスタ!$A$2:$E$180,5,FALSE())),"")</f>
        <v/>
      </c>
      <c r="L3950" s="17"/>
      <c r="M3950" s="0" t="str">
        <f aca="false">IF($K3950="","",IF($L3950&lt;&gt;"",$L3950,VLOOKUP($C3950,薬効分類マスタ!$A$2:$F$180,6,FALSE())))</f>
        <v/>
      </c>
      <c r="N3950" s="0" t="str">
        <f aca="false">ASC(G3950)</f>
        <v>ｲｸﾞｻﾞﾚﾙﾄ細粒分包15mg</v>
      </c>
      <c r="O3950" s="0" t="str">
        <f aca="false">ASC(E3950)</f>
        <v>ﾘﾊﾞｰﾛｷｻﾊﾞﾝ</v>
      </c>
      <c r="P3950" s="16" t="n">
        <f aca="false">N(P3949)+IF($C3950=検索!$B$49,1,0)</f>
        <v>0</v>
      </c>
    </row>
    <row r="3951" customFormat="false" ht="15" hidden="false" customHeight="false" outlineLevel="0" collapsed="false">
      <c r="A3951" s="16" t="s">
        <v>221</v>
      </c>
      <c r="B3951" s="0" t="s">
        <v>9163</v>
      </c>
      <c r="C3951" s="0" t="n">
        <v>333</v>
      </c>
      <c r="D3951" s="0" t="str">
        <f aca="false">IFERROR(VLOOKUP($C3951,薬効分類マスタ!$A$2:$B$180,2,FALSE()),"未登録")</f>
        <v>血液凝固阻止剤</v>
      </c>
      <c r="E3951" s="16" t="s">
        <v>9158</v>
      </c>
      <c r="F3951" s="16" t="s">
        <v>262</v>
      </c>
      <c r="G3951" s="16" t="s">
        <v>9164</v>
      </c>
      <c r="H3951" s="16" t="s">
        <v>3803</v>
      </c>
      <c r="I3951" s="0" t="n">
        <v>317.6</v>
      </c>
      <c r="J3951" s="16" t="s">
        <v>232</v>
      </c>
      <c r="K3951" s="0" t="str">
        <f aca="false">IFERROR(IF(VLOOKUP($C3951,薬効分類マスタ!$A$2:$E$180,5,FALSE())=0,"",VLOOKUP($C3951,薬効分類マスタ!$A$2:$E$180,5,FALSE())),"")</f>
        <v/>
      </c>
      <c r="L3951" s="17"/>
      <c r="M3951" s="0" t="str">
        <f aca="false">IF($K3951="","",IF($L3951&lt;&gt;"",$L3951,VLOOKUP($C3951,薬効分類マスタ!$A$2:$F$180,6,FALSE())))</f>
        <v/>
      </c>
      <c r="N3951" s="0" t="str">
        <f aca="false">ASC(G3951)</f>
        <v>ｲｸﾞｻﾞﾚﾙﾄ錠10mg</v>
      </c>
      <c r="O3951" s="0" t="str">
        <f aca="false">ASC(E3951)</f>
        <v>ﾘﾊﾞｰﾛｷｻﾊﾞﾝ</v>
      </c>
      <c r="P3951" s="16" t="n">
        <f aca="false">N(P3950)+IF($C3951=検索!$B$49,1,0)</f>
        <v>0</v>
      </c>
    </row>
    <row r="3952" customFormat="false" ht="15" hidden="false" customHeight="false" outlineLevel="0" collapsed="false">
      <c r="A3952" s="16" t="s">
        <v>221</v>
      </c>
      <c r="B3952" s="0" t="s">
        <v>9165</v>
      </c>
      <c r="C3952" s="0" t="n">
        <v>333</v>
      </c>
      <c r="D3952" s="0" t="str">
        <f aca="false">IFERROR(VLOOKUP($C3952,薬効分類マスタ!$A$2:$B$180,2,FALSE()),"未登録")</f>
        <v>血液凝固阻止剤</v>
      </c>
      <c r="E3952" s="16" t="s">
        <v>9158</v>
      </c>
      <c r="F3952" s="16" t="s">
        <v>262</v>
      </c>
      <c r="G3952" s="16" t="s">
        <v>9166</v>
      </c>
      <c r="H3952" s="16" t="s">
        <v>385</v>
      </c>
      <c r="I3952" s="0" t="n">
        <v>143</v>
      </c>
      <c r="J3952" s="16" t="s">
        <v>239</v>
      </c>
      <c r="K3952" s="0" t="str">
        <f aca="false">IFERROR(IF(VLOOKUP($C3952,薬効分類マスタ!$A$2:$E$180,5,FALSE())=0,"",VLOOKUP($C3952,薬効分類マスタ!$A$2:$E$180,5,FALSE())),"")</f>
        <v/>
      </c>
      <c r="L3952" s="17"/>
      <c r="M3952" s="0" t="str">
        <f aca="false">IF($K3952="","",IF($L3952&lt;&gt;"",$L3952,VLOOKUP($C3952,薬効分類マスタ!$A$2:$F$180,6,FALSE())))</f>
        <v/>
      </c>
      <c r="N3952" s="0" t="str">
        <f aca="false">ASC(G3952)</f>
        <v>ﾘﾊﾞｰﾛｷｻﾊﾞﾝ錠10mg｢ｻﾜｲ｣</v>
      </c>
      <c r="O3952" s="0" t="str">
        <f aca="false">ASC(E3952)</f>
        <v>ﾘﾊﾞｰﾛｷｻﾊﾞﾝ</v>
      </c>
      <c r="P3952" s="16" t="n">
        <f aca="false">N(P3951)+IF($C3952=検索!$B$49,1,0)</f>
        <v>0</v>
      </c>
    </row>
    <row r="3953" customFormat="false" ht="15" hidden="false" customHeight="false" outlineLevel="0" collapsed="false">
      <c r="A3953" s="16" t="s">
        <v>221</v>
      </c>
      <c r="B3953" s="0" t="s">
        <v>9167</v>
      </c>
      <c r="C3953" s="0" t="n">
        <v>333</v>
      </c>
      <c r="D3953" s="0" t="str">
        <f aca="false">IFERROR(VLOOKUP($C3953,薬効分類マスタ!$A$2:$B$180,2,FALSE()),"未登録")</f>
        <v>血液凝固阻止剤</v>
      </c>
      <c r="E3953" s="16" t="s">
        <v>9158</v>
      </c>
      <c r="F3953" s="16" t="s">
        <v>262</v>
      </c>
      <c r="G3953" s="16" t="s">
        <v>9168</v>
      </c>
      <c r="H3953" s="16" t="s">
        <v>8081</v>
      </c>
      <c r="I3953" s="0" t="n">
        <v>143</v>
      </c>
      <c r="J3953" s="16" t="s">
        <v>239</v>
      </c>
      <c r="K3953" s="0" t="str">
        <f aca="false">IFERROR(IF(VLOOKUP($C3953,薬効分類マスタ!$A$2:$E$180,5,FALSE())=0,"",VLOOKUP($C3953,薬効分類マスタ!$A$2:$E$180,5,FALSE())),"")</f>
        <v/>
      </c>
      <c r="L3953" s="17"/>
      <c r="M3953" s="0" t="str">
        <f aca="false">IF($K3953="","",IF($L3953&lt;&gt;"",$L3953,VLOOKUP($C3953,薬効分類マスタ!$A$2:$F$180,6,FALSE())))</f>
        <v/>
      </c>
      <c r="N3953" s="0" t="str">
        <f aca="false">ASC(G3953)</f>
        <v>ﾘﾊﾞｰﾛｷｻﾊﾞﾝ錠10mg｢ﾊﾞｲｴﾙ｣</v>
      </c>
      <c r="O3953" s="0" t="str">
        <f aca="false">ASC(E3953)</f>
        <v>ﾘﾊﾞｰﾛｷｻﾊﾞﾝ</v>
      </c>
      <c r="P3953" s="16" t="n">
        <f aca="false">N(P3952)+IF($C3953=検索!$B$49,1,0)</f>
        <v>0</v>
      </c>
    </row>
    <row r="3954" customFormat="false" ht="15" hidden="false" customHeight="false" outlineLevel="0" collapsed="false">
      <c r="A3954" s="16" t="s">
        <v>221</v>
      </c>
      <c r="B3954" s="0" t="s">
        <v>9169</v>
      </c>
      <c r="C3954" s="0" t="n">
        <v>333</v>
      </c>
      <c r="D3954" s="0" t="str">
        <f aca="false">IFERROR(VLOOKUP($C3954,薬効分類マスタ!$A$2:$B$180,2,FALSE()),"未登録")</f>
        <v>血液凝固阻止剤</v>
      </c>
      <c r="E3954" s="16" t="s">
        <v>9158</v>
      </c>
      <c r="F3954" s="16" t="s">
        <v>439</v>
      </c>
      <c r="G3954" s="16" t="s">
        <v>9170</v>
      </c>
      <c r="H3954" s="16" t="s">
        <v>3803</v>
      </c>
      <c r="I3954" s="0" t="n">
        <v>420.3</v>
      </c>
      <c r="J3954" s="16" t="s">
        <v>232</v>
      </c>
      <c r="K3954" s="0" t="str">
        <f aca="false">IFERROR(IF(VLOOKUP($C3954,薬効分類マスタ!$A$2:$E$180,5,FALSE())=0,"",VLOOKUP($C3954,薬効分類マスタ!$A$2:$E$180,5,FALSE())),"")</f>
        <v/>
      </c>
      <c r="L3954" s="17"/>
      <c r="M3954" s="0" t="str">
        <f aca="false">IF($K3954="","",IF($L3954&lt;&gt;"",$L3954,VLOOKUP($C3954,薬効分類マスタ!$A$2:$F$180,6,FALSE())))</f>
        <v/>
      </c>
      <c r="N3954" s="0" t="str">
        <f aca="false">ASC(G3954)</f>
        <v>ｲｸﾞｻﾞﾚﾙﾄ錠15mg</v>
      </c>
      <c r="O3954" s="0" t="str">
        <f aca="false">ASC(E3954)</f>
        <v>ﾘﾊﾞｰﾛｷｻﾊﾞﾝ</v>
      </c>
      <c r="P3954" s="16" t="n">
        <f aca="false">N(P3953)+IF($C3954=検索!$B$49,1,0)</f>
        <v>0</v>
      </c>
    </row>
    <row r="3955" customFormat="false" ht="15" hidden="false" customHeight="false" outlineLevel="0" collapsed="false">
      <c r="A3955" s="16" t="s">
        <v>221</v>
      </c>
      <c r="B3955" s="0" t="s">
        <v>9171</v>
      </c>
      <c r="C3955" s="0" t="n">
        <v>333</v>
      </c>
      <c r="D3955" s="0" t="str">
        <f aca="false">IFERROR(VLOOKUP($C3955,薬効分類マスタ!$A$2:$B$180,2,FALSE()),"未登録")</f>
        <v>血液凝固阻止剤</v>
      </c>
      <c r="E3955" s="16" t="s">
        <v>9158</v>
      </c>
      <c r="F3955" s="16" t="s">
        <v>439</v>
      </c>
      <c r="G3955" s="16" t="s">
        <v>9172</v>
      </c>
      <c r="H3955" s="16" t="s">
        <v>385</v>
      </c>
      <c r="I3955" s="0" t="n">
        <v>200</v>
      </c>
      <c r="J3955" s="16" t="s">
        <v>239</v>
      </c>
      <c r="K3955" s="0" t="str">
        <f aca="false">IFERROR(IF(VLOOKUP($C3955,薬効分類マスタ!$A$2:$E$180,5,FALSE())=0,"",VLOOKUP($C3955,薬効分類マスタ!$A$2:$E$180,5,FALSE())),"")</f>
        <v/>
      </c>
      <c r="L3955" s="17"/>
      <c r="M3955" s="0" t="str">
        <f aca="false">IF($K3955="","",IF($L3955&lt;&gt;"",$L3955,VLOOKUP($C3955,薬効分類マスタ!$A$2:$F$180,6,FALSE())))</f>
        <v/>
      </c>
      <c r="N3955" s="0" t="str">
        <f aca="false">ASC(G3955)</f>
        <v>ﾘﾊﾞｰﾛｷｻﾊﾞﾝ錠15mg｢ｻﾜｲ｣</v>
      </c>
      <c r="O3955" s="0" t="str">
        <f aca="false">ASC(E3955)</f>
        <v>ﾘﾊﾞｰﾛｷｻﾊﾞﾝ</v>
      </c>
      <c r="P3955" s="16" t="n">
        <f aca="false">N(P3954)+IF($C3955=検索!$B$49,1,0)</f>
        <v>0</v>
      </c>
    </row>
    <row r="3956" customFormat="false" ht="15" hidden="false" customHeight="false" outlineLevel="0" collapsed="false">
      <c r="A3956" s="16" t="s">
        <v>221</v>
      </c>
      <c r="B3956" s="0" t="s">
        <v>9173</v>
      </c>
      <c r="C3956" s="0" t="n">
        <v>333</v>
      </c>
      <c r="D3956" s="0" t="str">
        <f aca="false">IFERROR(VLOOKUP($C3956,薬効分類マスタ!$A$2:$B$180,2,FALSE()),"未登録")</f>
        <v>血液凝固阻止剤</v>
      </c>
      <c r="E3956" s="16" t="s">
        <v>9158</v>
      </c>
      <c r="F3956" s="16" t="s">
        <v>439</v>
      </c>
      <c r="G3956" s="16" t="s">
        <v>9174</v>
      </c>
      <c r="H3956" s="16" t="s">
        <v>8081</v>
      </c>
      <c r="I3956" s="0" t="n">
        <v>200</v>
      </c>
      <c r="J3956" s="16" t="s">
        <v>239</v>
      </c>
      <c r="K3956" s="0" t="str">
        <f aca="false">IFERROR(IF(VLOOKUP($C3956,薬効分類マスタ!$A$2:$E$180,5,FALSE())=0,"",VLOOKUP($C3956,薬効分類マスタ!$A$2:$E$180,5,FALSE())),"")</f>
        <v/>
      </c>
      <c r="L3956" s="17"/>
      <c r="M3956" s="0" t="str">
        <f aca="false">IF($K3956="","",IF($L3956&lt;&gt;"",$L3956,VLOOKUP($C3956,薬効分類マスタ!$A$2:$F$180,6,FALSE())))</f>
        <v/>
      </c>
      <c r="N3956" s="0" t="str">
        <f aca="false">ASC(G3956)</f>
        <v>ﾘﾊﾞｰﾛｷｻﾊﾞﾝ錠15mg｢ﾊﾞｲｴﾙ｣</v>
      </c>
      <c r="O3956" s="0" t="str">
        <f aca="false">ASC(E3956)</f>
        <v>ﾘﾊﾞｰﾛｷｻﾊﾞﾝ</v>
      </c>
      <c r="P3956" s="16" t="n">
        <f aca="false">N(P3955)+IF($C3956=検索!$B$49,1,0)</f>
        <v>0</v>
      </c>
    </row>
    <row r="3957" customFormat="false" ht="15" hidden="false" customHeight="false" outlineLevel="0" collapsed="false">
      <c r="A3957" s="16" t="s">
        <v>221</v>
      </c>
      <c r="B3957" s="0" t="s">
        <v>9175</v>
      </c>
      <c r="C3957" s="0" t="n">
        <v>333</v>
      </c>
      <c r="D3957" s="0" t="str">
        <f aca="false">IFERROR(VLOOKUP($C3957,薬効分類マスタ!$A$2:$B$180,2,FALSE()),"未登録")</f>
        <v>血液凝固阻止剤</v>
      </c>
      <c r="E3957" s="16" t="s">
        <v>9158</v>
      </c>
      <c r="F3957" s="16" t="s">
        <v>262</v>
      </c>
      <c r="G3957" s="16" t="s">
        <v>9176</v>
      </c>
      <c r="H3957" s="16" t="s">
        <v>3803</v>
      </c>
      <c r="I3957" s="0" t="n">
        <v>317.6</v>
      </c>
      <c r="J3957" s="16" t="s">
        <v>232</v>
      </c>
      <c r="K3957" s="0" t="str">
        <f aca="false">IFERROR(IF(VLOOKUP($C3957,薬効分類マスタ!$A$2:$E$180,5,FALSE())=0,"",VLOOKUP($C3957,薬効分類マスタ!$A$2:$E$180,5,FALSE())),"")</f>
        <v/>
      </c>
      <c r="L3957" s="17"/>
      <c r="M3957" s="0" t="str">
        <f aca="false">IF($K3957="","",IF($L3957&lt;&gt;"",$L3957,VLOOKUP($C3957,薬効分類マスタ!$A$2:$F$180,6,FALSE())))</f>
        <v/>
      </c>
      <c r="N3957" s="0" t="str">
        <f aca="false">ASC(G3957)</f>
        <v>ｲｸﾞｻﾞﾚﾙﾄOD錠10mg</v>
      </c>
      <c r="O3957" s="0" t="str">
        <f aca="false">ASC(E3957)</f>
        <v>ﾘﾊﾞｰﾛｷｻﾊﾞﾝ</v>
      </c>
      <c r="P3957" s="16" t="n">
        <f aca="false">N(P3956)+IF($C3957=検索!$B$49,1,0)</f>
        <v>0</v>
      </c>
    </row>
    <row r="3958" customFormat="false" ht="15" hidden="false" customHeight="false" outlineLevel="0" collapsed="false">
      <c r="A3958" s="16" t="s">
        <v>221</v>
      </c>
      <c r="B3958" s="0" t="s">
        <v>9177</v>
      </c>
      <c r="C3958" s="0" t="n">
        <v>333</v>
      </c>
      <c r="D3958" s="0" t="str">
        <f aca="false">IFERROR(VLOOKUP($C3958,薬効分類マスタ!$A$2:$B$180,2,FALSE()),"未登録")</f>
        <v>血液凝固阻止剤</v>
      </c>
      <c r="E3958" s="16" t="s">
        <v>9158</v>
      </c>
      <c r="F3958" s="16" t="s">
        <v>262</v>
      </c>
      <c r="G3958" s="16" t="s">
        <v>9178</v>
      </c>
      <c r="H3958" s="16" t="s">
        <v>527</v>
      </c>
      <c r="I3958" s="0" t="n">
        <v>143</v>
      </c>
      <c r="J3958" s="16" t="s">
        <v>239</v>
      </c>
      <c r="K3958" s="0" t="str">
        <f aca="false">IFERROR(IF(VLOOKUP($C3958,薬効分類マスタ!$A$2:$E$180,5,FALSE())=0,"",VLOOKUP($C3958,薬効分類マスタ!$A$2:$E$180,5,FALSE())),"")</f>
        <v/>
      </c>
      <c r="L3958" s="17"/>
      <c r="M3958" s="0" t="str">
        <f aca="false">IF($K3958="","",IF($L3958&lt;&gt;"",$L3958,VLOOKUP($C3958,薬効分類マスタ!$A$2:$F$180,6,FALSE())))</f>
        <v/>
      </c>
      <c r="N3958" s="0" t="str">
        <f aca="false">ASC(G3958)</f>
        <v>ﾘﾊﾞｰﾛｷｻﾊﾞﾝOD錠10mg｢JG｣</v>
      </c>
      <c r="O3958" s="0" t="str">
        <f aca="false">ASC(E3958)</f>
        <v>ﾘﾊﾞｰﾛｷｻﾊﾞﾝ</v>
      </c>
      <c r="P3958" s="16" t="n">
        <f aca="false">N(P3957)+IF($C3958=検索!$B$49,1,0)</f>
        <v>0</v>
      </c>
    </row>
    <row r="3959" customFormat="false" ht="15" hidden="false" customHeight="false" outlineLevel="0" collapsed="false">
      <c r="A3959" s="16" t="s">
        <v>221</v>
      </c>
      <c r="B3959" s="0" t="s">
        <v>9179</v>
      </c>
      <c r="C3959" s="0" t="n">
        <v>333</v>
      </c>
      <c r="D3959" s="0" t="str">
        <f aca="false">IFERROR(VLOOKUP($C3959,薬効分類マスタ!$A$2:$B$180,2,FALSE()),"未登録")</f>
        <v>血液凝固阻止剤</v>
      </c>
      <c r="E3959" s="16" t="s">
        <v>9158</v>
      </c>
      <c r="F3959" s="16" t="s">
        <v>262</v>
      </c>
      <c r="G3959" s="16" t="s">
        <v>9180</v>
      </c>
      <c r="H3959" s="16" t="s">
        <v>1067</v>
      </c>
      <c r="I3959" s="0" t="n">
        <v>143</v>
      </c>
      <c r="J3959" s="16" t="s">
        <v>239</v>
      </c>
      <c r="K3959" s="0" t="str">
        <f aca="false">IFERROR(IF(VLOOKUP($C3959,薬効分類マスタ!$A$2:$E$180,5,FALSE())=0,"",VLOOKUP($C3959,薬効分類マスタ!$A$2:$E$180,5,FALSE())),"")</f>
        <v/>
      </c>
      <c r="L3959" s="17"/>
      <c r="M3959" s="0" t="str">
        <f aca="false">IF($K3959="","",IF($L3959&lt;&gt;"",$L3959,VLOOKUP($C3959,薬効分類マスタ!$A$2:$F$180,6,FALSE())))</f>
        <v/>
      </c>
      <c r="N3959" s="0" t="str">
        <f aca="false">ASC(G3959)</f>
        <v>ﾘﾊﾞｰﾛｷｻﾊﾞﾝOD錠10mg｢TCK｣</v>
      </c>
      <c r="O3959" s="0" t="str">
        <f aca="false">ASC(E3959)</f>
        <v>ﾘﾊﾞｰﾛｷｻﾊﾞﾝ</v>
      </c>
      <c r="P3959" s="16" t="n">
        <f aca="false">N(P3958)+IF($C3959=検索!$B$49,1,0)</f>
        <v>0</v>
      </c>
    </row>
    <row r="3960" customFormat="false" ht="15" hidden="false" customHeight="false" outlineLevel="0" collapsed="false">
      <c r="A3960" s="16" t="s">
        <v>221</v>
      </c>
      <c r="B3960" s="0" t="s">
        <v>9181</v>
      </c>
      <c r="C3960" s="0" t="n">
        <v>333</v>
      </c>
      <c r="D3960" s="0" t="str">
        <f aca="false">IFERROR(VLOOKUP($C3960,薬効分類マスタ!$A$2:$B$180,2,FALSE()),"未登録")</f>
        <v>血液凝固阻止剤</v>
      </c>
      <c r="E3960" s="16" t="s">
        <v>9158</v>
      </c>
      <c r="F3960" s="16" t="s">
        <v>262</v>
      </c>
      <c r="G3960" s="16" t="s">
        <v>9182</v>
      </c>
      <c r="H3960" s="16" t="s">
        <v>385</v>
      </c>
      <c r="I3960" s="0" t="n">
        <v>143</v>
      </c>
      <c r="J3960" s="16" t="s">
        <v>239</v>
      </c>
      <c r="K3960" s="0" t="str">
        <f aca="false">IFERROR(IF(VLOOKUP($C3960,薬効分類マスタ!$A$2:$E$180,5,FALSE())=0,"",VLOOKUP($C3960,薬効分類マスタ!$A$2:$E$180,5,FALSE())),"")</f>
        <v/>
      </c>
      <c r="L3960" s="17"/>
      <c r="M3960" s="0" t="str">
        <f aca="false">IF($K3960="","",IF($L3960&lt;&gt;"",$L3960,VLOOKUP($C3960,薬効分類マスタ!$A$2:$F$180,6,FALSE())))</f>
        <v/>
      </c>
      <c r="N3960" s="0" t="str">
        <f aca="false">ASC(G3960)</f>
        <v>ﾘﾊﾞｰﾛｷｻﾊﾞﾝOD錠10mg｢ｻﾜｲ｣</v>
      </c>
      <c r="O3960" s="0" t="str">
        <f aca="false">ASC(E3960)</f>
        <v>ﾘﾊﾞｰﾛｷｻﾊﾞﾝ</v>
      </c>
      <c r="P3960" s="16" t="n">
        <f aca="false">N(P3959)+IF($C3960=検索!$B$49,1,0)</f>
        <v>0</v>
      </c>
    </row>
    <row r="3961" customFormat="false" ht="15" hidden="false" customHeight="false" outlineLevel="0" collapsed="false">
      <c r="A3961" s="16" t="s">
        <v>221</v>
      </c>
      <c r="B3961" s="0" t="s">
        <v>9183</v>
      </c>
      <c r="C3961" s="0" t="n">
        <v>333</v>
      </c>
      <c r="D3961" s="0" t="str">
        <f aca="false">IFERROR(VLOOKUP($C3961,薬効分類マスタ!$A$2:$B$180,2,FALSE()),"未登録")</f>
        <v>血液凝固阻止剤</v>
      </c>
      <c r="E3961" s="16" t="s">
        <v>9158</v>
      </c>
      <c r="F3961" s="16" t="s">
        <v>262</v>
      </c>
      <c r="G3961" s="16" t="s">
        <v>9184</v>
      </c>
      <c r="H3961" s="16" t="s">
        <v>533</v>
      </c>
      <c r="I3961" s="0" t="n">
        <v>143</v>
      </c>
      <c r="J3961" s="16" t="s">
        <v>239</v>
      </c>
      <c r="K3961" s="0" t="str">
        <f aca="false">IFERROR(IF(VLOOKUP($C3961,薬効分類マスタ!$A$2:$E$180,5,FALSE())=0,"",VLOOKUP($C3961,薬効分類マスタ!$A$2:$E$180,5,FALSE())),"")</f>
        <v/>
      </c>
      <c r="L3961" s="17"/>
      <c r="M3961" s="0" t="str">
        <f aca="false">IF($K3961="","",IF($L3961&lt;&gt;"",$L3961,VLOOKUP($C3961,薬効分類マスタ!$A$2:$F$180,6,FALSE())))</f>
        <v/>
      </c>
      <c r="N3961" s="0" t="str">
        <f aca="false">ASC(G3961)</f>
        <v>ﾘﾊﾞｰﾛｷｻﾊﾞﾝOD錠10mg｢ﾄｰﾜ｣</v>
      </c>
      <c r="O3961" s="0" t="str">
        <f aca="false">ASC(E3961)</f>
        <v>ﾘﾊﾞｰﾛｷｻﾊﾞﾝ</v>
      </c>
      <c r="P3961" s="16" t="n">
        <f aca="false">N(P3960)+IF($C3961=検索!$B$49,1,0)</f>
        <v>0</v>
      </c>
    </row>
    <row r="3962" customFormat="false" ht="15" hidden="false" customHeight="false" outlineLevel="0" collapsed="false">
      <c r="A3962" s="16" t="s">
        <v>221</v>
      </c>
      <c r="B3962" s="0" t="s">
        <v>9185</v>
      </c>
      <c r="C3962" s="0" t="n">
        <v>333</v>
      </c>
      <c r="D3962" s="0" t="str">
        <f aca="false">IFERROR(VLOOKUP($C3962,薬効分類マスタ!$A$2:$B$180,2,FALSE()),"未登録")</f>
        <v>血液凝固阻止剤</v>
      </c>
      <c r="E3962" s="16" t="s">
        <v>9158</v>
      </c>
      <c r="F3962" s="16" t="s">
        <v>262</v>
      </c>
      <c r="G3962" s="16" t="s">
        <v>9186</v>
      </c>
      <c r="H3962" s="16" t="s">
        <v>536</v>
      </c>
      <c r="I3962" s="0" t="n">
        <v>143</v>
      </c>
      <c r="J3962" s="16" t="s">
        <v>239</v>
      </c>
      <c r="K3962" s="0" t="str">
        <f aca="false">IFERROR(IF(VLOOKUP($C3962,薬効分類マスタ!$A$2:$E$180,5,FALSE())=0,"",VLOOKUP($C3962,薬効分類マスタ!$A$2:$E$180,5,FALSE())),"")</f>
        <v/>
      </c>
      <c r="L3962" s="17"/>
      <c r="M3962" s="0" t="str">
        <f aca="false">IF($K3962="","",IF($L3962&lt;&gt;"",$L3962,VLOOKUP($C3962,薬効分類マスタ!$A$2:$F$180,6,FALSE())))</f>
        <v/>
      </c>
      <c r="N3962" s="0" t="str">
        <f aca="false">ASC(G3962)</f>
        <v>ﾘﾊﾞｰﾛｷｻﾊﾞﾝOD錠10mg｢日医工｣</v>
      </c>
      <c r="O3962" s="0" t="str">
        <f aca="false">ASC(E3962)</f>
        <v>ﾘﾊﾞｰﾛｷｻﾊﾞﾝ</v>
      </c>
      <c r="P3962" s="16" t="n">
        <f aca="false">N(P3961)+IF($C3962=検索!$B$49,1,0)</f>
        <v>0</v>
      </c>
    </row>
    <row r="3963" customFormat="false" ht="15" hidden="false" customHeight="false" outlineLevel="0" collapsed="false">
      <c r="A3963" s="16" t="s">
        <v>221</v>
      </c>
      <c r="B3963" s="0" t="s">
        <v>9187</v>
      </c>
      <c r="C3963" s="0" t="n">
        <v>333</v>
      </c>
      <c r="D3963" s="0" t="str">
        <f aca="false">IFERROR(VLOOKUP($C3963,薬効分類マスタ!$A$2:$B$180,2,FALSE()),"未登録")</f>
        <v>血液凝固阻止剤</v>
      </c>
      <c r="E3963" s="16" t="s">
        <v>9158</v>
      </c>
      <c r="F3963" s="16" t="s">
        <v>262</v>
      </c>
      <c r="G3963" s="16" t="s">
        <v>9188</v>
      </c>
      <c r="H3963" s="16" t="s">
        <v>1165</v>
      </c>
      <c r="I3963" s="0" t="n">
        <v>143</v>
      </c>
      <c r="J3963" s="16" t="s">
        <v>239</v>
      </c>
      <c r="K3963" s="0" t="str">
        <f aca="false">IFERROR(IF(VLOOKUP($C3963,薬効分類マスタ!$A$2:$E$180,5,FALSE())=0,"",VLOOKUP($C3963,薬効分類マスタ!$A$2:$E$180,5,FALSE())),"")</f>
        <v/>
      </c>
      <c r="L3963" s="17"/>
      <c r="M3963" s="0" t="str">
        <f aca="false">IF($K3963="","",IF($L3963&lt;&gt;"",$L3963,VLOOKUP($C3963,薬効分類マスタ!$A$2:$F$180,6,FALSE())))</f>
        <v/>
      </c>
      <c r="N3963" s="0" t="str">
        <f aca="false">ASC(G3963)</f>
        <v>ﾘﾊﾞｰﾛｷｻﾊﾞﾝOD錠10mg｢ﾆﾌﾟﾛ｣</v>
      </c>
      <c r="O3963" s="0" t="str">
        <f aca="false">ASC(E3963)</f>
        <v>ﾘﾊﾞｰﾛｷｻﾊﾞﾝ</v>
      </c>
      <c r="P3963" s="16" t="n">
        <f aca="false">N(P3962)+IF($C3963=検索!$B$49,1,0)</f>
        <v>0</v>
      </c>
    </row>
    <row r="3964" customFormat="false" ht="15" hidden="false" customHeight="false" outlineLevel="0" collapsed="false">
      <c r="A3964" s="16" t="s">
        <v>221</v>
      </c>
      <c r="B3964" s="0" t="s">
        <v>9189</v>
      </c>
      <c r="C3964" s="0" t="n">
        <v>333</v>
      </c>
      <c r="D3964" s="0" t="str">
        <f aca="false">IFERROR(VLOOKUP($C3964,薬効分類マスタ!$A$2:$B$180,2,FALSE()),"未登録")</f>
        <v>血液凝固阻止剤</v>
      </c>
      <c r="E3964" s="16" t="s">
        <v>9158</v>
      </c>
      <c r="F3964" s="16" t="s">
        <v>262</v>
      </c>
      <c r="G3964" s="16" t="s">
        <v>9190</v>
      </c>
      <c r="H3964" s="16" t="s">
        <v>8081</v>
      </c>
      <c r="I3964" s="0" t="n">
        <v>143</v>
      </c>
      <c r="J3964" s="16" t="s">
        <v>239</v>
      </c>
      <c r="K3964" s="0" t="str">
        <f aca="false">IFERROR(IF(VLOOKUP($C3964,薬効分類マスタ!$A$2:$E$180,5,FALSE())=0,"",VLOOKUP($C3964,薬効分類マスタ!$A$2:$E$180,5,FALSE())),"")</f>
        <v/>
      </c>
      <c r="L3964" s="17"/>
      <c r="M3964" s="0" t="str">
        <f aca="false">IF($K3964="","",IF($L3964&lt;&gt;"",$L3964,VLOOKUP($C3964,薬効分類マスタ!$A$2:$F$180,6,FALSE())))</f>
        <v/>
      </c>
      <c r="N3964" s="0" t="str">
        <f aca="false">ASC(G3964)</f>
        <v>ﾘﾊﾞｰﾛｷｻﾊﾞﾝOD錠10mg｢ﾊﾞｲｴﾙ｣</v>
      </c>
      <c r="O3964" s="0" t="str">
        <f aca="false">ASC(E3964)</f>
        <v>ﾘﾊﾞｰﾛｷｻﾊﾞﾝ</v>
      </c>
      <c r="P3964" s="16" t="n">
        <f aca="false">N(P3963)+IF($C3964=検索!$B$49,1,0)</f>
        <v>0</v>
      </c>
    </row>
    <row r="3965" customFormat="false" ht="15" hidden="false" customHeight="false" outlineLevel="0" collapsed="false">
      <c r="A3965" s="16" t="s">
        <v>221</v>
      </c>
      <c r="B3965" s="0" t="s">
        <v>9191</v>
      </c>
      <c r="C3965" s="0" t="n">
        <v>333</v>
      </c>
      <c r="D3965" s="0" t="str">
        <f aca="false">IFERROR(VLOOKUP($C3965,薬効分類マスタ!$A$2:$B$180,2,FALSE()),"未登録")</f>
        <v>血液凝固阻止剤</v>
      </c>
      <c r="E3965" s="16" t="s">
        <v>9158</v>
      </c>
      <c r="F3965" s="16" t="s">
        <v>439</v>
      </c>
      <c r="G3965" s="16" t="s">
        <v>9192</v>
      </c>
      <c r="H3965" s="16" t="s">
        <v>3803</v>
      </c>
      <c r="I3965" s="0" t="n">
        <v>418.9</v>
      </c>
      <c r="J3965" s="16" t="s">
        <v>232</v>
      </c>
      <c r="K3965" s="0" t="str">
        <f aca="false">IFERROR(IF(VLOOKUP($C3965,薬効分類マスタ!$A$2:$E$180,5,FALSE())=0,"",VLOOKUP($C3965,薬効分類マスタ!$A$2:$E$180,5,FALSE())),"")</f>
        <v/>
      </c>
      <c r="L3965" s="17"/>
      <c r="M3965" s="0" t="str">
        <f aca="false">IF($K3965="","",IF($L3965&lt;&gt;"",$L3965,VLOOKUP($C3965,薬効分類マスタ!$A$2:$F$180,6,FALSE())))</f>
        <v/>
      </c>
      <c r="N3965" s="0" t="str">
        <f aca="false">ASC(G3965)</f>
        <v>ｲｸﾞｻﾞﾚﾙﾄOD錠15mg</v>
      </c>
      <c r="O3965" s="0" t="str">
        <f aca="false">ASC(E3965)</f>
        <v>ﾘﾊﾞｰﾛｷｻﾊﾞﾝ</v>
      </c>
      <c r="P3965" s="16" t="n">
        <f aca="false">N(P3964)+IF($C3965=検索!$B$49,1,0)</f>
        <v>0</v>
      </c>
    </row>
    <row r="3966" customFormat="false" ht="15" hidden="false" customHeight="false" outlineLevel="0" collapsed="false">
      <c r="A3966" s="16" t="s">
        <v>221</v>
      </c>
      <c r="B3966" s="0" t="s">
        <v>9193</v>
      </c>
      <c r="C3966" s="0" t="n">
        <v>333</v>
      </c>
      <c r="D3966" s="0" t="str">
        <f aca="false">IFERROR(VLOOKUP($C3966,薬効分類マスタ!$A$2:$B$180,2,FALSE()),"未登録")</f>
        <v>血液凝固阻止剤</v>
      </c>
      <c r="E3966" s="16" t="s">
        <v>9158</v>
      </c>
      <c r="F3966" s="16" t="s">
        <v>439</v>
      </c>
      <c r="G3966" s="16" t="s">
        <v>9194</v>
      </c>
      <c r="H3966" s="16" t="s">
        <v>527</v>
      </c>
      <c r="I3966" s="0" t="n">
        <v>200</v>
      </c>
      <c r="J3966" s="16" t="s">
        <v>239</v>
      </c>
      <c r="K3966" s="0" t="str">
        <f aca="false">IFERROR(IF(VLOOKUP($C3966,薬効分類マスタ!$A$2:$E$180,5,FALSE())=0,"",VLOOKUP($C3966,薬効分類マスタ!$A$2:$E$180,5,FALSE())),"")</f>
        <v/>
      </c>
      <c r="L3966" s="17"/>
      <c r="M3966" s="0" t="str">
        <f aca="false">IF($K3966="","",IF($L3966&lt;&gt;"",$L3966,VLOOKUP($C3966,薬効分類マスタ!$A$2:$F$180,6,FALSE())))</f>
        <v/>
      </c>
      <c r="N3966" s="0" t="str">
        <f aca="false">ASC(G3966)</f>
        <v>ﾘﾊﾞｰﾛｷｻﾊﾞﾝOD錠15mg｢JG｣</v>
      </c>
      <c r="O3966" s="0" t="str">
        <f aca="false">ASC(E3966)</f>
        <v>ﾘﾊﾞｰﾛｷｻﾊﾞﾝ</v>
      </c>
      <c r="P3966" s="16" t="n">
        <f aca="false">N(P3965)+IF($C3966=検索!$B$49,1,0)</f>
        <v>0</v>
      </c>
    </row>
    <row r="3967" customFormat="false" ht="15" hidden="false" customHeight="false" outlineLevel="0" collapsed="false">
      <c r="A3967" s="16" t="s">
        <v>221</v>
      </c>
      <c r="B3967" s="0" t="s">
        <v>9195</v>
      </c>
      <c r="C3967" s="0" t="n">
        <v>333</v>
      </c>
      <c r="D3967" s="0" t="str">
        <f aca="false">IFERROR(VLOOKUP($C3967,薬効分類マスタ!$A$2:$B$180,2,FALSE()),"未登録")</f>
        <v>血液凝固阻止剤</v>
      </c>
      <c r="E3967" s="16" t="s">
        <v>9158</v>
      </c>
      <c r="F3967" s="16" t="s">
        <v>439</v>
      </c>
      <c r="G3967" s="16" t="s">
        <v>9196</v>
      </c>
      <c r="H3967" s="16" t="s">
        <v>1067</v>
      </c>
      <c r="I3967" s="0" t="n">
        <v>200</v>
      </c>
      <c r="J3967" s="16" t="s">
        <v>239</v>
      </c>
      <c r="K3967" s="0" t="str">
        <f aca="false">IFERROR(IF(VLOOKUP($C3967,薬効分類マスタ!$A$2:$E$180,5,FALSE())=0,"",VLOOKUP($C3967,薬効分類マスタ!$A$2:$E$180,5,FALSE())),"")</f>
        <v/>
      </c>
      <c r="L3967" s="17"/>
      <c r="M3967" s="0" t="str">
        <f aca="false">IF($K3967="","",IF($L3967&lt;&gt;"",$L3967,VLOOKUP($C3967,薬効分類マスタ!$A$2:$F$180,6,FALSE())))</f>
        <v/>
      </c>
      <c r="N3967" s="0" t="str">
        <f aca="false">ASC(G3967)</f>
        <v>ﾘﾊﾞｰﾛｷｻﾊﾞﾝOD錠15mg｢TCK｣</v>
      </c>
      <c r="O3967" s="0" t="str">
        <f aca="false">ASC(E3967)</f>
        <v>ﾘﾊﾞｰﾛｷｻﾊﾞﾝ</v>
      </c>
      <c r="P3967" s="16" t="n">
        <f aca="false">N(P3966)+IF($C3967=検索!$B$49,1,0)</f>
        <v>0</v>
      </c>
    </row>
    <row r="3968" customFormat="false" ht="15" hidden="false" customHeight="false" outlineLevel="0" collapsed="false">
      <c r="A3968" s="16" t="s">
        <v>221</v>
      </c>
      <c r="B3968" s="0" t="s">
        <v>9197</v>
      </c>
      <c r="C3968" s="0" t="n">
        <v>333</v>
      </c>
      <c r="D3968" s="0" t="str">
        <f aca="false">IFERROR(VLOOKUP($C3968,薬効分類マスタ!$A$2:$B$180,2,FALSE()),"未登録")</f>
        <v>血液凝固阻止剤</v>
      </c>
      <c r="E3968" s="16" t="s">
        <v>9158</v>
      </c>
      <c r="F3968" s="16" t="s">
        <v>439</v>
      </c>
      <c r="G3968" s="16" t="s">
        <v>9198</v>
      </c>
      <c r="H3968" s="16" t="s">
        <v>385</v>
      </c>
      <c r="I3968" s="0" t="n">
        <v>200</v>
      </c>
      <c r="J3968" s="16" t="s">
        <v>239</v>
      </c>
      <c r="K3968" s="0" t="str">
        <f aca="false">IFERROR(IF(VLOOKUP($C3968,薬効分類マスタ!$A$2:$E$180,5,FALSE())=0,"",VLOOKUP($C3968,薬効分類マスタ!$A$2:$E$180,5,FALSE())),"")</f>
        <v/>
      </c>
      <c r="L3968" s="17"/>
      <c r="M3968" s="0" t="str">
        <f aca="false">IF($K3968="","",IF($L3968&lt;&gt;"",$L3968,VLOOKUP($C3968,薬効分類マスタ!$A$2:$F$180,6,FALSE())))</f>
        <v/>
      </c>
      <c r="N3968" s="0" t="str">
        <f aca="false">ASC(G3968)</f>
        <v>ﾘﾊﾞｰﾛｷｻﾊﾞﾝOD錠15mg｢ｻﾜｲ｣</v>
      </c>
      <c r="O3968" s="0" t="str">
        <f aca="false">ASC(E3968)</f>
        <v>ﾘﾊﾞｰﾛｷｻﾊﾞﾝ</v>
      </c>
      <c r="P3968" s="16" t="n">
        <f aca="false">N(P3967)+IF($C3968=検索!$B$49,1,0)</f>
        <v>0</v>
      </c>
    </row>
    <row r="3969" customFormat="false" ht="15" hidden="false" customHeight="false" outlineLevel="0" collapsed="false">
      <c r="A3969" s="16" t="s">
        <v>221</v>
      </c>
      <c r="B3969" s="0" t="s">
        <v>9199</v>
      </c>
      <c r="C3969" s="0" t="n">
        <v>333</v>
      </c>
      <c r="D3969" s="0" t="str">
        <f aca="false">IFERROR(VLOOKUP($C3969,薬効分類マスタ!$A$2:$B$180,2,FALSE()),"未登録")</f>
        <v>血液凝固阻止剤</v>
      </c>
      <c r="E3969" s="16" t="s">
        <v>9158</v>
      </c>
      <c r="F3969" s="16" t="s">
        <v>439</v>
      </c>
      <c r="G3969" s="16" t="s">
        <v>9200</v>
      </c>
      <c r="H3969" s="16" t="s">
        <v>533</v>
      </c>
      <c r="I3969" s="0" t="n">
        <v>200</v>
      </c>
      <c r="J3969" s="16" t="s">
        <v>239</v>
      </c>
      <c r="K3969" s="0" t="str">
        <f aca="false">IFERROR(IF(VLOOKUP($C3969,薬効分類マスタ!$A$2:$E$180,5,FALSE())=0,"",VLOOKUP($C3969,薬効分類マスタ!$A$2:$E$180,5,FALSE())),"")</f>
        <v/>
      </c>
      <c r="L3969" s="17"/>
      <c r="M3969" s="0" t="str">
        <f aca="false">IF($K3969="","",IF($L3969&lt;&gt;"",$L3969,VLOOKUP($C3969,薬効分類マスタ!$A$2:$F$180,6,FALSE())))</f>
        <v/>
      </c>
      <c r="N3969" s="0" t="str">
        <f aca="false">ASC(G3969)</f>
        <v>ﾘﾊﾞｰﾛｷｻﾊﾞﾝOD錠15mg｢ﾄｰﾜ｣</v>
      </c>
      <c r="O3969" s="0" t="str">
        <f aca="false">ASC(E3969)</f>
        <v>ﾘﾊﾞｰﾛｷｻﾊﾞﾝ</v>
      </c>
      <c r="P3969" s="16" t="n">
        <f aca="false">N(P3968)+IF($C3969=検索!$B$49,1,0)</f>
        <v>0</v>
      </c>
    </row>
    <row r="3970" customFormat="false" ht="15" hidden="false" customHeight="false" outlineLevel="0" collapsed="false">
      <c r="A3970" s="16" t="s">
        <v>221</v>
      </c>
      <c r="B3970" s="0" t="s">
        <v>9201</v>
      </c>
      <c r="C3970" s="0" t="n">
        <v>333</v>
      </c>
      <c r="D3970" s="0" t="str">
        <f aca="false">IFERROR(VLOOKUP($C3970,薬効分類マスタ!$A$2:$B$180,2,FALSE()),"未登録")</f>
        <v>血液凝固阻止剤</v>
      </c>
      <c r="E3970" s="16" t="s">
        <v>9158</v>
      </c>
      <c r="F3970" s="16" t="s">
        <v>439</v>
      </c>
      <c r="G3970" s="16" t="s">
        <v>9202</v>
      </c>
      <c r="H3970" s="16" t="s">
        <v>536</v>
      </c>
      <c r="I3970" s="0" t="n">
        <v>200</v>
      </c>
      <c r="J3970" s="16" t="s">
        <v>239</v>
      </c>
      <c r="K3970" s="0" t="str">
        <f aca="false">IFERROR(IF(VLOOKUP($C3970,薬効分類マスタ!$A$2:$E$180,5,FALSE())=0,"",VLOOKUP($C3970,薬効分類マスタ!$A$2:$E$180,5,FALSE())),"")</f>
        <v/>
      </c>
      <c r="L3970" s="17"/>
      <c r="M3970" s="0" t="str">
        <f aca="false">IF($K3970="","",IF($L3970&lt;&gt;"",$L3970,VLOOKUP($C3970,薬効分類マスタ!$A$2:$F$180,6,FALSE())))</f>
        <v/>
      </c>
      <c r="N3970" s="0" t="str">
        <f aca="false">ASC(G3970)</f>
        <v>ﾘﾊﾞｰﾛｷｻﾊﾞﾝOD錠15mg｢日医工｣</v>
      </c>
      <c r="O3970" s="0" t="str">
        <f aca="false">ASC(E3970)</f>
        <v>ﾘﾊﾞｰﾛｷｻﾊﾞﾝ</v>
      </c>
      <c r="P3970" s="16" t="n">
        <f aca="false">N(P3969)+IF($C3970=検索!$B$49,1,0)</f>
        <v>0</v>
      </c>
    </row>
    <row r="3971" customFormat="false" ht="15" hidden="false" customHeight="false" outlineLevel="0" collapsed="false">
      <c r="A3971" s="16" t="s">
        <v>221</v>
      </c>
      <c r="B3971" s="0" t="s">
        <v>9203</v>
      </c>
      <c r="C3971" s="0" t="n">
        <v>333</v>
      </c>
      <c r="D3971" s="0" t="str">
        <f aca="false">IFERROR(VLOOKUP($C3971,薬効分類マスタ!$A$2:$B$180,2,FALSE()),"未登録")</f>
        <v>血液凝固阻止剤</v>
      </c>
      <c r="E3971" s="16" t="s">
        <v>9158</v>
      </c>
      <c r="F3971" s="16" t="s">
        <v>439</v>
      </c>
      <c r="G3971" s="16" t="s">
        <v>9204</v>
      </c>
      <c r="H3971" s="16" t="s">
        <v>1165</v>
      </c>
      <c r="I3971" s="0" t="n">
        <v>200</v>
      </c>
      <c r="J3971" s="16" t="s">
        <v>239</v>
      </c>
      <c r="K3971" s="0" t="str">
        <f aca="false">IFERROR(IF(VLOOKUP($C3971,薬効分類マスタ!$A$2:$E$180,5,FALSE())=0,"",VLOOKUP($C3971,薬効分類マスタ!$A$2:$E$180,5,FALSE())),"")</f>
        <v/>
      </c>
      <c r="L3971" s="17"/>
      <c r="M3971" s="0" t="str">
        <f aca="false">IF($K3971="","",IF($L3971&lt;&gt;"",$L3971,VLOOKUP($C3971,薬効分類マスタ!$A$2:$F$180,6,FALSE())))</f>
        <v/>
      </c>
      <c r="N3971" s="0" t="str">
        <f aca="false">ASC(G3971)</f>
        <v>ﾘﾊﾞｰﾛｷｻﾊﾞﾝOD錠15mg｢ﾆﾌﾟﾛ｣</v>
      </c>
      <c r="O3971" s="0" t="str">
        <f aca="false">ASC(E3971)</f>
        <v>ﾘﾊﾞｰﾛｷｻﾊﾞﾝ</v>
      </c>
      <c r="P3971" s="16" t="n">
        <f aca="false">N(P3970)+IF($C3971=検索!$B$49,1,0)</f>
        <v>0</v>
      </c>
    </row>
    <row r="3972" customFormat="false" ht="15" hidden="false" customHeight="false" outlineLevel="0" collapsed="false">
      <c r="A3972" s="16" t="s">
        <v>221</v>
      </c>
      <c r="B3972" s="0" t="s">
        <v>9205</v>
      </c>
      <c r="C3972" s="0" t="n">
        <v>333</v>
      </c>
      <c r="D3972" s="0" t="str">
        <f aca="false">IFERROR(VLOOKUP($C3972,薬効分類マスタ!$A$2:$B$180,2,FALSE()),"未登録")</f>
        <v>血液凝固阻止剤</v>
      </c>
      <c r="E3972" s="16" t="s">
        <v>9158</v>
      </c>
      <c r="F3972" s="16" t="s">
        <v>439</v>
      </c>
      <c r="G3972" s="16" t="s">
        <v>9206</v>
      </c>
      <c r="H3972" s="16" t="s">
        <v>8081</v>
      </c>
      <c r="I3972" s="0" t="n">
        <v>200</v>
      </c>
      <c r="J3972" s="16" t="s">
        <v>239</v>
      </c>
      <c r="K3972" s="0" t="str">
        <f aca="false">IFERROR(IF(VLOOKUP($C3972,薬効分類マスタ!$A$2:$E$180,5,FALSE())=0,"",VLOOKUP($C3972,薬効分類マスタ!$A$2:$E$180,5,FALSE())),"")</f>
        <v/>
      </c>
      <c r="L3972" s="17"/>
      <c r="M3972" s="0" t="str">
        <f aca="false">IF($K3972="","",IF($L3972&lt;&gt;"",$L3972,VLOOKUP($C3972,薬効分類マスタ!$A$2:$F$180,6,FALSE())))</f>
        <v/>
      </c>
      <c r="N3972" s="0" t="str">
        <f aca="false">ASC(G3972)</f>
        <v>ﾘﾊﾞｰﾛｷｻﾊﾞﾝOD錠15mg｢ﾊﾞｲｴﾙ｣</v>
      </c>
      <c r="O3972" s="0" t="str">
        <f aca="false">ASC(E3972)</f>
        <v>ﾘﾊﾞｰﾛｷｻﾊﾞﾝ</v>
      </c>
      <c r="P3972" s="16" t="n">
        <f aca="false">N(P3971)+IF($C3972=検索!$B$49,1,0)</f>
        <v>0</v>
      </c>
    </row>
    <row r="3973" customFormat="false" ht="15" hidden="false" customHeight="false" outlineLevel="0" collapsed="false">
      <c r="A3973" s="16" t="s">
        <v>221</v>
      </c>
      <c r="B3973" s="0" t="s">
        <v>9207</v>
      </c>
      <c r="C3973" s="0" t="n">
        <v>333</v>
      </c>
      <c r="D3973" s="0" t="str">
        <f aca="false">IFERROR(VLOOKUP($C3973,薬効分類マスタ!$A$2:$B$180,2,FALSE()),"未登録")</f>
        <v>血液凝固阻止剤</v>
      </c>
      <c r="E3973" s="16" t="s">
        <v>9158</v>
      </c>
      <c r="F3973" s="16" t="s">
        <v>1418</v>
      </c>
      <c r="G3973" s="16" t="s">
        <v>9208</v>
      </c>
      <c r="H3973" s="16" t="s">
        <v>3803</v>
      </c>
      <c r="I3973" s="0" t="n">
        <v>120.1</v>
      </c>
      <c r="J3973" s="16" t="s">
        <v>232</v>
      </c>
      <c r="K3973" s="0" t="str">
        <f aca="false">IFERROR(IF(VLOOKUP($C3973,薬効分類マスタ!$A$2:$E$180,5,FALSE())=0,"",VLOOKUP($C3973,薬効分類マスタ!$A$2:$E$180,5,FALSE())),"")</f>
        <v/>
      </c>
      <c r="L3973" s="17"/>
      <c r="M3973" s="0" t="str">
        <f aca="false">IF($K3973="","",IF($L3973&lt;&gt;"",$L3973,VLOOKUP($C3973,薬効分類マスタ!$A$2:$F$180,6,FALSE())))</f>
        <v/>
      </c>
      <c r="N3973" s="0" t="str">
        <f aca="false">ASC(G3973)</f>
        <v>ｲｸﾞｻﾞﾚﾙﾄ錠2.5mg</v>
      </c>
      <c r="O3973" s="0" t="str">
        <f aca="false">ASC(E3973)</f>
        <v>ﾘﾊﾞｰﾛｷｻﾊﾞﾝ</v>
      </c>
      <c r="P3973" s="16" t="n">
        <f aca="false">N(P3972)+IF($C3973=検索!$B$49,1,0)</f>
        <v>0</v>
      </c>
    </row>
    <row r="3974" customFormat="false" ht="15" hidden="false" customHeight="false" outlineLevel="0" collapsed="false">
      <c r="A3974" s="16" t="s">
        <v>221</v>
      </c>
      <c r="B3974" s="0" t="s">
        <v>9209</v>
      </c>
      <c r="C3974" s="0" t="n">
        <v>333</v>
      </c>
      <c r="D3974" s="0" t="str">
        <f aca="false">IFERROR(VLOOKUP($C3974,薬効分類マスタ!$A$2:$B$180,2,FALSE()),"未登録")</f>
        <v>血液凝固阻止剤</v>
      </c>
      <c r="E3974" s="16" t="s">
        <v>9158</v>
      </c>
      <c r="F3974" s="16" t="s">
        <v>9210</v>
      </c>
      <c r="G3974" s="16" t="s">
        <v>9211</v>
      </c>
      <c r="H3974" s="16" t="s">
        <v>3803</v>
      </c>
      <c r="I3974" s="0" t="n">
        <v>5705.2</v>
      </c>
      <c r="J3974" s="16" t="s">
        <v>232</v>
      </c>
      <c r="K3974" s="0" t="str">
        <f aca="false">IFERROR(IF(VLOOKUP($C3974,薬効分類マスタ!$A$2:$E$180,5,FALSE())=0,"",VLOOKUP($C3974,薬効分類マスタ!$A$2:$E$180,5,FALSE())),"")</f>
        <v/>
      </c>
      <c r="L3974" s="17"/>
      <c r="M3974" s="0" t="str">
        <f aca="false">IF($K3974="","",IF($L3974&lt;&gt;"",$L3974,VLOOKUP($C3974,薬効分類マスタ!$A$2:$F$180,6,FALSE())))</f>
        <v/>
      </c>
      <c r="N3974" s="0" t="str">
        <f aca="false">ASC(G3974)</f>
        <v>ｲｸﾞｻﾞﾚﾙﾄﾄﾞﾗｲｼﾛｯﾌﾟ小児用51.7mg</v>
      </c>
      <c r="O3974" s="0" t="str">
        <f aca="false">ASC(E3974)</f>
        <v>ﾘﾊﾞｰﾛｷｻﾊﾞﾝ</v>
      </c>
      <c r="P3974" s="16" t="n">
        <f aca="false">N(P3973)+IF($C3974=検索!$B$49,1,0)</f>
        <v>0</v>
      </c>
    </row>
    <row r="3975" customFormat="false" ht="15" hidden="false" customHeight="false" outlineLevel="0" collapsed="false">
      <c r="A3975" s="16" t="s">
        <v>221</v>
      </c>
      <c r="B3975" s="0" t="s">
        <v>9212</v>
      </c>
      <c r="C3975" s="0" t="n">
        <v>333</v>
      </c>
      <c r="D3975" s="0" t="str">
        <f aca="false">IFERROR(VLOOKUP($C3975,薬効分類マスタ!$A$2:$B$180,2,FALSE()),"未登録")</f>
        <v>血液凝固阻止剤</v>
      </c>
      <c r="E3975" s="16" t="s">
        <v>9158</v>
      </c>
      <c r="F3975" s="16" t="s">
        <v>9213</v>
      </c>
      <c r="G3975" s="16" t="s">
        <v>9214</v>
      </c>
      <c r="H3975" s="16" t="s">
        <v>3803</v>
      </c>
      <c r="I3975" s="0" t="n">
        <v>9199.1</v>
      </c>
      <c r="J3975" s="16" t="s">
        <v>232</v>
      </c>
      <c r="K3975" s="0" t="str">
        <f aca="false">IFERROR(IF(VLOOKUP($C3975,薬効分類マスタ!$A$2:$E$180,5,FALSE())=0,"",VLOOKUP($C3975,薬効分類マスタ!$A$2:$E$180,5,FALSE())),"")</f>
        <v/>
      </c>
      <c r="L3975" s="17"/>
      <c r="M3975" s="0" t="str">
        <f aca="false">IF($K3975="","",IF($L3975&lt;&gt;"",$L3975,VLOOKUP($C3975,薬効分類マスタ!$A$2:$F$180,6,FALSE())))</f>
        <v/>
      </c>
      <c r="N3975" s="0" t="str">
        <f aca="false">ASC(G3975)</f>
        <v>ｲｸﾞｻﾞﾚﾙﾄﾄﾞﾗｲｼﾛｯﾌﾟ小児用103.4mg</v>
      </c>
      <c r="O3975" s="0" t="str">
        <f aca="false">ASC(E3975)</f>
        <v>ﾘﾊﾞｰﾛｷｻﾊﾞﾝ</v>
      </c>
      <c r="P3975" s="16" t="n">
        <f aca="false">N(P3974)+IF($C3975=検索!$B$49,1,0)</f>
        <v>0</v>
      </c>
    </row>
    <row r="3976" customFormat="false" ht="15" hidden="false" customHeight="false" outlineLevel="0" collapsed="false">
      <c r="A3976" s="16" t="s">
        <v>221</v>
      </c>
      <c r="B3976" s="0" t="s">
        <v>9215</v>
      </c>
      <c r="C3976" s="0" t="n">
        <v>333</v>
      </c>
      <c r="D3976" s="0" t="str">
        <f aca="false">IFERROR(VLOOKUP($C3976,薬効分類マスタ!$A$2:$B$180,2,FALSE()),"未登録")</f>
        <v>血液凝固阻止剤</v>
      </c>
      <c r="E3976" s="16" t="s">
        <v>9216</v>
      </c>
      <c r="F3976" s="16" t="s">
        <v>1418</v>
      </c>
      <c r="G3976" s="16" t="s">
        <v>9217</v>
      </c>
      <c r="H3976" s="16" t="s">
        <v>6527</v>
      </c>
      <c r="I3976" s="0" t="n">
        <v>111.6</v>
      </c>
      <c r="J3976" s="16" t="s">
        <v>232</v>
      </c>
      <c r="K3976" s="0" t="str">
        <f aca="false">IFERROR(IF(VLOOKUP($C3976,薬効分類マスタ!$A$2:$E$180,5,FALSE())=0,"",VLOOKUP($C3976,薬効分類マスタ!$A$2:$E$180,5,FALSE())),"")</f>
        <v/>
      </c>
      <c r="L3976" s="17"/>
      <c r="M3976" s="0" t="str">
        <f aca="false">IF($K3976="","",IF($L3976&lt;&gt;"",$L3976,VLOOKUP($C3976,薬効分類マスタ!$A$2:$F$180,6,FALSE())))</f>
        <v/>
      </c>
      <c r="N3976" s="0" t="str">
        <f aca="false">ASC(G3976)</f>
        <v>ｴﾘｷｭｰｽ錠2.5mg</v>
      </c>
      <c r="O3976" s="0" t="str">
        <f aca="false">ASC(E3976)</f>
        <v>ｱﾋﾟｷｻﾊﾞﾝ</v>
      </c>
      <c r="P3976" s="16" t="n">
        <f aca="false">N(P3975)+IF($C3976=検索!$B$49,1,0)</f>
        <v>0</v>
      </c>
    </row>
    <row r="3977" customFormat="false" ht="15" hidden="false" customHeight="false" outlineLevel="0" collapsed="false">
      <c r="A3977" s="16" t="s">
        <v>221</v>
      </c>
      <c r="B3977" s="0" t="s">
        <v>9218</v>
      </c>
      <c r="C3977" s="0" t="n">
        <v>333</v>
      </c>
      <c r="D3977" s="0" t="str">
        <f aca="false">IFERROR(VLOOKUP($C3977,薬効分類マスタ!$A$2:$B$180,2,FALSE()),"未登録")</f>
        <v>血液凝固阻止剤</v>
      </c>
      <c r="E3977" s="16" t="s">
        <v>9216</v>
      </c>
      <c r="F3977" s="16" t="s">
        <v>257</v>
      </c>
      <c r="G3977" s="16" t="s">
        <v>9219</v>
      </c>
      <c r="H3977" s="16" t="s">
        <v>6527</v>
      </c>
      <c r="I3977" s="0" t="n">
        <v>201</v>
      </c>
      <c r="J3977" s="16" t="s">
        <v>232</v>
      </c>
      <c r="K3977" s="0" t="str">
        <f aca="false">IFERROR(IF(VLOOKUP($C3977,薬効分類マスタ!$A$2:$E$180,5,FALSE())=0,"",VLOOKUP($C3977,薬効分類マスタ!$A$2:$E$180,5,FALSE())),"")</f>
        <v/>
      </c>
      <c r="L3977" s="17"/>
      <c r="M3977" s="0" t="str">
        <f aca="false">IF($K3977="","",IF($L3977&lt;&gt;"",$L3977,VLOOKUP($C3977,薬効分類マスタ!$A$2:$F$180,6,FALSE())))</f>
        <v/>
      </c>
      <c r="N3977" s="0" t="str">
        <f aca="false">ASC(G3977)</f>
        <v>ｴﾘｷｭｰｽ錠5mg</v>
      </c>
      <c r="O3977" s="0" t="str">
        <f aca="false">ASC(E3977)</f>
        <v>ｱﾋﾟｷｻﾊﾞﾝ</v>
      </c>
      <c r="P3977" s="16" t="n">
        <f aca="false">N(P3976)+IF($C3977=検索!$B$49,1,0)</f>
        <v>0</v>
      </c>
    </row>
    <row r="3978" customFormat="false" ht="15" hidden="false" customHeight="false" outlineLevel="0" collapsed="false">
      <c r="A3978" s="16" t="s">
        <v>221</v>
      </c>
      <c r="B3978" s="0" t="s">
        <v>9220</v>
      </c>
      <c r="C3978" s="0" t="n">
        <v>339</v>
      </c>
      <c r="D3978" s="0" t="str">
        <f aca="false">IFERROR(VLOOKUP($C3978,薬効分類マスタ!$A$2:$B$180,2,FALSE()),"未登録")</f>
        <v>その他の血液・体液用薬</v>
      </c>
      <c r="E3978" s="16" t="s">
        <v>9221</v>
      </c>
      <c r="F3978" s="16" t="s">
        <v>307</v>
      </c>
      <c r="G3978" s="16" t="s">
        <v>9222</v>
      </c>
      <c r="H3978" s="16" t="s">
        <v>2309</v>
      </c>
      <c r="I3978" s="0" t="n">
        <v>31.9</v>
      </c>
      <c r="J3978" s="16" t="s">
        <v>232</v>
      </c>
      <c r="K3978" s="0" t="str">
        <f aca="false">IFERROR(IF(VLOOKUP($C3978,薬効分類マスタ!$A$2:$E$180,5,FALSE())=0,"",VLOOKUP($C3978,薬効分類マスタ!$A$2:$E$180,5,FALSE())),"")</f>
        <v/>
      </c>
      <c r="L3978" s="17"/>
      <c r="M3978" s="0" t="str">
        <f aca="false">IF($K3978="","",IF($L3978&lt;&gt;"",$L3978,VLOOKUP($C3978,薬効分類マスタ!$A$2:$F$180,6,FALSE())))</f>
        <v/>
      </c>
      <c r="N3978" s="0" t="str">
        <f aca="false">ASC(G3978)</f>
        <v>ﾊﾟﾅﾙｼﾞﾝ細粒10%</v>
      </c>
      <c r="O3978" s="0" t="str">
        <f aca="false">ASC(E3978)</f>
        <v>ﾁｸﾛﾋﾟｼﾞﾝ塩酸塩</v>
      </c>
      <c r="P3978" s="16" t="n">
        <f aca="false">N(P3977)+IF($C3978=検索!$B$49,1,0)</f>
        <v>0</v>
      </c>
    </row>
    <row r="3979" customFormat="false" ht="15" hidden="false" customHeight="false" outlineLevel="0" collapsed="false">
      <c r="A3979" s="16" t="s">
        <v>221</v>
      </c>
      <c r="B3979" s="0" t="s">
        <v>9223</v>
      </c>
      <c r="C3979" s="0" t="n">
        <v>339</v>
      </c>
      <c r="D3979" s="0" t="str">
        <f aca="false">IFERROR(VLOOKUP($C3979,薬効分類マスタ!$A$2:$B$180,2,FALSE()),"未登録")</f>
        <v>その他の血液・体液用薬</v>
      </c>
      <c r="E3979" s="16" t="s">
        <v>9221</v>
      </c>
      <c r="F3979" s="16" t="s">
        <v>627</v>
      </c>
      <c r="G3979" s="16" t="s">
        <v>9224</v>
      </c>
      <c r="I3979" s="0" t="n">
        <v>10.8</v>
      </c>
      <c r="J3979" s="16" t="s">
        <v>239</v>
      </c>
      <c r="K3979" s="0" t="str">
        <f aca="false">IFERROR(IF(VLOOKUP($C3979,薬効分類マスタ!$A$2:$E$180,5,FALSE())=0,"",VLOOKUP($C3979,薬効分類マスタ!$A$2:$E$180,5,FALSE())),"")</f>
        <v/>
      </c>
      <c r="L3979" s="17"/>
      <c r="M3979" s="0" t="str">
        <f aca="false">IF($K3979="","",IF($L3979&lt;&gt;"",$L3979,VLOOKUP($C3979,薬効分類マスタ!$A$2:$F$180,6,FALSE())))</f>
        <v/>
      </c>
      <c r="N3979" s="0" t="str">
        <f aca="false">ASC(G3979)</f>
        <v>ﾁｸﾛﾋﾟｼﾞﾝ塩酸塩100mg錠</v>
      </c>
      <c r="O3979" s="0" t="str">
        <f aca="false">ASC(E3979)</f>
        <v>ﾁｸﾛﾋﾟｼﾞﾝ塩酸塩</v>
      </c>
      <c r="P3979" s="16" t="n">
        <f aca="false">N(P3978)+IF($C3979=検索!$B$49,1,0)</f>
        <v>0</v>
      </c>
    </row>
    <row r="3980" customFormat="false" ht="15" hidden="false" customHeight="false" outlineLevel="0" collapsed="false">
      <c r="A3980" s="16" t="s">
        <v>221</v>
      </c>
      <c r="B3980" s="0" t="s">
        <v>9225</v>
      </c>
      <c r="C3980" s="0" t="n">
        <v>339</v>
      </c>
      <c r="D3980" s="0" t="str">
        <f aca="false">IFERROR(VLOOKUP($C3980,薬効分類マスタ!$A$2:$B$180,2,FALSE()),"未登録")</f>
        <v>その他の血液・体液用薬</v>
      </c>
      <c r="E3980" s="16" t="s">
        <v>9221</v>
      </c>
      <c r="F3980" s="16" t="s">
        <v>627</v>
      </c>
      <c r="G3980" s="16" t="s">
        <v>9226</v>
      </c>
      <c r="H3980" s="16" t="s">
        <v>2309</v>
      </c>
      <c r="I3980" s="0" t="n">
        <v>11</v>
      </c>
      <c r="J3980" s="16" t="s">
        <v>232</v>
      </c>
      <c r="K3980" s="0" t="str">
        <f aca="false">IFERROR(IF(VLOOKUP($C3980,薬効分類マスタ!$A$2:$E$180,5,FALSE())=0,"",VLOOKUP($C3980,薬効分類マスタ!$A$2:$E$180,5,FALSE())),"")</f>
        <v/>
      </c>
      <c r="L3980" s="17"/>
      <c r="M3980" s="0" t="str">
        <f aca="false">IF($K3980="","",IF($L3980&lt;&gt;"",$L3980,VLOOKUP($C3980,薬効分類マスタ!$A$2:$F$180,6,FALSE())))</f>
        <v/>
      </c>
      <c r="N3980" s="0" t="str">
        <f aca="false">ASC(G3980)</f>
        <v>ﾊﾟﾅﾙｼﾞﾝ錠100mg</v>
      </c>
      <c r="O3980" s="0" t="str">
        <f aca="false">ASC(E3980)</f>
        <v>ﾁｸﾛﾋﾟｼﾞﾝ塩酸塩</v>
      </c>
      <c r="P3980" s="16" t="n">
        <f aca="false">N(P3979)+IF($C3980=検索!$B$49,1,0)</f>
        <v>0</v>
      </c>
    </row>
    <row r="3981" customFormat="false" ht="15" hidden="false" customHeight="false" outlineLevel="0" collapsed="false">
      <c r="A3981" s="16" t="s">
        <v>221</v>
      </c>
      <c r="B3981" s="0" t="s">
        <v>9227</v>
      </c>
      <c r="C3981" s="0" t="n">
        <v>339</v>
      </c>
      <c r="D3981" s="0" t="str">
        <f aca="false">IFERROR(VLOOKUP($C3981,薬効分類マスタ!$A$2:$B$180,2,FALSE()),"未登録")</f>
        <v>その他の血液・体液用薬</v>
      </c>
      <c r="E3981" s="16" t="s">
        <v>9228</v>
      </c>
      <c r="F3981" s="16" t="s">
        <v>699</v>
      </c>
      <c r="G3981" s="16" t="s">
        <v>9229</v>
      </c>
      <c r="H3981" s="16" t="s">
        <v>2382</v>
      </c>
      <c r="I3981" s="0" t="n">
        <v>144.5</v>
      </c>
      <c r="J3981" s="16" t="s">
        <v>232</v>
      </c>
      <c r="K3981" s="0" t="str">
        <f aca="false">IFERROR(IF(VLOOKUP($C3981,薬効分類マスタ!$A$2:$E$180,5,FALSE())=0,"",VLOOKUP($C3981,薬効分類マスタ!$A$2:$E$180,5,FALSE())),"")</f>
        <v/>
      </c>
      <c r="L3981" s="17"/>
      <c r="M3981" s="0" t="str">
        <f aca="false">IF($K3981="","",IF($L3981&lt;&gt;"",$L3981,VLOOKUP($C3981,薬効分類マスタ!$A$2:$F$180,6,FALSE())))</f>
        <v/>
      </c>
      <c r="N3981" s="0" t="str">
        <f aca="false">ASC(G3981)</f>
        <v>ﾌﾟﾚﾀｰﾙ散20%</v>
      </c>
      <c r="O3981" s="0" t="str">
        <f aca="false">ASC(E3981)</f>
        <v>ｼﾛｽﾀｿﾞｰﾙ</v>
      </c>
      <c r="P3981" s="16" t="n">
        <f aca="false">N(P3980)+IF($C3981=検索!$B$49,1,0)</f>
        <v>0</v>
      </c>
    </row>
    <row r="3982" customFormat="false" ht="15" hidden="false" customHeight="false" outlineLevel="0" collapsed="false">
      <c r="A3982" s="16" t="s">
        <v>221</v>
      </c>
      <c r="B3982" s="0" t="s">
        <v>9230</v>
      </c>
      <c r="C3982" s="0" t="n">
        <v>339</v>
      </c>
      <c r="D3982" s="0" t="str">
        <f aca="false">IFERROR(VLOOKUP($C3982,薬効分類マスタ!$A$2:$B$180,2,FALSE()),"未登録")</f>
        <v>その他の血液・体液用薬</v>
      </c>
      <c r="E3982" s="16" t="s">
        <v>9228</v>
      </c>
      <c r="F3982" s="16" t="s">
        <v>411</v>
      </c>
      <c r="G3982" s="16" t="s">
        <v>9231</v>
      </c>
      <c r="I3982" s="0" t="n">
        <v>10.8</v>
      </c>
      <c r="J3982" s="16" t="s">
        <v>239</v>
      </c>
      <c r="K3982" s="0" t="str">
        <f aca="false">IFERROR(IF(VLOOKUP($C3982,薬効分類マスタ!$A$2:$E$180,5,FALSE())=0,"",VLOOKUP($C3982,薬効分類マスタ!$A$2:$E$180,5,FALSE())),"")</f>
        <v/>
      </c>
      <c r="L3982" s="17"/>
      <c r="M3982" s="0" t="str">
        <f aca="false">IF($K3982="","",IF($L3982&lt;&gt;"",$L3982,VLOOKUP($C3982,薬効分類マスタ!$A$2:$F$180,6,FALSE())))</f>
        <v/>
      </c>
      <c r="N3982" s="0" t="str">
        <f aca="false">ASC(G3982)</f>
        <v>ｼﾛｽﾀｿﾞｰﾙ50mg錠</v>
      </c>
      <c r="O3982" s="0" t="str">
        <f aca="false">ASC(E3982)</f>
        <v>ｼﾛｽﾀｿﾞｰﾙ</v>
      </c>
      <c r="P3982" s="16" t="n">
        <f aca="false">N(P3981)+IF($C3982=検索!$B$49,1,0)</f>
        <v>0</v>
      </c>
    </row>
    <row r="3983" customFormat="false" ht="15" hidden="false" customHeight="false" outlineLevel="0" collapsed="false">
      <c r="A3983" s="16" t="s">
        <v>221</v>
      </c>
      <c r="B3983" s="0" t="s">
        <v>9232</v>
      </c>
      <c r="C3983" s="0" t="n">
        <v>339</v>
      </c>
      <c r="D3983" s="0" t="str">
        <f aca="false">IFERROR(VLOOKUP($C3983,薬効分類マスタ!$A$2:$B$180,2,FALSE()),"未登録")</f>
        <v>その他の血液・体液用薬</v>
      </c>
      <c r="E3983" s="16" t="s">
        <v>9228</v>
      </c>
      <c r="F3983" s="16" t="s">
        <v>627</v>
      </c>
      <c r="G3983" s="16" t="s">
        <v>9233</v>
      </c>
      <c r="I3983" s="0" t="n">
        <v>11.3</v>
      </c>
      <c r="J3983" s="16" t="s">
        <v>239</v>
      </c>
      <c r="K3983" s="0" t="str">
        <f aca="false">IFERROR(IF(VLOOKUP($C3983,薬効分類マスタ!$A$2:$E$180,5,FALSE())=0,"",VLOOKUP($C3983,薬効分類マスタ!$A$2:$E$180,5,FALSE())),"")</f>
        <v/>
      </c>
      <c r="L3983" s="17"/>
      <c r="M3983" s="0" t="str">
        <f aca="false">IF($K3983="","",IF($L3983&lt;&gt;"",$L3983,VLOOKUP($C3983,薬効分類マスタ!$A$2:$F$180,6,FALSE())))</f>
        <v/>
      </c>
      <c r="N3983" s="0" t="str">
        <f aca="false">ASC(G3983)</f>
        <v>ｼﾛｽﾀｿﾞｰﾙ100mg錠</v>
      </c>
      <c r="O3983" s="0" t="str">
        <f aca="false">ASC(E3983)</f>
        <v>ｼﾛｽﾀｿﾞｰﾙ</v>
      </c>
      <c r="P3983" s="16" t="n">
        <f aca="false">N(P3982)+IF($C3983=検索!$B$49,1,0)</f>
        <v>0</v>
      </c>
    </row>
    <row r="3984" customFormat="false" ht="15" hidden="false" customHeight="false" outlineLevel="0" collapsed="false">
      <c r="A3984" s="16" t="s">
        <v>221</v>
      </c>
      <c r="B3984" s="0" t="s">
        <v>9234</v>
      </c>
      <c r="C3984" s="0" t="n">
        <v>339</v>
      </c>
      <c r="D3984" s="0" t="str">
        <f aca="false">IFERROR(VLOOKUP($C3984,薬効分類マスタ!$A$2:$B$180,2,FALSE()),"未登録")</f>
        <v>その他の血液・体液用薬</v>
      </c>
      <c r="E3984" s="16" t="s">
        <v>9228</v>
      </c>
      <c r="F3984" s="16" t="s">
        <v>627</v>
      </c>
      <c r="G3984" s="16" t="s">
        <v>9235</v>
      </c>
      <c r="H3984" s="16" t="s">
        <v>571</v>
      </c>
      <c r="I3984" s="0" t="n">
        <v>13.9</v>
      </c>
      <c r="J3984" s="16" t="s">
        <v>239</v>
      </c>
      <c r="K3984" s="0" t="str">
        <f aca="false">IFERROR(IF(VLOOKUP($C3984,薬効分類マスタ!$A$2:$E$180,5,FALSE())=0,"",VLOOKUP($C3984,薬効分類マスタ!$A$2:$E$180,5,FALSE())),"")</f>
        <v/>
      </c>
      <c r="L3984" s="17"/>
      <c r="M3984" s="0" t="str">
        <f aca="false">IF($K3984="","",IF($L3984&lt;&gt;"",$L3984,VLOOKUP($C3984,薬効分類マスタ!$A$2:$F$180,6,FALSE())))</f>
        <v/>
      </c>
      <c r="N3984" s="0" t="str">
        <f aca="false">ASC(G3984)</f>
        <v>ｼﾛｽﾀｿﾞｰﾙ錠100mg｢ｹﾐﾌｧ｣</v>
      </c>
      <c r="O3984" s="0" t="str">
        <f aca="false">ASC(E3984)</f>
        <v>ｼﾛｽﾀｿﾞｰﾙ</v>
      </c>
      <c r="P3984" s="16" t="n">
        <f aca="false">N(P3983)+IF($C3984=検索!$B$49,1,0)</f>
        <v>0</v>
      </c>
    </row>
    <row r="3985" customFormat="false" ht="15" hidden="false" customHeight="false" outlineLevel="0" collapsed="false">
      <c r="A3985" s="16" t="s">
        <v>221</v>
      </c>
      <c r="B3985" s="0" t="s">
        <v>9236</v>
      </c>
      <c r="C3985" s="0" t="n">
        <v>339</v>
      </c>
      <c r="D3985" s="0" t="str">
        <f aca="false">IFERROR(VLOOKUP($C3985,薬効分類マスタ!$A$2:$B$180,2,FALSE()),"未登録")</f>
        <v>その他の血液・体液用薬</v>
      </c>
      <c r="E3985" s="16" t="s">
        <v>9228</v>
      </c>
      <c r="F3985" s="16" t="s">
        <v>627</v>
      </c>
      <c r="G3985" s="16" t="s">
        <v>9237</v>
      </c>
      <c r="H3985" s="16" t="s">
        <v>950</v>
      </c>
      <c r="I3985" s="0" t="n">
        <v>13.9</v>
      </c>
      <c r="J3985" s="16" t="s">
        <v>239</v>
      </c>
      <c r="K3985" s="0" t="str">
        <f aca="false">IFERROR(IF(VLOOKUP($C3985,薬効分類マスタ!$A$2:$E$180,5,FALSE())=0,"",VLOOKUP($C3985,薬効分類マスタ!$A$2:$E$180,5,FALSE())),"")</f>
        <v/>
      </c>
      <c r="L3985" s="17"/>
      <c r="M3985" s="0" t="str">
        <f aca="false">IF($K3985="","",IF($L3985&lt;&gt;"",$L3985,VLOOKUP($C3985,薬効分類マスタ!$A$2:$F$180,6,FALSE())))</f>
        <v/>
      </c>
      <c r="N3985" s="0" t="str">
        <f aca="false">ASC(G3985)</f>
        <v>ｼﾛｽﾀｿﾞｰﾙ錠100mg｢VTRS｣</v>
      </c>
      <c r="O3985" s="0" t="str">
        <f aca="false">ASC(E3985)</f>
        <v>ｼﾛｽﾀｿﾞｰﾙ</v>
      </c>
      <c r="P3985" s="16" t="n">
        <f aca="false">N(P3984)+IF($C3985=検索!$B$49,1,0)</f>
        <v>0</v>
      </c>
    </row>
    <row r="3986" customFormat="false" ht="15" hidden="false" customHeight="false" outlineLevel="0" collapsed="false">
      <c r="A3986" s="16" t="s">
        <v>221</v>
      </c>
      <c r="B3986" s="0" t="s">
        <v>9238</v>
      </c>
      <c r="C3986" s="0" t="n">
        <v>339</v>
      </c>
      <c r="D3986" s="0" t="str">
        <f aca="false">IFERROR(VLOOKUP($C3986,薬効分類マスタ!$A$2:$B$180,2,FALSE()),"未登録")</f>
        <v>その他の血液・体液用薬</v>
      </c>
      <c r="E3986" s="16" t="s">
        <v>9228</v>
      </c>
      <c r="F3986" s="16" t="s">
        <v>411</v>
      </c>
      <c r="G3986" s="16" t="s">
        <v>9239</v>
      </c>
      <c r="I3986" s="0" t="n">
        <v>10.8</v>
      </c>
      <c r="J3986" s="16" t="s">
        <v>239</v>
      </c>
      <c r="K3986" s="0" t="str">
        <f aca="false">IFERROR(IF(VLOOKUP($C3986,薬効分類マスタ!$A$2:$E$180,5,FALSE())=0,"",VLOOKUP($C3986,薬効分類マスタ!$A$2:$E$180,5,FALSE())),"")</f>
        <v/>
      </c>
      <c r="L3986" s="17"/>
      <c r="M3986" s="0" t="str">
        <f aca="false">IF($K3986="","",IF($L3986&lt;&gt;"",$L3986,VLOOKUP($C3986,薬効分類マスタ!$A$2:$F$180,6,FALSE())))</f>
        <v/>
      </c>
      <c r="N3986" s="0" t="str">
        <f aca="false">ASC(G3986)</f>
        <v>ｼﾛｽﾀｿﾞｰﾙ50mg口腔内崩壊錠</v>
      </c>
      <c r="O3986" s="0" t="str">
        <f aca="false">ASC(E3986)</f>
        <v>ｼﾛｽﾀｿﾞｰﾙ</v>
      </c>
      <c r="P3986" s="16" t="n">
        <f aca="false">N(P3985)+IF($C3986=検索!$B$49,1,0)</f>
        <v>0</v>
      </c>
    </row>
    <row r="3987" customFormat="false" ht="15" hidden="false" customHeight="false" outlineLevel="0" collapsed="false">
      <c r="A3987" s="16" t="s">
        <v>221</v>
      </c>
      <c r="B3987" s="0" t="s">
        <v>9240</v>
      </c>
      <c r="C3987" s="0" t="n">
        <v>339</v>
      </c>
      <c r="D3987" s="0" t="str">
        <f aca="false">IFERROR(VLOOKUP($C3987,薬効分類マスタ!$A$2:$B$180,2,FALSE()),"未登録")</f>
        <v>その他の血液・体液用薬</v>
      </c>
      <c r="E3987" s="16" t="s">
        <v>9228</v>
      </c>
      <c r="F3987" s="16" t="s">
        <v>411</v>
      </c>
      <c r="G3987" s="16" t="s">
        <v>9241</v>
      </c>
      <c r="H3987" s="16" t="s">
        <v>2382</v>
      </c>
      <c r="I3987" s="0" t="n">
        <v>15.2</v>
      </c>
      <c r="J3987" s="16" t="s">
        <v>232</v>
      </c>
      <c r="K3987" s="0" t="str">
        <f aca="false">IFERROR(IF(VLOOKUP($C3987,薬効分類マスタ!$A$2:$E$180,5,FALSE())=0,"",VLOOKUP($C3987,薬効分類マスタ!$A$2:$E$180,5,FALSE())),"")</f>
        <v/>
      </c>
      <c r="L3987" s="17"/>
      <c r="M3987" s="0" t="str">
        <f aca="false">IF($K3987="","",IF($L3987&lt;&gt;"",$L3987,VLOOKUP($C3987,薬効分類マスタ!$A$2:$F$180,6,FALSE())))</f>
        <v/>
      </c>
      <c r="N3987" s="0" t="str">
        <f aca="false">ASC(G3987)</f>
        <v>ﾌﾟﾚﾀｰﾙOD錠50mg</v>
      </c>
      <c r="O3987" s="0" t="str">
        <f aca="false">ASC(E3987)</f>
        <v>ｼﾛｽﾀｿﾞｰﾙ</v>
      </c>
      <c r="P3987" s="16" t="n">
        <f aca="false">N(P3986)+IF($C3987=検索!$B$49,1,0)</f>
        <v>0</v>
      </c>
    </row>
    <row r="3988" customFormat="false" ht="15" hidden="false" customHeight="false" outlineLevel="0" collapsed="false">
      <c r="A3988" s="16" t="s">
        <v>221</v>
      </c>
      <c r="B3988" s="0" t="s">
        <v>9242</v>
      </c>
      <c r="C3988" s="0" t="n">
        <v>339</v>
      </c>
      <c r="D3988" s="0" t="str">
        <f aca="false">IFERROR(VLOOKUP($C3988,薬効分類マスタ!$A$2:$B$180,2,FALSE()),"未登録")</f>
        <v>その他の血液・体液用薬</v>
      </c>
      <c r="E3988" s="16" t="s">
        <v>9228</v>
      </c>
      <c r="F3988" s="16" t="s">
        <v>627</v>
      </c>
      <c r="G3988" s="16" t="s">
        <v>9243</v>
      </c>
      <c r="I3988" s="0" t="n">
        <v>11.3</v>
      </c>
      <c r="J3988" s="16" t="s">
        <v>239</v>
      </c>
      <c r="K3988" s="0" t="str">
        <f aca="false">IFERROR(IF(VLOOKUP($C3988,薬効分類マスタ!$A$2:$E$180,5,FALSE())=0,"",VLOOKUP($C3988,薬効分類マスタ!$A$2:$E$180,5,FALSE())),"")</f>
        <v/>
      </c>
      <c r="L3988" s="17"/>
      <c r="M3988" s="0" t="str">
        <f aca="false">IF($K3988="","",IF($L3988&lt;&gt;"",$L3988,VLOOKUP($C3988,薬効分類マスタ!$A$2:$F$180,6,FALSE())))</f>
        <v/>
      </c>
      <c r="N3988" s="0" t="str">
        <f aca="false">ASC(G3988)</f>
        <v>ｼﾛｽﾀｿﾞｰﾙ100mg口腔内崩壊錠</v>
      </c>
      <c r="O3988" s="0" t="str">
        <f aca="false">ASC(E3988)</f>
        <v>ｼﾛｽﾀｿﾞｰﾙ</v>
      </c>
      <c r="P3988" s="16" t="n">
        <f aca="false">N(P3987)+IF($C3988=検索!$B$49,1,0)</f>
        <v>0</v>
      </c>
    </row>
    <row r="3989" customFormat="false" ht="15" hidden="false" customHeight="false" outlineLevel="0" collapsed="false">
      <c r="A3989" s="16" t="s">
        <v>221</v>
      </c>
      <c r="B3989" s="0" t="s">
        <v>9244</v>
      </c>
      <c r="C3989" s="0" t="n">
        <v>339</v>
      </c>
      <c r="D3989" s="0" t="str">
        <f aca="false">IFERROR(VLOOKUP($C3989,薬効分類マスタ!$A$2:$B$180,2,FALSE()),"未登録")</f>
        <v>その他の血液・体液用薬</v>
      </c>
      <c r="E3989" s="16" t="s">
        <v>9228</v>
      </c>
      <c r="F3989" s="16" t="s">
        <v>627</v>
      </c>
      <c r="G3989" s="16" t="s">
        <v>9245</v>
      </c>
      <c r="H3989" s="16" t="s">
        <v>2382</v>
      </c>
      <c r="I3989" s="0" t="n">
        <v>18</v>
      </c>
      <c r="J3989" s="16" t="s">
        <v>232</v>
      </c>
      <c r="K3989" s="0" t="str">
        <f aca="false">IFERROR(IF(VLOOKUP($C3989,薬効分類マスタ!$A$2:$E$180,5,FALSE())=0,"",VLOOKUP($C3989,薬効分類マスタ!$A$2:$E$180,5,FALSE())),"")</f>
        <v/>
      </c>
      <c r="L3989" s="17"/>
      <c r="M3989" s="0" t="str">
        <f aca="false">IF($K3989="","",IF($L3989&lt;&gt;"",$L3989,VLOOKUP($C3989,薬効分類マスタ!$A$2:$F$180,6,FALSE())))</f>
        <v/>
      </c>
      <c r="N3989" s="0" t="str">
        <f aca="false">ASC(G3989)</f>
        <v>ﾌﾟﾚﾀｰﾙOD錠100mg</v>
      </c>
      <c r="O3989" s="0" t="str">
        <f aca="false">ASC(E3989)</f>
        <v>ｼﾛｽﾀｿﾞｰﾙ</v>
      </c>
      <c r="P3989" s="16" t="n">
        <f aca="false">N(P3988)+IF($C3989=検索!$B$49,1,0)</f>
        <v>0</v>
      </c>
    </row>
    <row r="3990" customFormat="false" ht="15" hidden="false" customHeight="false" outlineLevel="0" collapsed="false">
      <c r="A3990" s="16" t="s">
        <v>221</v>
      </c>
      <c r="B3990" s="0" t="s">
        <v>9246</v>
      </c>
      <c r="C3990" s="0" t="n">
        <v>339</v>
      </c>
      <c r="D3990" s="0" t="str">
        <f aca="false">IFERROR(VLOOKUP($C3990,薬効分類マスタ!$A$2:$B$180,2,FALSE()),"未登録")</f>
        <v>その他の血液・体液用薬</v>
      </c>
      <c r="E3990" s="16" t="s">
        <v>9228</v>
      </c>
      <c r="F3990" s="16" t="s">
        <v>627</v>
      </c>
      <c r="G3990" s="16" t="s">
        <v>9247</v>
      </c>
      <c r="H3990" s="16" t="s">
        <v>557</v>
      </c>
      <c r="I3990" s="0" t="n">
        <v>13.9</v>
      </c>
      <c r="J3990" s="16" t="s">
        <v>239</v>
      </c>
      <c r="K3990" s="0" t="str">
        <f aca="false">IFERROR(IF(VLOOKUP($C3990,薬効分類マスタ!$A$2:$E$180,5,FALSE())=0,"",VLOOKUP($C3990,薬効分類マスタ!$A$2:$E$180,5,FALSE())),"")</f>
        <v/>
      </c>
      <c r="L3990" s="17"/>
      <c r="M3990" s="0" t="str">
        <f aca="false">IF($K3990="","",IF($L3990&lt;&gt;"",$L3990,VLOOKUP($C3990,薬効分類マスタ!$A$2:$F$180,6,FALSE())))</f>
        <v/>
      </c>
      <c r="N3990" s="0" t="str">
        <f aca="false">ASC(G3990)</f>
        <v>ｼﾛｽﾀｿﾞｰﾙOD錠100mg｢ﾀｶﾀ｣</v>
      </c>
      <c r="O3990" s="0" t="str">
        <f aca="false">ASC(E3990)</f>
        <v>ｼﾛｽﾀｿﾞｰﾙ</v>
      </c>
      <c r="P3990" s="16" t="n">
        <f aca="false">N(P3989)+IF($C3990=検索!$B$49,1,0)</f>
        <v>0</v>
      </c>
    </row>
    <row r="3991" customFormat="false" ht="15" hidden="false" customHeight="false" outlineLevel="0" collapsed="false">
      <c r="A3991" s="16" t="s">
        <v>221</v>
      </c>
      <c r="B3991" s="0" t="s">
        <v>9248</v>
      </c>
      <c r="C3991" s="0" t="n">
        <v>339</v>
      </c>
      <c r="D3991" s="0" t="str">
        <f aca="false">IFERROR(VLOOKUP($C3991,薬効分類マスタ!$A$2:$B$180,2,FALSE()),"未登録")</f>
        <v>その他の血液・体液用薬</v>
      </c>
      <c r="E3991" s="16" t="s">
        <v>9228</v>
      </c>
      <c r="F3991" s="16" t="s">
        <v>627</v>
      </c>
      <c r="G3991" s="16" t="s">
        <v>9249</v>
      </c>
      <c r="H3991" s="16" t="s">
        <v>571</v>
      </c>
      <c r="I3991" s="0" t="n">
        <v>13.9</v>
      </c>
      <c r="J3991" s="16" t="s">
        <v>239</v>
      </c>
      <c r="K3991" s="0" t="str">
        <f aca="false">IFERROR(IF(VLOOKUP($C3991,薬効分類マスタ!$A$2:$E$180,5,FALSE())=0,"",VLOOKUP($C3991,薬効分類マスタ!$A$2:$E$180,5,FALSE())),"")</f>
        <v/>
      </c>
      <c r="L3991" s="17"/>
      <c r="M3991" s="0" t="str">
        <f aca="false">IF($K3991="","",IF($L3991&lt;&gt;"",$L3991,VLOOKUP($C3991,薬効分類マスタ!$A$2:$F$180,6,FALSE())))</f>
        <v/>
      </c>
      <c r="N3991" s="0" t="str">
        <f aca="false">ASC(G3991)</f>
        <v>ｼﾛｽﾀｿﾞｰﾙOD錠100mg｢ｹﾐﾌｧ｣</v>
      </c>
      <c r="O3991" s="0" t="str">
        <f aca="false">ASC(E3991)</f>
        <v>ｼﾛｽﾀｿﾞｰﾙ</v>
      </c>
      <c r="P3991" s="16" t="n">
        <f aca="false">N(P3990)+IF($C3991=検索!$B$49,1,0)</f>
        <v>0</v>
      </c>
    </row>
    <row r="3992" customFormat="false" ht="15" hidden="false" customHeight="false" outlineLevel="0" collapsed="false">
      <c r="A3992" s="16" t="s">
        <v>221</v>
      </c>
      <c r="B3992" s="0" t="s">
        <v>9250</v>
      </c>
      <c r="C3992" s="0" t="n">
        <v>339</v>
      </c>
      <c r="D3992" s="0" t="str">
        <f aca="false">IFERROR(VLOOKUP($C3992,薬効分類マスタ!$A$2:$B$180,2,FALSE()),"未登録")</f>
        <v>その他の血液・体液用薬</v>
      </c>
      <c r="E3992" s="16" t="s">
        <v>9228</v>
      </c>
      <c r="F3992" s="16" t="s">
        <v>627</v>
      </c>
      <c r="G3992" s="16" t="s">
        <v>9251</v>
      </c>
      <c r="H3992" s="16" t="s">
        <v>950</v>
      </c>
      <c r="I3992" s="0" t="n">
        <v>13.9</v>
      </c>
      <c r="J3992" s="16" t="s">
        <v>239</v>
      </c>
      <c r="K3992" s="0" t="str">
        <f aca="false">IFERROR(IF(VLOOKUP($C3992,薬効分類マスタ!$A$2:$E$180,5,FALSE())=0,"",VLOOKUP($C3992,薬効分類マスタ!$A$2:$E$180,5,FALSE())),"")</f>
        <v/>
      </c>
      <c r="L3992" s="17"/>
      <c r="M3992" s="0" t="str">
        <f aca="false">IF($K3992="","",IF($L3992&lt;&gt;"",$L3992,VLOOKUP($C3992,薬効分類マスタ!$A$2:$F$180,6,FALSE())))</f>
        <v/>
      </c>
      <c r="N3992" s="0" t="str">
        <f aca="false">ASC(G3992)</f>
        <v>ｼﾛｽﾀｿﾞｰﾙOD錠100mg｢VTRS｣</v>
      </c>
      <c r="O3992" s="0" t="str">
        <f aca="false">ASC(E3992)</f>
        <v>ｼﾛｽﾀｿﾞｰﾙ</v>
      </c>
      <c r="P3992" s="16" t="n">
        <f aca="false">N(P3991)+IF($C3992=検索!$B$49,1,0)</f>
        <v>0</v>
      </c>
    </row>
    <row r="3993" customFormat="false" ht="15" hidden="false" customHeight="false" outlineLevel="0" collapsed="false">
      <c r="A3993" s="16" t="s">
        <v>221</v>
      </c>
      <c r="B3993" s="0" t="s">
        <v>9252</v>
      </c>
      <c r="C3993" s="0" t="n">
        <v>339</v>
      </c>
      <c r="D3993" s="0" t="str">
        <f aca="false">IFERROR(VLOOKUP($C3993,薬効分類マスタ!$A$2:$B$180,2,FALSE()),"未登録")</f>
        <v>その他の血液・体液用薬</v>
      </c>
      <c r="E3993" s="16" t="s">
        <v>9228</v>
      </c>
      <c r="F3993" s="16" t="s">
        <v>9253</v>
      </c>
      <c r="G3993" s="16" t="s">
        <v>9254</v>
      </c>
      <c r="H3993" s="16" t="s">
        <v>536</v>
      </c>
      <c r="I3993" s="0" t="n">
        <v>33.3</v>
      </c>
      <c r="J3993" s="16" t="s">
        <v>239</v>
      </c>
      <c r="K3993" s="0" t="str">
        <f aca="false">IFERROR(IF(VLOOKUP($C3993,薬効分類マスタ!$A$2:$E$180,5,FALSE())=0,"",VLOOKUP($C3993,薬効分類マスタ!$A$2:$E$180,5,FALSE())),"")</f>
        <v/>
      </c>
      <c r="L3993" s="17"/>
      <c r="M3993" s="0" t="str">
        <f aca="false">IF($K3993="","",IF($L3993&lt;&gt;"",$L3993,VLOOKUP($C3993,薬効分類マスタ!$A$2:$F$180,6,FALSE())))</f>
        <v/>
      </c>
      <c r="N3993" s="0" t="str">
        <f aca="false">ASC(G3993)</f>
        <v>ｼﾛｽﾀｿﾞｰﾙ内服ｾﾞﾘｰ50mg｢EE｣</v>
      </c>
      <c r="O3993" s="0" t="str">
        <f aca="false">ASC(E3993)</f>
        <v>ｼﾛｽﾀｿﾞｰﾙ</v>
      </c>
      <c r="P3993" s="16" t="n">
        <f aca="false">N(P3992)+IF($C3993=検索!$B$49,1,0)</f>
        <v>0</v>
      </c>
    </row>
    <row r="3994" customFormat="false" ht="15" hidden="false" customHeight="false" outlineLevel="0" collapsed="false">
      <c r="A3994" s="16" t="s">
        <v>221</v>
      </c>
      <c r="B3994" s="0" t="s">
        <v>9255</v>
      </c>
      <c r="C3994" s="0" t="n">
        <v>339</v>
      </c>
      <c r="D3994" s="0" t="str">
        <f aca="false">IFERROR(VLOOKUP($C3994,薬効分類マスタ!$A$2:$B$180,2,FALSE()),"未登録")</f>
        <v>その他の血液・体液用薬</v>
      </c>
      <c r="E3994" s="16" t="s">
        <v>9228</v>
      </c>
      <c r="F3994" s="16" t="s">
        <v>9256</v>
      </c>
      <c r="G3994" s="16" t="s">
        <v>9257</v>
      </c>
      <c r="H3994" s="16" t="s">
        <v>536</v>
      </c>
      <c r="I3994" s="0" t="n">
        <v>41.9</v>
      </c>
      <c r="J3994" s="16" t="s">
        <v>239</v>
      </c>
      <c r="K3994" s="0" t="str">
        <f aca="false">IFERROR(IF(VLOOKUP($C3994,薬効分類マスタ!$A$2:$E$180,5,FALSE())=0,"",VLOOKUP($C3994,薬効分類マスタ!$A$2:$E$180,5,FALSE())),"")</f>
        <v/>
      </c>
      <c r="L3994" s="17"/>
      <c r="M3994" s="0" t="str">
        <f aca="false">IF($K3994="","",IF($L3994&lt;&gt;"",$L3994,VLOOKUP($C3994,薬効分類マスタ!$A$2:$F$180,6,FALSE())))</f>
        <v/>
      </c>
      <c r="N3994" s="0" t="str">
        <f aca="false">ASC(G3994)</f>
        <v>ｼﾛｽﾀｿﾞｰﾙ内服ｾﾞﾘｰ100mg｢EE｣</v>
      </c>
      <c r="O3994" s="0" t="str">
        <f aca="false">ASC(E3994)</f>
        <v>ｼﾛｽﾀｿﾞｰﾙ</v>
      </c>
      <c r="P3994" s="16" t="n">
        <f aca="false">N(P3993)+IF($C3994=検索!$B$49,1,0)</f>
        <v>0</v>
      </c>
    </row>
    <row r="3995" customFormat="false" ht="15" hidden="false" customHeight="false" outlineLevel="0" collapsed="false">
      <c r="A3995" s="16" t="s">
        <v>221</v>
      </c>
      <c r="B3995" s="0" t="s">
        <v>9258</v>
      </c>
      <c r="C3995" s="0" t="n">
        <v>339</v>
      </c>
      <c r="D3995" s="0" t="str">
        <f aca="false">IFERROR(VLOOKUP($C3995,薬効分類マスタ!$A$2:$B$180,2,FALSE()),"未登録")</f>
        <v>その他の血液・体液用薬</v>
      </c>
      <c r="E3995" s="16" t="s">
        <v>9259</v>
      </c>
      <c r="F3995" s="16" t="s">
        <v>7850</v>
      </c>
      <c r="G3995" s="16" t="s">
        <v>9260</v>
      </c>
      <c r="I3995" s="0" t="n">
        <v>8.9</v>
      </c>
      <c r="J3995" s="16" t="s">
        <v>239</v>
      </c>
      <c r="K3995" s="0" t="str">
        <f aca="false">IFERROR(IF(VLOOKUP($C3995,薬効分類マスタ!$A$2:$E$180,5,FALSE())=0,"",VLOOKUP($C3995,薬効分類マスタ!$A$2:$E$180,5,FALSE())),"")</f>
        <v/>
      </c>
      <c r="L3995" s="17"/>
      <c r="M3995" s="0" t="str">
        <f aca="false">IF($K3995="","",IF($L3995&lt;&gt;"",$L3995,VLOOKUP($C3995,薬効分類マスタ!$A$2:$F$180,6,FALSE())))</f>
        <v/>
      </c>
      <c r="N3995" s="0" t="str">
        <f aca="false">ASC(G3995)</f>
        <v>ﾘﾏﾌﾟﾛｽﾄ　ｱﾙﾌｧﾃﾞｸｽ5μg錠</v>
      </c>
      <c r="O3995" s="0" t="str">
        <f aca="false">ASC(E3995)</f>
        <v>ﾘﾏﾌﾟﾛｽﾄ　ｱﾙﾌｧﾃﾞｸｽ</v>
      </c>
      <c r="P3995" s="16" t="n">
        <f aca="false">N(P3994)+IF($C3995=検索!$B$49,1,0)</f>
        <v>0</v>
      </c>
    </row>
    <row r="3996" customFormat="false" ht="15" hidden="false" customHeight="false" outlineLevel="0" collapsed="false">
      <c r="A3996" s="16" t="s">
        <v>221</v>
      </c>
      <c r="B3996" s="0" t="s">
        <v>9261</v>
      </c>
      <c r="C3996" s="0" t="n">
        <v>339</v>
      </c>
      <c r="D3996" s="0" t="str">
        <f aca="false">IFERROR(VLOOKUP($C3996,薬効分類マスタ!$A$2:$B$180,2,FALSE()),"未登録")</f>
        <v>その他の血液・体液用薬</v>
      </c>
      <c r="E3996" s="16" t="s">
        <v>9259</v>
      </c>
      <c r="F3996" s="16" t="s">
        <v>7850</v>
      </c>
      <c r="G3996" s="16" t="s">
        <v>9262</v>
      </c>
      <c r="H3996" s="16" t="s">
        <v>1644</v>
      </c>
      <c r="I3996" s="0" t="n">
        <v>18</v>
      </c>
      <c r="J3996" s="16" t="s">
        <v>232</v>
      </c>
      <c r="K3996" s="0" t="str">
        <f aca="false">IFERROR(IF(VLOOKUP($C3996,薬効分類マスタ!$A$2:$E$180,5,FALSE())=0,"",VLOOKUP($C3996,薬効分類マスタ!$A$2:$E$180,5,FALSE())),"")</f>
        <v/>
      </c>
      <c r="L3996" s="17"/>
      <c r="M3996" s="0" t="str">
        <f aca="false">IF($K3996="","",IF($L3996&lt;&gt;"",$L3996,VLOOKUP($C3996,薬効分類マスタ!$A$2:$F$180,6,FALSE())))</f>
        <v/>
      </c>
      <c r="N3996" s="0" t="str">
        <f aca="false">ASC(G3996)</f>
        <v>ｵﾊﾟﾙﾓﾝ錠5μg</v>
      </c>
      <c r="O3996" s="0" t="str">
        <f aca="false">ASC(E3996)</f>
        <v>ﾘﾏﾌﾟﾛｽﾄ　ｱﾙﾌｧﾃﾞｸｽ</v>
      </c>
      <c r="P3996" s="16" t="n">
        <f aca="false">N(P3995)+IF($C3996=検索!$B$49,1,0)</f>
        <v>0</v>
      </c>
    </row>
    <row r="3997" customFormat="false" ht="15" hidden="false" customHeight="false" outlineLevel="0" collapsed="false">
      <c r="A3997" s="16" t="s">
        <v>221</v>
      </c>
      <c r="B3997" s="0" t="s">
        <v>9263</v>
      </c>
      <c r="C3997" s="0" t="n">
        <v>339</v>
      </c>
      <c r="D3997" s="0" t="str">
        <f aca="false">IFERROR(VLOOKUP($C3997,薬効分類マスタ!$A$2:$B$180,2,FALSE()),"未登録")</f>
        <v>その他の血液・体液用薬</v>
      </c>
      <c r="E3997" s="16" t="s">
        <v>9259</v>
      </c>
      <c r="F3997" s="16" t="s">
        <v>7850</v>
      </c>
      <c r="G3997" s="16" t="s">
        <v>9264</v>
      </c>
      <c r="H3997" s="16" t="s">
        <v>1361</v>
      </c>
      <c r="I3997" s="0" t="n">
        <v>18.3</v>
      </c>
      <c r="J3997" s="16" t="s">
        <v>239</v>
      </c>
      <c r="K3997" s="0" t="str">
        <f aca="false">IFERROR(IF(VLOOKUP($C3997,薬効分類マスタ!$A$2:$E$180,5,FALSE())=0,"",VLOOKUP($C3997,薬効分類マスタ!$A$2:$E$180,5,FALSE())),"")</f>
        <v/>
      </c>
      <c r="L3997" s="17"/>
      <c r="M3997" s="0" t="str">
        <f aca="false">IF($K3997="","",IF($L3997&lt;&gt;"",$L3997,VLOOKUP($C3997,薬効分類マスタ!$A$2:$F$180,6,FALSE())))</f>
        <v/>
      </c>
      <c r="N3997" s="0" t="str">
        <f aca="false">ASC(G3997)</f>
        <v>ﾘﾏﾌﾟﾛｽﾄｱﾙﾌｧﾃﾞｸｽ錠5μg｢SN｣</v>
      </c>
      <c r="O3997" s="0" t="str">
        <f aca="false">ASC(E3997)</f>
        <v>ﾘﾏﾌﾟﾛｽﾄ　ｱﾙﾌｧﾃﾞｸｽ</v>
      </c>
      <c r="P3997" s="16" t="n">
        <f aca="false">N(P3996)+IF($C3997=検索!$B$49,1,0)</f>
        <v>0</v>
      </c>
    </row>
    <row r="3998" customFormat="false" ht="15" hidden="false" customHeight="false" outlineLevel="0" collapsed="false">
      <c r="A3998" s="16" t="s">
        <v>221</v>
      </c>
      <c r="B3998" s="0" t="s">
        <v>9265</v>
      </c>
      <c r="C3998" s="0" t="n">
        <v>339</v>
      </c>
      <c r="D3998" s="0" t="str">
        <f aca="false">IFERROR(VLOOKUP($C3998,薬効分類マスタ!$A$2:$B$180,2,FALSE()),"未登録")</f>
        <v>その他の血液・体液用薬</v>
      </c>
      <c r="E3998" s="16" t="s">
        <v>6186</v>
      </c>
      <c r="F3998" s="16" t="s">
        <v>1168</v>
      </c>
      <c r="G3998" s="16" t="s">
        <v>9266</v>
      </c>
      <c r="I3998" s="0" t="n">
        <v>11.8</v>
      </c>
      <c r="J3998" s="16" t="s">
        <v>239</v>
      </c>
      <c r="K3998" s="0" t="str">
        <f aca="false">IFERROR(IF(VLOOKUP($C3998,薬効分類マスタ!$A$2:$E$180,5,FALSE())=0,"",VLOOKUP($C3998,薬効分類マスタ!$A$2:$E$180,5,FALSE())),"")</f>
        <v/>
      </c>
      <c r="L3998" s="17"/>
      <c r="M3998" s="0" t="str">
        <f aca="false">IF($K3998="","",IF($L3998&lt;&gt;"",$L3998,VLOOKUP($C3998,薬効分類マスタ!$A$2:$F$180,6,FALSE())))</f>
        <v/>
      </c>
      <c r="N3998" s="0" t="str">
        <f aca="false">ASC(G3998)</f>
        <v>ｲｺｻﾍﾟﾝﾄ酸ｴﾁﾙ300mgｶﾌﾟｾﾙ</v>
      </c>
      <c r="O3998" s="0" t="str">
        <f aca="false">ASC(E3998)</f>
        <v>ｲｺｻﾍﾟﾝﾄ酸ｴﾁﾙ</v>
      </c>
      <c r="P3998" s="16" t="n">
        <f aca="false">N(P3997)+IF($C3998=検索!$B$49,1,0)</f>
        <v>0</v>
      </c>
    </row>
    <row r="3999" customFormat="false" ht="15" hidden="false" customHeight="false" outlineLevel="0" collapsed="false">
      <c r="A3999" s="16" t="s">
        <v>221</v>
      </c>
      <c r="B3999" s="0" t="s">
        <v>9267</v>
      </c>
      <c r="C3999" s="0" t="n">
        <v>339</v>
      </c>
      <c r="D3999" s="0" t="str">
        <f aca="false">IFERROR(VLOOKUP($C3999,薬効分類マスタ!$A$2:$B$180,2,FALSE()),"未登録")</f>
        <v>その他の血液・体液用薬</v>
      </c>
      <c r="E3999" s="16" t="s">
        <v>6186</v>
      </c>
      <c r="F3999" s="16" t="s">
        <v>1168</v>
      </c>
      <c r="G3999" s="16" t="s">
        <v>9268</v>
      </c>
      <c r="H3999" s="16" t="s">
        <v>415</v>
      </c>
      <c r="I3999" s="0" t="n">
        <v>19.5</v>
      </c>
      <c r="J3999" s="16" t="s">
        <v>232</v>
      </c>
      <c r="K3999" s="0" t="str">
        <f aca="false">IFERROR(IF(VLOOKUP($C3999,薬効分類マスタ!$A$2:$E$180,5,FALSE())=0,"",VLOOKUP($C3999,薬効分類マスタ!$A$2:$E$180,5,FALSE())),"")</f>
        <v/>
      </c>
      <c r="L3999" s="17"/>
      <c r="M3999" s="0" t="str">
        <f aca="false">IF($K3999="","",IF($L3999&lt;&gt;"",$L3999,VLOOKUP($C3999,薬効分類マスタ!$A$2:$F$180,6,FALSE())))</f>
        <v/>
      </c>
      <c r="N3999" s="0" t="str">
        <f aca="false">ASC(G3999)</f>
        <v>ｴﾊﾟﾃﾞｰﾙｶﾌﾟｾﾙ300</v>
      </c>
      <c r="O3999" s="0" t="str">
        <f aca="false">ASC(E3999)</f>
        <v>ｲｺｻﾍﾟﾝﾄ酸ｴﾁﾙ</v>
      </c>
      <c r="P3999" s="16" t="n">
        <f aca="false">N(P3998)+IF($C3999=検索!$B$49,1,0)</f>
        <v>0</v>
      </c>
    </row>
    <row r="4000" customFormat="false" ht="15" hidden="false" customHeight="false" outlineLevel="0" collapsed="false">
      <c r="A4000" s="16" t="s">
        <v>221</v>
      </c>
      <c r="B4000" s="0" t="s">
        <v>9269</v>
      </c>
      <c r="C4000" s="0" t="n">
        <v>339</v>
      </c>
      <c r="D4000" s="0" t="str">
        <f aca="false">IFERROR(VLOOKUP($C4000,薬効分類マスタ!$A$2:$B$180,2,FALSE()),"未登録")</f>
        <v>その他の血液・体液用薬</v>
      </c>
      <c r="E4000" s="16" t="s">
        <v>6186</v>
      </c>
      <c r="F4000" s="16" t="s">
        <v>1168</v>
      </c>
      <c r="G4000" s="16" t="s">
        <v>9270</v>
      </c>
      <c r="H4000" s="16" t="s">
        <v>1183</v>
      </c>
      <c r="I4000" s="0" t="n">
        <v>14.6</v>
      </c>
      <c r="J4000" s="16" t="s">
        <v>239</v>
      </c>
      <c r="K4000" s="0" t="str">
        <f aca="false">IFERROR(IF(VLOOKUP($C4000,薬効分類マスタ!$A$2:$E$180,5,FALSE())=0,"",VLOOKUP($C4000,薬効分類マスタ!$A$2:$E$180,5,FALSE())),"")</f>
        <v/>
      </c>
      <c r="L4000" s="17"/>
      <c r="M4000" s="0" t="str">
        <f aca="false">IF($K4000="","",IF($L4000&lt;&gt;"",$L4000,VLOOKUP($C4000,薬効分類マスタ!$A$2:$F$180,6,FALSE())))</f>
        <v/>
      </c>
      <c r="N4000" s="0" t="str">
        <f aca="false">ASC(G4000)</f>
        <v>ｲｺｻﾍﾟﾝﾄ酸ｴﾁﾙｶﾌﾟｾﾙ300mg｢ｻﾜｲ｣</v>
      </c>
      <c r="O4000" s="0" t="str">
        <f aca="false">ASC(E4000)</f>
        <v>ｲｺｻﾍﾟﾝﾄ酸ｴﾁﾙ</v>
      </c>
      <c r="P4000" s="16" t="n">
        <f aca="false">N(P3999)+IF($C4000=検索!$B$49,1,0)</f>
        <v>0</v>
      </c>
    </row>
    <row r="4001" customFormat="false" ht="15" hidden="false" customHeight="false" outlineLevel="0" collapsed="false">
      <c r="A4001" s="16" t="s">
        <v>221</v>
      </c>
      <c r="B4001" s="0" t="s">
        <v>9271</v>
      </c>
      <c r="C4001" s="0" t="n">
        <v>339</v>
      </c>
      <c r="D4001" s="0" t="str">
        <f aca="false">IFERROR(VLOOKUP($C4001,薬効分類マスタ!$A$2:$B$180,2,FALSE()),"未登録")</f>
        <v>その他の血液・体液用薬</v>
      </c>
      <c r="E4001" s="16" t="s">
        <v>6186</v>
      </c>
      <c r="F4001" s="16" t="s">
        <v>1168</v>
      </c>
      <c r="G4001" s="16" t="s">
        <v>9272</v>
      </c>
      <c r="H4001" s="16" t="s">
        <v>539</v>
      </c>
      <c r="I4001" s="0" t="n">
        <v>14.6</v>
      </c>
      <c r="J4001" s="16" t="s">
        <v>239</v>
      </c>
      <c r="K4001" s="0" t="str">
        <f aca="false">IFERROR(IF(VLOOKUP($C4001,薬効分類マスタ!$A$2:$E$180,5,FALSE())=0,"",VLOOKUP($C4001,薬効分類マスタ!$A$2:$E$180,5,FALSE())),"")</f>
        <v/>
      </c>
      <c r="L4001" s="17"/>
      <c r="M4001" s="0" t="str">
        <f aca="false">IF($K4001="","",IF($L4001&lt;&gt;"",$L4001,VLOOKUP($C4001,薬効分類マスタ!$A$2:$F$180,6,FALSE())))</f>
        <v/>
      </c>
      <c r="N4001" s="0" t="str">
        <f aca="false">ASC(G4001)</f>
        <v>ｲｺｻﾍﾟﾝﾄ酸ｴﾁﾙｶﾌﾟｾﾙ300mg｢杏林｣</v>
      </c>
      <c r="O4001" s="0" t="str">
        <f aca="false">ASC(E4001)</f>
        <v>ｲｺｻﾍﾟﾝﾄ酸ｴﾁﾙ</v>
      </c>
      <c r="P4001" s="16" t="n">
        <f aca="false">N(P4000)+IF($C4001=検索!$B$49,1,0)</f>
        <v>0</v>
      </c>
    </row>
    <row r="4002" customFormat="false" ht="15" hidden="false" customHeight="false" outlineLevel="0" collapsed="false">
      <c r="A4002" s="16" t="s">
        <v>221</v>
      </c>
      <c r="B4002" s="0" t="s">
        <v>9273</v>
      </c>
      <c r="C4002" s="0" t="n">
        <v>339</v>
      </c>
      <c r="D4002" s="0" t="str">
        <f aca="false">IFERROR(VLOOKUP($C4002,薬効分類マスタ!$A$2:$B$180,2,FALSE()),"未登録")</f>
        <v>その他の血液・体液用薬</v>
      </c>
      <c r="E4002" s="16" t="s">
        <v>6186</v>
      </c>
      <c r="F4002" s="16" t="s">
        <v>7435</v>
      </c>
      <c r="G4002" s="16" t="s">
        <v>9274</v>
      </c>
      <c r="I4002" s="0" t="n">
        <v>15.1</v>
      </c>
      <c r="J4002" s="16" t="s">
        <v>239</v>
      </c>
      <c r="K4002" s="0" t="str">
        <f aca="false">IFERROR(IF(VLOOKUP($C4002,薬効分類マスタ!$A$2:$E$180,5,FALSE())=0,"",VLOOKUP($C4002,薬効分類マスタ!$A$2:$E$180,5,FALSE())),"")</f>
        <v/>
      </c>
      <c r="L4002" s="17"/>
      <c r="M4002" s="0" t="str">
        <f aca="false">IF($K4002="","",IF($L4002&lt;&gt;"",$L4002,VLOOKUP($C4002,薬効分類マスタ!$A$2:$F$180,6,FALSE())))</f>
        <v/>
      </c>
      <c r="N4002" s="0" t="str">
        <f aca="false">ASC(G4002)</f>
        <v>ｲｺｻﾍﾟﾝﾄ酸ｴﾁﾙ300mg粒状ｶﾌﾟｾﾙ</v>
      </c>
      <c r="O4002" s="0" t="str">
        <f aca="false">ASC(E4002)</f>
        <v>ｲｺｻﾍﾟﾝﾄ酸ｴﾁﾙ</v>
      </c>
      <c r="P4002" s="16" t="n">
        <f aca="false">N(P4001)+IF($C4002=検索!$B$49,1,0)</f>
        <v>0</v>
      </c>
    </row>
    <row r="4003" customFormat="false" ht="15" hidden="false" customHeight="false" outlineLevel="0" collapsed="false">
      <c r="A4003" s="16" t="s">
        <v>221</v>
      </c>
      <c r="B4003" s="0" t="s">
        <v>9275</v>
      </c>
      <c r="C4003" s="0" t="n">
        <v>339</v>
      </c>
      <c r="D4003" s="0" t="str">
        <f aca="false">IFERROR(VLOOKUP($C4003,薬効分類マスタ!$A$2:$B$180,2,FALSE()),"未登録")</f>
        <v>その他の血液・体液用薬</v>
      </c>
      <c r="E4003" s="16" t="s">
        <v>6186</v>
      </c>
      <c r="F4003" s="16" t="s">
        <v>7435</v>
      </c>
      <c r="G4003" s="16" t="s">
        <v>9276</v>
      </c>
      <c r="H4003" s="16" t="s">
        <v>415</v>
      </c>
      <c r="I4003" s="0" t="n">
        <v>19.4</v>
      </c>
      <c r="J4003" s="16" t="s">
        <v>232</v>
      </c>
      <c r="K4003" s="0" t="str">
        <f aca="false">IFERROR(IF(VLOOKUP($C4003,薬効分類マスタ!$A$2:$E$180,5,FALSE())=0,"",VLOOKUP($C4003,薬効分類マスタ!$A$2:$E$180,5,FALSE())),"")</f>
        <v/>
      </c>
      <c r="L4003" s="17"/>
      <c r="M4003" s="0" t="str">
        <f aca="false">IF($K4003="","",IF($L4003&lt;&gt;"",$L4003,VLOOKUP($C4003,薬効分類マスタ!$A$2:$F$180,6,FALSE())))</f>
        <v/>
      </c>
      <c r="N4003" s="0" t="str">
        <f aca="false">ASC(G4003)</f>
        <v>ｴﾊﾟﾃﾞｰﾙS300</v>
      </c>
      <c r="O4003" s="0" t="str">
        <f aca="false">ASC(E4003)</f>
        <v>ｲｺｻﾍﾟﾝﾄ酸ｴﾁﾙ</v>
      </c>
      <c r="P4003" s="16" t="n">
        <f aca="false">N(P4002)+IF($C4003=検索!$B$49,1,0)</f>
        <v>0</v>
      </c>
    </row>
    <row r="4004" customFormat="false" ht="15" hidden="false" customHeight="false" outlineLevel="0" collapsed="false">
      <c r="A4004" s="16" t="s">
        <v>221</v>
      </c>
      <c r="B4004" s="0" t="s">
        <v>9277</v>
      </c>
      <c r="C4004" s="0" t="n">
        <v>339</v>
      </c>
      <c r="D4004" s="0" t="str">
        <f aca="false">IFERROR(VLOOKUP($C4004,薬効分類マスタ!$A$2:$B$180,2,FALSE()),"未登録")</f>
        <v>その他の血液・体液用薬</v>
      </c>
      <c r="E4004" s="16" t="s">
        <v>6186</v>
      </c>
      <c r="F4004" s="16" t="s">
        <v>9278</v>
      </c>
      <c r="G4004" s="16" t="s">
        <v>9279</v>
      </c>
      <c r="I4004" s="0" t="n">
        <v>29.4</v>
      </c>
      <c r="J4004" s="16" t="s">
        <v>239</v>
      </c>
      <c r="K4004" s="0" t="str">
        <f aca="false">IFERROR(IF(VLOOKUP($C4004,薬効分類マスタ!$A$2:$E$180,5,FALSE())=0,"",VLOOKUP($C4004,薬効分類マスタ!$A$2:$E$180,5,FALSE())),"")</f>
        <v/>
      </c>
      <c r="L4004" s="17"/>
      <c r="M4004" s="0" t="str">
        <f aca="false">IF($K4004="","",IF($L4004&lt;&gt;"",$L4004,VLOOKUP($C4004,薬効分類マスタ!$A$2:$F$180,6,FALSE())))</f>
        <v/>
      </c>
      <c r="N4004" s="0" t="str">
        <f aca="false">ASC(G4004)</f>
        <v>ｲｺｻﾍﾟﾝﾄ酸ｴﾁﾙ600mg粒状ｶﾌﾟｾﾙ</v>
      </c>
      <c r="O4004" s="0" t="str">
        <f aca="false">ASC(E4004)</f>
        <v>ｲｺｻﾍﾟﾝﾄ酸ｴﾁﾙ</v>
      </c>
      <c r="P4004" s="16" t="n">
        <f aca="false">N(P4003)+IF($C4004=検索!$B$49,1,0)</f>
        <v>0</v>
      </c>
    </row>
    <row r="4005" customFormat="false" ht="15" hidden="false" customHeight="false" outlineLevel="0" collapsed="false">
      <c r="A4005" s="16" t="s">
        <v>221</v>
      </c>
      <c r="B4005" s="0" t="s">
        <v>9280</v>
      </c>
      <c r="C4005" s="0" t="n">
        <v>339</v>
      </c>
      <c r="D4005" s="0" t="str">
        <f aca="false">IFERROR(VLOOKUP($C4005,薬効分類マスタ!$A$2:$B$180,2,FALSE()),"未登録")</f>
        <v>その他の血液・体液用薬</v>
      </c>
      <c r="E4005" s="16" t="s">
        <v>6186</v>
      </c>
      <c r="F4005" s="16" t="s">
        <v>9278</v>
      </c>
      <c r="G4005" s="16" t="s">
        <v>9281</v>
      </c>
      <c r="H4005" s="16" t="s">
        <v>415</v>
      </c>
      <c r="I4005" s="0" t="n">
        <v>32.8</v>
      </c>
      <c r="J4005" s="16" t="s">
        <v>232</v>
      </c>
      <c r="K4005" s="0" t="str">
        <f aca="false">IFERROR(IF(VLOOKUP($C4005,薬効分類マスタ!$A$2:$E$180,5,FALSE())=0,"",VLOOKUP($C4005,薬効分類マスタ!$A$2:$E$180,5,FALSE())),"")</f>
        <v/>
      </c>
      <c r="L4005" s="17"/>
      <c r="M4005" s="0" t="str">
        <f aca="false">IF($K4005="","",IF($L4005&lt;&gt;"",$L4005,VLOOKUP($C4005,薬効分類マスタ!$A$2:$F$180,6,FALSE())))</f>
        <v/>
      </c>
      <c r="N4005" s="0" t="str">
        <f aca="false">ASC(G4005)</f>
        <v>ｴﾊﾟﾃﾞｰﾙS600</v>
      </c>
      <c r="O4005" s="0" t="str">
        <f aca="false">ASC(E4005)</f>
        <v>ｲｺｻﾍﾟﾝﾄ酸ｴﾁﾙ</v>
      </c>
      <c r="P4005" s="16" t="n">
        <f aca="false">N(P4004)+IF($C4005=検索!$B$49,1,0)</f>
        <v>0</v>
      </c>
    </row>
    <row r="4006" customFormat="false" ht="15" hidden="false" customHeight="false" outlineLevel="0" collapsed="false">
      <c r="A4006" s="16" t="s">
        <v>221</v>
      </c>
      <c r="B4006" s="0" t="s">
        <v>9282</v>
      </c>
      <c r="C4006" s="0" t="n">
        <v>339</v>
      </c>
      <c r="D4006" s="0" t="str">
        <f aca="false">IFERROR(VLOOKUP($C4006,薬効分類マスタ!$A$2:$B$180,2,FALSE()),"未登録")</f>
        <v>その他の血液・体液用薬</v>
      </c>
      <c r="E4006" s="16" t="s">
        <v>6186</v>
      </c>
      <c r="F4006" s="16" t="s">
        <v>9283</v>
      </c>
      <c r="G4006" s="16" t="s">
        <v>9284</v>
      </c>
      <c r="I4006" s="0" t="n">
        <v>41.2</v>
      </c>
      <c r="J4006" s="16" t="s">
        <v>239</v>
      </c>
      <c r="K4006" s="0" t="str">
        <f aca="false">IFERROR(IF(VLOOKUP($C4006,薬効分類マスタ!$A$2:$E$180,5,FALSE())=0,"",VLOOKUP($C4006,薬効分類マスタ!$A$2:$E$180,5,FALSE())),"")</f>
        <v/>
      </c>
      <c r="L4006" s="17"/>
      <c r="M4006" s="0" t="str">
        <f aca="false">IF($K4006="","",IF($L4006&lt;&gt;"",$L4006,VLOOKUP($C4006,薬効分類マスタ!$A$2:$F$180,6,FALSE())))</f>
        <v/>
      </c>
      <c r="N4006" s="0" t="str">
        <f aca="false">ASC(G4006)</f>
        <v>ｲｺｻﾍﾟﾝﾄ酸ｴﾁﾙ900mg粒状ｶﾌﾟｾﾙ</v>
      </c>
      <c r="O4006" s="0" t="str">
        <f aca="false">ASC(E4006)</f>
        <v>ｲｺｻﾍﾟﾝﾄ酸ｴﾁﾙ</v>
      </c>
      <c r="P4006" s="16" t="n">
        <f aca="false">N(P4005)+IF($C4006=検索!$B$49,1,0)</f>
        <v>0</v>
      </c>
    </row>
    <row r="4007" customFormat="false" ht="15" hidden="false" customHeight="false" outlineLevel="0" collapsed="false">
      <c r="A4007" s="16" t="s">
        <v>221</v>
      </c>
      <c r="B4007" s="0" t="s">
        <v>9285</v>
      </c>
      <c r="C4007" s="0" t="n">
        <v>339</v>
      </c>
      <c r="D4007" s="0" t="str">
        <f aca="false">IFERROR(VLOOKUP($C4007,薬効分類マスタ!$A$2:$B$180,2,FALSE()),"未登録")</f>
        <v>その他の血液・体液用薬</v>
      </c>
      <c r="E4007" s="16" t="s">
        <v>6186</v>
      </c>
      <c r="F4007" s="16" t="s">
        <v>9283</v>
      </c>
      <c r="G4007" s="16" t="s">
        <v>9286</v>
      </c>
      <c r="H4007" s="16" t="s">
        <v>415</v>
      </c>
      <c r="I4007" s="0" t="n">
        <v>42.5</v>
      </c>
      <c r="J4007" s="16" t="s">
        <v>232</v>
      </c>
      <c r="K4007" s="0" t="str">
        <f aca="false">IFERROR(IF(VLOOKUP($C4007,薬効分類マスタ!$A$2:$E$180,5,FALSE())=0,"",VLOOKUP($C4007,薬効分類マスタ!$A$2:$E$180,5,FALSE())),"")</f>
        <v/>
      </c>
      <c r="L4007" s="17"/>
      <c r="M4007" s="0" t="str">
        <f aca="false">IF($K4007="","",IF($L4007&lt;&gt;"",$L4007,VLOOKUP($C4007,薬効分類マスタ!$A$2:$F$180,6,FALSE())))</f>
        <v/>
      </c>
      <c r="N4007" s="0" t="str">
        <f aca="false">ASC(G4007)</f>
        <v>ｴﾊﾟﾃﾞｰﾙS900</v>
      </c>
      <c r="O4007" s="0" t="str">
        <f aca="false">ASC(E4007)</f>
        <v>ｲｺｻﾍﾟﾝﾄ酸ｴﾁﾙ</v>
      </c>
      <c r="P4007" s="16" t="n">
        <f aca="false">N(P4006)+IF($C4007=検索!$B$49,1,0)</f>
        <v>0</v>
      </c>
    </row>
    <row r="4008" customFormat="false" ht="15" hidden="false" customHeight="false" outlineLevel="0" collapsed="false">
      <c r="A4008" s="16" t="s">
        <v>221</v>
      </c>
      <c r="B4008" s="0" t="s">
        <v>9287</v>
      </c>
      <c r="C4008" s="0" t="n">
        <v>339</v>
      </c>
      <c r="D4008" s="0" t="str">
        <f aca="false">IFERROR(VLOOKUP($C4008,薬効分類マスタ!$A$2:$B$180,2,FALSE()),"未登録")</f>
        <v>その他の血液・体液用薬</v>
      </c>
      <c r="E4008" s="16" t="s">
        <v>6327</v>
      </c>
      <c r="F4008" s="16" t="s">
        <v>9288</v>
      </c>
      <c r="G4008" s="16" t="s">
        <v>9289</v>
      </c>
      <c r="I4008" s="0" t="n">
        <v>11.4</v>
      </c>
      <c r="J4008" s="16" t="s">
        <v>239</v>
      </c>
      <c r="K4008" s="0" t="str">
        <f aca="false">IFERROR(IF(VLOOKUP($C4008,薬効分類マスタ!$A$2:$E$180,5,FALSE())=0,"",VLOOKUP($C4008,薬効分類マスタ!$A$2:$E$180,5,FALSE())),"")</f>
        <v/>
      </c>
      <c r="L4008" s="17"/>
      <c r="M4008" s="0" t="str">
        <f aca="false">IF($K4008="","",IF($L4008&lt;&gt;"",$L4008,VLOOKUP($C4008,薬効分類マスタ!$A$2:$F$180,6,FALSE())))</f>
        <v/>
      </c>
      <c r="N4008" s="0" t="str">
        <f aca="false">ASC(G4008)</f>
        <v>ﾍﾞﾗﾌﾟﾛｽﾄﾅﾄﾘｳﾑ20μg錠</v>
      </c>
      <c r="O4008" s="0" t="str">
        <f aca="false">ASC(E4008)</f>
        <v>ﾍﾞﾗﾌﾟﾛｽﾄﾅﾄﾘｳﾑ</v>
      </c>
      <c r="P4008" s="16" t="n">
        <f aca="false">N(P4007)+IF($C4008=検索!$B$49,1,0)</f>
        <v>0</v>
      </c>
    </row>
    <row r="4009" customFormat="false" ht="15" hidden="false" customHeight="false" outlineLevel="0" collapsed="false">
      <c r="A4009" s="16" t="s">
        <v>221</v>
      </c>
      <c r="B4009" s="0" t="s">
        <v>9290</v>
      </c>
      <c r="C4009" s="0" t="n">
        <v>339</v>
      </c>
      <c r="D4009" s="0" t="str">
        <f aca="false">IFERROR(VLOOKUP($C4009,薬効分類マスタ!$A$2:$B$180,2,FALSE()),"未登録")</f>
        <v>その他の血液・体液用薬</v>
      </c>
      <c r="E4009" s="16" t="s">
        <v>6327</v>
      </c>
      <c r="F4009" s="16" t="s">
        <v>9288</v>
      </c>
      <c r="G4009" s="16" t="s">
        <v>9291</v>
      </c>
      <c r="H4009" s="16" t="s">
        <v>3204</v>
      </c>
      <c r="I4009" s="0" t="n">
        <v>17.8</v>
      </c>
      <c r="J4009" s="16" t="s">
        <v>232</v>
      </c>
      <c r="K4009" s="0" t="str">
        <f aca="false">IFERROR(IF(VLOOKUP($C4009,薬効分類マスタ!$A$2:$E$180,5,FALSE())=0,"",VLOOKUP($C4009,薬効分類マスタ!$A$2:$E$180,5,FALSE())),"")</f>
        <v/>
      </c>
      <c r="L4009" s="17"/>
      <c r="M4009" s="0" t="str">
        <f aca="false">IF($K4009="","",IF($L4009&lt;&gt;"",$L4009,VLOOKUP($C4009,薬効分類マスタ!$A$2:$F$180,6,FALSE())))</f>
        <v/>
      </c>
      <c r="N4009" s="0" t="str">
        <f aca="false">ASC(G4009)</f>
        <v>ﾄﾞﾙﾅｰ錠20μg</v>
      </c>
      <c r="O4009" s="0" t="str">
        <f aca="false">ASC(E4009)</f>
        <v>ﾍﾞﾗﾌﾟﾛｽﾄﾅﾄﾘｳﾑ</v>
      </c>
      <c r="P4009" s="16" t="n">
        <f aca="false">N(P4008)+IF($C4009=検索!$B$49,1,0)</f>
        <v>0</v>
      </c>
    </row>
    <row r="4010" customFormat="false" ht="15" hidden="false" customHeight="false" outlineLevel="0" collapsed="false">
      <c r="A4010" s="16" t="s">
        <v>221</v>
      </c>
      <c r="B4010" s="0" t="s">
        <v>9292</v>
      </c>
      <c r="C4010" s="0" t="n">
        <v>339</v>
      </c>
      <c r="D4010" s="0" t="str">
        <f aca="false">IFERROR(VLOOKUP($C4010,薬効分類マスタ!$A$2:$B$180,2,FALSE()),"未登録")</f>
        <v>その他の血液・体液用薬</v>
      </c>
      <c r="E4010" s="16" t="s">
        <v>6327</v>
      </c>
      <c r="F4010" s="16" t="s">
        <v>9288</v>
      </c>
      <c r="G4010" s="16" t="s">
        <v>9293</v>
      </c>
      <c r="H4010" s="16" t="s">
        <v>1149</v>
      </c>
      <c r="I4010" s="0" t="n">
        <v>19.2</v>
      </c>
      <c r="J4010" s="16" t="s">
        <v>232</v>
      </c>
      <c r="K4010" s="0" t="str">
        <f aca="false">IFERROR(IF(VLOOKUP($C4010,薬効分類マスタ!$A$2:$E$180,5,FALSE())=0,"",VLOOKUP($C4010,薬効分類マスタ!$A$2:$E$180,5,FALSE())),"")</f>
        <v/>
      </c>
      <c r="L4010" s="17"/>
      <c r="M4010" s="0" t="str">
        <f aca="false">IF($K4010="","",IF($L4010&lt;&gt;"",$L4010,VLOOKUP($C4010,薬効分類マスタ!$A$2:$F$180,6,FALSE())))</f>
        <v/>
      </c>
      <c r="N4010" s="0" t="str">
        <f aca="false">ASC(G4010)</f>
        <v>ﾌﾟﾛｻｲﾘﾝ錠20</v>
      </c>
      <c r="O4010" s="0" t="str">
        <f aca="false">ASC(E4010)</f>
        <v>ﾍﾞﾗﾌﾟﾛｽﾄﾅﾄﾘｳﾑ</v>
      </c>
      <c r="P4010" s="16" t="n">
        <f aca="false">N(P4009)+IF($C4010=検索!$B$49,1,0)</f>
        <v>0</v>
      </c>
    </row>
    <row r="4011" customFormat="false" ht="15" hidden="false" customHeight="false" outlineLevel="0" collapsed="false">
      <c r="A4011" s="16" t="s">
        <v>221</v>
      </c>
      <c r="B4011" s="0" t="s">
        <v>9294</v>
      </c>
      <c r="C4011" s="0" t="n">
        <v>339</v>
      </c>
      <c r="D4011" s="0" t="str">
        <f aca="false">IFERROR(VLOOKUP($C4011,薬効分類マスタ!$A$2:$B$180,2,FALSE()),"未登録")</f>
        <v>その他の血液・体液用薬</v>
      </c>
      <c r="E4011" s="16" t="s">
        <v>6327</v>
      </c>
      <c r="F4011" s="16" t="s">
        <v>9288</v>
      </c>
      <c r="G4011" s="16" t="s">
        <v>9295</v>
      </c>
      <c r="H4011" s="16" t="s">
        <v>385</v>
      </c>
      <c r="I4011" s="0" t="n">
        <v>21.2</v>
      </c>
      <c r="J4011" s="16" t="s">
        <v>239</v>
      </c>
      <c r="K4011" s="0" t="str">
        <f aca="false">IFERROR(IF(VLOOKUP($C4011,薬効分類マスタ!$A$2:$E$180,5,FALSE())=0,"",VLOOKUP($C4011,薬効分類マスタ!$A$2:$E$180,5,FALSE())),"")</f>
        <v/>
      </c>
      <c r="L4011" s="17"/>
      <c r="M4011" s="0" t="str">
        <f aca="false">IF($K4011="","",IF($L4011&lt;&gt;"",$L4011,VLOOKUP($C4011,薬効分類マスタ!$A$2:$F$180,6,FALSE())))</f>
        <v/>
      </c>
      <c r="N4011" s="0" t="str">
        <f aca="false">ASC(G4011)</f>
        <v>ﾍﾞﾗﾌﾟﾛｽﾄNa錠20μg｢ｻﾜｲ｣</v>
      </c>
      <c r="O4011" s="0" t="str">
        <f aca="false">ASC(E4011)</f>
        <v>ﾍﾞﾗﾌﾟﾛｽﾄﾅﾄﾘｳﾑ</v>
      </c>
      <c r="P4011" s="16" t="n">
        <f aca="false">N(P4010)+IF($C4011=検索!$B$49,1,0)</f>
        <v>0</v>
      </c>
    </row>
    <row r="4012" customFormat="false" ht="15" hidden="false" customHeight="false" outlineLevel="0" collapsed="false">
      <c r="A4012" s="16" t="s">
        <v>221</v>
      </c>
      <c r="B4012" s="0" t="s">
        <v>9296</v>
      </c>
      <c r="C4012" s="0" t="n">
        <v>339</v>
      </c>
      <c r="D4012" s="0" t="str">
        <f aca="false">IFERROR(VLOOKUP($C4012,薬効分類マスタ!$A$2:$B$180,2,FALSE()),"未登録")</f>
        <v>その他の血液・体液用薬</v>
      </c>
      <c r="E4012" s="16" t="s">
        <v>6327</v>
      </c>
      <c r="F4012" s="16" t="s">
        <v>9297</v>
      </c>
      <c r="G4012" s="16" t="s">
        <v>9298</v>
      </c>
      <c r="H4012" s="16" t="s">
        <v>574</v>
      </c>
      <c r="I4012" s="0" t="n">
        <v>33.4</v>
      </c>
      <c r="J4012" s="16" t="s">
        <v>239</v>
      </c>
      <c r="K4012" s="0" t="str">
        <f aca="false">IFERROR(IF(VLOOKUP($C4012,薬効分類マスタ!$A$2:$E$180,5,FALSE())=0,"",VLOOKUP($C4012,薬効分類マスタ!$A$2:$E$180,5,FALSE())),"")</f>
        <v/>
      </c>
      <c r="L4012" s="17"/>
      <c r="M4012" s="0" t="str">
        <f aca="false">IF($K4012="","",IF($L4012&lt;&gt;"",$L4012,VLOOKUP($C4012,薬効分類マスタ!$A$2:$F$180,6,FALSE())))</f>
        <v/>
      </c>
      <c r="N4012" s="0" t="str">
        <f aca="false">ASC(G4012)</f>
        <v>ﾍﾞﾗﾌﾟﾛｽﾄNa錠40μg｢YD｣</v>
      </c>
      <c r="O4012" s="0" t="str">
        <f aca="false">ASC(E4012)</f>
        <v>ﾍﾞﾗﾌﾟﾛｽﾄﾅﾄﾘｳﾑ</v>
      </c>
      <c r="P4012" s="16" t="n">
        <f aca="false">N(P4011)+IF($C4012=検索!$B$49,1,0)</f>
        <v>0</v>
      </c>
    </row>
    <row r="4013" customFormat="false" ht="15" hidden="false" customHeight="false" outlineLevel="0" collapsed="false">
      <c r="A4013" s="16" t="s">
        <v>221</v>
      </c>
      <c r="B4013" s="0" t="s">
        <v>9299</v>
      </c>
      <c r="C4013" s="0" t="n">
        <v>339</v>
      </c>
      <c r="D4013" s="0" t="str">
        <f aca="false">IFERROR(VLOOKUP($C4013,薬効分類マスタ!$A$2:$B$180,2,FALSE()),"未登録")</f>
        <v>その他の血液・体液用薬</v>
      </c>
      <c r="E4013" s="16" t="s">
        <v>6327</v>
      </c>
      <c r="F4013" s="16" t="s">
        <v>9297</v>
      </c>
      <c r="G4013" s="16" t="s">
        <v>9300</v>
      </c>
      <c r="H4013" s="16" t="s">
        <v>533</v>
      </c>
      <c r="I4013" s="0" t="n">
        <v>33.4</v>
      </c>
      <c r="J4013" s="16" t="s">
        <v>239</v>
      </c>
      <c r="K4013" s="0" t="str">
        <f aca="false">IFERROR(IF(VLOOKUP($C4013,薬効分類マスタ!$A$2:$E$180,5,FALSE())=0,"",VLOOKUP($C4013,薬効分類マスタ!$A$2:$E$180,5,FALSE())),"")</f>
        <v/>
      </c>
      <c r="L4013" s="17"/>
      <c r="M4013" s="0" t="str">
        <f aca="false">IF($K4013="","",IF($L4013&lt;&gt;"",$L4013,VLOOKUP($C4013,薬効分類マスタ!$A$2:$F$180,6,FALSE())))</f>
        <v/>
      </c>
      <c r="N4013" s="0" t="str">
        <f aca="false">ASC(G4013)</f>
        <v>ﾍﾞﾗﾌﾟﾛｽﾄNa錠40μg｢ﾄｰﾜ｣</v>
      </c>
      <c r="O4013" s="0" t="str">
        <f aca="false">ASC(E4013)</f>
        <v>ﾍﾞﾗﾌﾟﾛｽﾄﾅﾄﾘｳﾑ</v>
      </c>
      <c r="P4013" s="16" t="n">
        <f aca="false">N(P4012)+IF($C4013=検索!$B$49,1,0)</f>
        <v>0</v>
      </c>
    </row>
    <row r="4014" customFormat="false" ht="15" hidden="false" customHeight="false" outlineLevel="0" collapsed="false">
      <c r="A4014" s="16" t="s">
        <v>221</v>
      </c>
      <c r="B4014" s="0" t="s">
        <v>9301</v>
      </c>
      <c r="C4014" s="0" t="n">
        <v>339</v>
      </c>
      <c r="D4014" s="0" t="str">
        <f aca="false">IFERROR(VLOOKUP($C4014,薬効分類マスタ!$A$2:$B$180,2,FALSE()),"未登録")</f>
        <v>その他の血液・体液用薬</v>
      </c>
      <c r="E4014" s="16" t="s">
        <v>6327</v>
      </c>
      <c r="F4014" s="16" t="s">
        <v>9297</v>
      </c>
      <c r="G4014" s="16" t="s">
        <v>9302</v>
      </c>
      <c r="H4014" s="16" t="s">
        <v>542</v>
      </c>
      <c r="I4014" s="0" t="n">
        <v>33.4</v>
      </c>
      <c r="J4014" s="16" t="s">
        <v>239</v>
      </c>
      <c r="K4014" s="0" t="str">
        <f aca="false">IFERROR(IF(VLOOKUP($C4014,薬効分類マスタ!$A$2:$E$180,5,FALSE())=0,"",VLOOKUP($C4014,薬効分類マスタ!$A$2:$E$180,5,FALSE())),"")</f>
        <v/>
      </c>
      <c r="L4014" s="17"/>
      <c r="M4014" s="0" t="str">
        <f aca="false">IF($K4014="","",IF($L4014&lt;&gt;"",$L4014,VLOOKUP($C4014,薬効分類マスタ!$A$2:$F$180,6,FALSE())))</f>
        <v/>
      </c>
      <c r="N4014" s="0" t="str">
        <f aca="false">ASC(G4014)</f>
        <v>ﾍﾞﾗﾌﾟﾛｽﾄNa錠40μg｢NIG｣</v>
      </c>
      <c r="O4014" s="0" t="str">
        <f aca="false">ASC(E4014)</f>
        <v>ﾍﾞﾗﾌﾟﾛｽﾄﾅﾄﾘｳﾑ</v>
      </c>
      <c r="P4014" s="16" t="n">
        <f aca="false">N(P4013)+IF($C4014=検索!$B$49,1,0)</f>
        <v>0</v>
      </c>
    </row>
    <row r="4015" customFormat="false" ht="15" hidden="false" customHeight="false" outlineLevel="0" collapsed="false">
      <c r="A4015" s="16" t="s">
        <v>221</v>
      </c>
      <c r="B4015" s="0" t="s">
        <v>9303</v>
      </c>
      <c r="C4015" s="0" t="n">
        <v>339</v>
      </c>
      <c r="D4015" s="0" t="str">
        <f aca="false">IFERROR(VLOOKUP($C4015,薬効分類マスタ!$A$2:$B$180,2,FALSE()),"未登録")</f>
        <v>その他の血液・体液用薬</v>
      </c>
      <c r="E4015" s="16" t="s">
        <v>9304</v>
      </c>
      <c r="F4015" s="16" t="s">
        <v>411</v>
      </c>
      <c r="G4015" s="16" t="s">
        <v>9305</v>
      </c>
      <c r="I4015" s="0" t="n">
        <v>16.2</v>
      </c>
      <c r="J4015" s="16" t="s">
        <v>239</v>
      </c>
      <c r="K4015" s="0" t="str">
        <f aca="false">IFERROR(IF(VLOOKUP($C4015,薬効分類マスタ!$A$2:$E$180,5,FALSE())=0,"",VLOOKUP($C4015,薬効分類マスタ!$A$2:$E$180,5,FALSE())),"")</f>
        <v/>
      </c>
      <c r="L4015" s="17"/>
      <c r="M4015" s="0" t="str">
        <f aca="false">IF($K4015="","",IF($L4015&lt;&gt;"",$L4015,VLOOKUP($C4015,薬効分類マスタ!$A$2:$F$180,6,FALSE())))</f>
        <v/>
      </c>
      <c r="N4015" s="0" t="str">
        <f aca="false">ASC(G4015)</f>
        <v>ｻﾙﾎﾟｸﾞﾚﾗｰﾄ塩酸塩50mg錠</v>
      </c>
      <c r="O4015" s="0" t="str">
        <f aca="false">ASC(E4015)</f>
        <v>ｻﾙﾎﾟｸﾞﾚﾗｰﾄ塩酸塩</v>
      </c>
      <c r="P4015" s="16" t="n">
        <f aca="false">N(P4014)+IF($C4015=検索!$B$49,1,0)</f>
        <v>0</v>
      </c>
    </row>
    <row r="4016" customFormat="false" ht="15" hidden="false" customHeight="false" outlineLevel="0" collapsed="false">
      <c r="A4016" s="16" t="s">
        <v>221</v>
      </c>
      <c r="B4016" s="0" t="s">
        <v>9306</v>
      </c>
      <c r="C4016" s="0" t="n">
        <v>339</v>
      </c>
      <c r="D4016" s="0" t="str">
        <f aca="false">IFERROR(VLOOKUP($C4016,薬効分類マスタ!$A$2:$B$180,2,FALSE()),"未登録")</f>
        <v>その他の血液・体液用薬</v>
      </c>
      <c r="E4016" s="16" t="s">
        <v>9304</v>
      </c>
      <c r="F4016" s="16" t="s">
        <v>411</v>
      </c>
      <c r="G4016" s="16" t="s">
        <v>9307</v>
      </c>
      <c r="H4016" s="16" t="s">
        <v>473</v>
      </c>
      <c r="I4016" s="0" t="n">
        <v>29.3</v>
      </c>
      <c r="J4016" s="16" t="s">
        <v>232</v>
      </c>
      <c r="K4016" s="0" t="str">
        <f aca="false">IFERROR(IF(VLOOKUP($C4016,薬効分類マスタ!$A$2:$E$180,5,FALSE())=0,"",VLOOKUP($C4016,薬効分類マスタ!$A$2:$E$180,5,FALSE())),"")</f>
        <v/>
      </c>
      <c r="L4016" s="17"/>
      <c r="M4016" s="0" t="str">
        <f aca="false">IF($K4016="","",IF($L4016&lt;&gt;"",$L4016,VLOOKUP($C4016,薬効分類マスタ!$A$2:$F$180,6,FALSE())))</f>
        <v/>
      </c>
      <c r="N4016" s="0" t="str">
        <f aca="false">ASC(G4016)</f>
        <v>ｱﾝﾌﾟﾗｰｸﾞ錠50mg</v>
      </c>
      <c r="O4016" s="0" t="str">
        <f aca="false">ASC(E4016)</f>
        <v>ｻﾙﾎﾟｸﾞﾚﾗｰﾄ塩酸塩</v>
      </c>
      <c r="P4016" s="16" t="n">
        <f aca="false">N(P4015)+IF($C4016=検索!$B$49,1,0)</f>
        <v>0</v>
      </c>
    </row>
    <row r="4017" customFormat="false" ht="15" hidden="false" customHeight="false" outlineLevel="0" collapsed="false">
      <c r="A4017" s="16" t="s">
        <v>221</v>
      </c>
      <c r="B4017" s="0" t="s">
        <v>9308</v>
      </c>
      <c r="C4017" s="0" t="n">
        <v>339</v>
      </c>
      <c r="D4017" s="0" t="str">
        <f aca="false">IFERROR(VLOOKUP($C4017,薬効分類マスタ!$A$2:$B$180,2,FALSE()),"未登録")</f>
        <v>その他の血液・体液用薬</v>
      </c>
      <c r="E4017" s="16" t="s">
        <v>9304</v>
      </c>
      <c r="F4017" s="16" t="s">
        <v>411</v>
      </c>
      <c r="G4017" s="16" t="s">
        <v>9309</v>
      </c>
      <c r="H4017" s="16" t="s">
        <v>530</v>
      </c>
      <c r="I4017" s="0" t="n">
        <v>27.5</v>
      </c>
      <c r="J4017" s="16" t="s">
        <v>239</v>
      </c>
      <c r="K4017" s="0" t="str">
        <f aca="false">IFERROR(IF(VLOOKUP($C4017,薬効分類マスタ!$A$2:$E$180,5,FALSE())=0,"",VLOOKUP($C4017,薬効分類マスタ!$A$2:$E$180,5,FALSE())),"")</f>
        <v/>
      </c>
      <c r="L4017" s="17"/>
      <c r="M4017" s="0" t="str">
        <f aca="false">IF($K4017="","",IF($L4017&lt;&gt;"",$L4017,VLOOKUP($C4017,薬効分類マスタ!$A$2:$F$180,6,FALSE())))</f>
        <v/>
      </c>
      <c r="N4017" s="0" t="str">
        <f aca="false">ASC(G4017)</f>
        <v>ｻﾙﾎﾟｸﾞﾚﾗｰﾄ塩酸塩錠50mg｢ｹﾐﾌｧ｣</v>
      </c>
      <c r="O4017" s="0" t="str">
        <f aca="false">ASC(E4017)</f>
        <v>ｻﾙﾎﾟｸﾞﾚﾗｰﾄ塩酸塩</v>
      </c>
      <c r="P4017" s="16" t="n">
        <f aca="false">N(P4016)+IF($C4017=検索!$B$49,1,0)</f>
        <v>0</v>
      </c>
    </row>
    <row r="4018" customFormat="false" ht="15" hidden="false" customHeight="false" outlineLevel="0" collapsed="false">
      <c r="A4018" s="16" t="s">
        <v>221</v>
      </c>
      <c r="B4018" s="0" t="s">
        <v>9310</v>
      </c>
      <c r="C4018" s="0" t="n">
        <v>339</v>
      </c>
      <c r="D4018" s="0" t="str">
        <f aca="false">IFERROR(VLOOKUP($C4018,薬効分類マスタ!$A$2:$B$180,2,FALSE()),"未登録")</f>
        <v>その他の血液・体液用薬</v>
      </c>
      <c r="E4018" s="16" t="s">
        <v>9304</v>
      </c>
      <c r="F4018" s="16" t="s">
        <v>411</v>
      </c>
      <c r="G4018" s="16" t="s">
        <v>9311</v>
      </c>
      <c r="H4018" s="16" t="s">
        <v>385</v>
      </c>
      <c r="I4018" s="0" t="n">
        <v>28.5</v>
      </c>
      <c r="J4018" s="16" t="s">
        <v>239</v>
      </c>
      <c r="K4018" s="0" t="str">
        <f aca="false">IFERROR(IF(VLOOKUP($C4018,薬効分類マスタ!$A$2:$E$180,5,FALSE())=0,"",VLOOKUP($C4018,薬効分類マスタ!$A$2:$E$180,5,FALSE())),"")</f>
        <v/>
      </c>
      <c r="L4018" s="17"/>
      <c r="M4018" s="0" t="str">
        <f aca="false">IF($K4018="","",IF($L4018&lt;&gt;"",$L4018,VLOOKUP($C4018,薬効分類マスタ!$A$2:$F$180,6,FALSE())))</f>
        <v/>
      </c>
      <c r="N4018" s="0" t="str">
        <f aca="false">ASC(G4018)</f>
        <v>ｻﾙﾎﾟｸﾞﾚﾗｰﾄ塩酸塩錠50mg｢ｻﾜｲ｣</v>
      </c>
      <c r="O4018" s="0" t="str">
        <f aca="false">ASC(E4018)</f>
        <v>ｻﾙﾎﾟｸﾞﾚﾗｰﾄ塩酸塩</v>
      </c>
      <c r="P4018" s="16" t="n">
        <f aca="false">N(P4017)+IF($C4018=検索!$B$49,1,0)</f>
        <v>0</v>
      </c>
    </row>
    <row r="4019" customFormat="false" ht="15" hidden="false" customHeight="false" outlineLevel="0" collapsed="false">
      <c r="A4019" s="16" t="s">
        <v>221</v>
      </c>
      <c r="B4019" s="0" t="s">
        <v>9312</v>
      </c>
      <c r="C4019" s="0" t="n">
        <v>339</v>
      </c>
      <c r="D4019" s="0" t="str">
        <f aca="false">IFERROR(VLOOKUP($C4019,薬効分類マスタ!$A$2:$B$180,2,FALSE()),"未登録")</f>
        <v>その他の血液・体液用薬</v>
      </c>
      <c r="E4019" s="16" t="s">
        <v>9304</v>
      </c>
      <c r="F4019" s="16" t="s">
        <v>627</v>
      </c>
      <c r="G4019" s="16" t="s">
        <v>9313</v>
      </c>
      <c r="I4019" s="0" t="n">
        <v>14.3</v>
      </c>
      <c r="J4019" s="16" t="s">
        <v>239</v>
      </c>
      <c r="K4019" s="0" t="str">
        <f aca="false">IFERROR(IF(VLOOKUP($C4019,薬効分類マスタ!$A$2:$E$180,5,FALSE())=0,"",VLOOKUP($C4019,薬効分類マスタ!$A$2:$E$180,5,FALSE())),"")</f>
        <v/>
      </c>
      <c r="L4019" s="17"/>
      <c r="M4019" s="0" t="str">
        <f aca="false">IF($K4019="","",IF($L4019&lt;&gt;"",$L4019,VLOOKUP($C4019,薬効分類マスタ!$A$2:$F$180,6,FALSE())))</f>
        <v/>
      </c>
      <c r="N4019" s="0" t="str">
        <f aca="false">ASC(G4019)</f>
        <v>ｻﾙﾎﾟｸﾞﾚﾗｰﾄ塩酸塩100mg錠</v>
      </c>
      <c r="O4019" s="0" t="str">
        <f aca="false">ASC(E4019)</f>
        <v>ｻﾙﾎﾟｸﾞﾚﾗｰﾄ塩酸塩</v>
      </c>
      <c r="P4019" s="16" t="n">
        <f aca="false">N(P4018)+IF($C4019=検索!$B$49,1,0)</f>
        <v>0</v>
      </c>
    </row>
    <row r="4020" customFormat="false" ht="15" hidden="false" customHeight="false" outlineLevel="0" collapsed="false">
      <c r="A4020" s="16" t="s">
        <v>221</v>
      </c>
      <c r="B4020" s="0" t="s">
        <v>9314</v>
      </c>
      <c r="C4020" s="0" t="n">
        <v>339</v>
      </c>
      <c r="D4020" s="0" t="str">
        <f aca="false">IFERROR(VLOOKUP($C4020,薬効分類マスタ!$A$2:$B$180,2,FALSE()),"未登録")</f>
        <v>その他の血液・体液用薬</v>
      </c>
      <c r="E4020" s="16" t="s">
        <v>9304</v>
      </c>
      <c r="F4020" s="16" t="s">
        <v>627</v>
      </c>
      <c r="G4020" s="16" t="s">
        <v>9315</v>
      </c>
      <c r="H4020" s="16" t="s">
        <v>473</v>
      </c>
      <c r="I4020" s="0" t="n">
        <v>43.7</v>
      </c>
      <c r="J4020" s="16" t="s">
        <v>232</v>
      </c>
      <c r="K4020" s="0" t="str">
        <f aca="false">IFERROR(IF(VLOOKUP($C4020,薬効分類マスタ!$A$2:$E$180,5,FALSE())=0,"",VLOOKUP($C4020,薬効分類マスタ!$A$2:$E$180,5,FALSE())),"")</f>
        <v/>
      </c>
      <c r="L4020" s="17"/>
      <c r="M4020" s="0" t="str">
        <f aca="false">IF($K4020="","",IF($L4020&lt;&gt;"",$L4020,VLOOKUP($C4020,薬効分類マスタ!$A$2:$F$180,6,FALSE())))</f>
        <v/>
      </c>
      <c r="N4020" s="0" t="str">
        <f aca="false">ASC(G4020)</f>
        <v>ｱﾝﾌﾟﾗｰｸﾞ錠100mg</v>
      </c>
      <c r="O4020" s="0" t="str">
        <f aca="false">ASC(E4020)</f>
        <v>ｻﾙﾎﾟｸﾞﾚﾗｰﾄ塩酸塩</v>
      </c>
      <c r="P4020" s="16" t="n">
        <f aca="false">N(P4019)+IF($C4020=検索!$B$49,1,0)</f>
        <v>0</v>
      </c>
    </row>
    <row r="4021" customFormat="false" ht="15" hidden="false" customHeight="false" outlineLevel="0" collapsed="false">
      <c r="A4021" s="16" t="s">
        <v>221</v>
      </c>
      <c r="B4021" s="0" t="s">
        <v>9316</v>
      </c>
      <c r="C4021" s="0" t="n">
        <v>339</v>
      </c>
      <c r="D4021" s="0" t="str">
        <f aca="false">IFERROR(VLOOKUP($C4021,薬効分類マスタ!$A$2:$B$180,2,FALSE()),"未登録")</f>
        <v>その他の血液・体液用薬</v>
      </c>
      <c r="E4021" s="16" t="s">
        <v>9304</v>
      </c>
      <c r="F4021" s="16" t="s">
        <v>627</v>
      </c>
      <c r="G4021" s="16" t="s">
        <v>9317</v>
      </c>
      <c r="H4021" s="16" t="s">
        <v>527</v>
      </c>
      <c r="I4021" s="0" t="n">
        <v>26.1</v>
      </c>
      <c r="J4021" s="16" t="s">
        <v>239</v>
      </c>
      <c r="K4021" s="0" t="str">
        <f aca="false">IFERROR(IF(VLOOKUP($C4021,薬効分類マスタ!$A$2:$E$180,5,FALSE())=0,"",VLOOKUP($C4021,薬効分類マスタ!$A$2:$E$180,5,FALSE())),"")</f>
        <v/>
      </c>
      <c r="L4021" s="17"/>
      <c r="M4021" s="0" t="str">
        <f aca="false">IF($K4021="","",IF($L4021&lt;&gt;"",$L4021,VLOOKUP($C4021,薬効分類マスタ!$A$2:$F$180,6,FALSE())))</f>
        <v/>
      </c>
      <c r="N4021" s="0" t="str">
        <f aca="false">ASC(G4021)</f>
        <v>ｻﾙﾎﾟｸﾞﾚﾗｰﾄ塩酸塩錠100mg｢JG｣</v>
      </c>
      <c r="O4021" s="0" t="str">
        <f aca="false">ASC(E4021)</f>
        <v>ｻﾙﾎﾟｸﾞﾚﾗｰﾄ塩酸塩</v>
      </c>
      <c r="P4021" s="16" t="n">
        <f aca="false">N(P4020)+IF($C4021=検索!$B$49,1,0)</f>
        <v>0</v>
      </c>
    </row>
    <row r="4022" customFormat="false" ht="15" hidden="false" customHeight="false" outlineLevel="0" collapsed="false">
      <c r="A4022" s="16" t="s">
        <v>221</v>
      </c>
      <c r="B4022" s="0" t="s">
        <v>9318</v>
      </c>
      <c r="C4022" s="0" t="n">
        <v>339</v>
      </c>
      <c r="D4022" s="0" t="str">
        <f aca="false">IFERROR(VLOOKUP($C4022,薬効分類マスタ!$A$2:$B$180,2,FALSE()),"未登録")</f>
        <v>その他の血液・体液用薬</v>
      </c>
      <c r="E4022" s="16" t="s">
        <v>9304</v>
      </c>
      <c r="F4022" s="16" t="s">
        <v>627</v>
      </c>
      <c r="G4022" s="16" t="s">
        <v>9319</v>
      </c>
      <c r="H4022" s="16" t="s">
        <v>1165</v>
      </c>
      <c r="I4022" s="0" t="n">
        <v>26.1</v>
      </c>
      <c r="J4022" s="16" t="s">
        <v>239</v>
      </c>
      <c r="K4022" s="0" t="str">
        <f aca="false">IFERROR(IF(VLOOKUP($C4022,薬効分類マスタ!$A$2:$E$180,5,FALSE())=0,"",VLOOKUP($C4022,薬効分類マスタ!$A$2:$E$180,5,FALSE())),"")</f>
        <v/>
      </c>
      <c r="L4022" s="17"/>
      <c r="M4022" s="0" t="str">
        <f aca="false">IF($K4022="","",IF($L4022&lt;&gt;"",$L4022,VLOOKUP($C4022,薬効分類マスタ!$A$2:$F$180,6,FALSE())))</f>
        <v/>
      </c>
      <c r="N4022" s="0" t="str">
        <f aca="false">ASC(G4022)</f>
        <v>ｻﾙﾎﾟｸﾞﾚﾗｰﾄ塩酸塩錠100mg｢NP｣</v>
      </c>
      <c r="O4022" s="0" t="str">
        <f aca="false">ASC(E4022)</f>
        <v>ｻﾙﾎﾟｸﾞﾚﾗｰﾄ塩酸塩</v>
      </c>
      <c r="P4022" s="16" t="n">
        <f aca="false">N(P4021)+IF($C4022=検索!$B$49,1,0)</f>
        <v>0</v>
      </c>
    </row>
    <row r="4023" customFormat="false" ht="15" hidden="false" customHeight="false" outlineLevel="0" collapsed="false">
      <c r="A4023" s="16" t="s">
        <v>221</v>
      </c>
      <c r="B4023" s="0" t="s">
        <v>9320</v>
      </c>
      <c r="C4023" s="0" t="n">
        <v>339</v>
      </c>
      <c r="D4023" s="0" t="str">
        <f aca="false">IFERROR(VLOOKUP($C4023,薬効分類マスタ!$A$2:$B$180,2,FALSE()),"未登録")</f>
        <v>その他の血液・体液用薬</v>
      </c>
      <c r="E4023" s="16" t="s">
        <v>9304</v>
      </c>
      <c r="F4023" s="16" t="s">
        <v>627</v>
      </c>
      <c r="G4023" s="16" t="s">
        <v>9321</v>
      </c>
      <c r="H4023" s="16" t="s">
        <v>1067</v>
      </c>
      <c r="I4023" s="0" t="n">
        <v>26.1</v>
      </c>
      <c r="J4023" s="16" t="s">
        <v>239</v>
      </c>
      <c r="K4023" s="0" t="str">
        <f aca="false">IFERROR(IF(VLOOKUP($C4023,薬効分類マスタ!$A$2:$E$180,5,FALSE())=0,"",VLOOKUP($C4023,薬効分類マスタ!$A$2:$E$180,5,FALSE())),"")</f>
        <v/>
      </c>
      <c r="L4023" s="17"/>
      <c r="M4023" s="0" t="str">
        <f aca="false">IF($K4023="","",IF($L4023&lt;&gt;"",$L4023,VLOOKUP($C4023,薬効分類マスタ!$A$2:$F$180,6,FALSE())))</f>
        <v/>
      </c>
      <c r="N4023" s="0" t="str">
        <f aca="false">ASC(G4023)</f>
        <v>ｻﾙﾎﾟｸﾞﾚﾗｰﾄ塩酸塩錠100mg｢TCK｣</v>
      </c>
      <c r="O4023" s="0" t="str">
        <f aca="false">ASC(E4023)</f>
        <v>ｻﾙﾎﾟｸﾞﾚﾗｰﾄ塩酸塩</v>
      </c>
      <c r="P4023" s="16" t="n">
        <f aca="false">N(P4022)+IF($C4023=検索!$B$49,1,0)</f>
        <v>0</v>
      </c>
    </row>
    <row r="4024" customFormat="false" ht="15" hidden="false" customHeight="false" outlineLevel="0" collapsed="false">
      <c r="A4024" s="16" t="s">
        <v>221</v>
      </c>
      <c r="B4024" s="0" t="s">
        <v>9322</v>
      </c>
      <c r="C4024" s="0" t="n">
        <v>339</v>
      </c>
      <c r="D4024" s="0" t="str">
        <f aca="false">IFERROR(VLOOKUP($C4024,薬効分類マスタ!$A$2:$B$180,2,FALSE()),"未登録")</f>
        <v>その他の血液・体液用薬</v>
      </c>
      <c r="E4024" s="16" t="s">
        <v>9304</v>
      </c>
      <c r="F4024" s="16" t="s">
        <v>627</v>
      </c>
      <c r="G4024" s="16" t="s">
        <v>9323</v>
      </c>
      <c r="H4024" s="16" t="s">
        <v>1300</v>
      </c>
      <c r="I4024" s="0" t="n">
        <v>26.1</v>
      </c>
      <c r="J4024" s="16" t="s">
        <v>239</v>
      </c>
      <c r="K4024" s="0" t="str">
        <f aca="false">IFERROR(IF(VLOOKUP($C4024,薬効分類マスタ!$A$2:$E$180,5,FALSE())=0,"",VLOOKUP($C4024,薬効分類マスタ!$A$2:$E$180,5,FALSE())),"")</f>
        <v/>
      </c>
      <c r="L4024" s="17"/>
      <c r="M4024" s="0" t="str">
        <f aca="false">IF($K4024="","",IF($L4024&lt;&gt;"",$L4024,VLOOKUP($C4024,薬効分類マスタ!$A$2:$F$180,6,FALSE())))</f>
        <v/>
      </c>
      <c r="N4024" s="0" t="str">
        <f aca="false">ASC(G4024)</f>
        <v>ｻﾙﾎﾟｸﾞﾚﾗｰﾄ塩酸塩錠100mg｢ｵｰﾊﾗ｣</v>
      </c>
      <c r="O4024" s="0" t="str">
        <f aca="false">ASC(E4024)</f>
        <v>ｻﾙﾎﾟｸﾞﾚﾗｰﾄ塩酸塩</v>
      </c>
      <c r="P4024" s="16" t="n">
        <f aca="false">N(P4023)+IF($C4024=検索!$B$49,1,0)</f>
        <v>0</v>
      </c>
    </row>
    <row r="4025" customFormat="false" ht="15" hidden="false" customHeight="false" outlineLevel="0" collapsed="false">
      <c r="A4025" s="16" t="s">
        <v>221</v>
      </c>
      <c r="B4025" s="0" t="s">
        <v>9324</v>
      </c>
      <c r="C4025" s="0" t="n">
        <v>339</v>
      </c>
      <c r="D4025" s="0" t="str">
        <f aca="false">IFERROR(VLOOKUP($C4025,薬効分類マスタ!$A$2:$B$180,2,FALSE()),"未登録")</f>
        <v>その他の血液・体液用薬</v>
      </c>
      <c r="E4025" s="16" t="s">
        <v>9304</v>
      </c>
      <c r="F4025" s="16" t="s">
        <v>627</v>
      </c>
      <c r="G4025" s="16" t="s">
        <v>9325</v>
      </c>
      <c r="H4025" s="16" t="s">
        <v>530</v>
      </c>
      <c r="I4025" s="0" t="n">
        <v>34.2</v>
      </c>
      <c r="J4025" s="16" t="s">
        <v>239</v>
      </c>
      <c r="K4025" s="0" t="str">
        <f aca="false">IFERROR(IF(VLOOKUP($C4025,薬効分類マスタ!$A$2:$E$180,5,FALSE())=0,"",VLOOKUP($C4025,薬効分類マスタ!$A$2:$E$180,5,FALSE())),"")</f>
        <v/>
      </c>
      <c r="L4025" s="17"/>
      <c r="M4025" s="0" t="str">
        <f aca="false">IF($K4025="","",IF($L4025&lt;&gt;"",$L4025,VLOOKUP($C4025,薬効分類マスタ!$A$2:$F$180,6,FALSE())))</f>
        <v/>
      </c>
      <c r="N4025" s="0" t="str">
        <f aca="false">ASC(G4025)</f>
        <v>ｻﾙﾎﾟｸﾞﾚﾗｰﾄ塩酸塩錠100mg｢ｹﾐﾌｧ｣</v>
      </c>
      <c r="O4025" s="0" t="str">
        <f aca="false">ASC(E4025)</f>
        <v>ｻﾙﾎﾟｸﾞﾚﾗｰﾄ塩酸塩</v>
      </c>
      <c r="P4025" s="16" t="n">
        <f aca="false">N(P4024)+IF($C4025=検索!$B$49,1,0)</f>
        <v>0</v>
      </c>
    </row>
    <row r="4026" customFormat="false" ht="15" hidden="false" customHeight="false" outlineLevel="0" collapsed="false">
      <c r="A4026" s="16" t="s">
        <v>221</v>
      </c>
      <c r="B4026" s="0" t="s">
        <v>9326</v>
      </c>
      <c r="C4026" s="0" t="n">
        <v>339</v>
      </c>
      <c r="D4026" s="0" t="str">
        <f aca="false">IFERROR(VLOOKUP($C4026,薬効分類マスタ!$A$2:$B$180,2,FALSE()),"未登録")</f>
        <v>その他の血液・体液用薬</v>
      </c>
      <c r="E4026" s="16" t="s">
        <v>9304</v>
      </c>
      <c r="F4026" s="16" t="s">
        <v>627</v>
      </c>
      <c r="G4026" s="16" t="s">
        <v>9327</v>
      </c>
      <c r="H4026" s="16" t="s">
        <v>385</v>
      </c>
      <c r="I4026" s="0" t="n">
        <v>34.2</v>
      </c>
      <c r="J4026" s="16" t="s">
        <v>239</v>
      </c>
      <c r="K4026" s="0" t="str">
        <f aca="false">IFERROR(IF(VLOOKUP($C4026,薬効分類マスタ!$A$2:$E$180,5,FALSE())=0,"",VLOOKUP($C4026,薬効分類マスタ!$A$2:$E$180,5,FALSE())),"")</f>
        <v/>
      </c>
      <c r="L4026" s="17"/>
      <c r="M4026" s="0" t="str">
        <f aca="false">IF($K4026="","",IF($L4026&lt;&gt;"",$L4026,VLOOKUP($C4026,薬効分類マスタ!$A$2:$F$180,6,FALSE())))</f>
        <v/>
      </c>
      <c r="N4026" s="0" t="str">
        <f aca="false">ASC(G4026)</f>
        <v>ｻﾙﾎﾟｸﾞﾚﾗｰﾄ塩酸塩錠100mg｢ｻﾜｲ｣</v>
      </c>
      <c r="O4026" s="0" t="str">
        <f aca="false">ASC(E4026)</f>
        <v>ｻﾙﾎﾟｸﾞﾚﾗｰﾄ塩酸塩</v>
      </c>
      <c r="P4026" s="16" t="n">
        <f aca="false">N(P4025)+IF($C4026=検索!$B$49,1,0)</f>
        <v>0</v>
      </c>
    </row>
    <row r="4027" customFormat="false" ht="15" hidden="false" customHeight="false" outlineLevel="0" collapsed="false">
      <c r="A4027" s="16" t="s">
        <v>221</v>
      </c>
      <c r="B4027" s="0" t="s">
        <v>9328</v>
      </c>
      <c r="C4027" s="0" t="n">
        <v>339</v>
      </c>
      <c r="D4027" s="0" t="str">
        <f aca="false">IFERROR(VLOOKUP($C4027,薬効分類マスタ!$A$2:$B$180,2,FALSE()),"未登録")</f>
        <v>その他の血液・体液用薬</v>
      </c>
      <c r="E4027" s="16" t="s">
        <v>9304</v>
      </c>
      <c r="F4027" s="16" t="s">
        <v>627</v>
      </c>
      <c r="G4027" s="16" t="s">
        <v>9329</v>
      </c>
      <c r="H4027" s="16" t="s">
        <v>354</v>
      </c>
      <c r="I4027" s="0" t="n">
        <v>26.1</v>
      </c>
      <c r="J4027" s="16" t="s">
        <v>239</v>
      </c>
      <c r="K4027" s="0" t="str">
        <f aca="false">IFERROR(IF(VLOOKUP($C4027,薬効分類マスタ!$A$2:$E$180,5,FALSE())=0,"",VLOOKUP($C4027,薬効分類マスタ!$A$2:$E$180,5,FALSE())),"")</f>
        <v/>
      </c>
      <c r="L4027" s="17"/>
      <c r="M4027" s="0" t="str">
        <f aca="false">IF($K4027="","",IF($L4027&lt;&gt;"",$L4027,VLOOKUP($C4027,薬効分類マスタ!$A$2:$F$180,6,FALSE())))</f>
        <v/>
      </c>
      <c r="N4027" s="0" t="str">
        <f aca="false">ASC(G4027)</f>
        <v>ｻﾙﾎﾟｸﾞﾚﾗｰﾄ塩酸塩錠100mg｢ｻﾝﾄﾞ｣</v>
      </c>
      <c r="O4027" s="0" t="str">
        <f aca="false">ASC(E4027)</f>
        <v>ｻﾙﾎﾟｸﾞﾚﾗｰﾄ塩酸塩</v>
      </c>
      <c r="P4027" s="16" t="n">
        <f aca="false">N(P4026)+IF($C4027=検索!$B$49,1,0)</f>
        <v>0</v>
      </c>
    </row>
    <row r="4028" customFormat="false" ht="15" hidden="false" customHeight="false" outlineLevel="0" collapsed="false">
      <c r="A4028" s="16" t="s">
        <v>221</v>
      </c>
      <c r="B4028" s="0" t="s">
        <v>9330</v>
      </c>
      <c r="C4028" s="0" t="n">
        <v>339</v>
      </c>
      <c r="D4028" s="0" t="str">
        <f aca="false">IFERROR(VLOOKUP($C4028,薬効分類マスタ!$A$2:$B$180,2,FALSE()),"未登録")</f>
        <v>その他の血液・体液用薬</v>
      </c>
      <c r="E4028" s="16" t="s">
        <v>9304</v>
      </c>
      <c r="F4028" s="16" t="s">
        <v>627</v>
      </c>
      <c r="G4028" s="16" t="s">
        <v>9331</v>
      </c>
      <c r="H4028" s="16" t="s">
        <v>533</v>
      </c>
      <c r="I4028" s="0" t="n">
        <v>26.1</v>
      </c>
      <c r="J4028" s="16" t="s">
        <v>239</v>
      </c>
      <c r="K4028" s="0" t="str">
        <f aca="false">IFERROR(IF(VLOOKUP($C4028,薬効分類マスタ!$A$2:$E$180,5,FALSE())=0,"",VLOOKUP($C4028,薬効分類マスタ!$A$2:$E$180,5,FALSE())),"")</f>
        <v/>
      </c>
      <c r="L4028" s="17"/>
      <c r="M4028" s="0" t="str">
        <f aca="false">IF($K4028="","",IF($L4028&lt;&gt;"",$L4028,VLOOKUP($C4028,薬効分類マスタ!$A$2:$F$180,6,FALSE())))</f>
        <v/>
      </c>
      <c r="N4028" s="0" t="str">
        <f aca="false">ASC(G4028)</f>
        <v>ｻﾙﾎﾟｸﾞﾚﾗｰﾄ塩酸塩錠100mg｢ﾄｰﾜ｣</v>
      </c>
      <c r="O4028" s="0" t="str">
        <f aca="false">ASC(E4028)</f>
        <v>ｻﾙﾎﾟｸﾞﾚﾗｰﾄ塩酸塩</v>
      </c>
      <c r="P4028" s="16" t="n">
        <f aca="false">N(P4027)+IF($C4028=検索!$B$49,1,0)</f>
        <v>0</v>
      </c>
    </row>
    <row r="4029" customFormat="false" ht="15" hidden="false" customHeight="false" outlineLevel="0" collapsed="false">
      <c r="A4029" s="16" t="s">
        <v>221</v>
      </c>
      <c r="B4029" s="0" t="s">
        <v>9332</v>
      </c>
      <c r="C4029" s="0" t="n">
        <v>339</v>
      </c>
      <c r="D4029" s="0" t="str">
        <f aca="false">IFERROR(VLOOKUP($C4029,薬効分類マスタ!$A$2:$B$180,2,FALSE()),"未登録")</f>
        <v>その他の血液・体液用薬</v>
      </c>
      <c r="E4029" s="16" t="s">
        <v>9304</v>
      </c>
      <c r="F4029" s="16" t="s">
        <v>627</v>
      </c>
      <c r="G4029" s="16" t="s">
        <v>9333</v>
      </c>
      <c r="H4029" s="16" t="s">
        <v>542</v>
      </c>
      <c r="I4029" s="0" t="n">
        <v>26.1</v>
      </c>
      <c r="J4029" s="16" t="s">
        <v>239</v>
      </c>
      <c r="K4029" s="0" t="str">
        <f aca="false">IFERROR(IF(VLOOKUP($C4029,薬効分類マスタ!$A$2:$E$180,5,FALSE())=0,"",VLOOKUP($C4029,薬効分類マスタ!$A$2:$E$180,5,FALSE())),"")</f>
        <v/>
      </c>
      <c r="L4029" s="17"/>
      <c r="M4029" s="0" t="str">
        <f aca="false">IF($K4029="","",IF($L4029&lt;&gt;"",$L4029,VLOOKUP($C4029,薬効分類マスタ!$A$2:$F$180,6,FALSE())))</f>
        <v/>
      </c>
      <c r="N4029" s="0" t="str">
        <f aca="false">ASC(G4029)</f>
        <v>ｻﾙﾎﾟｸﾞﾚﾗｰﾄ塩酸塩錠100mg｢NIG｣</v>
      </c>
      <c r="O4029" s="0" t="str">
        <f aca="false">ASC(E4029)</f>
        <v>ｻﾙﾎﾟｸﾞﾚﾗｰﾄ塩酸塩</v>
      </c>
      <c r="P4029" s="16" t="n">
        <f aca="false">N(P4028)+IF($C4029=検索!$B$49,1,0)</f>
        <v>0</v>
      </c>
    </row>
    <row r="4030" customFormat="false" ht="15" hidden="false" customHeight="false" outlineLevel="0" collapsed="false">
      <c r="A4030" s="16" t="s">
        <v>221</v>
      </c>
      <c r="B4030" s="0" t="s">
        <v>9334</v>
      </c>
      <c r="C4030" s="0" t="n">
        <v>339</v>
      </c>
      <c r="D4030" s="0" t="str">
        <f aca="false">IFERROR(VLOOKUP($C4030,薬効分類マスタ!$A$2:$B$180,2,FALSE()),"未登録")</f>
        <v>その他の血液・体液用薬</v>
      </c>
      <c r="E4030" s="16" t="s">
        <v>1094</v>
      </c>
      <c r="F4030" s="16" t="s">
        <v>627</v>
      </c>
      <c r="G4030" s="16" t="s">
        <v>9335</v>
      </c>
      <c r="I4030" s="0" t="n">
        <v>6.3</v>
      </c>
      <c r="J4030" s="16" t="s">
        <v>239</v>
      </c>
      <c r="K4030" s="0" t="str">
        <f aca="false">IFERROR(IF(VLOOKUP($C4030,薬効分類マスタ!$A$2:$E$180,5,FALSE())=0,"",VLOOKUP($C4030,薬効分類マスタ!$A$2:$E$180,5,FALSE())),"")</f>
        <v/>
      </c>
      <c r="L4030" s="17"/>
      <c r="M4030" s="0" t="str">
        <f aca="false">IF($K4030="","",IF($L4030&lt;&gt;"",$L4030,VLOOKUP($C4030,薬効分類マスタ!$A$2:$F$180,6,FALSE())))</f>
        <v/>
      </c>
      <c r="N4030" s="0" t="str">
        <f aca="false">ASC(G4030)</f>
        <v>ｱｽﾋﾟﾘﾝ100mg腸溶錠</v>
      </c>
      <c r="O4030" s="0" t="str">
        <f aca="false">ASC(E4030)</f>
        <v>ｱｽﾋﾟﾘﾝ</v>
      </c>
      <c r="P4030" s="16" t="n">
        <f aca="false">N(P4029)+IF($C4030=検索!$B$49,1,0)</f>
        <v>0</v>
      </c>
    </row>
    <row r="4031" customFormat="false" ht="15" hidden="false" customHeight="false" outlineLevel="0" collapsed="false">
      <c r="A4031" s="16" t="s">
        <v>221</v>
      </c>
      <c r="B4031" s="0" t="s">
        <v>9336</v>
      </c>
      <c r="C4031" s="0" t="n">
        <v>339</v>
      </c>
      <c r="D4031" s="0" t="str">
        <f aca="false">IFERROR(VLOOKUP($C4031,薬効分類マスタ!$A$2:$B$180,2,FALSE()),"未登録")</f>
        <v>その他の血液・体液用薬</v>
      </c>
      <c r="E4031" s="16" t="s">
        <v>9337</v>
      </c>
      <c r="F4031" s="16" t="s">
        <v>622</v>
      </c>
      <c r="G4031" s="16" t="s">
        <v>9338</v>
      </c>
      <c r="I4031" s="0" t="n">
        <v>10.8</v>
      </c>
      <c r="J4031" s="16" t="s">
        <v>239</v>
      </c>
      <c r="K4031" s="0" t="str">
        <f aca="false">IFERROR(IF(VLOOKUP($C4031,薬効分類マスタ!$A$2:$E$180,5,FALSE())=0,"",VLOOKUP($C4031,薬効分類マスタ!$A$2:$E$180,5,FALSE())),"")</f>
        <v/>
      </c>
      <c r="L4031" s="17"/>
      <c r="M4031" s="0" t="str">
        <f aca="false">IF($K4031="","",IF($L4031&lt;&gt;"",$L4031,VLOOKUP($C4031,薬効分類マスタ!$A$2:$F$180,6,FALSE())))</f>
        <v/>
      </c>
      <c r="N4031" s="0" t="str">
        <f aca="false">ASC(G4031)</f>
        <v>ｸﾛﾋﾟﾄﾞｸﾞﾚﾙ硫酸塩25mg錠</v>
      </c>
      <c r="O4031" s="0" t="str">
        <f aca="false">ASC(E4031)</f>
        <v>ｸﾛﾋﾟﾄﾞｸﾞﾚﾙ硫酸塩</v>
      </c>
      <c r="P4031" s="16" t="n">
        <f aca="false">N(P4030)+IF($C4031=検索!$B$49,1,0)</f>
        <v>0</v>
      </c>
    </row>
    <row r="4032" customFormat="false" ht="15" hidden="false" customHeight="false" outlineLevel="0" collapsed="false">
      <c r="A4032" s="16" t="s">
        <v>221</v>
      </c>
      <c r="B4032" s="0" t="s">
        <v>9339</v>
      </c>
      <c r="C4032" s="0" t="n">
        <v>339</v>
      </c>
      <c r="D4032" s="0" t="str">
        <f aca="false">IFERROR(VLOOKUP($C4032,薬効分類マスタ!$A$2:$B$180,2,FALSE()),"未登録")</f>
        <v>その他の血液・体液用薬</v>
      </c>
      <c r="E4032" s="16" t="s">
        <v>9337</v>
      </c>
      <c r="F4032" s="16" t="s">
        <v>622</v>
      </c>
      <c r="G4032" s="16" t="s">
        <v>9340</v>
      </c>
      <c r="H4032" s="16" t="s">
        <v>494</v>
      </c>
      <c r="I4032" s="0" t="n">
        <v>18.7</v>
      </c>
      <c r="J4032" s="16" t="s">
        <v>232</v>
      </c>
      <c r="K4032" s="0" t="str">
        <f aca="false">IFERROR(IF(VLOOKUP($C4032,薬効分類マスタ!$A$2:$E$180,5,FALSE())=0,"",VLOOKUP($C4032,薬効分類マスタ!$A$2:$E$180,5,FALSE())),"")</f>
        <v/>
      </c>
      <c r="L4032" s="17"/>
      <c r="M4032" s="0" t="str">
        <f aca="false">IF($K4032="","",IF($L4032&lt;&gt;"",$L4032,VLOOKUP($C4032,薬効分類マスタ!$A$2:$F$180,6,FALSE())))</f>
        <v/>
      </c>
      <c r="N4032" s="0" t="str">
        <f aca="false">ASC(G4032)</f>
        <v>ﾌﾟﾗﾋﾞｯｸｽ錠25mg</v>
      </c>
      <c r="O4032" s="0" t="str">
        <f aca="false">ASC(E4032)</f>
        <v>ｸﾛﾋﾟﾄﾞｸﾞﾚﾙ硫酸塩</v>
      </c>
      <c r="P4032" s="16" t="n">
        <f aca="false">N(P4031)+IF($C4032=検索!$B$49,1,0)</f>
        <v>0</v>
      </c>
    </row>
    <row r="4033" customFormat="false" ht="15" hidden="false" customHeight="false" outlineLevel="0" collapsed="false">
      <c r="A4033" s="16" t="s">
        <v>221</v>
      </c>
      <c r="B4033" s="0" t="s">
        <v>9341</v>
      </c>
      <c r="C4033" s="0" t="n">
        <v>339</v>
      </c>
      <c r="D4033" s="0" t="str">
        <f aca="false">IFERROR(VLOOKUP($C4033,薬効分類マスタ!$A$2:$B$180,2,FALSE()),"未登録")</f>
        <v>その他の血液・体液用薬</v>
      </c>
      <c r="E4033" s="16" t="s">
        <v>9337</v>
      </c>
      <c r="F4033" s="16" t="s">
        <v>622</v>
      </c>
      <c r="G4033" s="16" t="s">
        <v>9342</v>
      </c>
      <c r="H4033" s="16" t="s">
        <v>527</v>
      </c>
      <c r="I4033" s="0" t="n">
        <v>12.6</v>
      </c>
      <c r="J4033" s="16" t="s">
        <v>239</v>
      </c>
      <c r="K4033" s="0" t="str">
        <f aca="false">IFERROR(IF(VLOOKUP($C4033,薬効分類マスタ!$A$2:$E$180,5,FALSE())=0,"",VLOOKUP($C4033,薬効分類マスタ!$A$2:$E$180,5,FALSE())),"")</f>
        <v/>
      </c>
      <c r="L4033" s="17"/>
      <c r="M4033" s="0" t="str">
        <f aca="false">IF($K4033="","",IF($L4033&lt;&gt;"",$L4033,VLOOKUP($C4033,薬効分類マスタ!$A$2:$F$180,6,FALSE())))</f>
        <v/>
      </c>
      <c r="N4033" s="0" t="str">
        <f aca="false">ASC(G4033)</f>
        <v>ｸﾛﾋﾟﾄﾞｸﾞﾚﾙ錠25mg｢JG｣</v>
      </c>
      <c r="O4033" s="0" t="str">
        <f aca="false">ASC(E4033)</f>
        <v>ｸﾛﾋﾟﾄﾞｸﾞﾚﾙ硫酸塩</v>
      </c>
      <c r="P4033" s="16" t="n">
        <f aca="false">N(P4032)+IF($C4033=検索!$B$49,1,0)</f>
        <v>0</v>
      </c>
    </row>
    <row r="4034" customFormat="false" ht="15" hidden="false" customHeight="false" outlineLevel="0" collapsed="false">
      <c r="A4034" s="16" t="s">
        <v>221</v>
      </c>
      <c r="B4034" s="0" t="s">
        <v>9343</v>
      </c>
      <c r="C4034" s="0" t="n">
        <v>339</v>
      </c>
      <c r="D4034" s="0" t="str">
        <f aca="false">IFERROR(VLOOKUP($C4034,薬効分類マスタ!$A$2:$B$180,2,FALSE()),"未登録")</f>
        <v>その他の血液・体液用薬</v>
      </c>
      <c r="E4034" s="16" t="s">
        <v>9337</v>
      </c>
      <c r="F4034" s="16" t="s">
        <v>622</v>
      </c>
      <c r="G4034" s="16" t="s">
        <v>9344</v>
      </c>
      <c r="H4034" s="16" t="s">
        <v>1289</v>
      </c>
      <c r="I4034" s="0" t="n">
        <v>12.6</v>
      </c>
      <c r="J4034" s="16" t="s">
        <v>239</v>
      </c>
      <c r="K4034" s="0" t="str">
        <f aca="false">IFERROR(IF(VLOOKUP($C4034,薬効分類マスタ!$A$2:$E$180,5,FALSE())=0,"",VLOOKUP($C4034,薬効分類マスタ!$A$2:$E$180,5,FALSE())),"")</f>
        <v/>
      </c>
      <c r="L4034" s="17"/>
      <c r="M4034" s="0" t="str">
        <f aca="false">IF($K4034="","",IF($L4034&lt;&gt;"",$L4034,VLOOKUP($C4034,薬効分類マスタ!$A$2:$F$180,6,FALSE())))</f>
        <v/>
      </c>
      <c r="N4034" s="0" t="str">
        <f aca="false">ASC(G4034)</f>
        <v>ｸﾛﾋﾟﾄﾞｸﾞﾚﾙ錠25mg｢SANIK｣</v>
      </c>
      <c r="O4034" s="0" t="str">
        <f aca="false">ASC(E4034)</f>
        <v>ｸﾛﾋﾟﾄﾞｸﾞﾚﾙ硫酸塩</v>
      </c>
      <c r="P4034" s="16" t="n">
        <f aca="false">N(P4033)+IF($C4034=検索!$B$49,1,0)</f>
        <v>0</v>
      </c>
    </row>
    <row r="4035" customFormat="false" ht="15" hidden="false" customHeight="false" outlineLevel="0" collapsed="false">
      <c r="A4035" s="16" t="s">
        <v>221</v>
      </c>
      <c r="B4035" s="0" t="s">
        <v>9345</v>
      </c>
      <c r="C4035" s="0" t="n">
        <v>339</v>
      </c>
      <c r="D4035" s="0" t="str">
        <f aca="false">IFERROR(VLOOKUP($C4035,薬効分類マスタ!$A$2:$B$180,2,FALSE()),"未登録")</f>
        <v>その他の血液・体液用薬</v>
      </c>
      <c r="E4035" s="16" t="s">
        <v>9337</v>
      </c>
      <c r="F4035" s="16" t="s">
        <v>622</v>
      </c>
      <c r="G4035" s="16" t="s">
        <v>9346</v>
      </c>
      <c r="H4035" s="16" t="s">
        <v>1067</v>
      </c>
      <c r="I4035" s="0" t="n">
        <v>12.6</v>
      </c>
      <c r="J4035" s="16" t="s">
        <v>239</v>
      </c>
      <c r="K4035" s="0" t="str">
        <f aca="false">IFERROR(IF(VLOOKUP($C4035,薬効分類マスタ!$A$2:$E$180,5,FALSE())=0,"",VLOOKUP($C4035,薬効分類マスタ!$A$2:$E$180,5,FALSE())),"")</f>
        <v/>
      </c>
      <c r="L4035" s="17"/>
      <c r="M4035" s="0" t="str">
        <f aca="false">IF($K4035="","",IF($L4035&lt;&gt;"",$L4035,VLOOKUP($C4035,薬効分類マスタ!$A$2:$F$180,6,FALSE())))</f>
        <v/>
      </c>
      <c r="N4035" s="0" t="str">
        <f aca="false">ASC(G4035)</f>
        <v>ｸﾛﾋﾟﾄﾞｸﾞﾚﾙ錠25mg｢TCK｣</v>
      </c>
      <c r="O4035" s="0" t="str">
        <f aca="false">ASC(E4035)</f>
        <v>ｸﾛﾋﾟﾄﾞｸﾞﾚﾙ硫酸塩</v>
      </c>
      <c r="P4035" s="16" t="n">
        <f aca="false">N(P4034)+IF($C4035=検索!$B$49,1,0)</f>
        <v>0</v>
      </c>
    </row>
    <row r="4036" customFormat="false" ht="15" hidden="false" customHeight="false" outlineLevel="0" collapsed="false">
      <c r="A4036" s="16" t="s">
        <v>221</v>
      </c>
      <c r="B4036" s="0" t="s">
        <v>9347</v>
      </c>
      <c r="C4036" s="0" t="n">
        <v>339</v>
      </c>
      <c r="D4036" s="0" t="str">
        <f aca="false">IFERROR(VLOOKUP($C4036,薬効分類マスタ!$A$2:$B$180,2,FALSE()),"未登録")</f>
        <v>その他の血液・体液用薬</v>
      </c>
      <c r="E4036" s="16" t="s">
        <v>9337</v>
      </c>
      <c r="F4036" s="16" t="s">
        <v>622</v>
      </c>
      <c r="G4036" s="16" t="s">
        <v>9348</v>
      </c>
      <c r="H4036" s="16" t="s">
        <v>831</v>
      </c>
      <c r="I4036" s="0" t="n">
        <v>12.6</v>
      </c>
      <c r="J4036" s="16" t="s">
        <v>239</v>
      </c>
      <c r="K4036" s="0" t="str">
        <f aca="false">IFERROR(IF(VLOOKUP($C4036,薬効分類マスタ!$A$2:$E$180,5,FALSE())=0,"",VLOOKUP($C4036,薬効分類マスタ!$A$2:$E$180,5,FALSE())),"")</f>
        <v/>
      </c>
      <c r="L4036" s="17"/>
      <c r="M4036" s="0" t="str">
        <f aca="false">IF($K4036="","",IF($L4036&lt;&gt;"",$L4036,VLOOKUP($C4036,薬効分類マスタ!$A$2:$F$180,6,FALSE())))</f>
        <v/>
      </c>
      <c r="N4036" s="0" t="str">
        <f aca="false">ASC(G4036)</f>
        <v>ｸﾛﾋﾟﾄﾞｸﾞﾚﾙ錠25mg｢科研｣</v>
      </c>
      <c r="O4036" s="0" t="str">
        <f aca="false">ASC(E4036)</f>
        <v>ｸﾛﾋﾟﾄﾞｸﾞﾚﾙ硫酸塩</v>
      </c>
      <c r="P4036" s="16" t="n">
        <f aca="false">N(P4035)+IF($C4036=検索!$B$49,1,0)</f>
        <v>0</v>
      </c>
    </row>
    <row r="4037" customFormat="false" ht="15" hidden="false" customHeight="false" outlineLevel="0" collapsed="false">
      <c r="A4037" s="16" t="s">
        <v>221</v>
      </c>
      <c r="B4037" s="0" t="s">
        <v>9349</v>
      </c>
      <c r="C4037" s="0" t="n">
        <v>339</v>
      </c>
      <c r="D4037" s="0" t="str">
        <f aca="false">IFERROR(VLOOKUP($C4037,薬効分類マスタ!$A$2:$B$180,2,FALSE()),"未登録")</f>
        <v>その他の血液・体液用薬</v>
      </c>
      <c r="E4037" s="16" t="s">
        <v>9337</v>
      </c>
      <c r="F4037" s="16" t="s">
        <v>622</v>
      </c>
      <c r="G4037" s="16" t="s">
        <v>9350</v>
      </c>
      <c r="H4037" s="16" t="s">
        <v>530</v>
      </c>
      <c r="I4037" s="0" t="n">
        <v>12.6</v>
      </c>
      <c r="J4037" s="16" t="s">
        <v>239</v>
      </c>
      <c r="K4037" s="0" t="str">
        <f aca="false">IFERROR(IF(VLOOKUP($C4037,薬効分類マスタ!$A$2:$E$180,5,FALSE())=0,"",VLOOKUP($C4037,薬効分類マスタ!$A$2:$E$180,5,FALSE())),"")</f>
        <v/>
      </c>
      <c r="L4037" s="17"/>
      <c r="M4037" s="0" t="str">
        <f aca="false">IF($K4037="","",IF($L4037&lt;&gt;"",$L4037,VLOOKUP($C4037,薬効分類マスタ!$A$2:$F$180,6,FALSE())))</f>
        <v/>
      </c>
      <c r="N4037" s="0" t="str">
        <f aca="false">ASC(G4037)</f>
        <v>ｸﾛﾋﾟﾄﾞｸﾞﾚﾙ錠25mg｢ｹﾐﾌｧ｣</v>
      </c>
      <c r="O4037" s="0" t="str">
        <f aca="false">ASC(E4037)</f>
        <v>ｸﾛﾋﾟﾄﾞｸﾞﾚﾙ硫酸塩</v>
      </c>
      <c r="P4037" s="16" t="n">
        <f aca="false">N(P4036)+IF($C4037=検索!$B$49,1,0)</f>
        <v>0</v>
      </c>
    </row>
    <row r="4038" customFormat="false" ht="15" hidden="false" customHeight="false" outlineLevel="0" collapsed="false">
      <c r="A4038" s="16" t="s">
        <v>221</v>
      </c>
      <c r="B4038" s="0" t="s">
        <v>9351</v>
      </c>
      <c r="C4038" s="0" t="n">
        <v>339</v>
      </c>
      <c r="D4038" s="0" t="str">
        <f aca="false">IFERROR(VLOOKUP($C4038,薬効分類マスタ!$A$2:$B$180,2,FALSE()),"未登録")</f>
        <v>その他の血液・体液用薬</v>
      </c>
      <c r="E4038" s="16" t="s">
        <v>9337</v>
      </c>
      <c r="F4038" s="16" t="s">
        <v>622</v>
      </c>
      <c r="G4038" s="16" t="s">
        <v>9352</v>
      </c>
      <c r="H4038" s="16" t="s">
        <v>385</v>
      </c>
      <c r="I4038" s="0" t="n">
        <v>12.6</v>
      </c>
      <c r="J4038" s="16" t="s">
        <v>239</v>
      </c>
      <c r="K4038" s="0" t="str">
        <f aca="false">IFERROR(IF(VLOOKUP($C4038,薬効分類マスタ!$A$2:$E$180,5,FALSE())=0,"",VLOOKUP($C4038,薬効分類マスタ!$A$2:$E$180,5,FALSE())),"")</f>
        <v/>
      </c>
      <c r="L4038" s="17"/>
      <c r="M4038" s="0" t="str">
        <f aca="false">IF($K4038="","",IF($L4038&lt;&gt;"",$L4038,VLOOKUP($C4038,薬効分類マスタ!$A$2:$F$180,6,FALSE())))</f>
        <v/>
      </c>
      <c r="N4038" s="0" t="str">
        <f aca="false">ASC(G4038)</f>
        <v>ｸﾛﾋﾟﾄﾞｸﾞﾚﾙ錠25mg｢ｻﾜｲ｣</v>
      </c>
      <c r="O4038" s="0" t="str">
        <f aca="false">ASC(E4038)</f>
        <v>ｸﾛﾋﾟﾄﾞｸﾞﾚﾙ硫酸塩</v>
      </c>
      <c r="P4038" s="16" t="n">
        <f aca="false">N(P4037)+IF($C4038=検索!$B$49,1,0)</f>
        <v>0</v>
      </c>
    </row>
    <row r="4039" customFormat="false" ht="15" hidden="false" customHeight="false" outlineLevel="0" collapsed="false">
      <c r="A4039" s="16" t="s">
        <v>221</v>
      </c>
      <c r="B4039" s="0" t="s">
        <v>9353</v>
      </c>
      <c r="C4039" s="0" t="n">
        <v>339</v>
      </c>
      <c r="D4039" s="0" t="str">
        <f aca="false">IFERROR(VLOOKUP($C4039,薬効分類マスタ!$A$2:$B$180,2,FALSE()),"未登録")</f>
        <v>その他の血液・体液用薬</v>
      </c>
      <c r="E4039" s="16" t="s">
        <v>9337</v>
      </c>
      <c r="F4039" s="16" t="s">
        <v>622</v>
      </c>
      <c r="G4039" s="16" t="s">
        <v>9354</v>
      </c>
      <c r="H4039" s="16" t="s">
        <v>354</v>
      </c>
      <c r="I4039" s="0" t="n">
        <v>12.6</v>
      </c>
      <c r="J4039" s="16" t="s">
        <v>239</v>
      </c>
      <c r="K4039" s="0" t="str">
        <f aca="false">IFERROR(IF(VLOOKUP($C4039,薬効分類マスタ!$A$2:$E$180,5,FALSE())=0,"",VLOOKUP($C4039,薬効分類マスタ!$A$2:$E$180,5,FALSE())),"")</f>
        <v/>
      </c>
      <c r="L4039" s="17"/>
      <c r="M4039" s="0" t="str">
        <f aca="false">IF($K4039="","",IF($L4039&lt;&gt;"",$L4039,VLOOKUP($C4039,薬効分類マスタ!$A$2:$F$180,6,FALSE())))</f>
        <v/>
      </c>
      <c r="N4039" s="0" t="str">
        <f aca="false">ASC(G4039)</f>
        <v>ｸﾛﾋﾟﾄﾞｸﾞﾚﾙ錠25mg｢ｻﾝﾄﾞ｣</v>
      </c>
      <c r="O4039" s="0" t="str">
        <f aca="false">ASC(E4039)</f>
        <v>ｸﾛﾋﾟﾄﾞｸﾞﾚﾙ硫酸塩</v>
      </c>
      <c r="P4039" s="16" t="n">
        <f aca="false">N(P4038)+IF($C4039=検索!$B$49,1,0)</f>
        <v>0</v>
      </c>
    </row>
    <row r="4040" customFormat="false" ht="15" hidden="false" customHeight="false" outlineLevel="0" collapsed="false">
      <c r="A4040" s="16" t="s">
        <v>221</v>
      </c>
      <c r="B4040" s="0" t="s">
        <v>9355</v>
      </c>
      <c r="C4040" s="0" t="n">
        <v>339</v>
      </c>
      <c r="D4040" s="0" t="str">
        <f aca="false">IFERROR(VLOOKUP($C4040,薬効分類マスタ!$A$2:$B$180,2,FALSE()),"未登録")</f>
        <v>その他の血液・体液用薬</v>
      </c>
      <c r="E4040" s="16" t="s">
        <v>9337</v>
      </c>
      <c r="F4040" s="16" t="s">
        <v>622</v>
      </c>
      <c r="G4040" s="16" t="s">
        <v>9356</v>
      </c>
      <c r="H4040" s="16" t="s">
        <v>347</v>
      </c>
      <c r="I4040" s="0" t="n">
        <v>12.6</v>
      </c>
      <c r="J4040" s="16" t="s">
        <v>239</v>
      </c>
      <c r="K4040" s="0" t="str">
        <f aca="false">IFERROR(IF(VLOOKUP($C4040,薬効分類マスタ!$A$2:$E$180,5,FALSE())=0,"",VLOOKUP($C4040,薬効分類マスタ!$A$2:$E$180,5,FALSE())),"")</f>
        <v/>
      </c>
      <c r="L4040" s="17"/>
      <c r="M4040" s="0" t="str">
        <f aca="false">IF($K4040="","",IF($L4040&lt;&gt;"",$L4040,VLOOKUP($C4040,薬効分類マスタ!$A$2:$F$180,6,FALSE())))</f>
        <v/>
      </c>
      <c r="N4040" s="0" t="str">
        <f aca="false">ASC(G4040)</f>
        <v>ｸﾛﾋﾟﾄﾞｸﾞﾚﾙ錠25mg｢ﾂﾙﾊﾗ｣</v>
      </c>
      <c r="O4040" s="0" t="str">
        <f aca="false">ASC(E4040)</f>
        <v>ｸﾛﾋﾟﾄﾞｸﾞﾚﾙ硫酸塩</v>
      </c>
      <c r="P4040" s="16" t="n">
        <f aca="false">N(P4039)+IF($C4040=検索!$B$49,1,0)</f>
        <v>0</v>
      </c>
    </row>
    <row r="4041" customFormat="false" ht="15" hidden="false" customHeight="false" outlineLevel="0" collapsed="false">
      <c r="A4041" s="16" t="s">
        <v>221</v>
      </c>
      <c r="B4041" s="0" t="s">
        <v>9357</v>
      </c>
      <c r="C4041" s="0" t="n">
        <v>339</v>
      </c>
      <c r="D4041" s="0" t="str">
        <f aca="false">IFERROR(VLOOKUP($C4041,薬効分類マスタ!$A$2:$B$180,2,FALSE()),"未登録")</f>
        <v>その他の血液・体液用薬</v>
      </c>
      <c r="E4041" s="16" t="s">
        <v>9337</v>
      </c>
      <c r="F4041" s="16" t="s">
        <v>622</v>
      </c>
      <c r="G4041" s="16" t="s">
        <v>9358</v>
      </c>
      <c r="H4041" s="16" t="s">
        <v>533</v>
      </c>
      <c r="I4041" s="0" t="n">
        <v>12.6</v>
      </c>
      <c r="J4041" s="16" t="s">
        <v>239</v>
      </c>
      <c r="K4041" s="0" t="str">
        <f aca="false">IFERROR(IF(VLOOKUP($C4041,薬効分類マスタ!$A$2:$E$180,5,FALSE())=0,"",VLOOKUP($C4041,薬効分類マスタ!$A$2:$E$180,5,FALSE())),"")</f>
        <v/>
      </c>
      <c r="L4041" s="17"/>
      <c r="M4041" s="0" t="str">
        <f aca="false">IF($K4041="","",IF($L4041&lt;&gt;"",$L4041,VLOOKUP($C4041,薬効分類マスタ!$A$2:$F$180,6,FALSE())))</f>
        <v/>
      </c>
      <c r="N4041" s="0" t="str">
        <f aca="false">ASC(G4041)</f>
        <v>ｸﾛﾋﾟﾄﾞｸﾞﾚﾙ錠25mg｢ﾄｰﾜ｣</v>
      </c>
      <c r="O4041" s="0" t="str">
        <f aca="false">ASC(E4041)</f>
        <v>ｸﾛﾋﾟﾄﾞｸﾞﾚﾙ硫酸塩</v>
      </c>
      <c r="P4041" s="16" t="n">
        <f aca="false">N(P4040)+IF($C4041=検索!$B$49,1,0)</f>
        <v>0</v>
      </c>
    </row>
    <row r="4042" customFormat="false" ht="15" hidden="false" customHeight="false" outlineLevel="0" collapsed="false">
      <c r="A4042" s="16" t="s">
        <v>221</v>
      </c>
      <c r="B4042" s="0" t="s">
        <v>9359</v>
      </c>
      <c r="C4042" s="0" t="n">
        <v>339</v>
      </c>
      <c r="D4042" s="0" t="str">
        <f aca="false">IFERROR(VLOOKUP($C4042,薬効分類マスタ!$A$2:$B$180,2,FALSE()),"未登録")</f>
        <v>その他の血液・体液用薬</v>
      </c>
      <c r="E4042" s="16" t="s">
        <v>9337</v>
      </c>
      <c r="F4042" s="16" t="s">
        <v>622</v>
      </c>
      <c r="G4042" s="16" t="s">
        <v>9360</v>
      </c>
      <c r="H4042" s="16" t="s">
        <v>557</v>
      </c>
      <c r="I4042" s="0" t="n">
        <v>12.6</v>
      </c>
      <c r="J4042" s="16" t="s">
        <v>239</v>
      </c>
      <c r="K4042" s="0" t="str">
        <f aca="false">IFERROR(IF(VLOOKUP($C4042,薬効分類マスタ!$A$2:$E$180,5,FALSE())=0,"",VLOOKUP($C4042,薬効分類マスタ!$A$2:$E$180,5,FALSE())),"")</f>
        <v/>
      </c>
      <c r="L4042" s="17"/>
      <c r="M4042" s="0" t="str">
        <f aca="false">IF($K4042="","",IF($L4042&lt;&gt;"",$L4042,VLOOKUP($C4042,薬効分類マスタ!$A$2:$F$180,6,FALSE())))</f>
        <v/>
      </c>
      <c r="N4042" s="0" t="str">
        <f aca="false">ASC(G4042)</f>
        <v>ｸﾛﾋﾟﾄﾞｸﾞﾚﾙ錠25mg｢明治｣</v>
      </c>
      <c r="O4042" s="0" t="str">
        <f aca="false">ASC(E4042)</f>
        <v>ｸﾛﾋﾟﾄﾞｸﾞﾚﾙ硫酸塩</v>
      </c>
      <c r="P4042" s="16" t="n">
        <f aca="false">N(P4041)+IF($C4042=検索!$B$49,1,0)</f>
        <v>0</v>
      </c>
    </row>
    <row r="4043" customFormat="false" ht="15" hidden="false" customHeight="false" outlineLevel="0" collapsed="false">
      <c r="A4043" s="16" t="s">
        <v>221</v>
      </c>
      <c r="B4043" s="0" t="s">
        <v>9361</v>
      </c>
      <c r="C4043" s="0" t="n">
        <v>339</v>
      </c>
      <c r="D4043" s="0" t="str">
        <f aca="false">IFERROR(VLOOKUP($C4043,薬効分類マスタ!$A$2:$B$180,2,FALSE()),"未登録")</f>
        <v>その他の血液・体液用薬</v>
      </c>
      <c r="E4043" s="16" t="s">
        <v>9337</v>
      </c>
      <c r="F4043" s="16" t="s">
        <v>2117</v>
      </c>
      <c r="G4043" s="16" t="s">
        <v>9362</v>
      </c>
      <c r="H4043" s="16" t="s">
        <v>494</v>
      </c>
      <c r="I4043" s="0" t="n">
        <v>40.9</v>
      </c>
      <c r="J4043" s="16" t="s">
        <v>232</v>
      </c>
      <c r="K4043" s="0" t="str">
        <f aca="false">IFERROR(IF(VLOOKUP($C4043,薬効分類マスタ!$A$2:$E$180,5,FALSE())=0,"",VLOOKUP($C4043,薬効分類マスタ!$A$2:$E$180,5,FALSE())),"")</f>
        <v/>
      </c>
      <c r="L4043" s="17"/>
      <c r="M4043" s="0" t="str">
        <f aca="false">IF($K4043="","",IF($L4043&lt;&gt;"",$L4043,VLOOKUP($C4043,薬効分類マスタ!$A$2:$F$180,6,FALSE())))</f>
        <v/>
      </c>
      <c r="N4043" s="0" t="str">
        <f aca="false">ASC(G4043)</f>
        <v>ﾌﾟﾗﾋﾞｯｸｽ錠75mg</v>
      </c>
      <c r="O4043" s="0" t="str">
        <f aca="false">ASC(E4043)</f>
        <v>ｸﾛﾋﾟﾄﾞｸﾞﾚﾙ硫酸塩</v>
      </c>
      <c r="P4043" s="16" t="n">
        <f aca="false">N(P4042)+IF($C4043=検索!$B$49,1,0)</f>
        <v>0</v>
      </c>
    </row>
    <row r="4044" customFormat="false" ht="15" hidden="false" customHeight="false" outlineLevel="0" collapsed="false">
      <c r="A4044" s="16" t="s">
        <v>221</v>
      </c>
      <c r="B4044" s="0" t="s">
        <v>9363</v>
      </c>
      <c r="C4044" s="0" t="n">
        <v>339</v>
      </c>
      <c r="D4044" s="0" t="str">
        <f aca="false">IFERROR(VLOOKUP($C4044,薬効分類マスタ!$A$2:$B$180,2,FALSE()),"未登録")</f>
        <v>その他の血液・体液用薬</v>
      </c>
      <c r="E4044" s="16" t="s">
        <v>9337</v>
      </c>
      <c r="F4044" s="16" t="s">
        <v>2117</v>
      </c>
      <c r="G4044" s="16" t="s">
        <v>9364</v>
      </c>
      <c r="H4044" s="16" t="s">
        <v>527</v>
      </c>
      <c r="I4044" s="0" t="n">
        <v>28.3</v>
      </c>
      <c r="J4044" s="16" t="s">
        <v>239</v>
      </c>
      <c r="K4044" s="0" t="str">
        <f aca="false">IFERROR(IF(VLOOKUP($C4044,薬効分類マスタ!$A$2:$E$180,5,FALSE())=0,"",VLOOKUP($C4044,薬効分類マスタ!$A$2:$E$180,5,FALSE())),"")</f>
        <v/>
      </c>
      <c r="L4044" s="17"/>
      <c r="M4044" s="0" t="str">
        <f aca="false">IF($K4044="","",IF($L4044&lt;&gt;"",$L4044,VLOOKUP($C4044,薬効分類マスタ!$A$2:$F$180,6,FALSE())))</f>
        <v/>
      </c>
      <c r="N4044" s="0" t="str">
        <f aca="false">ASC(G4044)</f>
        <v>ｸﾛﾋﾟﾄﾞｸﾞﾚﾙ錠75mg｢JG｣</v>
      </c>
      <c r="O4044" s="0" t="str">
        <f aca="false">ASC(E4044)</f>
        <v>ｸﾛﾋﾟﾄﾞｸﾞﾚﾙ硫酸塩</v>
      </c>
      <c r="P4044" s="16" t="n">
        <f aca="false">N(P4043)+IF($C4044=検索!$B$49,1,0)</f>
        <v>0</v>
      </c>
    </row>
    <row r="4045" customFormat="false" ht="15" hidden="false" customHeight="false" outlineLevel="0" collapsed="false">
      <c r="A4045" s="16" t="s">
        <v>221</v>
      </c>
      <c r="B4045" s="0" t="s">
        <v>9365</v>
      </c>
      <c r="C4045" s="0" t="n">
        <v>339</v>
      </c>
      <c r="D4045" s="0" t="str">
        <f aca="false">IFERROR(VLOOKUP($C4045,薬効分類マスタ!$A$2:$B$180,2,FALSE()),"未登録")</f>
        <v>その他の血液・体液用薬</v>
      </c>
      <c r="E4045" s="16" t="s">
        <v>9337</v>
      </c>
      <c r="F4045" s="16" t="s">
        <v>2117</v>
      </c>
      <c r="G4045" s="16" t="s">
        <v>9366</v>
      </c>
      <c r="H4045" s="16" t="s">
        <v>1289</v>
      </c>
      <c r="I4045" s="0" t="n">
        <v>28.3</v>
      </c>
      <c r="J4045" s="16" t="s">
        <v>239</v>
      </c>
      <c r="K4045" s="0" t="str">
        <f aca="false">IFERROR(IF(VLOOKUP($C4045,薬効分類マスタ!$A$2:$E$180,5,FALSE())=0,"",VLOOKUP($C4045,薬効分類マスタ!$A$2:$E$180,5,FALSE())),"")</f>
        <v/>
      </c>
      <c r="L4045" s="17"/>
      <c r="M4045" s="0" t="str">
        <f aca="false">IF($K4045="","",IF($L4045&lt;&gt;"",$L4045,VLOOKUP($C4045,薬効分類マスタ!$A$2:$F$180,6,FALSE())))</f>
        <v/>
      </c>
      <c r="N4045" s="0" t="str">
        <f aca="false">ASC(G4045)</f>
        <v>ｸﾛﾋﾟﾄﾞｸﾞﾚﾙ錠75mg｢SANIK｣</v>
      </c>
      <c r="O4045" s="0" t="str">
        <f aca="false">ASC(E4045)</f>
        <v>ｸﾛﾋﾟﾄﾞｸﾞﾚﾙ硫酸塩</v>
      </c>
      <c r="P4045" s="16" t="n">
        <f aca="false">N(P4044)+IF($C4045=検索!$B$49,1,0)</f>
        <v>0</v>
      </c>
    </row>
    <row r="4046" customFormat="false" ht="15" hidden="false" customHeight="false" outlineLevel="0" collapsed="false">
      <c r="A4046" s="16" t="s">
        <v>221</v>
      </c>
      <c r="B4046" s="0" t="s">
        <v>9367</v>
      </c>
      <c r="C4046" s="0" t="n">
        <v>339</v>
      </c>
      <c r="D4046" s="0" t="str">
        <f aca="false">IFERROR(VLOOKUP($C4046,薬効分類マスタ!$A$2:$B$180,2,FALSE()),"未登録")</f>
        <v>その他の血液・体液用薬</v>
      </c>
      <c r="E4046" s="16" t="s">
        <v>9337</v>
      </c>
      <c r="F4046" s="16" t="s">
        <v>2117</v>
      </c>
      <c r="G4046" s="16" t="s">
        <v>9368</v>
      </c>
      <c r="H4046" s="16" t="s">
        <v>1067</v>
      </c>
      <c r="I4046" s="0" t="n">
        <v>28.3</v>
      </c>
      <c r="J4046" s="16" t="s">
        <v>239</v>
      </c>
      <c r="K4046" s="0" t="str">
        <f aca="false">IFERROR(IF(VLOOKUP($C4046,薬効分類マスタ!$A$2:$E$180,5,FALSE())=0,"",VLOOKUP($C4046,薬効分類マスタ!$A$2:$E$180,5,FALSE())),"")</f>
        <v/>
      </c>
      <c r="L4046" s="17"/>
      <c r="M4046" s="0" t="str">
        <f aca="false">IF($K4046="","",IF($L4046&lt;&gt;"",$L4046,VLOOKUP($C4046,薬効分類マスタ!$A$2:$F$180,6,FALSE())))</f>
        <v/>
      </c>
      <c r="N4046" s="0" t="str">
        <f aca="false">ASC(G4046)</f>
        <v>ｸﾛﾋﾟﾄﾞｸﾞﾚﾙ錠75mg｢TCK｣</v>
      </c>
      <c r="O4046" s="0" t="str">
        <f aca="false">ASC(E4046)</f>
        <v>ｸﾛﾋﾟﾄﾞｸﾞﾚﾙ硫酸塩</v>
      </c>
      <c r="P4046" s="16" t="n">
        <f aca="false">N(P4045)+IF($C4046=検索!$B$49,1,0)</f>
        <v>0</v>
      </c>
    </row>
    <row r="4047" customFormat="false" ht="15" hidden="false" customHeight="false" outlineLevel="0" collapsed="false">
      <c r="A4047" s="16" t="s">
        <v>221</v>
      </c>
      <c r="B4047" s="0" t="s">
        <v>9369</v>
      </c>
      <c r="C4047" s="0" t="n">
        <v>339</v>
      </c>
      <c r="D4047" s="0" t="str">
        <f aca="false">IFERROR(VLOOKUP($C4047,薬効分類マスタ!$A$2:$B$180,2,FALSE()),"未登録")</f>
        <v>その他の血液・体液用薬</v>
      </c>
      <c r="E4047" s="16" t="s">
        <v>9337</v>
      </c>
      <c r="F4047" s="16" t="s">
        <v>2117</v>
      </c>
      <c r="G4047" s="16" t="s">
        <v>9370</v>
      </c>
      <c r="H4047" s="16" t="s">
        <v>574</v>
      </c>
      <c r="I4047" s="0" t="n">
        <v>17.7</v>
      </c>
      <c r="J4047" s="16" t="s">
        <v>239</v>
      </c>
      <c r="K4047" s="0" t="str">
        <f aca="false">IFERROR(IF(VLOOKUP($C4047,薬効分類マスタ!$A$2:$E$180,5,FALSE())=0,"",VLOOKUP($C4047,薬効分類マスタ!$A$2:$E$180,5,FALSE())),"")</f>
        <v/>
      </c>
      <c r="L4047" s="17"/>
      <c r="M4047" s="0" t="str">
        <f aca="false">IF($K4047="","",IF($L4047&lt;&gt;"",$L4047,VLOOKUP($C4047,薬効分類マスタ!$A$2:$F$180,6,FALSE())))</f>
        <v/>
      </c>
      <c r="N4047" s="0" t="str">
        <f aca="false">ASC(G4047)</f>
        <v>ｸﾛﾋﾟﾄﾞｸﾞﾚﾙ錠75mg｢YD｣</v>
      </c>
      <c r="O4047" s="0" t="str">
        <f aca="false">ASC(E4047)</f>
        <v>ｸﾛﾋﾟﾄﾞｸﾞﾚﾙ硫酸塩</v>
      </c>
      <c r="P4047" s="16" t="n">
        <f aca="false">N(P4046)+IF($C4047=検索!$B$49,1,0)</f>
        <v>0</v>
      </c>
    </row>
    <row r="4048" customFormat="false" ht="15" hidden="false" customHeight="false" outlineLevel="0" collapsed="false">
      <c r="A4048" s="16" t="s">
        <v>221</v>
      </c>
      <c r="B4048" s="0" t="s">
        <v>9371</v>
      </c>
      <c r="C4048" s="0" t="n">
        <v>339</v>
      </c>
      <c r="D4048" s="0" t="str">
        <f aca="false">IFERROR(VLOOKUP($C4048,薬効分類マスタ!$A$2:$B$180,2,FALSE()),"未登録")</f>
        <v>その他の血液・体液用薬</v>
      </c>
      <c r="E4048" s="16" t="s">
        <v>9337</v>
      </c>
      <c r="F4048" s="16" t="s">
        <v>2117</v>
      </c>
      <c r="G4048" s="16" t="s">
        <v>9372</v>
      </c>
      <c r="H4048" s="16" t="s">
        <v>831</v>
      </c>
      <c r="I4048" s="0" t="n">
        <v>28.3</v>
      </c>
      <c r="J4048" s="16" t="s">
        <v>239</v>
      </c>
      <c r="K4048" s="0" t="str">
        <f aca="false">IFERROR(IF(VLOOKUP($C4048,薬効分類マスタ!$A$2:$E$180,5,FALSE())=0,"",VLOOKUP($C4048,薬効分類マスタ!$A$2:$E$180,5,FALSE())),"")</f>
        <v/>
      </c>
      <c r="L4048" s="17"/>
      <c r="M4048" s="0" t="str">
        <f aca="false">IF($K4048="","",IF($L4048&lt;&gt;"",$L4048,VLOOKUP($C4048,薬効分類マスタ!$A$2:$F$180,6,FALSE())))</f>
        <v/>
      </c>
      <c r="N4048" s="0" t="str">
        <f aca="false">ASC(G4048)</f>
        <v>ｸﾛﾋﾟﾄﾞｸﾞﾚﾙ錠75mg｢科研｣</v>
      </c>
      <c r="O4048" s="0" t="str">
        <f aca="false">ASC(E4048)</f>
        <v>ｸﾛﾋﾟﾄﾞｸﾞﾚﾙ硫酸塩</v>
      </c>
      <c r="P4048" s="16" t="n">
        <f aca="false">N(P4047)+IF($C4048=検索!$B$49,1,0)</f>
        <v>0</v>
      </c>
    </row>
    <row r="4049" customFormat="false" ht="15" hidden="false" customHeight="false" outlineLevel="0" collapsed="false">
      <c r="A4049" s="16" t="s">
        <v>221</v>
      </c>
      <c r="B4049" s="0" t="s">
        <v>9373</v>
      </c>
      <c r="C4049" s="0" t="n">
        <v>339</v>
      </c>
      <c r="D4049" s="0" t="str">
        <f aca="false">IFERROR(VLOOKUP($C4049,薬効分類マスタ!$A$2:$B$180,2,FALSE()),"未登録")</f>
        <v>その他の血液・体液用薬</v>
      </c>
      <c r="E4049" s="16" t="s">
        <v>9337</v>
      </c>
      <c r="F4049" s="16" t="s">
        <v>2117</v>
      </c>
      <c r="G4049" s="16" t="s">
        <v>9374</v>
      </c>
      <c r="H4049" s="16" t="s">
        <v>601</v>
      </c>
      <c r="I4049" s="0" t="n">
        <v>17.7</v>
      </c>
      <c r="J4049" s="16" t="s">
        <v>239</v>
      </c>
      <c r="K4049" s="0" t="str">
        <f aca="false">IFERROR(IF(VLOOKUP($C4049,薬効分類マスタ!$A$2:$E$180,5,FALSE())=0,"",VLOOKUP($C4049,薬効分類マスタ!$A$2:$E$180,5,FALSE())),"")</f>
        <v/>
      </c>
      <c r="L4049" s="17"/>
      <c r="M4049" s="0" t="str">
        <f aca="false">IF($K4049="","",IF($L4049&lt;&gt;"",$L4049,VLOOKUP($C4049,薬効分類マスタ!$A$2:$F$180,6,FALSE())))</f>
        <v/>
      </c>
      <c r="N4049" s="0" t="str">
        <f aca="false">ASC(G4049)</f>
        <v>ｸﾛﾋﾟﾄﾞｸﾞﾚﾙ錠75mg｢杏林｣</v>
      </c>
      <c r="O4049" s="0" t="str">
        <f aca="false">ASC(E4049)</f>
        <v>ｸﾛﾋﾟﾄﾞｸﾞﾚﾙ硫酸塩</v>
      </c>
      <c r="P4049" s="16" t="n">
        <f aca="false">N(P4048)+IF($C4049=検索!$B$49,1,0)</f>
        <v>0</v>
      </c>
    </row>
    <row r="4050" customFormat="false" ht="15" hidden="false" customHeight="false" outlineLevel="0" collapsed="false">
      <c r="A4050" s="16" t="s">
        <v>221</v>
      </c>
      <c r="B4050" s="0" t="s">
        <v>9375</v>
      </c>
      <c r="C4050" s="0" t="n">
        <v>339</v>
      </c>
      <c r="D4050" s="0" t="str">
        <f aca="false">IFERROR(VLOOKUP($C4050,薬効分類マスタ!$A$2:$B$180,2,FALSE()),"未登録")</f>
        <v>その他の血液・体液用薬</v>
      </c>
      <c r="E4050" s="16" t="s">
        <v>9337</v>
      </c>
      <c r="F4050" s="16" t="s">
        <v>2117</v>
      </c>
      <c r="G4050" s="16" t="s">
        <v>9376</v>
      </c>
      <c r="H4050" s="16" t="s">
        <v>530</v>
      </c>
      <c r="I4050" s="0" t="n">
        <v>28.3</v>
      </c>
      <c r="J4050" s="16" t="s">
        <v>239</v>
      </c>
      <c r="K4050" s="0" t="str">
        <f aca="false">IFERROR(IF(VLOOKUP($C4050,薬効分類マスタ!$A$2:$E$180,5,FALSE())=0,"",VLOOKUP($C4050,薬効分類マスタ!$A$2:$E$180,5,FALSE())),"")</f>
        <v/>
      </c>
      <c r="L4050" s="17"/>
      <c r="M4050" s="0" t="str">
        <f aca="false">IF($K4050="","",IF($L4050&lt;&gt;"",$L4050,VLOOKUP($C4050,薬効分類マスタ!$A$2:$F$180,6,FALSE())))</f>
        <v/>
      </c>
      <c r="N4050" s="0" t="str">
        <f aca="false">ASC(G4050)</f>
        <v>ｸﾛﾋﾟﾄﾞｸﾞﾚﾙ錠75mg｢ｹﾐﾌｧ｣</v>
      </c>
      <c r="O4050" s="0" t="str">
        <f aca="false">ASC(E4050)</f>
        <v>ｸﾛﾋﾟﾄﾞｸﾞﾚﾙ硫酸塩</v>
      </c>
      <c r="P4050" s="16" t="n">
        <f aca="false">N(P4049)+IF($C4050=検索!$B$49,1,0)</f>
        <v>0</v>
      </c>
    </row>
    <row r="4051" customFormat="false" ht="15" hidden="false" customHeight="false" outlineLevel="0" collapsed="false">
      <c r="A4051" s="16" t="s">
        <v>221</v>
      </c>
      <c r="B4051" s="0" t="s">
        <v>9377</v>
      </c>
      <c r="C4051" s="0" t="n">
        <v>339</v>
      </c>
      <c r="D4051" s="0" t="str">
        <f aca="false">IFERROR(VLOOKUP($C4051,薬効分類マスタ!$A$2:$B$180,2,FALSE()),"未登録")</f>
        <v>その他の血液・体液用薬</v>
      </c>
      <c r="E4051" s="16" t="s">
        <v>9337</v>
      </c>
      <c r="F4051" s="16" t="s">
        <v>2117</v>
      </c>
      <c r="G4051" s="16" t="s">
        <v>9378</v>
      </c>
      <c r="H4051" s="16" t="s">
        <v>385</v>
      </c>
      <c r="I4051" s="0" t="n">
        <v>28.3</v>
      </c>
      <c r="J4051" s="16" t="s">
        <v>239</v>
      </c>
      <c r="K4051" s="0" t="str">
        <f aca="false">IFERROR(IF(VLOOKUP($C4051,薬効分類マスタ!$A$2:$E$180,5,FALSE())=0,"",VLOOKUP($C4051,薬効分類マスタ!$A$2:$E$180,5,FALSE())),"")</f>
        <v/>
      </c>
      <c r="L4051" s="17"/>
      <c r="M4051" s="0" t="str">
        <f aca="false">IF($K4051="","",IF($L4051&lt;&gt;"",$L4051,VLOOKUP($C4051,薬効分類マスタ!$A$2:$F$180,6,FALSE())))</f>
        <v/>
      </c>
      <c r="N4051" s="0" t="str">
        <f aca="false">ASC(G4051)</f>
        <v>ｸﾛﾋﾟﾄﾞｸﾞﾚﾙ錠75mg｢ｻﾜｲ｣</v>
      </c>
      <c r="O4051" s="0" t="str">
        <f aca="false">ASC(E4051)</f>
        <v>ｸﾛﾋﾟﾄﾞｸﾞﾚﾙ硫酸塩</v>
      </c>
      <c r="P4051" s="16" t="n">
        <f aca="false">N(P4050)+IF($C4051=検索!$B$49,1,0)</f>
        <v>0</v>
      </c>
    </row>
    <row r="4052" customFormat="false" ht="15" hidden="false" customHeight="false" outlineLevel="0" collapsed="false">
      <c r="A4052" s="16" t="s">
        <v>221</v>
      </c>
      <c r="B4052" s="0" t="s">
        <v>9379</v>
      </c>
      <c r="C4052" s="0" t="n">
        <v>339</v>
      </c>
      <c r="D4052" s="0" t="str">
        <f aca="false">IFERROR(VLOOKUP($C4052,薬効分類マスタ!$A$2:$B$180,2,FALSE()),"未登録")</f>
        <v>その他の血液・体液用薬</v>
      </c>
      <c r="E4052" s="16" t="s">
        <v>9337</v>
      </c>
      <c r="F4052" s="16" t="s">
        <v>2117</v>
      </c>
      <c r="G4052" s="16" t="s">
        <v>9380</v>
      </c>
      <c r="H4052" s="16" t="s">
        <v>354</v>
      </c>
      <c r="I4052" s="0" t="n">
        <v>28.3</v>
      </c>
      <c r="J4052" s="16" t="s">
        <v>239</v>
      </c>
      <c r="K4052" s="0" t="str">
        <f aca="false">IFERROR(IF(VLOOKUP($C4052,薬効分類マスタ!$A$2:$E$180,5,FALSE())=0,"",VLOOKUP($C4052,薬効分類マスタ!$A$2:$E$180,5,FALSE())),"")</f>
        <v/>
      </c>
      <c r="L4052" s="17"/>
      <c r="M4052" s="0" t="str">
        <f aca="false">IF($K4052="","",IF($L4052&lt;&gt;"",$L4052,VLOOKUP($C4052,薬効分類マスタ!$A$2:$F$180,6,FALSE())))</f>
        <v/>
      </c>
      <c r="N4052" s="0" t="str">
        <f aca="false">ASC(G4052)</f>
        <v>ｸﾛﾋﾟﾄﾞｸﾞﾚﾙ錠75mg｢ｻﾝﾄﾞ｣</v>
      </c>
      <c r="O4052" s="0" t="str">
        <f aca="false">ASC(E4052)</f>
        <v>ｸﾛﾋﾟﾄﾞｸﾞﾚﾙ硫酸塩</v>
      </c>
      <c r="P4052" s="16" t="n">
        <f aca="false">N(P4051)+IF($C4052=検索!$B$49,1,0)</f>
        <v>0</v>
      </c>
    </row>
    <row r="4053" customFormat="false" ht="15" hidden="false" customHeight="false" outlineLevel="0" collapsed="false">
      <c r="A4053" s="16" t="s">
        <v>221</v>
      </c>
      <c r="B4053" s="0" t="s">
        <v>9381</v>
      </c>
      <c r="C4053" s="0" t="n">
        <v>339</v>
      </c>
      <c r="D4053" s="0" t="str">
        <f aca="false">IFERROR(VLOOKUP($C4053,薬効分類マスタ!$A$2:$B$180,2,FALSE()),"未登録")</f>
        <v>その他の血液・体液用薬</v>
      </c>
      <c r="E4053" s="16" t="s">
        <v>9337</v>
      </c>
      <c r="F4053" s="16" t="s">
        <v>2117</v>
      </c>
      <c r="G4053" s="16" t="s">
        <v>9382</v>
      </c>
      <c r="H4053" s="16" t="s">
        <v>571</v>
      </c>
      <c r="I4053" s="0" t="n">
        <v>17.7</v>
      </c>
      <c r="J4053" s="16" t="s">
        <v>239</v>
      </c>
      <c r="K4053" s="0" t="str">
        <f aca="false">IFERROR(IF(VLOOKUP($C4053,薬効分類マスタ!$A$2:$E$180,5,FALSE())=0,"",VLOOKUP($C4053,薬効分類マスタ!$A$2:$E$180,5,FALSE())),"")</f>
        <v/>
      </c>
      <c r="L4053" s="17"/>
      <c r="M4053" s="0" t="str">
        <f aca="false">IF($K4053="","",IF($L4053&lt;&gt;"",$L4053,VLOOKUP($C4053,薬効分類マスタ!$A$2:$F$180,6,FALSE())))</f>
        <v/>
      </c>
      <c r="N4053" s="0" t="str">
        <f aca="false">ASC(G4053)</f>
        <v>ｸﾛﾋﾟﾄﾞｸﾞﾚﾙ錠75mg｢三和｣</v>
      </c>
      <c r="O4053" s="0" t="str">
        <f aca="false">ASC(E4053)</f>
        <v>ｸﾛﾋﾟﾄﾞｸﾞﾚﾙ硫酸塩</v>
      </c>
      <c r="P4053" s="16" t="n">
        <f aca="false">N(P4052)+IF($C4053=検索!$B$49,1,0)</f>
        <v>0</v>
      </c>
    </row>
    <row r="4054" customFormat="false" ht="15" hidden="false" customHeight="false" outlineLevel="0" collapsed="false">
      <c r="A4054" s="16" t="s">
        <v>221</v>
      </c>
      <c r="B4054" s="0" t="s">
        <v>9383</v>
      </c>
      <c r="C4054" s="0" t="n">
        <v>339</v>
      </c>
      <c r="D4054" s="0" t="str">
        <f aca="false">IFERROR(VLOOKUP($C4054,薬効分類マスタ!$A$2:$B$180,2,FALSE()),"未登録")</f>
        <v>その他の血液・体液用薬</v>
      </c>
      <c r="E4054" s="16" t="s">
        <v>9337</v>
      </c>
      <c r="F4054" s="16" t="s">
        <v>2117</v>
      </c>
      <c r="G4054" s="16" t="s">
        <v>9384</v>
      </c>
      <c r="H4054" s="16" t="s">
        <v>347</v>
      </c>
      <c r="I4054" s="0" t="n">
        <v>28.3</v>
      </c>
      <c r="J4054" s="16" t="s">
        <v>239</v>
      </c>
      <c r="K4054" s="0" t="str">
        <f aca="false">IFERROR(IF(VLOOKUP($C4054,薬効分類マスタ!$A$2:$E$180,5,FALSE())=0,"",VLOOKUP($C4054,薬効分類マスタ!$A$2:$E$180,5,FALSE())),"")</f>
        <v/>
      </c>
      <c r="L4054" s="17"/>
      <c r="M4054" s="0" t="str">
        <f aca="false">IF($K4054="","",IF($L4054&lt;&gt;"",$L4054,VLOOKUP($C4054,薬効分類マスタ!$A$2:$F$180,6,FALSE())))</f>
        <v/>
      </c>
      <c r="N4054" s="0" t="str">
        <f aca="false">ASC(G4054)</f>
        <v>ｸﾛﾋﾟﾄﾞｸﾞﾚﾙ錠75mg｢ﾂﾙﾊﾗ｣</v>
      </c>
      <c r="O4054" s="0" t="str">
        <f aca="false">ASC(E4054)</f>
        <v>ｸﾛﾋﾟﾄﾞｸﾞﾚﾙ硫酸塩</v>
      </c>
      <c r="P4054" s="16" t="n">
        <f aca="false">N(P4053)+IF($C4054=検索!$B$49,1,0)</f>
        <v>0</v>
      </c>
    </row>
    <row r="4055" customFormat="false" ht="15" hidden="false" customHeight="false" outlineLevel="0" collapsed="false">
      <c r="A4055" s="16" t="s">
        <v>221</v>
      </c>
      <c r="B4055" s="0" t="s">
        <v>9385</v>
      </c>
      <c r="C4055" s="0" t="n">
        <v>339</v>
      </c>
      <c r="D4055" s="0" t="str">
        <f aca="false">IFERROR(VLOOKUP($C4055,薬効分類マスタ!$A$2:$B$180,2,FALSE()),"未登録")</f>
        <v>その他の血液・体液用薬</v>
      </c>
      <c r="E4055" s="16" t="s">
        <v>9337</v>
      </c>
      <c r="F4055" s="16" t="s">
        <v>2117</v>
      </c>
      <c r="G4055" s="16" t="s">
        <v>9386</v>
      </c>
      <c r="H4055" s="16" t="s">
        <v>533</v>
      </c>
      <c r="I4055" s="0" t="n">
        <v>28.3</v>
      </c>
      <c r="J4055" s="16" t="s">
        <v>239</v>
      </c>
      <c r="K4055" s="0" t="str">
        <f aca="false">IFERROR(IF(VLOOKUP($C4055,薬効分類マスタ!$A$2:$E$180,5,FALSE())=0,"",VLOOKUP($C4055,薬効分類マスタ!$A$2:$E$180,5,FALSE())),"")</f>
        <v/>
      </c>
      <c r="L4055" s="17"/>
      <c r="M4055" s="0" t="str">
        <f aca="false">IF($K4055="","",IF($L4055&lt;&gt;"",$L4055,VLOOKUP($C4055,薬効分類マスタ!$A$2:$F$180,6,FALSE())))</f>
        <v/>
      </c>
      <c r="N4055" s="0" t="str">
        <f aca="false">ASC(G4055)</f>
        <v>ｸﾛﾋﾟﾄﾞｸﾞﾚﾙ錠75mg｢ﾄｰﾜ｣</v>
      </c>
      <c r="O4055" s="0" t="str">
        <f aca="false">ASC(E4055)</f>
        <v>ｸﾛﾋﾟﾄﾞｸﾞﾚﾙ硫酸塩</v>
      </c>
      <c r="P4055" s="16" t="n">
        <f aca="false">N(P4054)+IF($C4055=検索!$B$49,1,0)</f>
        <v>0</v>
      </c>
    </row>
    <row r="4056" customFormat="false" ht="15" hidden="false" customHeight="false" outlineLevel="0" collapsed="false">
      <c r="A4056" s="16" t="s">
        <v>221</v>
      </c>
      <c r="B4056" s="0" t="s">
        <v>9387</v>
      </c>
      <c r="C4056" s="0" t="n">
        <v>339</v>
      </c>
      <c r="D4056" s="0" t="str">
        <f aca="false">IFERROR(VLOOKUP($C4056,薬効分類マスタ!$A$2:$B$180,2,FALSE()),"未登録")</f>
        <v>その他の血液・体液用薬</v>
      </c>
      <c r="E4056" s="16" t="s">
        <v>9337</v>
      </c>
      <c r="F4056" s="16" t="s">
        <v>2117</v>
      </c>
      <c r="G4056" s="16" t="s">
        <v>9388</v>
      </c>
      <c r="H4056" s="16" t="s">
        <v>606</v>
      </c>
      <c r="I4056" s="0" t="n">
        <v>17.7</v>
      </c>
      <c r="J4056" s="16" t="s">
        <v>239</v>
      </c>
      <c r="K4056" s="0" t="str">
        <f aca="false">IFERROR(IF(VLOOKUP($C4056,薬効分類マスタ!$A$2:$E$180,5,FALSE())=0,"",VLOOKUP($C4056,薬効分類マスタ!$A$2:$E$180,5,FALSE())),"")</f>
        <v/>
      </c>
      <c r="L4056" s="17"/>
      <c r="M4056" s="0" t="str">
        <f aca="false">IF($K4056="","",IF($L4056&lt;&gt;"",$L4056,VLOOKUP($C4056,薬効分類マスタ!$A$2:$F$180,6,FALSE())))</f>
        <v/>
      </c>
      <c r="N4056" s="0" t="str">
        <f aca="false">ASC(G4056)</f>
        <v>ｸﾛﾋﾟﾄﾞｸﾞﾚﾙ錠75mg｢日新｣</v>
      </c>
      <c r="O4056" s="0" t="str">
        <f aca="false">ASC(E4056)</f>
        <v>ｸﾛﾋﾟﾄﾞｸﾞﾚﾙ硫酸塩</v>
      </c>
      <c r="P4056" s="16" t="n">
        <f aca="false">N(P4055)+IF($C4056=検索!$B$49,1,0)</f>
        <v>0</v>
      </c>
    </row>
    <row r="4057" customFormat="false" ht="15" hidden="false" customHeight="false" outlineLevel="0" collapsed="false">
      <c r="A4057" s="16" t="s">
        <v>221</v>
      </c>
      <c r="B4057" s="0" t="s">
        <v>9389</v>
      </c>
      <c r="C4057" s="0" t="n">
        <v>339</v>
      </c>
      <c r="D4057" s="0" t="str">
        <f aca="false">IFERROR(VLOOKUP($C4057,薬効分類マスタ!$A$2:$B$180,2,FALSE()),"未登録")</f>
        <v>その他の血液・体液用薬</v>
      </c>
      <c r="E4057" s="16" t="s">
        <v>9337</v>
      </c>
      <c r="F4057" s="16" t="s">
        <v>2117</v>
      </c>
      <c r="G4057" s="16" t="s">
        <v>9390</v>
      </c>
      <c r="H4057" s="16" t="s">
        <v>557</v>
      </c>
      <c r="I4057" s="0" t="n">
        <v>28.3</v>
      </c>
      <c r="J4057" s="16" t="s">
        <v>239</v>
      </c>
      <c r="K4057" s="0" t="str">
        <f aca="false">IFERROR(IF(VLOOKUP($C4057,薬効分類マスタ!$A$2:$E$180,5,FALSE())=0,"",VLOOKUP($C4057,薬効分類マスタ!$A$2:$E$180,5,FALSE())),"")</f>
        <v/>
      </c>
      <c r="L4057" s="17"/>
      <c r="M4057" s="0" t="str">
        <f aca="false">IF($K4057="","",IF($L4057&lt;&gt;"",$L4057,VLOOKUP($C4057,薬効分類マスタ!$A$2:$F$180,6,FALSE())))</f>
        <v/>
      </c>
      <c r="N4057" s="0" t="str">
        <f aca="false">ASC(G4057)</f>
        <v>ｸﾛﾋﾟﾄﾞｸﾞﾚﾙ錠75mg｢明治｣</v>
      </c>
      <c r="O4057" s="0" t="str">
        <f aca="false">ASC(E4057)</f>
        <v>ｸﾛﾋﾟﾄﾞｸﾞﾚﾙ硫酸塩</v>
      </c>
      <c r="P4057" s="16" t="n">
        <f aca="false">N(P4056)+IF($C4057=検索!$B$49,1,0)</f>
        <v>0</v>
      </c>
    </row>
    <row r="4058" customFormat="false" ht="15" hidden="false" customHeight="false" outlineLevel="0" collapsed="false">
      <c r="A4058" s="16" t="s">
        <v>221</v>
      </c>
      <c r="B4058" s="0" t="s">
        <v>9391</v>
      </c>
      <c r="C4058" s="0" t="n">
        <v>339</v>
      </c>
      <c r="D4058" s="0" t="str">
        <f aca="false">IFERROR(VLOOKUP($C4058,薬効分類マスタ!$A$2:$B$180,2,FALSE()),"未登録")</f>
        <v>その他の血液・体液用薬</v>
      </c>
      <c r="E4058" s="16" t="s">
        <v>9337</v>
      </c>
      <c r="F4058" s="16" t="s">
        <v>2117</v>
      </c>
      <c r="G4058" s="16" t="s">
        <v>9392</v>
      </c>
      <c r="H4058" s="16" t="s">
        <v>848</v>
      </c>
      <c r="I4058" s="0" t="n">
        <v>17.7</v>
      </c>
      <c r="J4058" s="16" t="s">
        <v>239</v>
      </c>
      <c r="K4058" s="0" t="str">
        <f aca="false">IFERROR(IF(VLOOKUP($C4058,薬効分類マスタ!$A$2:$E$180,5,FALSE())=0,"",VLOOKUP($C4058,薬効分類マスタ!$A$2:$E$180,5,FALSE())),"")</f>
        <v/>
      </c>
      <c r="L4058" s="17"/>
      <c r="M4058" s="0" t="str">
        <f aca="false">IF($K4058="","",IF($L4058&lt;&gt;"",$L4058,VLOOKUP($C4058,薬効分類マスタ!$A$2:$F$180,6,FALSE())))</f>
        <v/>
      </c>
      <c r="N4058" s="0" t="str">
        <f aca="false">ASC(G4058)</f>
        <v>ｸﾛﾋﾟﾄﾞｸﾞﾚﾙ錠75mg｢ﾌｪﾙｾﾞﾝ｣</v>
      </c>
      <c r="O4058" s="0" t="str">
        <f aca="false">ASC(E4058)</f>
        <v>ｸﾛﾋﾟﾄﾞｸﾞﾚﾙ硫酸塩</v>
      </c>
      <c r="P4058" s="16" t="n">
        <f aca="false">N(P4057)+IF($C4058=検索!$B$49,1,0)</f>
        <v>0</v>
      </c>
    </row>
    <row r="4059" customFormat="false" ht="15" hidden="false" customHeight="false" outlineLevel="0" collapsed="false">
      <c r="A4059" s="16" t="s">
        <v>221</v>
      </c>
      <c r="B4059" s="0" t="s">
        <v>9393</v>
      </c>
      <c r="C4059" s="0" t="n">
        <v>339</v>
      </c>
      <c r="D4059" s="0" t="str">
        <f aca="false">IFERROR(VLOOKUP($C4059,薬効分類マスタ!$A$2:$B$180,2,FALSE()),"未登録")</f>
        <v>その他の血液・体液用薬</v>
      </c>
      <c r="E4059" s="16" t="s">
        <v>9337</v>
      </c>
      <c r="F4059" s="16" t="s">
        <v>2117</v>
      </c>
      <c r="G4059" s="16" t="s">
        <v>9394</v>
      </c>
      <c r="H4059" s="16" t="s">
        <v>1256</v>
      </c>
      <c r="I4059" s="0" t="n">
        <v>17.7</v>
      </c>
      <c r="J4059" s="16" t="s">
        <v>239</v>
      </c>
      <c r="K4059" s="0" t="str">
        <f aca="false">IFERROR(IF(VLOOKUP($C4059,薬効分類マスタ!$A$2:$E$180,5,FALSE())=0,"",VLOOKUP($C4059,薬効分類マスタ!$A$2:$E$180,5,FALSE())),"")</f>
        <v/>
      </c>
      <c r="L4059" s="17"/>
      <c r="M4059" s="0" t="str">
        <f aca="false">IF($K4059="","",IF($L4059&lt;&gt;"",$L4059,VLOOKUP($C4059,薬効分類マスタ!$A$2:$F$180,6,FALSE())))</f>
        <v/>
      </c>
      <c r="N4059" s="0" t="str">
        <f aca="false">ASC(G4059)</f>
        <v>ｸﾛﾋﾟﾄﾞｸﾞﾚﾙ錠75mg｢ｸﾆﾋﾛ｣</v>
      </c>
      <c r="O4059" s="0" t="str">
        <f aca="false">ASC(E4059)</f>
        <v>ｸﾛﾋﾟﾄﾞｸﾞﾚﾙ硫酸塩</v>
      </c>
      <c r="P4059" s="16" t="n">
        <f aca="false">N(P4058)+IF($C4059=検索!$B$49,1,0)</f>
        <v>0</v>
      </c>
    </row>
    <row r="4060" customFormat="false" ht="15" hidden="false" customHeight="false" outlineLevel="0" collapsed="false">
      <c r="A4060" s="16" t="s">
        <v>221</v>
      </c>
      <c r="B4060" s="0" t="s">
        <v>9395</v>
      </c>
      <c r="C4060" s="0" t="n">
        <v>339</v>
      </c>
      <c r="D4060" s="0" t="str">
        <f aca="false">IFERROR(VLOOKUP($C4060,薬効分類マスタ!$A$2:$B$180,2,FALSE()),"未登録")</f>
        <v>その他の血液・体液用薬</v>
      </c>
      <c r="E4060" s="16" t="s">
        <v>9337</v>
      </c>
      <c r="F4060" s="16" t="s">
        <v>2117</v>
      </c>
      <c r="G4060" s="16" t="s">
        <v>9396</v>
      </c>
      <c r="H4060" s="16" t="s">
        <v>950</v>
      </c>
      <c r="I4060" s="0" t="n">
        <v>17.7</v>
      </c>
      <c r="J4060" s="16" t="s">
        <v>239</v>
      </c>
      <c r="K4060" s="0" t="str">
        <f aca="false">IFERROR(IF(VLOOKUP($C4060,薬効分類マスタ!$A$2:$E$180,5,FALSE())=0,"",VLOOKUP($C4060,薬効分類マスタ!$A$2:$E$180,5,FALSE())),"")</f>
        <v/>
      </c>
      <c r="L4060" s="17"/>
      <c r="M4060" s="0" t="str">
        <f aca="false">IF($K4060="","",IF($L4060&lt;&gt;"",$L4060,VLOOKUP($C4060,薬効分類マスタ!$A$2:$F$180,6,FALSE())))</f>
        <v/>
      </c>
      <c r="N4060" s="0" t="str">
        <f aca="false">ASC(G4060)</f>
        <v>ｸﾛﾋﾟﾄﾞｸﾞﾚﾙ錠75mg｢VTRS｣</v>
      </c>
      <c r="O4060" s="0" t="str">
        <f aca="false">ASC(E4060)</f>
        <v>ｸﾛﾋﾟﾄﾞｸﾞﾚﾙ硫酸塩</v>
      </c>
      <c r="P4060" s="16" t="n">
        <f aca="false">N(P4059)+IF($C4060=検索!$B$49,1,0)</f>
        <v>0</v>
      </c>
    </row>
    <row r="4061" customFormat="false" ht="15" hidden="false" customHeight="false" outlineLevel="0" collapsed="false">
      <c r="A4061" s="16" t="s">
        <v>221</v>
      </c>
      <c r="B4061" s="0" t="s">
        <v>9397</v>
      </c>
      <c r="C4061" s="0" t="n">
        <v>339</v>
      </c>
      <c r="D4061" s="0" t="str">
        <f aca="false">IFERROR(VLOOKUP($C4061,薬効分類マスタ!$A$2:$B$180,2,FALSE()),"未登録")</f>
        <v>その他の血液・体液用薬</v>
      </c>
      <c r="E4061" s="16" t="s">
        <v>9337</v>
      </c>
      <c r="F4061" s="16" t="s">
        <v>411</v>
      </c>
      <c r="G4061" s="16" t="s">
        <v>9398</v>
      </c>
      <c r="H4061" s="16" t="s">
        <v>1067</v>
      </c>
      <c r="I4061" s="0" t="n">
        <v>15.4</v>
      </c>
      <c r="J4061" s="16" t="s">
        <v>239</v>
      </c>
      <c r="K4061" s="0" t="str">
        <f aca="false">IFERROR(IF(VLOOKUP($C4061,薬効分類マスタ!$A$2:$E$180,5,FALSE())=0,"",VLOOKUP($C4061,薬効分類マスタ!$A$2:$E$180,5,FALSE())),"")</f>
        <v/>
      </c>
      <c r="L4061" s="17"/>
      <c r="M4061" s="0" t="str">
        <f aca="false">IF($K4061="","",IF($L4061&lt;&gt;"",$L4061,VLOOKUP($C4061,薬効分類マスタ!$A$2:$F$180,6,FALSE())))</f>
        <v/>
      </c>
      <c r="N4061" s="0" t="str">
        <f aca="false">ASC(G4061)</f>
        <v>ｸﾛﾋﾟﾄﾞｸﾞﾚﾙ錠50mg｢TCK｣</v>
      </c>
      <c r="O4061" s="0" t="str">
        <f aca="false">ASC(E4061)</f>
        <v>ｸﾛﾋﾟﾄﾞｸﾞﾚﾙ硫酸塩</v>
      </c>
      <c r="P4061" s="16" t="n">
        <f aca="false">N(P4060)+IF($C4061=検索!$B$49,1,0)</f>
        <v>0</v>
      </c>
    </row>
    <row r="4062" customFormat="false" ht="15" hidden="false" customHeight="false" outlineLevel="0" collapsed="false">
      <c r="A4062" s="16" t="s">
        <v>221</v>
      </c>
      <c r="B4062" s="0" t="s">
        <v>9399</v>
      </c>
      <c r="C4062" s="0" t="n">
        <v>339</v>
      </c>
      <c r="D4062" s="0" t="str">
        <f aca="false">IFERROR(VLOOKUP($C4062,薬効分類マスタ!$A$2:$B$180,2,FALSE()),"未登録")</f>
        <v>その他の血液・体液用薬</v>
      </c>
      <c r="E4062" s="16" t="s">
        <v>9337</v>
      </c>
      <c r="F4062" s="16" t="s">
        <v>411</v>
      </c>
      <c r="G4062" s="16" t="s">
        <v>9400</v>
      </c>
      <c r="H4062" s="16" t="s">
        <v>385</v>
      </c>
      <c r="I4062" s="0" t="n">
        <v>15.4</v>
      </c>
      <c r="J4062" s="16" t="s">
        <v>239</v>
      </c>
      <c r="K4062" s="0" t="str">
        <f aca="false">IFERROR(IF(VLOOKUP($C4062,薬効分類マスタ!$A$2:$E$180,5,FALSE())=0,"",VLOOKUP($C4062,薬効分類マスタ!$A$2:$E$180,5,FALSE())),"")</f>
        <v/>
      </c>
      <c r="L4062" s="17"/>
      <c r="M4062" s="0" t="str">
        <f aca="false">IF($K4062="","",IF($L4062&lt;&gt;"",$L4062,VLOOKUP($C4062,薬効分類マスタ!$A$2:$F$180,6,FALSE())))</f>
        <v/>
      </c>
      <c r="N4062" s="0" t="str">
        <f aca="false">ASC(G4062)</f>
        <v>ｸﾛﾋﾟﾄﾞｸﾞﾚﾙ錠50mg｢ｻﾜｲ｣</v>
      </c>
      <c r="O4062" s="0" t="str">
        <f aca="false">ASC(E4062)</f>
        <v>ｸﾛﾋﾟﾄﾞｸﾞﾚﾙ硫酸塩</v>
      </c>
      <c r="P4062" s="16" t="n">
        <f aca="false">N(P4061)+IF($C4062=検索!$B$49,1,0)</f>
        <v>0</v>
      </c>
    </row>
    <row r="4063" customFormat="false" ht="15" hidden="false" customHeight="false" outlineLevel="0" collapsed="false">
      <c r="A4063" s="16" t="s">
        <v>221</v>
      </c>
      <c r="B4063" s="0" t="s">
        <v>9401</v>
      </c>
      <c r="C4063" s="0" t="n">
        <v>339</v>
      </c>
      <c r="D4063" s="0" t="str">
        <f aca="false">IFERROR(VLOOKUP($C4063,薬効分類マスタ!$A$2:$B$180,2,FALSE()),"未登録")</f>
        <v>その他の血液・体液用薬</v>
      </c>
      <c r="E4063" s="16" t="s">
        <v>9337</v>
      </c>
      <c r="F4063" s="16" t="s">
        <v>411</v>
      </c>
      <c r="G4063" s="16" t="s">
        <v>9402</v>
      </c>
      <c r="H4063" s="16" t="s">
        <v>557</v>
      </c>
      <c r="I4063" s="0" t="n">
        <v>15.4</v>
      </c>
      <c r="J4063" s="16" t="s">
        <v>239</v>
      </c>
      <c r="K4063" s="0" t="str">
        <f aca="false">IFERROR(IF(VLOOKUP($C4063,薬効分類マスタ!$A$2:$E$180,5,FALSE())=0,"",VLOOKUP($C4063,薬効分類マスタ!$A$2:$E$180,5,FALSE())),"")</f>
        <v/>
      </c>
      <c r="L4063" s="17"/>
      <c r="M4063" s="0" t="str">
        <f aca="false">IF($K4063="","",IF($L4063&lt;&gt;"",$L4063,VLOOKUP($C4063,薬効分類マスタ!$A$2:$F$180,6,FALSE())))</f>
        <v/>
      </c>
      <c r="N4063" s="0" t="str">
        <f aca="false">ASC(G4063)</f>
        <v>ｸﾛﾋﾟﾄﾞｸﾞﾚﾙ錠50mg｢明治｣</v>
      </c>
      <c r="O4063" s="0" t="str">
        <f aca="false">ASC(E4063)</f>
        <v>ｸﾛﾋﾟﾄﾞｸﾞﾚﾙ硫酸塩</v>
      </c>
      <c r="P4063" s="16" t="n">
        <f aca="false">N(P4062)+IF($C4063=検索!$B$49,1,0)</f>
        <v>0</v>
      </c>
    </row>
    <row r="4064" customFormat="false" ht="15" hidden="false" customHeight="false" outlineLevel="0" collapsed="false">
      <c r="A4064" s="16" t="s">
        <v>221</v>
      </c>
      <c r="B4064" s="0" t="s">
        <v>9403</v>
      </c>
      <c r="C4064" s="0" t="n">
        <v>339</v>
      </c>
      <c r="D4064" s="0" t="str">
        <f aca="false">IFERROR(VLOOKUP($C4064,薬効分類マスタ!$A$2:$B$180,2,FALSE()),"未登録")</f>
        <v>その他の血液・体液用薬</v>
      </c>
      <c r="E4064" s="16" t="s">
        <v>9404</v>
      </c>
      <c r="F4064" s="16" t="s">
        <v>4218</v>
      </c>
      <c r="G4064" s="16" t="s">
        <v>9405</v>
      </c>
      <c r="H4064" s="16" t="s">
        <v>1180</v>
      </c>
      <c r="I4064" s="0" t="n">
        <v>237</v>
      </c>
      <c r="J4064" s="16" t="s">
        <v>232</v>
      </c>
      <c r="K4064" s="0" t="str">
        <f aca="false">IFERROR(IF(VLOOKUP($C4064,薬効分類マスタ!$A$2:$E$180,5,FALSE())=0,"",VLOOKUP($C4064,薬効分類マスタ!$A$2:$E$180,5,FALSE())),"")</f>
        <v/>
      </c>
      <c r="L4064" s="17"/>
      <c r="M4064" s="0" t="str">
        <f aca="false">IF($K4064="","",IF($L4064&lt;&gt;"",$L4064,VLOOKUP($C4064,薬効分類マスタ!$A$2:$F$180,6,FALSE())))</f>
        <v/>
      </c>
      <c r="N4064" s="0" t="str">
        <f aca="false">ASC(G4064)</f>
        <v>ｴﾌｨｴﾝﾄ錠3.75mg</v>
      </c>
      <c r="O4064" s="0" t="str">
        <f aca="false">ASC(E4064)</f>
        <v>ﾌﾟﾗｽｸﾞﾚﾙ塩酸塩</v>
      </c>
      <c r="P4064" s="16" t="n">
        <f aca="false">N(P4063)+IF($C4064=検索!$B$49,1,0)</f>
        <v>0</v>
      </c>
    </row>
    <row r="4065" customFormat="false" ht="15" hidden="false" customHeight="false" outlineLevel="0" collapsed="false">
      <c r="A4065" s="16" t="s">
        <v>221</v>
      </c>
      <c r="B4065" s="0" t="s">
        <v>9406</v>
      </c>
      <c r="C4065" s="0" t="n">
        <v>339</v>
      </c>
      <c r="D4065" s="0" t="str">
        <f aca="false">IFERROR(VLOOKUP($C4065,薬効分類マスタ!$A$2:$B$180,2,FALSE()),"未登録")</f>
        <v>その他の血液・体液用薬</v>
      </c>
      <c r="E4065" s="16" t="s">
        <v>9404</v>
      </c>
      <c r="F4065" s="16" t="s">
        <v>4218</v>
      </c>
      <c r="G4065" s="16" t="s">
        <v>9407</v>
      </c>
      <c r="H4065" s="16" t="s">
        <v>1464</v>
      </c>
      <c r="I4065" s="0" t="n">
        <v>118.2</v>
      </c>
      <c r="J4065" s="16" t="s">
        <v>239</v>
      </c>
      <c r="K4065" s="0" t="str">
        <f aca="false">IFERROR(IF(VLOOKUP($C4065,薬効分類マスタ!$A$2:$E$180,5,FALSE())=0,"",VLOOKUP($C4065,薬効分類マスタ!$A$2:$E$180,5,FALSE())),"")</f>
        <v/>
      </c>
      <c r="L4065" s="17"/>
      <c r="M4065" s="0" t="str">
        <f aca="false">IF($K4065="","",IF($L4065&lt;&gt;"",$L4065,VLOOKUP($C4065,薬効分類マスタ!$A$2:$F$180,6,FALSE())))</f>
        <v/>
      </c>
      <c r="N4065" s="0" t="str">
        <f aca="false">ASC(G4065)</f>
        <v>ﾌﾟﾗｽｸﾞﾚﾙ錠3.75mg｢DSEP｣</v>
      </c>
      <c r="O4065" s="0" t="str">
        <f aca="false">ASC(E4065)</f>
        <v>ﾌﾟﾗｽｸﾞﾚﾙ塩酸塩</v>
      </c>
      <c r="P4065" s="16" t="n">
        <f aca="false">N(P4064)+IF($C4065=検索!$B$49,1,0)</f>
        <v>0</v>
      </c>
    </row>
    <row r="4066" customFormat="false" ht="15" hidden="false" customHeight="false" outlineLevel="0" collapsed="false">
      <c r="A4066" s="16" t="s">
        <v>221</v>
      </c>
      <c r="B4066" s="0" t="s">
        <v>9408</v>
      </c>
      <c r="C4066" s="0" t="n">
        <v>339</v>
      </c>
      <c r="D4066" s="0" t="str">
        <f aca="false">IFERROR(VLOOKUP($C4066,薬効分類マスタ!$A$2:$B$180,2,FALSE()),"未登録")</f>
        <v>その他の血液・体液用薬</v>
      </c>
      <c r="E4066" s="16" t="s">
        <v>9404</v>
      </c>
      <c r="F4066" s="16" t="s">
        <v>4218</v>
      </c>
      <c r="G4066" s="16" t="s">
        <v>9409</v>
      </c>
      <c r="H4066" s="16" t="s">
        <v>533</v>
      </c>
      <c r="I4066" s="0" t="n">
        <v>118.2</v>
      </c>
      <c r="J4066" s="16" t="s">
        <v>239</v>
      </c>
      <c r="K4066" s="0" t="str">
        <f aca="false">IFERROR(IF(VLOOKUP($C4066,薬効分類マスタ!$A$2:$E$180,5,FALSE())=0,"",VLOOKUP($C4066,薬効分類マスタ!$A$2:$E$180,5,FALSE())),"")</f>
        <v/>
      </c>
      <c r="L4066" s="17"/>
      <c r="M4066" s="0" t="str">
        <f aca="false">IF($K4066="","",IF($L4066&lt;&gt;"",$L4066,VLOOKUP($C4066,薬効分類マスタ!$A$2:$F$180,6,FALSE())))</f>
        <v/>
      </c>
      <c r="N4066" s="0" t="str">
        <f aca="false">ASC(G4066)</f>
        <v>ﾌﾟﾗｽｸﾞﾚﾙ錠3.75mg｢ﾄｰﾜ｣</v>
      </c>
      <c r="O4066" s="0" t="str">
        <f aca="false">ASC(E4066)</f>
        <v>ﾌﾟﾗｽｸﾞﾚﾙ塩酸塩</v>
      </c>
      <c r="P4066" s="16" t="n">
        <f aca="false">N(P4065)+IF($C4066=検索!$B$49,1,0)</f>
        <v>0</v>
      </c>
    </row>
    <row r="4067" customFormat="false" ht="15" hidden="false" customHeight="false" outlineLevel="0" collapsed="false">
      <c r="A4067" s="16" t="s">
        <v>221</v>
      </c>
      <c r="B4067" s="0" t="s">
        <v>9410</v>
      </c>
      <c r="C4067" s="0" t="n">
        <v>339</v>
      </c>
      <c r="D4067" s="0" t="str">
        <f aca="false">IFERROR(VLOOKUP($C4067,薬効分類マスタ!$A$2:$B$180,2,FALSE()),"未登録")</f>
        <v>その他の血液・体液用薬</v>
      </c>
      <c r="E4067" s="16" t="s">
        <v>9404</v>
      </c>
      <c r="F4067" s="16" t="s">
        <v>4218</v>
      </c>
      <c r="G4067" s="16" t="s">
        <v>9411</v>
      </c>
      <c r="H4067" s="16" t="s">
        <v>606</v>
      </c>
      <c r="I4067" s="0" t="n">
        <v>118.2</v>
      </c>
      <c r="J4067" s="16" t="s">
        <v>239</v>
      </c>
      <c r="K4067" s="0" t="str">
        <f aca="false">IFERROR(IF(VLOOKUP($C4067,薬効分類マスタ!$A$2:$E$180,5,FALSE())=0,"",VLOOKUP($C4067,薬効分類マスタ!$A$2:$E$180,5,FALSE())),"")</f>
        <v/>
      </c>
      <c r="L4067" s="17"/>
      <c r="M4067" s="0" t="str">
        <f aca="false">IF($K4067="","",IF($L4067&lt;&gt;"",$L4067,VLOOKUP($C4067,薬効分類マスタ!$A$2:$F$180,6,FALSE())))</f>
        <v/>
      </c>
      <c r="N4067" s="0" t="str">
        <f aca="false">ASC(G4067)</f>
        <v>ﾌﾟﾗｽｸﾞﾚﾙ錠3.75mg｢日新｣</v>
      </c>
      <c r="O4067" s="0" t="str">
        <f aca="false">ASC(E4067)</f>
        <v>ﾌﾟﾗｽｸﾞﾚﾙ塩酸塩</v>
      </c>
      <c r="P4067" s="16" t="n">
        <f aca="false">N(P4066)+IF($C4067=検索!$B$49,1,0)</f>
        <v>0</v>
      </c>
    </row>
    <row r="4068" customFormat="false" ht="15" hidden="false" customHeight="false" outlineLevel="0" collapsed="false">
      <c r="A4068" s="16" t="s">
        <v>221</v>
      </c>
      <c r="B4068" s="0" t="s">
        <v>9412</v>
      </c>
      <c r="C4068" s="0" t="n">
        <v>339</v>
      </c>
      <c r="D4068" s="0" t="str">
        <f aca="false">IFERROR(VLOOKUP($C4068,薬効分類マスタ!$A$2:$B$180,2,FALSE()),"未登録")</f>
        <v>その他の血液・体液用薬</v>
      </c>
      <c r="E4068" s="16" t="s">
        <v>9404</v>
      </c>
      <c r="F4068" s="16" t="s">
        <v>257</v>
      </c>
      <c r="G4068" s="16" t="s">
        <v>9413</v>
      </c>
      <c r="H4068" s="16" t="s">
        <v>1180</v>
      </c>
      <c r="I4068" s="0" t="n">
        <v>312.5</v>
      </c>
      <c r="J4068" s="16" t="s">
        <v>232</v>
      </c>
      <c r="K4068" s="0" t="str">
        <f aca="false">IFERROR(IF(VLOOKUP($C4068,薬効分類マスタ!$A$2:$E$180,5,FALSE())=0,"",VLOOKUP($C4068,薬効分類マスタ!$A$2:$E$180,5,FALSE())),"")</f>
        <v/>
      </c>
      <c r="L4068" s="17"/>
      <c r="M4068" s="0" t="str">
        <f aca="false">IF($K4068="","",IF($L4068&lt;&gt;"",$L4068,VLOOKUP($C4068,薬効分類マスタ!$A$2:$F$180,6,FALSE())))</f>
        <v/>
      </c>
      <c r="N4068" s="0" t="str">
        <f aca="false">ASC(G4068)</f>
        <v>ｴﾌｨｴﾝﾄ錠5mg</v>
      </c>
      <c r="O4068" s="0" t="str">
        <f aca="false">ASC(E4068)</f>
        <v>ﾌﾟﾗｽｸﾞﾚﾙ塩酸塩</v>
      </c>
      <c r="P4068" s="16" t="n">
        <f aca="false">N(P4067)+IF($C4068=検索!$B$49,1,0)</f>
        <v>0</v>
      </c>
    </row>
    <row r="4069" customFormat="false" ht="15" hidden="false" customHeight="false" outlineLevel="0" collapsed="false">
      <c r="A4069" s="16" t="s">
        <v>221</v>
      </c>
      <c r="B4069" s="0" t="s">
        <v>9414</v>
      </c>
      <c r="C4069" s="0" t="n">
        <v>339</v>
      </c>
      <c r="D4069" s="0" t="str">
        <f aca="false">IFERROR(VLOOKUP($C4069,薬効分類マスタ!$A$2:$B$180,2,FALSE()),"未登録")</f>
        <v>その他の血液・体液用薬</v>
      </c>
      <c r="E4069" s="16" t="s">
        <v>9404</v>
      </c>
      <c r="F4069" s="16" t="s">
        <v>257</v>
      </c>
      <c r="G4069" s="16" t="s">
        <v>9415</v>
      </c>
      <c r="H4069" s="16" t="s">
        <v>1464</v>
      </c>
      <c r="I4069" s="0" t="n">
        <v>149.9</v>
      </c>
      <c r="J4069" s="16" t="s">
        <v>239</v>
      </c>
      <c r="K4069" s="0" t="str">
        <f aca="false">IFERROR(IF(VLOOKUP($C4069,薬効分類マスタ!$A$2:$E$180,5,FALSE())=0,"",VLOOKUP($C4069,薬効分類マスタ!$A$2:$E$180,5,FALSE())),"")</f>
        <v/>
      </c>
      <c r="L4069" s="17"/>
      <c r="M4069" s="0" t="str">
        <f aca="false">IF($K4069="","",IF($L4069&lt;&gt;"",$L4069,VLOOKUP($C4069,薬効分類マスタ!$A$2:$F$180,6,FALSE())))</f>
        <v/>
      </c>
      <c r="N4069" s="0" t="str">
        <f aca="false">ASC(G4069)</f>
        <v>ﾌﾟﾗｽｸﾞﾚﾙ錠5mg｢DSEP｣</v>
      </c>
      <c r="O4069" s="0" t="str">
        <f aca="false">ASC(E4069)</f>
        <v>ﾌﾟﾗｽｸﾞﾚﾙ塩酸塩</v>
      </c>
      <c r="P4069" s="16" t="n">
        <f aca="false">N(P4068)+IF($C4069=検索!$B$49,1,0)</f>
        <v>0</v>
      </c>
    </row>
    <row r="4070" customFormat="false" ht="15" hidden="false" customHeight="false" outlineLevel="0" collapsed="false">
      <c r="A4070" s="16" t="s">
        <v>221</v>
      </c>
      <c r="B4070" s="0" t="s">
        <v>9416</v>
      </c>
      <c r="C4070" s="0" t="n">
        <v>339</v>
      </c>
      <c r="D4070" s="0" t="str">
        <f aca="false">IFERROR(VLOOKUP($C4070,薬効分類マスタ!$A$2:$B$180,2,FALSE()),"未登録")</f>
        <v>その他の血液・体液用薬</v>
      </c>
      <c r="E4070" s="16" t="s">
        <v>9404</v>
      </c>
      <c r="F4070" s="16" t="s">
        <v>257</v>
      </c>
      <c r="G4070" s="16" t="s">
        <v>9417</v>
      </c>
      <c r="H4070" s="16" t="s">
        <v>533</v>
      </c>
      <c r="I4070" s="0" t="n">
        <v>149.9</v>
      </c>
      <c r="J4070" s="16" t="s">
        <v>239</v>
      </c>
      <c r="K4070" s="0" t="str">
        <f aca="false">IFERROR(IF(VLOOKUP($C4070,薬効分類マスタ!$A$2:$E$180,5,FALSE())=0,"",VLOOKUP($C4070,薬効分類マスタ!$A$2:$E$180,5,FALSE())),"")</f>
        <v/>
      </c>
      <c r="L4070" s="17"/>
      <c r="M4070" s="0" t="str">
        <f aca="false">IF($K4070="","",IF($L4070&lt;&gt;"",$L4070,VLOOKUP($C4070,薬効分類マスタ!$A$2:$F$180,6,FALSE())))</f>
        <v/>
      </c>
      <c r="N4070" s="0" t="str">
        <f aca="false">ASC(G4070)</f>
        <v>ﾌﾟﾗｽｸﾞﾚﾙ錠5mg｢ﾄｰﾜ｣</v>
      </c>
      <c r="O4070" s="0" t="str">
        <f aca="false">ASC(E4070)</f>
        <v>ﾌﾟﾗｽｸﾞﾚﾙ塩酸塩</v>
      </c>
      <c r="P4070" s="16" t="n">
        <f aca="false">N(P4069)+IF($C4070=検索!$B$49,1,0)</f>
        <v>0</v>
      </c>
    </row>
    <row r="4071" customFormat="false" ht="15" hidden="false" customHeight="false" outlineLevel="0" collapsed="false">
      <c r="A4071" s="16" t="s">
        <v>221</v>
      </c>
      <c r="B4071" s="0" t="s">
        <v>9418</v>
      </c>
      <c r="C4071" s="0" t="n">
        <v>339</v>
      </c>
      <c r="D4071" s="0" t="str">
        <f aca="false">IFERROR(VLOOKUP($C4071,薬効分類マスタ!$A$2:$B$180,2,FALSE()),"未登録")</f>
        <v>その他の血液・体液用薬</v>
      </c>
      <c r="E4071" s="16" t="s">
        <v>9404</v>
      </c>
      <c r="F4071" s="16" t="s">
        <v>1418</v>
      </c>
      <c r="G4071" s="16" t="s">
        <v>9419</v>
      </c>
      <c r="H4071" s="16" t="s">
        <v>1180</v>
      </c>
      <c r="I4071" s="0" t="n">
        <v>169.9</v>
      </c>
      <c r="J4071" s="16" t="s">
        <v>232</v>
      </c>
      <c r="K4071" s="0" t="str">
        <f aca="false">IFERROR(IF(VLOOKUP($C4071,薬効分類マスタ!$A$2:$E$180,5,FALSE())=0,"",VLOOKUP($C4071,薬効分類マスタ!$A$2:$E$180,5,FALSE())),"")</f>
        <v/>
      </c>
      <c r="L4071" s="17"/>
      <c r="M4071" s="0" t="str">
        <f aca="false">IF($K4071="","",IF($L4071&lt;&gt;"",$L4071,VLOOKUP($C4071,薬効分類マスタ!$A$2:$F$180,6,FALSE())))</f>
        <v/>
      </c>
      <c r="N4071" s="0" t="str">
        <f aca="false">ASC(G4071)</f>
        <v>ｴﾌｨｴﾝﾄ錠2.5mg</v>
      </c>
      <c r="O4071" s="0" t="str">
        <f aca="false">ASC(E4071)</f>
        <v>ﾌﾟﾗｽｸﾞﾚﾙ塩酸塩</v>
      </c>
      <c r="P4071" s="16" t="n">
        <f aca="false">N(P4070)+IF($C4071=検索!$B$49,1,0)</f>
        <v>0</v>
      </c>
    </row>
    <row r="4072" customFormat="false" ht="15" hidden="false" customHeight="false" outlineLevel="0" collapsed="false">
      <c r="A4072" s="16" t="s">
        <v>221</v>
      </c>
      <c r="B4072" s="0" t="s">
        <v>9420</v>
      </c>
      <c r="C4072" s="0" t="n">
        <v>339</v>
      </c>
      <c r="D4072" s="0" t="str">
        <f aca="false">IFERROR(VLOOKUP($C4072,薬効分類マスタ!$A$2:$B$180,2,FALSE()),"未登録")</f>
        <v>その他の血液・体液用薬</v>
      </c>
      <c r="E4072" s="16" t="s">
        <v>9404</v>
      </c>
      <c r="F4072" s="16" t="s">
        <v>1418</v>
      </c>
      <c r="G4072" s="16" t="s">
        <v>9421</v>
      </c>
      <c r="H4072" s="16" t="s">
        <v>1464</v>
      </c>
      <c r="I4072" s="0" t="n">
        <v>84.6</v>
      </c>
      <c r="J4072" s="16" t="s">
        <v>239</v>
      </c>
      <c r="K4072" s="0" t="str">
        <f aca="false">IFERROR(IF(VLOOKUP($C4072,薬効分類マスタ!$A$2:$E$180,5,FALSE())=0,"",VLOOKUP($C4072,薬効分類マスタ!$A$2:$E$180,5,FALSE())),"")</f>
        <v/>
      </c>
      <c r="L4072" s="17"/>
      <c r="M4072" s="0" t="str">
        <f aca="false">IF($K4072="","",IF($L4072&lt;&gt;"",$L4072,VLOOKUP($C4072,薬効分類マスタ!$A$2:$F$180,6,FALSE())))</f>
        <v/>
      </c>
      <c r="N4072" s="0" t="str">
        <f aca="false">ASC(G4072)</f>
        <v>ﾌﾟﾗｽｸﾞﾚﾙ錠2.5mg｢DSEP｣</v>
      </c>
      <c r="O4072" s="0" t="str">
        <f aca="false">ASC(E4072)</f>
        <v>ﾌﾟﾗｽｸﾞﾚﾙ塩酸塩</v>
      </c>
      <c r="P4072" s="16" t="n">
        <f aca="false">N(P4071)+IF($C4072=検索!$B$49,1,0)</f>
        <v>0</v>
      </c>
    </row>
    <row r="4073" customFormat="false" ht="15" hidden="false" customHeight="false" outlineLevel="0" collapsed="false">
      <c r="A4073" s="16" t="s">
        <v>221</v>
      </c>
      <c r="B4073" s="0" t="s">
        <v>9422</v>
      </c>
      <c r="C4073" s="0" t="n">
        <v>339</v>
      </c>
      <c r="D4073" s="0" t="str">
        <f aca="false">IFERROR(VLOOKUP($C4073,薬効分類マスタ!$A$2:$B$180,2,FALSE()),"未登録")</f>
        <v>その他の血液・体液用薬</v>
      </c>
      <c r="E4073" s="16" t="s">
        <v>9404</v>
      </c>
      <c r="F4073" s="16" t="s">
        <v>1418</v>
      </c>
      <c r="G4073" s="16" t="s">
        <v>9423</v>
      </c>
      <c r="H4073" s="16" t="s">
        <v>533</v>
      </c>
      <c r="I4073" s="0" t="n">
        <v>84.6</v>
      </c>
      <c r="J4073" s="16" t="s">
        <v>239</v>
      </c>
      <c r="K4073" s="0" t="str">
        <f aca="false">IFERROR(IF(VLOOKUP($C4073,薬効分類マスタ!$A$2:$E$180,5,FALSE())=0,"",VLOOKUP($C4073,薬効分類マスタ!$A$2:$E$180,5,FALSE())),"")</f>
        <v/>
      </c>
      <c r="L4073" s="17"/>
      <c r="M4073" s="0" t="str">
        <f aca="false">IF($K4073="","",IF($L4073&lt;&gt;"",$L4073,VLOOKUP($C4073,薬効分類マスタ!$A$2:$F$180,6,FALSE())))</f>
        <v/>
      </c>
      <c r="N4073" s="0" t="str">
        <f aca="false">ASC(G4073)</f>
        <v>ﾌﾟﾗｽｸﾞﾚﾙ錠2.5mg｢ﾄｰﾜ｣</v>
      </c>
      <c r="O4073" s="0" t="str">
        <f aca="false">ASC(E4073)</f>
        <v>ﾌﾟﾗｽｸﾞﾚﾙ塩酸塩</v>
      </c>
      <c r="P4073" s="16" t="n">
        <f aca="false">N(P4072)+IF($C4073=検索!$B$49,1,0)</f>
        <v>0</v>
      </c>
    </row>
    <row r="4074" customFormat="false" ht="15" hidden="false" customHeight="false" outlineLevel="0" collapsed="false">
      <c r="A4074" s="16" t="s">
        <v>221</v>
      </c>
      <c r="B4074" s="0" t="s">
        <v>9424</v>
      </c>
      <c r="C4074" s="0" t="n">
        <v>339</v>
      </c>
      <c r="D4074" s="0" t="str">
        <f aca="false">IFERROR(VLOOKUP($C4074,薬効分類マスタ!$A$2:$B$180,2,FALSE()),"未登録")</f>
        <v>その他の血液・体液用薬</v>
      </c>
      <c r="E4074" s="16" t="s">
        <v>9404</v>
      </c>
      <c r="F4074" s="16" t="s">
        <v>1418</v>
      </c>
      <c r="G4074" s="16" t="s">
        <v>9425</v>
      </c>
      <c r="H4074" s="16" t="s">
        <v>606</v>
      </c>
      <c r="I4074" s="0" t="n">
        <v>84.6</v>
      </c>
      <c r="J4074" s="16" t="s">
        <v>239</v>
      </c>
      <c r="K4074" s="0" t="str">
        <f aca="false">IFERROR(IF(VLOOKUP($C4074,薬効分類マスタ!$A$2:$E$180,5,FALSE())=0,"",VLOOKUP($C4074,薬効分類マスタ!$A$2:$E$180,5,FALSE())),"")</f>
        <v/>
      </c>
      <c r="L4074" s="17"/>
      <c r="M4074" s="0" t="str">
        <f aca="false">IF($K4074="","",IF($L4074&lt;&gt;"",$L4074,VLOOKUP($C4074,薬効分類マスタ!$A$2:$F$180,6,FALSE())))</f>
        <v/>
      </c>
      <c r="N4074" s="0" t="str">
        <f aca="false">ASC(G4074)</f>
        <v>ﾌﾟﾗｽｸﾞﾚﾙ錠2.5mg｢日新｣</v>
      </c>
      <c r="O4074" s="0" t="str">
        <f aca="false">ASC(E4074)</f>
        <v>ﾌﾟﾗｽｸﾞﾚﾙ塩酸塩</v>
      </c>
      <c r="P4074" s="16" t="n">
        <f aca="false">N(P4073)+IF($C4074=検索!$B$49,1,0)</f>
        <v>0</v>
      </c>
    </row>
    <row r="4075" customFormat="false" ht="15" hidden="false" customHeight="false" outlineLevel="0" collapsed="false">
      <c r="A4075" s="16" t="s">
        <v>221</v>
      </c>
      <c r="B4075" s="0" t="s">
        <v>9426</v>
      </c>
      <c r="C4075" s="0" t="n">
        <v>339</v>
      </c>
      <c r="D4075" s="0" t="str">
        <f aca="false">IFERROR(VLOOKUP($C4075,薬効分類マスタ!$A$2:$B$180,2,FALSE()),"未登録")</f>
        <v>その他の血液・体液用薬</v>
      </c>
      <c r="E4075" s="16" t="s">
        <v>9404</v>
      </c>
      <c r="F4075" s="16" t="s">
        <v>445</v>
      </c>
      <c r="G4075" s="16" t="s">
        <v>9427</v>
      </c>
      <c r="H4075" s="16" t="s">
        <v>606</v>
      </c>
      <c r="I4075" s="0" t="n">
        <v>471.2</v>
      </c>
      <c r="J4075" s="16" t="s">
        <v>239</v>
      </c>
      <c r="K4075" s="0" t="str">
        <f aca="false">IFERROR(IF(VLOOKUP($C4075,薬効分類マスタ!$A$2:$E$180,5,FALSE())=0,"",VLOOKUP($C4075,薬効分類マスタ!$A$2:$E$180,5,FALSE())),"")</f>
        <v/>
      </c>
      <c r="L4075" s="17"/>
      <c r="M4075" s="0" t="str">
        <f aca="false">IF($K4075="","",IF($L4075&lt;&gt;"",$L4075,VLOOKUP($C4075,薬効分類マスタ!$A$2:$F$180,6,FALSE())))</f>
        <v/>
      </c>
      <c r="N4075" s="0" t="str">
        <f aca="false">ASC(G4075)</f>
        <v>ﾌﾟﾗｽｸﾞﾚﾙ錠20mg｢日新｣</v>
      </c>
      <c r="O4075" s="0" t="str">
        <f aca="false">ASC(E4075)</f>
        <v>ﾌﾟﾗｽｸﾞﾚﾙ塩酸塩</v>
      </c>
      <c r="P4075" s="16" t="n">
        <f aca="false">N(P4074)+IF($C4075=検索!$B$49,1,0)</f>
        <v>0</v>
      </c>
    </row>
    <row r="4076" customFormat="false" ht="15" hidden="false" customHeight="false" outlineLevel="0" collapsed="false">
      <c r="A4076" s="16" t="s">
        <v>221</v>
      </c>
      <c r="B4076" s="0" t="s">
        <v>9428</v>
      </c>
      <c r="C4076" s="0" t="n">
        <v>339</v>
      </c>
      <c r="D4076" s="0" t="str">
        <f aca="false">IFERROR(VLOOKUP($C4076,薬効分類マスタ!$A$2:$B$180,2,FALSE()),"未登録")</f>
        <v>その他の血液・体液用薬</v>
      </c>
      <c r="E4076" s="16" t="s">
        <v>9404</v>
      </c>
      <c r="F4076" s="16" t="s">
        <v>445</v>
      </c>
      <c r="G4076" s="16" t="s">
        <v>9429</v>
      </c>
      <c r="H4076" s="16" t="s">
        <v>1180</v>
      </c>
      <c r="I4076" s="0" t="n">
        <v>949.6</v>
      </c>
      <c r="J4076" s="16" t="s">
        <v>232</v>
      </c>
      <c r="K4076" s="0" t="str">
        <f aca="false">IFERROR(IF(VLOOKUP($C4076,薬効分類マスタ!$A$2:$E$180,5,FALSE())=0,"",VLOOKUP($C4076,薬効分類マスタ!$A$2:$E$180,5,FALSE())),"")</f>
        <v/>
      </c>
      <c r="L4076" s="17"/>
      <c r="M4076" s="0" t="str">
        <f aca="false">IF($K4076="","",IF($L4076&lt;&gt;"",$L4076,VLOOKUP($C4076,薬効分類マスタ!$A$2:$F$180,6,FALSE())))</f>
        <v/>
      </c>
      <c r="N4076" s="0" t="str">
        <f aca="false">ASC(G4076)</f>
        <v>ｴﾌｨｴﾝﾄOD錠20mg</v>
      </c>
      <c r="O4076" s="0" t="str">
        <f aca="false">ASC(E4076)</f>
        <v>ﾌﾟﾗｽｸﾞﾚﾙ塩酸塩</v>
      </c>
      <c r="P4076" s="16" t="n">
        <f aca="false">N(P4075)+IF($C4076=検索!$B$49,1,0)</f>
        <v>0</v>
      </c>
    </row>
    <row r="4077" customFormat="false" ht="15" hidden="false" customHeight="false" outlineLevel="0" collapsed="false">
      <c r="A4077" s="16" t="s">
        <v>221</v>
      </c>
      <c r="B4077" s="0" t="s">
        <v>9430</v>
      </c>
      <c r="C4077" s="0" t="n">
        <v>339</v>
      </c>
      <c r="D4077" s="0" t="str">
        <f aca="false">IFERROR(VLOOKUP($C4077,薬効分類マスタ!$A$2:$B$180,2,FALSE()),"未登録")</f>
        <v>その他の血液・体液用薬</v>
      </c>
      <c r="E4077" s="16" t="s">
        <v>9404</v>
      </c>
      <c r="F4077" s="16" t="s">
        <v>445</v>
      </c>
      <c r="G4077" s="16" t="s">
        <v>9431</v>
      </c>
      <c r="H4077" s="16" t="s">
        <v>1464</v>
      </c>
      <c r="I4077" s="0" t="n">
        <v>471.2</v>
      </c>
      <c r="J4077" s="16" t="s">
        <v>239</v>
      </c>
      <c r="K4077" s="0" t="str">
        <f aca="false">IFERROR(IF(VLOOKUP($C4077,薬効分類マスタ!$A$2:$E$180,5,FALSE())=0,"",VLOOKUP($C4077,薬効分類マスタ!$A$2:$E$180,5,FALSE())),"")</f>
        <v/>
      </c>
      <c r="L4077" s="17"/>
      <c r="M4077" s="0" t="str">
        <f aca="false">IF($K4077="","",IF($L4077&lt;&gt;"",$L4077,VLOOKUP($C4077,薬効分類マスタ!$A$2:$F$180,6,FALSE())))</f>
        <v/>
      </c>
      <c r="N4077" s="0" t="str">
        <f aca="false">ASC(G4077)</f>
        <v>ﾌﾟﾗｽｸﾞﾚﾙOD錠20mg｢DSEP｣</v>
      </c>
      <c r="O4077" s="0" t="str">
        <f aca="false">ASC(E4077)</f>
        <v>ﾌﾟﾗｽｸﾞﾚﾙ塩酸塩</v>
      </c>
      <c r="P4077" s="16" t="n">
        <f aca="false">N(P4076)+IF($C4077=検索!$B$49,1,0)</f>
        <v>0</v>
      </c>
    </row>
    <row r="4078" customFormat="false" ht="15" hidden="false" customHeight="false" outlineLevel="0" collapsed="false">
      <c r="A4078" s="16" t="s">
        <v>221</v>
      </c>
      <c r="B4078" s="0" t="s">
        <v>9432</v>
      </c>
      <c r="C4078" s="0" t="n">
        <v>339</v>
      </c>
      <c r="D4078" s="0" t="str">
        <f aca="false">IFERROR(VLOOKUP($C4078,薬効分類マスタ!$A$2:$B$180,2,FALSE()),"未登録")</f>
        <v>その他の血液・体液用薬</v>
      </c>
      <c r="E4078" s="16" t="s">
        <v>9404</v>
      </c>
      <c r="F4078" s="16" t="s">
        <v>445</v>
      </c>
      <c r="G4078" s="16" t="s">
        <v>9433</v>
      </c>
      <c r="H4078" s="16" t="s">
        <v>533</v>
      </c>
      <c r="I4078" s="0" t="n">
        <v>471.2</v>
      </c>
      <c r="J4078" s="16" t="s">
        <v>239</v>
      </c>
      <c r="K4078" s="0" t="str">
        <f aca="false">IFERROR(IF(VLOOKUP($C4078,薬効分類マスタ!$A$2:$E$180,5,FALSE())=0,"",VLOOKUP($C4078,薬効分類マスタ!$A$2:$E$180,5,FALSE())),"")</f>
        <v/>
      </c>
      <c r="L4078" s="17"/>
      <c r="M4078" s="0" t="str">
        <f aca="false">IF($K4078="","",IF($L4078&lt;&gt;"",$L4078,VLOOKUP($C4078,薬効分類マスタ!$A$2:$F$180,6,FALSE())))</f>
        <v/>
      </c>
      <c r="N4078" s="0" t="str">
        <f aca="false">ASC(G4078)</f>
        <v>ﾌﾟﾗｽｸﾞﾚﾙOD錠20mg｢ﾄｰﾜ｣</v>
      </c>
      <c r="O4078" s="0" t="str">
        <f aca="false">ASC(E4078)</f>
        <v>ﾌﾟﾗｽｸﾞﾚﾙ塩酸塩</v>
      </c>
      <c r="P4078" s="16" t="n">
        <f aca="false">N(P4077)+IF($C4078=検索!$B$49,1,0)</f>
        <v>0</v>
      </c>
    </row>
    <row r="4079" customFormat="false" ht="15" hidden="false" customHeight="false" outlineLevel="0" collapsed="false">
      <c r="A4079" s="16" t="s">
        <v>221</v>
      </c>
      <c r="B4079" s="0" t="s">
        <v>9434</v>
      </c>
      <c r="C4079" s="0" t="n">
        <v>339</v>
      </c>
      <c r="D4079" s="0" t="str">
        <f aca="false">IFERROR(VLOOKUP($C4079,薬効分類マスタ!$A$2:$B$180,2,FALSE()),"未登録")</f>
        <v>その他の血液・体液用薬</v>
      </c>
      <c r="E4079" s="16" t="s">
        <v>9435</v>
      </c>
      <c r="F4079" s="16" t="s">
        <v>364</v>
      </c>
      <c r="G4079" s="16" t="s">
        <v>9436</v>
      </c>
      <c r="H4079" s="16" t="s">
        <v>2754</v>
      </c>
      <c r="I4079" s="0" t="n">
        <v>11402.5</v>
      </c>
      <c r="J4079" s="16" t="s">
        <v>232</v>
      </c>
      <c r="K4079" s="0" t="str">
        <f aca="false">IFERROR(IF(VLOOKUP($C4079,薬効分類マスタ!$A$2:$E$180,5,FALSE())=0,"",VLOOKUP($C4079,薬効分類マスタ!$A$2:$E$180,5,FALSE())),"")</f>
        <v/>
      </c>
      <c r="L4079" s="17"/>
      <c r="M4079" s="0" t="str">
        <f aca="false">IF($K4079="","",IF($L4079&lt;&gt;"",$L4079,VLOOKUP($C4079,薬効分類マスタ!$A$2:$F$180,6,FALSE())))</f>
        <v/>
      </c>
      <c r="N4079" s="0" t="str">
        <f aca="false">ASC(G4079)</f>
        <v>ﾑﾙﾌﾟﾚﾀ錠3mg</v>
      </c>
      <c r="O4079" s="0" t="str">
        <f aca="false">ASC(E4079)</f>
        <v>ﾙｽﾄﾛﾝﾎﾞﾊﾟｸﾞ</v>
      </c>
      <c r="P4079" s="16" t="n">
        <f aca="false">N(P4078)+IF($C4079=検索!$B$49,1,0)</f>
        <v>0</v>
      </c>
    </row>
    <row r="4080" customFormat="false" ht="15" hidden="false" customHeight="false" outlineLevel="0" collapsed="false">
      <c r="A4080" s="16" t="s">
        <v>221</v>
      </c>
      <c r="B4080" s="0" t="s">
        <v>9437</v>
      </c>
      <c r="C4080" s="0" t="n">
        <v>339</v>
      </c>
      <c r="D4080" s="0" t="str">
        <f aca="false">IFERROR(VLOOKUP($C4080,薬効分類マスタ!$A$2:$B$180,2,FALSE()),"未登録")</f>
        <v>その他の血液・体液用薬</v>
      </c>
      <c r="E4080" s="16" t="s">
        <v>9438</v>
      </c>
      <c r="F4080" s="16" t="s">
        <v>1185</v>
      </c>
      <c r="G4080" s="16" t="s">
        <v>9439</v>
      </c>
      <c r="H4080" s="16" t="s">
        <v>4574</v>
      </c>
      <c r="I4080" s="0" t="n">
        <v>77.1</v>
      </c>
      <c r="J4080" s="16" t="s">
        <v>232</v>
      </c>
      <c r="K4080" s="0" t="str">
        <f aca="false">IFERROR(IF(VLOOKUP($C4080,薬効分類マスタ!$A$2:$E$180,5,FALSE())=0,"",VLOOKUP($C4080,薬効分類マスタ!$A$2:$E$180,5,FALSE())),"")</f>
        <v/>
      </c>
      <c r="L4080" s="17"/>
      <c r="M4080" s="0" t="str">
        <f aca="false">IF($K4080="","",IF($L4080&lt;&gt;"",$L4080,VLOOKUP($C4080,薬効分類マスタ!$A$2:$F$180,6,FALSE())))</f>
        <v/>
      </c>
      <c r="N4080" s="0" t="str">
        <f aca="false">ASC(G4080)</f>
        <v>ﾌﾞﾘﾘﾝﾀ錠60mg</v>
      </c>
      <c r="O4080" s="0" t="str">
        <f aca="false">ASC(E4080)</f>
        <v>ﾁｶｸﾞﾚﾛﾙ</v>
      </c>
      <c r="P4080" s="16" t="n">
        <f aca="false">N(P4079)+IF($C4080=検索!$B$49,1,0)</f>
        <v>0</v>
      </c>
    </row>
    <row r="4081" customFormat="false" ht="15" hidden="false" customHeight="false" outlineLevel="0" collapsed="false">
      <c r="A4081" s="16" t="s">
        <v>221</v>
      </c>
      <c r="B4081" s="0" t="s">
        <v>9440</v>
      </c>
      <c r="C4081" s="0" t="n">
        <v>339</v>
      </c>
      <c r="D4081" s="0" t="str">
        <f aca="false">IFERROR(VLOOKUP($C4081,薬効分類マスタ!$A$2:$B$180,2,FALSE()),"未登録")</f>
        <v>その他の血液・体液用薬</v>
      </c>
      <c r="E4081" s="16" t="s">
        <v>9438</v>
      </c>
      <c r="F4081" s="16" t="s">
        <v>9441</v>
      </c>
      <c r="G4081" s="16" t="s">
        <v>9442</v>
      </c>
      <c r="H4081" s="16" t="s">
        <v>4574</v>
      </c>
      <c r="I4081" s="0" t="n">
        <v>114</v>
      </c>
      <c r="J4081" s="16" t="s">
        <v>232</v>
      </c>
      <c r="K4081" s="0" t="str">
        <f aca="false">IFERROR(IF(VLOOKUP($C4081,薬効分類マスタ!$A$2:$E$180,5,FALSE())=0,"",VLOOKUP($C4081,薬効分類マスタ!$A$2:$E$180,5,FALSE())),"")</f>
        <v/>
      </c>
      <c r="L4081" s="17"/>
      <c r="M4081" s="0" t="str">
        <f aca="false">IF($K4081="","",IF($L4081&lt;&gt;"",$L4081,VLOOKUP($C4081,薬効分類マスタ!$A$2:$F$180,6,FALSE())))</f>
        <v/>
      </c>
      <c r="N4081" s="0" t="str">
        <f aca="false">ASC(G4081)</f>
        <v>ﾌﾞﾘﾘﾝﾀ錠90mg</v>
      </c>
      <c r="O4081" s="0" t="str">
        <f aca="false">ASC(E4081)</f>
        <v>ﾁｶｸﾞﾚﾛﾙ</v>
      </c>
      <c r="P4081" s="16" t="n">
        <f aca="false">N(P4080)+IF($C4081=検索!$B$49,1,0)</f>
        <v>0</v>
      </c>
    </row>
    <row r="4082" customFormat="false" ht="15" hidden="false" customHeight="false" outlineLevel="0" collapsed="false">
      <c r="A4082" s="16" t="s">
        <v>221</v>
      </c>
      <c r="B4082" s="0" t="s">
        <v>9443</v>
      </c>
      <c r="C4082" s="0" t="n">
        <v>339</v>
      </c>
      <c r="D4082" s="0" t="str">
        <f aca="false">IFERROR(VLOOKUP($C4082,薬効分類マスタ!$A$2:$B$180,2,FALSE()),"未登録")</f>
        <v>その他の血液・体液用薬</v>
      </c>
      <c r="E4082" s="16" t="s">
        <v>9444</v>
      </c>
      <c r="F4082" s="16" t="s">
        <v>445</v>
      </c>
      <c r="G4082" s="16" t="s">
        <v>9445</v>
      </c>
      <c r="H4082" s="16" t="s">
        <v>9446</v>
      </c>
      <c r="I4082" s="0" t="n">
        <v>7106.6</v>
      </c>
      <c r="J4082" s="16" t="s">
        <v>232</v>
      </c>
      <c r="K4082" s="0" t="str">
        <f aca="false">IFERROR(IF(VLOOKUP($C4082,薬効分類マスタ!$A$2:$E$180,5,FALSE())=0,"",VLOOKUP($C4082,薬効分類マスタ!$A$2:$E$180,5,FALSE())),"")</f>
        <v/>
      </c>
      <c r="L4082" s="17"/>
      <c r="M4082" s="0" t="str">
        <f aca="false">IF($K4082="","",IF($L4082&lt;&gt;"",$L4082,VLOOKUP($C4082,薬効分類マスタ!$A$2:$F$180,6,FALSE())))</f>
        <v/>
      </c>
      <c r="N4082" s="0" t="str">
        <f aca="false">ASC(G4082)</f>
        <v>ﾄﾞﾌﾟﾃﾚｯﾄ錠20mg</v>
      </c>
      <c r="O4082" s="0" t="str">
        <f aca="false">ASC(E4082)</f>
        <v>ｱﾊﾞﾄﾛﾝﾎﾞﾊﾟｸﾞﾏﾚｲﾝ酸塩</v>
      </c>
      <c r="P4082" s="16" t="n">
        <f aca="false">N(P4081)+IF($C4082=検索!$B$49,1,0)</f>
        <v>0</v>
      </c>
    </row>
    <row r="4083" customFormat="false" ht="15" hidden="false" customHeight="false" outlineLevel="0" collapsed="false">
      <c r="A4083" s="16" t="s">
        <v>221</v>
      </c>
      <c r="B4083" s="0" t="s">
        <v>9447</v>
      </c>
      <c r="C4083" s="0" t="n">
        <v>339</v>
      </c>
      <c r="D4083" s="0" t="str">
        <f aca="false">IFERROR(VLOOKUP($C4083,薬効分類マスタ!$A$2:$B$180,2,FALSE()),"未登録")</f>
        <v>その他の血液・体液用薬</v>
      </c>
      <c r="E4083" s="16" t="s">
        <v>9448</v>
      </c>
      <c r="F4083" s="16" t="s">
        <v>9449</v>
      </c>
      <c r="G4083" s="16" t="s">
        <v>9450</v>
      </c>
      <c r="I4083" s="0" t="n">
        <v>6.3</v>
      </c>
      <c r="J4083" s="16" t="s">
        <v>239</v>
      </c>
      <c r="K4083" s="0" t="str">
        <f aca="false">IFERROR(IF(VLOOKUP($C4083,薬効分類マスタ!$A$2:$E$180,5,FALSE())=0,"",VLOOKUP($C4083,薬効分類マスタ!$A$2:$E$180,5,FALSE())),"")</f>
        <v/>
      </c>
      <c r="L4083" s="17"/>
      <c r="M4083" s="0" t="str">
        <f aca="false">IF($K4083="","",IF($L4083&lt;&gt;"",$L4083,VLOOKUP($C4083,薬効分類マスタ!$A$2:$F$180,6,FALSE())))</f>
        <v/>
      </c>
      <c r="N4083" s="0" t="str">
        <f aca="false">ASC(G4083)</f>
        <v>ｱｽﾋﾟﾘﾝ･ﾀﾞｲｱﾙﾐﾈｰﾄA81錠</v>
      </c>
      <c r="O4083" s="0" t="str">
        <f aca="false">ASC(E4083)</f>
        <v>ｱｽﾋﾟﾘﾝ･ﾀﾞｲｱﾙﾐﾈｰﾄ</v>
      </c>
      <c r="P4083" s="16" t="n">
        <f aca="false">N(P4082)+IF($C4083=検索!$B$49,1,0)</f>
        <v>0</v>
      </c>
    </row>
    <row r="4084" customFormat="false" ht="15" hidden="false" customHeight="false" outlineLevel="0" collapsed="false">
      <c r="A4084" s="16" t="s">
        <v>221</v>
      </c>
      <c r="B4084" s="0" t="s">
        <v>9451</v>
      </c>
      <c r="C4084" s="0" t="n">
        <v>339</v>
      </c>
      <c r="D4084" s="0" t="str">
        <f aca="false">IFERROR(VLOOKUP($C4084,薬効分類マスタ!$A$2:$B$180,2,FALSE()),"未登録")</f>
        <v>その他の血液・体液用薬</v>
      </c>
      <c r="E4084" s="16" t="s">
        <v>9452</v>
      </c>
      <c r="F4084" s="16" t="s">
        <v>1027</v>
      </c>
      <c r="G4084" s="16" t="s">
        <v>9453</v>
      </c>
      <c r="H4084" s="16" t="s">
        <v>494</v>
      </c>
      <c r="I4084" s="0" t="n">
        <v>40.9</v>
      </c>
      <c r="J4084" s="16" t="s">
        <v>232</v>
      </c>
      <c r="K4084" s="0" t="str">
        <f aca="false">IFERROR(IF(VLOOKUP($C4084,薬効分類マスタ!$A$2:$E$180,5,FALSE())=0,"",VLOOKUP($C4084,薬効分類マスタ!$A$2:$E$180,5,FALSE())),"")</f>
        <v/>
      </c>
      <c r="L4084" s="17"/>
      <c r="M4084" s="0" t="str">
        <f aca="false">IF($K4084="","",IF($L4084&lt;&gt;"",$L4084,VLOOKUP($C4084,薬効分類マスタ!$A$2:$F$180,6,FALSE())))</f>
        <v/>
      </c>
      <c r="N4084" s="0" t="str">
        <f aca="false">ASC(G4084)</f>
        <v>ｺﾝﾌﾟﾗﾋﾞﾝ配合錠</v>
      </c>
      <c r="O4084" s="0" t="str">
        <f aca="false">ASC(E4084)</f>
        <v>ｸﾛﾋﾟﾄﾞｸﾞﾚﾙ硫酸塩･ｱｽﾋﾟﾘﾝ</v>
      </c>
      <c r="P4084" s="16" t="n">
        <f aca="false">N(P4083)+IF($C4084=検索!$B$49,1,0)</f>
        <v>0</v>
      </c>
    </row>
    <row r="4085" customFormat="false" ht="15" hidden="false" customHeight="false" outlineLevel="0" collapsed="false">
      <c r="A4085" s="16" t="s">
        <v>221</v>
      </c>
      <c r="B4085" s="0" t="s">
        <v>9454</v>
      </c>
      <c r="C4085" s="0" t="n">
        <v>339</v>
      </c>
      <c r="D4085" s="0" t="str">
        <f aca="false">IFERROR(VLOOKUP($C4085,薬効分類マスタ!$A$2:$B$180,2,FALSE()),"未登録")</f>
        <v>その他の血液・体液用薬</v>
      </c>
      <c r="E4085" s="16" t="s">
        <v>9452</v>
      </c>
      <c r="F4085" s="16" t="s">
        <v>1027</v>
      </c>
      <c r="G4085" s="16" t="s">
        <v>9455</v>
      </c>
      <c r="H4085" s="16" t="s">
        <v>606</v>
      </c>
      <c r="I4085" s="0" t="n">
        <v>61.5</v>
      </c>
      <c r="J4085" s="16" t="s">
        <v>239</v>
      </c>
      <c r="K4085" s="0" t="str">
        <f aca="false">IFERROR(IF(VLOOKUP($C4085,薬効分類マスタ!$A$2:$E$180,5,FALSE())=0,"",VLOOKUP($C4085,薬効分類マスタ!$A$2:$E$180,5,FALSE())),"")</f>
        <v/>
      </c>
      <c r="L4085" s="17"/>
      <c r="M4085" s="0" t="str">
        <f aca="false">IF($K4085="","",IF($L4085&lt;&gt;"",$L4085,VLOOKUP($C4085,薬効分類マスタ!$A$2:$F$180,6,FALSE())))</f>
        <v/>
      </c>
      <c r="N4085" s="0" t="str">
        <f aca="false">ASC(G4085)</f>
        <v>ﾛﾚｱｽ配合錠｢NS｣</v>
      </c>
      <c r="O4085" s="0" t="str">
        <f aca="false">ASC(E4085)</f>
        <v>ｸﾛﾋﾟﾄﾞｸﾞﾚﾙ硫酸塩･ｱｽﾋﾟﾘﾝ</v>
      </c>
      <c r="P4085" s="16" t="n">
        <f aca="false">N(P4084)+IF($C4085=検索!$B$49,1,0)</f>
        <v>0</v>
      </c>
    </row>
    <row r="4086" customFormat="false" ht="15" hidden="false" customHeight="false" outlineLevel="0" collapsed="false">
      <c r="A4086" s="16" t="s">
        <v>221</v>
      </c>
      <c r="B4086" s="0" t="s">
        <v>9456</v>
      </c>
      <c r="C4086" s="0" t="n">
        <v>339</v>
      </c>
      <c r="D4086" s="0" t="str">
        <f aca="false">IFERROR(VLOOKUP($C4086,薬効分類マスタ!$A$2:$B$180,2,FALSE()),"未登録")</f>
        <v>その他の血液・体液用薬</v>
      </c>
      <c r="E4086" s="16" t="s">
        <v>9452</v>
      </c>
      <c r="F4086" s="16" t="s">
        <v>1027</v>
      </c>
      <c r="G4086" s="16" t="s">
        <v>9457</v>
      </c>
      <c r="H4086" s="16" t="s">
        <v>1289</v>
      </c>
      <c r="I4086" s="0" t="n">
        <v>61.5</v>
      </c>
      <c r="J4086" s="16" t="s">
        <v>239</v>
      </c>
      <c r="K4086" s="0" t="str">
        <f aca="false">IFERROR(IF(VLOOKUP($C4086,薬効分類マスタ!$A$2:$E$180,5,FALSE())=0,"",VLOOKUP($C4086,薬効分類マスタ!$A$2:$E$180,5,FALSE())),"")</f>
        <v/>
      </c>
      <c r="L4086" s="17"/>
      <c r="M4086" s="0" t="str">
        <f aca="false">IF($K4086="","",IF($L4086&lt;&gt;"",$L4086,VLOOKUP($C4086,薬効分類マスタ!$A$2:$F$180,6,FALSE())))</f>
        <v/>
      </c>
      <c r="N4086" s="0" t="str">
        <f aca="false">ASC(G4086)</f>
        <v>ﾛﾚｱｽ配合錠｢SANIK｣</v>
      </c>
      <c r="O4086" s="0" t="str">
        <f aca="false">ASC(E4086)</f>
        <v>ｸﾛﾋﾟﾄﾞｸﾞﾚﾙ硫酸塩･ｱｽﾋﾟﾘﾝ</v>
      </c>
      <c r="P4086" s="16" t="n">
        <f aca="false">N(P4085)+IF($C4086=検索!$B$49,1,0)</f>
        <v>0</v>
      </c>
    </row>
    <row r="4087" customFormat="false" ht="15" hidden="false" customHeight="false" outlineLevel="0" collapsed="false">
      <c r="A4087" s="16" t="s">
        <v>221</v>
      </c>
      <c r="B4087" s="0" t="s">
        <v>9458</v>
      </c>
      <c r="C4087" s="0" t="n">
        <v>339</v>
      </c>
      <c r="D4087" s="0" t="str">
        <f aca="false">IFERROR(VLOOKUP($C4087,薬効分類マスタ!$A$2:$B$180,2,FALSE()),"未登録")</f>
        <v>その他の血液・体液用薬</v>
      </c>
      <c r="E4087" s="16" t="s">
        <v>9452</v>
      </c>
      <c r="F4087" s="16" t="s">
        <v>1027</v>
      </c>
      <c r="G4087" s="16" t="s">
        <v>9459</v>
      </c>
      <c r="H4087" s="16" t="s">
        <v>601</v>
      </c>
      <c r="I4087" s="0" t="n">
        <v>61.5</v>
      </c>
      <c r="J4087" s="16" t="s">
        <v>239</v>
      </c>
      <c r="K4087" s="0" t="str">
        <f aca="false">IFERROR(IF(VLOOKUP($C4087,薬効分類マスタ!$A$2:$E$180,5,FALSE())=0,"",VLOOKUP($C4087,薬効分類マスタ!$A$2:$E$180,5,FALSE())),"")</f>
        <v/>
      </c>
      <c r="L4087" s="17"/>
      <c r="M4087" s="0" t="str">
        <f aca="false">IF($K4087="","",IF($L4087&lt;&gt;"",$L4087,VLOOKUP($C4087,薬効分類マスタ!$A$2:$F$180,6,FALSE())))</f>
        <v/>
      </c>
      <c r="N4087" s="0" t="str">
        <f aca="false">ASC(G4087)</f>
        <v>ﾛﾚｱｽ配合錠｢杏林｣</v>
      </c>
      <c r="O4087" s="0" t="str">
        <f aca="false">ASC(E4087)</f>
        <v>ｸﾛﾋﾟﾄﾞｸﾞﾚﾙ硫酸塩･ｱｽﾋﾟﾘﾝ</v>
      </c>
      <c r="P4087" s="16" t="n">
        <f aca="false">N(P4086)+IF($C4087=検索!$B$49,1,0)</f>
        <v>0</v>
      </c>
    </row>
    <row r="4088" customFormat="false" ht="15" hidden="false" customHeight="false" outlineLevel="0" collapsed="false">
      <c r="A4088" s="16" t="s">
        <v>221</v>
      </c>
      <c r="B4088" s="0" t="s">
        <v>9460</v>
      </c>
      <c r="C4088" s="0" t="n">
        <v>339</v>
      </c>
      <c r="D4088" s="0" t="str">
        <f aca="false">IFERROR(VLOOKUP($C4088,薬効分類マスタ!$A$2:$B$180,2,FALSE()),"未登録")</f>
        <v>その他の血液・体液用薬</v>
      </c>
      <c r="E4088" s="16" t="s">
        <v>9461</v>
      </c>
      <c r="F4088" s="16" t="s">
        <v>1027</v>
      </c>
      <c r="G4088" s="16" t="s">
        <v>9462</v>
      </c>
      <c r="H4088" s="16" t="s">
        <v>231</v>
      </c>
      <c r="I4088" s="0" t="n">
        <v>16.8</v>
      </c>
      <c r="J4088" s="16" t="s">
        <v>232</v>
      </c>
      <c r="K4088" s="0" t="str">
        <f aca="false">IFERROR(IF(VLOOKUP($C4088,薬効分類マスタ!$A$2:$E$180,5,FALSE())=0,"",VLOOKUP($C4088,薬効分類マスタ!$A$2:$E$180,5,FALSE())),"")</f>
        <v/>
      </c>
      <c r="L4088" s="17"/>
      <c r="M4088" s="0" t="str">
        <f aca="false">IF($K4088="","",IF($L4088&lt;&gt;"",$L4088,VLOOKUP($C4088,薬効分類マスタ!$A$2:$F$180,6,FALSE())))</f>
        <v/>
      </c>
      <c r="N4088" s="0" t="str">
        <f aca="false">ASC(G4088)</f>
        <v>ﾀｹﾙﾀﾞ配合錠</v>
      </c>
      <c r="O4088" s="0" t="str">
        <f aca="false">ASC(E4088)</f>
        <v>ｱｽﾋﾟﾘﾝ･ﾗﾝｿﾌﾟﾗｿﾞｰﾙ</v>
      </c>
      <c r="P4088" s="16" t="n">
        <f aca="false">N(P4087)+IF($C4088=検索!$B$49,1,0)</f>
        <v>0</v>
      </c>
    </row>
    <row r="4089" customFormat="false" ht="15" hidden="false" customHeight="false" outlineLevel="0" collapsed="false">
      <c r="A4089" s="16" t="s">
        <v>221</v>
      </c>
      <c r="B4089" s="0" t="s">
        <v>9463</v>
      </c>
      <c r="C4089" s="0" t="n">
        <v>339</v>
      </c>
      <c r="D4089" s="0" t="str">
        <f aca="false">IFERROR(VLOOKUP($C4089,薬効分類マスタ!$A$2:$B$180,2,FALSE()),"未登録")</f>
        <v>その他の血液・体液用薬</v>
      </c>
      <c r="E4089" s="16" t="s">
        <v>9464</v>
      </c>
      <c r="F4089" s="16" t="s">
        <v>1027</v>
      </c>
      <c r="G4089" s="16" t="s">
        <v>9465</v>
      </c>
      <c r="H4089" s="16" t="s">
        <v>1635</v>
      </c>
      <c r="I4089" s="0" t="n">
        <v>86.5</v>
      </c>
      <c r="J4089" s="16" t="s">
        <v>232</v>
      </c>
      <c r="K4089" s="0" t="str">
        <f aca="false">IFERROR(IF(VLOOKUP($C4089,薬効分類マスタ!$A$2:$E$180,5,FALSE())=0,"",VLOOKUP($C4089,薬効分類マスタ!$A$2:$E$180,5,FALSE())),"")</f>
        <v/>
      </c>
      <c r="L4089" s="17"/>
      <c r="M4089" s="0" t="str">
        <f aca="false">IF($K4089="","",IF($L4089&lt;&gt;"",$L4089,VLOOKUP($C4089,薬効分類マスタ!$A$2:$F$180,6,FALSE())))</f>
        <v/>
      </c>
      <c r="N4089" s="0" t="str">
        <f aca="false">ASC(G4089)</f>
        <v>ｷｬﾌﾞﾋﾟﾘﾝ配合錠</v>
      </c>
      <c r="O4089" s="0" t="str">
        <f aca="false">ASC(E4089)</f>
        <v>ｱｽﾋﾟﾘﾝ･ﾎﾞﾉﾌﾟﾗｻﾞﾝﾌﾏﾙ酸塩</v>
      </c>
      <c r="P4089" s="16" t="n">
        <f aca="false">N(P4088)+IF($C4089=検索!$B$49,1,0)</f>
        <v>0</v>
      </c>
    </row>
    <row r="4090" customFormat="false" ht="15" hidden="false" customHeight="false" outlineLevel="0" collapsed="false">
      <c r="A4090" s="16" t="s">
        <v>221</v>
      </c>
      <c r="B4090" s="0" t="s">
        <v>9466</v>
      </c>
      <c r="C4090" s="0" t="n">
        <v>391</v>
      </c>
      <c r="D4090" s="0" t="str">
        <f aca="false">IFERROR(VLOOKUP($C4090,薬効分類マスタ!$A$2:$B$180,2,FALSE()),"未登録")</f>
        <v>肝臓疾患用剤</v>
      </c>
      <c r="E4090" s="16" t="s">
        <v>9467</v>
      </c>
      <c r="F4090" s="16" t="s">
        <v>627</v>
      </c>
      <c r="G4090" s="16" t="s">
        <v>9468</v>
      </c>
      <c r="H4090" s="16" t="s">
        <v>325</v>
      </c>
      <c r="I4090" s="0" t="n">
        <v>20.9</v>
      </c>
      <c r="K4090" s="0" t="str">
        <f aca="false">IFERROR(IF(VLOOKUP($C4090,薬効分類マスタ!$A$2:$E$180,5,FALSE())=0,"",VLOOKUP($C4090,薬効分類マスタ!$A$2:$E$180,5,FALSE())),"")</f>
        <v/>
      </c>
      <c r="L4090" s="17"/>
      <c r="M4090" s="0" t="str">
        <f aca="false">IF($K4090="","",IF($L4090&lt;&gt;"",$L4090,VLOOKUP($C4090,薬効分類マスタ!$A$2:$F$180,6,FALSE())))</f>
        <v/>
      </c>
      <c r="N4090" s="0" t="str">
        <f aca="false">ASC(G4090)</f>
        <v>ﾁｵﾗ錠100</v>
      </c>
      <c r="O4090" s="0" t="str">
        <f aca="false">ASC(E4090)</f>
        <v>ﾁｵﾌﾟﾛﾆﾝ</v>
      </c>
      <c r="P4090" s="16" t="n">
        <f aca="false">N(P4089)+IF($C4090=検索!$B$49,1,0)</f>
        <v>0</v>
      </c>
    </row>
    <row r="4091" customFormat="false" ht="15" hidden="false" customHeight="false" outlineLevel="0" collapsed="false">
      <c r="A4091" s="16" t="s">
        <v>221</v>
      </c>
      <c r="B4091" s="0" t="s">
        <v>9469</v>
      </c>
      <c r="C4091" s="0" t="n">
        <v>391</v>
      </c>
      <c r="D4091" s="0" t="str">
        <f aca="false">IFERROR(VLOOKUP($C4091,薬効分類マスタ!$A$2:$B$180,2,FALSE()),"未登録")</f>
        <v>肝臓疾患用剤</v>
      </c>
      <c r="E4091" s="16" t="s">
        <v>9470</v>
      </c>
      <c r="F4091" s="16" t="s">
        <v>9471</v>
      </c>
      <c r="G4091" s="16" t="s">
        <v>9472</v>
      </c>
      <c r="H4091" s="16" t="s">
        <v>1197</v>
      </c>
      <c r="I4091" s="0" t="n">
        <v>14.8</v>
      </c>
      <c r="K4091" s="0" t="str">
        <f aca="false">IFERROR(IF(VLOOKUP($C4091,薬効分類マスタ!$A$2:$E$180,5,FALSE())=0,"",VLOOKUP($C4091,薬効分類マスタ!$A$2:$E$180,5,FALSE())),"")</f>
        <v/>
      </c>
      <c r="L4091" s="17"/>
      <c r="M4091" s="0" t="str">
        <f aca="false">IF($K4091="","",IF($L4091&lt;&gt;"",$L4091,VLOOKUP($C4091,薬効分類マスタ!$A$2:$F$180,6,FALSE())))</f>
        <v/>
      </c>
      <c r="N4091" s="0" t="str">
        <f aca="false">ASC(G4091)</f>
        <v>ﾀｳﾘﾝ散98%｢大正｣</v>
      </c>
      <c r="O4091" s="0" t="str">
        <f aca="false">ASC(E4091)</f>
        <v>ﾀｳﾘﾝ</v>
      </c>
      <c r="P4091" s="16" t="n">
        <f aca="false">N(P4090)+IF($C4091=検索!$B$49,1,0)</f>
        <v>0</v>
      </c>
    </row>
    <row r="4092" customFormat="false" ht="15" hidden="false" customHeight="false" outlineLevel="0" collapsed="false">
      <c r="A4092" s="16" t="s">
        <v>221</v>
      </c>
      <c r="B4092" s="0" t="s">
        <v>9473</v>
      </c>
      <c r="C4092" s="0" t="n">
        <v>391</v>
      </c>
      <c r="D4092" s="0" t="str">
        <f aca="false">IFERROR(VLOOKUP($C4092,薬効分類マスタ!$A$2:$B$180,2,FALSE()),"未登録")</f>
        <v>肝臓疾患用剤</v>
      </c>
      <c r="E4092" s="16" t="s">
        <v>9474</v>
      </c>
      <c r="F4092" s="16" t="s">
        <v>1778</v>
      </c>
      <c r="G4092" s="16" t="s">
        <v>9475</v>
      </c>
      <c r="H4092" s="16" t="s">
        <v>1090</v>
      </c>
      <c r="I4092" s="0" t="n">
        <v>102.2</v>
      </c>
      <c r="J4092" s="16" t="s">
        <v>232</v>
      </c>
      <c r="K4092" s="0" t="str">
        <f aca="false">IFERROR(IF(VLOOKUP($C4092,薬効分類マスタ!$A$2:$E$180,5,FALSE())=0,"",VLOOKUP($C4092,薬効分類マスタ!$A$2:$E$180,5,FALSE())),"")</f>
        <v/>
      </c>
      <c r="L4092" s="17"/>
      <c r="M4092" s="0" t="str">
        <f aca="false">IF($K4092="","",IF($L4092&lt;&gt;"",$L4092,VLOOKUP($C4092,薬効分類マスタ!$A$2:$F$180,6,FALSE())))</f>
        <v/>
      </c>
      <c r="N4092" s="0" t="str">
        <f aca="false">ASC(G4092)</f>
        <v>ｾﾛｼｵﾝｶﾌﾟｾﾙ10</v>
      </c>
      <c r="O4092" s="0" t="str">
        <f aca="false">ASC(E4092)</f>
        <v>ﾌﾟﾛﾊﾟｹﾞﾙﾏﾆｳﾑ</v>
      </c>
      <c r="P4092" s="16" t="n">
        <f aca="false">N(P4091)+IF($C4092=検索!$B$49,1,0)</f>
        <v>0</v>
      </c>
    </row>
    <row r="4093" customFormat="false" ht="15" hidden="false" customHeight="false" outlineLevel="0" collapsed="false">
      <c r="A4093" s="16" t="s">
        <v>221</v>
      </c>
      <c r="B4093" s="0" t="s">
        <v>9476</v>
      </c>
      <c r="C4093" s="0" t="n">
        <v>391</v>
      </c>
      <c r="D4093" s="0" t="str">
        <f aca="false">IFERROR(VLOOKUP($C4093,薬効分類マスタ!$A$2:$B$180,2,FALSE()),"未登録")</f>
        <v>肝臓疾患用剤</v>
      </c>
      <c r="E4093" s="16" t="s">
        <v>9477</v>
      </c>
      <c r="F4093" s="16" t="s">
        <v>9478</v>
      </c>
      <c r="G4093" s="16" t="s">
        <v>9479</v>
      </c>
      <c r="H4093" s="16" t="s">
        <v>1635</v>
      </c>
      <c r="I4093" s="0" t="n">
        <v>3888640.7</v>
      </c>
      <c r="J4093" s="16" t="s">
        <v>232</v>
      </c>
      <c r="K4093" s="0" t="str">
        <f aca="false">IFERROR(IF(VLOOKUP($C4093,薬効分類マスタ!$A$2:$E$180,5,FALSE())=0,"",VLOOKUP($C4093,薬効分類マスタ!$A$2:$E$180,5,FALSE())),"")</f>
        <v/>
      </c>
      <c r="L4093" s="17"/>
      <c r="M4093" s="0" t="str">
        <f aca="false">IF($K4093="","",IF($L4093&lt;&gt;"",$L4093,VLOOKUP($C4093,薬効分類マスタ!$A$2:$F$180,6,FALSE())))</f>
        <v/>
      </c>
      <c r="N4093" s="0" t="str">
        <f aca="false">ASC(G4093)</f>
        <v>ﾘﾌﾞﾏｰﾘ内用液10mg/mL</v>
      </c>
      <c r="O4093" s="0" t="str">
        <f aca="false">ASC(E4093)</f>
        <v>ﾏﾗﾘｷｼﾊﾞｯﾄ塩化物</v>
      </c>
      <c r="P4093" s="16" t="n">
        <f aca="false">N(P4092)+IF($C4093=検索!$B$49,1,0)</f>
        <v>0</v>
      </c>
    </row>
    <row r="4094" customFormat="false" ht="15" hidden="false" customHeight="false" outlineLevel="0" collapsed="false">
      <c r="A4094" s="16" t="s">
        <v>221</v>
      </c>
      <c r="B4094" s="0" t="s">
        <v>9480</v>
      </c>
      <c r="C4094" s="0" t="n">
        <v>391</v>
      </c>
      <c r="D4094" s="0" t="str">
        <f aca="false">IFERROR(VLOOKUP($C4094,薬効分類マスタ!$A$2:$B$180,2,FALSE()),"未登録")</f>
        <v>肝臓疾患用剤</v>
      </c>
      <c r="E4094" s="16" t="s">
        <v>9481</v>
      </c>
      <c r="F4094" s="16" t="s">
        <v>9482</v>
      </c>
      <c r="G4094" s="16" t="s">
        <v>9483</v>
      </c>
      <c r="H4094" s="16" t="s">
        <v>9484</v>
      </c>
      <c r="I4094" s="0" t="n">
        <v>29705.1</v>
      </c>
      <c r="J4094" s="16" t="s">
        <v>232</v>
      </c>
      <c r="K4094" s="0" t="str">
        <f aca="false">IFERROR(IF(VLOOKUP($C4094,薬効分類マスタ!$A$2:$E$180,5,FALSE())=0,"",VLOOKUP($C4094,薬効分類マスタ!$A$2:$E$180,5,FALSE())),"")</f>
        <v/>
      </c>
      <c r="L4094" s="17"/>
      <c r="M4094" s="0" t="str">
        <f aca="false">IF($K4094="","",IF($L4094&lt;&gt;"",$L4094,VLOOKUP($C4094,薬効分類マスタ!$A$2:$F$180,6,FALSE())))</f>
        <v/>
      </c>
      <c r="N4094" s="0" t="str">
        <f aca="false">ASC(G4094)</f>
        <v>ﾋﾞﾙﾍﾞｲ顆粒200μg</v>
      </c>
      <c r="O4094" s="0" t="str">
        <f aca="false">ASC(E4094)</f>
        <v>ｵﾃﾞﾋﾞｷｼﾊﾞｯﾄ水和物</v>
      </c>
      <c r="P4094" s="16" t="n">
        <f aca="false">N(P4093)+IF($C4094=検索!$B$49,1,0)</f>
        <v>0</v>
      </c>
    </row>
    <row r="4095" customFormat="false" ht="15" hidden="false" customHeight="false" outlineLevel="0" collapsed="false">
      <c r="A4095" s="16" t="s">
        <v>221</v>
      </c>
      <c r="B4095" s="0" t="s">
        <v>9485</v>
      </c>
      <c r="C4095" s="0" t="n">
        <v>391</v>
      </c>
      <c r="D4095" s="0" t="str">
        <f aca="false">IFERROR(VLOOKUP($C4095,薬効分類マスタ!$A$2:$B$180,2,FALSE()),"未登録")</f>
        <v>肝臓疾患用剤</v>
      </c>
      <c r="E4095" s="16" t="s">
        <v>9481</v>
      </c>
      <c r="F4095" s="16" t="s">
        <v>9486</v>
      </c>
      <c r="G4095" s="16" t="s">
        <v>9487</v>
      </c>
      <c r="H4095" s="16" t="s">
        <v>9484</v>
      </c>
      <c r="I4095" s="0" t="n">
        <v>89114.7</v>
      </c>
      <c r="J4095" s="16" t="s">
        <v>232</v>
      </c>
      <c r="K4095" s="0" t="str">
        <f aca="false">IFERROR(IF(VLOOKUP($C4095,薬効分類マスタ!$A$2:$E$180,5,FALSE())=0,"",VLOOKUP($C4095,薬効分類マスタ!$A$2:$E$180,5,FALSE())),"")</f>
        <v/>
      </c>
      <c r="L4095" s="17"/>
      <c r="M4095" s="0" t="str">
        <f aca="false">IF($K4095="","",IF($L4095&lt;&gt;"",$L4095,VLOOKUP($C4095,薬効分類マスタ!$A$2:$F$180,6,FALSE())))</f>
        <v/>
      </c>
      <c r="N4095" s="0" t="str">
        <f aca="false">ASC(G4095)</f>
        <v>ﾋﾞﾙﾍﾞｲ顆粒600μg</v>
      </c>
      <c r="O4095" s="0" t="str">
        <f aca="false">ASC(E4095)</f>
        <v>ｵﾃﾞﾋﾞｷｼﾊﾞｯﾄ水和物</v>
      </c>
      <c r="P4095" s="16" t="n">
        <f aca="false">N(P4094)+IF($C4095=検索!$B$49,1,0)</f>
        <v>0</v>
      </c>
    </row>
    <row r="4096" customFormat="false" ht="15" hidden="false" customHeight="false" outlineLevel="0" collapsed="false">
      <c r="A4096" s="16" t="s">
        <v>221</v>
      </c>
      <c r="B4096" s="0" t="s">
        <v>9488</v>
      </c>
      <c r="C4096" s="0" t="n">
        <v>391</v>
      </c>
      <c r="D4096" s="0" t="str">
        <f aca="false">IFERROR(VLOOKUP($C4096,薬効分類マスタ!$A$2:$B$180,2,FALSE()),"未登録")</f>
        <v>肝臓疾患用剤</v>
      </c>
      <c r="E4096" s="16" t="s">
        <v>9489</v>
      </c>
      <c r="F4096" s="16" t="s">
        <v>1027</v>
      </c>
      <c r="G4096" s="16" t="s">
        <v>9490</v>
      </c>
      <c r="H4096" s="16" t="s">
        <v>4354</v>
      </c>
      <c r="I4096" s="0" t="n">
        <v>6.3</v>
      </c>
      <c r="K4096" s="0" t="str">
        <f aca="false">IFERROR(IF(VLOOKUP($C4096,薬効分類マスタ!$A$2:$E$180,5,FALSE())=0,"",VLOOKUP($C4096,薬効分類マスタ!$A$2:$E$180,5,FALSE())),"")</f>
        <v/>
      </c>
      <c r="L4096" s="17"/>
      <c r="M4096" s="0" t="str">
        <f aca="false">IF($K4096="","",IF($L4096&lt;&gt;"",$L4096,VLOOKUP($C4096,薬効分類マスタ!$A$2:$F$180,6,FALSE())))</f>
        <v/>
      </c>
      <c r="N4096" s="0" t="str">
        <f aca="false">ASC(G4096)</f>
        <v>ｸﾞﾘﾁﾛﾝ配合錠</v>
      </c>
      <c r="O4096" s="0" t="str">
        <f aca="false">ASC(E4096)</f>
        <v>ｸﾞﾘﾁﾙﾘﾁﾝ･DL-ﾒﾁｵﾆﾝ配合剤</v>
      </c>
      <c r="P4096" s="16" t="n">
        <f aca="false">N(P4095)+IF($C4096=検索!$B$49,1,0)</f>
        <v>0</v>
      </c>
    </row>
    <row r="4097" customFormat="false" ht="15" hidden="false" customHeight="false" outlineLevel="0" collapsed="false">
      <c r="A4097" s="16" t="s">
        <v>221</v>
      </c>
      <c r="B4097" s="0" t="s">
        <v>9491</v>
      </c>
      <c r="C4097" s="0" t="n">
        <v>391</v>
      </c>
      <c r="D4097" s="0" t="str">
        <f aca="false">IFERROR(VLOOKUP($C4097,薬効分類マスタ!$A$2:$B$180,2,FALSE()),"未登録")</f>
        <v>肝臓疾患用剤</v>
      </c>
      <c r="E4097" s="16" t="s">
        <v>9489</v>
      </c>
      <c r="F4097" s="16" t="s">
        <v>1027</v>
      </c>
      <c r="G4097" s="16" t="s">
        <v>9492</v>
      </c>
      <c r="H4097" s="16" t="s">
        <v>606</v>
      </c>
      <c r="I4097" s="0" t="n">
        <v>6.3</v>
      </c>
      <c r="K4097" s="0" t="str">
        <f aca="false">IFERROR(IF(VLOOKUP($C4097,薬効分類マスタ!$A$2:$E$180,5,FALSE())=0,"",VLOOKUP($C4097,薬効分類マスタ!$A$2:$E$180,5,FALSE())),"")</f>
        <v/>
      </c>
      <c r="L4097" s="17"/>
      <c r="M4097" s="0" t="str">
        <f aca="false">IF($K4097="","",IF($L4097&lt;&gt;"",$L4097,VLOOKUP($C4097,薬効分類マスタ!$A$2:$F$180,6,FALSE())))</f>
        <v/>
      </c>
      <c r="N4097" s="0" t="str">
        <f aca="false">ASC(G4097)</f>
        <v>ﾆﾁﾌｧｰｹﾞﾝ配合錠</v>
      </c>
      <c r="O4097" s="0" t="str">
        <f aca="false">ASC(E4097)</f>
        <v>ｸﾞﾘﾁﾙﾘﾁﾝ･DL-ﾒﾁｵﾆﾝ配合剤</v>
      </c>
      <c r="P4097" s="16" t="n">
        <f aca="false">N(P4096)+IF($C4097=検索!$B$49,1,0)</f>
        <v>0</v>
      </c>
    </row>
    <row r="4098" customFormat="false" ht="15" hidden="false" customHeight="false" outlineLevel="0" collapsed="false">
      <c r="A4098" s="16" t="s">
        <v>221</v>
      </c>
      <c r="B4098" s="0" t="s">
        <v>9493</v>
      </c>
      <c r="C4098" s="0" t="n">
        <v>391</v>
      </c>
      <c r="D4098" s="0" t="str">
        <f aca="false">IFERROR(VLOOKUP($C4098,薬効分類マスタ!$A$2:$B$180,2,FALSE()),"未登録")</f>
        <v>肝臓疾患用剤</v>
      </c>
      <c r="E4098" s="16" t="s">
        <v>9489</v>
      </c>
      <c r="F4098" s="16" t="s">
        <v>1027</v>
      </c>
      <c r="G4098" s="16" t="s">
        <v>9494</v>
      </c>
      <c r="H4098" s="16" t="s">
        <v>2927</v>
      </c>
      <c r="I4098" s="0" t="n">
        <v>6.3</v>
      </c>
      <c r="K4098" s="0" t="str">
        <f aca="false">IFERROR(IF(VLOOKUP($C4098,薬効分類マスタ!$A$2:$E$180,5,FALSE())=0,"",VLOOKUP($C4098,薬効分類マスタ!$A$2:$E$180,5,FALSE())),"")</f>
        <v/>
      </c>
      <c r="L4098" s="17"/>
      <c r="M4098" s="0" t="str">
        <f aca="false">IF($K4098="","",IF($L4098&lt;&gt;"",$L4098,VLOOKUP($C4098,薬効分類マスタ!$A$2:$F$180,6,FALSE())))</f>
        <v/>
      </c>
      <c r="N4098" s="0" t="str">
        <f aca="false">ASC(G4098)</f>
        <v>ﾈｵﾌｧｰｹﾞﾝC配合錠</v>
      </c>
      <c r="O4098" s="0" t="str">
        <f aca="false">ASC(E4098)</f>
        <v>ｸﾞﾘﾁﾙﾘﾁﾝ･DL-ﾒﾁｵﾆﾝ配合剤</v>
      </c>
      <c r="P4098" s="16" t="n">
        <f aca="false">N(P4097)+IF($C4098=検索!$B$49,1,0)</f>
        <v>0</v>
      </c>
    </row>
    <row r="4099" customFormat="false" ht="15" hidden="false" customHeight="false" outlineLevel="0" collapsed="false">
      <c r="A4099" s="16" t="s">
        <v>221</v>
      </c>
      <c r="B4099" s="0" t="s">
        <v>9495</v>
      </c>
      <c r="C4099" s="0" t="n">
        <v>392</v>
      </c>
      <c r="D4099" s="0" t="str">
        <f aca="false">IFERROR(VLOOKUP($C4099,薬効分類マスタ!$A$2:$B$180,2,FALSE()),"未登録")</f>
        <v>解毒剤</v>
      </c>
      <c r="E4099" s="16" t="s">
        <v>9496</v>
      </c>
      <c r="F4099" s="16" t="s">
        <v>854</v>
      </c>
      <c r="G4099" s="16" t="s">
        <v>9497</v>
      </c>
      <c r="H4099" s="16" t="s">
        <v>606</v>
      </c>
      <c r="I4099" s="0" t="n">
        <v>70.7</v>
      </c>
      <c r="J4099" s="16" t="s">
        <v>239</v>
      </c>
      <c r="K4099" s="0" t="str">
        <f aca="false">IFERROR(IF(VLOOKUP($C4099,薬効分類マスタ!$A$2:$E$180,5,FALSE())=0,"",VLOOKUP($C4099,薬効分類マスタ!$A$2:$E$180,5,FALSE())),"")</f>
        <v/>
      </c>
      <c r="L4099" s="17"/>
      <c r="M4099" s="0" t="str">
        <f aca="false">IF($K4099="","",IF($L4099&lt;&gt;"",$L4099,VLOOKUP($C4099,薬効分類マスタ!$A$2:$F$180,6,FALSE())))</f>
        <v/>
      </c>
      <c r="N4099" s="0" t="str">
        <f aca="false">ASC(G4099)</f>
        <v>ﾌﾞﾗｲｱﾝ錠500mg</v>
      </c>
      <c r="O4099" s="0" t="str">
        <f aca="false">ASC(E4099)</f>
        <v>ｴﾃﾞﾄ酸ｶﾙｼｳﾑﾅﾄﾘｳﾑ水和物</v>
      </c>
      <c r="P4099" s="16" t="n">
        <f aca="false">N(P4098)+IF($C4099=検索!$B$49,1,0)</f>
        <v>0</v>
      </c>
    </row>
    <row r="4100" customFormat="false" ht="15" hidden="false" customHeight="false" outlineLevel="0" collapsed="false">
      <c r="A4100" s="16" t="s">
        <v>221</v>
      </c>
      <c r="B4100" s="0" t="s">
        <v>9498</v>
      </c>
      <c r="C4100" s="0" t="n">
        <v>392</v>
      </c>
      <c r="D4100" s="0" t="str">
        <f aca="false">IFERROR(VLOOKUP($C4100,薬効分類マスタ!$A$2:$B$180,2,FALSE()),"未登録")</f>
        <v>解毒剤</v>
      </c>
      <c r="E4100" s="16" t="s">
        <v>9499</v>
      </c>
      <c r="F4100" s="16" t="s">
        <v>699</v>
      </c>
      <c r="G4100" s="16" t="s">
        <v>9500</v>
      </c>
      <c r="H4100" s="16" t="s">
        <v>1064</v>
      </c>
      <c r="I4100" s="0" t="n">
        <v>30.3</v>
      </c>
      <c r="K4100" s="0" t="str">
        <f aca="false">IFERROR(IF(VLOOKUP($C4100,薬効分類マスタ!$A$2:$E$180,5,FALSE())=0,"",VLOOKUP($C4100,薬効分類マスタ!$A$2:$E$180,5,FALSE())),"")</f>
        <v/>
      </c>
      <c r="L4100" s="17"/>
      <c r="M4100" s="0" t="str">
        <f aca="false">IF($K4100="","",IF($L4100&lt;&gt;"",$L4100,VLOOKUP($C4100,薬効分類マスタ!$A$2:$F$180,6,FALSE())))</f>
        <v/>
      </c>
      <c r="N4100" s="0" t="str">
        <f aca="false">ASC(G4100)</f>
        <v>ﾀﾁｵﾝ散20%</v>
      </c>
      <c r="O4100" s="0" t="str">
        <f aca="false">ASC(E4100)</f>
        <v>ｸﾞﾙﾀﾁｵﾝ</v>
      </c>
      <c r="P4100" s="16" t="n">
        <f aca="false">N(P4099)+IF($C4100=検索!$B$49,1,0)</f>
        <v>0</v>
      </c>
    </row>
    <row r="4101" customFormat="false" ht="15" hidden="false" customHeight="false" outlineLevel="0" collapsed="false">
      <c r="A4101" s="16" t="s">
        <v>221</v>
      </c>
      <c r="B4101" s="0" t="s">
        <v>9501</v>
      </c>
      <c r="C4101" s="0" t="n">
        <v>392</v>
      </c>
      <c r="D4101" s="0" t="str">
        <f aca="false">IFERROR(VLOOKUP($C4101,薬効分類マスタ!$A$2:$B$180,2,FALSE()),"未登録")</f>
        <v>解毒剤</v>
      </c>
      <c r="E4101" s="16" t="s">
        <v>9499</v>
      </c>
      <c r="F4101" s="16" t="s">
        <v>411</v>
      </c>
      <c r="G4101" s="16" t="s">
        <v>9502</v>
      </c>
      <c r="H4101" s="16" t="s">
        <v>1064</v>
      </c>
      <c r="I4101" s="0" t="n">
        <v>6.9</v>
      </c>
      <c r="K4101" s="0" t="str">
        <f aca="false">IFERROR(IF(VLOOKUP($C4101,薬効分類マスタ!$A$2:$E$180,5,FALSE())=0,"",VLOOKUP($C4101,薬効分類マスタ!$A$2:$E$180,5,FALSE())),"")</f>
        <v/>
      </c>
      <c r="L4101" s="17"/>
      <c r="M4101" s="0" t="str">
        <f aca="false">IF($K4101="","",IF($L4101&lt;&gt;"",$L4101,VLOOKUP($C4101,薬効分類マスタ!$A$2:$F$180,6,FALSE())))</f>
        <v/>
      </c>
      <c r="N4101" s="0" t="str">
        <f aca="false">ASC(G4101)</f>
        <v>ﾀﾁｵﾝ錠50mg</v>
      </c>
      <c r="O4101" s="0" t="str">
        <f aca="false">ASC(E4101)</f>
        <v>ｸﾞﾙﾀﾁｵﾝ</v>
      </c>
      <c r="P4101" s="16" t="n">
        <f aca="false">N(P4100)+IF($C4101=検索!$B$49,1,0)</f>
        <v>0</v>
      </c>
    </row>
    <row r="4102" customFormat="false" ht="15" hidden="false" customHeight="false" outlineLevel="0" collapsed="false">
      <c r="A4102" s="16" t="s">
        <v>221</v>
      </c>
      <c r="B4102" s="0" t="s">
        <v>9503</v>
      </c>
      <c r="C4102" s="0" t="n">
        <v>392</v>
      </c>
      <c r="D4102" s="0" t="str">
        <f aca="false">IFERROR(VLOOKUP($C4102,薬効分類マスタ!$A$2:$B$180,2,FALSE()),"未登録")</f>
        <v>解毒剤</v>
      </c>
      <c r="E4102" s="16" t="s">
        <v>9499</v>
      </c>
      <c r="F4102" s="16" t="s">
        <v>627</v>
      </c>
      <c r="G4102" s="16" t="s">
        <v>9504</v>
      </c>
      <c r="H4102" s="16" t="s">
        <v>1064</v>
      </c>
      <c r="I4102" s="0" t="n">
        <v>12.4</v>
      </c>
      <c r="J4102" s="16" t="s">
        <v>232</v>
      </c>
      <c r="K4102" s="0" t="str">
        <f aca="false">IFERROR(IF(VLOOKUP($C4102,薬効分類マスタ!$A$2:$E$180,5,FALSE())=0,"",VLOOKUP($C4102,薬効分類マスタ!$A$2:$E$180,5,FALSE())),"")</f>
        <v/>
      </c>
      <c r="L4102" s="17"/>
      <c r="M4102" s="0" t="str">
        <f aca="false">IF($K4102="","",IF($L4102&lt;&gt;"",$L4102,VLOOKUP($C4102,薬効分類マスタ!$A$2:$F$180,6,FALSE())))</f>
        <v/>
      </c>
      <c r="N4102" s="0" t="str">
        <f aca="false">ASC(G4102)</f>
        <v>ﾀﾁｵﾝ錠100mg</v>
      </c>
      <c r="O4102" s="0" t="str">
        <f aca="false">ASC(E4102)</f>
        <v>ｸﾞﾙﾀﾁｵﾝ</v>
      </c>
      <c r="P4102" s="16" t="n">
        <f aca="false">N(P4101)+IF($C4102=検索!$B$49,1,0)</f>
        <v>0</v>
      </c>
    </row>
    <row r="4103" customFormat="false" ht="15" hidden="false" customHeight="false" outlineLevel="0" collapsed="false">
      <c r="A4103" s="16" t="s">
        <v>221</v>
      </c>
      <c r="B4103" s="0" t="s">
        <v>9505</v>
      </c>
      <c r="C4103" s="0" t="n">
        <v>392</v>
      </c>
      <c r="D4103" s="0" t="str">
        <f aca="false">IFERROR(VLOOKUP($C4103,薬効分類マスタ!$A$2:$B$180,2,FALSE()),"未登録")</f>
        <v>解毒剤</v>
      </c>
      <c r="E4103" s="16" t="s">
        <v>9499</v>
      </c>
      <c r="F4103" s="16" t="s">
        <v>627</v>
      </c>
      <c r="G4103" s="16" t="s">
        <v>9506</v>
      </c>
      <c r="H4103" s="16" t="s">
        <v>347</v>
      </c>
      <c r="I4103" s="0" t="n">
        <v>10.1</v>
      </c>
      <c r="J4103" s="16" t="s">
        <v>239</v>
      </c>
      <c r="K4103" s="0" t="str">
        <f aca="false">IFERROR(IF(VLOOKUP($C4103,薬効分類マスタ!$A$2:$E$180,5,FALSE())=0,"",VLOOKUP($C4103,薬効分類マスタ!$A$2:$E$180,5,FALSE())),"")</f>
        <v/>
      </c>
      <c r="L4103" s="17"/>
      <c r="M4103" s="0" t="str">
        <f aca="false">IF($K4103="","",IF($L4103&lt;&gt;"",$L4103,VLOOKUP($C4103,薬効分類マスタ!$A$2:$F$180,6,FALSE())))</f>
        <v/>
      </c>
      <c r="N4103" s="0" t="str">
        <f aca="false">ASC(G4103)</f>
        <v>ｸﾞﾙﾀﾁｵﾝ錠100mg｢ﾂﾙﾊﾗ｣</v>
      </c>
      <c r="O4103" s="0" t="str">
        <f aca="false">ASC(E4103)</f>
        <v>ｸﾞﾙﾀﾁｵﾝ</v>
      </c>
      <c r="P4103" s="16" t="n">
        <f aca="false">N(P4102)+IF($C4103=検索!$B$49,1,0)</f>
        <v>0</v>
      </c>
    </row>
    <row r="4104" customFormat="false" ht="15" hidden="false" customHeight="false" outlineLevel="0" collapsed="false">
      <c r="A4104" s="16" t="s">
        <v>221</v>
      </c>
      <c r="B4104" s="0" t="s">
        <v>9507</v>
      </c>
      <c r="C4104" s="0" t="n">
        <v>392</v>
      </c>
      <c r="D4104" s="0" t="str">
        <f aca="false">IFERROR(VLOOKUP($C4104,薬効分類マスタ!$A$2:$B$180,2,FALSE()),"未登録")</f>
        <v>解毒剤</v>
      </c>
      <c r="E4104" s="16" t="s">
        <v>9508</v>
      </c>
      <c r="F4104" s="16" t="s">
        <v>1783</v>
      </c>
      <c r="G4104" s="16" t="s">
        <v>9509</v>
      </c>
      <c r="H4104" s="16" t="s">
        <v>1197</v>
      </c>
      <c r="I4104" s="0" t="n">
        <v>15.1</v>
      </c>
      <c r="J4104" s="16" t="s">
        <v>232</v>
      </c>
      <c r="K4104" s="0" t="str">
        <f aca="false">IFERROR(IF(VLOOKUP($C4104,薬効分類マスタ!$A$2:$E$180,5,FALSE())=0,"",VLOOKUP($C4104,薬効分類マスタ!$A$2:$E$180,5,FALSE())),"")</f>
        <v/>
      </c>
      <c r="L4104" s="17"/>
      <c r="M4104" s="0" t="str">
        <f aca="false">IF($K4104="","",IF($L4104&lt;&gt;"",$L4104,VLOOKUP($C4104,薬効分類マスタ!$A$2:$F$180,6,FALSE())))</f>
        <v/>
      </c>
      <c r="N4104" s="0" t="str">
        <f aca="false">ASC(G4104)</f>
        <v>ﾒﾀﾙｶﾌﾟﾀｰｾﾞｶﾌﾟｾﾙ50mg</v>
      </c>
      <c r="O4104" s="0" t="str">
        <f aca="false">ASC(E4104)</f>
        <v>ﾍﾟﾆｼﾗﾐﾝ</v>
      </c>
      <c r="P4104" s="16" t="n">
        <f aca="false">N(P4103)+IF($C4104=検索!$B$49,1,0)</f>
        <v>0</v>
      </c>
    </row>
    <row r="4105" customFormat="false" ht="15" hidden="false" customHeight="false" outlineLevel="0" collapsed="false">
      <c r="A4105" s="16" t="s">
        <v>221</v>
      </c>
      <c r="B4105" s="0" t="s">
        <v>9510</v>
      </c>
      <c r="C4105" s="0" t="n">
        <v>392</v>
      </c>
      <c r="D4105" s="0" t="str">
        <f aca="false">IFERROR(VLOOKUP($C4105,薬効分類マスタ!$A$2:$B$180,2,FALSE()),"未登録")</f>
        <v>解毒剤</v>
      </c>
      <c r="E4105" s="16" t="s">
        <v>9508</v>
      </c>
      <c r="F4105" s="16" t="s">
        <v>1123</v>
      </c>
      <c r="G4105" s="16" t="s">
        <v>9511</v>
      </c>
      <c r="H4105" s="16" t="s">
        <v>1197</v>
      </c>
      <c r="I4105" s="0" t="n">
        <v>28.6</v>
      </c>
      <c r="J4105" s="16" t="s">
        <v>232</v>
      </c>
      <c r="K4105" s="0" t="str">
        <f aca="false">IFERROR(IF(VLOOKUP($C4105,薬効分類マスタ!$A$2:$E$180,5,FALSE())=0,"",VLOOKUP($C4105,薬効分類マスタ!$A$2:$E$180,5,FALSE())),"")</f>
        <v/>
      </c>
      <c r="L4105" s="17"/>
      <c r="M4105" s="0" t="str">
        <f aca="false">IF($K4105="","",IF($L4105&lt;&gt;"",$L4105,VLOOKUP($C4105,薬効分類マスタ!$A$2:$F$180,6,FALSE())))</f>
        <v/>
      </c>
      <c r="N4105" s="0" t="str">
        <f aca="false">ASC(G4105)</f>
        <v>ﾒﾀﾙｶﾌﾟﾀｰｾﾞｶﾌﾟｾﾙ100mg</v>
      </c>
      <c r="O4105" s="0" t="str">
        <f aca="false">ASC(E4105)</f>
        <v>ﾍﾟﾆｼﾗﾐﾝ</v>
      </c>
      <c r="P4105" s="16" t="n">
        <f aca="false">N(P4104)+IF($C4105=検索!$B$49,1,0)</f>
        <v>0</v>
      </c>
    </row>
    <row r="4106" customFormat="false" ht="15" hidden="false" customHeight="false" outlineLevel="0" collapsed="false">
      <c r="A4106" s="16" t="s">
        <v>221</v>
      </c>
      <c r="B4106" s="0" t="s">
        <v>9512</v>
      </c>
      <c r="C4106" s="0" t="n">
        <v>392</v>
      </c>
      <c r="D4106" s="0" t="str">
        <f aca="false">IFERROR(VLOOKUP($C4106,薬効分類マスタ!$A$2:$B$180,2,FALSE()),"未登録")</f>
        <v>解毒剤</v>
      </c>
      <c r="E4106" s="16" t="s">
        <v>9508</v>
      </c>
      <c r="F4106" s="16" t="s">
        <v>1126</v>
      </c>
      <c r="G4106" s="16" t="s">
        <v>9513</v>
      </c>
      <c r="H4106" s="16" t="s">
        <v>1197</v>
      </c>
      <c r="I4106" s="0" t="n">
        <v>52.3</v>
      </c>
      <c r="J4106" s="16" t="s">
        <v>232</v>
      </c>
      <c r="K4106" s="0" t="str">
        <f aca="false">IFERROR(IF(VLOOKUP($C4106,薬効分類マスタ!$A$2:$E$180,5,FALSE())=0,"",VLOOKUP($C4106,薬効分類マスタ!$A$2:$E$180,5,FALSE())),"")</f>
        <v/>
      </c>
      <c r="L4106" s="17"/>
      <c r="M4106" s="0" t="str">
        <f aca="false">IF($K4106="","",IF($L4106&lt;&gt;"",$L4106,VLOOKUP($C4106,薬効分類マスタ!$A$2:$F$180,6,FALSE())))</f>
        <v/>
      </c>
      <c r="N4106" s="0" t="str">
        <f aca="false">ASC(G4106)</f>
        <v>ﾒﾀﾙｶﾌﾟﾀｰｾﾞｶﾌﾟｾﾙ200mg</v>
      </c>
      <c r="O4106" s="0" t="str">
        <f aca="false">ASC(E4106)</f>
        <v>ﾍﾟﾆｼﾗﾐﾝ</v>
      </c>
      <c r="P4106" s="16" t="n">
        <f aca="false">N(P4105)+IF($C4106=検索!$B$49,1,0)</f>
        <v>0</v>
      </c>
    </row>
    <row r="4107" customFormat="false" ht="15" hidden="false" customHeight="false" outlineLevel="0" collapsed="false">
      <c r="A4107" s="16" t="s">
        <v>221</v>
      </c>
      <c r="B4107" s="0" t="s">
        <v>9514</v>
      </c>
      <c r="C4107" s="0" t="n">
        <v>392</v>
      </c>
      <c r="D4107" s="0" t="str">
        <f aca="false">IFERROR(VLOOKUP($C4107,薬効分類マスタ!$A$2:$B$180,2,FALSE()),"未登録")</f>
        <v>解毒剤</v>
      </c>
      <c r="E4107" s="16" t="s">
        <v>9515</v>
      </c>
      <c r="F4107" s="16" t="s">
        <v>224</v>
      </c>
      <c r="G4107" s="16" t="s">
        <v>9516</v>
      </c>
      <c r="H4107" s="16" t="s">
        <v>950</v>
      </c>
      <c r="I4107" s="0" t="n">
        <v>33.7</v>
      </c>
      <c r="J4107" s="16" t="s">
        <v>239</v>
      </c>
      <c r="K4107" s="0" t="str">
        <f aca="false">IFERROR(IF(VLOOKUP($C4107,薬効分類マスタ!$A$2:$E$180,5,FALSE())=0,"",VLOOKUP($C4107,薬効分類マスタ!$A$2:$E$180,5,FALSE())),"")</f>
        <v/>
      </c>
      <c r="L4107" s="17"/>
      <c r="M4107" s="0" t="str">
        <f aca="false">IF($K4107="","",IF($L4107&lt;&gt;"",$L4107,VLOOKUP($C4107,薬効分類マスタ!$A$2:$F$180,6,FALSE())))</f>
        <v/>
      </c>
      <c r="N4107" s="0" t="str">
        <f aca="false">ASC(G4107)</f>
        <v>球形吸着炭細粒｢ﾏｲﾗﾝ｣</v>
      </c>
      <c r="O4107" s="0" t="str">
        <f aca="false">ASC(E4107)</f>
        <v>球形吸着炭</v>
      </c>
      <c r="P4107" s="16" t="n">
        <f aca="false">N(P4106)+IF($C4107=検索!$B$49,1,0)</f>
        <v>0</v>
      </c>
    </row>
    <row r="4108" customFormat="false" ht="15" hidden="false" customHeight="false" outlineLevel="0" collapsed="false">
      <c r="A4108" s="16" t="s">
        <v>221</v>
      </c>
      <c r="B4108" s="0" t="s">
        <v>9517</v>
      </c>
      <c r="C4108" s="0" t="n">
        <v>392</v>
      </c>
      <c r="D4108" s="0" t="str">
        <f aca="false">IFERROR(VLOOKUP($C4108,薬効分類マスタ!$A$2:$B$180,2,FALSE()),"未登録")</f>
        <v>解毒剤</v>
      </c>
      <c r="E4108" s="16" t="s">
        <v>9515</v>
      </c>
      <c r="F4108" s="16" t="s">
        <v>224</v>
      </c>
      <c r="G4108" s="16" t="s">
        <v>9518</v>
      </c>
      <c r="H4108" s="16" t="s">
        <v>9519</v>
      </c>
      <c r="I4108" s="0" t="n">
        <v>45.7</v>
      </c>
      <c r="J4108" s="16" t="s">
        <v>232</v>
      </c>
      <c r="K4108" s="0" t="str">
        <f aca="false">IFERROR(IF(VLOOKUP($C4108,薬効分類マスタ!$A$2:$E$180,5,FALSE())=0,"",VLOOKUP($C4108,薬効分類マスタ!$A$2:$E$180,5,FALSE())),"")</f>
        <v/>
      </c>
      <c r="L4108" s="17"/>
      <c r="M4108" s="0" t="str">
        <f aca="false">IF($K4108="","",IF($L4108&lt;&gt;"",$L4108,VLOOKUP($C4108,薬効分類マスタ!$A$2:$F$180,6,FALSE())))</f>
        <v/>
      </c>
      <c r="N4108" s="0" t="str">
        <f aca="false">ASC(G4108)</f>
        <v>ｸﾚﾒｼﾞﾝ細粒分包2g</v>
      </c>
      <c r="O4108" s="0" t="str">
        <f aca="false">ASC(E4108)</f>
        <v>球形吸着炭</v>
      </c>
      <c r="P4108" s="16" t="n">
        <f aca="false">N(P4107)+IF($C4108=検索!$B$49,1,0)</f>
        <v>0</v>
      </c>
    </row>
    <row r="4109" customFormat="false" ht="15" hidden="false" customHeight="false" outlineLevel="0" collapsed="false">
      <c r="A4109" s="16" t="s">
        <v>221</v>
      </c>
      <c r="B4109" s="0" t="s">
        <v>9520</v>
      </c>
      <c r="C4109" s="0" t="n">
        <v>392</v>
      </c>
      <c r="D4109" s="0" t="str">
        <f aca="false">IFERROR(VLOOKUP($C4109,薬効分類マスタ!$A$2:$B$180,2,FALSE()),"未登録")</f>
        <v>解毒剤</v>
      </c>
      <c r="E4109" s="16" t="s">
        <v>9515</v>
      </c>
      <c r="F4109" s="16" t="s">
        <v>224</v>
      </c>
      <c r="G4109" s="16" t="s">
        <v>9521</v>
      </c>
      <c r="H4109" s="16" t="s">
        <v>536</v>
      </c>
      <c r="I4109" s="0" t="n">
        <v>74.9</v>
      </c>
      <c r="J4109" s="16" t="s">
        <v>239</v>
      </c>
      <c r="K4109" s="0" t="str">
        <f aca="false">IFERROR(IF(VLOOKUP($C4109,薬効分類マスタ!$A$2:$E$180,5,FALSE())=0,"",VLOOKUP($C4109,薬効分類マスタ!$A$2:$E$180,5,FALSE())),"")</f>
        <v/>
      </c>
      <c r="L4109" s="17"/>
      <c r="M4109" s="0" t="str">
        <f aca="false">IF($K4109="","",IF($L4109&lt;&gt;"",$L4109,VLOOKUP($C4109,薬効分類マスタ!$A$2:$F$180,6,FALSE())))</f>
        <v/>
      </c>
      <c r="N4109" s="0" t="str">
        <f aca="false">ASC(G4109)</f>
        <v>球形吸着炭細粒分包2g｢日医工｣</v>
      </c>
      <c r="O4109" s="0" t="str">
        <f aca="false">ASC(E4109)</f>
        <v>球形吸着炭</v>
      </c>
      <c r="P4109" s="16" t="n">
        <f aca="false">N(P4108)+IF($C4109=検索!$B$49,1,0)</f>
        <v>0</v>
      </c>
    </row>
    <row r="4110" customFormat="false" ht="15" hidden="false" customHeight="false" outlineLevel="0" collapsed="false">
      <c r="A4110" s="16" t="s">
        <v>221</v>
      </c>
      <c r="B4110" s="0" t="s">
        <v>9522</v>
      </c>
      <c r="C4110" s="0" t="n">
        <v>392</v>
      </c>
      <c r="D4110" s="0" t="str">
        <f aca="false">IFERROR(VLOOKUP($C4110,薬効分類マスタ!$A$2:$B$180,2,FALSE()),"未登録")</f>
        <v>解毒剤</v>
      </c>
      <c r="E4110" s="16" t="s">
        <v>9515</v>
      </c>
      <c r="F4110" s="16" t="s">
        <v>854</v>
      </c>
      <c r="G4110" s="16" t="s">
        <v>9523</v>
      </c>
      <c r="H4110" s="16" t="s">
        <v>9519</v>
      </c>
      <c r="I4110" s="0" t="n">
        <v>22</v>
      </c>
      <c r="J4110" s="16" t="s">
        <v>232</v>
      </c>
      <c r="K4110" s="0" t="str">
        <f aca="false">IFERROR(IF(VLOOKUP($C4110,薬効分類マスタ!$A$2:$E$180,5,FALSE())=0,"",VLOOKUP($C4110,薬効分類マスタ!$A$2:$E$180,5,FALSE())),"")</f>
        <v/>
      </c>
      <c r="L4110" s="17"/>
      <c r="M4110" s="0" t="str">
        <f aca="false">IF($K4110="","",IF($L4110&lt;&gt;"",$L4110,VLOOKUP($C4110,薬効分類マスタ!$A$2:$F$180,6,FALSE())))</f>
        <v/>
      </c>
      <c r="N4110" s="0" t="str">
        <f aca="false">ASC(G4110)</f>
        <v>ｸﾚﾒｼﾞﾝ速崩錠500mg</v>
      </c>
      <c r="O4110" s="0" t="str">
        <f aca="false">ASC(E4110)</f>
        <v>球形吸着炭</v>
      </c>
      <c r="P4110" s="16" t="n">
        <f aca="false">N(P4109)+IF($C4110=検索!$B$49,1,0)</f>
        <v>0</v>
      </c>
    </row>
    <row r="4111" customFormat="false" ht="15" hidden="false" customHeight="false" outlineLevel="0" collapsed="false">
      <c r="A4111" s="16" t="s">
        <v>221</v>
      </c>
      <c r="B4111" s="0" t="s">
        <v>9524</v>
      </c>
      <c r="C4111" s="0" t="n">
        <v>392</v>
      </c>
      <c r="D4111" s="0" t="str">
        <f aca="false">IFERROR(VLOOKUP($C4111,薬効分類マスタ!$A$2:$B$180,2,FALSE()),"未登録")</f>
        <v>解毒剤</v>
      </c>
      <c r="E4111" s="16" t="s">
        <v>9525</v>
      </c>
      <c r="F4111" s="16" t="s">
        <v>257</v>
      </c>
      <c r="G4111" s="16" t="s">
        <v>9526</v>
      </c>
      <c r="H4111" s="16" t="s">
        <v>272</v>
      </c>
      <c r="I4111" s="0" t="n">
        <v>360.5</v>
      </c>
      <c r="J4111" s="16" t="s">
        <v>232</v>
      </c>
      <c r="K4111" s="0" t="str">
        <f aca="false">IFERROR(IF(VLOOKUP($C4111,薬効分類マスタ!$A$2:$E$180,5,FALSE())=0,"",VLOOKUP($C4111,薬効分類マスタ!$A$2:$E$180,5,FALSE())),"")</f>
        <v/>
      </c>
      <c r="L4111" s="17"/>
      <c r="M4111" s="0" t="str">
        <f aca="false">IF($K4111="","",IF($L4111&lt;&gt;"",$L4111,VLOOKUP($C4111,薬効分類マスタ!$A$2:$F$180,6,FALSE())))</f>
        <v/>
      </c>
      <c r="N4111" s="0" t="str">
        <f aca="false">ASC(G4111)</f>
        <v>ﾛｲｺﾎﾞﾘﾝ錠5mg</v>
      </c>
      <c r="O4111" s="0" t="str">
        <f aca="false">ASC(E4111)</f>
        <v>ﾎﾘﾅｰﾄｶﾙｼｳﾑ</v>
      </c>
      <c r="P4111" s="16" t="n">
        <f aca="false">N(P4110)+IF($C4111=検索!$B$49,1,0)</f>
        <v>0</v>
      </c>
    </row>
    <row r="4112" customFormat="false" ht="15" hidden="false" customHeight="false" outlineLevel="0" collapsed="false">
      <c r="A4112" s="16" t="s">
        <v>221</v>
      </c>
      <c r="B4112" s="0" t="s">
        <v>9527</v>
      </c>
      <c r="C4112" s="0" t="n">
        <v>392</v>
      </c>
      <c r="D4112" s="0" t="str">
        <f aca="false">IFERROR(VLOOKUP($C4112,薬効分類マスタ!$A$2:$B$180,2,FALSE()),"未登録")</f>
        <v>解毒剤</v>
      </c>
      <c r="E4112" s="16" t="s">
        <v>9525</v>
      </c>
      <c r="F4112" s="16" t="s">
        <v>622</v>
      </c>
      <c r="G4112" s="16" t="s">
        <v>9528</v>
      </c>
      <c r="I4112" s="0" t="n">
        <v>247</v>
      </c>
      <c r="J4112" s="16" t="s">
        <v>239</v>
      </c>
      <c r="K4112" s="0" t="str">
        <f aca="false">IFERROR(IF(VLOOKUP($C4112,薬効分類マスタ!$A$2:$E$180,5,FALSE())=0,"",VLOOKUP($C4112,薬効分類マスタ!$A$2:$E$180,5,FALSE())),"")</f>
        <v/>
      </c>
      <c r="L4112" s="17"/>
      <c r="M4112" s="0" t="str">
        <f aca="false">IF($K4112="","",IF($L4112&lt;&gt;"",$L4112,VLOOKUP($C4112,薬効分類マスタ!$A$2:$F$180,6,FALSE())))</f>
        <v/>
      </c>
      <c r="N4112" s="0" t="str">
        <f aca="false">ASC(G4112)</f>
        <v>ﾎﾘﾅｰﾄｶﾙｼｳﾑ25mg錠</v>
      </c>
      <c r="O4112" s="0" t="str">
        <f aca="false">ASC(E4112)</f>
        <v>ﾎﾘﾅｰﾄｶﾙｼｳﾑ</v>
      </c>
      <c r="P4112" s="16" t="n">
        <f aca="false">N(P4111)+IF($C4112=検索!$B$49,1,0)</f>
        <v>0</v>
      </c>
    </row>
    <row r="4113" customFormat="false" ht="15" hidden="false" customHeight="false" outlineLevel="0" collapsed="false">
      <c r="A4113" s="16" t="s">
        <v>221</v>
      </c>
      <c r="B4113" s="0" t="s">
        <v>9529</v>
      </c>
      <c r="C4113" s="0" t="n">
        <v>392</v>
      </c>
      <c r="D4113" s="0" t="str">
        <f aca="false">IFERROR(VLOOKUP($C4113,薬効分類マスタ!$A$2:$B$180,2,FALSE()),"未登録")</f>
        <v>解毒剤</v>
      </c>
      <c r="E4113" s="16" t="s">
        <v>9525</v>
      </c>
      <c r="F4113" s="16" t="s">
        <v>622</v>
      </c>
      <c r="G4113" s="16" t="s">
        <v>9530</v>
      </c>
      <c r="H4113" s="16" t="s">
        <v>2927</v>
      </c>
      <c r="I4113" s="0" t="n">
        <v>530.5</v>
      </c>
      <c r="J4113" s="16" t="s">
        <v>232</v>
      </c>
      <c r="K4113" s="0" t="str">
        <f aca="false">IFERROR(IF(VLOOKUP($C4113,薬効分類マスタ!$A$2:$E$180,5,FALSE())=0,"",VLOOKUP($C4113,薬効分類マスタ!$A$2:$E$180,5,FALSE())),"")</f>
        <v/>
      </c>
      <c r="L4113" s="17"/>
      <c r="M4113" s="0" t="str">
        <f aca="false">IF($K4113="","",IF($L4113&lt;&gt;"",$L4113,VLOOKUP($C4113,薬効分類マスタ!$A$2:$F$180,6,FALSE())))</f>
        <v/>
      </c>
      <c r="N4113" s="0" t="str">
        <f aca="false">ASC(G4113)</f>
        <v>ﾕｰｾﾞﾙ錠25mg</v>
      </c>
      <c r="O4113" s="0" t="str">
        <f aca="false">ASC(E4113)</f>
        <v>ﾎﾘﾅｰﾄｶﾙｼｳﾑ</v>
      </c>
      <c r="P4113" s="16" t="n">
        <f aca="false">N(P4112)+IF($C4113=検索!$B$49,1,0)</f>
        <v>0</v>
      </c>
    </row>
    <row r="4114" customFormat="false" ht="15" hidden="false" customHeight="false" outlineLevel="0" collapsed="false">
      <c r="A4114" s="16" t="s">
        <v>221</v>
      </c>
      <c r="B4114" s="0" t="s">
        <v>9531</v>
      </c>
      <c r="C4114" s="0" t="n">
        <v>392</v>
      </c>
      <c r="D4114" s="0" t="str">
        <f aca="false">IFERROR(VLOOKUP($C4114,薬効分類マスタ!$A$2:$B$180,2,FALSE()),"未登録")</f>
        <v>解毒剤</v>
      </c>
      <c r="E4114" s="16" t="s">
        <v>9525</v>
      </c>
      <c r="F4114" s="16" t="s">
        <v>622</v>
      </c>
      <c r="G4114" s="16" t="s">
        <v>9532</v>
      </c>
      <c r="H4114" s="16" t="s">
        <v>272</v>
      </c>
      <c r="I4114" s="0" t="n">
        <v>892.8</v>
      </c>
      <c r="J4114" s="16" t="s">
        <v>232</v>
      </c>
      <c r="K4114" s="0" t="str">
        <f aca="false">IFERROR(IF(VLOOKUP($C4114,薬効分類マスタ!$A$2:$E$180,5,FALSE())=0,"",VLOOKUP($C4114,薬効分類マスタ!$A$2:$E$180,5,FALSE())),"")</f>
        <v/>
      </c>
      <c r="L4114" s="17"/>
      <c r="M4114" s="0" t="str">
        <f aca="false">IF($K4114="","",IF($L4114&lt;&gt;"",$L4114,VLOOKUP($C4114,薬効分類マスタ!$A$2:$F$180,6,FALSE())))</f>
        <v/>
      </c>
      <c r="N4114" s="0" t="str">
        <f aca="false">ASC(G4114)</f>
        <v>ﾛｲｺﾎﾞﾘﾝ錠25mg</v>
      </c>
      <c r="O4114" s="0" t="str">
        <f aca="false">ASC(E4114)</f>
        <v>ﾎﾘﾅｰﾄｶﾙｼｳﾑ</v>
      </c>
      <c r="P4114" s="16" t="n">
        <f aca="false">N(P4113)+IF($C4114=検索!$B$49,1,0)</f>
        <v>0</v>
      </c>
    </row>
    <row r="4115" customFormat="false" ht="15" hidden="false" customHeight="false" outlineLevel="0" collapsed="false">
      <c r="A4115" s="16" t="s">
        <v>221</v>
      </c>
      <c r="B4115" s="0" t="s">
        <v>9533</v>
      </c>
      <c r="C4115" s="0" t="n">
        <v>392</v>
      </c>
      <c r="D4115" s="0" t="str">
        <f aca="false">IFERROR(VLOOKUP($C4115,薬効分類マスタ!$A$2:$B$180,2,FALSE()),"未登録")</f>
        <v>解毒剤</v>
      </c>
      <c r="E4115" s="16" t="s">
        <v>9525</v>
      </c>
      <c r="F4115" s="16" t="s">
        <v>622</v>
      </c>
      <c r="G4115" s="16" t="s">
        <v>9534</v>
      </c>
      <c r="H4115" s="16" t="s">
        <v>9535</v>
      </c>
      <c r="I4115" s="0" t="n">
        <v>350.8</v>
      </c>
      <c r="J4115" s="16" t="s">
        <v>239</v>
      </c>
      <c r="K4115" s="0" t="str">
        <f aca="false">IFERROR(IF(VLOOKUP($C4115,薬効分類マスタ!$A$2:$E$180,5,FALSE())=0,"",VLOOKUP($C4115,薬効分類マスタ!$A$2:$E$180,5,FALSE())),"")</f>
        <v/>
      </c>
      <c r="L4115" s="17"/>
      <c r="M4115" s="0" t="str">
        <f aca="false">IF($K4115="","",IF($L4115&lt;&gt;"",$L4115,VLOOKUP($C4115,薬効分類マスタ!$A$2:$F$180,6,FALSE())))</f>
        <v/>
      </c>
      <c r="N4115" s="0" t="str">
        <f aca="false">ASC(G4115)</f>
        <v>ﾎﾘﾅｰﾄ錠25mg｢ﾀｲﾎｳ｣</v>
      </c>
      <c r="O4115" s="0" t="str">
        <f aca="false">ASC(E4115)</f>
        <v>ﾎﾘﾅｰﾄｶﾙｼｳﾑ</v>
      </c>
      <c r="P4115" s="16" t="n">
        <f aca="false">N(P4114)+IF($C4115=検索!$B$49,1,0)</f>
        <v>0</v>
      </c>
    </row>
    <row r="4116" customFormat="false" ht="15" hidden="false" customHeight="false" outlineLevel="0" collapsed="false">
      <c r="A4116" s="16" t="s">
        <v>221</v>
      </c>
      <c r="B4116" s="0" t="s">
        <v>9536</v>
      </c>
      <c r="C4116" s="0" t="n">
        <v>392</v>
      </c>
      <c r="D4116" s="0" t="str">
        <f aca="false">IFERROR(VLOOKUP($C4116,薬効分類マスタ!$A$2:$B$180,2,FALSE()),"未登録")</f>
        <v>解毒剤</v>
      </c>
      <c r="E4116" s="16" t="s">
        <v>9525</v>
      </c>
      <c r="F4116" s="16" t="s">
        <v>622</v>
      </c>
      <c r="G4116" s="16" t="s">
        <v>9537</v>
      </c>
      <c r="H4116" s="16" t="s">
        <v>527</v>
      </c>
      <c r="I4116" s="0" t="n">
        <v>455.6</v>
      </c>
      <c r="J4116" s="16" t="s">
        <v>239</v>
      </c>
      <c r="K4116" s="0" t="str">
        <f aca="false">IFERROR(IF(VLOOKUP($C4116,薬効分類マスタ!$A$2:$E$180,5,FALSE())=0,"",VLOOKUP($C4116,薬効分類マスタ!$A$2:$E$180,5,FALSE())),"")</f>
        <v/>
      </c>
      <c r="L4116" s="17"/>
      <c r="M4116" s="0" t="str">
        <f aca="false">IF($K4116="","",IF($L4116&lt;&gt;"",$L4116,VLOOKUP($C4116,薬効分類マスタ!$A$2:$F$180,6,FALSE())))</f>
        <v/>
      </c>
      <c r="N4116" s="0" t="str">
        <f aca="false">ASC(G4116)</f>
        <v>ﾎﾘﾅｰﾄ錠25mg｢JG｣</v>
      </c>
      <c r="O4116" s="0" t="str">
        <f aca="false">ASC(E4116)</f>
        <v>ﾎﾘﾅｰﾄｶﾙｼｳﾑ</v>
      </c>
      <c r="P4116" s="16" t="n">
        <f aca="false">N(P4115)+IF($C4116=検索!$B$49,1,0)</f>
        <v>0</v>
      </c>
    </row>
    <row r="4117" customFormat="false" ht="15" hidden="false" customHeight="false" outlineLevel="0" collapsed="false">
      <c r="A4117" s="16" t="s">
        <v>221</v>
      </c>
      <c r="B4117" s="0" t="s">
        <v>9538</v>
      </c>
      <c r="C4117" s="0" t="n">
        <v>392</v>
      </c>
      <c r="D4117" s="0" t="str">
        <f aca="false">IFERROR(VLOOKUP($C4117,薬効分類マスタ!$A$2:$B$180,2,FALSE()),"未登録")</f>
        <v>解毒剤</v>
      </c>
      <c r="E4117" s="16" t="s">
        <v>9525</v>
      </c>
      <c r="F4117" s="16" t="s">
        <v>622</v>
      </c>
      <c r="G4117" s="16" t="s">
        <v>9539</v>
      </c>
      <c r="H4117" s="16" t="s">
        <v>557</v>
      </c>
      <c r="I4117" s="0" t="n">
        <v>350.8</v>
      </c>
      <c r="J4117" s="16" t="s">
        <v>239</v>
      </c>
      <c r="K4117" s="0" t="str">
        <f aca="false">IFERROR(IF(VLOOKUP($C4117,薬効分類マスタ!$A$2:$E$180,5,FALSE())=0,"",VLOOKUP($C4117,薬効分類マスタ!$A$2:$E$180,5,FALSE())),"")</f>
        <v/>
      </c>
      <c r="L4117" s="17"/>
      <c r="M4117" s="0" t="str">
        <f aca="false">IF($K4117="","",IF($L4117&lt;&gt;"",$L4117,VLOOKUP($C4117,薬効分類マスタ!$A$2:$F$180,6,FALSE())))</f>
        <v/>
      </c>
      <c r="N4117" s="0" t="str">
        <f aca="false">ASC(G4117)</f>
        <v>ﾎﾘﾅｰﾄ錠25mg｢NK｣</v>
      </c>
      <c r="O4117" s="0" t="str">
        <f aca="false">ASC(E4117)</f>
        <v>ﾎﾘﾅｰﾄｶﾙｼｳﾑ</v>
      </c>
      <c r="P4117" s="16" t="n">
        <f aca="false">N(P4116)+IF($C4117=検索!$B$49,1,0)</f>
        <v>0</v>
      </c>
    </row>
    <row r="4118" customFormat="false" ht="15" hidden="false" customHeight="false" outlineLevel="0" collapsed="false">
      <c r="A4118" s="16" t="s">
        <v>221</v>
      </c>
      <c r="B4118" s="0" t="s">
        <v>9540</v>
      </c>
      <c r="C4118" s="0" t="n">
        <v>392</v>
      </c>
      <c r="D4118" s="0" t="str">
        <f aca="false">IFERROR(VLOOKUP($C4118,薬効分類マスタ!$A$2:$B$180,2,FALSE()),"未登録")</f>
        <v>解毒剤</v>
      </c>
      <c r="E4118" s="16" t="s">
        <v>9525</v>
      </c>
      <c r="F4118" s="16" t="s">
        <v>622</v>
      </c>
      <c r="G4118" s="16" t="s">
        <v>9541</v>
      </c>
      <c r="H4118" s="16" t="s">
        <v>1300</v>
      </c>
      <c r="I4118" s="0" t="n">
        <v>350.8</v>
      </c>
      <c r="J4118" s="16" t="s">
        <v>239</v>
      </c>
      <c r="K4118" s="0" t="str">
        <f aca="false">IFERROR(IF(VLOOKUP($C4118,薬効分類マスタ!$A$2:$E$180,5,FALSE())=0,"",VLOOKUP($C4118,薬効分類マスタ!$A$2:$E$180,5,FALSE())),"")</f>
        <v/>
      </c>
      <c r="L4118" s="17"/>
      <c r="M4118" s="0" t="str">
        <f aca="false">IF($K4118="","",IF($L4118&lt;&gt;"",$L4118,VLOOKUP($C4118,薬効分類マスタ!$A$2:$F$180,6,FALSE())))</f>
        <v/>
      </c>
      <c r="N4118" s="0" t="str">
        <f aca="false">ASC(G4118)</f>
        <v>ﾎﾘﾅｰﾄ錠25mg｢ｵｰﾊﾗ｣</v>
      </c>
      <c r="O4118" s="0" t="str">
        <f aca="false">ASC(E4118)</f>
        <v>ﾎﾘﾅｰﾄｶﾙｼｳﾑ</v>
      </c>
      <c r="P4118" s="16" t="n">
        <f aca="false">N(P4117)+IF($C4118=検索!$B$49,1,0)</f>
        <v>0</v>
      </c>
    </row>
    <row r="4119" customFormat="false" ht="15" hidden="false" customHeight="false" outlineLevel="0" collapsed="false">
      <c r="A4119" s="16" t="s">
        <v>221</v>
      </c>
      <c r="B4119" s="0" t="s">
        <v>9542</v>
      </c>
      <c r="C4119" s="0" t="n">
        <v>392</v>
      </c>
      <c r="D4119" s="0" t="str">
        <f aca="false">IFERROR(VLOOKUP($C4119,薬効分類マスタ!$A$2:$B$180,2,FALSE()),"未登録")</f>
        <v>解毒剤</v>
      </c>
      <c r="E4119" s="16" t="s">
        <v>9525</v>
      </c>
      <c r="F4119" s="16" t="s">
        <v>622</v>
      </c>
      <c r="G4119" s="16" t="s">
        <v>9543</v>
      </c>
      <c r="H4119" s="16" t="s">
        <v>385</v>
      </c>
      <c r="I4119" s="0" t="n">
        <v>350.8</v>
      </c>
      <c r="J4119" s="16" t="s">
        <v>239</v>
      </c>
      <c r="K4119" s="0" t="str">
        <f aca="false">IFERROR(IF(VLOOKUP($C4119,薬効分類マスタ!$A$2:$E$180,5,FALSE())=0,"",VLOOKUP($C4119,薬効分類マスタ!$A$2:$E$180,5,FALSE())),"")</f>
        <v/>
      </c>
      <c r="L4119" s="17"/>
      <c r="M4119" s="0" t="str">
        <f aca="false">IF($K4119="","",IF($L4119&lt;&gt;"",$L4119,VLOOKUP($C4119,薬効分類マスタ!$A$2:$F$180,6,FALSE())))</f>
        <v/>
      </c>
      <c r="N4119" s="0" t="str">
        <f aca="false">ASC(G4119)</f>
        <v>ﾎﾘﾅｰﾄ錠25mg｢ｻﾜｲ｣</v>
      </c>
      <c r="O4119" s="0" t="str">
        <f aca="false">ASC(E4119)</f>
        <v>ﾎﾘﾅｰﾄｶﾙｼｳﾑ</v>
      </c>
      <c r="P4119" s="16" t="n">
        <f aca="false">N(P4118)+IF($C4119=検索!$B$49,1,0)</f>
        <v>0</v>
      </c>
    </row>
    <row r="4120" customFormat="false" ht="15" hidden="false" customHeight="false" outlineLevel="0" collapsed="false">
      <c r="A4120" s="16" t="s">
        <v>221</v>
      </c>
      <c r="B4120" s="0" t="s">
        <v>9544</v>
      </c>
      <c r="C4120" s="0" t="n">
        <v>392</v>
      </c>
      <c r="D4120" s="0" t="str">
        <f aca="false">IFERROR(VLOOKUP($C4120,薬効分類マスタ!$A$2:$B$180,2,FALSE()),"未登録")</f>
        <v>解毒剤</v>
      </c>
      <c r="E4120" s="16" t="s">
        <v>9525</v>
      </c>
      <c r="F4120" s="16" t="s">
        <v>622</v>
      </c>
      <c r="G4120" s="16" t="s">
        <v>9545</v>
      </c>
      <c r="H4120" s="16" t="s">
        <v>533</v>
      </c>
      <c r="I4120" s="0" t="n">
        <v>350.8</v>
      </c>
      <c r="J4120" s="16" t="s">
        <v>239</v>
      </c>
      <c r="K4120" s="0" t="str">
        <f aca="false">IFERROR(IF(VLOOKUP($C4120,薬効分類マスタ!$A$2:$E$180,5,FALSE())=0,"",VLOOKUP($C4120,薬効分類マスタ!$A$2:$E$180,5,FALSE())),"")</f>
        <v/>
      </c>
      <c r="L4120" s="17"/>
      <c r="M4120" s="0" t="str">
        <f aca="false">IF($K4120="","",IF($L4120&lt;&gt;"",$L4120,VLOOKUP($C4120,薬効分類マスタ!$A$2:$F$180,6,FALSE())))</f>
        <v/>
      </c>
      <c r="N4120" s="0" t="str">
        <f aca="false">ASC(G4120)</f>
        <v>ﾎﾘﾅｰﾄ錠25mg｢ﾄｰﾜ｣</v>
      </c>
      <c r="O4120" s="0" t="str">
        <f aca="false">ASC(E4120)</f>
        <v>ﾎﾘﾅｰﾄｶﾙｼｳﾑ</v>
      </c>
      <c r="P4120" s="16" t="n">
        <f aca="false">N(P4119)+IF($C4120=検索!$B$49,1,0)</f>
        <v>0</v>
      </c>
    </row>
    <row r="4121" customFormat="false" ht="15" hidden="false" customHeight="false" outlineLevel="0" collapsed="false">
      <c r="A4121" s="16" t="s">
        <v>221</v>
      </c>
      <c r="B4121" s="0" t="s">
        <v>9546</v>
      </c>
      <c r="C4121" s="0" t="n">
        <v>392</v>
      </c>
      <c r="D4121" s="0" t="str">
        <f aca="false">IFERROR(VLOOKUP($C4121,薬効分類マスタ!$A$2:$B$180,2,FALSE()),"未登録")</f>
        <v>解毒剤</v>
      </c>
      <c r="E4121" s="16" t="s">
        <v>9547</v>
      </c>
      <c r="F4121" s="16" t="s">
        <v>908</v>
      </c>
      <c r="G4121" s="16" t="s">
        <v>9548</v>
      </c>
      <c r="H4121" s="16" t="s">
        <v>9549</v>
      </c>
      <c r="I4121" s="0" t="n">
        <v>293.3</v>
      </c>
      <c r="J4121" s="16" t="s">
        <v>232</v>
      </c>
      <c r="K4121" s="0" t="str">
        <f aca="false">IFERROR(IF(VLOOKUP($C4121,薬効分類マスタ!$A$2:$E$180,5,FALSE())=0,"",VLOOKUP($C4121,薬効分類マスタ!$A$2:$E$180,5,FALSE())),"")</f>
        <v/>
      </c>
      <c r="L4121" s="17"/>
      <c r="M4121" s="0" t="str">
        <f aca="false">IF($K4121="","",IF($L4121&lt;&gt;"",$L4121,VLOOKUP($C4121,薬効分類マスタ!$A$2:$F$180,6,FALSE())))</f>
        <v/>
      </c>
      <c r="N4121" s="0" t="str">
        <f aca="false">ASC(G4121)</f>
        <v>ﾒﾀﾗｲﾄ250ｶﾌﾟｾﾙ</v>
      </c>
      <c r="O4121" s="0" t="str">
        <f aca="false">ASC(E4121)</f>
        <v>ﾄﾘｴﾝﾁﾝ塩酸塩</v>
      </c>
      <c r="P4121" s="16" t="n">
        <f aca="false">N(P4120)+IF($C4121=検索!$B$49,1,0)</f>
        <v>0</v>
      </c>
    </row>
    <row r="4122" customFormat="false" ht="15" hidden="false" customHeight="false" outlineLevel="0" collapsed="false">
      <c r="A4122" s="16" t="s">
        <v>221</v>
      </c>
      <c r="B4122" s="0" t="s">
        <v>9550</v>
      </c>
      <c r="C4122" s="0" t="n">
        <v>392</v>
      </c>
      <c r="D4122" s="0" t="str">
        <f aca="false">IFERROR(VLOOKUP($C4122,薬効分類マスタ!$A$2:$B$180,2,FALSE()),"未登録")</f>
        <v>解毒剤</v>
      </c>
      <c r="E4122" s="16" t="s">
        <v>9551</v>
      </c>
      <c r="F4122" s="16" t="s">
        <v>9552</v>
      </c>
      <c r="G4122" s="16" t="s">
        <v>9553</v>
      </c>
      <c r="H4122" s="16" t="s">
        <v>1053</v>
      </c>
      <c r="I4122" s="0" t="n">
        <v>89.5</v>
      </c>
      <c r="J4122" s="16" t="s">
        <v>232</v>
      </c>
      <c r="K4122" s="0" t="str">
        <f aca="false">IFERROR(IF(VLOOKUP($C4122,薬効分類マスタ!$A$2:$E$180,5,FALSE())=0,"",VLOOKUP($C4122,薬効分類マスタ!$A$2:$E$180,5,FALSE())),"")</f>
        <v/>
      </c>
      <c r="L4122" s="17"/>
      <c r="M4122" s="0" t="str">
        <f aca="false">IF($K4122="","",IF($L4122&lt;&gt;"",$L4122,VLOOKUP($C4122,薬効分類マスタ!$A$2:$F$180,6,FALSE())))</f>
        <v/>
      </c>
      <c r="N4122" s="0" t="str">
        <f aca="false">ASC(G4122)</f>
        <v>ｱｾﾁﾙｼｽﾃｲﾝ内用液17.6%｢あゆみ｣</v>
      </c>
      <c r="O4122" s="0" t="str">
        <f aca="false">ASC(E4122)</f>
        <v>ｱｾﾁﾙｼｽﾃｲﾝ</v>
      </c>
      <c r="P4122" s="16" t="n">
        <f aca="false">N(P4121)+IF($C4122=検索!$B$49,1,0)</f>
        <v>0</v>
      </c>
    </row>
    <row r="4123" customFormat="false" ht="15" hidden="false" customHeight="false" outlineLevel="0" collapsed="false">
      <c r="A4123" s="16" t="s">
        <v>221</v>
      </c>
      <c r="B4123" s="0" t="s">
        <v>9554</v>
      </c>
      <c r="C4123" s="0" t="n">
        <v>392</v>
      </c>
      <c r="D4123" s="0" t="str">
        <f aca="false">IFERROR(VLOOKUP($C4123,薬効分類マスタ!$A$2:$B$180,2,FALSE()),"未登録")</f>
        <v>解毒剤</v>
      </c>
      <c r="E4123" s="16" t="s">
        <v>9555</v>
      </c>
      <c r="F4123" s="16" t="s">
        <v>3706</v>
      </c>
      <c r="G4123" s="16" t="s">
        <v>9556</v>
      </c>
      <c r="H4123" s="16" t="s">
        <v>3613</v>
      </c>
      <c r="I4123" s="0" t="n">
        <v>402.2</v>
      </c>
      <c r="J4123" s="16" t="s">
        <v>232</v>
      </c>
      <c r="K4123" s="0" t="str">
        <f aca="false">IFERROR(IF(VLOOKUP($C4123,薬効分類マスタ!$A$2:$E$180,5,FALSE())=0,"",VLOOKUP($C4123,薬効分類マスタ!$A$2:$E$180,5,FALSE())),"")</f>
        <v/>
      </c>
      <c r="L4123" s="17"/>
      <c r="M4123" s="0" t="str">
        <f aca="false">IF($K4123="","",IF($L4123&lt;&gt;"",$L4123,VLOOKUP($C4123,薬効分類マスタ!$A$2:$F$180,6,FALSE())))</f>
        <v/>
      </c>
      <c r="N4123" s="0" t="str">
        <f aca="false">ASC(G4123)</f>
        <v>ﾉﾍﾞﾙｼﾞﾝ顆粒5%</v>
      </c>
      <c r="O4123" s="0" t="str">
        <f aca="false">ASC(E4123)</f>
        <v>酢酸亜鉛水和物</v>
      </c>
      <c r="P4123" s="16" t="n">
        <f aca="false">N(P4122)+IF($C4123=検索!$B$49,1,0)</f>
        <v>0</v>
      </c>
    </row>
    <row r="4124" customFormat="false" ht="15" hidden="false" customHeight="false" outlineLevel="0" collapsed="false">
      <c r="A4124" s="16" t="s">
        <v>221</v>
      </c>
      <c r="B4124" s="0" t="s">
        <v>9557</v>
      </c>
      <c r="C4124" s="0" t="n">
        <v>392</v>
      </c>
      <c r="D4124" s="0" t="str">
        <f aca="false">IFERROR(VLOOKUP($C4124,薬効分類マスタ!$A$2:$B$180,2,FALSE()),"未登録")</f>
        <v>解毒剤</v>
      </c>
      <c r="E4124" s="16" t="s">
        <v>9555</v>
      </c>
      <c r="F4124" s="16" t="s">
        <v>3706</v>
      </c>
      <c r="G4124" s="16" t="s">
        <v>9558</v>
      </c>
      <c r="H4124" s="16" t="s">
        <v>385</v>
      </c>
      <c r="I4124" s="0" t="n">
        <v>186</v>
      </c>
      <c r="J4124" s="16" t="s">
        <v>239</v>
      </c>
      <c r="K4124" s="0" t="str">
        <f aca="false">IFERROR(IF(VLOOKUP($C4124,薬効分類マスタ!$A$2:$E$180,5,FALSE())=0,"",VLOOKUP($C4124,薬効分類マスタ!$A$2:$E$180,5,FALSE())),"")</f>
        <v/>
      </c>
      <c r="L4124" s="17"/>
      <c r="M4124" s="0" t="str">
        <f aca="false">IF($K4124="","",IF($L4124&lt;&gt;"",$L4124,VLOOKUP($C4124,薬効分類マスタ!$A$2:$F$180,6,FALSE())))</f>
        <v/>
      </c>
      <c r="N4124" s="0" t="str">
        <f aca="false">ASC(G4124)</f>
        <v>酢酸亜鉛顆粒5%｢ｻﾜｲ｣</v>
      </c>
      <c r="O4124" s="0" t="str">
        <f aca="false">ASC(E4124)</f>
        <v>酢酸亜鉛水和物</v>
      </c>
      <c r="P4124" s="16" t="n">
        <f aca="false">N(P4123)+IF($C4124=検索!$B$49,1,0)</f>
        <v>0</v>
      </c>
    </row>
    <row r="4125" customFormat="false" ht="15" hidden="false" customHeight="false" outlineLevel="0" collapsed="false">
      <c r="A4125" s="16" t="s">
        <v>221</v>
      </c>
      <c r="B4125" s="0" t="s">
        <v>9559</v>
      </c>
      <c r="C4125" s="0" t="n">
        <v>392</v>
      </c>
      <c r="D4125" s="0" t="str">
        <f aca="false">IFERROR(VLOOKUP($C4125,薬効分類マスタ!$A$2:$B$180,2,FALSE()),"未登録")</f>
        <v>解毒剤</v>
      </c>
      <c r="E4125" s="16" t="s">
        <v>9555</v>
      </c>
      <c r="F4125" s="16" t="s">
        <v>3706</v>
      </c>
      <c r="G4125" s="16" t="s">
        <v>9560</v>
      </c>
      <c r="H4125" s="16" t="s">
        <v>831</v>
      </c>
      <c r="I4125" s="0" t="n">
        <v>186</v>
      </c>
      <c r="J4125" s="16" t="s">
        <v>239</v>
      </c>
      <c r="K4125" s="0" t="str">
        <f aca="false">IFERROR(IF(VLOOKUP($C4125,薬効分類マスタ!$A$2:$E$180,5,FALSE())=0,"",VLOOKUP($C4125,薬効分類マスタ!$A$2:$E$180,5,FALSE())),"")</f>
        <v/>
      </c>
      <c r="L4125" s="17"/>
      <c r="M4125" s="0" t="str">
        <f aca="false">IF($K4125="","",IF($L4125&lt;&gt;"",$L4125,VLOOKUP($C4125,薬効分類マスタ!$A$2:$F$180,6,FALSE())))</f>
        <v/>
      </c>
      <c r="N4125" s="0" t="str">
        <f aca="false">ASC(G4125)</f>
        <v>酢酸亜鉛顆粒5%｢ﾉｰﾍﾞﾙ｣</v>
      </c>
      <c r="O4125" s="0" t="str">
        <f aca="false">ASC(E4125)</f>
        <v>酢酸亜鉛水和物</v>
      </c>
      <c r="P4125" s="16" t="n">
        <f aca="false">N(P4124)+IF($C4125=検索!$B$49,1,0)</f>
        <v>0</v>
      </c>
    </row>
    <row r="4126" customFormat="false" ht="15" hidden="false" customHeight="false" outlineLevel="0" collapsed="false">
      <c r="A4126" s="16" t="s">
        <v>221</v>
      </c>
      <c r="B4126" s="0" t="s">
        <v>9561</v>
      </c>
      <c r="C4126" s="0" t="n">
        <v>392</v>
      </c>
      <c r="D4126" s="0" t="str">
        <f aca="false">IFERROR(VLOOKUP($C4126,薬効分類マスタ!$A$2:$B$180,2,FALSE()),"未登録")</f>
        <v>解毒剤</v>
      </c>
      <c r="E4126" s="16" t="s">
        <v>9555</v>
      </c>
      <c r="F4126" s="16" t="s">
        <v>622</v>
      </c>
      <c r="G4126" s="16" t="s">
        <v>9562</v>
      </c>
      <c r="H4126" s="16" t="s">
        <v>3613</v>
      </c>
      <c r="I4126" s="0" t="n">
        <v>201.1</v>
      </c>
      <c r="J4126" s="16" t="s">
        <v>232</v>
      </c>
      <c r="K4126" s="0" t="str">
        <f aca="false">IFERROR(IF(VLOOKUP($C4126,薬効分類マスタ!$A$2:$E$180,5,FALSE())=0,"",VLOOKUP($C4126,薬効分類マスタ!$A$2:$E$180,5,FALSE())),"")</f>
        <v/>
      </c>
      <c r="L4126" s="17"/>
      <c r="M4126" s="0" t="str">
        <f aca="false">IF($K4126="","",IF($L4126&lt;&gt;"",$L4126,VLOOKUP($C4126,薬効分類マスタ!$A$2:$F$180,6,FALSE())))</f>
        <v/>
      </c>
      <c r="N4126" s="0" t="str">
        <f aca="false">ASC(G4126)</f>
        <v>ﾉﾍﾞﾙｼﾞﾝ錠25mg</v>
      </c>
      <c r="O4126" s="0" t="str">
        <f aca="false">ASC(E4126)</f>
        <v>酢酸亜鉛水和物</v>
      </c>
      <c r="P4126" s="16" t="n">
        <f aca="false">N(P4125)+IF($C4126=検索!$B$49,1,0)</f>
        <v>0</v>
      </c>
    </row>
    <row r="4127" customFormat="false" ht="15" hidden="false" customHeight="false" outlineLevel="0" collapsed="false">
      <c r="A4127" s="16" t="s">
        <v>221</v>
      </c>
      <c r="B4127" s="0" t="s">
        <v>9563</v>
      </c>
      <c r="C4127" s="0" t="n">
        <v>392</v>
      </c>
      <c r="D4127" s="0" t="str">
        <f aca="false">IFERROR(VLOOKUP($C4127,薬効分類マスタ!$A$2:$B$180,2,FALSE()),"未登録")</f>
        <v>解毒剤</v>
      </c>
      <c r="E4127" s="16" t="s">
        <v>9555</v>
      </c>
      <c r="F4127" s="16" t="s">
        <v>622</v>
      </c>
      <c r="G4127" s="16" t="s">
        <v>9564</v>
      </c>
      <c r="H4127" s="16" t="s">
        <v>385</v>
      </c>
      <c r="I4127" s="0" t="n">
        <v>81.5</v>
      </c>
      <c r="J4127" s="16" t="s">
        <v>239</v>
      </c>
      <c r="K4127" s="0" t="str">
        <f aca="false">IFERROR(IF(VLOOKUP($C4127,薬効分類マスタ!$A$2:$E$180,5,FALSE())=0,"",VLOOKUP($C4127,薬効分類マスタ!$A$2:$E$180,5,FALSE())),"")</f>
        <v/>
      </c>
      <c r="L4127" s="17"/>
      <c r="M4127" s="0" t="str">
        <f aca="false">IF($K4127="","",IF($L4127&lt;&gt;"",$L4127,VLOOKUP($C4127,薬効分類マスタ!$A$2:$F$180,6,FALSE())))</f>
        <v/>
      </c>
      <c r="N4127" s="0" t="str">
        <f aca="false">ASC(G4127)</f>
        <v>酢酸亜鉛錠25mg｢ｻﾜｲ｣</v>
      </c>
      <c r="O4127" s="0" t="str">
        <f aca="false">ASC(E4127)</f>
        <v>酢酸亜鉛水和物</v>
      </c>
      <c r="P4127" s="16" t="n">
        <f aca="false">N(P4126)+IF($C4127=検索!$B$49,1,0)</f>
        <v>0</v>
      </c>
    </row>
    <row r="4128" customFormat="false" ht="15" hidden="false" customHeight="false" outlineLevel="0" collapsed="false">
      <c r="A4128" s="16" t="s">
        <v>221</v>
      </c>
      <c r="B4128" s="0" t="s">
        <v>9565</v>
      </c>
      <c r="C4128" s="0" t="n">
        <v>392</v>
      </c>
      <c r="D4128" s="0" t="str">
        <f aca="false">IFERROR(VLOOKUP($C4128,薬効分類マスタ!$A$2:$B$180,2,FALSE()),"未登録")</f>
        <v>解毒剤</v>
      </c>
      <c r="E4128" s="16" t="s">
        <v>9555</v>
      </c>
      <c r="F4128" s="16" t="s">
        <v>622</v>
      </c>
      <c r="G4128" s="16" t="s">
        <v>9566</v>
      </c>
      <c r="H4128" s="16" t="s">
        <v>831</v>
      </c>
      <c r="I4128" s="0" t="n">
        <v>81.5</v>
      </c>
      <c r="J4128" s="16" t="s">
        <v>239</v>
      </c>
      <c r="K4128" s="0" t="str">
        <f aca="false">IFERROR(IF(VLOOKUP($C4128,薬効分類マスタ!$A$2:$E$180,5,FALSE())=0,"",VLOOKUP($C4128,薬効分類マスタ!$A$2:$E$180,5,FALSE())),"")</f>
        <v/>
      </c>
      <c r="L4128" s="17"/>
      <c r="M4128" s="0" t="str">
        <f aca="false">IF($K4128="","",IF($L4128&lt;&gt;"",$L4128,VLOOKUP($C4128,薬効分類マスタ!$A$2:$F$180,6,FALSE())))</f>
        <v/>
      </c>
      <c r="N4128" s="0" t="str">
        <f aca="false">ASC(G4128)</f>
        <v>酢酸亜鉛錠25mg｢ﾉｰﾍﾞﾙ｣</v>
      </c>
      <c r="O4128" s="0" t="str">
        <f aca="false">ASC(E4128)</f>
        <v>酢酸亜鉛水和物</v>
      </c>
      <c r="P4128" s="16" t="n">
        <f aca="false">N(P4127)+IF($C4128=検索!$B$49,1,0)</f>
        <v>0</v>
      </c>
    </row>
    <row r="4129" customFormat="false" ht="15" hidden="false" customHeight="false" outlineLevel="0" collapsed="false">
      <c r="A4129" s="16" t="s">
        <v>221</v>
      </c>
      <c r="B4129" s="0" t="s">
        <v>9567</v>
      </c>
      <c r="C4129" s="0" t="n">
        <v>392</v>
      </c>
      <c r="D4129" s="0" t="str">
        <f aca="false">IFERROR(VLOOKUP($C4129,薬効分類マスタ!$A$2:$B$180,2,FALSE()),"未登録")</f>
        <v>解毒剤</v>
      </c>
      <c r="E4129" s="16" t="s">
        <v>9555</v>
      </c>
      <c r="F4129" s="16" t="s">
        <v>622</v>
      </c>
      <c r="G4129" s="16" t="s">
        <v>9568</v>
      </c>
      <c r="H4129" s="16" t="s">
        <v>2734</v>
      </c>
      <c r="I4129" s="0" t="n">
        <v>81.5</v>
      </c>
      <c r="J4129" s="16" t="s">
        <v>239</v>
      </c>
      <c r="K4129" s="0" t="str">
        <f aca="false">IFERROR(IF(VLOOKUP($C4129,薬効分類マスタ!$A$2:$E$180,5,FALSE())=0,"",VLOOKUP($C4129,薬効分類マスタ!$A$2:$E$180,5,FALSE())),"")</f>
        <v/>
      </c>
      <c r="L4129" s="17"/>
      <c r="M4129" s="0" t="str">
        <f aca="false">IF($K4129="","",IF($L4129&lt;&gt;"",$L4129,VLOOKUP($C4129,薬効分類マスタ!$A$2:$F$180,6,FALSE())))</f>
        <v/>
      </c>
      <c r="N4129" s="0" t="str">
        <f aca="false">ASC(G4129)</f>
        <v>酢酸亜鉛錠25mg｢ｹﾐﾌｧ｣</v>
      </c>
      <c r="O4129" s="0" t="str">
        <f aca="false">ASC(E4129)</f>
        <v>酢酸亜鉛水和物</v>
      </c>
      <c r="P4129" s="16" t="n">
        <f aca="false">N(P4128)+IF($C4129=検索!$B$49,1,0)</f>
        <v>0</v>
      </c>
    </row>
    <row r="4130" customFormat="false" ht="15" hidden="false" customHeight="false" outlineLevel="0" collapsed="false">
      <c r="A4130" s="16" t="s">
        <v>221</v>
      </c>
      <c r="B4130" s="0" t="s">
        <v>9569</v>
      </c>
      <c r="C4130" s="0" t="n">
        <v>392</v>
      </c>
      <c r="D4130" s="0" t="str">
        <f aca="false">IFERROR(VLOOKUP($C4130,薬効分類マスタ!$A$2:$B$180,2,FALSE()),"未登録")</f>
        <v>解毒剤</v>
      </c>
      <c r="E4130" s="16" t="s">
        <v>9555</v>
      </c>
      <c r="F4130" s="16" t="s">
        <v>411</v>
      </c>
      <c r="G4130" s="16" t="s">
        <v>9570</v>
      </c>
      <c r="H4130" s="16" t="s">
        <v>3613</v>
      </c>
      <c r="I4130" s="0" t="n">
        <v>321.6</v>
      </c>
      <c r="J4130" s="16" t="s">
        <v>232</v>
      </c>
      <c r="K4130" s="0" t="str">
        <f aca="false">IFERROR(IF(VLOOKUP($C4130,薬効分類マスタ!$A$2:$E$180,5,FALSE())=0,"",VLOOKUP($C4130,薬効分類マスタ!$A$2:$E$180,5,FALSE())),"")</f>
        <v/>
      </c>
      <c r="L4130" s="17"/>
      <c r="M4130" s="0" t="str">
        <f aca="false">IF($K4130="","",IF($L4130&lt;&gt;"",$L4130,VLOOKUP($C4130,薬効分類マスタ!$A$2:$F$180,6,FALSE())))</f>
        <v/>
      </c>
      <c r="N4130" s="0" t="str">
        <f aca="false">ASC(G4130)</f>
        <v>ﾉﾍﾞﾙｼﾞﾝ錠50mg</v>
      </c>
      <c r="O4130" s="0" t="str">
        <f aca="false">ASC(E4130)</f>
        <v>酢酸亜鉛水和物</v>
      </c>
      <c r="P4130" s="16" t="n">
        <f aca="false">N(P4129)+IF($C4130=検索!$B$49,1,0)</f>
        <v>0</v>
      </c>
    </row>
    <row r="4131" customFormat="false" ht="15" hidden="false" customHeight="false" outlineLevel="0" collapsed="false">
      <c r="A4131" s="16" t="s">
        <v>221</v>
      </c>
      <c r="B4131" s="0" t="s">
        <v>9571</v>
      </c>
      <c r="C4131" s="0" t="n">
        <v>392</v>
      </c>
      <c r="D4131" s="0" t="str">
        <f aca="false">IFERROR(VLOOKUP($C4131,薬効分類マスタ!$A$2:$B$180,2,FALSE()),"未登録")</f>
        <v>解毒剤</v>
      </c>
      <c r="E4131" s="16" t="s">
        <v>9555</v>
      </c>
      <c r="F4131" s="16" t="s">
        <v>411</v>
      </c>
      <c r="G4131" s="16" t="s">
        <v>9572</v>
      </c>
      <c r="H4131" s="16" t="s">
        <v>385</v>
      </c>
      <c r="I4131" s="0" t="n">
        <v>126.6</v>
      </c>
      <c r="J4131" s="16" t="s">
        <v>239</v>
      </c>
      <c r="K4131" s="0" t="str">
        <f aca="false">IFERROR(IF(VLOOKUP($C4131,薬効分類マスタ!$A$2:$E$180,5,FALSE())=0,"",VLOOKUP($C4131,薬効分類マスタ!$A$2:$E$180,5,FALSE())),"")</f>
        <v/>
      </c>
      <c r="L4131" s="17"/>
      <c r="M4131" s="0" t="str">
        <f aca="false">IF($K4131="","",IF($L4131&lt;&gt;"",$L4131,VLOOKUP($C4131,薬効分類マスタ!$A$2:$F$180,6,FALSE())))</f>
        <v/>
      </c>
      <c r="N4131" s="0" t="str">
        <f aca="false">ASC(G4131)</f>
        <v>酢酸亜鉛錠50mg｢ｻﾜｲ｣</v>
      </c>
      <c r="O4131" s="0" t="str">
        <f aca="false">ASC(E4131)</f>
        <v>酢酸亜鉛水和物</v>
      </c>
      <c r="P4131" s="16" t="n">
        <f aca="false">N(P4130)+IF($C4131=検索!$B$49,1,0)</f>
        <v>0</v>
      </c>
    </row>
    <row r="4132" customFormat="false" ht="15" hidden="false" customHeight="false" outlineLevel="0" collapsed="false">
      <c r="A4132" s="16" t="s">
        <v>221</v>
      </c>
      <c r="B4132" s="0" t="s">
        <v>9573</v>
      </c>
      <c r="C4132" s="0" t="n">
        <v>392</v>
      </c>
      <c r="D4132" s="0" t="str">
        <f aca="false">IFERROR(VLOOKUP($C4132,薬効分類マスタ!$A$2:$B$180,2,FALSE()),"未登録")</f>
        <v>解毒剤</v>
      </c>
      <c r="E4132" s="16" t="s">
        <v>9555</v>
      </c>
      <c r="F4132" s="16" t="s">
        <v>411</v>
      </c>
      <c r="G4132" s="16" t="s">
        <v>9574</v>
      </c>
      <c r="H4132" s="16" t="s">
        <v>831</v>
      </c>
      <c r="I4132" s="0" t="n">
        <v>126.6</v>
      </c>
      <c r="J4132" s="16" t="s">
        <v>239</v>
      </c>
      <c r="K4132" s="0" t="str">
        <f aca="false">IFERROR(IF(VLOOKUP($C4132,薬効分類マスタ!$A$2:$E$180,5,FALSE())=0,"",VLOOKUP($C4132,薬効分類マスタ!$A$2:$E$180,5,FALSE())),"")</f>
        <v/>
      </c>
      <c r="L4132" s="17"/>
      <c r="M4132" s="0" t="str">
        <f aca="false">IF($K4132="","",IF($L4132&lt;&gt;"",$L4132,VLOOKUP($C4132,薬効分類マスタ!$A$2:$F$180,6,FALSE())))</f>
        <v/>
      </c>
      <c r="N4132" s="0" t="str">
        <f aca="false">ASC(G4132)</f>
        <v>酢酸亜鉛錠50mg｢ﾉｰﾍﾞﾙ｣</v>
      </c>
      <c r="O4132" s="0" t="str">
        <f aca="false">ASC(E4132)</f>
        <v>酢酸亜鉛水和物</v>
      </c>
      <c r="P4132" s="16" t="n">
        <f aca="false">N(P4131)+IF($C4132=検索!$B$49,1,0)</f>
        <v>0</v>
      </c>
    </row>
    <row r="4133" customFormat="false" ht="15" hidden="false" customHeight="false" outlineLevel="0" collapsed="false">
      <c r="A4133" s="16" t="s">
        <v>221</v>
      </c>
      <c r="B4133" s="0" t="s">
        <v>9575</v>
      </c>
      <c r="C4133" s="0" t="n">
        <v>392</v>
      </c>
      <c r="D4133" s="0" t="str">
        <f aca="false">IFERROR(VLOOKUP($C4133,薬効分類マスタ!$A$2:$B$180,2,FALSE()),"未登録")</f>
        <v>解毒剤</v>
      </c>
      <c r="E4133" s="16" t="s">
        <v>9555</v>
      </c>
      <c r="F4133" s="16" t="s">
        <v>411</v>
      </c>
      <c r="G4133" s="16" t="s">
        <v>9576</v>
      </c>
      <c r="H4133" s="16" t="s">
        <v>2734</v>
      </c>
      <c r="I4133" s="0" t="n">
        <v>126.6</v>
      </c>
      <c r="J4133" s="16" t="s">
        <v>239</v>
      </c>
      <c r="K4133" s="0" t="str">
        <f aca="false">IFERROR(IF(VLOOKUP($C4133,薬効分類マスタ!$A$2:$E$180,5,FALSE())=0,"",VLOOKUP($C4133,薬効分類マスタ!$A$2:$E$180,5,FALSE())),"")</f>
        <v/>
      </c>
      <c r="L4133" s="17"/>
      <c r="M4133" s="0" t="str">
        <f aca="false">IF($K4133="","",IF($L4133&lt;&gt;"",$L4133,VLOOKUP($C4133,薬効分類マスタ!$A$2:$F$180,6,FALSE())))</f>
        <v/>
      </c>
      <c r="N4133" s="0" t="str">
        <f aca="false">ASC(G4133)</f>
        <v>酢酸亜鉛錠50mg｢ｹﾐﾌｧ｣</v>
      </c>
      <c r="O4133" s="0" t="str">
        <f aca="false">ASC(E4133)</f>
        <v>酢酸亜鉛水和物</v>
      </c>
      <c r="P4133" s="16" t="n">
        <f aca="false">N(P4132)+IF($C4133=検索!$B$49,1,0)</f>
        <v>0</v>
      </c>
    </row>
    <row r="4134" customFormat="false" ht="15" hidden="false" customHeight="false" outlineLevel="0" collapsed="false">
      <c r="A4134" s="16" t="s">
        <v>221</v>
      </c>
      <c r="B4134" s="0" t="s">
        <v>9577</v>
      </c>
      <c r="C4134" s="0" t="n">
        <v>392</v>
      </c>
      <c r="D4134" s="0" t="str">
        <f aca="false">IFERROR(VLOOKUP($C4134,薬効分類マスタ!$A$2:$B$180,2,FALSE()),"未登録")</f>
        <v>解毒剤</v>
      </c>
      <c r="E4134" s="16" t="s">
        <v>9578</v>
      </c>
      <c r="F4134" s="16" t="s">
        <v>9579</v>
      </c>
      <c r="G4134" s="16" t="s">
        <v>9580</v>
      </c>
      <c r="H4134" s="16" t="s">
        <v>1133</v>
      </c>
      <c r="I4134" s="0" t="n">
        <v>308.9</v>
      </c>
      <c r="J4134" s="16" t="s">
        <v>232</v>
      </c>
      <c r="K4134" s="0" t="str">
        <f aca="false">IFERROR(IF(VLOOKUP($C4134,薬効分類マスタ!$A$2:$E$180,5,FALSE())=0,"",VLOOKUP($C4134,薬効分類マスタ!$A$2:$E$180,5,FALSE())),"")</f>
        <v/>
      </c>
      <c r="L4134" s="17"/>
      <c r="M4134" s="0" t="str">
        <f aca="false">IF($K4134="","",IF($L4134&lt;&gt;"",$L4134,VLOOKUP($C4134,薬効分類マスタ!$A$2:$F$180,6,FALSE())))</f>
        <v/>
      </c>
      <c r="N4134" s="0" t="str">
        <f aca="false">ASC(G4134)</f>
        <v>ｼﾞｬﾄﾞﾆｭ顆粒分包90mg</v>
      </c>
      <c r="O4134" s="0" t="str">
        <f aca="false">ASC(E4134)</f>
        <v>ﾃﾞﾌｪﾗｼﾛｸｽ</v>
      </c>
      <c r="P4134" s="16" t="n">
        <f aca="false">N(P4133)+IF($C4134=検索!$B$49,1,0)</f>
        <v>0</v>
      </c>
    </row>
    <row r="4135" customFormat="false" ht="15" hidden="false" customHeight="false" outlineLevel="0" collapsed="false">
      <c r="A4135" s="16" t="s">
        <v>221</v>
      </c>
      <c r="B4135" s="0" t="s">
        <v>9581</v>
      </c>
      <c r="C4135" s="0" t="n">
        <v>392</v>
      </c>
      <c r="D4135" s="0" t="str">
        <f aca="false">IFERROR(VLOOKUP($C4135,薬効分類マスタ!$A$2:$B$180,2,FALSE()),"未登録")</f>
        <v>解毒剤</v>
      </c>
      <c r="E4135" s="16" t="s">
        <v>9578</v>
      </c>
      <c r="F4135" s="16" t="s">
        <v>9579</v>
      </c>
      <c r="G4135" s="16" t="s">
        <v>9582</v>
      </c>
      <c r="H4135" s="16" t="s">
        <v>354</v>
      </c>
      <c r="I4135" s="0" t="n">
        <v>319.9</v>
      </c>
      <c r="J4135" s="16" t="s">
        <v>239</v>
      </c>
      <c r="K4135" s="0" t="str">
        <f aca="false">IFERROR(IF(VLOOKUP($C4135,薬効分類マスタ!$A$2:$E$180,5,FALSE())=0,"",VLOOKUP($C4135,薬効分類マスタ!$A$2:$E$180,5,FALSE())),"")</f>
        <v/>
      </c>
      <c r="L4135" s="17"/>
      <c r="M4135" s="0" t="str">
        <f aca="false">IF($K4135="","",IF($L4135&lt;&gt;"",$L4135,VLOOKUP($C4135,薬効分類マスタ!$A$2:$F$180,6,FALSE())))</f>
        <v/>
      </c>
      <c r="N4135" s="0" t="str">
        <f aca="false">ASC(G4135)</f>
        <v>ﾃﾞﾌｪﾗｼﾛｸｽ顆粒分包90mg｢ｻﾝﾄﾞ｣</v>
      </c>
      <c r="O4135" s="0" t="str">
        <f aca="false">ASC(E4135)</f>
        <v>ﾃﾞﾌｪﾗｼﾛｸｽ</v>
      </c>
      <c r="P4135" s="16" t="n">
        <f aca="false">N(P4134)+IF($C4135=検索!$B$49,1,0)</f>
        <v>0</v>
      </c>
    </row>
    <row r="4136" customFormat="false" ht="15" hidden="false" customHeight="false" outlineLevel="0" collapsed="false">
      <c r="A4136" s="16" t="s">
        <v>221</v>
      </c>
      <c r="B4136" s="0" t="s">
        <v>9583</v>
      </c>
      <c r="C4136" s="0" t="n">
        <v>392</v>
      </c>
      <c r="D4136" s="0" t="str">
        <f aca="false">IFERROR(VLOOKUP($C4136,薬効分類マスタ!$A$2:$B$180,2,FALSE()),"未登録")</f>
        <v>解毒剤</v>
      </c>
      <c r="E4136" s="16" t="s">
        <v>9578</v>
      </c>
      <c r="F4136" s="16" t="s">
        <v>9579</v>
      </c>
      <c r="G4136" s="16" t="s">
        <v>9584</v>
      </c>
      <c r="H4136" s="16" t="s">
        <v>385</v>
      </c>
      <c r="I4136" s="0" t="n">
        <v>319.9</v>
      </c>
      <c r="J4136" s="16" t="s">
        <v>239</v>
      </c>
      <c r="K4136" s="0" t="str">
        <f aca="false">IFERROR(IF(VLOOKUP($C4136,薬効分類マスタ!$A$2:$E$180,5,FALSE())=0,"",VLOOKUP($C4136,薬効分類マスタ!$A$2:$E$180,5,FALSE())),"")</f>
        <v/>
      </c>
      <c r="L4136" s="17"/>
      <c r="M4136" s="0" t="str">
        <f aca="false">IF($K4136="","",IF($L4136&lt;&gt;"",$L4136,VLOOKUP($C4136,薬効分類マスタ!$A$2:$F$180,6,FALSE())))</f>
        <v/>
      </c>
      <c r="N4136" s="0" t="str">
        <f aca="false">ASC(G4136)</f>
        <v>ﾃﾞﾌｪﾗｼﾛｸｽ顆粒分包90mg｢ｻﾜｲ｣</v>
      </c>
      <c r="O4136" s="0" t="str">
        <f aca="false">ASC(E4136)</f>
        <v>ﾃﾞﾌｪﾗｼﾛｸｽ</v>
      </c>
      <c r="P4136" s="16" t="n">
        <f aca="false">N(P4135)+IF($C4136=検索!$B$49,1,0)</f>
        <v>0</v>
      </c>
    </row>
    <row r="4137" customFormat="false" ht="15" hidden="false" customHeight="false" outlineLevel="0" collapsed="false">
      <c r="A4137" s="16" t="s">
        <v>221</v>
      </c>
      <c r="B4137" s="0" t="s">
        <v>9585</v>
      </c>
      <c r="C4137" s="0" t="n">
        <v>392</v>
      </c>
      <c r="D4137" s="0" t="str">
        <f aca="false">IFERROR(VLOOKUP($C4137,薬効分類マスタ!$A$2:$B$180,2,FALSE()),"未登録")</f>
        <v>解毒剤</v>
      </c>
      <c r="E4137" s="16" t="s">
        <v>9578</v>
      </c>
      <c r="F4137" s="16" t="s">
        <v>9586</v>
      </c>
      <c r="G4137" s="16" t="s">
        <v>9587</v>
      </c>
      <c r="H4137" s="16" t="s">
        <v>1133</v>
      </c>
      <c r="I4137" s="0" t="n">
        <v>1528.8</v>
      </c>
      <c r="J4137" s="16" t="s">
        <v>232</v>
      </c>
      <c r="K4137" s="0" t="str">
        <f aca="false">IFERROR(IF(VLOOKUP($C4137,薬効分類マスタ!$A$2:$E$180,5,FALSE())=0,"",VLOOKUP($C4137,薬効分類マスタ!$A$2:$E$180,5,FALSE())),"")</f>
        <v/>
      </c>
      <c r="L4137" s="17"/>
      <c r="M4137" s="0" t="str">
        <f aca="false">IF($K4137="","",IF($L4137&lt;&gt;"",$L4137,VLOOKUP($C4137,薬効分類マスタ!$A$2:$F$180,6,FALSE())))</f>
        <v/>
      </c>
      <c r="N4137" s="0" t="str">
        <f aca="false">ASC(G4137)</f>
        <v>ｼﾞｬﾄﾞﾆｭ顆粒分包360mg</v>
      </c>
      <c r="O4137" s="0" t="str">
        <f aca="false">ASC(E4137)</f>
        <v>ﾃﾞﾌｪﾗｼﾛｸｽ</v>
      </c>
      <c r="P4137" s="16" t="n">
        <f aca="false">N(P4136)+IF($C4137=検索!$B$49,1,0)</f>
        <v>0</v>
      </c>
    </row>
    <row r="4138" customFormat="false" ht="15" hidden="false" customHeight="false" outlineLevel="0" collapsed="false">
      <c r="A4138" s="16" t="s">
        <v>221</v>
      </c>
      <c r="B4138" s="0" t="s">
        <v>9588</v>
      </c>
      <c r="C4138" s="0" t="n">
        <v>392</v>
      </c>
      <c r="D4138" s="0" t="str">
        <f aca="false">IFERROR(VLOOKUP($C4138,薬効分類マスタ!$A$2:$B$180,2,FALSE()),"未登録")</f>
        <v>解毒剤</v>
      </c>
      <c r="E4138" s="16" t="s">
        <v>9578</v>
      </c>
      <c r="F4138" s="16" t="s">
        <v>9586</v>
      </c>
      <c r="G4138" s="16" t="s">
        <v>9589</v>
      </c>
      <c r="H4138" s="16" t="s">
        <v>354</v>
      </c>
      <c r="I4138" s="0" t="n">
        <v>1173</v>
      </c>
      <c r="J4138" s="16" t="s">
        <v>239</v>
      </c>
      <c r="K4138" s="0" t="str">
        <f aca="false">IFERROR(IF(VLOOKUP($C4138,薬効分類マスタ!$A$2:$E$180,5,FALSE())=0,"",VLOOKUP($C4138,薬効分類マスタ!$A$2:$E$180,5,FALSE())),"")</f>
        <v/>
      </c>
      <c r="L4138" s="17"/>
      <c r="M4138" s="0" t="str">
        <f aca="false">IF($K4138="","",IF($L4138&lt;&gt;"",$L4138,VLOOKUP($C4138,薬効分類マスタ!$A$2:$F$180,6,FALSE())))</f>
        <v/>
      </c>
      <c r="N4138" s="0" t="str">
        <f aca="false">ASC(G4138)</f>
        <v>ﾃﾞﾌｪﾗｼﾛｸｽ顆粒分包360mg｢ｻﾝﾄﾞ｣</v>
      </c>
      <c r="O4138" s="0" t="str">
        <f aca="false">ASC(E4138)</f>
        <v>ﾃﾞﾌｪﾗｼﾛｸｽ</v>
      </c>
      <c r="P4138" s="16" t="n">
        <f aca="false">N(P4137)+IF($C4138=検索!$B$49,1,0)</f>
        <v>0</v>
      </c>
    </row>
    <row r="4139" customFormat="false" ht="15" hidden="false" customHeight="false" outlineLevel="0" collapsed="false">
      <c r="A4139" s="16" t="s">
        <v>221</v>
      </c>
      <c r="B4139" s="0" t="s">
        <v>9590</v>
      </c>
      <c r="C4139" s="0" t="n">
        <v>392</v>
      </c>
      <c r="D4139" s="0" t="str">
        <f aca="false">IFERROR(VLOOKUP($C4139,薬効分類マスタ!$A$2:$B$180,2,FALSE()),"未登録")</f>
        <v>解毒剤</v>
      </c>
      <c r="E4139" s="16" t="s">
        <v>9578</v>
      </c>
      <c r="F4139" s="16" t="s">
        <v>9586</v>
      </c>
      <c r="G4139" s="16" t="s">
        <v>9591</v>
      </c>
      <c r="H4139" s="16" t="s">
        <v>385</v>
      </c>
      <c r="I4139" s="0" t="n">
        <v>1173</v>
      </c>
      <c r="J4139" s="16" t="s">
        <v>239</v>
      </c>
      <c r="K4139" s="0" t="str">
        <f aca="false">IFERROR(IF(VLOOKUP($C4139,薬効分類マスタ!$A$2:$E$180,5,FALSE())=0,"",VLOOKUP($C4139,薬効分類マスタ!$A$2:$E$180,5,FALSE())),"")</f>
        <v/>
      </c>
      <c r="L4139" s="17"/>
      <c r="M4139" s="0" t="str">
        <f aca="false">IF($K4139="","",IF($L4139&lt;&gt;"",$L4139,VLOOKUP($C4139,薬効分類マスタ!$A$2:$F$180,6,FALSE())))</f>
        <v/>
      </c>
      <c r="N4139" s="0" t="str">
        <f aca="false">ASC(G4139)</f>
        <v>ﾃﾞﾌｪﾗｼﾛｸｽ顆粒分包360mg｢ｻﾜｲ｣</v>
      </c>
      <c r="O4139" s="0" t="str">
        <f aca="false">ASC(E4139)</f>
        <v>ﾃﾞﾌｪﾗｼﾛｸｽ</v>
      </c>
      <c r="P4139" s="16" t="n">
        <f aca="false">N(P4138)+IF($C4139=検索!$B$49,1,0)</f>
        <v>0</v>
      </c>
    </row>
    <row r="4140" customFormat="false" ht="15" hidden="false" customHeight="false" outlineLevel="0" collapsed="false">
      <c r="A4140" s="16" t="s">
        <v>221</v>
      </c>
      <c r="B4140" s="0" t="s">
        <v>9592</v>
      </c>
      <c r="C4140" s="0" t="n">
        <v>392</v>
      </c>
      <c r="D4140" s="0" t="str">
        <f aca="false">IFERROR(VLOOKUP($C4140,薬効分類マスタ!$A$2:$B$180,2,FALSE()),"未登録")</f>
        <v>解毒剤</v>
      </c>
      <c r="E4140" s="16" t="s">
        <v>9593</v>
      </c>
      <c r="F4140" s="16" t="s">
        <v>1783</v>
      </c>
      <c r="G4140" s="16" t="s">
        <v>9594</v>
      </c>
      <c r="H4140" s="16" t="s">
        <v>325</v>
      </c>
      <c r="I4140" s="0" t="n">
        <v>218.9</v>
      </c>
      <c r="J4140" s="16" t="s">
        <v>232</v>
      </c>
      <c r="K4140" s="0" t="str">
        <f aca="false">IFERROR(IF(VLOOKUP($C4140,薬効分類マスタ!$A$2:$E$180,5,FALSE())=0,"",VLOOKUP($C4140,薬効分類マスタ!$A$2:$E$180,5,FALSE())),"")</f>
        <v/>
      </c>
      <c r="L4140" s="17"/>
      <c r="M4140" s="0" t="str">
        <f aca="false">IF($K4140="","",IF($L4140&lt;&gt;"",$L4140,VLOOKUP($C4140,薬効分類マスタ!$A$2:$F$180,6,FALSE())))</f>
        <v/>
      </c>
      <c r="N4140" s="0" t="str">
        <f aca="false">ASC(G4140)</f>
        <v>ﾆｼｽﾀｺﾞﾝｶﾌﾟｾﾙ50mg</v>
      </c>
      <c r="O4140" s="0" t="str">
        <f aca="false">ASC(E4140)</f>
        <v>ｼｽﾃｱﾐﾝ酒石酸塩</v>
      </c>
      <c r="P4140" s="16" t="n">
        <f aca="false">N(P4139)+IF($C4140=検索!$B$49,1,0)</f>
        <v>0</v>
      </c>
    </row>
    <row r="4141" customFormat="false" ht="15" hidden="false" customHeight="false" outlineLevel="0" collapsed="false">
      <c r="A4141" s="16" t="s">
        <v>221</v>
      </c>
      <c r="B4141" s="0" t="s">
        <v>9595</v>
      </c>
      <c r="C4141" s="0" t="n">
        <v>392</v>
      </c>
      <c r="D4141" s="0" t="str">
        <f aca="false">IFERROR(VLOOKUP($C4141,薬効分類マスタ!$A$2:$B$180,2,FALSE()),"未登録")</f>
        <v>解毒剤</v>
      </c>
      <c r="E4141" s="16" t="s">
        <v>9593</v>
      </c>
      <c r="F4141" s="16" t="s">
        <v>3359</v>
      </c>
      <c r="G4141" s="16" t="s">
        <v>9596</v>
      </c>
      <c r="H4141" s="16" t="s">
        <v>325</v>
      </c>
      <c r="I4141" s="0" t="n">
        <v>573.5</v>
      </c>
      <c r="J4141" s="16" t="s">
        <v>232</v>
      </c>
      <c r="K4141" s="0" t="str">
        <f aca="false">IFERROR(IF(VLOOKUP($C4141,薬効分類マスタ!$A$2:$E$180,5,FALSE())=0,"",VLOOKUP($C4141,薬効分類マスタ!$A$2:$E$180,5,FALSE())),"")</f>
        <v/>
      </c>
      <c r="L4141" s="17"/>
      <c r="M4141" s="0" t="str">
        <f aca="false">IF($K4141="","",IF($L4141&lt;&gt;"",$L4141,VLOOKUP($C4141,薬効分類マスタ!$A$2:$F$180,6,FALSE())))</f>
        <v/>
      </c>
      <c r="N4141" s="0" t="str">
        <f aca="false">ASC(G4141)</f>
        <v>ﾆｼｽﾀｺﾞﾝｶﾌﾟｾﾙ150mg</v>
      </c>
      <c r="O4141" s="0" t="str">
        <f aca="false">ASC(E4141)</f>
        <v>ｼｽﾃｱﾐﾝ酒石酸塩</v>
      </c>
      <c r="P4141" s="16" t="n">
        <f aca="false">N(P4140)+IF($C4141=検索!$B$49,1,0)</f>
        <v>0</v>
      </c>
    </row>
    <row r="4142" customFormat="false" ht="15" hidden="false" customHeight="false" outlineLevel="0" collapsed="false">
      <c r="A4142" s="16" t="s">
        <v>221</v>
      </c>
      <c r="B4142" s="0" t="s">
        <v>9597</v>
      </c>
      <c r="C4142" s="0" t="n">
        <v>393</v>
      </c>
      <c r="D4142" s="0" t="str">
        <f aca="false">IFERROR(VLOOKUP($C4142,薬効分類マスタ!$A$2:$B$180,2,FALSE()),"未登録")</f>
        <v>習慣性中毒用剤</v>
      </c>
      <c r="E4142" s="16" t="s">
        <v>9598</v>
      </c>
      <c r="F4142" s="16" t="s">
        <v>1706</v>
      </c>
      <c r="G4142" s="16" t="s">
        <v>9599</v>
      </c>
      <c r="H4142" s="16" t="s">
        <v>473</v>
      </c>
      <c r="I4142" s="0" t="n">
        <v>4.9</v>
      </c>
      <c r="K4142" s="0" t="str">
        <f aca="false">IFERROR(IF(VLOOKUP($C4142,薬効分類マスタ!$A$2:$E$180,5,FALSE())=0,"",VLOOKUP($C4142,薬効分類マスタ!$A$2:$E$180,5,FALSE())),"")</f>
        <v/>
      </c>
      <c r="L4142" s="17"/>
      <c r="M4142" s="0" t="str">
        <f aca="false">IF($K4142="","",IF($L4142&lt;&gt;"",$L4142,VLOOKUP($C4142,薬効分類マスタ!$A$2:$F$180,6,FALSE())))</f>
        <v/>
      </c>
      <c r="N4142" s="0" t="str">
        <f aca="false">ASC(G4142)</f>
        <v>ｼｱﾅﾏｲﾄﾞ内用液1%｢ﾀﾅﾍﾞ｣</v>
      </c>
      <c r="O4142" s="0" t="str">
        <f aca="false">ASC(E4142)</f>
        <v>ｼｱﾅﾐﾄﾞ</v>
      </c>
      <c r="P4142" s="16" t="n">
        <f aca="false">N(P4141)+IF($C4142=検索!$B$49,1,0)</f>
        <v>0</v>
      </c>
    </row>
    <row r="4143" customFormat="false" ht="15" hidden="false" customHeight="false" outlineLevel="0" collapsed="false">
      <c r="A4143" s="16" t="s">
        <v>221</v>
      </c>
      <c r="B4143" s="0" t="s">
        <v>9600</v>
      </c>
      <c r="C4143" s="0" t="n">
        <v>393</v>
      </c>
      <c r="D4143" s="0" t="str">
        <f aca="false">IFERROR(VLOOKUP($C4143,薬効分類マスタ!$A$2:$B$180,2,FALSE()),"未登録")</f>
        <v>習慣性中毒用剤</v>
      </c>
      <c r="E4143" s="16" t="s">
        <v>9601</v>
      </c>
      <c r="F4143" s="16" t="s">
        <v>224</v>
      </c>
      <c r="G4143" s="16" t="s">
        <v>9602</v>
      </c>
      <c r="H4143" s="16" t="s">
        <v>473</v>
      </c>
      <c r="I4143" s="0" t="n">
        <v>140.7</v>
      </c>
      <c r="K4143" s="0" t="str">
        <f aca="false">IFERROR(IF(VLOOKUP($C4143,薬効分類マスタ!$A$2:$E$180,5,FALSE())=0,"",VLOOKUP($C4143,薬効分類マスタ!$A$2:$E$180,5,FALSE())),"")</f>
        <v/>
      </c>
      <c r="L4143" s="17"/>
      <c r="M4143" s="0" t="str">
        <f aca="false">IF($K4143="","",IF($L4143&lt;&gt;"",$L4143,VLOOKUP($C4143,薬効分類マスタ!$A$2:$F$180,6,FALSE())))</f>
        <v/>
      </c>
      <c r="N4143" s="0" t="str">
        <f aca="false">ASC(G4143)</f>
        <v>ﾉｯｸﾋﾞﾝ原末</v>
      </c>
      <c r="O4143" s="0" t="str">
        <f aca="false">ASC(E4143)</f>
        <v>ｼﾞｽﾙﾌｨﾗﾑ</v>
      </c>
      <c r="P4143" s="16" t="n">
        <f aca="false">N(P4142)+IF($C4143=検索!$B$49,1,0)</f>
        <v>0</v>
      </c>
    </row>
    <row r="4144" customFormat="false" ht="15" hidden="false" customHeight="false" outlineLevel="0" collapsed="false">
      <c r="A4144" s="16" t="s">
        <v>221</v>
      </c>
      <c r="B4144" s="0" t="s">
        <v>9603</v>
      </c>
      <c r="C4144" s="0" t="n">
        <v>394</v>
      </c>
      <c r="D4144" s="0" t="str">
        <f aca="false">IFERROR(VLOOKUP($C4144,薬効分類マスタ!$A$2:$B$180,2,FALSE()),"未登録")</f>
        <v>痛風治療剤</v>
      </c>
      <c r="E4144" s="16" t="s">
        <v>9604</v>
      </c>
      <c r="F4144" s="16" t="s">
        <v>381</v>
      </c>
      <c r="G4144" s="16" t="s">
        <v>9605</v>
      </c>
      <c r="H4144" s="16" t="s">
        <v>557</v>
      </c>
      <c r="I4144" s="0" t="n">
        <v>11</v>
      </c>
      <c r="K4144" s="0" t="str">
        <f aca="false">IFERROR(IF(VLOOKUP($C4144,薬効分類マスタ!$A$2:$E$180,5,FALSE())=0,"",VLOOKUP($C4144,薬効分類マスタ!$A$2:$E$180,5,FALSE())),"")</f>
        <v/>
      </c>
      <c r="L4144" s="17"/>
      <c r="M4144" s="0" t="str">
        <f aca="false">IF($K4144="","",IF($L4144&lt;&gt;"",$L4144,VLOOKUP($C4144,薬効分類マスタ!$A$2:$F$180,6,FALSE())))</f>
        <v/>
      </c>
      <c r="N4144" s="0" t="str">
        <f aca="false">ASC(G4144)</f>
        <v>ｺﾙﾋﾁﾝ錠0.5mg｢ﾀｶﾀ｣</v>
      </c>
      <c r="O4144" s="0" t="str">
        <f aca="false">ASC(E4144)</f>
        <v>ｺﾙﾋﾁﾝ</v>
      </c>
      <c r="P4144" s="16" t="n">
        <f aca="false">N(P4143)+IF($C4144=検索!$B$49,1,0)</f>
        <v>0</v>
      </c>
    </row>
    <row r="4145" customFormat="false" ht="15" hidden="false" customHeight="false" outlineLevel="0" collapsed="false">
      <c r="A4145" s="16" t="s">
        <v>221</v>
      </c>
      <c r="B4145" s="0" t="s">
        <v>9606</v>
      </c>
      <c r="C4145" s="0" t="n">
        <v>394</v>
      </c>
      <c r="D4145" s="0" t="str">
        <f aca="false">IFERROR(VLOOKUP($C4145,薬効分類マスタ!$A$2:$B$180,2,FALSE()),"未登録")</f>
        <v>痛風治療剤</v>
      </c>
      <c r="E4145" s="16" t="s">
        <v>9607</v>
      </c>
      <c r="F4145" s="16" t="s">
        <v>639</v>
      </c>
      <c r="G4145" s="16" t="s">
        <v>9608</v>
      </c>
      <c r="I4145" s="0" t="n">
        <v>18.7</v>
      </c>
      <c r="K4145" s="0" t="str">
        <f aca="false">IFERROR(IF(VLOOKUP($C4145,薬効分類マスタ!$A$2:$E$180,5,FALSE())=0,"",VLOOKUP($C4145,薬効分類マスタ!$A$2:$E$180,5,FALSE())),"")</f>
        <v/>
      </c>
      <c r="L4145" s="17"/>
      <c r="M4145" s="0" t="str">
        <f aca="false">IF($K4145="","",IF($L4145&lt;&gt;"",$L4145,VLOOKUP($C4145,薬効分類マスタ!$A$2:$F$180,6,FALSE())))</f>
        <v/>
      </c>
      <c r="N4145" s="0" t="str">
        <f aca="false">ASC(G4145)</f>
        <v>ﾌﾟﾛﾍﾞﾈｼﾄﾞ錠</v>
      </c>
      <c r="O4145" s="0" t="str">
        <f aca="false">ASC(E4145)</f>
        <v>ﾌﾟﾛﾍﾞﾈｼﾄﾞ</v>
      </c>
      <c r="P4145" s="16" t="n">
        <f aca="false">N(P4144)+IF($C4145=検索!$B$49,1,0)</f>
        <v>0</v>
      </c>
    </row>
    <row r="4146" customFormat="false" ht="15" hidden="false" customHeight="false" outlineLevel="0" collapsed="false">
      <c r="A4146" s="16" t="s">
        <v>221</v>
      </c>
      <c r="B4146" s="0" t="s">
        <v>9609</v>
      </c>
      <c r="C4146" s="0" t="n">
        <v>394</v>
      </c>
      <c r="D4146" s="0" t="str">
        <f aca="false">IFERROR(VLOOKUP($C4146,薬効分類マスタ!$A$2:$B$180,2,FALSE()),"未登録")</f>
        <v>痛風治療剤</v>
      </c>
      <c r="E4146" s="16" t="s">
        <v>9610</v>
      </c>
      <c r="F4146" s="16" t="s">
        <v>627</v>
      </c>
      <c r="G4146" s="16" t="s">
        <v>9611</v>
      </c>
      <c r="I4146" s="0" t="n">
        <v>10.8</v>
      </c>
      <c r="J4146" s="16" t="s">
        <v>239</v>
      </c>
      <c r="K4146" s="0" t="str">
        <f aca="false">IFERROR(IF(VLOOKUP($C4146,薬効分類マスタ!$A$2:$E$180,5,FALSE())=0,"",VLOOKUP($C4146,薬効分類マスタ!$A$2:$E$180,5,FALSE())),"")</f>
        <v/>
      </c>
      <c r="L4146" s="17"/>
      <c r="M4146" s="0" t="str">
        <f aca="false">IF($K4146="","",IF($L4146&lt;&gt;"",$L4146,VLOOKUP($C4146,薬効分類マスタ!$A$2:$F$180,6,FALSE())))</f>
        <v/>
      </c>
      <c r="N4146" s="0" t="str">
        <f aca="false">ASC(G4146)</f>
        <v>ｱﾛﾌﾟﾘﾉｰﾙ100mg錠</v>
      </c>
      <c r="O4146" s="0" t="str">
        <f aca="false">ASC(E4146)</f>
        <v>ｱﾛﾌﾟﾘﾉｰﾙ</v>
      </c>
      <c r="P4146" s="16" t="n">
        <f aca="false">N(P4145)+IF($C4146=検索!$B$49,1,0)</f>
        <v>0</v>
      </c>
    </row>
    <row r="4147" customFormat="false" ht="15" hidden="false" customHeight="false" outlineLevel="0" collapsed="false">
      <c r="A4147" s="16" t="s">
        <v>221</v>
      </c>
      <c r="B4147" s="0" t="s">
        <v>9612</v>
      </c>
      <c r="C4147" s="0" t="n">
        <v>394</v>
      </c>
      <c r="D4147" s="0" t="str">
        <f aca="false">IFERROR(VLOOKUP($C4147,薬効分類マスタ!$A$2:$B$180,2,FALSE()),"未登録")</f>
        <v>痛風治療剤</v>
      </c>
      <c r="E4147" s="16" t="s">
        <v>9610</v>
      </c>
      <c r="F4147" s="16" t="s">
        <v>411</v>
      </c>
      <c r="G4147" s="16" t="s">
        <v>9613</v>
      </c>
      <c r="I4147" s="0" t="n">
        <v>10.8</v>
      </c>
      <c r="J4147" s="16" t="s">
        <v>239</v>
      </c>
      <c r="K4147" s="0" t="str">
        <f aca="false">IFERROR(IF(VLOOKUP($C4147,薬効分類マスタ!$A$2:$E$180,5,FALSE())=0,"",VLOOKUP($C4147,薬効分類マスタ!$A$2:$E$180,5,FALSE())),"")</f>
        <v/>
      </c>
      <c r="L4147" s="17"/>
      <c r="M4147" s="0" t="str">
        <f aca="false">IF($K4147="","",IF($L4147&lt;&gt;"",$L4147,VLOOKUP($C4147,薬効分類マスタ!$A$2:$F$180,6,FALSE())))</f>
        <v/>
      </c>
      <c r="N4147" s="0" t="str">
        <f aca="false">ASC(G4147)</f>
        <v>ｱﾛﾌﾟﾘﾉｰﾙ50mg錠</v>
      </c>
      <c r="O4147" s="0" t="str">
        <f aca="false">ASC(E4147)</f>
        <v>ｱﾛﾌﾟﾘﾉｰﾙ</v>
      </c>
      <c r="P4147" s="16" t="n">
        <f aca="false">N(P4146)+IF($C4147=検索!$B$49,1,0)</f>
        <v>0</v>
      </c>
    </row>
    <row r="4148" customFormat="false" ht="15" hidden="false" customHeight="false" outlineLevel="0" collapsed="false">
      <c r="A4148" s="16" t="s">
        <v>221</v>
      </c>
      <c r="B4148" s="0" t="s">
        <v>9614</v>
      </c>
      <c r="C4148" s="0" t="n">
        <v>394</v>
      </c>
      <c r="D4148" s="0" t="str">
        <f aca="false">IFERROR(VLOOKUP($C4148,薬効分類マスタ!$A$2:$B$180,2,FALSE()),"未登録")</f>
        <v>痛風治療剤</v>
      </c>
      <c r="E4148" s="16" t="s">
        <v>9615</v>
      </c>
      <c r="F4148" s="16" t="s">
        <v>622</v>
      </c>
      <c r="G4148" s="16" t="s">
        <v>9616</v>
      </c>
      <c r="I4148" s="0" t="n">
        <v>6.3</v>
      </c>
      <c r="J4148" s="16" t="s">
        <v>239</v>
      </c>
      <c r="K4148" s="0" t="str">
        <f aca="false">IFERROR(IF(VLOOKUP($C4148,薬効分類マスタ!$A$2:$E$180,5,FALSE())=0,"",VLOOKUP($C4148,薬効分類マスタ!$A$2:$E$180,5,FALSE())),"")</f>
        <v/>
      </c>
      <c r="L4148" s="17"/>
      <c r="M4148" s="0" t="str">
        <f aca="false">IF($K4148="","",IF($L4148&lt;&gt;"",$L4148,VLOOKUP($C4148,薬効分類マスタ!$A$2:$F$180,6,FALSE())))</f>
        <v/>
      </c>
      <c r="N4148" s="0" t="str">
        <f aca="false">ASC(G4148)</f>
        <v>ﾍﾞﾝｽﾞﾌﾞﾛﾏﾛﾝ25mg錠</v>
      </c>
      <c r="O4148" s="0" t="str">
        <f aca="false">ASC(E4148)</f>
        <v>ﾍﾞﾝｽﾞﾌﾞﾛﾏﾛﾝ</v>
      </c>
      <c r="P4148" s="16" t="n">
        <f aca="false">N(P4147)+IF($C4148=検索!$B$49,1,0)</f>
        <v>0</v>
      </c>
    </row>
    <row r="4149" customFormat="false" ht="15" hidden="false" customHeight="false" outlineLevel="0" collapsed="false">
      <c r="A4149" s="16" t="s">
        <v>221</v>
      </c>
      <c r="B4149" s="0" t="s">
        <v>9617</v>
      </c>
      <c r="C4149" s="0" t="n">
        <v>394</v>
      </c>
      <c r="D4149" s="0" t="str">
        <f aca="false">IFERROR(VLOOKUP($C4149,薬効分類マスタ!$A$2:$B$180,2,FALSE()),"未登録")</f>
        <v>痛風治療剤</v>
      </c>
      <c r="E4149" s="16" t="s">
        <v>9615</v>
      </c>
      <c r="F4149" s="16" t="s">
        <v>622</v>
      </c>
      <c r="G4149" s="16" t="s">
        <v>9618</v>
      </c>
      <c r="H4149" s="16" t="s">
        <v>3900</v>
      </c>
      <c r="I4149" s="0" t="n">
        <v>7.1</v>
      </c>
      <c r="J4149" s="16" t="s">
        <v>232</v>
      </c>
      <c r="K4149" s="0" t="str">
        <f aca="false">IFERROR(IF(VLOOKUP($C4149,薬効分類マスタ!$A$2:$E$180,5,FALSE())=0,"",VLOOKUP($C4149,薬効分類マスタ!$A$2:$E$180,5,FALSE())),"")</f>
        <v/>
      </c>
      <c r="L4149" s="17"/>
      <c r="M4149" s="0" t="str">
        <f aca="false">IF($K4149="","",IF($L4149&lt;&gt;"",$L4149,VLOOKUP($C4149,薬効分類マスタ!$A$2:$F$180,6,FALSE())))</f>
        <v/>
      </c>
      <c r="N4149" s="0" t="str">
        <f aca="false">ASC(G4149)</f>
        <v>ﾕﾘﾉｰﾑ錠25mg</v>
      </c>
      <c r="O4149" s="0" t="str">
        <f aca="false">ASC(E4149)</f>
        <v>ﾍﾞﾝｽﾞﾌﾞﾛﾏﾛﾝ</v>
      </c>
      <c r="P4149" s="16" t="n">
        <f aca="false">N(P4148)+IF($C4149=検索!$B$49,1,0)</f>
        <v>0</v>
      </c>
    </row>
    <row r="4150" customFormat="false" ht="15" hidden="false" customHeight="false" outlineLevel="0" collapsed="false">
      <c r="A4150" s="16" t="s">
        <v>221</v>
      </c>
      <c r="B4150" s="0" t="s">
        <v>9619</v>
      </c>
      <c r="C4150" s="0" t="n">
        <v>394</v>
      </c>
      <c r="D4150" s="0" t="str">
        <f aca="false">IFERROR(VLOOKUP($C4150,薬効分類マスタ!$A$2:$B$180,2,FALSE()),"未登録")</f>
        <v>痛風治療剤</v>
      </c>
      <c r="E4150" s="16" t="s">
        <v>9615</v>
      </c>
      <c r="F4150" s="16" t="s">
        <v>411</v>
      </c>
      <c r="G4150" s="16" t="s">
        <v>9620</v>
      </c>
      <c r="I4150" s="0" t="n">
        <v>6.3</v>
      </c>
      <c r="J4150" s="16" t="s">
        <v>239</v>
      </c>
      <c r="K4150" s="0" t="str">
        <f aca="false">IFERROR(IF(VLOOKUP($C4150,薬効分類マスタ!$A$2:$E$180,5,FALSE())=0,"",VLOOKUP($C4150,薬効分類マスタ!$A$2:$E$180,5,FALSE())),"")</f>
        <v/>
      </c>
      <c r="L4150" s="17"/>
      <c r="M4150" s="0" t="str">
        <f aca="false">IF($K4150="","",IF($L4150&lt;&gt;"",$L4150,VLOOKUP($C4150,薬効分類マスタ!$A$2:$F$180,6,FALSE())))</f>
        <v/>
      </c>
      <c r="N4150" s="0" t="str">
        <f aca="false">ASC(G4150)</f>
        <v>ﾍﾞﾝｽﾞﾌﾞﾛﾏﾛﾝ50mg錠</v>
      </c>
      <c r="O4150" s="0" t="str">
        <f aca="false">ASC(E4150)</f>
        <v>ﾍﾞﾝｽﾞﾌﾞﾛﾏﾛﾝ</v>
      </c>
      <c r="P4150" s="16" t="n">
        <f aca="false">N(P4149)+IF($C4150=検索!$B$49,1,0)</f>
        <v>0</v>
      </c>
    </row>
    <row r="4151" customFormat="false" ht="15" hidden="false" customHeight="false" outlineLevel="0" collapsed="false">
      <c r="A4151" s="16" t="s">
        <v>221</v>
      </c>
      <c r="B4151" s="0" t="s">
        <v>9621</v>
      </c>
      <c r="C4151" s="0" t="n">
        <v>394</v>
      </c>
      <c r="D4151" s="0" t="str">
        <f aca="false">IFERROR(VLOOKUP($C4151,薬効分類マスタ!$A$2:$B$180,2,FALSE()),"未登録")</f>
        <v>痛風治療剤</v>
      </c>
      <c r="E4151" s="16" t="s">
        <v>9615</v>
      </c>
      <c r="F4151" s="16" t="s">
        <v>411</v>
      </c>
      <c r="G4151" s="16" t="s">
        <v>9622</v>
      </c>
      <c r="H4151" s="16" t="s">
        <v>3900</v>
      </c>
      <c r="I4151" s="0" t="n">
        <v>9.5</v>
      </c>
      <c r="J4151" s="16" t="s">
        <v>232</v>
      </c>
      <c r="K4151" s="0" t="str">
        <f aca="false">IFERROR(IF(VLOOKUP($C4151,薬効分類マスタ!$A$2:$E$180,5,FALSE())=0,"",VLOOKUP($C4151,薬効分類マスタ!$A$2:$E$180,5,FALSE())),"")</f>
        <v/>
      </c>
      <c r="L4151" s="17"/>
      <c r="M4151" s="0" t="str">
        <f aca="false">IF($K4151="","",IF($L4151&lt;&gt;"",$L4151,VLOOKUP($C4151,薬効分類マスタ!$A$2:$F$180,6,FALSE())))</f>
        <v/>
      </c>
      <c r="N4151" s="0" t="str">
        <f aca="false">ASC(G4151)</f>
        <v>ﾕﾘﾉｰﾑ錠50mg</v>
      </c>
      <c r="O4151" s="0" t="str">
        <f aca="false">ASC(E4151)</f>
        <v>ﾍﾞﾝｽﾞﾌﾞﾛﾏﾛﾝ</v>
      </c>
      <c r="P4151" s="16" t="n">
        <f aca="false">N(P4150)+IF($C4151=検索!$B$49,1,0)</f>
        <v>0</v>
      </c>
    </row>
    <row r="4152" customFormat="false" ht="15" hidden="false" customHeight="false" outlineLevel="0" collapsed="false">
      <c r="A4152" s="16" t="s">
        <v>221</v>
      </c>
      <c r="B4152" s="0" t="s">
        <v>9623</v>
      </c>
      <c r="C4152" s="0" t="n">
        <v>394</v>
      </c>
      <c r="D4152" s="0" t="str">
        <f aca="false">IFERROR(VLOOKUP($C4152,薬効分類マスタ!$A$2:$B$180,2,FALSE()),"未登録")</f>
        <v>痛風治療剤</v>
      </c>
      <c r="E4152" s="16" t="s">
        <v>9624</v>
      </c>
      <c r="F4152" s="16" t="s">
        <v>262</v>
      </c>
      <c r="G4152" s="16" t="s">
        <v>9625</v>
      </c>
      <c r="I4152" s="0" t="n">
        <v>6.3</v>
      </c>
      <c r="J4152" s="16" t="s">
        <v>239</v>
      </c>
      <c r="K4152" s="0" t="str">
        <f aca="false">IFERROR(IF(VLOOKUP($C4152,薬効分類マスタ!$A$2:$E$180,5,FALSE())=0,"",VLOOKUP($C4152,薬効分類マスタ!$A$2:$E$180,5,FALSE())),"")</f>
        <v/>
      </c>
      <c r="L4152" s="17"/>
      <c r="M4152" s="0" t="str">
        <f aca="false">IF($K4152="","",IF($L4152&lt;&gt;"",$L4152,VLOOKUP($C4152,薬効分類マスタ!$A$2:$F$180,6,FALSE())))</f>
        <v/>
      </c>
      <c r="N4152" s="0" t="str">
        <f aca="false">ASC(G4152)</f>
        <v>ﾌｪﾌﾞｷｿｽﾀｯﾄ10mg錠</v>
      </c>
      <c r="O4152" s="0" t="str">
        <f aca="false">ASC(E4152)</f>
        <v>ﾌｪﾌﾞｷｿｽﾀｯﾄ</v>
      </c>
      <c r="P4152" s="16" t="n">
        <f aca="false">N(P4151)+IF($C4152=検索!$B$49,1,0)</f>
        <v>0</v>
      </c>
    </row>
    <row r="4153" customFormat="false" ht="15" hidden="false" customHeight="false" outlineLevel="0" collapsed="false">
      <c r="A4153" s="16" t="s">
        <v>221</v>
      </c>
      <c r="B4153" s="0" t="s">
        <v>9626</v>
      </c>
      <c r="C4153" s="0" t="n">
        <v>394</v>
      </c>
      <c r="D4153" s="0" t="str">
        <f aca="false">IFERROR(VLOOKUP($C4153,薬効分類マスタ!$A$2:$B$180,2,FALSE()),"未登録")</f>
        <v>痛風治療剤</v>
      </c>
      <c r="E4153" s="16" t="s">
        <v>9624</v>
      </c>
      <c r="F4153" s="16" t="s">
        <v>262</v>
      </c>
      <c r="G4153" s="16" t="s">
        <v>9627</v>
      </c>
      <c r="H4153" s="16" t="s">
        <v>6651</v>
      </c>
      <c r="I4153" s="0" t="n">
        <v>12.4</v>
      </c>
      <c r="J4153" s="16" t="s">
        <v>232</v>
      </c>
      <c r="K4153" s="0" t="str">
        <f aca="false">IFERROR(IF(VLOOKUP($C4153,薬効分類マスタ!$A$2:$E$180,5,FALSE())=0,"",VLOOKUP($C4153,薬効分類マスタ!$A$2:$E$180,5,FALSE())),"")</f>
        <v/>
      </c>
      <c r="L4153" s="17"/>
      <c r="M4153" s="0" t="str">
        <f aca="false">IF($K4153="","",IF($L4153&lt;&gt;"",$L4153,VLOOKUP($C4153,薬効分類マスタ!$A$2:$F$180,6,FALSE())))</f>
        <v/>
      </c>
      <c r="N4153" s="0" t="str">
        <f aca="false">ASC(G4153)</f>
        <v>ﾌｪﾌﾞﾘｸ錠10mg</v>
      </c>
      <c r="O4153" s="0" t="str">
        <f aca="false">ASC(E4153)</f>
        <v>ﾌｪﾌﾞｷｿｽﾀｯﾄ</v>
      </c>
      <c r="P4153" s="16" t="n">
        <f aca="false">N(P4152)+IF($C4153=検索!$B$49,1,0)</f>
        <v>0</v>
      </c>
    </row>
    <row r="4154" customFormat="false" ht="15" hidden="false" customHeight="false" outlineLevel="0" collapsed="false">
      <c r="A4154" s="16" t="s">
        <v>221</v>
      </c>
      <c r="B4154" s="0" t="s">
        <v>9628</v>
      </c>
      <c r="C4154" s="0" t="n">
        <v>394</v>
      </c>
      <c r="D4154" s="0" t="str">
        <f aca="false">IFERROR(VLOOKUP($C4154,薬効分類マスタ!$A$2:$B$180,2,FALSE()),"未登録")</f>
        <v>痛風治療剤</v>
      </c>
      <c r="E4154" s="16" t="s">
        <v>9629</v>
      </c>
      <c r="F4154" s="16" t="s">
        <v>262</v>
      </c>
      <c r="G4154" s="16" t="s">
        <v>9630</v>
      </c>
      <c r="H4154" s="16" t="s">
        <v>533</v>
      </c>
      <c r="I4154" s="0" t="n">
        <v>6.3</v>
      </c>
      <c r="J4154" s="16" t="s">
        <v>239</v>
      </c>
      <c r="K4154" s="0" t="str">
        <f aca="false">IFERROR(IF(VLOOKUP($C4154,薬効分類マスタ!$A$2:$E$180,5,FALSE())=0,"",VLOOKUP($C4154,薬効分類マスタ!$A$2:$E$180,5,FALSE())),"")</f>
        <v/>
      </c>
      <c r="L4154" s="17"/>
      <c r="M4154" s="0" t="str">
        <f aca="false">IF($K4154="","",IF($L4154&lt;&gt;"",$L4154,VLOOKUP($C4154,薬効分類マスタ!$A$2:$F$180,6,FALSE())))</f>
        <v/>
      </c>
      <c r="N4154" s="0" t="str">
        <f aca="false">ASC(G4154)</f>
        <v>ﾌｪﾌﾞｷｿｽﾀｯﾄ錠10mg｢ﾄｰﾜ｣</v>
      </c>
      <c r="O4154" s="0" t="str">
        <f aca="false">ASC(E4154)</f>
        <v>ﾌｪﾌﾞｷｿｽﾀｯﾄ水和物</v>
      </c>
      <c r="P4154" s="16" t="n">
        <f aca="false">N(P4153)+IF($C4154=検索!$B$49,1,0)</f>
        <v>0</v>
      </c>
    </row>
    <row r="4155" customFormat="false" ht="15" hidden="false" customHeight="false" outlineLevel="0" collapsed="false">
      <c r="A4155" s="16" t="s">
        <v>221</v>
      </c>
      <c r="B4155" s="0" t="s">
        <v>9631</v>
      </c>
      <c r="C4155" s="0" t="n">
        <v>394</v>
      </c>
      <c r="D4155" s="0" t="str">
        <f aca="false">IFERROR(VLOOKUP($C4155,薬効分類マスタ!$A$2:$B$180,2,FALSE()),"未登録")</f>
        <v>痛風治療剤</v>
      </c>
      <c r="E4155" s="16" t="s">
        <v>9624</v>
      </c>
      <c r="F4155" s="16" t="s">
        <v>445</v>
      </c>
      <c r="G4155" s="16" t="s">
        <v>9632</v>
      </c>
      <c r="I4155" s="0" t="n">
        <v>10.8</v>
      </c>
      <c r="J4155" s="16" t="s">
        <v>239</v>
      </c>
      <c r="K4155" s="0" t="str">
        <f aca="false">IFERROR(IF(VLOOKUP($C4155,薬効分類マスタ!$A$2:$E$180,5,FALSE())=0,"",VLOOKUP($C4155,薬効分類マスタ!$A$2:$E$180,5,FALSE())),"")</f>
        <v/>
      </c>
      <c r="L4155" s="17"/>
      <c r="M4155" s="0" t="str">
        <f aca="false">IF($K4155="","",IF($L4155&lt;&gt;"",$L4155,VLOOKUP($C4155,薬効分類マスタ!$A$2:$F$180,6,FALSE())))</f>
        <v/>
      </c>
      <c r="N4155" s="0" t="str">
        <f aca="false">ASC(G4155)</f>
        <v>ﾌｪﾌﾞｷｿｽﾀｯﾄ20mg錠</v>
      </c>
      <c r="O4155" s="0" t="str">
        <f aca="false">ASC(E4155)</f>
        <v>ﾌｪﾌﾞｷｿｽﾀｯﾄ</v>
      </c>
      <c r="P4155" s="16" t="n">
        <f aca="false">N(P4154)+IF($C4155=検索!$B$49,1,0)</f>
        <v>0</v>
      </c>
    </row>
    <row r="4156" customFormat="false" ht="15" hidden="false" customHeight="false" outlineLevel="0" collapsed="false">
      <c r="A4156" s="16" t="s">
        <v>221</v>
      </c>
      <c r="B4156" s="0" t="s">
        <v>9633</v>
      </c>
      <c r="C4156" s="0" t="n">
        <v>394</v>
      </c>
      <c r="D4156" s="0" t="str">
        <f aca="false">IFERROR(VLOOKUP($C4156,薬効分類マスタ!$A$2:$B$180,2,FALSE()),"未登録")</f>
        <v>痛風治療剤</v>
      </c>
      <c r="E4156" s="16" t="s">
        <v>9624</v>
      </c>
      <c r="F4156" s="16" t="s">
        <v>445</v>
      </c>
      <c r="G4156" s="16" t="s">
        <v>9634</v>
      </c>
      <c r="H4156" s="16" t="s">
        <v>6651</v>
      </c>
      <c r="I4156" s="0" t="n">
        <v>24.9</v>
      </c>
      <c r="J4156" s="16" t="s">
        <v>232</v>
      </c>
      <c r="K4156" s="0" t="str">
        <f aca="false">IFERROR(IF(VLOOKUP($C4156,薬効分類マスタ!$A$2:$E$180,5,FALSE())=0,"",VLOOKUP($C4156,薬効分類マスタ!$A$2:$E$180,5,FALSE())),"")</f>
        <v/>
      </c>
      <c r="L4156" s="17"/>
      <c r="M4156" s="0" t="str">
        <f aca="false">IF($K4156="","",IF($L4156&lt;&gt;"",$L4156,VLOOKUP($C4156,薬効分類マスタ!$A$2:$F$180,6,FALSE())))</f>
        <v/>
      </c>
      <c r="N4156" s="0" t="str">
        <f aca="false">ASC(G4156)</f>
        <v>ﾌｪﾌﾞﾘｸ錠20mg</v>
      </c>
      <c r="O4156" s="0" t="str">
        <f aca="false">ASC(E4156)</f>
        <v>ﾌｪﾌﾞｷｿｽﾀｯﾄ</v>
      </c>
      <c r="P4156" s="16" t="n">
        <f aca="false">N(P4155)+IF($C4156=検索!$B$49,1,0)</f>
        <v>0</v>
      </c>
    </row>
    <row r="4157" customFormat="false" ht="15" hidden="false" customHeight="false" outlineLevel="0" collapsed="false">
      <c r="A4157" s="16" t="s">
        <v>221</v>
      </c>
      <c r="B4157" s="0" t="s">
        <v>9635</v>
      </c>
      <c r="C4157" s="0" t="n">
        <v>394</v>
      </c>
      <c r="D4157" s="0" t="str">
        <f aca="false">IFERROR(VLOOKUP($C4157,薬効分類マスタ!$A$2:$B$180,2,FALSE()),"未登録")</f>
        <v>痛風治療剤</v>
      </c>
      <c r="E4157" s="16" t="s">
        <v>9629</v>
      </c>
      <c r="F4157" s="16" t="s">
        <v>445</v>
      </c>
      <c r="G4157" s="16" t="s">
        <v>9636</v>
      </c>
      <c r="H4157" s="16" t="s">
        <v>533</v>
      </c>
      <c r="I4157" s="0" t="n">
        <v>10.8</v>
      </c>
      <c r="J4157" s="16" t="s">
        <v>239</v>
      </c>
      <c r="K4157" s="0" t="str">
        <f aca="false">IFERROR(IF(VLOOKUP($C4157,薬効分類マスタ!$A$2:$E$180,5,FALSE())=0,"",VLOOKUP($C4157,薬効分類マスタ!$A$2:$E$180,5,FALSE())),"")</f>
        <v/>
      </c>
      <c r="L4157" s="17"/>
      <c r="M4157" s="0" t="str">
        <f aca="false">IF($K4157="","",IF($L4157&lt;&gt;"",$L4157,VLOOKUP($C4157,薬効分類マスタ!$A$2:$F$180,6,FALSE())))</f>
        <v/>
      </c>
      <c r="N4157" s="0" t="str">
        <f aca="false">ASC(G4157)</f>
        <v>ﾌｪﾌﾞｷｿｽﾀｯﾄ錠20mg｢ﾄｰﾜ｣</v>
      </c>
      <c r="O4157" s="0" t="str">
        <f aca="false">ASC(E4157)</f>
        <v>ﾌｪﾌﾞｷｿｽﾀｯﾄ水和物</v>
      </c>
      <c r="P4157" s="16" t="n">
        <f aca="false">N(P4156)+IF($C4157=検索!$B$49,1,0)</f>
        <v>0</v>
      </c>
    </row>
    <row r="4158" customFormat="false" ht="15" hidden="false" customHeight="false" outlineLevel="0" collapsed="false">
      <c r="A4158" s="16" t="s">
        <v>221</v>
      </c>
      <c r="B4158" s="0" t="s">
        <v>9637</v>
      </c>
      <c r="C4158" s="0" t="n">
        <v>394</v>
      </c>
      <c r="D4158" s="0" t="str">
        <f aca="false">IFERROR(VLOOKUP($C4158,薬効分類マスタ!$A$2:$B$180,2,FALSE()),"未登録")</f>
        <v>痛風治療剤</v>
      </c>
      <c r="E4158" s="16" t="s">
        <v>9624</v>
      </c>
      <c r="F4158" s="16" t="s">
        <v>1172</v>
      </c>
      <c r="G4158" s="16" t="s">
        <v>9638</v>
      </c>
      <c r="H4158" s="16" t="s">
        <v>6651</v>
      </c>
      <c r="I4158" s="0" t="n">
        <v>40</v>
      </c>
      <c r="J4158" s="16" t="s">
        <v>232</v>
      </c>
      <c r="K4158" s="0" t="str">
        <f aca="false">IFERROR(IF(VLOOKUP($C4158,薬効分類マスタ!$A$2:$E$180,5,FALSE())=0,"",VLOOKUP($C4158,薬効分類マスタ!$A$2:$E$180,5,FALSE())),"")</f>
        <v/>
      </c>
      <c r="L4158" s="17"/>
      <c r="M4158" s="0" t="str">
        <f aca="false">IF($K4158="","",IF($L4158&lt;&gt;"",$L4158,VLOOKUP($C4158,薬効分類マスタ!$A$2:$F$180,6,FALSE())))</f>
        <v/>
      </c>
      <c r="N4158" s="0" t="str">
        <f aca="false">ASC(G4158)</f>
        <v>ﾌｪﾌﾞﾘｸ錠40mg</v>
      </c>
      <c r="O4158" s="0" t="str">
        <f aca="false">ASC(E4158)</f>
        <v>ﾌｪﾌﾞｷｿｽﾀｯﾄ</v>
      </c>
      <c r="P4158" s="16" t="n">
        <f aca="false">N(P4157)+IF($C4158=検索!$B$49,1,0)</f>
        <v>0</v>
      </c>
    </row>
    <row r="4159" customFormat="false" ht="15" hidden="false" customHeight="false" outlineLevel="0" collapsed="false">
      <c r="A4159" s="16" t="s">
        <v>221</v>
      </c>
      <c r="B4159" s="0" t="s">
        <v>9639</v>
      </c>
      <c r="C4159" s="0" t="n">
        <v>394</v>
      </c>
      <c r="D4159" s="0" t="str">
        <f aca="false">IFERROR(VLOOKUP($C4159,薬効分類マスタ!$A$2:$B$180,2,FALSE()),"未登録")</f>
        <v>痛風治療剤</v>
      </c>
      <c r="E4159" s="16" t="s">
        <v>9624</v>
      </c>
      <c r="F4159" s="16" t="s">
        <v>1172</v>
      </c>
      <c r="G4159" s="16" t="s">
        <v>9640</v>
      </c>
      <c r="H4159" s="16" t="s">
        <v>309</v>
      </c>
      <c r="I4159" s="0" t="n">
        <v>15.9</v>
      </c>
      <c r="J4159" s="16" t="s">
        <v>239</v>
      </c>
      <c r="K4159" s="0" t="str">
        <f aca="false">IFERROR(IF(VLOOKUP($C4159,薬効分類マスタ!$A$2:$E$180,5,FALSE())=0,"",VLOOKUP($C4159,薬効分類マスタ!$A$2:$E$180,5,FALSE())),"")</f>
        <v/>
      </c>
      <c r="L4159" s="17"/>
      <c r="M4159" s="0" t="str">
        <f aca="false">IF($K4159="","",IF($L4159&lt;&gt;"",$L4159,VLOOKUP($C4159,薬効分類マスタ!$A$2:$F$180,6,FALSE())))</f>
        <v/>
      </c>
      <c r="N4159" s="0" t="str">
        <f aca="false">ASC(G4159)</f>
        <v>ﾌｪﾌﾞｷｿｽﾀｯﾄ錠40mg｢AFP｣</v>
      </c>
      <c r="O4159" s="0" t="str">
        <f aca="false">ASC(E4159)</f>
        <v>ﾌｪﾌﾞｷｿｽﾀｯﾄ</v>
      </c>
      <c r="P4159" s="16" t="n">
        <f aca="false">N(P4158)+IF($C4159=検索!$B$49,1,0)</f>
        <v>0</v>
      </c>
    </row>
    <row r="4160" customFormat="false" ht="15" hidden="false" customHeight="false" outlineLevel="0" collapsed="false">
      <c r="A4160" s="16" t="s">
        <v>221</v>
      </c>
      <c r="B4160" s="0" t="s">
        <v>9641</v>
      </c>
      <c r="C4160" s="0" t="n">
        <v>394</v>
      </c>
      <c r="D4160" s="0" t="str">
        <f aca="false">IFERROR(VLOOKUP($C4160,薬効分類マスタ!$A$2:$B$180,2,FALSE()),"未登録")</f>
        <v>痛風治療剤</v>
      </c>
      <c r="E4160" s="16" t="s">
        <v>9624</v>
      </c>
      <c r="F4160" s="16" t="s">
        <v>1172</v>
      </c>
      <c r="G4160" s="16" t="s">
        <v>9642</v>
      </c>
      <c r="H4160" s="16" t="s">
        <v>1464</v>
      </c>
      <c r="I4160" s="0" t="n">
        <v>15.9</v>
      </c>
      <c r="J4160" s="16" t="s">
        <v>239</v>
      </c>
      <c r="K4160" s="0" t="str">
        <f aca="false">IFERROR(IF(VLOOKUP($C4160,薬効分類マスタ!$A$2:$E$180,5,FALSE())=0,"",VLOOKUP($C4160,薬効分類マスタ!$A$2:$E$180,5,FALSE())),"")</f>
        <v/>
      </c>
      <c r="L4160" s="17"/>
      <c r="M4160" s="0" t="str">
        <f aca="false">IF($K4160="","",IF($L4160&lt;&gt;"",$L4160,VLOOKUP($C4160,薬効分類マスタ!$A$2:$F$180,6,FALSE())))</f>
        <v/>
      </c>
      <c r="N4160" s="0" t="str">
        <f aca="false">ASC(G4160)</f>
        <v>ﾌｪﾌﾞｷｿｽﾀｯﾄ錠40mg｢DSEP｣</v>
      </c>
      <c r="O4160" s="0" t="str">
        <f aca="false">ASC(E4160)</f>
        <v>ﾌｪﾌﾞｷｿｽﾀｯﾄ</v>
      </c>
      <c r="P4160" s="16" t="n">
        <f aca="false">N(P4159)+IF($C4160=検索!$B$49,1,0)</f>
        <v>0</v>
      </c>
    </row>
    <row r="4161" customFormat="false" ht="15" hidden="false" customHeight="false" outlineLevel="0" collapsed="false">
      <c r="A4161" s="16" t="s">
        <v>221</v>
      </c>
      <c r="B4161" s="0" t="s">
        <v>9643</v>
      </c>
      <c r="C4161" s="0" t="n">
        <v>394</v>
      </c>
      <c r="D4161" s="0" t="str">
        <f aca="false">IFERROR(VLOOKUP($C4161,薬効分類マスタ!$A$2:$B$180,2,FALSE()),"未登録")</f>
        <v>痛風治療剤</v>
      </c>
      <c r="E4161" s="16" t="s">
        <v>9624</v>
      </c>
      <c r="F4161" s="16" t="s">
        <v>1172</v>
      </c>
      <c r="G4161" s="16" t="s">
        <v>9644</v>
      </c>
      <c r="H4161" s="16" t="s">
        <v>527</v>
      </c>
      <c r="I4161" s="0" t="n">
        <v>15.9</v>
      </c>
      <c r="J4161" s="16" t="s">
        <v>239</v>
      </c>
      <c r="K4161" s="0" t="str">
        <f aca="false">IFERROR(IF(VLOOKUP($C4161,薬効分類マスタ!$A$2:$E$180,5,FALSE())=0,"",VLOOKUP($C4161,薬効分類マスタ!$A$2:$E$180,5,FALSE())),"")</f>
        <v/>
      </c>
      <c r="L4161" s="17"/>
      <c r="M4161" s="0" t="str">
        <f aca="false">IF($K4161="","",IF($L4161&lt;&gt;"",$L4161,VLOOKUP($C4161,薬効分類マスタ!$A$2:$F$180,6,FALSE())))</f>
        <v/>
      </c>
      <c r="N4161" s="0" t="str">
        <f aca="false">ASC(G4161)</f>
        <v>ﾌｪﾌﾞｷｿｽﾀｯﾄ錠40mg｢JG｣</v>
      </c>
      <c r="O4161" s="0" t="str">
        <f aca="false">ASC(E4161)</f>
        <v>ﾌｪﾌﾞｷｿｽﾀｯﾄ</v>
      </c>
      <c r="P4161" s="16" t="n">
        <f aca="false">N(P4160)+IF($C4161=検索!$B$49,1,0)</f>
        <v>0</v>
      </c>
    </row>
    <row r="4162" customFormat="false" ht="15" hidden="false" customHeight="false" outlineLevel="0" collapsed="false">
      <c r="A4162" s="16" t="s">
        <v>221</v>
      </c>
      <c r="B4162" s="0" t="s">
        <v>9645</v>
      </c>
      <c r="C4162" s="0" t="n">
        <v>394</v>
      </c>
      <c r="D4162" s="0" t="str">
        <f aca="false">IFERROR(VLOOKUP($C4162,薬効分類マスタ!$A$2:$B$180,2,FALSE()),"未登録")</f>
        <v>痛風治療剤</v>
      </c>
      <c r="E4162" s="16" t="s">
        <v>9624</v>
      </c>
      <c r="F4162" s="16" t="s">
        <v>1172</v>
      </c>
      <c r="G4162" s="16" t="s">
        <v>9646</v>
      </c>
      <c r="H4162" s="16" t="s">
        <v>1067</v>
      </c>
      <c r="I4162" s="0" t="n">
        <v>15.9</v>
      </c>
      <c r="J4162" s="16" t="s">
        <v>239</v>
      </c>
      <c r="K4162" s="0" t="str">
        <f aca="false">IFERROR(IF(VLOOKUP($C4162,薬効分類マスタ!$A$2:$E$180,5,FALSE())=0,"",VLOOKUP($C4162,薬効分類マスタ!$A$2:$E$180,5,FALSE())),"")</f>
        <v/>
      </c>
      <c r="L4162" s="17"/>
      <c r="M4162" s="0" t="str">
        <f aca="false">IF($K4162="","",IF($L4162&lt;&gt;"",$L4162,VLOOKUP($C4162,薬効分類マスタ!$A$2:$F$180,6,FALSE())))</f>
        <v/>
      </c>
      <c r="N4162" s="0" t="str">
        <f aca="false">ASC(G4162)</f>
        <v>ﾌｪﾌﾞｷｿｽﾀｯﾄ錠40mg｢TCK｣</v>
      </c>
      <c r="O4162" s="0" t="str">
        <f aca="false">ASC(E4162)</f>
        <v>ﾌｪﾌﾞｷｿｽﾀｯﾄ</v>
      </c>
      <c r="P4162" s="16" t="n">
        <f aca="false">N(P4161)+IF($C4162=検索!$B$49,1,0)</f>
        <v>0</v>
      </c>
    </row>
    <row r="4163" customFormat="false" ht="15" hidden="false" customHeight="false" outlineLevel="0" collapsed="false">
      <c r="A4163" s="16" t="s">
        <v>221</v>
      </c>
      <c r="B4163" s="0" t="s">
        <v>9647</v>
      </c>
      <c r="C4163" s="0" t="n">
        <v>394</v>
      </c>
      <c r="D4163" s="0" t="str">
        <f aca="false">IFERROR(VLOOKUP($C4163,薬効分類マスタ!$A$2:$B$180,2,FALSE()),"未登録")</f>
        <v>痛風治療剤</v>
      </c>
      <c r="E4163" s="16" t="s">
        <v>9624</v>
      </c>
      <c r="F4163" s="16" t="s">
        <v>1172</v>
      </c>
      <c r="G4163" s="16" t="s">
        <v>9648</v>
      </c>
      <c r="H4163" s="16" t="s">
        <v>574</v>
      </c>
      <c r="I4163" s="0" t="n">
        <v>15.9</v>
      </c>
      <c r="J4163" s="16" t="s">
        <v>239</v>
      </c>
      <c r="K4163" s="0" t="str">
        <f aca="false">IFERROR(IF(VLOOKUP($C4163,薬効分類マスタ!$A$2:$E$180,5,FALSE())=0,"",VLOOKUP($C4163,薬効分類マスタ!$A$2:$E$180,5,FALSE())),"")</f>
        <v/>
      </c>
      <c r="L4163" s="17"/>
      <c r="M4163" s="0" t="str">
        <f aca="false">IF($K4163="","",IF($L4163&lt;&gt;"",$L4163,VLOOKUP($C4163,薬効分類マスタ!$A$2:$F$180,6,FALSE())))</f>
        <v/>
      </c>
      <c r="N4163" s="0" t="str">
        <f aca="false">ASC(G4163)</f>
        <v>ﾌｪﾌﾞｷｿｽﾀｯﾄ錠40mg｢YD｣</v>
      </c>
      <c r="O4163" s="0" t="str">
        <f aca="false">ASC(E4163)</f>
        <v>ﾌｪﾌﾞｷｿｽﾀｯﾄ</v>
      </c>
      <c r="P4163" s="16" t="n">
        <f aca="false">N(P4162)+IF($C4163=検索!$B$49,1,0)</f>
        <v>0</v>
      </c>
    </row>
    <row r="4164" customFormat="false" ht="15" hidden="false" customHeight="false" outlineLevel="0" collapsed="false">
      <c r="A4164" s="16" t="s">
        <v>221</v>
      </c>
      <c r="B4164" s="0" t="s">
        <v>9649</v>
      </c>
      <c r="C4164" s="0" t="n">
        <v>394</v>
      </c>
      <c r="D4164" s="0" t="str">
        <f aca="false">IFERROR(VLOOKUP($C4164,薬効分類マスタ!$A$2:$B$180,2,FALSE()),"未登録")</f>
        <v>痛風治療剤</v>
      </c>
      <c r="E4164" s="16" t="s">
        <v>9624</v>
      </c>
      <c r="F4164" s="16" t="s">
        <v>1172</v>
      </c>
      <c r="G4164" s="16" t="s">
        <v>9650</v>
      </c>
      <c r="H4164" s="16" t="s">
        <v>601</v>
      </c>
      <c r="I4164" s="0" t="n">
        <v>16.4</v>
      </c>
      <c r="J4164" s="16" t="s">
        <v>239</v>
      </c>
      <c r="K4164" s="0" t="str">
        <f aca="false">IFERROR(IF(VLOOKUP($C4164,薬効分類マスタ!$A$2:$E$180,5,FALSE())=0,"",VLOOKUP($C4164,薬効分類マスタ!$A$2:$E$180,5,FALSE())),"")</f>
        <v/>
      </c>
      <c r="L4164" s="17"/>
      <c r="M4164" s="0" t="str">
        <f aca="false">IF($K4164="","",IF($L4164&lt;&gt;"",$L4164,VLOOKUP($C4164,薬効分類マスタ!$A$2:$F$180,6,FALSE())))</f>
        <v/>
      </c>
      <c r="N4164" s="0" t="str">
        <f aca="false">ASC(G4164)</f>
        <v>ﾌｪﾌﾞｷｿｽﾀｯﾄ錠40mg｢杏林｣</v>
      </c>
      <c r="O4164" s="0" t="str">
        <f aca="false">ASC(E4164)</f>
        <v>ﾌｪﾌﾞｷｿｽﾀｯﾄ</v>
      </c>
      <c r="P4164" s="16" t="n">
        <f aca="false">N(P4163)+IF($C4164=検索!$B$49,1,0)</f>
        <v>0</v>
      </c>
    </row>
    <row r="4165" customFormat="false" ht="15" hidden="false" customHeight="false" outlineLevel="0" collapsed="false">
      <c r="A4165" s="16" t="s">
        <v>221</v>
      </c>
      <c r="B4165" s="0" t="s">
        <v>9651</v>
      </c>
      <c r="C4165" s="0" t="n">
        <v>394</v>
      </c>
      <c r="D4165" s="0" t="str">
        <f aca="false">IFERROR(VLOOKUP($C4165,薬効分類マスタ!$A$2:$B$180,2,FALSE()),"未登録")</f>
        <v>痛風治療剤</v>
      </c>
      <c r="E4165" s="16" t="s">
        <v>9624</v>
      </c>
      <c r="F4165" s="16" t="s">
        <v>1172</v>
      </c>
      <c r="G4165" s="16" t="s">
        <v>9652</v>
      </c>
      <c r="H4165" s="16" t="s">
        <v>530</v>
      </c>
      <c r="I4165" s="0" t="n">
        <v>15.9</v>
      </c>
      <c r="J4165" s="16" t="s">
        <v>239</v>
      </c>
      <c r="K4165" s="0" t="str">
        <f aca="false">IFERROR(IF(VLOOKUP($C4165,薬効分類マスタ!$A$2:$E$180,5,FALSE())=0,"",VLOOKUP($C4165,薬効分類マスタ!$A$2:$E$180,5,FALSE())),"")</f>
        <v/>
      </c>
      <c r="L4165" s="17"/>
      <c r="M4165" s="0" t="str">
        <f aca="false">IF($K4165="","",IF($L4165&lt;&gt;"",$L4165,VLOOKUP($C4165,薬効分類マスタ!$A$2:$F$180,6,FALSE())))</f>
        <v/>
      </c>
      <c r="N4165" s="0" t="str">
        <f aca="false">ASC(G4165)</f>
        <v>ﾌｪﾌﾞｷｿｽﾀｯﾄ錠40mg｢ｹﾐﾌｧ｣</v>
      </c>
      <c r="O4165" s="0" t="str">
        <f aca="false">ASC(E4165)</f>
        <v>ﾌｪﾌﾞｷｿｽﾀｯﾄ</v>
      </c>
      <c r="P4165" s="16" t="n">
        <f aca="false">N(P4164)+IF($C4165=検索!$B$49,1,0)</f>
        <v>0</v>
      </c>
    </row>
    <row r="4166" customFormat="false" ht="15" hidden="false" customHeight="false" outlineLevel="0" collapsed="false">
      <c r="A4166" s="16" t="s">
        <v>221</v>
      </c>
      <c r="B4166" s="0" t="s">
        <v>9653</v>
      </c>
      <c r="C4166" s="0" t="n">
        <v>394</v>
      </c>
      <c r="D4166" s="0" t="str">
        <f aca="false">IFERROR(VLOOKUP($C4166,薬効分類マスタ!$A$2:$B$180,2,FALSE()),"未登録")</f>
        <v>痛風治療剤</v>
      </c>
      <c r="E4166" s="16" t="s">
        <v>9624</v>
      </c>
      <c r="F4166" s="16" t="s">
        <v>1172</v>
      </c>
      <c r="G4166" s="16" t="s">
        <v>9654</v>
      </c>
      <c r="H4166" s="16" t="s">
        <v>385</v>
      </c>
      <c r="I4166" s="0" t="n">
        <v>15.9</v>
      </c>
      <c r="J4166" s="16" t="s">
        <v>239</v>
      </c>
      <c r="K4166" s="0" t="str">
        <f aca="false">IFERROR(IF(VLOOKUP($C4166,薬効分類マスタ!$A$2:$E$180,5,FALSE())=0,"",VLOOKUP($C4166,薬効分類マスタ!$A$2:$E$180,5,FALSE())),"")</f>
        <v/>
      </c>
      <c r="L4166" s="17"/>
      <c r="M4166" s="0" t="str">
        <f aca="false">IF($K4166="","",IF($L4166&lt;&gt;"",$L4166,VLOOKUP($C4166,薬効分類マスタ!$A$2:$F$180,6,FALSE())))</f>
        <v/>
      </c>
      <c r="N4166" s="0" t="str">
        <f aca="false">ASC(G4166)</f>
        <v>ﾌｪﾌﾞｷｿｽﾀｯﾄ錠40mg｢ｻﾜｲ｣</v>
      </c>
      <c r="O4166" s="0" t="str">
        <f aca="false">ASC(E4166)</f>
        <v>ﾌｪﾌﾞｷｿｽﾀｯﾄ</v>
      </c>
      <c r="P4166" s="16" t="n">
        <f aca="false">N(P4165)+IF($C4166=検索!$B$49,1,0)</f>
        <v>0</v>
      </c>
    </row>
    <row r="4167" customFormat="false" ht="15" hidden="false" customHeight="false" outlineLevel="0" collapsed="false">
      <c r="A4167" s="16" t="s">
        <v>221</v>
      </c>
      <c r="B4167" s="0" t="s">
        <v>9655</v>
      </c>
      <c r="C4167" s="0" t="n">
        <v>394</v>
      </c>
      <c r="D4167" s="0" t="str">
        <f aca="false">IFERROR(VLOOKUP($C4167,薬効分類マスタ!$A$2:$B$180,2,FALSE()),"未登録")</f>
        <v>痛風治療剤</v>
      </c>
      <c r="E4167" s="16" t="s">
        <v>9629</v>
      </c>
      <c r="F4167" s="16" t="s">
        <v>1172</v>
      </c>
      <c r="G4167" s="16" t="s">
        <v>9656</v>
      </c>
      <c r="H4167" s="16" t="s">
        <v>533</v>
      </c>
      <c r="I4167" s="0" t="n">
        <v>16.3</v>
      </c>
      <c r="J4167" s="16" t="s">
        <v>239</v>
      </c>
      <c r="K4167" s="0" t="str">
        <f aca="false">IFERROR(IF(VLOOKUP($C4167,薬効分類マスタ!$A$2:$E$180,5,FALSE())=0,"",VLOOKUP($C4167,薬効分類マスタ!$A$2:$E$180,5,FALSE())),"")</f>
        <v/>
      </c>
      <c r="L4167" s="17"/>
      <c r="M4167" s="0" t="str">
        <f aca="false">IF($K4167="","",IF($L4167&lt;&gt;"",$L4167,VLOOKUP($C4167,薬効分類マスタ!$A$2:$F$180,6,FALSE())))</f>
        <v/>
      </c>
      <c r="N4167" s="0" t="str">
        <f aca="false">ASC(G4167)</f>
        <v>ﾌｪﾌﾞｷｿｽﾀｯﾄ錠40mg｢ﾄｰﾜ｣</v>
      </c>
      <c r="O4167" s="0" t="str">
        <f aca="false">ASC(E4167)</f>
        <v>ﾌｪﾌﾞｷｿｽﾀｯﾄ水和物</v>
      </c>
      <c r="P4167" s="16" t="n">
        <f aca="false">N(P4166)+IF($C4167=検索!$B$49,1,0)</f>
        <v>0</v>
      </c>
    </row>
    <row r="4168" customFormat="false" ht="15" hidden="false" customHeight="false" outlineLevel="0" collapsed="false">
      <c r="A4168" s="16" t="s">
        <v>221</v>
      </c>
      <c r="B4168" s="0" t="s">
        <v>9657</v>
      </c>
      <c r="C4168" s="0" t="n">
        <v>394</v>
      </c>
      <c r="D4168" s="0" t="str">
        <f aca="false">IFERROR(VLOOKUP($C4168,薬効分類マスタ!$A$2:$B$180,2,FALSE()),"未登録")</f>
        <v>痛風治療剤</v>
      </c>
      <c r="E4168" s="16" t="s">
        <v>9624</v>
      </c>
      <c r="F4168" s="16" t="s">
        <v>1172</v>
      </c>
      <c r="G4168" s="16" t="s">
        <v>9658</v>
      </c>
      <c r="H4168" s="16" t="s">
        <v>606</v>
      </c>
      <c r="I4168" s="0" t="n">
        <v>16.7</v>
      </c>
      <c r="J4168" s="16" t="s">
        <v>239</v>
      </c>
      <c r="K4168" s="0" t="str">
        <f aca="false">IFERROR(IF(VLOOKUP($C4168,薬効分類マスタ!$A$2:$E$180,5,FALSE())=0,"",VLOOKUP($C4168,薬効分類マスタ!$A$2:$E$180,5,FALSE())),"")</f>
        <v/>
      </c>
      <c r="L4168" s="17"/>
      <c r="M4168" s="0" t="str">
        <f aca="false">IF($K4168="","",IF($L4168&lt;&gt;"",$L4168,VLOOKUP($C4168,薬効分類マスタ!$A$2:$F$180,6,FALSE())))</f>
        <v/>
      </c>
      <c r="N4168" s="0" t="str">
        <f aca="false">ASC(G4168)</f>
        <v>ﾌｪﾌﾞｷｿｽﾀｯﾄ錠40mg｢日新｣</v>
      </c>
      <c r="O4168" s="0" t="str">
        <f aca="false">ASC(E4168)</f>
        <v>ﾌｪﾌﾞｷｿｽﾀｯﾄ</v>
      </c>
      <c r="P4168" s="16" t="n">
        <f aca="false">N(P4167)+IF($C4168=検索!$B$49,1,0)</f>
        <v>0</v>
      </c>
    </row>
    <row r="4169" customFormat="false" ht="15" hidden="false" customHeight="false" outlineLevel="0" collapsed="false">
      <c r="A4169" s="16" t="s">
        <v>221</v>
      </c>
      <c r="B4169" s="0" t="s">
        <v>9659</v>
      </c>
      <c r="C4169" s="0" t="n">
        <v>394</v>
      </c>
      <c r="D4169" s="0" t="str">
        <f aca="false">IFERROR(VLOOKUP($C4169,薬効分類マスタ!$A$2:$B$180,2,FALSE()),"未登録")</f>
        <v>痛風治療剤</v>
      </c>
      <c r="E4169" s="16" t="s">
        <v>9624</v>
      </c>
      <c r="F4169" s="16" t="s">
        <v>1172</v>
      </c>
      <c r="G4169" s="16" t="s">
        <v>9660</v>
      </c>
      <c r="H4169" s="16" t="s">
        <v>1165</v>
      </c>
      <c r="I4169" s="0" t="n">
        <v>15.9</v>
      </c>
      <c r="J4169" s="16" t="s">
        <v>239</v>
      </c>
      <c r="K4169" s="0" t="str">
        <f aca="false">IFERROR(IF(VLOOKUP($C4169,薬効分類マスタ!$A$2:$E$180,5,FALSE())=0,"",VLOOKUP($C4169,薬効分類マスタ!$A$2:$E$180,5,FALSE())),"")</f>
        <v/>
      </c>
      <c r="L4169" s="17"/>
      <c r="M4169" s="0" t="str">
        <f aca="false">IF($K4169="","",IF($L4169&lt;&gt;"",$L4169,VLOOKUP($C4169,薬効分類マスタ!$A$2:$F$180,6,FALSE())))</f>
        <v/>
      </c>
      <c r="N4169" s="0" t="str">
        <f aca="false">ASC(G4169)</f>
        <v>ﾌｪﾌﾞｷｿｽﾀｯﾄ錠40mg｢ﾆﾌﾟﾛ｣</v>
      </c>
      <c r="O4169" s="0" t="str">
        <f aca="false">ASC(E4169)</f>
        <v>ﾌｪﾌﾞｷｿｽﾀｯﾄ</v>
      </c>
      <c r="P4169" s="16" t="n">
        <f aca="false">N(P4168)+IF($C4169=検索!$B$49,1,0)</f>
        <v>0</v>
      </c>
    </row>
    <row r="4170" customFormat="false" ht="15" hidden="false" customHeight="false" outlineLevel="0" collapsed="false">
      <c r="A4170" s="16" t="s">
        <v>221</v>
      </c>
      <c r="B4170" s="0" t="s">
        <v>9661</v>
      </c>
      <c r="C4170" s="0" t="n">
        <v>394</v>
      </c>
      <c r="D4170" s="0" t="str">
        <f aca="false">IFERROR(VLOOKUP($C4170,薬効分類マスタ!$A$2:$B$180,2,FALSE()),"未登録")</f>
        <v>痛風治療剤</v>
      </c>
      <c r="E4170" s="16" t="s">
        <v>9624</v>
      </c>
      <c r="F4170" s="16" t="s">
        <v>1172</v>
      </c>
      <c r="G4170" s="16" t="s">
        <v>9662</v>
      </c>
      <c r="H4170" s="16" t="s">
        <v>428</v>
      </c>
      <c r="I4170" s="0" t="n">
        <v>17</v>
      </c>
      <c r="J4170" s="16" t="s">
        <v>239</v>
      </c>
      <c r="K4170" s="0" t="str">
        <f aca="false">IFERROR(IF(VLOOKUP($C4170,薬効分類マスタ!$A$2:$E$180,5,FALSE())=0,"",VLOOKUP($C4170,薬効分類マスタ!$A$2:$E$180,5,FALSE())),"")</f>
        <v/>
      </c>
      <c r="L4170" s="17"/>
      <c r="M4170" s="0" t="str">
        <f aca="false">IF($K4170="","",IF($L4170&lt;&gt;"",$L4170,VLOOKUP($C4170,薬効分類マスタ!$A$2:$F$180,6,FALSE())))</f>
        <v/>
      </c>
      <c r="N4170" s="0" t="str">
        <f aca="false">ASC(G4170)</f>
        <v>ﾌｪﾌﾞｷｿｽﾀｯﾄ錠40mg｢明治｣</v>
      </c>
      <c r="O4170" s="0" t="str">
        <f aca="false">ASC(E4170)</f>
        <v>ﾌｪﾌﾞｷｿｽﾀｯﾄ</v>
      </c>
      <c r="P4170" s="16" t="n">
        <f aca="false">N(P4169)+IF($C4170=検索!$B$49,1,0)</f>
        <v>0</v>
      </c>
    </row>
    <row r="4171" customFormat="false" ht="15" hidden="false" customHeight="false" outlineLevel="0" collapsed="false">
      <c r="A4171" s="16" t="s">
        <v>221</v>
      </c>
      <c r="B4171" s="0" t="s">
        <v>9663</v>
      </c>
      <c r="C4171" s="0" t="n">
        <v>394</v>
      </c>
      <c r="D4171" s="0" t="str">
        <f aca="false">IFERROR(VLOOKUP($C4171,薬効分類マスタ!$A$2:$B$180,2,FALSE()),"未登録")</f>
        <v>痛風治療剤</v>
      </c>
      <c r="E4171" s="16" t="s">
        <v>9624</v>
      </c>
      <c r="F4171" s="16" t="s">
        <v>262</v>
      </c>
      <c r="G4171" s="16" t="s">
        <v>9664</v>
      </c>
      <c r="I4171" s="0" t="n">
        <v>6.3</v>
      </c>
      <c r="J4171" s="16" t="s">
        <v>239</v>
      </c>
      <c r="K4171" s="0" t="str">
        <f aca="false">IFERROR(IF(VLOOKUP($C4171,薬効分類マスタ!$A$2:$E$180,5,FALSE())=0,"",VLOOKUP($C4171,薬効分類マスタ!$A$2:$E$180,5,FALSE())),"")</f>
        <v/>
      </c>
      <c r="L4171" s="17"/>
      <c r="M4171" s="0" t="str">
        <f aca="false">IF($K4171="","",IF($L4171&lt;&gt;"",$L4171,VLOOKUP($C4171,薬効分類マスタ!$A$2:$F$180,6,FALSE())))</f>
        <v/>
      </c>
      <c r="N4171" s="0" t="str">
        <f aca="false">ASC(G4171)</f>
        <v>ﾌｪﾌﾞｷｿｽﾀｯﾄ10mg口腔内崩壊錠</v>
      </c>
      <c r="O4171" s="0" t="str">
        <f aca="false">ASC(E4171)</f>
        <v>ﾌｪﾌﾞｷｿｽﾀｯﾄ</v>
      </c>
      <c r="P4171" s="16" t="n">
        <f aca="false">N(P4170)+IF($C4171=検索!$B$49,1,0)</f>
        <v>0</v>
      </c>
    </row>
    <row r="4172" customFormat="false" ht="15" hidden="false" customHeight="false" outlineLevel="0" collapsed="false">
      <c r="A4172" s="16" t="s">
        <v>221</v>
      </c>
      <c r="B4172" s="0" t="s">
        <v>9665</v>
      </c>
      <c r="C4172" s="0" t="n">
        <v>394</v>
      </c>
      <c r="D4172" s="0" t="str">
        <f aca="false">IFERROR(VLOOKUP($C4172,薬効分類マスタ!$A$2:$B$180,2,FALSE()),"未登録")</f>
        <v>痛風治療剤</v>
      </c>
      <c r="E4172" s="16" t="s">
        <v>9624</v>
      </c>
      <c r="F4172" s="16" t="s">
        <v>445</v>
      </c>
      <c r="G4172" s="16" t="s">
        <v>9666</v>
      </c>
      <c r="I4172" s="0" t="n">
        <v>10.8</v>
      </c>
      <c r="J4172" s="16" t="s">
        <v>239</v>
      </c>
      <c r="K4172" s="0" t="str">
        <f aca="false">IFERROR(IF(VLOOKUP($C4172,薬効分類マスタ!$A$2:$E$180,5,FALSE())=0,"",VLOOKUP($C4172,薬効分類マスタ!$A$2:$E$180,5,FALSE())),"")</f>
        <v/>
      </c>
      <c r="L4172" s="17"/>
      <c r="M4172" s="0" t="str">
        <f aca="false">IF($K4172="","",IF($L4172&lt;&gt;"",$L4172,VLOOKUP($C4172,薬効分類マスタ!$A$2:$F$180,6,FALSE())))</f>
        <v/>
      </c>
      <c r="N4172" s="0" t="str">
        <f aca="false">ASC(G4172)</f>
        <v>ﾌｪﾌﾞｷｿｽﾀｯﾄ20mg口腔内崩壊錠</v>
      </c>
      <c r="O4172" s="0" t="str">
        <f aca="false">ASC(E4172)</f>
        <v>ﾌｪﾌﾞｷｿｽﾀｯﾄ</v>
      </c>
      <c r="P4172" s="16" t="n">
        <f aca="false">N(P4171)+IF($C4172=検索!$B$49,1,0)</f>
        <v>0</v>
      </c>
    </row>
    <row r="4173" customFormat="false" ht="15" hidden="false" customHeight="false" outlineLevel="0" collapsed="false">
      <c r="A4173" s="16" t="s">
        <v>221</v>
      </c>
      <c r="B4173" s="0" t="s">
        <v>9667</v>
      </c>
      <c r="C4173" s="0" t="n">
        <v>394</v>
      </c>
      <c r="D4173" s="0" t="str">
        <f aca="false">IFERROR(VLOOKUP($C4173,薬効分類マスタ!$A$2:$B$180,2,FALSE()),"未登録")</f>
        <v>痛風治療剤</v>
      </c>
      <c r="E4173" s="16" t="s">
        <v>9624</v>
      </c>
      <c r="F4173" s="16" t="s">
        <v>1172</v>
      </c>
      <c r="G4173" s="16" t="s">
        <v>9668</v>
      </c>
      <c r="H4173" s="16" t="s">
        <v>571</v>
      </c>
      <c r="I4173" s="0" t="n">
        <v>17.1</v>
      </c>
      <c r="J4173" s="16" t="s">
        <v>239</v>
      </c>
      <c r="K4173" s="0" t="str">
        <f aca="false">IFERROR(IF(VLOOKUP($C4173,薬効分類マスタ!$A$2:$E$180,5,FALSE())=0,"",VLOOKUP($C4173,薬効分類マスタ!$A$2:$E$180,5,FALSE())),"")</f>
        <v/>
      </c>
      <c r="L4173" s="17"/>
      <c r="M4173" s="0" t="str">
        <f aca="false">IF($K4173="","",IF($L4173&lt;&gt;"",$L4173,VLOOKUP($C4173,薬効分類マスタ!$A$2:$F$180,6,FALSE())))</f>
        <v/>
      </c>
      <c r="N4173" s="0" t="str">
        <f aca="false">ASC(G4173)</f>
        <v>ﾌｪﾌﾞｷｿｽﾀｯﾄOD錠40mg｢NPI｣</v>
      </c>
      <c r="O4173" s="0" t="str">
        <f aca="false">ASC(E4173)</f>
        <v>ﾌｪﾌﾞｷｿｽﾀｯﾄ</v>
      </c>
      <c r="P4173" s="16" t="n">
        <f aca="false">N(P4172)+IF($C4173=検索!$B$49,1,0)</f>
        <v>0</v>
      </c>
    </row>
    <row r="4174" customFormat="false" ht="15" hidden="false" customHeight="false" outlineLevel="0" collapsed="false">
      <c r="A4174" s="16" t="s">
        <v>221</v>
      </c>
      <c r="B4174" s="0" t="s">
        <v>9669</v>
      </c>
      <c r="C4174" s="0" t="n">
        <v>394</v>
      </c>
      <c r="D4174" s="0" t="str">
        <f aca="false">IFERROR(VLOOKUP($C4174,薬効分類マスタ!$A$2:$B$180,2,FALSE()),"未登録")</f>
        <v>痛風治療剤</v>
      </c>
      <c r="E4174" s="16" t="s">
        <v>9624</v>
      </c>
      <c r="F4174" s="16" t="s">
        <v>1172</v>
      </c>
      <c r="G4174" s="16" t="s">
        <v>9670</v>
      </c>
      <c r="H4174" s="16" t="s">
        <v>530</v>
      </c>
      <c r="I4174" s="0" t="n">
        <v>15.9</v>
      </c>
      <c r="J4174" s="16" t="s">
        <v>239</v>
      </c>
      <c r="K4174" s="0" t="str">
        <f aca="false">IFERROR(IF(VLOOKUP($C4174,薬効分類マスタ!$A$2:$E$180,5,FALSE())=0,"",VLOOKUP($C4174,薬効分類マスタ!$A$2:$E$180,5,FALSE())),"")</f>
        <v/>
      </c>
      <c r="L4174" s="17"/>
      <c r="M4174" s="0" t="str">
        <f aca="false">IF($K4174="","",IF($L4174&lt;&gt;"",$L4174,VLOOKUP($C4174,薬効分類マスタ!$A$2:$F$180,6,FALSE())))</f>
        <v/>
      </c>
      <c r="N4174" s="0" t="str">
        <f aca="false">ASC(G4174)</f>
        <v>ﾌｪﾌﾞｷｿｽﾀｯﾄOD錠40mg｢ｹﾐﾌｧ｣</v>
      </c>
      <c r="O4174" s="0" t="str">
        <f aca="false">ASC(E4174)</f>
        <v>ﾌｪﾌﾞｷｿｽﾀｯﾄ</v>
      </c>
      <c r="P4174" s="16" t="n">
        <f aca="false">N(P4173)+IF($C4174=検索!$B$49,1,0)</f>
        <v>0</v>
      </c>
    </row>
    <row r="4175" customFormat="false" ht="15" hidden="false" customHeight="false" outlineLevel="0" collapsed="false">
      <c r="A4175" s="16" t="s">
        <v>221</v>
      </c>
      <c r="B4175" s="0" t="s">
        <v>9671</v>
      </c>
      <c r="C4175" s="0" t="n">
        <v>394</v>
      </c>
      <c r="D4175" s="0" t="str">
        <f aca="false">IFERROR(VLOOKUP($C4175,薬効分類マスタ!$A$2:$B$180,2,FALSE()),"未登録")</f>
        <v>痛風治療剤</v>
      </c>
      <c r="E4175" s="16" t="s">
        <v>9624</v>
      </c>
      <c r="F4175" s="16" t="s">
        <v>1172</v>
      </c>
      <c r="G4175" s="16" t="s">
        <v>9672</v>
      </c>
      <c r="H4175" s="16" t="s">
        <v>606</v>
      </c>
      <c r="I4175" s="0" t="n">
        <v>17.1</v>
      </c>
      <c r="J4175" s="16" t="s">
        <v>239</v>
      </c>
      <c r="K4175" s="0" t="str">
        <f aca="false">IFERROR(IF(VLOOKUP($C4175,薬効分類マスタ!$A$2:$E$180,5,FALSE())=0,"",VLOOKUP($C4175,薬効分類マスタ!$A$2:$E$180,5,FALSE())),"")</f>
        <v/>
      </c>
      <c r="L4175" s="17"/>
      <c r="M4175" s="0" t="str">
        <f aca="false">IF($K4175="","",IF($L4175&lt;&gt;"",$L4175,VLOOKUP($C4175,薬効分類マスタ!$A$2:$F$180,6,FALSE())))</f>
        <v/>
      </c>
      <c r="N4175" s="0" t="str">
        <f aca="false">ASC(G4175)</f>
        <v>ﾌｪﾌﾞｷｿｽﾀｯﾄOD錠40mg｢日新｣</v>
      </c>
      <c r="O4175" s="0" t="str">
        <f aca="false">ASC(E4175)</f>
        <v>ﾌｪﾌﾞｷｿｽﾀｯﾄ</v>
      </c>
      <c r="P4175" s="16" t="n">
        <f aca="false">N(P4174)+IF($C4175=検索!$B$49,1,0)</f>
        <v>0</v>
      </c>
    </row>
    <row r="4176" customFormat="false" ht="15" hidden="false" customHeight="false" outlineLevel="0" collapsed="false">
      <c r="A4176" s="16" t="s">
        <v>221</v>
      </c>
      <c r="B4176" s="0" t="s">
        <v>9673</v>
      </c>
      <c r="C4176" s="0" t="n">
        <v>394</v>
      </c>
      <c r="D4176" s="0" t="str">
        <f aca="false">IFERROR(VLOOKUP($C4176,薬効分類マスタ!$A$2:$B$180,2,FALSE()),"未登録")</f>
        <v>痛風治療剤</v>
      </c>
      <c r="E4176" s="16" t="s">
        <v>9624</v>
      </c>
      <c r="F4176" s="16" t="s">
        <v>1172</v>
      </c>
      <c r="G4176" s="16" t="s">
        <v>9674</v>
      </c>
      <c r="H4176" s="16" t="s">
        <v>428</v>
      </c>
      <c r="I4176" s="0" t="n">
        <v>17.8</v>
      </c>
      <c r="J4176" s="16" t="s">
        <v>239</v>
      </c>
      <c r="K4176" s="0" t="str">
        <f aca="false">IFERROR(IF(VLOOKUP($C4176,薬効分類マスタ!$A$2:$E$180,5,FALSE())=0,"",VLOOKUP($C4176,薬効分類マスタ!$A$2:$E$180,5,FALSE())),"")</f>
        <v/>
      </c>
      <c r="L4176" s="17"/>
      <c r="M4176" s="0" t="str">
        <f aca="false">IF($K4176="","",IF($L4176&lt;&gt;"",$L4176,VLOOKUP($C4176,薬効分類マスタ!$A$2:$F$180,6,FALSE())))</f>
        <v/>
      </c>
      <c r="N4176" s="0" t="str">
        <f aca="false">ASC(G4176)</f>
        <v>ﾌｪﾌﾞｷｿｽﾀｯﾄOD錠40mg｢明治｣</v>
      </c>
      <c r="O4176" s="0" t="str">
        <f aca="false">ASC(E4176)</f>
        <v>ﾌｪﾌﾞｷｿｽﾀｯﾄ</v>
      </c>
      <c r="P4176" s="16" t="n">
        <f aca="false">N(P4175)+IF($C4176=検索!$B$49,1,0)</f>
        <v>0</v>
      </c>
    </row>
    <row r="4177" customFormat="false" ht="15" hidden="false" customHeight="false" outlineLevel="0" collapsed="false">
      <c r="A4177" s="16" t="s">
        <v>221</v>
      </c>
      <c r="B4177" s="0" t="s">
        <v>9675</v>
      </c>
      <c r="C4177" s="0" t="n">
        <v>394</v>
      </c>
      <c r="D4177" s="0" t="str">
        <f aca="false">IFERROR(VLOOKUP($C4177,薬効分類マスタ!$A$2:$B$180,2,FALSE()),"未登録")</f>
        <v>痛風治療剤</v>
      </c>
      <c r="E4177" s="16" t="s">
        <v>9676</v>
      </c>
      <c r="F4177" s="16" t="s">
        <v>445</v>
      </c>
      <c r="G4177" s="16" t="s">
        <v>9677</v>
      </c>
      <c r="H4177" s="16" t="s">
        <v>1090</v>
      </c>
      <c r="I4177" s="0" t="n">
        <v>14.9</v>
      </c>
      <c r="J4177" s="16" t="s">
        <v>232</v>
      </c>
      <c r="K4177" s="0" t="str">
        <f aca="false">IFERROR(IF(VLOOKUP($C4177,薬効分類マスタ!$A$2:$E$180,5,FALSE())=0,"",VLOOKUP($C4177,薬効分類マスタ!$A$2:$E$180,5,FALSE())),"")</f>
        <v/>
      </c>
      <c r="L4177" s="17"/>
      <c r="M4177" s="0" t="str">
        <f aca="false">IF($K4177="","",IF($L4177&lt;&gt;"",$L4177,VLOOKUP($C4177,薬効分類マスタ!$A$2:$F$180,6,FALSE())))</f>
        <v/>
      </c>
      <c r="N4177" s="0" t="str">
        <f aca="false">ASC(G4177)</f>
        <v>ｳﾘｱﾃﾞｯｸ錠20mg</v>
      </c>
      <c r="O4177" s="0" t="str">
        <f aca="false">ASC(E4177)</f>
        <v>ﾄﾋﾟﾛｷｿｽﾀｯﾄ</v>
      </c>
      <c r="P4177" s="16" t="n">
        <f aca="false">N(P4176)+IF($C4177=検索!$B$49,1,0)</f>
        <v>0</v>
      </c>
    </row>
    <row r="4178" customFormat="false" ht="15" hidden="false" customHeight="false" outlineLevel="0" collapsed="false">
      <c r="A4178" s="16" t="s">
        <v>221</v>
      </c>
      <c r="B4178" s="0" t="s">
        <v>9678</v>
      </c>
      <c r="C4178" s="0" t="n">
        <v>394</v>
      </c>
      <c r="D4178" s="0" t="str">
        <f aca="false">IFERROR(VLOOKUP($C4178,薬効分類マスタ!$A$2:$B$180,2,FALSE()),"未登録")</f>
        <v>痛風治療剤</v>
      </c>
      <c r="E4178" s="16" t="s">
        <v>9676</v>
      </c>
      <c r="F4178" s="16" t="s">
        <v>445</v>
      </c>
      <c r="G4178" s="16" t="s">
        <v>9679</v>
      </c>
      <c r="H4178" s="16" t="s">
        <v>415</v>
      </c>
      <c r="I4178" s="0" t="n">
        <v>14.8</v>
      </c>
      <c r="J4178" s="16" t="s">
        <v>232</v>
      </c>
      <c r="K4178" s="0" t="str">
        <f aca="false">IFERROR(IF(VLOOKUP($C4178,薬効分類マスタ!$A$2:$E$180,5,FALSE())=0,"",VLOOKUP($C4178,薬効分類マスタ!$A$2:$E$180,5,FALSE())),"")</f>
        <v/>
      </c>
      <c r="L4178" s="17"/>
      <c r="M4178" s="0" t="str">
        <f aca="false">IF($K4178="","",IF($L4178&lt;&gt;"",$L4178,VLOOKUP($C4178,薬効分類マスタ!$A$2:$F$180,6,FALSE())))</f>
        <v/>
      </c>
      <c r="N4178" s="0" t="str">
        <f aca="false">ASC(G4178)</f>
        <v>ﾄﾋﾟﾛﾘｯｸ錠20mg</v>
      </c>
      <c r="O4178" s="0" t="str">
        <f aca="false">ASC(E4178)</f>
        <v>ﾄﾋﾟﾛｷｿｽﾀｯﾄ</v>
      </c>
      <c r="P4178" s="16" t="n">
        <f aca="false">N(P4177)+IF($C4178=検索!$B$49,1,0)</f>
        <v>0</v>
      </c>
    </row>
    <row r="4179" customFormat="false" ht="15" hidden="false" customHeight="false" outlineLevel="0" collapsed="false">
      <c r="A4179" s="16" t="s">
        <v>221</v>
      </c>
      <c r="B4179" s="0" t="s">
        <v>9680</v>
      </c>
      <c r="C4179" s="0" t="n">
        <v>394</v>
      </c>
      <c r="D4179" s="0" t="str">
        <f aca="false">IFERROR(VLOOKUP($C4179,薬効分類マスタ!$A$2:$B$180,2,FALSE()),"未登録")</f>
        <v>痛風治療剤</v>
      </c>
      <c r="E4179" s="16" t="s">
        <v>9676</v>
      </c>
      <c r="F4179" s="16" t="s">
        <v>1172</v>
      </c>
      <c r="G4179" s="16" t="s">
        <v>9681</v>
      </c>
      <c r="H4179" s="16" t="s">
        <v>1090</v>
      </c>
      <c r="I4179" s="0" t="n">
        <v>27.3</v>
      </c>
      <c r="J4179" s="16" t="s">
        <v>232</v>
      </c>
      <c r="K4179" s="0" t="str">
        <f aca="false">IFERROR(IF(VLOOKUP($C4179,薬効分類マスタ!$A$2:$E$180,5,FALSE())=0,"",VLOOKUP($C4179,薬効分類マスタ!$A$2:$E$180,5,FALSE())),"")</f>
        <v/>
      </c>
      <c r="L4179" s="17"/>
      <c r="M4179" s="0" t="str">
        <f aca="false">IF($K4179="","",IF($L4179&lt;&gt;"",$L4179,VLOOKUP($C4179,薬効分類マスタ!$A$2:$F$180,6,FALSE())))</f>
        <v/>
      </c>
      <c r="N4179" s="0" t="str">
        <f aca="false">ASC(G4179)</f>
        <v>ｳﾘｱﾃﾞｯｸ錠40mg</v>
      </c>
      <c r="O4179" s="0" t="str">
        <f aca="false">ASC(E4179)</f>
        <v>ﾄﾋﾟﾛｷｿｽﾀｯﾄ</v>
      </c>
      <c r="P4179" s="16" t="n">
        <f aca="false">N(P4178)+IF($C4179=検索!$B$49,1,0)</f>
        <v>0</v>
      </c>
    </row>
    <row r="4180" customFormat="false" ht="15" hidden="false" customHeight="false" outlineLevel="0" collapsed="false">
      <c r="A4180" s="16" t="s">
        <v>221</v>
      </c>
      <c r="B4180" s="0" t="s">
        <v>9682</v>
      </c>
      <c r="C4180" s="0" t="n">
        <v>394</v>
      </c>
      <c r="D4180" s="0" t="str">
        <f aca="false">IFERROR(VLOOKUP($C4180,薬効分類マスタ!$A$2:$B$180,2,FALSE()),"未登録")</f>
        <v>痛風治療剤</v>
      </c>
      <c r="E4180" s="16" t="s">
        <v>9676</v>
      </c>
      <c r="F4180" s="16" t="s">
        <v>1172</v>
      </c>
      <c r="G4180" s="16" t="s">
        <v>9683</v>
      </c>
      <c r="H4180" s="16" t="s">
        <v>415</v>
      </c>
      <c r="I4180" s="0" t="n">
        <v>28.9</v>
      </c>
      <c r="J4180" s="16" t="s">
        <v>232</v>
      </c>
      <c r="K4180" s="0" t="str">
        <f aca="false">IFERROR(IF(VLOOKUP($C4180,薬効分類マスタ!$A$2:$E$180,5,FALSE())=0,"",VLOOKUP($C4180,薬効分類マスタ!$A$2:$E$180,5,FALSE())),"")</f>
        <v/>
      </c>
      <c r="L4180" s="17"/>
      <c r="M4180" s="0" t="str">
        <f aca="false">IF($K4180="","",IF($L4180&lt;&gt;"",$L4180,VLOOKUP($C4180,薬効分類マスタ!$A$2:$F$180,6,FALSE())))</f>
        <v/>
      </c>
      <c r="N4180" s="0" t="str">
        <f aca="false">ASC(G4180)</f>
        <v>ﾄﾋﾟﾛﾘｯｸ錠40mg</v>
      </c>
      <c r="O4180" s="0" t="str">
        <f aca="false">ASC(E4180)</f>
        <v>ﾄﾋﾟﾛｷｿｽﾀｯﾄ</v>
      </c>
      <c r="P4180" s="16" t="n">
        <f aca="false">N(P4179)+IF($C4180=検索!$B$49,1,0)</f>
        <v>0</v>
      </c>
    </row>
    <row r="4181" customFormat="false" ht="15" hidden="false" customHeight="false" outlineLevel="0" collapsed="false">
      <c r="A4181" s="16" t="s">
        <v>221</v>
      </c>
      <c r="B4181" s="0" t="s">
        <v>9684</v>
      </c>
      <c r="C4181" s="0" t="n">
        <v>394</v>
      </c>
      <c r="D4181" s="0" t="str">
        <f aca="false">IFERROR(VLOOKUP($C4181,薬効分類マスタ!$A$2:$B$180,2,FALSE()),"未登録")</f>
        <v>痛風治療剤</v>
      </c>
      <c r="E4181" s="16" t="s">
        <v>9676</v>
      </c>
      <c r="F4181" s="16" t="s">
        <v>1185</v>
      </c>
      <c r="G4181" s="16" t="s">
        <v>9685</v>
      </c>
      <c r="H4181" s="16" t="s">
        <v>1090</v>
      </c>
      <c r="I4181" s="0" t="n">
        <v>40</v>
      </c>
      <c r="J4181" s="16" t="s">
        <v>232</v>
      </c>
      <c r="K4181" s="0" t="str">
        <f aca="false">IFERROR(IF(VLOOKUP($C4181,薬効分類マスタ!$A$2:$E$180,5,FALSE())=0,"",VLOOKUP($C4181,薬効分類マスタ!$A$2:$E$180,5,FALSE())),"")</f>
        <v/>
      </c>
      <c r="L4181" s="17"/>
      <c r="M4181" s="0" t="str">
        <f aca="false">IF($K4181="","",IF($L4181&lt;&gt;"",$L4181,VLOOKUP($C4181,薬効分類マスタ!$A$2:$F$180,6,FALSE())))</f>
        <v/>
      </c>
      <c r="N4181" s="0" t="str">
        <f aca="false">ASC(G4181)</f>
        <v>ｳﾘｱﾃﾞｯｸ錠60mg</v>
      </c>
      <c r="O4181" s="0" t="str">
        <f aca="false">ASC(E4181)</f>
        <v>ﾄﾋﾟﾛｷｿｽﾀｯﾄ</v>
      </c>
      <c r="P4181" s="16" t="n">
        <f aca="false">N(P4180)+IF($C4181=検索!$B$49,1,0)</f>
        <v>0</v>
      </c>
    </row>
    <row r="4182" customFormat="false" ht="15" hidden="false" customHeight="false" outlineLevel="0" collapsed="false">
      <c r="A4182" s="16" t="s">
        <v>221</v>
      </c>
      <c r="B4182" s="0" t="s">
        <v>9686</v>
      </c>
      <c r="C4182" s="0" t="n">
        <v>394</v>
      </c>
      <c r="D4182" s="0" t="str">
        <f aca="false">IFERROR(VLOOKUP($C4182,薬効分類マスタ!$A$2:$B$180,2,FALSE()),"未登録")</f>
        <v>痛風治療剤</v>
      </c>
      <c r="E4182" s="16" t="s">
        <v>9676</v>
      </c>
      <c r="F4182" s="16" t="s">
        <v>1185</v>
      </c>
      <c r="G4182" s="16" t="s">
        <v>9687</v>
      </c>
      <c r="H4182" s="16" t="s">
        <v>415</v>
      </c>
      <c r="I4182" s="0" t="n">
        <v>39.8</v>
      </c>
      <c r="J4182" s="16" t="s">
        <v>232</v>
      </c>
      <c r="K4182" s="0" t="str">
        <f aca="false">IFERROR(IF(VLOOKUP($C4182,薬効分類マスタ!$A$2:$E$180,5,FALSE())=0,"",VLOOKUP($C4182,薬効分類マスタ!$A$2:$E$180,5,FALSE())),"")</f>
        <v/>
      </c>
      <c r="L4182" s="17"/>
      <c r="M4182" s="0" t="str">
        <f aca="false">IF($K4182="","",IF($L4182&lt;&gt;"",$L4182,VLOOKUP($C4182,薬効分類マスタ!$A$2:$F$180,6,FALSE())))</f>
        <v/>
      </c>
      <c r="N4182" s="0" t="str">
        <f aca="false">ASC(G4182)</f>
        <v>ﾄﾋﾟﾛﾘｯｸ錠60mg</v>
      </c>
      <c r="O4182" s="0" t="str">
        <f aca="false">ASC(E4182)</f>
        <v>ﾄﾋﾟﾛｷｿｽﾀｯﾄ</v>
      </c>
      <c r="P4182" s="16" t="n">
        <f aca="false">N(P4181)+IF($C4182=検索!$B$49,1,0)</f>
        <v>0</v>
      </c>
    </row>
    <row r="4183" customFormat="false" ht="15" hidden="false" customHeight="false" outlineLevel="0" collapsed="false">
      <c r="A4183" s="16" t="s">
        <v>221</v>
      </c>
      <c r="B4183" s="0" t="s">
        <v>9688</v>
      </c>
      <c r="C4183" s="0" t="n">
        <v>394</v>
      </c>
      <c r="D4183" s="0" t="str">
        <f aca="false">IFERROR(VLOOKUP($C4183,薬効分類マスタ!$A$2:$B$180,2,FALSE()),"未登録")</f>
        <v>痛風治療剤</v>
      </c>
      <c r="E4183" s="16" t="s">
        <v>9689</v>
      </c>
      <c r="F4183" s="16" t="s">
        <v>381</v>
      </c>
      <c r="G4183" s="16" t="s">
        <v>9690</v>
      </c>
      <c r="H4183" s="16" t="s">
        <v>415</v>
      </c>
      <c r="I4183" s="0" t="n">
        <v>22.9</v>
      </c>
      <c r="J4183" s="16" t="s">
        <v>232</v>
      </c>
      <c r="K4183" s="0" t="str">
        <f aca="false">IFERROR(IF(VLOOKUP($C4183,薬効分類マスタ!$A$2:$E$180,5,FALSE())=0,"",VLOOKUP($C4183,薬効分類マスタ!$A$2:$E$180,5,FALSE())),"")</f>
        <v/>
      </c>
      <c r="L4183" s="17"/>
      <c r="M4183" s="0" t="str">
        <f aca="false">IF($K4183="","",IF($L4183&lt;&gt;"",$L4183,VLOOKUP($C4183,薬効分類マスタ!$A$2:$F$180,6,FALSE())))</f>
        <v/>
      </c>
      <c r="N4183" s="0" t="str">
        <f aca="false">ASC(G4183)</f>
        <v>ﾕﾘｽ錠0.5mg</v>
      </c>
      <c r="O4183" s="0" t="str">
        <f aca="false">ASC(E4183)</f>
        <v>ﾄﾞﾁﾇﾗﾄﾞ</v>
      </c>
      <c r="P4183" s="16" t="n">
        <f aca="false">N(P4182)+IF($C4183=検索!$B$49,1,0)</f>
        <v>0</v>
      </c>
    </row>
    <row r="4184" customFormat="false" ht="15" hidden="false" customHeight="false" outlineLevel="0" collapsed="false">
      <c r="A4184" s="16" t="s">
        <v>221</v>
      </c>
      <c r="B4184" s="0" t="s">
        <v>9691</v>
      </c>
      <c r="C4184" s="0" t="n">
        <v>394</v>
      </c>
      <c r="D4184" s="0" t="str">
        <f aca="false">IFERROR(VLOOKUP($C4184,薬効分類マスタ!$A$2:$B$180,2,FALSE()),"未登録")</f>
        <v>痛風治療剤</v>
      </c>
      <c r="E4184" s="16" t="s">
        <v>9689</v>
      </c>
      <c r="F4184" s="16" t="s">
        <v>234</v>
      </c>
      <c r="G4184" s="16" t="s">
        <v>9692</v>
      </c>
      <c r="H4184" s="16" t="s">
        <v>415</v>
      </c>
      <c r="I4184" s="0" t="n">
        <v>41.7</v>
      </c>
      <c r="J4184" s="16" t="s">
        <v>232</v>
      </c>
      <c r="K4184" s="0" t="str">
        <f aca="false">IFERROR(IF(VLOOKUP($C4184,薬効分類マスタ!$A$2:$E$180,5,FALSE())=0,"",VLOOKUP($C4184,薬効分類マスタ!$A$2:$E$180,5,FALSE())),"")</f>
        <v/>
      </c>
      <c r="L4184" s="17"/>
      <c r="M4184" s="0" t="str">
        <f aca="false">IF($K4184="","",IF($L4184&lt;&gt;"",$L4184,VLOOKUP($C4184,薬効分類マスタ!$A$2:$F$180,6,FALSE())))</f>
        <v/>
      </c>
      <c r="N4184" s="0" t="str">
        <f aca="false">ASC(G4184)</f>
        <v>ﾕﾘｽ錠1mg</v>
      </c>
      <c r="O4184" s="0" t="str">
        <f aca="false">ASC(E4184)</f>
        <v>ﾄﾞﾁﾇﾗﾄﾞ</v>
      </c>
      <c r="P4184" s="16" t="n">
        <f aca="false">N(P4183)+IF($C4184=検索!$B$49,1,0)</f>
        <v>0</v>
      </c>
    </row>
    <row r="4185" customFormat="false" ht="15" hidden="false" customHeight="false" outlineLevel="0" collapsed="false">
      <c r="A4185" s="16" t="s">
        <v>221</v>
      </c>
      <c r="B4185" s="0" t="s">
        <v>9693</v>
      </c>
      <c r="C4185" s="0" t="n">
        <v>394</v>
      </c>
      <c r="D4185" s="0" t="str">
        <f aca="false">IFERROR(VLOOKUP($C4185,薬効分類マスタ!$A$2:$B$180,2,FALSE()),"未登録")</f>
        <v>痛風治療剤</v>
      </c>
      <c r="E4185" s="16" t="s">
        <v>9689</v>
      </c>
      <c r="F4185" s="16" t="s">
        <v>241</v>
      </c>
      <c r="G4185" s="16" t="s">
        <v>9694</v>
      </c>
      <c r="H4185" s="16" t="s">
        <v>415</v>
      </c>
      <c r="I4185" s="0" t="n">
        <v>74.2</v>
      </c>
      <c r="J4185" s="16" t="s">
        <v>232</v>
      </c>
      <c r="K4185" s="0" t="str">
        <f aca="false">IFERROR(IF(VLOOKUP($C4185,薬効分類マスタ!$A$2:$E$180,5,FALSE())=0,"",VLOOKUP($C4185,薬効分類マスタ!$A$2:$E$180,5,FALSE())),"")</f>
        <v/>
      </c>
      <c r="L4185" s="17"/>
      <c r="M4185" s="0" t="str">
        <f aca="false">IF($K4185="","",IF($L4185&lt;&gt;"",$L4185,VLOOKUP($C4185,薬効分類マスタ!$A$2:$F$180,6,FALSE())))</f>
        <v/>
      </c>
      <c r="N4185" s="0" t="str">
        <f aca="false">ASC(G4185)</f>
        <v>ﾕﾘｽ錠2mg</v>
      </c>
      <c r="O4185" s="0" t="str">
        <f aca="false">ASC(E4185)</f>
        <v>ﾄﾞﾁﾇﾗﾄﾞ</v>
      </c>
      <c r="P4185" s="16" t="n">
        <f aca="false">N(P4184)+IF($C4185=検索!$B$49,1,0)</f>
        <v>0</v>
      </c>
    </row>
    <row r="4186" customFormat="false" ht="15" hidden="false" customHeight="false" outlineLevel="0" collapsed="false">
      <c r="A4186" s="16" t="s">
        <v>221</v>
      </c>
      <c r="B4186" s="0" t="s">
        <v>9695</v>
      </c>
      <c r="C4186" s="0" t="n">
        <v>394</v>
      </c>
      <c r="D4186" s="0" t="str">
        <f aca="false">IFERROR(VLOOKUP($C4186,薬効分類マスタ!$A$2:$B$180,2,FALSE()),"未登録")</f>
        <v>痛風治療剤</v>
      </c>
      <c r="E4186" s="16" t="s">
        <v>9696</v>
      </c>
      <c r="F4186" s="16" t="s">
        <v>224</v>
      </c>
      <c r="G4186" s="16" t="s">
        <v>9697</v>
      </c>
      <c r="H4186" s="16" t="s">
        <v>530</v>
      </c>
      <c r="I4186" s="0" t="n">
        <v>9.9</v>
      </c>
      <c r="J4186" s="16" t="s">
        <v>232</v>
      </c>
      <c r="K4186" s="0" t="str">
        <f aca="false">IFERROR(IF(VLOOKUP($C4186,薬効分類マスタ!$A$2:$E$180,5,FALSE())=0,"",VLOOKUP($C4186,薬効分類マスタ!$A$2:$E$180,5,FALSE())),"")</f>
        <v/>
      </c>
      <c r="L4186" s="17"/>
      <c r="M4186" s="0" t="str">
        <f aca="false">IF($K4186="","",IF($L4186&lt;&gt;"",$L4186,VLOOKUP($C4186,薬効分類マスタ!$A$2:$F$180,6,FALSE())))</f>
        <v/>
      </c>
      <c r="N4186" s="0" t="str">
        <f aca="false">ASC(G4186)</f>
        <v>ｳﾗﾘｯﾄ-U配合散</v>
      </c>
      <c r="O4186" s="0" t="str">
        <f aca="false">ASC(E4186)</f>
        <v>ｸｴﾝ酸ｶﾘｳﾑ･ｸｴﾝ酸ﾅﾄﾘｳﾑ水和物</v>
      </c>
      <c r="P4186" s="16" t="n">
        <f aca="false">N(P4185)+IF($C4186=検索!$B$49,1,0)</f>
        <v>0</v>
      </c>
    </row>
    <row r="4187" customFormat="false" ht="15" hidden="false" customHeight="false" outlineLevel="0" collapsed="false">
      <c r="A4187" s="16" t="s">
        <v>221</v>
      </c>
      <c r="B4187" s="0" t="s">
        <v>9698</v>
      </c>
      <c r="C4187" s="0" t="n">
        <v>394</v>
      </c>
      <c r="D4187" s="0" t="str">
        <f aca="false">IFERROR(VLOOKUP($C4187,薬効分類マスタ!$A$2:$B$180,2,FALSE()),"未登録")</f>
        <v>痛風治療剤</v>
      </c>
      <c r="E4187" s="16" t="s">
        <v>9696</v>
      </c>
      <c r="F4187" s="16" t="s">
        <v>224</v>
      </c>
      <c r="G4187" s="16" t="s">
        <v>9699</v>
      </c>
      <c r="H4187" s="16" t="s">
        <v>571</v>
      </c>
      <c r="I4187" s="0" t="n">
        <v>9.7</v>
      </c>
      <c r="K4187" s="0" t="str">
        <f aca="false">IFERROR(IF(VLOOKUP($C4187,薬効分類マスタ!$A$2:$E$180,5,FALSE())=0,"",VLOOKUP($C4187,薬効分類マスタ!$A$2:$E$180,5,FALSE())),"")</f>
        <v/>
      </c>
      <c r="L4187" s="17"/>
      <c r="M4187" s="0" t="str">
        <f aca="false">IF($K4187="","",IF($L4187&lt;&gt;"",$L4187,VLOOKUP($C4187,薬効分類マスタ!$A$2:$F$180,6,FALSE())))</f>
        <v/>
      </c>
      <c r="N4187" s="0" t="str">
        <f aca="false">ASC(G4187)</f>
        <v>ｸｴﾝﾒｯﾄ配合散</v>
      </c>
      <c r="O4187" s="0" t="str">
        <f aca="false">ASC(E4187)</f>
        <v>ｸｴﾝ酸ｶﾘｳﾑ･ｸｴﾝ酸ﾅﾄﾘｳﾑ水和物</v>
      </c>
      <c r="P4187" s="16" t="n">
        <f aca="false">N(P4186)+IF($C4187=検索!$B$49,1,0)</f>
        <v>0</v>
      </c>
    </row>
    <row r="4188" customFormat="false" ht="15" hidden="false" customHeight="false" outlineLevel="0" collapsed="false">
      <c r="A4188" s="16" t="s">
        <v>221</v>
      </c>
      <c r="B4188" s="0" t="s">
        <v>9700</v>
      </c>
      <c r="C4188" s="0" t="n">
        <v>394</v>
      </c>
      <c r="D4188" s="0" t="str">
        <f aca="false">IFERROR(VLOOKUP($C4188,薬効分類マスタ!$A$2:$B$180,2,FALSE()),"未登録")</f>
        <v>痛風治療剤</v>
      </c>
      <c r="E4188" s="16" t="s">
        <v>9696</v>
      </c>
      <c r="F4188" s="16" t="s">
        <v>1027</v>
      </c>
      <c r="G4188" s="16" t="s">
        <v>9701</v>
      </c>
      <c r="H4188" s="16" t="s">
        <v>530</v>
      </c>
      <c r="I4188" s="0" t="n">
        <v>6.3</v>
      </c>
      <c r="J4188" s="16" t="s">
        <v>232</v>
      </c>
      <c r="K4188" s="0" t="str">
        <f aca="false">IFERROR(IF(VLOOKUP($C4188,薬効分類マスタ!$A$2:$E$180,5,FALSE())=0,"",VLOOKUP($C4188,薬効分類マスタ!$A$2:$E$180,5,FALSE())),"")</f>
        <v/>
      </c>
      <c r="L4188" s="17"/>
      <c r="M4188" s="0" t="str">
        <f aca="false">IF($K4188="","",IF($L4188&lt;&gt;"",$L4188,VLOOKUP($C4188,薬効分類マスタ!$A$2:$F$180,6,FALSE())))</f>
        <v/>
      </c>
      <c r="N4188" s="0" t="str">
        <f aca="false">ASC(G4188)</f>
        <v>ｳﾗﾘｯﾄ配合錠</v>
      </c>
      <c r="O4188" s="0" t="str">
        <f aca="false">ASC(E4188)</f>
        <v>ｸｴﾝ酸ｶﾘｳﾑ･ｸｴﾝ酸ﾅﾄﾘｳﾑ水和物</v>
      </c>
      <c r="P4188" s="16" t="n">
        <f aca="false">N(P4187)+IF($C4188=検索!$B$49,1,0)</f>
        <v>0</v>
      </c>
    </row>
    <row r="4189" customFormat="false" ht="15" hidden="false" customHeight="false" outlineLevel="0" collapsed="false">
      <c r="A4189" s="16" t="s">
        <v>221</v>
      </c>
      <c r="B4189" s="0" t="s">
        <v>9702</v>
      </c>
      <c r="C4189" s="0" t="n">
        <v>394</v>
      </c>
      <c r="D4189" s="0" t="str">
        <f aca="false">IFERROR(VLOOKUP($C4189,薬効分類マスタ!$A$2:$B$180,2,FALSE()),"未登録")</f>
        <v>痛風治療剤</v>
      </c>
      <c r="E4189" s="16" t="s">
        <v>9696</v>
      </c>
      <c r="F4189" s="16" t="s">
        <v>1027</v>
      </c>
      <c r="G4189" s="16" t="s">
        <v>9703</v>
      </c>
      <c r="H4189" s="16" t="s">
        <v>571</v>
      </c>
      <c r="I4189" s="0" t="n">
        <v>6.3</v>
      </c>
      <c r="J4189" s="16" t="s">
        <v>239</v>
      </c>
      <c r="K4189" s="0" t="str">
        <f aca="false">IFERROR(IF(VLOOKUP($C4189,薬効分類マスタ!$A$2:$E$180,5,FALSE())=0,"",VLOOKUP($C4189,薬効分類マスタ!$A$2:$E$180,5,FALSE())),"")</f>
        <v/>
      </c>
      <c r="L4189" s="17"/>
      <c r="M4189" s="0" t="str">
        <f aca="false">IF($K4189="","",IF($L4189&lt;&gt;"",$L4189,VLOOKUP($C4189,薬効分類マスタ!$A$2:$F$180,6,FALSE())))</f>
        <v/>
      </c>
      <c r="N4189" s="0" t="str">
        <f aca="false">ASC(G4189)</f>
        <v>ｸｴﾝﾒｯﾄ配合錠</v>
      </c>
      <c r="O4189" s="0" t="str">
        <f aca="false">ASC(E4189)</f>
        <v>ｸｴﾝ酸ｶﾘｳﾑ･ｸｴﾝ酸ﾅﾄﾘｳﾑ水和物</v>
      </c>
      <c r="P4189" s="16" t="n">
        <f aca="false">N(P4188)+IF($C4189=検索!$B$49,1,0)</f>
        <v>0</v>
      </c>
    </row>
    <row r="4190" customFormat="false" ht="15" hidden="false" customHeight="false" outlineLevel="0" collapsed="false">
      <c r="A4190" s="16" t="s">
        <v>221</v>
      </c>
      <c r="B4190" s="0" t="s">
        <v>9704</v>
      </c>
      <c r="C4190" s="0" t="n">
        <v>396</v>
      </c>
      <c r="D4190" s="0" t="str">
        <f aca="false">IFERROR(VLOOKUP($C4190,薬効分類マスタ!$A$2:$B$180,2,FALSE()),"未登録")</f>
        <v>糖尿病用剤</v>
      </c>
      <c r="E4190" s="16" t="s">
        <v>9705</v>
      </c>
      <c r="F4190" s="16" t="s">
        <v>2371</v>
      </c>
      <c r="G4190" s="16" t="s">
        <v>9706</v>
      </c>
      <c r="I4190" s="0" t="n">
        <v>6.3</v>
      </c>
      <c r="J4190" s="16" t="s">
        <v>239</v>
      </c>
      <c r="K4190" s="0" t="str">
        <f aca="false">IFERROR(IF(VLOOKUP($C4190,薬効分類マスタ!$A$2:$E$180,5,FALSE())=0,"",VLOOKUP($C4190,薬効分類マスタ!$A$2:$E$180,5,FALSE())),"")</f>
        <v/>
      </c>
      <c r="L4190" s="17"/>
      <c r="M4190" s="0" t="str">
        <f aca="false">IF($K4190="","",IF($L4190&lt;&gt;"",$L4190,VLOOKUP($C4190,薬効分類マスタ!$A$2:$F$180,6,FALSE())))</f>
        <v/>
      </c>
      <c r="N4190" s="0" t="str">
        <f aca="false">ASC(G4190)</f>
        <v>ｸﾞﾘﾍﾞﾝｸﾗﾐﾄﾞ1.25mg錠</v>
      </c>
      <c r="O4190" s="0" t="str">
        <f aca="false">ASC(E4190)</f>
        <v>ｸﾞﾘﾍﾞﾝｸﾗﾐﾄﾞ</v>
      </c>
      <c r="P4190" s="16" t="n">
        <f aca="false">N(P4189)+IF($C4190=検索!$B$49,1,0)</f>
        <v>0</v>
      </c>
    </row>
    <row r="4191" customFormat="false" ht="15" hidden="false" customHeight="false" outlineLevel="0" collapsed="false">
      <c r="A4191" s="16" t="s">
        <v>221</v>
      </c>
      <c r="B4191" s="0" t="s">
        <v>9707</v>
      </c>
      <c r="C4191" s="0" t="n">
        <v>396</v>
      </c>
      <c r="D4191" s="0" t="str">
        <f aca="false">IFERROR(VLOOKUP($C4191,薬効分類マスタ!$A$2:$B$180,2,FALSE()),"未登録")</f>
        <v>糖尿病用剤</v>
      </c>
      <c r="E4191" s="16" t="s">
        <v>9705</v>
      </c>
      <c r="F4191" s="16" t="s">
        <v>2371</v>
      </c>
      <c r="G4191" s="16" t="s">
        <v>9708</v>
      </c>
      <c r="H4191" s="16" t="s">
        <v>677</v>
      </c>
      <c r="I4191" s="0" t="n">
        <v>6.3</v>
      </c>
      <c r="J4191" s="16" t="s">
        <v>232</v>
      </c>
      <c r="K4191" s="0" t="str">
        <f aca="false">IFERROR(IF(VLOOKUP($C4191,薬効分類マスタ!$A$2:$E$180,5,FALSE())=0,"",VLOOKUP($C4191,薬効分類マスタ!$A$2:$E$180,5,FALSE())),"")</f>
        <v/>
      </c>
      <c r="L4191" s="17"/>
      <c r="M4191" s="0" t="str">
        <f aca="false">IF($K4191="","",IF($L4191&lt;&gt;"",$L4191,VLOOKUP($C4191,薬効分類マスタ!$A$2:$F$180,6,FALSE())))</f>
        <v/>
      </c>
      <c r="N4191" s="0" t="str">
        <f aca="false">ASC(G4191)</f>
        <v>ｵｲｸﾞﾙｺﾝ錠1.25mg</v>
      </c>
      <c r="O4191" s="0" t="str">
        <f aca="false">ASC(E4191)</f>
        <v>ｸﾞﾘﾍﾞﾝｸﾗﾐﾄﾞ</v>
      </c>
      <c r="P4191" s="16" t="n">
        <f aca="false">N(P4190)+IF($C4191=検索!$B$49,1,0)</f>
        <v>0</v>
      </c>
    </row>
    <row r="4192" customFormat="false" ht="15" hidden="false" customHeight="false" outlineLevel="0" collapsed="false">
      <c r="A4192" s="16" t="s">
        <v>221</v>
      </c>
      <c r="B4192" s="0" t="s">
        <v>9709</v>
      </c>
      <c r="C4192" s="0" t="n">
        <v>396</v>
      </c>
      <c r="D4192" s="0" t="str">
        <f aca="false">IFERROR(VLOOKUP($C4192,薬効分類マスタ!$A$2:$B$180,2,FALSE()),"未登録")</f>
        <v>糖尿病用剤</v>
      </c>
      <c r="E4192" s="16" t="s">
        <v>9705</v>
      </c>
      <c r="F4192" s="16" t="s">
        <v>1418</v>
      </c>
      <c r="G4192" s="16" t="s">
        <v>9710</v>
      </c>
      <c r="I4192" s="0" t="n">
        <v>6.3</v>
      </c>
      <c r="J4192" s="16" t="s">
        <v>239</v>
      </c>
      <c r="K4192" s="0" t="str">
        <f aca="false">IFERROR(IF(VLOOKUP($C4192,薬効分類マスタ!$A$2:$E$180,5,FALSE())=0,"",VLOOKUP($C4192,薬効分類マスタ!$A$2:$E$180,5,FALSE())),"")</f>
        <v/>
      </c>
      <c r="L4192" s="17"/>
      <c r="M4192" s="0" t="str">
        <f aca="false">IF($K4192="","",IF($L4192&lt;&gt;"",$L4192,VLOOKUP($C4192,薬効分類マスタ!$A$2:$F$180,6,FALSE())))</f>
        <v/>
      </c>
      <c r="N4192" s="0" t="str">
        <f aca="false">ASC(G4192)</f>
        <v>ｸﾞﾘﾍﾞﾝｸﾗﾐﾄﾞ2.5mg錠</v>
      </c>
      <c r="O4192" s="0" t="str">
        <f aca="false">ASC(E4192)</f>
        <v>ｸﾞﾘﾍﾞﾝｸﾗﾐﾄﾞ</v>
      </c>
      <c r="P4192" s="16" t="n">
        <f aca="false">N(P4191)+IF($C4192=検索!$B$49,1,0)</f>
        <v>0</v>
      </c>
    </row>
    <row r="4193" customFormat="false" ht="15" hidden="false" customHeight="false" outlineLevel="0" collapsed="false">
      <c r="A4193" s="16" t="s">
        <v>221</v>
      </c>
      <c r="B4193" s="0" t="s">
        <v>9711</v>
      </c>
      <c r="C4193" s="0" t="n">
        <v>396</v>
      </c>
      <c r="D4193" s="0" t="str">
        <f aca="false">IFERROR(VLOOKUP($C4193,薬効分類マスタ!$A$2:$B$180,2,FALSE()),"未登録")</f>
        <v>糖尿病用剤</v>
      </c>
      <c r="E4193" s="16" t="s">
        <v>9705</v>
      </c>
      <c r="F4193" s="16" t="s">
        <v>1418</v>
      </c>
      <c r="G4193" s="16" t="s">
        <v>9712</v>
      </c>
      <c r="H4193" s="16" t="s">
        <v>677</v>
      </c>
      <c r="I4193" s="0" t="n">
        <v>7.4</v>
      </c>
      <c r="J4193" s="16" t="s">
        <v>232</v>
      </c>
      <c r="K4193" s="0" t="str">
        <f aca="false">IFERROR(IF(VLOOKUP($C4193,薬効分類マスタ!$A$2:$E$180,5,FALSE())=0,"",VLOOKUP($C4193,薬効分類マスタ!$A$2:$E$180,5,FALSE())),"")</f>
        <v/>
      </c>
      <c r="L4193" s="17"/>
      <c r="M4193" s="0" t="str">
        <f aca="false">IF($K4193="","",IF($L4193&lt;&gt;"",$L4193,VLOOKUP($C4193,薬効分類マスタ!$A$2:$F$180,6,FALSE())))</f>
        <v/>
      </c>
      <c r="N4193" s="0" t="str">
        <f aca="false">ASC(G4193)</f>
        <v>ｵｲｸﾞﾙｺﾝ錠2.5mg</v>
      </c>
      <c r="O4193" s="0" t="str">
        <f aca="false">ASC(E4193)</f>
        <v>ｸﾞﾘﾍﾞﾝｸﾗﾐﾄﾞ</v>
      </c>
      <c r="P4193" s="16" t="n">
        <f aca="false">N(P4192)+IF($C4193=検索!$B$49,1,0)</f>
        <v>0</v>
      </c>
    </row>
    <row r="4194" customFormat="false" ht="15" hidden="false" customHeight="false" outlineLevel="0" collapsed="false">
      <c r="A4194" s="16" t="s">
        <v>221</v>
      </c>
      <c r="B4194" s="0" t="s">
        <v>9713</v>
      </c>
      <c r="C4194" s="0" t="n">
        <v>396</v>
      </c>
      <c r="D4194" s="0" t="str">
        <f aca="false">IFERROR(VLOOKUP($C4194,薬効分類マスタ!$A$2:$B$180,2,FALSE()),"未登録")</f>
        <v>糖尿病用剤</v>
      </c>
      <c r="E4194" s="16" t="s">
        <v>9714</v>
      </c>
      <c r="F4194" s="16" t="s">
        <v>639</v>
      </c>
      <c r="G4194" s="16" t="s">
        <v>9715</v>
      </c>
      <c r="I4194" s="0" t="n">
        <v>9.8</v>
      </c>
      <c r="K4194" s="0" t="str">
        <f aca="false">IFERROR(IF(VLOOKUP($C4194,薬効分類マスタ!$A$2:$E$180,5,FALSE())=0,"",VLOOKUP($C4194,薬効分類マスタ!$A$2:$E$180,5,FALSE())),"")</f>
        <v/>
      </c>
      <c r="L4194" s="17"/>
      <c r="M4194" s="0" t="str">
        <f aca="false">IF($K4194="","",IF($L4194&lt;&gt;"",$L4194,VLOOKUP($C4194,薬効分類マスタ!$A$2:$F$180,6,FALSE())))</f>
        <v/>
      </c>
      <c r="N4194" s="0" t="str">
        <f aca="false">ASC(G4194)</f>
        <v>ｸﾛﾙﾌﾟﾛﾊﾟﾐﾄﾞ錠</v>
      </c>
      <c r="O4194" s="0" t="str">
        <f aca="false">ASC(E4194)</f>
        <v>ｸﾛﾙﾌﾟﾛﾊﾟﾐﾄﾞ</v>
      </c>
      <c r="P4194" s="16" t="n">
        <f aca="false">N(P4193)+IF($C4194=検索!$B$49,1,0)</f>
        <v>0</v>
      </c>
    </row>
    <row r="4195" customFormat="false" ht="15" hidden="false" customHeight="false" outlineLevel="0" collapsed="false">
      <c r="A4195" s="16" t="s">
        <v>221</v>
      </c>
      <c r="B4195" s="0" t="s">
        <v>9716</v>
      </c>
      <c r="C4195" s="0" t="n">
        <v>396</v>
      </c>
      <c r="D4195" s="0" t="str">
        <f aca="false">IFERROR(VLOOKUP($C4195,薬効分類マスタ!$A$2:$B$180,2,FALSE()),"未登録")</f>
        <v>糖尿病用剤</v>
      </c>
      <c r="E4195" s="16" t="s">
        <v>9717</v>
      </c>
      <c r="F4195" s="16" t="s">
        <v>639</v>
      </c>
      <c r="G4195" s="16" t="s">
        <v>9718</v>
      </c>
      <c r="I4195" s="0" t="n">
        <v>8.7</v>
      </c>
      <c r="K4195" s="0" t="str">
        <f aca="false">IFERROR(IF(VLOOKUP($C4195,薬効分類マスタ!$A$2:$E$180,5,FALSE())=0,"",VLOOKUP($C4195,薬効分類マスタ!$A$2:$E$180,5,FALSE())),"")</f>
        <v/>
      </c>
      <c r="L4195" s="17"/>
      <c r="M4195" s="0" t="str">
        <f aca="false">IF($K4195="","",IF($L4195&lt;&gt;"",$L4195,VLOOKUP($C4195,薬効分類マスタ!$A$2:$F$180,6,FALSE())))</f>
        <v/>
      </c>
      <c r="N4195" s="0" t="str">
        <f aca="false">ASC(G4195)</f>
        <v>ﾄﾙﾌﾞﾀﾐﾄﾞ錠</v>
      </c>
      <c r="O4195" s="0" t="str">
        <f aca="false">ASC(E4195)</f>
        <v>ﾄﾙﾌﾞﾀﾐﾄﾞ</v>
      </c>
      <c r="P4195" s="16" t="n">
        <f aca="false">N(P4194)+IF($C4195=検索!$B$49,1,0)</f>
        <v>0</v>
      </c>
    </row>
    <row r="4196" customFormat="false" ht="15" hidden="false" customHeight="false" outlineLevel="0" collapsed="false">
      <c r="A4196" s="16" t="s">
        <v>221</v>
      </c>
      <c r="B4196" s="0" t="s">
        <v>9719</v>
      </c>
      <c r="C4196" s="0" t="n">
        <v>396</v>
      </c>
      <c r="D4196" s="0" t="str">
        <f aca="false">IFERROR(VLOOKUP($C4196,薬効分類マスタ!$A$2:$B$180,2,FALSE()),"未登録")</f>
        <v>糖尿病用剤</v>
      </c>
      <c r="E4196" s="16" t="s">
        <v>9717</v>
      </c>
      <c r="F4196" s="16" t="s">
        <v>854</v>
      </c>
      <c r="G4196" s="16" t="s">
        <v>9718</v>
      </c>
      <c r="I4196" s="0" t="n">
        <v>9.8</v>
      </c>
      <c r="K4196" s="0" t="str">
        <f aca="false">IFERROR(IF(VLOOKUP($C4196,薬効分類マスタ!$A$2:$E$180,5,FALSE())=0,"",VLOOKUP($C4196,薬効分類マスタ!$A$2:$E$180,5,FALSE())),"")</f>
        <v/>
      </c>
      <c r="L4196" s="17"/>
      <c r="M4196" s="0" t="str">
        <f aca="false">IF($K4196="","",IF($L4196&lt;&gt;"",$L4196,VLOOKUP($C4196,薬効分類マスタ!$A$2:$F$180,6,FALSE())))</f>
        <v/>
      </c>
      <c r="N4196" s="0" t="str">
        <f aca="false">ASC(G4196)</f>
        <v>ﾄﾙﾌﾞﾀﾐﾄﾞ錠</v>
      </c>
      <c r="O4196" s="0" t="str">
        <f aca="false">ASC(E4196)</f>
        <v>ﾄﾙﾌﾞﾀﾐﾄﾞ</v>
      </c>
      <c r="P4196" s="16" t="n">
        <f aca="false">N(P4195)+IF($C4196=検索!$B$49,1,0)</f>
        <v>0</v>
      </c>
    </row>
    <row r="4197" customFormat="false" ht="15" hidden="false" customHeight="false" outlineLevel="0" collapsed="false">
      <c r="A4197" s="16" t="s">
        <v>221</v>
      </c>
      <c r="B4197" s="0" t="s">
        <v>9720</v>
      </c>
      <c r="C4197" s="0" t="n">
        <v>396</v>
      </c>
      <c r="D4197" s="0" t="str">
        <f aca="false">IFERROR(VLOOKUP($C4197,薬効分類マスタ!$A$2:$B$180,2,FALSE()),"未登録")</f>
        <v>糖尿病用剤</v>
      </c>
      <c r="E4197" s="16" t="s">
        <v>9717</v>
      </c>
      <c r="F4197" s="16" t="s">
        <v>224</v>
      </c>
      <c r="G4197" s="16" t="s">
        <v>9717</v>
      </c>
      <c r="I4197" s="0" t="n">
        <v>14.1</v>
      </c>
      <c r="K4197" s="0" t="str">
        <f aca="false">IFERROR(IF(VLOOKUP($C4197,薬効分類マスタ!$A$2:$E$180,5,FALSE())=0,"",VLOOKUP($C4197,薬効分類マスタ!$A$2:$E$180,5,FALSE())),"")</f>
        <v/>
      </c>
      <c r="L4197" s="17"/>
      <c r="M4197" s="0" t="str">
        <f aca="false">IF($K4197="","",IF($L4197&lt;&gt;"",$L4197,VLOOKUP($C4197,薬効分類マスタ!$A$2:$F$180,6,FALSE())))</f>
        <v/>
      </c>
      <c r="N4197" s="0" t="str">
        <f aca="false">ASC(G4197)</f>
        <v>ﾄﾙﾌﾞﾀﾐﾄﾞ</v>
      </c>
      <c r="O4197" s="0" t="str">
        <f aca="false">ASC(E4197)</f>
        <v>ﾄﾙﾌﾞﾀﾐﾄﾞ</v>
      </c>
      <c r="P4197" s="16" t="n">
        <f aca="false">N(P4196)+IF($C4197=検索!$B$49,1,0)</f>
        <v>0</v>
      </c>
    </row>
    <row r="4198" customFormat="false" ht="15" hidden="false" customHeight="false" outlineLevel="0" collapsed="false">
      <c r="A4198" s="16" t="s">
        <v>221</v>
      </c>
      <c r="B4198" s="0" t="s">
        <v>9721</v>
      </c>
      <c r="C4198" s="0" t="n">
        <v>396</v>
      </c>
      <c r="D4198" s="0" t="str">
        <f aca="false">IFERROR(VLOOKUP($C4198,薬効分類マスタ!$A$2:$B$180,2,FALSE()),"未登録")</f>
        <v>糖尿病用剤</v>
      </c>
      <c r="E4198" s="16" t="s">
        <v>9722</v>
      </c>
      <c r="F4198" s="16" t="s">
        <v>1172</v>
      </c>
      <c r="G4198" s="16" t="s">
        <v>9723</v>
      </c>
      <c r="I4198" s="0" t="n">
        <v>6.3</v>
      </c>
      <c r="J4198" s="16" t="s">
        <v>239</v>
      </c>
      <c r="K4198" s="0" t="str">
        <f aca="false">IFERROR(IF(VLOOKUP($C4198,薬効分類マスタ!$A$2:$E$180,5,FALSE())=0,"",VLOOKUP($C4198,薬効分類マスタ!$A$2:$E$180,5,FALSE())),"")</f>
        <v/>
      </c>
      <c r="L4198" s="17"/>
      <c r="M4198" s="0" t="str">
        <f aca="false">IF($K4198="","",IF($L4198&lt;&gt;"",$L4198,VLOOKUP($C4198,薬効分類マスタ!$A$2:$F$180,6,FALSE())))</f>
        <v/>
      </c>
      <c r="N4198" s="0" t="str">
        <f aca="false">ASC(G4198)</f>
        <v>ｸﾞﾘｸﾗｼﾞﾄﾞ40mg錠</v>
      </c>
      <c r="O4198" s="0" t="str">
        <f aca="false">ASC(E4198)</f>
        <v>ｸﾞﾘｸﾗｼﾞﾄﾞ</v>
      </c>
      <c r="P4198" s="16" t="n">
        <f aca="false">N(P4197)+IF($C4198=検索!$B$49,1,0)</f>
        <v>0</v>
      </c>
    </row>
    <row r="4199" customFormat="false" ht="15" hidden="false" customHeight="false" outlineLevel="0" collapsed="false">
      <c r="A4199" s="16" t="s">
        <v>221</v>
      </c>
      <c r="B4199" s="0" t="s">
        <v>9724</v>
      </c>
      <c r="C4199" s="0" t="n">
        <v>396</v>
      </c>
      <c r="D4199" s="0" t="str">
        <f aca="false">IFERROR(VLOOKUP($C4199,薬効分類マスタ!$A$2:$B$180,2,FALSE()),"未登録")</f>
        <v>糖尿病用剤</v>
      </c>
      <c r="E4199" s="16" t="s">
        <v>9722</v>
      </c>
      <c r="F4199" s="16" t="s">
        <v>1172</v>
      </c>
      <c r="G4199" s="16" t="s">
        <v>9725</v>
      </c>
      <c r="H4199" s="16" t="s">
        <v>504</v>
      </c>
      <c r="I4199" s="0" t="n">
        <v>7.8</v>
      </c>
      <c r="J4199" s="16" t="s">
        <v>232</v>
      </c>
      <c r="K4199" s="0" t="str">
        <f aca="false">IFERROR(IF(VLOOKUP($C4199,薬効分類マスタ!$A$2:$E$180,5,FALSE())=0,"",VLOOKUP($C4199,薬効分類マスタ!$A$2:$E$180,5,FALSE())),"")</f>
        <v/>
      </c>
      <c r="L4199" s="17"/>
      <c r="M4199" s="0" t="str">
        <f aca="false">IF($K4199="","",IF($L4199&lt;&gt;"",$L4199,VLOOKUP($C4199,薬効分類マスタ!$A$2:$F$180,6,FALSE())))</f>
        <v/>
      </c>
      <c r="N4199" s="0" t="str">
        <f aca="false">ASC(G4199)</f>
        <v>ｸﾞﾘﾐｸﾛﾝ錠40mg</v>
      </c>
      <c r="O4199" s="0" t="str">
        <f aca="false">ASC(E4199)</f>
        <v>ｸﾞﾘｸﾗｼﾞﾄﾞ</v>
      </c>
      <c r="P4199" s="16" t="n">
        <f aca="false">N(P4198)+IF($C4199=検索!$B$49,1,0)</f>
        <v>0</v>
      </c>
    </row>
    <row r="4200" customFormat="false" ht="15" hidden="false" customHeight="false" outlineLevel="0" collapsed="false">
      <c r="A4200" s="16" t="s">
        <v>221</v>
      </c>
      <c r="B4200" s="0" t="s">
        <v>9726</v>
      </c>
      <c r="C4200" s="0" t="n">
        <v>396</v>
      </c>
      <c r="D4200" s="0" t="str">
        <f aca="false">IFERROR(VLOOKUP($C4200,薬効分類マスタ!$A$2:$B$180,2,FALSE()),"未登録")</f>
        <v>糖尿病用剤</v>
      </c>
      <c r="E4200" s="16" t="s">
        <v>9722</v>
      </c>
      <c r="F4200" s="16" t="s">
        <v>445</v>
      </c>
      <c r="G4200" s="16" t="s">
        <v>9727</v>
      </c>
      <c r="I4200" s="0" t="n">
        <v>6.3</v>
      </c>
      <c r="J4200" s="16" t="s">
        <v>239</v>
      </c>
      <c r="K4200" s="0" t="str">
        <f aca="false">IFERROR(IF(VLOOKUP($C4200,薬効分類マスタ!$A$2:$E$180,5,FALSE())=0,"",VLOOKUP($C4200,薬効分類マスタ!$A$2:$E$180,5,FALSE())),"")</f>
        <v/>
      </c>
      <c r="L4200" s="17"/>
      <c r="M4200" s="0" t="str">
        <f aca="false">IF($K4200="","",IF($L4200&lt;&gt;"",$L4200,VLOOKUP($C4200,薬効分類マスタ!$A$2:$F$180,6,FALSE())))</f>
        <v/>
      </c>
      <c r="N4200" s="0" t="str">
        <f aca="false">ASC(G4200)</f>
        <v>ｸﾞﾘｸﾗｼﾞﾄﾞ20mg錠</v>
      </c>
      <c r="O4200" s="0" t="str">
        <f aca="false">ASC(E4200)</f>
        <v>ｸﾞﾘｸﾗｼﾞﾄﾞ</v>
      </c>
      <c r="P4200" s="16" t="n">
        <f aca="false">N(P4199)+IF($C4200=検索!$B$49,1,0)</f>
        <v>0</v>
      </c>
    </row>
    <row r="4201" customFormat="false" ht="15" hidden="false" customHeight="false" outlineLevel="0" collapsed="false">
      <c r="A4201" s="16" t="s">
        <v>221</v>
      </c>
      <c r="B4201" s="0" t="s">
        <v>9728</v>
      </c>
      <c r="C4201" s="0" t="n">
        <v>396</v>
      </c>
      <c r="D4201" s="0" t="str">
        <f aca="false">IFERROR(VLOOKUP($C4201,薬効分類マスタ!$A$2:$B$180,2,FALSE()),"未登録")</f>
        <v>糖尿病用剤</v>
      </c>
      <c r="E4201" s="16" t="s">
        <v>9722</v>
      </c>
      <c r="F4201" s="16" t="s">
        <v>445</v>
      </c>
      <c r="G4201" s="16" t="s">
        <v>9729</v>
      </c>
      <c r="H4201" s="16" t="s">
        <v>504</v>
      </c>
      <c r="I4201" s="0" t="n">
        <v>6.3</v>
      </c>
      <c r="J4201" s="16" t="s">
        <v>232</v>
      </c>
      <c r="K4201" s="0" t="str">
        <f aca="false">IFERROR(IF(VLOOKUP($C4201,薬効分類マスタ!$A$2:$E$180,5,FALSE())=0,"",VLOOKUP($C4201,薬効分類マスタ!$A$2:$E$180,5,FALSE())),"")</f>
        <v/>
      </c>
      <c r="L4201" s="17"/>
      <c r="M4201" s="0" t="str">
        <f aca="false">IF($K4201="","",IF($L4201&lt;&gt;"",$L4201,VLOOKUP($C4201,薬効分類マスタ!$A$2:$F$180,6,FALSE())))</f>
        <v/>
      </c>
      <c r="N4201" s="0" t="str">
        <f aca="false">ASC(G4201)</f>
        <v>ｸﾞﾘﾐｸﾛﾝHA錠20mg</v>
      </c>
      <c r="O4201" s="0" t="str">
        <f aca="false">ASC(E4201)</f>
        <v>ｸﾞﾘｸﾗｼﾞﾄﾞ</v>
      </c>
      <c r="P4201" s="16" t="n">
        <f aca="false">N(P4200)+IF($C4201=検索!$B$49,1,0)</f>
        <v>0</v>
      </c>
    </row>
    <row r="4202" customFormat="false" ht="15" hidden="false" customHeight="false" outlineLevel="0" collapsed="false">
      <c r="A4202" s="16" t="s">
        <v>221</v>
      </c>
      <c r="B4202" s="0" t="s">
        <v>9730</v>
      </c>
      <c r="C4202" s="0" t="n">
        <v>396</v>
      </c>
      <c r="D4202" s="0" t="str">
        <f aca="false">IFERROR(VLOOKUP($C4202,薬効分類マスタ!$A$2:$B$180,2,FALSE()),"未登録")</f>
        <v>糖尿病用剤</v>
      </c>
      <c r="E4202" s="16" t="s">
        <v>9731</v>
      </c>
      <c r="F4202" s="16" t="s">
        <v>234</v>
      </c>
      <c r="G4202" s="16" t="s">
        <v>9732</v>
      </c>
      <c r="I4202" s="0" t="n">
        <v>10.8</v>
      </c>
      <c r="J4202" s="16" t="s">
        <v>239</v>
      </c>
      <c r="K4202" s="0" t="str">
        <f aca="false">IFERROR(IF(VLOOKUP($C4202,薬効分類マスタ!$A$2:$E$180,5,FALSE())=0,"",VLOOKUP($C4202,薬効分類マスタ!$A$2:$E$180,5,FALSE())),"")</f>
        <v/>
      </c>
      <c r="L4202" s="17"/>
      <c r="M4202" s="0" t="str">
        <f aca="false">IF($K4202="","",IF($L4202&lt;&gt;"",$L4202,VLOOKUP($C4202,薬効分類マスタ!$A$2:$F$180,6,FALSE())))</f>
        <v/>
      </c>
      <c r="N4202" s="0" t="str">
        <f aca="false">ASC(G4202)</f>
        <v>ｸﾞﾘﾒﾋﾟﾘﾄﾞ1mg錠</v>
      </c>
      <c r="O4202" s="0" t="str">
        <f aca="false">ASC(E4202)</f>
        <v>ｸﾞﾘﾒﾋﾟﾘﾄﾞ</v>
      </c>
      <c r="P4202" s="16" t="n">
        <f aca="false">N(P4201)+IF($C4202=検索!$B$49,1,0)</f>
        <v>0</v>
      </c>
    </row>
    <row r="4203" customFormat="false" ht="15" hidden="false" customHeight="false" outlineLevel="0" collapsed="false">
      <c r="A4203" s="16" t="s">
        <v>221</v>
      </c>
      <c r="B4203" s="0" t="s">
        <v>9733</v>
      </c>
      <c r="C4203" s="0" t="n">
        <v>396</v>
      </c>
      <c r="D4203" s="0" t="str">
        <f aca="false">IFERROR(VLOOKUP($C4203,薬効分類マスタ!$A$2:$B$180,2,FALSE()),"未登録")</f>
        <v>糖尿病用剤</v>
      </c>
      <c r="E4203" s="16" t="s">
        <v>9731</v>
      </c>
      <c r="F4203" s="16" t="s">
        <v>234</v>
      </c>
      <c r="G4203" s="16" t="s">
        <v>9734</v>
      </c>
      <c r="H4203" s="16" t="s">
        <v>494</v>
      </c>
      <c r="I4203" s="0" t="n">
        <v>10.8</v>
      </c>
      <c r="J4203" s="16" t="s">
        <v>232</v>
      </c>
      <c r="K4203" s="0" t="str">
        <f aca="false">IFERROR(IF(VLOOKUP($C4203,薬効分類マスタ!$A$2:$E$180,5,FALSE())=0,"",VLOOKUP($C4203,薬効分類マスタ!$A$2:$E$180,5,FALSE())),"")</f>
        <v/>
      </c>
      <c r="L4203" s="17"/>
      <c r="M4203" s="0" t="str">
        <f aca="false">IF($K4203="","",IF($L4203&lt;&gt;"",$L4203,VLOOKUP($C4203,薬効分類マスタ!$A$2:$F$180,6,FALSE())))</f>
        <v/>
      </c>
      <c r="N4203" s="0" t="str">
        <f aca="false">ASC(G4203)</f>
        <v>ｱﾏﾘｰﾙ1mg錠</v>
      </c>
      <c r="O4203" s="0" t="str">
        <f aca="false">ASC(E4203)</f>
        <v>ｸﾞﾘﾒﾋﾟﾘﾄﾞ</v>
      </c>
      <c r="P4203" s="16" t="n">
        <f aca="false">N(P4202)+IF($C4203=検索!$B$49,1,0)</f>
        <v>0</v>
      </c>
    </row>
    <row r="4204" customFormat="false" ht="15" hidden="false" customHeight="false" outlineLevel="0" collapsed="false">
      <c r="A4204" s="16" t="s">
        <v>221</v>
      </c>
      <c r="B4204" s="0" t="s">
        <v>9735</v>
      </c>
      <c r="C4204" s="0" t="n">
        <v>396</v>
      </c>
      <c r="D4204" s="0" t="str">
        <f aca="false">IFERROR(VLOOKUP($C4204,薬効分類マスタ!$A$2:$B$180,2,FALSE()),"未登録")</f>
        <v>糖尿病用剤</v>
      </c>
      <c r="E4204" s="16" t="s">
        <v>9731</v>
      </c>
      <c r="F4204" s="16" t="s">
        <v>364</v>
      </c>
      <c r="G4204" s="16" t="s">
        <v>9736</v>
      </c>
      <c r="I4204" s="0" t="n">
        <v>10.8</v>
      </c>
      <c r="J4204" s="16" t="s">
        <v>239</v>
      </c>
      <c r="K4204" s="0" t="str">
        <f aca="false">IFERROR(IF(VLOOKUP($C4204,薬効分類マスタ!$A$2:$E$180,5,FALSE())=0,"",VLOOKUP($C4204,薬効分類マスタ!$A$2:$E$180,5,FALSE())),"")</f>
        <v/>
      </c>
      <c r="L4204" s="17"/>
      <c r="M4204" s="0" t="str">
        <f aca="false">IF($K4204="","",IF($L4204&lt;&gt;"",$L4204,VLOOKUP($C4204,薬効分類マスタ!$A$2:$F$180,6,FALSE())))</f>
        <v/>
      </c>
      <c r="N4204" s="0" t="str">
        <f aca="false">ASC(G4204)</f>
        <v>ｸﾞﾘﾒﾋﾟﾘﾄﾞ3mg錠</v>
      </c>
      <c r="O4204" s="0" t="str">
        <f aca="false">ASC(E4204)</f>
        <v>ｸﾞﾘﾒﾋﾟﾘﾄﾞ</v>
      </c>
      <c r="P4204" s="16" t="n">
        <f aca="false">N(P4203)+IF($C4204=検索!$B$49,1,0)</f>
        <v>0</v>
      </c>
    </row>
    <row r="4205" customFormat="false" ht="15" hidden="false" customHeight="false" outlineLevel="0" collapsed="false">
      <c r="A4205" s="16" t="s">
        <v>221</v>
      </c>
      <c r="B4205" s="0" t="s">
        <v>9737</v>
      </c>
      <c r="C4205" s="0" t="n">
        <v>396</v>
      </c>
      <c r="D4205" s="0" t="str">
        <f aca="false">IFERROR(VLOOKUP($C4205,薬効分類マスタ!$A$2:$B$180,2,FALSE()),"未登録")</f>
        <v>糖尿病用剤</v>
      </c>
      <c r="E4205" s="16" t="s">
        <v>9731</v>
      </c>
      <c r="F4205" s="16" t="s">
        <v>364</v>
      </c>
      <c r="G4205" s="16" t="s">
        <v>9738</v>
      </c>
      <c r="H4205" s="16" t="s">
        <v>494</v>
      </c>
      <c r="I4205" s="0" t="n">
        <v>16.6</v>
      </c>
      <c r="J4205" s="16" t="s">
        <v>232</v>
      </c>
      <c r="K4205" s="0" t="str">
        <f aca="false">IFERROR(IF(VLOOKUP($C4205,薬効分類マスタ!$A$2:$E$180,5,FALSE())=0,"",VLOOKUP($C4205,薬効分類マスタ!$A$2:$E$180,5,FALSE())),"")</f>
        <v/>
      </c>
      <c r="L4205" s="17"/>
      <c r="M4205" s="0" t="str">
        <f aca="false">IF($K4205="","",IF($L4205&lt;&gt;"",$L4205,VLOOKUP($C4205,薬効分類マスタ!$A$2:$F$180,6,FALSE())))</f>
        <v/>
      </c>
      <c r="N4205" s="0" t="str">
        <f aca="false">ASC(G4205)</f>
        <v>ｱﾏﾘｰﾙ3mg錠</v>
      </c>
      <c r="O4205" s="0" t="str">
        <f aca="false">ASC(E4205)</f>
        <v>ｸﾞﾘﾒﾋﾟﾘﾄﾞ</v>
      </c>
      <c r="P4205" s="16" t="n">
        <f aca="false">N(P4204)+IF($C4205=検索!$B$49,1,0)</f>
        <v>0</v>
      </c>
    </row>
    <row r="4206" customFormat="false" ht="15" hidden="false" customHeight="false" outlineLevel="0" collapsed="false">
      <c r="A4206" s="16" t="s">
        <v>221</v>
      </c>
      <c r="B4206" s="0" t="s">
        <v>9739</v>
      </c>
      <c r="C4206" s="0" t="n">
        <v>396</v>
      </c>
      <c r="D4206" s="0" t="str">
        <f aca="false">IFERROR(VLOOKUP($C4206,薬効分類マスタ!$A$2:$B$180,2,FALSE()),"未登録")</f>
        <v>糖尿病用剤</v>
      </c>
      <c r="E4206" s="16" t="s">
        <v>9731</v>
      </c>
      <c r="F4206" s="16" t="s">
        <v>381</v>
      </c>
      <c r="G4206" s="16" t="s">
        <v>9740</v>
      </c>
      <c r="I4206" s="0" t="n">
        <v>10.5</v>
      </c>
      <c r="J4206" s="16" t="s">
        <v>239</v>
      </c>
      <c r="K4206" s="0" t="str">
        <f aca="false">IFERROR(IF(VLOOKUP($C4206,薬効分類マスタ!$A$2:$E$180,5,FALSE())=0,"",VLOOKUP($C4206,薬効分類マスタ!$A$2:$E$180,5,FALSE())),"")</f>
        <v/>
      </c>
      <c r="L4206" s="17"/>
      <c r="M4206" s="0" t="str">
        <f aca="false">IF($K4206="","",IF($L4206&lt;&gt;"",$L4206,VLOOKUP($C4206,薬効分類マスタ!$A$2:$F$180,6,FALSE())))</f>
        <v/>
      </c>
      <c r="N4206" s="0" t="str">
        <f aca="false">ASC(G4206)</f>
        <v>ｸﾞﾘﾒﾋﾟﾘﾄﾞ0.5mg錠</v>
      </c>
      <c r="O4206" s="0" t="str">
        <f aca="false">ASC(E4206)</f>
        <v>ｸﾞﾘﾒﾋﾟﾘﾄﾞ</v>
      </c>
      <c r="P4206" s="16" t="n">
        <f aca="false">N(P4205)+IF($C4206=検索!$B$49,1,0)</f>
        <v>0</v>
      </c>
    </row>
    <row r="4207" customFormat="false" ht="15" hidden="false" customHeight="false" outlineLevel="0" collapsed="false">
      <c r="A4207" s="16" t="s">
        <v>221</v>
      </c>
      <c r="B4207" s="0" t="s">
        <v>9741</v>
      </c>
      <c r="C4207" s="0" t="n">
        <v>396</v>
      </c>
      <c r="D4207" s="0" t="str">
        <f aca="false">IFERROR(VLOOKUP($C4207,薬効分類マスタ!$A$2:$B$180,2,FALSE()),"未登録")</f>
        <v>糖尿病用剤</v>
      </c>
      <c r="E4207" s="16" t="s">
        <v>9731</v>
      </c>
      <c r="F4207" s="16" t="s">
        <v>381</v>
      </c>
      <c r="G4207" s="16" t="s">
        <v>9742</v>
      </c>
      <c r="H4207" s="16" t="s">
        <v>494</v>
      </c>
      <c r="I4207" s="0" t="n">
        <v>10.8</v>
      </c>
      <c r="J4207" s="16" t="s">
        <v>232</v>
      </c>
      <c r="K4207" s="0" t="str">
        <f aca="false">IFERROR(IF(VLOOKUP($C4207,薬効分類マスタ!$A$2:$E$180,5,FALSE())=0,"",VLOOKUP($C4207,薬効分類マスタ!$A$2:$E$180,5,FALSE())),"")</f>
        <v/>
      </c>
      <c r="L4207" s="17"/>
      <c r="M4207" s="0" t="str">
        <f aca="false">IF($K4207="","",IF($L4207&lt;&gt;"",$L4207,VLOOKUP($C4207,薬効分類マスタ!$A$2:$F$180,6,FALSE())))</f>
        <v/>
      </c>
      <c r="N4207" s="0" t="str">
        <f aca="false">ASC(G4207)</f>
        <v>ｱﾏﾘｰﾙ0.5mg錠</v>
      </c>
      <c r="O4207" s="0" t="str">
        <f aca="false">ASC(E4207)</f>
        <v>ｸﾞﾘﾒﾋﾟﾘﾄﾞ</v>
      </c>
      <c r="P4207" s="16" t="n">
        <f aca="false">N(P4206)+IF($C4207=検索!$B$49,1,0)</f>
        <v>0</v>
      </c>
    </row>
    <row r="4208" customFormat="false" ht="15" hidden="false" customHeight="false" outlineLevel="0" collapsed="false">
      <c r="A4208" s="16" t="s">
        <v>221</v>
      </c>
      <c r="B4208" s="0" t="s">
        <v>9743</v>
      </c>
      <c r="C4208" s="0" t="n">
        <v>396</v>
      </c>
      <c r="D4208" s="0" t="str">
        <f aca="false">IFERROR(VLOOKUP($C4208,薬効分類マスタ!$A$2:$B$180,2,FALSE()),"未登録")</f>
        <v>糖尿病用剤</v>
      </c>
      <c r="E4208" s="16" t="s">
        <v>9731</v>
      </c>
      <c r="F4208" s="16" t="s">
        <v>234</v>
      </c>
      <c r="G4208" s="16" t="s">
        <v>9744</v>
      </c>
      <c r="I4208" s="0" t="n">
        <v>10.8</v>
      </c>
      <c r="J4208" s="16" t="s">
        <v>239</v>
      </c>
      <c r="K4208" s="0" t="str">
        <f aca="false">IFERROR(IF(VLOOKUP($C4208,薬効分類マスタ!$A$2:$E$180,5,FALSE())=0,"",VLOOKUP($C4208,薬効分類マスタ!$A$2:$E$180,5,FALSE())),"")</f>
        <v/>
      </c>
      <c r="L4208" s="17"/>
      <c r="M4208" s="0" t="str">
        <f aca="false">IF($K4208="","",IF($L4208&lt;&gt;"",$L4208,VLOOKUP($C4208,薬効分類マスタ!$A$2:$F$180,6,FALSE())))</f>
        <v/>
      </c>
      <c r="N4208" s="0" t="str">
        <f aca="false">ASC(G4208)</f>
        <v>ｸﾞﾘﾒﾋﾟﾘﾄﾞ1mg口腔内崩壊錠</v>
      </c>
      <c r="O4208" s="0" t="str">
        <f aca="false">ASC(E4208)</f>
        <v>ｸﾞﾘﾒﾋﾟﾘﾄﾞ</v>
      </c>
      <c r="P4208" s="16" t="n">
        <f aca="false">N(P4207)+IF($C4208=検索!$B$49,1,0)</f>
        <v>0</v>
      </c>
    </row>
    <row r="4209" customFormat="false" ht="15" hidden="false" customHeight="false" outlineLevel="0" collapsed="false">
      <c r="A4209" s="16" t="s">
        <v>221</v>
      </c>
      <c r="B4209" s="0" t="s">
        <v>9745</v>
      </c>
      <c r="C4209" s="0" t="n">
        <v>396</v>
      </c>
      <c r="D4209" s="0" t="str">
        <f aca="false">IFERROR(VLOOKUP($C4209,薬効分類マスタ!$A$2:$B$180,2,FALSE()),"未登録")</f>
        <v>糖尿病用剤</v>
      </c>
      <c r="E4209" s="16" t="s">
        <v>9731</v>
      </c>
      <c r="F4209" s="16" t="s">
        <v>234</v>
      </c>
      <c r="G4209" s="16" t="s">
        <v>9746</v>
      </c>
      <c r="H4209" s="16" t="s">
        <v>1361</v>
      </c>
      <c r="I4209" s="0" t="n">
        <v>12.6</v>
      </c>
      <c r="J4209" s="16" t="s">
        <v>239</v>
      </c>
      <c r="K4209" s="0" t="str">
        <f aca="false">IFERROR(IF(VLOOKUP($C4209,薬効分類マスタ!$A$2:$E$180,5,FALSE())=0,"",VLOOKUP($C4209,薬効分類マスタ!$A$2:$E$180,5,FALSE())),"")</f>
        <v/>
      </c>
      <c r="L4209" s="17"/>
      <c r="M4209" s="0" t="str">
        <f aca="false">IF($K4209="","",IF($L4209&lt;&gt;"",$L4209,VLOOKUP($C4209,薬効分類マスタ!$A$2:$F$180,6,FALSE())))</f>
        <v/>
      </c>
      <c r="N4209" s="0" t="str">
        <f aca="false">ASC(G4209)</f>
        <v>ｸﾞﾘﾒﾋﾟﾘﾄﾞOD錠1mg｢ｹﾐﾌｧ｣</v>
      </c>
      <c r="O4209" s="0" t="str">
        <f aca="false">ASC(E4209)</f>
        <v>ｸﾞﾘﾒﾋﾟﾘﾄﾞ</v>
      </c>
      <c r="P4209" s="16" t="n">
        <f aca="false">N(P4208)+IF($C4209=検索!$B$49,1,0)</f>
        <v>0</v>
      </c>
    </row>
    <row r="4210" customFormat="false" ht="15" hidden="false" customHeight="false" outlineLevel="0" collapsed="false">
      <c r="A4210" s="16" t="s">
        <v>221</v>
      </c>
      <c r="B4210" s="0" t="s">
        <v>9747</v>
      </c>
      <c r="C4210" s="0" t="n">
        <v>396</v>
      </c>
      <c r="D4210" s="0" t="str">
        <f aca="false">IFERROR(VLOOKUP($C4210,薬効分類マスタ!$A$2:$B$180,2,FALSE()),"未登録")</f>
        <v>糖尿病用剤</v>
      </c>
      <c r="E4210" s="16" t="s">
        <v>9731</v>
      </c>
      <c r="F4210" s="16" t="s">
        <v>364</v>
      </c>
      <c r="G4210" s="16" t="s">
        <v>9748</v>
      </c>
      <c r="I4210" s="0" t="n">
        <v>10.8</v>
      </c>
      <c r="J4210" s="16" t="s">
        <v>239</v>
      </c>
      <c r="K4210" s="0" t="str">
        <f aca="false">IFERROR(IF(VLOOKUP($C4210,薬効分類マスタ!$A$2:$E$180,5,FALSE())=0,"",VLOOKUP($C4210,薬効分類マスタ!$A$2:$E$180,5,FALSE())),"")</f>
        <v/>
      </c>
      <c r="L4210" s="17"/>
      <c r="M4210" s="0" t="str">
        <f aca="false">IF($K4210="","",IF($L4210&lt;&gt;"",$L4210,VLOOKUP($C4210,薬効分類マスタ!$A$2:$F$180,6,FALSE())))</f>
        <v/>
      </c>
      <c r="N4210" s="0" t="str">
        <f aca="false">ASC(G4210)</f>
        <v>ｸﾞﾘﾒﾋﾟﾘﾄﾞ3mg口腔内崩壊錠</v>
      </c>
      <c r="O4210" s="0" t="str">
        <f aca="false">ASC(E4210)</f>
        <v>ｸﾞﾘﾒﾋﾟﾘﾄﾞ</v>
      </c>
      <c r="P4210" s="16" t="n">
        <f aca="false">N(P4209)+IF($C4210=検索!$B$49,1,0)</f>
        <v>0</v>
      </c>
    </row>
    <row r="4211" customFormat="false" ht="15" hidden="false" customHeight="false" outlineLevel="0" collapsed="false">
      <c r="A4211" s="16" t="s">
        <v>221</v>
      </c>
      <c r="B4211" s="0" t="s">
        <v>9749</v>
      </c>
      <c r="C4211" s="0" t="n">
        <v>396</v>
      </c>
      <c r="D4211" s="0" t="str">
        <f aca="false">IFERROR(VLOOKUP($C4211,薬効分類マスタ!$A$2:$B$180,2,FALSE()),"未登録")</f>
        <v>糖尿病用剤</v>
      </c>
      <c r="E4211" s="16" t="s">
        <v>9731</v>
      </c>
      <c r="F4211" s="16" t="s">
        <v>364</v>
      </c>
      <c r="G4211" s="16" t="s">
        <v>9750</v>
      </c>
      <c r="H4211" s="16" t="s">
        <v>1361</v>
      </c>
      <c r="I4211" s="0" t="n">
        <v>23.7</v>
      </c>
      <c r="J4211" s="16" t="s">
        <v>239</v>
      </c>
      <c r="K4211" s="0" t="str">
        <f aca="false">IFERROR(IF(VLOOKUP($C4211,薬効分類マスタ!$A$2:$E$180,5,FALSE())=0,"",VLOOKUP($C4211,薬効分類マスタ!$A$2:$E$180,5,FALSE())),"")</f>
        <v/>
      </c>
      <c r="L4211" s="17"/>
      <c r="M4211" s="0" t="str">
        <f aca="false">IF($K4211="","",IF($L4211&lt;&gt;"",$L4211,VLOOKUP($C4211,薬効分類マスタ!$A$2:$F$180,6,FALSE())))</f>
        <v/>
      </c>
      <c r="N4211" s="0" t="str">
        <f aca="false">ASC(G4211)</f>
        <v>ｸﾞﾘﾒﾋﾟﾘﾄﾞOD錠3mg｢ｹﾐﾌｧ｣</v>
      </c>
      <c r="O4211" s="0" t="str">
        <f aca="false">ASC(E4211)</f>
        <v>ｸﾞﾘﾒﾋﾟﾘﾄﾞ</v>
      </c>
      <c r="P4211" s="16" t="n">
        <f aca="false">N(P4210)+IF($C4211=検索!$B$49,1,0)</f>
        <v>0</v>
      </c>
    </row>
    <row r="4212" customFormat="false" ht="15" hidden="false" customHeight="false" outlineLevel="0" collapsed="false">
      <c r="A4212" s="16" t="s">
        <v>221</v>
      </c>
      <c r="B4212" s="0" t="s">
        <v>9751</v>
      </c>
      <c r="C4212" s="0" t="n">
        <v>396</v>
      </c>
      <c r="D4212" s="0" t="str">
        <f aca="false">IFERROR(VLOOKUP($C4212,薬効分類マスタ!$A$2:$B$180,2,FALSE()),"未登録")</f>
        <v>糖尿病用剤</v>
      </c>
      <c r="E4212" s="16" t="s">
        <v>9731</v>
      </c>
      <c r="F4212" s="16" t="s">
        <v>381</v>
      </c>
      <c r="G4212" s="16" t="s">
        <v>9752</v>
      </c>
      <c r="I4212" s="0" t="n">
        <v>10.5</v>
      </c>
      <c r="J4212" s="16" t="s">
        <v>239</v>
      </c>
      <c r="K4212" s="0" t="str">
        <f aca="false">IFERROR(IF(VLOOKUP($C4212,薬効分類マスタ!$A$2:$E$180,5,FALSE())=0,"",VLOOKUP($C4212,薬効分類マスタ!$A$2:$E$180,5,FALSE())),"")</f>
        <v/>
      </c>
      <c r="L4212" s="17"/>
      <c r="M4212" s="0" t="str">
        <f aca="false">IF($K4212="","",IF($L4212&lt;&gt;"",$L4212,VLOOKUP($C4212,薬効分類マスタ!$A$2:$F$180,6,FALSE())))</f>
        <v/>
      </c>
      <c r="N4212" s="0" t="str">
        <f aca="false">ASC(G4212)</f>
        <v>ｸﾞﾘﾒﾋﾟﾘﾄﾞ0.5mg口腔内崩壊錠</v>
      </c>
      <c r="O4212" s="0" t="str">
        <f aca="false">ASC(E4212)</f>
        <v>ｸﾞﾘﾒﾋﾟﾘﾄﾞ</v>
      </c>
      <c r="P4212" s="16" t="n">
        <f aca="false">N(P4211)+IF($C4212=検索!$B$49,1,0)</f>
        <v>0</v>
      </c>
    </row>
    <row r="4213" customFormat="false" ht="15" hidden="false" customHeight="false" outlineLevel="0" collapsed="false">
      <c r="A4213" s="16" t="s">
        <v>221</v>
      </c>
      <c r="B4213" s="0" t="s">
        <v>9753</v>
      </c>
      <c r="C4213" s="0" t="n">
        <v>396</v>
      </c>
      <c r="D4213" s="0" t="str">
        <f aca="false">IFERROR(VLOOKUP($C4213,薬効分類マスタ!$A$2:$B$180,2,FALSE()),"未登録")</f>
        <v>糖尿病用剤</v>
      </c>
      <c r="E4213" s="16" t="s">
        <v>9754</v>
      </c>
      <c r="F4213" s="16" t="s">
        <v>639</v>
      </c>
      <c r="G4213" s="16" t="s">
        <v>9755</v>
      </c>
      <c r="H4213" s="16" t="s">
        <v>1019</v>
      </c>
      <c r="I4213" s="0" t="n">
        <v>10.5</v>
      </c>
      <c r="K4213" s="0" t="str">
        <f aca="false">IFERROR(IF(VLOOKUP($C4213,薬効分類マスタ!$A$2:$E$180,5,FALSE())=0,"",VLOOKUP($C4213,薬効分類マスタ!$A$2:$E$180,5,FALSE())),"")</f>
        <v/>
      </c>
      <c r="L4213" s="17"/>
      <c r="M4213" s="0" t="str">
        <f aca="false">IF($K4213="","",IF($L4213&lt;&gt;"",$L4213,VLOOKUP($C4213,薬効分類マスタ!$A$2:$F$180,6,FALSE())))</f>
        <v/>
      </c>
      <c r="N4213" s="0" t="str">
        <f aca="false">ASC(G4213)</f>
        <v>ｸﾞﾘｺﾗﾝ錠250mg</v>
      </c>
      <c r="O4213" s="0" t="str">
        <f aca="false">ASC(E4213)</f>
        <v>ﾒﾄﾎﾙﾐﾝ塩酸塩</v>
      </c>
      <c r="P4213" s="16" t="n">
        <f aca="false">N(P4212)+IF($C4213=検索!$B$49,1,0)</f>
        <v>0</v>
      </c>
    </row>
    <row r="4214" customFormat="false" ht="15" hidden="false" customHeight="false" outlineLevel="0" collapsed="false">
      <c r="A4214" s="16" t="s">
        <v>221</v>
      </c>
      <c r="B4214" s="0" t="s">
        <v>9756</v>
      </c>
      <c r="C4214" s="0" t="n">
        <v>396</v>
      </c>
      <c r="D4214" s="0" t="str">
        <f aca="false">IFERROR(VLOOKUP($C4214,薬効分類マスタ!$A$2:$B$180,2,FALSE()),"未登録")</f>
        <v>糖尿病用剤</v>
      </c>
      <c r="E4214" s="16" t="s">
        <v>9754</v>
      </c>
      <c r="F4214" s="16" t="s">
        <v>639</v>
      </c>
      <c r="G4214" s="16" t="s">
        <v>9757</v>
      </c>
      <c r="H4214" s="16" t="s">
        <v>1361</v>
      </c>
      <c r="I4214" s="0" t="n">
        <v>10.5</v>
      </c>
      <c r="J4214" s="16" t="s">
        <v>239</v>
      </c>
      <c r="K4214" s="0" t="str">
        <f aca="false">IFERROR(IF(VLOOKUP($C4214,薬効分類マスタ!$A$2:$E$180,5,FALSE())=0,"",VLOOKUP($C4214,薬効分類マスタ!$A$2:$E$180,5,FALSE())),"")</f>
        <v/>
      </c>
      <c r="L4214" s="17"/>
      <c r="M4214" s="0" t="str">
        <f aca="false">IF($K4214="","",IF($L4214&lt;&gt;"",$L4214,VLOOKUP($C4214,薬効分類マスタ!$A$2:$F$180,6,FALSE())))</f>
        <v/>
      </c>
      <c r="N4214" s="0" t="str">
        <f aca="false">ASC(G4214)</f>
        <v>ﾒﾄﾎﾙﾐﾝ塩酸塩錠250mg｢SN｣</v>
      </c>
      <c r="O4214" s="0" t="str">
        <f aca="false">ASC(E4214)</f>
        <v>ﾒﾄﾎﾙﾐﾝ塩酸塩</v>
      </c>
      <c r="P4214" s="16" t="n">
        <f aca="false">N(P4213)+IF($C4214=検索!$B$49,1,0)</f>
        <v>0</v>
      </c>
    </row>
    <row r="4215" customFormat="false" ht="15" hidden="false" customHeight="false" outlineLevel="0" collapsed="false">
      <c r="A4215" s="16" t="s">
        <v>221</v>
      </c>
      <c r="B4215" s="0" t="s">
        <v>9758</v>
      </c>
      <c r="C4215" s="0" t="n">
        <v>396</v>
      </c>
      <c r="D4215" s="0" t="str">
        <f aca="false">IFERROR(VLOOKUP($C4215,薬効分類マスタ!$A$2:$B$180,2,FALSE()),"未登録")</f>
        <v>糖尿病用剤</v>
      </c>
      <c r="E4215" s="16" t="s">
        <v>9754</v>
      </c>
      <c r="F4215" s="16" t="s">
        <v>639</v>
      </c>
      <c r="G4215" s="16" t="s">
        <v>9759</v>
      </c>
      <c r="I4215" s="0" t="n">
        <v>10.8</v>
      </c>
      <c r="J4215" s="16" t="s">
        <v>239</v>
      </c>
      <c r="K4215" s="0" t="str">
        <f aca="false">IFERROR(IF(VLOOKUP($C4215,薬効分類マスタ!$A$2:$E$180,5,FALSE())=0,"",VLOOKUP($C4215,薬効分類マスタ!$A$2:$E$180,5,FALSE())),"")</f>
        <v/>
      </c>
      <c r="L4215" s="17"/>
      <c r="M4215" s="0" t="str">
        <f aca="false">IF($K4215="","",IF($L4215&lt;&gt;"",$L4215,VLOOKUP($C4215,薬効分類マスタ!$A$2:$F$180,6,FALSE())))</f>
        <v/>
      </c>
      <c r="N4215" s="0" t="str">
        <f aca="false">ASC(G4215)</f>
        <v>ﾒﾄﾎﾙﾐﾝ塩酸塩250mgMT錠</v>
      </c>
      <c r="O4215" s="0" t="str">
        <f aca="false">ASC(E4215)</f>
        <v>ﾒﾄﾎﾙﾐﾝ塩酸塩</v>
      </c>
      <c r="P4215" s="16" t="n">
        <f aca="false">N(P4214)+IF($C4215=検索!$B$49,1,0)</f>
        <v>0</v>
      </c>
    </row>
    <row r="4216" customFormat="false" ht="15" hidden="false" customHeight="false" outlineLevel="0" collapsed="false">
      <c r="A4216" s="16" t="s">
        <v>221</v>
      </c>
      <c r="B4216" s="0" t="s">
        <v>9760</v>
      </c>
      <c r="C4216" s="0" t="n">
        <v>396</v>
      </c>
      <c r="D4216" s="0" t="str">
        <f aca="false">IFERROR(VLOOKUP($C4216,薬効分類マスタ!$A$2:$B$180,2,FALSE()),"未登録")</f>
        <v>糖尿病用剤</v>
      </c>
      <c r="E4216" s="16" t="s">
        <v>9754</v>
      </c>
      <c r="F4216" s="16" t="s">
        <v>639</v>
      </c>
      <c r="G4216" s="16" t="s">
        <v>9761</v>
      </c>
      <c r="H4216" s="16" t="s">
        <v>504</v>
      </c>
      <c r="I4216" s="0" t="n">
        <v>10.8</v>
      </c>
      <c r="J4216" s="16" t="s">
        <v>232</v>
      </c>
      <c r="K4216" s="0" t="str">
        <f aca="false">IFERROR(IF(VLOOKUP($C4216,薬効分類マスタ!$A$2:$E$180,5,FALSE())=0,"",VLOOKUP($C4216,薬効分類マスタ!$A$2:$E$180,5,FALSE())),"")</f>
        <v/>
      </c>
      <c r="L4216" s="17"/>
      <c r="M4216" s="0" t="str">
        <f aca="false">IF($K4216="","",IF($L4216&lt;&gt;"",$L4216,VLOOKUP($C4216,薬効分類マスタ!$A$2:$F$180,6,FALSE())))</f>
        <v/>
      </c>
      <c r="N4216" s="0" t="str">
        <f aca="false">ASC(G4216)</f>
        <v>ﾒﾄｸﾞﾙｺ錠250mg</v>
      </c>
      <c r="O4216" s="0" t="str">
        <f aca="false">ASC(E4216)</f>
        <v>ﾒﾄﾎﾙﾐﾝ塩酸塩</v>
      </c>
      <c r="P4216" s="16" t="n">
        <f aca="false">N(P4215)+IF($C4216=検索!$B$49,1,0)</f>
        <v>0</v>
      </c>
    </row>
    <row r="4217" customFormat="false" ht="15" hidden="false" customHeight="false" outlineLevel="0" collapsed="false">
      <c r="A4217" s="16" t="s">
        <v>221</v>
      </c>
      <c r="B4217" s="0" t="s">
        <v>9762</v>
      </c>
      <c r="C4217" s="0" t="n">
        <v>396</v>
      </c>
      <c r="D4217" s="0" t="str">
        <f aca="false">IFERROR(VLOOKUP($C4217,薬効分類マスタ!$A$2:$B$180,2,FALSE()),"未登録")</f>
        <v>糖尿病用剤</v>
      </c>
      <c r="E4217" s="16" t="s">
        <v>9754</v>
      </c>
      <c r="F4217" s="16" t="s">
        <v>854</v>
      </c>
      <c r="G4217" s="16" t="s">
        <v>9763</v>
      </c>
      <c r="I4217" s="0" t="n">
        <v>10.8</v>
      </c>
      <c r="J4217" s="16" t="s">
        <v>239</v>
      </c>
      <c r="K4217" s="0" t="str">
        <f aca="false">IFERROR(IF(VLOOKUP($C4217,薬効分類マスタ!$A$2:$E$180,5,FALSE())=0,"",VLOOKUP($C4217,薬効分類マスタ!$A$2:$E$180,5,FALSE())),"")</f>
        <v/>
      </c>
      <c r="L4217" s="17"/>
      <c r="M4217" s="0" t="str">
        <f aca="false">IF($K4217="","",IF($L4217&lt;&gt;"",$L4217,VLOOKUP($C4217,薬効分類マスタ!$A$2:$F$180,6,FALSE())))</f>
        <v/>
      </c>
      <c r="N4217" s="0" t="str">
        <f aca="false">ASC(G4217)</f>
        <v>ﾒﾄﾎﾙﾐﾝ塩酸塩500mgMT錠</v>
      </c>
      <c r="O4217" s="0" t="str">
        <f aca="false">ASC(E4217)</f>
        <v>ﾒﾄﾎﾙﾐﾝ塩酸塩</v>
      </c>
      <c r="P4217" s="16" t="n">
        <f aca="false">N(P4216)+IF($C4217=検索!$B$49,1,0)</f>
        <v>0</v>
      </c>
    </row>
    <row r="4218" customFormat="false" ht="15" hidden="false" customHeight="false" outlineLevel="0" collapsed="false">
      <c r="A4218" s="16" t="s">
        <v>221</v>
      </c>
      <c r="B4218" s="0" t="s">
        <v>9764</v>
      </c>
      <c r="C4218" s="0" t="n">
        <v>396</v>
      </c>
      <c r="D4218" s="0" t="str">
        <f aca="false">IFERROR(VLOOKUP($C4218,薬効分類マスタ!$A$2:$B$180,2,FALSE()),"未登録")</f>
        <v>糖尿病用剤</v>
      </c>
      <c r="E4218" s="16" t="s">
        <v>9754</v>
      </c>
      <c r="F4218" s="16" t="s">
        <v>854</v>
      </c>
      <c r="G4218" s="16" t="s">
        <v>9765</v>
      </c>
      <c r="H4218" s="16" t="s">
        <v>504</v>
      </c>
      <c r="I4218" s="0" t="n">
        <v>10.8</v>
      </c>
      <c r="J4218" s="16" t="s">
        <v>232</v>
      </c>
      <c r="K4218" s="0" t="str">
        <f aca="false">IFERROR(IF(VLOOKUP($C4218,薬効分類マスタ!$A$2:$E$180,5,FALSE())=0,"",VLOOKUP($C4218,薬効分類マスタ!$A$2:$E$180,5,FALSE())),"")</f>
        <v/>
      </c>
      <c r="L4218" s="17"/>
      <c r="M4218" s="0" t="str">
        <f aca="false">IF($K4218="","",IF($L4218&lt;&gt;"",$L4218,VLOOKUP($C4218,薬効分類マスタ!$A$2:$F$180,6,FALSE())))</f>
        <v/>
      </c>
      <c r="N4218" s="0" t="str">
        <f aca="false">ASC(G4218)</f>
        <v>ﾒﾄｸﾞﾙｺ錠500mg</v>
      </c>
      <c r="O4218" s="0" t="str">
        <f aca="false">ASC(E4218)</f>
        <v>ﾒﾄﾎﾙﾐﾝ塩酸塩</v>
      </c>
      <c r="P4218" s="16" t="n">
        <f aca="false">N(P4217)+IF($C4218=検索!$B$49,1,0)</f>
        <v>0</v>
      </c>
    </row>
    <row r="4219" customFormat="false" ht="15" hidden="false" customHeight="false" outlineLevel="0" collapsed="false">
      <c r="A4219" s="16" t="s">
        <v>221</v>
      </c>
      <c r="B4219" s="0" t="s">
        <v>9766</v>
      </c>
      <c r="C4219" s="0" t="n">
        <v>396</v>
      </c>
      <c r="D4219" s="0" t="str">
        <f aca="false">IFERROR(VLOOKUP($C4219,薬効分類マスタ!$A$2:$B$180,2,FALSE()),"未登録")</f>
        <v>糖尿病用剤</v>
      </c>
      <c r="E4219" s="16" t="s">
        <v>9767</v>
      </c>
      <c r="F4219" s="16" t="s">
        <v>411</v>
      </c>
      <c r="G4219" s="16" t="s">
        <v>9768</v>
      </c>
      <c r="H4219" s="16" t="s">
        <v>385</v>
      </c>
      <c r="I4219" s="0" t="n">
        <v>10.8</v>
      </c>
      <c r="J4219" s="16" t="s">
        <v>239</v>
      </c>
      <c r="K4219" s="0" t="str">
        <f aca="false">IFERROR(IF(VLOOKUP($C4219,薬効分類マスタ!$A$2:$E$180,5,FALSE())=0,"",VLOOKUP($C4219,薬効分類マスタ!$A$2:$E$180,5,FALSE())),"")</f>
        <v/>
      </c>
      <c r="L4219" s="17"/>
      <c r="M4219" s="0" t="str">
        <f aca="false">IF($K4219="","",IF($L4219&lt;&gt;"",$L4219,VLOOKUP($C4219,薬効分類マスタ!$A$2:$F$180,6,FALSE())))</f>
        <v/>
      </c>
      <c r="N4219" s="0" t="str">
        <f aca="false">ASC(G4219)</f>
        <v>ｱｶﾙﾎﾞｰｽ錠50mg｢ｻﾜｲ｣</v>
      </c>
      <c r="O4219" s="0" t="str">
        <f aca="false">ASC(E4219)</f>
        <v>ｱｶﾙﾎﾞｰｽ</v>
      </c>
      <c r="P4219" s="16" t="n">
        <f aca="false">N(P4218)+IF($C4219=検索!$B$49,1,0)</f>
        <v>0</v>
      </c>
    </row>
    <row r="4220" customFormat="false" ht="15" hidden="false" customHeight="false" outlineLevel="0" collapsed="false">
      <c r="A4220" s="16" t="s">
        <v>221</v>
      </c>
      <c r="B4220" s="0" t="s">
        <v>9769</v>
      </c>
      <c r="C4220" s="0" t="n">
        <v>396</v>
      </c>
      <c r="D4220" s="0" t="str">
        <f aca="false">IFERROR(VLOOKUP($C4220,薬効分類マスタ!$A$2:$B$180,2,FALSE()),"未登録")</f>
        <v>糖尿病用剤</v>
      </c>
      <c r="E4220" s="16" t="s">
        <v>9767</v>
      </c>
      <c r="F4220" s="16" t="s">
        <v>411</v>
      </c>
      <c r="G4220" s="16" t="s">
        <v>9770</v>
      </c>
      <c r="H4220" s="16" t="s">
        <v>542</v>
      </c>
      <c r="I4220" s="0" t="n">
        <v>6.5</v>
      </c>
      <c r="J4220" s="16" t="s">
        <v>239</v>
      </c>
      <c r="K4220" s="0" t="str">
        <f aca="false">IFERROR(IF(VLOOKUP($C4220,薬効分類マスタ!$A$2:$E$180,5,FALSE())=0,"",VLOOKUP($C4220,薬効分類マスタ!$A$2:$E$180,5,FALSE())),"")</f>
        <v/>
      </c>
      <c r="L4220" s="17"/>
      <c r="M4220" s="0" t="str">
        <f aca="false">IF($K4220="","",IF($L4220&lt;&gt;"",$L4220,VLOOKUP($C4220,薬効分類マスタ!$A$2:$F$180,6,FALSE())))</f>
        <v/>
      </c>
      <c r="N4220" s="0" t="str">
        <f aca="false">ASC(G4220)</f>
        <v>ｱｶﾙﾎﾞｰｽ錠50mg｢NIG｣</v>
      </c>
      <c r="O4220" s="0" t="str">
        <f aca="false">ASC(E4220)</f>
        <v>ｱｶﾙﾎﾞｰｽ</v>
      </c>
      <c r="P4220" s="16" t="n">
        <f aca="false">N(P4219)+IF($C4220=検索!$B$49,1,0)</f>
        <v>0</v>
      </c>
    </row>
    <row r="4221" customFormat="false" ht="15" hidden="false" customHeight="false" outlineLevel="0" collapsed="false">
      <c r="A4221" s="16" t="s">
        <v>221</v>
      </c>
      <c r="B4221" s="0" t="s">
        <v>9771</v>
      </c>
      <c r="C4221" s="0" t="n">
        <v>396</v>
      </c>
      <c r="D4221" s="0" t="str">
        <f aca="false">IFERROR(VLOOKUP($C4221,薬効分類マスタ!$A$2:$B$180,2,FALSE()),"未登録")</f>
        <v>糖尿病用剤</v>
      </c>
      <c r="E4221" s="16" t="s">
        <v>9767</v>
      </c>
      <c r="F4221" s="16" t="s">
        <v>627</v>
      </c>
      <c r="G4221" s="16" t="s">
        <v>9772</v>
      </c>
      <c r="H4221" s="16" t="s">
        <v>385</v>
      </c>
      <c r="I4221" s="0" t="n">
        <v>19.3</v>
      </c>
      <c r="J4221" s="16" t="s">
        <v>239</v>
      </c>
      <c r="K4221" s="0" t="str">
        <f aca="false">IFERROR(IF(VLOOKUP($C4221,薬効分類マスタ!$A$2:$E$180,5,FALSE())=0,"",VLOOKUP($C4221,薬効分類マスタ!$A$2:$E$180,5,FALSE())),"")</f>
        <v/>
      </c>
      <c r="L4221" s="17"/>
      <c r="M4221" s="0" t="str">
        <f aca="false">IF($K4221="","",IF($L4221&lt;&gt;"",$L4221,VLOOKUP($C4221,薬効分類マスタ!$A$2:$F$180,6,FALSE())))</f>
        <v/>
      </c>
      <c r="N4221" s="0" t="str">
        <f aca="false">ASC(G4221)</f>
        <v>ｱｶﾙﾎﾞｰｽ錠100mg｢ｻﾜｲ｣</v>
      </c>
      <c r="O4221" s="0" t="str">
        <f aca="false">ASC(E4221)</f>
        <v>ｱｶﾙﾎﾞｰｽ</v>
      </c>
      <c r="P4221" s="16" t="n">
        <f aca="false">N(P4220)+IF($C4221=検索!$B$49,1,0)</f>
        <v>0</v>
      </c>
    </row>
    <row r="4222" customFormat="false" ht="15" hidden="false" customHeight="false" outlineLevel="0" collapsed="false">
      <c r="A4222" s="16" t="s">
        <v>221</v>
      </c>
      <c r="B4222" s="0" t="s">
        <v>9773</v>
      </c>
      <c r="C4222" s="0" t="n">
        <v>396</v>
      </c>
      <c r="D4222" s="0" t="str">
        <f aca="false">IFERROR(VLOOKUP($C4222,薬効分類マスタ!$A$2:$B$180,2,FALSE()),"未登録")</f>
        <v>糖尿病用剤</v>
      </c>
      <c r="E4222" s="16" t="s">
        <v>9767</v>
      </c>
      <c r="F4222" s="16" t="s">
        <v>627</v>
      </c>
      <c r="G4222" s="16" t="s">
        <v>9774</v>
      </c>
      <c r="H4222" s="16" t="s">
        <v>542</v>
      </c>
      <c r="I4222" s="0" t="n">
        <v>11.3</v>
      </c>
      <c r="J4222" s="16" t="s">
        <v>239</v>
      </c>
      <c r="K4222" s="0" t="str">
        <f aca="false">IFERROR(IF(VLOOKUP($C4222,薬効分類マスタ!$A$2:$E$180,5,FALSE())=0,"",VLOOKUP($C4222,薬効分類マスタ!$A$2:$E$180,5,FALSE())),"")</f>
        <v/>
      </c>
      <c r="L4222" s="17"/>
      <c r="M4222" s="0" t="str">
        <f aca="false">IF($K4222="","",IF($L4222&lt;&gt;"",$L4222,VLOOKUP($C4222,薬効分類マスタ!$A$2:$F$180,6,FALSE())))</f>
        <v/>
      </c>
      <c r="N4222" s="0" t="str">
        <f aca="false">ASC(G4222)</f>
        <v>ｱｶﾙﾎﾞｰｽ錠100mg｢NIG｣</v>
      </c>
      <c r="O4222" s="0" t="str">
        <f aca="false">ASC(E4222)</f>
        <v>ｱｶﾙﾎﾞｰｽ</v>
      </c>
      <c r="P4222" s="16" t="n">
        <f aca="false">N(P4221)+IF($C4222=検索!$B$49,1,0)</f>
        <v>0</v>
      </c>
    </row>
    <row r="4223" customFormat="false" ht="15" hidden="false" customHeight="false" outlineLevel="0" collapsed="false">
      <c r="A4223" s="16" t="s">
        <v>221</v>
      </c>
      <c r="B4223" s="0" t="s">
        <v>9775</v>
      </c>
      <c r="C4223" s="0" t="n">
        <v>396</v>
      </c>
      <c r="D4223" s="0" t="str">
        <f aca="false">IFERROR(VLOOKUP($C4223,薬効分類マスタ!$A$2:$B$180,2,FALSE()),"未登録")</f>
        <v>糖尿病用剤</v>
      </c>
      <c r="E4223" s="16" t="s">
        <v>9776</v>
      </c>
      <c r="F4223" s="16" t="s">
        <v>5822</v>
      </c>
      <c r="G4223" s="16" t="s">
        <v>9777</v>
      </c>
      <c r="I4223" s="0" t="n">
        <v>10.8</v>
      </c>
      <c r="J4223" s="16" t="s">
        <v>239</v>
      </c>
      <c r="K4223" s="0" t="str">
        <f aca="false">IFERROR(IF(VLOOKUP($C4223,薬効分類マスタ!$A$2:$E$180,5,FALSE())=0,"",VLOOKUP($C4223,薬効分類マスタ!$A$2:$E$180,5,FALSE())),"")</f>
        <v/>
      </c>
      <c r="L4223" s="17"/>
      <c r="M4223" s="0" t="str">
        <f aca="false">IF($K4223="","",IF($L4223&lt;&gt;"",$L4223,VLOOKUP($C4223,薬効分類マスタ!$A$2:$F$180,6,FALSE())))</f>
        <v/>
      </c>
      <c r="N4223" s="0" t="str">
        <f aca="false">ASC(G4223)</f>
        <v>ﾎﾞｸﾞﾘﾎﾞｰｽ0.2mg錠</v>
      </c>
      <c r="O4223" s="0" t="str">
        <f aca="false">ASC(E4223)</f>
        <v>ﾎﾞｸﾞﾘﾎﾞｰｽ</v>
      </c>
      <c r="P4223" s="16" t="n">
        <f aca="false">N(P4222)+IF($C4223=検索!$B$49,1,0)</f>
        <v>0</v>
      </c>
    </row>
    <row r="4224" customFormat="false" ht="15" hidden="false" customHeight="false" outlineLevel="0" collapsed="false">
      <c r="A4224" s="16" t="s">
        <v>221</v>
      </c>
      <c r="B4224" s="0" t="s">
        <v>9778</v>
      </c>
      <c r="C4224" s="0" t="n">
        <v>396</v>
      </c>
      <c r="D4224" s="0" t="str">
        <f aca="false">IFERROR(VLOOKUP($C4224,薬効分類マスタ!$A$2:$B$180,2,FALSE()),"未登録")</f>
        <v>糖尿病用剤</v>
      </c>
      <c r="E4224" s="16" t="s">
        <v>9776</v>
      </c>
      <c r="F4224" s="16" t="s">
        <v>5822</v>
      </c>
      <c r="G4224" s="16" t="s">
        <v>9779</v>
      </c>
      <c r="H4224" s="16" t="s">
        <v>231</v>
      </c>
      <c r="I4224" s="0" t="n">
        <v>12.8</v>
      </c>
      <c r="J4224" s="16" t="s">
        <v>232</v>
      </c>
      <c r="K4224" s="0" t="str">
        <f aca="false">IFERROR(IF(VLOOKUP($C4224,薬効分類マスタ!$A$2:$E$180,5,FALSE())=0,"",VLOOKUP($C4224,薬効分類マスタ!$A$2:$E$180,5,FALSE())),"")</f>
        <v/>
      </c>
      <c r="L4224" s="17"/>
      <c r="M4224" s="0" t="str">
        <f aca="false">IF($K4224="","",IF($L4224&lt;&gt;"",$L4224,VLOOKUP($C4224,薬効分類マスタ!$A$2:$F$180,6,FALSE())))</f>
        <v/>
      </c>
      <c r="N4224" s="0" t="str">
        <f aca="false">ASC(G4224)</f>
        <v>ﾍﾞｲｽﾝ錠0.2</v>
      </c>
      <c r="O4224" s="0" t="str">
        <f aca="false">ASC(E4224)</f>
        <v>ﾎﾞｸﾞﾘﾎﾞｰｽ</v>
      </c>
      <c r="P4224" s="16" t="n">
        <f aca="false">N(P4223)+IF($C4224=検索!$B$49,1,0)</f>
        <v>0</v>
      </c>
    </row>
    <row r="4225" customFormat="false" ht="15" hidden="false" customHeight="false" outlineLevel="0" collapsed="false">
      <c r="A4225" s="16" t="s">
        <v>221</v>
      </c>
      <c r="B4225" s="0" t="s">
        <v>9780</v>
      </c>
      <c r="C4225" s="0" t="n">
        <v>396</v>
      </c>
      <c r="D4225" s="0" t="str">
        <f aca="false">IFERROR(VLOOKUP($C4225,薬効分類マスタ!$A$2:$B$180,2,FALSE()),"未登録")</f>
        <v>糖尿病用剤</v>
      </c>
      <c r="E4225" s="16" t="s">
        <v>9776</v>
      </c>
      <c r="F4225" s="16" t="s">
        <v>5551</v>
      </c>
      <c r="G4225" s="16" t="s">
        <v>9781</v>
      </c>
      <c r="I4225" s="0" t="n">
        <v>10.8</v>
      </c>
      <c r="J4225" s="16" t="s">
        <v>239</v>
      </c>
      <c r="K4225" s="0" t="str">
        <f aca="false">IFERROR(IF(VLOOKUP($C4225,薬効分類マスタ!$A$2:$E$180,5,FALSE())=0,"",VLOOKUP($C4225,薬効分類マスタ!$A$2:$E$180,5,FALSE())),"")</f>
        <v/>
      </c>
      <c r="L4225" s="17"/>
      <c r="M4225" s="0" t="str">
        <f aca="false">IF($K4225="","",IF($L4225&lt;&gt;"",$L4225,VLOOKUP($C4225,薬効分類マスタ!$A$2:$F$180,6,FALSE())))</f>
        <v/>
      </c>
      <c r="N4225" s="0" t="str">
        <f aca="false">ASC(G4225)</f>
        <v>ﾎﾞｸﾞﾘﾎﾞｰｽ0.3mg錠</v>
      </c>
      <c r="O4225" s="0" t="str">
        <f aca="false">ASC(E4225)</f>
        <v>ﾎﾞｸﾞﾘﾎﾞｰｽ</v>
      </c>
      <c r="P4225" s="16" t="n">
        <f aca="false">N(P4224)+IF($C4225=検索!$B$49,1,0)</f>
        <v>0</v>
      </c>
    </row>
    <row r="4226" customFormat="false" ht="15" hidden="false" customHeight="false" outlineLevel="0" collapsed="false">
      <c r="A4226" s="16" t="s">
        <v>221</v>
      </c>
      <c r="B4226" s="0" t="s">
        <v>9782</v>
      </c>
      <c r="C4226" s="0" t="n">
        <v>396</v>
      </c>
      <c r="D4226" s="0" t="str">
        <f aca="false">IFERROR(VLOOKUP($C4226,薬効分類マスタ!$A$2:$B$180,2,FALSE()),"未登録")</f>
        <v>糖尿病用剤</v>
      </c>
      <c r="E4226" s="16" t="s">
        <v>9776</v>
      </c>
      <c r="F4226" s="16" t="s">
        <v>5551</v>
      </c>
      <c r="G4226" s="16" t="s">
        <v>9783</v>
      </c>
      <c r="H4226" s="16" t="s">
        <v>231</v>
      </c>
      <c r="I4226" s="0" t="n">
        <v>12.9</v>
      </c>
      <c r="J4226" s="16" t="s">
        <v>232</v>
      </c>
      <c r="K4226" s="0" t="str">
        <f aca="false">IFERROR(IF(VLOOKUP($C4226,薬効分類マスタ!$A$2:$E$180,5,FALSE())=0,"",VLOOKUP($C4226,薬効分類マスタ!$A$2:$E$180,5,FALSE())),"")</f>
        <v/>
      </c>
      <c r="L4226" s="17"/>
      <c r="M4226" s="0" t="str">
        <f aca="false">IF($K4226="","",IF($L4226&lt;&gt;"",$L4226,VLOOKUP($C4226,薬効分類マスタ!$A$2:$F$180,6,FALSE())))</f>
        <v/>
      </c>
      <c r="N4226" s="0" t="str">
        <f aca="false">ASC(G4226)</f>
        <v>ﾍﾞｲｽﾝ錠0.3</v>
      </c>
      <c r="O4226" s="0" t="str">
        <f aca="false">ASC(E4226)</f>
        <v>ﾎﾞｸﾞﾘﾎﾞｰｽ</v>
      </c>
      <c r="P4226" s="16" t="n">
        <f aca="false">N(P4225)+IF($C4226=検索!$B$49,1,0)</f>
        <v>0</v>
      </c>
    </row>
    <row r="4227" customFormat="false" ht="15" hidden="false" customHeight="false" outlineLevel="0" collapsed="false">
      <c r="A4227" s="16" t="s">
        <v>221</v>
      </c>
      <c r="B4227" s="0" t="s">
        <v>9784</v>
      </c>
      <c r="C4227" s="0" t="n">
        <v>396</v>
      </c>
      <c r="D4227" s="0" t="str">
        <f aca="false">IFERROR(VLOOKUP($C4227,薬効分類マスタ!$A$2:$B$180,2,FALSE()),"未登録")</f>
        <v>糖尿病用剤</v>
      </c>
      <c r="E4227" s="16" t="s">
        <v>9776</v>
      </c>
      <c r="F4227" s="16" t="s">
        <v>5822</v>
      </c>
      <c r="G4227" s="16" t="s">
        <v>9785</v>
      </c>
      <c r="I4227" s="0" t="n">
        <v>10.8</v>
      </c>
      <c r="J4227" s="16" t="s">
        <v>239</v>
      </c>
      <c r="K4227" s="0" t="str">
        <f aca="false">IFERROR(IF(VLOOKUP($C4227,薬効分類マスタ!$A$2:$E$180,5,FALSE())=0,"",VLOOKUP($C4227,薬効分類マスタ!$A$2:$E$180,5,FALSE())),"")</f>
        <v/>
      </c>
      <c r="L4227" s="17"/>
      <c r="M4227" s="0" t="str">
        <f aca="false">IF($K4227="","",IF($L4227&lt;&gt;"",$L4227,VLOOKUP($C4227,薬効分類マスタ!$A$2:$F$180,6,FALSE())))</f>
        <v/>
      </c>
      <c r="N4227" s="0" t="str">
        <f aca="false">ASC(G4227)</f>
        <v>ﾎﾞｸﾞﾘﾎﾞｰｽ0.2mg口腔内崩壊錠</v>
      </c>
      <c r="O4227" s="0" t="str">
        <f aca="false">ASC(E4227)</f>
        <v>ﾎﾞｸﾞﾘﾎﾞｰｽ</v>
      </c>
      <c r="P4227" s="16" t="n">
        <f aca="false">N(P4226)+IF($C4227=検索!$B$49,1,0)</f>
        <v>0</v>
      </c>
    </row>
    <row r="4228" customFormat="false" ht="15" hidden="false" customHeight="false" outlineLevel="0" collapsed="false">
      <c r="A4228" s="16" t="s">
        <v>221</v>
      </c>
      <c r="B4228" s="0" t="s">
        <v>9786</v>
      </c>
      <c r="C4228" s="0" t="n">
        <v>396</v>
      </c>
      <c r="D4228" s="0" t="str">
        <f aca="false">IFERROR(VLOOKUP($C4228,薬効分類マスタ!$A$2:$B$180,2,FALSE()),"未登録")</f>
        <v>糖尿病用剤</v>
      </c>
      <c r="E4228" s="16" t="s">
        <v>9776</v>
      </c>
      <c r="F4228" s="16" t="s">
        <v>5822</v>
      </c>
      <c r="G4228" s="16" t="s">
        <v>9787</v>
      </c>
      <c r="H4228" s="16" t="s">
        <v>231</v>
      </c>
      <c r="I4228" s="0" t="n">
        <v>12.8</v>
      </c>
      <c r="J4228" s="16" t="s">
        <v>232</v>
      </c>
      <c r="K4228" s="0" t="str">
        <f aca="false">IFERROR(IF(VLOOKUP($C4228,薬効分類マスタ!$A$2:$E$180,5,FALSE())=0,"",VLOOKUP($C4228,薬効分類マスタ!$A$2:$E$180,5,FALSE())),"")</f>
        <v/>
      </c>
      <c r="L4228" s="17"/>
      <c r="M4228" s="0" t="str">
        <f aca="false">IF($K4228="","",IF($L4228&lt;&gt;"",$L4228,VLOOKUP($C4228,薬効分類マスタ!$A$2:$F$180,6,FALSE())))</f>
        <v/>
      </c>
      <c r="N4228" s="0" t="str">
        <f aca="false">ASC(G4228)</f>
        <v>ﾍﾞｲｽﾝOD錠0.2</v>
      </c>
      <c r="O4228" s="0" t="str">
        <f aca="false">ASC(E4228)</f>
        <v>ﾎﾞｸﾞﾘﾎﾞｰｽ</v>
      </c>
      <c r="P4228" s="16" t="n">
        <f aca="false">N(P4227)+IF($C4228=検索!$B$49,1,0)</f>
        <v>0</v>
      </c>
    </row>
    <row r="4229" customFormat="false" ht="15" hidden="false" customHeight="false" outlineLevel="0" collapsed="false">
      <c r="A4229" s="16" t="s">
        <v>221</v>
      </c>
      <c r="B4229" s="0" t="s">
        <v>9788</v>
      </c>
      <c r="C4229" s="0" t="n">
        <v>396</v>
      </c>
      <c r="D4229" s="0" t="str">
        <f aca="false">IFERROR(VLOOKUP($C4229,薬効分類マスタ!$A$2:$B$180,2,FALSE()),"未登録")</f>
        <v>糖尿病用剤</v>
      </c>
      <c r="E4229" s="16" t="s">
        <v>9776</v>
      </c>
      <c r="F4229" s="16" t="s">
        <v>5822</v>
      </c>
      <c r="G4229" s="16" t="s">
        <v>9789</v>
      </c>
      <c r="H4229" s="16" t="s">
        <v>549</v>
      </c>
      <c r="I4229" s="0" t="n">
        <v>10.8</v>
      </c>
      <c r="J4229" s="16" t="s">
        <v>239</v>
      </c>
      <c r="K4229" s="0" t="str">
        <f aca="false">IFERROR(IF(VLOOKUP($C4229,薬効分類マスタ!$A$2:$E$180,5,FALSE())=0,"",VLOOKUP($C4229,薬効分類マスタ!$A$2:$E$180,5,FALSE())),"")</f>
        <v/>
      </c>
      <c r="L4229" s="17"/>
      <c r="M4229" s="0" t="str">
        <f aca="false">IF($K4229="","",IF($L4229&lt;&gt;"",$L4229,VLOOKUP($C4229,薬効分類マスタ!$A$2:$F$180,6,FALSE())))</f>
        <v/>
      </c>
      <c r="N4229" s="0" t="str">
        <f aca="false">ASC(G4229)</f>
        <v>ﾎﾞｸﾞﾘﾎﾞｰｽODﾌｨﾙﾑ0.2｢QQ｣</v>
      </c>
      <c r="O4229" s="0" t="str">
        <f aca="false">ASC(E4229)</f>
        <v>ﾎﾞｸﾞﾘﾎﾞｰｽ</v>
      </c>
      <c r="P4229" s="16" t="n">
        <f aca="false">N(P4228)+IF($C4229=検索!$B$49,1,0)</f>
        <v>0</v>
      </c>
    </row>
    <row r="4230" customFormat="false" ht="15" hidden="false" customHeight="false" outlineLevel="0" collapsed="false">
      <c r="A4230" s="16" t="s">
        <v>221</v>
      </c>
      <c r="B4230" s="0" t="s">
        <v>9790</v>
      </c>
      <c r="C4230" s="0" t="n">
        <v>396</v>
      </c>
      <c r="D4230" s="0" t="str">
        <f aca="false">IFERROR(VLOOKUP($C4230,薬効分類マスタ!$A$2:$B$180,2,FALSE()),"未登録")</f>
        <v>糖尿病用剤</v>
      </c>
      <c r="E4230" s="16" t="s">
        <v>9776</v>
      </c>
      <c r="F4230" s="16" t="s">
        <v>5822</v>
      </c>
      <c r="G4230" s="16" t="s">
        <v>9791</v>
      </c>
      <c r="H4230" s="16" t="s">
        <v>1361</v>
      </c>
      <c r="I4230" s="0" t="n">
        <v>14.4</v>
      </c>
      <c r="J4230" s="16" t="s">
        <v>239</v>
      </c>
      <c r="K4230" s="0" t="str">
        <f aca="false">IFERROR(IF(VLOOKUP($C4230,薬効分類マスタ!$A$2:$E$180,5,FALSE())=0,"",VLOOKUP($C4230,薬効分類マスタ!$A$2:$E$180,5,FALSE())),"")</f>
        <v/>
      </c>
      <c r="L4230" s="17"/>
      <c r="M4230" s="0" t="str">
        <f aca="false">IF($K4230="","",IF($L4230&lt;&gt;"",$L4230,VLOOKUP($C4230,薬効分類マスタ!$A$2:$F$180,6,FALSE())))</f>
        <v/>
      </c>
      <c r="N4230" s="0" t="str">
        <f aca="false">ASC(G4230)</f>
        <v>ﾎﾞｸﾞﾘﾎﾞｰｽOD錠0.2mg｢ｹﾐﾌｧ｣</v>
      </c>
      <c r="O4230" s="0" t="str">
        <f aca="false">ASC(E4230)</f>
        <v>ﾎﾞｸﾞﾘﾎﾞｰｽ</v>
      </c>
      <c r="P4230" s="16" t="n">
        <f aca="false">N(P4229)+IF($C4230=検索!$B$49,1,0)</f>
        <v>0</v>
      </c>
    </row>
    <row r="4231" customFormat="false" ht="15" hidden="false" customHeight="false" outlineLevel="0" collapsed="false">
      <c r="A4231" s="16" t="s">
        <v>221</v>
      </c>
      <c r="B4231" s="0" t="s">
        <v>9792</v>
      </c>
      <c r="C4231" s="0" t="n">
        <v>396</v>
      </c>
      <c r="D4231" s="0" t="str">
        <f aca="false">IFERROR(VLOOKUP($C4231,薬効分類マスタ!$A$2:$B$180,2,FALSE()),"未登録")</f>
        <v>糖尿病用剤</v>
      </c>
      <c r="E4231" s="16" t="s">
        <v>9776</v>
      </c>
      <c r="F4231" s="16" t="s">
        <v>5551</v>
      </c>
      <c r="G4231" s="16" t="s">
        <v>9793</v>
      </c>
      <c r="I4231" s="0" t="n">
        <v>10.8</v>
      </c>
      <c r="J4231" s="16" t="s">
        <v>239</v>
      </c>
      <c r="K4231" s="0" t="str">
        <f aca="false">IFERROR(IF(VLOOKUP($C4231,薬効分類マスタ!$A$2:$E$180,5,FALSE())=0,"",VLOOKUP($C4231,薬効分類マスタ!$A$2:$E$180,5,FALSE())),"")</f>
        <v/>
      </c>
      <c r="L4231" s="17"/>
      <c r="M4231" s="0" t="str">
        <f aca="false">IF($K4231="","",IF($L4231&lt;&gt;"",$L4231,VLOOKUP($C4231,薬効分類マスタ!$A$2:$F$180,6,FALSE())))</f>
        <v/>
      </c>
      <c r="N4231" s="0" t="str">
        <f aca="false">ASC(G4231)</f>
        <v>ﾎﾞｸﾞﾘﾎﾞｰｽ0.3mg口腔内崩壊錠</v>
      </c>
      <c r="O4231" s="0" t="str">
        <f aca="false">ASC(E4231)</f>
        <v>ﾎﾞｸﾞﾘﾎﾞｰｽ</v>
      </c>
      <c r="P4231" s="16" t="n">
        <f aca="false">N(P4230)+IF($C4231=検索!$B$49,1,0)</f>
        <v>0</v>
      </c>
    </row>
    <row r="4232" customFormat="false" ht="15" hidden="false" customHeight="false" outlineLevel="0" collapsed="false">
      <c r="A4232" s="16" t="s">
        <v>221</v>
      </c>
      <c r="B4232" s="0" t="s">
        <v>9794</v>
      </c>
      <c r="C4232" s="0" t="n">
        <v>396</v>
      </c>
      <c r="D4232" s="0" t="str">
        <f aca="false">IFERROR(VLOOKUP($C4232,薬効分類マスタ!$A$2:$B$180,2,FALSE()),"未登録")</f>
        <v>糖尿病用剤</v>
      </c>
      <c r="E4232" s="16" t="s">
        <v>9776</v>
      </c>
      <c r="F4232" s="16" t="s">
        <v>5551</v>
      </c>
      <c r="G4232" s="16" t="s">
        <v>9795</v>
      </c>
      <c r="H4232" s="16" t="s">
        <v>231</v>
      </c>
      <c r="I4232" s="0" t="n">
        <v>12.9</v>
      </c>
      <c r="J4232" s="16" t="s">
        <v>232</v>
      </c>
      <c r="K4232" s="0" t="str">
        <f aca="false">IFERROR(IF(VLOOKUP($C4232,薬効分類マスタ!$A$2:$E$180,5,FALSE())=0,"",VLOOKUP($C4232,薬効分類マスタ!$A$2:$E$180,5,FALSE())),"")</f>
        <v/>
      </c>
      <c r="L4232" s="17"/>
      <c r="M4232" s="0" t="str">
        <f aca="false">IF($K4232="","",IF($L4232&lt;&gt;"",$L4232,VLOOKUP($C4232,薬効分類マスタ!$A$2:$F$180,6,FALSE())))</f>
        <v/>
      </c>
      <c r="N4232" s="0" t="str">
        <f aca="false">ASC(G4232)</f>
        <v>ﾍﾞｲｽﾝOD錠0.3</v>
      </c>
      <c r="O4232" s="0" t="str">
        <f aca="false">ASC(E4232)</f>
        <v>ﾎﾞｸﾞﾘﾎﾞｰｽ</v>
      </c>
      <c r="P4232" s="16" t="n">
        <f aca="false">N(P4231)+IF($C4232=検索!$B$49,1,0)</f>
        <v>0</v>
      </c>
    </row>
    <row r="4233" customFormat="false" ht="15" hidden="false" customHeight="false" outlineLevel="0" collapsed="false">
      <c r="A4233" s="16" t="s">
        <v>221</v>
      </c>
      <c r="B4233" s="0" t="s">
        <v>9796</v>
      </c>
      <c r="C4233" s="0" t="n">
        <v>396</v>
      </c>
      <c r="D4233" s="0" t="str">
        <f aca="false">IFERROR(VLOOKUP($C4233,薬効分類マスタ!$A$2:$B$180,2,FALSE()),"未登録")</f>
        <v>糖尿病用剤</v>
      </c>
      <c r="E4233" s="16" t="s">
        <v>9776</v>
      </c>
      <c r="F4233" s="16" t="s">
        <v>5551</v>
      </c>
      <c r="G4233" s="16" t="s">
        <v>9797</v>
      </c>
      <c r="H4233" s="16" t="s">
        <v>549</v>
      </c>
      <c r="I4233" s="0" t="n">
        <v>10.8</v>
      </c>
      <c r="J4233" s="16" t="s">
        <v>239</v>
      </c>
      <c r="K4233" s="0" t="str">
        <f aca="false">IFERROR(IF(VLOOKUP($C4233,薬効分類マスタ!$A$2:$E$180,5,FALSE())=0,"",VLOOKUP($C4233,薬効分類マスタ!$A$2:$E$180,5,FALSE())),"")</f>
        <v/>
      </c>
      <c r="L4233" s="17"/>
      <c r="M4233" s="0" t="str">
        <f aca="false">IF($K4233="","",IF($L4233&lt;&gt;"",$L4233,VLOOKUP($C4233,薬効分類マスタ!$A$2:$F$180,6,FALSE())))</f>
        <v/>
      </c>
      <c r="N4233" s="0" t="str">
        <f aca="false">ASC(G4233)</f>
        <v>ﾎﾞｸﾞﾘﾎﾞｰｽODﾌｨﾙﾑ0.3｢QQ｣</v>
      </c>
      <c r="O4233" s="0" t="str">
        <f aca="false">ASC(E4233)</f>
        <v>ﾎﾞｸﾞﾘﾎﾞｰｽ</v>
      </c>
      <c r="P4233" s="16" t="n">
        <f aca="false">N(P4232)+IF($C4233=検索!$B$49,1,0)</f>
        <v>0</v>
      </c>
    </row>
    <row r="4234" customFormat="false" ht="15" hidden="false" customHeight="false" outlineLevel="0" collapsed="false">
      <c r="A4234" s="16" t="s">
        <v>221</v>
      </c>
      <c r="B4234" s="0" t="s">
        <v>9798</v>
      </c>
      <c r="C4234" s="0" t="n">
        <v>396</v>
      </c>
      <c r="D4234" s="0" t="str">
        <f aca="false">IFERROR(VLOOKUP($C4234,薬効分類マスタ!$A$2:$B$180,2,FALSE()),"未登録")</f>
        <v>糖尿病用剤</v>
      </c>
      <c r="E4234" s="16" t="s">
        <v>9776</v>
      </c>
      <c r="F4234" s="16" t="s">
        <v>5551</v>
      </c>
      <c r="G4234" s="16" t="s">
        <v>9799</v>
      </c>
      <c r="H4234" s="16" t="s">
        <v>1361</v>
      </c>
      <c r="I4234" s="0" t="n">
        <v>15.2</v>
      </c>
      <c r="J4234" s="16" t="s">
        <v>239</v>
      </c>
      <c r="K4234" s="0" t="str">
        <f aca="false">IFERROR(IF(VLOOKUP($C4234,薬効分類マスタ!$A$2:$E$180,5,FALSE())=0,"",VLOOKUP($C4234,薬効分類マスタ!$A$2:$E$180,5,FALSE())),"")</f>
        <v/>
      </c>
      <c r="L4234" s="17"/>
      <c r="M4234" s="0" t="str">
        <f aca="false">IF($K4234="","",IF($L4234&lt;&gt;"",$L4234,VLOOKUP($C4234,薬効分類マスタ!$A$2:$F$180,6,FALSE())))</f>
        <v/>
      </c>
      <c r="N4234" s="0" t="str">
        <f aca="false">ASC(G4234)</f>
        <v>ﾎﾞｸﾞﾘﾎﾞｰｽOD錠0.3mg｢ｹﾐﾌｧ｣</v>
      </c>
      <c r="O4234" s="0" t="str">
        <f aca="false">ASC(E4234)</f>
        <v>ﾎﾞｸﾞﾘﾎﾞｰｽ</v>
      </c>
      <c r="P4234" s="16" t="n">
        <f aca="false">N(P4233)+IF($C4234=検索!$B$49,1,0)</f>
        <v>0</v>
      </c>
    </row>
    <row r="4235" customFormat="false" ht="15" hidden="false" customHeight="false" outlineLevel="0" collapsed="false">
      <c r="A4235" s="16" t="s">
        <v>221</v>
      </c>
      <c r="B4235" s="0" t="s">
        <v>9800</v>
      </c>
      <c r="C4235" s="0" t="n">
        <v>396</v>
      </c>
      <c r="D4235" s="0" t="str">
        <f aca="false">IFERROR(VLOOKUP($C4235,薬効分類マスタ!$A$2:$B$180,2,FALSE()),"未登録")</f>
        <v>糖尿病用剤</v>
      </c>
      <c r="E4235" s="16" t="s">
        <v>9801</v>
      </c>
      <c r="F4235" s="16" t="s">
        <v>465</v>
      </c>
      <c r="G4235" s="16" t="s">
        <v>9802</v>
      </c>
      <c r="H4235" s="16" t="s">
        <v>4593</v>
      </c>
      <c r="I4235" s="0" t="n">
        <v>10.8</v>
      </c>
      <c r="J4235" s="16" t="s">
        <v>232</v>
      </c>
      <c r="K4235" s="0" t="str">
        <f aca="false">IFERROR(IF(VLOOKUP($C4235,薬効分類マスタ!$A$2:$E$180,5,FALSE())=0,"",VLOOKUP($C4235,薬効分類マスタ!$A$2:$E$180,5,FALSE())),"")</f>
        <v/>
      </c>
      <c r="L4235" s="17"/>
      <c r="M4235" s="0" t="str">
        <f aca="false">IF($K4235="","",IF($L4235&lt;&gt;"",$L4235,VLOOKUP($C4235,薬効分類マスタ!$A$2:$F$180,6,FALSE())))</f>
        <v/>
      </c>
      <c r="N4235" s="0" t="str">
        <f aca="false">ASC(G4235)</f>
        <v>ﾌｧｽﾃｨｯｸ錠30</v>
      </c>
      <c r="O4235" s="0" t="str">
        <f aca="false">ASC(E4235)</f>
        <v>ﾅﾃｸﾞﾘﾆﾄﾞ</v>
      </c>
      <c r="P4235" s="16" t="n">
        <f aca="false">N(P4234)+IF($C4235=検索!$B$49,1,0)</f>
        <v>0</v>
      </c>
    </row>
    <row r="4236" customFormat="false" ht="15" hidden="false" customHeight="false" outlineLevel="0" collapsed="false">
      <c r="A4236" s="16" t="s">
        <v>221</v>
      </c>
      <c r="B4236" s="0" t="s">
        <v>9803</v>
      </c>
      <c r="C4236" s="0" t="n">
        <v>396</v>
      </c>
      <c r="D4236" s="0" t="str">
        <f aca="false">IFERROR(VLOOKUP($C4236,薬効分類マスタ!$A$2:$B$180,2,FALSE()),"未登録")</f>
        <v>糖尿病用剤</v>
      </c>
      <c r="E4236" s="16" t="s">
        <v>9801</v>
      </c>
      <c r="F4236" s="16" t="s">
        <v>465</v>
      </c>
      <c r="G4236" s="16" t="s">
        <v>9804</v>
      </c>
      <c r="H4236" s="16" t="s">
        <v>536</v>
      </c>
      <c r="I4236" s="0" t="n">
        <v>10.8</v>
      </c>
      <c r="J4236" s="16" t="s">
        <v>239</v>
      </c>
      <c r="K4236" s="0" t="str">
        <f aca="false">IFERROR(IF(VLOOKUP($C4236,薬効分類マスタ!$A$2:$E$180,5,FALSE())=0,"",VLOOKUP($C4236,薬効分類マスタ!$A$2:$E$180,5,FALSE())),"")</f>
        <v/>
      </c>
      <c r="L4236" s="17"/>
      <c r="M4236" s="0" t="str">
        <f aca="false">IF($K4236="","",IF($L4236&lt;&gt;"",$L4236,VLOOKUP($C4236,薬効分類マスタ!$A$2:$F$180,6,FALSE())))</f>
        <v/>
      </c>
      <c r="N4236" s="0" t="str">
        <f aca="false">ASC(G4236)</f>
        <v>ﾅﾃｸﾞﾘﾆﾄﾞ錠30mg｢日医工｣</v>
      </c>
      <c r="O4236" s="0" t="str">
        <f aca="false">ASC(E4236)</f>
        <v>ﾅﾃｸﾞﾘﾆﾄﾞ</v>
      </c>
      <c r="P4236" s="16" t="n">
        <f aca="false">N(P4235)+IF($C4236=検索!$B$49,1,0)</f>
        <v>0</v>
      </c>
    </row>
    <row r="4237" customFormat="false" ht="15" hidden="false" customHeight="false" outlineLevel="0" collapsed="false">
      <c r="A4237" s="16" t="s">
        <v>221</v>
      </c>
      <c r="B4237" s="0" t="s">
        <v>9805</v>
      </c>
      <c r="C4237" s="0" t="n">
        <v>396</v>
      </c>
      <c r="D4237" s="0" t="str">
        <f aca="false">IFERROR(VLOOKUP($C4237,薬効分類マスタ!$A$2:$B$180,2,FALSE()),"未登録")</f>
        <v>糖尿病用剤</v>
      </c>
      <c r="E4237" s="16" t="s">
        <v>9801</v>
      </c>
      <c r="F4237" s="16" t="s">
        <v>9441</v>
      </c>
      <c r="G4237" s="16" t="s">
        <v>9806</v>
      </c>
      <c r="H4237" s="16" t="s">
        <v>4593</v>
      </c>
      <c r="I4237" s="0" t="n">
        <v>17.5</v>
      </c>
      <c r="J4237" s="16" t="s">
        <v>232</v>
      </c>
      <c r="K4237" s="0" t="str">
        <f aca="false">IFERROR(IF(VLOOKUP($C4237,薬効分類マスタ!$A$2:$E$180,5,FALSE())=0,"",VLOOKUP($C4237,薬効分類マスタ!$A$2:$E$180,5,FALSE())),"")</f>
        <v/>
      </c>
      <c r="L4237" s="17"/>
      <c r="M4237" s="0" t="str">
        <f aca="false">IF($K4237="","",IF($L4237&lt;&gt;"",$L4237,VLOOKUP($C4237,薬効分類マスタ!$A$2:$F$180,6,FALSE())))</f>
        <v/>
      </c>
      <c r="N4237" s="0" t="str">
        <f aca="false">ASC(G4237)</f>
        <v>ﾌｧｽﾃｨｯｸ錠90</v>
      </c>
      <c r="O4237" s="0" t="str">
        <f aca="false">ASC(E4237)</f>
        <v>ﾅﾃｸﾞﾘﾆﾄﾞ</v>
      </c>
      <c r="P4237" s="16" t="n">
        <f aca="false">N(P4236)+IF($C4237=検索!$B$49,1,0)</f>
        <v>0</v>
      </c>
    </row>
    <row r="4238" customFormat="false" ht="15" hidden="false" customHeight="false" outlineLevel="0" collapsed="false">
      <c r="A4238" s="16" t="s">
        <v>221</v>
      </c>
      <c r="B4238" s="0" t="s">
        <v>9807</v>
      </c>
      <c r="C4238" s="0" t="n">
        <v>396</v>
      </c>
      <c r="D4238" s="0" t="str">
        <f aca="false">IFERROR(VLOOKUP($C4238,薬効分類マスタ!$A$2:$B$180,2,FALSE()),"未登録")</f>
        <v>糖尿病用剤</v>
      </c>
      <c r="E4238" s="16" t="s">
        <v>9801</v>
      </c>
      <c r="F4238" s="16" t="s">
        <v>9441</v>
      </c>
      <c r="G4238" s="16" t="s">
        <v>9808</v>
      </c>
      <c r="H4238" s="16" t="s">
        <v>536</v>
      </c>
      <c r="I4238" s="0" t="n">
        <v>14.9</v>
      </c>
      <c r="J4238" s="16" t="s">
        <v>239</v>
      </c>
      <c r="K4238" s="0" t="str">
        <f aca="false">IFERROR(IF(VLOOKUP($C4238,薬効分類マスタ!$A$2:$E$180,5,FALSE())=0,"",VLOOKUP($C4238,薬効分類マスタ!$A$2:$E$180,5,FALSE())),"")</f>
        <v/>
      </c>
      <c r="L4238" s="17"/>
      <c r="M4238" s="0" t="str">
        <f aca="false">IF($K4238="","",IF($L4238&lt;&gt;"",$L4238,VLOOKUP($C4238,薬効分類マスタ!$A$2:$F$180,6,FALSE())))</f>
        <v/>
      </c>
      <c r="N4238" s="0" t="str">
        <f aca="false">ASC(G4238)</f>
        <v>ﾅﾃｸﾞﾘﾆﾄﾞ錠90mg｢日医工｣</v>
      </c>
      <c r="O4238" s="0" t="str">
        <f aca="false">ASC(E4238)</f>
        <v>ﾅﾃｸﾞﾘﾆﾄﾞ</v>
      </c>
      <c r="P4238" s="16" t="n">
        <f aca="false">N(P4237)+IF($C4238=検索!$B$49,1,0)</f>
        <v>0</v>
      </c>
    </row>
    <row r="4239" customFormat="false" ht="15" hidden="false" customHeight="false" outlineLevel="0" collapsed="false">
      <c r="A4239" s="16" t="s">
        <v>221</v>
      </c>
      <c r="B4239" s="0" t="s">
        <v>9809</v>
      </c>
      <c r="C4239" s="0" t="n">
        <v>396</v>
      </c>
      <c r="D4239" s="0" t="str">
        <f aca="false">IFERROR(VLOOKUP($C4239,薬効分類マスタ!$A$2:$B$180,2,FALSE()),"未登録")</f>
        <v>糖尿病用剤</v>
      </c>
      <c r="E4239" s="16" t="s">
        <v>9810</v>
      </c>
      <c r="F4239" s="16" t="s">
        <v>439</v>
      </c>
      <c r="G4239" s="16" t="s">
        <v>9811</v>
      </c>
      <c r="I4239" s="0" t="n">
        <v>10.8</v>
      </c>
      <c r="J4239" s="16" t="s">
        <v>239</v>
      </c>
      <c r="K4239" s="0" t="str">
        <f aca="false">IFERROR(IF(VLOOKUP($C4239,薬効分類マスタ!$A$2:$E$180,5,FALSE())=0,"",VLOOKUP($C4239,薬効分類マスタ!$A$2:$E$180,5,FALSE())),"")</f>
        <v/>
      </c>
      <c r="L4239" s="17"/>
      <c r="M4239" s="0" t="str">
        <f aca="false">IF($K4239="","",IF($L4239&lt;&gt;"",$L4239,VLOOKUP($C4239,薬効分類マスタ!$A$2:$F$180,6,FALSE())))</f>
        <v/>
      </c>
      <c r="N4239" s="0" t="str">
        <f aca="false">ASC(G4239)</f>
        <v>ﾋﾟｵｸﾞﾘﾀｿﾞﾝ塩酸塩15mg錠</v>
      </c>
      <c r="O4239" s="0" t="str">
        <f aca="false">ASC(E4239)</f>
        <v>ﾋﾟｵｸﾞﾘﾀｿﾞﾝ塩酸塩</v>
      </c>
      <c r="P4239" s="16" t="n">
        <f aca="false">N(P4238)+IF($C4239=検索!$B$49,1,0)</f>
        <v>0</v>
      </c>
    </row>
    <row r="4240" customFormat="false" ht="15" hidden="false" customHeight="false" outlineLevel="0" collapsed="false">
      <c r="A4240" s="16" t="s">
        <v>221</v>
      </c>
      <c r="B4240" s="0" t="s">
        <v>9812</v>
      </c>
      <c r="C4240" s="0" t="n">
        <v>396</v>
      </c>
      <c r="D4240" s="0" t="str">
        <f aca="false">IFERROR(VLOOKUP($C4240,薬効分類マスタ!$A$2:$B$180,2,FALSE()),"未登録")</f>
        <v>糖尿病用剤</v>
      </c>
      <c r="E4240" s="16" t="s">
        <v>9810</v>
      </c>
      <c r="F4240" s="16" t="s">
        <v>439</v>
      </c>
      <c r="G4240" s="16" t="s">
        <v>9813</v>
      </c>
      <c r="H4240" s="16" t="s">
        <v>231</v>
      </c>
      <c r="I4240" s="0" t="n">
        <v>16.3</v>
      </c>
      <c r="J4240" s="16" t="s">
        <v>232</v>
      </c>
      <c r="K4240" s="0" t="str">
        <f aca="false">IFERROR(IF(VLOOKUP($C4240,薬効分類マスタ!$A$2:$E$180,5,FALSE())=0,"",VLOOKUP($C4240,薬効分類マスタ!$A$2:$E$180,5,FALSE())),"")</f>
        <v/>
      </c>
      <c r="L4240" s="17"/>
      <c r="M4240" s="0" t="str">
        <f aca="false">IF($K4240="","",IF($L4240&lt;&gt;"",$L4240,VLOOKUP($C4240,薬効分類マスタ!$A$2:$F$180,6,FALSE())))</f>
        <v/>
      </c>
      <c r="N4240" s="0" t="str">
        <f aca="false">ASC(G4240)</f>
        <v>ｱｸﾄｽ錠15</v>
      </c>
      <c r="O4240" s="0" t="str">
        <f aca="false">ASC(E4240)</f>
        <v>ﾋﾟｵｸﾞﾘﾀｿﾞﾝ塩酸塩</v>
      </c>
      <c r="P4240" s="16" t="n">
        <f aca="false">N(P4239)+IF($C4240=検索!$B$49,1,0)</f>
        <v>0</v>
      </c>
    </row>
    <row r="4241" customFormat="false" ht="15" hidden="false" customHeight="false" outlineLevel="0" collapsed="false">
      <c r="A4241" s="16" t="s">
        <v>221</v>
      </c>
      <c r="B4241" s="0" t="s">
        <v>9814</v>
      </c>
      <c r="C4241" s="0" t="n">
        <v>396</v>
      </c>
      <c r="D4241" s="0" t="str">
        <f aca="false">IFERROR(VLOOKUP($C4241,薬効分類マスタ!$A$2:$B$180,2,FALSE()),"未登録")</f>
        <v>糖尿病用剤</v>
      </c>
      <c r="E4241" s="16" t="s">
        <v>9810</v>
      </c>
      <c r="F4241" s="16" t="s">
        <v>465</v>
      </c>
      <c r="G4241" s="16" t="s">
        <v>9815</v>
      </c>
      <c r="I4241" s="0" t="n">
        <v>18.7</v>
      </c>
      <c r="J4241" s="16" t="s">
        <v>239</v>
      </c>
      <c r="K4241" s="0" t="str">
        <f aca="false">IFERROR(IF(VLOOKUP($C4241,薬効分類マスタ!$A$2:$E$180,5,FALSE())=0,"",VLOOKUP($C4241,薬効分類マスタ!$A$2:$E$180,5,FALSE())),"")</f>
        <v/>
      </c>
      <c r="L4241" s="17"/>
      <c r="M4241" s="0" t="str">
        <f aca="false">IF($K4241="","",IF($L4241&lt;&gt;"",$L4241,VLOOKUP($C4241,薬効分類マスタ!$A$2:$F$180,6,FALSE())))</f>
        <v/>
      </c>
      <c r="N4241" s="0" t="str">
        <f aca="false">ASC(G4241)</f>
        <v>ﾋﾟｵｸﾞﾘﾀｿﾞﾝ塩酸塩30mg錠</v>
      </c>
      <c r="O4241" s="0" t="str">
        <f aca="false">ASC(E4241)</f>
        <v>ﾋﾟｵｸﾞﾘﾀｿﾞﾝ塩酸塩</v>
      </c>
      <c r="P4241" s="16" t="n">
        <f aca="false">N(P4240)+IF($C4241=検索!$B$49,1,0)</f>
        <v>0</v>
      </c>
    </row>
    <row r="4242" customFormat="false" ht="15" hidden="false" customHeight="false" outlineLevel="0" collapsed="false">
      <c r="A4242" s="16" t="s">
        <v>221</v>
      </c>
      <c r="B4242" s="0" t="s">
        <v>9816</v>
      </c>
      <c r="C4242" s="0" t="n">
        <v>396</v>
      </c>
      <c r="D4242" s="0" t="str">
        <f aca="false">IFERROR(VLOOKUP($C4242,薬効分類マスタ!$A$2:$B$180,2,FALSE()),"未登録")</f>
        <v>糖尿病用剤</v>
      </c>
      <c r="E4242" s="16" t="s">
        <v>9810</v>
      </c>
      <c r="F4242" s="16" t="s">
        <v>465</v>
      </c>
      <c r="G4242" s="16" t="s">
        <v>9817</v>
      </c>
      <c r="H4242" s="16" t="s">
        <v>231</v>
      </c>
      <c r="I4242" s="0" t="n">
        <v>29.9</v>
      </c>
      <c r="J4242" s="16" t="s">
        <v>232</v>
      </c>
      <c r="K4242" s="0" t="str">
        <f aca="false">IFERROR(IF(VLOOKUP($C4242,薬効分類マスタ!$A$2:$E$180,5,FALSE())=0,"",VLOOKUP($C4242,薬効分類マスタ!$A$2:$E$180,5,FALSE())),"")</f>
        <v/>
      </c>
      <c r="L4242" s="17"/>
      <c r="M4242" s="0" t="str">
        <f aca="false">IF($K4242="","",IF($L4242&lt;&gt;"",$L4242,VLOOKUP($C4242,薬効分類マスタ!$A$2:$F$180,6,FALSE())))</f>
        <v/>
      </c>
      <c r="N4242" s="0" t="str">
        <f aca="false">ASC(G4242)</f>
        <v>ｱｸﾄｽ錠30</v>
      </c>
      <c r="O4242" s="0" t="str">
        <f aca="false">ASC(E4242)</f>
        <v>ﾋﾟｵｸﾞﾘﾀｿﾞﾝ塩酸塩</v>
      </c>
      <c r="P4242" s="16" t="n">
        <f aca="false">N(P4241)+IF($C4242=検索!$B$49,1,0)</f>
        <v>0</v>
      </c>
    </row>
    <row r="4243" customFormat="false" ht="15" hidden="false" customHeight="false" outlineLevel="0" collapsed="false">
      <c r="A4243" s="16" t="s">
        <v>221</v>
      </c>
      <c r="B4243" s="0" t="s">
        <v>9818</v>
      </c>
      <c r="C4243" s="0" t="n">
        <v>396</v>
      </c>
      <c r="D4243" s="0" t="str">
        <f aca="false">IFERROR(VLOOKUP($C4243,薬効分類マスタ!$A$2:$B$180,2,FALSE()),"未登録")</f>
        <v>糖尿病用剤</v>
      </c>
      <c r="E4243" s="16" t="s">
        <v>9810</v>
      </c>
      <c r="F4243" s="16" t="s">
        <v>465</v>
      </c>
      <c r="G4243" s="16" t="s">
        <v>9819</v>
      </c>
      <c r="H4243" s="16" t="s">
        <v>530</v>
      </c>
      <c r="I4243" s="0" t="n">
        <v>29.8</v>
      </c>
      <c r="J4243" s="16" t="s">
        <v>239</v>
      </c>
      <c r="K4243" s="0" t="str">
        <f aca="false">IFERROR(IF(VLOOKUP($C4243,薬効分類マスタ!$A$2:$E$180,5,FALSE())=0,"",VLOOKUP($C4243,薬効分類マスタ!$A$2:$E$180,5,FALSE())),"")</f>
        <v/>
      </c>
      <c r="L4243" s="17"/>
      <c r="M4243" s="0" t="str">
        <f aca="false">IF($K4243="","",IF($L4243&lt;&gt;"",$L4243,VLOOKUP($C4243,薬効分類マスタ!$A$2:$F$180,6,FALSE())))</f>
        <v/>
      </c>
      <c r="N4243" s="0" t="str">
        <f aca="false">ASC(G4243)</f>
        <v>ﾋﾟｵｸﾞﾘﾀｿﾞﾝ錠30mg｢ｹﾐﾌｧ｣</v>
      </c>
      <c r="O4243" s="0" t="str">
        <f aca="false">ASC(E4243)</f>
        <v>ﾋﾟｵｸﾞﾘﾀｿﾞﾝ塩酸塩</v>
      </c>
      <c r="P4243" s="16" t="n">
        <f aca="false">N(P4242)+IF($C4243=検索!$B$49,1,0)</f>
        <v>0</v>
      </c>
    </row>
    <row r="4244" customFormat="false" ht="15" hidden="false" customHeight="false" outlineLevel="0" collapsed="false">
      <c r="A4244" s="16" t="s">
        <v>221</v>
      </c>
      <c r="B4244" s="0" t="s">
        <v>9820</v>
      </c>
      <c r="C4244" s="0" t="n">
        <v>396</v>
      </c>
      <c r="D4244" s="0" t="str">
        <f aca="false">IFERROR(VLOOKUP($C4244,薬効分類マスタ!$A$2:$B$180,2,FALSE()),"未登録")</f>
        <v>糖尿病用剤</v>
      </c>
      <c r="E4244" s="16" t="s">
        <v>9810</v>
      </c>
      <c r="F4244" s="16" t="s">
        <v>439</v>
      </c>
      <c r="G4244" s="16" t="s">
        <v>9821</v>
      </c>
      <c r="I4244" s="0" t="n">
        <v>10.8</v>
      </c>
      <c r="J4244" s="16" t="s">
        <v>239</v>
      </c>
      <c r="K4244" s="0" t="str">
        <f aca="false">IFERROR(IF(VLOOKUP($C4244,薬効分類マスタ!$A$2:$E$180,5,FALSE())=0,"",VLOOKUP($C4244,薬効分類マスタ!$A$2:$E$180,5,FALSE())),"")</f>
        <v/>
      </c>
      <c r="L4244" s="17"/>
      <c r="M4244" s="0" t="str">
        <f aca="false">IF($K4244="","",IF($L4244&lt;&gt;"",$L4244,VLOOKUP($C4244,薬効分類マスタ!$A$2:$F$180,6,FALSE())))</f>
        <v/>
      </c>
      <c r="N4244" s="0" t="str">
        <f aca="false">ASC(G4244)</f>
        <v>ﾋﾟｵｸﾞﾘﾀｿﾞﾝ塩酸塩15mg口腔内崩壊錠</v>
      </c>
      <c r="O4244" s="0" t="str">
        <f aca="false">ASC(E4244)</f>
        <v>ﾋﾟｵｸﾞﾘﾀｿﾞﾝ塩酸塩</v>
      </c>
      <c r="P4244" s="16" t="n">
        <f aca="false">N(P4243)+IF($C4244=検索!$B$49,1,0)</f>
        <v>0</v>
      </c>
    </row>
    <row r="4245" customFormat="false" ht="15" hidden="false" customHeight="false" outlineLevel="0" collapsed="false">
      <c r="A4245" s="16" t="s">
        <v>221</v>
      </c>
      <c r="B4245" s="0" t="s">
        <v>9822</v>
      </c>
      <c r="C4245" s="0" t="n">
        <v>396</v>
      </c>
      <c r="D4245" s="0" t="str">
        <f aca="false">IFERROR(VLOOKUP($C4245,薬効分類マスタ!$A$2:$B$180,2,FALSE()),"未登録")</f>
        <v>糖尿病用剤</v>
      </c>
      <c r="E4245" s="16" t="s">
        <v>9810</v>
      </c>
      <c r="F4245" s="16" t="s">
        <v>439</v>
      </c>
      <c r="G4245" s="16" t="s">
        <v>9823</v>
      </c>
      <c r="H4245" s="16" t="s">
        <v>231</v>
      </c>
      <c r="I4245" s="0" t="n">
        <v>16.3</v>
      </c>
      <c r="J4245" s="16" t="s">
        <v>232</v>
      </c>
      <c r="K4245" s="0" t="str">
        <f aca="false">IFERROR(IF(VLOOKUP($C4245,薬効分類マスタ!$A$2:$E$180,5,FALSE())=0,"",VLOOKUP($C4245,薬効分類マスタ!$A$2:$E$180,5,FALSE())),"")</f>
        <v/>
      </c>
      <c r="L4245" s="17"/>
      <c r="M4245" s="0" t="str">
        <f aca="false">IF($K4245="","",IF($L4245&lt;&gt;"",$L4245,VLOOKUP($C4245,薬効分類マスタ!$A$2:$F$180,6,FALSE())))</f>
        <v/>
      </c>
      <c r="N4245" s="0" t="str">
        <f aca="false">ASC(G4245)</f>
        <v>ｱｸﾄｽOD錠15</v>
      </c>
      <c r="O4245" s="0" t="str">
        <f aca="false">ASC(E4245)</f>
        <v>ﾋﾟｵｸﾞﾘﾀｿﾞﾝ塩酸塩</v>
      </c>
      <c r="P4245" s="16" t="n">
        <f aca="false">N(P4244)+IF($C4245=検索!$B$49,1,0)</f>
        <v>0</v>
      </c>
    </row>
    <row r="4246" customFormat="false" ht="15" hidden="false" customHeight="false" outlineLevel="0" collapsed="false">
      <c r="A4246" s="16" t="s">
        <v>221</v>
      </c>
      <c r="B4246" s="0" t="s">
        <v>9824</v>
      </c>
      <c r="C4246" s="0" t="n">
        <v>396</v>
      </c>
      <c r="D4246" s="0" t="str">
        <f aca="false">IFERROR(VLOOKUP($C4246,薬効分類マスタ!$A$2:$B$180,2,FALSE()),"未登録")</f>
        <v>糖尿病用剤</v>
      </c>
      <c r="E4246" s="16" t="s">
        <v>9810</v>
      </c>
      <c r="F4246" s="16" t="s">
        <v>465</v>
      </c>
      <c r="G4246" s="16" t="s">
        <v>9825</v>
      </c>
      <c r="I4246" s="0" t="n">
        <v>18.7</v>
      </c>
      <c r="J4246" s="16" t="s">
        <v>239</v>
      </c>
      <c r="K4246" s="0" t="str">
        <f aca="false">IFERROR(IF(VLOOKUP($C4246,薬効分類マスタ!$A$2:$E$180,5,FALSE())=0,"",VLOOKUP($C4246,薬効分類マスタ!$A$2:$E$180,5,FALSE())),"")</f>
        <v/>
      </c>
      <c r="L4246" s="17"/>
      <c r="M4246" s="0" t="str">
        <f aca="false">IF($K4246="","",IF($L4246&lt;&gt;"",$L4246,VLOOKUP($C4246,薬効分類マスタ!$A$2:$F$180,6,FALSE())))</f>
        <v/>
      </c>
      <c r="N4246" s="0" t="str">
        <f aca="false">ASC(G4246)</f>
        <v>ﾋﾟｵｸﾞﾘﾀｿﾞﾝ塩酸塩30mg口腔内崩壊錠</v>
      </c>
      <c r="O4246" s="0" t="str">
        <f aca="false">ASC(E4246)</f>
        <v>ﾋﾟｵｸﾞﾘﾀｿﾞﾝ塩酸塩</v>
      </c>
      <c r="P4246" s="16" t="n">
        <f aca="false">N(P4245)+IF($C4246=検索!$B$49,1,0)</f>
        <v>0</v>
      </c>
    </row>
    <row r="4247" customFormat="false" ht="15" hidden="false" customHeight="false" outlineLevel="0" collapsed="false">
      <c r="A4247" s="16" t="s">
        <v>221</v>
      </c>
      <c r="B4247" s="0" t="s">
        <v>9826</v>
      </c>
      <c r="C4247" s="0" t="n">
        <v>396</v>
      </c>
      <c r="D4247" s="0" t="str">
        <f aca="false">IFERROR(VLOOKUP($C4247,薬効分類マスタ!$A$2:$B$180,2,FALSE()),"未登録")</f>
        <v>糖尿病用剤</v>
      </c>
      <c r="E4247" s="16" t="s">
        <v>9810</v>
      </c>
      <c r="F4247" s="16" t="s">
        <v>465</v>
      </c>
      <c r="G4247" s="16" t="s">
        <v>9827</v>
      </c>
      <c r="H4247" s="16" t="s">
        <v>231</v>
      </c>
      <c r="I4247" s="0" t="n">
        <v>29.9</v>
      </c>
      <c r="J4247" s="16" t="s">
        <v>232</v>
      </c>
      <c r="K4247" s="0" t="str">
        <f aca="false">IFERROR(IF(VLOOKUP($C4247,薬効分類マスタ!$A$2:$E$180,5,FALSE())=0,"",VLOOKUP($C4247,薬効分類マスタ!$A$2:$E$180,5,FALSE())),"")</f>
        <v/>
      </c>
      <c r="L4247" s="17"/>
      <c r="M4247" s="0" t="str">
        <f aca="false">IF($K4247="","",IF($L4247&lt;&gt;"",$L4247,VLOOKUP($C4247,薬効分類マスタ!$A$2:$F$180,6,FALSE())))</f>
        <v/>
      </c>
      <c r="N4247" s="0" t="str">
        <f aca="false">ASC(G4247)</f>
        <v>ｱｸﾄｽOD錠30</v>
      </c>
      <c r="O4247" s="0" t="str">
        <f aca="false">ASC(E4247)</f>
        <v>ﾋﾟｵｸﾞﾘﾀｿﾞﾝ塩酸塩</v>
      </c>
      <c r="P4247" s="16" t="n">
        <f aca="false">N(P4246)+IF($C4247=検索!$B$49,1,0)</f>
        <v>0</v>
      </c>
    </row>
    <row r="4248" customFormat="false" ht="15" hidden="false" customHeight="false" outlineLevel="0" collapsed="false">
      <c r="A4248" s="16" t="s">
        <v>221</v>
      </c>
      <c r="B4248" s="0" t="s">
        <v>9828</v>
      </c>
      <c r="C4248" s="0" t="n">
        <v>396</v>
      </c>
      <c r="D4248" s="0" t="str">
        <f aca="false">IFERROR(VLOOKUP($C4248,薬効分類マスタ!$A$2:$B$180,2,FALSE()),"未登録")</f>
        <v>糖尿病用剤</v>
      </c>
      <c r="E4248" s="16" t="s">
        <v>9829</v>
      </c>
      <c r="F4248" s="16" t="s">
        <v>257</v>
      </c>
      <c r="G4248" s="16" t="s">
        <v>9830</v>
      </c>
      <c r="H4248" s="16" t="s">
        <v>3217</v>
      </c>
      <c r="I4248" s="0" t="n">
        <v>10.8</v>
      </c>
      <c r="J4248" s="16" t="s">
        <v>232</v>
      </c>
      <c r="K4248" s="0" t="str">
        <f aca="false">IFERROR(IF(VLOOKUP($C4248,薬効分類マスタ!$A$2:$E$180,5,FALSE())=0,"",VLOOKUP($C4248,薬効分類マスタ!$A$2:$E$180,5,FALSE())),"")</f>
        <v/>
      </c>
      <c r="L4248" s="17"/>
      <c r="M4248" s="0" t="str">
        <f aca="false">IF($K4248="","",IF($L4248&lt;&gt;"",$L4248,VLOOKUP($C4248,薬効分類マスタ!$A$2:$F$180,6,FALSE())))</f>
        <v/>
      </c>
      <c r="N4248" s="0" t="str">
        <f aca="false">ASC(G4248)</f>
        <v>ｸﾞﾙﾌｧｽﾄ錠5mg</v>
      </c>
      <c r="O4248" s="0" t="str">
        <f aca="false">ASC(E4248)</f>
        <v>ﾐﾁｸﾞﾘﾆﾄﾞｶﾙｼｳﾑ水和物</v>
      </c>
      <c r="P4248" s="16" t="n">
        <f aca="false">N(P4247)+IF($C4248=検索!$B$49,1,0)</f>
        <v>0</v>
      </c>
    </row>
    <row r="4249" customFormat="false" ht="15" hidden="false" customHeight="false" outlineLevel="0" collapsed="false">
      <c r="A4249" s="16" t="s">
        <v>221</v>
      </c>
      <c r="B4249" s="0" t="s">
        <v>9831</v>
      </c>
      <c r="C4249" s="0" t="n">
        <v>396</v>
      </c>
      <c r="D4249" s="0" t="str">
        <f aca="false">IFERROR(VLOOKUP($C4249,薬効分類マスタ!$A$2:$B$180,2,FALSE()),"未登録")</f>
        <v>糖尿病用剤</v>
      </c>
      <c r="E4249" s="16" t="s">
        <v>9829</v>
      </c>
      <c r="F4249" s="16" t="s">
        <v>262</v>
      </c>
      <c r="G4249" s="16" t="s">
        <v>9832</v>
      </c>
      <c r="H4249" s="16" t="s">
        <v>3217</v>
      </c>
      <c r="I4249" s="0" t="n">
        <v>16.9</v>
      </c>
      <c r="J4249" s="16" t="s">
        <v>232</v>
      </c>
      <c r="K4249" s="0" t="str">
        <f aca="false">IFERROR(IF(VLOOKUP($C4249,薬効分類マスタ!$A$2:$E$180,5,FALSE())=0,"",VLOOKUP($C4249,薬効分類マスタ!$A$2:$E$180,5,FALSE())),"")</f>
        <v/>
      </c>
      <c r="L4249" s="17"/>
      <c r="M4249" s="0" t="str">
        <f aca="false">IF($K4249="","",IF($L4249&lt;&gt;"",$L4249,VLOOKUP($C4249,薬効分類マスタ!$A$2:$F$180,6,FALSE())))</f>
        <v/>
      </c>
      <c r="N4249" s="0" t="str">
        <f aca="false">ASC(G4249)</f>
        <v>ｸﾞﾙﾌｧｽﾄ錠10mg</v>
      </c>
      <c r="O4249" s="0" t="str">
        <f aca="false">ASC(E4249)</f>
        <v>ﾐﾁｸﾞﾘﾆﾄﾞｶﾙｼｳﾑ水和物</v>
      </c>
      <c r="P4249" s="16" t="n">
        <f aca="false">N(P4248)+IF($C4249=検索!$B$49,1,0)</f>
        <v>0</v>
      </c>
    </row>
    <row r="4250" customFormat="false" ht="15" hidden="false" customHeight="false" outlineLevel="0" collapsed="false">
      <c r="A4250" s="16" t="s">
        <v>221</v>
      </c>
      <c r="B4250" s="0" t="s">
        <v>9833</v>
      </c>
      <c r="C4250" s="0" t="n">
        <v>396</v>
      </c>
      <c r="D4250" s="0" t="str">
        <f aca="false">IFERROR(VLOOKUP($C4250,薬効分類マスタ!$A$2:$B$180,2,FALSE()),"未登録")</f>
        <v>糖尿病用剤</v>
      </c>
      <c r="E4250" s="16" t="s">
        <v>9829</v>
      </c>
      <c r="F4250" s="16" t="s">
        <v>257</v>
      </c>
      <c r="G4250" s="16" t="s">
        <v>9834</v>
      </c>
      <c r="I4250" s="0" t="n">
        <v>6.3</v>
      </c>
      <c r="J4250" s="16" t="s">
        <v>239</v>
      </c>
      <c r="K4250" s="0" t="str">
        <f aca="false">IFERROR(IF(VLOOKUP($C4250,薬効分類マスタ!$A$2:$E$180,5,FALSE())=0,"",VLOOKUP($C4250,薬効分類マスタ!$A$2:$E$180,5,FALSE())),"")</f>
        <v/>
      </c>
      <c r="L4250" s="17"/>
      <c r="M4250" s="0" t="str">
        <f aca="false">IF($K4250="","",IF($L4250&lt;&gt;"",$L4250,VLOOKUP($C4250,薬効分類マスタ!$A$2:$F$180,6,FALSE())))</f>
        <v/>
      </c>
      <c r="N4250" s="0" t="str">
        <f aca="false">ASC(G4250)</f>
        <v>ﾐﾁｸﾞﾘﾆﾄﾞｶﾙｼｳﾑ5mg口腔内崩壊錠</v>
      </c>
      <c r="O4250" s="0" t="str">
        <f aca="false">ASC(E4250)</f>
        <v>ﾐﾁｸﾞﾘﾆﾄﾞｶﾙｼｳﾑ水和物</v>
      </c>
      <c r="P4250" s="16" t="n">
        <f aca="false">N(P4249)+IF($C4250=検索!$B$49,1,0)</f>
        <v>0</v>
      </c>
    </row>
    <row r="4251" customFormat="false" ht="15" hidden="false" customHeight="false" outlineLevel="0" collapsed="false">
      <c r="A4251" s="16" t="s">
        <v>221</v>
      </c>
      <c r="B4251" s="0" t="s">
        <v>9835</v>
      </c>
      <c r="C4251" s="0" t="n">
        <v>396</v>
      </c>
      <c r="D4251" s="0" t="str">
        <f aca="false">IFERROR(VLOOKUP($C4251,薬効分類マスタ!$A$2:$B$180,2,FALSE()),"未登録")</f>
        <v>糖尿病用剤</v>
      </c>
      <c r="E4251" s="16" t="s">
        <v>9829</v>
      </c>
      <c r="F4251" s="16" t="s">
        <v>257</v>
      </c>
      <c r="G4251" s="16" t="s">
        <v>9836</v>
      </c>
      <c r="H4251" s="16" t="s">
        <v>3217</v>
      </c>
      <c r="I4251" s="0" t="n">
        <v>10.8</v>
      </c>
      <c r="J4251" s="16" t="s">
        <v>232</v>
      </c>
      <c r="K4251" s="0" t="str">
        <f aca="false">IFERROR(IF(VLOOKUP($C4251,薬効分類マスタ!$A$2:$E$180,5,FALSE())=0,"",VLOOKUP($C4251,薬効分類マスタ!$A$2:$E$180,5,FALSE())),"")</f>
        <v/>
      </c>
      <c r="L4251" s="17"/>
      <c r="M4251" s="0" t="str">
        <f aca="false">IF($K4251="","",IF($L4251&lt;&gt;"",$L4251,VLOOKUP($C4251,薬効分類マスタ!$A$2:$F$180,6,FALSE())))</f>
        <v/>
      </c>
      <c r="N4251" s="0" t="str">
        <f aca="false">ASC(G4251)</f>
        <v>ｸﾞﾙﾌｧｽﾄOD錠5mg</v>
      </c>
      <c r="O4251" s="0" t="str">
        <f aca="false">ASC(E4251)</f>
        <v>ﾐﾁｸﾞﾘﾆﾄﾞｶﾙｼｳﾑ水和物</v>
      </c>
      <c r="P4251" s="16" t="n">
        <f aca="false">N(P4250)+IF($C4251=検索!$B$49,1,0)</f>
        <v>0</v>
      </c>
    </row>
    <row r="4252" customFormat="false" ht="15" hidden="false" customHeight="false" outlineLevel="0" collapsed="false">
      <c r="A4252" s="16" t="s">
        <v>221</v>
      </c>
      <c r="B4252" s="0" t="s">
        <v>9837</v>
      </c>
      <c r="C4252" s="0" t="n">
        <v>396</v>
      </c>
      <c r="D4252" s="0" t="str">
        <f aca="false">IFERROR(VLOOKUP($C4252,薬効分類マスタ!$A$2:$B$180,2,FALSE()),"未登録")</f>
        <v>糖尿病用剤</v>
      </c>
      <c r="E4252" s="16" t="s">
        <v>9829</v>
      </c>
      <c r="F4252" s="16" t="s">
        <v>257</v>
      </c>
      <c r="G4252" s="16" t="s">
        <v>9838</v>
      </c>
      <c r="H4252" s="16" t="s">
        <v>1067</v>
      </c>
      <c r="I4252" s="0" t="n">
        <v>8.8</v>
      </c>
      <c r="J4252" s="16" t="s">
        <v>239</v>
      </c>
      <c r="K4252" s="0" t="str">
        <f aca="false">IFERROR(IF(VLOOKUP($C4252,薬効分類マスタ!$A$2:$E$180,5,FALSE())=0,"",VLOOKUP($C4252,薬効分類マスタ!$A$2:$E$180,5,FALSE())),"")</f>
        <v/>
      </c>
      <c r="L4252" s="17"/>
      <c r="M4252" s="0" t="str">
        <f aca="false">IF($K4252="","",IF($L4252&lt;&gt;"",$L4252,VLOOKUP($C4252,薬効分類マスタ!$A$2:$F$180,6,FALSE())))</f>
        <v/>
      </c>
      <c r="N4252" s="0" t="str">
        <f aca="false">ASC(G4252)</f>
        <v>ﾐﾁｸﾞﾘﾆﾄﾞCa･OD錠5mg｢TCK｣</v>
      </c>
      <c r="O4252" s="0" t="str">
        <f aca="false">ASC(E4252)</f>
        <v>ﾐﾁｸﾞﾘﾆﾄﾞｶﾙｼｳﾑ水和物</v>
      </c>
      <c r="P4252" s="16" t="n">
        <f aca="false">N(P4251)+IF($C4252=検索!$B$49,1,0)</f>
        <v>0</v>
      </c>
    </row>
    <row r="4253" customFormat="false" ht="15" hidden="false" customHeight="false" outlineLevel="0" collapsed="false">
      <c r="A4253" s="16" t="s">
        <v>221</v>
      </c>
      <c r="B4253" s="0" t="s">
        <v>9839</v>
      </c>
      <c r="C4253" s="0" t="n">
        <v>396</v>
      </c>
      <c r="D4253" s="0" t="str">
        <f aca="false">IFERROR(VLOOKUP($C4253,薬効分類マスタ!$A$2:$B$180,2,FALSE()),"未登録")</f>
        <v>糖尿病用剤</v>
      </c>
      <c r="E4253" s="16" t="s">
        <v>9829</v>
      </c>
      <c r="F4253" s="16" t="s">
        <v>257</v>
      </c>
      <c r="G4253" s="16" t="s">
        <v>9840</v>
      </c>
      <c r="H4253" s="16" t="s">
        <v>1361</v>
      </c>
      <c r="I4253" s="0" t="n">
        <v>8.7</v>
      </c>
      <c r="J4253" s="16" t="s">
        <v>239</v>
      </c>
      <c r="K4253" s="0" t="str">
        <f aca="false">IFERROR(IF(VLOOKUP($C4253,薬効分類マスタ!$A$2:$E$180,5,FALSE())=0,"",VLOOKUP($C4253,薬効分類マスタ!$A$2:$E$180,5,FALSE())),"")</f>
        <v/>
      </c>
      <c r="L4253" s="17"/>
      <c r="M4253" s="0" t="str">
        <f aca="false">IF($K4253="","",IF($L4253&lt;&gt;"",$L4253,VLOOKUP($C4253,薬効分類マスタ!$A$2:$F$180,6,FALSE())))</f>
        <v/>
      </c>
      <c r="N4253" s="0" t="str">
        <f aca="false">ASC(G4253)</f>
        <v>ﾐﾁｸﾞﾘﾆﾄﾞCa･OD錠5mg｢SN｣</v>
      </c>
      <c r="O4253" s="0" t="str">
        <f aca="false">ASC(E4253)</f>
        <v>ﾐﾁｸﾞﾘﾆﾄﾞｶﾙｼｳﾑ水和物</v>
      </c>
      <c r="P4253" s="16" t="n">
        <f aca="false">N(P4252)+IF($C4253=検索!$B$49,1,0)</f>
        <v>0</v>
      </c>
    </row>
    <row r="4254" customFormat="false" ht="15" hidden="false" customHeight="false" outlineLevel="0" collapsed="false">
      <c r="A4254" s="16" t="s">
        <v>221</v>
      </c>
      <c r="B4254" s="0" t="s">
        <v>9841</v>
      </c>
      <c r="C4254" s="0" t="n">
        <v>396</v>
      </c>
      <c r="D4254" s="0" t="str">
        <f aca="false">IFERROR(VLOOKUP($C4254,薬効分類マスタ!$A$2:$B$180,2,FALSE()),"未登録")</f>
        <v>糖尿病用剤</v>
      </c>
      <c r="E4254" s="16" t="s">
        <v>9829</v>
      </c>
      <c r="F4254" s="16" t="s">
        <v>262</v>
      </c>
      <c r="G4254" s="16" t="s">
        <v>9842</v>
      </c>
      <c r="H4254" s="16" t="s">
        <v>3217</v>
      </c>
      <c r="I4254" s="0" t="n">
        <v>16.9</v>
      </c>
      <c r="J4254" s="16" t="s">
        <v>232</v>
      </c>
      <c r="K4254" s="0" t="str">
        <f aca="false">IFERROR(IF(VLOOKUP($C4254,薬効分類マスタ!$A$2:$E$180,5,FALSE())=0,"",VLOOKUP($C4254,薬効分類マスタ!$A$2:$E$180,5,FALSE())),"")</f>
        <v/>
      </c>
      <c r="L4254" s="17"/>
      <c r="M4254" s="0" t="str">
        <f aca="false">IF($K4254="","",IF($L4254&lt;&gt;"",$L4254,VLOOKUP($C4254,薬効分類マスタ!$A$2:$F$180,6,FALSE())))</f>
        <v/>
      </c>
      <c r="N4254" s="0" t="str">
        <f aca="false">ASC(G4254)</f>
        <v>ｸﾞﾙﾌｧｽﾄOD錠10mg</v>
      </c>
      <c r="O4254" s="0" t="str">
        <f aca="false">ASC(E4254)</f>
        <v>ﾐﾁｸﾞﾘﾆﾄﾞｶﾙｼｳﾑ水和物</v>
      </c>
      <c r="P4254" s="16" t="n">
        <f aca="false">N(P4253)+IF($C4254=検索!$B$49,1,0)</f>
        <v>0</v>
      </c>
    </row>
    <row r="4255" customFormat="false" ht="15" hidden="false" customHeight="false" outlineLevel="0" collapsed="false">
      <c r="A4255" s="16" t="s">
        <v>221</v>
      </c>
      <c r="B4255" s="0" t="s">
        <v>9843</v>
      </c>
      <c r="C4255" s="0" t="n">
        <v>396</v>
      </c>
      <c r="D4255" s="0" t="str">
        <f aca="false">IFERROR(VLOOKUP($C4255,薬効分類マスタ!$A$2:$B$180,2,FALSE()),"未登録")</f>
        <v>糖尿病用剤</v>
      </c>
      <c r="E4255" s="16" t="s">
        <v>9829</v>
      </c>
      <c r="F4255" s="16" t="s">
        <v>262</v>
      </c>
      <c r="G4255" s="16" t="s">
        <v>9844</v>
      </c>
      <c r="H4255" s="16" t="s">
        <v>527</v>
      </c>
      <c r="I4255" s="0" t="n">
        <v>7</v>
      </c>
      <c r="J4255" s="16" t="s">
        <v>239</v>
      </c>
      <c r="K4255" s="0" t="str">
        <f aca="false">IFERROR(IF(VLOOKUP($C4255,薬効分類マスタ!$A$2:$E$180,5,FALSE())=0,"",VLOOKUP($C4255,薬効分類マスタ!$A$2:$E$180,5,FALSE())),"")</f>
        <v/>
      </c>
      <c r="L4255" s="17"/>
      <c r="M4255" s="0" t="str">
        <f aca="false">IF($K4255="","",IF($L4255&lt;&gt;"",$L4255,VLOOKUP($C4255,薬効分類マスタ!$A$2:$F$180,6,FALSE())))</f>
        <v/>
      </c>
      <c r="N4255" s="0" t="str">
        <f aca="false">ASC(G4255)</f>
        <v>ﾐﾁｸﾞﾘﾆﾄﾞCa･OD錠10mg｢JG｣</v>
      </c>
      <c r="O4255" s="0" t="str">
        <f aca="false">ASC(E4255)</f>
        <v>ﾐﾁｸﾞﾘﾆﾄﾞｶﾙｼｳﾑ水和物</v>
      </c>
      <c r="P4255" s="16" t="n">
        <f aca="false">N(P4254)+IF($C4255=検索!$B$49,1,0)</f>
        <v>0</v>
      </c>
    </row>
    <row r="4256" customFormat="false" ht="15" hidden="false" customHeight="false" outlineLevel="0" collapsed="false">
      <c r="A4256" s="16" t="s">
        <v>221</v>
      </c>
      <c r="B4256" s="0" t="s">
        <v>9845</v>
      </c>
      <c r="C4256" s="0" t="n">
        <v>396</v>
      </c>
      <c r="D4256" s="0" t="str">
        <f aca="false">IFERROR(VLOOKUP($C4256,薬効分類マスタ!$A$2:$B$180,2,FALSE()),"未登録")</f>
        <v>糖尿病用剤</v>
      </c>
      <c r="E4256" s="16" t="s">
        <v>9829</v>
      </c>
      <c r="F4256" s="16" t="s">
        <v>262</v>
      </c>
      <c r="G4256" s="16" t="s">
        <v>9846</v>
      </c>
      <c r="H4256" s="16" t="s">
        <v>1067</v>
      </c>
      <c r="I4256" s="0" t="n">
        <v>7</v>
      </c>
      <c r="J4256" s="16" t="s">
        <v>239</v>
      </c>
      <c r="K4256" s="0" t="str">
        <f aca="false">IFERROR(IF(VLOOKUP($C4256,薬効分類マスタ!$A$2:$E$180,5,FALSE())=0,"",VLOOKUP($C4256,薬効分類マスタ!$A$2:$E$180,5,FALSE())),"")</f>
        <v/>
      </c>
      <c r="L4256" s="17"/>
      <c r="M4256" s="0" t="str">
        <f aca="false">IF($K4256="","",IF($L4256&lt;&gt;"",$L4256,VLOOKUP($C4256,薬効分類マスタ!$A$2:$F$180,6,FALSE())))</f>
        <v/>
      </c>
      <c r="N4256" s="0" t="str">
        <f aca="false">ASC(G4256)</f>
        <v>ﾐﾁｸﾞﾘﾆﾄﾞCa･OD錠10mg｢TCK｣</v>
      </c>
      <c r="O4256" s="0" t="str">
        <f aca="false">ASC(E4256)</f>
        <v>ﾐﾁｸﾞﾘﾆﾄﾞｶﾙｼｳﾑ水和物</v>
      </c>
      <c r="P4256" s="16" t="n">
        <f aca="false">N(P4255)+IF($C4256=検索!$B$49,1,0)</f>
        <v>0</v>
      </c>
    </row>
    <row r="4257" customFormat="false" ht="15" hidden="false" customHeight="false" outlineLevel="0" collapsed="false">
      <c r="A4257" s="16" t="s">
        <v>221</v>
      </c>
      <c r="B4257" s="0" t="s">
        <v>9847</v>
      </c>
      <c r="C4257" s="0" t="n">
        <v>396</v>
      </c>
      <c r="D4257" s="0" t="str">
        <f aca="false">IFERROR(VLOOKUP($C4257,薬効分類マスタ!$A$2:$B$180,2,FALSE()),"未登録")</f>
        <v>糖尿病用剤</v>
      </c>
      <c r="E4257" s="16" t="s">
        <v>9829</v>
      </c>
      <c r="F4257" s="16" t="s">
        <v>262</v>
      </c>
      <c r="G4257" s="16" t="s">
        <v>9848</v>
      </c>
      <c r="H4257" s="16" t="s">
        <v>4623</v>
      </c>
      <c r="I4257" s="0" t="n">
        <v>7</v>
      </c>
      <c r="J4257" s="16" t="s">
        <v>239</v>
      </c>
      <c r="K4257" s="0" t="str">
        <f aca="false">IFERROR(IF(VLOOKUP($C4257,薬効分類マスタ!$A$2:$E$180,5,FALSE())=0,"",VLOOKUP($C4257,薬効分類マスタ!$A$2:$E$180,5,FALSE())),"")</f>
        <v/>
      </c>
      <c r="L4257" s="17"/>
      <c r="M4257" s="0" t="str">
        <f aca="false">IF($K4257="","",IF($L4257&lt;&gt;"",$L4257,VLOOKUP($C4257,薬効分類マスタ!$A$2:$F$180,6,FALSE())))</f>
        <v/>
      </c>
      <c r="N4257" s="0" t="str">
        <f aca="false">ASC(G4257)</f>
        <v>ﾐﾁｸﾞﾘﾆﾄﾞCa･OD錠10mg｢三和｣</v>
      </c>
      <c r="O4257" s="0" t="str">
        <f aca="false">ASC(E4257)</f>
        <v>ﾐﾁｸﾞﾘﾆﾄﾞｶﾙｼｳﾑ水和物</v>
      </c>
      <c r="P4257" s="16" t="n">
        <f aca="false">N(P4256)+IF($C4257=検索!$B$49,1,0)</f>
        <v>0</v>
      </c>
    </row>
    <row r="4258" customFormat="false" ht="15" hidden="false" customHeight="false" outlineLevel="0" collapsed="false">
      <c r="A4258" s="16" t="s">
        <v>221</v>
      </c>
      <c r="B4258" s="0" t="s">
        <v>9849</v>
      </c>
      <c r="C4258" s="0" t="n">
        <v>396</v>
      </c>
      <c r="D4258" s="0" t="str">
        <f aca="false">IFERROR(VLOOKUP($C4258,薬効分類マスタ!$A$2:$B$180,2,FALSE()),"未登録")</f>
        <v>糖尿病用剤</v>
      </c>
      <c r="E4258" s="16" t="s">
        <v>9829</v>
      </c>
      <c r="F4258" s="16" t="s">
        <v>262</v>
      </c>
      <c r="G4258" s="16" t="s">
        <v>9850</v>
      </c>
      <c r="H4258" s="16" t="s">
        <v>9851</v>
      </c>
      <c r="I4258" s="0" t="n">
        <v>7</v>
      </c>
      <c r="J4258" s="16" t="s">
        <v>239</v>
      </c>
      <c r="K4258" s="0" t="str">
        <f aca="false">IFERROR(IF(VLOOKUP($C4258,薬効分類マスタ!$A$2:$E$180,5,FALSE())=0,"",VLOOKUP($C4258,薬効分類マスタ!$A$2:$E$180,5,FALSE())),"")</f>
        <v/>
      </c>
      <c r="L4258" s="17"/>
      <c r="M4258" s="0" t="str">
        <f aca="false">IF($K4258="","",IF($L4258&lt;&gt;"",$L4258,VLOOKUP($C4258,薬効分類マスタ!$A$2:$F$180,6,FALSE())))</f>
        <v/>
      </c>
      <c r="N4258" s="0" t="str">
        <f aca="false">ASC(G4258)</f>
        <v>ﾐﾁｸﾞﾘﾆﾄﾞCa･OD錠10mg｢ﾌｿｰ｣</v>
      </c>
      <c r="O4258" s="0" t="str">
        <f aca="false">ASC(E4258)</f>
        <v>ﾐﾁｸﾞﾘﾆﾄﾞｶﾙｼｳﾑ水和物</v>
      </c>
      <c r="P4258" s="16" t="n">
        <f aca="false">N(P4257)+IF($C4258=検索!$B$49,1,0)</f>
        <v>0</v>
      </c>
    </row>
    <row r="4259" customFormat="false" ht="15" hidden="false" customHeight="false" outlineLevel="0" collapsed="false">
      <c r="A4259" s="16" t="s">
        <v>221</v>
      </c>
      <c r="B4259" s="0" t="s">
        <v>9852</v>
      </c>
      <c r="C4259" s="0" t="n">
        <v>396</v>
      </c>
      <c r="D4259" s="0" t="str">
        <f aca="false">IFERROR(VLOOKUP($C4259,薬効分類マスタ!$A$2:$B$180,2,FALSE()),"未登録")</f>
        <v>糖尿病用剤</v>
      </c>
      <c r="E4259" s="16" t="s">
        <v>9829</v>
      </c>
      <c r="F4259" s="16" t="s">
        <v>262</v>
      </c>
      <c r="G4259" s="16" t="s">
        <v>9853</v>
      </c>
      <c r="H4259" s="16" t="s">
        <v>1361</v>
      </c>
      <c r="I4259" s="0" t="n">
        <v>12.5</v>
      </c>
      <c r="J4259" s="16" t="s">
        <v>239</v>
      </c>
      <c r="K4259" s="0" t="str">
        <f aca="false">IFERROR(IF(VLOOKUP($C4259,薬効分類マスタ!$A$2:$E$180,5,FALSE())=0,"",VLOOKUP($C4259,薬効分類マスタ!$A$2:$E$180,5,FALSE())),"")</f>
        <v/>
      </c>
      <c r="L4259" s="17"/>
      <c r="M4259" s="0" t="str">
        <f aca="false">IF($K4259="","",IF($L4259&lt;&gt;"",$L4259,VLOOKUP($C4259,薬効分類マスタ!$A$2:$F$180,6,FALSE())))</f>
        <v/>
      </c>
      <c r="N4259" s="0" t="str">
        <f aca="false">ASC(G4259)</f>
        <v>ﾐﾁｸﾞﾘﾆﾄﾞCa･OD錠10mg｢SN｣</v>
      </c>
      <c r="O4259" s="0" t="str">
        <f aca="false">ASC(E4259)</f>
        <v>ﾐﾁｸﾞﾘﾆﾄﾞｶﾙｼｳﾑ水和物</v>
      </c>
      <c r="P4259" s="16" t="n">
        <f aca="false">N(P4258)+IF($C4259=検索!$B$49,1,0)</f>
        <v>0</v>
      </c>
    </row>
    <row r="4260" customFormat="false" ht="15" hidden="false" customHeight="false" outlineLevel="0" collapsed="false">
      <c r="A4260" s="16" t="s">
        <v>221</v>
      </c>
      <c r="B4260" s="0" t="s">
        <v>9854</v>
      </c>
      <c r="C4260" s="0" t="n">
        <v>396</v>
      </c>
      <c r="D4260" s="0" t="str">
        <f aca="false">IFERROR(VLOOKUP($C4260,薬効分類マスタ!$A$2:$B$180,2,FALSE()),"未登録")</f>
        <v>糖尿病用剤</v>
      </c>
      <c r="E4260" s="16" t="s">
        <v>9855</v>
      </c>
      <c r="F4260" s="16" t="s">
        <v>622</v>
      </c>
      <c r="G4260" s="16" t="s">
        <v>9856</v>
      </c>
      <c r="I4260" s="0" t="n">
        <v>10.8</v>
      </c>
      <c r="J4260" s="16" t="s">
        <v>239</v>
      </c>
      <c r="K4260" s="0" t="str">
        <f aca="false">IFERROR(IF(VLOOKUP($C4260,薬効分類マスタ!$A$2:$E$180,5,FALSE())=0,"",VLOOKUP($C4260,薬効分類マスタ!$A$2:$E$180,5,FALSE())),"")</f>
        <v/>
      </c>
      <c r="L4260" s="17"/>
      <c r="M4260" s="0" t="str">
        <f aca="false">IF($K4260="","",IF($L4260&lt;&gt;"",$L4260,VLOOKUP($C4260,薬効分類マスタ!$A$2:$F$180,6,FALSE())))</f>
        <v/>
      </c>
      <c r="N4260" s="0" t="str">
        <f aca="false">ASC(G4260)</f>
        <v>ﾐｸﾞﾘﾄｰﾙ25mg錠</v>
      </c>
      <c r="O4260" s="0" t="str">
        <f aca="false">ASC(E4260)</f>
        <v>ﾐｸﾞﾘﾄｰﾙ</v>
      </c>
      <c r="P4260" s="16" t="n">
        <f aca="false">N(P4259)+IF($C4260=検索!$B$49,1,0)</f>
        <v>0</v>
      </c>
    </row>
    <row r="4261" customFormat="false" ht="15" hidden="false" customHeight="false" outlineLevel="0" collapsed="false">
      <c r="A4261" s="16" t="s">
        <v>221</v>
      </c>
      <c r="B4261" s="0" t="s">
        <v>9857</v>
      </c>
      <c r="C4261" s="0" t="n">
        <v>396</v>
      </c>
      <c r="D4261" s="0" t="str">
        <f aca="false">IFERROR(VLOOKUP($C4261,薬効分類マスタ!$A$2:$B$180,2,FALSE()),"未登録")</f>
        <v>糖尿病用剤</v>
      </c>
      <c r="E4261" s="16" t="s">
        <v>9855</v>
      </c>
      <c r="F4261" s="16" t="s">
        <v>622</v>
      </c>
      <c r="G4261" s="16" t="s">
        <v>9858</v>
      </c>
      <c r="H4261" s="16" t="s">
        <v>1090</v>
      </c>
      <c r="I4261" s="0" t="n">
        <v>10.8</v>
      </c>
      <c r="J4261" s="16" t="s">
        <v>232</v>
      </c>
      <c r="K4261" s="0" t="str">
        <f aca="false">IFERROR(IF(VLOOKUP($C4261,薬効分類マスタ!$A$2:$E$180,5,FALSE())=0,"",VLOOKUP($C4261,薬効分類マスタ!$A$2:$E$180,5,FALSE())),"")</f>
        <v/>
      </c>
      <c r="L4261" s="17"/>
      <c r="M4261" s="0" t="str">
        <f aca="false">IF($K4261="","",IF($L4261&lt;&gt;"",$L4261,VLOOKUP($C4261,薬効分類マスタ!$A$2:$F$180,6,FALSE())))</f>
        <v/>
      </c>
      <c r="N4261" s="0" t="str">
        <f aca="false">ASC(G4261)</f>
        <v>ｾｲﾌﾞﾙ錠25mg</v>
      </c>
      <c r="O4261" s="0" t="str">
        <f aca="false">ASC(E4261)</f>
        <v>ﾐｸﾞﾘﾄｰﾙ</v>
      </c>
      <c r="P4261" s="16" t="n">
        <f aca="false">N(P4260)+IF($C4261=検索!$B$49,1,0)</f>
        <v>0</v>
      </c>
    </row>
    <row r="4262" customFormat="false" ht="15" hidden="false" customHeight="false" outlineLevel="0" collapsed="false">
      <c r="A4262" s="16" t="s">
        <v>221</v>
      </c>
      <c r="B4262" s="0" t="s">
        <v>9859</v>
      </c>
      <c r="C4262" s="0" t="n">
        <v>396</v>
      </c>
      <c r="D4262" s="0" t="str">
        <f aca="false">IFERROR(VLOOKUP($C4262,薬効分類マスタ!$A$2:$B$180,2,FALSE()),"未登録")</f>
        <v>糖尿病用剤</v>
      </c>
      <c r="E4262" s="16" t="s">
        <v>9855</v>
      </c>
      <c r="F4262" s="16" t="s">
        <v>411</v>
      </c>
      <c r="G4262" s="16" t="s">
        <v>9860</v>
      </c>
      <c r="I4262" s="0" t="n">
        <v>10.8</v>
      </c>
      <c r="J4262" s="16" t="s">
        <v>239</v>
      </c>
      <c r="K4262" s="0" t="str">
        <f aca="false">IFERROR(IF(VLOOKUP($C4262,薬効分類マスタ!$A$2:$E$180,5,FALSE())=0,"",VLOOKUP($C4262,薬効分類マスタ!$A$2:$E$180,5,FALSE())),"")</f>
        <v/>
      </c>
      <c r="L4262" s="17"/>
      <c r="M4262" s="0" t="str">
        <f aca="false">IF($K4262="","",IF($L4262&lt;&gt;"",$L4262,VLOOKUP($C4262,薬効分類マスタ!$A$2:$F$180,6,FALSE())))</f>
        <v/>
      </c>
      <c r="N4262" s="0" t="str">
        <f aca="false">ASC(G4262)</f>
        <v>ﾐｸﾞﾘﾄｰﾙ50mg錠</v>
      </c>
      <c r="O4262" s="0" t="str">
        <f aca="false">ASC(E4262)</f>
        <v>ﾐｸﾞﾘﾄｰﾙ</v>
      </c>
      <c r="P4262" s="16" t="n">
        <f aca="false">N(P4261)+IF($C4262=検索!$B$49,1,0)</f>
        <v>0</v>
      </c>
    </row>
    <row r="4263" customFormat="false" ht="15" hidden="false" customHeight="false" outlineLevel="0" collapsed="false">
      <c r="A4263" s="16" t="s">
        <v>221</v>
      </c>
      <c r="B4263" s="0" t="s">
        <v>9861</v>
      </c>
      <c r="C4263" s="0" t="n">
        <v>396</v>
      </c>
      <c r="D4263" s="0" t="str">
        <f aca="false">IFERROR(VLOOKUP($C4263,薬効分類マスタ!$A$2:$B$180,2,FALSE()),"未登録")</f>
        <v>糖尿病用剤</v>
      </c>
      <c r="E4263" s="16" t="s">
        <v>9855</v>
      </c>
      <c r="F4263" s="16" t="s">
        <v>411</v>
      </c>
      <c r="G4263" s="16" t="s">
        <v>9862</v>
      </c>
      <c r="H4263" s="16" t="s">
        <v>1090</v>
      </c>
      <c r="I4263" s="0" t="n">
        <v>17.5</v>
      </c>
      <c r="J4263" s="16" t="s">
        <v>232</v>
      </c>
      <c r="K4263" s="0" t="str">
        <f aca="false">IFERROR(IF(VLOOKUP($C4263,薬効分類マスタ!$A$2:$E$180,5,FALSE())=0,"",VLOOKUP($C4263,薬効分類マスタ!$A$2:$E$180,5,FALSE())),"")</f>
        <v/>
      </c>
      <c r="L4263" s="17"/>
      <c r="M4263" s="0" t="str">
        <f aca="false">IF($K4263="","",IF($L4263&lt;&gt;"",$L4263,VLOOKUP($C4263,薬効分類マスタ!$A$2:$F$180,6,FALSE())))</f>
        <v/>
      </c>
      <c r="N4263" s="0" t="str">
        <f aca="false">ASC(G4263)</f>
        <v>ｾｲﾌﾞﾙ錠50mg</v>
      </c>
      <c r="O4263" s="0" t="str">
        <f aca="false">ASC(E4263)</f>
        <v>ﾐｸﾞﾘﾄｰﾙ</v>
      </c>
      <c r="P4263" s="16" t="n">
        <f aca="false">N(P4262)+IF($C4263=検索!$B$49,1,0)</f>
        <v>0</v>
      </c>
    </row>
    <row r="4264" customFormat="false" ht="15" hidden="false" customHeight="false" outlineLevel="0" collapsed="false">
      <c r="A4264" s="16" t="s">
        <v>221</v>
      </c>
      <c r="B4264" s="0" t="s">
        <v>9863</v>
      </c>
      <c r="C4264" s="0" t="n">
        <v>396</v>
      </c>
      <c r="D4264" s="0" t="str">
        <f aca="false">IFERROR(VLOOKUP($C4264,薬効分類マスタ!$A$2:$B$180,2,FALSE()),"未登録")</f>
        <v>糖尿病用剤</v>
      </c>
      <c r="E4264" s="16" t="s">
        <v>9855</v>
      </c>
      <c r="F4264" s="16" t="s">
        <v>2117</v>
      </c>
      <c r="G4264" s="16" t="s">
        <v>9864</v>
      </c>
      <c r="H4264" s="16" t="s">
        <v>1090</v>
      </c>
      <c r="I4264" s="0" t="n">
        <v>23.1</v>
      </c>
      <c r="J4264" s="16" t="s">
        <v>232</v>
      </c>
      <c r="K4264" s="0" t="str">
        <f aca="false">IFERROR(IF(VLOOKUP($C4264,薬効分類マスタ!$A$2:$E$180,5,FALSE())=0,"",VLOOKUP($C4264,薬効分類マスタ!$A$2:$E$180,5,FALSE())),"")</f>
        <v/>
      </c>
      <c r="L4264" s="17"/>
      <c r="M4264" s="0" t="str">
        <f aca="false">IF($K4264="","",IF($L4264&lt;&gt;"",$L4264,VLOOKUP($C4264,薬効分類マスタ!$A$2:$F$180,6,FALSE())))</f>
        <v/>
      </c>
      <c r="N4264" s="0" t="str">
        <f aca="false">ASC(G4264)</f>
        <v>ｾｲﾌﾞﾙ錠75mg</v>
      </c>
      <c r="O4264" s="0" t="str">
        <f aca="false">ASC(E4264)</f>
        <v>ﾐｸﾞﾘﾄｰﾙ</v>
      </c>
      <c r="P4264" s="16" t="n">
        <f aca="false">N(P4263)+IF($C4264=検索!$B$49,1,0)</f>
        <v>0</v>
      </c>
    </row>
    <row r="4265" customFormat="false" ht="15" hidden="false" customHeight="false" outlineLevel="0" collapsed="false">
      <c r="A4265" s="16" t="s">
        <v>221</v>
      </c>
      <c r="B4265" s="0" t="s">
        <v>9865</v>
      </c>
      <c r="C4265" s="0" t="n">
        <v>396</v>
      </c>
      <c r="D4265" s="0" t="str">
        <f aca="false">IFERROR(VLOOKUP($C4265,薬効分類マスタ!$A$2:$B$180,2,FALSE()),"未登録")</f>
        <v>糖尿病用剤</v>
      </c>
      <c r="E4265" s="16" t="s">
        <v>9855</v>
      </c>
      <c r="F4265" s="16" t="s">
        <v>2117</v>
      </c>
      <c r="G4265" s="16" t="s">
        <v>9866</v>
      </c>
      <c r="H4265" s="16" t="s">
        <v>533</v>
      </c>
      <c r="I4265" s="0" t="n">
        <v>10.8</v>
      </c>
      <c r="J4265" s="16" t="s">
        <v>239</v>
      </c>
      <c r="K4265" s="0" t="str">
        <f aca="false">IFERROR(IF(VLOOKUP($C4265,薬効分類マスタ!$A$2:$E$180,5,FALSE())=0,"",VLOOKUP($C4265,薬効分類マスタ!$A$2:$E$180,5,FALSE())),"")</f>
        <v/>
      </c>
      <c r="L4265" s="17"/>
      <c r="M4265" s="0" t="str">
        <f aca="false">IF($K4265="","",IF($L4265&lt;&gt;"",$L4265,VLOOKUP($C4265,薬効分類マスタ!$A$2:$F$180,6,FALSE())))</f>
        <v/>
      </c>
      <c r="N4265" s="0" t="str">
        <f aca="false">ASC(G4265)</f>
        <v>ﾐｸﾞﾘﾄｰﾙ錠75mg｢ﾄｰﾜ｣</v>
      </c>
      <c r="O4265" s="0" t="str">
        <f aca="false">ASC(E4265)</f>
        <v>ﾐｸﾞﾘﾄｰﾙ</v>
      </c>
      <c r="P4265" s="16" t="n">
        <f aca="false">N(P4264)+IF($C4265=検索!$B$49,1,0)</f>
        <v>0</v>
      </c>
    </row>
    <row r="4266" customFormat="false" ht="15" hidden="false" customHeight="false" outlineLevel="0" collapsed="false">
      <c r="A4266" s="16" t="s">
        <v>221</v>
      </c>
      <c r="B4266" s="0" t="s">
        <v>9867</v>
      </c>
      <c r="C4266" s="0" t="n">
        <v>396</v>
      </c>
      <c r="D4266" s="0" t="str">
        <f aca="false">IFERROR(VLOOKUP($C4266,薬効分類マスタ!$A$2:$B$180,2,FALSE()),"未登録")</f>
        <v>糖尿病用剤</v>
      </c>
      <c r="E4266" s="16" t="s">
        <v>9855</v>
      </c>
      <c r="F4266" s="16" t="s">
        <v>2117</v>
      </c>
      <c r="G4266" s="16" t="s">
        <v>9868</v>
      </c>
      <c r="H4266" s="16" t="s">
        <v>527</v>
      </c>
      <c r="I4266" s="0" t="n">
        <v>14.9</v>
      </c>
      <c r="J4266" s="16" t="s">
        <v>239</v>
      </c>
      <c r="K4266" s="0" t="str">
        <f aca="false">IFERROR(IF(VLOOKUP($C4266,薬効分類マスタ!$A$2:$E$180,5,FALSE())=0,"",VLOOKUP($C4266,薬効分類マスタ!$A$2:$E$180,5,FALSE())),"")</f>
        <v/>
      </c>
      <c r="L4266" s="17"/>
      <c r="M4266" s="0" t="str">
        <f aca="false">IF($K4266="","",IF($L4266&lt;&gt;"",$L4266,VLOOKUP($C4266,薬効分類マスタ!$A$2:$F$180,6,FALSE())))</f>
        <v/>
      </c>
      <c r="N4266" s="0" t="str">
        <f aca="false">ASC(G4266)</f>
        <v>ﾐｸﾞﾘﾄｰﾙ錠75mg｢JG｣</v>
      </c>
      <c r="O4266" s="0" t="str">
        <f aca="false">ASC(E4266)</f>
        <v>ﾐｸﾞﾘﾄｰﾙ</v>
      </c>
      <c r="P4266" s="16" t="n">
        <f aca="false">N(P4265)+IF($C4266=検索!$B$49,1,0)</f>
        <v>0</v>
      </c>
    </row>
    <row r="4267" customFormat="false" ht="15" hidden="false" customHeight="false" outlineLevel="0" collapsed="false">
      <c r="A4267" s="16" t="s">
        <v>221</v>
      </c>
      <c r="B4267" s="0" t="s">
        <v>9869</v>
      </c>
      <c r="C4267" s="0" t="n">
        <v>396</v>
      </c>
      <c r="D4267" s="0" t="str">
        <f aca="false">IFERROR(VLOOKUP($C4267,薬効分類マスタ!$A$2:$B$180,2,FALSE()),"未登録")</f>
        <v>糖尿病用剤</v>
      </c>
      <c r="E4267" s="16" t="s">
        <v>9855</v>
      </c>
      <c r="F4267" s="16" t="s">
        <v>411</v>
      </c>
      <c r="G4267" s="16" t="s">
        <v>9870</v>
      </c>
      <c r="I4267" s="0" t="n">
        <v>10.8</v>
      </c>
      <c r="J4267" s="16" t="s">
        <v>239</v>
      </c>
      <c r="K4267" s="0" t="str">
        <f aca="false">IFERROR(IF(VLOOKUP($C4267,薬効分類マスタ!$A$2:$E$180,5,FALSE())=0,"",VLOOKUP($C4267,薬効分類マスタ!$A$2:$E$180,5,FALSE())),"")</f>
        <v/>
      </c>
      <c r="L4267" s="17"/>
      <c r="M4267" s="0" t="str">
        <f aca="false">IF($K4267="","",IF($L4267&lt;&gt;"",$L4267,VLOOKUP($C4267,薬効分類マスタ!$A$2:$F$180,6,FALSE())))</f>
        <v/>
      </c>
      <c r="N4267" s="0" t="str">
        <f aca="false">ASC(G4267)</f>
        <v>ﾐｸﾞﾘﾄｰﾙ50mg口腔内崩壊錠</v>
      </c>
      <c r="O4267" s="0" t="str">
        <f aca="false">ASC(E4267)</f>
        <v>ﾐｸﾞﾘﾄｰﾙ</v>
      </c>
      <c r="P4267" s="16" t="n">
        <f aca="false">N(P4266)+IF($C4267=検索!$B$49,1,0)</f>
        <v>0</v>
      </c>
    </row>
    <row r="4268" customFormat="false" ht="15" hidden="false" customHeight="false" outlineLevel="0" collapsed="false">
      <c r="A4268" s="16" t="s">
        <v>221</v>
      </c>
      <c r="B4268" s="0" t="s">
        <v>9871</v>
      </c>
      <c r="C4268" s="0" t="n">
        <v>396</v>
      </c>
      <c r="D4268" s="0" t="str">
        <f aca="false">IFERROR(VLOOKUP($C4268,薬効分類マスタ!$A$2:$B$180,2,FALSE()),"未登録")</f>
        <v>糖尿病用剤</v>
      </c>
      <c r="E4268" s="16" t="s">
        <v>9855</v>
      </c>
      <c r="F4268" s="16" t="s">
        <v>411</v>
      </c>
      <c r="G4268" s="16" t="s">
        <v>9872</v>
      </c>
      <c r="H4268" s="16" t="s">
        <v>1090</v>
      </c>
      <c r="I4268" s="0" t="n">
        <v>17.5</v>
      </c>
      <c r="J4268" s="16" t="s">
        <v>232</v>
      </c>
      <c r="K4268" s="0" t="str">
        <f aca="false">IFERROR(IF(VLOOKUP($C4268,薬効分類マスタ!$A$2:$E$180,5,FALSE())=0,"",VLOOKUP($C4268,薬効分類マスタ!$A$2:$E$180,5,FALSE())),"")</f>
        <v/>
      </c>
      <c r="L4268" s="17"/>
      <c r="M4268" s="0" t="str">
        <f aca="false">IF($K4268="","",IF($L4268&lt;&gt;"",$L4268,VLOOKUP($C4268,薬効分類マスタ!$A$2:$F$180,6,FALSE())))</f>
        <v/>
      </c>
      <c r="N4268" s="0" t="str">
        <f aca="false">ASC(G4268)</f>
        <v>ｾｲﾌﾞﾙOD錠50mg</v>
      </c>
      <c r="O4268" s="0" t="str">
        <f aca="false">ASC(E4268)</f>
        <v>ﾐｸﾞﾘﾄｰﾙ</v>
      </c>
      <c r="P4268" s="16" t="n">
        <f aca="false">N(P4267)+IF($C4268=検索!$B$49,1,0)</f>
        <v>0</v>
      </c>
    </row>
    <row r="4269" customFormat="false" ht="15" hidden="false" customHeight="false" outlineLevel="0" collapsed="false">
      <c r="A4269" s="16" t="s">
        <v>221</v>
      </c>
      <c r="B4269" s="0" t="s">
        <v>9873</v>
      </c>
      <c r="C4269" s="0" t="n">
        <v>396</v>
      </c>
      <c r="D4269" s="0" t="str">
        <f aca="false">IFERROR(VLOOKUP($C4269,薬効分類マスタ!$A$2:$B$180,2,FALSE()),"未登録")</f>
        <v>糖尿病用剤</v>
      </c>
      <c r="E4269" s="16" t="s">
        <v>9855</v>
      </c>
      <c r="F4269" s="16" t="s">
        <v>2117</v>
      </c>
      <c r="G4269" s="16" t="s">
        <v>9874</v>
      </c>
      <c r="H4269" s="16" t="s">
        <v>1090</v>
      </c>
      <c r="I4269" s="0" t="n">
        <v>23.1</v>
      </c>
      <c r="J4269" s="16" t="s">
        <v>232</v>
      </c>
      <c r="K4269" s="0" t="str">
        <f aca="false">IFERROR(IF(VLOOKUP($C4269,薬効分類マスタ!$A$2:$E$180,5,FALSE())=0,"",VLOOKUP($C4269,薬効分類マスタ!$A$2:$E$180,5,FALSE())),"")</f>
        <v/>
      </c>
      <c r="L4269" s="17"/>
      <c r="M4269" s="0" t="str">
        <f aca="false">IF($K4269="","",IF($L4269&lt;&gt;"",$L4269,VLOOKUP($C4269,薬効分類マスタ!$A$2:$F$180,6,FALSE())))</f>
        <v/>
      </c>
      <c r="N4269" s="0" t="str">
        <f aca="false">ASC(G4269)</f>
        <v>ｾｲﾌﾞﾙOD錠75mg</v>
      </c>
      <c r="O4269" s="0" t="str">
        <f aca="false">ASC(E4269)</f>
        <v>ﾐｸﾞﾘﾄｰﾙ</v>
      </c>
      <c r="P4269" s="16" t="n">
        <f aca="false">N(P4268)+IF($C4269=検索!$B$49,1,0)</f>
        <v>0</v>
      </c>
    </row>
    <row r="4270" customFormat="false" ht="15" hidden="false" customHeight="false" outlineLevel="0" collapsed="false">
      <c r="A4270" s="16" t="s">
        <v>221</v>
      </c>
      <c r="B4270" s="0" t="s">
        <v>9875</v>
      </c>
      <c r="C4270" s="0" t="n">
        <v>396</v>
      </c>
      <c r="D4270" s="0" t="str">
        <f aca="false">IFERROR(VLOOKUP($C4270,薬効分類マスタ!$A$2:$B$180,2,FALSE()),"未登録")</f>
        <v>糖尿病用剤</v>
      </c>
      <c r="E4270" s="16" t="s">
        <v>9855</v>
      </c>
      <c r="F4270" s="16" t="s">
        <v>2117</v>
      </c>
      <c r="G4270" s="16" t="s">
        <v>9876</v>
      </c>
      <c r="H4270" s="16" t="s">
        <v>385</v>
      </c>
      <c r="I4270" s="0" t="n">
        <v>14.9</v>
      </c>
      <c r="J4270" s="16" t="s">
        <v>239</v>
      </c>
      <c r="K4270" s="0" t="str">
        <f aca="false">IFERROR(IF(VLOOKUP($C4270,薬効分類マスタ!$A$2:$E$180,5,FALSE())=0,"",VLOOKUP($C4270,薬効分類マスタ!$A$2:$E$180,5,FALSE())),"")</f>
        <v/>
      </c>
      <c r="L4270" s="17"/>
      <c r="M4270" s="0" t="str">
        <f aca="false">IF($K4270="","",IF($L4270&lt;&gt;"",$L4270,VLOOKUP($C4270,薬効分類マスタ!$A$2:$F$180,6,FALSE())))</f>
        <v/>
      </c>
      <c r="N4270" s="0" t="str">
        <f aca="false">ASC(G4270)</f>
        <v>ﾐｸﾞﾘﾄｰﾙOD錠75mg｢ｻﾜｲ｣</v>
      </c>
      <c r="O4270" s="0" t="str">
        <f aca="false">ASC(E4270)</f>
        <v>ﾐｸﾞﾘﾄｰﾙ</v>
      </c>
      <c r="P4270" s="16" t="n">
        <f aca="false">N(P4269)+IF($C4270=検索!$B$49,1,0)</f>
        <v>0</v>
      </c>
    </row>
    <row r="4271" customFormat="false" ht="15" hidden="false" customHeight="false" outlineLevel="0" collapsed="false">
      <c r="A4271" s="16" t="s">
        <v>221</v>
      </c>
      <c r="B4271" s="0" t="s">
        <v>9877</v>
      </c>
      <c r="C4271" s="0" t="n">
        <v>396</v>
      </c>
      <c r="D4271" s="0" t="str">
        <f aca="false">IFERROR(VLOOKUP($C4271,薬効分類マスタ!$A$2:$B$180,2,FALSE()),"未登録")</f>
        <v>糖尿病用剤</v>
      </c>
      <c r="E4271" s="16" t="s">
        <v>9855</v>
      </c>
      <c r="F4271" s="16" t="s">
        <v>2117</v>
      </c>
      <c r="G4271" s="16" t="s">
        <v>9878</v>
      </c>
      <c r="H4271" s="16" t="s">
        <v>533</v>
      </c>
      <c r="I4271" s="0" t="n">
        <v>10.8</v>
      </c>
      <c r="J4271" s="16" t="s">
        <v>239</v>
      </c>
      <c r="K4271" s="0" t="str">
        <f aca="false">IFERROR(IF(VLOOKUP($C4271,薬効分類マスタ!$A$2:$E$180,5,FALSE())=0,"",VLOOKUP($C4271,薬効分類マスタ!$A$2:$E$180,5,FALSE())),"")</f>
        <v/>
      </c>
      <c r="L4271" s="17"/>
      <c r="M4271" s="0" t="str">
        <f aca="false">IF($K4271="","",IF($L4271&lt;&gt;"",$L4271,VLOOKUP($C4271,薬効分類マスタ!$A$2:$F$180,6,FALSE())))</f>
        <v/>
      </c>
      <c r="N4271" s="0" t="str">
        <f aca="false">ASC(G4271)</f>
        <v>ﾐｸﾞﾘﾄｰﾙOD錠75mg｢ﾄｰﾜ｣</v>
      </c>
      <c r="O4271" s="0" t="str">
        <f aca="false">ASC(E4271)</f>
        <v>ﾐｸﾞﾘﾄｰﾙ</v>
      </c>
      <c r="P4271" s="16" t="n">
        <f aca="false">N(P4270)+IF($C4271=検索!$B$49,1,0)</f>
        <v>0</v>
      </c>
    </row>
    <row r="4272" customFormat="false" ht="15" hidden="false" customHeight="false" outlineLevel="0" collapsed="false">
      <c r="A4272" s="16" t="s">
        <v>221</v>
      </c>
      <c r="B4272" s="0" t="s">
        <v>9879</v>
      </c>
      <c r="C4272" s="0" t="n">
        <v>396</v>
      </c>
      <c r="D4272" s="0" t="str">
        <f aca="false">IFERROR(VLOOKUP($C4272,薬効分類マスタ!$A$2:$B$180,2,FALSE()),"未登録")</f>
        <v>糖尿病用剤</v>
      </c>
      <c r="E4272" s="16" t="s">
        <v>9855</v>
      </c>
      <c r="F4272" s="16" t="s">
        <v>622</v>
      </c>
      <c r="G4272" s="16" t="s">
        <v>9880</v>
      </c>
      <c r="I4272" s="0" t="n">
        <v>10.8</v>
      </c>
      <c r="J4272" s="16" t="s">
        <v>239</v>
      </c>
      <c r="K4272" s="0" t="str">
        <f aca="false">IFERROR(IF(VLOOKUP($C4272,薬効分類マスタ!$A$2:$E$180,5,FALSE())=0,"",VLOOKUP($C4272,薬効分類マスタ!$A$2:$E$180,5,FALSE())),"")</f>
        <v/>
      </c>
      <c r="L4272" s="17"/>
      <c r="M4272" s="0" t="str">
        <f aca="false">IF($K4272="","",IF($L4272&lt;&gt;"",$L4272,VLOOKUP($C4272,薬効分類マスタ!$A$2:$F$180,6,FALSE())))</f>
        <v/>
      </c>
      <c r="N4272" s="0" t="str">
        <f aca="false">ASC(G4272)</f>
        <v>ﾐｸﾞﾘﾄｰﾙ25mg口腔内崩壊錠</v>
      </c>
      <c r="O4272" s="0" t="str">
        <f aca="false">ASC(E4272)</f>
        <v>ﾐｸﾞﾘﾄｰﾙ</v>
      </c>
      <c r="P4272" s="16" t="n">
        <f aca="false">N(P4271)+IF($C4272=検索!$B$49,1,0)</f>
        <v>0</v>
      </c>
    </row>
    <row r="4273" customFormat="false" ht="15" hidden="false" customHeight="false" outlineLevel="0" collapsed="false">
      <c r="A4273" s="16" t="s">
        <v>221</v>
      </c>
      <c r="B4273" s="0" t="s">
        <v>9881</v>
      </c>
      <c r="C4273" s="0" t="n">
        <v>396</v>
      </c>
      <c r="D4273" s="0" t="str">
        <f aca="false">IFERROR(VLOOKUP($C4273,薬効分類マスタ!$A$2:$B$180,2,FALSE()),"未登録")</f>
        <v>糖尿病用剤</v>
      </c>
      <c r="E4273" s="16" t="s">
        <v>9855</v>
      </c>
      <c r="F4273" s="16" t="s">
        <v>622</v>
      </c>
      <c r="G4273" s="16" t="s">
        <v>9882</v>
      </c>
      <c r="H4273" s="16" t="s">
        <v>1090</v>
      </c>
      <c r="I4273" s="0" t="n">
        <v>10.8</v>
      </c>
      <c r="J4273" s="16" t="s">
        <v>232</v>
      </c>
      <c r="K4273" s="0" t="str">
        <f aca="false">IFERROR(IF(VLOOKUP($C4273,薬効分類マスタ!$A$2:$E$180,5,FALSE())=0,"",VLOOKUP($C4273,薬効分類マスタ!$A$2:$E$180,5,FALSE())),"")</f>
        <v/>
      </c>
      <c r="L4273" s="17"/>
      <c r="M4273" s="0" t="str">
        <f aca="false">IF($K4273="","",IF($L4273&lt;&gt;"",$L4273,VLOOKUP($C4273,薬効分類マスタ!$A$2:$F$180,6,FALSE())))</f>
        <v/>
      </c>
      <c r="N4273" s="0" t="str">
        <f aca="false">ASC(G4273)</f>
        <v>ｾｲﾌﾞﾙOD錠25mg</v>
      </c>
      <c r="O4273" s="0" t="str">
        <f aca="false">ASC(E4273)</f>
        <v>ﾐｸﾞﾘﾄｰﾙ</v>
      </c>
      <c r="P4273" s="16" t="n">
        <f aca="false">N(P4272)+IF($C4273=検索!$B$49,1,0)</f>
        <v>0</v>
      </c>
    </row>
    <row r="4274" customFormat="false" ht="15" hidden="false" customHeight="false" outlineLevel="0" collapsed="false">
      <c r="A4274" s="16" t="s">
        <v>221</v>
      </c>
      <c r="B4274" s="0" t="s">
        <v>9883</v>
      </c>
      <c r="C4274" s="0" t="n">
        <v>396</v>
      </c>
      <c r="D4274" s="0" t="str">
        <f aca="false">IFERROR(VLOOKUP($C4274,薬効分類マスタ!$A$2:$B$180,2,FALSE()),"未登録")</f>
        <v>糖尿病用剤</v>
      </c>
      <c r="E4274" s="16" t="s">
        <v>9884</v>
      </c>
      <c r="F4274" s="16" t="s">
        <v>622</v>
      </c>
      <c r="G4274" s="16" t="s">
        <v>9885</v>
      </c>
      <c r="H4274" s="16" t="s">
        <v>1644</v>
      </c>
      <c r="I4274" s="0" t="n">
        <v>44.4</v>
      </c>
      <c r="J4274" s="16" t="s">
        <v>232</v>
      </c>
      <c r="K4274" s="0" t="str">
        <f aca="false">IFERROR(IF(VLOOKUP($C4274,薬効分類マスタ!$A$2:$E$180,5,FALSE())=0,"",VLOOKUP($C4274,薬効分類マスタ!$A$2:$E$180,5,FALSE())),"")</f>
        <v/>
      </c>
      <c r="L4274" s="17"/>
      <c r="M4274" s="0" t="str">
        <f aca="false">IF($K4274="","",IF($L4274&lt;&gt;"",$L4274,VLOOKUP($C4274,薬効分類マスタ!$A$2:$F$180,6,FALSE())))</f>
        <v/>
      </c>
      <c r="N4274" s="0" t="str">
        <f aca="false">ASC(G4274)</f>
        <v>ｸﾞﾗｸﾃｨﾌﾞ錠25mg</v>
      </c>
      <c r="O4274" s="0" t="str">
        <f aca="false">ASC(E4274)</f>
        <v>ｼﾀｸﾞﾘﾌﾟﾁﾝﾘﾝ酸塩水和物</v>
      </c>
      <c r="P4274" s="16" t="n">
        <f aca="false">N(P4273)+IF($C4274=検索!$B$49,1,0)</f>
        <v>0</v>
      </c>
    </row>
    <row r="4275" customFormat="false" ht="15" hidden="false" customHeight="false" outlineLevel="0" collapsed="false">
      <c r="A4275" s="16" t="s">
        <v>221</v>
      </c>
      <c r="B4275" s="0" t="s">
        <v>9886</v>
      </c>
      <c r="C4275" s="0" t="n">
        <v>396</v>
      </c>
      <c r="D4275" s="0" t="str">
        <f aca="false">IFERROR(VLOOKUP($C4275,薬効分類マスタ!$A$2:$B$180,2,FALSE()),"未登録")</f>
        <v>糖尿病用剤</v>
      </c>
      <c r="E4275" s="16" t="s">
        <v>9884</v>
      </c>
      <c r="F4275" s="16" t="s">
        <v>622</v>
      </c>
      <c r="G4275" s="16" t="s">
        <v>9887</v>
      </c>
      <c r="H4275" s="16" t="s">
        <v>3570</v>
      </c>
      <c r="I4275" s="0" t="n">
        <v>41.9</v>
      </c>
      <c r="J4275" s="16" t="s">
        <v>232</v>
      </c>
      <c r="K4275" s="0" t="str">
        <f aca="false">IFERROR(IF(VLOOKUP($C4275,薬効分類マスタ!$A$2:$E$180,5,FALSE())=0,"",VLOOKUP($C4275,薬効分類マスタ!$A$2:$E$180,5,FALSE())),"")</f>
        <v/>
      </c>
      <c r="L4275" s="17"/>
      <c r="M4275" s="0" t="str">
        <f aca="false">IF($K4275="","",IF($L4275&lt;&gt;"",$L4275,VLOOKUP($C4275,薬効分類マスタ!$A$2:$F$180,6,FALSE())))</f>
        <v/>
      </c>
      <c r="N4275" s="0" t="str">
        <f aca="false">ASC(G4275)</f>
        <v>ｼﾞｬﾇﾋﾞｱ錠25mg</v>
      </c>
      <c r="O4275" s="0" t="str">
        <f aca="false">ASC(E4275)</f>
        <v>ｼﾀｸﾞﾘﾌﾟﾁﾝﾘﾝ酸塩水和物</v>
      </c>
      <c r="P4275" s="16" t="n">
        <f aca="false">N(P4274)+IF($C4275=検索!$B$49,1,0)</f>
        <v>0</v>
      </c>
    </row>
    <row r="4276" customFormat="false" ht="15" hidden="false" customHeight="false" outlineLevel="0" collapsed="false">
      <c r="A4276" s="16" t="s">
        <v>221</v>
      </c>
      <c r="B4276" s="0" t="s">
        <v>9888</v>
      </c>
      <c r="C4276" s="0" t="n">
        <v>396</v>
      </c>
      <c r="D4276" s="0" t="str">
        <f aca="false">IFERROR(VLOOKUP($C4276,薬効分類マスタ!$A$2:$B$180,2,FALSE()),"未登録")</f>
        <v>糖尿病用剤</v>
      </c>
      <c r="E4276" s="16" t="s">
        <v>9884</v>
      </c>
      <c r="F4276" s="16" t="s">
        <v>411</v>
      </c>
      <c r="G4276" s="16" t="s">
        <v>9889</v>
      </c>
      <c r="H4276" s="16" t="s">
        <v>1644</v>
      </c>
      <c r="I4276" s="0" t="n">
        <v>82</v>
      </c>
      <c r="J4276" s="16" t="s">
        <v>232</v>
      </c>
      <c r="K4276" s="0" t="str">
        <f aca="false">IFERROR(IF(VLOOKUP($C4276,薬効分類マスタ!$A$2:$E$180,5,FALSE())=0,"",VLOOKUP($C4276,薬効分類マスタ!$A$2:$E$180,5,FALSE())),"")</f>
        <v/>
      </c>
      <c r="L4276" s="17"/>
      <c r="M4276" s="0" t="str">
        <f aca="false">IF($K4276="","",IF($L4276&lt;&gt;"",$L4276,VLOOKUP($C4276,薬効分類マスタ!$A$2:$F$180,6,FALSE())))</f>
        <v/>
      </c>
      <c r="N4276" s="0" t="str">
        <f aca="false">ASC(G4276)</f>
        <v>ｸﾞﾗｸﾃｨﾌﾞ錠50mg</v>
      </c>
      <c r="O4276" s="0" t="str">
        <f aca="false">ASC(E4276)</f>
        <v>ｼﾀｸﾞﾘﾌﾟﾁﾝﾘﾝ酸塩水和物</v>
      </c>
      <c r="P4276" s="16" t="n">
        <f aca="false">N(P4275)+IF($C4276=検索!$B$49,1,0)</f>
        <v>0</v>
      </c>
    </row>
    <row r="4277" customFormat="false" ht="15" hidden="false" customHeight="false" outlineLevel="0" collapsed="false">
      <c r="A4277" s="16" t="s">
        <v>221</v>
      </c>
      <c r="B4277" s="0" t="s">
        <v>9890</v>
      </c>
      <c r="C4277" s="0" t="n">
        <v>396</v>
      </c>
      <c r="D4277" s="0" t="str">
        <f aca="false">IFERROR(VLOOKUP($C4277,薬効分類マスタ!$A$2:$B$180,2,FALSE()),"未登録")</f>
        <v>糖尿病用剤</v>
      </c>
      <c r="E4277" s="16" t="s">
        <v>9884</v>
      </c>
      <c r="F4277" s="16" t="s">
        <v>411</v>
      </c>
      <c r="G4277" s="16" t="s">
        <v>9891</v>
      </c>
      <c r="H4277" s="16" t="s">
        <v>3570</v>
      </c>
      <c r="I4277" s="0" t="n">
        <v>78.3</v>
      </c>
      <c r="J4277" s="16" t="s">
        <v>232</v>
      </c>
      <c r="K4277" s="0" t="str">
        <f aca="false">IFERROR(IF(VLOOKUP($C4277,薬効分類マスタ!$A$2:$E$180,5,FALSE())=0,"",VLOOKUP($C4277,薬効分類マスタ!$A$2:$E$180,5,FALSE())),"")</f>
        <v/>
      </c>
      <c r="L4277" s="17"/>
      <c r="M4277" s="0" t="str">
        <f aca="false">IF($K4277="","",IF($L4277&lt;&gt;"",$L4277,VLOOKUP($C4277,薬効分類マスタ!$A$2:$F$180,6,FALSE())))</f>
        <v/>
      </c>
      <c r="N4277" s="0" t="str">
        <f aca="false">ASC(G4277)</f>
        <v>ｼﾞｬﾇﾋﾞｱ錠50mg</v>
      </c>
      <c r="O4277" s="0" t="str">
        <f aca="false">ASC(E4277)</f>
        <v>ｼﾀｸﾞﾘﾌﾟﾁﾝﾘﾝ酸塩水和物</v>
      </c>
      <c r="P4277" s="16" t="n">
        <f aca="false">N(P4276)+IF($C4277=検索!$B$49,1,0)</f>
        <v>0</v>
      </c>
    </row>
    <row r="4278" customFormat="false" ht="15" hidden="false" customHeight="false" outlineLevel="0" collapsed="false">
      <c r="A4278" s="16" t="s">
        <v>221</v>
      </c>
      <c r="B4278" s="0" t="s">
        <v>9892</v>
      </c>
      <c r="C4278" s="0" t="n">
        <v>396</v>
      </c>
      <c r="D4278" s="0" t="str">
        <f aca="false">IFERROR(VLOOKUP($C4278,薬効分類マスタ!$A$2:$B$180,2,FALSE()),"未登録")</f>
        <v>糖尿病用剤</v>
      </c>
      <c r="E4278" s="16" t="s">
        <v>9884</v>
      </c>
      <c r="F4278" s="16" t="s">
        <v>627</v>
      </c>
      <c r="G4278" s="16" t="s">
        <v>9893</v>
      </c>
      <c r="H4278" s="16" t="s">
        <v>1644</v>
      </c>
      <c r="I4278" s="0" t="n">
        <v>118.8</v>
      </c>
      <c r="J4278" s="16" t="s">
        <v>232</v>
      </c>
      <c r="K4278" s="0" t="str">
        <f aca="false">IFERROR(IF(VLOOKUP($C4278,薬効分類マスタ!$A$2:$E$180,5,FALSE())=0,"",VLOOKUP($C4278,薬効分類マスタ!$A$2:$E$180,5,FALSE())),"")</f>
        <v/>
      </c>
      <c r="L4278" s="17"/>
      <c r="M4278" s="0" t="str">
        <f aca="false">IF($K4278="","",IF($L4278&lt;&gt;"",$L4278,VLOOKUP($C4278,薬効分類マスタ!$A$2:$F$180,6,FALSE())))</f>
        <v/>
      </c>
      <c r="N4278" s="0" t="str">
        <f aca="false">ASC(G4278)</f>
        <v>ｸﾞﾗｸﾃｨﾌﾞ錠100mg</v>
      </c>
      <c r="O4278" s="0" t="str">
        <f aca="false">ASC(E4278)</f>
        <v>ｼﾀｸﾞﾘﾌﾟﾁﾝﾘﾝ酸塩水和物</v>
      </c>
      <c r="P4278" s="16" t="n">
        <f aca="false">N(P4277)+IF($C4278=検索!$B$49,1,0)</f>
        <v>0</v>
      </c>
    </row>
    <row r="4279" customFormat="false" ht="15" hidden="false" customHeight="false" outlineLevel="0" collapsed="false">
      <c r="A4279" s="16" t="s">
        <v>221</v>
      </c>
      <c r="B4279" s="0" t="s">
        <v>9894</v>
      </c>
      <c r="C4279" s="0" t="n">
        <v>396</v>
      </c>
      <c r="D4279" s="0" t="str">
        <f aca="false">IFERROR(VLOOKUP($C4279,薬効分類マスタ!$A$2:$B$180,2,FALSE()),"未登録")</f>
        <v>糖尿病用剤</v>
      </c>
      <c r="E4279" s="16" t="s">
        <v>9884</v>
      </c>
      <c r="F4279" s="16" t="s">
        <v>627</v>
      </c>
      <c r="G4279" s="16" t="s">
        <v>9895</v>
      </c>
      <c r="H4279" s="16" t="s">
        <v>3570</v>
      </c>
      <c r="I4279" s="0" t="n">
        <v>113.4</v>
      </c>
      <c r="J4279" s="16" t="s">
        <v>232</v>
      </c>
      <c r="K4279" s="0" t="str">
        <f aca="false">IFERROR(IF(VLOOKUP($C4279,薬効分類マスタ!$A$2:$E$180,5,FALSE())=0,"",VLOOKUP($C4279,薬効分類マスタ!$A$2:$E$180,5,FALSE())),"")</f>
        <v/>
      </c>
      <c r="L4279" s="17"/>
      <c r="M4279" s="0" t="str">
        <f aca="false">IF($K4279="","",IF($L4279&lt;&gt;"",$L4279,VLOOKUP($C4279,薬効分類マスタ!$A$2:$F$180,6,FALSE())))</f>
        <v/>
      </c>
      <c r="N4279" s="0" t="str">
        <f aca="false">ASC(G4279)</f>
        <v>ｼﾞｬﾇﾋﾞｱ錠100mg</v>
      </c>
      <c r="O4279" s="0" t="str">
        <f aca="false">ASC(E4279)</f>
        <v>ｼﾀｸﾞﾘﾌﾟﾁﾝﾘﾝ酸塩水和物</v>
      </c>
      <c r="P4279" s="16" t="n">
        <f aca="false">N(P4278)+IF($C4279=検索!$B$49,1,0)</f>
        <v>0</v>
      </c>
    </row>
    <row r="4280" customFormat="false" ht="15" hidden="false" customHeight="false" outlineLevel="0" collapsed="false">
      <c r="A4280" s="16" t="s">
        <v>221</v>
      </c>
      <c r="B4280" s="0" t="s">
        <v>9896</v>
      </c>
      <c r="C4280" s="0" t="n">
        <v>396</v>
      </c>
      <c r="D4280" s="0" t="str">
        <f aca="false">IFERROR(VLOOKUP($C4280,薬効分類マスタ!$A$2:$B$180,2,FALSE()),"未登録")</f>
        <v>糖尿病用剤</v>
      </c>
      <c r="E4280" s="16" t="s">
        <v>9884</v>
      </c>
      <c r="F4280" s="16" t="s">
        <v>1685</v>
      </c>
      <c r="G4280" s="16" t="s">
        <v>9897</v>
      </c>
      <c r="H4280" s="16" t="s">
        <v>1644</v>
      </c>
      <c r="I4280" s="0" t="n">
        <v>36.2</v>
      </c>
      <c r="J4280" s="16" t="s">
        <v>232</v>
      </c>
      <c r="K4280" s="0" t="str">
        <f aca="false">IFERROR(IF(VLOOKUP($C4280,薬効分類マスタ!$A$2:$E$180,5,FALSE())=0,"",VLOOKUP($C4280,薬効分類マスタ!$A$2:$E$180,5,FALSE())),"")</f>
        <v/>
      </c>
      <c r="L4280" s="17"/>
      <c r="M4280" s="0" t="str">
        <f aca="false">IF($K4280="","",IF($L4280&lt;&gt;"",$L4280,VLOOKUP($C4280,薬効分類マスタ!$A$2:$F$180,6,FALSE())))</f>
        <v/>
      </c>
      <c r="N4280" s="0" t="str">
        <f aca="false">ASC(G4280)</f>
        <v>ｸﾞﾗｸﾃｨﾌﾞ錠12.5mg</v>
      </c>
      <c r="O4280" s="0" t="str">
        <f aca="false">ASC(E4280)</f>
        <v>ｼﾀｸﾞﾘﾌﾟﾁﾝﾘﾝ酸塩水和物</v>
      </c>
      <c r="P4280" s="16" t="n">
        <f aca="false">N(P4279)+IF($C4280=検索!$B$49,1,0)</f>
        <v>0</v>
      </c>
    </row>
    <row r="4281" customFormat="false" ht="15" hidden="false" customHeight="false" outlineLevel="0" collapsed="false">
      <c r="A4281" s="16" t="s">
        <v>221</v>
      </c>
      <c r="B4281" s="0" t="s">
        <v>9898</v>
      </c>
      <c r="C4281" s="0" t="n">
        <v>396</v>
      </c>
      <c r="D4281" s="0" t="str">
        <f aca="false">IFERROR(VLOOKUP($C4281,薬効分類マスタ!$A$2:$B$180,2,FALSE()),"未登録")</f>
        <v>糖尿病用剤</v>
      </c>
      <c r="E4281" s="16" t="s">
        <v>9884</v>
      </c>
      <c r="F4281" s="16" t="s">
        <v>1685</v>
      </c>
      <c r="G4281" s="16" t="s">
        <v>9899</v>
      </c>
      <c r="H4281" s="16" t="s">
        <v>3570</v>
      </c>
      <c r="I4281" s="0" t="n">
        <v>34.9</v>
      </c>
      <c r="J4281" s="16" t="s">
        <v>232</v>
      </c>
      <c r="K4281" s="0" t="str">
        <f aca="false">IFERROR(IF(VLOOKUP($C4281,薬効分類マスタ!$A$2:$E$180,5,FALSE())=0,"",VLOOKUP($C4281,薬効分類マスタ!$A$2:$E$180,5,FALSE())),"")</f>
        <v/>
      </c>
      <c r="L4281" s="17"/>
      <c r="M4281" s="0" t="str">
        <f aca="false">IF($K4281="","",IF($L4281&lt;&gt;"",$L4281,VLOOKUP($C4281,薬効分類マスタ!$A$2:$F$180,6,FALSE())))</f>
        <v/>
      </c>
      <c r="N4281" s="0" t="str">
        <f aca="false">ASC(G4281)</f>
        <v>ｼﾞｬﾇﾋﾞｱ錠12.5mg</v>
      </c>
      <c r="O4281" s="0" t="str">
        <f aca="false">ASC(E4281)</f>
        <v>ｼﾀｸﾞﾘﾌﾟﾁﾝﾘﾝ酸塩水和物</v>
      </c>
      <c r="P4281" s="16" t="n">
        <f aca="false">N(P4280)+IF($C4281=検索!$B$49,1,0)</f>
        <v>0</v>
      </c>
    </row>
    <row r="4282" customFormat="false" ht="15" hidden="false" customHeight="false" outlineLevel="0" collapsed="false">
      <c r="A4282" s="16" t="s">
        <v>221</v>
      </c>
      <c r="B4282" s="0" t="s">
        <v>9900</v>
      </c>
      <c r="C4282" s="0" t="n">
        <v>396</v>
      </c>
      <c r="D4282" s="0" t="str">
        <f aca="false">IFERROR(VLOOKUP($C4282,薬効分類マスタ!$A$2:$B$180,2,FALSE()),"未登録")</f>
        <v>糖尿病用剤</v>
      </c>
      <c r="E4282" s="16" t="s">
        <v>9901</v>
      </c>
      <c r="F4282" s="16" t="s">
        <v>411</v>
      </c>
      <c r="G4282" s="16" t="s">
        <v>9902</v>
      </c>
      <c r="H4282" s="16" t="s">
        <v>1133</v>
      </c>
      <c r="I4282" s="0" t="n">
        <v>38.7</v>
      </c>
      <c r="J4282" s="16" t="s">
        <v>232</v>
      </c>
      <c r="K4282" s="0" t="str">
        <f aca="false">IFERROR(IF(VLOOKUP($C4282,薬効分類マスタ!$A$2:$E$180,5,FALSE())=0,"",VLOOKUP($C4282,薬効分類マスタ!$A$2:$E$180,5,FALSE())),"")</f>
        <v/>
      </c>
      <c r="L4282" s="17"/>
      <c r="M4282" s="0" t="str">
        <f aca="false">IF($K4282="","",IF($L4282&lt;&gt;"",$L4282,VLOOKUP($C4282,薬効分類マスタ!$A$2:$F$180,6,FALSE())))</f>
        <v/>
      </c>
      <c r="N4282" s="0" t="str">
        <f aca="false">ASC(G4282)</f>
        <v>ｴｸｱ錠50mg</v>
      </c>
      <c r="O4282" s="0" t="str">
        <f aca="false">ASC(E4282)</f>
        <v>ﾋﾞﾙﾀﾞｸﾞﾘﾌﾟﾁﾝ</v>
      </c>
      <c r="P4282" s="16" t="n">
        <f aca="false">N(P4281)+IF($C4282=検索!$B$49,1,0)</f>
        <v>0</v>
      </c>
    </row>
    <row r="4283" customFormat="false" ht="15" hidden="false" customHeight="false" outlineLevel="0" collapsed="false">
      <c r="A4283" s="16" t="s">
        <v>221</v>
      </c>
      <c r="B4283" s="0" t="s">
        <v>9903</v>
      </c>
      <c r="C4283" s="0" t="n">
        <v>396</v>
      </c>
      <c r="D4283" s="0" t="str">
        <f aca="false">IFERROR(VLOOKUP($C4283,薬効分類マスタ!$A$2:$B$180,2,FALSE()),"未登録")</f>
        <v>糖尿病用剤</v>
      </c>
      <c r="E4283" s="16" t="s">
        <v>9901</v>
      </c>
      <c r="F4283" s="16" t="s">
        <v>411</v>
      </c>
      <c r="G4283" s="16" t="s">
        <v>9904</v>
      </c>
      <c r="H4283" s="16" t="s">
        <v>527</v>
      </c>
      <c r="I4283" s="0" t="n">
        <v>16</v>
      </c>
      <c r="J4283" s="16" t="s">
        <v>239</v>
      </c>
      <c r="K4283" s="0" t="str">
        <f aca="false">IFERROR(IF(VLOOKUP($C4283,薬効分類マスタ!$A$2:$E$180,5,FALSE())=0,"",VLOOKUP($C4283,薬効分類マスタ!$A$2:$E$180,5,FALSE())),"")</f>
        <v/>
      </c>
      <c r="L4283" s="17"/>
      <c r="M4283" s="0" t="str">
        <f aca="false">IF($K4283="","",IF($L4283&lt;&gt;"",$L4283,VLOOKUP($C4283,薬効分類マスタ!$A$2:$F$180,6,FALSE())))</f>
        <v/>
      </c>
      <c r="N4283" s="0" t="str">
        <f aca="false">ASC(G4283)</f>
        <v>ﾋﾞﾙﾀﾞｸﾞﾘﾌﾟﾁﾝ錠50mg｢JG｣</v>
      </c>
      <c r="O4283" s="0" t="str">
        <f aca="false">ASC(E4283)</f>
        <v>ﾋﾞﾙﾀﾞｸﾞﾘﾌﾟﾁﾝ</v>
      </c>
      <c r="P4283" s="16" t="n">
        <f aca="false">N(P4282)+IF($C4283=検索!$B$49,1,0)</f>
        <v>0</v>
      </c>
    </row>
    <row r="4284" customFormat="false" ht="15" hidden="false" customHeight="false" outlineLevel="0" collapsed="false">
      <c r="A4284" s="16" t="s">
        <v>221</v>
      </c>
      <c r="B4284" s="0" t="s">
        <v>9905</v>
      </c>
      <c r="C4284" s="0" t="n">
        <v>396</v>
      </c>
      <c r="D4284" s="0" t="str">
        <f aca="false">IFERROR(VLOOKUP($C4284,薬効分類マスタ!$A$2:$B$180,2,FALSE()),"未登録")</f>
        <v>糖尿病用剤</v>
      </c>
      <c r="E4284" s="16" t="s">
        <v>9901</v>
      </c>
      <c r="F4284" s="16" t="s">
        <v>411</v>
      </c>
      <c r="G4284" s="16" t="s">
        <v>9906</v>
      </c>
      <c r="H4284" s="16" t="s">
        <v>1067</v>
      </c>
      <c r="I4284" s="0" t="n">
        <v>16</v>
      </c>
      <c r="J4284" s="16" t="s">
        <v>239</v>
      </c>
      <c r="K4284" s="0" t="str">
        <f aca="false">IFERROR(IF(VLOOKUP($C4284,薬効分類マスタ!$A$2:$E$180,5,FALSE())=0,"",VLOOKUP($C4284,薬効分類マスタ!$A$2:$E$180,5,FALSE())),"")</f>
        <v/>
      </c>
      <c r="L4284" s="17"/>
      <c r="M4284" s="0" t="str">
        <f aca="false">IF($K4284="","",IF($L4284&lt;&gt;"",$L4284,VLOOKUP($C4284,薬効分類マスタ!$A$2:$F$180,6,FALSE())))</f>
        <v/>
      </c>
      <c r="N4284" s="0" t="str">
        <f aca="false">ASC(G4284)</f>
        <v>ﾋﾞﾙﾀﾞｸﾞﾘﾌﾟﾁﾝ錠50mg｢TCK｣</v>
      </c>
      <c r="O4284" s="0" t="str">
        <f aca="false">ASC(E4284)</f>
        <v>ﾋﾞﾙﾀﾞｸﾞﾘﾌﾟﾁﾝ</v>
      </c>
      <c r="P4284" s="16" t="n">
        <f aca="false">N(P4283)+IF($C4284=検索!$B$49,1,0)</f>
        <v>0</v>
      </c>
    </row>
    <row r="4285" customFormat="false" ht="15" hidden="false" customHeight="false" outlineLevel="0" collapsed="false">
      <c r="A4285" s="16" t="s">
        <v>221</v>
      </c>
      <c r="B4285" s="0" t="s">
        <v>9907</v>
      </c>
      <c r="C4285" s="0" t="n">
        <v>396</v>
      </c>
      <c r="D4285" s="0" t="str">
        <f aca="false">IFERROR(VLOOKUP($C4285,薬効分類マスタ!$A$2:$B$180,2,FALSE()),"未登録")</f>
        <v>糖尿病用剤</v>
      </c>
      <c r="E4285" s="16" t="s">
        <v>9901</v>
      </c>
      <c r="F4285" s="16" t="s">
        <v>411</v>
      </c>
      <c r="G4285" s="16" t="s">
        <v>9908</v>
      </c>
      <c r="H4285" s="16" t="s">
        <v>1574</v>
      </c>
      <c r="I4285" s="0" t="n">
        <v>16</v>
      </c>
      <c r="J4285" s="16" t="s">
        <v>239</v>
      </c>
      <c r="K4285" s="0" t="str">
        <f aca="false">IFERROR(IF(VLOOKUP($C4285,薬効分類マスタ!$A$2:$E$180,5,FALSE())=0,"",VLOOKUP($C4285,薬効分類マスタ!$A$2:$E$180,5,FALSE())),"")</f>
        <v/>
      </c>
      <c r="L4285" s="17"/>
      <c r="M4285" s="0" t="str">
        <f aca="false">IF($K4285="","",IF($L4285&lt;&gt;"",$L4285,VLOOKUP($C4285,薬効分類マスタ!$A$2:$F$180,6,FALSE())))</f>
        <v/>
      </c>
      <c r="N4285" s="0" t="str">
        <f aca="false">ASC(G4285)</f>
        <v>ﾋﾞﾙﾀﾞｸﾞﾘﾌﾟﾁﾝ錠50mg｢ZE｣</v>
      </c>
      <c r="O4285" s="0" t="str">
        <f aca="false">ASC(E4285)</f>
        <v>ﾋﾞﾙﾀﾞｸﾞﾘﾌﾟﾁﾝ</v>
      </c>
      <c r="P4285" s="16" t="n">
        <f aca="false">N(P4284)+IF($C4285=検索!$B$49,1,0)</f>
        <v>0</v>
      </c>
    </row>
    <row r="4286" customFormat="false" ht="15" hidden="false" customHeight="false" outlineLevel="0" collapsed="false">
      <c r="A4286" s="16" t="s">
        <v>221</v>
      </c>
      <c r="B4286" s="0" t="s">
        <v>9909</v>
      </c>
      <c r="C4286" s="0" t="n">
        <v>396</v>
      </c>
      <c r="D4286" s="0" t="str">
        <f aca="false">IFERROR(VLOOKUP($C4286,薬効分類マスタ!$A$2:$B$180,2,FALSE()),"未登録")</f>
        <v>糖尿病用剤</v>
      </c>
      <c r="E4286" s="16" t="s">
        <v>9901</v>
      </c>
      <c r="F4286" s="16" t="s">
        <v>411</v>
      </c>
      <c r="G4286" s="16" t="s">
        <v>9910</v>
      </c>
      <c r="H4286" s="16" t="s">
        <v>601</v>
      </c>
      <c r="I4286" s="0" t="n">
        <v>16</v>
      </c>
      <c r="J4286" s="16" t="s">
        <v>239</v>
      </c>
      <c r="K4286" s="0" t="str">
        <f aca="false">IFERROR(IF(VLOOKUP($C4286,薬効分類マスタ!$A$2:$E$180,5,FALSE())=0,"",VLOOKUP($C4286,薬効分類マスタ!$A$2:$E$180,5,FALSE())),"")</f>
        <v/>
      </c>
      <c r="L4286" s="17"/>
      <c r="M4286" s="0" t="str">
        <f aca="false">IF($K4286="","",IF($L4286&lt;&gt;"",$L4286,VLOOKUP($C4286,薬効分類マスタ!$A$2:$F$180,6,FALSE())))</f>
        <v/>
      </c>
      <c r="N4286" s="0" t="str">
        <f aca="false">ASC(G4286)</f>
        <v>ﾋﾞﾙﾀﾞｸﾞﾘﾌﾟﾁﾝ錠50mg｢杏林｣</v>
      </c>
      <c r="O4286" s="0" t="str">
        <f aca="false">ASC(E4286)</f>
        <v>ﾋﾞﾙﾀﾞｸﾞﾘﾌﾟﾁﾝ</v>
      </c>
      <c r="P4286" s="16" t="n">
        <f aca="false">N(P4285)+IF($C4286=検索!$B$49,1,0)</f>
        <v>0</v>
      </c>
    </row>
    <row r="4287" customFormat="false" ht="15" hidden="false" customHeight="false" outlineLevel="0" collapsed="false">
      <c r="A4287" s="16" t="s">
        <v>221</v>
      </c>
      <c r="B4287" s="0" t="s">
        <v>9911</v>
      </c>
      <c r="C4287" s="0" t="n">
        <v>396</v>
      </c>
      <c r="D4287" s="0" t="str">
        <f aca="false">IFERROR(VLOOKUP($C4287,薬効分類マスタ!$A$2:$B$180,2,FALSE()),"未登録")</f>
        <v>糖尿病用剤</v>
      </c>
      <c r="E4287" s="16" t="s">
        <v>9901</v>
      </c>
      <c r="F4287" s="16" t="s">
        <v>411</v>
      </c>
      <c r="G4287" s="16" t="s">
        <v>9912</v>
      </c>
      <c r="H4287" s="16" t="s">
        <v>385</v>
      </c>
      <c r="I4287" s="0" t="n">
        <v>16</v>
      </c>
      <c r="J4287" s="16" t="s">
        <v>239</v>
      </c>
      <c r="K4287" s="0" t="str">
        <f aca="false">IFERROR(IF(VLOOKUP($C4287,薬効分類マスタ!$A$2:$E$180,5,FALSE())=0,"",VLOOKUP($C4287,薬効分類マスタ!$A$2:$E$180,5,FALSE())),"")</f>
        <v/>
      </c>
      <c r="L4287" s="17"/>
      <c r="M4287" s="0" t="str">
        <f aca="false">IF($K4287="","",IF($L4287&lt;&gt;"",$L4287,VLOOKUP($C4287,薬効分類マスタ!$A$2:$F$180,6,FALSE())))</f>
        <v/>
      </c>
      <c r="N4287" s="0" t="str">
        <f aca="false">ASC(G4287)</f>
        <v>ﾋﾞﾙﾀﾞｸﾞﾘﾌﾟﾁﾝ錠50mg｢ｻﾜｲ｣</v>
      </c>
      <c r="O4287" s="0" t="str">
        <f aca="false">ASC(E4287)</f>
        <v>ﾋﾞﾙﾀﾞｸﾞﾘﾌﾟﾁﾝ</v>
      </c>
      <c r="P4287" s="16" t="n">
        <f aca="false">N(P4286)+IF($C4287=検索!$B$49,1,0)</f>
        <v>0</v>
      </c>
    </row>
    <row r="4288" customFormat="false" ht="15" hidden="false" customHeight="false" outlineLevel="0" collapsed="false">
      <c r="A4288" s="16" t="s">
        <v>221</v>
      </c>
      <c r="B4288" s="0" t="s">
        <v>9913</v>
      </c>
      <c r="C4288" s="0" t="n">
        <v>396</v>
      </c>
      <c r="D4288" s="0" t="str">
        <f aca="false">IFERROR(VLOOKUP($C4288,薬効分類マスタ!$A$2:$B$180,2,FALSE()),"未登録")</f>
        <v>糖尿病用剤</v>
      </c>
      <c r="E4288" s="16" t="s">
        <v>9901</v>
      </c>
      <c r="F4288" s="16" t="s">
        <v>411</v>
      </c>
      <c r="G4288" s="16" t="s">
        <v>9914</v>
      </c>
      <c r="H4288" s="16" t="s">
        <v>533</v>
      </c>
      <c r="I4288" s="0" t="n">
        <v>16</v>
      </c>
      <c r="J4288" s="16" t="s">
        <v>239</v>
      </c>
      <c r="K4288" s="0" t="str">
        <f aca="false">IFERROR(IF(VLOOKUP($C4288,薬効分類マスタ!$A$2:$E$180,5,FALSE())=0,"",VLOOKUP($C4288,薬効分類マスタ!$A$2:$E$180,5,FALSE())),"")</f>
        <v/>
      </c>
      <c r="L4288" s="17"/>
      <c r="M4288" s="0" t="str">
        <f aca="false">IF($K4288="","",IF($L4288&lt;&gt;"",$L4288,VLOOKUP($C4288,薬効分類マスタ!$A$2:$F$180,6,FALSE())))</f>
        <v/>
      </c>
      <c r="N4288" s="0" t="str">
        <f aca="false">ASC(G4288)</f>
        <v>ﾋﾞﾙﾀﾞｸﾞﾘﾌﾟﾁﾝ錠50mg｢ﾄｰﾜ｣</v>
      </c>
      <c r="O4288" s="0" t="str">
        <f aca="false">ASC(E4288)</f>
        <v>ﾋﾞﾙﾀﾞｸﾞﾘﾌﾟﾁﾝ</v>
      </c>
      <c r="P4288" s="16" t="n">
        <f aca="false">N(P4287)+IF($C4288=検索!$B$49,1,0)</f>
        <v>0</v>
      </c>
    </row>
    <row r="4289" customFormat="false" ht="15" hidden="false" customHeight="false" outlineLevel="0" collapsed="false">
      <c r="A4289" s="16" t="s">
        <v>221</v>
      </c>
      <c r="B4289" s="0" t="s">
        <v>9915</v>
      </c>
      <c r="C4289" s="0" t="n">
        <v>396</v>
      </c>
      <c r="D4289" s="0" t="str">
        <f aca="false">IFERROR(VLOOKUP($C4289,薬効分類マスタ!$A$2:$B$180,2,FALSE()),"未登録")</f>
        <v>糖尿病用剤</v>
      </c>
      <c r="E4289" s="16" t="s">
        <v>9901</v>
      </c>
      <c r="F4289" s="16" t="s">
        <v>411</v>
      </c>
      <c r="G4289" s="16" t="s">
        <v>9916</v>
      </c>
      <c r="H4289" s="16" t="s">
        <v>606</v>
      </c>
      <c r="I4289" s="0" t="n">
        <v>16</v>
      </c>
      <c r="J4289" s="16" t="s">
        <v>239</v>
      </c>
      <c r="K4289" s="0" t="str">
        <f aca="false">IFERROR(IF(VLOOKUP($C4289,薬効分類マスタ!$A$2:$E$180,5,FALSE())=0,"",VLOOKUP($C4289,薬効分類マスタ!$A$2:$E$180,5,FALSE())),"")</f>
        <v/>
      </c>
      <c r="L4289" s="17"/>
      <c r="M4289" s="0" t="str">
        <f aca="false">IF($K4289="","",IF($L4289&lt;&gt;"",$L4289,VLOOKUP($C4289,薬効分類マスタ!$A$2:$F$180,6,FALSE())))</f>
        <v/>
      </c>
      <c r="N4289" s="0" t="str">
        <f aca="false">ASC(G4289)</f>
        <v>ﾋﾞﾙﾀﾞｸﾞﾘﾌﾟﾁﾝ錠50mg｢日新｣</v>
      </c>
      <c r="O4289" s="0" t="str">
        <f aca="false">ASC(E4289)</f>
        <v>ﾋﾞﾙﾀﾞｸﾞﾘﾌﾟﾁﾝ</v>
      </c>
      <c r="P4289" s="16" t="n">
        <f aca="false">N(P4288)+IF($C4289=検索!$B$49,1,0)</f>
        <v>0</v>
      </c>
    </row>
    <row r="4290" customFormat="false" ht="15" hidden="false" customHeight="false" outlineLevel="0" collapsed="false">
      <c r="A4290" s="16" t="s">
        <v>221</v>
      </c>
      <c r="B4290" s="0" t="s">
        <v>9917</v>
      </c>
      <c r="C4290" s="0" t="n">
        <v>396</v>
      </c>
      <c r="D4290" s="0" t="str">
        <f aca="false">IFERROR(VLOOKUP($C4290,薬効分類マスタ!$A$2:$B$180,2,FALSE()),"未登録")</f>
        <v>糖尿病用剤</v>
      </c>
      <c r="E4290" s="16" t="s">
        <v>9901</v>
      </c>
      <c r="F4290" s="16" t="s">
        <v>411</v>
      </c>
      <c r="G4290" s="16" t="s">
        <v>9918</v>
      </c>
      <c r="H4290" s="16" t="s">
        <v>1165</v>
      </c>
      <c r="I4290" s="0" t="n">
        <v>16</v>
      </c>
      <c r="J4290" s="16" t="s">
        <v>239</v>
      </c>
      <c r="K4290" s="0" t="str">
        <f aca="false">IFERROR(IF(VLOOKUP($C4290,薬効分類マスタ!$A$2:$E$180,5,FALSE())=0,"",VLOOKUP($C4290,薬効分類マスタ!$A$2:$E$180,5,FALSE())),"")</f>
        <v/>
      </c>
      <c r="L4290" s="17"/>
      <c r="M4290" s="0" t="str">
        <f aca="false">IF($K4290="","",IF($L4290&lt;&gt;"",$L4290,VLOOKUP($C4290,薬効分類マスタ!$A$2:$F$180,6,FALSE())))</f>
        <v/>
      </c>
      <c r="N4290" s="0" t="str">
        <f aca="false">ASC(G4290)</f>
        <v>ﾋﾞﾙﾀﾞｸﾞﾘﾌﾟﾁﾝ錠50mg｢ﾆﾌﾟﾛ｣</v>
      </c>
      <c r="O4290" s="0" t="str">
        <f aca="false">ASC(E4290)</f>
        <v>ﾋﾞﾙﾀﾞｸﾞﾘﾌﾟﾁﾝ</v>
      </c>
      <c r="P4290" s="16" t="n">
        <f aca="false">N(P4289)+IF($C4290=検索!$B$49,1,0)</f>
        <v>0</v>
      </c>
    </row>
    <row r="4291" customFormat="false" ht="15" hidden="false" customHeight="false" outlineLevel="0" collapsed="false">
      <c r="A4291" s="16" t="s">
        <v>221</v>
      </c>
      <c r="B4291" s="0" t="s">
        <v>9919</v>
      </c>
      <c r="C4291" s="0" t="n">
        <v>396</v>
      </c>
      <c r="D4291" s="0" t="str">
        <f aca="false">IFERROR(VLOOKUP($C4291,薬効分類マスタ!$A$2:$B$180,2,FALSE()),"未登録")</f>
        <v>糖尿病用剤</v>
      </c>
      <c r="E4291" s="16" t="s">
        <v>9901</v>
      </c>
      <c r="F4291" s="16" t="s">
        <v>411</v>
      </c>
      <c r="G4291" s="16" t="s">
        <v>9920</v>
      </c>
      <c r="H4291" s="16" t="s">
        <v>831</v>
      </c>
      <c r="I4291" s="0" t="n">
        <v>16</v>
      </c>
      <c r="J4291" s="16" t="s">
        <v>239</v>
      </c>
      <c r="K4291" s="0" t="str">
        <f aca="false">IFERROR(IF(VLOOKUP($C4291,薬効分類マスタ!$A$2:$E$180,5,FALSE())=0,"",VLOOKUP($C4291,薬効分類マスタ!$A$2:$E$180,5,FALSE())),"")</f>
        <v/>
      </c>
      <c r="L4291" s="17"/>
      <c r="M4291" s="0" t="str">
        <f aca="false">IF($K4291="","",IF($L4291&lt;&gt;"",$L4291,VLOOKUP($C4291,薬効分類マスタ!$A$2:$F$180,6,FALSE())))</f>
        <v/>
      </c>
      <c r="N4291" s="0" t="str">
        <f aca="false">ASC(G4291)</f>
        <v>ﾋﾞﾙﾀﾞｸﾞﾘﾌﾟﾁﾝ錠50mg｢ﾌｪﾙｾﾞﾝ｣</v>
      </c>
      <c r="O4291" s="0" t="str">
        <f aca="false">ASC(E4291)</f>
        <v>ﾋﾞﾙﾀﾞｸﾞﾘﾌﾟﾁﾝ</v>
      </c>
      <c r="P4291" s="16" t="n">
        <f aca="false">N(P4290)+IF($C4291=検索!$B$49,1,0)</f>
        <v>0</v>
      </c>
    </row>
    <row r="4292" customFormat="false" ht="15" hidden="false" customHeight="false" outlineLevel="0" collapsed="false">
      <c r="A4292" s="16" t="s">
        <v>221</v>
      </c>
      <c r="B4292" s="0" t="s">
        <v>9921</v>
      </c>
      <c r="C4292" s="0" t="n">
        <v>396</v>
      </c>
      <c r="D4292" s="0" t="str">
        <f aca="false">IFERROR(VLOOKUP($C4292,薬効分類マスタ!$A$2:$B$180,2,FALSE()),"未登録")</f>
        <v>糖尿病用剤</v>
      </c>
      <c r="E4292" s="16" t="s">
        <v>9922</v>
      </c>
      <c r="F4292" s="16" t="s">
        <v>2225</v>
      </c>
      <c r="G4292" s="16" t="s">
        <v>9923</v>
      </c>
      <c r="H4292" s="16" t="s">
        <v>6651</v>
      </c>
      <c r="I4292" s="0" t="n">
        <v>28.3</v>
      </c>
      <c r="J4292" s="16" t="s">
        <v>232</v>
      </c>
      <c r="K4292" s="0" t="str">
        <f aca="false">IFERROR(IF(VLOOKUP($C4292,薬効分類マスタ!$A$2:$E$180,5,FALSE())=0,"",VLOOKUP($C4292,薬効分類マスタ!$A$2:$E$180,5,FALSE())),"")</f>
        <v/>
      </c>
      <c r="L4292" s="17"/>
      <c r="M4292" s="0" t="str">
        <f aca="false">IF($K4292="","",IF($L4292&lt;&gt;"",$L4292,VLOOKUP($C4292,薬効分類マスタ!$A$2:$F$180,6,FALSE())))</f>
        <v/>
      </c>
      <c r="N4292" s="0" t="str">
        <f aca="false">ASC(G4292)</f>
        <v>ﾈｼｰﾅ錠6.25mg</v>
      </c>
      <c r="O4292" s="0" t="str">
        <f aca="false">ASC(E4292)</f>
        <v>ｱﾛｸﾞﾘﾌﾟﾁﾝ安息香酸塩</v>
      </c>
      <c r="P4292" s="16" t="n">
        <f aca="false">N(P4291)+IF($C4292=検索!$B$49,1,0)</f>
        <v>0</v>
      </c>
    </row>
    <row r="4293" customFormat="false" ht="15" hidden="false" customHeight="false" outlineLevel="0" collapsed="false">
      <c r="A4293" s="16" t="s">
        <v>221</v>
      </c>
      <c r="B4293" s="0" t="s">
        <v>9924</v>
      </c>
      <c r="C4293" s="0" t="n">
        <v>396</v>
      </c>
      <c r="D4293" s="0" t="str">
        <f aca="false">IFERROR(VLOOKUP($C4293,薬効分類マスタ!$A$2:$B$180,2,FALSE()),"未登録")</f>
        <v>糖尿病用剤</v>
      </c>
      <c r="E4293" s="16" t="s">
        <v>9922</v>
      </c>
      <c r="F4293" s="16" t="s">
        <v>1685</v>
      </c>
      <c r="G4293" s="16" t="s">
        <v>9925</v>
      </c>
      <c r="H4293" s="16" t="s">
        <v>6651</v>
      </c>
      <c r="I4293" s="0" t="n">
        <v>53.3</v>
      </c>
      <c r="J4293" s="16" t="s">
        <v>232</v>
      </c>
      <c r="K4293" s="0" t="str">
        <f aca="false">IFERROR(IF(VLOOKUP($C4293,薬効分類マスタ!$A$2:$E$180,5,FALSE())=0,"",VLOOKUP($C4293,薬効分類マスタ!$A$2:$E$180,5,FALSE())),"")</f>
        <v/>
      </c>
      <c r="L4293" s="17"/>
      <c r="M4293" s="0" t="str">
        <f aca="false">IF($K4293="","",IF($L4293&lt;&gt;"",$L4293,VLOOKUP($C4293,薬効分類マスタ!$A$2:$F$180,6,FALSE())))</f>
        <v/>
      </c>
      <c r="N4293" s="0" t="str">
        <f aca="false">ASC(G4293)</f>
        <v>ﾈｼｰﾅ錠12.5mg</v>
      </c>
      <c r="O4293" s="0" t="str">
        <f aca="false">ASC(E4293)</f>
        <v>ｱﾛｸﾞﾘﾌﾟﾁﾝ安息香酸塩</v>
      </c>
      <c r="P4293" s="16" t="n">
        <f aca="false">N(P4292)+IF($C4293=検索!$B$49,1,0)</f>
        <v>0</v>
      </c>
    </row>
    <row r="4294" customFormat="false" ht="15" hidden="false" customHeight="false" outlineLevel="0" collapsed="false">
      <c r="A4294" s="16" t="s">
        <v>221</v>
      </c>
      <c r="B4294" s="0" t="s">
        <v>9926</v>
      </c>
      <c r="C4294" s="0" t="n">
        <v>396</v>
      </c>
      <c r="D4294" s="0" t="str">
        <f aca="false">IFERROR(VLOOKUP($C4294,薬効分類マスタ!$A$2:$B$180,2,FALSE()),"未登録")</f>
        <v>糖尿病用剤</v>
      </c>
      <c r="E4294" s="16" t="s">
        <v>9922</v>
      </c>
      <c r="F4294" s="16" t="s">
        <v>622</v>
      </c>
      <c r="G4294" s="16" t="s">
        <v>9927</v>
      </c>
      <c r="H4294" s="16" t="s">
        <v>6651</v>
      </c>
      <c r="I4294" s="0" t="n">
        <v>99.1</v>
      </c>
      <c r="J4294" s="16" t="s">
        <v>232</v>
      </c>
      <c r="K4294" s="0" t="str">
        <f aca="false">IFERROR(IF(VLOOKUP($C4294,薬効分類マスタ!$A$2:$E$180,5,FALSE())=0,"",VLOOKUP($C4294,薬効分類マスタ!$A$2:$E$180,5,FALSE())),"")</f>
        <v/>
      </c>
      <c r="L4294" s="17"/>
      <c r="M4294" s="0" t="str">
        <f aca="false">IF($K4294="","",IF($L4294&lt;&gt;"",$L4294,VLOOKUP($C4294,薬効分類マスタ!$A$2:$F$180,6,FALSE())))</f>
        <v/>
      </c>
      <c r="N4294" s="0" t="str">
        <f aca="false">ASC(G4294)</f>
        <v>ﾈｼｰﾅ錠25mg</v>
      </c>
      <c r="O4294" s="0" t="str">
        <f aca="false">ASC(E4294)</f>
        <v>ｱﾛｸﾞﾘﾌﾟﾁﾝ安息香酸塩</v>
      </c>
      <c r="P4294" s="16" t="n">
        <f aca="false">N(P4293)+IF($C4294=検索!$B$49,1,0)</f>
        <v>0</v>
      </c>
    </row>
    <row r="4295" customFormat="false" ht="15" hidden="false" customHeight="false" outlineLevel="0" collapsed="false">
      <c r="A4295" s="16" t="s">
        <v>221</v>
      </c>
      <c r="B4295" s="0" t="s">
        <v>9928</v>
      </c>
      <c r="C4295" s="0" t="n">
        <v>396</v>
      </c>
      <c r="D4295" s="0" t="str">
        <f aca="false">IFERROR(VLOOKUP($C4295,薬効分類マスタ!$A$2:$B$180,2,FALSE()),"未登録")</f>
        <v>糖尿病用剤</v>
      </c>
      <c r="E4295" s="16" t="s">
        <v>9929</v>
      </c>
      <c r="F4295" s="16" t="s">
        <v>274</v>
      </c>
      <c r="G4295" s="16" t="s">
        <v>9930</v>
      </c>
      <c r="H4295" s="16" t="s">
        <v>385</v>
      </c>
      <c r="I4295" s="0" t="n">
        <v>6.6</v>
      </c>
      <c r="J4295" s="16" t="s">
        <v>239</v>
      </c>
      <c r="K4295" s="0" t="str">
        <f aca="false">IFERROR(IF(VLOOKUP($C4295,薬効分類マスタ!$A$2:$E$180,5,FALSE())=0,"",VLOOKUP($C4295,薬効分類マスタ!$A$2:$E$180,5,FALSE())),"")</f>
        <v/>
      </c>
      <c r="L4295" s="17"/>
      <c r="M4295" s="0" t="str">
        <f aca="false">IF($K4295="","",IF($L4295&lt;&gt;"",$L4295,VLOOKUP($C4295,薬効分類マスタ!$A$2:$F$180,6,FALSE())))</f>
        <v/>
      </c>
      <c r="N4295" s="0" t="str">
        <f aca="false">ASC(G4295)</f>
        <v>ﾚﾊﾟｸﾞﾘﾆﾄﾞ錠0.25mg｢ｻﾜｲ｣</v>
      </c>
      <c r="O4295" s="0" t="str">
        <f aca="false">ASC(E4295)</f>
        <v>ﾚﾊﾟｸﾞﾘﾆﾄﾞ</v>
      </c>
      <c r="P4295" s="16" t="n">
        <f aca="false">N(P4294)+IF($C4295=検索!$B$49,1,0)</f>
        <v>0</v>
      </c>
    </row>
    <row r="4296" customFormat="false" ht="15" hidden="false" customHeight="false" outlineLevel="0" collapsed="false">
      <c r="A4296" s="16" t="s">
        <v>221</v>
      </c>
      <c r="B4296" s="0" t="s">
        <v>9931</v>
      </c>
      <c r="C4296" s="0" t="n">
        <v>396</v>
      </c>
      <c r="D4296" s="0" t="str">
        <f aca="false">IFERROR(VLOOKUP($C4296,薬効分類マスタ!$A$2:$B$180,2,FALSE()),"未登録")</f>
        <v>糖尿病用剤</v>
      </c>
      <c r="E4296" s="16" t="s">
        <v>9929</v>
      </c>
      <c r="F4296" s="16" t="s">
        <v>381</v>
      </c>
      <c r="G4296" s="16" t="s">
        <v>9932</v>
      </c>
      <c r="H4296" s="16" t="s">
        <v>385</v>
      </c>
      <c r="I4296" s="0" t="n">
        <v>10.8</v>
      </c>
      <c r="J4296" s="16" t="s">
        <v>239</v>
      </c>
      <c r="K4296" s="0" t="str">
        <f aca="false">IFERROR(IF(VLOOKUP($C4296,薬効分類マスタ!$A$2:$E$180,5,FALSE())=0,"",VLOOKUP($C4296,薬効分類マスタ!$A$2:$E$180,5,FALSE())),"")</f>
        <v/>
      </c>
      <c r="L4296" s="17"/>
      <c r="M4296" s="0" t="str">
        <f aca="false">IF($K4296="","",IF($L4296&lt;&gt;"",$L4296,VLOOKUP($C4296,薬効分類マスタ!$A$2:$F$180,6,FALSE())))</f>
        <v/>
      </c>
      <c r="N4296" s="0" t="str">
        <f aca="false">ASC(G4296)</f>
        <v>ﾚﾊﾟｸﾞﾘﾆﾄﾞ錠0.5mg｢ｻﾜｲ｣</v>
      </c>
      <c r="O4296" s="0" t="str">
        <f aca="false">ASC(E4296)</f>
        <v>ﾚﾊﾟｸﾞﾘﾆﾄﾞ</v>
      </c>
      <c r="P4296" s="16" t="n">
        <f aca="false">N(P4295)+IF($C4296=検索!$B$49,1,0)</f>
        <v>0</v>
      </c>
    </row>
    <row r="4297" customFormat="false" ht="15" hidden="false" customHeight="false" outlineLevel="0" collapsed="false">
      <c r="A4297" s="16" t="s">
        <v>221</v>
      </c>
      <c r="B4297" s="0" t="s">
        <v>9933</v>
      </c>
      <c r="C4297" s="0" t="n">
        <v>396</v>
      </c>
      <c r="D4297" s="0" t="str">
        <f aca="false">IFERROR(VLOOKUP($C4297,薬効分類マスタ!$A$2:$B$180,2,FALSE()),"未登録")</f>
        <v>糖尿病用剤</v>
      </c>
      <c r="E4297" s="16" t="s">
        <v>9934</v>
      </c>
      <c r="F4297" s="16" t="s">
        <v>257</v>
      </c>
      <c r="G4297" s="16" t="s">
        <v>9935</v>
      </c>
      <c r="H4297" s="16" t="s">
        <v>293</v>
      </c>
      <c r="I4297" s="0" t="n">
        <v>116.1</v>
      </c>
      <c r="J4297" s="16" t="s">
        <v>232</v>
      </c>
      <c r="K4297" s="0" t="str">
        <f aca="false">IFERROR(IF(VLOOKUP($C4297,薬効分類マスタ!$A$2:$E$180,5,FALSE())=0,"",VLOOKUP($C4297,薬効分類マスタ!$A$2:$E$180,5,FALSE())),"")</f>
        <v/>
      </c>
      <c r="L4297" s="17"/>
      <c r="M4297" s="0" t="str">
        <f aca="false">IF($K4297="","",IF($L4297&lt;&gt;"",$L4297,VLOOKUP($C4297,薬効分類マスタ!$A$2:$F$180,6,FALSE())))</f>
        <v/>
      </c>
      <c r="N4297" s="0" t="str">
        <f aca="false">ASC(G4297)</f>
        <v>ﾄﾗｾﾞﾝﾀ錠5mg</v>
      </c>
      <c r="O4297" s="0" t="str">
        <f aca="false">ASC(E4297)</f>
        <v>ﾘﾅｸﾞﾘﾌﾟﾁﾝ</v>
      </c>
      <c r="P4297" s="16" t="n">
        <f aca="false">N(P4296)+IF($C4297=検索!$B$49,1,0)</f>
        <v>0</v>
      </c>
    </row>
    <row r="4298" customFormat="false" ht="15" hidden="false" customHeight="false" outlineLevel="0" collapsed="false">
      <c r="A4298" s="16" t="s">
        <v>221</v>
      </c>
      <c r="B4298" s="0" t="s">
        <v>9936</v>
      </c>
      <c r="C4298" s="0" t="n">
        <v>396</v>
      </c>
      <c r="D4298" s="0" t="str">
        <f aca="false">IFERROR(VLOOKUP($C4298,薬効分類マスタ!$A$2:$B$180,2,FALSE()),"未登録")</f>
        <v>糖尿病用剤</v>
      </c>
      <c r="E4298" s="16" t="s">
        <v>9937</v>
      </c>
      <c r="F4298" s="16" t="s">
        <v>445</v>
      </c>
      <c r="G4298" s="16" t="s">
        <v>9938</v>
      </c>
      <c r="H4298" s="16" t="s">
        <v>473</v>
      </c>
      <c r="I4298" s="0" t="n">
        <v>91.4</v>
      </c>
      <c r="J4298" s="16" t="s">
        <v>232</v>
      </c>
      <c r="K4298" s="0" t="str">
        <f aca="false">IFERROR(IF(VLOOKUP($C4298,薬効分類マスタ!$A$2:$E$180,5,FALSE())=0,"",VLOOKUP($C4298,薬効分類マスタ!$A$2:$E$180,5,FALSE())),"")</f>
        <v/>
      </c>
      <c r="L4298" s="17"/>
      <c r="M4298" s="0" t="str">
        <f aca="false">IF($K4298="","",IF($L4298&lt;&gt;"",$L4298,VLOOKUP($C4298,薬効分類マスタ!$A$2:$F$180,6,FALSE())))</f>
        <v/>
      </c>
      <c r="N4298" s="0" t="str">
        <f aca="false">ASC(G4298)</f>
        <v>ﾃﾈﾘｱ錠20mg</v>
      </c>
      <c r="O4298" s="0" t="str">
        <f aca="false">ASC(E4298)</f>
        <v>ﾃﾈﾘｸﾞﾘﾌﾟﾁﾝ臭化水素酸塩水和物</v>
      </c>
      <c r="P4298" s="16" t="n">
        <f aca="false">N(P4297)+IF($C4298=検索!$B$49,1,0)</f>
        <v>0</v>
      </c>
    </row>
    <row r="4299" customFormat="false" ht="15" hidden="false" customHeight="false" outlineLevel="0" collapsed="false">
      <c r="A4299" s="16" t="s">
        <v>221</v>
      </c>
      <c r="B4299" s="0" t="s">
        <v>9939</v>
      </c>
      <c r="C4299" s="0" t="n">
        <v>396</v>
      </c>
      <c r="D4299" s="0" t="str">
        <f aca="false">IFERROR(VLOOKUP($C4299,薬効分類マスタ!$A$2:$B$180,2,FALSE()),"未登録")</f>
        <v>糖尿病用剤</v>
      </c>
      <c r="E4299" s="16" t="s">
        <v>9937</v>
      </c>
      <c r="F4299" s="16" t="s">
        <v>1172</v>
      </c>
      <c r="G4299" s="16" t="s">
        <v>9940</v>
      </c>
      <c r="H4299" s="16" t="s">
        <v>473</v>
      </c>
      <c r="I4299" s="0" t="n">
        <v>136.9</v>
      </c>
      <c r="J4299" s="16" t="s">
        <v>232</v>
      </c>
      <c r="K4299" s="0" t="str">
        <f aca="false">IFERROR(IF(VLOOKUP($C4299,薬効分類マスタ!$A$2:$E$180,5,FALSE())=0,"",VLOOKUP($C4299,薬効分類マスタ!$A$2:$E$180,5,FALSE())),"")</f>
        <v/>
      </c>
      <c r="L4299" s="17"/>
      <c r="M4299" s="0" t="str">
        <f aca="false">IF($K4299="","",IF($L4299&lt;&gt;"",$L4299,VLOOKUP($C4299,薬効分類マスタ!$A$2:$F$180,6,FALSE())))</f>
        <v/>
      </c>
      <c r="N4299" s="0" t="str">
        <f aca="false">ASC(G4299)</f>
        <v>ﾃﾈﾘｱ錠40mg</v>
      </c>
      <c r="O4299" s="0" t="str">
        <f aca="false">ASC(E4299)</f>
        <v>ﾃﾈﾘｸﾞﾘﾌﾟﾁﾝ臭化水素酸塩水和物</v>
      </c>
      <c r="P4299" s="16" t="n">
        <f aca="false">N(P4298)+IF($C4299=検索!$B$49,1,0)</f>
        <v>0</v>
      </c>
    </row>
    <row r="4300" customFormat="false" ht="15" hidden="false" customHeight="false" outlineLevel="0" collapsed="false">
      <c r="A4300" s="16" t="s">
        <v>221</v>
      </c>
      <c r="B4300" s="0" t="s">
        <v>9941</v>
      </c>
      <c r="C4300" s="0" t="n">
        <v>396</v>
      </c>
      <c r="D4300" s="0" t="str">
        <f aca="false">IFERROR(VLOOKUP($C4300,薬効分類マスタ!$A$2:$B$180,2,FALSE()),"未登録")</f>
        <v>糖尿病用剤</v>
      </c>
      <c r="E4300" s="16" t="s">
        <v>9937</v>
      </c>
      <c r="F4300" s="16" t="s">
        <v>445</v>
      </c>
      <c r="G4300" s="16" t="s">
        <v>9942</v>
      </c>
      <c r="H4300" s="16" t="s">
        <v>473</v>
      </c>
      <c r="I4300" s="0" t="n">
        <v>91.4</v>
      </c>
      <c r="J4300" s="16" t="s">
        <v>232</v>
      </c>
      <c r="K4300" s="0" t="str">
        <f aca="false">IFERROR(IF(VLOOKUP($C4300,薬効分類マスタ!$A$2:$E$180,5,FALSE())=0,"",VLOOKUP($C4300,薬効分類マスタ!$A$2:$E$180,5,FALSE())),"")</f>
        <v/>
      </c>
      <c r="L4300" s="17"/>
      <c r="M4300" s="0" t="str">
        <f aca="false">IF($K4300="","",IF($L4300&lt;&gt;"",$L4300,VLOOKUP($C4300,薬効分類マスタ!$A$2:$F$180,6,FALSE())))</f>
        <v/>
      </c>
      <c r="N4300" s="0" t="str">
        <f aca="false">ASC(G4300)</f>
        <v>ﾃﾈﾘｱOD錠20mg</v>
      </c>
      <c r="O4300" s="0" t="str">
        <f aca="false">ASC(E4300)</f>
        <v>ﾃﾈﾘｸﾞﾘﾌﾟﾁﾝ臭化水素酸塩水和物</v>
      </c>
      <c r="P4300" s="16" t="n">
        <f aca="false">N(P4299)+IF($C4300=検索!$B$49,1,0)</f>
        <v>0</v>
      </c>
    </row>
    <row r="4301" customFormat="false" ht="15" hidden="false" customHeight="false" outlineLevel="0" collapsed="false">
      <c r="A4301" s="16" t="s">
        <v>221</v>
      </c>
      <c r="B4301" s="0" t="s">
        <v>9943</v>
      </c>
      <c r="C4301" s="0" t="n">
        <v>396</v>
      </c>
      <c r="D4301" s="0" t="str">
        <f aca="false">IFERROR(VLOOKUP($C4301,薬効分類マスタ!$A$2:$B$180,2,FALSE()),"未登録")</f>
        <v>糖尿病用剤</v>
      </c>
      <c r="E4301" s="16" t="s">
        <v>9937</v>
      </c>
      <c r="F4301" s="16" t="s">
        <v>1172</v>
      </c>
      <c r="G4301" s="16" t="s">
        <v>9944</v>
      </c>
      <c r="H4301" s="16" t="s">
        <v>473</v>
      </c>
      <c r="I4301" s="0" t="n">
        <v>136.9</v>
      </c>
      <c r="J4301" s="16" t="s">
        <v>232</v>
      </c>
      <c r="K4301" s="0" t="str">
        <f aca="false">IFERROR(IF(VLOOKUP($C4301,薬効分類マスタ!$A$2:$E$180,5,FALSE())=0,"",VLOOKUP($C4301,薬効分類マスタ!$A$2:$E$180,5,FALSE())),"")</f>
        <v/>
      </c>
      <c r="L4301" s="17"/>
      <c r="M4301" s="0" t="str">
        <f aca="false">IF($K4301="","",IF($L4301&lt;&gt;"",$L4301,VLOOKUP($C4301,薬効分類マスタ!$A$2:$F$180,6,FALSE())))</f>
        <v/>
      </c>
      <c r="N4301" s="0" t="str">
        <f aca="false">ASC(G4301)</f>
        <v>ﾃﾈﾘｱOD錠40mg</v>
      </c>
      <c r="O4301" s="0" t="str">
        <f aca="false">ASC(E4301)</f>
        <v>ﾃﾈﾘｸﾞﾘﾌﾟﾁﾝ臭化水素酸塩水和物</v>
      </c>
      <c r="P4301" s="16" t="n">
        <f aca="false">N(P4300)+IF($C4301=検索!$B$49,1,0)</f>
        <v>0</v>
      </c>
    </row>
    <row r="4302" customFormat="false" ht="15" hidden="false" customHeight="false" outlineLevel="0" collapsed="false">
      <c r="A4302" s="16" t="s">
        <v>221</v>
      </c>
      <c r="B4302" s="0" t="s">
        <v>9945</v>
      </c>
      <c r="C4302" s="0" t="n">
        <v>396</v>
      </c>
      <c r="D4302" s="0" t="str">
        <f aca="false">IFERROR(VLOOKUP($C4302,薬効分類マスタ!$A$2:$B$180,2,FALSE()),"未登録")</f>
        <v>糖尿病用剤</v>
      </c>
      <c r="E4302" s="16" t="s">
        <v>9946</v>
      </c>
      <c r="F4302" s="16" t="s">
        <v>627</v>
      </c>
      <c r="G4302" s="16" t="s">
        <v>9947</v>
      </c>
      <c r="H4302" s="16" t="s">
        <v>1090</v>
      </c>
      <c r="I4302" s="0" t="n">
        <v>31.6</v>
      </c>
      <c r="J4302" s="16" t="s">
        <v>232</v>
      </c>
      <c r="K4302" s="0" t="str">
        <f aca="false">IFERROR(IF(VLOOKUP($C4302,薬効分類マスタ!$A$2:$E$180,5,FALSE())=0,"",VLOOKUP($C4302,薬効分類マスタ!$A$2:$E$180,5,FALSE())),"")</f>
        <v/>
      </c>
      <c r="L4302" s="17"/>
      <c r="M4302" s="0" t="str">
        <f aca="false">IF($K4302="","",IF($L4302&lt;&gt;"",$L4302,VLOOKUP($C4302,薬効分類マスタ!$A$2:$F$180,6,FALSE())))</f>
        <v/>
      </c>
      <c r="N4302" s="0" t="str">
        <f aca="false">ASC(G4302)</f>
        <v>ｽｲﾆｰ錠100mg</v>
      </c>
      <c r="O4302" s="0" t="str">
        <f aca="false">ASC(E4302)</f>
        <v>ｱﾅｸﾞﾘﾌﾟﾁﾝ</v>
      </c>
      <c r="P4302" s="16" t="n">
        <f aca="false">N(P4301)+IF($C4302=検索!$B$49,1,0)</f>
        <v>0</v>
      </c>
    </row>
    <row r="4303" customFormat="false" ht="15" hidden="false" customHeight="false" outlineLevel="0" collapsed="false">
      <c r="A4303" s="16" t="s">
        <v>221</v>
      </c>
      <c r="B4303" s="0" t="s">
        <v>9948</v>
      </c>
      <c r="C4303" s="0" t="n">
        <v>396</v>
      </c>
      <c r="D4303" s="0" t="str">
        <f aca="false">IFERROR(VLOOKUP($C4303,薬効分類マスタ!$A$2:$B$180,2,FALSE()),"未登録")</f>
        <v>糖尿病用剤</v>
      </c>
      <c r="E4303" s="16" t="s">
        <v>9949</v>
      </c>
      <c r="F4303" s="16" t="s">
        <v>1418</v>
      </c>
      <c r="G4303" s="16" t="s">
        <v>9950</v>
      </c>
      <c r="H4303" s="16" t="s">
        <v>776</v>
      </c>
      <c r="I4303" s="0" t="n">
        <v>40.5</v>
      </c>
      <c r="J4303" s="16" t="s">
        <v>232</v>
      </c>
      <c r="K4303" s="0" t="str">
        <f aca="false">IFERROR(IF(VLOOKUP($C4303,薬効分類マスタ!$A$2:$E$180,5,FALSE())=0,"",VLOOKUP($C4303,薬効分類マスタ!$A$2:$E$180,5,FALSE())),"")</f>
        <v/>
      </c>
      <c r="L4303" s="17"/>
      <c r="M4303" s="0" t="str">
        <f aca="false">IF($K4303="","",IF($L4303&lt;&gt;"",$L4303,VLOOKUP($C4303,薬効分類マスタ!$A$2:$F$180,6,FALSE())))</f>
        <v/>
      </c>
      <c r="N4303" s="0" t="str">
        <f aca="false">ASC(G4303)</f>
        <v>ｵﾝｸﾞﾘｻﾞ錠2.5mg</v>
      </c>
      <c r="O4303" s="0" t="str">
        <f aca="false">ASC(E4303)</f>
        <v>ｻｷｻｸﾞﾘﾌﾟﾁﾝ水和物</v>
      </c>
      <c r="P4303" s="16" t="n">
        <f aca="false">N(P4302)+IF($C4303=検索!$B$49,1,0)</f>
        <v>0</v>
      </c>
    </row>
    <row r="4304" customFormat="false" ht="15" hidden="false" customHeight="false" outlineLevel="0" collapsed="false">
      <c r="A4304" s="16" t="s">
        <v>221</v>
      </c>
      <c r="B4304" s="0" t="s">
        <v>9951</v>
      </c>
      <c r="C4304" s="0" t="n">
        <v>396</v>
      </c>
      <c r="D4304" s="0" t="str">
        <f aca="false">IFERROR(VLOOKUP($C4304,薬効分類マスタ!$A$2:$B$180,2,FALSE()),"未登録")</f>
        <v>糖尿病用剤</v>
      </c>
      <c r="E4304" s="16" t="s">
        <v>9949</v>
      </c>
      <c r="F4304" s="16" t="s">
        <v>1418</v>
      </c>
      <c r="G4304" s="16" t="s">
        <v>9952</v>
      </c>
      <c r="H4304" s="16" t="s">
        <v>385</v>
      </c>
      <c r="I4304" s="0" t="n">
        <v>24.4</v>
      </c>
      <c r="J4304" s="16" t="s">
        <v>239</v>
      </c>
      <c r="K4304" s="0" t="str">
        <f aca="false">IFERROR(IF(VLOOKUP($C4304,薬効分類マスタ!$A$2:$E$180,5,FALSE())=0,"",VLOOKUP($C4304,薬効分類マスタ!$A$2:$E$180,5,FALSE())),"")</f>
        <v/>
      </c>
      <c r="L4304" s="17"/>
      <c r="M4304" s="0" t="str">
        <f aca="false">IF($K4304="","",IF($L4304&lt;&gt;"",$L4304,VLOOKUP($C4304,薬効分類マスタ!$A$2:$F$180,6,FALSE())))</f>
        <v/>
      </c>
      <c r="N4304" s="0" t="str">
        <f aca="false">ASC(G4304)</f>
        <v>ｻｷｻｸﾞﾘﾌﾟﾁﾝ錠2.5mg｢ｻﾜｲ｣</v>
      </c>
      <c r="O4304" s="0" t="str">
        <f aca="false">ASC(E4304)</f>
        <v>ｻｷｻｸﾞﾘﾌﾟﾁﾝ水和物</v>
      </c>
      <c r="P4304" s="16" t="n">
        <f aca="false">N(P4303)+IF($C4304=検索!$B$49,1,0)</f>
        <v>0</v>
      </c>
    </row>
    <row r="4305" customFormat="false" ht="15" hidden="false" customHeight="false" outlineLevel="0" collapsed="false">
      <c r="A4305" s="16" t="s">
        <v>221</v>
      </c>
      <c r="B4305" s="0" t="s">
        <v>9953</v>
      </c>
      <c r="C4305" s="0" t="n">
        <v>396</v>
      </c>
      <c r="D4305" s="0" t="str">
        <f aca="false">IFERROR(VLOOKUP($C4305,薬効分類マスタ!$A$2:$B$180,2,FALSE()),"未登録")</f>
        <v>糖尿病用剤</v>
      </c>
      <c r="E4305" s="16" t="s">
        <v>9949</v>
      </c>
      <c r="F4305" s="16" t="s">
        <v>257</v>
      </c>
      <c r="G4305" s="16" t="s">
        <v>9954</v>
      </c>
      <c r="H4305" s="16" t="s">
        <v>776</v>
      </c>
      <c r="I4305" s="0" t="n">
        <v>60.6</v>
      </c>
      <c r="J4305" s="16" t="s">
        <v>232</v>
      </c>
      <c r="K4305" s="0" t="str">
        <f aca="false">IFERROR(IF(VLOOKUP($C4305,薬効分類マスタ!$A$2:$E$180,5,FALSE())=0,"",VLOOKUP($C4305,薬効分類マスタ!$A$2:$E$180,5,FALSE())),"")</f>
        <v/>
      </c>
      <c r="L4305" s="17"/>
      <c r="M4305" s="0" t="str">
        <f aca="false">IF($K4305="","",IF($L4305&lt;&gt;"",$L4305,VLOOKUP($C4305,薬効分類マスタ!$A$2:$F$180,6,FALSE())))</f>
        <v/>
      </c>
      <c r="N4305" s="0" t="str">
        <f aca="false">ASC(G4305)</f>
        <v>ｵﾝｸﾞﾘｻﾞ錠5mg</v>
      </c>
      <c r="O4305" s="0" t="str">
        <f aca="false">ASC(E4305)</f>
        <v>ｻｷｻｸﾞﾘﾌﾟﾁﾝ水和物</v>
      </c>
      <c r="P4305" s="16" t="n">
        <f aca="false">N(P4304)+IF($C4305=検索!$B$49,1,0)</f>
        <v>0</v>
      </c>
    </row>
    <row r="4306" customFormat="false" ht="15" hidden="false" customHeight="false" outlineLevel="0" collapsed="false">
      <c r="A4306" s="16" t="s">
        <v>221</v>
      </c>
      <c r="B4306" s="0" t="s">
        <v>9955</v>
      </c>
      <c r="C4306" s="0" t="n">
        <v>396</v>
      </c>
      <c r="D4306" s="0" t="str">
        <f aca="false">IFERROR(VLOOKUP($C4306,薬効分類マスタ!$A$2:$B$180,2,FALSE()),"未登録")</f>
        <v>糖尿病用剤</v>
      </c>
      <c r="E4306" s="16" t="s">
        <v>9949</v>
      </c>
      <c r="F4306" s="16" t="s">
        <v>257</v>
      </c>
      <c r="G4306" s="16" t="s">
        <v>9956</v>
      </c>
      <c r="H4306" s="16" t="s">
        <v>385</v>
      </c>
      <c r="I4306" s="0" t="n">
        <v>36.5</v>
      </c>
      <c r="J4306" s="16" t="s">
        <v>239</v>
      </c>
      <c r="K4306" s="0" t="str">
        <f aca="false">IFERROR(IF(VLOOKUP($C4306,薬効分類マスタ!$A$2:$E$180,5,FALSE())=0,"",VLOOKUP($C4306,薬効分類マスタ!$A$2:$E$180,5,FALSE())),"")</f>
        <v/>
      </c>
      <c r="L4306" s="17"/>
      <c r="M4306" s="0" t="str">
        <f aca="false">IF($K4306="","",IF($L4306&lt;&gt;"",$L4306,VLOOKUP($C4306,薬効分類マスタ!$A$2:$F$180,6,FALSE())))</f>
        <v/>
      </c>
      <c r="N4306" s="0" t="str">
        <f aca="false">ASC(G4306)</f>
        <v>ｻｷｻｸﾞﾘﾌﾟﾁﾝ錠5mg｢ｻﾜｲ｣</v>
      </c>
      <c r="O4306" s="0" t="str">
        <f aca="false">ASC(E4306)</f>
        <v>ｻｷｻｸﾞﾘﾌﾟﾁﾝ水和物</v>
      </c>
      <c r="P4306" s="16" t="n">
        <f aca="false">N(P4305)+IF($C4306=検索!$B$49,1,0)</f>
        <v>0</v>
      </c>
    </row>
    <row r="4307" customFormat="false" ht="15" hidden="false" customHeight="false" outlineLevel="0" collapsed="false">
      <c r="A4307" s="16" t="s">
        <v>221</v>
      </c>
      <c r="B4307" s="0" t="s">
        <v>9957</v>
      </c>
      <c r="C4307" s="0" t="n">
        <v>396</v>
      </c>
      <c r="D4307" s="0" t="str">
        <f aca="false">IFERROR(VLOOKUP($C4307,薬効分類マスタ!$A$2:$B$180,2,FALSE()),"未登録")</f>
        <v>糖尿病用剤</v>
      </c>
      <c r="E4307" s="16" t="s">
        <v>9958</v>
      </c>
      <c r="F4307" s="16" t="s">
        <v>622</v>
      </c>
      <c r="G4307" s="16" t="s">
        <v>9959</v>
      </c>
      <c r="H4307" s="16" t="s">
        <v>518</v>
      </c>
      <c r="I4307" s="0" t="n">
        <v>97</v>
      </c>
      <c r="J4307" s="16" t="s">
        <v>232</v>
      </c>
      <c r="K4307" s="0" t="str">
        <f aca="false">IFERROR(IF(VLOOKUP($C4307,薬効分類マスタ!$A$2:$E$180,5,FALSE())=0,"",VLOOKUP($C4307,薬効分類マスタ!$A$2:$E$180,5,FALSE())),"")</f>
        <v/>
      </c>
      <c r="L4307" s="17"/>
      <c r="M4307" s="0" t="str">
        <f aca="false">IF($K4307="","",IF($L4307&lt;&gt;"",$L4307,VLOOKUP($C4307,薬効分類マスタ!$A$2:$F$180,6,FALSE())))</f>
        <v/>
      </c>
      <c r="N4307" s="0" t="str">
        <f aca="false">ASC(G4307)</f>
        <v>ｽｰｸﾞﾗ錠25mg</v>
      </c>
      <c r="O4307" s="0" t="str">
        <f aca="false">ASC(E4307)</f>
        <v>ｲﾌﾟﾗｸﾞﾘﾌﾛｼﾞﾝ　L-ﾌﾟﾛﾘﾝ</v>
      </c>
      <c r="P4307" s="16" t="n">
        <f aca="false">N(P4306)+IF($C4307=検索!$B$49,1,0)</f>
        <v>0</v>
      </c>
    </row>
    <row r="4308" customFormat="false" ht="15" hidden="false" customHeight="false" outlineLevel="0" collapsed="false">
      <c r="A4308" s="16" t="s">
        <v>221</v>
      </c>
      <c r="B4308" s="0" t="s">
        <v>9960</v>
      </c>
      <c r="C4308" s="0" t="n">
        <v>396</v>
      </c>
      <c r="D4308" s="0" t="str">
        <f aca="false">IFERROR(VLOOKUP($C4308,薬効分類マスタ!$A$2:$B$180,2,FALSE()),"未登録")</f>
        <v>糖尿病用剤</v>
      </c>
      <c r="E4308" s="16" t="s">
        <v>9958</v>
      </c>
      <c r="F4308" s="16" t="s">
        <v>411</v>
      </c>
      <c r="G4308" s="16" t="s">
        <v>9961</v>
      </c>
      <c r="H4308" s="16" t="s">
        <v>518</v>
      </c>
      <c r="I4308" s="0" t="n">
        <v>145</v>
      </c>
      <c r="J4308" s="16" t="s">
        <v>232</v>
      </c>
      <c r="K4308" s="0" t="str">
        <f aca="false">IFERROR(IF(VLOOKUP($C4308,薬効分類マスタ!$A$2:$E$180,5,FALSE())=0,"",VLOOKUP($C4308,薬効分類マスタ!$A$2:$E$180,5,FALSE())),"")</f>
        <v/>
      </c>
      <c r="L4308" s="17"/>
      <c r="M4308" s="0" t="str">
        <f aca="false">IF($K4308="","",IF($L4308&lt;&gt;"",$L4308,VLOOKUP($C4308,薬効分類マスタ!$A$2:$F$180,6,FALSE())))</f>
        <v/>
      </c>
      <c r="N4308" s="0" t="str">
        <f aca="false">ASC(G4308)</f>
        <v>ｽｰｸﾞﾗ錠50mg</v>
      </c>
      <c r="O4308" s="0" t="str">
        <f aca="false">ASC(E4308)</f>
        <v>ｲﾌﾟﾗｸﾞﾘﾌﾛｼﾞﾝ　L-ﾌﾟﾛﾘﾝ</v>
      </c>
      <c r="P4308" s="16" t="n">
        <f aca="false">N(P4307)+IF($C4308=検索!$B$49,1,0)</f>
        <v>0</v>
      </c>
    </row>
    <row r="4309" customFormat="false" ht="15" hidden="false" customHeight="false" outlineLevel="0" collapsed="false">
      <c r="A4309" s="16" t="s">
        <v>221</v>
      </c>
      <c r="B4309" s="0" t="s">
        <v>9962</v>
      </c>
      <c r="C4309" s="0" t="n">
        <v>396</v>
      </c>
      <c r="D4309" s="0" t="str">
        <f aca="false">IFERROR(VLOOKUP($C4309,薬効分類マスタ!$A$2:$B$180,2,FALSE()),"未登録")</f>
        <v>糖尿病用剤</v>
      </c>
      <c r="E4309" s="16" t="s">
        <v>9963</v>
      </c>
      <c r="F4309" s="16" t="s">
        <v>257</v>
      </c>
      <c r="G4309" s="16" t="s">
        <v>9964</v>
      </c>
      <c r="H4309" s="16" t="s">
        <v>4574</v>
      </c>
      <c r="I4309" s="0" t="n">
        <v>96</v>
      </c>
      <c r="J4309" s="16" t="s">
        <v>232</v>
      </c>
      <c r="K4309" s="0" t="str">
        <f aca="false">IFERROR(IF(VLOOKUP($C4309,薬効分類マスタ!$A$2:$E$180,5,FALSE())=0,"",VLOOKUP($C4309,薬効分類マスタ!$A$2:$E$180,5,FALSE())),"")</f>
        <v/>
      </c>
      <c r="L4309" s="17"/>
      <c r="M4309" s="0" t="str">
        <f aca="false">IF($K4309="","",IF($L4309&lt;&gt;"",$L4309,VLOOKUP($C4309,薬効分類マスタ!$A$2:$F$180,6,FALSE())))</f>
        <v/>
      </c>
      <c r="N4309" s="0" t="str">
        <f aca="false">ASC(G4309)</f>
        <v>ﾌｫｼｰｶﾞ錠5mg</v>
      </c>
      <c r="O4309" s="0" t="str">
        <f aca="false">ASC(E4309)</f>
        <v>ﾀﾞﾊﾟｸﾞﾘﾌﾛｼﾞﾝﾌﾟﾛﾋﾟﾚﾝｸﾞﾘｺｰﾙ水和物</v>
      </c>
      <c r="P4309" s="16" t="n">
        <f aca="false">N(P4308)+IF($C4309=検索!$B$49,1,0)</f>
        <v>0</v>
      </c>
    </row>
    <row r="4310" customFormat="false" ht="15" hidden="false" customHeight="false" outlineLevel="0" collapsed="false">
      <c r="A4310" s="16" t="s">
        <v>221</v>
      </c>
      <c r="B4310" s="0" t="s">
        <v>9965</v>
      </c>
      <c r="C4310" s="0" t="n">
        <v>396</v>
      </c>
      <c r="D4310" s="0" t="str">
        <f aca="false">IFERROR(VLOOKUP($C4310,薬効分類マスタ!$A$2:$B$180,2,FALSE()),"未登録")</f>
        <v>糖尿病用剤</v>
      </c>
      <c r="E4310" s="16" t="s">
        <v>9966</v>
      </c>
      <c r="F4310" s="16" t="s">
        <v>257</v>
      </c>
      <c r="G4310" s="16" t="s">
        <v>9967</v>
      </c>
      <c r="H4310" s="16" t="s">
        <v>1309</v>
      </c>
      <c r="I4310" s="0" t="n">
        <v>48.7</v>
      </c>
      <c r="J4310" s="16" t="s">
        <v>239</v>
      </c>
      <c r="K4310" s="0" t="str">
        <f aca="false">IFERROR(IF(VLOOKUP($C4310,薬効分類マスタ!$A$2:$E$180,5,FALSE())=0,"",VLOOKUP($C4310,薬効分類マスタ!$A$2:$E$180,5,FALSE())),"")</f>
        <v/>
      </c>
      <c r="L4310" s="17"/>
      <c r="M4310" s="0" t="str">
        <f aca="false">IF($K4310="","",IF($L4310&lt;&gt;"",$L4310,VLOOKUP($C4310,薬効分類マスタ!$A$2:$F$180,6,FALSE())))</f>
        <v/>
      </c>
      <c r="N4310" s="0" t="str">
        <f aca="false">ASC(G4310)</f>
        <v>ﾀﾞﾊﾟｸﾞﾘﾌﾛｼﾞﾝ錠5mg｢TSP｣</v>
      </c>
      <c r="O4310" s="0" t="str">
        <f aca="false">ASC(E4310)</f>
        <v>ﾀﾞﾊﾟｸﾞﾘﾌﾛｼﾞﾝ</v>
      </c>
      <c r="P4310" s="16" t="n">
        <f aca="false">N(P4309)+IF($C4310=検索!$B$49,1,0)</f>
        <v>0</v>
      </c>
    </row>
    <row r="4311" customFormat="false" ht="15" hidden="false" customHeight="false" outlineLevel="0" collapsed="false">
      <c r="A4311" s="16" t="s">
        <v>221</v>
      </c>
      <c r="B4311" s="0" t="s">
        <v>9968</v>
      </c>
      <c r="C4311" s="0" t="n">
        <v>396</v>
      </c>
      <c r="D4311" s="0" t="str">
        <f aca="false">IFERROR(VLOOKUP($C4311,薬効分類マスタ!$A$2:$B$180,2,FALSE()),"未登録")</f>
        <v>糖尿病用剤</v>
      </c>
      <c r="E4311" s="16" t="s">
        <v>9966</v>
      </c>
      <c r="F4311" s="16" t="s">
        <v>257</v>
      </c>
      <c r="G4311" s="16" t="s">
        <v>9969</v>
      </c>
      <c r="H4311" s="16" t="s">
        <v>385</v>
      </c>
      <c r="I4311" s="0" t="n">
        <v>48.7</v>
      </c>
      <c r="J4311" s="16" t="s">
        <v>239</v>
      </c>
      <c r="K4311" s="0" t="str">
        <f aca="false">IFERROR(IF(VLOOKUP($C4311,薬効分類マスタ!$A$2:$E$180,5,FALSE())=0,"",VLOOKUP($C4311,薬効分類マスタ!$A$2:$E$180,5,FALSE())),"")</f>
        <v/>
      </c>
      <c r="L4311" s="17"/>
      <c r="M4311" s="0" t="str">
        <f aca="false">IF($K4311="","",IF($L4311&lt;&gt;"",$L4311,VLOOKUP($C4311,薬効分類マスタ!$A$2:$F$180,6,FALSE())))</f>
        <v/>
      </c>
      <c r="N4311" s="0" t="str">
        <f aca="false">ASC(G4311)</f>
        <v>ﾀﾞﾊﾟｸﾞﾘﾌﾛｼﾞﾝ錠5mg｢ｻﾜｲ｣</v>
      </c>
      <c r="O4311" s="0" t="str">
        <f aca="false">ASC(E4311)</f>
        <v>ﾀﾞﾊﾟｸﾞﾘﾌﾛｼﾞﾝ</v>
      </c>
      <c r="P4311" s="16" t="n">
        <f aca="false">N(P4310)+IF($C4311=検索!$B$49,1,0)</f>
        <v>0</v>
      </c>
    </row>
    <row r="4312" customFormat="false" ht="15" hidden="false" customHeight="false" outlineLevel="0" collapsed="false">
      <c r="A4312" s="16" t="s">
        <v>221</v>
      </c>
      <c r="B4312" s="0" t="s">
        <v>9970</v>
      </c>
      <c r="C4312" s="0" t="n">
        <v>396</v>
      </c>
      <c r="D4312" s="0" t="str">
        <f aca="false">IFERROR(VLOOKUP($C4312,薬効分類マスタ!$A$2:$B$180,2,FALSE()),"未登録")</f>
        <v>糖尿病用剤</v>
      </c>
      <c r="E4312" s="16" t="s">
        <v>9966</v>
      </c>
      <c r="F4312" s="16" t="s">
        <v>257</v>
      </c>
      <c r="G4312" s="16" t="s">
        <v>9971</v>
      </c>
      <c r="H4312" s="16" t="s">
        <v>1464</v>
      </c>
      <c r="I4312" s="0" t="n">
        <v>48.7</v>
      </c>
      <c r="J4312" s="16" t="s">
        <v>239</v>
      </c>
      <c r="K4312" s="0" t="str">
        <f aca="false">IFERROR(IF(VLOOKUP($C4312,薬効分類マスタ!$A$2:$E$180,5,FALSE())=0,"",VLOOKUP($C4312,薬効分類マスタ!$A$2:$E$180,5,FALSE())),"")</f>
        <v/>
      </c>
      <c r="L4312" s="17"/>
      <c r="M4312" s="0" t="str">
        <f aca="false">IF($K4312="","",IF($L4312&lt;&gt;"",$L4312,VLOOKUP($C4312,薬効分類マスタ!$A$2:$F$180,6,FALSE())))</f>
        <v/>
      </c>
      <c r="N4312" s="0" t="str">
        <f aca="false">ASC(G4312)</f>
        <v>ﾀﾞﾊﾟｸﾞﾘﾌﾛｼﾞﾝ錠5mg｢EP｣</v>
      </c>
      <c r="O4312" s="0" t="str">
        <f aca="false">ASC(E4312)</f>
        <v>ﾀﾞﾊﾟｸﾞﾘﾌﾛｼﾞﾝ</v>
      </c>
      <c r="P4312" s="16" t="n">
        <f aca="false">N(P4311)+IF($C4312=検索!$B$49,1,0)</f>
        <v>0</v>
      </c>
    </row>
    <row r="4313" customFormat="false" ht="15" hidden="false" customHeight="false" outlineLevel="0" collapsed="false">
      <c r="A4313" s="16" t="s">
        <v>221</v>
      </c>
      <c r="B4313" s="0" t="s">
        <v>9972</v>
      </c>
      <c r="C4313" s="0" t="n">
        <v>396</v>
      </c>
      <c r="D4313" s="0" t="str">
        <f aca="false">IFERROR(VLOOKUP($C4313,薬効分類マスタ!$A$2:$B$180,2,FALSE()),"未登録")</f>
        <v>糖尿病用剤</v>
      </c>
      <c r="E4313" s="16" t="s">
        <v>9966</v>
      </c>
      <c r="F4313" s="16" t="s">
        <v>257</v>
      </c>
      <c r="G4313" s="16" t="s">
        <v>9973</v>
      </c>
      <c r="H4313" s="16" t="s">
        <v>533</v>
      </c>
      <c r="I4313" s="0" t="n">
        <v>48.7</v>
      </c>
      <c r="J4313" s="16" t="s">
        <v>239</v>
      </c>
      <c r="K4313" s="0" t="str">
        <f aca="false">IFERROR(IF(VLOOKUP($C4313,薬効分類マスタ!$A$2:$E$180,5,FALSE())=0,"",VLOOKUP($C4313,薬効分類マスタ!$A$2:$E$180,5,FALSE())),"")</f>
        <v/>
      </c>
      <c r="L4313" s="17"/>
      <c r="M4313" s="0" t="str">
        <f aca="false">IF($K4313="","",IF($L4313&lt;&gt;"",$L4313,VLOOKUP($C4313,薬効分類マスタ!$A$2:$F$180,6,FALSE())))</f>
        <v/>
      </c>
      <c r="N4313" s="0" t="str">
        <f aca="false">ASC(G4313)</f>
        <v>ﾀﾞﾊﾟｸﾞﾘﾌﾛｼﾞﾝ錠5mg｢ﾄｰﾜ｣</v>
      </c>
      <c r="O4313" s="0" t="str">
        <f aca="false">ASC(E4313)</f>
        <v>ﾀﾞﾊﾟｸﾞﾘﾌﾛｼﾞﾝ</v>
      </c>
      <c r="P4313" s="16" t="n">
        <f aca="false">N(P4312)+IF($C4313=検索!$B$49,1,0)</f>
        <v>0</v>
      </c>
    </row>
    <row r="4314" customFormat="false" ht="15" hidden="false" customHeight="false" outlineLevel="0" collapsed="false">
      <c r="A4314" s="16" t="s">
        <v>221</v>
      </c>
      <c r="B4314" s="0" t="s">
        <v>9974</v>
      </c>
      <c r="C4314" s="0" t="n">
        <v>396</v>
      </c>
      <c r="D4314" s="0" t="str">
        <f aca="false">IFERROR(VLOOKUP($C4314,薬効分類マスタ!$A$2:$B$180,2,FALSE()),"未登録")</f>
        <v>糖尿病用剤</v>
      </c>
      <c r="E4314" s="16" t="s">
        <v>9966</v>
      </c>
      <c r="F4314" s="16" t="s">
        <v>257</v>
      </c>
      <c r="G4314" s="16" t="s">
        <v>9975</v>
      </c>
      <c r="H4314" s="16" t="s">
        <v>606</v>
      </c>
      <c r="I4314" s="0" t="n">
        <v>48.7</v>
      </c>
      <c r="J4314" s="16" t="s">
        <v>239</v>
      </c>
      <c r="K4314" s="0" t="str">
        <f aca="false">IFERROR(IF(VLOOKUP($C4314,薬効分類マスタ!$A$2:$E$180,5,FALSE())=0,"",VLOOKUP($C4314,薬効分類マスタ!$A$2:$E$180,5,FALSE())),"")</f>
        <v/>
      </c>
      <c r="L4314" s="17"/>
      <c r="M4314" s="0" t="str">
        <f aca="false">IF($K4314="","",IF($L4314&lt;&gt;"",$L4314,VLOOKUP($C4314,薬効分類マスタ!$A$2:$F$180,6,FALSE())))</f>
        <v/>
      </c>
      <c r="N4314" s="0" t="str">
        <f aca="false">ASC(G4314)</f>
        <v>ﾀﾞﾊﾟｸﾞﾘﾌﾛｼﾞﾝ錠5mg｢日新｣</v>
      </c>
      <c r="O4314" s="0" t="str">
        <f aca="false">ASC(E4314)</f>
        <v>ﾀﾞﾊﾟｸﾞﾘﾌﾛｼﾞﾝ</v>
      </c>
      <c r="P4314" s="16" t="n">
        <f aca="false">N(P4313)+IF($C4314=検索!$B$49,1,0)</f>
        <v>0</v>
      </c>
    </row>
    <row r="4315" customFormat="false" ht="15" hidden="false" customHeight="false" outlineLevel="0" collapsed="false">
      <c r="A4315" s="16" t="s">
        <v>221</v>
      </c>
      <c r="B4315" s="0" t="s">
        <v>9976</v>
      </c>
      <c r="C4315" s="0" t="n">
        <v>396</v>
      </c>
      <c r="D4315" s="0" t="str">
        <f aca="false">IFERROR(VLOOKUP($C4315,薬効分類マスタ!$A$2:$B$180,2,FALSE()),"未登録")</f>
        <v>糖尿病用剤</v>
      </c>
      <c r="E4315" s="16" t="s">
        <v>9963</v>
      </c>
      <c r="F4315" s="16" t="s">
        <v>257</v>
      </c>
      <c r="G4315" s="16" t="s">
        <v>9977</v>
      </c>
      <c r="H4315" s="16" t="s">
        <v>1165</v>
      </c>
      <c r="I4315" s="0" t="n">
        <v>48.7</v>
      </c>
      <c r="J4315" s="16" t="s">
        <v>239</v>
      </c>
      <c r="K4315" s="0" t="str">
        <f aca="false">IFERROR(IF(VLOOKUP($C4315,薬効分類マスタ!$A$2:$E$180,5,FALSE())=0,"",VLOOKUP($C4315,薬効分類マスタ!$A$2:$E$180,5,FALSE())),"")</f>
        <v/>
      </c>
      <c r="L4315" s="17"/>
      <c r="M4315" s="0" t="str">
        <f aca="false">IF($K4315="","",IF($L4315&lt;&gt;"",$L4315,VLOOKUP($C4315,薬効分類マスタ!$A$2:$F$180,6,FALSE())))</f>
        <v/>
      </c>
      <c r="N4315" s="0" t="str">
        <f aca="false">ASC(G4315)</f>
        <v>ﾀﾞﾊﾟｸﾞﾘﾌﾛｼﾞﾝ錠5mg｢ﾆﾌﾟﾛ｣</v>
      </c>
      <c r="O4315" s="0" t="str">
        <f aca="false">ASC(E4315)</f>
        <v>ﾀﾞﾊﾟｸﾞﾘﾌﾛｼﾞﾝﾌﾟﾛﾋﾟﾚﾝｸﾞﾘｺｰﾙ水和物</v>
      </c>
      <c r="P4315" s="16" t="n">
        <f aca="false">N(P4314)+IF($C4315=検索!$B$49,1,0)</f>
        <v>0</v>
      </c>
    </row>
    <row r="4316" customFormat="false" ht="15" hidden="false" customHeight="false" outlineLevel="0" collapsed="false">
      <c r="A4316" s="16" t="s">
        <v>221</v>
      </c>
      <c r="B4316" s="0" t="s">
        <v>9978</v>
      </c>
      <c r="C4316" s="0" t="n">
        <v>396</v>
      </c>
      <c r="D4316" s="0" t="str">
        <f aca="false">IFERROR(VLOOKUP($C4316,薬効分類マスタ!$A$2:$B$180,2,FALSE()),"未登録")</f>
        <v>糖尿病用剤</v>
      </c>
      <c r="E4316" s="16" t="s">
        <v>9963</v>
      </c>
      <c r="F4316" s="16" t="s">
        <v>262</v>
      </c>
      <c r="G4316" s="16" t="s">
        <v>9979</v>
      </c>
      <c r="H4316" s="16" t="s">
        <v>4574</v>
      </c>
      <c r="I4316" s="0" t="n">
        <v>140.6</v>
      </c>
      <c r="J4316" s="16" t="s">
        <v>232</v>
      </c>
      <c r="K4316" s="0" t="str">
        <f aca="false">IFERROR(IF(VLOOKUP($C4316,薬効分類マスタ!$A$2:$E$180,5,FALSE())=0,"",VLOOKUP($C4316,薬効分類マスタ!$A$2:$E$180,5,FALSE())),"")</f>
        <v/>
      </c>
      <c r="L4316" s="17"/>
      <c r="M4316" s="0" t="str">
        <f aca="false">IF($K4316="","",IF($L4316&lt;&gt;"",$L4316,VLOOKUP($C4316,薬効分類マスタ!$A$2:$F$180,6,FALSE())))</f>
        <v/>
      </c>
      <c r="N4316" s="0" t="str">
        <f aca="false">ASC(G4316)</f>
        <v>ﾌｫｼｰｶﾞ錠10mg</v>
      </c>
      <c r="O4316" s="0" t="str">
        <f aca="false">ASC(E4316)</f>
        <v>ﾀﾞﾊﾟｸﾞﾘﾌﾛｼﾞﾝﾌﾟﾛﾋﾟﾚﾝｸﾞﾘｺｰﾙ水和物</v>
      </c>
      <c r="P4316" s="16" t="n">
        <f aca="false">N(P4315)+IF($C4316=検索!$B$49,1,0)</f>
        <v>0</v>
      </c>
    </row>
    <row r="4317" customFormat="false" ht="15" hidden="false" customHeight="false" outlineLevel="0" collapsed="false">
      <c r="A4317" s="16" t="s">
        <v>221</v>
      </c>
      <c r="B4317" s="0" t="s">
        <v>9980</v>
      </c>
      <c r="C4317" s="0" t="n">
        <v>396</v>
      </c>
      <c r="D4317" s="0" t="str">
        <f aca="false">IFERROR(VLOOKUP($C4317,薬効分類マスタ!$A$2:$B$180,2,FALSE()),"未登録")</f>
        <v>糖尿病用剤</v>
      </c>
      <c r="E4317" s="16" t="s">
        <v>9966</v>
      </c>
      <c r="F4317" s="16" t="s">
        <v>262</v>
      </c>
      <c r="G4317" s="16" t="s">
        <v>9981</v>
      </c>
      <c r="H4317" s="16" t="s">
        <v>1309</v>
      </c>
      <c r="I4317" s="0" t="n">
        <v>72</v>
      </c>
      <c r="J4317" s="16" t="s">
        <v>239</v>
      </c>
      <c r="K4317" s="0" t="str">
        <f aca="false">IFERROR(IF(VLOOKUP($C4317,薬効分類マスタ!$A$2:$E$180,5,FALSE())=0,"",VLOOKUP($C4317,薬効分類マスタ!$A$2:$E$180,5,FALSE())),"")</f>
        <v/>
      </c>
      <c r="L4317" s="17"/>
      <c r="M4317" s="0" t="str">
        <f aca="false">IF($K4317="","",IF($L4317&lt;&gt;"",$L4317,VLOOKUP($C4317,薬効分類マスタ!$A$2:$F$180,6,FALSE())))</f>
        <v/>
      </c>
      <c r="N4317" s="0" t="str">
        <f aca="false">ASC(G4317)</f>
        <v>ﾀﾞﾊﾟｸﾞﾘﾌﾛｼﾞﾝ錠10mg｢TSP｣</v>
      </c>
      <c r="O4317" s="0" t="str">
        <f aca="false">ASC(E4317)</f>
        <v>ﾀﾞﾊﾟｸﾞﾘﾌﾛｼﾞﾝ</v>
      </c>
      <c r="P4317" s="16" t="n">
        <f aca="false">N(P4316)+IF($C4317=検索!$B$49,1,0)</f>
        <v>0</v>
      </c>
    </row>
    <row r="4318" customFormat="false" ht="15" hidden="false" customHeight="false" outlineLevel="0" collapsed="false">
      <c r="A4318" s="16" t="s">
        <v>221</v>
      </c>
      <c r="B4318" s="0" t="s">
        <v>9982</v>
      </c>
      <c r="C4318" s="0" t="n">
        <v>396</v>
      </c>
      <c r="D4318" s="0" t="str">
        <f aca="false">IFERROR(VLOOKUP($C4318,薬効分類マスタ!$A$2:$B$180,2,FALSE()),"未登録")</f>
        <v>糖尿病用剤</v>
      </c>
      <c r="E4318" s="16" t="s">
        <v>9966</v>
      </c>
      <c r="F4318" s="16" t="s">
        <v>262</v>
      </c>
      <c r="G4318" s="16" t="s">
        <v>9983</v>
      </c>
      <c r="H4318" s="16" t="s">
        <v>385</v>
      </c>
      <c r="I4318" s="0" t="n">
        <v>72</v>
      </c>
      <c r="J4318" s="16" t="s">
        <v>239</v>
      </c>
      <c r="K4318" s="0" t="str">
        <f aca="false">IFERROR(IF(VLOOKUP($C4318,薬効分類マスタ!$A$2:$E$180,5,FALSE())=0,"",VLOOKUP($C4318,薬効分類マスタ!$A$2:$E$180,5,FALSE())),"")</f>
        <v/>
      </c>
      <c r="L4318" s="17"/>
      <c r="M4318" s="0" t="str">
        <f aca="false">IF($K4318="","",IF($L4318&lt;&gt;"",$L4318,VLOOKUP($C4318,薬効分類マスタ!$A$2:$F$180,6,FALSE())))</f>
        <v/>
      </c>
      <c r="N4318" s="0" t="str">
        <f aca="false">ASC(G4318)</f>
        <v>ﾀﾞﾊﾟｸﾞﾘﾌﾛｼﾞﾝ錠10mg｢ｻﾜｲ｣</v>
      </c>
      <c r="O4318" s="0" t="str">
        <f aca="false">ASC(E4318)</f>
        <v>ﾀﾞﾊﾟｸﾞﾘﾌﾛｼﾞﾝ</v>
      </c>
      <c r="P4318" s="16" t="n">
        <f aca="false">N(P4317)+IF($C4318=検索!$B$49,1,0)</f>
        <v>0</v>
      </c>
    </row>
    <row r="4319" customFormat="false" ht="15" hidden="false" customHeight="false" outlineLevel="0" collapsed="false">
      <c r="A4319" s="16" t="s">
        <v>221</v>
      </c>
      <c r="B4319" s="0" t="s">
        <v>9984</v>
      </c>
      <c r="C4319" s="0" t="n">
        <v>396</v>
      </c>
      <c r="D4319" s="0" t="str">
        <f aca="false">IFERROR(VLOOKUP($C4319,薬効分類マスタ!$A$2:$B$180,2,FALSE()),"未登録")</f>
        <v>糖尿病用剤</v>
      </c>
      <c r="E4319" s="16" t="s">
        <v>9966</v>
      </c>
      <c r="F4319" s="16" t="s">
        <v>262</v>
      </c>
      <c r="G4319" s="16" t="s">
        <v>9985</v>
      </c>
      <c r="H4319" s="16" t="s">
        <v>1464</v>
      </c>
      <c r="I4319" s="0" t="n">
        <v>72</v>
      </c>
      <c r="J4319" s="16" t="s">
        <v>239</v>
      </c>
      <c r="K4319" s="0" t="str">
        <f aca="false">IFERROR(IF(VLOOKUP($C4319,薬効分類マスタ!$A$2:$E$180,5,FALSE())=0,"",VLOOKUP($C4319,薬効分類マスタ!$A$2:$E$180,5,FALSE())),"")</f>
        <v/>
      </c>
      <c r="L4319" s="17"/>
      <c r="M4319" s="0" t="str">
        <f aca="false">IF($K4319="","",IF($L4319&lt;&gt;"",$L4319,VLOOKUP($C4319,薬効分類マスタ!$A$2:$F$180,6,FALSE())))</f>
        <v/>
      </c>
      <c r="N4319" s="0" t="str">
        <f aca="false">ASC(G4319)</f>
        <v>ﾀﾞﾊﾟｸﾞﾘﾌﾛｼﾞﾝ錠10mg｢EP｣</v>
      </c>
      <c r="O4319" s="0" t="str">
        <f aca="false">ASC(E4319)</f>
        <v>ﾀﾞﾊﾟｸﾞﾘﾌﾛｼﾞﾝ</v>
      </c>
      <c r="P4319" s="16" t="n">
        <f aca="false">N(P4318)+IF($C4319=検索!$B$49,1,0)</f>
        <v>0</v>
      </c>
    </row>
    <row r="4320" customFormat="false" ht="15" hidden="false" customHeight="false" outlineLevel="0" collapsed="false">
      <c r="A4320" s="16" t="s">
        <v>221</v>
      </c>
      <c r="B4320" s="0" t="s">
        <v>9986</v>
      </c>
      <c r="C4320" s="0" t="n">
        <v>396</v>
      </c>
      <c r="D4320" s="0" t="str">
        <f aca="false">IFERROR(VLOOKUP($C4320,薬効分類マスタ!$A$2:$B$180,2,FALSE()),"未登録")</f>
        <v>糖尿病用剤</v>
      </c>
      <c r="E4320" s="16" t="s">
        <v>9966</v>
      </c>
      <c r="F4320" s="16" t="s">
        <v>262</v>
      </c>
      <c r="G4320" s="16" t="s">
        <v>9987</v>
      </c>
      <c r="H4320" s="16" t="s">
        <v>533</v>
      </c>
      <c r="I4320" s="0" t="n">
        <v>72</v>
      </c>
      <c r="J4320" s="16" t="s">
        <v>239</v>
      </c>
      <c r="K4320" s="0" t="str">
        <f aca="false">IFERROR(IF(VLOOKUP($C4320,薬効分類マスタ!$A$2:$E$180,5,FALSE())=0,"",VLOOKUP($C4320,薬効分類マスタ!$A$2:$E$180,5,FALSE())),"")</f>
        <v/>
      </c>
      <c r="L4320" s="17"/>
      <c r="M4320" s="0" t="str">
        <f aca="false">IF($K4320="","",IF($L4320&lt;&gt;"",$L4320,VLOOKUP($C4320,薬効分類マスタ!$A$2:$F$180,6,FALSE())))</f>
        <v/>
      </c>
      <c r="N4320" s="0" t="str">
        <f aca="false">ASC(G4320)</f>
        <v>ﾀﾞﾊﾟｸﾞﾘﾌﾛｼﾞﾝ錠10mg｢ﾄｰﾜ｣</v>
      </c>
      <c r="O4320" s="0" t="str">
        <f aca="false">ASC(E4320)</f>
        <v>ﾀﾞﾊﾟｸﾞﾘﾌﾛｼﾞﾝ</v>
      </c>
      <c r="P4320" s="16" t="n">
        <f aca="false">N(P4319)+IF($C4320=検索!$B$49,1,0)</f>
        <v>0</v>
      </c>
    </row>
    <row r="4321" customFormat="false" ht="15" hidden="false" customHeight="false" outlineLevel="0" collapsed="false">
      <c r="A4321" s="16" t="s">
        <v>221</v>
      </c>
      <c r="B4321" s="0" t="s">
        <v>9988</v>
      </c>
      <c r="C4321" s="0" t="n">
        <v>396</v>
      </c>
      <c r="D4321" s="0" t="str">
        <f aca="false">IFERROR(VLOOKUP($C4321,薬効分類マスタ!$A$2:$B$180,2,FALSE()),"未登録")</f>
        <v>糖尿病用剤</v>
      </c>
      <c r="E4321" s="16" t="s">
        <v>9966</v>
      </c>
      <c r="F4321" s="16" t="s">
        <v>262</v>
      </c>
      <c r="G4321" s="16" t="s">
        <v>9989</v>
      </c>
      <c r="H4321" s="16" t="s">
        <v>606</v>
      </c>
      <c r="I4321" s="0" t="n">
        <v>72</v>
      </c>
      <c r="J4321" s="16" t="s">
        <v>239</v>
      </c>
      <c r="K4321" s="0" t="str">
        <f aca="false">IFERROR(IF(VLOOKUP($C4321,薬効分類マスタ!$A$2:$E$180,5,FALSE())=0,"",VLOOKUP($C4321,薬効分類マスタ!$A$2:$E$180,5,FALSE())),"")</f>
        <v/>
      </c>
      <c r="L4321" s="17"/>
      <c r="M4321" s="0" t="str">
        <f aca="false">IF($K4321="","",IF($L4321&lt;&gt;"",$L4321,VLOOKUP($C4321,薬効分類マスタ!$A$2:$F$180,6,FALSE())))</f>
        <v/>
      </c>
      <c r="N4321" s="0" t="str">
        <f aca="false">ASC(G4321)</f>
        <v>ﾀﾞﾊﾟｸﾞﾘﾌﾛｼﾞﾝ錠10mg｢日新｣</v>
      </c>
      <c r="O4321" s="0" t="str">
        <f aca="false">ASC(E4321)</f>
        <v>ﾀﾞﾊﾟｸﾞﾘﾌﾛｼﾞﾝ</v>
      </c>
      <c r="P4321" s="16" t="n">
        <f aca="false">N(P4320)+IF($C4321=検索!$B$49,1,0)</f>
        <v>0</v>
      </c>
    </row>
    <row r="4322" customFormat="false" ht="15" hidden="false" customHeight="false" outlineLevel="0" collapsed="false">
      <c r="A4322" s="16" t="s">
        <v>221</v>
      </c>
      <c r="B4322" s="0" t="s">
        <v>9990</v>
      </c>
      <c r="C4322" s="0" t="n">
        <v>396</v>
      </c>
      <c r="D4322" s="0" t="str">
        <f aca="false">IFERROR(VLOOKUP($C4322,薬効分類マスタ!$A$2:$B$180,2,FALSE()),"未登録")</f>
        <v>糖尿病用剤</v>
      </c>
      <c r="E4322" s="16" t="s">
        <v>9963</v>
      </c>
      <c r="F4322" s="16" t="s">
        <v>262</v>
      </c>
      <c r="G4322" s="16" t="s">
        <v>9991</v>
      </c>
      <c r="H4322" s="16" t="s">
        <v>1165</v>
      </c>
      <c r="I4322" s="0" t="n">
        <v>72</v>
      </c>
      <c r="J4322" s="16" t="s">
        <v>239</v>
      </c>
      <c r="K4322" s="0" t="str">
        <f aca="false">IFERROR(IF(VLOOKUP($C4322,薬効分類マスタ!$A$2:$E$180,5,FALSE())=0,"",VLOOKUP($C4322,薬効分類マスタ!$A$2:$E$180,5,FALSE())),"")</f>
        <v/>
      </c>
      <c r="L4322" s="17"/>
      <c r="M4322" s="0" t="str">
        <f aca="false">IF($K4322="","",IF($L4322&lt;&gt;"",$L4322,VLOOKUP($C4322,薬効分類マスタ!$A$2:$F$180,6,FALSE())))</f>
        <v/>
      </c>
      <c r="N4322" s="0" t="str">
        <f aca="false">ASC(G4322)</f>
        <v>ﾀﾞﾊﾟｸﾞﾘﾌﾛｼﾞﾝ錠10mg｢ﾆﾌﾟﾛ｣</v>
      </c>
      <c r="O4322" s="0" t="str">
        <f aca="false">ASC(E4322)</f>
        <v>ﾀﾞﾊﾟｸﾞﾘﾌﾛｼﾞﾝﾌﾟﾛﾋﾟﾚﾝｸﾞﾘｺｰﾙ水和物</v>
      </c>
      <c r="P4322" s="16" t="n">
        <f aca="false">N(P4321)+IF($C4322=検索!$B$49,1,0)</f>
        <v>0</v>
      </c>
    </row>
    <row r="4323" customFormat="false" ht="15" hidden="false" customHeight="false" outlineLevel="0" collapsed="false">
      <c r="A4323" s="16" t="s">
        <v>221</v>
      </c>
      <c r="B4323" s="0" t="s">
        <v>9992</v>
      </c>
      <c r="C4323" s="0" t="n">
        <v>396</v>
      </c>
      <c r="D4323" s="0" t="str">
        <f aca="false">IFERROR(VLOOKUP($C4323,薬効分類マスタ!$A$2:$B$180,2,FALSE()),"未登録")</f>
        <v>糖尿病用剤</v>
      </c>
      <c r="E4323" s="16" t="s">
        <v>9966</v>
      </c>
      <c r="F4323" s="16" t="s">
        <v>257</v>
      </c>
      <c r="G4323" s="16" t="s">
        <v>9993</v>
      </c>
      <c r="H4323" s="16" t="s">
        <v>601</v>
      </c>
      <c r="I4323" s="0" t="n">
        <v>48.7</v>
      </c>
      <c r="J4323" s="16" t="s">
        <v>239</v>
      </c>
      <c r="K4323" s="0" t="str">
        <f aca="false">IFERROR(IF(VLOOKUP($C4323,薬効分類マスタ!$A$2:$E$180,5,FALSE())=0,"",VLOOKUP($C4323,薬効分類マスタ!$A$2:$E$180,5,FALSE())),"")</f>
        <v/>
      </c>
      <c r="L4323" s="17"/>
      <c r="M4323" s="0" t="str">
        <f aca="false">IF($K4323="","",IF($L4323&lt;&gt;"",$L4323,VLOOKUP($C4323,薬効分類マスタ!$A$2:$F$180,6,FALSE())))</f>
        <v/>
      </c>
      <c r="N4323" s="0" t="str">
        <f aca="false">ASC(G4323)</f>
        <v>ﾀﾞﾊﾟｸﾞﾘﾌﾛｼﾞﾝOD錠5mg｢杏林｣</v>
      </c>
      <c r="O4323" s="0" t="str">
        <f aca="false">ASC(E4323)</f>
        <v>ﾀﾞﾊﾟｸﾞﾘﾌﾛｼﾞﾝ</v>
      </c>
      <c r="P4323" s="16" t="n">
        <f aca="false">N(P4322)+IF($C4323=検索!$B$49,1,0)</f>
        <v>0</v>
      </c>
    </row>
    <row r="4324" customFormat="false" ht="15" hidden="false" customHeight="false" outlineLevel="0" collapsed="false">
      <c r="A4324" s="16" t="s">
        <v>221</v>
      </c>
      <c r="B4324" s="0" t="s">
        <v>9994</v>
      </c>
      <c r="C4324" s="0" t="n">
        <v>396</v>
      </c>
      <c r="D4324" s="0" t="str">
        <f aca="false">IFERROR(VLOOKUP($C4324,薬効分類マスタ!$A$2:$B$180,2,FALSE()),"未登録")</f>
        <v>糖尿病用剤</v>
      </c>
      <c r="E4324" s="16" t="s">
        <v>9966</v>
      </c>
      <c r="F4324" s="16" t="s">
        <v>262</v>
      </c>
      <c r="G4324" s="16" t="s">
        <v>9995</v>
      </c>
      <c r="H4324" s="16" t="s">
        <v>601</v>
      </c>
      <c r="I4324" s="0" t="n">
        <v>72</v>
      </c>
      <c r="J4324" s="16" t="s">
        <v>239</v>
      </c>
      <c r="K4324" s="0" t="str">
        <f aca="false">IFERROR(IF(VLOOKUP($C4324,薬効分類マスタ!$A$2:$E$180,5,FALSE())=0,"",VLOOKUP($C4324,薬効分類マスタ!$A$2:$E$180,5,FALSE())),"")</f>
        <v/>
      </c>
      <c r="L4324" s="17"/>
      <c r="M4324" s="0" t="str">
        <f aca="false">IF($K4324="","",IF($L4324&lt;&gt;"",$L4324,VLOOKUP($C4324,薬効分類マスタ!$A$2:$F$180,6,FALSE())))</f>
        <v/>
      </c>
      <c r="N4324" s="0" t="str">
        <f aca="false">ASC(G4324)</f>
        <v>ﾀﾞﾊﾟｸﾞﾘﾌﾛｼﾞﾝOD錠10mg｢杏林｣</v>
      </c>
      <c r="O4324" s="0" t="str">
        <f aca="false">ASC(E4324)</f>
        <v>ﾀﾞﾊﾟｸﾞﾘﾌﾛｼﾞﾝ</v>
      </c>
      <c r="P4324" s="16" t="n">
        <f aca="false">N(P4323)+IF($C4324=検索!$B$49,1,0)</f>
        <v>0</v>
      </c>
    </row>
    <row r="4325" customFormat="false" ht="15" hidden="false" customHeight="false" outlineLevel="0" collapsed="false">
      <c r="A4325" s="16" t="s">
        <v>221</v>
      </c>
      <c r="B4325" s="0" t="s">
        <v>9996</v>
      </c>
      <c r="C4325" s="0" t="n">
        <v>396</v>
      </c>
      <c r="D4325" s="0" t="str">
        <f aca="false">IFERROR(VLOOKUP($C4325,薬効分類マスタ!$A$2:$B$180,2,FALSE()),"未登録")</f>
        <v>糖尿病用剤</v>
      </c>
      <c r="E4325" s="16" t="s">
        <v>9997</v>
      </c>
      <c r="F4325" s="16" t="s">
        <v>1418</v>
      </c>
      <c r="G4325" s="16" t="s">
        <v>9998</v>
      </c>
      <c r="H4325" s="16" t="s">
        <v>1197</v>
      </c>
      <c r="I4325" s="0" t="n">
        <v>126.7</v>
      </c>
      <c r="J4325" s="16" t="s">
        <v>232</v>
      </c>
      <c r="K4325" s="0" t="str">
        <f aca="false">IFERROR(IF(VLOOKUP($C4325,薬効分類マスタ!$A$2:$E$180,5,FALSE())=0,"",VLOOKUP($C4325,薬効分類マスタ!$A$2:$E$180,5,FALSE())),"")</f>
        <v/>
      </c>
      <c r="L4325" s="17"/>
      <c r="M4325" s="0" t="str">
        <f aca="false">IF($K4325="","",IF($L4325&lt;&gt;"",$L4325,VLOOKUP($C4325,薬効分類マスタ!$A$2:$F$180,6,FALSE())))</f>
        <v/>
      </c>
      <c r="N4325" s="0" t="str">
        <f aca="false">ASC(G4325)</f>
        <v>ﾙｾﾌｨ錠2.5mg</v>
      </c>
      <c r="O4325" s="0" t="str">
        <f aca="false">ASC(E4325)</f>
        <v>ﾙｾｵｸﾞﾘﾌﾛｼﾞﾝ水和物</v>
      </c>
      <c r="P4325" s="16" t="n">
        <f aca="false">N(P4324)+IF($C4325=検索!$B$49,1,0)</f>
        <v>0</v>
      </c>
    </row>
    <row r="4326" customFormat="false" ht="15" hidden="false" customHeight="false" outlineLevel="0" collapsed="false">
      <c r="A4326" s="16" t="s">
        <v>221</v>
      </c>
      <c r="B4326" s="0" t="s">
        <v>9999</v>
      </c>
      <c r="C4326" s="0" t="n">
        <v>396</v>
      </c>
      <c r="D4326" s="0" t="str">
        <f aca="false">IFERROR(VLOOKUP($C4326,薬効分類マスタ!$A$2:$B$180,2,FALSE()),"未登録")</f>
        <v>糖尿病用剤</v>
      </c>
      <c r="E4326" s="16" t="s">
        <v>9997</v>
      </c>
      <c r="F4326" s="16" t="s">
        <v>257</v>
      </c>
      <c r="G4326" s="16" t="s">
        <v>10000</v>
      </c>
      <c r="H4326" s="16" t="s">
        <v>1197</v>
      </c>
      <c r="I4326" s="0" t="n">
        <v>187.5</v>
      </c>
      <c r="J4326" s="16" t="s">
        <v>232</v>
      </c>
      <c r="K4326" s="0" t="str">
        <f aca="false">IFERROR(IF(VLOOKUP($C4326,薬効分類マスタ!$A$2:$E$180,5,FALSE())=0,"",VLOOKUP($C4326,薬効分類マスタ!$A$2:$E$180,5,FALSE())),"")</f>
        <v/>
      </c>
      <c r="L4326" s="17"/>
      <c r="M4326" s="0" t="str">
        <f aca="false">IF($K4326="","",IF($L4326&lt;&gt;"",$L4326,VLOOKUP($C4326,薬効分類マスタ!$A$2:$F$180,6,FALSE())))</f>
        <v/>
      </c>
      <c r="N4326" s="0" t="str">
        <f aca="false">ASC(G4326)</f>
        <v>ﾙｾﾌｨ錠5mg</v>
      </c>
      <c r="O4326" s="0" t="str">
        <f aca="false">ASC(E4326)</f>
        <v>ﾙｾｵｸﾞﾘﾌﾛｼﾞﾝ水和物</v>
      </c>
      <c r="P4326" s="16" t="n">
        <f aca="false">N(P4325)+IF($C4326=検索!$B$49,1,0)</f>
        <v>0</v>
      </c>
    </row>
    <row r="4327" customFormat="false" ht="15" hidden="false" customHeight="false" outlineLevel="0" collapsed="false">
      <c r="A4327" s="16" t="s">
        <v>221</v>
      </c>
      <c r="B4327" s="0" t="s">
        <v>10001</v>
      </c>
      <c r="C4327" s="0" t="n">
        <v>396</v>
      </c>
      <c r="D4327" s="0" t="str">
        <f aca="false">IFERROR(VLOOKUP($C4327,薬効分類マスタ!$A$2:$B$180,2,FALSE()),"未登録")</f>
        <v>糖尿病用剤</v>
      </c>
      <c r="E4327" s="16" t="s">
        <v>9997</v>
      </c>
      <c r="F4327" s="16" t="s">
        <v>1418</v>
      </c>
      <c r="G4327" s="16" t="s">
        <v>10002</v>
      </c>
      <c r="H4327" s="16" t="s">
        <v>1197</v>
      </c>
      <c r="I4327" s="0" t="n">
        <v>126.7</v>
      </c>
      <c r="J4327" s="16" t="s">
        <v>232</v>
      </c>
      <c r="K4327" s="0" t="str">
        <f aca="false">IFERROR(IF(VLOOKUP($C4327,薬効分類マスタ!$A$2:$E$180,5,FALSE())=0,"",VLOOKUP($C4327,薬効分類マスタ!$A$2:$E$180,5,FALSE())),"")</f>
        <v/>
      </c>
      <c r="L4327" s="17"/>
      <c r="M4327" s="0" t="str">
        <f aca="false">IF($K4327="","",IF($L4327&lt;&gt;"",$L4327,VLOOKUP($C4327,薬効分類マスタ!$A$2:$F$180,6,FALSE())))</f>
        <v/>
      </c>
      <c r="N4327" s="0" t="str">
        <f aca="false">ASC(G4327)</f>
        <v>ﾙｾﾌｨODﾌｨﾙﾑ2.5mg</v>
      </c>
      <c r="O4327" s="0" t="str">
        <f aca="false">ASC(E4327)</f>
        <v>ﾙｾｵｸﾞﾘﾌﾛｼﾞﾝ水和物</v>
      </c>
      <c r="P4327" s="16" t="n">
        <f aca="false">N(P4326)+IF($C4327=検索!$B$49,1,0)</f>
        <v>0</v>
      </c>
    </row>
    <row r="4328" customFormat="false" ht="15" hidden="false" customHeight="false" outlineLevel="0" collapsed="false">
      <c r="A4328" s="16" t="s">
        <v>221</v>
      </c>
      <c r="B4328" s="0" t="s">
        <v>10003</v>
      </c>
      <c r="C4328" s="0" t="n">
        <v>396</v>
      </c>
      <c r="D4328" s="0" t="str">
        <f aca="false">IFERROR(VLOOKUP($C4328,薬効分類マスタ!$A$2:$B$180,2,FALSE()),"未登録")</f>
        <v>糖尿病用剤</v>
      </c>
      <c r="E4328" s="16" t="s">
        <v>10004</v>
      </c>
      <c r="F4328" s="16" t="s">
        <v>445</v>
      </c>
      <c r="G4328" s="16" t="s">
        <v>10005</v>
      </c>
      <c r="H4328" s="16" t="s">
        <v>710</v>
      </c>
      <c r="I4328" s="0" t="n">
        <v>138.7</v>
      </c>
      <c r="J4328" s="16" t="s">
        <v>232</v>
      </c>
      <c r="K4328" s="0" t="str">
        <f aca="false">IFERROR(IF(VLOOKUP($C4328,薬効分類マスタ!$A$2:$E$180,5,FALSE())=0,"",VLOOKUP($C4328,薬効分類マスタ!$A$2:$E$180,5,FALSE())),"")</f>
        <v/>
      </c>
      <c r="L4328" s="17"/>
      <c r="M4328" s="0" t="str">
        <f aca="false">IF($K4328="","",IF($L4328&lt;&gt;"",$L4328,VLOOKUP($C4328,薬効分類マスタ!$A$2:$F$180,6,FALSE())))</f>
        <v/>
      </c>
      <c r="N4328" s="0" t="str">
        <f aca="false">ASC(G4328)</f>
        <v>ﾃﾞﾍﾞﾙｻﾞ錠20mg</v>
      </c>
      <c r="O4328" s="0" t="str">
        <f aca="false">ASC(E4328)</f>
        <v>ﾄﾎｸﾞﾘﾌﾛｼﾞﾝ水和物</v>
      </c>
      <c r="P4328" s="16" t="n">
        <f aca="false">N(P4327)+IF($C4328=検索!$B$49,1,0)</f>
        <v>0</v>
      </c>
    </row>
    <row r="4329" customFormat="false" ht="15" hidden="false" customHeight="false" outlineLevel="0" collapsed="false">
      <c r="A4329" s="16" t="s">
        <v>221</v>
      </c>
      <c r="B4329" s="0" t="s">
        <v>10006</v>
      </c>
      <c r="C4329" s="0" t="n">
        <v>396</v>
      </c>
      <c r="D4329" s="0" t="str">
        <f aca="false">IFERROR(VLOOKUP($C4329,薬効分類マスタ!$A$2:$B$180,2,FALSE()),"未登録")</f>
        <v>糖尿病用剤</v>
      </c>
      <c r="E4329" s="16" t="s">
        <v>10007</v>
      </c>
      <c r="F4329" s="16" t="s">
        <v>627</v>
      </c>
      <c r="G4329" s="16" t="s">
        <v>10008</v>
      </c>
      <c r="H4329" s="16" t="s">
        <v>473</v>
      </c>
      <c r="I4329" s="0" t="n">
        <v>133.7</v>
      </c>
      <c r="J4329" s="16" t="s">
        <v>232</v>
      </c>
      <c r="K4329" s="0" t="str">
        <f aca="false">IFERROR(IF(VLOOKUP($C4329,薬効分類マスタ!$A$2:$E$180,5,FALSE())=0,"",VLOOKUP($C4329,薬効分類マスタ!$A$2:$E$180,5,FALSE())),"")</f>
        <v/>
      </c>
      <c r="L4329" s="17"/>
      <c r="M4329" s="0" t="str">
        <f aca="false">IF($K4329="","",IF($L4329&lt;&gt;"",$L4329,VLOOKUP($C4329,薬効分類マスタ!$A$2:$F$180,6,FALSE())))</f>
        <v/>
      </c>
      <c r="N4329" s="0" t="str">
        <f aca="false">ASC(G4329)</f>
        <v>ｶﾅｸﾞﾙ錠100mg</v>
      </c>
      <c r="O4329" s="0" t="str">
        <f aca="false">ASC(E4329)</f>
        <v>ｶﾅｸﾞﾘﾌﾛｼﾞﾝ水和物</v>
      </c>
      <c r="P4329" s="16" t="n">
        <f aca="false">N(P4328)+IF($C4329=検索!$B$49,1,0)</f>
        <v>0</v>
      </c>
    </row>
    <row r="4330" customFormat="false" ht="15" hidden="false" customHeight="false" outlineLevel="0" collapsed="false">
      <c r="A4330" s="16" t="s">
        <v>221</v>
      </c>
      <c r="B4330" s="0" t="s">
        <v>10009</v>
      </c>
      <c r="C4330" s="0" t="n">
        <v>396</v>
      </c>
      <c r="D4330" s="0" t="str">
        <f aca="false">IFERROR(VLOOKUP($C4330,薬効分類マスタ!$A$2:$B$180,2,FALSE()),"未登録")</f>
        <v>糖尿病用剤</v>
      </c>
      <c r="E4330" s="16" t="s">
        <v>10007</v>
      </c>
      <c r="F4330" s="16" t="s">
        <v>627</v>
      </c>
      <c r="G4330" s="16" t="s">
        <v>10010</v>
      </c>
      <c r="H4330" s="16" t="s">
        <v>473</v>
      </c>
      <c r="I4330" s="0" t="n">
        <v>133.7</v>
      </c>
      <c r="J4330" s="16" t="s">
        <v>232</v>
      </c>
      <c r="K4330" s="0" t="str">
        <f aca="false">IFERROR(IF(VLOOKUP($C4330,薬効分類マスタ!$A$2:$E$180,5,FALSE())=0,"",VLOOKUP($C4330,薬効分類マスタ!$A$2:$E$180,5,FALSE())),"")</f>
        <v/>
      </c>
      <c r="L4330" s="17"/>
      <c r="M4330" s="0" t="str">
        <f aca="false">IF($K4330="","",IF($L4330&lt;&gt;"",$L4330,VLOOKUP($C4330,薬効分類マスタ!$A$2:$F$180,6,FALSE())))</f>
        <v/>
      </c>
      <c r="N4330" s="0" t="str">
        <f aca="false">ASC(G4330)</f>
        <v>ｶﾅｸﾞﾙOD錠100mg</v>
      </c>
      <c r="O4330" s="0" t="str">
        <f aca="false">ASC(E4330)</f>
        <v>ｶﾅｸﾞﾘﾌﾛｼﾞﾝ水和物</v>
      </c>
      <c r="P4330" s="16" t="n">
        <f aca="false">N(P4329)+IF($C4330=検索!$B$49,1,0)</f>
        <v>0</v>
      </c>
    </row>
    <row r="4331" customFormat="false" ht="15" hidden="false" customHeight="false" outlineLevel="0" collapsed="false">
      <c r="A4331" s="16" t="s">
        <v>221</v>
      </c>
      <c r="B4331" s="0" t="s">
        <v>10011</v>
      </c>
      <c r="C4331" s="0" t="n">
        <v>396</v>
      </c>
      <c r="D4331" s="0" t="str">
        <f aca="false">IFERROR(VLOOKUP($C4331,薬効分類マスタ!$A$2:$B$180,2,FALSE()),"未登録")</f>
        <v>糖尿病用剤</v>
      </c>
      <c r="E4331" s="16" t="s">
        <v>10012</v>
      </c>
      <c r="F4331" s="16" t="s">
        <v>262</v>
      </c>
      <c r="G4331" s="16" t="s">
        <v>10013</v>
      </c>
      <c r="H4331" s="16" t="s">
        <v>293</v>
      </c>
      <c r="I4331" s="0" t="n">
        <v>166</v>
      </c>
      <c r="J4331" s="16" t="s">
        <v>232</v>
      </c>
      <c r="K4331" s="0" t="str">
        <f aca="false">IFERROR(IF(VLOOKUP($C4331,薬効分類マスタ!$A$2:$E$180,5,FALSE())=0,"",VLOOKUP($C4331,薬効分類マスタ!$A$2:$E$180,5,FALSE())),"")</f>
        <v/>
      </c>
      <c r="L4331" s="17"/>
      <c r="M4331" s="0" t="str">
        <f aca="false">IF($K4331="","",IF($L4331&lt;&gt;"",$L4331,VLOOKUP($C4331,薬効分類マスタ!$A$2:$F$180,6,FALSE())))</f>
        <v/>
      </c>
      <c r="N4331" s="0" t="str">
        <f aca="false">ASC(G4331)</f>
        <v>ｼﾞｬﾃﾞｨｱﾝｽ錠10mg</v>
      </c>
      <c r="O4331" s="0" t="str">
        <f aca="false">ASC(E4331)</f>
        <v>ｴﾝﾊﾟｸﾞﾘﾌﾛｼﾞﾝ</v>
      </c>
      <c r="P4331" s="16" t="n">
        <f aca="false">N(P4330)+IF($C4331=検索!$B$49,1,0)</f>
        <v>0</v>
      </c>
    </row>
    <row r="4332" customFormat="false" ht="15" hidden="false" customHeight="false" outlineLevel="0" collapsed="false">
      <c r="A4332" s="16" t="s">
        <v>221</v>
      </c>
      <c r="B4332" s="0" t="s">
        <v>10014</v>
      </c>
      <c r="C4332" s="0" t="n">
        <v>396</v>
      </c>
      <c r="D4332" s="0" t="str">
        <f aca="false">IFERROR(VLOOKUP($C4332,薬効分類マスタ!$A$2:$B$180,2,FALSE()),"未登録")</f>
        <v>糖尿病用剤</v>
      </c>
      <c r="E4332" s="16" t="s">
        <v>10012</v>
      </c>
      <c r="F4332" s="16" t="s">
        <v>622</v>
      </c>
      <c r="G4332" s="16" t="s">
        <v>10015</v>
      </c>
      <c r="H4332" s="16" t="s">
        <v>293</v>
      </c>
      <c r="I4332" s="0" t="n">
        <v>283.4</v>
      </c>
      <c r="J4332" s="16" t="s">
        <v>232</v>
      </c>
      <c r="K4332" s="0" t="str">
        <f aca="false">IFERROR(IF(VLOOKUP($C4332,薬効分類マスタ!$A$2:$E$180,5,FALSE())=0,"",VLOOKUP($C4332,薬効分類マスタ!$A$2:$E$180,5,FALSE())),"")</f>
        <v/>
      </c>
      <c r="L4332" s="17"/>
      <c r="M4332" s="0" t="str">
        <f aca="false">IF($K4332="","",IF($L4332&lt;&gt;"",$L4332,VLOOKUP($C4332,薬効分類マスタ!$A$2:$F$180,6,FALSE())))</f>
        <v/>
      </c>
      <c r="N4332" s="0" t="str">
        <f aca="false">ASC(G4332)</f>
        <v>ｼﾞｬﾃﾞｨｱﾝｽ錠25mg</v>
      </c>
      <c r="O4332" s="0" t="str">
        <f aca="false">ASC(E4332)</f>
        <v>ｴﾝﾊﾟｸﾞﾘﾌﾛｼﾞﾝ</v>
      </c>
      <c r="P4332" s="16" t="n">
        <f aca="false">N(P4331)+IF($C4332=検索!$B$49,1,0)</f>
        <v>0</v>
      </c>
    </row>
    <row r="4333" customFormat="false" ht="15" hidden="false" customHeight="false" outlineLevel="0" collapsed="false">
      <c r="A4333" s="16" t="s">
        <v>221</v>
      </c>
      <c r="B4333" s="0" t="s">
        <v>10016</v>
      </c>
      <c r="C4333" s="0" t="n">
        <v>396</v>
      </c>
      <c r="D4333" s="0" t="str">
        <f aca="false">IFERROR(VLOOKUP($C4333,薬効分類マスタ!$A$2:$B$180,2,FALSE()),"未登録")</f>
        <v>糖尿病用剤</v>
      </c>
      <c r="E4333" s="16" t="s">
        <v>10017</v>
      </c>
      <c r="F4333" s="16" t="s">
        <v>411</v>
      </c>
      <c r="G4333" s="16" t="s">
        <v>10018</v>
      </c>
      <c r="H4333" s="16" t="s">
        <v>6651</v>
      </c>
      <c r="I4333" s="0" t="n">
        <v>393.7</v>
      </c>
      <c r="J4333" s="16" t="s">
        <v>232</v>
      </c>
      <c r="K4333" s="0" t="str">
        <f aca="false">IFERROR(IF(VLOOKUP($C4333,薬効分類マスタ!$A$2:$E$180,5,FALSE())=0,"",VLOOKUP($C4333,薬効分類マスタ!$A$2:$E$180,5,FALSE())),"")</f>
        <v/>
      </c>
      <c r="L4333" s="17"/>
      <c r="M4333" s="0" t="str">
        <f aca="false">IF($K4333="","",IF($L4333&lt;&gt;"",$L4333,VLOOKUP($C4333,薬効分類マスタ!$A$2:$F$180,6,FALSE())))</f>
        <v/>
      </c>
      <c r="N4333" s="0" t="str">
        <f aca="false">ASC(G4333)</f>
        <v>ｻﾞﾌｧﾃｯｸ錠50mg</v>
      </c>
      <c r="O4333" s="0" t="str">
        <f aca="false">ASC(E4333)</f>
        <v>ﾄﾚﾗｸﾞﾘﾌﾟﾁﾝｺﾊｸ酸塩</v>
      </c>
      <c r="P4333" s="16" t="n">
        <f aca="false">N(P4332)+IF($C4333=検索!$B$49,1,0)</f>
        <v>0</v>
      </c>
    </row>
    <row r="4334" customFormat="false" ht="15" hidden="false" customHeight="false" outlineLevel="0" collapsed="false">
      <c r="A4334" s="16" t="s">
        <v>221</v>
      </c>
      <c r="B4334" s="0" t="s">
        <v>10019</v>
      </c>
      <c r="C4334" s="0" t="n">
        <v>396</v>
      </c>
      <c r="D4334" s="0" t="str">
        <f aca="false">IFERROR(VLOOKUP($C4334,薬効分類マスタ!$A$2:$B$180,2,FALSE()),"未登録")</f>
        <v>糖尿病用剤</v>
      </c>
      <c r="E4334" s="16" t="s">
        <v>10017</v>
      </c>
      <c r="F4334" s="16" t="s">
        <v>627</v>
      </c>
      <c r="G4334" s="16" t="s">
        <v>10020</v>
      </c>
      <c r="H4334" s="16" t="s">
        <v>6651</v>
      </c>
      <c r="I4334" s="0" t="n">
        <v>766.4</v>
      </c>
      <c r="J4334" s="16" t="s">
        <v>232</v>
      </c>
      <c r="K4334" s="0" t="str">
        <f aca="false">IFERROR(IF(VLOOKUP($C4334,薬効分類マスタ!$A$2:$E$180,5,FALSE())=0,"",VLOOKUP($C4334,薬効分類マスタ!$A$2:$E$180,5,FALSE())),"")</f>
        <v/>
      </c>
      <c r="L4334" s="17"/>
      <c r="M4334" s="0" t="str">
        <f aca="false">IF($K4334="","",IF($L4334&lt;&gt;"",$L4334,VLOOKUP($C4334,薬効分類マスタ!$A$2:$F$180,6,FALSE())))</f>
        <v/>
      </c>
      <c r="N4334" s="0" t="str">
        <f aca="false">ASC(G4334)</f>
        <v>ｻﾞﾌｧﾃｯｸ錠100mg</v>
      </c>
      <c r="O4334" s="0" t="str">
        <f aca="false">ASC(E4334)</f>
        <v>ﾄﾚﾗｸﾞﾘﾌﾟﾁﾝｺﾊｸ酸塩</v>
      </c>
      <c r="P4334" s="16" t="n">
        <f aca="false">N(P4333)+IF($C4334=検索!$B$49,1,0)</f>
        <v>0</v>
      </c>
    </row>
    <row r="4335" customFormat="false" ht="15" hidden="false" customHeight="false" outlineLevel="0" collapsed="false">
      <c r="A4335" s="16" t="s">
        <v>221</v>
      </c>
      <c r="B4335" s="0" t="s">
        <v>10021</v>
      </c>
      <c r="C4335" s="0" t="n">
        <v>396</v>
      </c>
      <c r="D4335" s="0" t="str">
        <f aca="false">IFERROR(VLOOKUP($C4335,薬効分類マスタ!$A$2:$B$180,2,FALSE()),"未登録")</f>
        <v>糖尿病用剤</v>
      </c>
      <c r="E4335" s="16" t="s">
        <v>10017</v>
      </c>
      <c r="F4335" s="16" t="s">
        <v>622</v>
      </c>
      <c r="G4335" s="16" t="s">
        <v>10022</v>
      </c>
      <c r="H4335" s="16" t="s">
        <v>6651</v>
      </c>
      <c r="I4335" s="0" t="n">
        <v>221.2</v>
      </c>
      <c r="J4335" s="16" t="s">
        <v>232</v>
      </c>
      <c r="K4335" s="0" t="str">
        <f aca="false">IFERROR(IF(VLOOKUP($C4335,薬効分類マスタ!$A$2:$E$180,5,FALSE())=0,"",VLOOKUP($C4335,薬効分類マスタ!$A$2:$E$180,5,FALSE())),"")</f>
        <v/>
      </c>
      <c r="L4335" s="17"/>
      <c r="M4335" s="0" t="str">
        <f aca="false">IF($K4335="","",IF($L4335&lt;&gt;"",$L4335,VLOOKUP($C4335,薬効分類マスタ!$A$2:$F$180,6,FALSE())))</f>
        <v/>
      </c>
      <c r="N4335" s="0" t="str">
        <f aca="false">ASC(G4335)</f>
        <v>ｻﾞﾌｧﾃｯｸ錠25mg</v>
      </c>
      <c r="O4335" s="0" t="str">
        <f aca="false">ASC(E4335)</f>
        <v>ﾄﾚﾗｸﾞﾘﾌﾟﾁﾝｺﾊｸ酸塩</v>
      </c>
      <c r="P4335" s="16" t="n">
        <f aca="false">N(P4334)+IF($C4335=検索!$B$49,1,0)</f>
        <v>0</v>
      </c>
    </row>
    <row r="4336" customFormat="false" ht="15" hidden="false" customHeight="false" outlineLevel="0" collapsed="false">
      <c r="A4336" s="16" t="s">
        <v>221</v>
      </c>
      <c r="B4336" s="0" t="s">
        <v>10023</v>
      </c>
      <c r="C4336" s="0" t="n">
        <v>396</v>
      </c>
      <c r="D4336" s="0" t="str">
        <f aca="false">IFERROR(VLOOKUP($C4336,薬効分類マスタ!$A$2:$B$180,2,FALSE()),"未登録")</f>
        <v>糖尿病用剤</v>
      </c>
      <c r="E4336" s="16" t="s">
        <v>10024</v>
      </c>
      <c r="F4336" s="16" t="s">
        <v>1685</v>
      </c>
      <c r="G4336" s="16" t="s">
        <v>10025</v>
      </c>
      <c r="H4336" s="16" t="s">
        <v>3217</v>
      </c>
      <c r="I4336" s="0" t="n">
        <v>272.1</v>
      </c>
      <c r="J4336" s="16" t="s">
        <v>232</v>
      </c>
      <c r="K4336" s="0" t="str">
        <f aca="false">IFERROR(IF(VLOOKUP($C4336,薬効分類マスタ!$A$2:$E$180,5,FALSE())=0,"",VLOOKUP($C4336,薬効分類マスタ!$A$2:$E$180,5,FALSE())),"")</f>
        <v/>
      </c>
      <c r="L4336" s="17"/>
      <c r="M4336" s="0" t="str">
        <f aca="false">IF($K4336="","",IF($L4336&lt;&gt;"",$L4336,VLOOKUP($C4336,薬効分類マスタ!$A$2:$F$180,6,FALSE())))</f>
        <v/>
      </c>
      <c r="N4336" s="0" t="str">
        <f aca="false">ASC(G4336)</f>
        <v>ﾏﾘｾﾞﾌﾞ錠12.5mg</v>
      </c>
      <c r="O4336" s="0" t="str">
        <f aca="false">ASC(E4336)</f>
        <v>ｵﾏﾘｸﾞﾘﾌﾟﾁﾝ</v>
      </c>
      <c r="P4336" s="16" t="n">
        <f aca="false">N(P4335)+IF($C4336=検索!$B$49,1,0)</f>
        <v>0</v>
      </c>
    </row>
    <row r="4337" customFormat="false" ht="15" hidden="false" customHeight="false" outlineLevel="0" collapsed="false">
      <c r="A4337" s="16" t="s">
        <v>221</v>
      </c>
      <c r="B4337" s="0" t="s">
        <v>10026</v>
      </c>
      <c r="C4337" s="0" t="n">
        <v>396</v>
      </c>
      <c r="D4337" s="0" t="str">
        <f aca="false">IFERROR(VLOOKUP($C4337,薬効分類マスタ!$A$2:$B$180,2,FALSE()),"未登録")</f>
        <v>糖尿病用剤</v>
      </c>
      <c r="E4337" s="16" t="s">
        <v>10024</v>
      </c>
      <c r="F4337" s="16" t="s">
        <v>622</v>
      </c>
      <c r="G4337" s="16" t="s">
        <v>10027</v>
      </c>
      <c r="H4337" s="16" t="s">
        <v>3217</v>
      </c>
      <c r="I4337" s="0" t="n">
        <v>497.5</v>
      </c>
      <c r="J4337" s="16" t="s">
        <v>232</v>
      </c>
      <c r="K4337" s="0" t="str">
        <f aca="false">IFERROR(IF(VLOOKUP($C4337,薬効分類マスタ!$A$2:$E$180,5,FALSE())=0,"",VLOOKUP($C4337,薬効分類マスタ!$A$2:$E$180,5,FALSE())),"")</f>
        <v/>
      </c>
      <c r="L4337" s="17"/>
      <c r="M4337" s="0" t="str">
        <f aca="false">IF($K4337="","",IF($L4337&lt;&gt;"",$L4337,VLOOKUP($C4337,薬効分類マスタ!$A$2:$F$180,6,FALSE())))</f>
        <v/>
      </c>
      <c r="N4337" s="0" t="str">
        <f aca="false">ASC(G4337)</f>
        <v>ﾏﾘｾﾞﾌﾞ錠25mg</v>
      </c>
      <c r="O4337" s="0" t="str">
        <f aca="false">ASC(E4337)</f>
        <v>ｵﾏﾘｸﾞﾘﾌﾟﾁﾝ</v>
      </c>
      <c r="P4337" s="16" t="n">
        <f aca="false">N(P4336)+IF($C4337=検索!$B$49,1,0)</f>
        <v>0</v>
      </c>
    </row>
    <row r="4338" customFormat="false" ht="15" hidden="false" customHeight="false" outlineLevel="0" collapsed="false">
      <c r="A4338" s="16" t="s">
        <v>221</v>
      </c>
      <c r="B4338" s="0" t="s">
        <v>10028</v>
      </c>
      <c r="C4338" s="0" t="n">
        <v>396</v>
      </c>
      <c r="D4338" s="0" t="str">
        <f aca="false">IFERROR(VLOOKUP($C4338,薬効分類マスタ!$A$2:$B$180,2,FALSE()),"未登録")</f>
        <v>糖尿病用剤</v>
      </c>
      <c r="E4338" s="16" t="s">
        <v>10029</v>
      </c>
      <c r="F4338" s="16" t="s">
        <v>854</v>
      </c>
      <c r="G4338" s="16" t="s">
        <v>10030</v>
      </c>
      <c r="H4338" s="16" t="s">
        <v>504</v>
      </c>
      <c r="I4338" s="0" t="n">
        <v>32.5</v>
      </c>
      <c r="J4338" s="16" t="s">
        <v>232</v>
      </c>
      <c r="K4338" s="0" t="str">
        <f aca="false">IFERROR(IF(VLOOKUP($C4338,薬効分類マスタ!$A$2:$E$180,5,FALSE())=0,"",VLOOKUP($C4338,薬効分類マスタ!$A$2:$E$180,5,FALSE())),"")</f>
        <v/>
      </c>
      <c r="L4338" s="17"/>
      <c r="M4338" s="0" t="str">
        <f aca="false">IF($K4338="","",IF($L4338&lt;&gt;"",$L4338,VLOOKUP($C4338,薬効分類マスタ!$A$2:$F$180,6,FALSE())))</f>
        <v/>
      </c>
      <c r="N4338" s="0" t="str">
        <f aca="false">ASC(G4338)</f>
        <v>ﾂｲﾐｰｸﾞ錠500mg</v>
      </c>
      <c r="O4338" s="0" t="str">
        <f aca="false">ASC(E4338)</f>
        <v>ｲﾒｸﾞﾘﾐﾝ塩酸塩</v>
      </c>
      <c r="P4338" s="16" t="n">
        <f aca="false">N(P4337)+IF($C4338=検索!$B$49,1,0)</f>
        <v>0</v>
      </c>
    </row>
    <row r="4339" customFormat="false" ht="15" hidden="false" customHeight="false" outlineLevel="0" collapsed="false">
      <c r="A4339" s="16" t="s">
        <v>221</v>
      </c>
      <c r="B4339" s="0" t="s">
        <v>10031</v>
      </c>
      <c r="C4339" s="0" t="n">
        <v>396</v>
      </c>
      <c r="D4339" s="0" t="str">
        <f aca="false">IFERROR(VLOOKUP($C4339,薬効分類マスタ!$A$2:$B$180,2,FALSE()),"未登録")</f>
        <v>糖尿病用剤</v>
      </c>
      <c r="E4339" s="16" t="s">
        <v>10032</v>
      </c>
      <c r="F4339" s="16" t="s">
        <v>1027</v>
      </c>
      <c r="G4339" s="16" t="s">
        <v>10033</v>
      </c>
      <c r="H4339" s="16" t="s">
        <v>231</v>
      </c>
      <c r="I4339" s="0" t="n">
        <v>29.2</v>
      </c>
      <c r="J4339" s="16" t="s">
        <v>232</v>
      </c>
      <c r="K4339" s="0" t="str">
        <f aca="false">IFERROR(IF(VLOOKUP($C4339,薬効分類マスタ!$A$2:$E$180,5,FALSE())=0,"",VLOOKUP($C4339,薬効分類マスタ!$A$2:$E$180,5,FALSE())),"")</f>
        <v/>
      </c>
      <c r="L4339" s="17"/>
      <c r="M4339" s="0" t="str">
        <f aca="false">IF($K4339="","",IF($L4339&lt;&gt;"",$L4339,VLOOKUP($C4339,薬効分類マスタ!$A$2:$F$180,6,FALSE())))</f>
        <v/>
      </c>
      <c r="N4339" s="0" t="str">
        <f aca="false">ASC(G4339)</f>
        <v>ﾒﾀｸﾄ配合錠LD</v>
      </c>
      <c r="O4339" s="0" t="str">
        <f aca="false">ASC(E4339)</f>
        <v>ﾋﾟｵｸﾞﾘﾀｿﾞﾝ塩酸塩･ﾒﾄﾎﾙﾐﾝ塩酸塩</v>
      </c>
      <c r="P4339" s="16" t="n">
        <f aca="false">N(P4338)+IF($C4339=検索!$B$49,1,0)</f>
        <v>0</v>
      </c>
    </row>
    <row r="4340" customFormat="false" ht="15" hidden="false" customHeight="false" outlineLevel="0" collapsed="false">
      <c r="A4340" s="16" t="s">
        <v>221</v>
      </c>
      <c r="B4340" s="0" t="s">
        <v>10034</v>
      </c>
      <c r="C4340" s="0" t="n">
        <v>396</v>
      </c>
      <c r="D4340" s="0" t="str">
        <f aca="false">IFERROR(VLOOKUP($C4340,薬効分類マスタ!$A$2:$B$180,2,FALSE()),"未登録")</f>
        <v>糖尿病用剤</v>
      </c>
      <c r="E4340" s="16" t="s">
        <v>10032</v>
      </c>
      <c r="F4340" s="16" t="s">
        <v>1027</v>
      </c>
      <c r="G4340" s="16" t="s">
        <v>10035</v>
      </c>
      <c r="H4340" s="16" t="s">
        <v>231</v>
      </c>
      <c r="I4340" s="0" t="n">
        <v>48.4</v>
      </c>
      <c r="J4340" s="16" t="s">
        <v>232</v>
      </c>
      <c r="K4340" s="0" t="str">
        <f aca="false">IFERROR(IF(VLOOKUP($C4340,薬効分類マスタ!$A$2:$E$180,5,FALSE())=0,"",VLOOKUP($C4340,薬効分類マスタ!$A$2:$E$180,5,FALSE())),"")</f>
        <v/>
      </c>
      <c r="L4340" s="17"/>
      <c r="M4340" s="0" t="str">
        <f aca="false">IF($K4340="","",IF($L4340&lt;&gt;"",$L4340,VLOOKUP($C4340,薬効分類マスタ!$A$2:$F$180,6,FALSE())))</f>
        <v/>
      </c>
      <c r="N4340" s="0" t="str">
        <f aca="false">ASC(G4340)</f>
        <v>ﾒﾀｸﾄ配合錠HD</v>
      </c>
      <c r="O4340" s="0" t="str">
        <f aca="false">ASC(E4340)</f>
        <v>ﾋﾟｵｸﾞﾘﾀｿﾞﾝ塩酸塩･ﾒﾄﾎﾙﾐﾝ塩酸塩</v>
      </c>
      <c r="P4340" s="16" t="n">
        <f aca="false">N(P4339)+IF($C4340=検索!$B$49,1,0)</f>
        <v>0</v>
      </c>
    </row>
    <row r="4341" customFormat="false" ht="15" hidden="false" customHeight="false" outlineLevel="0" collapsed="false">
      <c r="A4341" s="16" t="s">
        <v>221</v>
      </c>
      <c r="B4341" s="0" t="s">
        <v>10036</v>
      </c>
      <c r="C4341" s="0" t="n">
        <v>396</v>
      </c>
      <c r="D4341" s="0" t="str">
        <f aca="false">IFERROR(VLOOKUP($C4341,薬効分類マスタ!$A$2:$B$180,2,FALSE()),"未登録")</f>
        <v>糖尿病用剤</v>
      </c>
      <c r="E4341" s="16" t="s">
        <v>10037</v>
      </c>
      <c r="F4341" s="16" t="s">
        <v>1027</v>
      </c>
      <c r="G4341" s="16" t="s">
        <v>10038</v>
      </c>
      <c r="H4341" s="16" t="s">
        <v>231</v>
      </c>
      <c r="I4341" s="0" t="n">
        <v>21.7</v>
      </c>
      <c r="J4341" s="16" t="s">
        <v>232</v>
      </c>
      <c r="K4341" s="0" t="str">
        <f aca="false">IFERROR(IF(VLOOKUP($C4341,薬効分類マスタ!$A$2:$E$180,5,FALSE())=0,"",VLOOKUP($C4341,薬効分類マスタ!$A$2:$E$180,5,FALSE())),"")</f>
        <v/>
      </c>
      <c r="L4341" s="17"/>
      <c r="M4341" s="0" t="str">
        <f aca="false">IF($K4341="","",IF($L4341&lt;&gt;"",$L4341,VLOOKUP($C4341,薬効分類マスタ!$A$2:$F$180,6,FALSE())))</f>
        <v/>
      </c>
      <c r="N4341" s="0" t="str">
        <f aca="false">ASC(G4341)</f>
        <v>ｿﾆｱｽ配合錠LD</v>
      </c>
      <c r="O4341" s="0" t="str">
        <f aca="false">ASC(E4341)</f>
        <v>ﾋﾟｵｸﾞﾘﾀｿﾞﾝ塩酸塩･ｸﾞﾘﾒﾋﾟﾘﾄﾞ</v>
      </c>
      <c r="P4341" s="16" t="n">
        <f aca="false">N(P4340)+IF($C4341=検索!$B$49,1,0)</f>
        <v>0</v>
      </c>
    </row>
    <row r="4342" customFormat="false" ht="15" hidden="false" customHeight="false" outlineLevel="0" collapsed="false">
      <c r="A4342" s="16" t="s">
        <v>221</v>
      </c>
      <c r="B4342" s="0" t="s">
        <v>10039</v>
      </c>
      <c r="C4342" s="0" t="n">
        <v>396</v>
      </c>
      <c r="D4342" s="0" t="str">
        <f aca="false">IFERROR(VLOOKUP($C4342,薬効分類マスタ!$A$2:$B$180,2,FALSE()),"未登録")</f>
        <v>糖尿病用剤</v>
      </c>
      <c r="E4342" s="16" t="s">
        <v>10037</v>
      </c>
      <c r="F4342" s="16" t="s">
        <v>1027</v>
      </c>
      <c r="G4342" s="16" t="s">
        <v>10040</v>
      </c>
      <c r="H4342" s="16" t="s">
        <v>231</v>
      </c>
      <c r="I4342" s="0" t="n">
        <v>34.6</v>
      </c>
      <c r="J4342" s="16" t="s">
        <v>232</v>
      </c>
      <c r="K4342" s="0" t="str">
        <f aca="false">IFERROR(IF(VLOOKUP($C4342,薬効分類マスタ!$A$2:$E$180,5,FALSE())=0,"",VLOOKUP($C4342,薬効分類マスタ!$A$2:$E$180,5,FALSE())),"")</f>
        <v/>
      </c>
      <c r="L4342" s="17"/>
      <c r="M4342" s="0" t="str">
        <f aca="false">IF($K4342="","",IF($L4342&lt;&gt;"",$L4342,VLOOKUP($C4342,薬効分類マスタ!$A$2:$F$180,6,FALSE())))</f>
        <v/>
      </c>
      <c r="N4342" s="0" t="str">
        <f aca="false">ASC(G4342)</f>
        <v>ｿﾆｱｽ配合錠HD</v>
      </c>
      <c r="O4342" s="0" t="str">
        <f aca="false">ASC(E4342)</f>
        <v>ﾋﾟｵｸﾞﾘﾀｿﾞﾝ塩酸塩･ｸﾞﾘﾒﾋﾟﾘﾄﾞ</v>
      </c>
      <c r="P4342" s="16" t="n">
        <f aca="false">N(P4341)+IF($C4342=検索!$B$49,1,0)</f>
        <v>0</v>
      </c>
    </row>
    <row r="4343" customFormat="false" ht="15" hidden="false" customHeight="false" outlineLevel="0" collapsed="false">
      <c r="A4343" s="16" t="s">
        <v>221</v>
      </c>
      <c r="B4343" s="0" t="s">
        <v>10041</v>
      </c>
      <c r="C4343" s="0" t="n">
        <v>396</v>
      </c>
      <c r="D4343" s="0" t="str">
        <f aca="false">IFERROR(VLOOKUP($C4343,薬効分類マスタ!$A$2:$B$180,2,FALSE()),"未登録")</f>
        <v>糖尿病用剤</v>
      </c>
      <c r="E4343" s="16" t="s">
        <v>10042</v>
      </c>
      <c r="F4343" s="16" t="s">
        <v>1027</v>
      </c>
      <c r="G4343" s="16" t="s">
        <v>10043</v>
      </c>
      <c r="H4343" s="16" t="s">
        <v>3217</v>
      </c>
      <c r="I4343" s="0" t="n">
        <v>22.5</v>
      </c>
      <c r="J4343" s="16" t="s">
        <v>232</v>
      </c>
      <c r="K4343" s="0" t="str">
        <f aca="false">IFERROR(IF(VLOOKUP($C4343,薬効分類マスタ!$A$2:$E$180,5,FALSE())=0,"",VLOOKUP($C4343,薬効分類マスタ!$A$2:$E$180,5,FALSE())),"")</f>
        <v/>
      </c>
      <c r="L4343" s="17"/>
      <c r="M4343" s="0" t="str">
        <f aca="false">IF($K4343="","",IF($L4343&lt;&gt;"",$L4343,VLOOKUP($C4343,薬効分類マスタ!$A$2:$F$180,6,FALSE())))</f>
        <v/>
      </c>
      <c r="N4343" s="0" t="str">
        <f aca="false">ASC(G4343)</f>
        <v>ｸﾞﾙﾍﾞｽ配合錠</v>
      </c>
      <c r="O4343" s="0" t="str">
        <f aca="false">ASC(E4343)</f>
        <v>ﾐﾁｸﾞﾘﾆﾄﾞｶﾙｼｳﾑ水和物･ﾎﾞｸﾞﾘﾎﾞｰｽ</v>
      </c>
      <c r="P4343" s="16" t="n">
        <f aca="false">N(P4342)+IF($C4343=検索!$B$49,1,0)</f>
        <v>0</v>
      </c>
    </row>
    <row r="4344" customFormat="false" ht="15" hidden="false" customHeight="false" outlineLevel="0" collapsed="false">
      <c r="A4344" s="16" t="s">
        <v>221</v>
      </c>
      <c r="B4344" s="0" t="s">
        <v>10044</v>
      </c>
      <c r="C4344" s="0" t="n">
        <v>396</v>
      </c>
      <c r="D4344" s="0" t="str">
        <f aca="false">IFERROR(VLOOKUP($C4344,薬効分類マスタ!$A$2:$B$180,2,FALSE()),"未登録")</f>
        <v>糖尿病用剤</v>
      </c>
      <c r="E4344" s="16" t="s">
        <v>10042</v>
      </c>
      <c r="F4344" s="16" t="s">
        <v>1027</v>
      </c>
      <c r="G4344" s="16" t="s">
        <v>10045</v>
      </c>
      <c r="H4344" s="16" t="s">
        <v>3217</v>
      </c>
      <c r="I4344" s="0" t="n">
        <v>22.5</v>
      </c>
      <c r="J4344" s="16" t="s">
        <v>232</v>
      </c>
      <c r="K4344" s="0" t="str">
        <f aca="false">IFERROR(IF(VLOOKUP($C4344,薬効分類マスタ!$A$2:$E$180,5,FALSE())=0,"",VLOOKUP($C4344,薬効分類マスタ!$A$2:$E$180,5,FALSE())),"")</f>
        <v/>
      </c>
      <c r="L4344" s="17"/>
      <c r="M4344" s="0" t="str">
        <f aca="false">IF($K4344="","",IF($L4344&lt;&gt;"",$L4344,VLOOKUP($C4344,薬効分類マスタ!$A$2:$F$180,6,FALSE())))</f>
        <v/>
      </c>
      <c r="N4344" s="0" t="str">
        <f aca="false">ASC(G4344)</f>
        <v>ｸﾞﾙﾍﾞｽ配合OD錠</v>
      </c>
      <c r="O4344" s="0" t="str">
        <f aca="false">ASC(E4344)</f>
        <v>ﾐﾁｸﾞﾘﾆﾄﾞｶﾙｼｳﾑ水和物･ﾎﾞｸﾞﾘﾎﾞｰｽ</v>
      </c>
      <c r="P4344" s="16" t="n">
        <f aca="false">N(P4343)+IF($C4344=検索!$B$49,1,0)</f>
        <v>0</v>
      </c>
    </row>
    <row r="4345" customFormat="false" ht="15" hidden="false" customHeight="false" outlineLevel="0" collapsed="false">
      <c r="A4345" s="16" t="s">
        <v>221</v>
      </c>
      <c r="B4345" s="0" t="s">
        <v>10046</v>
      </c>
      <c r="C4345" s="0" t="n">
        <v>396</v>
      </c>
      <c r="D4345" s="0" t="str">
        <f aca="false">IFERROR(VLOOKUP($C4345,薬効分類マスタ!$A$2:$B$180,2,FALSE()),"未登録")</f>
        <v>糖尿病用剤</v>
      </c>
      <c r="E4345" s="16" t="s">
        <v>10047</v>
      </c>
      <c r="F4345" s="16" t="s">
        <v>1027</v>
      </c>
      <c r="G4345" s="16" t="s">
        <v>10048</v>
      </c>
      <c r="H4345" s="16" t="s">
        <v>6651</v>
      </c>
      <c r="I4345" s="0" t="n">
        <v>99.1</v>
      </c>
      <c r="J4345" s="16" t="s">
        <v>232</v>
      </c>
      <c r="K4345" s="0" t="str">
        <f aca="false">IFERROR(IF(VLOOKUP($C4345,薬効分類マスタ!$A$2:$E$180,5,FALSE())=0,"",VLOOKUP($C4345,薬効分類マスタ!$A$2:$E$180,5,FALSE())),"")</f>
        <v/>
      </c>
      <c r="L4345" s="17"/>
      <c r="M4345" s="0" t="str">
        <f aca="false">IF($K4345="","",IF($L4345&lt;&gt;"",$L4345,VLOOKUP($C4345,薬効分類マスタ!$A$2:$F$180,6,FALSE())))</f>
        <v/>
      </c>
      <c r="N4345" s="0" t="str">
        <f aca="false">ASC(G4345)</f>
        <v>ﾘｵﾍﾞﾙ配合錠LD</v>
      </c>
      <c r="O4345" s="0" t="str">
        <f aca="false">ASC(E4345)</f>
        <v>ｱﾛｸﾞﾘﾌﾟﾁﾝ安息香酸塩･ﾋﾟｵｸﾞﾘﾀｿﾞﾝ塩酸塩</v>
      </c>
      <c r="P4345" s="16" t="n">
        <f aca="false">N(P4344)+IF($C4345=検索!$B$49,1,0)</f>
        <v>0</v>
      </c>
    </row>
    <row r="4346" customFormat="false" ht="15" hidden="false" customHeight="false" outlineLevel="0" collapsed="false">
      <c r="A4346" s="16" t="s">
        <v>221</v>
      </c>
      <c r="B4346" s="0" t="s">
        <v>10049</v>
      </c>
      <c r="C4346" s="0" t="n">
        <v>396</v>
      </c>
      <c r="D4346" s="0" t="str">
        <f aca="false">IFERROR(VLOOKUP($C4346,薬効分類マスタ!$A$2:$B$180,2,FALSE()),"未登録")</f>
        <v>糖尿病用剤</v>
      </c>
      <c r="E4346" s="16" t="s">
        <v>10047</v>
      </c>
      <c r="F4346" s="16" t="s">
        <v>1027</v>
      </c>
      <c r="G4346" s="16" t="s">
        <v>10050</v>
      </c>
      <c r="H4346" s="16" t="s">
        <v>6651</v>
      </c>
      <c r="I4346" s="0" t="n">
        <v>103.1</v>
      </c>
      <c r="J4346" s="16" t="s">
        <v>232</v>
      </c>
      <c r="K4346" s="0" t="str">
        <f aca="false">IFERROR(IF(VLOOKUP($C4346,薬効分類マスタ!$A$2:$E$180,5,FALSE())=0,"",VLOOKUP($C4346,薬効分類マスタ!$A$2:$E$180,5,FALSE())),"")</f>
        <v/>
      </c>
      <c r="L4346" s="17"/>
      <c r="M4346" s="0" t="str">
        <f aca="false">IF($K4346="","",IF($L4346&lt;&gt;"",$L4346,VLOOKUP($C4346,薬効分類マスタ!$A$2:$F$180,6,FALSE())))</f>
        <v/>
      </c>
      <c r="N4346" s="0" t="str">
        <f aca="false">ASC(G4346)</f>
        <v>ﾘｵﾍﾞﾙ配合錠HD</v>
      </c>
      <c r="O4346" s="0" t="str">
        <f aca="false">ASC(E4346)</f>
        <v>ｱﾛｸﾞﾘﾌﾟﾁﾝ安息香酸塩･ﾋﾟｵｸﾞﾘﾀｿﾞﾝ塩酸塩</v>
      </c>
      <c r="P4346" s="16" t="n">
        <f aca="false">N(P4345)+IF($C4346=検索!$B$49,1,0)</f>
        <v>0</v>
      </c>
    </row>
    <row r="4347" customFormat="false" ht="15" hidden="false" customHeight="false" outlineLevel="0" collapsed="false">
      <c r="A4347" s="16" t="s">
        <v>221</v>
      </c>
      <c r="B4347" s="0" t="s">
        <v>10051</v>
      </c>
      <c r="C4347" s="0" t="n">
        <v>396</v>
      </c>
      <c r="D4347" s="0" t="str">
        <f aca="false">IFERROR(VLOOKUP($C4347,薬効分類マスタ!$A$2:$B$180,2,FALSE()),"未登録")</f>
        <v>糖尿病用剤</v>
      </c>
      <c r="E4347" s="16" t="s">
        <v>10052</v>
      </c>
      <c r="F4347" s="16" t="s">
        <v>1027</v>
      </c>
      <c r="G4347" s="16" t="s">
        <v>10053</v>
      </c>
      <c r="H4347" s="16" t="s">
        <v>1133</v>
      </c>
      <c r="I4347" s="0" t="n">
        <v>42</v>
      </c>
      <c r="J4347" s="16" t="s">
        <v>232</v>
      </c>
      <c r="K4347" s="0" t="str">
        <f aca="false">IFERROR(IF(VLOOKUP($C4347,薬効分類マスタ!$A$2:$E$180,5,FALSE())=0,"",VLOOKUP($C4347,薬効分類マスタ!$A$2:$E$180,5,FALSE())),"")</f>
        <v/>
      </c>
      <c r="L4347" s="17"/>
      <c r="M4347" s="0" t="str">
        <f aca="false">IF($K4347="","",IF($L4347&lt;&gt;"",$L4347,VLOOKUP($C4347,薬効分類マスタ!$A$2:$F$180,6,FALSE())))</f>
        <v/>
      </c>
      <c r="N4347" s="0" t="str">
        <f aca="false">ASC(G4347)</f>
        <v>ｴｸﾒｯﾄ配合錠LD</v>
      </c>
      <c r="O4347" s="0" t="str">
        <f aca="false">ASC(E4347)</f>
        <v>ﾋﾞﾙﾀﾞｸﾞﾘﾌﾟﾁﾝ･ﾒﾄﾎﾙﾐﾝ塩酸塩</v>
      </c>
      <c r="P4347" s="16" t="n">
        <f aca="false">N(P4346)+IF($C4347=検索!$B$49,1,0)</f>
        <v>0</v>
      </c>
    </row>
    <row r="4348" customFormat="false" ht="15" hidden="false" customHeight="false" outlineLevel="0" collapsed="false">
      <c r="A4348" s="16" t="s">
        <v>221</v>
      </c>
      <c r="B4348" s="0" t="s">
        <v>10054</v>
      </c>
      <c r="C4348" s="0" t="n">
        <v>396</v>
      </c>
      <c r="D4348" s="0" t="str">
        <f aca="false">IFERROR(VLOOKUP($C4348,薬効分類マスタ!$A$2:$B$180,2,FALSE()),"未登録")</f>
        <v>糖尿病用剤</v>
      </c>
      <c r="E4348" s="16" t="s">
        <v>10052</v>
      </c>
      <c r="F4348" s="16" t="s">
        <v>1027</v>
      </c>
      <c r="G4348" s="16" t="s">
        <v>10055</v>
      </c>
      <c r="H4348" s="16" t="s">
        <v>533</v>
      </c>
      <c r="I4348" s="0" t="n">
        <v>22.6</v>
      </c>
      <c r="J4348" s="16" t="s">
        <v>239</v>
      </c>
      <c r="K4348" s="0" t="str">
        <f aca="false">IFERROR(IF(VLOOKUP($C4348,薬効分類マスタ!$A$2:$E$180,5,FALSE())=0,"",VLOOKUP($C4348,薬効分類マスタ!$A$2:$E$180,5,FALSE())),"")</f>
        <v/>
      </c>
      <c r="L4348" s="17"/>
      <c r="M4348" s="0" t="str">
        <f aca="false">IF($K4348="","",IF($L4348&lt;&gt;"",$L4348,VLOOKUP($C4348,薬効分類マスタ!$A$2:$F$180,6,FALSE())))</f>
        <v/>
      </c>
      <c r="N4348" s="0" t="str">
        <f aca="false">ASC(G4348)</f>
        <v>ﾒﾎﾋﾞﾙ配合錠LD｢ﾄｰﾜ｣</v>
      </c>
      <c r="O4348" s="0" t="str">
        <f aca="false">ASC(E4348)</f>
        <v>ﾋﾞﾙﾀﾞｸﾞﾘﾌﾟﾁﾝ･ﾒﾄﾎﾙﾐﾝ塩酸塩</v>
      </c>
      <c r="P4348" s="16" t="n">
        <f aca="false">N(P4347)+IF($C4348=検索!$B$49,1,0)</f>
        <v>0</v>
      </c>
    </row>
    <row r="4349" customFormat="false" ht="15" hidden="false" customHeight="false" outlineLevel="0" collapsed="false">
      <c r="A4349" s="16" t="s">
        <v>221</v>
      </c>
      <c r="B4349" s="0" t="s">
        <v>10056</v>
      </c>
      <c r="C4349" s="0" t="n">
        <v>396</v>
      </c>
      <c r="D4349" s="0" t="str">
        <f aca="false">IFERROR(VLOOKUP($C4349,薬効分類マスタ!$A$2:$B$180,2,FALSE()),"未登録")</f>
        <v>糖尿病用剤</v>
      </c>
      <c r="E4349" s="16" t="s">
        <v>10052</v>
      </c>
      <c r="F4349" s="16" t="s">
        <v>1027</v>
      </c>
      <c r="G4349" s="16" t="s">
        <v>10057</v>
      </c>
      <c r="H4349" s="16" t="s">
        <v>606</v>
      </c>
      <c r="I4349" s="0" t="n">
        <v>22.7</v>
      </c>
      <c r="J4349" s="16" t="s">
        <v>239</v>
      </c>
      <c r="K4349" s="0" t="str">
        <f aca="false">IFERROR(IF(VLOOKUP($C4349,薬効分類マスタ!$A$2:$E$180,5,FALSE())=0,"",VLOOKUP($C4349,薬効分類マスタ!$A$2:$E$180,5,FALSE())),"")</f>
        <v/>
      </c>
      <c r="L4349" s="17"/>
      <c r="M4349" s="0" t="str">
        <f aca="false">IF($K4349="","",IF($L4349&lt;&gt;"",$L4349,VLOOKUP($C4349,薬効分類マスタ!$A$2:$F$180,6,FALSE())))</f>
        <v/>
      </c>
      <c r="N4349" s="0" t="str">
        <f aca="false">ASC(G4349)</f>
        <v>ﾒﾎﾋﾞﾙ配合錠LD｢日新｣</v>
      </c>
      <c r="O4349" s="0" t="str">
        <f aca="false">ASC(E4349)</f>
        <v>ﾋﾞﾙﾀﾞｸﾞﾘﾌﾟﾁﾝ･ﾒﾄﾎﾙﾐﾝ塩酸塩</v>
      </c>
      <c r="P4349" s="16" t="n">
        <f aca="false">N(P4348)+IF($C4349=検索!$B$49,1,0)</f>
        <v>0</v>
      </c>
    </row>
    <row r="4350" customFormat="false" ht="15" hidden="false" customHeight="false" outlineLevel="0" collapsed="false">
      <c r="A4350" s="16" t="s">
        <v>221</v>
      </c>
      <c r="B4350" s="0" t="s">
        <v>10058</v>
      </c>
      <c r="C4350" s="0" t="n">
        <v>396</v>
      </c>
      <c r="D4350" s="0" t="str">
        <f aca="false">IFERROR(VLOOKUP($C4350,薬効分類マスタ!$A$2:$B$180,2,FALSE()),"未登録")</f>
        <v>糖尿病用剤</v>
      </c>
      <c r="E4350" s="16" t="s">
        <v>10052</v>
      </c>
      <c r="F4350" s="16" t="s">
        <v>1027</v>
      </c>
      <c r="G4350" s="16" t="s">
        <v>10059</v>
      </c>
      <c r="H4350" s="16" t="s">
        <v>1133</v>
      </c>
      <c r="I4350" s="0" t="n">
        <v>41.2</v>
      </c>
      <c r="J4350" s="16" t="s">
        <v>232</v>
      </c>
      <c r="K4350" s="0" t="str">
        <f aca="false">IFERROR(IF(VLOOKUP($C4350,薬効分類マスタ!$A$2:$E$180,5,FALSE())=0,"",VLOOKUP($C4350,薬効分類マスタ!$A$2:$E$180,5,FALSE())),"")</f>
        <v/>
      </c>
      <c r="L4350" s="17"/>
      <c r="M4350" s="0" t="str">
        <f aca="false">IF($K4350="","",IF($L4350&lt;&gt;"",$L4350,VLOOKUP($C4350,薬効分類マスタ!$A$2:$F$180,6,FALSE())))</f>
        <v/>
      </c>
      <c r="N4350" s="0" t="str">
        <f aca="false">ASC(G4350)</f>
        <v>ｴｸﾒｯﾄ配合錠HD</v>
      </c>
      <c r="O4350" s="0" t="str">
        <f aca="false">ASC(E4350)</f>
        <v>ﾋﾞﾙﾀﾞｸﾞﾘﾌﾟﾁﾝ･ﾒﾄﾎﾙﾐﾝ塩酸塩</v>
      </c>
      <c r="P4350" s="16" t="n">
        <f aca="false">N(P4349)+IF($C4350=検索!$B$49,1,0)</f>
        <v>0</v>
      </c>
    </row>
    <row r="4351" customFormat="false" ht="15" hidden="false" customHeight="false" outlineLevel="0" collapsed="false">
      <c r="A4351" s="16" t="s">
        <v>221</v>
      </c>
      <c r="B4351" s="0" t="s">
        <v>10060</v>
      </c>
      <c r="C4351" s="0" t="n">
        <v>396</v>
      </c>
      <c r="D4351" s="0" t="str">
        <f aca="false">IFERROR(VLOOKUP($C4351,薬効分類マスタ!$A$2:$B$180,2,FALSE()),"未登録")</f>
        <v>糖尿病用剤</v>
      </c>
      <c r="E4351" s="16" t="s">
        <v>10052</v>
      </c>
      <c r="F4351" s="16" t="s">
        <v>1027</v>
      </c>
      <c r="G4351" s="16" t="s">
        <v>10061</v>
      </c>
      <c r="H4351" s="16" t="s">
        <v>533</v>
      </c>
      <c r="I4351" s="0" t="n">
        <v>22.4</v>
      </c>
      <c r="J4351" s="16" t="s">
        <v>239</v>
      </c>
      <c r="K4351" s="0" t="str">
        <f aca="false">IFERROR(IF(VLOOKUP($C4351,薬効分類マスタ!$A$2:$E$180,5,FALSE())=0,"",VLOOKUP($C4351,薬効分類マスタ!$A$2:$E$180,5,FALSE())),"")</f>
        <v/>
      </c>
      <c r="L4351" s="17"/>
      <c r="M4351" s="0" t="str">
        <f aca="false">IF($K4351="","",IF($L4351&lt;&gt;"",$L4351,VLOOKUP($C4351,薬効分類マスタ!$A$2:$F$180,6,FALSE())))</f>
        <v/>
      </c>
      <c r="N4351" s="0" t="str">
        <f aca="false">ASC(G4351)</f>
        <v>ﾒﾎﾋﾞﾙ配合錠HD｢ﾄｰﾜ｣</v>
      </c>
      <c r="O4351" s="0" t="str">
        <f aca="false">ASC(E4351)</f>
        <v>ﾋﾞﾙﾀﾞｸﾞﾘﾌﾟﾁﾝ･ﾒﾄﾎﾙﾐﾝ塩酸塩</v>
      </c>
      <c r="P4351" s="16" t="n">
        <f aca="false">N(P4350)+IF($C4351=検索!$B$49,1,0)</f>
        <v>0</v>
      </c>
    </row>
    <row r="4352" customFormat="false" ht="15" hidden="false" customHeight="false" outlineLevel="0" collapsed="false">
      <c r="A4352" s="16" t="s">
        <v>221</v>
      </c>
      <c r="B4352" s="0" t="s">
        <v>10062</v>
      </c>
      <c r="C4352" s="0" t="n">
        <v>396</v>
      </c>
      <c r="D4352" s="0" t="str">
        <f aca="false">IFERROR(VLOOKUP($C4352,薬効分類マスタ!$A$2:$B$180,2,FALSE()),"未登録")</f>
        <v>糖尿病用剤</v>
      </c>
      <c r="E4352" s="16" t="s">
        <v>10052</v>
      </c>
      <c r="F4352" s="16" t="s">
        <v>1027</v>
      </c>
      <c r="G4352" s="16" t="s">
        <v>10063</v>
      </c>
      <c r="H4352" s="16" t="s">
        <v>606</v>
      </c>
      <c r="I4352" s="0" t="n">
        <v>22.5</v>
      </c>
      <c r="J4352" s="16" t="s">
        <v>239</v>
      </c>
      <c r="K4352" s="0" t="str">
        <f aca="false">IFERROR(IF(VLOOKUP($C4352,薬効分類マスタ!$A$2:$E$180,5,FALSE())=0,"",VLOOKUP($C4352,薬効分類マスタ!$A$2:$E$180,5,FALSE())),"")</f>
        <v/>
      </c>
      <c r="L4352" s="17"/>
      <c r="M4352" s="0" t="str">
        <f aca="false">IF($K4352="","",IF($L4352&lt;&gt;"",$L4352,VLOOKUP($C4352,薬効分類マスタ!$A$2:$F$180,6,FALSE())))</f>
        <v/>
      </c>
      <c r="N4352" s="0" t="str">
        <f aca="false">ASC(G4352)</f>
        <v>ﾒﾎﾋﾞﾙ配合錠HD｢日新｣</v>
      </c>
      <c r="O4352" s="0" t="str">
        <f aca="false">ASC(E4352)</f>
        <v>ﾋﾞﾙﾀﾞｸﾞﾘﾌﾟﾁﾝ･ﾒﾄﾎﾙﾐﾝ塩酸塩</v>
      </c>
      <c r="P4352" s="16" t="n">
        <f aca="false">N(P4351)+IF($C4352=検索!$B$49,1,0)</f>
        <v>0</v>
      </c>
    </row>
    <row r="4353" customFormat="false" ht="15" hidden="false" customHeight="false" outlineLevel="0" collapsed="false">
      <c r="A4353" s="16" t="s">
        <v>221</v>
      </c>
      <c r="B4353" s="0" t="s">
        <v>10064</v>
      </c>
      <c r="C4353" s="0" t="n">
        <v>396</v>
      </c>
      <c r="D4353" s="0" t="str">
        <f aca="false">IFERROR(VLOOKUP($C4353,薬効分類マスタ!$A$2:$B$180,2,FALSE()),"未登録")</f>
        <v>糖尿病用剤</v>
      </c>
      <c r="E4353" s="16" t="s">
        <v>10065</v>
      </c>
      <c r="F4353" s="16" t="s">
        <v>1027</v>
      </c>
      <c r="G4353" s="16" t="s">
        <v>10066</v>
      </c>
      <c r="H4353" s="16" t="s">
        <v>6651</v>
      </c>
      <c r="I4353" s="0" t="n">
        <v>124.2</v>
      </c>
      <c r="J4353" s="16" t="s">
        <v>232</v>
      </c>
      <c r="K4353" s="0" t="str">
        <f aca="false">IFERROR(IF(VLOOKUP($C4353,薬効分類マスタ!$A$2:$E$180,5,FALSE())=0,"",VLOOKUP($C4353,薬効分類マスタ!$A$2:$E$180,5,FALSE())),"")</f>
        <v/>
      </c>
      <c r="L4353" s="17"/>
      <c r="M4353" s="0" t="str">
        <f aca="false">IF($K4353="","",IF($L4353&lt;&gt;"",$L4353,VLOOKUP($C4353,薬効分類マスタ!$A$2:$F$180,6,FALSE())))</f>
        <v/>
      </c>
      <c r="N4353" s="0" t="str">
        <f aca="false">ASC(G4353)</f>
        <v>ｲﾆｼﾝｸ配合錠</v>
      </c>
      <c r="O4353" s="0" t="str">
        <f aca="false">ASC(E4353)</f>
        <v>ｱﾛｸﾞﾘﾌﾟﾁﾝ安息香酸塩･ﾒﾄﾎﾙﾐﾝ塩酸塩</v>
      </c>
      <c r="P4353" s="16" t="n">
        <f aca="false">N(P4352)+IF($C4353=検索!$B$49,1,0)</f>
        <v>0</v>
      </c>
    </row>
    <row r="4354" customFormat="false" ht="15" hidden="false" customHeight="false" outlineLevel="0" collapsed="false">
      <c r="A4354" s="16" t="s">
        <v>221</v>
      </c>
      <c r="B4354" s="0" t="s">
        <v>10067</v>
      </c>
      <c r="C4354" s="0" t="n">
        <v>396</v>
      </c>
      <c r="D4354" s="0" t="str">
        <f aca="false">IFERROR(VLOOKUP($C4354,薬効分類マスタ!$A$2:$B$180,2,FALSE()),"未登録")</f>
        <v>糖尿病用剤</v>
      </c>
      <c r="E4354" s="16" t="s">
        <v>10068</v>
      </c>
      <c r="F4354" s="16" t="s">
        <v>1027</v>
      </c>
      <c r="G4354" s="16" t="s">
        <v>10069</v>
      </c>
      <c r="H4354" s="16" t="s">
        <v>473</v>
      </c>
      <c r="I4354" s="0" t="n">
        <v>196.8</v>
      </c>
      <c r="J4354" s="16" t="s">
        <v>232</v>
      </c>
      <c r="K4354" s="0" t="str">
        <f aca="false">IFERROR(IF(VLOOKUP($C4354,薬効分類マスタ!$A$2:$E$180,5,FALSE())=0,"",VLOOKUP($C4354,薬効分類マスタ!$A$2:$E$180,5,FALSE())),"")</f>
        <v/>
      </c>
      <c r="L4354" s="17"/>
      <c r="M4354" s="0" t="str">
        <f aca="false">IF($K4354="","",IF($L4354&lt;&gt;"",$L4354,VLOOKUP($C4354,薬効分類マスタ!$A$2:$F$180,6,FALSE())))</f>
        <v/>
      </c>
      <c r="N4354" s="0" t="str">
        <f aca="false">ASC(G4354)</f>
        <v>ｶﾅﾘｱ配合錠</v>
      </c>
      <c r="O4354" s="0" t="str">
        <f aca="false">ASC(E4354)</f>
        <v>ﾃﾈﾘｸﾞﾘﾌﾟﾁﾝ臭化水素酸塩水和物･ｶﾅｸﾞﾘﾌﾛｼﾞﾝ水和物</v>
      </c>
      <c r="P4354" s="16" t="n">
        <f aca="false">N(P4353)+IF($C4354=検索!$B$49,1,0)</f>
        <v>0</v>
      </c>
    </row>
    <row r="4355" customFormat="false" ht="15" hidden="false" customHeight="false" outlineLevel="0" collapsed="false">
      <c r="A4355" s="16" t="s">
        <v>221</v>
      </c>
      <c r="B4355" s="0" t="s">
        <v>10070</v>
      </c>
      <c r="C4355" s="0" t="n">
        <v>396</v>
      </c>
      <c r="D4355" s="0" t="str">
        <f aca="false">IFERROR(VLOOKUP($C4355,薬効分類マスタ!$A$2:$B$180,2,FALSE()),"未登録")</f>
        <v>糖尿病用剤</v>
      </c>
      <c r="E4355" s="16" t="s">
        <v>10068</v>
      </c>
      <c r="F4355" s="16" t="s">
        <v>1027</v>
      </c>
      <c r="G4355" s="16" t="s">
        <v>10071</v>
      </c>
      <c r="H4355" s="16" t="s">
        <v>473</v>
      </c>
      <c r="I4355" s="0" t="n">
        <v>196.8</v>
      </c>
      <c r="J4355" s="16" t="s">
        <v>232</v>
      </c>
      <c r="K4355" s="0" t="str">
        <f aca="false">IFERROR(IF(VLOOKUP($C4355,薬効分類マスタ!$A$2:$E$180,5,FALSE())=0,"",VLOOKUP($C4355,薬効分類マスタ!$A$2:$E$180,5,FALSE())),"")</f>
        <v/>
      </c>
      <c r="L4355" s="17"/>
      <c r="M4355" s="0" t="str">
        <f aca="false">IF($K4355="","",IF($L4355&lt;&gt;"",$L4355,VLOOKUP($C4355,薬効分類マスタ!$A$2:$F$180,6,FALSE())))</f>
        <v/>
      </c>
      <c r="N4355" s="0" t="str">
        <f aca="false">ASC(G4355)</f>
        <v>ｶﾅﾘｱ配合OD錠</v>
      </c>
      <c r="O4355" s="0" t="str">
        <f aca="false">ASC(E4355)</f>
        <v>ﾃﾈﾘｸﾞﾘﾌﾟﾁﾝ臭化水素酸塩水和物･ｶﾅｸﾞﾘﾌﾛｼﾞﾝ水和物</v>
      </c>
      <c r="P4355" s="16" t="n">
        <f aca="false">N(P4354)+IF($C4355=検索!$B$49,1,0)</f>
        <v>0</v>
      </c>
    </row>
    <row r="4356" customFormat="false" ht="15" hidden="false" customHeight="false" outlineLevel="0" collapsed="false">
      <c r="A4356" s="16" t="s">
        <v>221</v>
      </c>
      <c r="B4356" s="0" t="s">
        <v>10072</v>
      </c>
      <c r="C4356" s="0" t="n">
        <v>396</v>
      </c>
      <c r="D4356" s="0" t="str">
        <f aca="false">IFERROR(VLOOKUP($C4356,薬効分類マスタ!$A$2:$B$180,2,FALSE()),"未登録")</f>
        <v>糖尿病用剤</v>
      </c>
      <c r="E4356" s="16" t="s">
        <v>10073</v>
      </c>
      <c r="F4356" s="16" t="s">
        <v>1027</v>
      </c>
      <c r="G4356" s="16" t="s">
        <v>10074</v>
      </c>
      <c r="H4356" s="16" t="s">
        <v>3570</v>
      </c>
      <c r="I4356" s="0" t="n">
        <v>161</v>
      </c>
      <c r="J4356" s="16" t="s">
        <v>232</v>
      </c>
      <c r="K4356" s="0" t="str">
        <f aca="false">IFERROR(IF(VLOOKUP($C4356,薬効分類マスタ!$A$2:$E$180,5,FALSE())=0,"",VLOOKUP($C4356,薬効分類マスタ!$A$2:$E$180,5,FALSE())),"")</f>
        <v/>
      </c>
      <c r="L4356" s="17"/>
      <c r="M4356" s="0" t="str">
        <f aca="false">IF($K4356="","",IF($L4356&lt;&gt;"",$L4356,VLOOKUP($C4356,薬効分類マスタ!$A$2:$F$180,6,FALSE())))</f>
        <v/>
      </c>
      <c r="N4356" s="0" t="str">
        <f aca="false">ASC(G4356)</f>
        <v>ｽｰｼﾞｬﾇ配合錠</v>
      </c>
      <c r="O4356" s="0" t="str">
        <f aca="false">ASC(E4356)</f>
        <v>ｼﾀｸﾞﾘﾌﾟﾁﾝﾘﾝ酸塩水和物･ｲﾌﾟﾗｸﾞﾘﾌﾛｼﾞﾝ　L-ﾌﾟﾛﾘﾝ</v>
      </c>
      <c r="P4356" s="16" t="n">
        <f aca="false">N(P4355)+IF($C4356=検索!$B$49,1,0)</f>
        <v>0</v>
      </c>
    </row>
    <row r="4357" customFormat="false" ht="15" hidden="false" customHeight="false" outlineLevel="0" collapsed="false">
      <c r="A4357" s="16" t="s">
        <v>221</v>
      </c>
      <c r="B4357" s="0" t="s">
        <v>10075</v>
      </c>
      <c r="C4357" s="0" t="n">
        <v>396</v>
      </c>
      <c r="D4357" s="0" t="str">
        <f aca="false">IFERROR(VLOOKUP($C4357,薬効分類マスタ!$A$2:$B$180,2,FALSE()),"未登録")</f>
        <v>糖尿病用剤</v>
      </c>
      <c r="E4357" s="16" t="s">
        <v>10076</v>
      </c>
      <c r="F4357" s="16" t="s">
        <v>1027</v>
      </c>
      <c r="G4357" s="16" t="s">
        <v>10077</v>
      </c>
      <c r="H4357" s="16" t="s">
        <v>293</v>
      </c>
      <c r="I4357" s="0" t="n">
        <v>230.8</v>
      </c>
      <c r="J4357" s="16" t="s">
        <v>232</v>
      </c>
      <c r="K4357" s="0" t="str">
        <f aca="false">IFERROR(IF(VLOOKUP($C4357,薬効分類マスタ!$A$2:$E$180,5,FALSE())=0,"",VLOOKUP($C4357,薬効分類マスタ!$A$2:$E$180,5,FALSE())),"")</f>
        <v/>
      </c>
      <c r="L4357" s="17"/>
      <c r="M4357" s="0" t="str">
        <f aca="false">IF($K4357="","",IF($L4357&lt;&gt;"",$L4357,VLOOKUP($C4357,薬効分類マスタ!$A$2:$F$180,6,FALSE())))</f>
        <v/>
      </c>
      <c r="N4357" s="0" t="str">
        <f aca="false">ASC(G4357)</f>
        <v>ﾄﾗﾃﾞｨｱﾝｽ配合錠AP</v>
      </c>
      <c r="O4357" s="0" t="str">
        <f aca="false">ASC(E4357)</f>
        <v>ｴﾝﾊﾟｸﾞﾘﾌﾛｼﾞﾝ･ﾘﾅｸﾞﾘﾌﾟﾁﾝ</v>
      </c>
      <c r="P4357" s="16" t="n">
        <f aca="false">N(P4356)+IF($C4357=検索!$B$49,1,0)</f>
        <v>0</v>
      </c>
    </row>
    <row r="4358" customFormat="false" ht="15" hidden="false" customHeight="false" outlineLevel="0" collapsed="false">
      <c r="A4358" s="16" t="s">
        <v>221</v>
      </c>
      <c r="B4358" s="0" t="s">
        <v>10078</v>
      </c>
      <c r="C4358" s="0" t="n">
        <v>396</v>
      </c>
      <c r="D4358" s="0" t="str">
        <f aca="false">IFERROR(VLOOKUP($C4358,薬効分類マスタ!$A$2:$B$180,2,FALSE()),"未登録")</f>
        <v>糖尿病用剤</v>
      </c>
      <c r="E4358" s="16" t="s">
        <v>10076</v>
      </c>
      <c r="F4358" s="16" t="s">
        <v>1027</v>
      </c>
      <c r="G4358" s="16" t="s">
        <v>10079</v>
      </c>
      <c r="H4358" s="16" t="s">
        <v>293</v>
      </c>
      <c r="I4358" s="0" t="n">
        <v>322.9</v>
      </c>
      <c r="J4358" s="16" t="s">
        <v>232</v>
      </c>
      <c r="K4358" s="0" t="str">
        <f aca="false">IFERROR(IF(VLOOKUP($C4358,薬効分類マスタ!$A$2:$E$180,5,FALSE())=0,"",VLOOKUP($C4358,薬効分類マスタ!$A$2:$E$180,5,FALSE())),"")</f>
        <v/>
      </c>
      <c r="L4358" s="17"/>
      <c r="M4358" s="0" t="str">
        <f aca="false">IF($K4358="","",IF($L4358&lt;&gt;"",$L4358,VLOOKUP($C4358,薬効分類マスタ!$A$2:$F$180,6,FALSE())))</f>
        <v/>
      </c>
      <c r="N4358" s="0" t="str">
        <f aca="false">ASC(G4358)</f>
        <v>ﾄﾗﾃﾞｨｱﾝｽ配合錠BP</v>
      </c>
      <c r="O4358" s="0" t="str">
        <f aca="false">ASC(E4358)</f>
        <v>ｴﾝﾊﾟｸﾞﾘﾌﾛｼﾞﾝ･ﾘﾅｸﾞﾘﾌﾟﾁﾝ</v>
      </c>
      <c r="P4358" s="16" t="n">
        <f aca="false">N(P4357)+IF($C4358=検索!$B$49,1,0)</f>
        <v>0</v>
      </c>
    </row>
    <row r="4359" customFormat="false" ht="15" hidden="false" customHeight="false" outlineLevel="0" collapsed="false">
      <c r="A4359" s="16" t="s">
        <v>221</v>
      </c>
      <c r="B4359" s="0" t="s">
        <v>10080</v>
      </c>
      <c r="C4359" s="0" t="n">
        <v>396</v>
      </c>
      <c r="D4359" s="0" t="str">
        <f aca="false">IFERROR(VLOOKUP($C4359,薬効分類マスタ!$A$2:$B$180,2,FALSE()),"未登録")</f>
        <v>糖尿病用剤</v>
      </c>
      <c r="E4359" s="16" t="s">
        <v>10081</v>
      </c>
      <c r="F4359" s="16" t="s">
        <v>1027</v>
      </c>
      <c r="G4359" s="16" t="s">
        <v>10082</v>
      </c>
      <c r="H4359" s="16" t="s">
        <v>1090</v>
      </c>
      <c r="I4359" s="0" t="n">
        <v>40.2</v>
      </c>
      <c r="J4359" s="16" t="s">
        <v>232</v>
      </c>
      <c r="K4359" s="0" t="str">
        <f aca="false">IFERROR(IF(VLOOKUP($C4359,薬効分類マスタ!$A$2:$E$180,5,FALSE())=0,"",VLOOKUP($C4359,薬効分類マスタ!$A$2:$E$180,5,FALSE())),"")</f>
        <v/>
      </c>
      <c r="L4359" s="17"/>
      <c r="M4359" s="0" t="str">
        <f aca="false">IF($K4359="","",IF($L4359&lt;&gt;"",$L4359,VLOOKUP($C4359,薬効分類マスタ!$A$2:$F$180,6,FALSE())))</f>
        <v/>
      </c>
      <c r="N4359" s="0" t="str">
        <f aca="false">ASC(G4359)</f>
        <v>ﾒﾄｱﾅ配合錠LD</v>
      </c>
      <c r="O4359" s="0" t="str">
        <f aca="false">ASC(E4359)</f>
        <v>ｱﾅｸﾞﾘﾌﾟﾁﾝ･ﾒﾄﾎﾙﾐﾝ塩酸塩</v>
      </c>
      <c r="P4359" s="16" t="n">
        <f aca="false">N(P4358)+IF($C4359=検索!$B$49,1,0)</f>
        <v>0</v>
      </c>
    </row>
    <row r="4360" customFormat="false" ht="15" hidden="false" customHeight="false" outlineLevel="0" collapsed="false">
      <c r="A4360" s="16" t="s">
        <v>221</v>
      </c>
      <c r="B4360" s="0" t="s">
        <v>10083</v>
      </c>
      <c r="C4360" s="0" t="n">
        <v>396</v>
      </c>
      <c r="D4360" s="0" t="str">
        <f aca="false">IFERROR(VLOOKUP($C4360,薬効分類マスタ!$A$2:$B$180,2,FALSE()),"未登録")</f>
        <v>糖尿病用剤</v>
      </c>
      <c r="E4360" s="16" t="s">
        <v>10081</v>
      </c>
      <c r="F4360" s="16" t="s">
        <v>1027</v>
      </c>
      <c r="G4360" s="16" t="s">
        <v>10084</v>
      </c>
      <c r="H4360" s="16" t="s">
        <v>1090</v>
      </c>
      <c r="I4360" s="0" t="n">
        <v>40</v>
      </c>
      <c r="J4360" s="16" t="s">
        <v>232</v>
      </c>
      <c r="K4360" s="0" t="str">
        <f aca="false">IFERROR(IF(VLOOKUP($C4360,薬効分類マスタ!$A$2:$E$180,5,FALSE())=0,"",VLOOKUP($C4360,薬効分類マスタ!$A$2:$E$180,5,FALSE())),"")</f>
        <v/>
      </c>
      <c r="L4360" s="17"/>
      <c r="M4360" s="0" t="str">
        <f aca="false">IF($K4360="","",IF($L4360&lt;&gt;"",$L4360,VLOOKUP($C4360,薬効分類マスタ!$A$2:$F$180,6,FALSE())))</f>
        <v/>
      </c>
      <c r="N4360" s="0" t="str">
        <f aca="false">ASC(G4360)</f>
        <v>ﾒﾄｱﾅ配合錠HD</v>
      </c>
      <c r="O4360" s="0" t="str">
        <f aca="false">ASC(E4360)</f>
        <v>ｱﾅｸﾞﾘﾌﾟﾁﾝ･ﾒﾄﾎﾙﾐﾝ塩酸塩</v>
      </c>
      <c r="P4360" s="16" t="n">
        <f aca="false">N(P4359)+IF($C4360=検索!$B$49,1,0)</f>
        <v>0</v>
      </c>
    </row>
    <row r="4361" customFormat="false" ht="15" hidden="false" customHeight="false" outlineLevel="0" collapsed="false">
      <c r="A4361" s="16" t="s">
        <v>221</v>
      </c>
      <c r="B4361" s="0" t="s">
        <v>10085</v>
      </c>
      <c r="C4361" s="0" t="n">
        <v>399</v>
      </c>
      <c r="D4361" s="0" t="str">
        <f aca="false">IFERROR(VLOOKUP($C4361,薬効分類マスタ!$A$2:$B$180,2,FALSE()),"未登録")</f>
        <v>他に分類されない代謝性医薬品</v>
      </c>
      <c r="E4361" s="16" t="s">
        <v>10086</v>
      </c>
      <c r="F4361" s="16" t="s">
        <v>307</v>
      </c>
      <c r="G4361" s="16" t="s">
        <v>10087</v>
      </c>
      <c r="H4361" s="16" t="s">
        <v>710</v>
      </c>
      <c r="I4361" s="0" t="n">
        <v>14.7</v>
      </c>
      <c r="K4361" s="0" t="str">
        <f aca="false">IFERROR(IF(VLOOKUP($C4361,薬効分類マスタ!$A$2:$E$180,5,FALSE())=0,"",VLOOKUP($C4361,薬効分類マスタ!$A$2:$E$180,5,FALSE())),"")</f>
        <v/>
      </c>
      <c r="L4361" s="17"/>
      <c r="M4361" s="0" t="str">
        <f aca="false">IF($K4361="","",IF($L4361&lt;&gt;"",$L4361,VLOOKUP($C4361,薬効分類マスタ!$A$2:$F$180,6,FALSE())))</f>
        <v/>
      </c>
      <c r="N4361" s="0" t="str">
        <f aca="false">ASC(G4361)</f>
        <v>ｱﾃﾞﾎｽｺｰﾜ顆粒10%</v>
      </c>
      <c r="O4361" s="0" t="str">
        <f aca="false">ASC(E4361)</f>
        <v>ｱﾃﾞﾉｼﾝ三ﾘﾝ酸二ﾅﾄﾘｳﾑ水和物</v>
      </c>
      <c r="P4361" s="16" t="n">
        <f aca="false">N(P4360)+IF($C4361=検索!$B$49,1,0)</f>
        <v>0</v>
      </c>
    </row>
    <row r="4362" customFormat="false" ht="15" hidden="false" customHeight="false" outlineLevel="0" collapsed="false">
      <c r="A4362" s="16" t="s">
        <v>221</v>
      </c>
      <c r="B4362" s="0" t="s">
        <v>10088</v>
      </c>
      <c r="C4362" s="0" t="n">
        <v>399</v>
      </c>
      <c r="D4362" s="0" t="str">
        <f aca="false">IFERROR(VLOOKUP($C4362,薬効分類マスタ!$A$2:$B$180,2,FALSE()),"未登録")</f>
        <v>他に分類されない代謝性医薬品</v>
      </c>
      <c r="E4362" s="16" t="s">
        <v>10086</v>
      </c>
      <c r="F4362" s="16" t="s">
        <v>445</v>
      </c>
      <c r="G4362" s="16" t="s">
        <v>10089</v>
      </c>
      <c r="H4362" s="16" t="s">
        <v>710</v>
      </c>
      <c r="I4362" s="0" t="n">
        <v>6.1</v>
      </c>
      <c r="K4362" s="0" t="str">
        <f aca="false">IFERROR(IF(VLOOKUP($C4362,薬効分類マスタ!$A$2:$E$180,5,FALSE())=0,"",VLOOKUP($C4362,薬効分類マスタ!$A$2:$E$180,5,FALSE())),"")</f>
        <v/>
      </c>
      <c r="L4362" s="17"/>
      <c r="M4362" s="0" t="str">
        <f aca="false">IF($K4362="","",IF($L4362&lt;&gt;"",$L4362,VLOOKUP($C4362,薬効分類マスタ!$A$2:$F$180,6,FALSE())))</f>
        <v/>
      </c>
      <c r="N4362" s="0" t="str">
        <f aca="false">ASC(G4362)</f>
        <v>ｱﾃﾞﾎｽｺｰﾜ腸溶錠20</v>
      </c>
      <c r="O4362" s="0" t="str">
        <f aca="false">ASC(E4362)</f>
        <v>ｱﾃﾞﾉｼﾝ三ﾘﾝ酸二ﾅﾄﾘｳﾑ水和物</v>
      </c>
      <c r="P4362" s="16" t="n">
        <f aca="false">N(P4361)+IF($C4362=検索!$B$49,1,0)</f>
        <v>0</v>
      </c>
    </row>
    <row r="4363" customFormat="false" ht="15" hidden="false" customHeight="false" outlineLevel="0" collapsed="false">
      <c r="A4363" s="16" t="s">
        <v>221</v>
      </c>
      <c r="B4363" s="0" t="s">
        <v>10090</v>
      </c>
      <c r="C4363" s="0" t="n">
        <v>399</v>
      </c>
      <c r="D4363" s="0" t="str">
        <f aca="false">IFERROR(VLOOKUP($C4363,薬効分類マスタ!$A$2:$B$180,2,FALSE()),"未登録")</f>
        <v>他に分類されない代謝性医薬品</v>
      </c>
      <c r="E4363" s="16" t="s">
        <v>10086</v>
      </c>
      <c r="F4363" s="16" t="s">
        <v>1185</v>
      </c>
      <c r="G4363" s="16" t="s">
        <v>10091</v>
      </c>
      <c r="H4363" s="16" t="s">
        <v>710</v>
      </c>
      <c r="I4363" s="0" t="n">
        <v>6.3</v>
      </c>
      <c r="K4363" s="0" t="str">
        <f aca="false">IFERROR(IF(VLOOKUP($C4363,薬効分類マスタ!$A$2:$E$180,5,FALSE())=0,"",VLOOKUP($C4363,薬効分類マスタ!$A$2:$E$180,5,FALSE())),"")</f>
        <v/>
      </c>
      <c r="L4363" s="17"/>
      <c r="M4363" s="0" t="str">
        <f aca="false">IF($K4363="","",IF($L4363&lt;&gt;"",$L4363,VLOOKUP($C4363,薬効分類マスタ!$A$2:$F$180,6,FALSE())))</f>
        <v/>
      </c>
      <c r="N4363" s="0" t="str">
        <f aca="false">ASC(G4363)</f>
        <v>ｱﾃﾞﾎｽｺｰﾜ腸溶錠60</v>
      </c>
      <c r="O4363" s="0" t="str">
        <f aca="false">ASC(E4363)</f>
        <v>ｱﾃﾞﾉｼﾝ三ﾘﾝ酸二ﾅﾄﾘｳﾑ水和物</v>
      </c>
      <c r="P4363" s="16" t="n">
        <f aca="false">N(P4362)+IF($C4363=検索!$B$49,1,0)</f>
        <v>0</v>
      </c>
    </row>
    <row r="4364" customFormat="false" ht="15" hidden="false" customHeight="false" outlineLevel="0" collapsed="false">
      <c r="A4364" s="16" t="s">
        <v>221</v>
      </c>
      <c r="B4364" s="0" t="s">
        <v>10092</v>
      </c>
      <c r="C4364" s="0" t="n">
        <v>399</v>
      </c>
      <c r="D4364" s="0" t="str">
        <f aca="false">IFERROR(VLOOKUP($C4364,薬効分類マスタ!$A$2:$B$180,2,FALSE()),"未登録")</f>
        <v>他に分類されない代謝性医薬品</v>
      </c>
      <c r="E4364" s="16" t="s">
        <v>10093</v>
      </c>
      <c r="F4364" s="16" t="s">
        <v>10094</v>
      </c>
      <c r="G4364" s="16" t="s">
        <v>10095</v>
      </c>
      <c r="H4364" s="16" t="s">
        <v>710</v>
      </c>
      <c r="I4364" s="0" t="n">
        <v>7.1</v>
      </c>
      <c r="J4364" s="16" t="s">
        <v>232</v>
      </c>
      <c r="K4364" s="0" t="str">
        <f aca="false">IFERROR(IF(VLOOKUP($C4364,薬効分類マスタ!$A$2:$E$180,5,FALSE())=0,"",VLOOKUP($C4364,薬効分類マスタ!$A$2:$E$180,5,FALSE())),"")</f>
        <v/>
      </c>
      <c r="L4364" s="17"/>
      <c r="M4364" s="0" t="str">
        <f aca="false">IF($K4364="","",IF($L4364&lt;&gt;"",$L4364,VLOOKUP($C4364,薬効分類マスタ!$A$2:$F$180,6,FALSE())))</f>
        <v/>
      </c>
      <c r="N4364" s="0" t="str">
        <f aca="false">ASC(G4364)</f>
        <v>ﾗｸﾂﾛｰｽ･ｼﾛｯﾌﾟ60%｢ｺｰﾜ｣</v>
      </c>
      <c r="O4364" s="0" t="str">
        <f aca="false">ASC(E4364)</f>
        <v>ﾗｸﾂﾛｰｽ</v>
      </c>
      <c r="P4364" s="16" t="n">
        <f aca="false">N(P4363)+IF($C4364=検索!$B$49,1,0)</f>
        <v>0</v>
      </c>
    </row>
    <row r="4365" customFormat="false" ht="15" hidden="false" customHeight="false" outlineLevel="0" collapsed="false">
      <c r="A4365" s="16" t="s">
        <v>221</v>
      </c>
      <c r="B4365" s="0" t="s">
        <v>10096</v>
      </c>
      <c r="C4365" s="0" t="n">
        <v>399</v>
      </c>
      <c r="D4365" s="0" t="str">
        <f aca="false">IFERROR(VLOOKUP($C4365,薬効分類マスタ!$A$2:$B$180,2,FALSE()),"未登録")</f>
        <v>他に分類されない代謝性医薬品</v>
      </c>
      <c r="E4365" s="16" t="s">
        <v>10093</v>
      </c>
      <c r="F4365" s="16" t="s">
        <v>10097</v>
      </c>
      <c r="G4365" s="16" t="s">
        <v>10098</v>
      </c>
      <c r="I4365" s="0" t="n">
        <v>7.1</v>
      </c>
      <c r="J4365" s="16" t="s">
        <v>239</v>
      </c>
      <c r="K4365" s="0" t="str">
        <f aca="false">IFERROR(IF(VLOOKUP($C4365,薬効分類マスタ!$A$2:$E$180,5,FALSE())=0,"",VLOOKUP($C4365,薬効分類マスタ!$A$2:$E$180,5,FALSE())),"")</f>
        <v/>
      </c>
      <c r="L4365" s="17"/>
      <c r="M4365" s="0" t="str">
        <f aca="false">IF($K4365="","",IF($L4365&lt;&gt;"",$L4365,VLOOKUP($C4365,薬効分類マスタ!$A$2:$F$180,6,FALSE())))</f>
        <v/>
      </c>
      <c r="N4365" s="0" t="str">
        <f aca="false">ASC(G4365)</f>
        <v>ﾗｸﾂﾛｰｽ65%ｼﾛｯﾌﾟ</v>
      </c>
      <c r="O4365" s="0" t="str">
        <f aca="false">ASC(E4365)</f>
        <v>ﾗｸﾂﾛｰｽ</v>
      </c>
      <c r="P4365" s="16" t="n">
        <f aca="false">N(P4364)+IF($C4365=検索!$B$49,1,0)</f>
        <v>0</v>
      </c>
    </row>
    <row r="4366" customFormat="false" ht="15" hidden="false" customHeight="false" outlineLevel="0" collapsed="false">
      <c r="A4366" s="16" t="s">
        <v>221</v>
      </c>
      <c r="B4366" s="0" t="s">
        <v>10099</v>
      </c>
      <c r="C4366" s="0" t="n">
        <v>399</v>
      </c>
      <c r="D4366" s="0" t="str">
        <f aca="false">IFERROR(VLOOKUP($C4366,薬効分類マスタ!$A$2:$B$180,2,FALSE()),"未登録")</f>
        <v>他に分類されない代謝性医薬品</v>
      </c>
      <c r="E4366" s="16" t="s">
        <v>10093</v>
      </c>
      <c r="F4366" s="16" t="s">
        <v>10097</v>
      </c>
      <c r="G4366" s="16" t="s">
        <v>10100</v>
      </c>
      <c r="H4366" s="16" t="s">
        <v>301</v>
      </c>
      <c r="I4366" s="0" t="n">
        <v>7.1</v>
      </c>
      <c r="J4366" s="16" t="s">
        <v>232</v>
      </c>
      <c r="K4366" s="0" t="str">
        <f aca="false">IFERROR(IF(VLOOKUP($C4366,薬効分類マスタ!$A$2:$E$180,5,FALSE())=0,"",VLOOKUP($C4366,薬効分類マスタ!$A$2:$E$180,5,FALSE())),"")</f>
        <v/>
      </c>
      <c r="L4366" s="17"/>
      <c r="M4366" s="0" t="str">
        <f aca="false">IF($K4366="","",IF($L4366&lt;&gt;"",$L4366,VLOOKUP($C4366,薬効分類マスタ!$A$2:$F$180,6,FALSE())))</f>
        <v/>
      </c>
      <c r="N4366" s="0" t="str">
        <f aca="false">ASC(G4366)</f>
        <v>ﾓﾆﾗｯｸ･ｼﾛｯﾌﾟ65%</v>
      </c>
      <c r="O4366" s="0" t="str">
        <f aca="false">ASC(E4366)</f>
        <v>ﾗｸﾂﾛｰｽ</v>
      </c>
      <c r="P4366" s="16" t="n">
        <f aca="false">N(P4365)+IF($C4366=検索!$B$49,1,0)</f>
        <v>0</v>
      </c>
    </row>
    <row r="4367" customFormat="false" ht="15" hidden="false" customHeight="false" outlineLevel="0" collapsed="false">
      <c r="A4367" s="16" t="s">
        <v>221</v>
      </c>
      <c r="B4367" s="0" t="s">
        <v>10101</v>
      </c>
      <c r="C4367" s="0" t="n">
        <v>399</v>
      </c>
      <c r="D4367" s="0" t="str">
        <f aca="false">IFERROR(VLOOKUP($C4367,薬効分類マスタ!$A$2:$B$180,2,FALSE()),"未登録")</f>
        <v>他に分類されない代謝性医薬品</v>
      </c>
      <c r="E4367" s="16" t="s">
        <v>10093</v>
      </c>
      <c r="F4367" s="16" t="s">
        <v>10102</v>
      </c>
      <c r="G4367" s="16" t="s">
        <v>10103</v>
      </c>
      <c r="H4367" s="16" t="s">
        <v>1090</v>
      </c>
      <c r="I4367" s="0" t="n">
        <v>49.4</v>
      </c>
      <c r="J4367" s="16" t="s">
        <v>239</v>
      </c>
      <c r="K4367" s="0" t="str">
        <f aca="false">IFERROR(IF(VLOOKUP($C4367,薬効分類マスタ!$A$2:$E$180,5,FALSE())=0,"",VLOOKUP($C4367,薬効分類マスタ!$A$2:$E$180,5,FALSE())),"")</f>
        <v/>
      </c>
      <c r="L4367" s="17"/>
      <c r="M4367" s="0" t="str">
        <f aca="false">IF($K4367="","",IF($L4367&lt;&gt;"",$L4367,VLOOKUP($C4367,薬効分類マスタ!$A$2:$F$180,6,FALSE())))</f>
        <v/>
      </c>
      <c r="N4367" s="0" t="str">
        <f aca="false">ASC(G4367)</f>
        <v>ﾗｸﾞﾉｽNF経口ｾﾞﾘｰ分包12g</v>
      </c>
      <c r="O4367" s="0" t="str">
        <f aca="false">ASC(E4367)</f>
        <v>ﾗｸﾂﾛｰｽ</v>
      </c>
      <c r="P4367" s="16" t="n">
        <f aca="false">N(P4366)+IF($C4367=検索!$B$49,1,0)</f>
        <v>0</v>
      </c>
    </row>
    <row r="4368" customFormat="false" ht="15" hidden="false" customHeight="false" outlineLevel="0" collapsed="false">
      <c r="A4368" s="16" t="s">
        <v>221</v>
      </c>
      <c r="B4368" s="0" t="s">
        <v>10104</v>
      </c>
      <c r="C4368" s="0" t="n">
        <v>399</v>
      </c>
      <c r="D4368" s="0" t="str">
        <f aca="false">IFERROR(VLOOKUP($C4368,薬効分類マスタ!$A$2:$B$180,2,FALSE()),"未登録")</f>
        <v>他に分類されない代謝性医薬品</v>
      </c>
      <c r="E4368" s="16" t="s">
        <v>10105</v>
      </c>
      <c r="F4368" s="16" t="s">
        <v>622</v>
      </c>
      <c r="G4368" s="16" t="s">
        <v>10106</v>
      </c>
      <c r="H4368" s="16" t="s">
        <v>2134</v>
      </c>
      <c r="I4368" s="0" t="n">
        <v>36.7</v>
      </c>
      <c r="J4368" s="16" t="s">
        <v>232</v>
      </c>
      <c r="K4368" s="0" t="str">
        <f aca="false">IFERROR(IF(VLOOKUP($C4368,薬効分類マスタ!$A$2:$E$180,5,FALSE())=0,"",VLOOKUP($C4368,薬効分類マスタ!$A$2:$E$180,5,FALSE())),"")</f>
        <v/>
      </c>
      <c r="L4368" s="17"/>
      <c r="M4368" s="0" t="str">
        <f aca="false">IF($K4368="","",IF($L4368&lt;&gt;"",$L4368,VLOOKUP($C4368,薬効分類マスタ!$A$2:$F$180,6,FALSE())))</f>
        <v/>
      </c>
      <c r="N4368" s="0" t="str">
        <f aca="false">ASC(G4368)</f>
        <v>ﾌﾞﾚﾃﾞｨﾆﾝ錠25</v>
      </c>
      <c r="O4368" s="0" t="str">
        <f aca="false">ASC(E4368)</f>
        <v>ﾐｿﾞﾘﾋﾞﾝ</v>
      </c>
      <c r="P4368" s="16" t="n">
        <f aca="false">N(P4367)+IF($C4368=検索!$B$49,1,0)</f>
        <v>0</v>
      </c>
    </row>
    <row r="4369" customFormat="false" ht="15" hidden="false" customHeight="false" outlineLevel="0" collapsed="false">
      <c r="A4369" s="16" t="s">
        <v>221</v>
      </c>
      <c r="B4369" s="0" t="s">
        <v>10107</v>
      </c>
      <c r="C4369" s="0" t="n">
        <v>399</v>
      </c>
      <c r="D4369" s="0" t="str">
        <f aca="false">IFERROR(VLOOKUP($C4369,薬効分類マスタ!$A$2:$B$180,2,FALSE()),"未登録")</f>
        <v>他に分類されない代謝性医薬品</v>
      </c>
      <c r="E4369" s="16" t="s">
        <v>10105</v>
      </c>
      <c r="F4369" s="16" t="s">
        <v>411</v>
      </c>
      <c r="G4369" s="16" t="s">
        <v>10108</v>
      </c>
      <c r="H4369" s="16" t="s">
        <v>2134</v>
      </c>
      <c r="I4369" s="0" t="n">
        <v>59.5</v>
      </c>
      <c r="J4369" s="16" t="s">
        <v>232</v>
      </c>
      <c r="K4369" s="0" t="str">
        <f aca="false">IFERROR(IF(VLOOKUP($C4369,薬効分類マスタ!$A$2:$E$180,5,FALSE())=0,"",VLOOKUP($C4369,薬効分類マスタ!$A$2:$E$180,5,FALSE())),"")</f>
        <v/>
      </c>
      <c r="L4369" s="17"/>
      <c r="M4369" s="0" t="str">
        <f aca="false">IF($K4369="","",IF($L4369&lt;&gt;"",$L4369,VLOOKUP($C4369,薬効分類マスタ!$A$2:$F$180,6,FALSE())))</f>
        <v/>
      </c>
      <c r="N4369" s="0" t="str">
        <f aca="false">ASC(G4369)</f>
        <v>ﾌﾞﾚﾃﾞｨﾆﾝ錠50</v>
      </c>
      <c r="O4369" s="0" t="str">
        <f aca="false">ASC(E4369)</f>
        <v>ﾐｿﾞﾘﾋﾞﾝ</v>
      </c>
      <c r="P4369" s="16" t="n">
        <f aca="false">N(P4368)+IF($C4369=検索!$B$49,1,0)</f>
        <v>0</v>
      </c>
    </row>
    <row r="4370" customFormat="false" ht="15" hidden="false" customHeight="false" outlineLevel="0" collapsed="false">
      <c r="A4370" s="16" t="s">
        <v>221</v>
      </c>
      <c r="B4370" s="0" t="s">
        <v>10109</v>
      </c>
      <c r="C4370" s="0" t="n">
        <v>399</v>
      </c>
      <c r="D4370" s="0" t="str">
        <f aca="false">IFERROR(VLOOKUP($C4370,薬効分類マスタ!$A$2:$B$180,2,FALSE()),"未登録")</f>
        <v>他に分類されない代謝性医薬品</v>
      </c>
      <c r="E4370" s="16" t="s">
        <v>10105</v>
      </c>
      <c r="F4370" s="16" t="s">
        <v>622</v>
      </c>
      <c r="G4370" s="16" t="s">
        <v>10110</v>
      </c>
      <c r="H4370" s="16" t="s">
        <v>2134</v>
      </c>
      <c r="I4370" s="0" t="n">
        <v>36.7</v>
      </c>
      <c r="J4370" s="16" t="s">
        <v>232</v>
      </c>
      <c r="K4370" s="0" t="str">
        <f aca="false">IFERROR(IF(VLOOKUP($C4370,薬効分類マスタ!$A$2:$E$180,5,FALSE())=0,"",VLOOKUP($C4370,薬効分類マスタ!$A$2:$E$180,5,FALSE())),"")</f>
        <v/>
      </c>
      <c r="L4370" s="17"/>
      <c r="M4370" s="0" t="str">
        <f aca="false">IF($K4370="","",IF($L4370&lt;&gt;"",$L4370,VLOOKUP($C4370,薬効分類マスタ!$A$2:$F$180,6,FALSE())))</f>
        <v/>
      </c>
      <c r="N4370" s="0" t="str">
        <f aca="false">ASC(G4370)</f>
        <v>ﾌﾞﾚﾃﾞｨﾆﾝOD錠25</v>
      </c>
      <c r="O4370" s="0" t="str">
        <f aca="false">ASC(E4370)</f>
        <v>ﾐｿﾞﾘﾋﾞﾝ</v>
      </c>
      <c r="P4370" s="16" t="n">
        <f aca="false">N(P4369)+IF($C4370=検索!$B$49,1,0)</f>
        <v>0</v>
      </c>
    </row>
    <row r="4371" customFormat="false" ht="15" hidden="false" customHeight="false" outlineLevel="0" collapsed="false">
      <c r="A4371" s="16" t="s">
        <v>221</v>
      </c>
      <c r="B4371" s="0" t="s">
        <v>10111</v>
      </c>
      <c r="C4371" s="0" t="n">
        <v>399</v>
      </c>
      <c r="D4371" s="0" t="str">
        <f aca="false">IFERROR(VLOOKUP($C4371,薬効分類マスタ!$A$2:$B$180,2,FALSE()),"未登録")</f>
        <v>他に分類されない代謝性医薬品</v>
      </c>
      <c r="E4371" s="16" t="s">
        <v>10105</v>
      </c>
      <c r="F4371" s="16" t="s">
        <v>411</v>
      </c>
      <c r="G4371" s="16" t="s">
        <v>10112</v>
      </c>
      <c r="H4371" s="16" t="s">
        <v>2134</v>
      </c>
      <c r="I4371" s="0" t="n">
        <v>59.5</v>
      </c>
      <c r="J4371" s="16" t="s">
        <v>232</v>
      </c>
      <c r="K4371" s="0" t="str">
        <f aca="false">IFERROR(IF(VLOOKUP($C4371,薬効分類マスタ!$A$2:$E$180,5,FALSE())=0,"",VLOOKUP($C4371,薬効分類マスタ!$A$2:$E$180,5,FALSE())),"")</f>
        <v/>
      </c>
      <c r="L4371" s="17"/>
      <c r="M4371" s="0" t="str">
        <f aca="false">IF($K4371="","",IF($L4371&lt;&gt;"",$L4371,VLOOKUP($C4371,薬効分類マスタ!$A$2:$F$180,6,FALSE())))</f>
        <v/>
      </c>
      <c r="N4371" s="0" t="str">
        <f aca="false">ASC(G4371)</f>
        <v>ﾌﾞﾚﾃﾞｨﾆﾝOD錠50</v>
      </c>
      <c r="O4371" s="0" t="str">
        <f aca="false">ASC(E4371)</f>
        <v>ﾐｿﾞﾘﾋﾞﾝ</v>
      </c>
      <c r="P4371" s="16" t="n">
        <f aca="false">N(P4370)+IF($C4371=検索!$B$49,1,0)</f>
        <v>0</v>
      </c>
    </row>
    <row r="4372" customFormat="false" ht="15" hidden="false" customHeight="false" outlineLevel="0" collapsed="false">
      <c r="A4372" s="16" t="s">
        <v>221</v>
      </c>
      <c r="B4372" s="0" t="s">
        <v>10113</v>
      </c>
      <c r="C4372" s="0" t="n">
        <v>399</v>
      </c>
      <c r="D4372" s="0" t="str">
        <f aca="false">IFERROR(VLOOKUP($C4372,薬効分類マスタ!$A$2:$B$180,2,FALSE()),"未登録")</f>
        <v>他に分類されない代謝性医薬品</v>
      </c>
      <c r="E4372" s="16" t="s">
        <v>10114</v>
      </c>
      <c r="F4372" s="16" t="s">
        <v>627</v>
      </c>
      <c r="G4372" s="16" t="s">
        <v>10115</v>
      </c>
      <c r="I4372" s="0" t="n">
        <v>6.3</v>
      </c>
      <c r="J4372" s="16" t="s">
        <v>239</v>
      </c>
      <c r="K4372" s="0" t="str">
        <f aca="false">IFERROR(IF(VLOOKUP($C4372,薬効分類マスタ!$A$2:$E$180,5,FALSE())=0,"",VLOOKUP($C4372,薬効分類マスタ!$A$2:$E$180,5,FALSE())),"")</f>
        <v/>
      </c>
      <c r="L4372" s="17"/>
      <c r="M4372" s="0" t="str">
        <f aca="false">IF($K4372="","",IF($L4372&lt;&gt;"",$L4372,VLOOKUP($C4372,薬効分類マスタ!$A$2:$F$180,6,FALSE())))</f>
        <v/>
      </c>
      <c r="N4372" s="0" t="str">
        <f aca="false">ASC(G4372)</f>
        <v>ｶﾓｽﾀｯﾄﾒｼﾙ酸塩100mg錠</v>
      </c>
      <c r="O4372" s="0" t="str">
        <f aca="false">ASC(E4372)</f>
        <v>ｶﾓｽﾀｯﾄﾒｼﾙ酸塩</v>
      </c>
      <c r="P4372" s="16" t="n">
        <f aca="false">N(P4371)+IF($C4372=検索!$B$49,1,0)</f>
        <v>0</v>
      </c>
    </row>
    <row r="4373" customFormat="false" ht="15" hidden="false" customHeight="false" outlineLevel="0" collapsed="false">
      <c r="A4373" s="16" t="s">
        <v>221</v>
      </c>
      <c r="B4373" s="0" t="s">
        <v>10116</v>
      </c>
      <c r="C4373" s="0" t="n">
        <v>399</v>
      </c>
      <c r="D4373" s="0" t="str">
        <f aca="false">IFERROR(VLOOKUP($C4373,薬効分類マスタ!$A$2:$B$180,2,FALSE()),"未登録")</f>
        <v>他に分類されない代謝性医薬品</v>
      </c>
      <c r="E4373" s="16" t="s">
        <v>10114</v>
      </c>
      <c r="F4373" s="16" t="s">
        <v>627</v>
      </c>
      <c r="G4373" s="16" t="s">
        <v>10117</v>
      </c>
      <c r="H4373" s="16" t="s">
        <v>1644</v>
      </c>
      <c r="I4373" s="0" t="n">
        <v>9.4</v>
      </c>
      <c r="J4373" s="16" t="s">
        <v>232</v>
      </c>
      <c r="K4373" s="0" t="str">
        <f aca="false">IFERROR(IF(VLOOKUP($C4373,薬効分類マスタ!$A$2:$E$180,5,FALSE())=0,"",VLOOKUP($C4373,薬効分類マスタ!$A$2:$E$180,5,FALSE())),"")</f>
        <v/>
      </c>
      <c r="L4373" s="17"/>
      <c r="M4373" s="0" t="str">
        <f aca="false">IF($K4373="","",IF($L4373&lt;&gt;"",$L4373,VLOOKUP($C4373,薬効分類マスタ!$A$2:$F$180,6,FALSE())))</f>
        <v/>
      </c>
      <c r="N4373" s="0" t="str">
        <f aca="false">ASC(G4373)</f>
        <v>ﾌｵｲﾊﾟﾝ錠100mg</v>
      </c>
      <c r="O4373" s="0" t="str">
        <f aca="false">ASC(E4373)</f>
        <v>ｶﾓｽﾀｯﾄﾒｼﾙ酸塩</v>
      </c>
      <c r="P4373" s="16" t="n">
        <f aca="false">N(P4372)+IF($C4373=検索!$B$49,1,0)</f>
        <v>0</v>
      </c>
    </row>
    <row r="4374" customFormat="false" ht="15" hidden="false" customHeight="false" outlineLevel="0" collapsed="false">
      <c r="A4374" s="16" t="s">
        <v>221</v>
      </c>
      <c r="B4374" s="0" t="s">
        <v>10118</v>
      </c>
      <c r="C4374" s="0" t="n">
        <v>399</v>
      </c>
      <c r="D4374" s="0" t="str">
        <f aca="false">IFERROR(VLOOKUP($C4374,薬効分類マスタ!$A$2:$B$180,2,FALSE()),"未登録")</f>
        <v>他に分類されない代謝性医薬品</v>
      </c>
      <c r="E4374" s="16" t="s">
        <v>10114</v>
      </c>
      <c r="F4374" s="16" t="s">
        <v>627</v>
      </c>
      <c r="G4374" s="16" t="s">
        <v>10119</v>
      </c>
      <c r="H4374" s="16" t="s">
        <v>1183</v>
      </c>
      <c r="I4374" s="0" t="n">
        <v>10</v>
      </c>
      <c r="J4374" s="16" t="s">
        <v>239</v>
      </c>
      <c r="K4374" s="0" t="str">
        <f aca="false">IFERROR(IF(VLOOKUP($C4374,薬効分類マスタ!$A$2:$E$180,5,FALSE())=0,"",VLOOKUP($C4374,薬効分類マスタ!$A$2:$E$180,5,FALSE())),"")</f>
        <v/>
      </c>
      <c r="L4374" s="17"/>
      <c r="M4374" s="0" t="str">
        <f aca="false">IF($K4374="","",IF($L4374&lt;&gt;"",$L4374,VLOOKUP($C4374,薬効分類マスタ!$A$2:$F$180,6,FALSE())))</f>
        <v/>
      </c>
      <c r="N4374" s="0" t="str">
        <f aca="false">ASC(G4374)</f>
        <v>ｶﾓｽﾀｯﾄﾒｼﾙ酸塩錠100mg｢ｻﾜｲ｣</v>
      </c>
      <c r="O4374" s="0" t="str">
        <f aca="false">ASC(E4374)</f>
        <v>ｶﾓｽﾀｯﾄﾒｼﾙ酸塩</v>
      </c>
      <c r="P4374" s="16" t="n">
        <f aca="false">N(P4373)+IF($C4374=検索!$B$49,1,0)</f>
        <v>0</v>
      </c>
    </row>
    <row r="4375" customFormat="false" ht="15" hidden="false" customHeight="false" outlineLevel="0" collapsed="false">
      <c r="A4375" s="16" t="s">
        <v>221</v>
      </c>
      <c r="B4375" s="0" t="s">
        <v>10120</v>
      </c>
      <c r="C4375" s="0" t="n">
        <v>399</v>
      </c>
      <c r="D4375" s="0" t="str">
        <f aca="false">IFERROR(VLOOKUP($C4375,薬効分類マスタ!$A$2:$B$180,2,FALSE()),"未登録")</f>
        <v>他に分類されない代謝性医薬品</v>
      </c>
      <c r="E4375" s="16" t="s">
        <v>10114</v>
      </c>
      <c r="F4375" s="16" t="s">
        <v>627</v>
      </c>
      <c r="G4375" s="16" t="s">
        <v>10121</v>
      </c>
      <c r="H4375" s="16" t="s">
        <v>347</v>
      </c>
      <c r="I4375" s="0" t="n">
        <v>10</v>
      </c>
      <c r="J4375" s="16" t="s">
        <v>239</v>
      </c>
      <c r="K4375" s="0" t="str">
        <f aca="false">IFERROR(IF(VLOOKUP($C4375,薬効分類マスタ!$A$2:$E$180,5,FALSE())=0,"",VLOOKUP($C4375,薬効分類マスタ!$A$2:$E$180,5,FALSE())),"")</f>
        <v/>
      </c>
      <c r="L4375" s="17"/>
      <c r="M4375" s="0" t="str">
        <f aca="false">IF($K4375="","",IF($L4375&lt;&gt;"",$L4375,VLOOKUP($C4375,薬効分類マスタ!$A$2:$F$180,6,FALSE())))</f>
        <v/>
      </c>
      <c r="N4375" s="0" t="str">
        <f aca="false">ASC(G4375)</f>
        <v>ｶﾓｽﾀｯﾄﾒｼﾙ酸塩錠100mg｢ﾂﾙﾊﾗ｣</v>
      </c>
      <c r="O4375" s="0" t="str">
        <f aca="false">ASC(E4375)</f>
        <v>ｶﾓｽﾀｯﾄﾒｼﾙ酸塩</v>
      </c>
      <c r="P4375" s="16" t="n">
        <f aca="false">N(P4374)+IF($C4375=検索!$B$49,1,0)</f>
        <v>0</v>
      </c>
    </row>
    <row r="4376" customFormat="false" ht="15" hidden="false" customHeight="false" outlineLevel="0" collapsed="false">
      <c r="A4376" s="16" t="s">
        <v>221</v>
      </c>
      <c r="B4376" s="0" t="s">
        <v>10122</v>
      </c>
      <c r="C4376" s="0" t="n">
        <v>399</v>
      </c>
      <c r="D4376" s="0" t="str">
        <f aca="false">IFERROR(VLOOKUP($C4376,薬効分類マスタ!$A$2:$B$180,2,FALSE()),"未登録")</f>
        <v>他に分類されない代謝性医薬品</v>
      </c>
      <c r="E4376" s="16" t="s">
        <v>10123</v>
      </c>
      <c r="F4376" s="16" t="s">
        <v>10124</v>
      </c>
      <c r="G4376" s="16" t="s">
        <v>10125</v>
      </c>
      <c r="H4376" s="16" t="s">
        <v>950</v>
      </c>
      <c r="I4376" s="0" t="n">
        <v>637.5</v>
      </c>
      <c r="K4376" s="0" t="str">
        <f aca="false">IFERROR(IF(VLOOKUP($C4376,薬効分類マスタ!$A$2:$E$180,5,FALSE())=0,"",VLOOKUP($C4376,薬効分類マスタ!$A$2:$E$180,5,FALSE())),"")</f>
        <v/>
      </c>
      <c r="L4376" s="17"/>
      <c r="M4376" s="0" t="str">
        <f aca="false">IF($K4376="","",IF($L4376&lt;&gt;"",$L4376,VLOOKUP($C4376,薬効分類マスタ!$A$2:$F$180,6,FALSE())))</f>
        <v/>
      </c>
      <c r="N4376" s="0" t="str">
        <f aca="false">ASC(G4376)</f>
        <v>ｼｸﾛｽﾎﾟﾘﾝ細粒17%｢VTRS｣</v>
      </c>
      <c r="O4376" s="0" t="str">
        <f aca="false">ASC(E4376)</f>
        <v>ｼｸﾛｽﾎﾟﾘﾝ</v>
      </c>
      <c r="P4376" s="16" t="n">
        <f aca="false">N(P4375)+IF($C4376=検索!$B$49,1,0)</f>
        <v>0</v>
      </c>
    </row>
    <row r="4377" customFormat="false" ht="15" hidden="false" customHeight="false" outlineLevel="0" collapsed="false">
      <c r="A4377" s="16" t="s">
        <v>221</v>
      </c>
      <c r="B4377" s="0" t="s">
        <v>10126</v>
      </c>
      <c r="C4377" s="0" t="n">
        <v>399</v>
      </c>
      <c r="D4377" s="0" t="str">
        <f aca="false">IFERROR(VLOOKUP($C4377,薬効分類マスタ!$A$2:$B$180,2,FALSE()),"未登録")</f>
        <v>他に分類されない代謝性医薬品</v>
      </c>
      <c r="E4377" s="16" t="s">
        <v>10123</v>
      </c>
      <c r="F4377" s="16" t="s">
        <v>1778</v>
      </c>
      <c r="G4377" s="16" t="s">
        <v>10127</v>
      </c>
      <c r="I4377" s="0" t="n">
        <v>20.8</v>
      </c>
      <c r="J4377" s="16" t="s">
        <v>239</v>
      </c>
      <c r="K4377" s="0" t="str">
        <f aca="false">IFERROR(IF(VLOOKUP($C4377,薬効分類マスタ!$A$2:$E$180,5,FALSE())=0,"",VLOOKUP($C4377,薬効分類マスタ!$A$2:$E$180,5,FALSE())),"")</f>
        <v/>
      </c>
      <c r="L4377" s="17"/>
      <c r="M4377" s="0" t="str">
        <f aca="false">IF($K4377="","",IF($L4377&lt;&gt;"",$L4377,VLOOKUP($C4377,薬効分類マスタ!$A$2:$F$180,6,FALSE())))</f>
        <v/>
      </c>
      <c r="N4377" s="0" t="str">
        <f aca="false">ASC(G4377)</f>
        <v>ｼｸﾛｽﾎﾟﾘﾝ10mgｶﾌﾟｾﾙ</v>
      </c>
      <c r="O4377" s="0" t="str">
        <f aca="false">ASC(E4377)</f>
        <v>ｼｸﾛｽﾎﾟﾘﾝ</v>
      </c>
      <c r="P4377" s="16" t="n">
        <f aca="false">N(P4376)+IF($C4377=検索!$B$49,1,0)</f>
        <v>0</v>
      </c>
    </row>
    <row r="4378" customFormat="false" ht="15" hidden="false" customHeight="false" outlineLevel="0" collapsed="false">
      <c r="A4378" s="16" t="s">
        <v>221</v>
      </c>
      <c r="B4378" s="0" t="s">
        <v>10128</v>
      </c>
      <c r="C4378" s="0" t="n">
        <v>399</v>
      </c>
      <c r="D4378" s="0" t="str">
        <f aca="false">IFERROR(VLOOKUP($C4378,薬効分類マスタ!$A$2:$B$180,2,FALSE()),"未登録")</f>
        <v>他に分類されない代謝性医薬品</v>
      </c>
      <c r="E4378" s="16" t="s">
        <v>10123</v>
      </c>
      <c r="F4378" s="16" t="s">
        <v>1778</v>
      </c>
      <c r="G4378" s="16" t="s">
        <v>10129</v>
      </c>
      <c r="H4378" s="16" t="s">
        <v>1133</v>
      </c>
      <c r="I4378" s="0" t="n">
        <v>36.6</v>
      </c>
      <c r="J4378" s="16" t="s">
        <v>232</v>
      </c>
      <c r="K4378" s="0" t="str">
        <f aca="false">IFERROR(IF(VLOOKUP($C4378,薬効分類マスタ!$A$2:$E$180,5,FALSE())=0,"",VLOOKUP($C4378,薬効分類マスタ!$A$2:$E$180,5,FALSE())),"")</f>
        <v/>
      </c>
      <c r="L4378" s="17"/>
      <c r="M4378" s="0" t="str">
        <f aca="false">IF($K4378="","",IF($L4378&lt;&gt;"",$L4378,VLOOKUP($C4378,薬効分類マスタ!$A$2:$F$180,6,FALSE())))</f>
        <v/>
      </c>
      <c r="N4378" s="0" t="str">
        <f aca="false">ASC(G4378)</f>
        <v>ﾈｵｰﾗﾙ10mgｶﾌﾟｾﾙ</v>
      </c>
      <c r="O4378" s="0" t="str">
        <f aca="false">ASC(E4378)</f>
        <v>ｼｸﾛｽﾎﾟﾘﾝ</v>
      </c>
      <c r="P4378" s="16" t="n">
        <f aca="false">N(P4377)+IF($C4378=検索!$B$49,1,0)</f>
        <v>0</v>
      </c>
    </row>
    <row r="4379" customFormat="false" ht="15" hidden="false" customHeight="false" outlineLevel="0" collapsed="false">
      <c r="A4379" s="16" t="s">
        <v>221</v>
      </c>
      <c r="B4379" s="0" t="s">
        <v>10130</v>
      </c>
      <c r="C4379" s="0" t="n">
        <v>399</v>
      </c>
      <c r="D4379" s="0" t="str">
        <f aca="false">IFERROR(VLOOKUP($C4379,薬効分類マスタ!$A$2:$B$180,2,FALSE()),"未登録")</f>
        <v>他に分類されない代謝性医薬品</v>
      </c>
      <c r="E4379" s="16" t="s">
        <v>10123</v>
      </c>
      <c r="F4379" s="16" t="s">
        <v>1778</v>
      </c>
      <c r="G4379" s="16" t="s">
        <v>10131</v>
      </c>
      <c r="H4379" s="16" t="s">
        <v>4823</v>
      </c>
      <c r="I4379" s="0" t="n">
        <v>27.3</v>
      </c>
      <c r="J4379" s="16" t="s">
        <v>239</v>
      </c>
      <c r="K4379" s="0" t="str">
        <f aca="false">IFERROR(IF(VLOOKUP($C4379,薬効分類マスタ!$A$2:$E$180,5,FALSE())=0,"",VLOOKUP($C4379,薬効分類マスタ!$A$2:$E$180,5,FALSE())),"")</f>
        <v/>
      </c>
      <c r="L4379" s="17"/>
      <c r="M4379" s="0" t="str">
        <f aca="false">IF($K4379="","",IF($L4379&lt;&gt;"",$L4379,VLOOKUP($C4379,薬効分類マスタ!$A$2:$F$180,6,FALSE())))</f>
        <v/>
      </c>
      <c r="N4379" s="0" t="str">
        <f aca="false">ASC(G4379)</f>
        <v>ｼｸﾛｽﾎﾟﾘﾝｶﾌﾟｾﾙ10mg｢BMD｣</v>
      </c>
      <c r="O4379" s="0" t="str">
        <f aca="false">ASC(E4379)</f>
        <v>ｼｸﾛｽﾎﾟﾘﾝ</v>
      </c>
      <c r="P4379" s="16" t="n">
        <f aca="false">N(P4378)+IF($C4379=検索!$B$49,1,0)</f>
        <v>0</v>
      </c>
    </row>
    <row r="4380" customFormat="false" ht="15" hidden="false" customHeight="false" outlineLevel="0" collapsed="false">
      <c r="A4380" s="16" t="s">
        <v>221</v>
      </c>
      <c r="B4380" s="0" t="s">
        <v>10132</v>
      </c>
      <c r="C4380" s="0" t="n">
        <v>399</v>
      </c>
      <c r="D4380" s="0" t="str">
        <f aca="false">IFERROR(VLOOKUP($C4380,薬効分類マスタ!$A$2:$B$180,2,FALSE()),"未登録")</f>
        <v>他に分類されない代謝性医薬品</v>
      </c>
      <c r="E4380" s="16" t="s">
        <v>10123</v>
      </c>
      <c r="F4380" s="16" t="s">
        <v>1778</v>
      </c>
      <c r="G4380" s="16" t="s">
        <v>10133</v>
      </c>
      <c r="H4380" s="16" t="s">
        <v>536</v>
      </c>
      <c r="I4380" s="0" t="n">
        <v>27.3</v>
      </c>
      <c r="J4380" s="16" t="s">
        <v>239</v>
      </c>
      <c r="K4380" s="0" t="str">
        <f aca="false">IFERROR(IF(VLOOKUP($C4380,薬効分類マスタ!$A$2:$E$180,5,FALSE())=0,"",VLOOKUP($C4380,薬効分類マスタ!$A$2:$E$180,5,FALSE())),"")</f>
        <v/>
      </c>
      <c r="L4380" s="17"/>
      <c r="M4380" s="0" t="str">
        <f aca="false">IF($K4380="","",IF($L4380&lt;&gt;"",$L4380,VLOOKUP($C4380,薬効分類マスタ!$A$2:$F$180,6,FALSE())))</f>
        <v/>
      </c>
      <c r="N4380" s="0" t="str">
        <f aca="false">ASC(G4380)</f>
        <v>ｼｸﾛｽﾎﾟﾘﾝｶﾌﾟｾﾙ10mg｢日医工｣</v>
      </c>
      <c r="O4380" s="0" t="str">
        <f aca="false">ASC(E4380)</f>
        <v>ｼｸﾛｽﾎﾟﾘﾝ</v>
      </c>
      <c r="P4380" s="16" t="n">
        <f aca="false">N(P4379)+IF($C4380=検索!$B$49,1,0)</f>
        <v>0</v>
      </c>
    </row>
    <row r="4381" customFormat="false" ht="15" hidden="false" customHeight="false" outlineLevel="0" collapsed="false">
      <c r="A4381" s="16" t="s">
        <v>221</v>
      </c>
      <c r="B4381" s="0" t="s">
        <v>10134</v>
      </c>
      <c r="C4381" s="0" t="n">
        <v>399</v>
      </c>
      <c r="D4381" s="0" t="str">
        <f aca="false">IFERROR(VLOOKUP($C4381,薬効分類マスタ!$A$2:$B$180,2,FALSE()),"未登録")</f>
        <v>他に分類されない代謝性医薬品</v>
      </c>
      <c r="E4381" s="16" t="s">
        <v>10123</v>
      </c>
      <c r="F4381" s="16" t="s">
        <v>1778</v>
      </c>
      <c r="G4381" s="16" t="s">
        <v>10135</v>
      </c>
      <c r="H4381" s="16" t="s">
        <v>539</v>
      </c>
      <c r="I4381" s="0" t="n">
        <v>27.3</v>
      </c>
      <c r="J4381" s="16" t="s">
        <v>239</v>
      </c>
      <c r="K4381" s="0" t="str">
        <f aca="false">IFERROR(IF(VLOOKUP($C4381,薬効分類マスタ!$A$2:$E$180,5,FALSE())=0,"",VLOOKUP($C4381,薬効分類マスタ!$A$2:$E$180,5,FALSE())),"")</f>
        <v/>
      </c>
      <c r="L4381" s="17"/>
      <c r="M4381" s="0" t="str">
        <f aca="false">IF($K4381="","",IF($L4381&lt;&gt;"",$L4381,VLOOKUP($C4381,薬効分類マスタ!$A$2:$F$180,6,FALSE())))</f>
        <v/>
      </c>
      <c r="N4381" s="0" t="str">
        <f aca="false">ASC(G4381)</f>
        <v>ｼｸﾛｽﾎﾟﾘﾝｶﾌﾟｾﾙ10mg｢TC｣</v>
      </c>
      <c r="O4381" s="0" t="str">
        <f aca="false">ASC(E4381)</f>
        <v>ｼｸﾛｽﾎﾟﾘﾝ</v>
      </c>
      <c r="P4381" s="16" t="n">
        <f aca="false">N(P4380)+IF($C4381=検索!$B$49,1,0)</f>
        <v>0</v>
      </c>
    </row>
    <row r="4382" customFormat="false" ht="15" hidden="false" customHeight="false" outlineLevel="0" collapsed="false">
      <c r="A4382" s="16" t="s">
        <v>221</v>
      </c>
      <c r="B4382" s="0" t="s">
        <v>10136</v>
      </c>
      <c r="C4382" s="0" t="n">
        <v>399</v>
      </c>
      <c r="D4382" s="0" t="str">
        <f aca="false">IFERROR(VLOOKUP($C4382,薬効分類マスタ!$A$2:$B$180,2,FALSE()),"未登録")</f>
        <v>他に分類されない代謝性医薬品</v>
      </c>
      <c r="E4382" s="16" t="s">
        <v>10123</v>
      </c>
      <c r="F4382" s="16" t="s">
        <v>1778</v>
      </c>
      <c r="G4382" s="16" t="s">
        <v>10137</v>
      </c>
      <c r="H4382" s="16" t="s">
        <v>950</v>
      </c>
      <c r="I4382" s="0" t="n">
        <v>27.3</v>
      </c>
      <c r="J4382" s="16" t="s">
        <v>239</v>
      </c>
      <c r="K4382" s="0" t="str">
        <f aca="false">IFERROR(IF(VLOOKUP($C4382,薬効分類マスタ!$A$2:$E$180,5,FALSE())=0,"",VLOOKUP($C4382,薬効分類マスタ!$A$2:$E$180,5,FALSE())),"")</f>
        <v/>
      </c>
      <c r="L4382" s="17"/>
      <c r="M4382" s="0" t="str">
        <f aca="false">IF($K4382="","",IF($L4382&lt;&gt;"",$L4382,VLOOKUP($C4382,薬効分類マスタ!$A$2:$F$180,6,FALSE())))</f>
        <v/>
      </c>
      <c r="N4382" s="0" t="str">
        <f aca="false">ASC(G4382)</f>
        <v>ｼｸﾛｽﾎﾟﾘﾝｶﾌﾟｾﾙ10mg｢VTRS｣</v>
      </c>
      <c r="O4382" s="0" t="str">
        <f aca="false">ASC(E4382)</f>
        <v>ｼｸﾛｽﾎﾟﾘﾝ</v>
      </c>
      <c r="P4382" s="16" t="n">
        <f aca="false">N(P4381)+IF($C4382=検索!$B$49,1,0)</f>
        <v>0</v>
      </c>
    </row>
    <row r="4383" customFormat="false" ht="15" hidden="false" customHeight="false" outlineLevel="0" collapsed="false">
      <c r="A4383" s="16" t="s">
        <v>221</v>
      </c>
      <c r="B4383" s="0" t="s">
        <v>10138</v>
      </c>
      <c r="C4383" s="0" t="n">
        <v>399</v>
      </c>
      <c r="D4383" s="0" t="str">
        <f aca="false">IFERROR(VLOOKUP($C4383,薬効分類マスタ!$A$2:$B$180,2,FALSE()),"未登録")</f>
        <v>他に分類されない代謝性医薬品</v>
      </c>
      <c r="E4383" s="16" t="s">
        <v>10123</v>
      </c>
      <c r="F4383" s="16" t="s">
        <v>1116</v>
      </c>
      <c r="G4383" s="16" t="s">
        <v>10139</v>
      </c>
      <c r="I4383" s="0" t="n">
        <v>48.9</v>
      </c>
      <c r="J4383" s="16" t="s">
        <v>239</v>
      </c>
      <c r="K4383" s="0" t="str">
        <f aca="false">IFERROR(IF(VLOOKUP($C4383,薬効分類マスタ!$A$2:$E$180,5,FALSE())=0,"",VLOOKUP($C4383,薬効分類マスタ!$A$2:$E$180,5,FALSE())),"")</f>
        <v/>
      </c>
      <c r="L4383" s="17"/>
      <c r="M4383" s="0" t="str">
        <f aca="false">IF($K4383="","",IF($L4383&lt;&gt;"",$L4383,VLOOKUP($C4383,薬効分類マスタ!$A$2:$F$180,6,FALSE())))</f>
        <v/>
      </c>
      <c r="N4383" s="0" t="str">
        <f aca="false">ASC(G4383)</f>
        <v>ｼｸﾛｽﾎﾟﾘﾝ25mgｶﾌﾟｾﾙ</v>
      </c>
      <c r="O4383" s="0" t="str">
        <f aca="false">ASC(E4383)</f>
        <v>ｼｸﾛｽﾎﾟﾘﾝ</v>
      </c>
      <c r="P4383" s="16" t="n">
        <f aca="false">N(P4382)+IF($C4383=検索!$B$49,1,0)</f>
        <v>0</v>
      </c>
    </row>
    <row r="4384" customFormat="false" ht="15" hidden="false" customHeight="false" outlineLevel="0" collapsed="false">
      <c r="A4384" s="16" t="s">
        <v>221</v>
      </c>
      <c r="B4384" s="0" t="s">
        <v>10140</v>
      </c>
      <c r="C4384" s="0" t="n">
        <v>399</v>
      </c>
      <c r="D4384" s="0" t="str">
        <f aca="false">IFERROR(VLOOKUP($C4384,薬効分類マスタ!$A$2:$B$180,2,FALSE()),"未登録")</f>
        <v>他に分類されない代謝性医薬品</v>
      </c>
      <c r="E4384" s="16" t="s">
        <v>10123</v>
      </c>
      <c r="F4384" s="16" t="s">
        <v>1116</v>
      </c>
      <c r="G4384" s="16" t="s">
        <v>10141</v>
      </c>
      <c r="H4384" s="16" t="s">
        <v>1133</v>
      </c>
      <c r="I4384" s="0" t="n">
        <v>77.2</v>
      </c>
      <c r="J4384" s="16" t="s">
        <v>232</v>
      </c>
      <c r="K4384" s="0" t="str">
        <f aca="false">IFERROR(IF(VLOOKUP($C4384,薬効分類マスタ!$A$2:$E$180,5,FALSE())=0,"",VLOOKUP($C4384,薬効分類マスタ!$A$2:$E$180,5,FALSE())),"")</f>
        <v/>
      </c>
      <c r="L4384" s="17"/>
      <c r="M4384" s="0" t="str">
        <f aca="false">IF($K4384="","",IF($L4384&lt;&gt;"",$L4384,VLOOKUP($C4384,薬効分類マスタ!$A$2:$F$180,6,FALSE())))</f>
        <v/>
      </c>
      <c r="N4384" s="0" t="str">
        <f aca="false">ASC(G4384)</f>
        <v>ﾈｵｰﾗﾙ25mgｶﾌﾟｾﾙ</v>
      </c>
      <c r="O4384" s="0" t="str">
        <f aca="false">ASC(E4384)</f>
        <v>ｼｸﾛｽﾎﾟﾘﾝ</v>
      </c>
      <c r="P4384" s="16" t="n">
        <f aca="false">N(P4383)+IF($C4384=検索!$B$49,1,0)</f>
        <v>0</v>
      </c>
    </row>
    <row r="4385" customFormat="false" ht="15" hidden="false" customHeight="false" outlineLevel="0" collapsed="false">
      <c r="A4385" s="16" t="s">
        <v>221</v>
      </c>
      <c r="B4385" s="0" t="s">
        <v>10142</v>
      </c>
      <c r="C4385" s="0" t="n">
        <v>399</v>
      </c>
      <c r="D4385" s="0" t="str">
        <f aca="false">IFERROR(VLOOKUP($C4385,薬効分類マスタ!$A$2:$B$180,2,FALSE()),"未登録")</f>
        <v>他に分類されない代謝性医薬品</v>
      </c>
      <c r="E4385" s="16" t="s">
        <v>10123</v>
      </c>
      <c r="F4385" s="16" t="s">
        <v>1116</v>
      </c>
      <c r="G4385" s="16" t="s">
        <v>10143</v>
      </c>
      <c r="H4385" s="16" t="s">
        <v>4823</v>
      </c>
      <c r="I4385" s="0" t="n">
        <v>53.5</v>
      </c>
      <c r="J4385" s="16" t="s">
        <v>239</v>
      </c>
      <c r="K4385" s="0" t="str">
        <f aca="false">IFERROR(IF(VLOOKUP($C4385,薬効分類マスタ!$A$2:$E$180,5,FALSE())=0,"",VLOOKUP($C4385,薬効分類マスタ!$A$2:$E$180,5,FALSE())),"")</f>
        <v/>
      </c>
      <c r="L4385" s="17"/>
      <c r="M4385" s="0" t="str">
        <f aca="false">IF($K4385="","",IF($L4385&lt;&gt;"",$L4385,VLOOKUP($C4385,薬効分類マスタ!$A$2:$F$180,6,FALSE())))</f>
        <v/>
      </c>
      <c r="N4385" s="0" t="str">
        <f aca="false">ASC(G4385)</f>
        <v>ｼｸﾛｽﾎﾟﾘﾝｶﾌﾟｾﾙ25mg｢BMD｣</v>
      </c>
      <c r="O4385" s="0" t="str">
        <f aca="false">ASC(E4385)</f>
        <v>ｼｸﾛｽﾎﾟﾘﾝ</v>
      </c>
      <c r="P4385" s="16" t="n">
        <f aca="false">N(P4384)+IF($C4385=検索!$B$49,1,0)</f>
        <v>0</v>
      </c>
    </row>
    <row r="4386" customFormat="false" ht="15" hidden="false" customHeight="false" outlineLevel="0" collapsed="false">
      <c r="A4386" s="16" t="s">
        <v>221</v>
      </c>
      <c r="B4386" s="0" t="s">
        <v>10144</v>
      </c>
      <c r="C4386" s="0" t="n">
        <v>399</v>
      </c>
      <c r="D4386" s="0" t="str">
        <f aca="false">IFERROR(VLOOKUP($C4386,薬効分類マスタ!$A$2:$B$180,2,FALSE()),"未登録")</f>
        <v>他に分類されない代謝性医薬品</v>
      </c>
      <c r="E4386" s="16" t="s">
        <v>10123</v>
      </c>
      <c r="F4386" s="16" t="s">
        <v>1116</v>
      </c>
      <c r="G4386" s="16" t="s">
        <v>10145</v>
      </c>
      <c r="H4386" s="16" t="s">
        <v>536</v>
      </c>
      <c r="I4386" s="0" t="n">
        <v>53.5</v>
      </c>
      <c r="J4386" s="16" t="s">
        <v>239</v>
      </c>
      <c r="K4386" s="0" t="str">
        <f aca="false">IFERROR(IF(VLOOKUP($C4386,薬効分類マスタ!$A$2:$E$180,5,FALSE())=0,"",VLOOKUP($C4386,薬効分類マスタ!$A$2:$E$180,5,FALSE())),"")</f>
        <v/>
      </c>
      <c r="L4386" s="17"/>
      <c r="M4386" s="0" t="str">
        <f aca="false">IF($K4386="","",IF($L4386&lt;&gt;"",$L4386,VLOOKUP($C4386,薬効分類マスタ!$A$2:$F$180,6,FALSE())))</f>
        <v/>
      </c>
      <c r="N4386" s="0" t="str">
        <f aca="false">ASC(G4386)</f>
        <v>ｼｸﾛｽﾎﾟﾘﾝｶﾌﾟｾﾙ25mg｢日医工｣</v>
      </c>
      <c r="O4386" s="0" t="str">
        <f aca="false">ASC(E4386)</f>
        <v>ｼｸﾛｽﾎﾟﾘﾝ</v>
      </c>
      <c r="P4386" s="16" t="n">
        <f aca="false">N(P4385)+IF($C4386=検索!$B$49,1,0)</f>
        <v>0</v>
      </c>
    </row>
    <row r="4387" customFormat="false" ht="15" hidden="false" customHeight="false" outlineLevel="0" collapsed="false">
      <c r="A4387" s="16" t="s">
        <v>221</v>
      </c>
      <c r="B4387" s="0" t="s">
        <v>10146</v>
      </c>
      <c r="C4387" s="0" t="n">
        <v>399</v>
      </c>
      <c r="D4387" s="0" t="str">
        <f aca="false">IFERROR(VLOOKUP($C4387,薬効分類マスタ!$A$2:$B$180,2,FALSE()),"未登録")</f>
        <v>他に分類されない代謝性医薬品</v>
      </c>
      <c r="E4387" s="16" t="s">
        <v>10123</v>
      </c>
      <c r="F4387" s="16" t="s">
        <v>1116</v>
      </c>
      <c r="G4387" s="16" t="s">
        <v>10147</v>
      </c>
      <c r="H4387" s="16" t="s">
        <v>950</v>
      </c>
      <c r="I4387" s="0" t="n">
        <v>53.5</v>
      </c>
      <c r="J4387" s="16" t="s">
        <v>239</v>
      </c>
      <c r="K4387" s="0" t="str">
        <f aca="false">IFERROR(IF(VLOOKUP($C4387,薬効分類マスタ!$A$2:$E$180,5,FALSE())=0,"",VLOOKUP($C4387,薬効分類マスタ!$A$2:$E$180,5,FALSE())),"")</f>
        <v/>
      </c>
      <c r="L4387" s="17"/>
      <c r="M4387" s="0" t="str">
        <f aca="false">IF($K4387="","",IF($L4387&lt;&gt;"",$L4387,VLOOKUP($C4387,薬効分類マスタ!$A$2:$F$180,6,FALSE())))</f>
        <v/>
      </c>
      <c r="N4387" s="0" t="str">
        <f aca="false">ASC(G4387)</f>
        <v>ｼｸﾛｽﾎﾟﾘﾝｶﾌﾟｾﾙ25mg｢VTRS｣</v>
      </c>
      <c r="O4387" s="0" t="str">
        <f aca="false">ASC(E4387)</f>
        <v>ｼｸﾛｽﾎﾟﾘﾝ</v>
      </c>
      <c r="P4387" s="16" t="n">
        <f aca="false">N(P4386)+IF($C4387=検索!$B$49,1,0)</f>
        <v>0</v>
      </c>
    </row>
    <row r="4388" customFormat="false" ht="15" hidden="false" customHeight="false" outlineLevel="0" collapsed="false">
      <c r="A4388" s="16" t="s">
        <v>221</v>
      </c>
      <c r="B4388" s="0" t="s">
        <v>10148</v>
      </c>
      <c r="C4388" s="0" t="n">
        <v>399</v>
      </c>
      <c r="D4388" s="0" t="str">
        <f aca="false">IFERROR(VLOOKUP($C4388,薬効分類マスタ!$A$2:$B$180,2,FALSE()),"未登録")</f>
        <v>他に分類されない代謝性医薬品</v>
      </c>
      <c r="E4388" s="16" t="s">
        <v>10123</v>
      </c>
      <c r="F4388" s="16" t="s">
        <v>1783</v>
      </c>
      <c r="G4388" s="16" t="s">
        <v>10149</v>
      </c>
      <c r="I4388" s="0" t="n">
        <v>76</v>
      </c>
      <c r="J4388" s="16" t="s">
        <v>239</v>
      </c>
      <c r="K4388" s="0" t="str">
        <f aca="false">IFERROR(IF(VLOOKUP($C4388,薬効分類マスタ!$A$2:$E$180,5,FALSE())=0,"",VLOOKUP($C4388,薬効分類マスタ!$A$2:$E$180,5,FALSE())),"")</f>
        <v/>
      </c>
      <c r="L4388" s="17"/>
      <c r="M4388" s="0" t="str">
        <f aca="false">IF($K4388="","",IF($L4388&lt;&gt;"",$L4388,VLOOKUP($C4388,薬効分類マスタ!$A$2:$F$180,6,FALSE())))</f>
        <v/>
      </c>
      <c r="N4388" s="0" t="str">
        <f aca="false">ASC(G4388)</f>
        <v>ｼｸﾛｽﾎﾟﾘﾝ50mgｶﾌﾟｾﾙ</v>
      </c>
      <c r="O4388" s="0" t="str">
        <f aca="false">ASC(E4388)</f>
        <v>ｼｸﾛｽﾎﾟﾘﾝ</v>
      </c>
      <c r="P4388" s="16" t="n">
        <f aca="false">N(P4387)+IF($C4388=検索!$B$49,1,0)</f>
        <v>0</v>
      </c>
    </row>
    <row r="4389" customFormat="false" ht="15" hidden="false" customHeight="false" outlineLevel="0" collapsed="false">
      <c r="A4389" s="16" t="s">
        <v>221</v>
      </c>
      <c r="B4389" s="0" t="s">
        <v>10150</v>
      </c>
      <c r="C4389" s="0" t="n">
        <v>399</v>
      </c>
      <c r="D4389" s="0" t="str">
        <f aca="false">IFERROR(VLOOKUP($C4389,薬効分類マスタ!$A$2:$B$180,2,FALSE()),"未登録")</f>
        <v>他に分類されない代謝性医薬品</v>
      </c>
      <c r="E4389" s="16" t="s">
        <v>10123</v>
      </c>
      <c r="F4389" s="16" t="s">
        <v>1783</v>
      </c>
      <c r="G4389" s="16" t="s">
        <v>10151</v>
      </c>
      <c r="H4389" s="16" t="s">
        <v>1133</v>
      </c>
      <c r="I4389" s="0" t="n">
        <v>122.6</v>
      </c>
      <c r="J4389" s="16" t="s">
        <v>232</v>
      </c>
      <c r="K4389" s="0" t="str">
        <f aca="false">IFERROR(IF(VLOOKUP($C4389,薬効分類マスタ!$A$2:$E$180,5,FALSE())=0,"",VLOOKUP($C4389,薬効分類マスタ!$A$2:$E$180,5,FALSE())),"")</f>
        <v/>
      </c>
      <c r="L4389" s="17"/>
      <c r="M4389" s="0" t="str">
        <f aca="false">IF($K4389="","",IF($L4389&lt;&gt;"",$L4389,VLOOKUP($C4389,薬効分類マスタ!$A$2:$F$180,6,FALSE())))</f>
        <v/>
      </c>
      <c r="N4389" s="0" t="str">
        <f aca="false">ASC(G4389)</f>
        <v>ﾈｵｰﾗﾙ50mgｶﾌﾟｾﾙ</v>
      </c>
      <c r="O4389" s="0" t="str">
        <f aca="false">ASC(E4389)</f>
        <v>ｼｸﾛｽﾎﾟﾘﾝ</v>
      </c>
      <c r="P4389" s="16" t="n">
        <f aca="false">N(P4388)+IF($C4389=検索!$B$49,1,0)</f>
        <v>0</v>
      </c>
    </row>
    <row r="4390" customFormat="false" ht="15" hidden="false" customHeight="false" outlineLevel="0" collapsed="false">
      <c r="A4390" s="16" t="s">
        <v>221</v>
      </c>
      <c r="B4390" s="0" t="s">
        <v>10152</v>
      </c>
      <c r="C4390" s="0" t="n">
        <v>399</v>
      </c>
      <c r="D4390" s="0" t="str">
        <f aca="false">IFERROR(VLOOKUP($C4390,薬効分類マスタ!$A$2:$B$180,2,FALSE()),"未登録")</f>
        <v>他に分類されない代謝性医薬品</v>
      </c>
      <c r="E4390" s="16" t="s">
        <v>10123</v>
      </c>
      <c r="F4390" s="16" t="s">
        <v>1783</v>
      </c>
      <c r="G4390" s="16" t="s">
        <v>10153</v>
      </c>
      <c r="H4390" s="16" t="s">
        <v>4823</v>
      </c>
      <c r="I4390" s="0" t="n">
        <v>88.5</v>
      </c>
      <c r="J4390" s="16" t="s">
        <v>239</v>
      </c>
      <c r="K4390" s="0" t="str">
        <f aca="false">IFERROR(IF(VLOOKUP($C4390,薬効分類マスタ!$A$2:$E$180,5,FALSE())=0,"",VLOOKUP($C4390,薬効分類マスタ!$A$2:$E$180,5,FALSE())),"")</f>
        <v/>
      </c>
      <c r="L4390" s="17"/>
      <c r="M4390" s="0" t="str">
        <f aca="false">IF($K4390="","",IF($L4390&lt;&gt;"",$L4390,VLOOKUP($C4390,薬効分類マスタ!$A$2:$F$180,6,FALSE())))</f>
        <v/>
      </c>
      <c r="N4390" s="0" t="str">
        <f aca="false">ASC(G4390)</f>
        <v>ｼｸﾛｽﾎﾟﾘﾝｶﾌﾟｾﾙ50mg｢BMD｣</v>
      </c>
      <c r="O4390" s="0" t="str">
        <f aca="false">ASC(E4390)</f>
        <v>ｼｸﾛｽﾎﾟﾘﾝ</v>
      </c>
      <c r="P4390" s="16" t="n">
        <f aca="false">N(P4389)+IF($C4390=検索!$B$49,1,0)</f>
        <v>0</v>
      </c>
    </row>
    <row r="4391" customFormat="false" ht="15" hidden="false" customHeight="false" outlineLevel="0" collapsed="false">
      <c r="A4391" s="16" t="s">
        <v>221</v>
      </c>
      <c r="B4391" s="0" t="s">
        <v>10154</v>
      </c>
      <c r="C4391" s="0" t="n">
        <v>399</v>
      </c>
      <c r="D4391" s="0" t="str">
        <f aca="false">IFERROR(VLOOKUP($C4391,薬効分類マスタ!$A$2:$B$180,2,FALSE()),"未登録")</f>
        <v>他に分類されない代謝性医薬品</v>
      </c>
      <c r="E4391" s="16" t="s">
        <v>10123</v>
      </c>
      <c r="F4391" s="16" t="s">
        <v>1783</v>
      </c>
      <c r="G4391" s="16" t="s">
        <v>10155</v>
      </c>
      <c r="H4391" s="16" t="s">
        <v>539</v>
      </c>
      <c r="I4391" s="0" t="n">
        <v>88.5</v>
      </c>
      <c r="J4391" s="16" t="s">
        <v>239</v>
      </c>
      <c r="K4391" s="0" t="str">
        <f aca="false">IFERROR(IF(VLOOKUP($C4391,薬効分類マスタ!$A$2:$E$180,5,FALSE())=0,"",VLOOKUP($C4391,薬効分類マスタ!$A$2:$E$180,5,FALSE())),"")</f>
        <v/>
      </c>
      <c r="L4391" s="17"/>
      <c r="M4391" s="0" t="str">
        <f aca="false">IF($K4391="","",IF($L4391&lt;&gt;"",$L4391,VLOOKUP($C4391,薬効分類マスタ!$A$2:$F$180,6,FALSE())))</f>
        <v/>
      </c>
      <c r="N4391" s="0" t="str">
        <f aca="false">ASC(G4391)</f>
        <v>ｼｸﾛｽﾎﾟﾘﾝｶﾌﾟｾﾙ50mg｢TC｣</v>
      </c>
      <c r="O4391" s="0" t="str">
        <f aca="false">ASC(E4391)</f>
        <v>ｼｸﾛｽﾎﾟﾘﾝ</v>
      </c>
      <c r="P4391" s="16" t="n">
        <f aca="false">N(P4390)+IF($C4391=検索!$B$49,1,0)</f>
        <v>0</v>
      </c>
    </row>
    <row r="4392" customFormat="false" ht="15" hidden="false" customHeight="false" outlineLevel="0" collapsed="false">
      <c r="A4392" s="16" t="s">
        <v>221</v>
      </c>
      <c r="B4392" s="0" t="s">
        <v>10156</v>
      </c>
      <c r="C4392" s="0" t="n">
        <v>399</v>
      </c>
      <c r="D4392" s="0" t="str">
        <f aca="false">IFERROR(VLOOKUP($C4392,薬効分類マスタ!$A$2:$B$180,2,FALSE()),"未登録")</f>
        <v>他に分類されない代謝性医薬品</v>
      </c>
      <c r="E4392" s="16" t="s">
        <v>10123</v>
      </c>
      <c r="F4392" s="16" t="s">
        <v>1783</v>
      </c>
      <c r="G4392" s="16" t="s">
        <v>10157</v>
      </c>
      <c r="H4392" s="16" t="s">
        <v>950</v>
      </c>
      <c r="I4392" s="0" t="n">
        <v>88.5</v>
      </c>
      <c r="J4392" s="16" t="s">
        <v>239</v>
      </c>
      <c r="K4392" s="0" t="str">
        <f aca="false">IFERROR(IF(VLOOKUP($C4392,薬効分類マスタ!$A$2:$E$180,5,FALSE())=0,"",VLOOKUP($C4392,薬効分類マスタ!$A$2:$E$180,5,FALSE())),"")</f>
        <v/>
      </c>
      <c r="L4392" s="17"/>
      <c r="M4392" s="0" t="str">
        <f aca="false">IF($K4392="","",IF($L4392&lt;&gt;"",$L4392,VLOOKUP($C4392,薬効分類マスタ!$A$2:$F$180,6,FALSE())))</f>
        <v/>
      </c>
      <c r="N4392" s="0" t="str">
        <f aca="false">ASC(G4392)</f>
        <v>ｼｸﾛｽﾎﾟﾘﾝｶﾌﾟｾﾙ50mg｢VTRS｣</v>
      </c>
      <c r="O4392" s="0" t="str">
        <f aca="false">ASC(E4392)</f>
        <v>ｼｸﾛｽﾎﾟﾘﾝ</v>
      </c>
      <c r="P4392" s="16" t="n">
        <f aca="false">N(P4391)+IF($C4392=検索!$B$49,1,0)</f>
        <v>0</v>
      </c>
    </row>
    <row r="4393" customFormat="false" ht="15" hidden="false" customHeight="false" outlineLevel="0" collapsed="false">
      <c r="A4393" s="16" t="s">
        <v>221</v>
      </c>
      <c r="B4393" s="0" t="s">
        <v>10158</v>
      </c>
      <c r="C4393" s="0" t="n">
        <v>399</v>
      </c>
      <c r="D4393" s="0" t="str">
        <f aca="false">IFERROR(VLOOKUP($C4393,薬効分類マスタ!$A$2:$B$180,2,FALSE()),"未登録")</f>
        <v>他に分類されない代謝性医薬品</v>
      </c>
      <c r="E4393" s="16" t="s">
        <v>10123</v>
      </c>
      <c r="F4393" s="16" t="s">
        <v>481</v>
      </c>
      <c r="G4393" s="16" t="s">
        <v>10159</v>
      </c>
      <c r="H4393" s="16" t="s">
        <v>1133</v>
      </c>
      <c r="I4393" s="0" t="n">
        <v>380.7</v>
      </c>
      <c r="J4393" s="16" t="s">
        <v>232</v>
      </c>
      <c r="K4393" s="0" t="str">
        <f aca="false">IFERROR(IF(VLOOKUP($C4393,薬効分類マスタ!$A$2:$E$180,5,FALSE())=0,"",VLOOKUP($C4393,薬効分類マスタ!$A$2:$E$180,5,FALSE())),"")</f>
        <v/>
      </c>
      <c r="L4393" s="17"/>
      <c r="M4393" s="0" t="str">
        <f aca="false">IF($K4393="","",IF($L4393&lt;&gt;"",$L4393,VLOOKUP($C4393,薬効分類マスタ!$A$2:$F$180,6,FALSE())))</f>
        <v/>
      </c>
      <c r="N4393" s="0" t="str">
        <f aca="false">ASC(G4393)</f>
        <v>ﾈｵｰﾗﾙ内用液10%</v>
      </c>
      <c r="O4393" s="0" t="str">
        <f aca="false">ASC(E4393)</f>
        <v>ｼｸﾛｽﾎﾟﾘﾝ</v>
      </c>
      <c r="P4393" s="16" t="n">
        <f aca="false">N(P4392)+IF($C4393=検索!$B$49,1,0)</f>
        <v>0</v>
      </c>
    </row>
    <row r="4394" customFormat="false" ht="15" hidden="false" customHeight="false" outlineLevel="0" collapsed="false">
      <c r="A4394" s="16" t="s">
        <v>221</v>
      </c>
      <c r="B4394" s="0" t="s">
        <v>10160</v>
      </c>
      <c r="C4394" s="0" t="n">
        <v>399</v>
      </c>
      <c r="D4394" s="0" t="str">
        <f aca="false">IFERROR(VLOOKUP($C4394,薬効分類マスタ!$A$2:$B$180,2,FALSE()),"未登録")</f>
        <v>他に分類されない代謝性医薬品</v>
      </c>
      <c r="E4394" s="16" t="s">
        <v>10161</v>
      </c>
      <c r="F4394" s="16" t="s">
        <v>411</v>
      </c>
      <c r="G4394" s="16" t="s">
        <v>10162</v>
      </c>
      <c r="I4394" s="0" t="n">
        <v>65.3</v>
      </c>
      <c r="K4394" s="0" t="str">
        <f aca="false">IFERROR(IF(VLOOKUP($C4394,薬効分類マスタ!$A$2:$E$180,5,FALSE())=0,"",VLOOKUP($C4394,薬効分類マスタ!$A$2:$E$180,5,FALSE())),"")</f>
        <v/>
      </c>
      <c r="L4394" s="17"/>
      <c r="M4394" s="0" t="str">
        <f aca="false">IF($K4394="","",IF($L4394&lt;&gt;"",$L4394,VLOOKUP($C4394,薬効分類マスタ!$A$2:$F$180,6,FALSE())))</f>
        <v/>
      </c>
      <c r="N4394" s="0" t="str">
        <f aca="false">ASC(G4394)</f>
        <v>ｱｻﾞﾁｵﾌﾟﾘﾝ錠</v>
      </c>
      <c r="O4394" s="0" t="str">
        <f aca="false">ASC(E4394)</f>
        <v>ｱｻﾞﾁｵﾌﾟﾘﾝ</v>
      </c>
      <c r="P4394" s="16" t="n">
        <f aca="false">N(P4393)+IF($C4394=検索!$B$49,1,0)</f>
        <v>0</v>
      </c>
    </row>
    <row r="4395" customFormat="false" ht="15" hidden="false" customHeight="false" outlineLevel="0" collapsed="false">
      <c r="A4395" s="16" t="s">
        <v>221</v>
      </c>
      <c r="B4395" s="0" t="s">
        <v>10163</v>
      </c>
      <c r="C4395" s="0" t="n">
        <v>399</v>
      </c>
      <c r="D4395" s="0" t="str">
        <f aca="false">IFERROR(VLOOKUP($C4395,薬効分類マスタ!$A$2:$B$180,2,FALSE()),"未登録")</f>
        <v>他に分類されない代謝性医薬品</v>
      </c>
      <c r="E4395" s="16" t="s">
        <v>10161</v>
      </c>
      <c r="F4395" s="16" t="s">
        <v>411</v>
      </c>
      <c r="G4395" s="16" t="s">
        <v>10164</v>
      </c>
      <c r="H4395" s="16" t="s">
        <v>765</v>
      </c>
      <c r="I4395" s="0" t="n">
        <v>66.2</v>
      </c>
      <c r="K4395" s="0" t="str">
        <f aca="false">IFERROR(IF(VLOOKUP($C4395,薬効分類マスタ!$A$2:$E$180,5,FALSE())=0,"",VLOOKUP($C4395,薬効分類マスタ!$A$2:$E$180,5,FALSE())),"")</f>
        <v/>
      </c>
      <c r="L4395" s="17"/>
      <c r="M4395" s="0" t="str">
        <f aca="false">IF($K4395="","",IF($L4395&lt;&gt;"",$L4395,VLOOKUP($C4395,薬効分類マスタ!$A$2:$F$180,6,FALSE())))</f>
        <v/>
      </c>
      <c r="N4395" s="0" t="str">
        <f aca="false">ASC(G4395)</f>
        <v>ｱｻﾞﾆﾝ錠50mg</v>
      </c>
      <c r="O4395" s="0" t="str">
        <f aca="false">ASC(E4395)</f>
        <v>ｱｻﾞﾁｵﾌﾟﾘﾝ</v>
      </c>
      <c r="P4395" s="16" t="n">
        <f aca="false">N(P4394)+IF($C4395=検索!$B$49,1,0)</f>
        <v>0</v>
      </c>
    </row>
    <row r="4396" customFormat="false" ht="15" hidden="false" customHeight="false" outlineLevel="0" collapsed="false">
      <c r="A4396" s="16" t="s">
        <v>221</v>
      </c>
      <c r="B4396" s="0" t="s">
        <v>10165</v>
      </c>
      <c r="C4396" s="0" t="n">
        <v>399</v>
      </c>
      <c r="D4396" s="0" t="str">
        <f aca="false">IFERROR(VLOOKUP($C4396,薬効分類マスタ!$A$2:$B$180,2,FALSE()),"未登録")</f>
        <v>他に分類されない代謝性医薬品</v>
      </c>
      <c r="E4396" s="16" t="s">
        <v>10166</v>
      </c>
      <c r="F4396" s="16" t="s">
        <v>10167</v>
      </c>
      <c r="G4396" s="16" t="s">
        <v>10168</v>
      </c>
      <c r="H4396" s="16" t="s">
        <v>443</v>
      </c>
      <c r="I4396" s="0" t="n">
        <v>8.3</v>
      </c>
      <c r="J4396" s="16" t="s">
        <v>239</v>
      </c>
      <c r="K4396" s="0" t="str">
        <f aca="false">IFERROR(IF(VLOOKUP($C4396,薬効分類マスタ!$A$2:$E$180,5,FALSE())=0,"",VLOOKUP($C4396,薬効分類マスタ!$A$2:$E$180,5,FALSE())),"")</f>
        <v/>
      </c>
      <c r="L4396" s="17"/>
      <c r="M4396" s="0" t="str">
        <f aca="false">IF($K4396="","",IF($L4396&lt;&gt;"",$L4396,VLOOKUP($C4396,薬効分類マスタ!$A$2:$F$180,6,FALSE())))</f>
        <v/>
      </c>
      <c r="N4396" s="0" t="str">
        <f aca="false">ASC(G4396)</f>
        <v>ﾊｲﾁｵｰﾙ散32%</v>
      </c>
      <c r="O4396" s="0" t="str">
        <f aca="false">ASC(E4396)</f>
        <v>L-ｼｽﾃｲﾝ</v>
      </c>
      <c r="P4396" s="16" t="n">
        <f aca="false">N(P4395)+IF($C4396=検索!$B$49,1,0)</f>
        <v>0</v>
      </c>
    </row>
    <row r="4397" customFormat="false" ht="15" hidden="false" customHeight="false" outlineLevel="0" collapsed="false">
      <c r="A4397" s="16" t="s">
        <v>221</v>
      </c>
      <c r="B4397" s="0" t="s">
        <v>10169</v>
      </c>
      <c r="C4397" s="0" t="n">
        <v>399</v>
      </c>
      <c r="D4397" s="0" t="str">
        <f aca="false">IFERROR(VLOOKUP($C4397,薬効分類マスタ!$A$2:$B$180,2,FALSE()),"未登録")</f>
        <v>他に分類されない代謝性医薬品</v>
      </c>
      <c r="E4397" s="16" t="s">
        <v>10166</v>
      </c>
      <c r="F4397" s="16" t="s">
        <v>1172</v>
      </c>
      <c r="G4397" s="16" t="s">
        <v>10170</v>
      </c>
      <c r="H4397" s="16" t="s">
        <v>443</v>
      </c>
      <c r="I4397" s="0" t="n">
        <v>6.3</v>
      </c>
      <c r="J4397" s="16" t="s">
        <v>239</v>
      </c>
      <c r="K4397" s="0" t="str">
        <f aca="false">IFERROR(IF(VLOOKUP($C4397,薬効分類マスタ!$A$2:$E$180,5,FALSE())=0,"",VLOOKUP($C4397,薬効分類マスタ!$A$2:$E$180,5,FALSE())),"")</f>
        <v/>
      </c>
      <c r="L4397" s="17"/>
      <c r="M4397" s="0" t="str">
        <f aca="false">IF($K4397="","",IF($L4397&lt;&gt;"",$L4397,VLOOKUP($C4397,薬効分類マスタ!$A$2:$F$180,6,FALSE())))</f>
        <v/>
      </c>
      <c r="N4397" s="0" t="str">
        <f aca="false">ASC(G4397)</f>
        <v>ﾊｲﾁｵｰﾙ錠40</v>
      </c>
      <c r="O4397" s="0" t="str">
        <f aca="false">ASC(E4397)</f>
        <v>L-ｼｽﾃｲﾝ</v>
      </c>
      <c r="P4397" s="16" t="n">
        <f aca="false">N(P4396)+IF($C4397=検索!$B$49,1,0)</f>
        <v>0</v>
      </c>
    </row>
    <row r="4398" customFormat="false" ht="15" hidden="false" customHeight="false" outlineLevel="0" collapsed="false">
      <c r="A4398" s="16" t="s">
        <v>221</v>
      </c>
      <c r="B4398" s="0" t="s">
        <v>10171</v>
      </c>
      <c r="C4398" s="0" t="n">
        <v>399</v>
      </c>
      <c r="D4398" s="0" t="str">
        <f aca="false">IFERROR(VLOOKUP($C4398,薬効分類マスタ!$A$2:$B$180,2,FALSE()),"未登録")</f>
        <v>他に分類されない代謝性医薬品</v>
      </c>
      <c r="E4398" s="16" t="s">
        <v>10166</v>
      </c>
      <c r="F4398" s="16" t="s">
        <v>1205</v>
      </c>
      <c r="G4398" s="16" t="s">
        <v>10172</v>
      </c>
      <c r="H4398" s="16" t="s">
        <v>443</v>
      </c>
      <c r="I4398" s="0" t="n">
        <v>6.3</v>
      </c>
      <c r="J4398" s="16" t="s">
        <v>239</v>
      </c>
      <c r="K4398" s="0" t="str">
        <f aca="false">IFERROR(IF(VLOOKUP($C4398,薬効分類マスタ!$A$2:$E$180,5,FALSE())=0,"",VLOOKUP($C4398,薬効分類マスタ!$A$2:$E$180,5,FALSE())),"")</f>
        <v/>
      </c>
      <c r="L4398" s="17"/>
      <c r="M4398" s="0" t="str">
        <f aca="false">IF($K4398="","",IF($L4398&lt;&gt;"",$L4398,VLOOKUP($C4398,薬効分類マスタ!$A$2:$F$180,6,FALSE())))</f>
        <v/>
      </c>
      <c r="N4398" s="0" t="str">
        <f aca="false">ASC(G4398)</f>
        <v>ﾊｲﾁｵｰﾙ錠80</v>
      </c>
      <c r="O4398" s="0" t="str">
        <f aca="false">ASC(E4398)</f>
        <v>L-ｼｽﾃｲﾝ</v>
      </c>
      <c r="P4398" s="16" t="n">
        <f aca="false">N(P4397)+IF($C4398=検索!$B$49,1,0)</f>
        <v>0</v>
      </c>
    </row>
    <row r="4399" customFormat="false" ht="15" hidden="false" customHeight="false" outlineLevel="0" collapsed="false">
      <c r="A4399" s="16" t="s">
        <v>221</v>
      </c>
      <c r="B4399" s="0" t="s">
        <v>10173</v>
      </c>
      <c r="C4399" s="0" t="n">
        <v>399</v>
      </c>
      <c r="D4399" s="0" t="str">
        <f aca="false">IFERROR(VLOOKUP($C4399,薬効分類マスタ!$A$2:$B$180,2,FALSE()),"未登録")</f>
        <v>他に分類されない代謝性医薬品</v>
      </c>
      <c r="E4399" s="16" t="s">
        <v>10174</v>
      </c>
      <c r="F4399" s="16" t="s">
        <v>736</v>
      </c>
      <c r="G4399" s="16" t="s">
        <v>10175</v>
      </c>
      <c r="H4399" s="16" t="s">
        <v>415</v>
      </c>
      <c r="I4399" s="0" t="n">
        <v>133.9</v>
      </c>
      <c r="J4399" s="16" t="s">
        <v>232</v>
      </c>
      <c r="K4399" s="0" t="str">
        <f aca="false">IFERROR(IF(VLOOKUP($C4399,薬効分類マスタ!$A$2:$E$180,5,FALSE())=0,"",VLOOKUP($C4399,薬効分類マスタ!$A$2:$E$180,5,FALSE())),"")</f>
        <v/>
      </c>
      <c r="L4399" s="17"/>
      <c r="M4399" s="0" t="str">
        <f aca="false">IF($K4399="","",IF($L4399&lt;&gt;"",$L4399,VLOOKUP($C4399,薬効分類マスタ!$A$2:$F$180,6,FALSE())))</f>
        <v/>
      </c>
      <c r="N4399" s="0" t="str">
        <f aca="false">ASC(G4399)</f>
        <v>ｲｿﾌﾟﾘﾉｼﾝ錠400mg</v>
      </c>
      <c r="O4399" s="0" t="str">
        <f aca="false">ASC(E4399)</f>
        <v>ｲﾉｼﾝﾌﾟﾗﾉﾍﾞｸｽ</v>
      </c>
      <c r="P4399" s="16" t="n">
        <f aca="false">N(P4398)+IF($C4399=検索!$B$49,1,0)</f>
        <v>0</v>
      </c>
    </row>
    <row r="4400" customFormat="false" ht="15" hidden="false" customHeight="false" outlineLevel="0" collapsed="false">
      <c r="A4400" s="16" t="s">
        <v>221</v>
      </c>
      <c r="B4400" s="0" t="s">
        <v>10176</v>
      </c>
      <c r="C4400" s="0" t="n">
        <v>399</v>
      </c>
      <c r="D4400" s="0" t="str">
        <f aca="false">IFERROR(VLOOKUP($C4400,薬効分類マスタ!$A$2:$B$180,2,FALSE()),"未登録")</f>
        <v>他に分類されない代謝性医薬品</v>
      </c>
      <c r="E4400" s="16" t="s">
        <v>10177</v>
      </c>
      <c r="F4400" s="16" t="s">
        <v>613</v>
      </c>
      <c r="G4400" s="16" t="s">
        <v>10178</v>
      </c>
      <c r="H4400" s="16" t="s">
        <v>504</v>
      </c>
      <c r="I4400" s="0" t="n">
        <v>198.6</v>
      </c>
      <c r="J4400" s="16" t="s">
        <v>232</v>
      </c>
      <c r="K4400" s="0" t="str">
        <f aca="false">IFERROR(IF(VLOOKUP($C4400,薬効分類マスタ!$A$2:$E$180,5,FALSE())=0,"",VLOOKUP($C4400,薬効分類マスタ!$A$2:$E$180,5,FALSE())),"")</f>
        <v/>
      </c>
      <c r="L4400" s="17"/>
      <c r="M4400" s="0" t="str">
        <f aca="false">IF($K4400="","",IF($L4400&lt;&gt;"",$L4400,VLOOKUP($C4400,薬効分類マスタ!$A$2:$F$180,6,FALSE())))</f>
        <v/>
      </c>
      <c r="N4400" s="0" t="str">
        <f aca="false">ASC(G4400)</f>
        <v>ﾀﾞｲﾄﾞﾛﾈﾙ錠200</v>
      </c>
      <c r="O4400" s="0" t="str">
        <f aca="false">ASC(E4400)</f>
        <v>ｴﾁﾄﾞﾛﾝ酸二ﾅﾄﾘｳﾑ</v>
      </c>
      <c r="P4400" s="16" t="n">
        <f aca="false">N(P4399)+IF($C4400=検索!$B$49,1,0)</f>
        <v>0</v>
      </c>
    </row>
    <row r="4401" customFormat="false" ht="15" hidden="false" customHeight="false" outlineLevel="0" collapsed="false">
      <c r="A4401" s="16" t="s">
        <v>221</v>
      </c>
      <c r="B4401" s="0" t="s">
        <v>10179</v>
      </c>
      <c r="C4401" s="0" t="n">
        <v>399</v>
      </c>
      <c r="D4401" s="0" t="str">
        <f aca="false">IFERROR(VLOOKUP($C4401,薬効分類マスタ!$A$2:$B$180,2,FALSE()),"未登録")</f>
        <v>他に分類されない代謝性医薬品</v>
      </c>
      <c r="E4401" s="16" t="s">
        <v>10180</v>
      </c>
      <c r="F4401" s="16" t="s">
        <v>10181</v>
      </c>
      <c r="G4401" s="16" t="s">
        <v>10182</v>
      </c>
      <c r="H4401" s="16" t="s">
        <v>1180</v>
      </c>
      <c r="I4401" s="0" t="n">
        <v>3706.8</v>
      </c>
      <c r="J4401" s="16" t="s">
        <v>232</v>
      </c>
      <c r="K4401" s="0" t="str">
        <f aca="false">IFERROR(IF(VLOOKUP($C4401,薬効分類マスタ!$A$2:$E$180,5,FALSE())=0,"",VLOOKUP($C4401,薬効分類マスタ!$A$2:$E$180,5,FALSE())),"")</f>
        <v/>
      </c>
      <c r="L4401" s="17"/>
      <c r="M4401" s="0" t="str">
        <f aca="false">IF($K4401="","",IF($L4401&lt;&gt;"",$L4401,VLOOKUP($C4401,薬効分類マスタ!$A$2:$F$180,6,FALSE())))</f>
        <v/>
      </c>
      <c r="N4401" s="0" t="str">
        <f aca="false">ASC(G4401)</f>
        <v>ﾋﾞｵﾌﾟﾃﾝ顆粒2.5%</v>
      </c>
      <c r="O4401" s="0" t="str">
        <f aca="false">ASC(E4401)</f>
        <v>ｻﾌﾟﾛﾌﾟﾃﾘﾝ塩酸塩</v>
      </c>
      <c r="P4401" s="16" t="n">
        <f aca="false">N(P4400)+IF($C4401=検索!$B$49,1,0)</f>
        <v>0</v>
      </c>
    </row>
    <row r="4402" customFormat="false" ht="15" hidden="false" customHeight="false" outlineLevel="0" collapsed="false">
      <c r="A4402" s="16" t="s">
        <v>221</v>
      </c>
      <c r="B4402" s="0" t="s">
        <v>10183</v>
      </c>
      <c r="C4402" s="0" t="n">
        <v>399</v>
      </c>
      <c r="D4402" s="0" t="str">
        <f aca="false">IFERROR(VLOOKUP($C4402,薬効分類マスタ!$A$2:$B$180,2,FALSE()),"未登録")</f>
        <v>他に分類されない代謝性医薬品</v>
      </c>
      <c r="E4402" s="16" t="s">
        <v>10180</v>
      </c>
      <c r="F4402" s="16" t="s">
        <v>10184</v>
      </c>
      <c r="G4402" s="16" t="s">
        <v>10185</v>
      </c>
      <c r="H4402" s="16" t="s">
        <v>1180</v>
      </c>
      <c r="I4402" s="0" t="n">
        <v>37067.5</v>
      </c>
      <c r="J4402" s="16" t="s">
        <v>232</v>
      </c>
      <c r="K4402" s="0" t="str">
        <f aca="false">IFERROR(IF(VLOOKUP($C4402,薬効分類マスタ!$A$2:$E$180,5,FALSE())=0,"",VLOOKUP($C4402,薬効分類マスタ!$A$2:$E$180,5,FALSE())),"")</f>
        <v/>
      </c>
      <c r="L4402" s="17"/>
      <c r="M4402" s="0" t="str">
        <f aca="false">IF($K4402="","",IF($L4402&lt;&gt;"",$L4402,VLOOKUP($C4402,薬効分類マスタ!$A$2:$F$180,6,FALSE())))</f>
        <v/>
      </c>
      <c r="N4402" s="0" t="str">
        <f aca="false">ASC(G4402)</f>
        <v>ﾋﾞｵﾌﾟﾃﾝ顆粒10%</v>
      </c>
      <c r="O4402" s="0" t="str">
        <f aca="false">ASC(E4402)</f>
        <v>ｻﾌﾟﾛﾌﾟﾃﾘﾝ塩酸塩</v>
      </c>
      <c r="P4402" s="16" t="n">
        <f aca="false">N(P4401)+IF($C4402=検索!$B$49,1,0)</f>
        <v>0</v>
      </c>
    </row>
    <row r="4403" customFormat="false" ht="15" hidden="false" customHeight="false" outlineLevel="0" collapsed="false">
      <c r="A4403" s="16" t="s">
        <v>221</v>
      </c>
      <c r="B4403" s="0" t="s">
        <v>10186</v>
      </c>
      <c r="C4403" s="0" t="n">
        <v>399</v>
      </c>
      <c r="D4403" s="0" t="str">
        <f aca="false">IFERROR(VLOOKUP($C4403,薬効分類マスタ!$A$2:$B$180,2,FALSE()),"未登録")</f>
        <v>他に分類されない代謝性医薬品</v>
      </c>
      <c r="E4403" s="16" t="s">
        <v>10187</v>
      </c>
      <c r="F4403" s="16" t="s">
        <v>411</v>
      </c>
      <c r="G4403" s="16" t="s">
        <v>10188</v>
      </c>
      <c r="H4403" s="16" t="s">
        <v>574</v>
      </c>
      <c r="I4403" s="0" t="n">
        <v>18.6</v>
      </c>
      <c r="J4403" s="16" t="s">
        <v>239</v>
      </c>
      <c r="K4403" s="0" t="str">
        <f aca="false">IFERROR(IF(VLOOKUP($C4403,薬効分類マスタ!$A$2:$E$180,5,FALSE())=0,"",VLOOKUP($C4403,薬効分類マスタ!$A$2:$E$180,5,FALSE())),"")</f>
        <v/>
      </c>
      <c r="L4403" s="17"/>
      <c r="M4403" s="0" t="str">
        <f aca="false">IF($K4403="","",IF($L4403&lt;&gt;"",$L4403,VLOOKUP($C4403,薬効分類マスタ!$A$2:$F$180,6,FALSE())))</f>
        <v/>
      </c>
      <c r="N4403" s="0" t="str">
        <f aca="false">ASC(G4403)</f>
        <v>ｴﾊﾟﾙﾚｽﾀｯﾄ錠50mg｢YD｣</v>
      </c>
      <c r="O4403" s="0" t="str">
        <f aca="false">ASC(E4403)</f>
        <v>ｴﾊﾟﾙﾚｽﾀｯﾄ</v>
      </c>
      <c r="P4403" s="16" t="n">
        <f aca="false">N(P4402)+IF($C4403=検索!$B$49,1,0)</f>
        <v>0</v>
      </c>
    </row>
    <row r="4404" customFormat="false" ht="15" hidden="false" customHeight="false" outlineLevel="0" collapsed="false">
      <c r="A4404" s="16" t="s">
        <v>221</v>
      </c>
      <c r="B4404" s="0" t="s">
        <v>10189</v>
      </c>
      <c r="C4404" s="0" t="n">
        <v>399</v>
      </c>
      <c r="D4404" s="0" t="str">
        <f aca="false">IFERROR(VLOOKUP($C4404,薬効分類マスタ!$A$2:$B$180,2,FALSE()),"未登録")</f>
        <v>他に分類されない代謝性医薬品</v>
      </c>
      <c r="E4404" s="16" t="s">
        <v>10187</v>
      </c>
      <c r="F4404" s="16" t="s">
        <v>411</v>
      </c>
      <c r="G4404" s="16" t="s">
        <v>10190</v>
      </c>
      <c r="H4404" s="16" t="s">
        <v>309</v>
      </c>
      <c r="I4404" s="0" t="n">
        <v>18.6</v>
      </c>
      <c r="J4404" s="16" t="s">
        <v>232</v>
      </c>
      <c r="K4404" s="0" t="str">
        <f aca="false">IFERROR(IF(VLOOKUP($C4404,薬効分類マスタ!$A$2:$E$180,5,FALSE())=0,"",VLOOKUP($C4404,薬効分類マスタ!$A$2:$E$180,5,FALSE())),"")</f>
        <v/>
      </c>
      <c r="L4404" s="17"/>
      <c r="M4404" s="0" t="str">
        <f aca="false">IF($K4404="","",IF($L4404&lt;&gt;"",$L4404,VLOOKUP($C4404,薬効分類マスタ!$A$2:$F$180,6,FALSE())))</f>
        <v/>
      </c>
      <c r="N4404" s="0" t="str">
        <f aca="false">ASC(G4404)</f>
        <v>ｷﾈﾀﾞｯｸ錠50mg</v>
      </c>
      <c r="O4404" s="0" t="str">
        <f aca="false">ASC(E4404)</f>
        <v>ｴﾊﾟﾙﾚｽﾀｯﾄ</v>
      </c>
      <c r="P4404" s="16" t="n">
        <f aca="false">N(P4403)+IF($C4404=検索!$B$49,1,0)</f>
        <v>0</v>
      </c>
    </row>
    <row r="4405" customFormat="false" ht="15" hidden="false" customHeight="false" outlineLevel="0" collapsed="false">
      <c r="A4405" s="16" t="s">
        <v>221</v>
      </c>
      <c r="B4405" s="0" t="s">
        <v>10191</v>
      </c>
      <c r="C4405" s="0" t="n">
        <v>399</v>
      </c>
      <c r="D4405" s="0" t="str">
        <f aca="false">IFERROR(VLOOKUP($C4405,薬効分類マスタ!$A$2:$B$180,2,FALSE()),"未登録")</f>
        <v>他に分類されない代謝性医薬品</v>
      </c>
      <c r="E4405" s="16" t="s">
        <v>10187</v>
      </c>
      <c r="F4405" s="16" t="s">
        <v>411</v>
      </c>
      <c r="G4405" s="16" t="s">
        <v>10192</v>
      </c>
      <c r="H4405" s="16" t="s">
        <v>527</v>
      </c>
      <c r="I4405" s="0" t="n">
        <v>18.6</v>
      </c>
      <c r="J4405" s="16" t="s">
        <v>239</v>
      </c>
      <c r="K4405" s="0" t="str">
        <f aca="false">IFERROR(IF(VLOOKUP($C4405,薬効分類マスタ!$A$2:$E$180,5,FALSE())=0,"",VLOOKUP($C4405,薬効分類マスタ!$A$2:$E$180,5,FALSE())),"")</f>
        <v/>
      </c>
      <c r="L4405" s="17"/>
      <c r="M4405" s="0" t="str">
        <f aca="false">IF($K4405="","",IF($L4405&lt;&gt;"",$L4405,VLOOKUP($C4405,薬効分類マスタ!$A$2:$F$180,6,FALSE())))</f>
        <v/>
      </c>
      <c r="N4405" s="0" t="str">
        <f aca="false">ASC(G4405)</f>
        <v>ｴﾊﾟﾙﾚｽﾀｯﾄ錠50mg｢JG｣</v>
      </c>
      <c r="O4405" s="0" t="str">
        <f aca="false">ASC(E4405)</f>
        <v>ｴﾊﾟﾙﾚｽﾀｯﾄ</v>
      </c>
      <c r="P4405" s="16" t="n">
        <f aca="false">N(P4404)+IF($C4405=検索!$B$49,1,0)</f>
        <v>0</v>
      </c>
    </row>
    <row r="4406" customFormat="false" ht="15" hidden="false" customHeight="false" outlineLevel="0" collapsed="false">
      <c r="A4406" s="16" t="s">
        <v>221</v>
      </c>
      <c r="B4406" s="0" t="s">
        <v>10193</v>
      </c>
      <c r="C4406" s="0" t="n">
        <v>399</v>
      </c>
      <c r="D4406" s="0" t="str">
        <f aca="false">IFERROR(VLOOKUP($C4406,薬効分類マスタ!$A$2:$B$180,2,FALSE()),"未登録")</f>
        <v>他に分類されない代謝性医薬品</v>
      </c>
      <c r="E4406" s="16" t="s">
        <v>10187</v>
      </c>
      <c r="F4406" s="16" t="s">
        <v>411</v>
      </c>
      <c r="G4406" s="16" t="s">
        <v>10194</v>
      </c>
      <c r="H4406" s="16" t="s">
        <v>557</v>
      </c>
      <c r="I4406" s="0" t="n">
        <v>18.6</v>
      </c>
      <c r="J4406" s="16" t="s">
        <v>239</v>
      </c>
      <c r="K4406" s="0" t="str">
        <f aca="false">IFERROR(IF(VLOOKUP($C4406,薬効分類マスタ!$A$2:$E$180,5,FALSE())=0,"",VLOOKUP($C4406,薬効分類マスタ!$A$2:$E$180,5,FALSE())),"")</f>
        <v/>
      </c>
      <c r="L4406" s="17"/>
      <c r="M4406" s="0" t="str">
        <f aca="false">IF($K4406="","",IF($L4406&lt;&gt;"",$L4406,VLOOKUP($C4406,薬効分類マスタ!$A$2:$F$180,6,FALSE())))</f>
        <v/>
      </c>
      <c r="N4406" s="0" t="str">
        <f aca="false">ASC(G4406)</f>
        <v>ｴﾊﾟﾙﾚｽﾀｯﾄ錠50mg｢ﾀｶﾀ｣</v>
      </c>
      <c r="O4406" s="0" t="str">
        <f aca="false">ASC(E4406)</f>
        <v>ｴﾊﾟﾙﾚｽﾀｯﾄ</v>
      </c>
      <c r="P4406" s="16" t="n">
        <f aca="false">N(P4405)+IF($C4406=検索!$B$49,1,0)</f>
        <v>0</v>
      </c>
    </row>
    <row r="4407" customFormat="false" ht="15" hidden="false" customHeight="false" outlineLevel="0" collapsed="false">
      <c r="A4407" s="16" t="s">
        <v>221</v>
      </c>
      <c r="B4407" s="0" t="s">
        <v>10195</v>
      </c>
      <c r="C4407" s="0" t="n">
        <v>399</v>
      </c>
      <c r="D4407" s="0" t="str">
        <f aca="false">IFERROR(VLOOKUP($C4407,薬効分類マスタ!$A$2:$B$180,2,FALSE()),"未登録")</f>
        <v>他に分類されない代謝性医薬品</v>
      </c>
      <c r="E4407" s="16" t="s">
        <v>10187</v>
      </c>
      <c r="F4407" s="16" t="s">
        <v>411</v>
      </c>
      <c r="G4407" s="16" t="s">
        <v>10196</v>
      </c>
      <c r="H4407" s="16" t="s">
        <v>385</v>
      </c>
      <c r="I4407" s="0" t="n">
        <v>18.6</v>
      </c>
      <c r="J4407" s="16" t="s">
        <v>239</v>
      </c>
      <c r="K4407" s="0" t="str">
        <f aca="false">IFERROR(IF(VLOOKUP($C4407,薬効分類マスタ!$A$2:$E$180,5,FALSE())=0,"",VLOOKUP($C4407,薬効分類マスタ!$A$2:$E$180,5,FALSE())),"")</f>
        <v/>
      </c>
      <c r="L4407" s="17"/>
      <c r="M4407" s="0" t="str">
        <f aca="false">IF($K4407="","",IF($L4407&lt;&gt;"",$L4407,VLOOKUP($C4407,薬効分類マスタ!$A$2:$F$180,6,FALSE())))</f>
        <v/>
      </c>
      <c r="N4407" s="0" t="str">
        <f aca="false">ASC(G4407)</f>
        <v>ｴﾊﾟﾙﾚｽﾀｯﾄ錠50mg｢ｻﾜｲ｣</v>
      </c>
      <c r="O4407" s="0" t="str">
        <f aca="false">ASC(E4407)</f>
        <v>ｴﾊﾟﾙﾚｽﾀｯﾄ</v>
      </c>
      <c r="P4407" s="16" t="n">
        <f aca="false">N(P4406)+IF($C4407=検索!$B$49,1,0)</f>
        <v>0</v>
      </c>
    </row>
    <row r="4408" customFormat="false" ht="15" hidden="false" customHeight="false" outlineLevel="0" collapsed="false">
      <c r="A4408" s="16" t="s">
        <v>221</v>
      </c>
      <c r="B4408" s="0" t="s">
        <v>10197</v>
      </c>
      <c r="C4408" s="0" t="n">
        <v>399</v>
      </c>
      <c r="D4408" s="0" t="str">
        <f aca="false">IFERROR(VLOOKUP($C4408,薬効分類マスタ!$A$2:$B$180,2,FALSE()),"未登録")</f>
        <v>他に分類されない代謝性医薬品</v>
      </c>
      <c r="E4408" s="16" t="s">
        <v>10187</v>
      </c>
      <c r="F4408" s="16" t="s">
        <v>411</v>
      </c>
      <c r="G4408" s="16" t="s">
        <v>10198</v>
      </c>
      <c r="H4408" s="16" t="s">
        <v>533</v>
      </c>
      <c r="I4408" s="0" t="n">
        <v>18.6</v>
      </c>
      <c r="J4408" s="16" t="s">
        <v>239</v>
      </c>
      <c r="K4408" s="0" t="str">
        <f aca="false">IFERROR(IF(VLOOKUP($C4408,薬効分類マスタ!$A$2:$E$180,5,FALSE())=0,"",VLOOKUP($C4408,薬効分類マスタ!$A$2:$E$180,5,FALSE())),"")</f>
        <v/>
      </c>
      <c r="L4408" s="17"/>
      <c r="M4408" s="0" t="str">
        <f aca="false">IF($K4408="","",IF($L4408&lt;&gt;"",$L4408,VLOOKUP($C4408,薬効分類マスタ!$A$2:$F$180,6,FALSE())))</f>
        <v/>
      </c>
      <c r="N4408" s="0" t="str">
        <f aca="false">ASC(G4408)</f>
        <v>ｴﾊﾟﾙﾚｽﾀｯﾄ錠50mg｢ﾄｰﾜ｣</v>
      </c>
      <c r="O4408" s="0" t="str">
        <f aca="false">ASC(E4408)</f>
        <v>ｴﾊﾟﾙﾚｽﾀｯﾄ</v>
      </c>
      <c r="P4408" s="16" t="n">
        <f aca="false">N(P4407)+IF($C4408=検索!$B$49,1,0)</f>
        <v>0</v>
      </c>
    </row>
    <row r="4409" customFormat="false" ht="15" hidden="false" customHeight="false" outlineLevel="0" collapsed="false">
      <c r="A4409" s="16" t="s">
        <v>221</v>
      </c>
      <c r="B4409" s="0" t="s">
        <v>10199</v>
      </c>
      <c r="C4409" s="0" t="n">
        <v>399</v>
      </c>
      <c r="D4409" s="0" t="str">
        <f aca="false">IFERROR(VLOOKUP($C4409,薬効分類マスタ!$A$2:$B$180,2,FALSE()),"未登録")</f>
        <v>他に分類されない代謝性医薬品</v>
      </c>
      <c r="E4409" s="16" t="s">
        <v>10187</v>
      </c>
      <c r="F4409" s="16" t="s">
        <v>411</v>
      </c>
      <c r="G4409" s="16" t="s">
        <v>10200</v>
      </c>
      <c r="H4409" s="16" t="s">
        <v>1183</v>
      </c>
      <c r="I4409" s="0" t="n">
        <v>18.6</v>
      </c>
      <c r="J4409" s="16" t="s">
        <v>239</v>
      </c>
      <c r="K4409" s="0" t="str">
        <f aca="false">IFERROR(IF(VLOOKUP($C4409,薬効分類マスタ!$A$2:$E$180,5,FALSE())=0,"",VLOOKUP($C4409,薬効分類マスタ!$A$2:$E$180,5,FALSE())),"")</f>
        <v/>
      </c>
      <c r="L4409" s="17"/>
      <c r="M4409" s="0" t="str">
        <f aca="false">IF($K4409="","",IF($L4409&lt;&gt;"",$L4409,VLOOKUP($C4409,薬効分類マスタ!$A$2:$F$180,6,FALSE())))</f>
        <v/>
      </c>
      <c r="N4409" s="0" t="str">
        <f aca="false">ASC(G4409)</f>
        <v>ｴﾊﾟﾙﾚｽﾀｯﾄ錠50mg｢ｹﾐﾌｧ｣</v>
      </c>
      <c r="O4409" s="0" t="str">
        <f aca="false">ASC(E4409)</f>
        <v>ｴﾊﾟﾙﾚｽﾀｯﾄ</v>
      </c>
      <c r="P4409" s="16" t="n">
        <f aca="false">N(P4408)+IF($C4409=検索!$B$49,1,0)</f>
        <v>0</v>
      </c>
    </row>
    <row r="4410" customFormat="false" ht="15" hidden="false" customHeight="false" outlineLevel="0" collapsed="false">
      <c r="A4410" s="16" t="s">
        <v>221</v>
      </c>
      <c r="B4410" s="0" t="s">
        <v>10201</v>
      </c>
      <c r="C4410" s="0" t="n">
        <v>399</v>
      </c>
      <c r="D4410" s="0" t="str">
        <f aca="false">IFERROR(VLOOKUP($C4410,薬効分類マスタ!$A$2:$B$180,2,FALSE()),"未登録")</f>
        <v>他に分類されない代謝性医薬品</v>
      </c>
      <c r="E4410" s="16" t="s">
        <v>10187</v>
      </c>
      <c r="F4410" s="16" t="s">
        <v>411</v>
      </c>
      <c r="G4410" s="16" t="s">
        <v>10202</v>
      </c>
      <c r="H4410" s="16" t="s">
        <v>1165</v>
      </c>
      <c r="I4410" s="0" t="n">
        <v>12.9</v>
      </c>
      <c r="J4410" s="16" t="s">
        <v>239</v>
      </c>
      <c r="K4410" s="0" t="str">
        <f aca="false">IFERROR(IF(VLOOKUP($C4410,薬効分類マスタ!$A$2:$E$180,5,FALSE())=0,"",VLOOKUP($C4410,薬効分類マスタ!$A$2:$E$180,5,FALSE())),"")</f>
        <v/>
      </c>
      <c r="L4410" s="17"/>
      <c r="M4410" s="0" t="str">
        <f aca="false">IF($K4410="","",IF($L4410&lt;&gt;"",$L4410,VLOOKUP($C4410,薬効分類マスタ!$A$2:$F$180,6,FALSE())))</f>
        <v/>
      </c>
      <c r="N4410" s="0" t="str">
        <f aca="false">ASC(G4410)</f>
        <v>ｴﾊﾟﾙﾚｽﾀｯﾄ錠50mg｢NP｣</v>
      </c>
      <c r="O4410" s="0" t="str">
        <f aca="false">ASC(E4410)</f>
        <v>ｴﾊﾟﾙﾚｽﾀｯﾄ</v>
      </c>
      <c r="P4410" s="16" t="n">
        <f aca="false">N(P4409)+IF($C4410=検索!$B$49,1,0)</f>
        <v>0</v>
      </c>
    </row>
    <row r="4411" customFormat="false" ht="15" hidden="false" customHeight="false" outlineLevel="0" collapsed="false">
      <c r="A4411" s="16" t="s">
        <v>221</v>
      </c>
      <c r="B4411" s="0" t="s">
        <v>10203</v>
      </c>
      <c r="C4411" s="0" t="n">
        <v>399</v>
      </c>
      <c r="D4411" s="0" t="str">
        <f aca="false">IFERROR(VLOOKUP($C4411,薬効分類マスタ!$A$2:$B$180,2,FALSE()),"未登録")</f>
        <v>他に分類されない代謝性医薬品</v>
      </c>
      <c r="E4411" s="16" t="s">
        <v>10187</v>
      </c>
      <c r="F4411" s="16" t="s">
        <v>411</v>
      </c>
      <c r="G4411" s="16" t="s">
        <v>10204</v>
      </c>
      <c r="H4411" s="16" t="s">
        <v>5857</v>
      </c>
      <c r="I4411" s="0" t="n">
        <v>18.6</v>
      </c>
      <c r="J4411" s="16" t="s">
        <v>239</v>
      </c>
      <c r="K4411" s="0" t="str">
        <f aca="false">IFERROR(IF(VLOOKUP($C4411,薬効分類マスタ!$A$2:$E$180,5,FALSE())=0,"",VLOOKUP($C4411,薬効分類マスタ!$A$2:$E$180,5,FALSE())),"")</f>
        <v/>
      </c>
      <c r="L4411" s="17"/>
      <c r="M4411" s="0" t="str">
        <f aca="false">IF($K4411="","",IF($L4411&lt;&gt;"",$L4411,VLOOKUP($C4411,薬効分類マスタ!$A$2:$F$180,6,FALSE())))</f>
        <v/>
      </c>
      <c r="N4411" s="0" t="str">
        <f aca="false">ASC(G4411)</f>
        <v>ｴﾊﾟﾙﾚｽﾀｯﾄ錠50mg｢ﾌｿｰ｣</v>
      </c>
      <c r="O4411" s="0" t="str">
        <f aca="false">ASC(E4411)</f>
        <v>ｴﾊﾟﾙﾚｽﾀｯﾄ</v>
      </c>
      <c r="P4411" s="16" t="n">
        <f aca="false">N(P4410)+IF($C4411=検索!$B$49,1,0)</f>
        <v>0</v>
      </c>
    </row>
    <row r="4412" customFormat="false" ht="15" hidden="false" customHeight="false" outlineLevel="0" collapsed="false">
      <c r="A4412" s="16" t="s">
        <v>221</v>
      </c>
      <c r="B4412" s="0" t="s">
        <v>10205</v>
      </c>
      <c r="C4412" s="0" t="n">
        <v>399</v>
      </c>
      <c r="D4412" s="0" t="str">
        <f aca="false">IFERROR(VLOOKUP($C4412,薬効分類マスタ!$A$2:$B$180,2,FALSE()),"未登録")</f>
        <v>他に分類されない代謝性医薬品</v>
      </c>
      <c r="E4412" s="16" t="s">
        <v>10187</v>
      </c>
      <c r="F4412" s="16" t="s">
        <v>411</v>
      </c>
      <c r="G4412" s="16" t="s">
        <v>10206</v>
      </c>
      <c r="H4412" s="16" t="s">
        <v>1464</v>
      </c>
      <c r="I4412" s="0" t="n">
        <v>18.6</v>
      </c>
      <c r="J4412" s="16" t="s">
        <v>239</v>
      </c>
      <c r="K4412" s="0" t="str">
        <f aca="false">IFERROR(IF(VLOOKUP($C4412,薬効分類マスタ!$A$2:$E$180,5,FALSE())=0,"",VLOOKUP($C4412,薬効分類マスタ!$A$2:$E$180,5,FALSE())),"")</f>
        <v/>
      </c>
      <c r="L4412" s="17"/>
      <c r="M4412" s="0" t="str">
        <f aca="false">IF($K4412="","",IF($L4412&lt;&gt;"",$L4412,VLOOKUP($C4412,薬効分類マスタ!$A$2:$F$180,6,FALSE())))</f>
        <v/>
      </c>
      <c r="N4412" s="0" t="str">
        <f aca="false">ASC(G4412)</f>
        <v>ｴﾊﾟﾙﾚｽﾀｯﾄ錠50mg｢DSEP｣</v>
      </c>
      <c r="O4412" s="0" t="str">
        <f aca="false">ASC(E4412)</f>
        <v>ｴﾊﾟﾙﾚｽﾀｯﾄ</v>
      </c>
      <c r="P4412" s="16" t="n">
        <f aca="false">N(P4411)+IF($C4412=検索!$B$49,1,0)</f>
        <v>0</v>
      </c>
    </row>
    <row r="4413" customFormat="false" ht="15" hidden="false" customHeight="false" outlineLevel="0" collapsed="false">
      <c r="A4413" s="16" t="s">
        <v>221</v>
      </c>
      <c r="B4413" s="0" t="s">
        <v>10207</v>
      </c>
      <c r="C4413" s="0" t="n">
        <v>399</v>
      </c>
      <c r="D4413" s="0" t="str">
        <f aca="false">IFERROR(VLOOKUP($C4413,薬効分類マスタ!$A$2:$B$180,2,FALSE()),"未登録")</f>
        <v>他に分類されない代謝性医薬品</v>
      </c>
      <c r="E4413" s="16" t="s">
        <v>10187</v>
      </c>
      <c r="F4413" s="16" t="s">
        <v>411</v>
      </c>
      <c r="G4413" s="16" t="s">
        <v>10208</v>
      </c>
      <c r="H4413" s="16" t="s">
        <v>601</v>
      </c>
      <c r="I4413" s="0" t="n">
        <v>18.6</v>
      </c>
      <c r="J4413" s="16" t="s">
        <v>239</v>
      </c>
      <c r="K4413" s="0" t="str">
        <f aca="false">IFERROR(IF(VLOOKUP($C4413,薬効分類マスタ!$A$2:$E$180,5,FALSE())=0,"",VLOOKUP($C4413,薬効分類マスタ!$A$2:$E$180,5,FALSE())),"")</f>
        <v/>
      </c>
      <c r="L4413" s="17"/>
      <c r="M4413" s="0" t="str">
        <f aca="false">IF($K4413="","",IF($L4413&lt;&gt;"",$L4413,VLOOKUP($C4413,薬効分類マスタ!$A$2:$F$180,6,FALSE())))</f>
        <v/>
      </c>
      <c r="N4413" s="0" t="str">
        <f aca="false">ASC(G4413)</f>
        <v>ｴﾊﾟﾙﾚｽﾀｯﾄ錠50mg｢杏林｣</v>
      </c>
      <c r="O4413" s="0" t="str">
        <f aca="false">ASC(E4413)</f>
        <v>ｴﾊﾟﾙﾚｽﾀｯﾄ</v>
      </c>
      <c r="P4413" s="16" t="n">
        <f aca="false">N(P4412)+IF($C4413=検索!$B$49,1,0)</f>
        <v>0</v>
      </c>
    </row>
    <row r="4414" customFormat="false" ht="15" hidden="false" customHeight="false" outlineLevel="0" collapsed="false">
      <c r="A4414" s="16" t="s">
        <v>221</v>
      </c>
      <c r="B4414" s="0" t="s">
        <v>10209</v>
      </c>
      <c r="C4414" s="0" t="n">
        <v>399</v>
      </c>
      <c r="D4414" s="0" t="str">
        <f aca="false">IFERROR(VLOOKUP($C4414,薬効分類マスタ!$A$2:$B$180,2,FALSE()),"未登録")</f>
        <v>他に分類されない代謝性医薬品</v>
      </c>
      <c r="E4414" s="16" t="s">
        <v>10187</v>
      </c>
      <c r="F4414" s="16" t="s">
        <v>411</v>
      </c>
      <c r="G4414" s="16" t="s">
        <v>10210</v>
      </c>
      <c r="H4414" s="16" t="s">
        <v>1067</v>
      </c>
      <c r="I4414" s="0" t="n">
        <v>18.6</v>
      </c>
      <c r="J4414" s="16" t="s">
        <v>239</v>
      </c>
      <c r="K4414" s="0" t="str">
        <f aca="false">IFERROR(IF(VLOOKUP($C4414,薬効分類マスタ!$A$2:$E$180,5,FALSE())=0,"",VLOOKUP($C4414,薬効分類マスタ!$A$2:$E$180,5,FALSE())),"")</f>
        <v/>
      </c>
      <c r="L4414" s="17"/>
      <c r="M4414" s="0" t="str">
        <f aca="false">IF($K4414="","",IF($L4414&lt;&gt;"",$L4414,VLOOKUP($C4414,薬効分類マスタ!$A$2:$F$180,6,FALSE())))</f>
        <v/>
      </c>
      <c r="N4414" s="0" t="str">
        <f aca="false">ASC(G4414)</f>
        <v>ｴﾊﾟﾙﾚｽﾀｯﾄ錠50mg｢TCK｣</v>
      </c>
      <c r="O4414" s="0" t="str">
        <f aca="false">ASC(E4414)</f>
        <v>ｴﾊﾟﾙﾚｽﾀｯﾄ</v>
      </c>
      <c r="P4414" s="16" t="n">
        <f aca="false">N(P4413)+IF($C4414=検索!$B$49,1,0)</f>
        <v>0</v>
      </c>
    </row>
    <row r="4415" customFormat="false" ht="15" hidden="false" customHeight="false" outlineLevel="0" collapsed="false">
      <c r="A4415" s="16" t="s">
        <v>221</v>
      </c>
      <c r="B4415" s="0" t="s">
        <v>10211</v>
      </c>
      <c r="C4415" s="0" t="n">
        <v>399</v>
      </c>
      <c r="D4415" s="0" t="str">
        <f aca="false">IFERROR(VLOOKUP($C4415,薬効分類マスタ!$A$2:$B$180,2,FALSE()),"未登録")</f>
        <v>他に分類されない代謝性医薬品</v>
      </c>
      <c r="E4415" s="16" t="s">
        <v>10187</v>
      </c>
      <c r="F4415" s="16" t="s">
        <v>411</v>
      </c>
      <c r="G4415" s="16" t="s">
        <v>10212</v>
      </c>
      <c r="H4415" s="16" t="s">
        <v>950</v>
      </c>
      <c r="I4415" s="0" t="n">
        <v>10.9</v>
      </c>
      <c r="J4415" s="16" t="s">
        <v>239</v>
      </c>
      <c r="K4415" s="0" t="str">
        <f aca="false">IFERROR(IF(VLOOKUP($C4415,薬効分類マスタ!$A$2:$E$180,5,FALSE())=0,"",VLOOKUP($C4415,薬効分類マスタ!$A$2:$E$180,5,FALSE())),"")</f>
        <v/>
      </c>
      <c r="L4415" s="17"/>
      <c r="M4415" s="0" t="str">
        <f aca="false">IF($K4415="","",IF($L4415&lt;&gt;"",$L4415,VLOOKUP($C4415,薬効分類マスタ!$A$2:$F$180,6,FALSE())))</f>
        <v/>
      </c>
      <c r="N4415" s="0" t="str">
        <f aca="false">ASC(G4415)</f>
        <v>ｴﾊﾟﾙﾚｽﾀｯﾄ錠50mg｢VTRS｣</v>
      </c>
      <c r="O4415" s="0" t="str">
        <f aca="false">ASC(E4415)</f>
        <v>ｴﾊﾟﾙﾚｽﾀｯﾄ</v>
      </c>
      <c r="P4415" s="16" t="n">
        <f aca="false">N(P4414)+IF($C4415=検索!$B$49,1,0)</f>
        <v>0</v>
      </c>
    </row>
    <row r="4416" customFormat="false" ht="15" hidden="false" customHeight="false" outlineLevel="0" collapsed="false">
      <c r="A4416" s="16" t="s">
        <v>221</v>
      </c>
      <c r="B4416" s="0" t="s">
        <v>10213</v>
      </c>
      <c r="C4416" s="0" t="n">
        <v>399</v>
      </c>
      <c r="D4416" s="0" t="str">
        <f aca="false">IFERROR(VLOOKUP($C4416,薬効分類マスタ!$A$2:$B$180,2,FALSE()),"未登録")</f>
        <v>他に分類されない代謝性医薬品</v>
      </c>
      <c r="E4416" s="16" t="s">
        <v>10187</v>
      </c>
      <c r="F4416" s="16" t="s">
        <v>411</v>
      </c>
      <c r="G4416" s="16" t="s">
        <v>10214</v>
      </c>
      <c r="H4416" s="16" t="s">
        <v>542</v>
      </c>
      <c r="I4416" s="0" t="n">
        <v>18.6</v>
      </c>
      <c r="J4416" s="16" t="s">
        <v>239</v>
      </c>
      <c r="K4416" s="0" t="str">
        <f aca="false">IFERROR(IF(VLOOKUP($C4416,薬効分類マスタ!$A$2:$E$180,5,FALSE())=0,"",VLOOKUP($C4416,薬効分類マスタ!$A$2:$E$180,5,FALSE())),"")</f>
        <v/>
      </c>
      <c r="L4416" s="17"/>
      <c r="M4416" s="0" t="str">
        <f aca="false">IF($K4416="","",IF($L4416&lt;&gt;"",$L4416,VLOOKUP($C4416,薬効分類マスタ!$A$2:$F$180,6,FALSE())))</f>
        <v/>
      </c>
      <c r="N4416" s="0" t="str">
        <f aca="false">ASC(G4416)</f>
        <v>ｴﾊﾟﾙﾚｽﾀｯﾄ錠50mg｢NIG｣</v>
      </c>
      <c r="O4416" s="0" t="str">
        <f aca="false">ASC(E4416)</f>
        <v>ｴﾊﾟﾙﾚｽﾀｯﾄ</v>
      </c>
      <c r="P4416" s="16" t="n">
        <f aca="false">N(P4415)+IF($C4416=検索!$B$49,1,0)</f>
        <v>0</v>
      </c>
    </row>
    <row r="4417" customFormat="false" ht="15" hidden="false" customHeight="false" outlineLevel="0" collapsed="false">
      <c r="A4417" s="16" t="s">
        <v>221</v>
      </c>
      <c r="B4417" s="0" t="s">
        <v>10215</v>
      </c>
      <c r="C4417" s="0" t="n">
        <v>399</v>
      </c>
      <c r="D4417" s="0" t="str">
        <f aca="false">IFERROR(VLOOKUP($C4417,薬効分類マスタ!$A$2:$B$180,2,FALSE()),"未登録")</f>
        <v>他に分類されない代謝性医薬品</v>
      </c>
      <c r="E4417" s="16" t="s">
        <v>10216</v>
      </c>
      <c r="F4417" s="16" t="s">
        <v>10217</v>
      </c>
      <c r="G4417" s="16" t="s">
        <v>10218</v>
      </c>
      <c r="H4417" s="16" t="s">
        <v>518</v>
      </c>
      <c r="I4417" s="0" t="n">
        <v>111.9</v>
      </c>
      <c r="J4417" s="16" t="s">
        <v>232</v>
      </c>
      <c r="K4417" s="0" t="str">
        <f aca="false">IFERROR(IF(VLOOKUP($C4417,薬効分類マスタ!$A$2:$E$180,5,FALSE())=0,"",VLOOKUP($C4417,薬効分類マスタ!$A$2:$E$180,5,FALSE())),"")</f>
        <v/>
      </c>
      <c r="L4417" s="17"/>
      <c r="M4417" s="0" t="str">
        <f aca="false">IF($K4417="","",IF($L4417&lt;&gt;"",$L4417,VLOOKUP($C4417,薬効分類マスタ!$A$2:$F$180,6,FALSE())))</f>
        <v/>
      </c>
      <c r="N4417" s="0" t="str">
        <f aca="false">ASC(G4417)</f>
        <v>ﾌﾟﾛｸﾞﾗﾌ顆粒0.2mg</v>
      </c>
      <c r="O4417" s="0" t="str">
        <f aca="false">ASC(E4417)</f>
        <v>ﾀｸﾛﾘﾑｽ水和物</v>
      </c>
      <c r="P4417" s="16" t="n">
        <f aca="false">N(P4416)+IF($C4417=検索!$B$49,1,0)</f>
        <v>0</v>
      </c>
    </row>
    <row r="4418" customFormat="false" ht="15" hidden="false" customHeight="false" outlineLevel="0" collapsed="false">
      <c r="A4418" s="16" t="s">
        <v>221</v>
      </c>
      <c r="B4418" s="0" t="s">
        <v>10219</v>
      </c>
      <c r="C4418" s="0" t="n">
        <v>399</v>
      </c>
      <c r="D4418" s="0" t="str">
        <f aca="false">IFERROR(VLOOKUP($C4418,薬効分類マスタ!$A$2:$B$180,2,FALSE()),"未登録")</f>
        <v>他に分類されない代謝性医薬品</v>
      </c>
      <c r="E4418" s="16" t="s">
        <v>10216</v>
      </c>
      <c r="F4418" s="16" t="s">
        <v>7719</v>
      </c>
      <c r="G4418" s="16" t="s">
        <v>10220</v>
      </c>
      <c r="H4418" s="16" t="s">
        <v>518</v>
      </c>
      <c r="I4418" s="0" t="n">
        <v>437.8</v>
      </c>
      <c r="J4418" s="16" t="s">
        <v>232</v>
      </c>
      <c r="K4418" s="0" t="str">
        <f aca="false">IFERROR(IF(VLOOKUP($C4418,薬効分類マスタ!$A$2:$E$180,5,FALSE())=0,"",VLOOKUP($C4418,薬効分類マスタ!$A$2:$E$180,5,FALSE())),"")</f>
        <v/>
      </c>
      <c r="L4418" s="17"/>
      <c r="M4418" s="0" t="str">
        <f aca="false">IF($K4418="","",IF($L4418&lt;&gt;"",$L4418,VLOOKUP($C4418,薬効分類マスタ!$A$2:$F$180,6,FALSE())))</f>
        <v/>
      </c>
      <c r="N4418" s="0" t="str">
        <f aca="false">ASC(G4418)</f>
        <v>ﾌﾟﾛｸﾞﾗﾌ顆粒1mg</v>
      </c>
      <c r="O4418" s="0" t="str">
        <f aca="false">ASC(E4418)</f>
        <v>ﾀｸﾛﾘﾑｽ水和物</v>
      </c>
      <c r="P4418" s="16" t="n">
        <f aca="false">N(P4417)+IF($C4418=検索!$B$49,1,0)</f>
        <v>0</v>
      </c>
    </row>
    <row r="4419" customFormat="false" ht="15" hidden="false" customHeight="false" outlineLevel="0" collapsed="false">
      <c r="A4419" s="16" t="s">
        <v>221</v>
      </c>
      <c r="B4419" s="0" t="s">
        <v>10221</v>
      </c>
      <c r="C4419" s="0" t="n">
        <v>399</v>
      </c>
      <c r="D4419" s="0" t="str">
        <f aca="false">IFERROR(VLOOKUP($C4419,薬効分類マスタ!$A$2:$B$180,2,FALSE()),"未登録")</f>
        <v>他に分類されない代謝性医薬品</v>
      </c>
      <c r="E4419" s="16" t="s">
        <v>10216</v>
      </c>
      <c r="F4419" s="16" t="s">
        <v>381</v>
      </c>
      <c r="G4419" s="16" t="s">
        <v>10222</v>
      </c>
      <c r="I4419" s="0" t="n">
        <v>88.1</v>
      </c>
      <c r="J4419" s="16" t="s">
        <v>239</v>
      </c>
      <c r="K4419" s="0" t="str">
        <f aca="false">IFERROR(IF(VLOOKUP($C4419,薬効分類マスタ!$A$2:$E$180,5,FALSE())=0,"",VLOOKUP($C4419,薬効分類マスタ!$A$2:$E$180,5,FALSE())),"")</f>
        <v/>
      </c>
      <c r="L4419" s="17"/>
      <c r="M4419" s="0" t="str">
        <f aca="false">IF($K4419="","",IF($L4419&lt;&gt;"",$L4419,VLOOKUP($C4419,薬効分類マスタ!$A$2:$F$180,6,FALSE())))</f>
        <v/>
      </c>
      <c r="N4419" s="0" t="str">
        <f aca="false">ASC(G4419)</f>
        <v>ﾀｸﾛﾘﾑｽ0.5mg錠</v>
      </c>
      <c r="O4419" s="0" t="str">
        <f aca="false">ASC(E4419)</f>
        <v>ﾀｸﾛﾘﾑｽ水和物</v>
      </c>
      <c r="P4419" s="16" t="n">
        <f aca="false">N(P4418)+IF($C4419=検索!$B$49,1,0)</f>
        <v>0</v>
      </c>
    </row>
    <row r="4420" customFormat="false" ht="15" hidden="false" customHeight="false" outlineLevel="0" collapsed="false">
      <c r="A4420" s="16" t="s">
        <v>221</v>
      </c>
      <c r="B4420" s="0" t="s">
        <v>10223</v>
      </c>
      <c r="C4420" s="0" t="n">
        <v>399</v>
      </c>
      <c r="D4420" s="0" t="str">
        <f aca="false">IFERROR(VLOOKUP($C4420,薬効分類マスタ!$A$2:$B$180,2,FALSE()),"未登録")</f>
        <v>他に分類されない代謝性医薬品</v>
      </c>
      <c r="E4420" s="16" t="s">
        <v>10216</v>
      </c>
      <c r="F4420" s="16" t="s">
        <v>381</v>
      </c>
      <c r="G4420" s="16" t="s">
        <v>10224</v>
      </c>
      <c r="H4420" s="16" t="s">
        <v>536</v>
      </c>
      <c r="I4420" s="0" t="n">
        <v>90</v>
      </c>
      <c r="J4420" s="16" t="s">
        <v>239</v>
      </c>
      <c r="K4420" s="0" t="str">
        <f aca="false">IFERROR(IF(VLOOKUP($C4420,薬効分類マスタ!$A$2:$E$180,5,FALSE())=0,"",VLOOKUP($C4420,薬効分類マスタ!$A$2:$E$180,5,FALSE())),"")</f>
        <v/>
      </c>
      <c r="L4420" s="17"/>
      <c r="M4420" s="0" t="str">
        <f aca="false">IF($K4420="","",IF($L4420&lt;&gt;"",$L4420,VLOOKUP($C4420,薬効分類マスタ!$A$2:$F$180,6,FALSE())))</f>
        <v/>
      </c>
      <c r="N4420" s="0" t="str">
        <f aca="false">ASC(G4420)</f>
        <v>ﾀｸﾛﾘﾑｽ錠0.5mg｢日医工｣</v>
      </c>
      <c r="O4420" s="0" t="str">
        <f aca="false">ASC(E4420)</f>
        <v>ﾀｸﾛﾘﾑｽ水和物</v>
      </c>
      <c r="P4420" s="16" t="n">
        <f aca="false">N(P4419)+IF($C4420=検索!$B$49,1,0)</f>
        <v>0</v>
      </c>
    </row>
    <row r="4421" customFormat="false" ht="15" hidden="false" customHeight="false" outlineLevel="0" collapsed="false">
      <c r="A4421" s="16" t="s">
        <v>221</v>
      </c>
      <c r="B4421" s="0" t="s">
        <v>10225</v>
      </c>
      <c r="C4421" s="0" t="n">
        <v>399</v>
      </c>
      <c r="D4421" s="0" t="str">
        <f aca="false">IFERROR(VLOOKUP($C4421,薬効分類マスタ!$A$2:$B$180,2,FALSE()),"未登録")</f>
        <v>他に分類されない代謝性医薬品</v>
      </c>
      <c r="E4421" s="16" t="s">
        <v>10216</v>
      </c>
      <c r="F4421" s="16" t="s">
        <v>381</v>
      </c>
      <c r="G4421" s="16" t="s">
        <v>10226</v>
      </c>
      <c r="H4421" s="16" t="s">
        <v>1053</v>
      </c>
      <c r="I4421" s="0" t="n">
        <v>90</v>
      </c>
      <c r="J4421" s="16" t="s">
        <v>239</v>
      </c>
      <c r="K4421" s="0" t="str">
        <f aca="false">IFERROR(IF(VLOOKUP($C4421,薬効分類マスタ!$A$2:$E$180,5,FALSE())=0,"",VLOOKUP($C4421,薬効分類マスタ!$A$2:$E$180,5,FALSE())),"")</f>
        <v/>
      </c>
      <c r="L4421" s="17"/>
      <c r="M4421" s="0" t="str">
        <f aca="false">IF($K4421="","",IF($L4421&lt;&gt;"",$L4421,VLOOKUP($C4421,薬効分類マスタ!$A$2:$F$180,6,FALSE())))</f>
        <v/>
      </c>
      <c r="N4421" s="0" t="str">
        <f aca="false">ASC(G4421)</f>
        <v>ﾀｸﾛﾘﾑｽ錠0.5mg｢あゆみ｣</v>
      </c>
      <c r="O4421" s="0" t="str">
        <f aca="false">ASC(E4421)</f>
        <v>ﾀｸﾛﾘﾑｽ水和物</v>
      </c>
      <c r="P4421" s="16" t="n">
        <f aca="false">N(P4420)+IF($C4421=検索!$B$49,1,0)</f>
        <v>0</v>
      </c>
    </row>
    <row r="4422" customFormat="false" ht="15" hidden="false" customHeight="false" outlineLevel="0" collapsed="false">
      <c r="A4422" s="16" t="s">
        <v>221</v>
      </c>
      <c r="B4422" s="0" t="s">
        <v>10227</v>
      </c>
      <c r="C4422" s="0" t="n">
        <v>399</v>
      </c>
      <c r="D4422" s="0" t="str">
        <f aca="false">IFERROR(VLOOKUP($C4422,薬効分類マスタ!$A$2:$B$180,2,FALSE()),"未登録")</f>
        <v>他に分類されない代謝性医薬品</v>
      </c>
      <c r="E4422" s="16" t="s">
        <v>10216</v>
      </c>
      <c r="F4422" s="16" t="s">
        <v>234</v>
      </c>
      <c r="G4422" s="16" t="s">
        <v>10228</v>
      </c>
      <c r="I4422" s="0" t="n">
        <v>149.5</v>
      </c>
      <c r="J4422" s="16" t="s">
        <v>239</v>
      </c>
      <c r="K4422" s="0" t="str">
        <f aca="false">IFERROR(IF(VLOOKUP($C4422,薬効分類マスタ!$A$2:$E$180,5,FALSE())=0,"",VLOOKUP($C4422,薬効分類マスタ!$A$2:$E$180,5,FALSE())),"")</f>
        <v/>
      </c>
      <c r="L4422" s="17"/>
      <c r="M4422" s="0" t="str">
        <f aca="false">IF($K4422="","",IF($L4422&lt;&gt;"",$L4422,VLOOKUP($C4422,薬効分類マスタ!$A$2:$F$180,6,FALSE())))</f>
        <v/>
      </c>
      <c r="N4422" s="0" t="str">
        <f aca="false">ASC(G4422)</f>
        <v>ﾀｸﾛﾘﾑｽ1mg錠</v>
      </c>
      <c r="O4422" s="0" t="str">
        <f aca="false">ASC(E4422)</f>
        <v>ﾀｸﾛﾘﾑｽ水和物</v>
      </c>
      <c r="P4422" s="16" t="n">
        <f aca="false">N(P4421)+IF($C4422=検索!$B$49,1,0)</f>
        <v>0</v>
      </c>
    </row>
    <row r="4423" customFormat="false" ht="15" hidden="false" customHeight="false" outlineLevel="0" collapsed="false">
      <c r="A4423" s="16" t="s">
        <v>221</v>
      </c>
      <c r="B4423" s="0" t="s">
        <v>10229</v>
      </c>
      <c r="C4423" s="0" t="n">
        <v>399</v>
      </c>
      <c r="D4423" s="0" t="str">
        <f aca="false">IFERROR(VLOOKUP($C4423,薬効分類マスタ!$A$2:$B$180,2,FALSE()),"未登録")</f>
        <v>他に分類されない代謝性医薬品</v>
      </c>
      <c r="E4423" s="16" t="s">
        <v>10216</v>
      </c>
      <c r="F4423" s="16" t="s">
        <v>234</v>
      </c>
      <c r="G4423" s="16" t="s">
        <v>10230</v>
      </c>
      <c r="H4423" s="16" t="s">
        <v>536</v>
      </c>
      <c r="I4423" s="0" t="n">
        <v>153.5</v>
      </c>
      <c r="J4423" s="16" t="s">
        <v>239</v>
      </c>
      <c r="K4423" s="0" t="str">
        <f aca="false">IFERROR(IF(VLOOKUP($C4423,薬効分類マスタ!$A$2:$E$180,5,FALSE())=0,"",VLOOKUP($C4423,薬効分類マスタ!$A$2:$E$180,5,FALSE())),"")</f>
        <v/>
      </c>
      <c r="L4423" s="17"/>
      <c r="M4423" s="0" t="str">
        <f aca="false">IF($K4423="","",IF($L4423&lt;&gt;"",$L4423,VLOOKUP($C4423,薬効分類マスタ!$A$2:$F$180,6,FALSE())))</f>
        <v/>
      </c>
      <c r="N4423" s="0" t="str">
        <f aca="false">ASC(G4423)</f>
        <v>ﾀｸﾛﾘﾑｽ錠1mg｢日医工｣</v>
      </c>
      <c r="O4423" s="0" t="str">
        <f aca="false">ASC(E4423)</f>
        <v>ﾀｸﾛﾘﾑｽ水和物</v>
      </c>
      <c r="P4423" s="16" t="n">
        <f aca="false">N(P4422)+IF($C4423=検索!$B$49,1,0)</f>
        <v>0</v>
      </c>
    </row>
    <row r="4424" customFormat="false" ht="15" hidden="false" customHeight="false" outlineLevel="0" collapsed="false">
      <c r="A4424" s="16" t="s">
        <v>221</v>
      </c>
      <c r="B4424" s="0" t="s">
        <v>10231</v>
      </c>
      <c r="C4424" s="0" t="n">
        <v>399</v>
      </c>
      <c r="D4424" s="0" t="str">
        <f aca="false">IFERROR(VLOOKUP($C4424,薬効分類マスタ!$A$2:$B$180,2,FALSE()),"未登録")</f>
        <v>他に分類されない代謝性医薬品</v>
      </c>
      <c r="E4424" s="16" t="s">
        <v>10216</v>
      </c>
      <c r="F4424" s="16" t="s">
        <v>234</v>
      </c>
      <c r="G4424" s="16" t="s">
        <v>10232</v>
      </c>
      <c r="H4424" s="16" t="s">
        <v>1053</v>
      </c>
      <c r="I4424" s="0" t="n">
        <v>153.5</v>
      </c>
      <c r="J4424" s="16" t="s">
        <v>239</v>
      </c>
      <c r="K4424" s="0" t="str">
        <f aca="false">IFERROR(IF(VLOOKUP($C4424,薬効分類マスタ!$A$2:$E$180,5,FALSE())=0,"",VLOOKUP($C4424,薬効分類マスタ!$A$2:$E$180,5,FALSE())),"")</f>
        <v/>
      </c>
      <c r="L4424" s="17"/>
      <c r="M4424" s="0" t="str">
        <f aca="false">IF($K4424="","",IF($L4424&lt;&gt;"",$L4424,VLOOKUP($C4424,薬効分類マスタ!$A$2:$F$180,6,FALSE())))</f>
        <v/>
      </c>
      <c r="N4424" s="0" t="str">
        <f aca="false">ASC(G4424)</f>
        <v>ﾀｸﾛﾘﾑｽ錠1mg｢あゆみ｣</v>
      </c>
      <c r="O4424" s="0" t="str">
        <f aca="false">ASC(E4424)</f>
        <v>ﾀｸﾛﾘﾑｽ水和物</v>
      </c>
      <c r="P4424" s="16" t="n">
        <f aca="false">N(P4423)+IF($C4424=検索!$B$49,1,0)</f>
        <v>0</v>
      </c>
    </row>
    <row r="4425" customFormat="false" ht="15" hidden="false" customHeight="false" outlineLevel="0" collapsed="false">
      <c r="A4425" s="16" t="s">
        <v>221</v>
      </c>
      <c r="B4425" s="0" t="s">
        <v>10233</v>
      </c>
      <c r="C4425" s="0" t="n">
        <v>399</v>
      </c>
      <c r="D4425" s="0" t="str">
        <f aca="false">IFERROR(VLOOKUP($C4425,薬効分類マスタ!$A$2:$B$180,2,FALSE()),"未登録")</f>
        <v>他に分類されない代謝性医薬品</v>
      </c>
      <c r="E4425" s="16" t="s">
        <v>10216</v>
      </c>
      <c r="F4425" s="16" t="s">
        <v>1505</v>
      </c>
      <c r="G4425" s="16" t="s">
        <v>10234</v>
      </c>
      <c r="I4425" s="0" t="n">
        <v>239.1</v>
      </c>
      <c r="J4425" s="16" t="s">
        <v>239</v>
      </c>
      <c r="K4425" s="0" t="str">
        <f aca="false">IFERROR(IF(VLOOKUP($C4425,薬効分類マスタ!$A$2:$E$180,5,FALSE())=0,"",VLOOKUP($C4425,薬効分類マスタ!$A$2:$E$180,5,FALSE())),"")</f>
        <v/>
      </c>
      <c r="L4425" s="17"/>
      <c r="M4425" s="0" t="str">
        <f aca="false">IF($K4425="","",IF($L4425&lt;&gt;"",$L4425,VLOOKUP($C4425,薬効分類マスタ!$A$2:$F$180,6,FALSE())))</f>
        <v/>
      </c>
      <c r="N4425" s="0" t="str">
        <f aca="false">ASC(G4425)</f>
        <v>ﾀｸﾛﾘﾑｽ1.5mg錠</v>
      </c>
      <c r="O4425" s="0" t="str">
        <f aca="false">ASC(E4425)</f>
        <v>ﾀｸﾛﾘﾑｽ水和物</v>
      </c>
      <c r="P4425" s="16" t="n">
        <f aca="false">N(P4424)+IF($C4425=検索!$B$49,1,0)</f>
        <v>0</v>
      </c>
    </row>
    <row r="4426" customFormat="false" ht="15" hidden="false" customHeight="false" outlineLevel="0" collapsed="false">
      <c r="A4426" s="16" t="s">
        <v>221</v>
      </c>
      <c r="B4426" s="0" t="s">
        <v>10235</v>
      </c>
      <c r="C4426" s="0" t="n">
        <v>399</v>
      </c>
      <c r="D4426" s="0" t="str">
        <f aca="false">IFERROR(VLOOKUP($C4426,薬効分類マスタ!$A$2:$B$180,2,FALSE()),"未登録")</f>
        <v>他に分類されない代謝性医薬品</v>
      </c>
      <c r="E4426" s="16" t="s">
        <v>10216</v>
      </c>
      <c r="F4426" s="16" t="s">
        <v>1505</v>
      </c>
      <c r="G4426" s="16" t="s">
        <v>10236</v>
      </c>
      <c r="H4426" s="16" t="s">
        <v>1053</v>
      </c>
      <c r="I4426" s="0" t="n">
        <v>236.2</v>
      </c>
      <c r="J4426" s="16" t="s">
        <v>239</v>
      </c>
      <c r="K4426" s="0" t="str">
        <f aca="false">IFERROR(IF(VLOOKUP($C4426,薬効分類マスタ!$A$2:$E$180,5,FALSE())=0,"",VLOOKUP($C4426,薬効分類マスタ!$A$2:$E$180,5,FALSE())),"")</f>
        <v/>
      </c>
      <c r="L4426" s="17"/>
      <c r="M4426" s="0" t="str">
        <f aca="false">IF($K4426="","",IF($L4426&lt;&gt;"",$L4426,VLOOKUP($C4426,薬効分類マスタ!$A$2:$F$180,6,FALSE())))</f>
        <v/>
      </c>
      <c r="N4426" s="0" t="str">
        <f aca="false">ASC(G4426)</f>
        <v>ﾀｸﾛﾘﾑｽ錠1.5mg｢あゆみ｣</v>
      </c>
      <c r="O4426" s="0" t="str">
        <f aca="false">ASC(E4426)</f>
        <v>ﾀｸﾛﾘﾑｽ水和物</v>
      </c>
      <c r="P4426" s="16" t="n">
        <f aca="false">N(P4425)+IF($C4426=検索!$B$49,1,0)</f>
        <v>0</v>
      </c>
    </row>
    <row r="4427" customFormat="false" ht="15" hidden="false" customHeight="false" outlineLevel="0" collapsed="false">
      <c r="A4427" s="16" t="s">
        <v>221</v>
      </c>
      <c r="B4427" s="0" t="s">
        <v>10237</v>
      </c>
      <c r="C4427" s="0" t="n">
        <v>399</v>
      </c>
      <c r="D4427" s="0" t="str">
        <f aca="false">IFERROR(VLOOKUP($C4427,薬効分類マスタ!$A$2:$B$180,2,FALSE()),"未登録")</f>
        <v>他に分類されない代謝性医薬品</v>
      </c>
      <c r="E4427" s="16" t="s">
        <v>10216</v>
      </c>
      <c r="F4427" s="16" t="s">
        <v>364</v>
      </c>
      <c r="G4427" s="16" t="s">
        <v>10238</v>
      </c>
      <c r="I4427" s="0" t="n">
        <v>364.2</v>
      </c>
      <c r="J4427" s="16" t="s">
        <v>239</v>
      </c>
      <c r="K4427" s="0" t="str">
        <f aca="false">IFERROR(IF(VLOOKUP($C4427,薬効分類マスタ!$A$2:$E$180,5,FALSE())=0,"",VLOOKUP($C4427,薬効分類マスタ!$A$2:$E$180,5,FALSE())),"")</f>
        <v/>
      </c>
      <c r="L4427" s="17"/>
      <c r="M4427" s="0" t="str">
        <f aca="false">IF($K4427="","",IF($L4427&lt;&gt;"",$L4427,VLOOKUP($C4427,薬効分類マスタ!$A$2:$F$180,6,FALSE())))</f>
        <v/>
      </c>
      <c r="N4427" s="0" t="str">
        <f aca="false">ASC(G4427)</f>
        <v>ﾀｸﾛﾘﾑｽ3mg錠</v>
      </c>
      <c r="O4427" s="0" t="str">
        <f aca="false">ASC(E4427)</f>
        <v>ﾀｸﾛﾘﾑｽ水和物</v>
      </c>
      <c r="P4427" s="16" t="n">
        <f aca="false">N(P4426)+IF($C4427=検索!$B$49,1,0)</f>
        <v>0</v>
      </c>
    </row>
    <row r="4428" customFormat="false" ht="15" hidden="false" customHeight="false" outlineLevel="0" collapsed="false">
      <c r="A4428" s="16" t="s">
        <v>221</v>
      </c>
      <c r="B4428" s="0" t="s">
        <v>10239</v>
      </c>
      <c r="C4428" s="0" t="n">
        <v>399</v>
      </c>
      <c r="D4428" s="0" t="str">
        <f aca="false">IFERROR(VLOOKUP($C4428,薬効分類マスタ!$A$2:$B$180,2,FALSE()),"未登録")</f>
        <v>他に分類されない代謝性医薬品</v>
      </c>
      <c r="E4428" s="16" t="s">
        <v>10216</v>
      </c>
      <c r="F4428" s="16" t="s">
        <v>364</v>
      </c>
      <c r="G4428" s="16" t="s">
        <v>10240</v>
      </c>
      <c r="H4428" s="16" t="s">
        <v>1053</v>
      </c>
      <c r="I4428" s="0" t="n">
        <v>375</v>
      </c>
      <c r="J4428" s="16" t="s">
        <v>239</v>
      </c>
      <c r="K4428" s="0" t="str">
        <f aca="false">IFERROR(IF(VLOOKUP($C4428,薬効分類マスタ!$A$2:$E$180,5,FALSE())=0,"",VLOOKUP($C4428,薬効分類マスタ!$A$2:$E$180,5,FALSE())),"")</f>
        <v/>
      </c>
      <c r="L4428" s="17"/>
      <c r="M4428" s="0" t="str">
        <f aca="false">IF($K4428="","",IF($L4428&lt;&gt;"",$L4428,VLOOKUP($C4428,薬効分類マスタ!$A$2:$F$180,6,FALSE())))</f>
        <v/>
      </c>
      <c r="N4428" s="0" t="str">
        <f aca="false">ASC(G4428)</f>
        <v>ﾀｸﾛﾘﾑｽ錠3mg｢あゆみ｣</v>
      </c>
      <c r="O4428" s="0" t="str">
        <f aca="false">ASC(E4428)</f>
        <v>ﾀｸﾛﾘﾑｽ水和物</v>
      </c>
      <c r="P4428" s="16" t="n">
        <f aca="false">N(P4427)+IF($C4428=検索!$B$49,1,0)</f>
        <v>0</v>
      </c>
    </row>
    <row r="4429" customFormat="false" ht="15" hidden="false" customHeight="false" outlineLevel="0" collapsed="false">
      <c r="A4429" s="16" t="s">
        <v>221</v>
      </c>
      <c r="B4429" s="0" t="s">
        <v>10241</v>
      </c>
      <c r="C4429" s="0" t="n">
        <v>399</v>
      </c>
      <c r="D4429" s="0" t="str">
        <f aca="false">IFERROR(VLOOKUP($C4429,薬効分類マスタ!$A$2:$B$180,2,FALSE()),"未登録")</f>
        <v>他に分類されない代謝性医薬品</v>
      </c>
      <c r="E4429" s="16" t="s">
        <v>10216</v>
      </c>
      <c r="F4429" s="16" t="s">
        <v>257</v>
      </c>
      <c r="G4429" s="16" t="s">
        <v>10242</v>
      </c>
      <c r="I4429" s="0" t="n">
        <v>557.7</v>
      </c>
      <c r="J4429" s="16" t="s">
        <v>239</v>
      </c>
      <c r="K4429" s="0" t="str">
        <f aca="false">IFERROR(IF(VLOOKUP($C4429,薬効分類マスタ!$A$2:$E$180,5,FALSE())=0,"",VLOOKUP($C4429,薬効分類マスタ!$A$2:$E$180,5,FALSE())),"")</f>
        <v/>
      </c>
      <c r="L4429" s="17"/>
      <c r="M4429" s="0" t="str">
        <f aca="false">IF($K4429="","",IF($L4429&lt;&gt;"",$L4429,VLOOKUP($C4429,薬効分類マスタ!$A$2:$F$180,6,FALSE())))</f>
        <v/>
      </c>
      <c r="N4429" s="0" t="str">
        <f aca="false">ASC(G4429)</f>
        <v>ﾀｸﾛﾘﾑｽ5mg錠</v>
      </c>
      <c r="O4429" s="0" t="str">
        <f aca="false">ASC(E4429)</f>
        <v>ﾀｸﾛﾘﾑｽ水和物</v>
      </c>
      <c r="P4429" s="16" t="n">
        <f aca="false">N(P4428)+IF($C4429=検索!$B$49,1,0)</f>
        <v>0</v>
      </c>
    </row>
    <row r="4430" customFormat="false" ht="15" hidden="false" customHeight="false" outlineLevel="0" collapsed="false">
      <c r="A4430" s="16" t="s">
        <v>221</v>
      </c>
      <c r="B4430" s="0" t="s">
        <v>10243</v>
      </c>
      <c r="C4430" s="0" t="n">
        <v>399</v>
      </c>
      <c r="D4430" s="0" t="str">
        <f aca="false">IFERROR(VLOOKUP($C4430,薬効分類マスタ!$A$2:$B$180,2,FALSE()),"未登録")</f>
        <v>他に分類されない代謝性医薬品</v>
      </c>
      <c r="E4430" s="16" t="s">
        <v>10216</v>
      </c>
      <c r="F4430" s="16" t="s">
        <v>257</v>
      </c>
      <c r="G4430" s="16" t="s">
        <v>10244</v>
      </c>
      <c r="H4430" s="16" t="s">
        <v>536</v>
      </c>
      <c r="I4430" s="0" t="n">
        <v>603.7</v>
      </c>
      <c r="J4430" s="16" t="s">
        <v>239</v>
      </c>
      <c r="K4430" s="0" t="str">
        <f aca="false">IFERROR(IF(VLOOKUP($C4430,薬効分類マスタ!$A$2:$E$180,5,FALSE())=0,"",VLOOKUP($C4430,薬効分類マスタ!$A$2:$E$180,5,FALSE())),"")</f>
        <v/>
      </c>
      <c r="L4430" s="17"/>
      <c r="M4430" s="0" t="str">
        <f aca="false">IF($K4430="","",IF($L4430&lt;&gt;"",$L4430,VLOOKUP($C4430,薬効分類マスタ!$A$2:$F$180,6,FALSE())))</f>
        <v/>
      </c>
      <c r="N4430" s="0" t="str">
        <f aca="false">ASC(G4430)</f>
        <v>ﾀｸﾛﾘﾑｽ錠5mg｢日医工｣</v>
      </c>
      <c r="O4430" s="0" t="str">
        <f aca="false">ASC(E4430)</f>
        <v>ﾀｸﾛﾘﾑｽ水和物</v>
      </c>
      <c r="P4430" s="16" t="n">
        <f aca="false">N(P4429)+IF($C4430=検索!$B$49,1,0)</f>
        <v>0</v>
      </c>
    </row>
    <row r="4431" customFormat="false" ht="15" hidden="false" customHeight="false" outlineLevel="0" collapsed="false">
      <c r="A4431" s="16" t="s">
        <v>221</v>
      </c>
      <c r="B4431" s="0" t="s">
        <v>10245</v>
      </c>
      <c r="C4431" s="0" t="n">
        <v>399</v>
      </c>
      <c r="D4431" s="0" t="str">
        <f aca="false">IFERROR(VLOOKUP($C4431,薬効分類マスタ!$A$2:$B$180,2,FALSE()),"未登録")</f>
        <v>他に分類されない代謝性医薬品</v>
      </c>
      <c r="E4431" s="16" t="s">
        <v>10216</v>
      </c>
      <c r="F4431" s="16" t="s">
        <v>257</v>
      </c>
      <c r="G4431" s="16" t="s">
        <v>10246</v>
      </c>
      <c r="H4431" s="16" t="s">
        <v>1053</v>
      </c>
      <c r="I4431" s="0" t="n">
        <v>603.7</v>
      </c>
      <c r="J4431" s="16" t="s">
        <v>239</v>
      </c>
      <c r="K4431" s="0" t="str">
        <f aca="false">IFERROR(IF(VLOOKUP($C4431,薬効分類マスタ!$A$2:$E$180,5,FALSE())=0,"",VLOOKUP($C4431,薬効分類マスタ!$A$2:$E$180,5,FALSE())),"")</f>
        <v/>
      </c>
      <c r="L4431" s="17"/>
      <c r="M4431" s="0" t="str">
        <f aca="false">IF($K4431="","",IF($L4431&lt;&gt;"",$L4431,VLOOKUP($C4431,薬効分類マスタ!$A$2:$F$180,6,FALSE())))</f>
        <v/>
      </c>
      <c r="N4431" s="0" t="str">
        <f aca="false">ASC(G4431)</f>
        <v>ﾀｸﾛﾘﾑｽ錠5mg｢あゆみ｣</v>
      </c>
      <c r="O4431" s="0" t="str">
        <f aca="false">ASC(E4431)</f>
        <v>ﾀｸﾛﾘﾑｽ水和物</v>
      </c>
      <c r="P4431" s="16" t="n">
        <f aca="false">N(P4430)+IF($C4431=検索!$B$49,1,0)</f>
        <v>0</v>
      </c>
    </row>
    <row r="4432" customFormat="false" ht="15" hidden="false" customHeight="false" outlineLevel="0" collapsed="false">
      <c r="A4432" s="16" t="s">
        <v>221</v>
      </c>
      <c r="B4432" s="0" t="s">
        <v>10247</v>
      </c>
      <c r="C4432" s="0" t="n">
        <v>399</v>
      </c>
      <c r="D4432" s="0" t="str">
        <f aca="false">IFERROR(VLOOKUP($C4432,薬効分類マスタ!$A$2:$B$180,2,FALSE()),"未登録")</f>
        <v>他に分類されない代謝性医薬品</v>
      </c>
      <c r="E4432" s="16" t="s">
        <v>10216</v>
      </c>
      <c r="F4432" s="16" t="s">
        <v>241</v>
      </c>
      <c r="G4432" s="16" t="s">
        <v>10248</v>
      </c>
      <c r="I4432" s="0" t="n">
        <v>277</v>
      </c>
      <c r="J4432" s="16" t="s">
        <v>239</v>
      </c>
      <c r="K4432" s="0" t="str">
        <f aca="false">IFERROR(IF(VLOOKUP($C4432,薬効分類マスタ!$A$2:$E$180,5,FALSE())=0,"",VLOOKUP($C4432,薬効分類マスタ!$A$2:$E$180,5,FALSE())),"")</f>
        <v/>
      </c>
      <c r="L4432" s="17"/>
      <c r="M4432" s="0" t="str">
        <f aca="false">IF($K4432="","",IF($L4432&lt;&gt;"",$L4432,VLOOKUP($C4432,薬効分類マスタ!$A$2:$F$180,6,FALSE())))</f>
        <v/>
      </c>
      <c r="N4432" s="0" t="str">
        <f aca="false">ASC(G4432)</f>
        <v>ﾀｸﾛﾘﾑｽ2mg錠</v>
      </c>
      <c r="O4432" s="0" t="str">
        <f aca="false">ASC(E4432)</f>
        <v>ﾀｸﾛﾘﾑｽ水和物</v>
      </c>
      <c r="P4432" s="16" t="n">
        <f aca="false">N(P4431)+IF($C4432=検索!$B$49,1,0)</f>
        <v>0</v>
      </c>
    </row>
    <row r="4433" customFormat="false" ht="15" hidden="false" customHeight="false" outlineLevel="0" collapsed="false">
      <c r="A4433" s="16" t="s">
        <v>221</v>
      </c>
      <c r="B4433" s="0" t="s">
        <v>10249</v>
      </c>
      <c r="C4433" s="0" t="n">
        <v>399</v>
      </c>
      <c r="D4433" s="0" t="str">
        <f aca="false">IFERROR(VLOOKUP($C4433,薬効分類マスタ!$A$2:$B$180,2,FALSE()),"未登録")</f>
        <v>他に分類されない代謝性医薬品</v>
      </c>
      <c r="E4433" s="16" t="s">
        <v>10216</v>
      </c>
      <c r="F4433" s="16" t="s">
        <v>241</v>
      </c>
      <c r="G4433" s="16" t="s">
        <v>10250</v>
      </c>
      <c r="H4433" s="16" t="s">
        <v>1053</v>
      </c>
      <c r="I4433" s="0" t="n">
        <v>274.7</v>
      </c>
      <c r="J4433" s="16" t="s">
        <v>239</v>
      </c>
      <c r="K4433" s="0" t="str">
        <f aca="false">IFERROR(IF(VLOOKUP($C4433,薬効分類マスタ!$A$2:$E$180,5,FALSE())=0,"",VLOOKUP($C4433,薬効分類マスタ!$A$2:$E$180,5,FALSE())),"")</f>
        <v/>
      </c>
      <c r="L4433" s="17"/>
      <c r="M4433" s="0" t="str">
        <f aca="false">IF($K4433="","",IF($L4433&lt;&gt;"",$L4433,VLOOKUP($C4433,薬効分類マスタ!$A$2:$F$180,6,FALSE())))</f>
        <v/>
      </c>
      <c r="N4433" s="0" t="str">
        <f aca="false">ASC(G4433)</f>
        <v>ﾀｸﾛﾘﾑｽ錠2mg｢あゆみ｣</v>
      </c>
      <c r="O4433" s="0" t="str">
        <f aca="false">ASC(E4433)</f>
        <v>ﾀｸﾛﾘﾑｽ水和物</v>
      </c>
      <c r="P4433" s="16" t="n">
        <f aca="false">N(P4432)+IF($C4433=検索!$B$49,1,0)</f>
        <v>0</v>
      </c>
    </row>
    <row r="4434" customFormat="false" ht="15" hidden="false" customHeight="false" outlineLevel="0" collapsed="false">
      <c r="A4434" s="16" t="s">
        <v>221</v>
      </c>
      <c r="B4434" s="0" t="s">
        <v>10251</v>
      </c>
      <c r="C4434" s="0" t="n">
        <v>399</v>
      </c>
      <c r="D4434" s="0" t="str">
        <f aca="false">IFERROR(VLOOKUP($C4434,薬効分類マスタ!$A$2:$B$180,2,FALSE()),"未登録")</f>
        <v>他に分類されない代謝性医薬品</v>
      </c>
      <c r="E4434" s="16" t="s">
        <v>10216</v>
      </c>
      <c r="F4434" s="16" t="s">
        <v>6525</v>
      </c>
      <c r="G4434" s="16" t="s">
        <v>10252</v>
      </c>
      <c r="I4434" s="0" t="n">
        <v>149.5</v>
      </c>
      <c r="J4434" s="16" t="s">
        <v>239</v>
      </c>
      <c r="K4434" s="0" t="str">
        <f aca="false">IFERROR(IF(VLOOKUP($C4434,薬効分類マスタ!$A$2:$E$180,5,FALSE())=0,"",VLOOKUP($C4434,薬効分類マスタ!$A$2:$E$180,5,FALSE())),"")</f>
        <v/>
      </c>
      <c r="L4434" s="17"/>
      <c r="M4434" s="0" t="str">
        <f aca="false">IF($K4434="","",IF($L4434&lt;&gt;"",$L4434,VLOOKUP($C4434,薬効分類マスタ!$A$2:$F$180,6,FALSE())))</f>
        <v/>
      </c>
      <c r="N4434" s="0" t="str">
        <f aca="false">ASC(G4434)</f>
        <v>ﾀｸﾛﾘﾑｽ1mgｶﾌﾟｾﾙ</v>
      </c>
      <c r="O4434" s="0" t="str">
        <f aca="false">ASC(E4434)</f>
        <v>ﾀｸﾛﾘﾑｽ水和物</v>
      </c>
      <c r="P4434" s="16" t="n">
        <f aca="false">N(P4433)+IF($C4434=検索!$B$49,1,0)</f>
        <v>0</v>
      </c>
    </row>
    <row r="4435" customFormat="false" ht="15" hidden="false" customHeight="false" outlineLevel="0" collapsed="false">
      <c r="A4435" s="16" t="s">
        <v>221</v>
      </c>
      <c r="B4435" s="0" t="s">
        <v>10253</v>
      </c>
      <c r="C4435" s="0" t="n">
        <v>399</v>
      </c>
      <c r="D4435" s="0" t="str">
        <f aca="false">IFERROR(VLOOKUP($C4435,薬効分類マスタ!$A$2:$B$180,2,FALSE()),"未登録")</f>
        <v>他に分類されない代謝性医薬品</v>
      </c>
      <c r="E4435" s="16" t="s">
        <v>10216</v>
      </c>
      <c r="F4435" s="16" t="s">
        <v>6525</v>
      </c>
      <c r="G4435" s="16" t="s">
        <v>10254</v>
      </c>
      <c r="H4435" s="16" t="s">
        <v>518</v>
      </c>
      <c r="I4435" s="0" t="n">
        <v>305.4</v>
      </c>
      <c r="J4435" s="16" t="s">
        <v>232</v>
      </c>
      <c r="K4435" s="0" t="str">
        <f aca="false">IFERROR(IF(VLOOKUP($C4435,薬効分類マスタ!$A$2:$E$180,5,FALSE())=0,"",VLOOKUP($C4435,薬効分類マスタ!$A$2:$E$180,5,FALSE())),"")</f>
        <v/>
      </c>
      <c r="L4435" s="17"/>
      <c r="M4435" s="0" t="str">
        <f aca="false">IF($K4435="","",IF($L4435&lt;&gt;"",$L4435,VLOOKUP($C4435,薬効分類マスタ!$A$2:$F$180,6,FALSE())))</f>
        <v/>
      </c>
      <c r="N4435" s="0" t="str">
        <f aca="false">ASC(G4435)</f>
        <v>ﾌﾟﾛｸﾞﾗﾌｶﾌﾟｾﾙ1mg</v>
      </c>
      <c r="O4435" s="0" t="str">
        <f aca="false">ASC(E4435)</f>
        <v>ﾀｸﾛﾘﾑｽ水和物</v>
      </c>
      <c r="P4435" s="16" t="n">
        <f aca="false">N(P4434)+IF($C4435=検索!$B$49,1,0)</f>
        <v>0</v>
      </c>
    </row>
    <row r="4436" customFormat="false" ht="15" hidden="false" customHeight="false" outlineLevel="0" collapsed="false">
      <c r="A4436" s="16" t="s">
        <v>221</v>
      </c>
      <c r="B4436" s="0" t="s">
        <v>10255</v>
      </c>
      <c r="C4436" s="0" t="n">
        <v>399</v>
      </c>
      <c r="D4436" s="0" t="str">
        <f aca="false">IFERROR(VLOOKUP($C4436,薬効分類マスタ!$A$2:$B$180,2,FALSE()),"未登録")</f>
        <v>他に分類されない代謝性医薬品</v>
      </c>
      <c r="E4436" s="16" t="s">
        <v>10216</v>
      </c>
      <c r="F4436" s="16" t="s">
        <v>6525</v>
      </c>
      <c r="G4436" s="16" t="s">
        <v>10256</v>
      </c>
      <c r="H4436" s="16" t="s">
        <v>527</v>
      </c>
      <c r="I4436" s="0" t="n">
        <v>153.5</v>
      </c>
      <c r="J4436" s="16" t="s">
        <v>239</v>
      </c>
      <c r="K4436" s="0" t="str">
        <f aca="false">IFERROR(IF(VLOOKUP($C4436,薬効分類マスタ!$A$2:$E$180,5,FALSE())=0,"",VLOOKUP($C4436,薬効分類マスタ!$A$2:$E$180,5,FALSE())),"")</f>
        <v/>
      </c>
      <c r="L4436" s="17"/>
      <c r="M4436" s="0" t="str">
        <f aca="false">IF($K4436="","",IF($L4436&lt;&gt;"",$L4436,VLOOKUP($C4436,薬効分類マスタ!$A$2:$F$180,6,FALSE())))</f>
        <v/>
      </c>
      <c r="N4436" s="0" t="str">
        <f aca="false">ASC(G4436)</f>
        <v>ﾀｸﾛﾘﾑｽｶﾌﾟｾﾙ1mg｢JG｣</v>
      </c>
      <c r="O4436" s="0" t="str">
        <f aca="false">ASC(E4436)</f>
        <v>ﾀｸﾛﾘﾑｽ水和物</v>
      </c>
      <c r="P4436" s="16" t="n">
        <f aca="false">N(P4435)+IF($C4436=検索!$B$49,1,0)</f>
        <v>0</v>
      </c>
    </row>
    <row r="4437" customFormat="false" ht="15" hidden="false" customHeight="false" outlineLevel="0" collapsed="false">
      <c r="A4437" s="16" t="s">
        <v>221</v>
      </c>
      <c r="B4437" s="0" t="s">
        <v>10257</v>
      </c>
      <c r="C4437" s="0" t="n">
        <v>399</v>
      </c>
      <c r="D4437" s="0" t="str">
        <f aca="false">IFERROR(VLOOKUP($C4437,薬効分類マスタ!$A$2:$B$180,2,FALSE()),"未登録")</f>
        <v>他に分類されない代謝性医薬品</v>
      </c>
      <c r="E4437" s="16" t="s">
        <v>10216</v>
      </c>
      <c r="F4437" s="16" t="s">
        <v>6525</v>
      </c>
      <c r="G4437" s="16" t="s">
        <v>10258</v>
      </c>
      <c r="H4437" s="16" t="s">
        <v>1165</v>
      </c>
      <c r="I4437" s="0" t="n">
        <v>153.5</v>
      </c>
      <c r="J4437" s="16" t="s">
        <v>239</v>
      </c>
      <c r="K4437" s="0" t="str">
        <f aca="false">IFERROR(IF(VLOOKUP($C4437,薬効分類マスタ!$A$2:$E$180,5,FALSE())=0,"",VLOOKUP($C4437,薬効分類マスタ!$A$2:$E$180,5,FALSE())),"")</f>
        <v/>
      </c>
      <c r="L4437" s="17"/>
      <c r="M4437" s="0" t="str">
        <f aca="false">IF($K4437="","",IF($L4437&lt;&gt;"",$L4437,VLOOKUP($C4437,薬効分類マスタ!$A$2:$F$180,6,FALSE())))</f>
        <v/>
      </c>
      <c r="N4437" s="0" t="str">
        <f aca="false">ASC(G4437)</f>
        <v>ﾀｸﾛﾘﾑｽｶﾌﾟｾﾙ1mg｢ﾆﾌﾟﾛ｣</v>
      </c>
      <c r="O4437" s="0" t="str">
        <f aca="false">ASC(E4437)</f>
        <v>ﾀｸﾛﾘﾑｽ水和物</v>
      </c>
      <c r="P4437" s="16" t="n">
        <f aca="false">N(P4436)+IF($C4437=検索!$B$49,1,0)</f>
        <v>0</v>
      </c>
    </row>
    <row r="4438" customFormat="false" ht="15" hidden="false" customHeight="false" outlineLevel="0" collapsed="false">
      <c r="A4438" s="16" t="s">
        <v>221</v>
      </c>
      <c r="B4438" s="0" t="s">
        <v>10259</v>
      </c>
      <c r="C4438" s="0" t="n">
        <v>399</v>
      </c>
      <c r="D4438" s="0" t="str">
        <f aca="false">IFERROR(VLOOKUP($C4438,薬効分類マスタ!$A$2:$B$180,2,FALSE()),"未登録")</f>
        <v>他に分類されない代謝性医薬品</v>
      </c>
      <c r="E4438" s="16" t="s">
        <v>10216</v>
      </c>
      <c r="F4438" s="16" t="s">
        <v>6525</v>
      </c>
      <c r="G4438" s="16" t="s">
        <v>10260</v>
      </c>
      <c r="H4438" s="16" t="s">
        <v>950</v>
      </c>
      <c r="I4438" s="0" t="n">
        <v>153.5</v>
      </c>
      <c r="J4438" s="16" t="s">
        <v>239</v>
      </c>
      <c r="K4438" s="0" t="str">
        <f aca="false">IFERROR(IF(VLOOKUP($C4438,薬効分類マスタ!$A$2:$E$180,5,FALSE())=0,"",VLOOKUP($C4438,薬効分類マスタ!$A$2:$E$180,5,FALSE())),"")</f>
        <v/>
      </c>
      <c r="L4438" s="17"/>
      <c r="M4438" s="0" t="str">
        <f aca="false">IF($K4438="","",IF($L4438&lt;&gt;"",$L4438,VLOOKUP($C4438,薬効分類マスタ!$A$2:$F$180,6,FALSE())))</f>
        <v/>
      </c>
      <c r="N4438" s="0" t="str">
        <f aca="false">ASC(G4438)</f>
        <v>ﾀｸﾛﾘﾑｽｶﾌﾟｾﾙ1mg｢VTRS｣</v>
      </c>
      <c r="O4438" s="0" t="str">
        <f aca="false">ASC(E4438)</f>
        <v>ﾀｸﾛﾘﾑｽ水和物</v>
      </c>
      <c r="P4438" s="16" t="n">
        <f aca="false">N(P4437)+IF($C4438=検索!$B$49,1,0)</f>
        <v>0</v>
      </c>
    </row>
    <row r="4439" customFormat="false" ht="15" hidden="false" customHeight="false" outlineLevel="0" collapsed="false">
      <c r="A4439" s="16" t="s">
        <v>221</v>
      </c>
      <c r="B4439" s="0" t="s">
        <v>10261</v>
      </c>
      <c r="C4439" s="0" t="n">
        <v>399</v>
      </c>
      <c r="D4439" s="0" t="str">
        <f aca="false">IFERROR(VLOOKUP($C4439,薬効分類マスタ!$A$2:$B$180,2,FALSE()),"未登録")</f>
        <v>他に分類されない代謝性医薬品</v>
      </c>
      <c r="E4439" s="16" t="s">
        <v>10216</v>
      </c>
      <c r="F4439" s="16" t="s">
        <v>8169</v>
      </c>
      <c r="G4439" s="16" t="s">
        <v>10262</v>
      </c>
      <c r="I4439" s="0" t="n">
        <v>88.1</v>
      </c>
      <c r="J4439" s="16" t="s">
        <v>239</v>
      </c>
      <c r="K4439" s="0" t="str">
        <f aca="false">IFERROR(IF(VLOOKUP($C4439,薬効分類マスタ!$A$2:$E$180,5,FALSE())=0,"",VLOOKUP($C4439,薬効分類マスタ!$A$2:$E$180,5,FALSE())),"")</f>
        <v/>
      </c>
      <c r="L4439" s="17"/>
      <c r="M4439" s="0" t="str">
        <f aca="false">IF($K4439="","",IF($L4439&lt;&gt;"",$L4439,VLOOKUP($C4439,薬効分類マスタ!$A$2:$F$180,6,FALSE())))</f>
        <v/>
      </c>
      <c r="N4439" s="0" t="str">
        <f aca="false">ASC(G4439)</f>
        <v>ﾀｸﾛﾘﾑｽ0.5mgｶﾌﾟｾﾙ</v>
      </c>
      <c r="O4439" s="0" t="str">
        <f aca="false">ASC(E4439)</f>
        <v>ﾀｸﾛﾘﾑｽ水和物</v>
      </c>
      <c r="P4439" s="16" t="n">
        <f aca="false">N(P4438)+IF($C4439=検索!$B$49,1,0)</f>
        <v>0</v>
      </c>
    </row>
    <row r="4440" customFormat="false" ht="15" hidden="false" customHeight="false" outlineLevel="0" collapsed="false">
      <c r="A4440" s="16" t="s">
        <v>221</v>
      </c>
      <c r="B4440" s="0" t="s">
        <v>10263</v>
      </c>
      <c r="C4440" s="0" t="n">
        <v>399</v>
      </c>
      <c r="D4440" s="0" t="str">
        <f aca="false">IFERROR(VLOOKUP($C4440,薬効分類マスタ!$A$2:$B$180,2,FALSE()),"未登録")</f>
        <v>他に分類されない代謝性医薬品</v>
      </c>
      <c r="E4440" s="16" t="s">
        <v>10216</v>
      </c>
      <c r="F4440" s="16" t="s">
        <v>8169</v>
      </c>
      <c r="G4440" s="16" t="s">
        <v>10264</v>
      </c>
      <c r="H4440" s="16" t="s">
        <v>518</v>
      </c>
      <c r="I4440" s="0" t="n">
        <v>179.2</v>
      </c>
      <c r="J4440" s="16" t="s">
        <v>232</v>
      </c>
      <c r="K4440" s="0" t="str">
        <f aca="false">IFERROR(IF(VLOOKUP($C4440,薬効分類マスタ!$A$2:$E$180,5,FALSE())=0,"",VLOOKUP($C4440,薬効分類マスタ!$A$2:$E$180,5,FALSE())),"")</f>
        <v/>
      </c>
      <c r="L4440" s="17"/>
      <c r="M4440" s="0" t="str">
        <f aca="false">IF($K4440="","",IF($L4440&lt;&gt;"",$L4440,VLOOKUP($C4440,薬効分類マスタ!$A$2:$F$180,6,FALSE())))</f>
        <v/>
      </c>
      <c r="N4440" s="0" t="str">
        <f aca="false">ASC(G4440)</f>
        <v>ﾌﾟﾛｸﾞﾗﾌｶﾌﾟｾﾙ0.5mg</v>
      </c>
      <c r="O4440" s="0" t="str">
        <f aca="false">ASC(E4440)</f>
        <v>ﾀｸﾛﾘﾑｽ水和物</v>
      </c>
      <c r="P4440" s="16" t="n">
        <f aca="false">N(P4439)+IF($C4440=検索!$B$49,1,0)</f>
        <v>0</v>
      </c>
    </row>
    <row r="4441" customFormat="false" ht="15" hidden="false" customHeight="false" outlineLevel="0" collapsed="false">
      <c r="A4441" s="16" t="s">
        <v>221</v>
      </c>
      <c r="B4441" s="0" t="s">
        <v>10265</v>
      </c>
      <c r="C4441" s="0" t="n">
        <v>399</v>
      </c>
      <c r="D4441" s="0" t="str">
        <f aca="false">IFERROR(VLOOKUP($C4441,薬効分類マスタ!$A$2:$B$180,2,FALSE()),"未登録")</f>
        <v>他に分類されない代謝性医薬品</v>
      </c>
      <c r="E4441" s="16" t="s">
        <v>10216</v>
      </c>
      <c r="F4441" s="16" t="s">
        <v>8169</v>
      </c>
      <c r="G4441" s="16" t="s">
        <v>10266</v>
      </c>
      <c r="H4441" s="16" t="s">
        <v>527</v>
      </c>
      <c r="I4441" s="0" t="n">
        <v>90</v>
      </c>
      <c r="J4441" s="16" t="s">
        <v>239</v>
      </c>
      <c r="K4441" s="0" t="str">
        <f aca="false">IFERROR(IF(VLOOKUP($C4441,薬効分類マスタ!$A$2:$E$180,5,FALSE())=0,"",VLOOKUP($C4441,薬効分類マスタ!$A$2:$E$180,5,FALSE())),"")</f>
        <v/>
      </c>
      <c r="L4441" s="17"/>
      <c r="M4441" s="0" t="str">
        <f aca="false">IF($K4441="","",IF($L4441&lt;&gt;"",$L4441,VLOOKUP($C4441,薬効分類マスタ!$A$2:$F$180,6,FALSE())))</f>
        <v/>
      </c>
      <c r="N4441" s="0" t="str">
        <f aca="false">ASC(G4441)</f>
        <v>ﾀｸﾛﾘﾑｽｶﾌﾟｾﾙ0.5mg｢JG｣</v>
      </c>
      <c r="O4441" s="0" t="str">
        <f aca="false">ASC(E4441)</f>
        <v>ﾀｸﾛﾘﾑｽ水和物</v>
      </c>
      <c r="P4441" s="16" t="n">
        <f aca="false">N(P4440)+IF($C4441=検索!$B$49,1,0)</f>
        <v>0</v>
      </c>
    </row>
    <row r="4442" customFormat="false" ht="15" hidden="false" customHeight="false" outlineLevel="0" collapsed="false">
      <c r="A4442" s="16" t="s">
        <v>221</v>
      </c>
      <c r="B4442" s="0" t="s">
        <v>10267</v>
      </c>
      <c r="C4442" s="0" t="n">
        <v>399</v>
      </c>
      <c r="D4442" s="0" t="str">
        <f aca="false">IFERROR(VLOOKUP($C4442,薬効分類マスタ!$A$2:$B$180,2,FALSE()),"未登録")</f>
        <v>他に分類されない代謝性医薬品</v>
      </c>
      <c r="E4442" s="16" t="s">
        <v>10216</v>
      </c>
      <c r="F4442" s="16" t="s">
        <v>8169</v>
      </c>
      <c r="G4442" s="16" t="s">
        <v>10268</v>
      </c>
      <c r="H4442" s="16" t="s">
        <v>1165</v>
      </c>
      <c r="I4442" s="0" t="n">
        <v>90</v>
      </c>
      <c r="J4442" s="16" t="s">
        <v>239</v>
      </c>
      <c r="K4442" s="0" t="str">
        <f aca="false">IFERROR(IF(VLOOKUP($C4442,薬効分類マスタ!$A$2:$E$180,5,FALSE())=0,"",VLOOKUP($C4442,薬効分類マスタ!$A$2:$E$180,5,FALSE())),"")</f>
        <v/>
      </c>
      <c r="L4442" s="17"/>
      <c r="M4442" s="0" t="str">
        <f aca="false">IF($K4442="","",IF($L4442&lt;&gt;"",$L4442,VLOOKUP($C4442,薬効分類マスタ!$A$2:$F$180,6,FALSE())))</f>
        <v/>
      </c>
      <c r="N4442" s="0" t="str">
        <f aca="false">ASC(G4442)</f>
        <v>ﾀｸﾛﾘﾑｽｶﾌﾟｾﾙ0.5mg｢ﾆﾌﾟﾛ｣</v>
      </c>
      <c r="O4442" s="0" t="str">
        <f aca="false">ASC(E4442)</f>
        <v>ﾀｸﾛﾘﾑｽ水和物</v>
      </c>
      <c r="P4442" s="16" t="n">
        <f aca="false">N(P4441)+IF($C4442=検索!$B$49,1,0)</f>
        <v>0</v>
      </c>
    </row>
    <row r="4443" customFormat="false" ht="15" hidden="false" customHeight="false" outlineLevel="0" collapsed="false">
      <c r="A4443" s="16" t="s">
        <v>221</v>
      </c>
      <c r="B4443" s="0" t="s">
        <v>10269</v>
      </c>
      <c r="C4443" s="0" t="n">
        <v>399</v>
      </c>
      <c r="D4443" s="0" t="str">
        <f aca="false">IFERROR(VLOOKUP($C4443,薬効分類マスタ!$A$2:$B$180,2,FALSE()),"未登録")</f>
        <v>他に分類されない代謝性医薬品</v>
      </c>
      <c r="E4443" s="16" t="s">
        <v>10216</v>
      </c>
      <c r="F4443" s="16" t="s">
        <v>8169</v>
      </c>
      <c r="G4443" s="16" t="s">
        <v>10270</v>
      </c>
      <c r="H4443" s="16" t="s">
        <v>950</v>
      </c>
      <c r="I4443" s="0" t="n">
        <v>90</v>
      </c>
      <c r="J4443" s="16" t="s">
        <v>239</v>
      </c>
      <c r="K4443" s="0" t="str">
        <f aca="false">IFERROR(IF(VLOOKUP($C4443,薬効分類マスタ!$A$2:$E$180,5,FALSE())=0,"",VLOOKUP($C4443,薬効分類マスタ!$A$2:$E$180,5,FALSE())),"")</f>
        <v/>
      </c>
      <c r="L4443" s="17"/>
      <c r="M4443" s="0" t="str">
        <f aca="false">IF($K4443="","",IF($L4443&lt;&gt;"",$L4443,VLOOKUP($C4443,薬効分類マスタ!$A$2:$F$180,6,FALSE())))</f>
        <v/>
      </c>
      <c r="N4443" s="0" t="str">
        <f aca="false">ASC(G4443)</f>
        <v>ﾀｸﾛﾘﾑｽｶﾌﾟｾﾙ0.5mg｢VTRS｣</v>
      </c>
      <c r="O4443" s="0" t="str">
        <f aca="false">ASC(E4443)</f>
        <v>ﾀｸﾛﾘﾑｽ水和物</v>
      </c>
      <c r="P4443" s="16" t="n">
        <f aca="false">N(P4442)+IF($C4443=検索!$B$49,1,0)</f>
        <v>0</v>
      </c>
    </row>
    <row r="4444" customFormat="false" ht="15" hidden="false" customHeight="false" outlineLevel="0" collapsed="false">
      <c r="A4444" s="16" t="s">
        <v>221</v>
      </c>
      <c r="B4444" s="0" t="s">
        <v>10271</v>
      </c>
      <c r="C4444" s="0" t="n">
        <v>399</v>
      </c>
      <c r="D4444" s="0" t="str">
        <f aca="false">IFERROR(VLOOKUP($C4444,薬効分類マスタ!$A$2:$B$180,2,FALSE()),"未登録")</f>
        <v>他に分類されない代謝性医薬品</v>
      </c>
      <c r="E4444" s="16" t="s">
        <v>10216</v>
      </c>
      <c r="F4444" s="16" t="s">
        <v>2606</v>
      </c>
      <c r="G4444" s="16" t="s">
        <v>10272</v>
      </c>
      <c r="I4444" s="0" t="n">
        <v>557.7</v>
      </c>
      <c r="J4444" s="16" t="s">
        <v>239</v>
      </c>
      <c r="K4444" s="0" t="str">
        <f aca="false">IFERROR(IF(VLOOKUP($C4444,薬効分類マスタ!$A$2:$E$180,5,FALSE())=0,"",VLOOKUP($C4444,薬効分類マスタ!$A$2:$E$180,5,FALSE())),"")</f>
        <v/>
      </c>
      <c r="L4444" s="17"/>
      <c r="M4444" s="0" t="str">
        <f aca="false">IF($K4444="","",IF($L4444&lt;&gt;"",$L4444,VLOOKUP($C4444,薬効分類マスタ!$A$2:$F$180,6,FALSE())))</f>
        <v/>
      </c>
      <c r="N4444" s="0" t="str">
        <f aca="false">ASC(G4444)</f>
        <v>ﾀｸﾛﾘﾑｽ5mgｶﾌﾟｾﾙ</v>
      </c>
      <c r="O4444" s="0" t="str">
        <f aca="false">ASC(E4444)</f>
        <v>ﾀｸﾛﾘﾑｽ水和物</v>
      </c>
      <c r="P4444" s="16" t="n">
        <f aca="false">N(P4443)+IF($C4444=検索!$B$49,1,0)</f>
        <v>0</v>
      </c>
    </row>
    <row r="4445" customFormat="false" ht="15" hidden="false" customHeight="false" outlineLevel="0" collapsed="false">
      <c r="A4445" s="16" t="s">
        <v>221</v>
      </c>
      <c r="B4445" s="0" t="s">
        <v>10273</v>
      </c>
      <c r="C4445" s="0" t="n">
        <v>399</v>
      </c>
      <c r="D4445" s="0" t="str">
        <f aca="false">IFERROR(VLOOKUP($C4445,薬効分類マスタ!$A$2:$B$180,2,FALSE()),"未登録")</f>
        <v>他に分類されない代謝性医薬品</v>
      </c>
      <c r="E4445" s="16" t="s">
        <v>10216</v>
      </c>
      <c r="F4445" s="16" t="s">
        <v>2606</v>
      </c>
      <c r="G4445" s="16" t="s">
        <v>10274</v>
      </c>
      <c r="H4445" s="16" t="s">
        <v>518</v>
      </c>
      <c r="I4445" s="0" t="n">
        <v>1181.5</v>
      </c>
      <c r="J4445" s="16" t="s">
        <v>232</v>
      </c>
      <c r="K4445" s="0" t="str">
        <f aca="false">IFERROR(IF(VLOOKUP($C4445,薬効分類マスタ!$A$2:$E$180,5,FALSE())=0,"",VLOOKUP($C4445,薬効分類マスタ!$A$2:$E$180,5,FALSE())),"")</f>
        <v/>
      </c>
      <c r="L4445" s="17"/>
      <c r="M4445" s="0" t="str">
        <f aca="false">IF($K4445="","",IF($L4445&lt;&gt;"",$L4445,VLOOKUP($C4445,薬効分類マスタ!$A$2:$F$180,6,FALSE())))</f>
        <v/>
      </c>
      <c r="N4445" s="0" t="str">
        <f aca="false">ASC(G4445)</f>
        <v>ﾌﾟﾛｸﾞﾗﾌｶﾌﾟｾﾙ5mg</v>
      </c>
      <c r="O4445" s="0" t="str">
        <f aca="false">ASC(E4445)</f>
        <v>ﾀｸﾛﾘﾑｽ水和物</v>
      </c>
      <c r="P4445" s="16" t="n">
        <f aca="false">N(P4444)+IF($C4445=検索!$B$49,1,0)</f>
        <v>0</v>
      </c>
    </row>
    <row r="4446" customFormat="false" ht="15" hidden="false" customHeight="false" outlineLevel="0" collapsed="false">
      <c r="A4446" s="16" t="s">
        <v>221</v>
      </c>
      <c r="B4446" s="0" t="s">
        <v>10275</v>
      </c>
      <c r="C4446" s="0" t="n">
        <v>399</v>
      </c>
      <c r="D4446" s="0" t="str">
        <f aca="false">IFERROR(VLOOKUP($C4446,薬効分類マスタ!$A$2:$B$180,2,FALSE()),"未登録")</f>
        <v>他に分類されない代謝性医薬品</v>
      </c>
      <c r="E4446" s="16" t="s">
        <v>10216</v>
      </c>
      <c r="F4446" s="16" t="s">
        <v>2606</v>
      </c>
      <c r="G4446" s="16" t="s">
        <v>10276</v>
      </c>
      <c r="H4446" s="16" t="s">
        <v>527</v>
      </c>
      <c r="I4446" s="0" t="n">
        <v>603.7</v>
      </c>
      <c r="J4446" s="16" t="s">
        <v>239</v>
      </c>
      <c r="K4446" s="0" t="str">
        <f aca="false">IFERROR(IF(VLOOKUP($C4446,薬効分類マスタ!$A$2:$E$180,5,FALSE())=0,"",VLOOKUP($C4446,薬効分類マスタ!$A$2:$E$180,5,FALSE())),"")</f>
        <v/>
      </c>
      <c r="L4446" s="17"/>
      <c r="M4446" s="0" t="str">
        <f aca="false">IF($K4446="","",IF($L4446&lt;&gt;"",$L4446,VLOOKUP($C4446,薬効分類マスタ!$A$2:$F$180,6,FALSE())))</f>
        <v/>
      </c>
      <c r="N4446" s="0" t="str">
        <f aca="false">ASC(G4446)</f>
        <v>ﾀｸﾛﾘﾑｽｶﾌﾟｾﾙ5mg｢JG｣</v>
      </c>
      <c r="O4446" s="0" t="str">
        <f aca="false">ASC(E4446)</f>
        <v>ﾀｸﾛﾘﾑｽ水和物</v>
      </c>
      <c r="P4446" s="16" t="n">
        <f aca="false">N(P4445)+IF($C4446=検索!$B$49,1,0)</f>
        <v>0</v>
      </c>
    </row>
    <row r="4447" customFormat="false" ht="15" hidden="false" customHeight="false" outlineLevel="0" collapsed="false">
      <c r="A4447" s="16" t="s">
        <v>221</v>
      </c>
      <c r="B4447" s="0" t="s">
        <v>10277</v>
      </c>
      <c r="C4447" s="0" t="n">
        <v>399</v>
      </c>
      <c r="D4447" s="0" t="str">
        <f aca="false">IFERROR(VLOOKUP($C4447,薬効分類マスタ!$A$2:$B$180,2,FALSE()),"未登録")</f>
        <v>他に分類されない代謝性医薬品</v>
      </c>
      <c r="E4447" s="16" t="s">
        <v>10216</v>
      </c>
      <c r="F4447" s="16" t="s">
        <v>2606</v>
      </c>
      <c r="G4447" s="16" t="s">
        <v>10278</v>
      </c>
      <c r="H4447" s="16" t="s">
        <v>1165</v>
      </c>
      <c r="I4447" s="0" t="n">
        <v>603.7</v>
      </c>
      <c r="J4447" s="16" t="s">
        <v>239</v>
      </c>
      <c r="K4447" s="0" t="str">
        <f aca="false">IFERROR(IF(VLOOKUP($C4447,薬効分類マスタ!$A$2:$E$180,5,FALSE())=0,"",VLOOKUP($C4447,薬効分類マスタ!$A$2:$E$180,5,FALSE())),"")</f>
        <v/>
      </c>
      <c r="L4447" s="17"/>
      <c r="M4447" s="0" t="str">
        <f aca="false">IF($K4447="","",IF($L4447&lt;&gt;"",$L4447,VLOOKUP($C4447,薬効分類マスタ!$A$2:$F$180,6,FALSE())))</f>
        <v/>
      </c>
      <c r="N4447" s="0" t="str">
        <f aca="false">ASC(G4447)</f>
        <v>ﾀｸﾛﾘﾑｽｶﾌﾟｾﾙ5mg｢ﾆﾌﾟﾛ｣</v>
      </c>
      <c r="O4447" s="0" t="str">
        <f aca="false">ASC(E4447)</f>
        <v>ﾀｸﾛﾘﾑｽ水和物</v>
      </c>
      <c r="P4447" s="16" t="n">
        <f aca="false">N(P4446)+IF($C4447=検索!$B$49,1,0)</f>
        <v>0</v>
      </c>
    </row>
    <row r="4448" customFormat="false" ht="15" hidden="false" customHeight="false" outlineLevel="0" collapsed="false">
      <c r="A4448" s="16" t="s">
        <v>221</v>
      </c>
      <c r="B4448" s="0" t="s">
        <v>10279</v>
      </c>
      <c r="C4448" s="0" t="n">
        <v>399</v>
      </c>
      <c r="D4448" s="0" t="str">
        <f aca="false">IFERROR(VLOOKUP($C4448,薬効分類マスタ!$A$2:$B$180,2,FALSE()),"未登録")</f>
        <v>他に分類されない代謝性医薬品</v>
      </c>
      <c r="E4448" s="16" t="s">
        <v>10216</v>
      </c>
      <c r="F4448" s="16" t="s">
        <v>2606</v>
      </c>
      <c r="G4448" s="16" t="s">
        <v>10280</v>
      </c>
      <c r="H4448" s="16" t="s">
        <v>950</v>
      </c>
      <c r="I4448" s="0" t="n">
        <v>603.7</v>
      </c>
      <c r="J4448" s="16" t="s">
        <v>239</v>
      </c>
      <c r="K4448" s="0" t="str">
        <f aca="false">IFERROR(IF(VLOOKUP($C4448,薬効分類マスタ!$A$2:$E$180,5,FALSE())=0,"",VLOOKUP($C4448,薬効分類マスタ!$A$2:$E$180,5,FALSE())),"")</f>
        <v/>
      </c>
      <c r="L4448" s="17"/>
      <c r="M4448" s="0" t="str">
        <f aca="false">IF($K4448="","",IF($L4448&lt;&gt;"",$L4448,VLOOKUP($C4448,薬効分類マスタ!$A$2:$F$180,6,FALSE())))</f>
        <v/>
      </c>
      <c r="N4448" s="0" t="str">
        <f aca="false">ASC(G4448)</f>
        <v>ﾀｸﾛﾘﾑｽｶﾌﾟｾﾙ5mg｢VTRS｣</v>
      </c>
      <c r="O4448" s="0" t="str">
        <f aca="false">ASC(E4448)</f>
        <v>ﾀｸﾛﾘﾑｽ水和物</v>
      </c>
      <c r="P4448" s="16" t="n">
        <f aca="false">N(P4447)+IF($C4448=検索!$B$49,1,0)</f>
        <v>0</v>
      </c>
    </row>
    <row r="4449" customFormat="false" ht="15" hidden="false" customHeight="false" outlineLevel="0" collapsed="false">
      <c r="A4449" s="16" t="s">
        <v>221</v>
      </c>
      <c r="B4449" s="0" t="s">
        <v>10281</v>
      </c>
      <c r="C4449" s="0" t="n">
        <v>399</v>
      </c>
      <c r="D4449" s="0" t="str">
        <f aca="false">IFERROR(VLOOKUP($C4449,薬効分類マスタ!$A$2:$B$180,2,FALSE()),"未登録")</f>
        <v>他に分類されない代謝性医薬品</v>
      </c>
      <c r="E4449" s="16" t="s">
        <v>10216</v>
      </c>
      <c r="F4449" s="16" t="s">
        <v>8169</v>
      </c>
      <c r="G4449" s="16" t="s">
        <v>10282</v>
      </c>
      <c r="H4449" s="16" t="s">
        <v>518</v>
      </c>
      <c r="I4449" s="0" t="n">
        <v>318.3</v>
      </c>
      <c r="J4449" s="16" t="s">
        <v>232</v>
      </c>
      <c r="K4449" s="0" t="str">
        <f aca="false">IFERROR(IF(VLOOKUP($C4449,薬効分類マスタ!$A$2:$E$180,5,FALSE())=0,"",VLOOKUP($C4449,薬効分類マスタ!$A$2:$E$180,5,FALSE())),"")</f>
        <v/>
      </c>
      <c r="L4449" s="17"/>
      <c r="M4449" s="0" t="str">
        <f aca="false">IF($K4449="","",IF($L4449&lt;&gt;"",$L4449,VLOOKUP($C4449,薬効分類マスタ!$A$2:$F$180,6,FALSE())))</f>
        <v/>
      </c>
      <c r="N4449" s="0" t="str">
        <f aca="false">ASC(G4449)</f>
        <v>ｸﾞﾗｾﾌﾟﾀｰｶﾌﾟｾﾙ0.5mg</v>
      </c>
      <c r="O4449" s="0" t="str">
        <f aca="false">ASC(E4449)</f>
        <v>ﾀｸﾛﾘﾑｽ水和物</v>
      </c>
      <c r="P4449" s="16" t="n">
        <f aca="false">N(P4448)+IF($C4449=検索!$B$49,1,0)</f>
        <v>0</v>
      </c>
    </row>
    <row r="4450" customFormat="false" ht="15" hidden="false" customHeight="false" outlineLevel="0" collapsed="false">
      <c r="A4450" s="16" t="s">
        <v>221</v>
      </c>
      <c r="B4450" s="0" t="s">
        <v>10283</v>
      </c>
      <c r="C4450" s="0" t="n">
        <v>399</v>
      </c>
      <c r="D4450" s="0" t="str">
        <f aca="false">IFERROR(VLOOKUP($C4450,薬効分類マスタ!$A$2:$B$180,2,FALSE()),"未登録")</f>
        <v>他に分類されない代謝性医薬品</v>
      </c>
      <c r="E4450" s="16" t="s">
        <v>10216</v>
      </c>
      <c r="F4450" s="16" t="s">
        <v>6525</v>
      </c>
      <c r="G4450" s="16" t="s">
        <v>10284</v>
      </c>
      <c r="H4450" s="16" t="s">
        <v>518</v>
      </c>
      <c r="I4450" s="0" t="n">
        <v>557.8</v>
      </c>
      <c r="J4450" s="16" t="s">
        <v>232</v>
      </c>
      <c r="K4450" s="0" t="str">
        <f aca="false">IFERROR(IF(VLOOKUP($C4450,薬効分類マスタ!$A$2:$E$180,5,FALSE())=0,"",VLOOKUP($C4450,薬効分類マスタ!$A$2:$E$180,5,FALSE())),"")</f>
        <v/>
      </c>
      <c r="L4450" s="17"/>
      <c r="M4450" s="0" t="str">
        <f aca="false">IF($K4450="","",IF($L4450&lt;&gt;"",$L4450,VLOOKUP($C4450,薬効分類マスタ!$A$2:$F$180,6,FALSE())))</f>
        <v/>
      </c>
      <c r="N4450" s="0" t="str">
        <f aca="false">ASC(G4450)</f>
        <v>ｸﾞﾗｾﾌﾟﾀｰｶﾌﾟｾﾙ1mg</v>
      </c>
      <c r="O4450" s="0" t="str">
        <f aca="false">ASC(E4450)</f>
        <v>ﾀｸﾛﾘﾑｽ水和物</v>
      </c>
      <c r="P4450" s="16" t="n">
        <f aca="false">N(P4449)+IF($C4450=検索!$B$49,1,0)</f>
        <v>0</v>
      </c>
    </row>
    <row r="4451" customFormat="false" ht="15" hidden="false" customHeight="false" outlineLevel="0" collapsed="false">
      <c r="A4451" s="16" t="s">
        <v>221</v>
      </c>
      <c r="B4451" s="0" t="s">
        <v>10285</v>
      </c>
      <c r="C4451" s="0" t="n">
        <v>399</v>
      </c>
      <c r="D4451" s="0" t="str">
        <f aca="false">IFERROR(VLOOKUP($C4451,薬効分類マスタ!$A$2:$B$180,2,FALSE()),"未登録")</f>
        <v>他に分類されない代謝性医薬品</v>
      </c>
      <c r="E4451" s="16" t="s">
        <v>10216</v>
      </c>
      <c r="F4451" s="16" t="s">
        <v>2606</v>
      </c>
      <c r="G4451" s="16" t="s">
        <v>10286</v>
      </c>
      <c r="H4451" s="16" t="s">
        <v>518</v>
      </c>
      <c r="I4451" s="0" t="n">
        <v>2067.6</v>
      </c>
      <c r="J4451" s="16" t="s">
        <v>232</v>
      </c>
      <c r="K4451" s="0" t="str">
        <f aca="false">IFERROR(IF(VLOOKUP($C4451,薬効分類マスタ!$A$2:$E$180,5,FALSE())=0,"",VLOOKUP($C4451,薬効分類マスタ!$A$2:$E$180,5,FALSE())),"")</f>
        <v/>
      </c>
      <c r="L4451" s="17"/>
      <c r="M4451" s="0" t="str">
        <f aca="false">IF($K4451="","",IF($L4451&lt;&gt;"",$L4451,VLOOKUP($C4451,薬効分類マスタ!$A$2:$F$180,6,FALSE())))</f>
        <v/>
      </c>
      <c r="N4451" s="0" t="str">
        <f aca="false">ASC(G4451)</f>
        <v>ｸﾞﾗｾﾌﾟﾀｰｶﾌﾟｾﾙ5mg</v>
      </c>
      <c r="O4451" s="0" t="str">
        <f aca="false">ASC(E4451)</f>
        <v>ﾀｸﾛﾘﾑｽ水和物</v>
      </c>
      <c r="P4451" s="16" t="n">
        <f aca="false">N(P4450)+IF($C4451=検索!$B$49,1,0)</f>
        <v>0</v>
      </c>
    </row>
    <row r="4452" customFormat="false" ht="15" hidden="false" customHeight="false" outlineLevel="0" collapsed="false">
      <c r="A4452" s="16" t="s">
        <v>221</v>
      </c>
      <c r="B4452" s="0" t="s">
        <v>10287</v>
      </c>
      <c r="C4452" s="0" t="n">
        <v>399</v>
      </c>
      <c r="D4452" s="0" t="str">
        <f aca="false">IFERROR(VLOOKUP($C4452,薬効分類マスタ!$A$2:$B$180,2,FALSE()),"未登録")</f>
        <v>他に分類されない代謝性医薬品</v>
      </c>
      <c r="E4452" s="16" t="s">
        <v>10288</v>
      </c>
      <c r="F4452" s="16" t="s">
        <v>224</v>
      </c>
      <c r="G4452" s="16" t="s">
        <v>10289</v>
      </c>
      <c r="H4452" s="16" t="s">
        <v>1019</v>
      </c>
      <c r="I4452" s="0" t="n">
        <v>6.9</v>
      </c>
      <c r="J4452" s="16" t="s">
        <v>232</v>
      </c>
      <c r="K4452" s="0" t="str">
        <f aca="false">IFERROR(IF(VLOOKUP($C4452,薬効分類マスタ!$A$2:$E$180,5,FALSE())=0,"",VLOOKUP($C4452,薬効分類マスタ!$A$2:$E$180,5,FALSE())),"")</f>
        <v/>
      </c>
      <c r="L4452" s="17"/>
      <c r="M4452" s="0" t="str">
        <f aca="false">IF($K4452="","",IF($L4452&lt;&gt;"",$L4452,VLOOKUP($C4452,薬効分類マスタ!$A$2:$F$180,6,FALSE())))</f>
        <v/>
      </c>
      <c r="N4452" s="0" t="str">
        <f aca="false">ASC(G4452)</f>
        <v>ﾎﾟﾙﾄﾗｯｸ原末</v>
      </c>
      <c r="O4452" s="0" t="str">
        <f aca="false">ASC(E4452)</f>
        <v>ﾗｸﾁﾄｰﾙ水和物</v>
      </c>
      <c r="P4452" s="16" t="n">
        <f aca="false">N(P4451)+IF($C4452=検索!$B$49,1,0)</f>
        <v>0</v>
      </c>
    </row>
    <row r="4453" customFormat="false" ht="15" hidden="false" customHeight="false" outlineLevel="0" collapsed="false">
      <c r="A4453" s="16" t="s">
        <v>221</v>
      </c>
      <c r="B4453" s="0" t="s">
        <v>10290</v>
      </c>
      <c r="C4453" s="0" t="n">
        <v>399</v>
      </c>
      <c r="D4453" s="0" t="str">
        <f aca="false">IFERROR(VLOOKUP($C4453,薬効分類マスタ!$A$2:$B$180,2,FALSE()),"未登録")</f>
        <v>他に分類されない代謝性医薬品</v>
      </c>
      <c r="E4453" s="16" t="s">
        <v>10291</v>
      </c>
      <c r="F4453" s="16" t="s">
        <v>241</v>
      </c>
      <c r="G4453" s="16" t="s">
        <v>10292</v>
      </c>
      <c r="I4453" s="0" t="n">
        <v>46.8</v>
      </c>
      <c r="J4453" s="16" t="s">
        <v>239</v>
      </c>
      <c r="K4453" s="0" t="str">
        <f aca="false">IFERROR(IF(VLOOKUP($C4453,薬効分類マスタ!$A$2:$E$180,5,FALSE())=0,"",VLOOKUP($C4453,薬効分類マスタ!$A$2:$E$180,5,FALSE())),"")</f>
        <v/>
      </c>
      <c r="L4453" s="17"/>
      <c r="M4453" s="0" t="str">
        <f aca="false">IF($K4453="","",IF($L4453&lt;&gt;"",$L4453,VLOOKUP($C4453,薬効分類マスタ!$A$2:$F$180,6,FALSE())))</f>
        <v/>
      </c>
      <c r="N4453" s="0" t="str">
        <f aca="false">ASC(G4453)</f>
        <v>ﾒﾄﾄﾚｷｻｰﾄ2mg錠</v>
      </c>
      <c r="O4453" s="0" t="str">
        <f aca="false">ASC(E4453)</f>
        <v>ﾒﾄﾄﾚｷｻｰﾄ</v>
      </c>
      <c r="P4453" s="16" t="n">
        <f aca="false">N(P4452)+IF($C4453=検索!$B$49,1,0)</f>
        <v>0</v>
      </c>
    </row>
    <row r="4454" customFormat="false" ht="15" hidden="false" customHeight="false" outlineLevel="0" collapsed="false">
      <c r="A4454" s="16" t="s">
        <v>221</v>
      </c>
      <c r="B4454" s="0" t="s">
        <v>10293</v>
      </c>
      <c r="C4454" s="0" t="n">
        <v>399</v>
      </c>
      <c r="D4454" s="0" t="str">
        <f aca="false">IFERROR(VLOOKUP($C4454,薬効分類マスタ!$A$2:$B$180,2,FALSE()),"未登録")</f>
        <v>他に分類されない代謝性医薬品</v>
      </c>
      <c r="E4454" s="16" t="s">
        <v>10291</v>
      </c>
      <c r="F4454" s="16" t="s">
        <v>241</v>
      </c>
      <c r="G4454" s="16" t="s">
        <v>10294</v>
      </c>
      <c r="H4454" s="16" t="s">
        <v>473</v>
      </c>
      <c r="I4454" s="0" t="n">
        <v>59.4</v>
      </c>
      <c r="J4454" s="16" t="s">
        <v>239</v>
      </c>
      <c r="K4454" s="0" t="str">
        <f aca="false">IFERROR(IF(VLOOKUP($C4454,薬効分類マスタ!$A$2:$E$180,5,FALSE())=0,"",VLOOKUP($C4454,薬効分類マスタ!$A$2:$E$180,5,FALSE())),"")</f>
        <v/>
      </c>
      <c r="L4454" s="17"/>
      <c r="M4454" s="0" t="str">
        <f aca="false">IF($K4454="","",IF($L4454&lt;&gt;"",$L4454,VLOOKUP($C4454,薬効分類マスタ!$A$2:$F$180,6,FALSE())))</f>
        <v/>
      </c>
      <c r="N4454" s="0" t="str">
        <f aca="false">ASC(G4454)</f>
        <v>ﾒﾄﾄﾚｷｻｰﾄ錠2mg｢ﾀﾅﾍﾞ｣</v>
      </c>
      <c r="O4454" s="0" t="str">
        <f aca="false">ASC(E4454)</f>
        <v>ﾒﾄﾄﾚｷｻｰﾄ</v>
      </c>
      <c r="P4454" s="16" t="n">
        <f aca="false">N(P4453)+IF($C4454=検索!$B$49,1,0)</f>
        <v>0</v>
      </c>
    </row>
    <row r="4455" customFormat="false" ht="15" hidden="false" customHeight="false" outlineLevel="0" collapsed="false">
      <c r="A4455" s="16" t="s">
        <v>221</v>
      </c>
      <c r="B4455" s="0" t="s">
        <v>10295</v>
      </c>
      <c r="C4455" s="0" t="n">
        <v>399</v>
      </c>
      <c r="D4455" s="0" t="str">
        <f aca="false">IFERROR(VLOOKUP($C4455,薬効分類マスタ!$A$2:$B$180,2,FALSE()),"未登録")</f>
        <v>他に分類されない代謝性医薬品</v>
      </c>
      <c r="E4455" s="16" t="s">
        <v>10291</v>
      </c>
      <c r="F4455" s="16" t="s">
        <v>241</v>
      </c>
      <c r="G4455" s="16" t="s">
        <v>10296</v>
      </c>
      <c r="H4455" s="16" t="s">
        <v>1053</v>
      </c>
      <c r="I4455" s="0" t="n">
        <v>59.4</v>
      </c>
      <c r="J4455" s="16" t="s">
        <v>239</v>
      </c>
      <c r="K4455" s="0" t="str">
        <f aca="false">IFERROR(IF(VLOOKUP($C4455,薬効分類マスタ!$A$2:$E$180,5,FALSE())=0,"",VLOOKUP($C4455,薬効分類マスタ!$A$2:$E$180,5,FALSE())),"")</f>
        <v/>
      </c>
      <c r="L4455" s="17"/>
      <c r="M4455" s="0" t="str">
        <f aca="false">IF($K4455="","",IF($L4455&lt;&gt;"",$L4455,VLOOKUP($C4455,薬効分類マスタ!$A$2:$F$180,6,FALSE())))</f>
        <v/>
      </c>
      <c r="N4455" s="0" t="str">
        <f aca="false">ASC(G4455)</f>
        <v>ﾒﾄﾄﾚｷｻｰﾄ錠2mg｢あゆみ｣</v>
      </c>
      <c r="O4455" s="0" t="str">
        <f aca="false">ASC(E4455)</f>
        <v>ﾒﾄﾄﾚｷｻｰﾄ</v>
      </c>
      <c r="P4455" s="16" t="n">
        <f aca="false">N(P4454)+IF($C4455=検索!$B$49,1,0)</f>
        <v>0</v>
      </c>
    </row>
    <row r="4456" customFormat="false" ht="15" hidden="false" customHeight="false" outlineLevel="0" collapsed="false">
      <c r="A4456" s="16" t="s">
        <v>221</v>
      </c>
      <c r="B4456" s="0" t="s">
        <v>10297</v>
      </c>
      <c r="C4456" s="0" t="n">
        <v>399</v>
      </c>
      <c r="D4456" s="0" t="str">
        <f aca="false">IFERROR(VLOOKUP($C4456,薬効分類マスタ!$A$2:$B$180,2,FALSE()),"未登録")</f>
        <v>他に分類されない代謝性医薬品</v>
      </c>
      <c r="E4456" s="16" t="s">
        <v>10291</v>
      </c>
      <c r="F4456" s="16" t="s">
        <v>234</v>
      </c>
      <c r="G4456" s="16" t="s">
        <v>10298</v>
      </c>
      <c r="H4456" s="16" t="s">
        <v>1193</v>
      </c>
      <c r="I4456" s="0" t="n">
        <v>21.1</v>
      </c>
      <c r="J4456" s="16" t="s">
        <v>239</v>
      </c>
      <c r="K4456" s="0" t="str">
        <f aca="false">IFERROR(IF(VLOOKUP($C4456,薬効分類マスタ!$A$2:$E$180,5,FALSE())=0,"",VLOOKUP($C4456,薬効分類マスタ!$A$2:$E$180,5,FALSE())),"")</f>
        <v/>
      </c>
      <c r="L4456" s="17"/>
      <c r="M4456" s="0" t="str">
        <f aca="false">IF($K4456="","",IF($L4456&lt;&gt;"",$L4456,VLOOKUP($C4456,薬効分類マスタ!$A$2:$F$180,6,FALSE())))</f>
        <v/>
      </c>
      <c r="N4456" s="0" t="str">
        <f aca="false">ASC(G4456)</f>
        <v>ﾒﾄﾄﾚｷｻｰﾄ錠1mg｢日本臓器｣</v>
      </c>
      <c r="O4456" s="0" t="str">
        <f aca="false">ASC(E4456)</f>
        <v>ﾒﾄﾄﾚｷｻｰﾄ</v>
      </c>
      <c r="P4456" s="16" t="n">
        <f aca="false">N(P4455)+IF($C4456=検索!$B$49,1,0)</f>
        <v>0</v>
      </c>
    </row>
    <row r="4457" customFormat="false" ht="15" hidden="false" customHeight="false" outlineLevel="0" collapsed="false">
      <c r="A4457" s="16" t="s">
        <v>221</v>
      </c>
      <c r="B4457" s="0" t="s">
        <v>10299</v>
      </c>
      <c r="C4457" s="0" t="n">
        <v>399</v>
      </c>
      <c r="D4457" s="0" t="str">
        <f aca="false">IFERROR(VLOOKUP($C4457,薬効分類マスタ!$A$2:$B$180,2,FALSE()),"未登録")</f>
        <v>他に分類されない代謝性医薬品</v>
      </c>
      <c r="E4457" s="16" t="s">
        <v>10291</v>
      </c>
      <c r="F4457" s="16" t="s">
        <v>6183</v>
      </c>
      <c r="G4457" s="16" t="s">
        <v>10300</v>
      </c>
      <c r="H4457" s="16" t="s">
        <v>272</v>
      </c>
      <c r="I4457" s="0" t="n">
        <v>77.9</v>
      </c>
      <c r="J4457" s="16" t="s">
        <v>232</v>
      </c>
      <c r="K4457" s="0" t="str">
        <f aca="false">IFERROR(IF(VLOOKUP($C4457,薬効分類マスタ!$A$2:$E$180,5,FALSE())=0,"",VLOOKUP($C4457,薬効分類マスタ!$A$2:$E$180,5,FALSE())),"")</f>
        <v/>
      </c>
      <c r="L4457" s="17"/>
      <c r="M4457" s="0" t="str">
        <f aca="false">IF($K4457="","",IF($L4457&lt;&gt;"",$L4457,VLOOKUP($C4457,薬効分類マスタ!$A$2:$F$180,6,FALSE())))</f>
        <v/>
      </c>
      <c r="N4457" s="0" t="str">
        <f aca="false">ASC(G4457)</f>
        <v>ﾘｳﾏﾄﾚｯｸｽｶﾌﾟｾﾙ2mg</v>
      </c>
      <c r="O4457" s="0" t="str">
        <f aca="false">ASC(E4457)</f>
        <v>ﾒﾄﾄﾚｷｻｰﾄ</v>
      </c>
      <c r="P4457" s="16" t="n">
        <f aca="false">N(P4456)+IF($C4457=検索!$B$49,1,0)</f>
        <v>0</v>
      </c>
    </row>
    <row r="4458" customFormat="false" ht="15" hidden="false" customHeight="false" outlineLevel="0" collapsed="false">
      <c r="A4458" s="16" t="s">
        <v>221</v>
      </c>
      <c r="B4458" s="0" t="s">
        <v>10301</v>
      </c>
      <c r="C4458" s="0" t="n">
        <v>399</v>
      </c>
      <c r="D4458" s="0" t="str">
        <f aca="false">IFERROR(VLOOKUP($C4458,薬効分類マスタ!$A$2:$B$180,2,FALSE()),"未登録")</f>
        <v>他に分類されない代謝性医薬品</v>
      </c>
      <c r="E4458" s="16" t="s">
        <v>10291</v>
      </c>
      <c r="F4458" s="16" t="s">
        <v>6183</v>
      </c>
      <c r="G4458" s="16" t="s">
        <v>10302</v>
      </c>
      <c r="H4458" s="16" t="s">
        <v>385</v>
      </c>
      <c r="I4458" s="0" t="n">
        <v>46.8</v>
      </c>
      <c r="J4458" s="16" t="s">
        <v>239</v>
      </c>
      <c r="K4458" s="0" t="str">
        <f aca="false">IFERROR(IF(VLOOKUP($C4458,薬効分類マスタ!$A$2:$E$180,5,FALSE())=0,"",VLOOKUP($C4458,薬効分類マスタ!$A$2:$E$180,5,FALSE())),"")</f>
        <v/>
      </c>
      <c r="L4458" s="17"/>
      <c r="M4458" s="0" t="str">
        <f aca="false">IF($K4458="","",IF($L4458&lt;&gt;"",$L4458,VLOOKUP($C4458,薬効分類マスタ!$A$2:$F$180,6,FALSE())))</f>
        <v/>
      </c>
      <c r="N4458" s="0" t="str">
        <f aca="false">ASC(G4458)</f>
        <v>ﾒﾄﾄﾚｷｻｰﾄｶﾌﾟｾﾙ2mg｢ｻﾜｲ｣</v>
      </c>
      <c r="O4458" s="0" t="str">
        <f aca="false">ASC(E4458)</f>
        <v>ﾒﾄﾄﾚｷｻｰﾄ</v>
      </c>
      <c r="P4458" s="16" t="n">
        <f aca="false">N(P4457)+IF($C4458=検索!$B$49,1,0)</f>
        <v>0</v>
      </c>
    </row>
    <row r="4459" customFormat="false" ht="15" hidden="false" customHeight="false" outlineLevel="0" collapsed="false">
      <c r="A4459" s="16" t="s">
        <v>221</v>
      </c>
      <c r="B4459" s="0" t="s">
        <v>10303</v>
      </c>
      <c r="C4459" s="0" t="n">
        <v>399</v>
      </c>
      <c r="D4459" s="0" t="str">
        <f aca="false">IFERROR(VLOOKUP($C4459,薬効分類マスタ!$A$2:$B$180,2,FALSE()),"未登録")</f>
        <v>他に分類されない代謝性医薬品</v>
      </c>
      <c r="E4459" s="16" t="s">
        <v>10291</v>
      </c>
      <c r="F4459" s="16" t="s">
        <v>6183</v>
      </c>
      <c r="G4459" s="16" t="s">
        <v>10304</v>
      </c>
      <c r="H4459" s="16" t="s">
        <v>533</v>
      </c>
      <c r="I4459" s="0" t="n">
        <v>59.4</v>
      </c>
      <c r="J4459" s="16" t="s">
        <v>239</v>
      </c>
      <c r="K4459" s="0" t="str">
        <f aca="false">IFERROR(IF(VLOOKUP($C4459,薬効分類マスタ!$A$2:$E$180,5,FALSE())=0,"",VLOOKUP($C4459,薬効分類マスタ!$A$2:$E$180,5,FALSE())),"")</f>
        <v/>
      </c>
      <c r="L4459" s="17"/>
      <c r="M4459" s="0" t="str">
        <f aca="false">IF($K4459="","",IF($L4459&lt;&gt;"",$L4459,VLOOKUP($C4459,薬効分類マスタ!$A$2:$F$180,6,FALSE())))</f>
        <v/>
      </c>
      <c r="N4459" s="0" t="str">
        <f aca="false">ASC(G4459)</f>
        <v>ﾒﾄﾄﾚｷｻｰﾄｶﾌﾟｾﾙ2mg｢ﾄｰﾜ｣</v>
      </c>
      <c r="O4459" s="0" t="str">
        <f aca="false">ASC(E4459)</f>
        <v>ﾒﾄﾄﾚｷｻｰﾄ</v>
      </c>
      <c r="P4459" s="16" t="n">
        <f aca="false">N(P4458)+IF($C4459=検索!$B$49,1,0)</f>
        <v>0</v>
      </c>
    </row>
    <row r="4460" customFormat="false" ht="15" hidden="false" customHeight="false" outlineLevel="0" collapsed="false">
      <c r="A4460" s="16" t="s">
        <v>221</v>
      </c>
      <c r="B4460" s="0" t="s">
        <v>10305</v>
      </c>
      <c r="C4460" s="0" t="n">
        <v>399</v>
      </c>
      <c r="D4460" s="0" t="str">
        <f aca="false">IFERROR(VLOOKUP($C4460,薬効分類マスタ!$A$2:$B$180,2,FALSE()),"未登録")</f>
        <v>他に分類されない代謝性医薬品</v>
      </c>
      <c r="E4460" s="16" t="s">
        <v>10291</v>
      </c>
      <c r="F4460" s="16" t="s">
        <v>6183</v>
      </c>
      <c r="G4460" s="16" t="s">
        <v>10306</v>
      </c>
      <c r="H4460" s="16" t="s">
        <v>354</v>
      </c>
      <c r="I4460" s="0" t="n">
        <v>59.4</v>
      </c>
      <c r="J4460" s="16" t="s">
        <v>239</v>
      </c>
      <c r="K4460" s="0" t="str">
        <f aca="false">IFERROR(IF(VLOOKUP($C4460,薬効分類マスタ!$A$2:$E$180,5,FALSE())=0,"",VLOOKUP($C4460,薬効分類マスタ!$A$2:$E$180,5,FALSE())),"")</f>
        <v/>
      </c>
      <c r="L4460" s="17"/>
      <c r="M4460" s="0" t="str">
        <f aca="false">IF($K4460="","",IF($L4460&lt;&gt;"",$L4460,VLOOKUP($C4460,薬効分類マスタ!$A$2:$F$180,6,FALSE())))</f>
        <v/>
      </c>
      <c r="N4460" s="0" t="str">
        <f aca="false">ASC(G4460)</f>
        <v>ﾒﾄﾄﾚｷｻｰﾄｶﾌﾟｾﾙ2mg｢ｻﾝﾄﾞ｣</v>
      </c>
      <c r="O4460" s="0" t="str">
        <f aca="false">ASC(E4460)</f>
        <v>ﾒﾄﾄﾚｷｻｰﾄ</v>
      </c>
      <c r="P4460" s="16" t="n">
        <f aca="false">N(P4459)+IF($C4460=検索!$B$49,1,0)</f>
        <v>0</v>
      </c>
    </row>
    <row r="4461" customFormat="false" ht="15" hidden="false" customHeight="false" outlineLevel="0" collapsed="false">
      <c r="A4461" s="16" t="s">
        <v>221</v>
      </c>
      <c r="B4461" s="0" t="s">
        <v>10307</v>
      </c>
      <c r="C4461" s="0" t="n">
        <v>399</v>
      </c>
      <c r="D4461" s="0" t="str">
        <f aca="false">IFERROR(VLOOKUP($C4461,薬効分類マスタ!$A$2:$B$180,2,FALSE()),"未登録")</f>
        <v>他に分類されない代謝性医薬品</v>
      </c>
      <c r="E4461" s="16" t="s">
        <v>10308</v>
      </c>
      <c r="F4461" s="16" t="s">
        <v>10309</v>
      </c>
      <c r="G4461" s="16" t="s">
        <v>10310</v>
      </c>
      <c r="H4461" s="16" t="s">
        <v>3621</v>
      </c>
      <c r="I4461" s="0" t="n">
        <v>90.4</v>
      </c>
      <c r="J4461" s="16" t="s">
        <v>232</v>
      </c>
      <c r="K4461" s="0" t="str">
        <f aca="false">IFERROR(IF(VLOOKUP($C4461,薬効分類マスタ!$A$2:$E$180,5,FALSE())=0,"",VLOOKUP($C4461,薬効分類マスタ!$A$2:$E$180,5,FALSE())),"")</f>
        <v/>
      </c>
      <c r="L4461" s="17"/>
      <c r="M4461" s="0" t="str">
        <f aca="false">IF($K4461="","",IF($L4461&lt;&gt;"",$L4461,VLOOKUP($C4461,薬効分類マスタ!$A$2:$F$180,6,FALSE())))</f>
        <v/>
      </c>
      <c r="N4461" s="0" t="str">
        <f aca="false">ASC(G4461)</f>
        <v>ｾﾙｾﾌﾟﾄ懸濁用散31.8%</v>
      </c>
      <c r="O4461" s="0" t="str">
        <f aca="false">ASC(E4461)</f>
        <v>ﾐｺﾌｪﾉｰﾙ酸　ﾓﾌｪﾁﾙ</v>
      </c>
      <c r="P4461" s="16" t="n">
        <f aca="false">N(P4460)+IF($C4461=検索!$B$49,1,0)</f>
        <v>0</v>
      </c>
    </row>
    <row r="4462" customFormat="false" ht="15" hidden="false" customHeight="false" outlineLevel="0" collapsed="false">
      <c r="A4462" s="16" t="s">
        <v>221</v>
      </c>
      <c r="B4462" s="0" t="s">
        <v>10311</v>
      </c>
      <c r="C4462" s="0" t="n">
        <v>399</v>
      </c>
      <c r="D4462" s="0" t="str">
        <f aca="false">IFERROR(VLOOKUP($C4462,薬効分類マスタ!$A$2:$B$180,2,FALSE()),"未登録")</f>
        <v>他に分類されない代謝性医薬品</v>
      </c>
      <c r="E4462" s="16" t="s">
        <v>10308</v>
      </c>
      <c r="F4462" s="16" t="s">
        <v>908</v>
      </c>
      <c r="G4462" s="16" t="s">
        <v>10312</v>
      </c>
      <c r="H4462" s="16" t="s">
        <v>3621</v>
      </c>
      <c r="I4462" s="0" t="n">
        <v>72.4</v>
      </c>
      <c r="J4462" s="16" t="s">
        <v>232</v>
      </c>
      <c r="K4462" s="0" t="str">
        <f aca="false">IFERROR(IF(VLOOKUP($C4462,薬効分類マスタ!$A$2:$E$180,5,FALSE())=0,"",VLOOKUP($C4462,薬効分類マスタ!$A$2:$E$180,5,FALSE())),"")</f>
        <v/>
      </c>
      <c r="L4462" s="17"/>
      <c r="M4462" s="0" t="str">
        <f aca="false">IF($K4462="","",IF($L4462&lt;&gt;"",$L4462,VLOOKUP($C4462,薬効分類マスタ!$A$2:$F$180,6,FALSE())))</f>
        <v/>
      </c>
      <c r="N4462" s="0" t="str">
        <f aca="false">ASC(G4462)</f>
        <v>ｾﾙｾﾌﾟﾄｶﾌﾟｾﾙ250</v>
      </c>
      <c r="O4462" s="0" t="str">
        <f aca="false">ASC(E4462)</f>
        <v>ﾐｺﾌｪﾉｰﾙ酸　ﾓﾌｪﾁﾙ</v>
      </c>
      <c r="P4462" s="16" t="n">
        <f aca="false">N(P4461)+IF($C4462=検索!$B$49,1,0)</f>
        <v>0</v>
      </c>
    </row>
    <row r="4463" customFormat="false" ht="15" hidden="false" customHeight="false" outlineLevel="0" collapsed="false">
      <c r="A4463" s="16" t="s">
        <v>221</v>
      </c>
      <c r="B4463" s="0" t="s">
        <v>10313</v>
      </c>
      <c r="C4463" s="0" t="n">
        <v>399</v>
      </c>
      <c r="D4463" s="0" t="str">
        <f aca="false">IFERROR(VLOOKUP($C4463,薬効分類マスタ!$A$2:$B$180,2,FALSE()),"未登録")</f>
        <v>他に分類されない代謝性医薬品</v>
      </c>
      <c r="E4463" s="16" t="s">
        <v>10308</v>
      </c>
      <c r="F4463" s="16" t="s">
        <v>908</v>
      </c>
      <c r="G4463" s="16" t="s">
        <v>10314</v>
      </c>
      <c r="H4463" s="16" t="s">
        <v>950</v>
      </c>
      <c r="I4463" s="0" t="n">
        <v>136.4</v>
      </c>
      <c r="J4463" s="16" t="s">
        <v>239</v>
      </c>
      <c r="K4463" s="0" t="str">
        <f aca="false">IFERROR(IF(VLOOKUP($C4463,薬効分類マスタ!$A$2:$E$180,5,FALSE())=0,"",VLOOKUP($C4463,薬効分類マスタ!$A$2:$E$180,5,FALSE())),"")</f>
        <v/>
      </c>
      <c r="L4463" s="17"/>
      <c r="M4463" s="0" t="str">
        <f aca="false">IF($K4463="","",IF($L4463&lt;&gt;"",$L4463,VLOOKUP($C4463,薬効分類マスタ!$A$2:$F$180,6,FALSE())))</f>
        <v/>
      </c>
      <c r="N4463" s="0" t="str">
        <f aca="false">ASC(G4463)</f>
        <v>ﾐｺﾌｪﾉｰﾙ酸ﾓﾌｪﾁﾙｶﾌﾟｾﾙ250mg｢VTRS｣</v>
      </c>
      <c r="O4463" s="0" t="str">
        <f aca="false">ASC(E4463)</f>
        <v>ﾐｺﾌｪﾉｰﾙ酸　ﾓﾌｪﾁﾙ</v>
      </c>
      <c r="P4463" s="16" t="n">
        <f aca="false">N(P4462)+IF($C4463=検索!$B$49,1,0)</f>
        <v>0</v>
      </c>
    </row>
    <row r="4464" customFormat="false" ht="15" hidden="false" customHeight="false" outlineLevel="0" collapsed="false">
      <c r="A4464" s="16" t="s">
        <v>221</v>
      </c>
      <c r="B4464" s="0" t="s">
        <v>10315</v>
      </c>
      <c r="C4464" s="0" t="n">
        <v>399</v>
      </c>
      <c r="D4464" s="0" t="str">
        <f aca="false">IFERROR(VLOOKUP($C4464,薬効分類マスタ!$A$2:$B$180,2,FALSE()),"未登録")</f>
        <v>他に分類されない代謝性医薬品</v>
      </c>
      <c r="E4464" s="16" t="s">
        <v>10316</v>
      </c>
      <c r="F4464" s="16" t="s">
        <v>257</v>
      </c>
      <c r="G4464" s="16" t="s">
        <v>10317</v>
      </c>
      <c r="I4464" s="0" t="n">
        <v>14.3</v>
      </c>
      <c r="J4464" s="16" t="s">
        <v>239</v>
      </c>
      <c r="K4464" s="0" t="str">
        <f aca="false">IFERROR(IF(VLOOKUP($C4464,薬効分類マスタ!$A$2:$E$180,5,FALSE())=0,"",VLOOKUP($C4464,薬効分類マスタ!$A$2:$E$180,5,FALSE())),"")</f>
        <v/>
      </c>
      <c r="L4464" s="17"/>
      <c r="M4464" s="0" t="str">
        <f aca="false">IF($K4464="","",IF($L4464&lt;&gt;"",$L4464,VLOOKUP($C4464,薬効分類マスタ!$A$2:$F$180,6,FALSE())))</f>
        <v/>
      </c>
      <c r="N4464" s="0" t="str">
        <f aca="false">ASC(G4464)</f>
        <v>ｱﾚﾝﾄﾞﾛﾝ酸ﾅﾄﾘｳﾑ5mg錠</v>
      </c>
      <c r="O4464" s="0" t="str">
        <f aca="false">ASC(E4464)</f>
        <v>ｱﾚﾝﾄﾞﾛﾝ酸ﾅﾄﾘｳﾑ水和物</v>
      </c>
      <c r="P4464" s="16" t="n">
        <f aca="false">N(P4463)+IF($C4464=検索!$B$49,1,0)</f>
        <v>0</v>
      </c>
    </row>
    <row r="4465" customFormat="false" ht="15" hidden="false" customHeight="false" outlineLevel="0" collapsed="false">
      <c r="A4465" s="16" t="s">
        <v>221</v>
      </c>
      <c r="B4465" s="0" t="s">
        <v>10318</v>
      </c>
      <c r="C4465" s="0" t="n">
        <v>399</v>
      </c>
      <c r="D4465" s="0" t="str">
        <f aca="false">IFERROR(VLOOKUP($C4465,薬効分類マスタ!$A$2:$B$180,2,FALSE()),"未登録")</f>
        <v>他に分類されない代謝性医薬品</v>
      </c>
      <c r="E4465" s="16" t="s">
        <v>10316</v>
      </c>
      <c r="F4465" s="16" t="s">
        <v>257</v>
      </c>
      <c r="G4465" s="16" t="s">
        <v>10319</v>
      </c>
      <c r="H4465" s="16" t="s">
        <v>6651</v>
      </c>
      <c r="I4465" s="0" t="n">
        <v>32.1</v>
      </c>
      <c r="J4465" s="16" t="s">
        <v>232</v>
      </c>
      <c r="K4465" s="0" t="str">
        <f aca="false">IFERROR(IF(VLOOKUP($C4465,薬効分類マスタ!$A$2:$E$180,5,FALSE())=0,"",VLOOKUP($C4465,薬効分類マスタ!$A$2:$E$180,5,FALSE())),"")</f>
        <v/>
      </c>
      <c r="L4465" s="17"/>
      <c r="M4465" s="0" t="str">
        <f aca="false">IF($K4465="","",IF($L4465&lt;&gt;"",$L4465,VLOOKUP($C4465,薬効分類マスタ!$A$2:$F$180,6,FALSE())))</f>
        <v/>
      </c>
      <c r="N4465" s="0" t="str">
        <f aca="false">ASC(G4465)</f>
        <v>ﾎﾞﾅﾛﾝ錠5mg</v>
      </c>
      <c r="O4465" s="0" t="str">
        <f aca="false">ASC(E4465)</f>
        <v>ｱﾚﾝﾄﾞﾛﾝ酸ﾅﾄﾘｳﾑ水和物</v>
      </c>
      <c r="P4465" s="16" t="n">
        <f aca="false">N(P4464)+IF($C4465=検索!$B$49,1,0)</f>
        <v>0</v>
      </c>
    </row>
    <row r="4466" customFormat="false" ht="15" hidden="false" customHeight="false" outlineLevel="0" collapsed="false">
      <c r="A4466" s="16" t="s">
        <v>221</v>
      </c>
      <c r="B4466" s="0" t="s">
        <v>10320</v>
      </c>
      <c r="C4466" s="0" t="n">
        <v>399</v>
      </c>
      <c r="D4466" s="0" t="str">
        <f aca="false">IFERROR(VLOOKUP($C4466,薬効分類マスタ!$A$2:$B$180,2,FALSE()),"未登録")</f>
        <v>他に分類されない代謝性医薬品</v>
      </c>
      <c r="E4466" s="16" t="s">
        <v>10316</v>
      </c>
      <c r="F4466" s="16" t="s">
        <v>257</v>
      </c>
      <c r="G4466" s="16" t="s">
        <v>10321</v>
      </c>
      <c r="H4466" s="16" t="s">
        <v>4623</v>
      </c>
      <c r="I4466" s="0" t="n">
        <v>46.5</v>
      </c>
      <c r="J4466" s="16" t="s">
        <v>239</v>
      </c>
      <c r="K4466" s="0" t="str">
        <f aca="false">IFERROR(IF(VLOOKUP($C4466,薬効分類マスタ!$A$2:$E$180,5,FALSE())=0,"",VLOOKUP($C4466,薬効分類マスタ!$A$2:$E$180,5,FALSE())),"")</f>
        <v/>
      </c>
      <c r="L4466" s="17"/>
      <c r="M4466" s="0" t="str">
        <f aca="false">IF($K4466="","",IF($L4466&lt;&gt;"",$L4466,VLOOKUP($C4466,薬効分類マスタ!$A$2:$F$180,6,FALSE())))</f>
        <v/>
      </c>
      <c r="N4466" s="0" t="str">
        <f aca="false">ASC(G4466)</f>
        <v>ｱﾚﾝﾄﾞﾛﾝ酸錠5mg｢DK｣</v>
      </c>
      <c r="O4466" s="0" t="str">
        <f aca="false">ASC(E4466)</f>
        <v>ｱﾚﾝﾄﾞﾛﾝ酸ﾅﾄﾘｳﾑ水和物</v>
      </c>
      <c r="P4466" s="16" t="n">
        <f aca="false">N(P4465)+IF($C4466=検索!$B$49,1,0)</f>
        <v>0</v>
      </c>
    </row>
    <row r="4467" customFormat="false" ht="15" hidden="false" customHeight="false" outlineLevel="0" collapsed="false">
      <c r="A4467" s="16" t="s">
        <v>221</v>
      </c>
      <c r="B4467" s="0" t="s">
        <v>10322</v>
      </c>
      <c r="C4467" s="0" t="n">
        <v>399</v>
      </c>
      <c r="D4467" s="0" t="str">
        <f aca="false">IFERROR(VLOOKUP($C4467,薬効分類マスタ!$A$2:$B$180,2,FALSE()),"未登録")</f>
        <v>他に分類されない代謝性医薬品</v>
      </c>
      <c r="E4467" s="16" t="s">
        <v>10316</v>
      </c>
      <c r="F4467" s="16" t="s">
        <v>257</v>
      </c>
      <c r="G4467" s="16" t="s">
        <v>10323</v>
      </c>
      <c r="H4467" s="16" t="s">
        <v>1361</v>
      </c>
      <c r="I4467" s="0" t="n">
        <v>46.5</v>
      </c>
      <c r="J4467" s="16" t="s">
        <v>239</v>
      </c>
      <c r="K4467" s="0" t="str">
        <f aca="false">IFERROR(IF(VLOOKUP($C4467,薬効分類マスタ!$A$2:$E$180,5,FALSE())=0,"",VLOOKUP($C4467,薬効分類マスタ!$A$2:$E$180,5,FALSE())),"")</f>
        <v/>
      </c>
      <c r="L4467" s="17"/>
      <c r="M4467" s="0" t="str">
        <f aca="false">IF($K4467="","",IF($L4467&lt;&gt;"",$L4467,VLOOKUP($C4467,薬効分類マスタ!$A$2:$F$180,6,FALSE())))</f>
        <v/>
      </c>
      <c r="N4467" s="0" t="str">
        <f aca="false">ASC(G4467)</f>
        <v>ｱﾚﾝﾄﾞﾛﾝ酸錠5mg｢SN｣</v>
      </c>
      <c r="O4467" s="0" t="str">
        <f aca="false">ASC(E4467)</f>
        <v>ｱﾚﾝﾄﾞﾛﾝ酸ﾅﾄﾘｳﾑ水和物</v>
      </c>
      <c r="P4467" s="16" t="n">
        <f aca="false">N(P4466)+IF($C4467=検索!$B$49,1,0)</f>
        <v>0</v>
      </c>
    </row>
    <row r="4468" customFormat="false" ht="15" hidden="false" customHeight="false" outlineLevel="0" collapsed="false">
      <c r="A4468" s="16" t="s">
        <v>221</v>
      </c>
      <c r="B4468" s="0" t="s">
        <v>10324</v>
      </c>
      <c r="C4468" s="0" t="n">
        <v>399</v>
      </c>
      <c r="D4468" s="0" t="str">
        <f aca="false">IFERROR(VLOOKUP($C4468,薬効分類マスタ!$A$2:$B$180,2,FALSE()),"未登録")</f>
        <v>他に分類されない代謝性医薬品</v>
      </c>
      <c r="E4468" s="16" t="s">
        <v>10316</v>
      </c>
      <c r="F4468" s="16" t="s">
        <v>257</v>
      </c>
      <c r="G4468" s="16" t="s">
        <v>10325</v>
      </c>
      <c r="H4468" s="16" t="s">
        <v>536</v>
      </c>
      <c r="I4468" s="0" t="n">
        <v>39.6</v>
      </c>
      <c r="J4468" s="16" t="s">
        <v>239</v>
      </c>
      <c r="K4468" s="0" t="str">
        <f aca="false">IFERROR(IF(VLOOKUP($C4468,薬効分類マスタ!$A$2:$E$180,5,FALSE())=0,"",VLOOKUP($C4468,薬効分類マスタ!$A$2:$E$180,5,FALSE())),"")</f>
        <v/>
      </c>
      <c r="L4468" s="17"/>
      <c r="M4468" s="0" t="str">
        <f aca="false">IF($K4468="","",IF($L4468&lt;&gt;"",$L4468,VLOOKUP($C4468,薬効分類マスタ!$A$2:$F$180,6,FALSE())))</f>
        <v/>
      </c>
      <c r="N4468" s="0" t="str">
        <f aca="false">ASC(G4468)</f>
        <v>ｱﾚﾝﾄﾞﾛﾝ酸錠5mg｢日医工｣</v>
      </c>
      <c r="O4468" s="0" t="str">
        <f aca="false">ASC(E4468)</f>
        <v>ｱﾚﾝﾄﾞﾛﾝ酸ﾅﾄﾘｳﾑ水和物</v>
      </c>
      <c r="P4468" s="16" t="n">
        <f aca="false">N(P4467)+IF($C4468=検索!$B$49,1,0)</f>
        <v>0</v>
      </c>
    </row>
    <row r="4469" customFormat="false" ht="15" hidden="false" customHeight="false" outlineLevel="0" collapsed="false">
      <c r="A4469" s="16" t="s">
        <v>221</v>
      </c>
      <c r="B4469" s="0" t="s">
        <v>10326</v>
      </c>
      <c r="C4469" s="0" t="n">
        <v>399</v>
      </c>
      <c r="D4469" s="0" t="str">
        <f aca="false">IFERROR(VLOOKUP($C4469,薬効分類マスタ!$A$2:$B$180,2,FALSE()),"未登録")</f>
        <v>他に分類されない代謝性医薬品</v>
      </c>
      <c r="E4469" s="16" t="s">
        <v>10316</v>
      </c>
      <c r="F4469" s="16" t="s">
        <v>257</v>
      </c>
      <c r="G4469" s="16" t="s">
        <v>10327</v>
      </c>
      <c r="H4469" s="16" t="s">
        <v>542</v>
      </c>
      <c r="I4469" s="0" t="n">
        <v>30.2</v>
      </c>
      <c r="J4469" s="16" t="s">
        <v>239</v>
      </c>
      <c r="K4469" s="0" t="str">
        <f aca="false">IFERROR(IF(VLOOKUP($C4469,薬効分類マスタ!$A$2:$E$180,5,FALSE())=0,"",VLOOKUP($C4469,薬効分類マスタ!$A$2:$E$180,5,FALSE())),"")</f>
        <v/>
      </c>
      <c r="L4469" s="17"/>
      <c r="M4469" s="0" t="str">
        <f aca="false">IF($K4469="","",IF($L4469&lt;&gt;"",$L4469,VLOOKUP($C4469,薬効分類マスタ!$A$2:$F$180,6,FALSE())))</f>
        <v/>
      </c>
      <c r="N4469" s="0" t="str">
        <f aca="false">ASC(G4469)</f>
        <v>ｱﾚﾝﾄﾞﾛﾝ酸錠5mg｢NIG｣</v>
      </c>
      <c r="O4469" s="0" t="str">
        <f aca="false">ASC(E4469)</f>
        <v>ｱﾚﾝﾄﾞﾛﾝ酸ﾅﾄﾘｳﾑ水和物</v>
      </c>
      <c r="P4469" s="16" t="n">
        <f aca="false">N(P4468)+IF($C4469=検索!$B$49,1,0)</f>
        <v>0</v>
      </c>
    </row>
    <row r="4470" customFormat="false" ht="15" hidden="false" customHeight="false" outlineLevel="0" collapsed="false">
      <c r="A4470" s="16" t="s">
        <v>221</v>
      </c>
      <c r="B4470" s="0" t="s">
        <v>10328</v>
      </c>
      <c r="C4470" s="0" t="n">
        <v>399</v>
      </c>
      <c r="D4470" s="0" t="str">
        <f aca="false">IFERROR(VLOOKUP($C4470,薬効分類マスタ!$A$2:$B$180,2,FALSE()),"未登録")</f>
        <v>他に分類されない代謝性医薬品</v>
      </c>
      <c r="E4470" s="16" t="s">
        <v>10316</v>
      </c>
      <c r="F4470" s="16" t="s">
        <v>257</v>
      </c>
      <c r="G4470" s="16" t="s">
        <v>10329</v>
      </c>
      <c r="H4470" s="16" t="s">
        <v>950</v>
      </c>
      <c r="I4470" s="0" t="n">
        <v>30.2</v>
      </c>
      <c r="J4470" s="16" t="s">
        <v>239</v>
      </c>
      <c r="K4470" s="0" t="str">
        <f aca="false">IFERROR(IF(VLOOKUP($C4470,薬効分類マスタ!$A$2:$E$180,5,FALSE())=0,"",VLOOKUP($C4470,薬効分類マスタ!$A$2:$E$180,5,FALSE())),"")</f>
        <v/>
      </c>
      <c r="L4470" s="17"/>
      <c r="M4470" s="0" t="str">
        <f aca="false">IF($K4470="","",IF($L4470&lt;&gt;"",$L4470,VLOOKUP($C4470,薬効分類マスタ!$A$2:$F$180,6,FALSE())))</f>
        <v/>
      </c>
      <c r="N4470" s="0" t="str">
        <f aca="false">ASC(G4470)</f>
        <v>ｱﾚﾝﾄﾞﾛﾝ酸錠5mg｢VTRS｣</v>
      </c>
      <c r="O4470" s="0" t="str">
        <f aca="false">ASC(E4470)</f>
        <v>ｱﾚﾝﾄﾞﾛﾝ酸ﾅﾄﾘｳﾑ水和物</v>
      </c>
      <c r="P4470" s="16" t="n">
        <f aca="false">N(P4469)+IF($C4470=検索!$B$49,1,0)</f>
        <v>0</v>
      </c>
    </row>
    <row r="4471" customFormat="false" ht="15" hidden="false" customHeight="false" outlineLevel="0" collapsed="false">
      <c r="A4471" s="16" t="s">
        <v>221</v>
      </c>
      <c r="B4471" s="0" t="s">
        <v>10330</v>
      </c>
      <c r="C4471" s="0" t="n">
        <v>399</v>
      </c>
      <c r="D4471" s="0" t="str">
        <f aca="false">IFERROR(VLOOKUP($C4471,薬効分類マスタ!$A$2:$B$180,2,FALSE()),"未登録")</f>
        <v>他に分類されない代謝性医薬品</v>
      </c>
      <c r="E4471" s="16" t="s">
        <v>10316</v>
      </c>
      <c r="F4471" s="16" t="s">
        <v>10331</v>
      </c>
      <c r="G4471" s="16" t="s">
        <v>10332</v>
      </c>
      <c r="I4471" s="0" t="n">
        <v>87.4</v>
      </c>
      <c r="J4471" s="16" t="s">
        <v>239</v>
      </c>
      <c r="K4471" s="0" t="str">
        <f aca="false">IFERROR(IF(VLOOKUP($C4471,薬効分類マスタ!$A$2:$E$180,5,FALSE())=0,"",VLOOKUP($C4471,薬効分類マスタ!$A$2:$E$180,5,FALSE())),"")</f>
        <v/>
      </c>
      <c r="L4471" s="17"/>
      <c r="M4471" s="0" t="str">
        <f aca="false">IF($K4471="","",IF($L4471&lt;&gt;"",$L4471,VLOOKUP($C4471,薬効分類マスタ!$A$2:$F$180,6,FALSE())))</f>
        <v/>
      </c>
      <c r="N4471" s="0" t="str">
        <f aca="false">ASC(G4471)</f>
        <v>ｱﾚﾝﾄﾞﾛﾝ酸ﾅﾄﾘｳﾑ35mg錠</v>
      </c>
      <c r="O4471" s="0" t="str">
        <f aca="false">ASC(E4471)</f>
        <v>ｱﾚﾝﾄﾞﾛﾝ酸ﾅﾄﾘｳﾑ水和物</v>
      </c>
      <c r="P4471" s="16" t="n">
        <f aca="false">N(P4470)+IF($C4471=検索!$B$49,1,0)</f>
        <v>0</v>
      </c>
    </row>
    <row r="4472" customFormat="false" ht="15" hidden="false" customHeight="false" outlineLevel="0" collapsed="false">
      <c r="A4472" s="16" t="s">
        <v>221</v>
      </c>
      <c r="B4472" s="0" t="s">
        <v>10333</v>
      </c>
      <c r="C4472" s="0" t="n">
        <v>399</v>
      </c>
      <c r="D4472" s="0" t="str">
        <f aca="false">IFERROR(VLOOKUP($C4472,薬効分類マスタ!$A$2:$B$180,2,FALSE()),"未登録")</f>
        <v>他に分類されない代謝性医薬品</v>
      </c>
      <c r="E4472" s="16" t="s">
        <v>10316</v>
      </c>
      <c r="F4472" s="16" t="s">
        <v>10331</v>
      </c>
      <c r="G4472" s="16" t="s">
        <v>10334</v>
      </c>
      <c r="H4472" s="16" t="s">
        <v>1659</v>
      </c>
      <c r="I4472" s="0" t="n">
        <v>166.3</v>
      </c>
      <c r="J4472" s="16" t="s">
        <v>232</v>
      </c>
      <c r="K4472" s="0" t="str">
        <f aca="false">IFERROR(IF(VLOOKUP($C4472,薬効分類マスタ!$A$2:$E$180,5,FALSE())=0,"",VLOOKUP($C4472,薬効分類マスタ!$A$2:$E$180,5,FALSE())),"")</f>
        <v/>
      </c>
      <c r="L4472" s="17"/>
      <c r="M4472" s="0" t="str">
        <f aca="false">IF($K4472="","",IF($L4472&lt;&gt;"",$L4472,VLOOKUP($C4472,薬効分類マスタ!$A$2:$F$180,6,FALSE())))</f>
        <v/>
      </c>
      <c r="N4472" s="0" t="str">
        <f aca="false">ASC(G4472)</f>
        <v>ﾌｫｻﾏｯｸ錠35mg</v>
      </c>
      <c r="O4472" s="0" t="str">
        <f aca="false">ASC(E4472)</f>
        <v>ｱﾚﾝﾄﾞﾛﾝ酸ﾅﾄﾘｳﾑ水和物</v>
      </c>
      <c r="P4472" s="16" t="n">
        <f aca="false">N(P4471)+IF($C4472=検索!$B$49,1,0)</f>
        <v>0</v>
      </c>
    </row>
    <row r="4473" customFormat="false" ht="15" hidden="false" customHeight="false" outlineLevel="0" collapsed="false">
      <c r="A4473" s="16" t="s">
        <v>221</v>
      </c>
      <c r="B4473" s="0" t="s">
        <v>10335</v>
      </c>
      <c r="C4473" s="0" t="n">
        <v>399</v>
      </c>
      <c r="D4473" s="0" t="str">
        <f aca="false">IFERROR(VLOOKUP($C4473,薬効分類マスタ!$A$2:$B$180,2,FALSE()),"未登録")</f>
        <v>他に分類されない代謝性医薬品</v>
      </c>
      <c r="E4473" s="16" t="s">
        <v>10316</v>
      </c>
      <c r="F4473" s="16" t="s">
        <v>10331</v>
      </c>
      <c r="G4473" s="16" t="s">
        <v>10336</v>
      </c>
      <c r="H4473" s="16" t="s">
        <v>6651</v>
      </c>
      <c r="I4473" s="0" t="n">
        <v>181.4</v>
      </c>
      <c r="J4473" s="16" t="s">
        <v>232</v>
      </c>
      <c r="K4473" s="0" t="str">
        <f aca="false">IFERROR(IF(VLOOKUP($C4473,薬効分類マスタ!$A$2:$E$180,5,FALSE())=0,"",VLOOKUP($C4473,薬効分類マスタ!$A$2:$E$180,5,FALSE())),"")</f>
        <v/>
      </c>
      <c r="L4473" s="17"/>
      <c r="M4473" s="0" t="str">
        <f aca="false">IF($K4473="","",IF($L4473&lt;&gt;"",$L4473,VLOOKUP($C4473,薬効分類マスタ!$A$2:$F$180,6,FALSE())))</f>
        <v/>
      </c>
      <c r="N4473" s="0" t="str">
        <f aca="false">ASC(G4473)</f>
        <v>ﾎﾞﾅﾛﾝ錠35mg</v>
      </c>
      <c r="O4473" s="0" t="str">
        <f aca="false">ASC(E4473)</f>
        <v>ｱﾚﾝﾄﾞﾛﾝ酸ﾅﾄﾘｳﾑ水和物</v>
      </c>
      <c r="P4473" s="16" t="n">
        <f aca="false">N(P4472)+IF($C4473=検索!$B$49,1,0)</f>
        <v>0</v>
      </c>
    </row>
    <row r="4474" customFormat="false" ht="15" hidden="false" customHeight="false" outlineLevel="0" collapsed="false">
      <c r="A4474" s="16" t="s">
        <v>221</v>
      </c>
      <c r="B4474" s="0" t="s">
        <v>10337</v>
      </c>
      <c r="C4474" s="0" t="n">
        <v>399</v>
      </c>
      <c r="D4474" s="0" t="str">
        <f aca="false">IFERROR(VLOOKUP($C4474,薬効分類マスタ!$A$2:$B$180,2,FALSE()),"未登録")</f>
        <v>他に分類されない代謝性医薬品</v>
      </c>
      <c r="E4474" s="16" t="s">
        <v>10316</v>
      </c>
      <c r="F4474" s="16" t="s">
        <v>10331</v>
      </c>
      <c r="G4474" s="16" t="s">
        <v>10338</v>
      </c>
      <c r="H4474" s="16" t="s">
        <v>4623</v>
      </c>
      <c r="I4474" s="0" t="n">
        <v>228.6</v>
      </c>
      <c r="J4474" s="16" t="s">
        <v>239</v>
      </c>
      <c r="K4474" s="0" t="str">
        <f aca="false">IFERROR(IF(VLOOKUP($C4474,薬効分類マスタ!$A$2:$E$180,5,FALSE())=0,"",VLOOKUP($C4474,薬効分類マスタ!$A$2:$E$180,5,FALSE())),"")</f>
        <v/>
      </c>
      <c r="L4474" s="17"/>
      <c r="M4474" s="0" t="str">
        <f aca="false">IF($K4474="","",IF($L4474&lt;&gt;"",$L4474,VLOOKUP($C4474,薬効分類マスタ!$A$2:$F$180,6,FALSE())))</f>
        <v/>
      </c>
      <c r="N4474" s="0" t="str">
        <f aca="false">ASC(G4474)</f>
        <v>ｱﾚﾝﾄﾞﾛﾝ酸錠35mg｢DK｣</v>
      </c>
      <c r="O4474" s="0" t="str">
        <f aca="false">ASC(E4474)</f>
        <v>ｱﾚﾝﾄﾞﾛﾝ酸ﾅﾄﾘｳﾑ水和物</v>
      </c>
      <c r="P4474" s="16" t="n">
        <f aca="false">N(P4473)+IF($C4474=検索!$B$49,1,0)</f>
        <v>0</v>
      </c>
    </row>
    <row r="4475" customFormat="false" ht="15" hidden="false" customHeight="false" outlineLevel="0" collapsed="false">
      <c r="A4475" s="16" t="s">
        <v>221</v>
      </c>
      <c r="B4475" s="0" t="s">
        <v>10339</v>
      </c>
      <c r="C4475" s="0" t="n">
        <v>399</v>
      </c>
      <c r="D4475" s="0" t="str">
        <f aca="false">IFERROR(VLOOKUP($C4475,薬効分類マスタ!$A$2:$B$180,2,FALSE()),"未登録")</f>
        <v>他に分類されない代謝性医薬品</v>
      </c>
      <c r="E4475" s="16" t="s">
        <v>10316</v>
      </c>
      <c r="F4475" s="16" t="s">
        <v>10331</v>
      </c>
      <c r="G4475" s="16" t="s">
        <v>10340</v>
      </c>
      <c r="H4475" s="16" t="s">
        <v>1361</v>
      </c>
      <c r="I4475" s="0" t="n">
        <v>228.6</v>
      </c>
      <c r="J4475" s="16" t="s">
        <v>239</v>
      </c>
      <c r="K4475" s="0" t="str">
        <f aca="false">IFERROR(IF(VLOOKUP($C4475,薬効分類マスタ!$A$2:$E$180,5,FALSE())=0,"",VLOOKUP($C4475,薬効分類マスタ!$A$2:$E$180,5,FALSE())),"")</f>
        <v/>
      </c>
      <c r="L4475" s="17"/>
      <c r="M4475" s="0" t="str">
        <f aca="false">IF($K4475="","",IF($L4475&lt;&gt;"",$L4475,VLOOKUP($C4475,薬効分類マスタ!$A$2:$F$180,6,FALSE())))</f>
        <v/>
      </c>
      <c r="N4475" s="0" t="str">
        <f aca="false">ASC(G4475)</f>
        <v>ｱﾚﾝﾄﾞﾛﾝ酸錠35mg｢SN｣</v>
      </c>
      <c r="O4475" s="0" t="str">
        <f aca="false">ASC(E4475)</f>
        <v>ｱﾚﾝﾄﾞﾛﾝ酸ﾅﾄﾘｳﾑ水和物</v>
      </c>
      <c r="P4475" s="16" t="n">
        <f aca="false">N(P4474)+IF($C4475=検索!$B$49,1,0)</f>
        <v>0</v>
      </c>
    </row>
    <row r="4476" customFormat="false" ht="15" hidden="false" customHeight="false" outlineLevel="0" collapsed="false">
      <c r="A4476" s="16" t="s">
        <v>221</v>
      </c>
      <c r="B4476" s="0" t="s">
        <v>10341</v>
      </c>
      <c r="C4476" s="0" t="n">
        <v>399</v>
      </c>
      <c r="D4476" s="0" t="str">
        <f aca="false">IFERROR(VLOOKUP($C4476,薬効分類マスタ!$A$2:$B$180,2,FALSE()),"未登録")</f>
        <v>他に分類されない代謝性医薬品</v>
      </c>
      <c r="E4476" s="16" t="s">
        <v>10316</v>
      </c>
      <c r="F4476" s="16" t="s">
        <v>10331</v>
      </c>
      <c r="G4476" s="16" t="s">
        <v>10342</v>
      </c>
      <c r="H4476" s="16" t="s">
        <v>536</v>
      </c>
      <c r="I4476" s="0" t="n">
        <v>194.6</v>
      </c>
      <c r="J4476" s="16" t="s">
        <v>239</v>
      </c>
      <c r="K4476" s="0" t="str">
        <f aca="false">IFERROR(IF(VLOOKUP($C4476,薬効分類マスタ!$A$2:$E$180,5,FALSE())=0,"",VLOOKUP($C4476,薬効分類マスタ!$A$2:$E$180,5,FALSE())),"")</f>
        <v/>
      </c>
      <c r="L4476" s="17"/>
      <c r="M4476" s="0" t="str">
        <f aca="false">IF($K4476="","",IF($L4476&lt;&gt;"",$L4476,VLOOKUP($C4476,薬効分類マスタ!$A$2:$F$180,6,FALSE())))</f>
        <v/>
      </c>
      <c r="N4476" s="0" t="str">
        <f aca="false">ASC(G4476)</f>
        <v>ｱﾚﾝﾄﾞﾛﾝ酸錠35mg｢日医工｣</v>
      </c>
      <c r="O4476" s="0" t="str">
        <f aca="false">ASC(E4476)</f>
        <v>ｱﾚﾝﾄﾞﾛﾝ酸ﾅﾄﾘｳﾑ水和物</v>
      </c>
      <c r="P4476" s="16" t="n">
        <f aca="false">N(P4475)+IF($C4476=検索!$B$49,1,0)</f>
        <v>0</v>
      </c>
    </row>
    <row r="4477" customFormat="false" ht="15" hidden="false" customHeight="false" outlineLevel="0" collapsed="false">
      <c r="A4477" s="16" t="s">
        <v>221</v>
      </c>
      <c r="B4477" s="0" t="s">
        <v>10343</v>
      </c>
      <c r="C4477" s="0" t="n">
        <v>399</v>
      </c>
      <c r="D4477" s="0" t="str">
        <f aca="false">IFERROR(VLOOKUP($C4477,薬効分類マスタ!$A$2:$B$180,2,FALSE()),"未登録")</f>
        <v>他に分類されない代謝性医薬品</v>
      </c>
      <c r="E4477" s="16" t="s">
        <v>10316</v>
      </c>
      <c r="F4477" s="16" t="s">
        <v>10331</v>
      </c>
      <c r="G4477" s="16" t="s">
        <v>10344</v>
      </c>
      <c r="H4477" s="16" t="s">
        <v>574</v>
      </c>
      <c r="I4477" s="0" t="n">
        <v>194.6</v>
      </c>
      <c r="J4477" s="16" t="s">
        <v>239</v>
      </c>
      <c r="K4477" s="0" t="str">
        <f aca="false">IFERROR(IF(VLOOKUP($C4477,薬効分類マスタ!$A$2:$E$180,5,FALSE())=0,"",VLOOKUP($C4477,薬効分類マスタ!$A$2:$E$180,5,FALSE())),"")</f>
        <v/>
      </c>
      <c r="L4477" s="17"/>
      <c r="M4477" s="0" t="str">
        <f aca="false">IF($K4477="","",IF($L4477&lt;&gt;"",$L4477,VLOOKUP($C4477,薬効分類マスタ!$A$2:$F$180,6,FALSE())))</f>
        <v/>
      </c>
      <c r="N4477" s="0" t="str">
        <f aca="false">ASC(G4477)</f>
        <v>ｱﾚﾝﾄﾞﾛﾝ酸錠35mg｢YD｣</v>
      </c>
      <c r="O4477" s="0" t="str">
        <f aca="false">ASC(E4477)</f>
        <v>ｱﾚﾝﾄﾞﾛﾝ酸ﾅﾄﾘｳﾑ水和物</v>
      </c>
      <c r="P4477" s="16" t="n">
        <f aca="false">N(P4476)+IF($C4477=検索!$B$49,1,0)</f>
        <v>0</v>
      </c>
    </row>
    <row r="4478" customFormat="false" ht="15" hidden="false" customHeight="false" outlineLevel="0" collapsed="false">
      <c r="A4478" s="16" t="s">
        <v>221</v>
      </c>
      <c r="B4478" s="0" t="s">
        <v>10345</v>
      </c>
      <c r="C4478" s="0" t="n">
        <v>399</v>
      </c>
      <c r="D4478" s="0" t="str">
        <f aca="false">IFERROR(VLOOKUP($C4478,薬効分類マスタ!$A$2:$B$180,2,FALSE()),"未登録")</f>
        <v>他に分類されない代謝性医薬品</v>
      </c>
      <c r="E4478" s="16" t="s">
        <v>10316</v>
      </c>
      <c r="F4478" s="16" t="s">
        <v>10331</v>
      </c>
      <c r="G4478" s="16" t="s">
        <v>10346</v>
      </c>
      <c r="H4478" s="16" t="s">
        <v>950</v>
      </c>
      <c r="I4478" s="0" t="n">
        <v>194.6</v>
      </c>
      <c r="J4478" s="16" t="s">
        <v>239</v>
      </c>
      <c r="K4478" s="0" t="str">
        <f aca="false">IFERROR(IF(VLOOKUP($C4478,薬効分類マスタ!$A$2:$E$180,5,FALSE())=0,"",VLOOKUP($C4478,薬効分類マスタ!$A$2:$E$180,5,FALSE())),"")</f>
        <v/>
      </c>
      <c r="L4478" s="17"/>
      <c r="M4478" s="0" t="str">
        <f aca="false">IF($K4478="","",IF($L4478&lt;&gt;"",$L4478,VLOOKUP($C4478,薬効分類マスタ!$A$2:$F$180,6,FALSE())))</f>
        <v/>
      </c>
      <c r="N4478" s="0" t="str">
        <f aca="false">ASC(G4478)</f>
        <v>ｱﾚﾝﾄﾞﾛﾝ酸錠35mg｢VTRS｣</v>
      </c>
      <c r="O4478" s="0" t="str">
        <f aca="false">ASC(E4478)</f>
        <v>ｱﾚﾝﾄﾞﾛﾝ酸ﾅﾄﾘｳﾑ水和物</v>
      </c>
      <c r="P4478" s="16" t="n">
        <f aca="false">N(P4477)+IF($C4478=検索!$B$49,1,0)</f>
        <v>0</v>
      </c>
    </row>
    <row r="4479" customFormat="false" ht="15" hidden="false" customHeight="false" outlineLevel="0" collapsed="false">
      <c r="A4479" s="16" t="s">
        <v>221</v>
      </c>
      <c r="B4479" s="0" t="s">
        <v>10347</v>
      </c>
      <c r="C4479" s="0" t="n">
        <v>399</v>
      </c>
      <c r="D4479" s="0" t="str">
        <f aca="false">IFERROR(VLOOKUP($C4479,薬効分類マスタ!$A$2:$B$180,2,FALSE()),"未登録")</f>
        <v>他に分類されない代謝性医薬品</v>
      </c>
      <c r="E4479" s="16" t="s">
        <v>10316</v>
      </c>
      <c r="F4479" s="16" t="s">
        <v>10348</v>
      </c>
      <c r="G4479" s="16" t="s">
        <v>10349</v>
      </c>
      <c r="H4479" s="16" t="s">
        <v>6651</v>
      </c>
      <c r="I4479" s="0" t="n">
        <v>494.5</v>
      </c>
      <c r="J4479" s="16" t="s">
        <v>232</v>
      </c>
      <c r="K4479" s="0" t="str">
        <f aca="false">IFERROR(IF(VLOOKUP($C4479,薬効分類マスタ!$A$2:$E$180,5,FALSE())=0,"",VLOOKUP($C4479,薬効分類マスタ!$A$2:$E$180,5,FALSE())),"")</f>
        <v/>
      </c>
      <c r="L4479" s="17"/>
      <c r="M4479" s="0" t="str">
        <f aca="false">IF($K4479="","",IF($L4479&lt;&gt;"",$L4479,VLOOKUP($C4479,薬効分類マスタ!$A$2:$F$180,6,FALSE())))</f>
        <v/>
      </c>
      <c r="N4479" s="0" t="str">
        <f aca="false">ASC(G4479)</f>
        <v>ﾎﾞﾅﾛﾝ経口ｾﾞﾘｰ35mg</v>
      </c>
      <c r="O4479" s="0" t="str">
        <f aca="false">ASC(E4479)</f>
        <v>ｱﾚﾝﾄﾞﾛﾝ酸ﾅﾄﾘｳﾑ水和物</v>
      </c>
      <c r="P4479" s="16" t="n">
        <f aca="false">N(P4478)+IF($C4479=検索!$B$49,1,0)</f>
        <v>0</v>
      </c>
    </row>
    <row r="4480" customFormat="false" ht="15" hidden="false" customHeight="false" outlineLevel="0" collapsed="false">
      <c r="A4480" s="16" t="s">
        <v>221</v>
      </c>
      <c r="B4480" s="0" t="s">
        <v>10350</v>
      </c>
      <c r="C4480" s="0" t="n">
        <v>399</v>
      </c>
      <c r="D4480" s="0" t="str">
        <f aca="false">IFERROR(VLOOKUP($C4480,薬効分類マスタ!$A$2:$B$180,2,FALSE()),"未登録")</f>
        <v>他に分類されない代謝性医薬品</v>
      </c>
      <c r="E4480" s="16" t="s">
        <v>10351</v>
      </c>
      <c r="F4480" s="16" t="s">
        <v>1418</v>
      </c>
      <c r="G4480" s="16" t="s">
        <v>10352</v>
      </c>
      <c r="I4480" s="0" t="n">
        <v>17.8</v>
      </c>
      <c r="J4480" s="16" t="s">
        <v>239</v>
      </c>
      <c r="K4480" s="0" t="str">
        <f aca="false">IFERROR(IF(VLOOKUP($C4480,薬効分類マスタ!$A$2:$E$180,5,FALSE())=0,"",VLOOKUP($C4480,薬効分類マスタ!$A$2:$E$180,5,FALSE())),"")</f>
        <v/>
      </c>
      <c r="L4480" s="17"/>
      <c r="M4480" s="0" t="str">
        <f aca="false">IF($K4480="","",IF($L4480&lt;&gt;"",$L4480,VLOOKUP($C4480,薬効分類マスタ!$A$2:$F$180,6,FALSE())))</f>
        <v/>
      </c>
      <c r="N4480" s="0" t="str">
        <f aca="false">ASC(G4480)</f>
        <v>ﾘｾﾄﾞﾛﾝ酸ﾅﾄﾘｳﾑ2.5mg錠</v>
      </c>
      <c r="O4480" s="0" t="str">
        <f aca="false">ASC(E4480)</f>
        <v>ﾘｾﾄﾞﾛﾝ酸ﾅﾄﾘｳﾑ水和物</v>
      </c>
      <c r="P4480" s="16" t="n">
        <f aca="false">N(P4479)+IF($C4480=検索!$B$49,1,0)</f>
        <v>0</v>
      </c>
    </row>
    <row r="4481" customFormat="false" ht="15" hidden="false" customHeight="false" outlineLevel="0" collapsed="false">
      <c r="A4481" s="16" t="s">
        <v>221</v>
      </c>
      <c r="B4481" s="0" t="s">
        <v>10353</v>
      </c>
      <c r="C4481" s="0" t="n">
        <v>399</v>
      </c>
      <c r="D4481" s="0" t="str">
        <f aca="false">IFERROR(VLOOKUP($C4481,薬効分類マスタ!$A$2:$B$180,2,FALSE()),"未登録")</f>
        <v>他に分類されない代謝性医薬品</v>
      </c>
      <c r="E4481" s="16" t="s">
        <v>10351</v>
      </c>
      <c r="F4481" s="16" t="s">
        <v>1418</v>
      </c>
      <c r="G4481" s="16" t="s">
        <v>10354</v>
      </c>
      <c r="H4481" s="16" t="s">
        <v>4593</v>
      </c>
      <c r="I4481" s="0" t="n">
        <v>39.2</v>
      </c>
      <c r="J4481" s="16" t="s">
        <v>232</v>
      </c>
      <c r="K4481" s="0" t="str">
        <f aca="false">IFERROR(IF(VLOOKUP($C4481,薬効分類マスタ!$A$2:$E$180,5,FALSE())=0,"",VLOOKUP($C4481,薬効分類マスタ!$A$2:$E$180,5,FALSE())),"")</f>
        <v/>
      </c>
      <c r="L4481" s="17"/>
      <c r="M4481" s="0" t="str">
        <f aca="false">IF($K4481="","",IF($L4481&lt;&gt;"",$L4481,VLOOKUP($C4481,薬効分類マスタ!$A$2:$F$180,6,FALSE())))</f>
        <v/>
      </c>
      <c r="N4481" s="0" t="str">
        <f aca="false">ASC(G4481)</f>
        <v>ｱｸﾄﾈﾙ錠2.5mg</v>
      </c>
      <c r="O4481" s="0" t="str">
        <f aca="false">ASC(E4481)</f>
        <v>ﾘｾﾄﾞﾛﾝ酸ﾅﾄﾘｳﾑ水和物</v>
      </c>
      <c r="P4481" s="16" t="n">
        <f aca="false">N(P4480)+IF($C4481=検索!$B$49,1,0)</f>
        <v>0</v>
      </c>
    </row>
    <row r="4482" customFormat="false" ht="15" hidden="false" customHeight="false" outlineLevel="0" collapsed="false">
      <c r="A4482" s="16" t="s">
        <v>221</v>
      </c>
      <c r="B4482" s="0" t="s">
        <v>10355</v>
      </c>
      <c r="C4482" s="0" t="n">
        <v>399</v>
      </c>
      <c r="D4482" s="0" t="str">
        <f aca="false">IFERROR(VLOOKUP($C4482,薬効分類マスタ!$A$2:$B$180,2,FALSE()),"未登録")</f>
        <v>他に分類されない代謝性医薬品</v>
      </c>
      <c r="E4482" s="16" t="s">
        <v>10351</v>
      </c>
      <c r="F4482" s="16" t="s">
        <v>1418</v>
      </c>
      <c r="G4482" s="16" t="s">
        <v>10356</v>
      </c>
      <c r="H4482" s="16" t="s">
        <v>1635</v>
      </c>
      <c r="I4482" s="0" t="n">
        <v>39.2</v>
      </c>
      <c r="J4482" s="16" t="s">
        <v>232</v>
      </c>
      <c r="K4482" s="0" t="str">
        <f aca="false">IFERROR(IF(VLOOKUP($C4482,薬効分類マスタ!$A$2:$E$180,5,FALSE())=0,"",VLOOKUP($C4482,薬効分類マスタ!$A$2:$E$180,5,FALSE())),"")</f>
        <v/>
      </c>
      <c r="L4482" s="17"/>
      <c r="M4482" s="0" t="str">
        <f aca="false">IF($K4482="","",IF($L4482&lt;&gt;"",$L4482,VLOOKUP($C4482,薬効分類マスタ!$A$2:$F$180,6,FALSE())))</f>
        <v/>
      </c>
      <c r="N4482" s="0" t="str">
        <f aca="false">ASC(G4482)</f>
        <v>ﾍﾞﾈｯﾄ錠2.5mg</v>
      </c>
      <c r="O4482" s="0" t="str">
        <f aca="false">ASC(E4482)</f>
        <v>ﾘｾﾄﾞﾛﾝ酸ﾅﾄﾘｳﾑ水和物</v>
      </c>
      <c r="P4482" s="16" t="n">
        <f aca="false">N(P4481)+IF($C4482=検索!$B$49,1,0)</f>
        <v>0</v>
      </c>
    </row>
    <row r="4483" customFormat="false" ht="15" hidden="false" customHeight="false" outlineLevel="0" collapsed="false">
      <c r="A4483" s="16" t="s">
        <v>221</v>
      </c>
      <c r="B4483" s="0" t="s">
        <v>10357</v>
      </c>
      <c r="C4483" s="0" t="n">
        <v>399</v>
      </c>
      <c r="D4483" s="0" t="str">
        <f aca="false">IFERROR(VLOOKUP($C4483,薬効分類マスタ!$A$2:$B$180,2,FALSE()),"未登録")</f>
        <v>他に分類されない代謝性医薬品</v>
      </c>
      <c r="E4483" s="16" t="s">
        <v>10351</v>
      </c>
      <c r="F4483" s="16" t="s">
        <v>1418</v>
      </c>
      <c r="G4483" s="16" t="s">
        <v>10358</v>
      </c>
      <c r="H4483" s="16" t="s">
        <v>1165</v>
      </c>
      <c r="I4483" s="0" t="n">
        <v>20.1</v>
      </c>
      <c r="J4483" s="16" t="s">
        <v>239</v>
      </c>
      <c r="K4483" s="0" t="str">
        <f aca="false">IFERROR(IF(VLOOKUP($C4483,薬効分類マスタ!$A$2:$E$180,5,FALSE())=0,"",VLOOKUP($C4483,薬効分類マスタ!$A$2:$E$180,5,FALSE())),"")</f>
        <v/>
      </c>
      <c r="L4483" s="17"/>
      <c r="M4483" s="0" t="str">
        <f aca="false">IF($K4483="","",IF($L4483&lt;&gt;"",$L4483,VLOOKUP($C4483,薬効分類マスタ!$A$2:$F$180,6,FALSE())))</f>
        <v/>
      </c>
      <c r="N4483" s="0" t="str">
        <f aca="false">ASC(G4483)</f>
        <v>ﾘｾﾄﾞﾛﾝ酸Na錠2.5mg｢NP｣</v>
      </c>
      <c r="O4483" s="0" t="str">
        <f aca="false">ASC(E4483)</f>
        <v>ﾘｾﾄﾞﾛﾝ酸ﾅﾄﾘｳﾑ水和物</v>
      </c>
      <c r="P4483" s="16" t="n">
        <f aca="false">N(P4482)+IF($C4483=検索!$B$49,1,0)</f>
        <v>0</v>
      </c>
    </row>
    <row r="4484" customFormat="false" ht="15" hidden="false" customHeight="false" outlineLevel="0" collapsed="false">
      <c r="A4484" s="16" t="s">
        <v>221</v>
      </c>
      <c r="B4484" s="0" t="s">
        <v>10359</v>
      </c>
      <c r="C4484" s="0" t="n">
        <v>399</v>
      </c>
      <c r="D4484" s="0" t="str">
        <f aca="false">IFERROR(VLOOKUP($C4484,薬効分類マスタ!$A$2:$B$180,2,FALSE()),"未登録")</f>
        <v>他に分類されない代謝性医薬品</v>
      </c>
      <c r="E4484" s="16" t="s">
        <v>10351</v>
      </c>
      <c r="F4484" s="16" t="s">
        <v>1418</v>
      </c>
      <c r="G4484" s="16" t="s">
        <v>10360</v>
      </c>
      <c r="H4484" s="16" t="s">
        <v>606</v>
      </c>
      <c r="I4484" s="0" t="n">
        <v>20.1</v>
      </c>
      <c r="J4484" s="16" t="s">
        <v>239</v>
      </c>
      <c r="K4484" s="0" t="str">
        <f aca="false">IFERROR(IF(VLOOKUP($C4484,薬効分類マスタ!$A$2:$E$180,5,FALSE())=0,"",VLOOKUP($C4484,薬効分類マスタ!$A$2:$E$180,5,FALSE())),"")</f>
        <v/>
      </c>
      <c r="L4484" s="17"/>
      <c r="M4484" s="0" t="str">
        <f aca="false">IF($K4484="","",IF($L4484&lt;&gt;"",$L4484,VLOOKUP($C4484,薬効分類マスタ!$A$2:$F$180,6,FALSE())))</f>
        <v/>
      </c>
      <c r="N4484" s="0" t="str">
        <f aca="false">ASC(G4484)</f>
        <v>ﾘｾﾄﾞﾛﾝ酸Na錠2.5mg｢日新｣</v>
      </c>
      <c r="O4484" s="0" t="str">
        <f aca="false">ASC(E4484)</f>
        <v>ﾘｾﾄﾞﾛﾝ酸ﾅﾄﾘｳﾑ水和物</v>
      </c>
      <c r="P4484" s="16" t="n">
        <f aca="false">N(P4483)+IF($C4484=検索!$B$49,1,0)</f>
        <v>0</v>
      </c>
    </row>
    <row r="4485" customFormat="false" ht="15" hidden="false" customHeight="false" outlineLevel="0" collapsed="false">
      <c r="A4485" s="16" t="s">
        <v>221</v>
      </c>
      <c r="B4485" s="0" t="s">
        <v>10361</v>
      </c>
      <c r="C4485" s="0" t="n">
        <v>399</v>
      </c>
      <c r="D4485" s="0" t="str">
        <f aca="false">IFERROR(VLOOKUP($C4485,薬効分類マスタ!$A$2:$B$180,2,FALSE()),"未登録")</f>
        <v>他に分類されない代謝性医薬品</v>
      </c>
      <c r="E4485" s="16" t="s">
        <v>10351</v>
      </c>
      <c r="F4485" s="16" t="s">
        <v>1418</v>
      </c>
      <c r="G4485" s="16" t="s">
        <v>10362</v>
      </c>
      <c r="H4485" s="16" t="s">
        <v>571</v>
      </c>
      <c r="I4485" s="0" t="n">
        <v>39.2</v>
      </c>
      <c r="J4485" s="16" t="s">
        <v>239</v>
      </c>
      <c r="K4485" s="0" t="str">
        <f aca="false">IFERROR(IF(VLOOKUP($C4485,薬効分類マスタ!$A$2:$E$180,5,FALSE())=0,"",VLOOKUP($C4485,薬効分類マスタ!$A$2:$E$180,5,FALSE())),"")</f>
        <v/>
      </c>
      <c r="L4485" s="17"/>
      <c r="M4485" s="0" t="str">
        <f aca="false">IF($K4485="","",IF($L4485&lt;&gt;"",$L4485,VLOOKUP($C4485,薬効分類マスタ!$A$2:$F$180,6,FALSE())))</f>
        <v/>
      </c>
      <c r="N4485" s="0" t="str">
        <f aca="false">ASC(G4485)</f>
        <v>ﾘｾﾄﾞﾛﾝ酸ﾅﾄﾘｳﾑ錠2.5mg｢ｹﾐﾌｧ｣</v>
      </c>
      <c r="O4485" s="0" t="str">
        <f aca="false">ASC(E4485)</f>
        <v>ﾘｾﾄﾞﾛﾝ酸ﾅﾄﾘｳﾑ水和物</v>
      </c>
      <c r="P4485" s="16" t="n">
        <f aca="false">N(P4484)+IF($C4485=検索!$B$49,1,0)</f>
        <v>0</v>
      </c>
    </row>
    <row r="4486" customFormat="false" ht="15" hidden="false" customHeight="false" outlineLevel="0" collapsed="false">
      <c r="A4486" s="16" t="s">
        <v>221</v>
      </c>
      <c r="B4486" s="0" t="s">
        <v>10363</v>
      </c>
      <c r="C4486" s="0" t="n">
        <v>399</v>
      </c>
      <c r="D4486" s="0" t="str">
        <f aca="false">IFERROR(VLOOKUP($C4486,薬効分類マスタ!$A$2:$B$180,2,FALSE()),"未登録")</f>
        <v>他に分類されない代謝性医薬品</v>
      </c>
      <c r="E4486" s="16" t="s">
        <v>10351</v>
      </c>
      <c r="F4486" s="16" t="s">
        <v>1418</v>
      </c>
      <c r="G4486" s="16" t="s">
        <v>10364</v>
      </c>
      <c r="H4486" s="16" t="s">
        <v>765</v>
      </c>
      <c r="I4486" s="0" t="n">
        <v>20.1</v>
      </c>
      <c r="J4486" s="16" t="s">
        <v>239</v>
      </c>
      <c r="K4486" s="0" t="str">
        <f aca="false">IFERROR(IF(VLOOKUP($C4486,薬効分類マスタ!$A$2:$E$180,5,FALSE())=0,"",VLOOKUP($C4486,薬効分類マスタ!$A$2:$E$180,5,FALSE())),"")</f>
        <v/>
      </c>
      <c r="L4486" s="17"/>
      <c r="M4486" s="0" t="str">
        <f aca="false">IF($K4486="","",IF($L4486&lt;&gt;"",$L4486,VLOOKUP($C4486,薬効分類マスタ!$A$2:$F$180,6,FALSE())))</f>
        <v/>
      </c>
      <c r="N4486" s="0" t="str">
        <f aca="false">ASC(G4486)</f>
        <v>ﾘｾﾄﾞﾛﾝ酸Na錠2.5mg｢F｣</v>
      </c>
      <c r="O4486" s="0" t="str">
        <f aca="false">ASC(E4486)</f>
        <v>ﾘｾﾄﾞﾛﾝ酸ﾅﾄﾘｳﾑ水和物</v>
      </c>
      <c r="P4486" s="16" t="n">
        <f aca="false">N(P4485)+IF($C4486=検索!$B$49,1,0)</f>
        <v>0</v>
      </c>
    </row>
    <row r="4487" customFormat="false" ht="15" hidden="false" customHeight="false" outlineLevel="0" collapsed="false">
      <c r="A4487" s="16" t="s">
        <v>221</v>
      </c>
      <c r="B4487" s="0" t="s">
        <v>10365</v>
      </c>
      <c r="C4487" s="0" t="n">
        <v>399</v>
      </c>
      <c r="D4487" s="0" t="str">
        <f aca="false">IFERROR(VLOOKUP($C4487,薬効分類マスタ!$A$2:$B$180,2,FALSE()),"未登録")</f>
        <v>他に分類されない代謝性医薬品</v>
      </c>
      <c r="E4487" s="16" t="s">
        <v>10351</v>
      </c>
      <c r="F4487" s="16" t="s">
        <v>10366</v>
      </c>
      <c r="G4487" s="16" t="s">
        <v>10367</v>
      </c>
      <c r="H4487" s="16" t="s">
        <v>4593</v>
      </c>
      <c r="I4487" s="0" t="n">
        <v>165.3</v>
      </c>
      <c r="J4487" s="16" t="s">
        <v>232</v>
      </c>
      <c r="K4487" s="0" t="str">
        <f aca="false">IFERROR(IF(VLOOKUP($C4487,薬効分類マスタ!$A$2:$E$180,5,FALSE())=0,"",VLOOKUP($C4487,薬効分類マスタ!$A$2:$E$180,5,FALSE())),"")</f>
        <v/>
      </c>
      <c r="L4487" s="17"/>
      <c r="M4487" s="0" t="str">
        <f aca="false">IF($K4487="","",IF($L4487&lt;&gt;"",$L4487,VLOOKUP($C4487,薬効分類マスタ!$A$2:$F$180,6,FALSE())))</f>
        <v/>
      </c>
      <c r="N4487" s="0" t="str">
        <f aca="false">ASC(G4487)</f>
        <v>ｱｸﾄﾈﾙ錠17.5mg</v>
      </c>
      <c r="O4487" s="0" t="str">
        <f aca="false">ASC(E4487)</f>
        <v>ﾘｾﾄﾞﾛﾝ酸ﾅﾄﾘｳﾑ水和物</v>
      </c>
      <c r="P4487" s="16" t="n">
        <f aca="false">N(P4486)+IF($C4487=検索!$B$49,1,0)</f>
        <v>0</v>
      </c>
    </row>
    <row r="4488" customFormat="false" ht="15" hidden="false" customHeight="false" outlineLevel="0" collapsed="false">
      <c r="A4488" s="16" t="s">
        <v>221</v>
      </c>
      <c r="B4488" s="0" t="s">
        <v>10368</v>
      </c>
      <c r="C4488" s="0" t="n">
        <v>399</v>
      </c>
      <c r="D4488" s="0" t="str">
        <f aca="false">IFERROR(VLOOKUP($C4488,薬効分類マスタ!$A$2:$B$180,2,FALSE()),"未登録")</f>
        <v>他に分類されない代謝性医薬品</v>
      </c>
      <c r="E4488" s="16" t="s">
        <v>10351</v>
      </c>
      <c r="F4488" s="16" t="s">
        <v>10366</v>
      </c>
      <c r="G4488" s="16" t="s">
        <v>10369</v>
      </c>
      <c r="H4488" s="16" t="s">
        <v>1635</v>
      </c>
      <c r="I4488" s="0" t="n">
        <v>165.3</v>
      </c>
      <c r="J4488" s="16" t="s">
        <v>232</v>
      </c>
      <c r="K4488" s="0" t="str">
        <f aca="false">IFERROR(IF(VLOOKUP($C4488,薬効分類マスタ!$A$2:$E$180,5,FALSE())=0,"",VLOOKUP($C4488,薬効分類マスタ!$A$2:$E$180,5,FALSE())),"")</f>
        <v/>
      </c>
      <c r="L4488" s="17"/>
      <c r="M4488" s="0" t="str">
        <f aca="false">IF($K4488="","",IF($L4488&lt;&gt;"",$L4488,VLOOKUP($C4488,薬効分類マスタ!$A$2:$F$180,6,FALSE())))</f>
        <v/>
      </c>
      <c r="N4488" s="0" t="str">
        <f aca="false">ASC(G4488)</f>
        <v>ﾍﾞﾈｯﾄ錠17.5mg</v>
      </c>
      <c r="O4488" s="0" t="str">
        <f aca="false">ASC(E4488)</f>
        <v>ﾘｾﾄﾞﾛﾝ酸ﾅﾄﾘｳﾑ水和物</v>
      </c>
      <c r="P4488" s="16" t="n">
        <f aca="false">N(P4487)+IF($C4488=検索!$B$49,1,0)</f>
        <v>0</v>
      </c>
    </row>
    <row r="4489" customFormat="false" ht="15" hidden="false" customHeight="false" outlineLevel="0" collapsed="false">
      <c r="A4489" s="16" t="s">
        <v>221</v>
      </c>
      <c r="B4489" s="0" t="s">
        <v>10370</v>
      </c>
      <c r="C4489" s="0" t="n">
        <v>399</v>
      </c>
      <c r="D4489" s="0" t="str">
        <f aca="false">IFERROR(VLOOKUP($C4489,薬効分類マスタ!$A$2:$B$180,2,FALSE()),"未登録")</f>
        <v>他に分類されない代謝性医薬品</v>
      </c>
      <c r="E4489" s="16" t="s">
        <v>10351</v>
      </c>
      <c r="F4489" s="16" t="s">
        <v>10366</v>
      </c>
      <c r="G4489" s="16" t="s">
        <v>10371</v>
      </c>
      <c r="H4489" s="16" t="s">
        <v>385</v>
      </c>
      <c r="I4489" s="0" t="n">
        <v>81.2</v>
      </c>
      <c r="J4489" s="16" t="s">
        <v>239</v>
      </c>
      <c r="K4489" s="0" t="str">
        <f aca="false">IFERROR(IF(VLOOKUP($C4489,薬効分類マスタ!$A$2:$E$180,5,FALSE())=0,"",VLOOKUP($C4489,薬効分類マスタ!$A$2:$E$180,5,FALSE())),"")</f>
        <v/>
      </c>
      <c r="L4489" s="17"/>
      <c r="M4489" s="0" t="str">
        <f aca="false">IF($K4489="","",IF($L4489&lt;&gt;"",$L4489,VLOOKUP($C4489,薬効分類マスタ!$A$2:$F$180,6,FALSE())))</f>
        <v/>
      </c>
      <c r="N4489" s="0" t="str">
        <f aca="false">ASC(G4489)</f>
        <v>ﾘｾﾄﾞﾛﾝ酸Na錠17.5mg｢ｻﾜｲ｣</v>
      </c>
      <c r="O4489" s="0" t="str">
        <f aca="false">ASC(E4489)</f>
        <v>ﾘｾﾄﾞﾛﾝ酸ﾅﾄﾘｳﾑ水和物</v>
      </c>
      <c r="P4489" s="16" t="n">
        <f aca="false">N(P4488)+IF($C4489=検索!$B$49,1,0)</f>
        <v>0</v>
      </c>
    </row>
    <row r="4490" customFormat="false" ht="15" hidden="false" customHeight="false" outlineLevel="0" collapsed="false">
      <c r="A4490" s="16" t="s">
        <v>221</v>
      </c>
      <c r="B4490" s="0" t="s">
        <v>10372</v>
      </c>
      <c r="C4490" s="0" t="n">
        <v>399</v>
      </c>
      <c r="D4490" s="0" t="str">
        <f aca="false">IFERROR(VLOOKUP($C4490,薬効分類マスタ!$A$2:$B$180,2,FALSE()),"未登録")</f>
        <v>他に分類されない代謝性医薬品</v>
      </c>
      <c r="E4490" s="16" t="s">
        <v>10351</v>
      </c>
      <c r="F4490" s="16" t="s">
        <v>10366</v>
      </c>
      <c r="G4490" s="16" t="s">
        <v>10373</v>
      </c>
      <c r="H4490" s="16" t="s">
        <v>765</v>
      </c>
      <c r="I4490" s="0" t="n">
        <v>87.8</v>
      </c>
      <c r="J4490" s="16" t="s">
        <v>239</v>
      </c>
      <c r="K4490" s="0" t="str">
        <f aca="false">IFERROR(IF(VLOOKUP($C4490,薬効分類マスタ!$A$2:$E$180,5,FALSE())=0,"",VLOOKUP($C4490,薬効分類マスタ!$A$2:$E$180,5,FALSE())),"")</f>
        <v/>
      </c>
      <c r="L4490" s="17"/>
      <c r="M4490" s="0" t="str">
        <f aca="false">IF($K4490="","",IF($L4490&lt;&gt;"",$L4490,VLOOKUP($C4490,薬効分類マスタ!$A$2:$F$180,6,FALSE())))</f>
        <v/>
      </c>
      <c r="N4490" s="0" t="str">
        <f aca="false">ASC(G4490)</f>
        <v>ﾘｾﾄﾞﾛﾝ酸Na錠17.5mg｢F｣</v>
      </c>
      <c r="O4490" s="0" t="str">
        <f aca="false">ASC(E4490)</f>
        <v>ﾘｾﾄﾞﾛﾝ酸ﾅﾄﾘｳﾑ水和物</v>
      </c>
      <c r="P4490" s="16" t="n">
        <f aca="false">N(P4489)+IF($C4490=検索!$B$49,1,0)</f>
        <v>0</v>
      </c>
    </row>
    <row r="4491" customFormat="false" ht="15" hidden="false" customHeight="false" outlineLevel="0" collapsed="false">
      <c r="A4491" s="16" t="s">
        <v>221</v>
      </c>
      <c r="B4491" s="0" t="s">
        <v>10374</v>
      </c>
      <c r="C4491" s="0" t="n">
        <v>399</v>
      </c>
      <c r="D4491" s="0" t="str">
        <f aca="false">IFERROR(VLOOKUP($C4491,薬効分類マスタ!$A$2:$B$180,2,FALSE()),"未登録")</f>
        <v>他に分類されない代謝性医薬品</v>
      </c>
      <c r="E4491" s="16" t="s">
        <v>10351</v>
      </c>
      <c r="F4491" s="16" t="s">
        <v>10366</v>
      </c>
      <c r="G4491" s="16" t="s">
        <v>10375</v>
      </c>
      <c r="H4491" s="16" t="s">
        <v>1165</v>
      </c>
      <c r="I4491" s="0" t="n">
        <v>87.8</v>
      </c>
      <c r="J4491" s="16" t="s">
        <v>239</v>
      </c>
      <c r="K4491" s="0" t="str">
        <f aca="false">IFERROR(IF(VLOOKUP($C4491,薬効分類マスタ!$A$2:$E$180,5,FALSE())=0,"",VLOOKUP($C4491,薬効分類マスタ!$A$2:$E$180,5,FALSE())),"")</f>
        <v/>
      </c>
      <c r="L4491" s="17"/>
      <c r="M4491" s="0" t="str">
        <f aca="false">IF($K4491="","",IF($L4491&lt;&gt;"",$L4491,VLOOKUP($C4491,薬効分類マスタ!$A$2:$F$180,6,FALSE())))</f>
        <v/>
      </c>
      <c r="N4491" s="0" t="str">
        <f aca="false">ASC(G4491)</f>
        <v>ﾘｾﾄﾞﾛﾝ酸Na錠17.5mg｢NP｣</v>
      </c>
      <c r="O4491" s="0" t="str">
        <f aca="false">ASC(E4491)</f>
        <v>ﾘｾﾄﾞﾛﾝ酸ﾅﾄﾘｳﾑ水和物</v>
      </c>
      <c r="P4491" s="16" t="n">
        <f aca="false">N(P4490)+IF($C4491=検索!$B$49,1,0)</f>
        <v>0</v>
      </c>
    </row>
    <row r="4492" customFormat="false" ht="15" hidden="false" customHeight="false" outlineLevel="0" collapsed="false">
      <c r="A4492" s="16" t="s">
        <v>221</v>
      </c>
      <c r="B4492" s="0" t="s">
        <v>10376</v>
      </c>
      <c r="C4492" s="0" t="n">
        <v>399</v>
      </c>
      <c r="D4492" s="0" t="str">
        <f aca="false">IFERROR(VLOOKUP($C4492,薬効分類マスタ!$A$2:$B$180,2,FALSE()),"未登録")</f>
        <v>他に分類されない代謝性医薬品</v>
      </c>
      <c r="E4492" s="16" t="s">
        <v>10351</v>
      </c>
      <c r="F4492" s="16" t="s">
        <v>10366</v>
      </c>
      <c r="G4492" s="16" t="s">
        <v>10377</v>
      </c>
      <c r="H4492" s="16" t="s">
        <v>533</v>
      </c>
      <c r="I4492" s="0" t="n">
        <v>87.8</v>
      </c>
      <c r="J4492" s="16" t="s">
        <v>239</v>
      </c>
      <c r="K4492" s="0" t="str">
        <f aca="false">IFERROR(IF(VLOOKUP($C4492,薬効分類マスタ!$A$2:$E$180,5,FALSE())=0,"",VLOOKUP($C4492,薬効分類マスタ!$A$2:$E$180,5,FALSE())),"")</f>
        <v/>
      </c>
      <c r="L4492" s="17"/>
      <c r="M4492" s="0" t="str">
        <f aca="false">IF($K4492="","",IF($L4492&lt;&gt;"",$L4492,VLOOKUP($C4492,薬効分類マスタ!$A$2:$F$180,6,FALSE())))</f>
        <v/>
      </c>
      <c r="N4492" s="0" t="str">
        <f aca="false">ASC(G4492)</f>
        <v>ﾘｾﾄﾞﾛﾝ酸Na錠17.5mg｢ﾄｰﾜ｣</v>
      </c>
      <c r="O4492" s="0" t="str">
        <f aca="false">ASC(E4492)</f>
        <v>ﾘｾﾄﾞﾛﾝ酸ﾅﾄﾘｳﾑ水和物</v>
      </c>
      <c r="P4492" s="16" t="n">
        <f aca="false">N(P4491)+IF($C4492=検索!$B$49,1,0)</f>
        <v>0</v>
      </c>
    </row>
    <row r="4493" customFormat="false" ht="15" hidden="false" customHeight="false" outlineLevel="0" collapsed="false">
      <c r="A4493" s="16" t="s">
        <v>221</v>
      </c>
      <c r="B4493" s="0" t="s">
        <v>10378</v>
      </c>
      <c r="C4493" s="0" t="n">
        <v>399</v>
      </c>
      <c r="D4493" s="0" t="str">
        <f aca="false">IFERROR(VLOOKUP($C4493,薬効分類マスタ!$A$2:$B$180,2,FALSE()),"未登録")</f>
        <v>他に分類されない代謝性医薬品</v>
      </c>
      <c r="E4493" s="16" t="s">
        <v>10351</v>
      </c>
      <c r="F4493" s="16" t="s">
        <v>10366</v>
      </c>
      <c r="G4493" s="16" t="s">
        <v>10379</v>
      </c>
      <c r="H4493" s="16" t="s">
        <v>536</v>
      </c>
      <c r="I4493" s="0" t="n">
        <v>81.2</v>
      </c>
      <c r="J4493" s="16" t="s">
        <v>239</v>
      </c>
      <c r="K4493" s="0" t="str">
        <f aca="false">IFERROR(IF(VLOOKUP($C4493,薬効分類マスタ!$A$2:$E$180,5,FALSE())=0,"",VLOOKUP($C4493,薬効分類マスタ!$A$2:$E$180,5,FALSE())),"")</f>
        <v/>
      </c>
      <c r="L4493" s="17"/>
      <c r="M4493" s="0" t="str">
        <f aca="false">IF($K4493="","",IF($L4493&lt;&gt;"",$L4493,VLOOKUP($C4493,薬効分類マスタ!$A$2:$F$180,6,FALSE())))</f>
        <v/>
      </c>
      <c r="N4493" s="0" t="str">
        <f aca="false">ASC(G4493)</f>
        <v>ﾘｾﾄﾞﾛﾝ酸Na錠17.5mg｢日医工｣</v>
      </c>
      <c r="O4493" s="0" t="str">
        <f aca="false">ASC(E4493)</f>
        <v>ﾘｾﾄﾞﾛﾝ酸ﾅﾄﾘｳﾑ水和物</v>
      </c>
      <c r="P4493" s="16" t="n">
        <f aca="false">N(P4492)+IF($C4493=検索!$B$49,1,0)</f>
        <v>0</v>
      </c>
    </row>
    <row r="4494" customFormat="false" ht="15" hidden="false" customHeight="false" outlineLevel="0" collapsed="false">
      <c r="A4494" s="16" t="s">
        <v>221</v>
      </c>
      <c r="B4494" s="0" t="s">
        <v>10380</v>
      </c>
      <c r="C4494" s="0" t="n">
        <v>399</v>
      </c>
      <c r="D4494" s="0" t="str">
        <f aca="false">IFERROR(VLOOKUP($C4494,薬効分類マスタ!$A$2:$B$180,2,FALSE()),"未登録")</f>
        <v>他に分類されない代謝性医薬品</v>
      </c>
      <c r="E4494" s="16" t="s">
        <v>10351</v>
      </c>
      <c r="F4494" s="16" t="s">
        <v>10366</v>
      </c>
      <c r="G4494" s="16" t="s">
        <v>10381</v>
      </c>
      <c r="H4494" s="16" t="s">
        <v>606</v>
      </c>
      <c r="I4494" s="0" t="n">
        <v>87.8</v>
      </c>
      <c r="J4494" s="16" t="s">
        <v>239</v>
      </c>
      <c r="K4494" s="0" t="str">
        <f aca="false">IFERROR(IF(VLOOKUP($C4494,薬効分類マスタ!$A$2:$E$180,5,FALSE())=0,"",VLOOKUP($C4494,薬効分類マスタ!$A$2:$E$180,5,FALSE())),"")</f>
        <v/>
      </c>
      <c r="L4494" s="17"/>
      <c r="M4494" s="0" t="str">
        <f aca="false">IF($K4494="","",IF($L4494&lt;&gt;"",$L4494,VLOOKUP($C4494,薬効分類マスタ!$A$2:$F$180,6,FALSE())))</f>
        <v/>
      </c>
      <c r="N4494" s="0" t="str">
        <f aca="false">ASC(G4494)</f>
        <v>ﾘｾﾄﾞﾛﾝ酸Na錠17.5mg｢日新｣</v>
      </c>
      <c r="O4494" s="0" t="str">
        <f aca="false">ASC(E4494)</f>
        <v>ﾘｾﾄﾞﾛﾝ酸ﾅﾄﾘｳﾑ水和物</v>
      </c>
      <c r="P4494" s="16" t="n">
        <f aca="false">N(P4493)+IF($C4494=検索!$B$49,1,0)</f>
        <v>0</v>
      </c>
    </row>
    <row r="4495" customFormat="false" ht="15" hidden="false" customHeight="false" outlineLevel="0" collapsed="false">
      <c r="A4495" s="16" t="s">
        <v>221</v>
      </c>
      <c r="B4495" s="0" t="s">
        <v>10382</v>
      </c>
      <c r="C4495" s="0" t="n">
        <v>399</v>
      </c>
      <c r="D4495" s="0" t="str">
        <f aca="false">IFERROR(VLOOKUP($C4495,薬効分類マスタ!$A$2:$B$180,2,FALSE()),"未登録")</f>
        <v>他に分類されない代謝性医薬品</v>
      </c>
      <c r="E4495" s="16" t="s">
        <v>10351</v>
      </c>
      <c r="F4495" s="16" t="s">
        <v>10366</v>
      </c>
      <c r="G4495" s="16" t="s">
        <v>10383</v>
      </c>
      <c r="H4495" s="16" t="s">
        <v>571</v>
      </c>
      <c r="I4495" s="0" t="n">
        <v>87.8</v>
      </c>
      <c r="J4495" s="16" t="s">
        <v>239</v>
      </c>
      <c r="K4495" s="0" t="str">
        <f aca="false">IFERROR(IF(VLOOKUP($C4495,薬効分類マスタ!$A$2:$E$180,5,FALSE())=0,"",VLOOKUP($C4495,薬効分類マスタ!$A$2:$E$180,5,FALSE())),"")</f>
        <v/>
      </c>
      <c r="L4495" s="17"/>
      <c r="M4495" s="0" t="str">
        <f aca="false">IF($K4495="","",IF($L4495&lt;&gt;"",$L4495,VLOOKUP($C4495,薬効分類マスタ!$A$2:$F$180,6,FALSE())))</f>
        <v/>
      </c>
      <c r="N4495" s="0" t="str">
        <f aca="false">ASC(G4495)</f>
        <v>ﾘｾﾄﾞﾛﾝ酸ﾅﾄﾘｳﾑ錠17.5mg｢ｹﾐﾌｧ｣</v>
      </c>
      <c r="O4495" s="0" t="str">
        <f aca="false">ASC(E4495)</f>
        <v>ﾘｾﾄﾞﾛﾝ酸ﾅﾄﾘｳﾑ水和物</v>
      </c>
      <c r="P4495" s="16" t="n">
        <f aca="false">N(P4494)+IF($C4495=検索!$B$49,1,0)</f>
        <v>0</v>
      </c>
    </row>
    <row r="4496" customFormat="false" ht="15" hidden="false" customHeight="false" outlineLevel="0" collapsed="false">
      <c r="A4496" s="16" t="s">
        <v>221</v>
      </c>
      <c r="B4496" s="0" t="s">
        <v>10384</v>
      </c>
      <c r="C4496" s="0" t="n">
        <v>399</v>
      </c>
      <c r="D4496" s="0" t="str">
        <f aca="false">IFERROR(VLOOKUP($C4496,薬効分類マスタ!$A$2:$B$180,2,FALSE()),"未登録")</f>
        <v>他に分類されない代謝性医薬品</v>
      </c>
      <c r="E4496" s="16" t="s">
        <v>10351</v>
      </c>
      <c r="F4496" s="16" t="s">
        <v>2117</v>
      </c>
      <c r="G4496" s="16" t="s">
        <v>10385</v>
      </c>
      <c r="I4496" s="0" t="n">
        <v>292.4</v>
      </c>
      <c r="J4496" s="16" t="s">
        <v>239</v>
      </c>
      <c r="K4496" s="0" t="str">
        <f aca="false">IFERROR(IF(VLOOKUP($C4496,薬効分類マスタ!$A$2:$E$180,5,FALSE())=0,"",VLOOKUP($C4496,薬効分類マスタ!$A$2:$E$180,5,FALSE())),"")</f>
        <v/>
      </c>
      <c r="L4496" s="17"/>
      <c r="M4496" s="0" t="str">
        <f aca="false">IF($K4496="","",IF($L4496&lt;&gt;"",$L4496,VLOOKUP($C4496,薬効分類マスタ!$A$2:$F$180,6,FALSE())))</f>
        <v/>
      </c>
      <c r="N4496" s="0" t="str">
        <f aca="false">ASC(G4496)</f>
        <v>ﾘｾﾄﾞﾛﾝ酸ﾅﾄﾘｳﾑ75mg錠</v>
      </c>
      <c r="O4496" s="0" t="str">
        <f aca="false">ASC(E4496)</f>
        <v>ﾘｾﾄﾞﾛﾝ酸ﾅﾄﾘｳﾑ水和物</v>
      </c>
      <c r="P4496" s="16" t="n">
        <f aca="false">N(P4495)+IF($C4496=検索!$B$49,1,0)</f>
        <v>0</v>
      </c>
    </row>
    <row r="4497" customFormat="false" ht="15" hidden="false" customHeight="false" outlineLevel="0" collapsed="false">
      <c r="A4497" s="16" t="s">
        <v>221</v>
      </c>
      <c r="B4497" s="0" t="s">
        <v>10386</v>
      </c>
      <c r="C4497" s="0" t="n">
        <v>399</v>
      </c>
      <c r="D4497" s="0" t="str">
        <f aca="false">IFERROR(VLOOKUP($C4497,薬効分類マスタ!$A$2:$B$180,2,FALSE()),"未登録")</f>
        <v>他に分類されない代謝性医薬品</v>
      </c>
      <c r="E4497" s="16" t="s">
        <v>10351</v>
      </c>
      <c r="F4497" s="16" t="s">
        <v>2117</v>
      </c>
      <c r="G4497" s="16" t="s">
        <v>10387</v>
      </c>
      <c r="H4497" s="16" t="s">
        <v>4593</v>
      </c>
      <c r="I4497" s="0" t="n">
        <v>731</v>
      </c>
      <c r="J4497" s="16" t="s">
        <v>232</v>
      </c>
      <c r="K4497" s="0" t="str">
        <f aca="false">IFERROR(IF(VLOOKUP($C4497,薬効分類マスタ!$A$2:$E$180,5,FALSE())=0,"",VLOOKUP($C4497,薬効分類マスタ!$A$2:$E$180,5,FALSE())),"")</f>
        <v/>
      </c>
      <c r="L4497" s="17"/>
      <c r="M4497" s="0" t="str">
        <f aca="false">IF($K4497="","",IF($L4497&lt;&gt;"",$L4497,VLOOKUP($C4497,薬効分類マスタ!$A$2:$F$180,6,FALSE())))</f>
        <v/>
      </c>
      <c r="N4497" s="0" t="str">
        <f aca="false">ASC(G4497)</f>
        <v>ｱｸﾄﾈﾙ錠75mg</v>
      </c>
      <c r="O4497" s="0" t="str">
        <f aca="false">ASC(E4497)</f>
        <v>ﾘｾﾄﾞﾛﾝ酸ﾅﾄﾘｳﾑ水和物</v>
      </c>
      <c r="P4497" s="16" t="n">
        <f aca="false">N(P4496)+IF($C4497=検索!$B$49,1,0)</f>
        <v>0</v>
      </c>
    </row>
    <row r="4498" customFormat="false" ht="15" hidden="false" customHeight="false" outlineLevel="0" collapsed="false">
      <c r="A4498" s="16" t="s">
        <v>221</v>
      </c>
      <c r="B4498" s="0" t="s">
        <v>10388</v>
      </c>
      <c r="C4498" s="0" t="n">
        <v>399</v>
      </c>
      <c r="D4498" s="0" t="str">
        <f aca="false">IFERROR(VLOOKUP($C4498,薬効分類マスタ!$A$2:$B$180,2,FALSE()),"未登録")</f>
        <v>他に分類されない代謝性医薬品</v>
      </c>
      <c r="E4498" s="16" t="s">
        <v>10351</v>
      </c>
      <c r="F4498" s="16" t="s">
        <v>2117</v>
      </c>
      <c r="G4498" s="16" t="s">
        <v>10389</v>
      </c>
      <c r="H4498" s="16" t="s">
        <v>1635</v>
      </c>
      <c r="I4498" s="0" t="n">
        <v>731</v>
      </c>
      <c r="J4498" s="16" t="s">
        <v>232</v>
      </c>
      <c r="K4498" s="0" t="str">
        <f aca="false">IFERROR(IF(VLOOKUP($C4498,薬効分類マスタ!$A$2:$E$180,5,FALSE())=0,"",VLOOKUP($C4498,薬効分類マスタ!$A$2:$E$180,5,FALSE())),"")</f>
        <v/>
      </c>
      <c r="L4498" s="17"/>
      <c r="M4498" s="0" t="str">
        <f aca="false">IF($K4498="","",IF($L4498&lt;&gt;"",$L4498,VLOOKUP($C4498,薬効分類マスタ!$A$2:$F$180,6,FALSE())))</f>
        <v/>
      </c>
      <c r="N4498" s="0" t="str">
        <f aca="false">ASC(G4498)</f>
        <v>ﾍﾞﾈｯﾄ錠75mg</v>
      </c>
      <c r="O4498" s="0" t="str">
        <f aca="false">ASC(E4498)</f>
        <v>ﾘｾﾄﾞﾛﾝ酸ﾅﾄﾘｳﾑ水和物</v>
      </c>
      <c r="P4498" s="16" t="n">
        <f aca="false">N(P4497)+IF($C4498=検索!$B$49,1,0)</f>
        <v>0</v>
      </c>
    </row>
    <row r="4499" customFormat="false" ht="15" hidden="false" customHeight="false" outlineLevel="0" collapsed="false">
      <c r="A4499" s="16" t="s">
        <v>221</v>
      </c>
      <c r="B4499" s="0" t="s">
        <v>10390</v>
      </c>
      <c r="C4499" s="0" t="n">
        <v>399</v>
      </c>
      <c r="D4499" s="0" t="str">
        <f aca="false">IFERROR(VLOOKUP($C4499,薬効分類マスタ!$A$2:$B$180,2,FALSE()),"未登録")</f>
        <v>他に分類されない代謝性医薬品</v>
      </c>
      <c r="E4499" s="16" t="s">
        <v>10391</v>
      </c>
      <c r="F4499" s="16" t="s">
        <v>262</v>
      </c>
      <c r="G4499" s="16" t="s">
        <v>10392</v>
      </c>
      <c r="H4499" s="16" t="s">
        <v>494</v>
      </c>
      <c r="I4499" s="0" t="n">
        <v>70.2</v>
      </c>
      <c r="J4499" s="16" t="s">
        <v>232</v>
      </c>
      <c r="K4499" s="0" t="str">
        <f aca="false">IFERROR(IF(VLOOKUP($C4499,薬効分類マスタ!$A$2:$E$180,5,FALSE())=0,"",VLOOKUP($C4499,薬効分類マスタ!$A$2:$E$180,5,FALSE())),"")</f>
        <v/>
      </c>
      <c r="L4499" s="17"/>
      <c r="M4499" s="0" t="str">
        <f aca="false">IF($K4499="","",IF($L4499&lt;&gt;"",$L4499,VLOOKUP($C4499,薬効分類マスタ!$A$2:$F$180,6,FALSE())))</f>
        <v/>
      </c>
      <c r="N4499" s="0" t="str">
        <f aca="false">ASC(G4499)</f>
        <v>ｱﾗﾊﾞ錠10mg</v>
      </c>
      <c r="O4499" s="0" t="str">
        <f aca="false">ASC(E4499)</f>
        <v>ﾚﾌﾙﾉﾐﾄﾞ</v>
      </c>
      <c r="P4499" s="16" t="n">
        <f aca="false">N(P4498)+IF($C4499=検索!$B$49,1,0)</f>
        <v>0</v>
      </c>
    </row>
    <row r="4500" customFormat="false" ht="15" hidden="false" customHeight="false" outlineLevel="0" collapsed="false">
      <c r="A4500" s="16" t="s">
        <v>221</v>
      </c>
      <c r="B4500" s="0" t="s">
        <v>10393</v>
      </c>
      <c r="C4500" s="0" t="n">
        <v>399</v>
      </c>
      <c r="D4500" s="0" t="str">
        <f aca="false">IFERROR(VLOOKUP($C4500,薬効分類マスタ!$A$2:$B$180,2,FALSE()),"未登録")</f>
        <v>他に分類されない代謝性医薬品</v>
      </c>
      <c r="E4500" s="16" t="s">
        <v>10391</v>
      </c>
      <c r="F4500" s="16" t="s">
        <v>445</v>
      </c>
      <c r="G4500" s="16" t="s">
        <v>10394</v>
      </c>
      <c r="H4500" s="16" t="s">
        <v>494</v>
      </c>
      <c r="I4500" s="0" t="n">
        <v>117.2</v>
      </c>
      <c r="J4500" s="16" t="s">
        <v>232</v>
      </c>
      <c r="K4500" s="0" t="str">
        <f aca="false">IFERROR(IF(VLOOKUP($C4500,薬効分類マスタ!$A$2:$E$180,5,FALSE())=0,"",VLOOKUP($C4500,薬効分類マスタ!$A$2:$E$180,5,FALSE())),"")</f>
        <v/>
      </c>
      <c r="L4500" s="17"/>
      <c r="M4500" s="0" t="str">
        <f aca="false">IF($K4500="","",IF($L4500&lt;&gt;"",$L4500,VLOOKUP($C4500,薬効分類マスタ!$A$2:$F$180,6,FALSE())))</f>
        <v/>
      </c>
      <c r="N4500" s="0" t="str">
        <f aca="false">ASC(G4500)</f>
        <v>ｱﾗﾊﾞ錠20mg</v>
      </c>
      <c r="O4500" s="0" t="str">
        <f aca="false">ASC(E4500)</f>
        <v>ﾚﾌﾙﾉﾐﾄﾞ</v>
      </c>
      <c r="P4500" s="16" t="n">
        <f aca="false">N(P4499)+IF($C4500=検索!$B$49,1,0)</f>
        <v>0</v>
      </c>
    </row>
    <row r="4501" customFormat="false" ht="15" hidden="false" customHeight="false" outlineLevel="0" collapsed="false">
      <c r="A4501" s="16" t="s">
        <v>221</v>
      </c>
      <c r="B4501" s="0" t="s">
        <v>10395</v>
      </c>
      <c r="C4501" s="0" t="n">
        <v>399</v>
      </c>
      <c r="D4501" s="0" t="str">
        <f aca="false">IFERROR(VLOOKUP($C4501,薬効分類マスタ!$A$2:$B$180,2,FALSE()),"未登録")</f>
        <v>他に分類されない代謝性医薬品</v>
      </c>
      <c r="E4501" s="16" t="s">
        <v>10391</v>
      </c>
      <c r="F4501" s="16" t="s">
        <v>627</v>
      </c>
      <c r="G4501" s="16" t="s">
        <v>10396</v>
      </c>
      <c r="H4501" s="16" t="s">
        <v>494</v>
      </c>
      <c r="I4501" s="0" t="n">
        <v>657.5</v>
      </c>
      <c r="J4501" s="16" t="s">
        <v>232</v>
      </c>
      <c r="K4501" s="0" t="str">
        <f aca="false">IFERROR(IF(VLOOKUP($C4501,薬効分類マスタ!$A$2:$E$180,5,FALSE())=0,"",VLOOKUP($C4501,薬効分類マスタ!$A$2:$E$180,5,FALSE())),"")</f>
        <v/>
      </c>
      <c r="L4501" s="17"/>
      <c r="M4501" s="0" t="str">
        <f aca="false">IF($K4501="","",IF($L4501&lt;&gt;"",$L4501,VLOOKUP($C4501,薬効分類マスタ!$A$2:$F$180,6,FALSE())))</f>
        <v/>
      </c>
      <c r="N4501" s="0" t="str">
        <f aca="false">ASC(G4501)</f>
        <v>ｱﾗﾊﾞ錠100mg</v>
      </c>
      <c r="O4501" s="0" t="str">
        <f aca="false">ASC(E4501)</f>
        <v>ﾚﾌﾙﾉﾐﾄﾞ</v>
      </c>
      <c r="P4501" s="16" t="n">
        <f aca="false">N(P4500)+IF($C4501=検索!$B$49,1,0)</f>
        <v>0</v>
      </c>
    </row>
    <row r="4502" customFormat="false" ht="15" hidden="false" customHeight="false" outlineLevel="0" collapsed="false">
      <c r="A4502" s="16" t="s">
        <v>221</v>
      </c>
      <c r="B4502" s="0" t="s">
        <v>10397</v>
      </c>
      <c r="C4502" s="0" t="n">
        <v>399</v>
      </c>
      <c r="D4502" s="0" t="str">
        <f aca="false">IFERROR(VLOOKUP($C4502,薬効分類マスタ!$A$2:$B$180,2,FALSE()),"未登録")</f>
        <v>他に分類されない代謝性医薬品</v>
      </c>
      <c r="E4502" s="16" t="s">
        <v>10398</v>
      </c>
      <c r="F4502" s="16" t="s">
        <v>1185</v>
      </c>
      <c r="G4502" s="16" t="s">
        <v>10399</v>
      </c>
      <c r="H4502" s="16" t="s">
        <v>9054</v>
      </c>
      <c r="I4502" s="0" t="n">
        <v>43</v>
      </c>
      <c r="J4502" s="16" t="s">
        <v>232</v>
      </c>
      <c r="K4502" s="0" t="str">
        <f aca="false">IFERROR(IF(VLOOKUP($C4502,薬効分類マスタ!$A$2:$E$180,5,FALSE())=0,"",VLOOKUP($C4502,薬効分類マスタ!$A$2:$E$180,5,FALSE())),"")</f>
        <v/>
      </c>
      <c r="L4502" s="17"/>
      <c r="M4502" s="0" t="str">
        <f aca="false">IF($K4502="","",IF($L4502&lt;&gt;"",$L4502,VLOOKUP($C4502,薬効分類マスタ!$A$2:$F$180,6,FALSE())))</f>
        <v/>
      </c>
      <c r="N4502" s="0" t="str">
        <f aca="false">ASC(G4502)</f>
        <v>ｴﾋﾞｽﾀ錠60mg</v>
      </c>
      <c r="O4502" s="0" t="str">
        <f aca="false">ASC(E4502)</f>
        <v>ﾗﾛｷｼﾌｪﾝ塩酸塩</v>
      </c>
      <c r="P4502" s="16" t="n">
        <f aca="false">N(P4501)+IF($C4502=検索!$B$49,1,0)</f>
        <v>0</v>
      </c>
    </row>
    <row r="4503" customFormat="false" ht="15" hidden="false" customHeight="false" outlineLevel="0" collapsed="false">
      <c r="A4503" s="16" t="s">
        <v>221</v>
      </c>
      <c r="B4503" s="0" t="s">
        <v>10400</v>
      </c>
      <c r="C4503" s="0" t="n">
        <v>399</v>
      </c>
      <c r="D4503" s="0" t="str">
        <f aca="false">IFERROR(VLOOKUP($C4503,薬効分類マスタ!$A$2:$B$180,2,FALSE()),"未登録")</f>
        <v>他に分類されない代謝性医薬品</v>
      </c>
      <c r="E4503" s="16" t="s">
        <v>10398</v>
      </c>
      <c r="F4503" s="16" t="s">
        <v>1185</v>
      </c>
      <c r="G4503" s="16" t="s">
        <v>10401</v>
      </c>
      <c r="H4503" s="16" t="s">
        <v>385</v>
      </c>
      <c r="I4503" s="0" t="n">
        <v>19.4</v>
      </c>
      <c r="J4503" s="16" t="s">
        <v>239</v>
      </c>
      <c r="K4503" s="0" t="str">
        <f aca="false">IFERROR(IF(VLOOKUP($C4503,薬効分類マスタ!$A$2:$E$180,5,FALSE())=0,"",VLOOKUP($C4503,薬効分類マスタ!$A$2:$E$180,5,FALSE())),"")</f>
        <v/>
      </c>
      <c r="L4503" s="17"/>
      <c r="M4503" s="0" t="str">
        <f aca="false">IF($K4503="","",IF($L4503&lt;&gt;"",$L4503,VLOOKUP($C4503,薬効分類マスタ!$A$2:$F$180,6,FALSE())))</f>
        <v/>
      </c>
      <c r="N4503" s="0" t="str">
        <f aca="false">ASC(G4503)</f>
        <v>ﾗﾛｷｼﾌｪﾝ塩酸塩錠60mg｢ｻﾜｲ｣</v>
      </c>
      <c r="O4503" s="0" t="str">
        <f aca="false">ASC(E4503)</f>
        <v>ﾗﾛｷｼﾌｪﾝ塩酸塩</v>
      </c>
      <c r="P4503" s="16" t="n">
        <f aca="false">N(P4502)+IF($C4503=検索!$B$49,1,0)</f>
        <v>0</v>
      </c>
    </row>
    <row r="4504" customFormat="false" ht="15" hidden="false" customHeight="false" outlineLevel="0" collapsed="false">
      <c r="A4504" s="16" t="s">
        <v>221</v>
      </c>
      <c r="B4504" s="0" t="s">
        <v>10402</v>
      </c>
      <c r="C4504" s="0" t="n">
        <v>399</v>
      </c>
      <c r="D4504" s="0" t="str">
        <f aca="false">IFERROR(VLOOKUP($C4504,薬効分類マスタ!$A$2:$B$180,2,FALSE()),"未登録")</f>
        <v>他に分類されない代謝性医薬品</v>
      </c>
      <c r="E4504" s="16" t="s">
        <v>10398</v>
      </c>
      <c r="F4504" s="16" t="s">
        <v>1185</v>
      </c>
      <c r="G4504" s="16" t="s">
        <v>10403</v>
      </c>
      <c r="H4504" s="16" t="s">
        <v>4623</v>
      </c>
      <c r="I4504" s="0" t="n">
        <v>23.3</v>
      </c>
      <c r="J4504" s="16" t="s">
        <v>239</v>
      </c>
      <c r="K4504" s="0" t="str">
        <f aca="false">IFERROR(IF(VLOOKUP($C4504,薬効分類マスタ!$A$2:$E$180,5,FALSE())=0,"",VLOOKUP($C4504,薬効分類マスタ!$A$2:$E$180,5,FALSE())),"")</f>
        <v/>
      </c>
      <c r="L4504" s="17"/>
      <c r="M4504" s="0" t="str">
        <f aca="false">IF($K4504="","",IF($L4504&lt;&gt;"",$L4504,VLOOKUP($C4504,薬効分類マスタ!$A$2:$F$180,6,FALSE())))</f>
        <v/>
      </c>
      <c r="N4504" s="0" t="str">
        <f aca="false">ASC(G4504)</f>
        <v>ﾗﾛｷｼﾌｪﾝ塩酸塩錠60mg｢DK｣</v>
      </c>
      <c r="O4504" s="0" t="str">
        <f aca="false">ASC(E4504)</f>
        <v>ﾗﾛｷｼﾌｪﾝ塩酸塩</v>
      </c>
      <c r="P4504" s="16" t="n">
        <f aca="false">N(P4503)+IF($C4504=検索!$B$49,1,0)</f>
        <v>0</v>
      </c>
    </row>
    <row r="4505" customFormat="false" ht="15" hidden="false" customHeight="false" outlineLevel="0" collapsed="false">
      <c r="A4505" s="16" t="s">
        <v>221</v>
      </c>
      <c r="B4505" s="0" t="s">
        <v>10404</v>
      </c>
      <c r="C4505" s="0" t="n">
        <v>399</v>
      </c>
      <c r="D4505" s="0" t="str">
        <f aca="false">IFERROR(VLOOKUP($C4505,薬効分類マスタ!$A$2:$B$180,2,FALSE()),"未登録")</f>
        <v>他に分類されない代謝性医薬品</v>
      </c>
      <c r="E4505" s="16" t="s">
        <v>10398</v>
      </c>
      <c r="F4505" s="16" t="s">
        <v>1185</v>
      </c>
      <c r="G4505" s="16" t="s">
        <v>10405</v>
      </c>
      <c r="H4505" s="16" t="s">
        <v>533</v>
      </c>
      <c r="I4505" s="0" t="n">
        <v>19.4</v>
      </c>
      <c r="J4505" s="16" t="s">
        <v>239</v>
      </c>
      <c r="K4505" s="0" t="str">
        <f aca="false">IFERROR(IF(VLOOKUP($C4505,薬効分類マスタ!$A$2:$E$180,5,FALSE())=0,"",VLOOKUP($C4505,薬効分類マスタ!$A$2:$E$180,5,FALSE())),"")</f>
        <v/>
      </c>
      <c r="L4505" s="17"/>
      <c r="M4505" s="0" t="str">
        <f aca="false">IF($K4505="","",IF($L4505&lt;&gt;"",$L4505,VLOOKUP($C4505,薬効分類マスタ!$A$2:$F$180,6,FALSE())))</f>
        <v/>
      </c>
      <c r="N4505" s="0" t="str">
        <f aca="false">ASC(G4505)</f>
        <v>ﾗﾛｷｼﾌｪﾝ塩酸塩錠60mg｢ﾄｰﾜ｣</v>
      </c>
      <c r="O4505" s="0" t="str">
        <f aca="false">ASC(E4505)</f>
        <v>ﾗﾛｷｼﾌｪﾝ塩酸塩</v>
      </c>
      <c r="P4505" s="16" t="n">
        <f aca="false">N(P4504)+IF($C4505=検索!$B$49,1,0)</f>
        <v>0</v>
      </c>
    </row>
    <row r="4506" customFormat="false" ht="15" hidden="false" customHeight="false" outlineLevel="0" collapsed="false">
      <c r="A4506" s="16" t="s">
        <v>221</v>
      </c>
      <c r="B4506" s="0" t="s">
        <v>10406</v>
      </c>
      <c r="C4506" s="0" t="n">
        <v>399</v>
      </c>
      <c r="D4506" s="0" t="str">
        <f aca="false">IFERROR(VLOOKUP($C4506,薬効分類マスタ!$A$2:$B$180,2,FALSE()),"未登録")</f>
        <v>他に分類されない代謝性医薬品</v>
      </c>
      <c r="E4506" s="16" t="s">
        <v>10398</v>
      </c>
      <c r="F4506" s="16" t="s">
        <v>1185</v>
      </c>
      <c r="G4506" s="16" t="s">
        <v>10407</v>
      </c>
      <c r="H4506" s="16" t="s">
        <v>536</v>
      </c>
      <c r="I4506" s="0" t="n">
        <v>19.4</v>
      </c>
      <c r="J4506" s="16" t="s">
        <v>239</v>
      </c>
      <c r="K4506" s="0" t="str">
        <f aca="false">IFERROR(IF(VLOOKUP($C4506,薬効分類マスタ!$A$2:$E$180,5,FALSE())=0,"",VLOOKUP($C4506,薬効分類マスタ!$A$2:$E$180,5,FALSE())),"")</f>
        <v/>
      </c>
      <c r="L4506" s="17"/>
      <c r="M4506" s="0" t="str">
        <f aca="false">IF($K4506="","",IF($L4506&lt;&gt;"",$L4506,VLOOKUP($C4506,薬効分類マスタ!$A$2:$F$180,6,FALSE())))</f>
        <v/>
      </c>
      <c r="N4506" s="0" t="str">
        <f aca="false">ASC(G4506)</f>
        <v>ﾗﾛｷｼﾌｪﾝ塩酸塩錠60mg｢日医工｣</v>
      </c>
      <c r="O4506" s="0" t="str">
        <f aca="false">ASC(E4506)</f>
        <v>ﾗﾛｷｼﾌｪﾝ塩酸塩</v>
      </c>
      <c r="P4506" s="16" t="n">
        <f aca="false">N(P4505)+IF($C4506=検索!$B$49,1,0)</f>
        <v>0</v>
      </c>
    </row>
    <row r="4507" customFormat="false" ht="15" hidden="false" customHeight="false" outlineLevel="0" collapsed="false">
      <c r="A4507" s="16" t="s">
        <v>221</v>
      </c>
      <c r="B4507" s="0" t="s">
        <v>10408</v>
      </c>
      <c r="C4507" s="0" t="n">
        <v>399</v>
      </c>
      <c r="D4507" s="0" t="str">
        <f aca="false">IFERROR(VLOOKUP($C4507,薬効分類マスタ!$A$2:$B$180,2,FALSE()),"未登録")</f>
        <v>他に分類されない代謝性医薬品</v>
      </c>
      <c r="E4507" s="16" t="s">
        <v>10398</v>
      </c>
      <c r="F4507" s="16" t="s">
        <v>1185</v>
      </c>
      <c r="G4507" s="16" t="s">
        <v>10409</v>
      </c>
      <c r="H4507" s="16" t="s">
        <v>606</v>
      </c>
      <c r="I4507" s="0" t="n">
        <v>23.3</v>
      </c>
      <c r="J4507" s="16" t="s">
        <v>239</v>
      </c>
      <c r="K4507" s="0" t="str">
        <f aca="false">IFERROR(IF(VLOOKUP($C4507,薬効分類マスタ!$A$2:$E$180,5,FALSE())=0,"",VLOOKUP($C4507,薬効分類マスタ!$A$2:$E$180,5,FALSE())),"")</f>
        <v/>
      </c>
      <c r="L4507" s="17"/>
      <c r="M4507" s="0" t="str">
        <f aca="false">IF($K4507="","",IF($L4507&lt;&gt;"",$L4507,VLOOKUP($C4507,薬効分類マスタ!$A$2:$F$180,6,FALSE())))</f>
        <v/>
      </c>
      <c r="N4507" s="0" t="str">
        <f aca="false">ASC(G4507)</f>
        <v>ﾗﾛｷｼﾌｪﾝ塩酸塩錠60mg｢日新｣</v>
      </c>
      <c r="O4507" s="0" t="str">
        <f aca="false">ASC(E4507)</f>
        <v>ﾗﾛｷｼﾌｪﾝ塩酸塩</v>
      </c>
      <c r="P4507" s="16" t="n">
        <f aca="false">N(P4506)+IF($C4507=検索!$B$49,1,0)</f>
        <v>0</v>
      </c>
    </row>
    <row r="4508" customFormat="false" ht="15" hidden="false" customHeight="false" outlineLevel="0" collapsed="false">
      <c r="A4508" s="16" t="s">
        <v>221</v>
      </c>
      <c r="B4508" s="0" t="s">
        <v>10410</v>
      </c>
      <c r="C4508" s="0" t="n">
        <v>399</v>
      </c>
      <c r="D4508" s="0" t="str">
        <f aca="false">IFERROR(VLOOKUP($C4508,薬効分類マスタ!$A$2:$B$180,2,FALSE()),"未登録")</f>
        <v>他に分類されない代謝性医薬品</v>
      </c>
      <c r="E4508" s="16" t="s">
        <v>10398</v>
      </c>
      <c r="F4508" s="16" t="s">
        <v>1185</v>
      </c>
      <c r="G4508" s="16" t="s">
        <v>10411</v>
      </c>
      <c r="H4508" s="16" t="s">
        <v>1361</v>
      </c>
      <c r="I4508" s="0" t="n">
        <v>19.4</v>
      </c>
      <c r="J4508" s="16" t="s">
        <v>239</v>
      </c>
      <c r="K4508" s="0" t="str">
        <f aca="false">IFERROR(IF(VLOOKUP($C4508,薬効分類マスタ!$A$2:$E$180,5,FALSE())=0,"",VLOOKUP($C4508,薬効分類マスタ!$A$2:$E$180,5,FALSE())),"")</f>
        <v/>
      </c>
      <c r="L4508" s="17"/>
      <c r="M4508" s="0" t="str">
        <f aca="false">IF($K4508="","",IF($L4508&lt;&gt;"",$L4508,VLOOKUP($C4508,薬効分類マスタ!$A$2:$F$180,6,FALSE())))</f>
        <v/>
      </c>
      <c r="N4508" s="0" t="str">
        <f aca="false">ASC(G4508)</f>
        <v>ﾗﾛｷｼﾌｪﾝ塩酸塩錠60mg｢あゆみ｣</v>
      </c>
      <c r="O4508" s="0" t="str">
        <f aca="false">ASC(E4508)</f>
        <v>ﾗﾛｷｼﾌｪﾝ塩酸塩</v>
      </c>
      <c r="P4508" s="16" t="n">
        <f aca="false">N(P4507)+IF($C4508=検索!$B$49,1,0)</f>
        <v>0</v>
      </c>
    </row>
    <row r="4509" customFormat="false" ht="15" hidden="false" customHeight="false" outlineLevel="0" collapsed="false">
      <c r="A4509" s="16" t="s">
        <v>221</v>
      </c>
      <c r="B4509" s="0" t="s">
        <v>10412</v>
      </c>
      <c r="C4509" s="0" t="n">
        <v>399</v>
      </c>
      <c r="D4509" s="0" t="str">
        <f aca="false">IFERROR(VLOOKUP($C4509,薬効分類マスタ!$A$2:$B$180,2,FALSE()),"未登録")</f>
        <v>他に分類されない代謝性医薬品</v>
      </c>
      <c r="E4509" s="16" t="s">
        <v>10413</v>
      </c>
      <c r="F4509" s="16" t="s">
        <v>274</v>
      </c>
      <c r="G4509" s="16" t="s">
        <v>10414</v>
      </c>
      <c r="H4509" s="16" t="s">
        <v>1133</v>
      </c>
      <c r="I4509" s="0" t="n">
        <v>225.3</v>
      </c>
      <c r="J4509" s="16" t="s">
        <v>232</v>
      </c>
      <c r="K4509" s="0" t="str">
        <f aca="false">IFERROR(IF(VLOOKUP($C4509,薬効分類マスタ!$A$2:$E$180,5,FALSE())=0,"",VLOOKUP($C4509,薬効分類マスタ!$A$2:$E$180,5,FALSE())),"")</f>
        <v/>
      </c>
      <c r="L4509" s="17"/>
      <c r="M4509" s="0" t="str">
        <f aca="false">IF($K4509="","",IF($L4509&lt;&gt;"",$L4509,VLOOKUP($C4509,薬効分類マスタ!$A$2:$F$180,6,FALSE())))</f>
        <v/>
      </c>
      <c r="N4509" s="0" t="str">
        <f aca="false">ASC(G4509)</f>
        <v>ｻｰﾃｨｶﾝ錠0.25mg</v>
      </c>
      <c r="O4509" s="0" t="str">
        <f aca="false">ASC(E4509)</f>
        <v>ｴﾍﾞﾛﾘﾑｽ</v>
      </c>
      <c r="P4509" s="16" t="n">
        <f aca="false">N(P4508)+IF($C4509=検索!$B$49,1,0)</f>
        <v>0</v>
      </c>
    </row>
    <row r="4510" customFormat="false" ht="15" hidden="false" customHeight="false" outlineLevel="0" collapsed="false">
      <c r="A4510" s="16" t="s">
        <v>221</v>
      </c>
      <c r="B4510" s="0" t="s">
        <v>10415</v>
      </c>
      <c r="C4510" s="0" t="n">
        <v>399</v>
      </c>
      <c r="D4510" s="0" t="str">
        <f aca="false">IFERROR(VLOOKUP($C4510,薬効分類マスタ!$A$2:$B$180,2,FALSE()),"未登録")</f>
        <v>他に分類されない代謝性医薬品</v>
      </c>
      <c r="E4510" s="16" t="s">
        <v>10413</v>
      </c>
      <c r="F4510" s="16" t="s">
        <v>381</v>
      </c>
      <c r="G4510" s="16" t="s">
        <v>10416</v>
      </c>
      <c r="H4510" s="16" t="s">
        <v>1133</v>
      </c>
      <c r="I4510" s="0" t="n">
        <v>456.9</v>
      </c>
      <c r="J4510" s="16" t="s">
        <v>232</v>
      </c>
      <c r="K4510" s="0" t="str">
        <f aca="false">IFERROR(IF(VLOOKUP($C4510,薬効分類マスタ!$A$2:$E$180,5,FALSE())=0,"",VLOOKUP($C4510,薬効分類マスタ!$A$2:$E$180,5,FALSE())),"")</f>
        <v/>
      </c>
      <c r="L4510" s="17"/>
      <c r="M4510" s="0" t="str">
        <f aca="false">IF($K4510="","",IF($L4510&lt;&gt;"",$L4510,VLOOKUP($C4510,薬効分類マスタ!$A$2:$F$180,6,FALSE())))</f>
        <v/>
      </c>
      <c r="N4510" s="0" t="str">
        <f aca="false">ASC(G4510)</f>
        <v>ｻｰﾃｨｶﾝ錠0.5mg</v>
      </c>
      <c r="O4510" s="0" t="str">
        <f aca="false">ASC(E4510)</f>
        <v>ｴﾍﾞﾛﾘﾑｽ</v>
      </c>
      <c r="P4510" s="16" t="n">
        <f aca="false">N(P4509)+IF($C4510=検索!$B$49,1,0)</f>
        <v>0</v>
      </c>
    </row>
    <row r="4511" customFormat="false" ht="15" hidden="false" customHeight="false" outlineLevel="0" collapsed="false">
      <c r="A4511" s="16" t="s">
        <v>221</v>
      </c>
      <c r="B4511" s="0" t="s">
        <v>10417</v>
      </c>
      <c r="C4511" s="0" t="n">
        <v>399</v>
      </c>
      <c r="D4511" s="0" t="str">
        <f aca="false">IFERROR(VLOOKUP($C4511,薬効分類マスタ!$A$2:$B$180,2,FALSE()),"未登録")</f>
        <v>他に分類されない代謝性医薬品</v>
      </c>
      <c r="E4511" s="16" t="s">
        <v>10413</v>
      </c>
      <c r="F4511" s="16" t="s">
        <v>1887</v>
      </c>
      <c r="G4511" s="16" t="s">
        <v>10418</v>
      </c>
      <c r="H4511" s="16" t="s">
        <v>1133</v>
      </c>
      <c r="I4511" s="0" t="n">
        <v>651.8</v>
      </c>
      <c r="J4511" s="16" t="s">
        <v>232</v>
      </c>
      <c r="K4511" s="0" t="str">
        <f aca="false">IFERROR(IF(VLOOKUP($C4511,薬効分類マスタ!$A$2:$E$180,5,FALSE())=0,"",VLOOKUP($C4511,薬効分類マスタ!$A$2:$E$180,5,FALSE())),"")</f>
        <v/>
      </c>
      <c r="L4511" s="17"/>
      <c r="M4511" s="0" t="str">
        <f aca="false">IF($K4511="","",IF($L4511&lt;&gt;"",$L4511,VLOOKUP($C4511,薬効分類マスタ!$A$2:$F$180,6,FALSE())))</f>
        <v/>
      </c>
      <c r="N4511" s="0" t="str">
        <f aca="false">ASC(G4511)</f>
        <v>ｻｰﾃｨｶﾝ錠0.75mg</v>
      </c>
      <c r="O4511" s="0" t="str">
        <f aca="false">ASC(E4511)</f>
        <v>ｴﾍﾞﾛﾘﾑｽ</v>
      </c>
      <c r="P4511" s="16" t="n">
        <f aca="false">N(P4510)+IF($C4511=検索!$B$49,1,0)</f>
        <v>0</v>
      </c>
    </row>
    <row r="4512" customFormat="false" ht="15" hidden="false" customHeight="false" outlineLevel="0" collapsed="false">
      <c r="A4512" s="16" t="s">
        <v>221</v>
      </c>
      <c r="B4512" s="0" t="s">
        <v>10419</v>
      </c>
      <c r="C4512" s="0" t="n">
        <v>399</v>
      </c>
      <c r="D4512" s="0" t="str">
        <f aca="false">IFERROR(VLOOKUP($C4512,薬効分類マスタ!$A$2:$B$180,2,FALSE()),"未登録")</f>
        <v>他に分類されない代謝性医薬品</v>
      </c>
      <c r="E4512" s="16" t="s">
        <v>10420</v>
      </c>
      <c r="F4512" s="16" t="s">
        <v>622</v>
      </c>
      <c r="G4512" s="16" t="s">
        <v>10421</v>
      </c>
      <c r="H4512" s="16" t="s">
        <v>776</v>
      </c>
      <c r="I4512" s="0" t="n">
        <v>231.8</v>
      </c>
      <c r="J4512" s="16" t="s">
        <v>232</v>
      </c>
      <c r="K4512" s="0" t="str">
        <f aca="false">IFERROR(IF(VLOOKUP($C4512,薬効分類マスタ!$A$2:$E$180,5,FALSE())=0,"",VLOOKUP($C4512,薬効分類マスタ!$A$2:$E$180,5,FALSE())),"")</f>
        <v/>
      </c>
      <c r="L4512" s="17"/>
      <c r="M4512" s="0" t="str">
        <f aca="false">IF($K4512="","",IF($L4512&lt;&gt;"",$L4512,VLOOKUP($C4512,薬効分類マスタ!$A$2:$F$180,6,FALSE())))</f>
        <v/>
      </c>
      <c r="N4512" s="0" t="str">
        <f aca="false">ASC(G4512)</f>
        <v>ﾚｸﾞﾊﾟﾗ錠25mg</v>
      </c>
      <c r="O4512" s="0" t="str">
        <f aca="false">ASC(E4512)</f>
        <v>ｼﾅｶﾙｾﾄ塩酸塩</v>
      </c>
      <c r="P4512" s="16" t="n">
        <f aca="false">N(P4511)+IF($C4512=検索!$B$49,1,0)</f>
        <v>0</v>
      </c>
    </row>
    <row r="4513" customFormat="false" ht="15" hidden="false" customHeight="false" outlineLevel="0" collapsed="false">
      <c r="A4513" s="16" t="s">
        <v>221</v>
      </c>
      <c r="B4513" s="0" t="s">
        <v>10422</v>
      </c>
      <c r="C4513" s="0" t="n">
        <v>399</v>
      </c>
      <c r="D4513" s="0" t="str">
        <f aca="false">IFERROR(VLOOKUP($C4513,薬効分類マスタ!$A$2:$B$180,2,FALSE()),"未登録")</f>
        <v>他に分類されない代謝性医薬品</v>
      </c>
      <c r="E4513" s="16" t="s">
        <v>10420</v>
      </c>
      <c r="F4513" s="16" t="s">
        <v>2117</v>
      </c>
      <c r="G4513" s="16" t="s">
        <v>10423</v>
      </c>
      <c r="H4513" s="16" t="s">
        <v>776</v>
      </c>
      <c r="I4513" s="0" t="n">
        <v>443.2</v>
      </c>
      <c r="J4513" s="16" t="s">
        <v>232</v>
      </c>
      <c r="K4513" s="0" t="str">
        <f aca="false">IFERROR(IF(VLOOKUP($C4513,薬効分類マスタ!$A$2:$E$180,5,FALSE())=0,"",VLOOKUP($C4513,薬効分類マスタ!$A$2:$E$180,5,FALSE())),"")</f>
        <v/>
      </c>
      <c r="L4513" s="17"/>
      <c r="M4513" s="0" t="str">
        <f aca="false">IF($K4513="","",IF($L4513&lt;&gt;"",$L4513,VLOOKUP($C4513,薬効分類マスタ!$A$2:$F$180,6,FALSE())))</f>
        <v/>
      </c>
      <c r="N4513" s="0" t="str">
        <f aca="false">ASC(G4513)</f>
        <v>ﾚｸﾞﾊﾟﾗ錠75mg</v>
      </c>
      <c r="O4513" s="0" t="str">
        <f aca="false">ASC(E4513)</f>
        <v>ｼﾅｶﾙｾﾄ塩酸塩</v>
      </c>
      <c r="P4513" s="16" t="n">
        <f aca="false">N(P4512)+IF($C4513=検索!$B$49,1,0)</f>
        <v>0</v>
      </c>
    </row>
    <row r="4514" customFormat="false" ht="15" hidden="false" customHeight="false" outlineLevel="0" collapsed="false">
      <c r="A4514" s="16" t="s">
        <v>221</v>
      </c>
      <c r="B4514" s="0" t="s">
        <v>10424</v>
      </c>
      <c r="C4514" s="0" t="n">
        <v>399</v>
      </c>
      <c r="D4514" s="0" t="str">
        <f aca="false">IFERROR(VLOOKUP($C4514,薬効分類マスタ!$A$2:$B$180,2,FALSE()),"未登録")</f>
        <v>他に分類されない代謝性医薬品</v>
      </c>
      <c r="E4514" s="16" t="s">
        <v>10420</v>
      </c>
      <c r="F4514" s="16" t="s">
        <v>1685</v>
      </c>
      <c r="G4514" s="16" t="s">
        <v>10425</v>
      </c>
      <c r="H4514" s="16" t="s">
        <v>776</v>
      </c>
      <c r="I4514" s="0" t="n">
        <v>162.9</v>
      </c>
      <c r="J4514" s="16" t="s">
        <v>232</v>
      </c>
      <c r="K4514" s="0" t="str">
        <f aca="false">IFERROR(IF(VLOOKUP($C4514,薬効分類マスタ!$A$2:$E$180,5,FALSE())=0,"",VLOOKUP($C4514,薬効分類マスタ!$A$2:$E$180,5,FALSE())),"")</f>
        <v/>
      </c>
      <c r="L4514" s="17"/>
      <c r="M4514" s="0" t="str">
        <f aca="false">IF($K4514="","",IF($L4514&lt;&gt;"",$L4514,VLOOKUP($C4514,薬効分類マスタ!$A$2:$F$180,6,FALSE())))</f>
        <v/>
      </c>
      <c r="N4514" s="0" t="str">
        <f aca="false">ASC(G4514)</f>
        <v>ﾚｸﾞﾊﾟﾗ錠12.5mg</v>
      </c>
      <c r="O4514" s="0" t="str">
        <f aca="false">ASC(E4514)</f>
        <v>ｼﾅｶﾙｾﾄ塩酸塩</v>
      </c>
      <c r="P4514" s="16" t="n">
        <f aca="false">N(P4513)+IF($C4514=検索!$B$49,1,0)</f>
        <v>0</v>
      </c>
    </row>
    <row r="4515" customFormat="false" ht="15" hidden="false" customHeight="false" outlineLevel="0" collapsed="false">
      <c r="A4515" s="16" t="s">
        <v>221</v>
      </c>
      <c r="B4515" s="0" t="s">
        <v>10426</v>
      </c>
      <c r="C4515" s="0" t="n">
        <v>399</v>
      </c>
      <c r="D4515" s="0" t="str">
        <f aca="false">IFERROR(VLOOKUP($C4515,薬効分類マスタ!$A$2:$B$180,2,FALSE()),"未登録")</f>
        <v>他に分類されない代謝性医薬品</v>
      </c>
      <c r="E4515" s="16" t="s">
        <v>10427</v>
      </c>
      <c r="F4515" s="16" t="s">
        <v>1116</v>
      </c>
      <c r="G4515" s="16" t="s">
        <v>10428</v>
      </c>
      <c r="H4515" s="16" t="s">
        <v>3700</v>
      </c>
      <c r="I4515" s="0" t="n">
        <v>176</v>
      </c>
      <c r="J4515" s="16" t="s">
        <v>232</v>
      </c>
      <c r="K4515" s="0" t="str">
        <f aca="false">IFERROR(IF(VLOOKUP($C4515,薬効分類マスタ!$A$2:$E$180,5,FALSE())=0,"",VLOOKUP($C4515,薬効分類マスタ!$A$2:$E$180,5,FALSE())),"")</f>
        <v/>
      </c>
      <c r="L4515" s="17"/>
      <c r="M4515" s="0" t="str">
        <f aca="false">IF($K4515="","",IF($L4515&lt;&gt;"",$L4515,VLOOKUP($C4515,薬効分類マスタ!$A$2:$F$180,6,FALSE())))</f>
        <v/>
      </c>
      <c r="N4515" s="0" t="str">
        <f aca="false">ASC(G4515)</f>
        <v>ｼﾞｱｿﾞｷｼﾄﾞｶﾌﾟｾﾙ25mg｢OP｣</v>
      </c>
      <c r="O4515" s="0" t="str">
        <f aca="false">ASC(E4515)</f>
        <v>ｼﾞｱｿﾞｷｼﾄﾞ</v>
      </c>
      <c r="P4515" s="16" t="n">
        <f aca="false">N(P4514)+IF($C4515=検索!$B$49,1,0)</f>
        <v>0</v>
      </c>
    </row>
    <row r="4516" customFormat="false" ht="15" hidden="false" customHeight="false" outlineLevel="0" collapsed="false">
      <c r="A4516" s="16" t="s">
        <v>221</v>
      </c>
      <c r="B4516" s="0" t="s">
        <v>10429</v>
      </c>
      <c r="C4516" s="0" t="n">
        <v>399</v>
      </c>
      <c r="D4516" s="0" t="str">
        <f aca="false">IFERROR(VLOOKUP($C4516,薬効分類マスタ!$A$2:$B$180,2,FALSE()),"未登録")</f>
        <v>他に分類されない代謝性医薬品</v>
      </c>
      <c r="E4516" s="16" t="s">
        <v>10430</v>
      </c>
      <c r="F4516" s="16" t="s">
        <v>613</v>
      </c>
      <c r="G4516" s="16" t="s">
        <v>10431</v>
      </c>
      <c r="H4516" s="16" t="s">
        <v>2754</v>
      </c>
      <c r="I4516" s="0" t="n">
        <v>280.6</v>
      </c>
      <c r="J4516" s="16" t="s">
        <v>232</v>
      </c>
      <c r="K4516" s="0" t="str">
        <f aca="false">IFERROR(IF(VLOOKUP($C4516,薬効分類マスタ!$A$2:$E$180,5,FALSE())=0,"",VLOOKUP($C4516,薬効分類マスタ!$A$2:$E$180,5,FALSE())),"")</f>
        <v/>
      </c>
      <c r="L4516" s="17"/>
      <c r="M4516" s="0" t="str">
        <f aca="false">IF($K4516="","",IF($L4516&lt;&gt;"",$L4516,VLOOKUP($C4516,薬効分類マスタ!$A$2:$F$180,6,FALSE())))</f>
        <v/>
      </c>
      <c r="N4516" s="0" t="str">
        <f aca="false">ASC(G4516)</f>
        <v>ﾋﾟﾚｽﾊﾟ錠200mg</v>
      </c>
      <c r="O4516" s="0" t="str">
        <f aca="false">ASC(E4516)</f>
        <v>ﾋﾟﾙﾌｪﾆﾄﾞﾝ</v>
      </c>
      <c r="P4516" s="16" t="n">
        <f aca="false">N(P4515)+IF($C4516=検索!$B$49,1,0)</f>
        <v>0</v>
      </c>
    </row>
    <row r="4517" customFormat="false" ht="15" hidden="false" customHeight="false" outlineLevel="0" collapsed="false">
      <c r="A4517" s="16" t="s">
        <v>221</v>
      </c>
      <c r="B4517" s="0" t="s">
        <v>10432</v>
      </c>
      <c r="C4517" s="0" t="n">
        <v>399</v>
      </c>
      <c r="D4517" s="0" t="str">
        <f aca="false">IFERROR(VLOOKUP($C4517,薬効分類マスタ!$A$2:$B$180,2,FALSE()),"未登録")</f>
        <v>他に分類されない代謝性医薬品</v>
      </c>
      <c r="E4517" s="16" t="s">
        <v>10430</v>
      </c>
      <c r="F4517" s="16" t="s">
        <v>613</v>
      </c>
      <c r="G4517" s="16" t="s">
        <v>10433</v>
      </c>
      <c r="H4517" s="16" t="s">
        <v>536</v>
      </c>
      <c r="I4517" s="0" t="n">
        <v>110.4</v>
      </c>
      <c r="J4517" s="16" t="s">
        <v>239</v>
      </c>
      <c r="K4517" s="0" t="str">
        <f aca="false">IFERROR(IF(VLOOKUP($C4517,薬効分類マスタ!$A$2:$E$180,5,FALSE())=0,"",VLOOKUP($C4517,薬効分類マスタ!$A$2:$E$180,5,FALSE())),"")</f>
        <v/>
      </c>
      <c r="L4517" s="17"/>
      <c r="M4517" s="0" t="str">
        <f aca="false">IF($K4517="","",IF($L4517&lt;&gt;"",$L4517,VLOOKUP($C4517,薬効分類マスタ!$A$2:$F$180,6,FALSE())))</f>
        <v/>
      </c>
      <c r="N4517" s="0" t="str">
        <f aca="false">ASC(G4517)</f>
        <v>ﾋﾟﾙﾌｪﾆﾄﾞﾝ錠200mg｢日医工｣</v>
      </c>
      <c r="O4517" s="0" t="str">
        <f aca="false">ASC(E4517)</f>
        <v>ﾋﾟﾙﾌｪﾆﾄﾞﾝ</v>
      </c>
      <c r="P4517" s="16" t="n">
        <f aca="false">N(P4516)+IF($C4517=検索!$B$49,1,0)</f>
        <v>0</v>
      </c>
    </row>
    <row r="4518" customFormat="false" ht="15" hidden="false" customHeight="false" outlineLevel="0" collapsed="false">
      <c r="A4518" s="16" t="s">
        <v>221</v>
      </c>
      <c r="B4518" s="0" t="s">
        <v>10434</v>
      </c>
      <c r="C4518" s="0" t="n">
        <v>399</v>
      </c>
      <c r="D4518" s="0" t="str">
        <f aca="false">IFERROR(VLOOKUP($C4518,薬効分類マスタ!$A$2:$B$180,2,FALSE()),"未登録")</f>
        <v>他に分類されない代謝性医薬品</v>
      </c>
      <c r="E4518" s="16" t="s">
        <v>10435</v>
      </c>
      <c r="F4518" s="16" t="s">
        <v>234</v>
      </c>
      <c r="G4518" s="16" t="s">
        <v>10436</v>
      </c>
      <c r="I4518" s="0" t="n">
        <v>13.8</v>
      </c>
      <c r="J4518" s="16" t="s">
        <v>239</v>
      </c>
      <c r="K4518" s="0" t="str">
        <f aca="false">IFERROR(IF(VLOOKUP($C4518,薬効分類マスタ!$A$2:$E$180,5,FALSE())=0,"",VLOOKUP($C4518,薬効分類マスタ!$A$2:$E$180,5,FALSE())),"")</f>
        <v/>
      </c>
      <c r="L4518" s="17"/>
      <c r="M4518" s="0" t="str">
        <f aca="false">IF($K4518="","",IF($L4518&lt;&gt;"",$L4518,VLOOKUP($C4518,薬効分類マスタ!$A$2:$F$180,6,FALSE())))</f>
        <v/>
      </c>
      <c r="N4518" s="0" t="str">
        <f aca="false">ASC(G4518)</f>
        <v>ﾐﾉﾄﾞﾛﾝ酸1mg錠</v>
      </c>
      <c r="O4518" s="0" t="str">
        <f aca="false">ASC(E4518)</f>
        <v>ﾐﾉﾄﾞﾛﾝ酸水和物</v>
      </c>
      <c r="P4518" s="16" t="n">
        <f aca="false">N(P4517)+IF($C4518=検索!$B$49,1,0)</f>
        <v>0</v>
      </c>
    </row>
    <row r="4519" customFormat="false" ht="15" hidden="false" customHeight="false" outlineLevel="0" collapsed="false">
      <c r="A4519" s="16" t="s">
        <v>221</v>
      </c>
      <c r="B4519" s="0" t="s">
        <v>10437</v>
      </c>
      <c r="C4519" s="0" t="n">
        <v>399</v>
      </c>
      <c r="D4519" s="0" t="str">
        <f aca="false">IFERROR(VLOOKUP($C4519,薬効分類マスタ!$A$2:$B$180,2,FALSE()),"未登録")</f>
        <v>他に分類されない代謝性医薬品</v>
      </c>
      <c r="E4519" s="16" t="s">
        <v>10435</v>
      </c>
      <c r="F4519" s="16" t="s">
        <v>234</v>
      </c>
      <c r="G4519" s="16" t="s">
        <v>10438</v>
      </c>
      <c r="H4519" s="16" t="s">
        <v>518</v>
      </c>
      <c r="I4519" s="0" t="n">
        <v>41.6</v>
      </c>
      <c r="J4519" s="16" t="s">
        <v>232</v>
      </c>
      <c r="K4519" s="0" t="str">
        <f aca="false">IFERROR(IF(VLOOKUP($C4519,薬効分類マスタ!$A$2:$E$180,5,FALSE())=0,"",VLOOKUP($C4519,薬効分類マスタ!$A$2:$E$180,5,FALSE())),"")</f>
        <v/>
      </c>
      <c r="L4519" s="17"/>
      <c r="M4519" s="0" t="str">
        <f aca="false">IF($K4519="","",IF($L4519&lt;&gt;"",$L4519,VLOOKUP($C4519,薬効分類マスタ!$A$2:$F$180,6,FALSE())))</f>
        <v/>
      </c>
      <c r="N4519" s="0" t="str">
        <f aca="false">ASC(G4519)</f>
        <v>ﾎﾞﾉﾃｵ錠1mg</v>
      </c>
      <c r="O4519" s="0" t="str">
        <f aca="false">ASC(E4519)</f>
        <v>ﾐﾉﾄﾞﾛﾝ酸水和物</v>
      </c>
      <c r="P4519" s="16" t="n">
        <f aca="false">N(P4518)+IF($C4519=検索!$B$49,1,0)</f>
        <v>0</v>
      </c>
    </row>
    <row r="4520" customFormat="false" ht="15" hidden="false" customHeight="false" outlineLevel="0" collapsed="false">
      <c r="A4520" s="16" t="s">
        <v>221</v>
      </c>
      <c r="B4520" s="0" t="s">
        <v>10439</v>
      </c>
      <c r="C4520" s="0" t="n">
        <v>399</v>
      </c>
      <c r="D4520" s="0" t="str">
        <f aca="false">IFERROR(VLOOKUP($C4520,薬効分類マスタ!$A$2:$B$180,2,FALSE()),"未登録")</f>
        <v>他に分類されない代謝性医薬品</v>
      </c>
      <c r="E4520" s="16" t="s">
        <v>10435</v>
      </c>
      <c r="F4520" s="16" t="s">
        <v>234</v>
      </c>
      <c r="G4520" s="16" t="s">
        <v>10440</v>
      </c>
      <c r="H4520" s="16" t="s">
        <v>1644</v>
      </c>
      <c r="I4520" s="0" t="n">
        <v>45.1</v>
      </c>
      <c r="J4520" s="16" t="s">
        <v>232</v>
      </c>
      <c r="K4520" s="0" t="str">
        <f aca="false">IFERROR(IF(VLOOKUP($C4520,薬効分類マスタ!$A$2:$E$180,5,FALSE())=0,"",VLOOKUP($C4520,薬効分類マスタ!$A$2:$E$180,5,FALSE())),"")</f>
        <v/>
      </c>
      <c r="L4520" s="17"/>
      <c r="M4520" s="0" t="str">
        <f aca="false">IF($K4520="","",IF($L4520&lt;&gt;"",$L4520,VLOOKUP($C4520,薬効分類マスタ!$A$2:$F$180,6,FALSE())))</f>
        <v/>
      </c>
      <c r="N4520" s="0" t="str">
        <f aca="false">ASC(G4520)</f>
        <v>ﾘｶﾙﾎﾞﾝ錠1mg</v>
      </c>
      <c r="O4520" s="0" t="str">
        <f aca="false">ASC(E4520)</f>
        <v>ﾐﾉﾄﾞﾛﾝ酸水和物</v>
      </c>
      <c r="P4520" s="16" t="n">
        <f aca="false">N(P4519)+IF($C4520=検索!$B$49,1,0)</f>
        <v>0</v>
      </c>
    </row>
    <row r="4521" customFormat="false" ht="15" hidden="false" customHeight="false" outlineLevel="0" collapsed="false">
      <c r="A4521" s="16" t="s">
        <v>221</v>
      </c>
      <c r="B4521" s="0" t="s">
        <v>10441</v>
      </c>
      <c r="C4521" s="0" t="n">
        <v>399</v>
      </c>
      <c r="D4521" s="0" t="str">
        <f aca="false">IFERROR(VLOOKUP($C4521,薬効分類マスタ!$A$2:$B$180,2,FALSE()),"未登録")</f>
        <v>他に分類されない代謝性医薬品</v>
      </c>
      <c r="E4521" s="16" t="s">
        <v>10435</v>
      </c>
      <c r="F4521" s="16" t="s">
        <v>234</v>
      </c>
      <c r="G4521" s="16" t="s">
        <v>10442</v>
      </c>
      <c r="H4521" s="16" t="s">
        <v>527</v>
      </c>
      <c r="I4521" s="0" t="n">
        <v>33.6</v>
      </c>
      <c r="J4521" s="16" t="s">
        <v>239</v>
      </c>
      <c r="K4521" s="0" t="str">
        <f aca="false">IFERROR(IF(VLOOKUP($C4521,薬効分類マスタ!$A$2:$E$180,5,FALSE())=0,"",VLOOKUP($C4521,薬効分類マスタ!$A$2:$E$180,5,FALSE())),"")</f>
        <v/>
      </c>
      <c r="L4521" s="17"/>
      <c r="M4521" s="0" t="str">
        <f aca="false">IF($K4521="","",IF($L4521&lt;&gt;"",$L4521,VLOOKUP($C4521,薬効分類マスタ!$A$2:$F$180,6,FALSE())))</f>
        <v/>
      </c>
      <c r="N4521" s="0" t="str">
        <f aca="false">ASC(G4521)</f>
        <v>ﾐﾉﾄﾞﾛﾝ酸錠1mg｢JG｣</v>
      </c>
      <c r="O4521" s="0" t="str">
        <f aca="false">ASC(E4521)</f>
        <v>ﾐﾉﾄﾞﾛﾝ酸水和物</v>
      </c>
      <c r="P4521" s="16" t="n">
        <f aca="false">N(P4520)+IF($C4521=検索!$B$49,1,0)</f>
        <v>0</v>
      </c>
    </row>
    <row r="4522" customFormat="false" ht="15" hidden="false" customHeight="false" outlineLevel="0" collapsed="false">
      <c r="A4522" s="16" t="s">
        <v>221</v>
      </c>
      <c r="B4522" s="0" t="s">
        <v>10443</v>
      </c>
      <c r="C4522" s="0" t="n">
        <v>399</v>
      </c>
      <c r="D4522" s="0" t="str">
        <f aca="false">IFERROR(VLOOKUP($C4522,薬効分類マスタ!$A$2:$B$180,2,FALSE()),"未登録")</f>
        <v>他に分類されない代謝性医薬品</v>
      </c>
      <c r="E4522" s="16" t="s">
        <v>10435</v>
      </c>
      <c r="F4522" s="16" t="s">
        <v>234</v>
      </c>
      <c r="G4522" s="16" t="s">
        <v>10444</v>
      </c>
      <c r="H4522" s="16" t="s">
        <v>574</v>
      </c>
      <c r="I4522" s="0" t="n">
        <v>18.4</v>
      </c>
      <c r="J4522" s="16" t="s">
        <v>239</v>
      </c>
      <c r="K4522" s="0" t="str">
        <f aca="false">IFERROR(IF(VLOOKUP($C4522,薬効分類マスタ!$A$2:$E$180,5,FALSE())=0,"",VLOOKUP($C4522,薬効分類マスタ!$A$2:$E$180,5,FALSE())),"")</f>
        <v/>
      </c>
      <c r="L4522" s="17"/>
      <c r="M4522" s="0" t="str">
        <f aca="false">IF($K4522="","",IF($L4522&lt;&gt;"",$L4522,VLOOKUP($C4522,薬効分類マスタ!$A$2:$F$180,6,FALSE())))</f>
        <v/>
      </c>
      <c r="N4522" s="0" t="str">
        <f aca="false">ASC(G4522)</f>
        <v>ﾐﾉﾄﾞﾛﾝ酸錠1mg｢YD｣</v>
      </c>
      <c r="O4522" s="0" t="str">
        <f aca="false">ASC(E4522)</f>
        <v>ﾐﾉﾄﾞﾛﾝ酸水和物</v>
      </c>
      <c r="P4522" s="16" t="n">
        <f aca="false">N(P4521)+IF($C4522=検索!$B$49,1,0)</f>
        <v>0</v>
      </c>
    </row>
    <row r="4523" customFormat="false" ht="15" hidden="false" customHeight="false" outlineLevel="0" collapsed="false">
      <c r="A4523" s="16" t="s">
        <v>221</v>
      </c>
      <c r="B4523" s="0" t="s">
        <v>10445</v>
      </c>
      <c r="C4523" s="0" t="n">
        <v>399</v>
      </c>
      <c r="D4523" s="0" t="str">
        <f aca="false">IFERROR(VLOOKUP($C4523,薬効分類マスタ!$A$2:$B$180,2,FALSE()),"未登録")</f>
        <v>他に分類されない代謝性医薬品</v>
      </c>
      <c r="E4523" s="16" t="s">
        <v>10435</v>
      </c>
      <c r="F4523" s="16" t="s">
        <v>234</v>
      </c>
      <c r="G4523" s="16" t="s">
        <v>10446</v>
      </c>
      <c r="H4523" s="16" t="s">
        <v>385</v>
      </c>
      <c r="I4523" s="0" t="n">
        <v>18.4</v>
      </c>
      <c r="J4523" s="16" t="s">
        <v>239</v>
      </c>
      <c r="K4523" s="0" t="str">
        <f aca="false">IFERROR(IF(VLOOKUP($C4523,薬効分類マスタ!$A$2:$E$180,5,FALSE())=0,"",VLOOKUP($C4523,薬効分類マスタ!$A$2:$E$180,5,FALSE())),"")</f>
        <v/>
      </c>
      <c r="L4523" s="17"/>
      <c r="M4523" s="0" t="str">
        <f aca="false">IF($K4523="","",IF($L4523&lt;&gt;"",$L4523,VLOOKUP($C4523,薬効分類マスタ!$A$2:$F$180,6,FALSE())))</f>
        <v/>
      </c>
      <c r="N4523" s="0" t="str">
        <f aca="false">ASC(G4523)</f>
        <v>ﾐﾉﾄﾞﾛﾝ酸錠1mg｢ｻﾜｲ｣</v>
      </c>
      <c r="O4523" s="0" t="str">
        <f aca="false">ASC(E4523)</f>
        <v>ﾐﾉﾄﾞﾛﾝ酸水和物</v>
      </c>
      <c r="P4523" s="16" t="n">
        <f aca="false">N(P4522)+IF($C4523=検索!$B$49,1,0)</f>
        <v>0</v>
      </c>
    </row>
    <row r="4524" customFormat="false" ht="15" hidden="false" customHeight="false" outlineLevel="0" collapsed="false">
      <c r="A4524" s="16" t="s">
        <v>221</v>
      </c>
      <c r="B4524" s="0" t="s">
        <v>10447</v>
      </c>
      <c r="C4524" s="0" t="n">
        <v>399</v>
      </c>
      <c r="D4524" s="0" t="str">
        <f aca="false">IFERROR(VLOOKUP($C4524,薬効分類マスタ!$A$2:$B$180,2,FALSE()),"未登録")</f>
        <v>他に分類されない代謝性医薬品</v>
      </c>
      <c r="E4524" s="16" t="s">
        <v>10435</v>
      </c>
      <c r="F4524" s="16" t="s">
        <v>234</v>
      </c>
      <c r="G4524" s="16" t="s">
        <v>10448</v>
      </c>
      <c r="H4524" s="16" t="s">
        <v>533</v>
      </c>
      <c r="I4524" s="0" t="n">
        <v>18.4</v>
      </c>
      <c r="J4524" s="16" t="s">
        <v>239</v>
      </c>
      <c r="K4524" s="0" t="str">
        <f aca="false">IFERROR(IF(VLOOKUP($C4524,薬効分類マスタ!$A$2:$E$180,5,FALSE())=0,"",VLOOKUP($C4524,薬効分類マスタ!$A$2:$E$180,5,FALSE())),"")</f>
        <v/>
      </c>
      <c r="L4524" s="17"/>
      <c r="M4524" s="0" t="str">
        <f aca="false">IF($K4524="","",IF($L4524&lt;&gt;"",$L4524,VLOOKUP($C4524,薬効分類マスタ!$A$2:$F$180,6,FALSE())))</f>
        <v/>
      </c>
      <c r="N4524" s="0" t="str">
        <f aca="false">ASC(G4524)</f>
        <v>ﾐﾉﾄﾞﾛﾝ酸錠1mg｢ﾄｰﾜ｣</v>
      </c>
      <c r="O4524" s="0" t="str">
        <f aca="false">ASC(E4524)</f>
        <v>ﾐﾉﾄﾞﾛﾝ酸水和物</v>
      </c>
      <c r="P4524" s="16" t="n">
        <f aca="false">N(P4523)+IF($C4524=検索!$B$49,1,0)</f>
        <v>0</v>
      </c>
    </row>
    <row r="4525" customFormat="false" ht="15" hidden="false" customHeight="false" outlineLevel="0" collapsed="false">
      <c r="A4525" s="16" t="s">
        <v>221</v>
      </c>
      <c r="B4525" s="0" t="s">
        <v>10449</v>
      </c>
      <c r="C4525" s="0" t="n">
        <v>399</v>
      </c>
      <c r="D4525" s="0" t="str">
        <f aca="false">IFERROR(VLOOKUP($C4525,薬効分類マスタ!$A$2:$B$180,2,FALSE()),"未登録")</f>
        <v>他に分類されない代謝性医薬品</v>
      </c>
      <c r="E4525" s="16" t="s">
        <v>10435</v>
      </c>
      <c r="F4525" s="16" t="s">
        <v>234</v>
      </c>
      <c r="G4525" s="16" t="s">
        <v>10450</v>
      </c>
      <c r="H4525" s="16" t="s">
        <v>1165</v>
      </c>
      <c r="I4525" s="0" t="n">
        <v>18.4</v>
      </c>
      <c r="J4525" s="16" t="s">
        <v>239</v>
      </c>
      <c r="K4525" s="0" t="str">
        <f aca="false">IFERROR(IF(VLOOKUP($C4525,薬効分類マスタ!$A$2:$E$180,5,FALSE())=0,"",VLOOKUP($C4525,薬効分類マスタ!$A$2:$E$180,5,FALSE())),"")</f>
        <v/>
      </c>
      <c r="L4525" s="17"/>
      <c r="M4525" s="0" t="str">
        <f aca="false">IF($K4525="","",IF($L4525&lt;&gt;"",$L4525,VLOOKUP($C4525,薬効分類マスタ!$A$2:$F$180,6,FALSE())))</f>
        <v/>
      </c>
      <c r="N4525" s="0" t="str">
        <f aca="false">ASC(G4525)</f>
        <v>ﾐﾉﾄﾞﾛﾝ酸錠1mg｢ﾆﾌﾟﾛ｣</v>
      </c>
      <c r="O4525" s="0" t="str">
        <f aca="false">ASC(E4525)</f>
        <v>ﾐﾉﾄﾞﾛﾝ酸水和物</v>
      </c>
      <c r="P4525" s="16" t="n">
        <f aca="false">N(P4524)+IF($C4525=検索!$B$49,1,0)</f>
        <v>0</v>
      </c>
    </row>
    <row r="4526" customFormat="false" ht="15" hidden="false" customHeight="false" outlineLevel="0" collapsed="false">
      <c r="A4526" s="16" t="s">
        <v>221</v>
      </c>
      <c r="B4526" s="0" t="s">
        <v>10451</v>
      </c>
      <c r="C4526" s="0" t="n">
        <v>399</v>
      </c>
      <c r="D4526" s="0" t="str">
        <f aca="false">IFERROR(VLOOKUP($C4526,薬効分類マスタ!$A$2:$B$180,2,FALSE()),"未登録")</f>
        <v>他に分類されない代謝性医薬品</v>
      </c>
      <c r="E4526" s="16" t="s">
        <v>10435</v>
      </c>
      <c r="F4526" s="16" t="s">
        <v>234</v>
      </c>
      <c r="G4526" s="16" t="s">
        <v>10452</v>
      </c>
      <c r="H4526" s="16" t="s">
        <v>1286</v>
      </c>
      <c r="I4526" s="0" t="n">
        <v>18.4</v>
      </c>
      <c r="J4526" s="16" t="s">
        <v>239</v>
      </c>
      <c r="K4526" s="0" t="str">
        <f aca="false">IFERROR(IF(VLOOKUP($C4526,薬効分類マスタ!$A$2:$E$180,5,FALSE())=0,"",VLOOKUP($C4526,薬効分類マスタ!$A$2:$E$180,5,FALSE())),"")</f>
        <v/>
      </c>
      <c r="L4526" s="17"/>
      <c r="M4526" s="0" t="str">
        <f aca="false">IF($K4526="","",IF($L4526&lt;&gt;"",$L4526,VLOOKUP($C4526,薬効分類マスタ!$A$2:$F$180,6,FALSE())))</f>
        <v/>
      </c>
      <c r="N4526" s="0" t="str">
        <f aca="false">ASC(G4526)</f>
        <v>ﾐﾉﾄﾞﾛﾝ酸錠1mg｢三笠｣</v>
      </c>
      <c r="O4526" s="0" t="str">
        <f aca="false">ASC(E4526)</f>
        <v>ﾐﾉﾄﾞﾛﾝ酸水和物</v>
      </c>
      <c r="P4526" s="16" t="n">
        <f aca="false">N(P4525)+IF($C4526=検索!$B$49,1,0)</f>
        <v>0</v>
      </c>
    </row>
    <row r="4527" customFormat="false" ht="15" hidden="false" customHeight="false" outlineLevel="0" collapsed="false">
      <c r="A4527" s="16" t="s">
        <v>221</v>
      </c>
      <c r="B4527" s="0" t="s">
        <v>10453</v>
      </c>
      <c r="C4527" s="0" t="n">
        <v>399</v>
      </c>
      <c r="D4527" s="0" t="str">
        <f aca="false">IFERROR(VLOOKUP($C4527,薬効分類マスタ!$A$2:$B$180,2,FALSE()),"未登録")</f>
        <v>他に分類されない代謝性医薬品</v>
      </c>
      <c r="E4527" s="16" t="s">
        <v>10435</v>
      </c>
      <c r="F4527" s="16" t="s">
        <v>411</v>
      </c>
      <c r="G4527" s="16" t="s">
        <v>10454</v>
      </c>
      <c r="I4527" s="0" t="n">
        <v>309.9</v>
      </c>
      <c r="J4527" s="16" t="s">
        <v>239</v>
      </c>
      <c r="K4527" s="0" t="str">
        <f aca="false">IFERROR(IF(VLOOKUP($C4527,薬効分類マスタ!$A$2:$E$180,5,FALSE())=0,"",VLOOKUP($C4527,薬効分類マスタ!$A$2:$E$180,5,FALSE())),"")</f>
        <v/>
      </c>
      <c r="L4527" s="17"/>
      <c r="M4527" s="0" t="str">
        <f aca="false">IF($K4527="","",IF($L4527&lt;&gt;"",$L4527,VLOOKUP($C4527,薬効分類マスタ!$A$2:$F$180,6,FALSE())))</f>
        <v/>
      </c>
      <c r="N4527" s="0" t="str">
        <f aca="false">ASC(G4527)</f>
        <v>ﾐﾉﾄﾞﾛﾝ酸50mg錠</v>
      </c>
      <c r="O4527" s="0" t="str">
        <f aca="false">ASC(E4527)</f>
        <v>ﾐﾉﾄﾞﾛﾝ酸水和物</v>
      </c>
      <c r="P4527" s="16" t="n">
        <f aca="false">N(P4526)+IF($C4527=検索!$B$49,1,0)</f>
        <v>0</v>
      </c>
    </row>
    <row r="4528" customFormat="false" ht="15" hidden="false" customHeight="false" outlineLevel="0" collapsed="false">
      <c r="A4528" s="16" t="s">
        <v>221</v>
      </c>
      <c r="B4528" s="0" t="s">
        <v>10455</v>
      </c>
      <c r="C4528" s="0" t="n">
        <v>399</v>
      </c>
      <c r="D4528" s="0" t="str">
        <f aca="false">IFERROR(VLOOKUP($C4528,薬効分類マスタ!$A$2:$B$180,2,FALSE()),"未登録")</f>
        <v>他に分類されない代謝性医薬品</v>
      </c>
      <c r="E4528" s="16" t="s">
        <v>10435</v>
      </c>
      <c r="F4528" s="16" t="s">
        <v>411</v>
      </c>
      <c r="G4528" s="16" t="s">
        <v>10456</v>
      </c>
      <c r="H4528" s="16" t="s">
        <v>518</v>
      </c>
      <c r="I4528" s="0" t="n">
        <v>1046.9</v>
      </c>
      <c r="J4528" s="16" t="s">
        <v>232</v>
      </c>
      <c r="K4528" s="0" t="str">
        <f aca="false">IFERROR(IF(VLOOKUP($C4528,薬効分類マスタ!$A$2:$E$180,5,FALSE())=0,"",VLOOKUP($C4528,薬効分類マスタ!$A$2:$E$180,5,FALSE())),"")</f>
        <v/>
      </c>
      <c r="L4528" s="17"/>
      <c r="M4528" s="0" t="str">
        <f aca="false">IF($K4528="","",IF($L4528&lt;&gt;"",$L4528,VLOOKUP($C4528,薬効分類マスタ!$A$2:$F$180,6,FALSE())))</f>
        <v/>
      </c>
      <c r="N4528" s="0" t="str">
        <f aca="false">ASC(G4528)</f>
        <v>ﾎﾞﾉﾃｵ錠50mg</v>
      </c>
      <c r="O4528" s="0" t="str">
        <f aca="false">ASC(E4528)</f>
        <v>ﾐﾉﾄﾞﾛﾝ酸水和物</v>
      </c>
      <c r="P4528" s="16" t="n">
        <f aca="false">N(P4527)+IF($C4528=検索!$B$49,1,0)</f>
        <v>0</v>
      </c>
    </row>
    <row r="4529" customFormat="false" ht="15" hidden="false" customHeight="false" outlineLevel="0" collapsed="false">
      <c r="A4529" s="16" t="s">
        <v>221</v>
      </c>
      <c r="B4529" s="0" t="s">
        <v>10457</v>
      </c>
      <c r="C4529" s="0" t="n">
        <v>399</v>
      </c>
      <c r="D4529" s="0" t="str">
        <f aca="false">IFERROR(VLOOKUP($C4529,薬効分類マスタ!$A$2:$B$180,2,FALSE()),"未登録")</f>
        <v>他に分類されない代謝性医薬品</v>
      </c>
      <c r="E4529" s="16" t="s">
        <v>10435</v>
      </c>
      <c r="F4529" s="16" t="s">
        <v>411</v>
      </c>
      <c r="G4529" s="16" t="s">
        <v>10458</v>
      </c>
      <c r="H4529" s="16" t="s">
        <v>1644</v>
      </c>
      <c r="I4529" s="0" t="n">
        <v>1114.3</v>
      </c>
      <c r="J4529" s="16" t="s">
        <v>232</v>
      </c>
      <c r="K4529" s="0" t="str">
        <f aca="false">IFERROR(IF(VLOOKUP($C4529,薬効分類マスタ!$A$2:$E$180,5,FALSE())=0,"",VLOOKUP($C4529,薬効分類マスタ!$A$2:$E$180,5,FALSE())),"")</f>
        <v/>
      </c>
      <c r="L4529" s="17"/>
      <c r="M4529" s="0" t="str">
        <f aca="false">IF($K4529="","",IF($L4529&lt;&gt;"",$L4529,VLOOKUP($C4529,薬効分類マスタ!$A$2:$F$180,6,FALSE())))</f>
        <v/>
      </c>
      <c r="N4529" s="0" t="str">
        <f aca="false">ASC(G4529)</f>
        <v>ﾘｶﾙﾎﾞﾝ錠50mg</v>
      </c>
      <c r="O4529" s="0" t="str">
        <f aca="false">ASC(E4529)</f>
        <v>ﾐﾉﾄﾞﾛﾝ酸水和物</v>
      </c>
      <c r="P4529" s="16" t="n">
        <f aca="false">N(P4528)+IF($C4529=検索!$B$49,1,0)</f>
        <v>0</v>
      </c>
    </row>
    <row r="4530" customFormat="false" ht="15" hidden="false" customHeight="false" outlineLevel="0" collapsed="false">
      <c r="A4530" s="16" t="s">
        <v>221</v>
      </c>
      <c r="B4530" s="0" t="s">
        <v>10459</v>
      </c>
      <c r="C4530" s="0" t="n">
        <v>399</v>
      </c>
      <c r="D4530" s="0" t="str">
        <f aca="false">IFERROR(VLOOKUP($C4530,薬効分類マスタ!$A$2:$B$180,2,FALSE()),"未登録")</f>
        <v>他に分類されない代謝性医薬品</v>
      </c>
      <c r="E4530" s="16" t="s">
        <v>10435</v>
      </c>
      <c r="F4530" s="16" t="s">
        <v>411</v>
      </c>
      <c r="G4530" s="16" t="s">
        <v>10460</v>
      </c>
      <c r="H4530" s="16" t="s">
        <v>527</v>
      </c>
      <c r="I4530" s="0" t="n">
        <v>472.8</v>
      </c>
      <c r="J4530" s="16" t="s">
        <v>239</v>
      </c>
      <c r="K4530" s="0" t="str">
        <f aca="false">IFERROR(IF(VLOOKUP($C4530,薬効分類マスタ!$A$2:$E$180,5,FALSE())=0,"",VLOOKUP($C4530,薬効分類マスタ!$A$2:$E$180,5,FALSE())),"")</f>
        <v/>
      </c>
      <c r="L4530" s="17"/>
      <c r="M4530" s="0" t="str">
        <f aca="false">IF($K4530="","",IF($L4530&lt;&gt;"",$L4530,VLOOKUP($C4530,薬効分類マスタ!$A$2:$F$180,6,FALSE())))</f>
        <v/>
      </c>
      <c r="N4530" s="0" t="str">
        <f aca="false">ASC(G4530)</f>
        <v>ﾐﾉﾄﾞﾛﾝ酸錠50mg｢JG｣</v>
      </c>
      <c r="O4530" s="0" t="str">
        <f aca="false">ASC(E4530)</f>
        <v>ﾐﾉﾄﾞﾛﾝ酸水和物</v>
      </c>
      <c r="P4530" s="16" t="n">
        <f aca="false">N(P4529)+IF($C4530=検索!$B$49,1,0)</f>
        <v>0</v>
      </c>
    </row>
    <row r="4531" customFormat="false" ht="15" hidden="false" customHeight="false" outlineLevel="0" collapsed="false">
      <c r="A4531" s="16" t="s">
        <v>221</v>
      </c>
      <c r="B4531" s="0" t="s">
        <v>10461</v>
      </c>
      <c r="C4531" s="0" t="n">
        <v>399</v>
      </c>
      <c r="D4531" s="0" t="str">
        <f aca="false">IFERROR(VLOOKUP($C4531,薬効分類マスタ!$A$2:$B$180,2,FALSE()),"未登録")</f>
        <v>他に分類されない代謝性医薬品</v>
      </c>
      <c r="E4531" s="16" t="s">
        <v>10435</v>
      </c>
      <c r="F4531" s="16" t="s">
        <v>411</v>
      </c>
      <c r="G4531" s="16" t="s">
        <v>10462</v>
      </c>
      <c r="H4531" s="16" t="s">
        <v>574</v>
      </c>
      <c r="I4531" s="0" t="n">
        <v>472.8</v>
      </c>
      <c r="J4531" s="16" t="s">
        <v>239</v>
      </c>
      <c r="K4531" s="0" t="str">
        <f aca="false">IFERROR(IF(VLOOKUP($C4531,薬効分類マスタ!$A$2:$E$180,5,FALSE())=0,"",VLOOKUP($C4531,薬効分類マスタ!$A$2:$E$180,5,FALSE())),"")</f>
        <v/>
      </c>
      <c r="L4531" s="17"/>
      <c r="M4531" s="0" t="str">
        <f aca="false">IF($K4531="","",IF($L4531&lt;&gt;"",$L4531,VLOOKUP($C4531,薬効分類マスタ!$A$2:$F$180,6,FALSE())))</f>
        <v/>
      </c>
      <c r="N4531" s="0" t="str">
        <f aca="false">ASC(G4531)</f>
        <v>ﾐﾉﾄﾞﾛﾝ酸錠50mg｢YD｣</v>
      </c>
      <c r="O4531" s="0" t="str">
        <f aca="false">ASC(E4531)</f>
        <v>ﾐﾉﾄﾞﾛﾝ酸水和物</v>
      </c>
      <c r="P4531" s="16" t="n">
        <f aca="false">N(P4530)+IF($C4531=検索!$B$49,1,0)</f>
        <v>0</v>
      </c>
    </row>
    <row r="4532" customFormat="false" ht="15" hidden="false" customHeight="false" outlineLevel="0" collapsed="false">
      <c r="A4532" s="16" t="s">
        <v>221</v>
      </c>
      <c r="B4532" s="0" t="s">
        <v>10463</v>
      </c>
      <c r="C4532" s="0" t="n">
        <v>399</v>
      </c>
      <c r="D4532" s="0" t="str">
        <f aca="false">IFERROR(VLOOKUP($C4532,薬効分類マスタ!$A$2:$B$180,2,FALSE()),"未登録")</f>
        <v>他に分類されない代謝性医薬品</v>
      </c>
      <c r="E4532" s="16" t="s">
        <v>10435</v>
      </c>
      <c r="F4532" s="16" t="s">
        <v>411</v>
      </c>
      <c r="G4532" s="16" t="s">
        <v>10464</v>
      </c>
      <c r="H4532" s="16" t="s">
        <v>385</v>
      </c>
      <c r="I4532" s="0" t="n">
        <v>472.8</v>
      </c>
      <c r="J4532" s="16" t="s">
        <v>239</v>
      </c>
      <c r="K4532" s="0" t="str">
        <f aca="false">IFERROR(IF(VLOOKUP($C4532,薬効分類マスタ!$A$2:$E$180,5,FALSE())=0,"",VLOOKUP($C4532,薬効分類マスタ!$A$2:$E$180,5,FALSE())),"")</f>
        <v/>
      </c>
      <c r="L4532" s="17"/>
      <c r="M4532" s="0" t="str">
        <f aca="false">IF($K4532="","",IF($L4532&lt;&gt;"",$L4532,VLOOKUP($C4532,薬効分類マスタ!$A$2:$F$180,6,FALSE())))</f>
        <v/>
      </c>
      <c r="N4532" s="0" t="str">
        <f aca="false">ASC(G4532)</f>
        <v>ﾐﾉﾄﾞﾛﾝ酸錠50mg｢ｻﾜｲ｣</v>
      </c>
      <c r="O4532" s="0" t="str">
        <f aca="false">ASC(E4532)</f>
        <v>ﾐﾉﾄﾞﾛﾝ酸水和物</v>
      </c>
      <c r="P4532" s="16" t="n">
        <f aca="false">N(P4531)+IF($C4532=検索!$B$49,1,0)</f>
        <v>0</v>
      </c>
    </row>
    <row r="4533" customFormat="false" ht="15" hidden="false" customHeight="false" outlineLevel="0" collapsed="false">
      <c r="A4533" s="16" t="s">
        <v>221</v>
      </c>
      <c r="B4533" s="0" t="s">
        <v>10465</v>
      </c>
      <c r="C4533" s="0" t="n">
        <v>399</v>
      </c>
      <c r="D4533" s="0" t="str">
        <f aca="false">IFERROR(VLOOKUP($C4533,薬効分類マスタ!$A$2:$B$180,2,FALSE()),"未登録")</f>
        <v>他に分類されない代謝性医薬品</v>
      </c>
      <c r="E4533" s="16" t="s">
        <v>10435</v>
      </c>
      <c r="F4533" s="16" t="s">
        <v>411</v>
      </c>
      <c r="G4533" s="16" t="s">
        <v>10466</v>
      </c>
      <c r="H4533" s="16" t="s">
        <v>533</v>
      </c>
      <c r="I4533" s="0" t="n">
        <v>472.8</v>
      </c>
      <c r="J4533" s="16" t="s">
        <v>239</v>
      </c>
      <c r="K4533" s="0" t="str">
        <f aca="false">IFERROR(IF(VLOOKUP($C4533,薬効分類マスタ!$A$2:$E$180,5,FALSE())=0,"",VLOOKUP($C4533,薬効分類マスタ!$A$2:$E$180,5,FALSE())),"")</f>
        <v/>
      </c>
      <c r="L4533" s="17"/>
      <c r="M4533" s="0" t="str">
        <f aca="false">IF($K4533="","",IF($L4533&lt;&gt;"",$L4533,VLOOKUP($C4533,薬効分類マスタ!$A$2:$F$180,6,FALSE())))</f>
        <v/>
      </c>
      <c r="N4533" s="0" t="str">
        <f aca="false">ASC(G4533)</f>
        <v>ﾐﾉﾄﾞﾛﾝ酸錠50mg｢ﾄｰﾜ｣</v>
      </c>
      <c r="O4533" s="0" t="str">
        <f aca="false">ASC(E4533)</f>
        <v>ﾐﾉﾄﾞﾛﾝ酸水和物</v>
      </c>
      <c r="P4533" s="16" t="n">
        <f aca="false">N(P4532)+IF($C4533=検索!$B$49,1,0)</f>
        <v>0</v>
      </c>
    </row>
    <row r="4534" customFormat="false" ht="15" hidden="false" customHeight="false" outlineLevel="0" collapsed="false">
      <c r="A4534" s="16" t="s">
        <v>221</v>
      </c>
      <c r="B4534" s="0" t="s">
        <v>10467</v>
      </c>
      <c r="C4534" s="0" t="n">
        <v>399</v>
      </c>
      <c r="D4534" s="0" t="str">
        <f aca="false">IFERROR(VLOOKUP($C4534,薬効分類マスタ!$A$2:$B$180,2,FALSE()),"未登録")</f>
        <v>他に分類されない代謝性医薬品</v>
      </c>
      <c r="E4534" s="16" t="s">
        <v>10435</v>
      </c>
      <c r="F4534" s="16" t="s">
        <v>411</v>
      </c>
      <c r="G4534" s="16" t="s">
        <v>10468</v>
      </c>
      <c r="H4534" s="16" t="s">
        <v>1165</v>
      </c>
      <c r="I4534" s="0" t="n">
        <v>472.8</v>
      </c>
      <c r="J4534" s="16" t="s">
        <v>239</v>
      </c>
      <c r="K4534" s="0" t="str">
        <f aca="false">IFERROR(IF(VLOOKUP($C4534,薬効分類マスタ!$A$2:$E$180,5,FALSE())=0,"",VLOOKUP($C4534,薬効分類マスタ!$A$2:$E$180,5,FALSE())),"")</f>
        <v/>
      </c>
      <c r="L4534" s="17"/>
      <c r="M4534" s="0" t="str">
        <f aca="false">IF($K4534="","",IF($L4534&lt;&gt;"",$L4534,VLOOKUP($C4534,薬効分類マスタ!$A$2:$F$180,6,FALSE())))</f>
        <v/>
      </c>
      <c r="N4534" s="0" t="str">
        <f aca="false">ASC(G4534)</f>
        <v>ﾐﾉﾄﾞﾛﾝ酸錠50mg｢ﾆﾌﾟﾛ｣</v>
      </c>
      <c r="O4534" s="0" t="str">
        <f aca="false">ASC(E4534)</f>
        <v>ﾐﾉﾄﾞﾛﾝ酸水和物</v>
      </c>
      <c r="P4534" s="16" t="n">
        <f aca="false">N(P4533)+IF($C4534=検索!$B$49,1,0)</f>
        <v>0</v>
      </c>
    </row>
    <row r="4535" customFormat="false" ht="15" hidden="false" customHeight="false" outlineLevel="0" collapsed="false">
      <c r="A4535" s="16" t="s">
        <v>221</v>
      </c>
      <c r="B4535" s="0" t="s">
        <v>10469</v>
      </c>
      <c r="C4535" s="0" t="n">
        <v>399</v>
      </c>
      <c r="D4535" s="0" t="str">
        <f aca="false">IFERROR(VLOOKUP($C4535,薬効分類マスタ!$A$2:$B$180,2,FALSE()),"未登録")</f>
        <v>他に分類されない代謝性医薬品</v>
      </c>
      <c r="E4535" s="16" t="s">
        <v>10435</v>
      </c>
      <c r="F4535" s="16" t="s">
        <v>411</v>
      </c>
      <c r="G4535" s="16" t="s">
        <v>10470</v>
      </c>
      <c r="H4535" s="16" t="s">
        <v>1286</v>
      </c>
      <c r="I4535" s="0" t="n">
        <v>472.8</v>
      </c>
      <c r="J4535" s="16" t="s">
        <v>239</v>
      </c>
      <c r="K4535" s="0" t="str">
        <f aca="false">IFERROR(IF(VLOOKUP($C4535,薬効分類マスタ!$A$2:$E$180,5,FALSE())=0,"",VLOOKUP($C4535,薬効分類マスタ!$A$2:$E$180,5,FALSE())),"")</f>
        <v/>
      </c>
      <c r="L4535" s="17"/>
      <c r="M4535" s="0" t="str">
        <f aca="false">IF($K4535="","",IF($L4535&lt;&gt;"",$L4535,VLOOKUP($C4535,薬効分類マスタ!$A$2:$F$180,6,FALSE())))</f>
        <v/>
      </c>
      <c r="N4535" s="0" t="str">
        <f aca="false">ASC(G4535)</f>
        <v>ﾐﾉﾄﾞﾛﾝ酸錠50mg｢三笠｣</v>
      </c>
      <c r="O4535" s="0" t="str">
        <f aca="false">ASC(E4535)</f>
        <v>ﾐﾉﾄﾞﾛﾝ酸水和物</v>
      </c>
      <c r="P4535" s="16" t="n">
        <f aca="false">N(P4534)+IF($C4535=検索!$B$49,1,0)</f>
        <v>0</v>
      </c>
    </row>
    <row r="4536" customFormat="false" ht="15" hidden="false" customHeight="false" outlineLevel="0" collapsed="false">
      <c r="A4536" s="16" t="s">
        <v>221</v>
      </c>
      <c r="B4536" s="0" t="s">
        <v>10471</v>
      </c>
      <c r="C4536" s="0" t="n">
        <v>399</v>
      </c>
      <c r="D4536" s="0" t="str">
        <f aca="false">IFERROR(VLOOKUP($C4536,薬効分類マスタ!$A$2:$B$180,2,FALSE()),"未登録")</f>
        <v>他に分類されない代謝性医薬品</v>
      </c>
      <c r="E4536" s="16" t="s">
        <v>10472</v>
      </c>
      <c r="F4536" s="16" t="s">
        <v>445</v>
      </c>
      <c r="G4536" s="16" t="s">
        <v>10473</v>
      </c>
      <c r="H4536" s="16" t="s">
        <v>272</v>
      </c>
      <c r="I4536" s="0" t="n">
        <v>42.3</v>
      </c>
      <c r="J4536" s="16" t="s">
        <v>232</v>
      </c>
      <c r="K4536" s="0" t="str">
        <f aca="false">IFERROR(IF(VLOOKUP($C4536,薬効分類マスタ!$A$2:$E$180,5,FALSE())=0,"",VLOOKUP($C4536,薬効分類マスタ!$A$2:$E$180,5,FALSE())),"")</f>
        <v/>
      </c>
      <c r="L4536" s="17"/>
      <c r="M4536" s="0" t="str">
        <f aca="false">IF($K4536="","",IF($L4536&lt;&gt;"",$L4536,VLOOKUP($C4536,薬効分類マスタ!$A$2:$F$180,6,FALSE())))</f>
        <v/>
      </c>
      <c r="N4536" s="0" t="str">
        <f aca="false">ASC(G4536)</f>
        <v>ﾋﾞﾋﾞｱﾝﾄ錠20mg</v>
      </c>
      <c r="O4536" s="0" t="str">
        <f aca="false">ASC(E4536)</f>
        <v>ﾊﾞｾﾞﾄﾞｷｼﾌｪﾝ酢酸塩</v>
      </c>
      <c r="P4536" s="16" t="n">
        <f aca="false">N(P4535)+IF($C4536=検索!$B$49,1,0)</f>
        <v>0</v>
      </c>
    </row>
    <row r="4537" customFormat="false" ht="15" hidden="false" customHeight="false" outlineLevel="0" collapsed="false">
      <c r="A4537" s="16" t="s">
        <v>221</v>
      </c>
      <c r="B4537" s="0" t="s">
        <v>10474</v>
      </c>
      <c r="C4537" s="0" t="n">
        <v>399</v>
      </c>
      <c r="D4537" s="0" t="str">
        <f aca="false">IFERROR(VLOOKUP($C4537,薬効分類マスタ!$A$2:$B$180,2,FALSE()),"未登録")</f>
        <v>他に分類されない代謝性医薬品</v>
      </c>
      <c r="E4537" s="16" t="s">
        <v>10472</v>
      </c>
      <c r="F4537" s="16" t="s">
        <v>445</v>
      </c>
      <c r="G4537" s="16" t="s">
        <v>10475</v>
      </c>
      <c r="H4537" s="16" t="s">
        <v>385</v>
      </c>
      <c r="I4537" s="0" t="n">
        <v>25.7</v>
      </c>
      <c r="J4537" s="16" t="s">
        <v>239</v>
      </c>
      <c r="K4537" s="0" t="str">
        <f aca="false">IFERROR(IF(VLOOKUP($C4537,薬効分類マスタ!$A$2:$E$180,5,FALSE())=0,"",VLOOKUP($C4537,薬効分類マスタ!$A$2:$E$180,5,FALSE())),"")</f>
        <v/>
      </c>
      <c r="L4537" s="17"/>
      <c r="M4537" s="0" t="str">
        <f aca="false">IF($K4537="","",IF($L4537&lt;&gt;"",$L4537,VLOOKUP($C4537,薬効分類マスタ!$A$2:$F$180,6,FALSE())))</f>
        <v/>
      </c>
      <c r="N4537" s="0" t="str">
        <f aca="false">ASC(G4537)</f>
        <v>ﾊﾞｾﾞﾄﾞｷｼﾌｪﾝ錠20mg｢ｻﾜｲ｣</v>
      </c>
      <c r="O4537" s="0" t="str">
        <f aca="false">ASC(E4537)</f>
        <v>ﾊﾞｾﾞﾄﾞｷｼﾌｪﾝ酢酸塩</v>
      </c>
      <c r="P4537" s="16" t="n">
        <f aca="false">N(P4536)+IF($C4537=検索!$B$49,1,0)</f>
        <v>0</v>
      </c>
    </row>
    <row r="4538" customFormat="false" ht="15" hidden="false" customHeight="false" outlineLevel="0" collapsed="false">
      <c r="A4538" s="16" t="s">
        <v>221</v>
      </c>
      <c r="B4538" s="0" t="s">
        <v>10476</v>
      </c>
      <c r="C4538" s="0" t="n">
        <v>399</v>
      </c>
      <c r="D4538" s="0" t="str">
        <f aca="false">IFERROR(VLOOKUP($C4538,薬効分類マスタ!$A$2:$B$180,2,FALSE()),"未登録")</f>
        <v>他に分類されない代謝性医薬品</v>
      </c>
      <c r="E4538" s="16" t="s">
        <v>10477</v>
      </c>
      <c r="F4538" s="16" t="s">
        <v>1685</v>
      </c>
      <c r="G4538" s="16" t="s">
        <v>10478</v>
      </c>
      <c r="H4538" s="16" t="s">
        <v>1133</v>
      </c>
      <c r="I4538" s="0" t="n">
        <v>1848.1</v>
      </c>
      <c r="J4538" s="16" t="s">
        <v>232</v>
      </c>
      <c r="K4538" s="0" t="str">
        <f aca="false">IFERROR(IF(VLOOKUP($C4538,薬効分類マスタ!$A$2:$E$180,5,FALSE())=0,"",VLOOKUP($C4538,薬効分類マスタ!$A$2:$E$180,5,FALSE())),"")</f>
        <v/>
      </c>
      <c r="L4538" s="17"/>
      <c r="M4538" s="0" t="str">
        <f aca="false">IF($K4538="","",IF($L4538&lt;&gt;"",$L4538,VLOOKUP($C4538,薬効分類マスタ!$A$2:$F$180,6,FALSE())))</f>
        <v/>
      </c>
      <c r="N4538" s="0" t="str">
        <f aca="false">ASC(G4538)</f>
        <v>ﾚﾎﾞﾚｰﾄﾞ錠12.5mg</v>
      </c>
      <c r="O4538" s="0" t="str">
        <f aca="false">ASC(E4538)</f>
        <v>ｴﾙﾄﾛﾝﾎﾞﾊﾟｸﾞ　ｵﾗﾐﾝ</v>
      </c>
      <c r="P4538" s="16" t="n">
        <f aca="false">N(P4537)+IF($C4538=検索!$B$49,1,0)</f>
        <v>0</v>
      </c>
    </row>
    <row r="4539" customFormat="false" ht="15" hidden="false" customHeight="false" outlineLevel="0" collapsed="false">
      <c r="A4539" s="16" t="s">
        <v>221</v>
      </c>
      <c r="B4539" s="0" t="s">
        <v>10479</v>
      </c>
      <c r="C4539" s="0" t="n">
        <v>399</v>
      </c>
      <c r="D4539" s="0" t="str">
        <f aca="false">IFERROR(VLOOKUP($C4539,薬効分類マスタ!$A$2:$B$180,2,FALSE()),"未登録")</f>
        <v>他に分類されない代謝性医薬品</v>
      </c>
      <c r="E4539" s="16" t="s">
        <v>10477</v>
      </c>
      <c r="F4539" s="16" t="s">
        <v>1685</v>
      </c>
      <c r="G4539" s="16" t="s">
        <v>10480</v>
      </c>
      <c r="H4539" s="16" t="s">
        <v>765</v>
      </c>
      <c r="I4539" s="0" t="n">
        <v>924.1</v>
      </c>
      <c r="J4539" s="16" t="s">
        <v>239</v>
      </c>
      <c r="K4539" s="0" t="str">
        <f aca="false">IFERROR(IF(VLOOKUP($C4539,薬効分類マスタ!$A$2:$E$180,5,FALSE())=0,"",VLOOKUP($C4539,薬効分類マスタ!$A$2:$E$180,5,FALSE())),"")</f>
        <v/>
      </c>
      <c r="L4539" s="17"/>
      <c r="M4539" s="0" t="str">
        <f aca="false">IF($K4539="","",IF($L4539&lt;&gt;"",$L4539,VLOOKUP($C4539,薬効分類マスタ!$A$2:$F$180,6,FALSE())))</f>
        <v/>
      </c>
      <c r="N4539" s="0" t="str">
        <f aca="false">ASC(G4539)</f>
        <v>ｴﾙﾄﾛﾝﾎﾞﾊﾟｸﾞ錠12.5mg｢F｣</v>
      </c>
      <c r="O4539" s="0" t="str">
        <f aca="false">ASC(E4539)</f>
        <v>ｴﾙﾄﾛﾝﾎﾞﾊﾟｸﾞ　ｵﾗﾐﾝ</v>
      </c>
      <c r="P4539" s="16" t="n">
        <f aca="false">N(P4538)+IF($C4539=検索!$B$49,1,0)</f>
        <v>0</v>
      </c>
    </row>
    <row r="4540" customFormat="false" ht="15" hidden="false" customHeight="false" outlineLevel="0" collapsed="false">
      <c r="A4540" s="16" t="s">
        <v>221</v>
      </c>
      <c r="B4540" s="0" t="s">
        <v>10481</v>
      </c>
      <c r="C4540" s="0" t="n">
        <v>399</v>
      </c>
      <c r="D4540" s="0" t="str">
        <f aca="false">IFERROR(VLOOKUP($C4540,薬効分類マスタ!$A$2:$B$180,2,FALSE()),"未登録")</f>
        <v>他に分類されない代謝性医薬品</v>
      </c>
      <c r="E4540" s="16" t="s">
        <v>10477</v>
      </c>
      <c r="F4540" s="16" t="s">
        <v>1685</v>
      </c>
      <c r="G4540" s="16" t="s">
        <v>10482</v>
      </c>
      <c r="H4540" s="16" t="s">
        <v>385</v>
      </c>
      <c r="I4540" s="0" t="n">
        <v>924.1</v>
      </c>
      <c r="J4540" s="16" t="s">
        <v>239</v>
      </c>
      <c r="K4540" s="0" t="str">
        <f aca="false">IFERROR(IF(VLOOKUP($C4540,薬効分類マスタ!$A$2:$E$180,5,FALSE())=0,"",VLOOKUP($C4540,薬効分類マスタ!$A$2:$E$180,5,FALSE())),"")</f>
        <v/>
      </c>
      <c r="L4540" s="17"/>
      <c r="M4540" s="0" t="str">
        <f aca="false">IF($K4540="","",IF($L4540&lt;&gt;"",$L4540,VLOOKUP($C4540,薬効分類マスタ!$A$2:$F$180,6,FALSE())))</f>
        <v/>
      </c>
      <c r="N4540" s="0" t="str">
        <f aca="false">ASC(G4540)</f>
        <v>ｴﾙﾄﾛﾝﾎﾞﾊﾟｸﾞ錠12.5mg｢ｻﾜｲ｣</v>
      </c>
      <c r="O4540" s="0" t="str">
        <f aca="false">ASC(E4540)</f>
        <v>ｴﾙﾄﾛﾝﾎﾞﾊﾟｸﾞ　ｵﾗﾐﾝ</v>
      </c>
      <c r="P4540" s="16" t="n">
        <f aca="false">N(P4539)+IF($C4540=検索!$B$49,1,0)</f>
        <v>0</v>
      </c>
    </row>
    <row r="4541" customFormat="false" ht="15" hidden="false" customHeight="false" outlineLevel="0" collapsed="false">
      <c r="A4541" s="16" t="s">
        <v>221</v>
      </c>
      <c r="B4541" s="0" t="s">
        <v>10483</v>
      </c>
      <c r="C4541" s="0" t="n">
        <v>399</v>
      </c>
      <c r="D4541" s="0" t="str">
        <f aca="false">IFERROR(VLOOKUP($C4541,薬効分類マスタ!$A$2:$B$180,2,FALSE()),"未登録")</f>
        <v>他に分類されない代謝性医薬品</v>
      </c>
      <c r="E4541" s="16" t="s">
        <v>10477</v>
      </c>
      <c r="F4541" s="16" t="s">
        <v>1685</v>
      </c>
      <c r="G4541" s="16" t="s">
        <v>10484</v>
      </c>
      <c r="H4541" s="16" t="s">
        <v>533</v>
      </c>
      <c r="I4541" s="0" t="n">
        <v>924.1</v>
      </c>
      <c r="J4541" s="16" t="s">
        <v>239</v>
      </c>
      <c r="K4541" s="0" t="str">
        <f aca="false">IFERROR(IF(VLOOKUP($C4541,薬効分類マスタ!$A$2:$E$180,5,FALSE())=0,"",VLOOKUP($C4541,薬効分類マスタ!$A$2:$E$180,5,FALSE())),"")</f>
        <v/>
      </c>
      <c r="L4541" s="17"/>
      <c r="M4541" s="0" t="str">
        <f aca="false">IF($K4541="","",IF($L4541&lt;&gt;"",$L4541,VLOOKUP($C4541,薬効分類マスタ!$A$2:$F$180,6,FALSE())))</f>
        <v/>
      </c>
      <c r="N4541" s="0" t="str">
        <f aca="false">ASC(G4541)</f>
        <v>ｴﾙﾄﾛﾝﾎﾞﾊﾟｸﾞ錠12.5mg｢ﾄｰﾜ｣</v>
      </c>
      <c r="O4541" s="0" t="str">
        <f aca="false">ASC(E4541)</f>
        <v>ｴﾙﾄﾛﾝﾎﾞﾊﾟｸﾞ　ｵﾗﾐﾝ</v>
      </c>
      <c r="P4541" s="16" t="n">
        <f aca="false">N(P4540)+IF($C4541=検索!$B$49,1,0)</f>
        <v>0</v>
      </c>
    </row>
    <row r="4542" customFormat="false" ht="15" hidden="false" customHeight="false" outlineLevel="0" collapsed="false">
      <c r="A4542" s="16" t="s">
        <v>221</v>
      </c>
      <c r="B4542" s="0" t="s">
        <v>10485</v>
      </c>
      <c r="C4542" s="0" t="n">
        <v>399</v>
      </c>
      <c r="D4542" s="0" t="str">
        <f aca="false">IFERROR(VLOOKUP($C4542,薬効分類マスタ!$A$2:$B$180,2,FALSE()),"未登録")</f>
        <v>他に分類されない代謝性医薬品</v>
      </c>
      <c r="E4542" s="16" t="s">
        <v>10477</v>
      </c>
      <c r="F4542" s="16" t="s">
        <v>1685</v>
      </c>
      <c r="G4542" s="16" t="s">
        <v>10486</v>
      </c>
      <c r="H4542" s="16" t="s">
        <v>536</v>
      </c>
      <c r="I4542" s="0" t="n">
        <v>924.1</v>
      </c>
      <c r="J4542" s="16" t="s">
        <v>239</v>
      </c>
      <c r="K4542" s="0" t="str">
        <f aca="false">IFERROR(IF(VLOOKUP($C4542,薬効分類マスタ!$A$2:$E$180,5,FALSE())=0,"",VLOOKUP($C4542,薬効分類マスタ!$A$2:$E$180,5,FALSE())),"")</f>
        <v/>
      </c>
      <c r="L4542" s="17"/>
      <c r="M4542" s="0" t="str">
        <f aca="false">IF($K4542="","",IF($L4542&lt;&gt;"",$L4542,VLOOKUP($C4542,薬効分類マスタ!$A$2:$F$180,6,FALSE())))</f>
        <v/>
      </c>
      <c r="N4542" s="0" t="str">
        <f aca="false">ASC(G4542)</f>
        <v>ｴﾙﾄﾛﾝﾎﾞﾊﾟｸﾞ錠12.5mg｢日医工｣</v>
      </c>
      <c r="O4542" s="0" t="str">
        <f aca="false">ASC(E4542)</f>
        <v>ｴﾙﾄﾛﾝﾎﾞﾊﾟｸﾞ　ｵﾗﾐﾝ</v>
      </c>
      <c r="P4542" s="16" t="n">
        <f aca="false">N(P4541)+IF($C4542=検索!$B$49,1,0)</f>
        <v>0</v>
      </c>
    </row>
    <row r="4543" customFormat="false" ht="15" hidden="false" customHeight="false" outlineLevel="0" collapsed="false">
      <c r="A4543" s="16" t="s">
        <v>221</v>
      </c>
      <c r="B4543" s="0" t="s">
        <v>10487</v>
      </c>
      <c r="C4543" s="0" t="n">
        <v>399</v>
      </c>
      <c r="D4543" s="0" t="str">
        <f aca="false">IFERROR(VLOOKUP($C4543,薬効分類マスタ!$A$2:$B$180,2,FALSE()),"未登録")</f>
        <v>他に分類されない代謝性医薬品</v>
      </c>
      <c r="E4543" s="16" t="s">
        <v>10477</v>
      </c>
      <c r="F4543" s="16" t="s">
        <v>622</v>
      </c>
      <c r="G4543" s="16" t="s">
        <v>10488</v>
      </c>
      <c r="H4543" s="16" t="s">
        <v>1133</v>
      </c>
      <c r="I4543" s="0" t="n">
        <v>3666.2</v>
      </c>
      <c r="J4543" s="16" t="s">
        <v>232</v>
      </c>
      <c r="K4543" s="0" t="str">
        <f aca="false">IFERROR(IF(VLOOKUP($C4543,薬効分類マスタ!$A$2:$E$180,5,FALSE())=0,"",VLOOKUP($C4543,薬効分類マスタ!$A$2:$E$180,5,FALSE())),"")</f>
        <v/>
      </c>
      <c r="L4543" s="17"/>
      <c r="M4543" s="0" t="str">
        <f aca="false">IF($K4543="","",IF($L4543&lt;&gt;"",$L4543,VLOOKUP($C4543,薬効分類マスタ!$A$2:$F$180,6,FALSE())))</f>
        <v/>
      </c>
      <c r="N4543" s="0" t="str">
        <f aca="false">ASC(G4543)</f>
        <v>ﾚﾎﾞﾚｰﾄﾞ錠25mg</v>
      </c>
      <c r="O4543" s="0" t="str">
        <f aca="false">ASC(E4543)</f>
        <v>ｴﾙﾄﾛﾝﾎﾞﾊﾟｸﾞ　ｵﾗﾐﾝ</v>
      </c>
      <c r="P4543" s="16" t="n">
        <f aca="false">N(P4542)+IF($C4543=検索!$B$49,1,0)</f>
        <v>0</v>
      </c>
    </row>
    <row r="4544" customFormat="false" ht="15" hidden="false" customHeight="false" outlineLevel="0" collapsed="false">
      <c r="A4544" s="16" t="s">
        <v>221</v>
      </c>
      <c r="B4544" s="0" t="s">
        <v>10489</v>
      </c>
      <c r="C4544" s="0" t="n">
        <v>399</v>
      </c>
      <c r="D4544" s="0" t="str">
        <f aca="false">IFERROR(VLOOKUP($C4544,薬効分類マスタ!$A$2:$B$180,2,FALSE()),"未登録")</f>
        <v>他に分類されない代謝性医薬品</v>
      </c>
      <c r="E4544" s="16" t="s">
        <v>10477</v>
      </c>
      <c r="F4544" s="16" t="s">
        <v>622</v>
      </c>
      <c r="G4544" s="16" t="s">
        <v>10490</v>
      </c>
      <c r="H4544" s="16" t="s">
        <v>765</v>
      </c>
      <c r="I4544" s="0" t="n">
        <v>1833.2</v>
      </c>
      <c r="J4544" s="16" t="s">
        <v>239</v>
      </c>
      <c r="K4544" s="0" t="str">
        <f aca="false">IFERROR(IF(VLOOKUP($C4544,薬効分類マスタ!$A$2:$E$180,5,FALSE())=0,"",VLOOKUP($C4544,薬効分類マスタ!$A$2:$E$180,5,FALSE())),"")</f>
        <v/>
      </c>
      <c r="L4544" s="17"/>
      <c r="M4544" s="0" t="str">
        <f aca="false">IF($K4544="","",IF($L4544&lt;&gt;"",$L4544,VLOOKUP($C4544,薬効分類マスタ!$A$2:$F$180,6,FALSE())))</f>
        <v/>
      </c>
      <c r="N4544" s="0" t="str">
        <f aca="false">ASC(G4544)</f>
        <v>ｴﾙﾄﾛﾝﾎﾞﾊﾟｸﾞ錠25mg｢F｣</v>
      </c>
      <c r="O4544" s="0" t="str">
        <f aca="false">ASC(E4544)</f>
        <v>ｴﾙﾄﾛﾝﾎﾞﾊﾟｸﾞ　ｵﾗﾐﾝ</v>
      </c>
      <c r="P4544" s="16" t="n">
        <f aca="false">N(P4543)+IF($C4544=検索!$B$49,1,0)</f>
        <v>0</v>
      </c>
    </row>
    <row r="4545" customFormat="false" ht="15" hidden="false" customHeight="false" outlineLevel="0" collapsed="false">
      <c r="A4545" s="16" t="s">
        <v>221</v>
      </c>
      <c r="B4545" s="0" t="s">
        <v>10491</v>
      </c>
      <c r="C4545" s="0" t="n">
        <v>399</v>
      </c>
      <c r="D4545" s="0" t="str">
        <f aca="false">IFERROR(VLOOKUP($C4545,薬効分類マスタ!$A$2:$B$180,2,FALSE()),"未登録")</f>
        <v>他に分類されない代謝性医薬品</v>
      </c>
      <c r="E4545" s="16" t="s">
        <v>10477</v>
      </c>
      <c r="F4545" s="16" t="s">
        <v>622</v>
      </c>
      <c r="G4545" s="16" t="s">
        <v>10492</v>
      </c>
      <c r="H4545" s="16" t="s">
        <v>385</v>
      </c>
      <c r="I4545" s="0" t="n">
        <v>1833.2</v>
      </c>
      <c r="J4545" s="16" t="s">
        <v>239</v>
      </c>
      <c r="K4545" s="0" t="str">
        <f aca="false">IFERROR(IF(VLOOKUP($C4545,薬効分類マスタ!$A$2:$E$180,5,FALSE())=0,"",VLOOKUP($C4545,薬効分類マスタ!$A$2:$E$180,5,FALSE())),"")</f>
        <v/>
      </c>
      <c r="L4545" s="17"/>
      <c r="M4545" s="0" t="str">
        <f aca="false">IF($K4545="","",IF($L4545&lt;&gt;"",$L4545,VLOOKUP($C4545,薬効分類マスタ!$A$2:$F$180,6,FALSE())))</f>
        <v/>
      </c>
      <c r="N4545" s="0" t="str">
        <f aca="false">ASC(G4545)</f>
        <v>ｴﾙﾄﾛﾝﾎﾞﾊﾟｸﾞ錠25mg｢ｻﾜｲ｣</v>
      </c>
      <c r="O4545" s="0" t="str">
        <f aca="false">ASC(E4545)</f>
        <v>ｴﾙﾄﾛﾝﾎﾞﾊﾟｸﾞ　ｵﾗﾐﾝ</v>
      </c>
      <c r="P4545" s="16" t="n">
        <f aca="false">N(P4544)+IF($C4545=検索!$B$49,1,0)</f>
        <v>0</v>
      </c>
    </row>
    <row r="4546" customFormat="false" ht="15" hidden="false" customHeight="false" outlineLevel="0" collapsed="false">
      <c r="A4546" s="16" t="s">
        <v>221</v>
      </c>
      <c r="B4546" s="0" t="s">
        <v>10493</v>
      </c>
      <c r="C4546" s="0" t="n">
        <v>399</v>
      </c>
      <c r="D4546" s="0" t="str">
        <f aca="false">IFERROR(VLOOKUP($C4546,薬効分類マスタ!$A$2:$B$180,2,FALSE()),"未登録")</f>
        <v>他に分類されない代謝性医薬品</v>
      </c>
      <c r="E4546" s="16" t="s">
        <v>10477</v>
      </c>
      <c r="F4546" s="16" t="s">
        <v>622</v>
      </c>
      <c r="G4546" s="16" t="s">
        <v>10494</v>
      </c>
      <c r="H4546" s="16" t="s">
        <v>533</v>
      </c>
      <c r="I4546" s="0" t="n">
        <v>1833.2</v>
      </c>
      <c r="J4546" s="16" t="s">
        <v>239</v>
      </c>
      <c r="K4546" s="0" t="str">
        <f aca="false">IFERROR(IF(VLOOKUP($C4546,薬効分類マスタ!$A$2:$E$180,5,FALSE())=0,"",VLOOKUP($C4546,薬効分類マスタ!$A$2:$E$180,5,FALSE())),"")</f>
        <v/>
      </c>
      <c r="L4546" s="17"/>
      <c r="M4546" s="0" t="str">
        <f aca="false">IF($K4546="","",IF($L4546&lt;&gt;"",$L4546,VLOOKUP($C4546,薬効分類マスタ!$A$2:$F$180,6,FALSE())))</f>
        <v/>
      </c>
      <c r="N4546" s="0" t="str">
        <f aca="false">ASC(G4546)</f>
        <v>ｴﾙﾄﾛﾝﾎﾞﾊﾟｸﾞ錠25mg｢ﾄｰﾜ｣</v>
      </c>
      <c r="O4546" s="0" t="str">
        <f aca="false">ASC(E4546)</f>
        <v>ｴﾙﾄﾛﾝﾎﾞﾊﾟｸﾞ　ｵﾗﾐﾝ</v>
      </c>
      <c r="P4546" s="16" t="n">
        <f aca="false">N(P4545)+IF($C4546=検索!$B$49,1,0)</f>
        <v>0</v>
      </c>
    </row>
    <row r="4547" customFormat="false" ht="15" hidden="false" customHeight="false" outlineLevel="0" collapsed="false">
      <c r="A4547" s="16" t="s">
        <v>221</v>
      </c>
      <c r="B4547" s="0" t="s">
        <v>10495</v>
      </c>
      <c r="C4547" s="0" t="n">
        <v>399</v>
      </c>
      <c r="D4547" s="0" t="str">
        <f aca="false">IFERROR(VLOOKUP($C4547,薬効分類マスタ!$A$2:$B$180,2,FALSE()),"未登録")</f>
        <v>他に分類されない代謝性医薬品</v>
      </c>
      <c r="E4547" s="16" t="s">
        <v>10477</v>
      </c>
      <c r="F4547" s="16" t="s">
        <v>622</v>
      </c>
      <c r="G4547" s="16" t="s">
        <v>10496</v>
      </c>
      <c r="H4547" s="16" t="s">
        <v>536</v>
      </c>
      <c r="I4547" s="0" t="n">
        <v>1833.2</v>
      </c>
      <c r="J4547" s="16" t="s">
        <v>239</v>
      </c>
      <c r="K4547" s="0" t="str">
        <f aca="false">IFERROR(IF(VLOOKUP($C4547,薬効分類マスタ!$A$2:$E$180,5,FALSE())=0,"",VLOOKUP($C4547,薬効分類マスタ!$A$2:$E$180,5,FALSE())),"")</f>
        <v/>
      </c>
      <c r="L4547" s="17"/>
      <c r="M4547" s="0" t="str">
        <f aca="false">IF($K4547="","",IF($L4547&lt;&gt;"",$L4547,VLOOKUP($C4547,薬効分類マスタ!$A$2:$F$180,6,FALSE())))</f>
        <v/>
      </c>
      <c r="N4547" s="0" t="str">
        <f aca="false">ASC(G4547)</f>
        <v>ｴﾙﾄﾛﾝﾎﾞﾊﾟｸﾞ錠25mg｢日医工｣</v>
      </c>
      <c r="O4547" s="0" t="str">
        <f aca="false">ASC(E4547)</f>
        <v>ｴﾙﾄﾛﾝﾎﾞﾊﾟｸﾞ　ｵﾗﾐﾝ</v>
      </c>
      <c r="P4547" s="16" t="n">
        <f aca="false">N(P4546)+IF($C4547=検索!$B$49,1,0)</f>
        <v>0</v>
      </c>
    </row>
    <row r="4548" customFormat="false" ht="15" hidden="false" customHeight="false" outlineLevel="0" collapsed="false">
      <c r="A4548" s="16" t="s">
        <v>221</v>
      </c>
      <c r="B4548" s="0" t="s">
        <v>10497</v>
      </c>
      <c r="C4548" s="0" t="n">
        <v>399</v>
      </c>
      <c r="D4548" s="0" t="str">
        <f aca="false">IFERROR(VLOOKUP($C4548,薬効分類マスタ!$A$2:$B$180,2,FALSE()),"未登録")</f>
        <v>他に分類されない代謝性医薬品</v>
      </c>
      <c r="E4548" s="16" t="s">
        <v>10498</v>
      </c>
      <c r="F4548" s="16" t="s">
        <v>8169</v>
      </c>
      <c r="G4548" s="16" t="s">
        <v>10499</v>
      </c>
      <c r="H4548" s="16" t="s">
        <v>473</v>
      </c>
      <c r="I4548" s="0" t="n">
        <v>7513.1</v>
      </c>
      <c r="J4548" s="16" t="s">
        <v>232</v>
      </c>
      <c r="K4548" s="0" t="str">
        <f aca="false">IFERROR(IF(VLOOKUP($C4548,薬効分類マスタ!$A$2:$E$180,5,FALSE())=0,"",VLOOKUP($C4548,薬効分類マスタ!$A$2:$E$180,5,FALSE())),"")</f>
        <v/>
      </c>
      <c r="L4548" s="17"/>
      <c r="M4548" s="0" t="str">
        <f aca="false">IF($K4548="","",IF($L4548&lt;&gt;"",$L4548,VLOOKUP($C4548,薬効分類マスタ!$A$2:$F$180,6,FALSE())))</f>
        <v/>
      </c>
      <c r="N4548" s="0" t="str">
        <f aca="false">ASC(G4548)</f>
        <v>ｲﾑｾﾗｶﾌﾟｾﾙ0.5mg</v>
      </c>
      <c r="O4548" s="0" t="str">
        <f aca="false">ASC(E4548)</f>
        <v>ﾌｨﾝｺﾞﾘﾓﾄﾞ塩酸塩</v>
      </c>
      <c r="P4548" s="16" t="n">
        <f aca="false">N(P4547)+IF($C4548=検索!$B$49,1,0)</f>
        <v>0</v>
      </c>
    </row>
    <row r="4549" customFormat="false" ht="15" hidden="false" customHeight="false" outlineLevel="0" collapsed="false">
      <c r="A4549" s="16" t="s">
        <v>221</v>
      </c>
      <c r="B4549" s="0" t="s">
        <v>10500</v>
      </c>
      <c r="C4549" s="0" t="n">
        <v>399</v>
      </c>
      <c r="D4549" s="0" t="str">
        <f aca="false">IFERROR(VLOOKUP($C4549,薬効分類マスタ!$A$2:$B$180,2,FALSE()),"未登録")</f>
        <v>他に分類されない代謝性医薬品</v>
      </c>
      <c r="E4549" s="16" t="s">
        <v>10498</v>
      </c>
      <c r="F4549" s="16" t="s">
        <v>8169</v>
      </c>
      <c r="G4549" s="16" t="s">
        <v>10501</v>
      </c>
      <c r="H4549" s="16" t="s">
        <v>1133</v>
      </c>
      <c r="I4549" s="0" t="n">
        <v>7044.5</v>
      </c>
      <c r="J4549" s="16" t="s">
        <v>232</v>
      </c>
      <c r="K4549" s="0" t="str">
        <f aca="false">IFERROR(IF(VLOOKUP($C4549,薬効分類マスタ!$A$2:$E$180,5,FALSE())=0,"",VLOOKUP($C4549,薬効分類マスタ!$A$2:$E$180,5,FALSE())),"")</f>
        <v/>
      </c>
      <c r="L4549" s="17"/>
      <c r="M4549" s="0" t="str">
        <f aca="false">IF($K4549="","",IF($L4549&lt;&gt;"",$L4549,VLOOKUP($C4549,薬効分類マスタ!$A$2:$F$180,6,FALSE())))</f>
        <v/>
      </c>
      <c r="N4549" s="0" t="str">
        <f aca="false">ASC(G4549)</f>
        <v>ｼﾞﾚﾆｱｶﾌﾟｾﾙ0.5mg</v>
      </c>
      <c r="O4549" s="0" t="str">
        <f aca="false">ASC(E4549)</f>
        <v>ﾌｨﾝｺﾞﾘﾓﾄﾞ塩酸塩</v>
      </c>
      <c r="P4549" s="16" t="n">
        <f aca="false">N(P4548)+IF($C4549=検索!$B$49,1,0)</f>
        <v>0</v>
      </c>
    </row>
    <row r="4550" customFormat="false" ht="15" hidden="false" customHeight="false" outlineLevel="0" collapsed="false">
      <c r="A4550" s="16" t="s">
        <v>221</v>
      </c>
      <c r="B4550" s="0" t="s">
        <v>10502</v>
      </c>
      <c r="C4550" s="0" t="n">
        <v>399</v>
      </c>
      <c r="D4550" s="0" t="str">
        <f aca="false">IFERROR(VLOOKUP($C4550,薬効分類マスタ!$A$2:$B$180,2,FALSE()),"未登録")</f>
        <v>他に分類されない代謝性医薬品</v>
      </c>
      <c r="E4550" s="16" t="s">
        <v>10498</v>
      </c>
      <c r="F4550" s="16" t="s">
        <v>8169</v>
      </c>
      <c r="G4550" s="16" t="s">
        <v>10503</v>
      </c>
      <c r="H4550" s="16" t="s">
        <v>385</v>
      </c>
      <c r="I4550" s="0" t="n">
        <v>2676.2</v>
      </c>
      <c r="J4550" s="16" t="s">
        <v>239</v>
      </c>
      <c r="K4550" s="0" t="str">
        <f aca="false">IFERROR(IF(VLOOKUP($C4550,薬効分類マスタ!$A$2:$E$180,5,FALSE())=0,"",VLOOKUP($C4550,薬効分類マスタ!$A$2:$E$180,5,FALSE())),"")</f>
        <v/>
      </c>
      <c r="L4550" s="17"/>
      <c r="M4550" s="0" t="str">
        <f aca="false">IF($K4550="","",IF($L4550&lt;&gt;"",$L4550,VLOOKUP($C4550,薬効分類マスタ!$A$2:$F$180,6,FALSE())))</f>
        <v/>
      </c>
      <c r="N4550" s="0" t="str">
        <f aca="false">ASC(G4550)</f>
        <v>ﾌｨﾝｺﾞﾘﾓﾄﾞｶﾌﾟｾﾙ0.5mg｢ｻﾜｲ｣</v>
      </c>
      <c r="O4550" s="0" t="str">
        <f aca="false">ASC(E4550)</f>
        <v>ﾌｨﾝｺﾞﾘﾓﾄﾞ塩酸塩</v>
      </c>
      <c r="P4550" s="16" t="n">
        <f aca="false">N(P4549)+IF($C4550=検索!$B$49,1,0)</f>
        <v>0</v>
      </c>
    </row>
    <row r="4551" customFormat="false" ht="15" hidden="false" customHeight="false" outlineLevel="0" collapsed="false">
      <c r="A4551" s="16" t="s">
        <v>221</v>
      </c>
      <c r="B4551" s="0" t="s">
        <v>10504</v>
      </c>
      <c r="C4551" s="0" t="n">
        <v>399</v>
      </c>
      <c r="D4551" s="0" t="str">
        <f aca="false">IFERROR(VLOOKUP($C4551,薬効分類マスタ!$A$2:$B$180,2,FALSE()),"未登録")</f>
        <v>他に分類されない代謝性医薬品</v>
      </c>
      <c r="E4551" s="16" t="s">
        <v>10498</v>
      </c>
      <c r="F4551" s="16" t="s">
        <v>8169</v>
      </c>
      <c r="G4551" s="16" t="s">
        <v>10505</v>
      </c>
      <c r="H4551" s="16" t="s">
        <v>533</v>
      </c>
      <c r="I4551" s="0" t="n">
        <v>2676.2</v>
      </c>
      <c r="J4551" s="16" t="s">
        <v>239</v>
      </c>
      <c r="K4551" s="0" t="str">
        <f aca="false">IFERROR(IF(VLOOKUP($C4551,薬効分類マスタ!$A$2:$E$180,5,FALSE())=0,"",VLOOKUP($C4551,薬効分類マスタ!$A$2:$E$180,5,FALSE())),"")</f>
        <v/>
      </c>
      <c r="L4551" s="17"/>
      <c r="M4551" s="0" t="str">
        <f aca="false">IF($K4551="","",IF($L4551&lt;&gt;"",$L4551,VLOOKUP($C4551,薬効分類マスタ!$A$2:$F$180,6,FALSE())))</f>
        <v/>
      </c>
      <c r="N4551" s="0" t="str">
        <f aca="false">ASC(G4551)</f>
        <v>ﾌｨﾝｺﾞﾘﾓﾄﾞｶﾌﾟｾﾙ0.5mg｢ﾄｰﾜ｣</v>
      </c>
      <c r="O4551" s="0" t="str">
        <f aca="false">ASC(E4551)</f>
        <v>ﾌｨﾝｺﾞﾘﾓﾄﾞ塩酸塩</v>
      </c>
      <c r="P4551" s="16" t="n">
        <f aca="false">N(P4550)+IF($C4551=検索!$B$49,1,0)</f>
        <v>0</v>
      </c>
    </row>
    <row r="4552" customFormat="false" ht="15" hidden="false" customHeight="false" outlineLevel="0" collapsed="false">
      <c r="A4552" s="16" t="s">
        <v>221</v>
      </c>
      <c r="B4552" s="0" t="s">
        <v>10506</v>
      </c>
      <c r="C4552" s="0" t="n">
        <v>399</v>
      </c>
      <c r="D4552" s="0" t="str">
        <f aca="false">IFERROR(VLOOKUP($C4552,薬効分類マスタ!$A$2:$B$180,2,FALSE()),"未登録")</f>
        <v>他に分類されない代謝性医薬品</v>
      </c>
      <c r="E4552" s="16" t="s">
        <v>10507</v>
      </c>
      <c r="F4552" s="16" t="s">
        <v>1123</v>
      </c>
      <c r="G4552" s="16" t="s">
        <v>10508</v>
      </c>
      <c r="H4552" s="16" t="s">
        <v>1356</v>
      </c>
      <c r="I4552" s="0" t="n">
        <v>10266.7</v>
      </c>
      <c r="J4552" s="16" t="s">
        <v>232</v>
      </c>
      <c r="K4552" s="0" t="str">
        <f aca="false">IFERROR(IF(VLOOKUP($C4552,薬効分類マスタ!$A$2:$E$180,5,FALSE())=0,"",VLOOKUP($C4552,薬効分類マスタ!$A$2:$E$180,5,FALSE())),"")</f>
        <v/>
      </c>
      <c r="L4552" s="17"/>
      <c r="M4552" s="0" t="str">
        <f aca="false">IF($K4552="","",IF($L4552&lt;&gt;"",$L4552,VLOOKUP($C4552,薬効分類マスタ!$A$2:$F$180,6,FALSE())))</f>
        <v/>
      </c>
      <c r="N4552" s="0" t="str">
        <f aca="false">ASC(G4552)</f>
        <v>ﾌﾞﾚｰｻﾞﾍﾞｽｶﾌﾟｾﾙ100mg</v>
      </c>
      <c r="O4552" s="0" t="str">
        <f aca="false">ASC(E4552)</f>
        <v>ﾐｸﾞﾙｽﾀｯﾄ</v>
      </c>
      <c r="P4552" s="16" t="n">
        <f aca="false">N(P4551)+IF($C4552=検索!$B$49,1,0)</f>
        <v>0</v>
      </c>
    </row>
    <row r="4553" customFormat="false" ht="15" hidden="false" customHeight="false" outlineLevel="0" collapsed="false">
      <c r="A4553" s="16" t="s">
        <v>221</v>
      </c>
      <c r="B4553" s="0" t="s">
        <v>10509</v>
      </c>
      <c r="C4553" s="0" t="n">
        <v>399</v>
      </c>
      <c r="D4553" s="0" t="str">
        <f aca="false">IFERROR(VLOOKUP($C4553,薬効分類マスタ!$A$2:$B$180,2,FALSE()),"未登録")</f>
        <v>他に分類されない代謝性医薬品</v>
      </c>
      <c r="E4553" s="16" t="s">
        <v>10507</v>
      </c>
      <c r="F4553" s="16" t="s">
        <v>10510</v>
      </c>
      <c r="G4553" s="16" t="s">
        <v>10511</v>
      </c>
      <c r="H4553" s="16" t="s">
        <v>10512</v>
      </c>
      <c r="I4553" s="0" t="n">
        <v>6038.2</v>
      </c>
      <c r="J4553" s="16" t="s">
        <v>232</v>
      </c>
      <c r="K4553" s="0" t="str">
        <f aca="false">IFERROR(IF(VLOOKUP($C4553,薬効分類マスタ!$A$2:$E$180,5,FALSE())=0,"",VLOOKUP($C4553,薬効分類マスタ!$A$2:$E$180,5,FALSE())),"")</f>
        <v/>
      </c>
      <c r="L4553" s="17"/>
      <c r="M4553" s="0" t="str">
        <f aca="false">IF($K4553="","",IF($L4553&lt;&gt;"",$L4553,VLOOKUP($C4553,薬効分類マスタ!$A$2:$F$180,6,FALSE())))</f>
        <v/>
      </c>
      <c r="N4553" s="0" t="str">
        <f aca="false">ASC(G4553)</f>
        <v>ｵﾌﾟﾌｫﾙﾀﾞｶﾌﾟｾﾙ65mg</v>
      </c>
      <c r="O4553" s="0" t="str">
        <f aca="false">ASC(E4553)</f>
        <v>ﾐｸﾞﾙｽﾀｯﾄ</v>
      </c>
      <c r="P4553" s="16" t="n">
        <f aca="false">N(P4552)+IF($C4553=検索!$B$49,1,0)</f>
        <v>0</v>
      </c>
    </row>
    <row r="4554" customFormat="false" ht="15" hidden="false" customHeight="false" outlineLevel="0" collapsed="false">
      <c r="A4554" s="16" t="s">
        <v>221</v>
      </c>
      <c r="B4554" s="0" t="s">
        <v>10513</v>
      </c>
      <c r="C4554" s="0" t="n">
        <v>399</v>
      </c>
      <c r="D4554" s="0" t="str">
        <f aca="false">IFERROR(VLOOKUP($C4554,薬効分類マスタ!$A$2:$B$180,2,FALSE()),"未登録")</f>
        <v>他に分類されない代謝性医薬品</v>
      </c>
      <c r="E4554" s="16" t="s">
        <v>10514</v>
      </c>
      <c r="F4554" s="16" t="s">
        <v>622</v>
      </c>
      <c r="G4554" s="16" t="s">
        <v>10515</v>
      </c>
      <c r="H4554" s="16" t="s">
        <v>283</v>
      </c>
      <c r="I4554" s="0" t="n">
        <v>73.7</v>
      </c>
      <c r="J4554" s="16" t="s">
        <v>232</v>
      </c>
      <c r="K4554" s="0" t="str">
        <f aca="false">IFERROR(IF(VLOOKUP($C4554,薬効分類マスタ!$A$2:$E$180,5,FALSE())=0,"",VLOOKUP($C4554,薬効分類マスタ!$A$2:$E$180,5,FALSE())),"")</f>
        <v/>
      </c>
      <c r="L4554" s="17"/>
      <c r="M4554" s="0" t="str">
        <f aca="false">IF($K4554="","",IF($L4554&lt;&gt;"",$L4554,VLOOKUP($C4554,薬効分類マスタ!$A$2:$F$180,6,FALSE())))</f>
        <v/>
      </c>
      <c r="N4554" s="0" t="str">
        <f aca="false">ASC(G4554)</f>
        <v>ｹｱﾗﾑ錠25mg</v>
      </c>
      <c r="O4554" s="0" t="str">
        <f aca="false">ASC(E4554)</f>
        <v>ｲｸﾞﾗﾁﾓﾄﾞ</v>
      </c>
      <c r="P4554" s="16" t="n">
        <f aca="false">N(P4553)+IF($C4554=検索!$B$49,1,0)</f>
        <v>0</v>
      </c>
    </row>
    <row r="4555" customFormat="false" ht="15" hidden="false" customHeight="false" outlineLevel="0" collapsed="false">
      <c r="A4555" s="16" t="s">
        <v>221</v>
      </c>
      <c r="B4555" s="0" t="s">
        <v>10516</v>
      </c>
      <c r="C4555" s="0" t="n">
        <v>399</v>
      </c>
      <c r="D4555" s="0" t="str">
        <f aca="false">IFERROR(VLOOKUP($C4555,薬効分類マスタ!$A$2:$B$180,2,FALSE()),"未登録")</f>
        <v>他に分類されない代謝性医薬品</v>
      </c>
      <c r="E4555" s="16" t="s">
        <v>10514</v>
      </c>
      <c r="F4555" s="16" t="s">
        <v>622</v>
      </c>
      <c r="G4555" s="16" t="s">
        <v>10517</v>
      </c>
      <c r="H4555" s="16" t="s">
        <v>385</v>
      </c>
      <c r="I4555" s="0" t="n">
        <v>32.2</v>
      </c>
      <c r="J4555" s="16" t="s">
        <v>239</v>
      </c>
      <c r="K4555" s="0" t="str">
        <f aca="false">IFERROR(IF(VLOOKUP($C4555,薬効分類マスタ!$A$2:$E$180,5,FALSE())=0,"",VLOOKUP($C4555,薬効分類マスタ!$A$2:$E$180,5,FALSE())),"")</f>
        <v/>
      </c>
      <c r="L4555" s="17"/>
      <c r="M4555" s="0" t="str">
        <f aca="false">IF($K4555="","",IF($L4555&lt;&gt;"",$L4555,VLOOKUP($C4555,薬効分類マスタ!$A$2:$F$180,6,FALSE())))</f>
        <v/>
      </c>
      <c r="N4555" s="0" t="str">
        <f aca="false">ASC(G4555)</f>
        <v>ｲｸﾞﾗﾁﾓﾄﾞ錠25mg｢ｻﾜｲ｣</v>
      </c>
      <c r="O4555" s="0" t="str">
        <f aca="false">ASC(E4555)</f>
        <v>ｲｸﾞﾗﾁﾓﾄﾞ</v>
      </c>
      <c r="P4555" s="16" t="n">
        <f aca="false">N(P4554)+IF($C4555=検索!$B$49,1,0)</f>
        <v>0</v>
      </c>
    </row>
    <row r="4556" customFormat="false" ht="15" hidden="false" customHeight="false" outlineLevel="0" collapsed="false">
      <c r="A4556" s="16" t="s">
        <v>221</v>
      </c>
      <c r="B4556" s="0" t="s">
        <v>10518</v>
      </c>
      <c r="C4556" s="0" t="n">
        <v>399</v>
      </c>
      <c r="D4556" s="0" t="str">
        <f aca="false">IFERROR(VLOOKUP($C4556,薬効分類マスタ!$A$2:$B$180,2,FALSE()),"未登録")</f>
        <v>他に分類されない代謝性医薬品</v>
      </c>
      <c r="E4556" s="16" t="s">
        <v>10514</v>
      </c>
      <c r="F4556" s="16" t="s">
        <v>622</v>
      </c>
      <c r="G4556" s="16" t="s">
        <v>10519</v>
      </c>
      <c r="H4556" s="16" t="s">
        <v>1053</v>
      </c>
      <c r="I4556" s="0" t="n">
        <v>32.2</v>
      </c>
      <c r="J4556" s="16" t="s">
        <v>239</v>
      </c>
      <c r="K4556" s="0" t="str">
        <f aca="false">IFERROR(IF(VLOOKUP($C4556,薬効分類マスタ!$A$2:$E$180,5,FALSE())=0,"",VLOOKUP($C4556,薬効分類マスタ!$A$2:$E$180,5,FALSE())),"")</f>
        <v/>
      </c>
      <c r="L4556" s="17"/>
      <c r="M4556" s="0" t="str">
        <f aca="false">IF($K4556="","",IF($L4556&lt;&gt;"",$L4556,VLOOKUP($C4556,薬効分類マスタ!$A$2:$F$180,6,FALSE())))</f>
        <v/>
      </c>
      <c r="N4556" s="0" t="str">
        <f aca="false">ASC(G4556)</f>
        <v>ｲｸﾞﾗﾁﾓﾄﾞ錠25mg｢あゆみ｣</v>
      </c>
      <c r="O4556" s="0" t="str">
        <f aca="false">ASC(E4556)</f>
        <v>ｲｸﾞﾗﾁﾓﾄﾞ</v>
      </c>
      <c r="P4556" s="16" t="n">
        <f aca="false">N(P4555)+IF($C4556=検索!$B$49,1,0)</f>
        <v>0</v>
      </c>
    </row>
    <row r="4557" customFormat="false" ht="15" hidden="false" customHeight="false" outlineLevel="0" collapsed="false">
      <c r="A4557" s="16" t="s">
        <v>221</v>
      </c>
      <c r="B4557" s="0" t="s">
        <v>10520</v>
      </c>
      <c r="C4557" s="0" t="n">
        <v>399</v>
      </c>
      <c r="D4557" s="0" t="str">
        <f aca="false">IFERROR(VLOOKUP($C4557,薬効分類マスタ!$A$2:$B$180,2,FALSE()),"未登録")</f>
        <v>他に分類されない代謝性医薬品</v>
      </c>
      <c r="E4557" s="16" t="s">
        <v>10514</v>
      </c>
      <c r="F4557" s="16" t="s">
        <v>622</v>
      </c>
      <c r="G4557" s="16" t="s">
        <v>10521</v>
      </c>
      <c r="H4557" s="16" t="s">
        <v>530</v>
      </c>
      <c r="I4557" s="0" t="n">
        <v>32.2</v>
      </c>
      <c r="J4557" s="16" t="s">
        <v>239</v>
      </c>
      <c r="K4557" s="0" t="str">
        <f aca="false">IFERROR(IF(VLOOKUP($C4557,薬効分類マスタ!$A$2:$E$180,5,FALSE())=0,"",VLOOKUP($C4557,薬効分類マスタ!$A$2:$E$180,5,FALSE())),"")</f>
        <v/>
      </c>
      <c r="L4557" s="17"/>
      <c r="M4557" s="0" t="str">
        <f aca="false">IF($K4557="","",IF($L4557&lt;&gt;"",$L4557,VLOOKUP($C4557,薬効分類マスタ!$A$2:$F$180,6,FALSE())))</f>
        <v/>
      </c>
      <c r="N4557" s="0" t="str">
        <f aca="false">ASC(G4557)</f>
        <v>ｲｸﾞﾗﾁﾓﾄﾞ錠25mg｢ｹﾐﾌｧ｣</v>
      </c>
      <c r="O4557" s="0" t="str">
        <f aca="false">ASC(E4557)</f>
        <v>ｲｸﾞﾗﾁﾓﾄﾞ</v>
      </c>
      <c r="P4557" s="16" t="n">
        <f aca="false">N(P4556)+IF($C4557=検索!$B$49,1,0)</f>
        <v>0</v>
      </c>
    </row>
    <row r="4558" customFormat="false" ht="15" hidden="false" customHeight="false" outlineLevel="0" collapsed="false">
      <c r="A4558" s="16" t="s">
        <v>221</v>
      </c>
      <c r="B4558" s="0" t="s">
        <v>10522</v>
      </c>
      <c r="C4558" s="0" t="n">
        <v>399</v>
      </c>
      <c r="D4558" s="0" t="str">
        <f aca="false">IFERROR(VLOOKUP($C4558,薬効分類マスタ!$A$2:$B$180,2,FALSE()),"未登録")</f>
        <v>他に分類されない代謝性医薬品</v>
      </c>
      <c r="E4558" s="16" t="s">
        <v>10523</v>
      </c>
      <c r="F4558" s="16" t="s">
        <v>7786</v>
      </c>
      <c r="G4558" s="16" t="s">
        <v>10524</v>
      </c>
      <c r="H4558" s="16" t="s">
        <v>3700</v>
      </c>
      <c r="I4558" s="0" t="n">
        <v>871.3</v>
      </c>
      <c r="J4558" s="16" t="s">
        <v>232</v>
      </c>
      <c r="K4558" s="0" t="str">
        <f aca="false">IFERROR(IF(VLOOKUP($C4558,薬効分類マスタ!$A$2:$E$180,5,FALSE())=0,"",VLOOKUP($C4558,薬効分類マスタ!$A$2:$E$180,5,FALSE())),"")</f>
        <v/>
      </c>
      <c r="L4558" s="17"/>
      <c r="M4558" s="0" t="str">
        <f aca="false">IF($K4558="","",IF($L4558&lt;&gt;"",$L4558,VLOOKUP($C4558,薬効分類マスタ!$A$2:$F$180,6,FALSE())))</f>
        <v/>
      </c>
      <c r="N4558" s="0" t="str">
        <f aca="false">ASC(G4558)</f>
        <v>ﾌﾞﾌｪﾆｰﾙ顆粒　94%</v>
      </c>
      <c r="O4558" s="0" t="str">
        <f aca="false">ASC(E4558)</f>
        <v>ﾌｪﾆﾙ酪酸ﾅﾄﾘｳﾑ</v>
      </c>
      <c r="P4558" s="16" t="n">
        <f aca="false">N(P4557)+IF($C4558=検索!$B$49,1,0)</f>
        <v>0</v>
      </c>
    </row>
    <row r="4559" customFormat="false" ht="15" hidden="false" customHeight="false" outlineLevel="0" collapsed="false">
      <c r="A4559" s="16" t="s">
        <v>221</v>
      </c>
      <c r="B4559" s="0" t="s">
        <v>10525</v>
      </c>
      <c r="C4559" s="0" t="n">
        <v>399</v>
      </c>
      <c r="D4559" s="0" t="str">
        <f aca="false">IFERROR(VLOOKUP($C4559,薬効分類マスタ!$A$2:$B$180,2,FALSE()),"未登録")</f>
        <v>他に分類されない代謝性医薬品</v>
      </c>
      <c r="E4559" s="16" t="s">
        <v>10523</v>
      </c>
      <c r="F4559" s="16" t="s">
        <v>854</v>
      </c>
      <c r="G4559" s="16" t="s">
        <v>10526</v>
      </c>
      <c r="H4559" s="16" t="s">
        <v>3700</v>
      </c>
      <c r="I4559" s="0" t="n">
        <v>470.6</v>
      </c>
      <c r="J4559" s="16" t="s">
        <v>232</v>
      </c>
      <c r="K4559" s="0" t="str">
        <f aca="false">IFERROR(IF(VLOOKUP($C4559,薬効分類マスタ!$A$2:$E$180,5,FALSE())=0,"",VLOOKUP($C4559,薬効分類マスタ!$A$2:$E$180,5,FALSE())),"")</f>
        <v/>
      </c>
      <c r="L4559" s="17"/>
      <c r="M4559" s="0" t="str">
        <f aca="false">IF($K4559="","",IF($L4559&lt;&gt;"",$L4559,VLOOKUP($C4559,薬効分類マスタ!$A$2:$F$180,6,FALSE())))</f>
        <v/>
      </c>
      <c r="N4559" s="0" t="str">
        <f aca="false">ASC(G4559)</f>
        <v>ﾌﾞﾌｪﾆｰﾙ錠　500mg</v>
      </c>
      <c r="O4559" s="0" t="str">
        <f aca="false">ASC(E4559)</f>
        <v>ﾌｪﾆﾙ酪酸ﾅﾄﾘｳﾑ</v>
      </c>
      <c r="P4559" s="16" t="n">
        <f aca="false">N(P4558)+IF($C4559=検索!$B$49,1,0)</f>
        <v>0</v>
      </c>
    </row>
    <row r="4560" customFormat="false" ht="15" hidden="false" customHeight="false" outlineLevel="0" collapsed="false">
      <c r="A4560" s="16" t="s">
        <v>221</v>
      </c>
      <c r="B4560" s="0" t="s">
        <v>10527</v>
      </c>
      <c r="C4560" s="0" t="n">
        <v>399</v>
      </c>
      <c r="D4560" s="0" t="str">
        <f aca="false">IFERROR(VLOOKUP($C4560,薬効分類マスタ!$A$2:$B$180,2,FALSE()),"未登録")</f>
        <v>他に分類されない代謝性医薬品</v>
      </c>
      <c r="E4560" s="16" t="s">
        <v>10528</v>
      </c>
      <c r="F4560" s="16" t="s">
        <v>627</v>
      </c>
      <c r="G4560" s="16" t="s">
        <v>10529</v>
      </c>
      <c r="H4560" s="16" t="s">
        <v>2382</v>
      </c>
      <c r="I4560" s="0" t="n">
        <v>44.5</v>
      </c>
      <c r="J4560" s="16" t="s">
        <v>232</v>
      </c>
      <c r="K4560" s="0" t="str">
        <f aca="false">IFERROR(IF(VLOOKUP($C4560,薬効分類マスタ!$A$2:$E$180,5,FALSE())=0,"",VLOOKUP($C4560,薬効分類マスタ!$A$2:$E$180,5,FALSE())),"")</f>
        <v/>
      </c>
      <c r="L4560" s="17"/>
      <c r="M4560" s="0" t="str">
        <f aca="false">IF($K4560="","",IF($L4560&lt;&gt;"",$L4560,VLOOKUP($C4560,薬効分類マスタ!$A$2:$F$180,6,FALSE())))</f>
        <v/>
      </c>
      <c r="N4560" s="0" t="str">
        <f aca="false">ASC(G4560)</f>
        <v>ｴﾙｶﾙﾁﾝFF錠100mg</v>
      </c>
      <c r="O4560" s="0" t="str">
        <f aca="false">ASC(E4560)</f>
        <v>ﾚﾎﾞｶﾙﾆﾁﾝ</v>
      </c>
      <c r="P4560" s="16" t="n">
        <f aca="false">N(P4559)+IF($C4560=検索!$B$49,1,0)</f>
        <v>0</v>
      </c>
    </row>
    <row r="4561" customFormat="false" ht="15" hidden="false" customHeight="false" outlineLevel="0" collapsed="false">
      <c r="A4561" s="16" t="s">
        <v>221</v>
      </c>
      <c r="B4561" s="0" t="s">
        <v>10530</v>
      </c>
      <c r="C4561" s="0" t="n">
        <v>399</v>
      </c>
      <c r="D4561" s="0" t="str">
        <f aca="false">IFERROR(VLOOKUP($C4561,薬効分類マスタ!$A$2:$B$180,2,FALSE()),"未登録")</f>
        <v>他に分類されない代謝性医薬品</v>
      </c>
      <c r="E4561" s="16" t="s">
        <v>10528</v>
      </c>
      <c r="F4561" s="16" t="s">
        <v>627</v>
      </c>
      <c r="G4561" s="16" t="s">
        <v>10531</v>
      </c>
      <c r="H4561" s="16" t="s">
        <v>533</v>
      </c>
      <c r="I4561" s="0" t="n">
        <v>28.6</v>
      </c>
      <c r="J4561" s="16" t="s">
        <v>239</v>
      </c>
      <c r="K4561" s="0" t="str">
        <f aca="false">IFERROR(IF(VLOOKUP($C4561,薬効分類マスタ!$A$2:$E$180,5,FALSE())=0,"",VLOOKUP($C4561,薬効分類マスタ!$A$2:$E$180,5,FALSE())),"")</f>
        <v/>
      </c>
      <c r="L4561" s="17"/>
      <c r="M4561" s="0" t="str">
        <f aca="false">IF($K4561="","",IF($L4561&lt;&gt;"",$L4561,VLOOKUP($C4561,薬効分類マスタ!$A$2:$F$180,6,FALSE())))</f>
        <v/>
      </c>
      <c r="N4561" s="0" t="str">
        <f aca="false">ASC(G4561)</f>
        <v>ﾚﾎﾞｶﾙﾆﾁﾝFF錠100mg｢ﾄｰﾜ｣</v>
      </c>
      <c r="O4561" s="0" t="str">
        <f aca="false">ASC(E4561)</f>
        <v>ﾚﾎﾞｶﾙﾆﾁﾝ</v>
      </c>
      <c r="P4561" s="16" t="n">
        <f aca="false">N(P4560)+IF($C4561=検索!$B$49,1,0)</f>
        <v>0</v>
      </c>
    </row>
    <row r="4562" customFormat="false" ht="15" hidden="false" customHeight="false" outlineLevel="0" collapsed="false">
      <c r="A4562" s="16" t="s">
        <v>221</v>
      </c>
      <c r="B4562" s="0" t="s">
        <v>10532</v>
      </c>
      <c r="C4562" s="0" t="n">
        <v>399</v>
      </c>
      <c r="D4562" s="0" t="str">
        <f aca="false">IFERROR(VLOOKUP($C4562,薬効分類マスタ!$A$2:$B$180,2,FALSE()),"未登録")</f>
        <v>他に分類されない代謝性医薬品</v>
      </c>
      <c r="E4562" s="16" t="s">
        <v>10528</v>
      </c>
      <c r="F4562" s="16" t="s">
        <v>627</v>
      </c>
      <c r="G4562" s="16" t="s">
        <v>10533</v>
      </c>
      <c r="H4562" s="16" t="s">
        <v>238</v>
      </c>
      <c r="I4562" s="0" t="n">
        <v>28.6</v>
      </c>
      <c r="J4562" s="16" t="s">
        <v>239</v>
      </c>
      <c r="K4562" s="0" t="str">
        <f aca="false">IFERROR(IF(VLOOKUP($C4562,薬効分類マスタ!$A$2:$E$180,5,FALSE())=0,"",VLOOKUP($C4562,薬効分類マスタ!$A$2:$E$180,5,FALSE())),"")</f>
        <v/>
      </c>
      <c r="L4562" s="17"/>
      <c r="M4562" s="0" t="str">
        <f aca="false">IF($K4562="","",IF($L4562&lt;&gt;"",$L4562,VLOOKUP($C4562,薬効分類マスタ!$A$2:$F$180,6,FALSE())))</f>
        <v/>
      </c>
      <c r="N4562" s="0" t="str">
        <f aca="false">ASC(G4562)</f>
        <v>ﾚﾎﾞｶﾙﾆﾁﾝFF錠100mg｢ｱﾒﾙ｣</v>
      </c>
      <c r="O4562" s="0" t="str">
        <f aca="false">ASC(E4562)</f>
        <v>ﾚﾎﾞｶﾙﾆﾁﾝ</v>
      </c>
      <c r="P4562" s="16" t="n">
        <f aca="false">N(P4561)+IF($C4562=検索!$B$49,1,0)</f>
        <v>0</v>
      </c>
    </row>
    <row r="4563" customFormat="false" ht="15" hidden="false" customHeight="false" outlineLevel="0" collapsed="false">
      <c r="A4563" s="16" t="s">
        <v>221</v>
      </c>
      <c r="B4563" s="0" t="s">
        <v>10534</v>
      </c>
      <c r="C4563" s="0" t="n">
        <v>399</v>
      </c>
      <c r="D4563" s="0" t="str">
        <f aca="false">IFERROR(VLOOKUP($C4563,薬効分類マスタ!$A$2:$B$180,2,FALSE()),"未登録")</f>
        <v>他に分類されない代謝性医薬品</v>
      </c>
      <c r="E4563" s="16" t="s">
        <v>10528</v>
      </c>
      <c r="F4563" s="16" t="s">
        <v>639</v>
      </c>
      <c r="G4563" s="16" t="s">
        <v>10535</v>
      </c>
      <c r="H4563" s="16" t="s">
        <v>2382</v>
      </c>
      <c r="I4563" s="0" t="n">
        <v>132.2</v>
      </c>
      <c r="J4563" s="16" t="s">
        <v>232</v>
      </c>
      <c r="K4563" s="0" t="str">
        <f aca="false">IFERROR(IF(VLOOKUP($C4563,薬効分類マスタ!$A$2:$E$180,5,FALSE())=0,"",VLOOKUP($C4563,薬効分類マスタ!$A$2:$E$180,5,FALSE())),"")</f>
        <v/>
      </c>
      <c r="L4563" s="17"/>
      <c r="M4563" s="0" t="str">
        <f aca="false">IF($K4563="","",IF($L4563&lt;&gt;"",$L4563,VLOOKUP($C4563,薬効分類マスタ!$A$2:$F$180,6,FALSE())))</f>
        <v/>
      </c>
      <c r="N4563" s="0" t="str">
        <f aca="false">ASC(G4563)</f>
        <v>ｴﾙｶﾙﾁﾝFF錠250mg</v>
      </c>
      <c r="O4563" s="0" t="str">
        <f aca="false">ASC(E4563)</f>
        <v>ﾚﾎﾞｶﾙﾆﾁﾝ</v>
      </c>
      <c r="P4563" s="16" t="n">
        <f aca="false">N(P4562)+IF($C4563=検索!$B$49,1,0)</f>
        <v>0</v>
      </c>
    </row>
    <row r="4564" customFormat="false" ht="15" hidden="false" customHeight="false" outlineLevel="0" collapsed="false">
      <c r="A4564" s="16" t="s">
        <v>221</v>
      </c>
      <c r="B4564" s="0" t="s">
        <v>10536</v>
      </c>
      <c r="C4564" s="0" t="n">
        <v>399</v>
      </c>
      <c r="D4564" s="0" t="str">
        <f aca="false">IFERROR(VLOOKUP($C4564,薬効分類マスタ!$A$2:$B$180,2,FALSE()),"未登録")</f>
        <v>他に分類されない代謝性医薬品</v>
      </c>
      <c r="E4564" s="16" t="s">
        <v>10528</v>
      </c>
      <c r="F4564" s="16" t="s">
        <v>639</v>
      </c>
      <c r="G4564" s="16" t="s">
        <v>10537</v>
      </c>
      <c r="H4564" s="16" t="s">
        <v>533</v>
      </c>
      <c r="I4564" s="0" t="n">
        <v>73</v>
      </c>
      <c r="J4564" s="16" t="s">
        <v>239</v>
      </c>
      <c r="K4564" s="0" t="str">
        <f aca="false">IFERROR(IF(VLOOKUP($C4564,薬効分類マスタ!$A$2:$E$180,5,FALSE())=0,"",VLOOKUP($C4564,薬効分類マスタ!$A$2:$E$180,5,FALSE())),"")</f>
        <v/>
      </c>
      <c r="L4564" s="17"/>
      <c r="M4564" s="0" t="str">
        <f aca="false">IF($K4564="","",IF($L4564&lt;&gt;"",$L4564,VLOOKUP($C4564,薬効分類マスタ!$A$2:$F$180,6,FALSE())))</f>
        <v/>
      </c>
      <c r="N4564" s="0" t="str">
        <f aca="false">ASC(G4564)</f>
        <v>ﾚﾎﾞｶﾙﾆﾁﾝFF錠250mg｢ﾄｰﾜ｣</v>
      </c>
      <c r="O4564" s="0" t="str">
        <f aca="false">ASC(E4564)</f>
        <v>ﾚﾎﾞｶﾙﾆﾁﾝ</v>
      </c>
      <c r="P4564" s="16" t="n">
        <f aca="false">N(P4563)+IF($C4564=検索!$B$49,1,0)</f>
        <v>0</v>
      </c>
    </row>
    <row r="4565" customFormat="false" ht="15" hidden="false" customHeight="false" outlineLevel="0" collapsed="false">
      <c r="A4565" s="16" t="s">
        <v>221</v>
      </c>
      <c r="B4565" s="0" t="s">
        <v>10538</v>
      </c>
      <c r="C4565" s="0" t="n">
        <v>399</v>
      </c>
      <c r="D4565" s="0" t="str">
        <f aca="false">IFERROR(VLOOKUP($C4565,薬効分類マスタ!$A$2:$B$180,2,FALSE()),"未登録")</f>
        <v>他に分類されない代謝性医薬品</v>
      </c>
      <c r="E4565" s="16" t="s">
        <v>10528</v>
      </c>
      <c r="F4565" s="16" t="s">
        <v>639</v>
      </c>
      <c r="G4565" s="16" t="s">
        <v>10539</v>
      </c>
      <c r="H4565" s="16" t="s">
        <v>238</v>
      </c>
      <c r="I4565" s="0" t="n">
        <v>65.5</v>
      </c>
      <c r="J4565" s="16" t="s">
        <v>239</v>
      </c>
      <c r="K4565" s="0" t="str">
        <f aca="false">IFERROR(IF(VLOOKUP($C4565,薬効分類マスタ!$A$2:$E$180,5,FALSE())=0,"",VLOOKUP($C4565,薬効分類マスタ!$A$2:$E$180,5,FALSE())),"")</f>
        <v/>
      </c>
      <c r="L4565" s="17"/>
      <c r="M4565" s="0" t="str">
        <f aca="false">IF($K4565="","",IF($L4565&lt;&gt;"",$L4565,VLOOKUP($C4565,薬効分類マスタ!$A$2:$F$180,6,FALSE())))</f>
        <v/>
      </c>
      <c r="N4565" s="0" t="str">
        <f aca="false">ASC(G4565)</f>
        <v>ﾚﾎﾞｶﾙﾆﾁﾝFF錠250mg｢ｱﾒﾙ｣</v>
      </c>
      <c r="O4565" s="0" t="str">
        <f aca="false">ASC(E4565)</f>
        <v>ﾚﾎﾞｶﾙﾆﾁﾝ</v>
      </c>
      <c r="P4565" s="16" t="n">
        <f aca="false">N(P4564)+IF($C4565=検索!$B$49,1,0)</f>
        <v>0</v>
      </c>
    </row>
    <row r="4566" customFormat="false" ht="15" hidden="false" customHeight="false" outlineLevel="0" collapsed="false">
      <c r="A4566" s="16" t="s">
        <v>221</v>
      </c>
      <c r="B4566" s="0" t="s">
        <v>10540</v>
      </c>
      <c r="C4566" s="0" t="n">
        <v>399</v>
      </c>
      <c r="D4566" s="0" t="str">
        <f aca="false">IFERROR(VLOOKUP($C4566,薬効分類マスタ!$A$2:$B$180,2,FALSE()),"未登録")</f>
        <v>他に分類されない代謝性医薬品</v>
      </c>
      <c r="E4566" s="16" t="s">
        <v>10528</v>
      </c>
      <c r="F4566" s="16" t="s">
        <v>481</v>
      </c>
      <c r="G4566" s="16" t="s">
        <v>10541</v>
      </c>
      <c r="H4566" s="16" t="s">
        <v>2382</v>
      </c>
      <c r="I4566" s="0" t="n">
        <v>34.9</v>
      </c>
      <c r="J4566" s="16" t="s">
        <v>232</v>
      </c>
      <c r="K4566" s="0" t="str">
        <f aca="false">IFERROR(IF(VLOOKUP($C4566,薬効分類マスタ!$A$2:$E$180,5,FALSE())=0,"",VLOOKUP($C4566,薬効分類マスタ!$A$2:$E$180,5,FALSE())),"")</f>
        <v/>
      </c>
      <c r="L4566" s="17"/>
      <c r="M4566" s="0" t="str">
        <f aca="false">IF($K4566="","",IF($L4566&lt;&gt;"",$L4566,VLOOKUP($C4566,薬効分類マスタ!$A$2:$F$180,6,FALSE())))</f>
        <v/>
      </c>
      <c r="N4566" s="0" t="str">
        <f aca="false">ASC(G4566)</f>
        <v>ｴﾙｶﾙﾁﾝFF内用液10%</v>
      </c>
      <c r="O4566" s="0" t="str">
        <f aca="false">ASC(E4566)</f>
        <v>ﾚﾎﾞｶﾙﾆﾁﾝ</v>
      </c>
      <c r="P4566" s="16" t="n">
        <f aca="false">N(P4565)+IF($C4566=検索!$B$49,1,0)</f>
        <v>0</v>
      </c>
    </row>
    <row r="4567" customFormat="false" ht="15" hidden="false" customHeight="false" outlineLevel="0" collapsed="false">
      <c r="A4567" s="16" t="s">
        <v>221</v>
      </c>
      <c r="B4567" s="0" t="s">
        <v>10542</v>
      </c>
      <c r="C4567" s="0" t="n">
        <v>399</v>
      </c>
      <c r="D4567" s="0" t="str">
        <f aca="false">IFERROR(VLOOKUP($C4567,薬効分類マスタ!$A$2:$B$180,2,FALSE()),"未登録")</f>
        <v>他に分類されない代謝性医薬品</v>
      </c>
      <c r="E4567" s="16" t="s">
        <v>10528</v>
      </c>
      <c r="F4567" s="16" t="s">
        <v>481</v>
      </c>
      <c r="G4567" s="16" t="s">
        <v>10543</v>
      </c>
      <c r="H4567" s="16" t="s">
        <v>238</v>
      </c>
      <c r="I4567" s="0" t="n">
        <v>21.2</v>
      </c>
      <c r="J4567" s="16" t="s">
        <v>239</v>
      </c>
      <c r="K4567" s="0" t="str">
        <f aca="false">IFERROR(IF(VLOOKUP($C4567,薬効分類マスタ!$A$2:$E$180,5,FALSE())=0,"",VLOOKUP($C4567,薬効分類マスタ!$A$2:$E$180,5,FALSE())),"")</f>
        <v/>
      </c>
      <c r="L4567" s="17"/>
      <c r="M4567" s="0" t="str">
        <f aca="false">IF($K4567="","",IF($L4567&lt;&gt;"",$L4567,VLOOKUP($C4567,薬効分類マスタ!$A$2:$F$180,6,FALSE())))</f>
        <v/>
      </c>
      <c r="N4567" s="0" t="str">
        <f aca="false">ASC(G4567)</f>
        <v>ﾚﾎﾞｶﾙﾆﾁﾝFF内用液10%｢ｱﾒﾙ｣</v>
      </c>
      <c r="O4567" s="0" t="str">
        <f aca="false">ASC(E4567)</f>
        <v>ﾚﾎﾞｶﾙﾆﾁﾝ</v>
      </c>
      <c r="P4567" s="16" t="n">
        <f aca="false">N(P4566)+IF($C4567=検索!$B$49,1,0)</f>
        <v>0</v>
      </c>
    </row>
    <row r="4568" customFormat="false" ht="15" hidden="false" customHeight="false" outlineLevel="0" collapsed="false">
      <c r="A4568" s="16" t="s">
        <v>221</v>
      </c>
      <c r="B4568" s="0" t="s">
        <v>10544</v>
      </c>
      <c r="C4568" s="0" t="n">
        <v>399</v>
      </c>
      <c r="D4568" s="0" t="str">
        <f aca="false">IFERROR(VLOOKUP($C4568,薬効分類マスタ!$A$2:$B$180,2,FALSE()),"未登録")</f>
        <v>他に分類されない代謝性医薬品</v>
      </c>
      <c r="E4568" s="16" t="s">
        <v>10528</v>
      </c>
      <c r="F4568" s="16" t="s">
        <v>481</v>
      </c>
      <c r="G4568" s="16" t="s">
        <v>10545</v>
      </c>
      <c r="H4568" s="16" t="s">
        <v>533</v>
      </c>
      <c r="I4568" s="0" t="n">
        <v>24.4</v>
      </c>
      <c r="J4568" s="16" t="s">
        <v>239</v>
      </c>
      <c r="K4568" s="0" t="str">
        <f aca="false">IFERROR(IF(VLOOKUP($C4568,薬効分類マスタ!$A$2:$E$180,5,FALSE())=0,"",VLOOKUP($C4568,薬効分類マスタ!$A$2:$E$180,5,FALSE())),"")</f>
        <v/>
      </c>
      <c r="L4568" s="17"/>
      <c r="M4568" s="0" t="str">
        <f aca="false">IF($K4568="","",IF($L4568&lt;&gt;"",$L4568,VLOOKUP($C4568,薬効分類マスタ!$A$2:$F$180,6,FALSE())))</f>
        <v/>
      </c>
      <c r="N4568" s="0" t="str">
        <f aca="false">ASC(G4568)</f>
        <v>ﾚﾎﾞｶﾙﾆﾁﾝFF内用液10%｢ﾄｰﾜ｣</v>
      </c>
      <c r="O4568" s="0" t="str">
        <f aca="false">ASC(E4568)</f>
        <v>ﾚﾎﾞｶﾙﾆﾁﾝ</v>
      </c>
      <c r="P4568" s="16" t="n">
        <f aca="false">N(P4567)+IF($C4568=検索!$B$49,1,0)</f>
        <v>0</v>
      </c>
    </row>
    <row r="4569" customFormat="false" ht="15" hidden="false" customHeight="false" outlineLevel="0" collapsed="false">
      <c r="A4569" s="16" t="s">
        <v>221</v>
      </c>
      <c r="B4569" s="0" t="s">
        <v>10546</v>
      </c>
      <c r="C4569" s="0" t="n">
        <v>399</v>
      </c>
      <c r="D4569" s="0" t="str">
        <f aca="false">IFERROR(VLOOKUP($C4569,薬効分類マスタ!$A$2:$B$180,2,FALSE()),"未登録")</f>
        <v>他に分類されない代謝性医薬品</v>
      </c>
      <c r="E4569" s="16" t="s">
        <v>10528</v>
      </c>
      <c r="F4569" s="16" t="s">
        <v>10547</v>
      </c>
      <c r="G4569" s="16" t="s">
        <v>10548</v>
      </c>
      <c r="H4569" s="16" t="s">
        <v>2382</v>
      </c>
      <c r="I4569" s="0" t="n">
        <v>201</v>
      </c>
      <c r="J4569" s="16" t="s">
        <v>232</v>
      </c>
      <c r="K4569" s="0" t="str">
        <f aca="false">IFERROR(IF(VLOOKUP($C4569,薬効分類マスタ!$A$2:$E$180,5,FALSE())=0,"",VLOOKUP($C4569,薬効分類マスタ!$A$2:$E$180,5,FALSE())),"")</f>
        <v/>
      </c>
      <c r="L4569" s="17"/>
      <c r="M4569" s="0" t="str">
        <f aca="false">IF($K4569="","",IF($L4569&lt;&gt;"",$L4569,VLOOKUP($C4569,薬効分類マスタ!$A$2:$F$180,6,FALSE())))</f>
        <v/>
      </c>
      <c r="N4569" s="0" t="str">
        <f aca="false">ASC(G4569)</f>
        <v>ｴﾙｶﾙﾁﾝFF内用液10%分包5mL</v>
      </c>
      <c r="O4569" s="0" t="str">
        <f aca="false">ASC(E4569)</f>
        <v>ﾚﾎﾞｶﾙﾆﾁﾝ</v>
      </c>
      <c r="P4569" s="16" t="n">
        <f aca="false">N(P4568)+IF($C4569=検索!$B$49,1,0)</f>
        <v>0</v>
      </c>
    </row>
    <row r="4570" customFormat="false" ht="15" hidden="false" customHeight="false" outlineLevel="0" collapsed="false">
      <c r="A4570" s="16" t="s">
        <v>221</v>
      </c>
      <c r="B4570" s="0" t="s">
        <v>10549</v>
      </c>
      <c r="C4570" s="0" t="n">
        <v>399</v>
      </c>
      <c r="D4570" s="0" t="str">
        <f aca="false">IFERROR(VLOOKUP($C4570,薬効分類マスタ!$A$2:$B$180,2,FALSE()),"未登録")</f>
        <v>他に分類されない代謝性医薬品</v>
      </c>
      <c r="E4570" s="16" t="s">
        <v>10528</v>
      </c>
      <c r="F4570" s="16" t="s">
        <v>10547</v>
      </c>
      <c r="G4570" s="16" t="s">
        <v>10550</v>
      </c>
      <c r="H4570" s="16" t="s">
        <v>238</v>
      </c>
      <c r="I4570" s="0" t="n">
        <v>97.9</v>
      </c>
      <c r="J4570" s="16" t="s">
        <v>239</v>
      </c>
      <c r="K4570" s="0" t="str">
        <f aca="false">IFERROR(IF(VLOOKUP($C4570,薬効分類マスタ!$A$2:$E$180,5,FALSE())=0,"",VLOOKUP($C4570,薬効分類マスタ!$A$2:$E$180,5,FALSE())),"")</f>
        <v/>
      </c>
      <c r="L4570" s="17"/>
      <c r="M4570" s="0" t="str">
        <f aca="false">IF($K4570="","",IF($L4570&lt;&gt;"",$L4570,VLOOKUP($C4570,薬効分類マスタ!$A$2:$F$180,6,FALSE())))</f>
        <v/>
      </c>
      <c r="N4570" s="0" t="str">
        <f aca="false">ASC(G4570)</f>
        <v>ﾚﾎﾞｶﾙﾆﾁﾝFF内用液10%分包5mL｢ｱﾒﾙ｣</v>
      </c>
      <c r="O4570" s="0" t="str">
        <f aca="false">ASC(E4570)</f>
        <v>ﾚﾎﾞｶﾙﾆﾁﾝ</v>
      </c>
      <c r="P4570" s="16" t="n">
        <f aca="false">N(P4569)+IF($C4570=検索!$B$49,1,0)</f>
        <v>0</v>
      </c>
    </row>
    <row r="4571" customFormat="false" ht="15" hidden="false" customHeight="false" outlineLevel="0" collapsed="false">
      <c r="A4571" s="16" t="s">
        <v>221</v>
      </c>
      <c r="B4571" s="0" t="s">
        <v>10551</v>
      </c>
      <c r="C4571" s="0" t="n">
        <v>399</v>
      </c>
      <c r="D4571" s="0" t="str">
        <f aca="false">IFERROR(VLOOKUP($C4571,薬効分類マスタ!$A$2:$B$180,2,FALSE()),"未登録")</f>
        <v>他に分類されない代謝性医薬品</v>
      </c>
      <c r="E4571" s="16" t="s">
        <v>10528</v>
      </c>
      <c r="F4571" s="16" t="s">
        <v>10547</v>
      </c>
      <c r="G4571" s="16" t="s">
        <v>10552</v>
      </c>
      <c r="H4571" s="16" t="s">
        <v>533</v>
      </c>
      <c r="I4571" s="0" t="n">
        <v>111.2</v>
      </c>
      <c r="J4571" s="16" t="s">
        <v>239</v>
      </c>
      <c r="K4571" s="0" t="str">
        <f aca="false">IFERROR(IF(VLOOKUP($C4571,薬効分類マスタ!$A$2:$E$180,5,FALSE())=0,"",VLOOKUP($C4571,薬効分類マスタ!$A$2:$E$180,5,FALSE())),"")</f>
        <v/>
      </c>
      <c r="L4571" s="17"/>
      <c r="M4571" s="0" t="str">
        <f aca="false">IF($K4571="","",IF($L4571&lt;&gt;"",$L4571,VLOOKUP($C4571,薬効分類マスタ!$A$2:$F$180,6,FALSE())))</f>
        <v/>
      </c>
      <c r="N4571" s="0" t="str">
        <f aca="false">ASC(G4571)</f>
        <v>ﾚﾎﾞｶﾙﾆﾁﾝFF内用液10%分包5mL｢ﾄｰﾜ｣</v>
      </c>
      <c r="O4571" s="0" t="str">
        <f aca="false">ASC(E4571)</f>
        <v>ﾚﾎﾞｶﾙﾆﾁﾝ</v>
      </c>
      <c r="P4571" s="16" t="n">
        <f aca="false">N(P4570)+IF($C4571=検索!$B$49,1,0)</f>
        <v>0</v>
      </c>
    </row>
    <row r="4572" customFormat="false" ht="15" hidden="false" customHeight="false" outlineLevel="0" collapsed="false">
      <c r="A4572" s="16" t="s">
        <v>221</v>
      </c>
      <c r="B4572" s="0" t="s">
        <v>10553</v>
      </c>
      <c r="C4572" s="0" t="n">
        <v>399</v>
      </c>
      <c r="D4572" s="0" t="str">
        <f aca="false">IFERROR(VLOOKUP($C4572,薬効分類マスタ!$A$2:$B$180,2,FALSE()),"未登録")</f>
        <v>他に分類されない代謝性医薬品</v>
      </c>
      <c r="E4572" s="16" t="s">
        <v>10528</v>
      </c>
      <c r="F4572" s="16" t="s">
        <v>10554</v>
      </c>
      <c r="G4572" s="16" t="s">
        <v>10555</v>
      </c>
      <c r="H4572" s="16" t="s">
        <v>2382</v>
      </c>
      <c r="I4572" s="0" t="n">
        <v>354.6</v>
      </c>
      <c r="J4572" s="16" t="s">
        <v>232</v>
      </c>
      <c r="K4572" s="0" t="str">
        <f aca="false">IFERROR(IF(VLOOKUP($C4572,薬効分類マスタ!$A$2:$E$180,5,FALSE())=0,"",VLOOKUP($C4572,薬効分類マスタ!$A$2:$E$180,5,FALSE())),"")</f>
        <v/>
      </c>
      <c r="L4572" s="17"/>
      <c r="M4572" s="0" t="str">
        <f aca="false">IF($K4572="","",IF($L4572&lt;&gt;"",$L4572,VLOOKUP($C4572,薬効分類マスタ!$A$2:$F$180,6,FALSE())))</f>
        <v/>
      </c>
      <c r="N4572" s="0" t="str">
        <f aca="false">ASC(G4572)</f>
        <v>ｴﾙｶﾙﾁﾝFF内用液10%分包10mL</v>
      </c>
      <c r="O4572" s="0" t="str">
        <f aca="false">ASC(E4572)</f>
        <v>ﾚﾎﾞｶﾙﾆﾁﾝ</v>
      </c>
      <c r="P4572" s="16" t="n">
        <f aca="false">N(P4571)+IF($C4572=検索!$B$49,1,0)</f>
        <v>0</v>
      </c>
    </row>
    <row r="4573" customFormat="false" ht="15" hidden="false" customHeight="false" outlineLevel="0" collapsed="false">
      <c r="A4573" s="16" t="s">
        <v>221</v>
      </c>
      <c r="B4573" s="0" t="s">
        <v>10556</v>
      </c>
      <c r="C4573" s="0" t="n">
        <v>399</v>
      </c>
      <c r="D4573" s="0" t="str">
        <f aca="false">IFERROR(VLOOKUP($C4573,薬効分類マスタ!$A$2:$B$180,2,FALSE()),"未登録")</f>
        <v>他に分類されない代謝性医薬品</v>
      </c>
      <c r="E4573" s="16" t="s">
        <v>10528</v>
      </c>
      <c r="F4573" s="16" t="s">
        <v>10554</v>
      </c>
      <c r="G4573" s="16" t="s">
        <v>10557</v>
      </c>
      <c r="H4573" s="16" t="s">
        <v>238</v>
      </c>
      <c r="I4573" s="0" t="n">
        <v>185.3</v>
      </c>
      <c r="J4573" s="16" t="s">
        <v>239</v>
      </c>
      <c r="K4573" s="0" t="str">
        <f aca="false">IFERROR(IF(VLOOKUP($C4573,薬効分類マスタ!$A$2:$E$180,5,FALSE())=0,"",VLOOKUP($C4573,薬効分類マスタ!$A$2:$E$180,5,FALSE())),"")</f>
        <v/>
      </c>
      <c r="L4573" s="17"/>
      <c r="M4573" s="0" t="str">
        <f aca="false">IF($K4573="","",IF($L4573&lt;&gt;"",$L4573,VLOOKUP($C4573,薬効分類マスタ!$A$2:$F$180,6,FALSE())))</f>
        <v/>
      </c>
      <c r="N4573" s="0" t="str">
        <f aca="false">ASC(G4573)</f>
        <v>ﾚﾎﾞｶﾙﾆﾁﾝFF内用液10%分包10mL｢ｱﾒﾙ｣</v>
      </c>
      <c r="O4573" s="0" t="str">
        <f aca="false">ASC(E4573)</f>
        <v>ﾚﾎﾞｶﾙﾆﾁﾝ</v>
      </c>
      <c r="P4573" s="16" t="n">
        <f aca="false">N(P4572)+IF($C4573=検索!$B$49,1,0)</f>
        <v>0</v>
      </c>
    </row>
    <row r="4574" customFormat="false" ht="15" hidden="false" customHeight="false" outlineLevel="0" collapsed="false">
      <c r="A4574" s="16" t="s">
        <v>221</v>
      </c>
      <c r="B4574" s="0" t="s">
        <v>10558</v>
      </c>
      <c r="C4574" s="0" t="n">
        <v>399</v>
      </c>
      <c r="D4574" s="0" t="str">
        <f aca="false">IFERROR(VLOOKUP($C4574,薬効分類マスタ!$A$2:$B$180,2,FALSE()),"未登録")</f>
        <v>他に分類されない代謝性医薬品</v>
      </c>
      <c r="E4574" s="16" t="s">
        <v>10528</v>
      </c>
      <c r="F4574" s="16" t="s">
        <v>10554</v>
      </c>
      <c r="G4574" s="16" t="s">
        <v>10559</v>
      </c>
      <c r="H4574" s="16" t="s">
        <v>533</v>
      </c>
      <c r="I4574" s="0" t="n">
        <v>211.6</v>
      </c>
      <c r="J4574" s="16" t="s">
        <v>239</v>
      </c>
      <c r="K4574" s="0" t="str">
        <f aca="false">IFERROR(IF(VLOOKUP($C4574,薬効分類マスタ!$A$2:$E$180,5,FALSE())=0,"",VLOOKUP($C4574,薬効分類マスタ!$A$2:$E$180,5,FALSE())),"")</f>
        <v/>
      </c>
      <c r="L4574" s="17"/>
      <c r="M4574" s="0" t="str">
        <f aca="false">IF($K4574="","",IF($L4574&lt;&gt;"",$L4574,VLOOKUP($C4574,薬効分類マスタ!$A$2:$F$180,6,FALSE())))</f>
        <v/>
      </c>
      <c r="N4574" s="0" t="str">
        <f aca="false">ASC(G4574)</f>
        <v>ﾚﾎﾞｶﾙﾆﾁﾝFF内用液10%分包10mL｢ﾄｰﾜ｣</v>
      </c>
      <c r="O4574" s="0" t="str">
        <f aca="false">ASC(E4574)</f>
        <v>ﾚﾎﾞｶﾙﾆﾁﾝ</v>
      </c>
      <c r="P4574" s="16" t="n">
        <f aca="false">N(P4573)+IF($C4574=検索!$B$49,1,0)</f>
        <v>0</v>
      </c>
    </row>
    <row r="4575" customFormat="false" ht="15" hidden="false" customHeight="false" outlineLevel="0" collapsed="false">
      <c r="A4575" s="16" t="s">
        <v>221</v>
      </c>
      <c r="B4575" s="0" t="s">
        <v>10560</v>
      </c>
      <c r="C4575" s="0" t="n">
        <v>399</v>
      </c>
      <c r="D4575" s="0" t="str">
        <f aca="false">IFERROR(VLOOKUP($C4575,薬効分類マスタ!$A$2:$B$180,2,FALSE()),"未登録")</f>
        <v>他に分類されない代謝性医薬品</v>
      </c>
      <c r="E4575" s="16" t="s">
        <v>10561</v>
      </c>
      <c r="F4575" s="16" t="s">
        <v>257</v>
      </c>
      <c r="G4575" s="16" t="s">
        <v>10562</v>
      </c>
      <c r="H4575" s="16" t="s">
        <v>272</v>
      </c>
      <c r="I4575" s="0" t="n">
        <v>2260.9</v>
      </c>
      <c r="J4575" s="16" t="s">
        <v>232</v>
      </c>
      <c r="K4575" s="0" t="str">
        <f aca="false">IFERROR(IF(VLOOKUP($C4575,薬効分類マスタ!$A$2:$E$180,5,FALSE())=0,"",VLOOKUP($C4575,薬効分類マスタ!$A$2:$E$180,5,FALSE())),"")</f>
        <v/>
      </c>
      <c r="L4575" s="17"/>
      <c r="M4575" s="0" t="str">
        <f aca="false">IF($K4575="","",IF($L4575&lt;&gt;"",$L4575,VLOOKUP($C4575,薬効分類マスタ!$A$2:$F$180,6,FALSE())))</f>
        <v/>
      </c>
      <c r="N4575" s="0" t="str">
        <f aca="false">ASC(G4575)</f>
        <v>ｾﾞﾙﾔﾝﾂ錠5mg</v>
      </c>
      <c r="O4575" s="0" t="str">
        <f aca="false">ASC(E4575)</f>
        <v>ﾄﾌｧｼﾁﾆﾌﾞｸｴﾝ酸塩</v>
      </c>
      <c r="P4575" s="16" t="n">
        <f aca="false">N(P4574)+IF($C4575=検索!$B$49,1,0)</f>
        <v>0</v>
      </c>
    </row>
    <row r="4576" customFormat="false" ht="15" hidden="false" customHeight="false" outlineLevel="0" collapsed="false">
      <c r="A4576" s="16" t="s">
        <v>221</v>
      </c>
      <c r="B4576" s="0" t="s">
        <v>10563</v>
      </c>
      <c r="C4576" s="0" t="n">
        <v>399</v>
      </c>
      <c r="D4576" s="0" t="str">
        <f aca="false">IFERROR(VLOOKUP($C4576,薬効分類マスタ!$A$2:$B$180,2,FALSE()),"未登録")</f>
        <v>他に分類されない代謝性医薬品</v>
      </c>
      <c r="E4576" s="16" t="s">
        <v>10564</v>
      </c>
      <c r="F4576" s="16" t="s">
        <v>224</v>
      </c>
      <c r="G4576" s="16" t="s">
        <v>10565</v>
      </c>
      <c r="H4576" s="16" t="s">
        <v>6177</v>
      </c>
      <c r="I4576" s="0" t="n">
        <v>456</v>
      </c>
      <c r="J4576" s="16" t="s">
        <v>232</v>
      </c>
      <c r="K4576" s="0" t="str">
        <f aca="false">IFERROR(IF(VLOOKUP($C4576,薬効分類マスタ!$A$2:$E$180,5,FALSE())=0,"",VLOOKUP($C4576,薬効分類マスタ!$A$2:$E$180,5,FALSE())),"")</f>
        <v/>
      </c>
      <c r="L4576" s="17"/>
      <c r="M4576" s="0" t="str">
        <f aca="false">IF($K4576="","",IF($L4576&lt;&gt;"",$L4576,VLOOKUP($C4576,薬効分類マスタ!$A$2:$F$180,6,FALSE())))</f>
        <v/>
      </c>
      <c r="N4576" s="0" t="str">
        <f aca="false">ASC(G4576)</f>
        <v>ｻｲｽﾀﾀﾞﾝ原末</v>
      </c>
      <c r="O4576" s="0" t="str">
        <f aca="false">ASC(E4576)</f>
        <v>ﾍﾞﾀｲﾝ</v>
      </c>
      <c r="P4576" s="16" t="n">
        <f aca="false">N(P4575)+IF($C4576=検索!$B$49,1,0)</f>
        <v>0</v>
      </c>
    </row>
    <row r="4577" customFormat="false" ht="15" hidden="false" customHeight="false" outlineLevel="0" collapsed="false">
      <c r="A4577" s="16" t="s">
        <v>221</v>
      </c>
      <c r="B4577" s="0" t="s">
        <v>10566</v>
      </c>
      <c r="C4577" s="0" t="n">
        <v>399</v>
      </c>
      <c r="D4577" s="0" t="str">
        <f aca="false">IFERROR(VLOOKUP($C4577,薬効分類マスタ!$A$2:$B$180,2,FALSE()),"未登録")</f>
        <v>他に分類されない代謝性医薬品</v>
      </c>
      <c r="E4577" s="16" t="s">
        <v>10564</v>
      </c>
      <c r="F4577" s="16" t="s">
        <v>224</v>
      </c>
      <c r="G4577" s="16" t="s">
        <v>10567</v>
      </c>
      <c r="H4577" s="16" t="s">
        <v>10568</v>
      </c>
      <c r="I4577" s="0" t="n">
        <v>226.2</v>
      </c>
      <c r="J4577" s="16" t="s">
        <v>239</v>
      </c>
      <c r="K4577" s="0" t="str">
        <f aca="false">IFERROR(IF(VLOOKUP($C4577,薬効分類マスタ!$A$2:$E$180,5,FALSE())=0,"",VLOOKUP($C4577,薬効分類マスタ!$A$2:$E$180,5,FALSE())),"")</f>
        <v/>
      </c>
      <c r="L4577" s="17"/>
      <c r="M4577" s="0" t="str">
        <f aca="false">IF($K4577="","",IF($L4577&lt;&gt;"",$L4577,VLOOKUP($C4577,薬効分類マスタ!$A$2:$F$180,6,FALSE())))</f>
        <v/>
      </c>
      <c r="N4577" s="0" t="str">
        <f aca="false">ASC(G4577)</f>
        <v>ﾍﾞﾀｲﾝ｢OJI｣原末</v>
      </c>
      <c r="O4577" s="0" t="str">
        <f aca="false">ASC(E4577)</f>
        <v>ﾍﾞﾀｲﾝ</v>
      </c>
      <c r="P4577" s="16" t="n">
        <f aca="false">N(P4576)+IF($C4577=検索!$B$49,1,0)</f>
        <v>0</v>
      </c>
    </row>
    <row r="4578" customFormat="false" ht="15" hidden="false" customHeight="false" outlineLevel="0" collapsed="false">
      <c r="A4578" s="16" t="s">
        <v>221</v>
      </c>
      <c r="B4578" s="0" t="s">
        <v>10569</v>
      </c>
      <c r="C4578" s="0" t="n">
        <v>399</v>
      </c>
      <c r="D4578" s="0" t="str">
        <f aca="false">IFERROR(VLOOKUP($C4578,薬効分類マスタ!$A$2:$B$180,2,FALSE()),"未登録")</f>
        <v>他に分類されない代謝性医薬品</v>
      </c>
      <c r="E4578" s="16" t="s">
        <v>10570</v>
      </c>
      <c r="F4578" s="16" t="s">
        <v>6183</v>
      </c>
      <c r="G4578" s="16" t="s">
        <v>10571</v>
      </c>
      <c r="H4578" s="16" t="s">
        <v>518</v>
      </c>
      <c r="I4578" s="0" t="n">
        <v>4033.3</v>
      </c>
      <c r="J4578" s="16" t="s">
        <v>232</v>
      </c>
      <c r="K4578" s="0" t="str">
        <f aca="false">IFERROR(IF(VLOOKUP($C4578,薬効分類マスタ!$A$2:$E$180,5,FALSE())=0,"",VLOOKUP($C4578,薬効分類マスタ!$A$2:$E$180,5,FALSE())),"")</f>
        <v/>
      </c>
      <c r="L4578" s="17"/>
      <c r="M4578" s="0" t="str">
        <f aca="false">IF($K4578="","",IF($L4578&lt;&gt;"",$L4578,VLOOKUP($C4578,薬効分類マスタ!$A$2:$F$180,6,FALSE())))</f>
        <v/>
      </c>
      <c r="N4578" s="0" t="str">
        <f aca="false">ASC(G4578)</f>
        <v>ｵｰﾌｧﾃﾞｨﾝｶﾌﾟｾﾙ2mg</v>
      </c>
      <c r="O4578" s="0" t="str">
        <f aca="false">ASC(E4578)</f>
        <v>ﾆﾁｼﾉﾝ</v>
      </c>
      <c r="P4578" s="16" t="n">
        <f aca="false">N(P4577)+IF($C4578=検索!$B$49,1,0)</f>
        <v>0</v>
      </c>
    </row>
    <row r="4579" customFormat="false" ht="15" hidden="false" customHeight="false" outlineLevel="0" collapsed="false">
      <c r="A4579" s="16" t="s">
        <v>221</v>
      </c>
      <c r="B4579" s="0" t="s">
        <v>10572</v>
      </c>
      <c r="C4579" s="0" t="n">
        <v>399</v>
      </c>
      <c r="D4579" s="0" t="str">
        <f aca="false">IFERROR(VLOOKUP($C4579,薬効分類マスタ!$A$2:$B$180,2,FALSE()),"未登録")</f>
        <v>他に分類されない代謝性医薬品</v>
      </c>
      <c r="E4579" s="16" t="s">
        <v>10570</v>
      </c>
      <c r="F4579" s="16" t="s">
        <v>2606</v>
      </c>
      <c r="G4579" s="16" t="s">
        <v>10573</v>
      </c>
      <c r="H4579" s="16" t="s">
        <v>518</v>
      </c>
      <c r="I4579" s="0" t="n">
        <v>8809.2</v>
      </c>
      <c r="J4579" s="16" t="s">
        <v>232</v>
      </c>
      <c r="K4579" s="0" t="str">
        <f aca="false">IFERROR(IF(VLOOKUP($C4579,薬効分類マスタ!$A$2:$E$180,5,FALSE())=0,"",VLOOKUP($C4579,薬効分類マスタ!$A$2:$E$180,5,FALSE())),"")</f>
        <v/>
      </c>
      <c r="L4579" s="17"/>
      <c r="M4579" s="0" t="str">
        <f aca="false">IF($K4579="","",IF($L4579&lt;&gt;"",$L4579,VLOOKUP($C4579,薬効分類マスタ!$A$2:$F$180,6,FALSE())))</f>
        <v/>
      </c>
      <c r="N4579" s="0" t="str">
        <f aca="false">ASC(G4579)</f>
        <v>ｵｰﾌｧﾃﾞｨﾝｶﾌﾟｾﾙ5mg</v>
      </c>
      <c r="O4579" s="0" t="str">
        <f aca="false">ASC(E4579)</f>
        <v>ﾆﾁｼﾉﾝ</v>
      </c>
      <c r="P4579" s="16" t="n">
        <f aca="false">N(P4578)+IF($C4579=検索!$B$49,1,0)</f>
        <v>0</v>
      </c>
    </row>
    <row r="4580" customFormat="false" ht="15" hidden="false" customHeight="false" outlineLevel="0" collapsed="false">
      <c r="A4580" s="16" t="s">
        <v>221</v>
      </c>
      <c r="B4580" s="0" t="s">
        <v>10574</v>
      </c>
      <c r="C4580" s="0" t="n">
        <v>399</v>
      </c>
      <c r="D4580" s="0" t="str">
        <f aca="false">IFERROR(VLOOKUP($C4580,薬効分類マスタ!$A$2:$B$180,2,FALSE()),"未登録")</f>
        <v>他に分類されない代謝性医薬品</v>
      </c>
      <c r="E4580" s="16" t="s">
        <v>10570</v>
      </c>
      <c r="F4580" s="16" t="s">
        <v>1778</v>
      </c>
      <c r="G4580" s="16" t="s">
        <v>10575</v>
      </c>
      <c r="H4580" s="16" t="s">
        <v>518</v>
      </c>
      <c r="I4580" s="0" t="n">
        <v>16060.2</v>
      </c>
      <c r="J4580" s="16" t="s">
        <v>232</v>
      </c>
      <c r="K4580" s="0" t="str">
        <f aca="false">IFERROR(IF(VLOOKUP($C4580,薬効分類マスタ!$A$2:$E$180,5,FALSE())=0,"",VLOOKUP($C4580,薬効分類マスタ!$A$2:$E$180,5,FALSE())),"")</f>
        <v/>
      </c>
      <c r="L4580" s="17"/>
      <c r="M4580" s="0" t="str">
        <f aca="false">IF($K4580="","",IF($L4580&lt;&gt;"",$L4580,VLOOKUP($C4580,薬効分類マスタ!$A$2:$F$180,6,FALSE())))</f>
        <v/>
      </c>
      <c r="N4580" s="0" t="str">
        <f aca="false">ASC(G4580)</f>
        <v>ｵｰﾌｧﾃﾞｨﾝｶﾌﾟｾﾙ10mg</v>
      </c>
      <c r="O4580" s="0" t="str">
        <f aca="false">ASC(E4580)</f>
        <v>ﾆﾁｼﾉﾝ</v>
      </c>
      <c r="P4580" s="16" t="n">
        <f aca="false">N(P4579)+IF($C4580=検索!$B$49,1,0)</f>
        <v>0</v>
      </c>
    </row>
    <row r="4581" customFormat="false" ht="15" hidden="false" customHeight="false" outlineLevel="0" collapsed="false">
      <c r="A4581" s="16" t="s">
        <v>221</v>
      </c>
      <c r="B4581" s="0" t="s">
        <v>10576</v>
      </c>
      <c r="C4581" s="0" t="n">
        <v>399</v>
      </c>
      <c r="D4581" s="0" t="str">
        <f aca="false">IFERROR(VLOOKUP($C4581,薬効分類マスタ!$A$2:$B$180,2,FALSE()),"未登録")</f>
        <v>他に分類されない代謝性医薬品</v>
      </c>
      <c r="E4581" s="16" t="s">
        <v>10577</v>
      </c>
      <c r="F4581" s="16" t="s">
        <v>1123</v>
      </c>
      <c r="G4581" s="16" t="s">
        <v>10578</v>
      </c>
      <c r="H4581" s="16" t="s">
        <v>494</v>
      </c>
      <c r="I4581" s="0" t="n">
        <v>78350.5</v>
      </c>
      <c r="J4581" s="16" t="s">
        <v>232</v>
      </c>
      <c r="K4581" s="0" t="str">
        <f aca="false">IFERROR(IF(VLOOKUP($C4581,薬効分類マスタ!$A$2:$E$180,5,FALSE())=0,"",VLOOKUP($C4581,薬効分類マスタ!$A$2:$E$180,5,FALSE())),"")</f>
        <v/>
      </c>
      <c r="L4581" s="17"/>
      <c r="M4581" s="0" t="str">
        <f aca="false">IF($K4581="","",IF($L4581&lt;&gt;"",$L4581,VLOOKUP($C4581,薬効分類マスタ!$A$2:$F$180,6,FALSE())))</f>
        <v/>
      </c>
      <c r="N4581" s="0" t="str">
        <f aca="false">ASC(G4581)</f>
        <v>ｻﾃﾞﾙｶﾞｶﾌﾟｾﾙ100mg</v>
      </c>
      <c r="O4581" s="0" t="str">
        <f aca="false">ASC(E4581)</f>
        <v>ｴﾘｸﾞﾙｽﾀｯﾄ酒石酸塩</v>
      </c>
      <c r="P4581" s="16" t="n">
        <f aca="false">N(P4580)+IF($C4581=検索!$B$49,1,0)</f>
        <v>0</v>
      </c>
    </row>
    <row r="4582" customFormat="false" ht="15" hidden="false" customHeight="false" outlineLevel="0" collapsed="false">
      <c r="A4582" s="16" t="s">
        <v>221</v>
      </c>
      <c r="B4582" s="0" t="s">
        <v>10579</v>
      </c>
      <c r="C4582" s="0" t="n">
        <v>399</v>
      </c>
      <c r="D4582" s="0" t="str">
        <f aca="false">IFERROR(VLOOKUP($C4582,薬効分類マスタ!$A$2:$B$180,2,FALSE()),"未登録")</f>
        <v>他に分類されない代謝性医薬品</v>
      </c>
      <c r="E4582" s="16" t="s">
        <v>10577</v>
      </c>
      <c r="F4582" s="16" t="s">
        <v>1116</v>
      </c>
      <c r="G4582" s="16" t="s">
        <v>10580</v>
      </c>
      <c r="H4582" s="16" t="s">
        <v>494</v>
      </c>
      <c r="I4582" s="0" t="n">
        <v>25023.1</v>
      </c>
      <c r="J4582" s="16" t="s">
        <v>232</v>
      </c>
      <c r="K4582" s="0" t="str">
        <f aca="false">IFERROR(IF(VLOOKUP($C4582,薬効分類マスタ!$A$2:$E$180,5,FALSE())=0,"",VLOOKUP($C4582,薬効分類マスタ!$A$2:$E$180,5,FALSE())),"")</f>
        <v/>
      </c>
      <c r="L4582" s="17"/>
      <c r="M4582" s="0" t="str">
        <f aca="false">IF($K4582="","",IF($L4582&lt;&gt;"",$L4582,VLOOKUP($C4582,薬効分類マスタ!$A$2:$F$180,6,FALSE())))</f>
        <v/>
      </c>
      <c r="N4582" s="0" t="str">
        <f aca="false">ASC(G4582)</f>
        <v>ｻﾃﾞﾙｶﾞｶﾌﾟｾﾙ25mg</v>
      </c>
      <c r="O4582" s="0" t="str">
        <f aca="false">ASC(E4582)</f>
        <v>ｴﾘｸﾞﾙｽﾀｯﾄ酒石酸塩</v>
      </c>
      <c r="P4582" s="16" t="n">
        <f aca="false">N(P4581)+IF($C4582=検索!$B$49,1,0)</f>
        <v>0</v>
      </c>
    </row>
    <row r="4583" customFormat="false" ht="15" hidden="false" customHeight="false" outlineLevel="0" collapsed="false">
      <c r="A4583" s="16" t="s">
        <v>221</v>
      </c>
      <c r="B4583" s="0" t="s">
        <v>10581</v>
      </c>
      <c r="C4583" s="0" t="n">
        <v>399</v>
      </c>
      <c r="D4583" s="0" t="str">
        <f aca="false">IFERROR(VLOOKUP($C4583,薬効分類マスタ!$A$2:$B$180,2,FALSE()),"未登録")</f>
        <v>他に分類されない代謝性医薬品</v>
      </c>
      <c r="E4583" s="16" t="s">
        <v>10582</v>
      </c>
      <c r="F4583" s="16" t="s">
        <v>613</v>
      </c>
      <c r="G4583" s="16" t="s">
        <v>10583</v>
      </c>
      <c r="H4583" s="16" t="s">
        <v>494</v>
      </c>
      <c r="I4583" s="0" t="n">
        <v>238.5</v>
      </c>
      <c r="J4583" s="16" t="s">
        <v>232</v>
      </c>
      <c r="K4583" s="0" t="str">
        <f aca="false">IFERROR(IF(VLOOKUP($C4583,薬効分類マスタ!$A$2:$E$180,5,FALSE())=0,"",VLOOKUP($C4583,薬効分類マスタ!$A$2:$E$180,5,FALSE())),"")</f>
        <v/>
      </c>
      <c r="L4583" s="17"/>
      <c r="M4583" s="0" t="str">
        <f aca="false">IF($K4583="","",IF($L4583&lt;&gt;"",$L4583,VLOOKUP($C4583,薬効分類マスタ!$A$2:$F$180,6,FALSE())))</f>
        <v/>
      </c>
      <c r="N4583" s="0" t="str">
        <f aca="false">ASC(G4583)</f>
        <v>ﾌﾟﾗｹﾆﾙ錠200mg</v>
      </c>
      <c r="O4583" s="0" t="str">
        <f aca="false">ASC(E4583)</f>
        <v>ﾋﾄﾞﾛｷｼｸﾛﾛｷﾝ硫酸塩</v>
      </c>
      <c r="P4583" s="16" t="n">
        <f aca="false">N(P4582)+IF($C4583=検索!$B$49,1,0)</f>
        <v>0</v>
      </c>
    </row>
    <row r="4584" customFormat="false" ht="15" hidden="false" customHeight="false" outlineLevel="0" collapsed="false">
      <c r="A4584" s="16" t="s">
        <v>221</v>
      </c>
      <c r="B4584" s="0" t="s">
        <v>10584</v>
      </c>
      <c r="C4584" s="0" t="n">
        <v>399</v>
      </c>
      <c r="D4584" s="0" t="str">
        <f aca="false">IFERROR(VLOOKUP($C4584,薬効分類マスタ!$A$2:$B$180,2,FALSE()),"未登録")</f>
        <v>他に分類されない代謝性医薬品</v>
      </c>
      <c r="E4584" s="16" t="s">
        <v>10582</v>
      </c>
      <c r="F4584" s="16" t="s">
        <v>613</v>
      </c>
      <c r="G4584" s="16" t="s">
        <v>10585</v>
      </c>
      <c r="H4584" s="16" t="s">
        <v>1464</v>
      </c>
      <c r="I4584" s="0" t="n">
        <v>127.3</v>
      </c>
      <c r="J4584" s="16" t="s">
        <v>239</v>
      </c>
      <c r="K4584" s="0" t="str">
        <f aca="false">IFERROR(IF(VLOOKUP($C4584,薬効分類マスタ!$A$2:$E$180,5,FALSE())=0,"",VLOOKUP($C4584,薬効分類マスタ!$A$2:$E$180,5,FALSE())),"")</f>
        <v/>
      </c>
      <c r="L4584" s="17"/>
      <c r="M4584" s="0" t="str">
        <f aca="false">IF($K4584="","",IF($L4584&lt;&gt;"",$L4584,VLOOKUP($C4584,薬効分類マスタ!$A$2:$F$180,6,FALSE())))</f>
        <v/>
      </c>
      <c r="N4584" s="0" t="str">
        <f aca="false">ASC(G4584)</f>
        <v>ﾋﾄﾞﾛｷｼｸﾛﾛｷﾝ硫酸塩錠200mg｢DSEP｣</v>
      </c>
      <c r="O4584" s="0" t="str">
        <f aca="false">ASC(E4584)</f>
        <v>ﾋﾄﾞﾛｷｼｸﾛﾛｷﾝ硫酸塩</v>
      </c>
      <c r="P4584" s="16" t="n">
        <f aca="false">N(P4583)+IF($C4584=検索!$B$49,1,0)</f>
        <v>0</v>
      </c>
    </row>
    <row r="4585" customFormat="false" ht="15" hidden="false" customHeight="false" outlineLevel="0" collapsed="false">
      <c r="A4585" s="16" t="s">
        <v>221</v>
      </c>
      <c r="B4585" s="0" t="s">
        <v>10586</v>
      </c>
      <c r="C4585" s="0" t="n">
        <v>399</v>
      </c>
      <c r="D4585" s="0" t="str">
        <f aca="false">IFERROR(VLOOKUP($C4585,薬効分類マスタ!$A$2:$B$180,2,FALSE()),"未登録")</f>
        <v>他に分類されない代謝性医薬品</v>
      </c>
      <c r="E4585" s="16" t="s">
        <v>10582</v>
      </c>
      <c r="F4585" s="16" t="s">
        <v>613</v>
      </c>
      <c r="G4585" s="16" t="s">
        <v>10587</v>
      </c>
      <c r="H4585" s="16" t="s">
        <v>385</v>
      </c>
      <c r="I4585" s="0" t="n">
        <v>127.3</v>
      </c>
      <c r="J4585" s="16" t="s">
        <v>239</v>
      </c>
      <c r="K4585" s="0" t="str">
        <f aca="false">IFERROR(IF(VLOOKUP($C4585,薬効分類マスタ!$A$2:$E$180,5,FALSE())=0,"",VLOOKUP($C4585,薬効分類マスタ!$A$2:$E$180,5,FALSE())),"")</f>
        <v/>
      </c>
      <c r="L4585" s="17"/>
      <c r="M4585" s="0" t="str">
        <f aca="false">IF($K4585="","",IF($L4585&lt;&gt;"",$L4585,VLOOKUP($C4585,薬効分類マスタ!$A$2:$F$180,6,FALSE())))</f>
        <v/>
      </c>
      <c r="N4585" s="0" t="str">
        <f aca="false">ASC(G4585)</f>
        <v>ﾋﾄﾞﾛｷｼｸﾛﾛｷﾝ硫酸塩錠200mg｢ｻﾜｲ｣</v>
      </c>
      <c r="O4585" s="0" t="str">
        <f aca="false">ASC(E4585)</f>
        <v>ﾋﾄﾞﾛｷｼｸﾛﾛｷﾝ硫酸塩</v>
      </c>
      <c r="P4585" s="16" t="n">
        <f aca="false">N(P4584)+IF($C4585=検索!$B$49,1,0)</f>
        <v>0</v>
      </c>
    </row>
    <row r="4586" customFormat="false" ht="15" hidden="false" customHeight="false" outlineLevel="0" collapsed="false">
      <c r="A4586" s="16" t="s">
        <v>221</v>
      </c>
      <c r="B4586" s="0" t="s">
        <v>10588</v>
      </c>
      <c r="C4586" s="0" t="n">
        <v>399</v>
      </c>
      <c r="D4586" s="0" t="str">
        <f aca="false">IFERROR(VLOOKUP($C4586,薬効分類マスタ!$A$2:$B$180,2,FALSE()),"未登録")</f>
        <v>他に分類されない代謝性医薬品</v>
      </c>
      <c r="E4586" s="16" t="s">
        <v>10589</v>
      </c>
      <c r="F4586" s="16" t="s">
        <v>1123</v>
      </c>
      <c r="G4586" s="16" t="s">
        <v>10590</v>
      </c>
      <c r="H4586" s="16" t="s">
        <v>293</v>
      </c>
      <c r="I4586" s="0" t="n">
        <v>3982.4</v>
      </c>
      <c r="J4586" s="16" t="s">
        <v>232</v>
      </c>
      <c r="K4586" s="0" t="str">
        <f aca="false">IFERROR(IF(VLOOKUP($C4586,薬効分類マスタ!$A$2:$E$180,5,FALSE())=0,"",VLOOKUP($C4586,薬効分類マスタ!$A$2:$E$180,5,FALSE())),"")</f>
        <v/>
      </c>
      <c r="L4586" s="17"/>
      <c r="M4586" s="0" t="str">
        <f aca="false">IF($K4586="","",IF($L4586&lt;&gt;"",$L4586,VLOOKUP($C4586,薬効分類マスタ!$A$2:$F$180,6,FALSE())))</f>
        <v/>
      </c>
      <c r="N4586" s="0" t="str">
        <f aca="false">ASC(G4586)</f>
        <v>ｵﾌｪﾌﾞｶﾌﾟｾﾙ100mg</v>
      </c>
      <c r="O4586" s="0" t="str">
        <f aca="false">ASC(E4586)</f>
        <v>ﾆﾝﾃﾀﾞﾆﾌﾞｴﾀﾝｽﾙﾎﾝ酸塩</v>
      </c>
      <c r="P4586" s="16" t="n">
        <f aca="false">N(P4585)+IF($C4586=検索!$B$49,1,0)</f>
        <v>0</v>
      </c>
    </row>
    <row r="4587" customFormat="false" ht="15" hidden="false" customHeight="false" outlineLevel="0" collapsed="false">
      <c r="A4587" s="16" t="s">
        <v>221</v>
      </c>
      <c r="B4587" s="0" t="s">
        <v>10591</v>
      </c>
      <c r="C4587" s="0" t="n">
        <v>399</v>
      </c>
      <c r="D4587" s="0" t="str">
        <f aca="false">IFERROR(VLOOKUP($C4587,薬効分類マスタ!$A$2:$B$180,2,FALSE()),"未登録")</f>
        <v>他に分類されない代謝性医薬品</v>
      </c>
      <c r="E4587" s="16" t="s">
        <v>10589</v>
      </c>
      <c r="F4587" s="16" t="s">
        <v>3359</v>
      </c>
      <c r="G4587" s="16" t="s">
        <v>10592</v>
      </c>
      <c r="H4587" s="16" t="s">
        <v>293</v>
      </c>
      <c r="I4587" s="0" t="n">
        <v>5966.4</v>
      </c>
      <c r="J4587" s="16" t="s">
        <v>232</v>
      </c>
      <c r="K4587" s="0" t="str">
        <f aca="false">IFERROR(IF(VLOOKUP($C4587,薬効分類マスタ!$A$2:$E$180,5,FALSE())=0,"",VLOOKUP($C4587,薬効分類マスタ!$A$2:$E$180,5,FALSE())),"")</f>
        <v/>
      </c>
      <c r="L4587" s="17"/>
      <c r="M4587" s="0" t="str">
        <f aca="false">IF($K4587="","",IF($L4587&lt;&gt;"",$L4587,VLOOKUP($C4587,薬効分類マスタ!$A$2:$F$180,6,FALSE())))</f>
        <v/>
      </c>
      <c r="N4587" s="0" t="str">
        <f aca="false">ASC(G4587)</f>
        <v>ｵﾌｪﾌﾞｶﾌﾟｾﾙ150mg</v>
      </c>
      <c r="O4587" s="0" t="str">
        <f aca="false">ASC(E4587)</f>
        <v>ﾆﾝﾃﾀﾞﾆﾌﾞｴﾀﾝｽﾙﾎﾝ酸塩</v>
      </c>
      <c r="P4587" s="16" t="n">
        <f aca="false">N(P4586)+IF($C4587=検索!$B$49,1,0)</f>
        <v>0</v>
      </c>
    </row>
    <row r="4588" customFormat="false" ht="15" hidden="false" customHeight="false" outlineLevel="0" collapsed="false">
      <c r="A4588" s="16" t="s">
        <v>221</v>
      </c>
      <c r="B4588" s="0" t="s">
        <v>10593</v>
      </c>
      <c r="C4588" s="0" t="n">
        <v>399</v>
      </c>
      <c r="D4588" s="0" t="str">
        <f aca="false">IFERROR(VLOOKUP($C4588,薬効分類マスタ!$A$2:$B$180,2,FALSE()),"未登録")</f>
        <v>他に分類されない代謝性医薬品</v>
      </c>
      <c r="E4588" s="16" t="s">
        <v>10594</v>
      </c>
      <c r="F4588" s="16" t="s">
        <v>627</v>
      </c>
      <c r="G4588" s="16" t="s">
        <v>10595</v>
      </c>
      <c r="H4588" s="16" t="s">
        <v>1197</v>
      </c>
      <c r="I4588" s="0" t="n">
        <v>1360.9</v>
      </c>
      <c r="J4588" s="16" t="s">
        <v>232</v>
      </c>
      <c r="K4588" s="0" t="str">
        <f aca="false">IFERROR(IF(VLOOKUP($C4588,薬効分類マスタ!$A$2:$E$180,5,FALSE())=0,"",VLOOKUP($C4588,薬効分類マスタ!$A$2:$E$180,5,FALSE())),"")</f>
        <v/>
      </c>
      <c r="L4588" s="17"/>
      <c r="M4588" s="0" t="str">
        <f aca="false">IF($K4588="","",IF($L4588&lt;&gt;"",$L4588,VLOOKUP($C4588,薬効分類マスタ!$A$2:$F$180,6,FALSE())))</f>
        <v/>
      </c>
      <c r="N4588" s="0" t="str">
        <f aca="false">ASC(G4588)</f>
        <v>ﾎﾞﾝﾋﾞﾊﾞ錠100mg</v>
      </c>
      <c r="O4588" s="0" t="str">
        <f aca="false">ASC(E4588)</f>
        <v>ｲﾊﾞﾝﾄﾞﾛﾝ酸ﾅﾄﾘｳﾑ水和物</v>
      </c>
      <c r="P4588" s="16" t="n">
        <f aca="false">N(P4587)+IF($C4588=検索!$B$49,1,0)</f>
        <v>0</v>
      </c>
    </row>
    <row r="4589" customFormat="false" ht="15" hidden="false" customHeight="false" outlineLevel="0" collapsed="false">
      <c r="A4589" s="16" t="s">
        <v>221</v>
      </c>
      <c r="B4589" s="0" t="s">
        <v>10596</v>
      </c>
      <c r="C4589" s="0" t="n">
        <v>399</v>
      </c>
      <c r="D4589" s="0" t="str">
        <f aca="false">IFERROR(VLOOKUP($C4589,薬効分類マスタ!$A$2:$B$180,2,FALSE()),"未登録")</f>
        <v>他に分類されない代謝性医薬品</v>
      </c>
      <c r="E4589" s="16" t="s">
        <v>10597</v>
      </c>
      <c r="F4589" s="16" t="s">
        <v>613</v>
      </c>
      <c r="G4589" s="16" t="s">
        <v>10598</v>
      </c>
      <c r="H4589" s="16" t="s">
        <v>6177</v>
      </c>
      <c r="I4589" s="0" t="n">
        <v>16596.9</v>
      </c>
      <c r="J4589" s="16" t="s">
        <v>232</v>
      </c>
      <c r="K4589" s="0" t="str">
        <f aca="false">IFERROR(IF(VLOOKUP($C4589,薬効分類マスタ!$A$2:$E$180,5,FALSE())=0,"",VLOOKUP($C4589,薬効分類マスタ!$A$2:$E$180,5,FALSE())),"")</f>
        <v/>
      </c>
      <c r="L4589" s="17"/>
      <c r="M4589" s="0" t="str">
        <f aca="false">IF($K4589="","",IF($L4589&lt;&gt;"",$L4589,VLOOKUP($C4589,薬効分類マスタ!$A$2:$F$180,6,FALSE())))</f>
        <v/>
      </c>
      <c r="N4589" s="0" t="str">
        <f aca="false">ASC(G4589)</f>
        <v>ｶｰﾊﾞｸﾞﾙ分散錠200mg</v>
      </c>
      <c r="O4589" s="0" t="str">
        <f aca="false">ASC(E4589)</f>
        <v>ｶﾙｸﾞﾙﾐﾝ酸</v>
      </c>
      <c r="P4589" s="16" t="n">
        <f aca="false">N(P4588)+IF($C4589=検索!$B$49,1,0)</f>
        <v>0</v>
      </c>
    </row>
    <row r="4590" customFormat="false" ht="15" hidden="false" customHeight="false" outlineLevel="0" collapsed="false">
      <c r="A4590" s="16" t="s">
        <v>221</v>
      </c>
      <c r="B4590" s="0" t="s">
        <v>10599</v>
      </c>
      <c r="C4590" s="0" t="n">
        <v>399</v>
      </c>
      <c r="D4590" s="0" t="str">
        <f aca="false">IFERROR(VLOOKUP($C4590,薬効分類マスタ!$A$2:$B$180,2,FALSE()),"未登録")</f>
        <v>他に分類されない代謝性医薬品</v>
      </c>
      <c r="E4590" s="16" t="s">
        <v>10600</v>
      </c>
      <c r="F4590" s="16" t="s">
        <v>262</v>
      </c>
      <c r="G4590" s="16" t="s">
        <v>10601</v>
      </c>
      <c r="H4590" s="16" t="s">
        <v>10602</v>
      </c>
      <c r="I4590" s="0" t="n">
        <v>284.4</v>
      </c>
      <c r="J4590" s="16" t="s">
        <v>232</v>
      </c>
      <c r="K4590" s="0" t="str">
        <f aca="false">IFERROR(IF(VLOOKUP($C4590,薬効分類マスタ!$A$2:$E$180,5,FALSE())=0,"",VLOOKUP($C4590,薬効分類マスタ!$A$2:$E$180,5,FALSE())),"")</f>
        <v/>
      </c>
      <c r="L4590" s="17"/>
      <c r="M4590" s="0" t="str">
        <f aca="false">IF($K4590="","",IF($L4590&lt;&gt;"",$L4590,VLOOKUP($C4590,薬効分類マスタ!$A$2:$F$180,6,FALSE())))</f>
        <v/>
      </c>
      <c r="N4590" s="0" t="str">
        <f aca="false">ASC(G4590)</f>
        <v>ｵﾃｽﾞﾗ錠10mg</v>
      </c>
      <c r="O4590" s="0" t="str">
        <f aca="false">ASC(E4590)</f>
        <v>ｱﾌﾟﾚﾐﾗｽﾄ</v>
      </c>
      <c r="P4590" s="16" t="n">
        <f aca="false">N(P4589)+IF($C4590=検索!$B$49,1,0)</f>
        <v>0</v>
      </c>
    </row>
    <row r="4591" customFormat="false" ht="15" hidden="false" customHeight="false" outlineLevel="0" collapsed="false">
      <c r="A4591" s="16" t="s">
        <v>221</v>
      </c>
      <c r="B4591" s="0" t="s">
        <v>10603</v>
      </c>
      <c r="C4591" s="0" t="n">
        <v>399</v>
      </c>
      <c r="D4591" s="0" t="str">
        <f aca="false">IFERROR(VLOOKUP($C4591,薬効分類マスタ!$A$2:$B$180,2,FALSE()),"未登録")</f>
        <v>他に分類されない代謝性医薬品</v>
      </c>
      <c r="E4591" s="16" t="s">
        <v>10600</v>
      </c>
      <c r="F4591" s="16" t="s">
        <v>445</v>
      </c>
      <c r="G4591" s="16" t="s">
        <v>10604</v>
      </c>
      <c r="H4591" s="16" t="s">
        <v>10602</v>
      </c>
      <c r="I4591" s="0" t="n">
        <v>568.7</v>
      </c>
      <c r="J4591" s="16" t="s">
        <v>232</v>
      </c>
      <c r="K4591" s="0" t="str">
        <f aca="false">IFERROR(IF(VLOOKUP($C4591,薬効分類マスタ!$A$2:$E$180,5,FALSE())=0,"",VLOOKUP($C4591,薬効分類マスタ!$A$2:$E$180,5,FALSE())),"")</f>
        <v/>
      </c>
      <c r="L4591" s="17"/>
      <c r="M4591" s="0" t="str">
        <f aca="false">IF($K4591="","",IF($L4591&lt;&gt;"",$L4591,VLOOKUP($C4591,薬効分類マスタ!$A$2:$F$180,6,FALSE())))</f>
        <v/>
      </c>
      <c r="N4591" s="0" t="str">
        <f aca="false">ASC(G4591)</f>
        <v>ｵﾃｽﾞﾗ錠20mg</v>
      </c>
      <c r="O4591" s="0" t="str">
        <f aca="false">ASC(E4591)</f>
        <v>ｱﾌﾟﾚﾐﾗｽﾄ</v>
      </c>
      <c r="P4591" s="16" t="n">
        <f aca="false">N(P4590)+IF($C4591=検索!$B$49,1,0)</f>
        <v>0</v>
      </c>
    </row>
    <row r="4592" customFormat="false" ht="15" hidden="false" customHeight="false" outlineLevel="0" collapsed="false">
      <c r="A4592" s="16" t="s">
        <v>221</v>
      </c>
      <c r="B4592" s="0" t="s">
        <v>10605</v>
      </c>
      <c r="C4592" s="0" t="n">
        <v>399</v>
      </c>
      <c r="D4592" s="0" t="str">
        <f aca="false">IFERROR(VLOOKUP($C4592,薬効分類マスタ!$A$2:$B$180,2,FALSE()),"未登録")</f>
        <v>他に分類されない代謝性医薬品</v>
      </c>
      <c r="E4592" s="16" t="s">
        <v>10600</v>
      </c>
      <c r="F4592" s="16" t="s">
        <v>465</v>
      </c>
      <c r="G4592" s="16" t="s">
        <v>10606</v>
      </c>
      <c r="H4592" s="16" t="s">
        <v>10602</v>
      </c>
      <c r="I4592" s="0" t="n">
        <v>853.1</v>
      </c>
      <c r="J4592" s="16" t="s">
        <v>232</v>
      </c>
      <c r="K4592" s="0" t="str">
        <f aca="false">IFERROR(IF(VLOOKUP($C4592,薬効分類マスタ!$A$2:$E$180,5,FALSE())=0,"",VLOOKUP($C4592,薬効分類マスタ!$A$2:$E$180,5,FALSE())),"")</f>
        <v/>
      </c>
      <c r="L4592" s="17"/>
      <c r="M4592" s="0" t="str">
        <f aca="false">IF($K4592="","",IF($L4592&lt;&gt;"",$L4592,VLOOKUP($C4592,薬効分類マスタ!$A$2:$F$180,6,FALSE())))</f>
        <v/>
      </c>
      <c r="N4592" s="0" t="str">
        <f aca="false">ASC(G4592)</f>
        <v>ｵﾃｽﾞﾗ錠30mg</v>
      </c>
      <c r="O4592" s="0" t="str">
        <f aca="false">ASC(E4592)</f>
        <v>ｱﾌﾟﾚﾐﾗｽﾄ</v>
      </c>
      <c r="P4592" s="16" t="n">
        <f aca="false">N(P4591)+IF($C4592=検索!$B$49,1,0)</f>
        <v>0</v>
      </c>
    </row>
    <row r="4593" customFormat="false" ht="15" hidden="false" customHeight="false" outlineLevel="0" collapsed="false">
      <c r="A4593" s="16" t="s">
        <v>221</v>
      </c>
      <c r="B4593" s="0" t="s">
        <v>10607</v>
      </c>
      <c r="C4593" s="0" t="n">
        <v>399</v>
      </c>
      <c r="D4593" s="0" t="str">
        <f aca="false">IFERROR(VLOOKUP($C4593,薬効分類マスタ!$A$2:$B$180,2,FALSE()),"未登録")</f>
        <v>他に分類されない代謝性医薬品</v>
      </c>
      <c r="E4593" s="16" t="s">
        <v>10608</v>
      </c>
      <c r="F4593" s="16" t="s">
        <v>241</v>
      </c>
      <c r="G4593" s="16" t="s">
        <v>10609</v>
      </c>
      <c r="H4593" s="16" t="s">
        <v>2608</v>
      </c>
      <c r="I4593" s="0" t="n">
        <v>2472.5</v>
      </c>
      <c r="J4593" s="16" t="s">
        <v>232</v>
      </c>
      <c r="K4593" s="0" t="str">
        <f aca="false">IFERROR(IF(VLOOKUP($C4593,薬効分類マスタ!$A$2:$E$180,5,FALSE())=0,"",VLOOKUP($C4593,薬効分類マスタ!$A$2:$E$180,5,FALSE())),"")</f>
        <v/>
      </c>
      <c r="L4593" s="17"/>
      <c r="M4593" s="0" t="str">
        <f aca="false">IF($K4593="","",IF($L4593&lt;&gt;"",$L4593,VLOOKUP($C4593,薬効分類マスタ!$A$2:$F$180,6,FALSE())))</f>
        <v/>
      </c>
      <c r="N4593" s="0" t="str">
        <f aca="false">ASC(G4593)</f>
        <v>ｵﾙﾐｴﾝﾄ錠2mg</v>
      </c>
      <c r="O4593" s="0" t="str">
        <f aca="false">ASC(E4593)</f>
        <v>ﾊﾞﾘｼﾁﾆﾌﾞ</v>
      </c>
      <c r="P4593" s="16" t="n">
        <f aca="false">N(P4592)+IF($C4593=検索!$B$49,1,0)</f>
        <v>0</v>
      </c>
    </row>
    <row r="4594" customFormat="false" ht="15" hidden="false" customHeight="false" outlineLevel="0" collapsed="false">
      <c r="A4594" s="16" t="s">
        <v>221</v>
      </c>
      <c r="B4594" s="0" t="s">
        <v>10610</v>
      </c>
      <c r="C4594" s="0" t="n">
        <v>399</v>
      </c>
      <c r="D4594" s="0" t="str">
        <f aca="false">IFERROR(VLOOKUP($C4594,薬効分類マスタ!$A$2:$B$180,2,FALSE()),"未登録")</f>
        <v>他に分類されない代謝性医薬品</v>
      </c>
      <c r="E4594" s="16" t="s">
        <v>10608</v>
      </c>
      <c r="F4594" s="16" t="s">
        <v>935</v>
      </c>
      <c r="G4594" s="16" t="s">
        <v>10611</v>
      </c>
      <c r="H4594" s="16" t="s">
        <v>2608</v>
      </c>
      <c r="I4594" s="0" t="n">
        <v>4820</v>
      </c>
      <c r="J4594" s="16" t="s">
        <v>232</v>
      </c>
      <c r="K4594" s="0" t="str">
        <f aca="false">IFERROR(IF(VLOOKUP($C4594,薬効分類マスタ!$A$2:$E$180,5,FALSE())=0,"",VLOOKUP($C4594,薬効分類マスタ!$A$2:$E$180,5,FALSE())),"")</f>
        <v/>
      </c>
      <c r="L4594" s="17"/>
      <c r="M4594" s="0" t="str">
        <f aca="false">IF($K4594="","",IF($L4594&lt;&gt;"",$L4594,VLOOKUP($C4594,薬効分類マスタ!$A$2:$F$180,6,FALSE())))</f>
        <v/>
      </c>
      <c r="N4594" s="0" t="str">
        <f aca="false">ASC(G4594)</f>
        <v>ｵﾙﾐｴﾝﾄ錠4mg</v>
      </c>
      <c r="O4594" s="0" t="str">
        <f aca="false">ASC(E4594)</f>
        <v>ﾊﾞﾘｼﾁﾆﾌﾞ</v>
      </c>
      <c r="P4594" s="16" t="n">
        <f aca="false">N(P4593)+IF($C4594=検索!$B$49,1,0)</f>
        <v>0</v>
      </c>
    </row>
    <row r="4595" customFormat="false" ht="15" hidden="false" customHeight="false" outlineLevel="0" collapsed="false">
      <c r="A4595" s="16" t="s">
        <v>221</v>
      </c>
      <c r="B4595" s="0" t="s">
        <v>10612</v>
      </c>
      <c r="C4595" s="0" t="n">
        <v>399</v>
      </c>
      <c r="D4595" s="0" t="str">
        <f aca="false">IFERROR(VLOOKUP($C4595,薬効分類マスタ!$A$2:$B$180,2,FALSE()),"未登録")</f>
        <v>他に分類されない代謝性医薬品</v>
      </c>
      <c r="E4595" s="16" t="s">
        <v>10608</v>
      </c>
      <c r="F4595" s="16" t="s">
        <v>234</v>
      </c>
      <c r="G4595" s="16" t="s">
        <v>10613</v>
      </c>
      <c r="H4595" s="16" t="s">
        <v>2608</v>
      </c>
      <c r="I4595" s="0" t="n">
        <v>1356.8</v>
      </c>
      <c r="J4595" s="16" t="s">
        <v>232</v>
      </c>
      <c r="K4595" s="0" t="str">
        <f aca="false">IFERROR(IF(VLOOKUP($C4595,薬効分類マスタ!$A$2:$E$180,5,FALSE())=0,"",VLOOKUP($C4595,薬効分類マスタ!$A$2:$E$180,5,FALSE())),"")</f>
        <v/>
      </c>
      <c r="L4595" s="17"/>
      <c r="M4595" s="0" t="str">
        <f aca="false">IF($K4595="","",IF($L4595&lt;&gt;"",$L4595,VLOOKUP($C4595,薬効分類マスタ!$A$2:$F$180,6,FALSE())))</f>
        <v/>
      </c>
      <c r="N4595" s="0" t="str">
        <f aca="false">ASC(G4595)</f>
        <v>ｵﾙﾐｴﾝﾄ錠1mg</v>
      </c>
      <c r="O4595" s="0" t="str">
        <f aca="false">ASC(E4595)</f>
        <v>ﾊﾞﾘｼﾁﾆﾌﾞ</v>
      </c>
      <c r="P4595" s="16" t="n">
        <f aca="false">N(P4594)+IF($C4595=検索!$B$49,1,0)</f>
        <v>0</v>
      </c>
    </row>
    <row r="4596" customFormat="false" ht="15" hidden="false" customHeight="false" outlineLevel="0" collapsed="false">
      <c r="A4596" s="16" t="s">
        <v>221</v>
      </c>
      <c r="B4596" s="0" t="s">
        <v>10614</v>
      </c>
      <c r="C4596" s="0" t="n">
        <v>399</v>
      </c>
      <c r="D4596" s="0" t="str">
        <f aca="false">IFERROR(VLOOKUP($C4596,薬効分類マスタ!$A$2:$B$180,2,FALSE()),"未登録")</f>
        <v>他に分類されない代謝性医薬品</v>
      </c>
      <c r="E4596" s="16" t="s">
        <v>10608</v>
      </c>
      <c r="F4596" s="16" t="s">
        <v>10615</v>
      </c>
      <c r="G4596" s="16" t="s">
        <v>10616</v>
      </c>
      <c r="H4596" s="16" t="s">
        <v>2608</v>
      </c>
      <c r="I4596" s="0" t="n">
        <v>60682.4</v>
      </c>
      <c r="J4596" s="16" t="s">
        <v>232</v>
      </c>
      <c r="K4596" s="0" t="str">
        <f aca="false">IFERROR(IF(VLOOKUP($C4596,薬効分類マスタ!$A$2:$E$180,5,FALSE())=0,"",VLOOKUP($C4596,薬効分類マスタ!$A$2:$E$180,5,FALSE())),"")</f>
        <v/>
      </c>
      <c r="L4596" s="17"/>
      <c r="M4596" s="0" t="str">
        <f aca="false">IF($K4596="","",IF($L4596&lt;&gt;"",$L4596,VLOOKUP($C4596,薬効分類マスタ!$A$2:$F$180,6,FALSE())))</f>
        <v/>
      </c>
      <c r="N4596" s="0" t="str">
        <f aca="false">ASC(G4596)</f>
        <v>ｵﾙﾐｴﾝﾄ内用懸濁液2mg/mL</v>
      </c>
      <c r="O4596" s="0" t="str">
        <f aca="false">ASC(E4596)</f>
        <v>ﾊﾞﾘｼﾁﾆﾌﾞ</v>
      </c>
      <c r="P4596" s="16" t="n">
        <f aca="false">N(P4595)+IF($C4596=検索!$B$49,1,0)</f>
        <v>0</v>
      </c>
    </row>
    <row r="4597" customFormat="false" ht="15" hidden="false" customHeight="false" outlineLevel="0" collapsed="false">
      <c r="A4597" s="16" t="s">
        <v>221</v>
      </c>
      <c r="B4597" s="0" t="s">
        <v>10617</v>
      </c>
      <c r="C4597" s="0" t="n">
        <v>399</v>
      </c>
      <c r="D4597" s="0" t="str">
        <f aca="false">IFERROR(VLOOKUP($C4597,薬効分類マスタ!$A$2:$B$180,2,FALSE()),"未登録")</f>
        <v>他に分類されない代謝性医薬品</v>
      </c>
      <c r="E4597" s="16" t="s">
        <v>10618</v>
      </c>
      <c r="F4597" s="16" t="s">
        <v>234</v>
      </c>
      <c r="G4597" s="16" t="s">
        <v>10619</v>
      </c>
      <c r="H4597" s="16" t="s">
        <v>776</v>
      </c>
      <c r="I4597" s="0" t="n">
        <v>271.9</v>
      </c>
      <c r="J4597" s="16" t="s">
        <v>232</v>
      </c>
      <c r="K4597" s="0" t="str">
        <f aca="false">IFERROR(IF(VLOOKUP($C4597,薬効分類マスタ!$A$2:$E$180,5,FALSE())=0,"",VLOOKUP($C4597,薬効分類マスタ!$A$2:$E$180,5,FALSE())),"")</f>
        <v/>
      </c>
      <c r="L4597" s="17"/>
      <c r="M4597" s="0" t="str">
        <f aca="false">IF($K4597="","",IF($L4597&lt;&gt;"",$L4597,VLOOKUP($C4597,薬効分類マスタ!$A$2:$F$180,6,FALSE())))</f>
        <v/>
      </c>
      <c r="N4597" s="0" t="str">
        <f aca="false">ASC(G4597)</f>
        <v>ｵﾙｹﾃﾞｨｱ錠1mg</v>
      </c>
      <c r="O4597" s="0" t="str">
        <f aca="false">ASC(E4597)</f>
        <v>ｴﾎﾞｶﾙｾﾄ</v>
      </c>
      <c r="P4597" s="16" t="n">
        <f aca="false">N(P4596)+IF($C4597=検索!$B$49,1,0)</f>
        <v>0</v>
      </c>
    </row>
    <row r="4598" customFormat="false" ht="15" hidden="false" customHeight="false" outlineLevel="0" collapsed="false">
      <c r="A4598" s="16" t="s">
        <v>221</v>
      </c>
      <c r="B4598" s="0" t="s">
        <v>10620</v>
      </c>
      <c r="C4598" s="0" t="n">
        <v>399</v>
      </c>
      <c r="D4598" s="0" t="str">
        <f aca="false">IFERROR(VLOOKUP($C4598,薬効分類マスタ!$A$2:$B$180,2,FALSE()),"未登録")</f>
        <v>他に分類されない代謝性医薬品</v>
      </c>
      <c r="E4598" s="16" t="s">
        <v>10618</v>
      </c>
      <c r="F4598" s="16" t="s">
        <v>241</v>
      </c>
      <c r="G4598" s="16" t="s">
        <v>10621</v>
      </c>
      <c r="H4598" s="16" t="s">
        <v>776</v>
      </c>
      <c r="I4598" s="0" t="n">
        <v>398.9</v>
      </c>
      <c r="J4598" s="16" t="s">
        <v>232</v>
      </c>
      <c r="K4598" s="0" t="str">
        <f aca="false">IFERROR(IF(VLOOKUP($C4598,薬効分類マスタ!$A$2:$E$180,5,FALSE())=0,"",VLOOKUP($C4598,薬効分類マスタ!$A$2:$E$180,5,FALSE())),"")</f>
        <v/>
      </c>
      <c r="L4598" s="17"/>
      <c r="M4598" s="0" t="str">
        <f aca="false">IF($K4598="","",IF($L4598&lt;&gt;"",$L4598,VLOOKUP($C4598,薬効分類マスタ!$A$2:$F$180,6,FALSE())))</f>
        <v/>
      </c>
      <c r="N4598" s="0" t="str">
        <f aca="false">ASC(G4598)</f>
        <v>ｵﾙｹﾃﾞｨｱ錠2mg</v>
      </c>
      <c r="O4598" s="0" t="str">
        <f aca="false">ASC(E4598)</f>
        <v>ｴﾎﾞｶﾙｾﾄ</v>
      </c>
      <c r="P4598" s="16" t="n">
        <f aca="false">N(P4597)+IF($C4598=検索!$B$49,1,0)</f>
        <v>0</v>
      </c>
    </row>
    <row r="4599" customFormat="false" ht="15" hidden="false" customHeight="false" outlineLevel="0" collapsed="false">
      <c r="A4599" s="16" t="s">
        <v>221</v>
      </c>
      <c r="B4599" s="0" t="s">
        <v>10622</v>
      </c>
      <c r="C4599" s="0" t="n">
        <v>399</v>
      </c>
      <c r="D4599" s="0" t="str">
        <f aca="false">IFERROR(VLOOKUP($C4599,薬効分類マスタ!$A$2:$B$180,2,FALSE()),"未登録")</f>
        <v>他に分類されない代謝性医薬品</v>
      </c>
      <c r="E4599" s="16" t="s">
        <v>10618</v>
      </c>
      <c r="F4599" s="16" t="s">
        <v>935</v>
      </c>
      <c r="G4599" s="16" t="s">
        <v>10623</v>
      </c>
      <c r="H4599" s="16" t="s">
        <v>776</v>
      </c>
      <c r="I4599" s="0" t="n">
        <v>585.2</v>
      </c>
      <c r="J4599" s="16" t="s">
        <v>232</v>
      </c>
      <c r="K4599" s="0" t="str">
        <f aca="false">IFERROR(IF(VLOOKUP($C4599,薬効分類マスタ!$A$2:$E$180,5,FALSE())=0,"",VLOOKUP($C4599,薬効分類マスタ!$A$2:$E$180,5,FALSE())),"")</f>
        <v/>
      </c>
      <c r="L4599" s="17"/>
      <c r="M4599" s="0" t="str">
        <f aca="false">IF($K4599="","",IF($L4599&lt;&gt;"",$L4599,VLOOKUP($C4599,薬効分類マスタ!$A$2:$F$180,6,FALSE())))</f>
        <v/>
      </c>
      <c r="N4599" s="0" t="str">
        <f aca="false">ASC(G4599)</f>
        <v>ｵﾙｹﾃﾞｨｱ錠4mg</v>
      </c>
      <c r="O4599" s="0" t="str">
        <f aca="false">ASC(E4599)</f>
        <v>ｴﾎﾞｶﾙｾﾄ</v>
      </c>
      <c r="P4599" s="16" t="n">
        <f aca="false">N(P4598)+IF($C4599=検索!$B$49,1,0)</f>
        <v>0</v>
      </c>
    </row>
    <row r="4600" customFormat="false" ht="15" hidden="false" customHeight="false" outlineLevel="0" collapsed="false">
      <c r="A4600" s="16" t="s">
        <v>221</v>
      </c>
      <c r="B4600" s="0" t="s">
        <v>10624</v>
      </c>
      <c r="C4600" s="0" t="n">
        <v>399</v>
      </c>
      <c r="D4600" s="0" t="str">
        <f aca="false">IFERROR(VLOOKUP($C4600,薬効分類マスタ!$A$2:$B$180,2,FALSE()),"未登録")</f>
        <v>他に分類されない代謝性医薬品</v>
      </c>
      <c r="E4600" s="16" t="s">
        <v>10625</v>
      </c>
      <c r="F4600" s="16" t="s">
        <v>10626</v>
      </c>
      <c r="G4600" s="16" t="s">
        <v>10627</v>
      </c>
      <c r="H4600" s="16" t="s">
        <v>10512</v>
      </c>
      <c r="I4600" s="0" t="n">
        <v>145304</v>
      </c>
      <c r="J4600" s="16" t="s">
        <v>232</v>
      </c>
      <c r="K4600" s="0" t="str">
        <f aca="false">IFERROR(IF(VLOOKUP($C4600,薬効分類マスタ!$A$2:$E$180,5,FALSE())=0,"",VLOOKUP($C4600,薬効分類マスタ!$A$2:$E$180,5,FALSE())),"")</f>
        <v/>
      </c>
      <c r="L4600" s="17"/>
      <c r="M4600" s="0" t="str">
        <f aca="false">IF($K4600="","",IF($L4600&lt;&gt;"",$L4600,VLOOKUP($C4600,薬効分類マスタ!$A$2:$F$180,6,FALSE())))</f>
        <v/>
      </c>
      <c r="N4600" s="0" t="str">
        <f aca="false">ASC(G4600)</f>
        <v>ｶﾞﾗﾌｫﾙﾄﾞｶﾌﾟｾﾙ123mg</v>
      </c>
      <c r="O4600" s="0" t="str">
        <f aca="false">ASC(E4600)</f>
        <v>ﾐｶﾞｰﾗｽﾀｯﾄ塩酸塩</v>
      </c>
      <c r="P4600" s="16" t="n">
        <f aca="false">N(P4599)+IF($C4600=検索!$B$49,1,0)</f>
        <v>0</v>
      </c>
    </row>
    <row r="4601" customFormat="false" ht="15" hidden="false" customHeight="false" outlineLevel="0" collapsed="false">
      <c r="A4601" s="16" t="s">
        <v>221</v>
      </c>
      <c r="B4601" s="0" t="s">
        <v>10628</v>
      </c>
      <c r="C4601" s="0" t="n">
        <v>399</v>
      </c>
      <c r="D4601" s="0" t="str">
        <f aca="false">IFERROR(VLOOKUP($C4601,薬効分類マスタ!$A$2:$B$180,2,FALSE()),"未登録")</f>
        <v>他に分類されない代謝性医薬品</v>
      </c>
      <c r="E4601" s="16" t="s">
        <v>10629</v>
      </c>
      <c r="F4601" s="16" t="s">
        <v>411</v>
      </c>
      <c r="G4601" s="16" t="s">
        <v>10630</v>
      </c>
      <c r="H4601" s="16" t="s">
        <v>518</v>
      </c>
      <c r="I4601" s="0" t="n">
        <v>1201.2</v>
      </c>
      <c r="J4601" s="16" t="s">
        <v>232</v>
      </c>
      <c r="K4601" s="0" t="str">
        <f aca="false">IFERROR(IF(VLOOKUP($C4601,薬効分類マスタ!$A$2:$E$180,5,FALSE())=0,"",VLOOKUP($C4601,薬効分類マスタ!$A$2:$E$180,5,FALSE())),"")</f>
        <v/>
      </c>
      <c r="L4601" s="17"/>
      <c r="M4601" s="0" t="str">
        <f aca="false">IF($K4601="","",IF($L4601&lt;&gt;"",$L4601,VLOOKUP($C4601,薬効分類マスタ!$A$2:$F$180,6,FALSE())))</f>
        <v/>
      </c>
      <c r="N4601" s="0" t="str">
        <f aca="false">ASC(G4601)</f>
        <v>ｽﾏｲﾗﾌ錠50mg</v>
      </c>
      <c r="O4601" s="0" t="str">
        <f aca="false">ASC(E4601)</f>
        <v>ﾍﾟﾌｨｼﾁﾆﾌﾞ臭化水素酸塩</v>
      </c>
      <c r="P4601" s="16" t="n">
        <f aca="false">N(P4600)+IF($C4601=検索!$B$49,1,0)</f>
        <v>0</v>
      </c>
    </row>
    <row r="4602" customFormat="false" ht="15" hidden="false" customHeight="false" outlineLevel="0" collapsed="false">
      <c r="A4602" s="16" t="s">
        <v>221</v>
      </c>
      <c r="B4602" s="0" t="s">
        <v>10631</v>
      </c>
      <c r="C4602" s="0" t="n">
        <v>399</v>
      </c>
      <c r="D4602" s="0" t="str">
        <f aca="false">IFERROR(VLOOKUP($C4602,薬効分類マスタ!$A$2:$B$180,2,FALSE()),"未登録")</f>
        <v>他に分類されない代謝性医薬品</v>
      </c>
      <c r="E4602" s="16" t="s">
        <v>10629</v>
      </c>
      <c r="F4602" s="16" t="s">
        <v>627</v>
      </c>
      <c r="G4602" s="16" t="s">
        <v>10632</v>
      </c>
      <c r="H4602" s="16" t="s">
        <v>518</v>
      </c>
      <c r="I4602" s="0" t="n">
        <v>2326.1</v>
      </c>
      <c r="J4602" s="16" t="s">
        <v>232</v>
      </c>
      <c r="K4602" s="0" t="str">
        <f aca="false">IFERROR(IF(VLOOKUP($C4602,薬効分類マスタ!$A$2:$E$180,5,FALSE())=0,"",VLOOKUP($C4602,薬効分類マスタ!$A$2:$E$180,5,FALSE())),"")</f>
        <v/>
      </c>
      <c r="L4602" s="17"/>
      <c r="M4602" s="0" t="str">
        <f aca="false">IF($K4602="","",IF($L4602&lt;&gt;"",$L4602,VLOOKUP($C4602,薬効分類マスタ!$A$2:$F$180,6,FALSE())))</f>
        <v/>
      </c>
      <c r="N4602" s="0" t="str">
        <f aca="false">ASC(G4602)</f>
        <v>ｽﾏｲﾗﾌ錠100mg</v>
      </c>
      <c r="O4602" s="0" t="str">
        <f aca="false">ASC(E4602)</f>
        <v>ﾍﾟﾌｨｼﾁﾆﾌﾞ臭化水素酸塩</v>
      </c>
      <c r="P4602" s="16" t="n">
        <f aca="false">N(P4601)+IF($C4602=検索!$B$49,1,0)</f>
        <v>0</v>
      </c>
    </row>
    <row r="4603" customFormat="false" ht="15" hidden="false" customHeight="false" outlineLevel="0" collapsed="false">
      <c r="A4603" s="16" t="s">
        <v>221</v>
      </c>
      <c r="B4603" s="0" t="s">
        <v>10633</v>
      </c>
      <c r="C4603" s="0" t="n">
        <v>399</v>
      </c>
      <c r="D4603" s="0" t="str">
        <f aca="false">IFERROR(VLOOKUP($C4603,薬効分類マスタ!$A$2:$B$180,2,FALSE()),"未登録")</f>
        <v>他に分類されない代謝性医薬品</v>
      </c>
      <c r="E4603" s="16" t="s">
        <v>10634</v>
      </c>
      <c r="F4603" s="16" t="s">
        <v>445</v>
      </c>
      <c r="G4603" s="16" t="s">
        <v>10635</v>
      </c>
      <c r="H4603" s="16" t="s">
        <v>518</v>
      </c>
      <c r="I4603" s="0" t="n">
        <v>341.8</v>
      </c>
      <c r="J4603" s="16" t="s">
        <v>232</v>
      </c>
      <c r="K4603" s="0" t="str">
        <f aca="false">IFERROR(IF(VLOOKUP($C4603,薬効分類マスタ!$A$2:$E$180,5,FALSE())=0,"",VLOOKUP($C4603,薬効分類マスタ!$A$2:$E$180,5,FALSE())),"")</f>
        <v/>
      </c>
      <c r="L4603" s="17"/>
      <c r="M4603" s="0" t="str">
        <f aca="false">IF($K4603="","",IF($L4603&lt;&gt;"",$L4603,VLOOKUP($C4603,薬効分類マスタ!$A$2:$F$180,6,FALSE())))</f>
        <v/>
      </c>
      <c r="N4603" s="0" t="str">
        <f aca="false">ASC(G4603)</f>
        <v>ｴﾍﾞﾚﾝｿﾞ錠20mg</v>
      </c>
      <c r="O4603" s="0" t="str">
        <f aca="false">ASC(E4603)</f>
        <v>ﾛｷｻﾃﾞｭｽﾀｯﾄ</v>
      </c>
      <c r="P4603" s="16" t="n">
        <f aca="false">N(P4602)+IF($C4603=検索!$B$49,1,0)</f>
        <v>0</v>
      </c>
    </row>
    <row r="4604" customFormat="false" ht="15" hidden="false" customHeight="false" outlineLevel="0" collapsed="false">
      <c r="A4604" s="16" t="s">
        <v>221</v>
      </c>
      <c r="B4604" s="0" t="s">
        <v>10636</v>
      </c>
      <c r="C4604" s="0" t="n">
        <v>399</v>
      </c>
      <c r="D4604" s="0" t="str">
        <f aca="false">IFERROR(VLOOKUP($C4604,薬効分類マスタ!$A$2:$B$180,2,FALSE()),"未登録")</f>
        <v>他に分類されない代謝性医薬品</v>
      </c>
      <c r="E4604" s="16" t="s">
        <v>10634</v>
      </c>
      <c r="F4604" s="16" t="s">
        <v>411</v>
      </c>
      <c r="G4604" s="16" t="s">
        <v>10637</v>
      </c>
      <c r="H4604" s="16" t="s">
        <v>518</v>
      </c>
      <c r="I4604" s="0" t="n">
        <v>701.3</v>
      </c>
      <c r="J4604" s="16" t="s">
        <v>232</v>
      </c>
      <c r="K4604" s="0" t="str">
        <f aca="false">IFERROR(IF(VLOOKUP($C4604,薬効分類マスタ!$A$2:$E$180,5,FALSE())=0,"",VLOOKUP($C4604,薬効分類マスタ!$A$2:$E$180,5,FALSE())),"")</f>
        <v/>
      </c>
      <c r="L4604" s="17"/>
      <c r="M4604" s="0" t="str">
        <f aca="false">IF($K4604="","",IF($L4604&lt;&gt;"",$L4604,VLOOKUP($C4604,薬効分類マスタ!$A$2:$F$180,6,FALSE())))</f>
        <v/>
      </c>
      <c r="N4604" s="0" t="str">
        <f aca="false">ASC(G4604)</f>
        <v>ｴﾍﾞﾚﾝｿﾞ錠50mg</v>
      </c>
      <c r="O4604" s="0" t="str">
        <f aca="false">ASC(E4604)</f>
        <v>ﾛｷｻﾃﾞｭｽﾀｯﾄ</v>
      </c>
      <c r="P4604" s="16" t="n">
        <f aca="false">N(P4603)+IF($C4604=検索!$B$49,1,0)</f>
        <v>0</v>
      </c>
    </row>
    <row r="4605" customFormat="false" ht="15" hidden="false" customHeight="false" outlineLevel="0" collapsed="false">
      <c r="A4605" s="16" t="s">
        <v>221</v>
      </c>
      <c r="B4605" s="0" t="s">
        <v>10638</v>
      </c>
      <c r="C4605" s="0" t="n">
        <v>399</v>
      </c>
      <c r="D4605" s="0" t="str">
        <f aca="false">IFERROR(VLOOKUP($C4605,薬効分類マスタ!$A$2:$B$180,2,FALSE()),"未登録")</f>
        <v>他に分類されない代謝性医薬品</v>
      </c>
      <c r="E4605" s="16" t="s">
        <v>10634</v>
      </c>
      <c r="F4605" s="16" t="s">
        <v>627</v>
      </c>
      <c r="G4605" s="16" t="s">
        <v>10639</v>
      </c>
      <c r="H4605" s="16" t="s">
        <v>518</v>
      </c>
      <c r="I4605" s="0" t="n">
        <v>1296</v>
      </c>
      <c r="J4605" s="16" t="s">
        <v>232</v>
      </c>
      <c r="K4605" s="0" t="str">
        <f aca="false">IFERROR(IF(VLOOKUP($C4605,薬効分類マスタ!$A$2:$E$180,5,FALSE())=0,"",VLOOKUP($C4605,薬効分類マスタ!$A$2:$E$180,5,FALSE())),"")</f>
        <v/>
      </c>
      <c r="L4605" s="17"/>
      <c r="M4605" s="0" t="str">
        <f aca="false">IF($K4605="","",IF($L4605&lt;&gt;"",$L4605,VLOOKUP($C4605,薬効分類マスタ!$A$2:$F$180,6,FALSE())))</f>
        <v/>
      </c>
      <c r="N4605" s="0" t="str">
        <f aca="false">ASC(G4605)</f>
        <v>ｴﾍﾞﾚﾝｿﾞ錠100mg</v>
      </c>
      <c r="O4605" s="0" t="str">
        <f aca="false">ASC(E4605)</f>
        <v>ﾛｷｻﾃﾞｭｽﾀｯﾄ</v>
      </c>
      <c r="P4605" s="16" t="n">
        <f aca="false">N(P4604)+IF($C4605=検索!$B$49,1,0)</f>
        <v>0</v>
      </c>
    </row>
    <row r="4606" customFormat="false" ht="15" hidden="false" customHeight="false" outlineLevel="0" collapsed="false">
      <c r="A4606" s="16" t="s">
        <v>221</v>
      </c>
      <c r="B4606" s="0" t="s">
        <v>10640</v>
      </c>
      <c r="C4606" s="0" t="n">
        <v>399</v>
      </c>
      <c r="D4606" s="0" t="str">
        <f aca="false">IFERROR(VLOOKUP($C4606,薬効分類マスタ!$A$2:$B$180,2,FALSE()),"未登録")</f>
        <v>他に分類されない代謝性医薬品</v>
      </c>
      <c r="E4606" s="16" t="s">
        <v>10641</v>
      </c>
      <c r="F4606" s="16" t="s">
        <v>490</v>
      </c>
      <c r="G4606" s="16" t="s">
        <v>10642</v>
      </c>
      <c r="H4606" s="16" t="s">
        <v>1677</v>
      </c>
      <c r="I4606" s="0" t="n">
        <v>2205.4</v>
      </c>
      <c r="J4606" s="16" t="s">
        <v>232</v>
      </c>
      <c r="K4606" s="0" t="str">
        <f aca="false">IFERROR(IF(VLOOKUP($C4606,薬効分類マスタ!$A$2:$E$180,5,FALSE())=0,"",VLOOKUP($C4606,薬効分類マスタ!$A$2:$E$180,5,FALSE())),"")</f>
        <v/>
      </c>
      <c r="L4606" s="17"/>
      <c r="M4606" s="0" t="str">
        <f aca="false">IF($K4606="","",IF($L4606&lt;&gt;"",$L4606,VLOOKUP($C4606,薬効分類マスタ!$A$2:$F$180,6,FALSE())))</f>
        <v/>
      </c>
      <c r="N4606" s="0" t="str">
        <f aca="false">ASC(G4606)</f>
        <v>ﾘﾝｳﾞｫｯｸ錠7.5mg</v>
      </c>
      <c r="O4606" s="0" t="str">
        <f aca="false">ASC(E4606)</f>
        <v>ｳﾊﾟﾀﾞｼﾁﾆﾌﾞ水和物</v>
      </c>
      <c r="P4606" s="16" t="n">
        <f aca="false">N(P4605)+IF($C4606=検索!$B$49,1,0)</f>
        <v>0</v>
      </c>
    </row>
    <row r="4607" customFormat="false" ht="15" hidden="false" customHeight="false" outlineLevel="0" collapsed="false">
      <c r="A4607" s="16" t="s">
        <v>221</v>
      </c>
      <c r="B4607" s="0" t="s">
        <v>10643</v>
      </c>
      <c r="C4607" s="0" t="n">
        <v>399</v>
      </c>
      <c r="D4607" s="0" t="str">
        <f aca="false">IFERROR(VLOOKUP($C4607,薬効分類マスタ!$A$2:$B$180,2,FALSE()),"未登録")</f>
        <v>他に分類されない代謝性医薬品</v>
      </c>
      <c r="E4607" s="16" t="s">
        <v>10641</v>
      </c>
      <c r="F4607" s="16" t="s">
        <v>439</v>
      </c>
      <c r="G4607" s="16" t="s">
        <v>10644</v>
      </c>
      <c r="H4607" s="16" t="s">
        <v>1677</v>
      </c>
      <c r="I4607" s="0" t="n">
        <v>4325.8</v>
      </c>
      <c r="J4607" s="16" t="s">
        <v>232</v>
      </c>
      <c r="K4607" s="0" t="str">
        <f aca="false">IFERROR(IF(VLOOKUP($C4607,薬効分類マスタ!$A$2:$E$180,5,FALSE())=0,"",VLOOKUP($C4607,薬効分類マスタ!$A$2:$E$180,5,FALSE())),"")</f>
        <v/>
      </c>
      <c r="L4607" s="17"/>
      <c r="M4607" s="0" t="str">
        <f aca="false">IF($K4607="","",IF($L4607&lt;&gt;"",$L4607,VLOOKUP($C4607,薬効分類マスタ!$A$2:$F$180,6,FALSE())))</f>
        <v/>
      </c>
      <c r="N4607" s="0" t="str">
        <f aca="false">ASC(G4607)</f>
        <v>ﾘﾝｳﾞｫｯｸ錠15mg</v>
      </c>
      <c r="O4607" s="0" t="str">
        <f aca="false">ASC(E4607)</f>
        <v>ｳﾊﾟﾀﾞｼﾁﾆﾌﾞ水和物</v>
      </c>
      <c r="P4607" s="16" t="n">
        <f aca="false">N(P4606)+IF($C4607=検索!$B$49,1,0)</f>
        <v>0</v>
      </c>
    </row>
    <row r="4608" customFormat="false" ht="15" hidden="false" customHeight="false" outlineLevel="0" collapsed="false">
      <c r="A4608" s="16" t="s">
        <v>221</v>
      </c>
      <c r="B4608" s="0" t="s">
        <v>10645</v>
      </c>
      <c r="C4608" s="0" t="n">
        <v>399</v>
      </c>
      <c r="D4608" s="0" t="str">
        <f aca="false">IFERROR(VLOOKUP($C4608,薬効分類マスタ!$A$2:$B$180,2,FALSE()),"未登録")</f>
        <v>他に分類されない代謝性医薬品</v>
      </c>
      <c r="E4608" s="16" t="s">
        <v>10641</v>
      </c>
      <c r="F4608" s="16" t="s">
        <v>465</v>
      </c>
      <c r="G4608" s="16" t="s">
        <v>10646</v>
      </c>
      <c r="H4608" s="16" t="s">
        <v>1677</v>
      </c>
      <c r="I4608" s="0" t="n">
        <v>6628</v>
      </c>
      <c r="J4608" s="16" t="s">
        <v>232</v>
      </c>
      <c r="K4608" s="0" t="str">
        <f aca="false">IFERROR(IF(VLOOKUP($C4608,薬効分類マスタ!$A$2:$E$180,5,FALSE())=0,"",VLOOKUP($C4608,薬効分類マスタ!$A$2:$E$180,5,FALSE())),"")</f>
        <v/>
      </c>
      <c r="L4608" s="17"/>
      <c r="M4608" s="0" t="str">
        <f aca="false">IF($K4608="","",IF($L4608&lt;&gt;"",$L4608,VLOOKUP($C4608,薬効分類マスタ!$A$2:$F$180,6,FALSE())))</f>
        <v/>
      </c>
      <c r="N4608" s="0" t="str">
        <f aca="false">ASC(G4608)</f>
        <v>ﾘﾝｳﾞｫｯｸ錠30mg</v>
      </c>
      <c r="O4608" s="0" t="str">
        <f aca="false">ASC(E4608)</f>
        <v>ｳﾊﾟﾀﾞｼﾁﾆﾌﾞ水和物</v>
      </c>
      <c r="P4608" s="16" t="n">
        <f aca="false">N(P4607)+IF($C4608=検索!$B$49,1,0)</f>
        <v>0</v>
      </c>
    </row>
    <row r="4609" customFormat="false" ht="15" hidden="false" customHeight="false" outlineLevel="0" collapsed="false">
      <c r="A4609" s="16" t="s">
        <v>221</v>
      </c>
      <c r="B4609" s="0" t="s">
        <v>10647</v>
      </c>
      <c r="C4609" s="0" t="n">
        <v>399</v>
      </c>
      <c r="D4609" s="0" t="str">
        <f aca="false">IFERROR(VLOOKUP($C4609,薬効分類マスタ!$A$2:$B$180,2,FALSE()),"未登録")</f>
        <v>他に分類されない代謝性医薬品</v>
      </c>
      <c r="E4609" s="16" t="s">
        <v>10641</v>
      </c>
      <c r="F4609" s="16" t="s">
        <v>6713</v>
      </c>
      <c r="G4609" s="16" t="s">
        <v>10648</v>
      </c>
      <c r="H4609" s="16" t="s">
        <v>1677</v>
      </c>
      <c r="I4609" s="0" t="n">
        <v>8226</v>
      </c>
      <c r="J4609" s="16" t="s">
        <v>232</v>
      </c>
      <c r="K4609" s="0" t="str">
        <f aca="false">IFERROR(IF(VLOOKUP($C4609,薬効分類マスタ!$A$2:$E$180,5,FALSE())=0,"",VLOOKUP($C4609,薬効分類マスタ!$A$2:$E$180,5,FALSE())),"")</f>
        <v/>
      </c>
      <c r="L4609" s="17"/>
      <c r="M4609" s="0" t="str">
        <f aca="false">IF($K4609="","",IF($L4609&lt;&gt;"",$L4609,VLOOKUP($C4609,薬効分類マスタ!$A$2:$F$180,6,FALSE())))</f>
        <v/>
      </c>
      <c r="N4609" s="0" t="str">
        <f aca="false">ASC(G4609)</f>
        <v>ﾘﾝｳﾞｫｯｸ錠45mg</v>
      </c>
      <c r="O4609" s="0" t="str">
        <f aca="false">ASC(E4609)</f>
        <v>ｳﾊﾟﾀﾞｼﾁﾆﾌﾞ水和物</v>
      </c>
      <c r="P4609" s="16" t="n">
        <f aca="false">N(P4608)+IF($C4609=検索!$B$49,1,0)</f>
        <v>0</v>
      </c>
    </row>
    <row r="4610" customFormat="false" ht="15" hidden="false" customHeight="false" outlineLevel="0" collapsed="false">
      <c r="A4610" s="16" t="s">
        <v>221</v>
      </c>
      <c r="B4610" s="0" t="s">
        <v>10649</v>
      </c>
      <c r="C4610" s="0" t="n">
        <v>399</v>
      </c>
      <c r="D4610" s="0" t="str">
        <f aca="false">IFERROR(VLOOKUP($C4610,薬効分類マスタ!$A$2:$B$180,2,FALSE()),"未登録")</f>
        <v>他に分類されない代謝性医薬品</v>
      </c>
      <c r="E4610" s="16" t="s">
        <v>10641</v>
      </c>
      <c r="F4610" s="16" t="s">
        <v>10650</v>
      </c>
      <c r="G4610" s="16" t="s">
        <v>10651</v>
      </c>
      <c r="H4610" s="16" t="s">
        <v>1677</v>
      </c>
      <c r="I4610" s="0" t="n">
        <v>343101.6</v>
      </c>
      <c r="J4610" s="16" t="s">
        <v>232</v>
      </c>
      <c r="K4610" s="0" t="str">
        <f aca="false">IFERROR(IF(VLOOKUP($C4610,薬効分類マスタ!$A$2:$E$180,5,FALSE())=0,"",VLOOKUP($C4610,薬効分類マスタ!$A$2:$E$180,5,FALSE())),"")</f>
        <v/>
      </c>
      <c r="L4610" s="17"/>
      <c r="M4610" s="0" t="str">
        <f aca="false">IF($K4610="","",IF($L4610&lt;&gt;"",$L4610,VLOOKUP($C4610,薬効分類マスタ!$A$2:$F$180,6,FALSE())))</f>
        <v/>
      </c>
      <c r="N4610" s="0" t="str">
        <f aca="false">ASC(G4610)</f>
        <v>ﾘﾝｳﾞｫｯｸ内用液0.1%(1mg/mL)</v>
      </c>
      <c r="O4610" s="0" t="str">
        <f aca="false">ASC(E4610)</f>
        <v>ｳﾊﾟﾀﾞｼﾁﾆﾌﾞ水和物</v>
      </c>
      <c r="P4610" s="16" t="n">
        <f aca="false">N(P4609)+IF($C4610=検索!$B$49,1,0)</f>
        <v>0</v>
      </c>
    </row>
    <row r="4611" customFormat="false" ht="15" hidden="false" customHeight="false" outlineLevel="0" collapsed="false">
      <c r="A4611" s="16" t="s">
        <v>221</v>
      </c>
      <c r="B4611" s="0" t="s">
        <v>10652</v>
      </c>
      <c r="C4611" s="0" t="n">
        <v>399</v>
      </c>
      <c r="D4611" s="0" t="str">
        <f aca="false">IFERROR(VLOOKUP($C4611,薬効分類マスタ!$A$2:$B$180,2,FALSE()),"未登録")</f>
        <v>他に分類されない代謝性医薬品</v>
      </c>
      <c r="E4611" s="16" t="s">
        <v>10653</v>
      </c>
      <c r="F4611" s="16" t="s">
        <v>234</v>
      </c>
      <c r="G4611" s="16" t="s">
        <v>10654</v>
      </c>
      <c r="H4611" s="16" t="s">
        <v>794</v>
      </c>
      <c r="I4611" s="0" t="n">
        <v>86.4</v>
      </c>
      <c r="J4611" s="16" t="s">
        <v>232</v>
      </c>
      <c r="K4611" s="0" t="str">
        <f aca="false">IFERROR(IF(VLOOKUP($C4611,薬効分類マスタ!$A$2:$E$180,5,FALSE())=0,"",VLOOKUP($C4611,薬効分類マスタ!$A$2:$E$180,5,FALSE())),"")</f>
        <v/>
      </c>
      <c r="L4611" s="17"/>
      <c r="M4611" s="0" t="str">
        <f aca="false">IF($K4611="","",IF($L4611&lt;&gt;"",$L4611,VLOOKUP($C4611,薬効分類マスタ!$A$2:$F$180,6,FALSE())))</f>
        <v/>
      </c>
      <c r="N4611" s="0" t="str">
        <f aca="false">ASC(G4611)</f>
        <v>ﾀﾞｰﾌﾞﾛｯｸ錠1mg</v>
      </c>
      <c r="O4611" s="0" t="str">
        <f aca="false">ASC(E4611)</f>
        <v>ﾀﾞﾌﾟﾛﾃﾞｭｽﾀｯﾄ</v>
      </c>
      <c r="P4611" s="16" t="n">
        <f aca="false">N(P4610)+IF($C4611=検索!$B$49,1,0)</f>
        <v>0</v>
      </c>
    </row>
    <row r="4612" customFormat="false" ht="15" hidden="false" customHeight="false" outlineLevel="0" collapsed="false">
      <c r="A4612" s="16" t="s">
        <v>221</v>
      </c>
      <c r="B4612" s="0" t="s">
        <v>10655</v>
      </c>
      <c r="C4612" s="0" t="n">
        <v>399</v>
      </c>
      <c r="D4612" s="0" t="str">
        <f aca="false">IFERROR(VLOOKUP($C4612,薬効分類マスタ!$A$2:$B$180,2,FALSE()),"未登録")</f>
        <v>他に分類されない代謝性医薬品</v>
      </c>
      <c r="E4612" s="16" t="s">
        <v>10653</v>
      </c>
      <c r="F4612" s="16" t="s">
        <v>241</v>
      </c>
      <c r="G4612" s="16" t="s">
        <v>10656</v>
      </c>
      <c r="H4612" s="16" t="s">
        <v>794</v>
      </c>
      <c r="I4612" s="0" t="n">
        <v>152.3</v>
      </c>
      <c r="J4612" s="16" t="s">
        <v>232</v>
      </c>
      <c r="K4612" s="0" t="str">
        <f aca="false">IFERROR(IF(VLOOKUP($C4612,薬効分類マスタ!$A$2:$E$180,5,FALSE())=0,"",VLOOKUP($C4612,薬効分類マスタ!$A$2:$E$180,5,FALSE())),"")</f>
        <v/>
      </c>
      <c r="L4612" s="17"/>
      <c r="M4612" s="0" t="str">
        <f aca="false">IF($K4612="","",IF($L4612&lt;&gt;"",$L4612,VLOOKUP($C4612,薬効分類マスタ!$A$2:$F$180,6,FALSE())))</f>
        <v/>
      </c>
      <c r="N4612" s="0" t="str">
        <f aca="false">ASC(G4612)</f>
        <v>ﾀﾞｰﾌﾞﾛｯｸ錠2mg</v>
      </c>
      <c r="O4612" s="0" t="str">
        <f aca="false">ASC(E4612)</f>
        <v>ﾀﾞﾌﾟﾛﾃﾞｭｽﾀｯﾄ</v>
      </c>
      <c r="P4612" s="16" t="n">
        <f aca="false">N(P4611)+IF($C4612=検索!$B$49,1,0)</f>
        <v>0</v>
      </c>
    </row>
    <row r="4613" customFormat="false" ht="15" hidden="false" customHeight="false" outlineLevel="0" collapsed="false">
      <c r="A4613" s="16" t="s">
        <v>221</v>
      </c>
      <c r="B4613" s="0" t="s">
        <v>10657</v>
      </c>
      <c r="C4613" s="0" t="n">
        <v>399</v>
      </c>
      <c r="D4613" s="0" t="str">
        <f aca="false">IFERROR(VLOOKUP($C4613,薬効分類マスタ!$A$2:$B$180,2,FALSE()),"未登録")</f>
        <v>他に分類されない代謝性医薬品</v>
      </c>
      <c r="E4613" s="16" t="s">
        <v>10653</v>
      </c>
      <c r="F4613" s="16" t="s">
        <v>935</v>
      </c>
      <c r="G4613" s="16" t="s">
        <v>10658</v>
      </c>
      <c r="H4613" s="16" t="s">
        <v>794</v>
      </c>
      <c r="I4613" s="0" t="n">
        <v>269.6</v>
      </c>
      <c r="J4613" s="16" t="s">
        <v>232</v>
      </c>
      <c r="K4613" s="0" t="str">
        <f aca="false">IFERROR(IF(VLOOKUP($C4613,薬効分類マスタ!$A$2:$E$180,5,FALSE())=0,"",VLOOKUP($C4613,薬効分類マスタ!$A$2:$E$180,5,FALSE())),"")</f>
        <v/>
      </c>
      <c r="L4613" s="17"/>
      <c r="M4613" s="0" t="str">
        <f aca="false">IF($K4613="","",IF($L4613&lt;&gt;"",$L4613,VLOOKUP($C4613,薬効分類マスタ!$A$2:$F$180,6,FALSE())))</f>
        <v/>
      </c>
      <c r="N4613" s="0" t="str">
        <f aca="false">ASC(G4613)</f>
        <v>ﾀﾞｰﾌﾞﾛｯｸ錠4mg</v>
      </c>
      <c r="O4613" s="0" t="str">
        <f aca="false">ASC(E4613)</f>
        <v>ﾀﾞﾌﾟﾛﾃﾞｭｽﾀｯﾄ</v>
      </c>
      <c r="P4613" s="16" t="n">
        <f aca="false">N(P4612)+IF($C4613=検索!$B$49,1,0)</f>
        <v>0</v>
      </c>
    </row>
    <row r="4614" customFormat="false" ht="15" hidden="false" customHeight="false" outlineLevel="0" collapsed="false">
      <c r="A4614" s="16" t="s">
        <v>221</v>
      </c>
      <c r="B4614" s="0" t="s">
        <v>10659</v>
      </c>
      <c r="C4614" s="0" t="n">
        <v>399</v>
      </c>
      <c r="D4614" s="0" t="str">
        <f aca="false">IFERROR(VLOOKUP($C4614,薬効分類マスタ!$A$2:$B$180,2,FALSE()),"未登録")</f>
        <v>他に分類されない代謝性医薬品</v>
      </c>
      <c r="E4614" s="16" t="s">
        <v>10653</v>
      </c>
      <c r="F4614" s="16" t="s">
        <v>1960</v>
      </c>
      <c r="G4614" s="16" t="s">
        <v>10660</v>
      </c>
      <c r="H4614" s="16" t="s">
        <v>794</v>
      </c>
      <c r="I4614" s="0" t="n">
        <v>368.2</v>
      </c>
      <c r="J4614" s="16" t="s">
        <v>232</v>
      </c>
      <c r="K4614" s="0" t="str">
        <f aca="false">IFERROR(IF(VLOOKUP($C4614,薬効分類マスタ!$A$2:$E$180,5,FALSE())=0,"",VLOOKUP($C4614,薬効分類マスタ!$A$2:$E$180,5,FALSE())),"")</f>
        <v/>
      </c>
      <c r="L4614" s="17"/>
      <c r="M4614" s="0" t="str">
        <f aca="false">IF($K4614="","",IF($L4614&lt;&gt;"",$L4614,VLOOKUP($C4614,薬効分類マスタ!$A$2:$F$180,6,FALSE())))</f>
        <v/>
      </c>
      <c r="N4614" s="0" t="str">
        <f aca="false">ASC(G4614)</f>
        <v>ﾀﾞｰﾌﾞﾛｯｸ錠6mg</v>
      </c>
      <c r="O4614" s="0" t="str">
        <f aca="false">ASC(E4614)</f>
        <v>ﾀﾞﾌﾟﾛﾃﾞｭｽﾀｯﾄ</v>
      </c>
      <c r="P4614" s="16" t="n">
        <f aca="false">N(P4613)+IF($C4614=検索!$B$49,1,0)</f>
        <v>0</v>
      </c>
    </row>
    <row r="4615" customFormat="false" ht="15" hidden="false" customHeight="false" outlineLevel="0" collapsed="false">
      <c r="A4615" s="16" t="s">
        <v>221</v>
      </c>
      <c r="B4615" s="0" t="s">
        <v>10661</v>
      </c>
      <c r="C4615" s="0" t="n">
        <v>399</v>
      </c>
      <c r="D4615" s="0" t="str">
        <f aca="false">IFERROR(VLOOKUP($C4615,薬効分類マスタ!$A$2:$B$180,2,FALSE()),"未登録")</f>
        <v>他に分類されない代謝性医薬品</v>
      </c>
      <c r="E4615" s="16" t="s">
        <v>10662</v>
      </c>
      <c r="F4615" s="16" t="s">
        <v>1338</v>
      </c>
      <c r="G4615" s="16" t="s">
        <v>10663</v>
      </c>
      <c r="H4615" s="16" t="s">
        <v>473</v>
      </c>
      <c r="I4615" s="0" t="n">
        <v>171</v>
      </c>
      <c r="J4615" s="16" t="s">
        <v>232</v>
      </c>
      <c r="K4615" s="0" t="str">
        <f aca="false">IFERROR(IF(VLOOKUP($C4615,薬効分類マスタ!$A$2:$E$180,5,FALSE())=0,"",VLOOKUP($C4615,薬効分類マスタ!$A$2:$E$180,5,FALSE())),"")</f>
        <v/>
      </c>
      <c r="L4615" s="17"/>
      <c r="M4615" s="0" t="str">
        <f aca="false">IF($K4615="","",IF($L4615&lt;&gt;"",$L4615,VLOOKUP($C4615,薬効分類マスタ!$A$2:$F$180,6,FALSE())))</f>
        <v/>
      </c>
      <c r="N4615" s="0" t="str">
        <f aca="false">ASC(G4615)</f>
        <v>ﾊﾞﾌｾｵ錠150mg</v>
      </c>
      <c r="O4615" s="0" t="str">
        <f aca="false">ASC(E4615)</f>
        <v>ﾊﾞﾀﾞﾃﾞｭｽﾀｯﾄ</v>
      </c>
      <c r="P4615" s="16" t="n">
        <f aca="false">N(P4614)+IF($C4615=検索!$B$49,1,0)</f>
        <v>0</v>
      </c>
    </row>
    <row r="4616" customFormat="false" ht="15" hidden="false" customHeight="false" outlineLevel="0" collapsed="false">
      <c r="A4616" s="16" t="s">
        <v>221</v>
      </c>
      <c r="B4616" s="0" t="s">
        <v>10664</v>
      </c>
      <c r="C4616" s="0" t="n">
        <v>399</v>
      </c>
      <c r="D4616" s="0" t="str">
        <f aca="false">IFERROR(VLOOKUP($C4616,薬効分類マスタ!$A$2:$B$180,2,FALSE()),"未登録")</f>
        <v>他に分類されない代謝性医薬品</v>
      </c>
      <c r="E4616" s="16" t="s">
        <v>10662</v>
      </c>
      <c r="F4616" s="16" t="s">
        <v>767</v>
      </c>
      <c r="G4616" s="16" t="s">
        <v>10665</v>
      </c>
      <c r="H4616" s="16" t="s">
        <v>473</v>
      </c>
      <c r="I4616" s="0" t="n">
        <v>303.1</v>
      </c>
      <c r="J4616" s="16" t="s">
        <v>232</v>
      </c>
      <c r="K4616" s="0" t="str">
        <f aca="false">IFERROR(IF(VLOOKUP($C4616,薬効分類マスタ!$A$2:$E$180,5,FALSE())=0,"",VLOOKUP($C4616,薬効分類マスタ!$A$2:$E$180,5,FALSE())),"")</f>
        <v/>
      </c>
      <c r="L4616" s="17"/>
      <c r="M4616" s="0" t="str">
        <f aca="false">IF($K4616="","",IF($L4616&lt;&gt;"",$L4616,VLOOKUP($C4616,薬効分類マスタ!$A$2:$F$180,6,FALSE())))</f>
        <v/>
      </c>
      <c r="N4616" s="0" t="str">
        <f aca="false">ASC(G4616)</f>
        <v>ﾊﾞﾌｾｵ錠300mg</v>
      </c>
      <c r="O4616" s="0" t="str">
        <f aca="false">ASC(E4616)</f>
        <v>ﾊﾞﾀﾞﾃﾞｭｽﾀｯﾄ</v>
      </c>
      <c r="P4616" s="16" t="n">
        <f aca="false">N(P4615)+IF($C4616=検索!$B$49,1,0)</f>
        <v>0</v>
      </c>
    </row>
    <row r="4617" customFormat="false" ht="15" hidden="false" customHeight="false" outlineLevel="0" collapsed="false">
      <c r="A4617" s="16" t="s">
        <v>221</v>
      </c>
      <c r="B4617" s="0" t="s">
        <v>10666</v>
      </c>
      <c r="C4617" s="0" t="n">
        <v>399</v>
      </c>
      <c r="D4617" s="0" t="str">
        <f aca="false">IFERROR(VLOOKUP($C4617,薬効分類マスタ!$A$2:$B$180,2,FALSE()),"未登録")</f>
        <v>他に分類されない代謝性医薬品</v>
      </c>
      <c r="E4617" s="16" t="s">
        <v>10667</v>
      </c>
      <c r="F4617" s="16" t="s">
        <v>274</v>
      </c>
      <c r="G4617" s="16" t="s">
        <v>10668</v>
      </c>
      <c r="H4617" s="16" t="s">
        <v>1133</v>
      </c>
      <c r="I4617" s="0" t="n">
        <v>1083.5</v>
      </c>
      <c r="J4617" s="16" t="s">
        <v>232</v>
      </c>
      <c r="K4617" s="0" t="str">
        <f aca="false">IFERROR(IF(VLOOKUP($C4617,薬効分類マスタ!$A$2:$E$180,5,FALSE())=0,"",VLOOKUP($C4617,薬効分類マスタ!$A$2:$E$180,5,FALSE())),"")</f>
        <v/>
      </c>
      <c r="L4617" s="17"/>
      <c r="M4617" s="0" t="str">
        <f aca="false">IF($K4617="","",IF($L4617&lt;&gt;"",$L4617,VLOOKUP($C4617,薬効分類マスタ!$A$2:$F$180,6,FALSE())))</f>
        <v/>
      </c>
      <c r="N4617" s="0" t="str">
        <f aca="false">ASC(G4617)</f>
        <v>ﾒｰｾﾞﾝﾄ錠0.25mg</v>
      </c>
      <c r="O4617" s="0" t="str">
        <f aca="false">ASC(E4617)</f>
        <v>ｼﾎﾟﾆﾓﾄﾞ　ﾌﾏﾙ酸</v>
      </c>
      <c r="P4617" s="16" t="n">
        <f aca="false">N(P4616)+IF($C4617=検索!$B$49,1,0)</f>
        <v>0</v>
      </c>
    </row>
    <row r="4618" customFormat="false" ht="15" hidden="false" customHeight="false" outlineLevel="0" collapsed="false">
      <c r="A4618" s="16" t="s">
        <v>221</v>
      </c>
      <c r="B4618" s="0" t="s">
        <v>10669</v>
      </c>
      <c r="C4618" s="0" t="n">
        <v>399</v>
      </c>
      <c r="D4618" s="0" t="str">
        <f aca="false">IFERROR(VLOOKUP($C4618,薬効分類マスタ!$A$2:$B$180,2,FALSE()),"未登録")</f>
        <v>他に分類されない代謝性医薬品</v>
      </c>
      <c r="E4618" s="16" t="s">
        <v>10667</v>
      </c>
      <c r="F4618" s="16" t="s">
        <v>241</v>
      </c>
      <c r="G4618" s="16" t="s">
        <v>10670</v>
      </c>
      <c r="H4618" s="16" t="s">
        <v>1133</v>
      </c>
      <c r="I4618" s="0" t="n">
        <v>8668</v>
      </c>
      <c r="J4618" s="16" t="s">
        <v>232</v>
      </c>
      <c r="K4618" s="0" t="str">
        <f aca="false">IFERROR(IF(VLOOKUP($C4618,薬効分類マスタ!$A$2:$E$180,5,FALSE())=0,"",VLOOKUP($C4618,薬効分類マスタ!$A$2:$E$180,5,FALSE())),"")</f>
        <v/>
      </c>
      <c r="L4618" s="17"/>
      <c r="M4618" s="0" t="str">
        <f aca="false">IF($K4618="","",IF($L4618&lt;&gt;"",$L4618,VLOOKUP($C4618,薬効分類マスタ!$A$2:$F$180,6,FALSE())))</f>
        <v/>
      </c>
      <c r="N4618" s="0" t="str">
        <f aca="false">ASC(G4618)</f>
        <v>ﾒｰｾﾞﾝﾄ錠2mg</v>
      </c>
      <c r="O4618" s="0" t="str">
        <f aca="false">ASC(E4618)</f>
        <v>ｼﾎﾟﾆﾓﾄﾞ　ﾌﾏﾙ酸</v>
      </c>
      <c r="P4618" s="16" t="n">
        <f aca="false">N(P4617)+IF($C4618=検索!$B$49,1,0)</f>
        <v>0</v>
      </c>
    </row>
    <row r="4619" customFormat="false" ht="15" hidden="false" customHeight="false" outlineLevel="0" collapsed="false">
      <c r="A4619" s="16" t="s">
        <v>221</v>
      </c>
      <c r="B4619" s="0" t="s">
        <v>10671</v>
      </c>
      <c r="C4619" s="0" t="n">
        <v>399</v>
      </c>
      <c r="D4619" s="0" t="str">
        <f aca="false">IFERROR(VLOOKUP($C4619,薬効分類マスタ!$A$2:$B$180,2,FALSE()),"未登録")</f>
        <v>他に分類されない代謝性医薬品</v>
      </c>
      <c r="E4619" s="16" t="s">
        <v>10672</v>
      </c>
      <c r="F4619" s="16" t="s">
        <v>241</v>
      </c>
      <c r="G4619" s="16" t="s">
        <v>10673</v>
      </c>
      <c r="H4619" s="16" t="s">
        <v>2754</v>
      </c>
      <c r="I4619" s="0" t="n">
        <v>238.6</v>
      </c>
      <c r="J4619" s="16" t="s">
        <v>232</v>
      </c>
      <c r="K4619" s="0" t="str">
        <f aca="false">IFERROR(IF(VLOOKUP($C4619,薬効分類マスタ!$A$2:$E$180,5,FALSE())=0,"",VLOOKUP($C4619,薬効分類マスタ!$A$2:$E$180,5,FALSE())),"")</f>
        <v/>
      </c>
      <c r="L4619" s="17"/>
      <c r="M4619" s="0" t="str">
        <f aca="false">IF($K4619="","",IF($L4619&lt;&gt;"",$L4619,VLOOKUP($C4619,薬効分類マスタ!$A$2:$F$180,6,FALSE())))</f>
        <v/>
      </c>
      <c r="N4619" s="0" t="str">
        <f aca="false">ASC(G4619)</f>
        <v>ｴﾅﾛｲ錠2mg</v>
      </c>
      <c r="O4619" s="0" t="str">
        <f aca="false">ASC(E4619)</f>
        <v>ｴﾅﾛﾃﾞｭｽﾀｯﾄ</v>
      </c>
      <c r="P4619" s="16" t="n">
        <f aca="false">N(P4618)+IF($C4619=検索!$B$49,1,0)</f>
        <v>0</v>
      </c>
    </row>
    <row r="4620" customFormat="false" ht="15" hidden="false" customHeight="false" outlineLevel="0" collapsed="false">
      <c r="A4620" s="16" t="s">
        <v>221</v>
      </c>
      <c r="B4620" s="0" t="s">
        <v>10674</v>
      </c>
      <c r="C4620" s="0" t="n">
        <v>399</v>
      </c>
      <c r="D4620" s="0" t="str">
        <f aca="false">IFERROR(VLOOKUP($C4620,薬効分類マスタ!$A$2:$B$180,2,FALSE()),"未登録")</f>
        <v>他に分類されない代謝性医薬品</v>
      </c>
      <c r="E4620" s="16" t="s">
        <v>10672</v>
      </c>
      <c r="F4620" s="16" t="s">
        <v>935</v>
      </c>
      <c r="G4620" s="16" t="s">
        <v>10675</v>
      </c>
      <c r="H4620" s="16" t="s">
        <v>2754</v>
      </c>
      <c r="I4620" s="0" t="n">
        <v>432.5</v>
      </c>
      <c r="J4620" s="16" t="s">
        <v>232</v>
      </c>
      <c r="K4620" s="0" t="str">
        <f aca="false">IFERROR(IF(VLOOKUP($C4620,薬効分類マスタ!$A$2:$E$180,5,FALSE())=0,"",VLOOKUP($C4620,薬効分類マスタ!$A$2:$E$180,5,FALSE())),"")</f>
        <v/>
      </c>
      <c r="L4620" s="17"/>
      <c r="M4620" s="0" t="str">
        <f aca="false">IF($K4620="","",IF($L4620&lt;&gt;"",$L4620,VLOOKUP($C4620,薬効分類マスタ!$A$2:$F$180,6,FALSE())))</f>
        <v/>
      </c>
      <c r="N4620" s="0" t="str">
        <f aca="false">ASC(G4620)</f>
        <v>ｴﾅﾛｲ錠4mg</v>
      </c>
      <c r="O4620" s="0" t="str">
        <f aca="false">ASC(E4620)</f>
        <v>ｴﾅﾛﾃﾞｭｽﾀｯﾄ</v>
      </c>
      <c r="P4620" s="16" t="n">
        <f aca="false">N(P4619)+IF($C4620=検索!$B$49,1,0)</f>
        <v>0</v>
      </c>
    </row>
    <row r="4621" customFormat="false" ht="15" hidden="false" customHeight="false" outlineLevel="0" collapsed="false">
      <c r="A4621" s="16" t="s">
        <v>221</v>
      </c>
      <c r="B4621" s="0" t="s">
        <v>10676</v>
      </c>
      <c r="C4621" s="0" t="n">
        <v>399</v>
      </c>
      <c r="D4621" s="0" t="str">
        <f aca="false">IFERROR(VLOOKUP($C4621,薬効分類マスタ!$A$2:$B$180,2,FALSE()),"未登録")</f>
        <v>他に分類されない代謝性医薬品</v>
      </c>
      <c r="E4621" s="16" t="s">
        <v>10677</v>
      </c>
      <c r="F4621" s="16" t="s">
        <v>627</v>
      </c>
      <c r="G4621" s="16" t="s">
        <v>10678</v>
      </c>
      <c r="H4621" s="16" t="s">
        <v>10679</v>
      </c>
      <c r="I4621" s="0" t="n">
        <v>2109.5</v>
      </c>
      <c r="J4621" s="16" t="s">
        <v>232</v>
      </c>
      <c r="K4621" s="0" t="str">
        <f aca="false">IFERROR(IF(VLOOKUP($C4621,薬効分類マスタ!$A$2:$E$180,5,FALSE())=0,"",VLOOKUP($C4621,薬効分類マスタ!$A$2:$E$180,5,FALSE())),"")</f>
        <v/>
      </c>
      <c r="L4621" s="17"/>
      <c r="M4621" s="0" t="str">
        <f aca="false">IF($K4621="","",IF($L4621&lt;&gt;"",$L4621,VLOOKUP($C4621,薬効分類マスタ!$A$2:$F$180,6,FALSE())))</f>
        <v/>
      </c>
      <c r="N4621" s="0" t="str">
        <f aca="false">ASC(G4621)</f>
        <v>ｼﾞｾﾚｶ錠100mg</v>
      </c>
      <c r="O4621" s="0" t="str">
        <f aca="false">ASC(E4621)</f>
        <v>ﾌｨﾙｺﾞﾁﾆﾌﾞﾏﾚｲﾝ酸塩</v>
      </c>
      <c r="P4621" s="16" t="n">
        <f aca="false">N(P4620)+IF($C4621=検索!$B$49,1,0)</f>
        <v>0</v>
      </c>
    </row>
    <row r="4622" customFormat="false" ht="15" hidden="false" customHeight="false" outlineLevel="0" collapsed="false">
      <c r="A4622" s="16" t="s">
        <v>221</v>
      </c>
      <c r="B4622" s="0" t="s">
        <v>10680</v>
      </c>
      <c r="C4622" s="0" t="n">
        <v>399</v>
      </c>
      <c r="D4622" s="0" t="str">
        <f aca="false">IFERROR(VLOOKUP($C4622,薬効分類マスタ!$A$2:$B$180,2,FALSE()),"未登録")</f>
        <v>他に分類されない代謝性医薬品</v>
      </c>
      <c r="E4622" s="16" t="s">
        <v>10677</v>
      </c>
      <c r="F4622" s="16" t="s">
        <v>613</v>
      </c>
      <c r="G4622" s="16" t="s">
        <v>10681</v>
      </c>
      <c r="H4622" s="16" t="s">
        <v>10679</v>
      </c>
      <c r="I4622" s="0" t="n">
        <v>4089.4</v>
      </c>
      <c r="J4622" s="16" t="s">
        <v>232</v>
      </c>
      <c r="K4622" s="0" t="str">
        <f aca="false">IFERROR(IF(VLOOKUP($C4622,薬効分類マスタ!$A$2:$E$180,5,FALSE())=0,"",VLOOKUP($C4622,薬効分類マスタ!$A$2:$E$180,5,FALSE())),"")</f>
        <v/>
      </c>
      <c r="L4622" s="17"/>
      <c r="M4622" s="0" t="str">
        <f aca="false">IF($K4622="","",IF($L4622&lt;&gt;"",$L4622,VLOOKUP($C4622,薬効分類マスタ!$A$2:$F$180,6,FALSE())))</f>
        <v/>
      </c>
      <c r="N4622" s="0" t="str">
        <f aca="false">ASC(G4622)</f>
        <v>ｼﾞｾﾚｶ錠200mg</v>
      </c>
      <c r="O4622" s="0" t="str">
        <f aca="false">ASC(E4622)</f>
        <v>ﾌｨﾙｺﾞﾁﾆﾌﾞﾏﾚｲﾝ酸塩</v>
      </c>
      <c r="P4622" s="16" t="n">
        <f aca="false">N(P4621)+IF($C4622=検索!$B$49,1,0)</f>
        <v>0</v>
      </c>
    </row>
    <row r="4623" customFormat="false" ht="15" hidden="false" customHeight="false" outlineLevel="0" collapsed="false">
      <c r="A4623" s="16" t="s">
        <v>221</v>
      </c>
      <c r="B4623" s="0" t="s">
        <v>10682</v>
      </c>
      <c r="C4623" s="0" t="n">
        <v>399</v>
      </c>
      <c r="D4623" s="0" t="str">
        <f aca="false">IFERROR(VLOOKUP($C4623,薬効分類マスタ!$A$2:$B$180,2,FALSE()),"未登録")</f>
        <v>他に分類されない代謝性医薬品</v>
      </c>
      <c r="E4623" s="16" t="s">
        <v>10683</v>
      </c>
      <c r="F4623" s="16" t="s">
        <v>411</v>
      </c>
      <c r="G4623" s="16" t="s">
        <v>10684</v>
      </c>
      <c r="H4623" s="16" t="s">
        <v>1644</v>
      </c>
      <c r="I4623" s="0" t="n">
        <v>241.1</v>
      </c>
      <c r="J4623" s="16" t="s">
        <v>232</v>
      </c>
      <c r="K4623" s="0" t="str">
        <f aca="false">IFERROR(IF(VLOOKUP($C4623,薬効分類マスタ!$A$2:$E$180,5,FALSE())=0,"",VLOOKUP($C4623,薬効分類マスタ!$A$2:$E$180,5,FALSE())),"")</f>
        <v/>
      </c>
      <c r="L4623" s="17"/>
      <c r="M4623" s="0" t="str">
        <f aca="false">IF($K4623="","",IF($L4623&lt;&gt;"",$L4623,VLOOKUP($C4623,薬効分類マスタ!$A$2:$F$180,6,FALSE())))</f>
        <v/>
      </c>
      <c r="N4623" s="0" t="str">
        <f aca="false">ASC(G4623)</f>
        <v>ｴﾄﾞﾙﾐｽﾞ錠50mg</v>
      </c>
      <c r="O4623" s="0" t="str">
        <f aca="false">ASC(E4623)</f>
        <v>ｱﾅﾓﾚﾘﾝ塩酸塩</v>
      </c>
      <c r="P4623" s="16" t="n">
        <f aca="false">N(P4622)+IF($C4623=検索!$B$49,1,0)</f>
        <v>0</v>
      </c>
    </row>
    <row r="4624" customFormat="false" ht="15" hidden="false" customHeight="false" outlineLevel="0" collapsed="false">
      <c r="A4624" s="16" t="s">
        <v>221</v>
      </c>
      <c r="B4624" s="0" t="s">
        <v>10685</v>
      </c>
      <c r="C4624" s="0" t="n">
        <v>399</v>
      </c>
      <c r="D4624" s="0" t="str">
        <f aca="false">IFERROR(VLOOKUP($C4624,薬効分類マスタ!$A$2:$B$180,2,FALSE()),"未登録")</f>
        <v>他に分類されない代謝性医薬品</v>
      </c>
      <c r="E4624" s="16" t="s">
        <v>10686</v>
      </c>
      <c r="F4624" s="16" t="s">
        <v>257</v>
      </c>
      <c r="G4624" s="16" t="s">
        <v>10687</v>
      </c>
      <c r="H4624" s="16" t="s">
        <v>3803</v>
      </c>
      <c r="I4624" s="0" t="n">
        <v>40.1</v>
      </c>
      <c r="J4624" s="16" t="s">
        <v>232</v>
      </c>
      <c r="K4624" s="0" t="str">
        <f aca="false">IFERROR(IF(VLOOKUP($C4624,薬効分類マスタ!$A$2:$E$180,5,FALSE())=0,"",VLOOKUP($C4624,薬効分類マスタ!$A$2:$E$180,5,FALSE())),"")</f>
        <v/>
      </c>
      <c r="L4624" s="17"/>
      <c r="M4624" s="0" t="str">
        <f aca="false">IF($K4624="","",IF($L4624&lt;&gt;"",$L4624,VLOOKUP($C4624,薬効分類マスタ!$A$2:$F$180,6,FALSE())))</f>
        <v/>
      </c>
      <c r="N4624" s="0" t="str">
        <f aca="false">ASC(G4624)</f>
        <v>ﾏｽｰﾚｯﾄﾞ錠5mg</v>
      </c>
      <c r="O4624" s="0" t="str">
        <f aca="false">ASC(E4624)</f>
        <v>ﾓﾘﾃﾞｭｽﾀｯﾄﾅﾄﾘｳﾑ</v>
      </c>
      <c r="P4624" s="16" t="n">
        <f aca="false">N(P4623)+IF($C4624=検索!$B$49,1,0)</f>
        <v>0</v>
      </c>
    </row>
    <row r="4625" customFormat="false" ht="15" hidden="false" customHeight="false" outlineLevel="0" collapsed="false">
      <c r="A4625" s="16" t="s">
        <v>221</v>
      </c>
      <c r="B4625" s="0" t="s">
        <v>10688</v>
      </c>
      <c r="C4625" s="0" t="n">
        <v>399</v>
      </c>
      <c r="D4625" s="0" t="str">
        <f aca="false">IFERROR(VLOOKUP($C4625,薬効分類マスタ!$A$2:$B$180,2,FALSE()),"未登録")</f>
        <v>他に分類されない代謝性医薬品</v>
      </c>
      <c r="E4625" s="16" t="s">
        <v>10686</v>
      </c>
      <c r="F4625" s="16" t="s">
        <v>1685</v>
      </c>
      <c r="G4625" s="16" t="s">
        <v>10689</v>
      </c>
      <c r="H4625" s="16" t="s">
        <v>3803</v>
      </c>
      <c r="I4625" s="0" t="n">
        <v>86.3</v>
      </c>
      <c r="J4625" s="16" t="s">
        <v>232</v>
      </c>
      <c r="K4625" s="0" t="str">
        <f aca="false">IFERROR(IF(VLOOKUP($C4625,薬効分類マスタ!$A$2:$E$180,5,FALSE())=0,"",VLOOKUP($C4625,薬効分類マスタ!$A$2:$E$180,5,FALSE())),"")</f>
        <v/>
      </c>
      <c r="L4625" s="17"/>
      <c r="M4625" s="0" t="str">
        <f aca="false">IF($K4625="","",IF($L4625&lt;&gt;"",$L4625,VLOOKUP($C4625,薬効分類マスタ!$A$2:$F$180,6,FALSE())))</f>
        <v/>
      </c>
      <c r="N4625" s="0" t="str">
        <f aca="false">ASC(G4625)</f>
        <v>ﾏｽｰﾚｯﾄﾞ錠12.5mg</v>
      </c>
      <c r="O4625" s="0" t="str">
        <f aca="false">ASC(E4625)</f>
        <v>ﾓﾘﾃﾞｭｽﾀｯﾄﾅﾄﾘｳﾑ</v>
      </c>
      <c r="P4625" s="16" t="n">
        <f aca="false">N(P4624)+IF($C4625=検索!$B$49,1,0)</f>
        <v>0</v>
      </c>
    </row>
    <row r="4626" customFormat="false" ht="15" hidden="false" customHeight="false" outlineLevel="0" collapsed="false">
      <c r="A4626" s="16" t="s">
        <v>221</v>
      </c>
      <c r="B4626" s="0" t="s">
        <v>10690</v>
      </c>
      <c r="C4626" s="0" t="n">
        <v>399</v>
      </c>
      <c r="D4626" s="0" t="str">
        <f aca="false">IFERROR(VLOOKUP($C4626,薬効分類マスタ!$A$2:$B$180,2,FALSE()),"未登録")</f>
        <v>他に分類されない代謝性医薬品</v>
      </c>
      <c r="E4626" s="16" t="s">
        <v>10686</v>
      </c>
      <c r="F4626" s="16" t="s">
        <v>622</v>
      </c>
      <c r="G4626" s="16" t="s">
        <v>10691</v>
      </c>
      <c r="H4626" s="16" t="s">
        <v>3803</v>
      </c>
      <c r="I4626" s="0" t="n">
        <v>152.8</v>
      </c>
      <c r="J4626" s="16" t="s">
        <v>232</v>
      </c>
      <c r="K4626" s="0" t="str">
        <f aca="false">IFERROR(IF(VLOOKUP($C4626,薬効分類マスタ!$A$2:$E$180,5,FALSE())=0,"",VLOOKUP($C4626,薬効分類マスタ!$A$2:$E$180,5,FALSE())),"")</f>
        <v/>
      </c>
      <c r="L4626" s="17"/>
      <c r="M4626" s="0" t="str">
        <f aca="false">IF($K4626="","",IF($L4626&lt;&gt;"",$L4626,VLOOKUP($C4626,薬効分類マスタ!$A$2:$F$180,6,FALSE())))</f>
        <v/>
      </c>
      <c r="N4626" s="0" t="str">
        <f aca="false">ASC(G4626)</f>
        <v>ﾏｽｰﾚｯﾄﾞ錠25mg</v>
      </c>
      <c r="O4626" s="0" t="str">
        <f aca="false">ASC(E4626)</f>
        <v>ﾓﾘﾃﾞｭｽﾀｯﾄﾅﾄﾘｳﾑ</v>
      </c>
      <c r="P4626" s="16" t="n">
        <f aca="false">N(P4625)+IF($C4626=検索!$B$49,1,0)</f>
        <v>0</v>
      </c>
    </row>
    <row r="4627" customFormat="false" ht="15" hidden="false" customHeight="false" outlineLevel="0" collapsed="false">
      <c r="A4627" s="16" t="s">
        <v>221</v>
      </c>
      <c r="B4627" s="0" t="s">
        <v>10692</v>
      </c>
      <c r="C4627" s="0" t="n">
        <v>399</v>
      </c>
      <c r="D4627" s="0" t="str">
        <f aca="false">IFERROR(VLOOKUP($C4627,薬効分類マスタ!$A$2:$B$180,2,FALSE()),"未登録")</f>
        <v>他に分類されない代謝性医薬品</v>
      </c>
      <c r="E4627" s="16" t="s">
        <v>10686</v>
      </c>
      <c r="F4627" s="16" t="s">
        <v>2117</v>
      </c>
      <c r="G4627" s="16" t="s">
        <v>10693</v>
      </c>
      <c r="H4627" s="16" t="s">
        <v>3803</v>
      </c>
      <c r="I4627" s="0" t="n">
        <v>375.7</v>
      </c>
      <c r="J4627" s="16" t="s">
        <v>232</v>
      </c>
      <c r="K4627" s="0" t="str">
        <f aca="false">IFERROR(IF(VLOOKUP($C4627,薬効分類マスタ!$A$2:$E$180,5,FALSE())=0,"",VLOOKUP($C4627,薬効分類マスタ!$A$2:$E$180,5,FALSE())),"")</f>
        <v/>
      </c>
      <c r="L4627" s="17"/>
      <c r="M4627" s="0" t="str">
        <f aca="false">IF($K4627="","",IF($L4627&lt;&gt;"",$L4627,VLOOKUP($C4627,薬効分類マスタ!$A$2:$F$180,6,FALSE())))</f>
        <v/>
      </c>
      <c r="N4627" s="0" t="str">
        <f aca="false">ASC(G4627)</f>
        <v>ﾏｽｰﾚｯﾄﾞ錠75mg</v>
      </c>
      <c r="O4627" s="0" t="str">
        <f aca="false">ASC(E4627)</f>
        <v>ﾓﾘﾃﾞｭｽﾀｯﾄﾅﾄﾘｳﾑ</v>
      </c>
      <c r="P4627" s="16" t="n">
        <f aca="false">N(P4626)+IF($C4627=検索!$B$49,1,0)</f>
        <v>0</v>
      </c>
    </row>
    <row r="4628" customFormat="false" ht="15" hidden="false" customHeight="false" outlineLevel="0" collapsed="false">
      <c r="A4628" s="16" t="s">
        <v>221</v>
      </c>
      <c r="B4628" s="0" t="s">
        <v>10694</v>
      </c>
      <c r="C4628" s="0" t="n">
        <v>399</v>
      </c>
      <c r="D4628" s="0" t="str">
        <f aca="false">IFERROR(VLOOKUP($C4628,薬効分類マスタ!$A$2:$B$180,2,FALSE()),"未登録")</f>
        <v>他に分類されない代謝性医薬品</v>
      </c>
      <c r="E4628" s="16" t="s">
        <v>10695</v>
      </c>
      <c r="F4628" s="16" t="s">
        <v>1778</v>
      </c>
      <c r="G4628" s="16" t="s">
        <v>10696</v>
      </c>
      <c r="H4628" s="16" t="s">
        <v>3217</v>
      </c>
      <c r="I4628" s="0" t="n">
        <v>1403.9</v>
      </c>
      <c r="J4628" s="16" t="s">
        <v>232</v>
      </c>
      <c r="K4628" s="0" t="str">
        <f aca="false">IFERROR(IF(VLOOKUP($C4628,薬効分類マスタ!$A$2:$E$180,5,FALSE())=0,"",VLOOKUP($C4628,薬効分類マスタ!$A$2:$E$180,5,FALSE())),"")</f>
        <v/>
      </c>
      <c r="L4628" s="17"/>
      <c r="M4628" s="0" t="str">
        <f aca="false">IF($K4628="","",IF($L4628&lt;&gt;"",$L4628,VLOOKUP($C4628,薬効分類マスタ!$A$2:$F$180,6,FALSE())))</f>
        <v/>
      </c>
      <c r="N4628" s="0" t="str">
        <f aca="false">ASC(G4628)</f>
        <v>ﾀﾌﾞﾈｵｽｶﾌﾟｾﾙ10mg</v>
      </c>
      <c r="O4628" s="0" t="str">
        <f aca="false">ASC(E4628)</f>
        <v>ｱﾊﾞｺﾊﾟﾝ</v>
      </c>
      <c r="P4628" s="16" t="n">
        <f aca="false">N(P4627)+IF($C4628=検索!$B$49,1,0)</f>
        <v>0</v>
      </c>
    </row>
    <row r="4629" customFormat="false" ht="15" hidden="false" customHeight="false" outlineLevel="0" collapsed="false">
      <c r="A4629" s="16" t="s">
        <v>221</v>
      </c>
      <c r="B4629" s="0" t="s">
        <v>10697</v>
      </c>
      <c r="C4629" s="0" t="n">
        <v>399</v>
      </c>
      <c r="D4629" s="0" t="str">
        <f aca="false">IFERROR(VLOOKUP($C4629,薬効分類マスタ!$A$2:$B$180,2,FALSE()),"未登録")</f>
        <v>他に分類されない代謝性医薬品</v>
      </c>
      <c r="E4629" s="16" t="s">
        <v>10698</v>
      </c>
      <c r="F4629" s="16" t="s">
        <v>1960</v>
      </c>
      <c r="G4629" s="16" t="s">
        <v>10699</v>
      </c>
      <c r="H4629" s="16" t="s">
        <v>6527</v>
      </c>
      <c r="I4629" s="0" t="n">
        <v>2533.4</v>
      </c>
      <c r="J4629" s="16" t="s">
        <v>232</v>
      </c>
      <c r="K4629" s="0" t="str">
        <f aca="false">IFERROR(IF(VLOOKUP($C4629,薬効分類マスタ!$A$2:$E$180,5,FALSE())=0,"",VLOOKUP($C4629,薬効分類マスタ!$A$2:$E$180,5,FALSE())),"")</f>
        <v/>
      </c>
      <c r="L4629" s="17"/>
      <c r="M4629" s="0" t="str">
        <f aca="false">IF($K4629="","",IF($L4629&lt;&gt;"",$L4629,VLOOKUP($C4629,薬効分類マスタ!$A$2:$F$180,6,FALSE())))</f>
        <v/>
      </c>
      <c r="N4629" s="0" t="str">
        <f aca="false">ASC(G4629)</f>
        <v>ｿｰﾃｨｸﾂ錠6mg</v>
      </c>
      <c r="O4629" s="0" t="str">
        <f aca="false">ASC(E4629)</f>
        <v>ﾃﾞｭｰｸﾗﾊﾞｼﾁﾆﾌﾞ</v>
      </c>
      <c r="P4629" s="16" t="n">
        <f aca="false">N(P4628)+IF($C4629=検索!$B$49,1,0)</f>
        <v>0</v>
      </c>
    </row>
    <row r="4630" customFormat="false" ht="15" hidden="false" customHeight="false" outlineLevel="0" collapsed="false">
      <c r="A4630" s="16" t="s">
        <v>221</v>
      </c>
      <c r="B4630" s="0" t="s">
        <v>10700</v>
      </c>
      <c r="C4630" s="0" t="n">
        <v>399</v>
      </c>
      <c r="D4630" s="0" t="str">
        <f aca="false">IFERROR(VLOOKUP($C4630,薬効分類マスタ!$A$2:$B$180,2,FALSE()),"未登録")</f>
        <v>他に分類されない代謝性医薬品</v>
      </c>
      <c r="E4630" s="16" t="s">
        <v>10701</v>
      </c>
      <c r="F4630" s="16" t="s">
        <v>627</v>
      </c>
      <c r="G4630" s="16" t="s">
        <v>10702</v>
      </c>
      <c r="H4630" s="16" t="s">
        <v>3217</v>
      </c>
      <c r="I4630" s="0" t="n">
        <v>4188</v>
      </c>
      <c r="J4630" s="16" t="s">
        <v>232</v>
      </c>
      <c r="K4630" s="0" t="str">
        <f aca="false">IFERROR(IF(VLOOKUP($C4630,薬効分類マスタ!$A$2:$E$180,5,FALSE())=0,"",VLOOKUP($C4630,薬効分類マスタ!$A$2:$E$180,5,FALSE())),"")</f>
        <v/>
      </c>
      <c r="L4630" s="17"/>
      <c r="M4630" s="0" t="str">
        <f aca="false">IF($K4630="","",IF($L4630&lt;&gt;"",$L4630,VLOOKUP($C4630,薬効分類マスタ!$A$2:$F$180,6,FALSE())))</f>
        <v/>
      </c>
      <c r="N4630" s="0" t="str">
        <f aca="false">ASC(G4630)</f>
        <v>ﾀﾊﾞﾘｽ錠100mg</v>
      </c>
      <c r="O4630" s="0" t="str">
        <f aca="false">ASC(E4630)</f>
        <v>ﾎｽﾀﾏﾁﾆﾌﾞﾅﾄﾘｳﾑ水和物</v>
      </c>
      <c r="P4630" s="16" t="n">
        <f aca="false">N(P4629)+IF($C4630=検索!$B$49,1,0)</f>
        <v>0</v>
      </c>
    </row>
    <row r="4631" customFormat="false" ht="15" hidden="false" customHeight="false" outlineLevel="0" collapsed="false">
      <c r="A4631" s="16" t="s">
        <v>221</v>
      </c>
      <c r="B4631" s="0" t="s">
        <v>10703</v>
      </c>
      <c r="C4631" s="0" t="n">
        <v>399</v>
      </c>
      <c r="D4631" s="0" t="str">
        <f aca="false">IFERROR(VLOOKUP($C4631,薬効分類マスタ!$A$2:$B$180,2,FALSE()),"未登録")</f>
        <v>他に分類されない代謝性医薬品</v>
      </c>
      <c r="E4631" s="16" t="s">
        <v>10701</v>
      </c>
      <c r="F4631" s="16" t="s">
        <v>1338</v>
      </c>
      <c r="G4631" s="16" t="s">
        <v>10704</v>
      </c>
      <c r="H4631" s="16" t="s">
        <v>3217</v>
      </c>
      <c r="I4631" s="0" t="n">
        <v>6226.8</v>
      </c>
      <c r="J4631" s="16" t="s">
        <v>232</v>
      </c>
      <c r="K4631" s="0" t="str">
        <f aca="false">IFERROR(IF(VLOOKUP($C4631,薬効分類マスタ!$A$2:$E$180,5,FALSE())=0,"",VLOOKUP($C4631,薬効分類マスタ!$A$2:$E$180,5,FALSE())),"")</f>
        <v/>
      </c>
      <c r="L4631" s="17"/>
      <c r="M4631" s="0" t="str">
        <f aca="false">IF($K4631="","",IF($L4631&lt;&gt;"",$L4631,VLOOKUP($C4631,薬効分類マスタ!$A$2:$F$180,6,FALSE())))</f>
        <v/>
      </c>
      <c r="N4631" s="0" t="str">
        <f aca="false">ASC(G4631)</f>
        <v>ﾀﾊﾞﾘｽ錠150mg</v>
      </c>
      <c r="O4631" s="0" t="str">
        <f aca="false">ASC(E4631)</f>
        <v>ﾎｽﾀﾏﾁﾆﾌﾞﾅﾄﾘｳﾑ水和物</v>
      </c>
      <c r="P4631" s="16" t="n">
        <f aca="false">N(P4630)+IF($C4631=検索!$B$49,1,0)</f>
        <v>0</v>
      </c>
    </row>
    <row r="4632" customFormat="false" ht="15" hidden="false" customHeight="false" outlineLevel="0" collapsed="false">
      <c r="A4632" s="16" t="s">
        <v>221</v>
      </c>
      <c r="B4632" s="0" t="s">
        <v>10705</v>
      </c>
      <c r="C4632" s="0" t="n">
        <v>399</v>
      </c>
      <c r="D4632" s="0" t="str">
        <f aca="false">IFERROR(VLOOKUP($C4632,薬効分類マスタ!$A$2:$B$180,2,FALSE()),"未登録")</f>
        <v>他に分類されない代謝性医薬品</v>
      </c>
      <c r="E4632" s="16" t="s">
        <v>10706</v>
      </c>
      <c r="F4632" s="16" t="s">
        <v>1783</v>
      </c>
      <c r="G4632" s="16" t="s">
        <v>10707</v>
      </c>
      <c r="H4632" s="16" t="s">
        <v>10708</v>
      </c>
      <c r="I4632" s="0" t="n">
        <v>12596</v>
      </c>
      <c r="J4632" s="16" t="s">
        <v>232</v>
      </c>
      <c r="K4632" s="0" t="str">
        <f aca="false">IFERROR(IF(VLOOKUP($C4632,薬効分類マスタ!$A$2:$E$180,5,FALSE())=0,"",VLOOKUP($C4632,薬効分類マスタ!$A$2:$E$180,5,FALSE())),"")</f>
        <v/>
      </c>
      <c r="L4632" s="17"/>
      <c r="M4632" s="0" t="str">
        <f aca="false">IF($K4632="","",IF($L4632&lt;&gt;"",$L4632,VLOOKUP($C4632,薬効分類マスタ!$A$2:$F$180,6,FALSE())))</f>
        <v/>
      </c>
      <c r="N4632" s="0" t="str">
        <f aca="false">ASC(G4632)</f>
        <v>ｵﾌｧｺﾙｶﾌﾟｾﾙ50mg</v>
      </c>
      <c r="O4632" s="0" t="str">
        <f aca="false">ASC(E4632)</f>
        <v>ｺｰﾙ酸</v>
      </c>
      <c r="P4632" s="16" t="n">
        <f aca="false">N(P4631)+IF($C4632=検索!$B$49,1,0)</f>
        <v>0</v>
      </c>
    </row>
    <row r="4633" customFormat="false" ht="15" hidden="false" customHeight="false" outlineLevel="0" collapsed="false">
      <c r="A4633" s="16" t="s">
        <v>221</v>
      </c>
      <c r="B4633" s="0" t="s">
        <v>10709</v>
      </c>
      <c r="C4633" s="0" t="n">
        <v>399</v>
      </c>
      <c r="D4633" s="0" t="str">
        <f aca="false">IFERROR(VLOOKUP($C4633,薬効分類マスタ!$A$2:$B$180,2,FALSE()),"未登録")</f>
        <v>他に分類されない代謝性医薬品</v>
      </c>
      <c r="E4633" s="16" t="s">
        <v>10710</v>
      </c>
      <c r="F4633" s="16" t="s">
        <v>1783</v>
      </c>
      <c r="G4633" s="16" t="s">
        <v>10711</v>
      </c>
      <c r="H4633" s="16" t="s">
        <v>272</v>
      </c>
      <c r="I4633" s="0" t="n">
        <v>5584.3</v>
      </c>
      <c r="J4633" s="16" t="s">
        <v>232</v>
      </c>
      <c r="K4633" s="0" t="str">
        <f aca="false">IFERROR(IF(VLOOKUP($C4633,薬効分類マスタ!$A$2:$E$180,5,FALSE())=0,"",VLOOKUP($C4633,薬効分類マスタ!$A$2:$E$180,5,FALSE())),"")</f>
        <v/>
      </c>
      <c r="L4633" s="17"/>
      <c r="M4633" s="0" t="str">
        <f aca="false">IF($K4633="","",IF($L4633&lt;&gt;"",$L4633,VLOOKUP($C4633,薬効分類マスタ!$A$2:$F$180,6,FALSE())))</f>
        <v/>
      </c>
      <c r="N4633" s="0" t="str">
        <f aca="false">ASC(G4633)</f>
        <v>ﾘｯﾄﾌｰﾛｶﾌﾟｾﾙ50mg</v>
      </c>
      <c r="O4633" s="0" t="str">
        <f aca="false">ASC(E4633)</f>
        <v>ﾘﾄﾚｼﾁﾆﾌﾞﾄｼﾙ酸塩</v>
      </c>
      <c r="P4633" s="16" t="n">
        <f aca="false">N(P4632)+IF($C4633=検索!$B$49,1,0)</f>
        <v>0</v>
      </c>
    </row>
    <row r="4634" customFormat="false" ht="15" hidden="false" customHeight="false" outlineLevel="0" collapsed="false">
      <c r="A4634" s="16" t="s">
        <v>221</v>
      </c>
      <c r="B4634" s="0" t="s">
        <v>10712</v>
      </c>
      <c r="C4634" s="0" t="n">
        <v>399</v>
      </c>
      <c r="D4634" s="0" t="str">
        <f aca="false">IFERROR(VLOOKUP($C4634,薬効分類マスタ!$A$2:$B$180,2,FALSE()),"未登録")</f>
        <v>他に分類されない代謝性医薬品</v>
      </c>
      <c r="E4634" s="16" t="s">
        <v>10713</v>
      </c>
      <c r="F4634" s="16" t="s">
        <v>1783</v>
      </c>
      <c r="G4634" s="16" t="s">
        <v>10714</v>
      </c>
      <c r="H4634" s="16" t="s">
        <v>10715</v>
      </c>
      <c r="I4634" s="0" t="n">
        <v>91796.4</v>
      </c>
      <c r="J4634" s="16" t="s">
        <v>232</v>
      </c>
      <c r="K4634" s="0" t="str">
        <f aca="false">IFERROR(IF(VLOOKUP($C4634,薬効分類マスタ!$A$2:$E$180,5,FALSE())=0,"",VLOOKUP($C4634,薬効分類マスタ!$A$2:$E$180,5,FALSE())),"")</f>
        <v/>
      </c>
      <c r="L4634" s="17"/>
      <c r="M4634" s="0" t="str">
        <f aca="false">IF($K4634="","",IF($L4634&lt;&gt;"",$L4634,VLOOKUP($C4634,薬効分類マスタ!$A$2:$F$180,6,FALSE())))</f>
        <v/>
      </c>
      <c r="N4634" s="0" t="str">
        <f aca="false">ASC(G4634)</f>
        <v>ｿﾞｷﾝｳﾞｨｶﾌﾟｾﾙ50mg</v>
      </c>
      <c r="O4634" s="0" t="str">
        <f aca="false">ASC(E4634)</f>
        <v>ﾛﾅﾌｧﾙﾆﾌﾞ</v>
      </c>
      <c r="P4634" s="16" t="n">
        <f aca="false">N(P4633)+IF($C4634=検索!$B$49,1,0)</f>
        <v>0</v>
      </c>
    </row>
    <row r="4635" customFormat="false" ht="15" hidden="false" customHeight="false" outlineLevel="0" collapsed="false">
      <c r="A4635" s="16" t="s">
        <v>221</v>
      </c>
      <c r="B4635" s="0" t="s">
        <v>10716</v>
      </c>
      <c r="C4635" s="0" t="n">
        <v>399</v>
      </c>
      <c r="D4635" s="0" t="str">
        <f aca="false">IFERROR(VLOOKUP($C4635,薬効分類マスタ!$A$2:$B$180,2,FALSE()),"未登録")</f>
        <v>他に分類されない代謝性医薬品</v>
      </c>
      <c r="E4635" s="16" t="s">
        <v>10713</v>
      </c>
      <c r="F4635" s="16" t="s">
        <v>2883</v>
      </c>
      <c r="G4635" s="16" t="s">
        <v>10717</v>
      </c>
      <c r="H4635" s="16" t="s">
        <v>10715</v>
      </c>
      <c r="I4635" s="0" t="n">
        <v>136544</v>
      </c>
      <c r="J4635" s="16" t="s">
        <v>232</v>
      </c>
      <c r="K4635" s="0" t="str">
        <f aca="false">IFERROR(IF(VLOOKUP($C4635,薬効分類マスタ!$A$2:$E$180,5,FALSE())=0,"",VLOOKUP($C4635,薬効分類マスタ!$A$2:$E$180,5,FALSE())),"")</f>
        <v/>
      </c>
      <c r="L4635" s="17"/>
      <c r="M4635" s="0" t="str">
        <f aca="false">IF($K4635="","",IF($L4635&lt;&gt;"",$L4635,VLOOKUP($C4635,薬効分類マスタ!$A$2:$F$180,6,FALSE())))</f>
        <v/>
      </c>
      <c r="N4635" s="0" t="str">
        <f aca="false">ASC(G4635)</f>
        <v>ｿﾞｷﾝｳﾞｨｶﾌﾟｾﾙ75mg</v>
      </c>
      <c r="O4635" s="0" t="str">
        <f aca="false">ASC(E4635)</f>
        <v>ﾛﾅﾌｧﾙﾆﾌﾞ</v>
      </c>
      <c r="P4635" s="16" t="n">
        <f aca="false">N(P4634)+IF($C4635=検索!$B$49,1,0)</f>
        <v>0</v>
      </c>
    </row>
    <row r="4636" customFormat="false" ht="15" hidden="false" customHeight="false" outlineLevel="0" collapsed="false">
      <c r="A4636" s="16" t="s">
        <v>221</v>
      </c>
      <c r="B4636" s="0" t="s">
        <v>10718</v>
      </c>
      <c r="C4636" s="0" t="n">
        <v>399</v>
      </c>
      <c r="D4636" s="0" t="str">
        <f aca="false">IFERROR(VLOOKUP($C4636,薬効分類マスタ!$A$2:$B$180,2,FALSE()),"未登録")</f>
        <v>他に分類されない代謝性医薬品</v>
      </c>
      <c r="E4636" s="16" t="s">
        <v>10719</v>
      </c>
      <c r="F4636" s="16" t="s">
        <v>411</v>
      </c>
      <c r="G4636" s="16" t="s">
        <v>10720</v>
      </c>
      <c r="H4636" s="16" t="s">
        <v>6536</v>
      </c>
      <c r="I4636" s="0" t="n">
        <v>2464.1</v>
      </c>
      <c r="J4636" s="16" t="s">
        <v>232</v>
      </c>
      <c r="K4636" s="0" t="str">
        <f aca="false">IFERROR(IF(VLOOKUP($C4636,薬効分類マスタ!$A$2:$E$180,5,FALSE())=0,"",VLOOKUP($C4636,薬効分類マスタ!$A$2:$E$180,5,FALSE())),"")</f>
        <v/>
      </c>
      <c r="L4636" s="17"/>
      <c r="M4636" s="0" t="str">
        <f aca="false">IF($K4636="","",IF($L4636&lt;&gt;"",$L4636,VLOOKUP($C4636,薬効分類マスタ!$A$2:$F$180,6,FALSE())))</f>
        <v/>
      </c>
      <c r="N4636" s="0" t="str">
        <f aca="false">ASC(G4636)</f>
        <v>ﾎﾞｲﾃﾞﾔ錠50mg</v>
      </c>
      <c r="O4636" s="0" t="str">
        <f aca="false">ASC(E4636)</f>
        <v>ﾀﾞﾆｺﾊﾟﾝ</v>
      </c>
      <c r="P4636" s="16" t="n">
        <f aca="false">N(P4635)+IF($C4636=検索!$B$49,1,0)</f>
        <v>0</v>
      </c>
    </row>
    <row r="4637" customFormat="false" ht="15" hidden="false" customHeight="false" outlineLevel="0" collapsed="false">
      <c r="A4637" s="16" t="s">
        <v>221</v>
      </c>
      <c r="B4637" s="0" t="s">
        <v>10721</v>
      </c>
      <c r="C4637" s="0" t="n">
        <v>399</v>
      </c>
      <c r="D4637" s="0" t="str">
        <f aca="false">IFERROR(VLOOKUP($C4637,薬効分類マスタ!$A$2:$B$180,2,FALSE()),"未登録")</f>
        <v>他に分類されない代謝性医薬品</v>
      </c>
      <c r="E4637" s="16" t="s">
        <v>10722</v>
      </c>
      <c r="F4637" s="16" t="s">
        <v>613</v>
      </c>
      <c r="G4637" s="16" t="s">
        <v>10723</v>
      </c>
      <c r="H4637" s="16" t="s">
        <v>428</v>
      </c>
      <c r="I4637" s="0" t="n">
        <v>30525.9</v>
      </c>
      <c r="J4637" s="16" t="s">
        <v>232</v>
      </c>
      <c r="K4637" s="0" t="str">
        <f aca="false">IFERROR(IF(VLOOKUP($C4637,薬効分類マスタ!$A$2:$E$180,5,FALSE())=0,"",VLOOKUP($C4637,薬効分類マスタ!$A$2:$E$180,5,FALSE())),"")</f>
        <v/>
      </c>
      <c r="L4637" s="17"/>
      <c r="M4637" s="0" t="str">
        <f aca="false">IF($K4637="","",IF($L4637&lt;&gt;"",$L4637,VLOOKUP($C4637,薬効分類マスタ!$A$2:$F$180,6,FALSE())))</f>
        <v/>
      </c>
      <c r="N4637" s="0" t="str">
        <f aca="false">ASC(G4637)</f>
        <v>ﾚｽﾞﾛｯｸ錠200mg</v>
      </c>
      <c r="O4637" s="0" t="str">
        <f aca="false">ASC(E4637)</f>
        <v>ﾍﾞﾙﾓｽｼﾞﾙﾒｼﾙ酸塩</v>
      </c>
      <c r="P4637" s="16" t="n">
        <f aca="false">N(P4636)+IF($C4637=検索!$B$49,1,0)</f>
        <v>0</v>
      </c>
    </row>
    <row r="4638" customFormat="false" ht="15" hidden="false" customHeight="false" outlineLevel="0" collapsed="false">
      <c r="A4638" s="16" t="s">
        <v>221</v>
      </c>
      <c r="B4638" s="0" t="s">
        <v>10724</v>
      </c>
      <c r="C4638" s="0" t="n">
        <v>399</v>
      </c>
      <c r="D4638" s="0" t="str">
        <f aca="false">IFERROR(VLOOKUP($C4638,薬効分類マスタ!$A$2:$B$180,2,FALSE()),"未登録")</f>
        <v>他に分類されない代謝性医薬品</v>
      </c>
      <c r="E4638" s="16" t="s">
        <v>10725</v>
      </c>
      <c r="F4638" s="16" t="s">
        <v>1126</v>
      </c>
      <c r="G4638" s="16" t="s">
        <v>10726</v>
      </c>
      <c r="H4638" s="16" t="s">
        <v>1133</v>
      </c>
      <c r="I4638" s="0" t="n">
        <v>83406.3</v>
      </c>
      <c r="J4638" s="16" t="s">
        <v>232</v>
      </c>
      <c r="K4638" s="0" t="str">
        <f aca="false">IFERROR(IF(VLOOKUP($C4638,薬効分類マスタ!$A$2:$E$180,5,FALSE())=0,"",VLOOKUP($C4638,薬効分類マスタ!$A$2:$E$180,5,FALSE())),"")</f>
        <v/>
      </c>
      <c r="L4638" s="17"/>
      <c r="M4638" s="0" t="str">
        <f aca="false">IF($K4638="","",IF($L4638&lt;&gt;"",$L4638,VLOOKUP($C4638,薬効分類マスタ!$A$2:$F$180,6,FALSE())))</f>
        <v/>
      </c>
      <c r="N4638" s="0" t="str">
        <f aca="false">ASC(G4638)</f>
        <v>ﾌｧﾋﾞﾊﾙﾀｶﾌﾟｾﾙ200mg</v>
      </c>
      <c r="O4638" s="0" t="str">
        <f aca="false">ASC(E4638)</f>
        <v>ｲﾌﾟﾀｺﾊﾟﾝ塩酸塩水和物</v>
      </c>
      <c r="P4638" s="16" t="n">
        <f aca="false">N(P4637)+IF($C4638=検索!$B$49,1,0)</f>
        <v>0</v>
      </c>
    </row>
    <row r="4639" customFormat="false" ht="15" hidden="false" customHeight="false" outlineLevel="0" collapsed="false">
      <c r="A4639" s="16" t="s">
        <v>221</v>
      </c>
      <c r="B4639" s="0" t="s">
        <v>10727</v>
      </c>
      <c r="C4639" s="0" t="n">
        <v>399</v>
      </c>
      <c r="D4639" s="0" t="str">
        <f aca="false">IFERROR(VLOOKUP($C4639,薬効分類マスタ!$A$2:$B$180,2,FALSE()),"未登録")</f>
        <v>他に分類されない代謝性医薬品</v>
      </c>
      <c r="E4639" s="16" t="s">
        <v>10728</v>
      </c>
      <c r="F4639" s="16" t="s">
        <v>10729</v>
      </c>
      <c r="G4639" s="16" t="s">
        <v>10730</v>
      </c>
      <c r="H4639" s="16" t="s">
        <v>2382</v>
      </c>
      <c r="I4639" s="0" t="n">
        <v>778.6</v>
      </c>
      <c r="J4639" s="16" t="s">
        <v>232</v>
      </c>
      <c r="K4639" s="0" t="str">
        <f aca="false">IFERROR(IF(VLOOKUP($C4639,薬効分類マスタ!$A$2:$E$180,5,FALSE())=0,"",VLOOKUP($C4639,薬効分類マスタ!$A$2:$E$180,5,FALSE())),"")</f>
        <v/>
      </c>
      <c r="L4639" s="17"/>
      <c r="M4639" s="0" t="str">
        <f aca="false">IF($K4639="","",IF($L4639&lt;&gt;"",$L4639,VLOOKUP($C4639,薬効分類マスタ!$A$2:$F$180,6,FALSE())))</f>
        <v/>
      </c>
      <c r="N4639" s="0" t="str">
        <f aca="false">ASC(G4639)</f>
        <v>ﾙﾌﾟｷﾈｽｶﾌﾟｾﾙ7.9mg</v>
      </c>
      <c r="O4639" s="0" t="str">
        <f aca="false">ASC(E4639)</f>
        <v>ﾎﾞｸﾛｽﾎﾟﾘﾝ</v>
      </c>
      <c r="P4639" s="16" t="n">
        <f aca="false">N(P4638)+IF($C4639=検索!$B$49,1,0)</f>
        <v>0</v>
      </c>
    </row>
    <row r="4640" customFormat="false" ht="15" hidden="false" customHeight="false" outlineLevel="0" collapsed="false">
      <c r="A4640" s="16" t="s">
        <v>221</v>
      </c>
      <c r="B4640" s="0" t="s">
        <v>10731</v>
      </c>
      <c r="C4640" s="0" t="n">
        <v>399</v>
      </c>
      <c r="D4640" s="0" t="str">
        <f aca="false">IFERROR(VLOOKUP($C4640,薬効分類マスタ!$A$2:$B$180,2,FALSE()),"未登録")</f>
        <v>他に分類されない代謝性医薬品</v>
      </c>
      <c r="E4640" s="16" t="s">
        <v>7699</v>
      </c>
      <c r="F4640" s="16" t="s">
        <v>10732</v>
      </c>
      <c r="G4640" s="16" t="s">
        <v>10733</v>
      </c>
      <c r="H4640" s="16" t="s">
        <v>7030</v>
      </c>
      <c r="I4640" s="0" t="n">
        <v>22043</v>
      </c>
      <c r="J4640" s="16" t="s">
        <v>232</v>
      </c>
      <c r="K4640" s="0" t="str">
        <f aca="false">IFERROR(IF(VLOOKUP($C4640,薬効分類マスタ!$A$2:$E$180,5,FALSE())=0,"",VLOOKUP($C4640,薬効分類マスタ!$A$2:$E$180,5,FALSE())),"")</f>
        <v/>
      </c>
      <c r="L4640" s="17"/>
      <c r="M4640" s="0" t="str">
        <f aca="false">IF($K4640="","",IF($L4640&lt;&gt;"",$L4640,VLOOKUP($C4640,薬効分類マスタ!$A$2:$F$180,6,FALSE())))</f>
        <v/>
      </c>
      <c r="N4640" s="0" t="str">
        <f aca="false">ASC(G4640)</f>
        <v>ﾌｼﾞｹﾉﾝ粒状錠125</v>
      </c>
      <c r="O4640" s="0" t="str">
        <f aca="false">ASC(E4640)</f>
        <v>ｹﾉﾃﾞｵｷｼｺｰﾙ酸</v>
      </c>
      <c r="P4640" s="16" t="n">
        <f aca="false">N(P4639)+IF($C4640=検索!$B$49,1,0)</f>
        <v>0</v>
      </c>
    </row>
    <row r="4641" customFormat="false" ht="15" hidden="false" customHeight="false" outlineLevel="0" collapsed="false">
      <c r="A4641" s="16" t="s">
        <v>221</v>
      </c>
      <c r="B4641" s="0" t="s">
        <v>10734</v>
      </c>
      <c r="C4641" s="0" t="n">
        <v>399</v>
      </c>
      <c r="D4641" s="0" t="str">
        <f aca="false">IFERROR(VLOOKUP($C4641,薬効分類マスタ!$A$2:$B$180,2,FALSE()),"未登録")</f>
        <v>他に分類されない代謝性医薬品</v>
      </c>
      <c r="E4641" s="16" t="s">
        <v>10735</v>
      </c>
      <c r="F4641" s="16" t="s">
        <v>881</v>
      </c>
      <c r="G4641" s="16" t="s">
        <v>10736</v>
      </c>
      <c r="H4641" s="16" t="s">
        <v>10737</v>
      </c>
      <c r="I4641" s="0" t="n">
        <v>16989.4</v>
      </c>
      <c r="J4641" s="16" t="s">
        <v>232</v>
      </c>
      <c r="K4641" s="0" t="str">
        <f aca="false">IFERROR(IF(VLOOKUP($C4641,薬効分類マスタ!$A$2:$E$180,5,FALSE())=0,"",VLOOKUP($C4641,薬効分類マスタ!$A$2:$E$180,5,FALSE())),"")</f>
        <v/>
      </c>
      <c r="L4641" s="17"/>
      <c r="M4641" s="0" t="str">
        <f aca="false">IF($K4641="","",IF($L4641&lt;&gt;"",$L4641,VLOOKUP($C4641,薬効分類マスタ!$A$2:$F$180,6,FALSE())))</f>
        <v/>
      </c>
      <c r="N4641" s="0" t="str">
        <f aca="false">ASC(G4641)</f>
        <v>ｾﾋﾟｴﾝｽ顆粒分包250mg</v>
      </c>
      <c r="O4641" s="0" t="str">
        <f aca="false">ASC(E4641)</f>
        <v>ｾﾋﾟｱﾌﾟﾃﾘﾝ</v>
      </c>
      <c r="P4641" s="16" t="n">
        <f aca="false">N(P4640)+IF($C4641=検索!$B$49,1,0)</f>
        <v>0</v>
      </c>
    </row>
    <row r="4642" customFormat="false" ht="15" hidden="false" customHeight="false" outlineLevel="0" collapsed="false">
      <c r="A4642" s="16" t="s">
        <v>221</v>
      </c>
      <c r="B4642" s="0" t="s">
        <v>10738</v>
      </c>
      <c r="C4642" s="0" t="n">
        <v>399</v>
      </c>
      <c r="D4642" s="0" t="str">
        <f aca="false">IFERROR(VLOOKUP($C4642,薬効分類マスタ!$A$2:$B$180,2,FALSE()),"未登録")</f>
        <v>他に分類されない代謝性医薬品</v>
      </c>
      <c r="E4642" s="16" t="s">
        <v>10735</v>
      </c>
      <c r="F4642" s="16" t="s">
        <v>10739</v>
      </c>
      <c r="G4642" s="16" t="s">
        <v>10740</v>
      </c>
      <c r="H4642" s="16" t="s">
        <v>10737</v>
      </c>
      <c r="I4642" s="0" t="n">
        <v>67957.1</v>
      </c>
      <c r="J4642" s="16" t="s">
        <v>232</v>
      </c>
      <c r="K4642" s="0" t="str">
        <f aca="false">IFERROR(IF(VLOOKUP($C4642,薬効分類マスタ!$A$2:$E$180,5,FALSE())=0,"",VLOOKUP($C4642,薬効分類マスタ!$A$2:$E$180,5,FALSE())),"")</f>
        <v/>
      </c>
      <c r="L4642" s="17"/>
      <c r="M4642" s="0" t="str">
        <f aca="false">IF($K4642="","",IF($L4642&lt;&gt;"",$L4642,VLOOKUP($C4642,薬効分類マスタ!$A$2:$F$180,6,FALSE())))</f>
        <v/>
      </c>
      <c r="N4642" s="0" t="str">
        <f aca="false">ASC(G4642)</f>
        <v>ｾﾋﾟｴﾝｽ顆粒分包1000mg</v>
      </c>
      <c r="O4642" s="0" t="str">
        <f aca="false">ASC(E4642)</f>
        <v>ｾﾋﾟｱﾌﾟﾃﾘﾝ</v>
      </c>
      <c r="P4642" s="16" t="n">
        <f aca="false">N(P4641)+IF($C4642=検索!$B$49,1,0)</f>
        <v>0</v>
      </c>
    </row>
    <row r="4643" customFormat="false" ht="15" hidden="false" customHeight="false" outlineLevel="0" collapsed="false">
      <c r="A4643" s="16" t="s">
        <v>221</v>
      </c>
      <c r="B4643" s="0" t="s">
        <v>10741</v>
      </c>
      <c r="C4643" s="0" t="n">
        <v>399</v>
      </c>
      <c r="D4643" s="0" t="str">
        <f aca="false">IFERROR(VLOOKUP($C4643,薬効分類マスタ!$A$2:$B$180,2,FALSE()),"未登録")</f>
        <v>他に分類されない代謝性医薬品</v>
      </c>
      <c r="E4643" s="16" t="s">
        <v>10742</v>
      </c>
      <c r="F4643" s="16" t="s">
        <v>10743</v>
      </c>
      <c r="G4643" s="16" t="s">
        <v>10744</v>
      </c>
      <c r="H4643" s="16" t="s">
        <v>3700</v>
      </c>
      <c r="I4643" s="0" t="n">
        <v>41455.4</v>
      </c>
      <c r="J4643" s="16" t="s">
        <v>232</v>
      </c>
      <c r="K4643" s="0" t="str">
        <f aca="false">IFERROR(IF(VLOOKUP($C4643,薬効分類マスタ!$A$2:$E$180,5,FALSE())=0,"",VLOOKUP($C4643,薬効分類マスタ!$A$2:$E$180,5,FALSE())),"")</f>
        <v/>
      </c>
      <c r="L4643" s="17"/>
      <c r="M4643" s="0" t="str">
        <f aca="false">IF($K4643="","",IF($L4643&lt;&gt;"",$L4643,VLOOKUP($C4643,薬効分類マスタ!$A$2:$F$180,6,FALSE())))</f>
        <v/>
      </c>
      <c r="N4643" s="0" t="str">
        <f aca="false">ASC(G4643)</f>
        <v>ﾗｳﾞｨｸﾃｨ内用液1.1g/mL</v>
      </c>
      <c r="O4643" s="0" t="str">
        <f aca="false">ASC(E4643)</f>
        <v>ﾌｪﾆﾙ酪酸ｸﾞﾘｾﾛｰﾙ</v>
      </c>
      <c r="P4643" s="16" t="n">
        <f aca="false">N(P4642)+IF($C4643=検索!$B$49,1,0)</f>
        <v>0</v>
      </c>
    </row>
    <row r="4644" customFormat="false" ht="15" hidden="false" customHeight="false" outlineLevel="0" collapsed="false">
      <c r="A4644" s="16" t="s">
        <v>221</v>
      </c>
      <c r="B4644" s="0" t="s">
        <v>10745</v>
      </c>
      <c r="C4644" s="0" t="n">
        <v>399</v>
      </c>
      <c r="D4644" s="0" t="str">
        <f aca="false">IFERROR(VLOOKUP($C4644,薬効分類マスタ!$A$2:$B$180,2,FALSE()),"未登録")</f>
        <v>他に分類されない代謝性医薬品</v>
      </c>
      <c r="E4644" s="16" t="s">
        <v>10746</v>
      </c>
      <c r="F4644" s="16" t="s">
        <v>6525</v>
      </c>
      <c r="G4644" s="16" t="s">
        <v>10747</v>
      </c>
      <c r="H4644" s="16" t="s">
        <v>9484</v>
      </c>
      <c r="I4644" s="0" t="n">
        <v>46062.1</v>
      </c>
      <c r="J4644" s="16" t="s">
        <v>232</v>
      </c>
      <c r="K4644" s="0" t="str">
        <f aca="false">IFERROR(IF(VLOOKUP($C4644,薬効分類マスタ!$A$2:$E$180,5,FALSE())=0,"",VLOOKUP($C4644,薬効分類マスタ!$A$2:$E$180,5,FALSE())),"")</f>
        <v/>
      </c>
      <c r="L4644" s="17"/>
      <c r="M4644" s="0" t="str">
        <f aca="false">IF($K4644="","",IF($L4644&lt;&gt;"",$L4644,VLOOKUP($C4644,薬効分類マスタ!$A$2:$F$180,6,FALSE())))</f>
        <v/>
      </c>
      <c r="N4644" s="0" t="str">
        <f aca="false">ASC(G4644)</f>
        <v>ｿﾎﾉｽｶﾌﾟｾﾙ1mg</v>
      </c>
      <c r="O4644" s="0" t="str">
        <f aca="false">ASC(E4644)</f>
        <v>ﾊﾟﾛﾊﾞﾛﾃﾝ</v>
      </c>
      <c r="P4644" s="16" t="n">
        <f aca="false">N(P4643)+IF($C4644=検索!$B$49,1,0)</f>
        <v>0</v>
      </c>
    </row>
    <row r="4645" customFormat="false" ht="15" hidden="false" customHeight="false" outlineLevel="0" collapsed="false">
      <c r="A4645" s="16" t="s">
        <v>221</v>
      </c>
      <c r="B4645" s="0" t="s">
        <v>10748</v>
      </c>
      <c r="C4645" s="0" t="n">
        <v>399</v>
      </c>
      <c r="D4645" s="0" t="str">
        <f aca="false">IFERROR(VLOOKUP($C4645,薬効分類マスタ!$A$2:$B$180,2,FALSE()),"未登録")</f>
        <v>他に分類されない代謝性医薬品</v>
      </c>
      <c r="E4645" s="16" t="s">
        <v>10746</v>
      </c>
      <c r="F4645" s="16" t="s">
        <v>10749</v>
      </c>
      <c r="G4645" s="16" t="s">
        <v>10750</v>
      </c>
      <c r="H4645" s="16" t="s">
        <v>9484</v>
      </c>
      <c r="I4645" s="0" t="n">
        <v>57114.9</v>
      </c>
      <c r="J4645" s="16" t="s">
        <v>232</v>
      </c>
      <c r="K4645" s="0" t="str">
        <f aca="false">IFERROR(IF(VLOOKUP($C4645,薬効分類マスタ!$A$2:$E$180,5,FALSE())=0,"",VLOOKUP($C4645,薬効分類マスタ!$A$2:$E$180,5,FALSE())),"")</f>
        <v/>
      </c>
      <c r="L4645" s="17"/>
      <c r="M4645" s="0" t="str">
        <f aca="false">IF($K4645="","",IF($L4645&lt;&gt;"",$L4645,VLOOKUP($C4645,薬効分類マスタ!$A$2:$F$180,6,FALSE())))</f>
        <v/>
      </c>
      <c r="N4645" s="0" t="str">
        <f aca="false">ASC(G4645)</f>
        <v>ｿﾎﾉｽｶﾌﾟｾﾙ1.5mg</v>
      </c>
      <c r="O4645" s="0" t="str">
        <f aca="false">ASC(E4645)</f>
        <v>ﾊﾟﾛﾊﾞﾛﾃﾝ</v>
      </c>
      <c r="P4645" s="16" t="n">
        <f aca="false">N(P4644)+IF($C4645=検索!$B$49,1,0)</f>
        <v>0</v>
      </c>
    </row>
    <row r="4646" customFormat="false" ht="15" hidden="false" customHeight="false" outlineLevel="0" collapsed="false">
      <c r="A4646" s="16" t="s">
        <v>221</v>
      </c>
      <c r="B4646" s="0" t="s">
        <v>10751</v>
      </c>
      <c r="C4646" s="0" t="n">
        <v>399</v>
      </c>
      <c r="D4646" s="0" t="str">
        <f aca="false">IFERROR(VLOOKUP($C4646,薬効分類マスタ!$A$2:$B$180,2,FALSE()),"未登録")</f>
        <v>他に分類されない代謝性医薬品</v>
      </c>
      <c r="E4646" s="16" t="s">
        <v>10746</v>
      </c>
      <c r="F4646" s="16" t="s">
        <v>6529</v>
      </c>
      <c r="G4646" s="16" t="s">
        <v>10752</v>
      </c>
      <c r="H4646" s="16" t="s">
        <v>9484</v>
      </c>
      <c r="I4646" s="0" t="n">
        <v>95190.7</v>
      </c>
      <c r="J4646" s="16" t="s">
        <v>232</v>
      </c>
      <c r="K4646" s="0" t="str">
        <f aca="false">IFERROR(IF(VLOOKUP($C4646,薬効分類マスタ!$A$2:$E$180,5,FALSE())=0,"",VLOOKUP($C4646,薬効分類マスタ!$A$2:$E$180,5,FALSE())),"")</f>
        <v/>
      </c>
      <c r="L4646" s="17"/>
      <c r="M4646" s="0" t="str">
        <f aca="false">IF($K4646="","",IF($L4646&lt;&gt;"",$L4646,VLOOKUP($C4646,薬効分類マスタ!$A$2:$F$180,6,FALSE())))</f>
        <v/>
      </c>
      <c r="N4646" s="0" t="str">
        <f aca="false">ASC(G4646)</f>
        <v>ｿﾎﾉｽｶﾌﾟｾﾙ2.5mg</v>
      </c>
      <c r="O4646" s="0" t="str">
        <f aca="false">ASC(E4646)</f>
        <v>ﾊﾟﾛﾊﾞﾛﾃﾝ</v>
      </c>
      <c r="P4646" s="16" t="n">
        <f aca="false">N(P4645)+IF($C4646=検索!$B$49,1,0)</f>
        <v>0</v>
      </c>
    </row>
    <row r="4647" customFormat="false" ht="15" hidden="false" customHeight="false" outlineLevel="0" collapsed="false">
      <c r="A4647" s="16" t="s">
        <v>221</v>
      </c>
      <c r="B4647" s="0" t="s">
        <v>10753</v>
      </c>
      <c r="C4647" s="0" t="n">
        <v>399</v>
      </c>
      <c r="D4647" s="0" t="str">
        <f aca="false">IFERROR(VLOOKUP($C4647,薬効分類マスタ!$A$2:$B$180,2,FALSE()),"未登録")</f>
        <v>他に分類されない代謝性医薬品</v>
      </c>
      <c r="E4647" s="16" t="s">
        <v>10746</v>
      </c>
      <c r="F4647" s="16" t="s">
        <v>2606</v>
      </c>
      <c r="G4647" s="16" t="s">
        <v>10754</v>
      </c>
      <c r="H4647" s="16" t="s">
        <v>9484</v>
      </c>
      <c r="I4647" s="0" t="n">
        <v>190381.3</v>
      </c>
      <c r="J4647" s="16" t="s">
        <v>232</v>
      </c>
      <c r="K4647" s="0" t="str">
        <f aca="false">IFERROR(IF(VLOOKUP($C4647,薬効分類マスタ!$A$2:$E$180,5,FALSE())=0,"",VLOOKUP($C4647,薬効分類マスタ!$A$2:$E$180,5,FALSE())),"")</f>
        <v/>
      </c>
      <c r="L4647" s="17"/>
      <c r="M4647" s="0" t="str">
        <f aca="false">IF($K4647="","",IF($L4647&lt;&gt;"",$L4647,VLOOKUP($C4647,薬効分類マスタ!$A$2:$F$180,6,FALSE())))</f>
        <v/>
      </c>
      <c r="N4647" s="0" t="str">
        <f aca="false">ASC(G4647)</f>
        <v>ｿﾎﾉｽｶﾌﾟｾﾙ5mg</v>
      </c>
      <c r="O4647" s="0" t="str">
        <f aca="false">ASC(E4647)</f>
        <v>ﾊﾟﾛﾊﾞﾛﾃﾝ</v>
      </c>
      <c r="P4647" s="16" t="n">
        <f aca="false">N(P4646)+IF($C4647=検索!$B$49,1,0)</f>
        <v>0</v>
      </c>
    </row>
    <row r="4648" customFormat="false" ht="15" hidden="false" customHeight="false" outlineLevel="0" collapsed="false">
      <c r="A4648" s="16" t="s">
        <v>221</v>
      </c>
      <c r="B4648" s="0" t="s">
        <v>10755</v>
      </c>
      <c r="C4648" s="0" t="n">
        <v>399</v>
      </c>
      <c r="D4648" s="0" t="str">
        <f aca="false">IFERROR(VLOOKUP($C4648,薬効分類マスタ!$A$2:$B$180,2,FALSE()),"未登録")</f>
        <v>他に分類されない代謝性医薬品</v>
      </c>
      <c r="E4648" s="16" t="s">
        <v>10746</v>
      </c>
      <c r="F4648" s="16" t="s">
        <v>1778</v>
      </c>
      <c r="G4648" s="16" t="s">
        <v>10756</v>
      </c>
      <c r="H4648" s="16" t="s">
        <v>9484</v>
      </c>
      <c r="I4648" s="0" t="n">
        <v>355689.5</v>
      </c>
      <c r="J4648" s="16" t="s">
        <v>232</v>
      </c>
      <c r="K4648" s="0" t="str">
        <f aca="false">IFERROR(IF(VLOOKUP($C4648,薬効分類マスタ!$A$2:$E$180,5,FALSE())=0,"",VLOOKUP($C4648,薬効分類マスタ!$A$2:$E$180,5,FALSE())),"")</f>
        <v/>
      </c>
      <c r="L4648" s="17"/>
      <c r="M4648" s="0" t="str">
        <f aca="false">IF($K4648="","",IF($L4648&lt;&gt;"",$L4648,VLOOKUP($C4648,薬効分類マスタ!$A$2:$F$180,6,FALSE())))</f>
        <v/>
      </c>
      <c r="N4648" s="0" t="str">
        <f aca="false">ASC(G4648)</f>
        <v>ｿﾎﾉｽｶﾌﾟｾﾙ10mg</v>
      </c>
      <c r="O4648" s="0" t="str">
        <f aca="false">ASC(E4648)</f>
        <v>ﾊﾟﾛﾊﾞﾛﾃﾝ</v>
      </c>
      <c r="P4648" s="16" t="n">
        <f aca="false">N(P4647)+IF($C4648=検索!$B$49,1,0)</f>
        <v>0</v>
      </c>
    </row>
    <row r="4649" customFormat="false" ht="15" hidden="false" customHeight="false" outlineLevel="0" collapsed="false">
      <c r="A4649" s="16" t="s">
        <v>221</v>
      </c>
      <c r="B4649" s="0" t="s">
        <v>10757</v>
      </c>
      <c r="C4649" s="0" t="n">
        <v>399</v>
      </c>
      <c r="D4649" s="0" t="str">
        <f aca="false">IFERROR(VLOOKUP($C4649,薬効分類マスタ!$A$2:$B$180,2,FALSE()),"未登録")</f>
        <v>他に分類されない代謝性医薬品</v>
      </c>
      <c r="E4649" s="16" t="s">
        <v>10758</v>
      </c>
      <c r="F4649" s="16" t="s">
        <v>10759</v>
      </c>
      <c r="G4649" s="16" t="s">
        <v>10760</v>
      </c>
      <c r="H4649" s="16" t="s">
        <v>10761</v>
      </c>
      <c r="I4649" s="0" t="n">
        <v>734770</v>
      </c>
      <c r="J4649" s="16" t="s">
        <v>232</v>
      </c>
      <c r="K4649" s="0" t="str">
        <f aca="false">IFERROR(IF(VLOOKUP($C4649,薬効分類マスタ!$A$2:$E$180,5,FALSE())=0,"",VLOOKUP($C4649,薬効分類マスタ!$A$2:$E$180,5,FALSE())),"")</f>
        <v/>
      </c>
      <c r="L4649" s="17"/>
      <c r="M4649" s="0" t="str">
        <f aca="false">IF($K4649="","",IF($L4649&lt;&gt;"",$L4649,VLOOKUP($C4649,薬効分類マスタ!$A$2:$F$180,6,FALSE())))</f>
        <v/>
      </c>
      <c r="N4649" s="0" t="str">
        <f aca="false">ASC(G4649)</f>
        <v>ﾄﾞｼﾞｮﾙﾋﾞ内用液100%</v>
      </c>
      <c r="O4649" s="0" t="str">
        <f aca="false">ASC(E4649)</f>
        <v>ﾄﾘﾍﾌﾟﾀﾉｲﾝ</v>
      </c>
      <c r="P4649" s="16" t="n">
        <f aca="false">N(P4648)+IF($C4649=検索!$B$49,1,0)</f>
        <v>0</v>
      </c>
    </row>
    <row r="4650" customFormat="false" ht="15" hidden="false" customHeight="false" outlineLevel="0" collapsed="false">
      <c r="A4650" s="16" t="s">
        <v>221</v>
      </c>
      <c r="B4650" s="0" t="s">
        <v>10762</v>
      </c>
      <c r="C4650" s="0" t="n">
        <v>399</v>
      </c>
      <c r="D4650" s="0" t="str">
        <f aca="false">IFERROR(VLOOKUP($C4650,薬効分類マスタ!$A$2:$B$180,2,FALSE()),"未登録")</f>
        <v>他に分類されない代謝性医薬品</v>
      </c>
      <c r="E4650" s="16" t="s">
        <v>10763</v>
      </c>
      <c r="F4650" s="16" t="s">
        <v>2824</v>
      </c>
      <c r="G4650" s="16" t="s">
        <v>10764</v>
      </c>
      <c r="H4650" s="16" t="s">
        <v>293</v>
      </c>
      <c r="I4650" s="0" t="n">
        <v>4190.1</v>
      </c>
      <c r="J4650" s="16" t="s">
        <v>232</v>
      </c>
      <c r="K4650" s="0" t="str">
        <f aca="false">IFERROR(IF(VLOOKUP($C4650,薬効分類マスタ!$A$2:$E$180,5,FALSE())=0,"",VLOOKUP($C4650,薬効分類マスタ!$A$2:$E$180,5,FALSE())),"")</f>
        <v/>
      </c>
      <c r="L4650" s="17"/>
      <c r="M4650" s="0" t="str">
        <f aca="false">IF($K4650="","",IF($L4650&lt;&gt;"",$L4650,VLOOKUP($C4650,薬効分類マスタ!$A$2:$F$180,6,FALSE())))</f>
        <v/>
      </c>
      <c r="N4650" s="0" t="str">
        <f aca="false">ASC(G4650)</f>
        <v>ｼﾞｬｽｹｲﾄﾞ錠9mg</v>
      </c>
      <c r="O4650" s="0" t="str">
        <f aca="false">ASC(E4650)</f>
        <v>ﾈﾗﾝﾄﾞﾐﾗｽﾄ</v>
      </c>
      <c r="P4650" s="16" t="n">
        <f aca="false">N(P4649)+IF($C4650=検索!$B$49,1,0)</f>
        <v>0</v>
      </c>
    </row>
    <row r="4651" customFormat="false" ht="15" hidden="false" customHeight="false" outlineLevel="0" collapsed="false">
      <c r="A4651" s="16" t="s">
        <v>221</v>
      </c>
      <c r="B4651" s="0" t="s">
        <v>10765</v>
      </c>
      <c r="C4651" s="0" t="n">
        <v>399</v>
      </c>
      <c r="D4651" s="0" t="str">
        <f aca="false">IFERROR(VLOOKUP($C4651,薬効分類マスタ!$A$2:$B$180,2,FALSE()),"未登録")</f>
        <v>他に分類されない代謝性医薬品</v>
      </c>
      <c r="E4651" s="16" t="s">
        <v>10763</v>
      </c>
      <c r="F4651" s="16" t="s">
        <v>1815</v>
      </c>
      <c r="G4651" s="16" t="s">
        <v>10766</v>
      </c>
      <c r="H4651" s="16" t="s">
        <v>293</v>
      </c>
      <c r="I4651" s="0" t="n">
        <v>8363</v>
      </c>
      <c r="J4651" s="16" t="s">
        <v>232</v>
      </c>
      <c r="K4651" s="0" t="str">
        <f aca="false">IFERROR(IF(VLOOKUP($C4651,薬効分類マスタ!$A$2:$E$180,5,FALSE())=0,"",VLOOKUP($C4651,薬効分類マスタ!$A$2:$E$180,5,FALSE())),"")</f>
        <v/>
      </c>
      <c r="L4651" s="17"/>
      <c r="M4651" s="0" t="str">
        <f aca="false">IF($K4651="","",IF($L4651&lt;&gt;"",$L4651,VLOOKUP($C4651,薬効分類マスタ!$A$2:$F$180,6,FALSE())))</f>
        <v/>
      </c>
      <c r="N4651" s="0" t="str">
        <f aca="false">ASC(G4651)</f>
        <v>ｼﾞｬｽｹｲﾄﾞ錠18mg</v>
      </c>
      <c r="O4651" s="0" t="str">
        <f aca="false">ASC(E4651)</f>
        <v>ﾈﾗﾝﾄﾞﾐﾗｽﾄ</v>
      </c>
      <c r="P4651" s="16" t="n">
        <f aca="false">N(P4650)+IF($C4651=検索!$B$49,1,0)</f>
        <v>0</v>
      </c>
    </row>
    <row r="4652" customFormat="false" ht="15" hidden="false" customHeight="false" outlineLevel="0" collapsed="false">
      <c r="A4652" s="16" t="s">
        <v>221</v>
      </c>
      <c r="B4652" s="0" t="s">
        <v>10767</v>
      </c>
      <c r="C4652" s="0" t="n">
        <v>399</v>
      </c>
      <c r="D4652" s="0" t="str">
        <f aca="false">IFERROR(VLOOKUP($C4652,薬効分類マスタ!$A$2:$B$180,2,FALSE()),"未登録")</f>
        <v>他に分類されない代謝性医薬品</v>
      </c>
      <c r="E4652" s="16" t="s">
        <v>10768</v>
      </c>
      <c r="F4652" s="16" t="s">
        <v>736</v>
      </c>
      <c r="G4652" s="16" t="s">
        <v>10769</v>
      </c>
      <c r="H4652" s="16" t="s">
        <v>494</v>
      </c>
      <c r="I4652" s="0" t="n">
        <v>6168.3</v>
      </c>
      <c r="J4652" s="16" t="s">
        <v>232</v>
      </c>
      <c r="K4652" s="0" t="str">
        <f aca="false">IFERROR(IF(VLOOKUP($C4652,薬効分類マスタ!$A$2:$E$180,5,FALSE())=0,"",VLOOKUP($C4652,薬効分類マスタ!$A$2:$E$180,5,FALSE())),"")</f>
        <v/>
      </c>
      <c r="L4652" s="17"/>
      <c r="M4652" s="0" t="str">
        <f aca="false">IF($K4652="","",IF($L4652&lt;&gt;"",$L4652,VLOOKUP($C4652,薬効分類マスタ!$A$2:$F$180,6,FALSE())))</f>
        <v/>
      </c>
      <c r="N4652" s="0" t="str">
        <f aca="false">ASC(G4652)</f>
        <v>ｳｪｲﾘｽﾞ錠400mg</v>
      </c>
      <c r="O4652" s="0" t="str">
        <f aca="false">ASC(E4652)</f>
        <v>ﾘﾙｻﾞﾌﾞﾙﾁﾆﾌﾞ</v>
      </c>
      <c r="P4652" s="16" t="n">
        <f aca="false">N(P4651)+IF($C4652=検索!$B$49,1,0)</f>
        <v>0</v>
      </c>
    </row>
    <row r="4653" customFormat="false" ht="15" hidden="false" customHeight="false" outlineLevel="0" collapsed="false">
      <c r="A4653" s="16" t="s">
        <v>221</v>
      </c>
      <c r="B4653" s="0" t="s">
        <v>10770</v>
      </c>
      <c r="C4653" s="0" t="n">
        <v>399</v>
      </c>
      <c r="D4653" s="0" t="str">
        <f aca="false">IFERROR(VLOOKUP($C4653,薬効分類マスタ!$A$2:$B$180,2,FALSE()),"未登録")</f>
        <v>他に分類されない代謝性医薬品</v>
      </c>
      <c r="E4653" s="16" t="s">
        <v>10771</v>
      </c>
      <c r="F4653" s="16" t="s">
        <v>262</v>
      </c>
      <c r="G4653" s="16" t="s">
        <v>10772</v>
      </c>
      <c r="H4653" s="16" t="s">
        <v>3700</v>
      </c>
      <c r="I4653" s="0" t="n">
        <v>27077.9</v>
      </c>
      <c r="J4653" s="16" t="s">
        <v>232</v>
      </c>
      <c r="K4653" s="0" t="str">
        <f aca="false">IFERROR(IF(VLOOKUP($C4653,薬効分類マスタ!$A$2:$E$180,5,FALSE())=0,"",VLOOKUP($C4653,薬効分類マスタ!$A$2:$E$180,5,FALSE())),"")</f>
        <v/>
      </c>
      <c r="L4653" s="17"/>
      <c r="M4653" s="0" t="str">
        <f aca="false">IF($K4653="","",IF($L4653&lt;&gt;"",$L4653,VLOOKUP($C4653,薬効分類マスタ!$A$2:$F$180,6,FALSE())))</f>
        <v/>
      </c>
      <c r="N4653" s="0" t="str">
        <f aca="false">ASC(G4653)</f>
        <v>ｼﾞｮｴﾝｼﾞｬ錠10mg</v>
      </c>
      <c r="O4653" s="0" t="str">
        <f aca="false">ASC(E4653)</f>
        <v>ﾚﾆｵﾘｼﾌﾞﾘﾝ酸塩</v>
      </c>
      <c r="P4653" s="16" t="n">
        <f aca="false">N(P4652)+IF($C4653=検索!$B$49,1,0)</f>
        <v>0</v>
      </c>
    </row>
    <row r="4654" customFormat="false" ht="15" hidden="false" customHeight="false" outlineLevel="0" collapsed="false">
      <c r="A4654" s="16" t="s">
        <v>221</v>
      </c>
      <c r="B4654" s="0" t="s">
        <v>10773</v>
      </c>
      <c r="C4654" s="0" t="n">
        <v>399</v>
      </c>
      <c r="D4654" s="0" t="str">
        <f aca="false">IFERROR(VLOOKUP($C4654,薬効分類マスタ!$A$2:$B$180,2,FALSE()),"未登録")</f>
        <v>他に分類されない代謝性医薬品</v>
      </c>
      <c r="E4654" s="16" t="s">
        <v>10771</v>
      </c>
      <c r="F4654" s="16" t="s">
        <v>465</v>
      </c>
      <c r="G4654" s="16" t="s">
        <v>10774</v>
      </c>
      <c r="H4654" s="16" t="s">
        <v>3700</v>
      </c>
      <c r="I4654" s="0" t="n">
        <v>102115.7</v>
      </c>
      <c r="J4654" s="16" t="s">
        <v>232</v>
      </c>
      <c r="K4654" s="0" t="str">
        <f aca="false">IFERROR(IF(VLOOKUP($C4654,薬効分類マスタ!$A$2:$E$180,5,FALSE())=0,"",VLOOKUP($C4654,薬効分類マスタ!$A$2:$E$180,5,FALSE())),"")</f>
        <v/>
      </c>
      <c r="L4654" s="17"/>
      <c r="M4654" s="0" t="str">
        <f aca="false">IF($K4654="","",IF($L4654&lt;&gt;"",$L4654,VLOOKUP($C4654,薬効分類マスタ!$A$2:$F$180,6,FALSE())))</f>
        <v/>
      </c>
      <c r="N4654" s="0" t="str">
        <f aca="false">ASC(G4654)</f>
        <v>ｼﾞｮｴﾝｼﾞｬ錠30mg</v>
      </c>
      <c r="O4654" s="0" t="str">
        <f aca="false">ASC(E4654)</f>
        <v>ﾚﾆｵﾘｼﾌﾞﾘﾝ酸塩</v>
      </c>
      <c r="P4654" s="16" t="n">
        <f aca="false">N(P4653)+IF($C4654=検索!$B$49,1,0)</f>
        <v>0</v>
      </c>
    </row>
    <row r="4655" customFormat="false" ht="15" hidden="false" customHeight="false" outlineLevel="0" collapsed="false">
      <c r="A4655" s="16" t="s">
        <v>221</v>
      </c>
      <c r="B4655" s="0" t="s">
        <v>10775</v>
      </c>
      <c r="C4655" s="0" t="n">
        <v>399</v>
      </c>
      <c r="D4655" s="0" t="str">
        <f aca="false">IFERROR(VLOOKUP($C4655,薬効分類マスタ!$A$2:$B$180,2,FALSE()),"未登録")</f>
        <v>他に分類されない代謝性医薬品</v>
      </c>
      <c r="E4655" s="16" t="s">
        <v>10771</v>
      </c>
      <c r="F4655" s="16" t="s">
        <v>10776</v>
      </c>
      <c r="G4655" s="16" t="s">
        <v>10777</v>
      </c>
      <c r="H4655" s="16" t="s">
        <v>3700</v>
      </c>
      <c r="I4655" s="0" t="n">
        <v>133176.5</v>
      </c>
      <c r="J4655" s="16" t="s">
        <v>232</v>
      </c>
      <c r="K4655" s="0" t="str">
        <f aca="false">IFERROR(IF(VLOOKUP($C4655,薬効分類マスタ!$A$2:$E$180,5,FALSE())=0,"",VLOOKUP($C4655,薬効分類マスタ!$A$2:$E$180,5,FALSE())),"")</f>
        <v/>
      </c>
      <c r="L4655" s="17"/>
      <c r="M4655" s="0" t="str">
        <f aca="false">IF($K4655="","",IF($L4655&lt;&gt;"",$L4655,VLOOKUP($C4655,薬効分類マスタ!$A$2:$F$180,6,FALSE())))</f>
        <v/>
      </c>
      <c r="N4655" s="0" t="str">
        <f aca="false">ASC(G4655)</f>
        <v>ｼﾞｮｴﾝｼﾞｬ錠70mg</v>
      </c>
      <c r="O4655" s="0" t="str">
        <f aca="false">ASC(E4655)</f>
        <v>ﾚﾆｵﾘｼﾌﾞﾘﾝ酸塩</v>
      </c>
      <c r="P4655" s="16" t="n">
        <f aca="false">N(P4654)+IF($C4655=検索!$B$49,1,0)</f>
        <v>0</v>
      </c>
    </row>
    <row r="4656" customFormat="false" ht="15" hidden="false" customHeight="false" outlineLevel="0" collapsed="false">
      <c r="A4656" s="16" t="s">
        <v>221</v>
      </c>
      <c r="B4656" s="0" t="s">
        <v>10778</v>
      </c>
      <c r="C4656" s="0" t="n">
        <v>399</v>
      </c>
      <c r="D4656" s="0" t="str">
        <f aca="false">IFERROR(VLOOKUP($C4656,薬効分類マスタ!$A$2:$B$180,2,FALSE()),"未登録")</f>
        <v>他に分類されない代謝性医薬品</v>
      </c>
      <c r="E4656" s="16" t="s">
        <v>10779</v>
      </c>
      <c r="F4656" s="16" t="s">
        <v>224</v>
      </c>
      <c r="G4656" s="16" t="s">
        <v>10780</v>
      </c>
      <c r="H4656" s="16" t="s">
        <v>4593</v>
      </c>
      <c r="I4656" s="0" t="n">
        <v>33.8</v>
      </c>
      <c r="J4656" s="16" t="s">
        <v>232</v>
      </c>
      <c r="K4656" s="0" t="str">
        <f aca="false">IFERROR(IF(VLOOKUP($C4656,薬効分類マスタ!$A$2:$E$180,5,FALSE())=0,"",VLOOKUP($C4656,薬効分類マスタ!$A$2:$E$180,5,FALSE())),"")</f>
        <v/>
      </c>
      <c r="L4656" s="17"/>
      <c r="M4656" s="0" t="str">
        <f aca="false">IF($K4656="","",IF($L4656&lt;&gt;"",$L4656,VLOOKUP($C4656,薬効分類マスタ!$A$2:$F$180,6,FALSE())))</f>
        <v/>
      </c>
      <c r="N4656" s="0" t="str">
        <f aca="false">ASC(G4656)</f>
        <v>ｱﾙｷﾞU配合顆粒</v>
      </c>
      <c r="O4656" s="0" t="str">
        <f aca="false">ASC(E4656)</f>
        <v>L-ｱﾙｷﾞﾆﾝ･L-ｱﾙｷﾞﾆﾝ塩酸塩</v>
      </c>
      <c r="P4656" s="16" t="n">
        <f aca="false">N(P4655)+IF($C4656=検索!$B$49,1,0)</f>
        <v>0</v>
      </c>
    </row>
    <row r="4657" customFormat="false" ht="15" hidden="false" customHeight="false" outlineLevel="0" collapsed="false">
      <c r="A4657" s="16" t="s">
        <v>221</v>
      </c>
      <c r="B4657" s="0" t="s">
        <v>10781</v>
      </c>
      <c r="C4657" s="0" t="n">
        <v>419</v>
      </c>
      <c r="D4657" s="0" t="str">
        <f aca="false">IFERROR(VLOOKUP($C4657,薬効分類マスタ!$A$2:$B$180,2,FALSE()),"未登録")</f>
        <v>その他の細胞賦活用薬</v>
      </c>
      <c r="E4657" s="16" t="s">
        <v>10782</v>
      </c>
      <c r="F4657" s="16" t="s">
        <v>262</v>
      </c>
      <c r="G4657" s="16" t="s">
        <v>10783</v>
      </c>
      <c r="H4657" s="16" t="s">
        <v>1300</v>
      </c>
      <c r="I4657" s="0" t="n">
        <v>6.3</v>
      </c>
      <c r="K4657" s="0" t="str">
        <f aca="false">IFERROR(IF(VLOOKUP($C4657,薬効分類マスタ!$A$2:$E$180,5,FALSE())=0,"",VLOOKUP($C4657,薬効分類マスタ!$A$2:$E$180,5,FALSE())),"")</f>
        <v/>
      </c>
      <c r="L4657" s="17"/>
      <c r="M4657" s="0" t="str">
        <f aca="false">IF($K4657="","",IF($L4657&lt;&gt;"",$L4657,VLOOKUP($C4657,薬効分類マスタ!$A$2:$F$180,6,FALSE())))</f>
        <v/>
      </c>
      <c r="N4657" s="0" t="str">
        <f aca="false">ASC(G4657)</f>
        <v>ﾛｲｺﾝ錠10mg</v>
      </c>
      <c r="O4657" s="0" t="str">
        <f aca="false">ASC(E4657)</f>
        <v>ｱﾃﾞﾆﾝ</v>
      </c>
      <c r="P4657" s="16" t="n">
        <f aca="false">N(P4656)+IF($C4657=検索!$B$49,1,0)</f>
        <v>0</v>
      </c>
    </row>
    <row r="4658" customFormat="false" ht="15" hidden="false" customHeight="false" outlineLevel="0" collapsed="false">
      <c r="A4658" s="16" t="s">
        <v>221</v>
      </c>
      <c r="B4658" s="0" t="s">
        <v>10784</v>
      </c>
      <c r="C4658" s="0" t="n">
        <v>421</v>
      </c>
      <c r="D4658" s="0" t="str">
        <f aca="false">IFERROR(VLOOKUP($C4658,薬効分類マスタ!$A$2:$B$180,2,FALSE()),"未登録")</f>
        <v>アルキル化剤</v>
      </c>
      <c r="E4658" s="16" t="s">
        <v>10785</v>
      </c>
      <c r="F4658" s="16" t="s">
        <v>411</v>
      </c>
      <c r="G4658" s="16" t="s">
        <v>10786</v>
      </c>
      <c r="H4658" s="16" t="s">
        <v>2754</v>
      </c>
      <c r="I4658" s="0" t="n">
        <v>18.2</v>
      </c>
      <c r="K4658" s="0" t="str">
        <f aca="false">IFERROR(IF(VLOOKUP($C4658,薬効分類マスタ!$A$2:$E$180,5,FALSE())=0,"",VLOOKUP($C4658,薬効分類マスタ!$A$2:$E$180,5,FALSE())),"")</f>
        <v/>
      </c>
      <c r="L4658" s="17"/>
      <c r="M4658" s="0" t="str">
        <f aca="false">IF($K4658="","",IF($L4658&lt;&gt;"",$L4658,VLOOKUP($C4658,薬効分類マスタ!$A$2:$F$180,6,FALSE())))</f>
        <v/>
      </c>
      <c r="N4658" s="0" t="str">
        <f aca="false">ASC(G4658)</f>
        <v>ｴﾝﾄﾞｷｻﾝ錠50mg</v>
      </c>
      <c r="O4658" s="0" t="str">
        <f aca="false">ASC(E4658)</f>
        <v>ｼｸﾛﾎｽﾌｧﾐﾄﾞ水和物</v>
      </c>
      <c r="P4658" s="16" t="n">
        <f aca="false">N(P4657)+IF($C4658=検索!$B$49,1,0)</f>
        <v>0</v>
      </c>
    </row>
    <row r="4659" customFormat="false" ht="15" hidden="false" customHeight="false" outlineLevel="0" collapsed="false">
      <c r="A4659" s="16" t="s">
        <v>221</v>
      </c>
      <c r="B4659" s="0" t="s">
        <v>10787</v>
      </c>
      <c r="C4659" s="0" t="n">
        <v>421</v>
      </c>
      <c r="D4659" s="0" t="str">
        <f aca="false">IFERROR(VLOOKUP($C4659,薬効分類マスタ!$A$2:$B$180,2,FALSE()),"未登録")</f>
        <v>アルキル化剤</v>
      </c>
      <c r="E4659" s="16" t="s">
        <v>10785</v>
      </c>
      <c r="F4659" s="16" t="s">
        <v>10788</v>
      </c>
      <c r="G4659" s="16" t="s">
        <v>10789</v>
      </c>
      <c r="H4659" s="16" t="s">
        <v>2754</v>
      </c>
      <c r="I4659" s="0" t="n">
        <v>416.8</v>
      </c>
      <c r="K4659" s="0" t="str">
        <f aca="false">IFERROR(IF(VLOOKUP($C4659,薬効分類マスタ!$A$2:$E$180,5,FALSE())=0,"",VLOOKUP($C4659,薬効分類マスタ!$A$2:$E$180,5,FALSE())),"")</f>
        <v/>
      </c>
      <c r="L4659" s="17"/>
      <c r="M4659" s="0" t="str">
        <f aca="false">IF($K4659="","",IF($L4659&lt;&gt;"",$L4659,VLOOKUP($C4659,薬効分類マスタ!$A$2:$F$180,6,FALSE())))</f>
        <v/>
      </c>
      <c r="N4659" s="0" t="str">
        <f aca="false">ASC(G4659)</f>
        <v>経口用ｴﾝﾄﾞｷｻﾝ原末100mg</v>
      </c>
      <c r="O4659" s="0" t="str">
        <f aca="false">ASC(E4659)</f>
        <v>ｼｸﾛﾎｽﾌｧﾐﾄﾞ水和物</v>
      </c>
      <c r="P4659" s="16" t="n">
        <f aca="false">N(P4658)+IF($C4659=検索!$B$49,1,0)</f>
        <v>0</v>
      </c>
    </row>
    <row r="4660" customFormat="false" ht="15" hidden="false" customHeight="false" outlineLevel="0" collapsed="false">
      <c r="A4660" s="16" t="s">
        <v>221</v>
      </c>
      <c r="B4660" s="0" t="s">
        <v>10790</v>
      </c>
      <c r="C4660" s="0" t="n">
        <v>421</v>
      </c>
      <c r="D4660" s="0" t="str">
        <f aca="false">IFERROR(VLOOKUP($C4660,薬効分類マスタ!$A$2:$B$180,2,FALSE()),"未登録")</f>
        <v>アルキル化剤</v>
      </c>
      <c r="E4660" s="16" t="s">
        <v>10791</v>
      </c>
      <c r="F4660" s="16" t="s">
        <v>229</v>
      </c>
      <c r="G4660" s="16" t="s">
        <v>10792</v>
      </c>
      <c r="H4660" s="16" t="s">
        <v>1300</v>
      </c>
      <c r="I4660" s="0" t="n">
        <v>92.9</v>
      </c>
      <c r="K4660" s="0" t="str">
        <f aca="false">IFERROR(IF(VLOOKUP($C4660,薬効分類マスタ!$A$2:$E$180,5,FALSE())=0,"",VLOOKUP($C4660,薬効分類マスタ!$A$2:$E$180,5,FALSE())),"")</f>
        <v/>
      </c>
      <c r="L4660" s="17"/>
      <c r="M4660" s="0" t="str">
        <f aca="false">IF($K4660="","",IF($L4660&lt;&gt;"",$L4660,VLOOKUP($C4660,薬効分類マスタ!$A$2:$F$180,6,FALSE())))</f>
        <v/>
      </c>
      <c r="N4660" s="0" t="str">
        <f aca="false">ASC(G4660)</f>
        <v>ﾏﾌﾞﾘﾝ散1%</v>
      </c>
      <c r="O4660" s="0" t="str">
        <f aca="false">ASC(E4660)</f>
        <v>ﾌﾞｽﾙﾌｧﾝ</v>
      </c>
      <c r="P4660" s="16" t="n">
        <f aca="false">N(P4659)+IF($C4660=検索!$B$49,1,0)</f>
        <v>0</v>
      </c>
    </row>
    <row r="4661" customFormat="false" ht="15" hidden="false" customHeight="false" outlineLevel="0" collapsed="false">
      <c r="A4661" s="16" t="s">
        <v>221</v>
      </c>
      <c r="B4661" s="0" t="s">
        <v>10793</v>
      </c>
      <c r="C4661" s="0" t="n">
        <v>421</v>
      </c>
      <c r="D4661" s="0" t="str">
        <f aca="false">IFERROR(VLOOKUP($C4661,薬効分類マスタ!$A$2:$B$180,2,FALSE()),"未登録")</f>
        <v>アルキル化剤</v>
      </c>
      <c r="E4661" s="16" t="s">
        <v>10794</v>
      </c>
      <c r="F4661" s="16" t="s">
        <v>241</v>
      </c>
      <c r="G4661" s="16" t="s">
        <v>10795</v>
      </c>
      <c r="H4661" s="16" t="s">
        <v>351</v>
      </c>
      <c r="I4661" s="0" t="n">
        <v>113.4</v>
      </c>
      <c r="J4661" s="16" t="s">
        <v>232</v>
      </c>
      <c r="K4661" s="0" t="str">
        <f aca="false">IFERROR(IF(VLOOKUP($C4661,薬効分類マスタ!$A$2:$E$180,5,FALSE())=0,"",VLOOKUP($C4661,薬効分類マスタ!$A$2:$E$180,5,FALSE())),"")</f>
        <v/>
      </c>
      <c r="L4661" s="17"/>
      <c r="M4661" s="0" t="str">
        <f aca="false">IF($K4661="","",IF($L4661&lt;&gt;"",$L4661,VLOOKUP($C4661,薬効分類マスタ!$A$2:$F$180,6,FALSE())))</f>
        <v/>
      </c>
      <c r="N4661" s="0" t="str">
        <f aca="false">ASC(G4661)</f>
        <v>ｱﾙｹﾗﾝ錠2mg</v>
      </c>
      <c r="O4661" s="0" t="str">
        <f aca="false">ASC(E4661)</f>
        <v>ﾒﾙﾌｧﾗﾝ</v>
      </c>
      <c r="P4661" s="16" t="n">
        <f aca="false">N(P4660)+IF($C4661=検索!$B$49,1,0)</f>
        <v>0</v>
      </c>
    </row>
    <row r="4662" customFormat="false" ht="15" hidden="false" customHeight="false" outlineLevel="0" collapsed="false">
      <c r="A4662" s="16" t="s">
        <v>221</v>
      </c>
      <c r="B4662" s="0" t="s">
        <v>10796</v>
      </c>
      <c r="C4662" s="0" t="n">
        <v>421</v>
      </c>
      <c r="D4662" s="0" t="str">
        <f aca="false">IFERROR(VLOOKUP($C4662,薬効分類マスタ!$A$2:$B$180,2,FALSE()),"未登録")</f>
        <v>アルキル化剤</v>
      </c>
      <c r="E4662" s="16" t="s">
        <v>10797</v>
      </c>
      <c r="F4662" s="16" t="s">
        <v>10798</v>
      </c>
      <c r="G4662" s="16" t="s">
        <v>10799</v>
      </c>
      <c r="H4662" s="16" t="s">
        <v>1019</v>
      </c>
      <c r="I4662" s="0" t="n">
        <v>155</v>
      </c>
      <c r="J4662" s="16" t="s">
        <v>232</v>
      </c>
      <c r="K4662" s="0" t="str">
        <f aca="false">IFERROR(IF(VLOOKUP($C4662,薬効分類マスタ!$A$2:$E$180,5,FALSE())=0,"",VLOOKUP($C4662,薬効分類マスタ!$A$2:$E$180,5,FALSE())),"")</f>
        <v/>
      </c>
      <c r="L4662" s="17"/>
      <c r="M4662" s="0" t="str">
        <f aca="false">IF($K4662="","",IF($L4662&lt;&gt;"",$L4662,VLOOKUP($C4662,薬効分類マスタ!$A$2:$F$180,6,FALSE())))</f>
        <v/>
      </c>
      <c r="N4662" s="0" t="str">
        <f aca="false">ASC(G4662)</f>
        <v>ｴｽﾄﾗｻｲﾄｶﾌﾟｾﾙ156.7mg</v>
      </c>
      <c r="O4662" s="0" t="str">
        <f aca="false">ASC(E4662)</f>
        <v>ｴｽﾄﾗﾑｽﾁﾝﾘﾝ酸ｴｽﾃﾙﾅﾄﾘｳﾑ水和物</v>
      </c>
      <c r="P4662" s="16" t="n">
        <f aca="false">N(P4661)+IF($C4662=検索!$B$49,1,0)</f>
        <v>0</v>
      </c>
    </row>
    <row r="4663" customFormat="false" ht="15" hidden="false" customHeight="false" outlineLevel="0" collapsed="false">
      <c r="A4663" s="16" t="s">
        <v>221</v>
      </c>
      <c r="B4663" s="0" t="s">
        <v>10800</v>
      </c>
      <c r="C4663" s="0" t="n">
        <v>421</v>
      </c>
      <c r="D4663" s="0" t="str">
        <f aca="false">IFERROR(VLOOKUP($C4663,薬効分類マスタ!$A$2:$B$180,2,FALSE()),"未登録")</f>
        <v>アルキル化剤</v>
      </c>
      <c r="E4663" s="16" t="s">
        <v>10801</v>
      </c>
      <c r="F4663" s="16" t="s">
        <v>445</v>
      </c>
      <c r="G4663" s="16" t="s">
        <v>10802</v>
      </c>
      <c r="H4663" s="16" t="s">
        <v>5633</v>
      </c>
      <c r="I4663" s="0" t="n">
        <v>786.5</v>
      </c>
      <c r="J4663" s="16" t="s">
        <v>239</v>
      </c>
      <c r="K4663" s="0" t="str">
        <f aca="false">IFERROR(IF(VLOOKUP($C4663,薬効分類マスタ!$A$2:$E$180,5,FALSE())=0,"",VLOOKUP($C4663,薬効分類マスタ!$A$2:$E$180,5,FALSE())),"")</f>
        <v/>
      </c>
      <c r="L4663" s="17"/>
      <c r="M4663" s="0" t="str">
        <f aca="false">IF($K4663="","",IF($L4663&lt;&gt;"",$L4663,VLOOKUP($C4663,薬効分類マスタ!$A$2:$F$180,6,FALSE())))</f>
        <v/>
      </c>
      <c r="N4663" s="0" t="str">
        <f aca="false">ASC(G4663)</f>
        <v>ﾃﾓｿﾞﾛﾐﾄﾞ錠20mg｢NK｣</v>
      </c>
      <c r="O4663" s="0" t="str">
        <f aca="false">ASC(E4663)</f>
        <v>ﾃﾓｿﾞﾛﾐﾄﾞ</v>
      </c>
      <c r="P4663" s="16" t="n">
        <f aca="false">N(P4662)+IF($C4663=検索!$B$49,1,0)</f>
        <v>0</v>
      </c>
    </row>
    <row r="4664" customFormat="false" ht="15" hidden="false" customHeight="false" outlineLevel="0" collapsed="false">
      <c r="A4664" s="16" t="s">
        <v>221</v>
      </c>
      <c r="B4664" s="0" t="s">
        <v>10803</v>
      </c>
      <c r="C4664" s="0" t="n">
        <v>421</v>
      </c>
      <c r="D4664" s="0" t="str">
        <f aca="false">IFERROR(VLOOKUP($C4664,薬効分類マスタ!$A$2:$B$180,2,FALSE()),"未登録")</f>
        <v>アルキル化剤</v>
      </c>
      <c r="E4664" s="16" t="s">
        <v>10801</v>
      </c>
      <c r="F4664" s="16" t="s">
        <v>627</v>
      </c>
      <c r="G4664" s="16" t="s">
        <v>10804</v>
      </c>
      <c r="H4664" s="16" t="s">
        <v>5633</v>
      </c>
      <c r="I4664" s="0" t="n">
        <v>3755</v>
      </c>
      <c r="J4664" s="16" t="s">
        <v>239</v>
      </c>
      <c r="K4664" s="0" t="str">
        <f aca="false">IFERROR(IF(VLOOKUP($C4664,薬効分類マスタ!$A$2:$E$180,5,FALSE())=0,"",VLOOKUP($C4664,薬効分類マスタ!$A$2:$E$180,5,FALSE())),"")</f>
        <v/>
      </c>
      <c r="L4664" s="17"/>
      <c r="M4664" s="0" t="str">
        <f aca="false">IF($K4664="","",IF($L4664&lt;&gt;"",$L4664,VLOOKUP($C4664,薬効分類マスタ!$A$2:$F$180,6,FALSE())))</f>
        <v/>
      </c>
      <c r="N4664" s="0" t="str">
        <f aca="false">ASC(G4664)</f>
        <v>ﾃﾓｿﾞﾛﾐﾄﾞ錠100mg｢NK｣</v>
      </c>
      <c r="O4664" s="0" t="str">
        <f aca="false">ASC(E4664)</f>
        <v>ﾃﾓｿﾞﾛﾐﾄﾞ</v>
      </c>
      <c r="P4664" s="16" t="n">
        <f aca="false">N(P4663)+IF($C4664=検索!$B$49,1,0)</f>
        <v>0</v>
      </c>
    </row>
    <row r="4665" customFormat="false" ht="15" hidden="false" customHeight="false" outlineLevel="0" collapsed="false">
      <c r="A4665" s="16" t="s">
        <v>221</v>
      </c>
      <c r="B4665" s="0" t="s">
        <v>10805</v>
      </c>
      <c r="C4665" s="0" t="n">
        <v>421</v>
      </c>
      <c r="D4665" s="0" t="str">
        <f aca="false">IFERROR(VLOOKUP($C4665,薬効分類マスタ!$A$2:$B$180,2,FALSE()),"未登録")</f>
        <v>アルキル化剤</v>
      </c>
      <c r="E4665" s="16" t="s">
        <v>10801</v>
      </c>
      <c r="F4665" s="16" t="s">
        <v>2750</v>
      </c>
      <c r="G4665" s="16" t="s">
        <v>10806</v>
      </c>
      <c r="H4665" s="16" t="s">
        <v>1300</v>
      </c>
      <c r="I4665" s="0" t="n">
        <v>1229.1</v>
      </c>
      <c r="J4665" s="16" t="s">
        <v>232</v>
      </c>
      <c r="K4665" s="0" t="str">
        <f aca="false">IFERROR(IF(VLOOKUP($C4665,薬効分類マスタ!$A$2:$E$180,5,FALSE())=0,"",VLOOKUP($C4665,薬効分類マスタ!$A$2:$E$180,5,FALSE())),"")</f>
        <v/>
      </c>
      <c r="L4665" s="17"/>
      <c r="M4665" s="0" t="str">
        <f aca="false">IF($K4665="","",IF($L4665&lt;&gt;"",$L4665,VLOOKUP($C4665,薬効分類マスタ!$A$2:$F$180,6,FALSE())))</f>
        <v/>
      </c>
      <c r="N4665" s="0" t="str">
        <f aca="false">ASC(G4665)</f>
        <v>ﾃﾓﾀﾞｰﾙｶﾌﾟｾﾙ20mg</v>
      </c>
      <c r="O4665" s="0" t="str">
        <f aca="false">ASC(E4665)</f>
        <v>ﾃﾓｿﾞﾛﾐﾄﾞ</v>
      </c>
      <c r="P4665" s="16" t="n">
        <f aca="false">N(P4664)+IF($C4665=検索!$B$49,1,0)</f>
        <v>0</v>
      </c>
    </row>
    <row r="4666" customFormat="false" ht="15" hidden="false" customHeight="false" outlineLevel="0" collapsed="false">
      <c r="A4666" s="16" t="s">
        <v>221</v>
      </c>
      <c r="B4666" s="0" t="s">
        <v>10807</v>
      </c>
      <c r="C4666" s="0" t="n">
        <v>421</v>
      </c>
      <c r="D4666" s="0" t="str">
        <f aca="false">IFERROR(VLOOKUP($C4666,薬効分類マスタ!$A$2:$B$180,2,FALSE()),"未登録")</f>
        <v>アルキル化剤</v>
      </c>
      <c r="E4666" s="16" t="s">
        <v>10801</v>
      </c>
      <c r="F4666" s="16" t="s">
        <v>1123</v>
      </c>
      <c r="G4666" s="16" t="s">
        <v>10808</v>
      </c>
      <c r="H4666" s="16" t="s">
        <v>1300</v>
      </c>
      <c r="I4666" s="0" t="n">
        <v>5904</v>
      </c>
      <c r="J4666" s="16" t="s">
        <v>232</v>
      </c>
      <c r="K4666" s="0" t="str">
        <f aca="false">IFERROR(IF(VLOOKUP($C4666,薬効分類マスタ!$A$2:$E$180,5,FALSE())=0,"",VLOOKUP($C4666,薬効分類マスタ!$A$2:$E$180,5,FALSE())),"")</f>
        <v/>
      </c>
      <c r="L4666" s="17"/>
      <c r="M4666" s="0" t="str">
        <f aca="false">IF($K4666="","",IF($L4666&lt;&gt;"",$L4666,VLOOKUP($C4666,薬効分類マスタ!$A$2:$F$180,6,FALSE())))</f>
        <v/>
      </c>
      <c r="N4666" s="0" t="str">
        <f aca="false">ASC(G4666)</f>
        <v>ﾃﾓﾀﾞｰﾙｶﾌﾟｾﾙ100mg</v>
      </c>
      <c r="O4666" s="0" t="str">
        <f aca="false">ASC(E4666)</f>
        <v>ﾃﾓｿﾞﾛﾐﾄﾞ</v>
      </c>
      <c r="P4666" s="16" t="n">
        <f aca="false">N(P4665)+IF($C4666=検索!$B$49,1,0)</f>
        <v>0</v>
      </c>
    </row>
    <row r="4667" customFormat="false" ht="15" hidden="false" customHeight="false" outlineLevel="0" collapsed="false">
      <c r="A4667" s="16" t="s">
        <v>221</v>
      </c>
      <c r="B4667" s="0" t="s">
        <v>10809</v>
      </c>
      <c r="C4667" s="0" t="n">
        <v>422</v>
      </c>
      <c r="D4667" s="0" t="str">
        <f aca="false">IFERROR(VLOOKUP($C4667,薬効分類マスタ!$A$2:$B$180,2,FALSE()),"未登録")</f>
        <v>代謝拮抗剤</v>
      </c>
      <c r="E4667" s="16" t="s">
        <v>10810</v>
      </c>
      <c r="F4667" s="16" t="s">
        <v>307</v>
      </c>
      <c r="G4667" s="16" t="s">
        <v>10811</v>
      </c>
      <c r="H4667" s="16" t="s">
        <v>1300</v>
      </c>
      <c r="I4667" s="0" t="n">
        <v>83.5</v>
      </c>
      <c r="K4667" s="0" t="str">
        <f aca="false">IFERROR(IF(VLOOKUP($C4667,薬効分類マスタ!$A$2:$E$180,5,FALSE())=0,"",VLOOKUP($C4667,薬効分類マスタ!$A$2:$E$180,5,FALSE())),"")</f>
        <v/>
      </c>
      <c r="L4667" s="17"/>
      <c r="M4667" s="0" t="str">
        <f aca="false">IF($K4667="","",IF($L4667&lt;&gt;"",$L4667,VLOOKUP($C4667,薬効分類マスタ!$A$2:$F$180,6,FALSE())))</f>
        <v/>
      </c>
      <c r="N4667" s="0" t="str">
        <f aca="false">ASC(G4667)</f>
        <v>ﾛｲｹﾘﾝ散10%</v>
      </c>
      <c r="O4667" s="0" t="str">
        <f aca="false">ASC(E4667)</f>
        <v>ﾒﾙｶﾌﾟﾄﾌﾟﾘﾝ水和物</v>
      </c>
      <c r="P4667" s="16" t="n">
        <f aca="false">N(P4666)+IF($C4667=検索!$B$49,1,0)</f>
        <v>0</v>
      </c>
    </row>
    <row r="4668" customFormat="false" ht="15" hidden="false" customHeight="false" outlineLevel="0" collapsed="false">
      <c r="A4668" s="16" t="s">
        <v>221</v>
      </c>
      <c r="B4668" s="0" t="s">
        <v>10812</v>
      </c>
      <c r="C4668" s="0" t="n">
        <v>422</v>
      </c>
      <c r="D4668" s="0" t="str">
        <f aca="false">IFERROR(VLOOKUP($C4668,薬効分類マスタ!$A$2:$B$180,2,FALSE()),"未登録")</f>
        <v>代謝拮抗剤</v>
      </c>
      <c r="E4668" s="16" t="s">
        <v>10291</v>
      </c>
      <c r="F4668" s="16" t="s">
        <v>1418</v>
      </c>
      <c r="G4668" s="16" t="s">
        <v>10813</v>
      </c>
      <c r="H4668" s="16" t="s">
        <v>272</v>
      </c>
      <c r="I4668" s="0" t="n">
        <v>18.5</v>
      </c>
      <c r="K4668" s="0" t="str">
        <f aca="false">IFERROR(IF(VLOOKUP($C4668,薬効分類マスタ!$A$2:$E$180,5,FALSE())=0,"",VLOOKUP($C4668,薬効分類マスタ!$A$2:$E$180,5,FALSE())),"")</f>
        <v/>
      </c>
      <c r="L4668" s="17"/>
      <c r="M4668" s="0" t="str">
        <f aca="false">IF($K4668="","",IF($L4668&lt;&gt;"",$L4668,VLOOKUP($C4668,薬効分類マスタ!$A$2:$F$180,6,FALSE())))</f>
        <v/>
      </c>
      <c r="N4668" s="0" t="str">
        <f aca="false">ASC(G4668)</f>
        <v>ﾒｿﾄﾚｷｾｰﾄ錠2.5mg</v>
      </c>
      <c r="O4668" s="0" t="str">
        <f aca="false">ASC(E4668)</f>
        <v>ﾒﾄﾄﾚｷｻｰﾄ</v>
      </c>
      <c r="P4668" s="16" t="n">
        <f aca="false">N(P4667)+IF($C4668=検索!$B$49,1,0)</f>
        <v>0</v>
      </c>
    </row>
    <row r="4669" customFormat="false" ht="15" hidden="false" customHeight="false" outlineLevel="0" collapsed="false">
      <c r="A4669" s="16" t="s">
        <v>221</v>
      </c>
      <c r="B4669" s="0" t="s">
        <v>10814</v>
      </c>
      <c r="C4669" s="0" t="n">
        <v>422</v>
      </c>
      <c r="D4669" s="0" t="str">
        <f aca="false">IFERROR(VLOOKUP($C4669,薬効分類マスタ!$A$2:$B$180,2,FALSE()),"未登録")</f>
        <v>代謝拮抗剤</v>
      </c>
      <c r="E4669" s="16" t="s">
        <v>10815</v>
      </c>
      <c r="F4669" s="16" t="s">
        <v>1126</v>
      </c>
      <c r="G4669" s="16" t="s">
        <v>10816</v>
      </c>
      <c r="H4669" s="16" t="s">
        <v>677</v>
      </c>
      <c r="I4669" s="0" t="n">
        <v>149.9</v>
      </c>
      <c r="J4669" s="16" t="s">
        <v>232</v>
      </c>
      <c r="K4669" s="0" t="str">
        <f aca="false">IFERROR(IF(VLOOKUP($C4669,薬効分類マスタ!$A$2:$E$180,5,FALSE())=0,"",VLOOKUP($C4669,薬効分類マスタ!$A$2:$E$180,5,FALSE())),"")</f>
        <v/>
      </c>
      <c r="L4669" s="17"/>
      <c r="M4669" s="0" t="str">
        <f aca="false">IF($K4669="","",IF($L4669&lt;&gt;"",$L4669,VLOOKUP($C4669,薬効分類マスタ!$A$2:$F$180,6,FALSE())))</f>
        <v/>
      </c>
      <c r="N4669" s="0" t="str">
        <f aca="false">ASC(G4669)</f>
        <v>ﾌﾙﾂﾛﾝｶﾌﾟｾﾙ200</v>
      </c>
      <c r="O4669" s="0" t="str">
        <f aca="false">ASC(E4669)</f>
        <v>ﾄﾞｷｼﾌﾙﾘｼﾞﾝ</v>
      </c>
      <c r="P4669" s="16" t="n">
        <f aca="false">N(P4668)+IF($C4669=検索!$B$49,1,0)</f>
        <v>0</v>
      </c>
    </row>
    <row r="4670" customFormat="false" ht="15" hidden="false" customHeight="false" outlineLevel="0" collapsed="false">
      <c r="A4670" s="16" t="s">
        <v>221</v>
      </c>
      <c r="B4670" s="0" t="s">
        <v>10817</v>
      </c>
      <c r="C4670" s="0" t="n">
        <v>422</v>
      </c>
      <c r="D4670" s="0" t="str">
        <f aca="false">IFERROR(VLOOKUP($C4670,薬効分類マスタ!$A$2:$B$180,2,FALSE()),"未登録")</f>
        <v>代謝拮抗剤</v>
      </c>
      <c r="E4670" s="16" t="s">
        <v>10818</v>
      </c>
      <c r="F4670" s="16" t="s">
        <v>767</v>
      </c>
      <c r="G4670" s="16" t="s">
        <v>10819</v>
      </c>
      <c r="H4670" s="16" t="s">
        <v>2309</v>
      </c>
      <c r="I4670" s="0" t="n">
        <v>107.3</v>
      </c>
      <c r="J4670" s="16" t="s">
        <v>232</v>
      </c>
      <c r="K4670" s="0" t="str">
        <f aca="false">IFERROR(IF(VLOOKUP($C4670,薬効分類マスタ!$A$2:$E$180,5,FALSE())=0,"",VLOOKUP($C4670,薬効分類マスタ!$A$2:$E$180,5,FALSE())),"")</f>
        <v/>
      </c>
      <c r="L4670" s="17"/>
      <c r="M4670" s="0" t="str">
        <f aca="false">IF($K4670="","",IF($L4670&lt;&gt;"",$L4670,VLOOKUP($C4670,薬効分類マスタ!$A$2:$F$180,6,FALSE())))</f>
        <v/>
      </c>
      <c r="N4670" s="0" t="str">
        <f aca="false">ASC(G4670)</f>
        <v>ｾﾞﾛｰﾀﾞ錠300</v>
      </c>
      <c r="O4670" s="0" t="str">
        <f aca="false">ASC(E4670)</f>
        <v>ｶﾍﾟｼﾀﾋﾞﾝ</v>
      </c>
      <c r="P4670" s="16" t="n">
        <f aca="false">N(P4669)+IF($C4670=検索!$B$49,1,0)</f>
        <v>0</v>
      </c>
    </row>
    <row r="4671" customFormat="false" ht="15" hidden="false" customHeight="false" outlineLevel="0" collapsed="false">
      <c r="A4671" s="16" t="s">
        <v>221</v>
      </c>
      <c r="B4671" s="0" t="s">
        <v>10820</v>
      </c>
      <c r="C4671" s="0" t="n">
        <v>422</v>
      </c>
      <c r="D4671" s="0" t="str">
        <f aca="false">IFERROR(VLOOKUP($C4671,薬効分類マスタ!$A$2:$B$180,2,FALSE()),"未登録")</f>
        <v>代謝拮抗剤</v>
      </c>
      <c r="E4671" s="16" t="s">
        <v>10818</v>
      </c>
      <c r="F4671" s="16" t="s">
        <v>767</v>
      </c>
      <c r="G4671" s="16" t="s">
        <v>10821</v>
      </c>
      <c r="H4671" s="16" t="s">
        <v>385</v>
      </c>
      <c r="I4671" s="0" t="n">
        <v>46.4</v>
      </c>
      <c r="J4671" s="16" t="s">
        <v>239</v>
      </c>
      <c r="K4671" s="0" t="str">
        <f aca="false">IFERROR(IF(VLOOKUP($C4671,薬効分類マスタ!$A$2:$E$180,5,FALSE())=0,"",VLOOKUP($C4671,薬効分類マスタ!$A$2:$E$180,5,FALSE())),"")</f>
        <v/>
      </c>
      <c r="L4671" s="17"/>
      <c r="M4671" s="0" t="str">
        <f aca="false">IF($K4671="","",IF($L4671&lt;&gt;"",$L4671,VLOOKUP($C4671,薬効分類マスタ!$A$2:$F$180,6,FALSE())))</f>
        <v/>
      </c>
      <c r="N4671" s="0" t="str">
        <f aca="false">ASC(G4671)</f>
        <v>ｶﾍﾟｼﾀﾋﾞﾝ錠300mg｢ｻﾜｲ｣</v>
      </c>
      <c r="O4671" s="0" t="str">
        <f aca="false">ASC(E4671)</f>
        <v>ｶﾍﾟｼﾀﾋﾞﾝ</v>
      </c>
      <c r="P4671" s="16" t="n">
        <f aca="false">N(P4670)+IF($C4671=検索!$B$49,1,0)</f>
        <v>0</v>
      </c>
    </row>
    <row r="4672" customFormat="false" ht="15" hidden="false" customHeight="false" outlineLevel="0" collapsed="false">
      <c r="A4672" s="16" t="s">
        <v>221</v>
      </c>
      <c r="B4672" s="0" t="s">
        <v>10822</v>
      </c>
      <c r="C4672" s="0" t="n">
        <v>422</v>
      </c>
      <c r="D4672" s="0" t="str">
        <f aca="false">IFERROR(VLOOKUP($C4672,薬効分類マスタ!$A$2:$B$180,2,FALSE()),"未登録")</f>
        <v>代謝拮抗剤</v>
      </c>
      <c r="E4672" s="16" t="s">
        <v>10818</v>
      </c>
      <c r="F4672" s="16" t="s">
        <v>767</v>
      </c>
      <c r="G4672" s="16" t="s">
        <v>10823</v>
      </c>
      <c r="H4672" s="16" t="s">
        <v>533</v>
      </c>
      <c r="I4672" s="0" t="n">
        <v>46.4</v>
      </c>
      <c r="J4672" s="16" t="s">
        <v>239</v>
      </c>
      <c r="K4672" s="0" t="str">
        <f aca="false">IFERROR(IF(VLOOKUP($C4672,薬効分類マスタ!$A$2:$E$180,5,FALSE())=0,"",VLOOKUP($C4672,薬効分類マスタ!$A$2:$E$180,5,FALSE())),"")</f>
        <v/>
      </c>
      <c r="L4672" s="17"/>
      <c r="M4672" s="0" t="str">
        <f aca="false">IF($K4672="","",IF($L4672&lt;&gt;"",$L4672,VLOOKUP($C4672,薬効分類マスタ!$A$2:$F$180,6,FALSE())))</f>
        <v/>
      </c>
      <c r="N4672" s="0" t="str">
        <f aca="false">ASC(G4672)</f>
        <v>ｶﾍﾟｼﾀﾋﾞﾝ錠300mg｢ﾄｰﾜ｣</v>
      </c>
      <c r="O4672" s="0" t="str">
        <f aca="false">ASC(E4672)</f>
        <v>ｶﾍﾟｼﾀﾋﾞﾝ</v>
      </c>
      <c r="P4672" s="16" t="n">
        <f aca="false">N(P4671)+IF($C4672=検索!$B$49,1,0)</f>
        <v>0</v>
      </c>
    </row>
    <row r="4673" customFormat="false" ht="15" hidden="false" customHeight="false" outlineLevel="0" collapsed="false">
      <c r="A4673" s="16" t="s">
        <v>221</v>
      </c>
      <c r="B4673" s="0" t="s">
        <v>10824</v>
      </c>
      <c r="C4673" s="0" t="n">
        <v>422</v>
      </c>
      <c r="D4673" s="0" t="str">
        <f aca="false">IFERROR(VLOOKUP($C4673,薬効分類マスタ!$A$2:$B$180,2,FALSE()),"未登録")</f>
        <v>代謝拮抗剤</v>
      </c>
      <c r="E4673" s="16" t="s">
        <v>10818</v>
      </c>
      <c r="F4673" s="16" t="s">
        <v>767</v>
      </c>
      <c r="G4673" s="16" t="s">
        <v>10825</v>
      </c>
      <c r="H4673" s="16" t="s">
        <v>536</v>
      </c>
      <c r="I4673" s="0" t="n">
        <v>46.4</v>
      </c>
      <c r="J4673" s="16" t="s">
        <v>239</v>
      </c>
      <c r="K4673" s="0" t="str">
        <f aca="false">IFERROR(IF(VLOOKUP($C4673,薬効分類マスタ!$A$2:$E$180,5,FALSE())=0,"",VLOOKUP($C4673,薬効分類マスタ!$A$2:$E$180,5,FALSE())),"")</f>
        <v/>
      </c>
      <c r="L4673" s="17"/>
      <c r="M4673" s="0" t="str">
        <f aca="false">IF($K4673="","",IF($L4673&lt;&gt;"",$L4673,VLOOKUP($C4673,薬効分類マスタ!$A$2:$F$180,6,FALSE())))</f>
        <v/>
      </c>
      <c r="N4673" s="0" t="str">
        <f aca="false">ASC(G4673)</f>
        <v>ｶﾍﾟｼﾀﾋﾞﾝ錠300mg｢日医工｣</v>
      </c>
      <c r="O4673" s="0" t="str">
        <f aca="false">ASC(E4673)</f>
        <v>ｶﾍﾟｼﾀﾋﾞﾝ</v>
      </c>
      <c r="P4673" s="16" t="n">
        <f aca="false">N(P4672)+IF($C4673=検索!$B$49,1,0)</f>
        <v>0</v>
      </c>
    </row>
    <row r="4674" customFormat="false" ht="15" hidden="false" customHeight="false" outlineLevel="0" collapsed="false">
      <c r="A4674" s="16" t="s">
        <v>221</v>
      </c>
      <c r="B4674" s="0" t="s">
        <v>10826</v>
      </c>
      <c r="C4674" s="0" t="n">
        <v>422</v>
      </c>
      <c r="D4674" s="0" t="str">
        <f aca="false">IFERROR(VLOOKUP($C4674,薬効分類マスタ!$A$2:$B$180,2,FALSE()),"未登録")</f>
        <v>代謝拮抗剤</v>
      </c>
      <c r="E4674" s="16" t="s">
        <v>10818</v>
      </c>
      <c r="F4674" s="16" t="s">
        <v>767</v>
      </c>
      <c r="G4674" s="16" t="s">
        <v>10827</v>
      </c>
      <c r="H4674" s="16" t="s">
        <v>831</v>
      </c>
      <c r="I4674" s="0" t="n">
        <v>46.4</v>
      </c>
      <c r="J4674" s="16" t="s">
        <v>239</v>
      </c>
      <c r="K4674" s="0" t="str">
        <f aca="false">IFERROR(IF(VLOOKUP($C4674,薬効分類マスタ!$A$2:$E$180,5,FALSE())=0,"",VLOOKUP($C4674,薬効分類マスタ!$A$2:$E$180,5,FALSE())),"")</f>
        <v/>
      </c>
      <c r="L4674" s="17"/>
      <c r="M4674" s="0" t="str">
        <f aca="false">IF($K4674="","",IF($L4674&lt;&gt;"",$L4674,VLOOKUP($C4674,薬効分類マスタ!$A$2:$F$180,6,FALSE())))</f>
        <v/>
      </c>
      <c r="N4674" s="0" t="str">
        <f aca="false">ASC(G4674)</f>
        <v>ｶﾍﾟｼﾀﾋﾞﾝ錠300mg｢ﾔｸﾙﾄ｣</v>
      </c>
      <c r="O4674" s="0" t="str">
        <f aca="false">ASC(E4674)</f>
        <v>ｶﾍﾟｼﾀﾋﾞﾝ</v>
      </c>
      <c r="P4674" s="16" t="n">
        <f aca="false">N(P4673)+IF($C4674=検索!$B$49,1,0)</f>
        <v>0</v>
      </c>
    </row>
    <row r="4675" customFormat="false" ht="15" hidden="false" customHeight="false" outlineLevel="0" collapsed="false">
      <c r="A4675" s="16" t="s">
        <v>221</v>
      </c>
      <c r="B4675" s="0" t="s">
        <v>10828</v>
      </c>
      <c r="C4675" s="0" t="n">
        <v>422</v>
      </c>
      <c r="D4675" s="0" t="str">
        <f aca="false">IFERROR(VLOOKUP($C4675,薬効分類マスタ!$A$2:$B$180,2,FALSE()),"未登録")</f>
        <v>代謝拮抗剤</v>
      </c>
      <c r="E4675" s="16" t="s">
        <v>10818</v>
      </c>
      <c r="F4675" s="16" t="s">
        <v>767</v>
      </c>
      <c r="G4675" s="16" t="s">
        <v>10829</v>
      </c>
      <c r="H4675" s="16" t="s">
        <v>527</v>
      </c>
      <c r="I4675" s="0" t="n">
        <v>64.8</v>
      </c>
      <c r="J4675" s="16" t="s">
        <v>239</v>
      </c>
      <c r="K4675" s="0" t="str">
        <f aca="false">IFERROR(IF(VLOOKUP($C4675,薬効分類マスタ!$A$2:$E$180,5,FALSE())=0,"",VLOOKUP($C4675,薬効分類マスタ!$A$2:$E$180,5,FALSE())),"")</f>
        <v/>
      </c>
      <c r="L4675" s="17"/>
      <c r="M4675" s="0" t="str">
        <f aca="false">IF($K4675="","",IF($L4675&lt;&gt;"",$L4675,VLOOKUP($C4675,薬効分類マスタ!$A$2:$F$180,6,FALSE())))</f>
        <v/>
      </c>
      <c r="N4675" s="0" t="str">
        <f aca="false">ASC(G4675)</f>
        <v>ｶﾍﾟｼﾀﾋﾞﾝ錠300mg｢JG｣</v>
      </c>
      <c r="O4675" s="0" t="str">
        <f aca="false">ASC(E4675)</f>
        <v>ｶﾍﾟｼﾀﾋﾞﾝ</v>
      </c>
      <c r="P4675" s="16" t="n">
        <f aca="false">N(P4674)+IF($C4675=検索!$B$49,1,0)</f>
        <v>0</v>
      </c>
    </row>
    <row r="4676" customFormat="false" ht="15" hidden="false" customHeight="false" outlineLevel="0" collapsed="false">
      <c r="A4676" s="16" t="s">
        <v>221</v>
      </c>
      <c r="B4676" s="0" t="s">
        <v>10830</v>
      </c>
      <c r="C4676" s="0" t="n">
        <v>422</v>
      </c>
      <c r="D4676" s="0" t="str">
        <f aca="false">IFERROR(VLOOKUP($C4676,薬効分類マスタ!$A$2:$B$180,2,FALSE()),"未登録")</f>
        <v>代謝拮抗剤</v>
      </c>
      <c r="E4676" s="16" t="s">
        <v>10818</v>
      </c>
      <c r="F4676" s="16" t="s">
        <v>767</v>
      </c>
      <c r="G4676" s="16" t="s">
        <v>10831</v>
      </c>
      <c r="H4676" s="16" t="s">
        <v>5633</v>
      </c>
      <c r="I4676" s="0" t="n">
        <v>46.4</v>
      </c>
      <c r="J4676" s="16" t="s">
        <v>239</v>
      </c>
      <c r="K4676" s="0" t="str">
        <f aca="false">IFERROR(IF(VLOOKUP($C4676,薬効分類マスタ!$A$2:$E$180,5,FALSE())=0,"",VLOOKUP($C4676,薬効分類マスタ!$A$2:$E$180,5,FALSE())),"")</f>
        <v/>
      </c>
      <c r="L4676" s="17"/>
      <c r="M4676" s="0" t="str">
        <f aca="false">IF($K4676="","",IF($L4676&lt;&gt;"",$L4676,VLOOKUP($C4676,薬効分類マスタ!$A$2:$F$180,6,FALSE())))</f>
        <v/>
      </c>
      <c r="N4676" s="0" t="str">
        <f aca="false">ASC(G4676)</f>
        <v>ｶﾍﾟｼﾀﾋﾞﾝ錠300mg｢NK｣</v>
      </c>
      <c r="O4676" s="0" t="str">
        <f aca="false">ASC(E4676)</f>
        <v>ｶﾍﾟｼﾀﾋﾞﾝ</v>
      </c>
      <c r="P4676" s="16" t="n">
        <f aca="false">N(P4675)+IF($C4676=検索!$B$49,1,0)</f>
        <v>0</v>
      </c>
    </row>
    <row r="4677" customFormat="false" ht="15" hidden="false" customHeight="false" outlineLevel="0" collapsed="false">
      <c r="A4677" s="16" t="s">
        <v>221</v>
      </c>
      <c r="B4677" s="0" t="s">
        <v>10832</v>
      </c>
      <c r="C4677" s="0" t="n">
        <v>422</v>
      </c>
      <c r="D4677" s="0" t="str">
        <f aca="false">IFERROR(VLOOKUP($C4677,薬効分類マスタ!$A$2:$B$180,2,FALSE()),"未登録")</f>
        <v>代謝拮抗剤</v>
      </c>
      <c r="E4677" s="16" t="s">
        <v>10818</v>
      </c>
      <c r="F4677" s="16" t="s">
        <v>767</v>
      </c>
      <c r="G4677" s="16" t="s">
        <v>10833</v>
      </c>
      <c r="H4677" s="16" t="s">
        <v>831</v>
      </c>
      <c r="I4677" s="0" t="n">
        <v>46.4</v>
      </c>
      <c r="J4677" s="16" t="s">
        <v>239</v>
      </c>
      <c r="K4677" s="0" t="str">
        <f aca="false">IFERROR(IF(VLOOKUP($C4677,薬効分類マスタ!$A$2:$E$180,5,FALSE())=0,"",VLOOKUP($C4677,薬効分類マスタ!$A$2:$E$180,5,FALSE())),"")</f>
        <v/>
      </c>
      <c r="L4677" s="17"/>
      <c r="M4677" s="0" t="str">
        <f aca="false">IF($K4677="","",IF($L4677&lt;&gt;"",$L4677,VLOOKUP($C4677,薬効分類マスタ!$A$2:$F$180,6,FALSE())))</f>
        <v/>
      </c>
      <c r="N4677" s="0" t="str">
        <f aca="false">ASC(G4677)</f>
        <v>ｶﾍﾟｼﾀﾋﾞﾝ錠300mg｢ﾀｶﾀ｣</v>
      </c>
      <c r="O4677" s="0" t="str">
        <f aca="false">ASC(E4677)</f>
        <v>ｶﾍﾟｼﾀﾋﾞﾝ</v>
      </c>
      <c r="P4677" s="16" t="n">
        <f aca="false">N(P4676)+IF($C4677=検索!$B$49,1,0)</f>
        <v>0</v>
      </c>
    </row>
    <row r="4678" customFormat="false" ht="15" hidden="false" customHeight="false" outlineLevel="0" collapsed="false">
      <c r="A4678" s="16" t="s">
        <v>221</v>
      </c>
      <c r="B4678" s="0" t="s">
        <v>10834</v>
      </c>
      <c r="C4678" s="0" t="n">
        <v>422</v>
      </c>
      <c r="D4678" s="0" t="str">
        <f aca="false">IFERROR(VLOOKUP($C4678,薬効分類マスタ!$A$2:$B$180,2,FALSE()),"未登録")</f>
        <v>代謝拮抗剤</v>
      </c>
      <c r="E4678" s="16" t="s">
        <v>10835</v>
      </c>
      <c r="F4678" s="16" t="s">
        <v>1783</v>
      </c>
      <c r="G4678" s="16" t="s">
        <v>10836</v>
      </c>
      <c r="H4678" s="16" t="s">
        <v>5633</v>
      </c>
      <c r="I4678" s="0" t="n">
        <v>289.5</v>
      </c>
      <c r="J4678" s="16" t="s">
        <v>232</v>
      </c>
      <c r="K4678" s="0" t="str">
        <f aca="false">IFERROR(IF(VLOOKUP($C4678,薬効分類マスタ!$A$2:$E$180,5,FALSE())=0,"",VLOOKUP($C4678,薬効分類マスタ!$A$2:$E$180,5,FALSE())),"")</f>
        <v/>
      </c>
      <c r="L4678" s="17"/>
      <c r="M4678" s="0" t="str">
        <f aca="false">IF($K4678="","",IF($L4678&lt;&gt;"",$L4678,VLOOKUP($C4678,薬効分類マスタ!$A$2:$F$180,6,FALSE())))</f>
        <v/>
      </c>
      <c r="N4678" s="0" t="str">
        <f aca="false">ASC(G4678)</f>
        <v>ｽﾀﾗｼﾄﾞｶﾌﾟｾﾙ50</v>
      </c>
      <c r="O4678" s="0" t="str">
        <f aca="false">ASC(E4678)</f>
        <v>ｼﾀﾗﾋﾞﾝ　ｵｸﾎｽﾌｧｰﾄ水和物</v>
      </c>
      <c r="P4678" s="16" t="n">
        <f aca="false">N(P4677)+IF($C4678=検索!$B$49,1,0)</f>
        <v>0</v>
      </c>
    </row>
    <row r="4679" customFormat="false" ht="15" hidden="false" customHeight="false" outlineLevel="0" collapsed="false">
      <c r="A4679" s="16" t="s">
        <v>221</v>
      </c>
      <c r="B4679" s="0" t="s">
        <v>10837</v>
      </c>
      <c r="C4679" s="0" t="n">
        <v>422</v>
      </c>
      <c r="D4679" s="0" t="str">
        <f aca="false">IFERROR(VLOOKUP($C4679,薬効分類マスタ!$A$2:$B$180,2,FALSE()),"未登録")</f>
        <v>代謝拮抗剤</v>
      </c>
      <c r="E4679" s="16" t="s">
        <v>10838</v>
      </c>
      <c r="F4679" s="16" t="s">
        <v>5794</v>
      </c>
      <c r="G4679" s="16" t="s">
        <v>10839</v>
      </c>
      <c r="H4679" s="16" t="s">
        <v>2309</v>
      </c>
      <c r="I4679" s="0" t="n">
        <v>171.9</v>
      </c>
      <c r="J4679" s="16" t="s">
        <v>232</v>
      </c>
      <c r="K4679" s="0" t="str">
        <f aca="false">IFERROR(IF(VLOOKUP($C4679,薬効分類マスタ!$A$2:$E$180,5,FALSE())=0,"",VLOOKUP($C4679,薬効分類マスタ!$A$2:$E$180,5,FALSE())),"")</f>
        <v/>
      </c>
      <c r="L4679" s="17"/>
      <c r="M4679" s="0" t="str">
        <f aca="false">IF($K4679="","",IF($L4679&lt;&gt;"",$L4679,VLOOKUP($C4679,薬効分類マスタ!$A$2:$F$180,6,FALSE())))</f>
        <v/>
      </c>
      <c r="N4679" s="0" t="str">
        <f aca="false">ASC(G4679)</f>
        <v>ﾊｲﾄﾞﾚｱｶﾌﾟｾﾙ500mg</v>
      </c>
      <c r="O4679" s="0" t="str">
        <f aca="false">ASC(E4679)</f>
        <v>ﾋﾄﾞﾛｷｼｶﾙﾊﾞﾐﾄﾞ</v>
      </c>
      <c r="P4679" s="16" t="n">
        <f aca="false">N(P4678)+IF($C4679=検索!$B$49,1,0)</f>
        <v>0</v>
      </c>
    </row>
    <row r="4680" customFormat="false" ht="15" hidden="false" customHeight="false" outlineLevel="0" collapsed="false">
      <c r="A4680" s="16" t="s">
        <v>221</v>
      </c>
      <c r="B4680" s="0" t="s">
        <v>10840</v>
      </c>
      <c r="C4680" s="0" t="n">
        <v>422</v>
      </c>
      <c r="D4680" s="0" t="str">
        <f aca="false">IFERROR(VLOOKUP($C4680,薬効分類マスタ!$A$2:$B$180,2,FALSE()),"未登録")</f>
        <v>代謝拮抗剤</v>
      </c>
      <c r="E4680" s="16" t="s">
        <v>10841</v>
      </c>
      <c r="F4680" s="16" t="s">
        <v>262</v>
      </c>
      <c r="G4680" s="16" t="s">
        <v>10842</v>
      </c>
      <c r="H4680" s="16" t="s">
        <v>494</v>
      </c>
      <c r="I4680" s="0" t="n">
        <v>2314.2</v>
      </c>
      <c r="J4680" s="16" t="s">
        <v>232</v>
      </c>
      <c r="K4680" s="0" t="str">
        <f aca="false">IFERROR(IF(VLOOKUP($C4680,薬効分類マスタ!$A$2:$E$180,5,FALSE())=0,"",VLOOKUP($C4680,薬効分類マスタ!$A$2:$E$180,5,FALSE())),"")</f>
        <v/>
      </c>
      <c r="L4680" s="17"/>
      <c r="M4680" s="0" t="str">
        <f aca="false">IF($K4680="","",IF($L4680&lt;&gt;"",$L4680,VLOOKUP($C4680,薬効分類マスタ!$A$2:$F$180,6,FALSE())))</f>
        <v/>
      </c>
      <c r="N4680" s="0" t="str">
        <f aca="false">ASC(G4680)</f>
        <v>ﾌﾙﾀﾞﾗ錠10mg</v>
      </c>
      <c r="O4680" s="0" t="str">
        <f aca="false">ASC(E4680)</f>
        <v>ﾌﾙﾀﾞﾗﾋﾞﾝﾘﾝ酸ｴｽﾃﾙ</v>
      </c>
      <c r="P4680" s="16" t="n">
        <f aca="false">N(P4679)+IF($C4680=検索!$B$49,1,0)</f>
        <v>0</v>
      </c>
    </row>
    <row r="4681" customFormat="false" ht="15" hidden="false" customHeight="false" outlineLevel="0" collapsed="false">
      <c r="A4681" s="16" t="s">
        <v>221</v>
      </c>
      <c r="B4681" s="0" t="s">
        <v>10843</v>
      </c>
      <c r="C4681" s="0" t="n">
        <v>422</v>
      </c>
      <c r="D4681" s="0" t="str">
        <f aca="false">IFERROR(VLOOKUP($C4681,薬効分類マスタ!$A$2:$B$180,2,FALSE()),"未登録")</f>
        <v>代謝拮抗剤</v>
      </c>
      <c r="E4681" s="16" t="s">
        <v>10844</v>
      </c>
      <c r="F4681" s="16" t="s">
        <v>10845</v>
      </c>
      <c r="G4681" s="16" t="s">
        <v>10846</v>
      </c>
      <c r="H4681" s="16" t="s">
        <v>2927</v>
      </c>
      <c r="I4681" s="0" t="n">
        <v>113.2</v>
      </c>
      <c r="J4681" s="16" t="s">
        <v>232</v>
      </c>
      <c r="K4681" s="0" t="str">
        <f aca="false">IFERROR(IF(VLOOKUP($C4681,薬効分類マスタ!$A$2:$E$180,5,FALSE())=0,"",VLOOKUP($C4681,薬効分類マスタ!$A$2:$E$180,5,FALSE())),"")</f>
        <v/>
      </c>
      <c r="L4681" s="17"/>
      <c r="M4681" s="0" t="str">
        <f aca="false">IF($K4681="","",IF($L4681&lt;&gt;"",$L4681,VLOOKUP($C4681,薬効分類マスタ!$A$2:$F$180,6,FALSE())))</f>
        <v/>
      </c>
      <c r="N4681" s="0" t="str">
        <f aca="false">ASC(G4681)</f>
        <v>ﾕｰｴﾌﾃｨE配合顆粒T100</v>
      </c>
      <c r="O4681" s="0" t="str">
        <f aca="false">ASC(E4681)</f>
        <v>ﾃｶﾞﾌｰﾙ･ｳﾗｼﾙ</v>
      </c>
      <c r="P4681" s="16" t="n">
        <f aca="false">N(P4680)+IF($C4681=検索!$B$49,1,0)</f>
        <v>0</v>
      </c>
    </row>
    <row r="4682" customFormat="false" ht="15" hidden="false" customHeight="false" outlineLevel="0" collapsed="false">
      <c r="A4682" s="16" t="s">
        <v>221</v>
      </c>
      <c r="B4682" s="0" t="s">
        <v>10847</v>
      </c>
      <c r="C4682" s="0" t="n">
        <v>422</v>
      </c>
      <c r="D4682" s="0" t="str">
        <f aca="false">IFERROR(VLOOKUP($C4682,薬効分類マスタ!$A$2:$B$180,2,FALSE()),"未登録")</f>
        <v>代謝拮抗剤</v>
      </c>
      <c r="E4682" s="16" t="s">
        <v>10844</v>
      </c>
      <c r="F4682" s="16" t="s">
        <v>10848</v>
      </c>
      <c r="G4682" s="16" t="s">
        <v>10849</v>
      </c>
      <c r="H4682" s="16" t="s">
        <v>2927</v>
      </c>
      <c r="I4682" s="0" t="n">
        <v>167.7</v>
      </c>
      <c r="J4682" s="16" t="s">
        <v>232</v>
      </c>
      <c r="K4682" s="0" t="str">
        <f aca="false">IFERROR(IF(VLOOKUP($C4682,薬効分類マスタ!$A$2:$E$180,5,FALSE())=0,"",VLOOKUP($C4682,薬効分類マスタ!$A$2:$E$180,5,FALSE())),"")</f>
        <v/>
      </c>
      <c r="L4682" s="17"/>
      <c r="M4682" s="0" t="str">
        <f aca="false">IF($K4682="","",IF($L4682&lt;&gt;"",$L4682,VLOOKUP($C4682,薬効分類マスタ!$A$2:$F$180,6,FALSE())))</f>
        <v/>
      </c>
      <c r="N4682" s="0" t="str">
        <f aca="false">ASC(G4682)</f>
        <v>ﾕｰｴﾌﾃｨE配合顆粒T150</v>
      </c>
      <c r="O4682" s="0" t="str">
        <f aca="false">ASC(E4682)</f>
        <v>ﾃｶﾞﾌｰﾙ･ｳﾗｼﾙ</v>
      </c>
      <c r="P4682" s="16" t="n">
        <f aca="false">N(P4681)+IF($C4682=検索!$B$49,1,0)</f>
        <v>0</v>
      </c>
    </row>
    <row r="4683" customFormat="false" ht="15" hidden="false" customHeight="false" outlineLevel="0" collapsed="false">
      <c r="A4683" s="16" t="s">
        <v>221</v>
      </c>
      <c r="B4683" s="0" t="s">
        <v>10850</v>
      </c>
      <c r="C4683" s="0" t="n">
        <v>422</v>
      </c>
      <c r="D4683" s="0" t="str">
        <f aca="false">IFERROR(VLOOKUP($C4683,薬効分類マスタ!$A$2:$B$180,2,FALSE()),"未登録")</f>
        <v>代謝拮抗剤</v>
      </c>
      <c r="E4683" s="16" t="s">
        <v>10844</v>
      </c>
      <c r="F4683" s="16" t="s">
        <v>10851</v>
      </c>
      <c r="G4683" s="16" t="s">
        <v>10852</v>
      </c>
      <c r="H4683" s="16" t="s">
        <v>2927</v>
      </c>
      <c r="I4683" s="0" t="n">
        <v>216.1</v>
      </c>
      <c r="J4683" s="16" t="s">
        <v>232</v>
      </c>
      <c r="K4683" s="0" t="str">
        <f aca="false">IFERROR(IF(VLOOKUP($C4683,薬効分類マスタ!$A$2:$E$180,5,FALSE())=0,"",VLOOKUP($C4683,薬効分類マスタ!$A$2:$E$180,5,FALSE())),"")</f>
        <v/>
      </c>
      <c r="L4683" s="17"/>
      <c r="M4683" s="0" t="str">
        <f aca="false">IF($K4683="","",IF($L4683&lt;&gt;"",$L4683,VLOOKUP($C4683,薬効分類マスタ!$A$2:$F$180,6,FALSE())))</f>
        <v/>
      </c>
      <c r="N4683" s="0" t="str">
        <f aca="false">ASC(G4683)</f>
        <v>ﾕｰｴﾌﾃｨE配合顆粒T200</v>
      </c>
      <c r="O4683" s="0" t="str">
        <f aca="false">ASC(E4683)</f>
        <v>ﾃｶﾞﾌｰﾙ･ｳﾗｼﾙ</v>
      </c>
      <c r="P4683" s="16" t="n">
        <f aca="false">N(P4682)+IF($C4683=検索!$B$49,1,0)</f>
        <v>0</v>
      </c>
    </row>
    <row r="4684" customFormat="false" ht="15" hidden="false" customHeight="false" outlineLevel="0" collapsed="false">
      <c r="A4684" s="16" t="s">
        <v>221</v>
      </c>
      <c r="B4684" s="0" t="s">
        <v>10853</v>
      </c>
      <c r="C4684" s="0" t="n">
        <v>422</v>
      </c>
      <c r="D4684" s="0" t="str">
        <f aca="false">IFERROR(VLOOKUP($C4684,薬効分類マスタ!$A$2:$B$180,2,FALSE()),"未登録")</f>
        <v>代謝拮抗剤</v>
      </c>
      <c r="E4684" s="16" t="s">
        <v>10844</v>
      </c>
      <c r="F4684" s="16" t="s">
        <v>10854</v>
      </c>
      <c r="G4684" s="16" t="s">
        <v>10855</v>
      </c>
      <c r="H4684" s="16" t="s">
        <v>2927</v>
      </c>
      <c r="I4684" s="0" t="n">
        <v>90.9</v>
      </c>
      <c r="J4684" s="16" t="s">
        <v>232</v>
      </c>
      <c r="K4684" s="0" t="str">
        <f aca="false">IFERROR(IF(VLOOKUP($C4684,薬効分類マスタ!$A$2:$E$180,5,FALSE())=0,"",VLOOKUP($C4684,薬効分類マスタ!$A$2:$E$180,5,FALSE())),"")</f>
        <v/>
      </c>
      <c r="L4684" s="17"/>
      <c r="M4684" s="0" t="str">
        <f aca="false">IF($K4684="","",IF($L4684&lt;&gt;"",$L4684,VLOOKUP($C4684,薬効分類マスタ!$A$2:$F$180,6,FALSE())))</f>
        <v/>
      </c>
      <c r="N4684" s="0" t="str">
        <f aca="false">ASC(G4684)</f>
        <v>ﾕｰｴﾌﾃｨ配合ｶﾌﾟｾﾙT100</v>
      </c>
      <c r="O4684" s="0" t="str">
        <f aca="false">ASC(E4684)</f>
        <v>ﾃｶﾞﾌｰﾙ･ｳﾗｼﾙ</v>
      </c>
      <c r="P4684" s="16" t="n">
        <f aca="false">N(P4683)+IF($C4684=検索!$B$49,1,0)</f>
        <v>0</v>
      </c>
    </row>
    <row r="4685" customFormat="false" ht="15" hidden="false" customHeight="false" outlineLevel="0" collapsed="false">
      <c r="A4685" s="16" t="s">
        <v>221</v>
      </c>
      <c r="B4685" s="0" t="s">
        <v>10856</v>
      </c>
      <c r="C4685" s="0" t="n">
        <v>422</v>
      </c>
      <c r="D4685" s="0" t="str">
        <f aca="false">IFERROR(VLOOKUP($C4685,薬効分類マスタ!$A$2:$B$180,2,FALSE()),"未登録")</f>
        <v>代謝拮抗剤</v>
      </c>
      <c r="E4685" s="16" t="s">
        <v>10857</v>
      </c>
      <c r="F4685" s="16" t="s">
        <v>10858</v>
      </c>
      <c r="G4685" s="16" t="s">
        <v>10859</v>
      </c>
      <c r="H4685" s="16" t="s">
        <v>2927</v>
      </c>
      <c r="I4685" s="0" t="n">
        <v>406.5</v>
      </c>
      <c r="J4685" s="16" t="s">
        <v>232</v>
      </c>
      <c r="K4685" s="0" t="str">
        <f aca="false">IFERROR(IF(VLOOKUP($C4685,薬効分類マスタ!$A$2:$E$180,5,FALSE())=0,"",VLOOKUP($C4685,薬効分類マスタ!$A$2:$E$180,5,FALSE())),"")</f>
        <v/>
      </c>
      <c r="L4685" s="17"/>
      <c r="M4685" s="0" t="str">
        <f aca="false">IF($K4685="","",IF($L4685&lt;&gt;"",$L4685,VLOOKUP($C4685,薬効分類マスタ!$A$2:$F$180,6,FALSE())))</f>
        <v/>
      </c>
      <c r="N4685" s="0" t="str">
        <f aca="false">ASC(G4685)</f>
        <v>ﾃｨｰｴｽﾜﾝ配合顆粒T20</v>
      </c>
      <c r="O4685" s="0" t="str">
        <f aca="false">ASC(E4685)</f>
        <v>ﾃｶﾞﾌｰﾙ･ｷﾞﾒﾗｼﾙ･ｵﾃﾗｼﾙｶﾘｳﾑ配合剤</v>
      </c>
      <c r="P4685" s="16" t="n">
        <f aca="false">N(P4684)+IF($C4685=検索!$B$49,1,0)</f>
        <v>0</v>
      </c>
    </row>
    <row r="4686" customFormat="false" ht="15" hidden="false" customHeight="false" outlineLevel="0" collapsed="false">
      <c r="A4686" s="16" t="s">
        <v>221</v>
      </c>
      <c r="B4686" s="0" t="s">
        <v>10860</v>
      </c>
      <c r="C4686" s="0" t="n">
        <v>422</v>
      </c>
      <c r="D4686" s="0" t="str">
        <f aca="false">IFERROR(VLOOKUP($C4686,薬効分類マスタ!$A$2:$B$180,2,FALSE()),"未登録")</f>
        <v>代謝拮抗剤</v>
      </c>
      <c r="E4686" s="16" t="s">
        <v>10857</v>
      </c>
      <c r="F4686" s="16" t="s">
        <v>10861</v>
      </c>
      <c r="G4686" s="16" t="s">
        <v>10862</v>
      </c>
      <c r="H4686" s="16" t="s">
        <v>2927</v>
      </c>
      <c r="I4686" s="0" t="n">
        <v>546.1</v>
      </c>
      <c r="J4686" s="16" t="s">
        <v>232</v>
      </c>
      <c r="K4686" s="0" t="str">
        <f aca="false">IFERROR(IF(VLOOKUP($C4686,薬効分類マスタ!$A$2:$E$180,5,FALSE())=0,"",VLOOKUP($C4686,薬効分類マスタ!$A$2:$E$180,5,FALSE())),"")</f>
        <v/>
      </c>
      <c r="L4686" s="17"/>
      <c r="M4686" s="0" t="str">
        <f aca="false">IF($K4686="","",IF($L4686&lt;&gt;"",$L4686,VLOOKUP($C4686,薬効分類マスタ!$A$2:$F$180,6,FALSE())))</f>
        <v/>
      </c>
      <c r="N4686" s="0" t="str">
        <f aca="false">ASC(G4686)</f>
        <v>ﾃｨｰｴｽﾜﾝ配合顆粒T25</v>
      </c>
      <c r="O4686" s="0" t="str">
        <f aca="false">ASC(E4686)</f>
        <v>ﾃｶﾞﾌｰﾙ･ｷﾞﾒﾗｼﾙ･ｵﾃﾗｼﾙｶﾘｳﾑ配合剤</v>
      </c>
      <c r="P4686" s="16" t="n">
        <f aca="false">N(P4685)+IF($C4686=検索!$B$49,1,0)</f>
        <v>0</v>
      </c>
    </row>
    <row r="4687" customFormat="false" ht="15" hidden="false" customHeight="false" outlineLevel="0" collapsed="false">
      <c r="A4687" s="16" t="s">
        <v>221</v>
      </c>
      <c r="B4687" s="0" t="s">
        <v>10863</v>
      </c>
      <c r="C4687" s="0" t="n">
        <v>422</v>
      </c>
      <c r="D4687" s="0" t="str">
        <f aca="false">IFERROR(VLOOKUP($C4687,薬効分類マスタ!$A$2:$B$180,2,FALSE()),"未登録")</f>
        <v>代謝拮抗剤</v>
      </c>
      <c r="E4687" s="16" t="s">
        <v>10857</v>
      </c>
      <c r="F4687" s="16" t="s">
        <v>10864</v>
      </c>
      <c r="G4687" s="16" t="s">
        <v>10865</v>
      </c>
      <c r="H4687" s="16" t="s">
        <v>2927</v>
      </c>
      <c r="I4687" s="0" t="n">
        <v>220.8</v>
      </c>
      <c r="J4687" s="16" t="s">
        <v>232</v>
      </c>
      <c r="K4687" s="0" t="str">
        <f aca="false">IFERROR(IF(VLOOKUP($C4687,薬効分類マスタ!$A$2:$E$180,5,FALSE())=0,"",VLOOKUP($C4687,薬効分類マスタ!$A$2:$E$180,5,FALSE())),"")</f>
        <v/>
      </c>
      <c r="L4687" s="17"/>
      <c r="M4687" s="0" t="str">
        <f aca="false">IF($K4687="","",IF($L4687&lt;&gt;"",$L4687,VLOOKUP($C4687,薬効分類マスタ!$A$2:$F$180,6,FALSE())))</f>
        <v/>
      </c>
      <c r="N4687" s="0" t="str">
        <f aca="false">ASC(G4687)</f>
        <v>ﾃｨｰｴｽﾜﾝ配合OD錠T20</v>
      </c>
      <c r="O4687" s="0" t="str">
        <f aca="false">ASC(E4687)</f>
        <v>ﾃｶﾞﾌｰﾙ･ｷﾞﾒﾗｼﾙ･ｵﾃﾗｼﾙｶﾘｳﾑ配合剤</v>
      </c>
      <c r="P4687" s="16" t="n">
        <f aca="false">N(P4686)+IF($C4687=検索!$B$49,1,0)</f>
        <v>0</v>
      </c>
    </row>
    <row r="4688" customFormat="false" ht="15" hidden="false" customHeight="false" outlineLevel="0" collapsed="false">
      <c r="A4688" s="16" t="s">
        <v>221</v>
      </c>
      <c r="B4688" s="0" t="s">
        <v>10866</v>
      </c>
      <c r="C4688" s="0" t="n">
        <v>422</v>
      </c>
      <c r="D4688" s="0" t="str">
        <f aca="false">IFERROR(VLOOKUP($C4688,薬効分類マスタ!$A$2:$B$180,2,FALSE()),"未登録")</f>
        <v>代謝拮抗剤</v>
      </c>
      <c r="E4688" s="16" t="s">
        <v>10857</v>
      </c>
      <c r="F4688" s="16" t="s">
        <v>10864</v>
      </c>
      <c r="G4688" s="16" t="s">
        <v>10867</v>
      </c>
      <c r="H4688" s="16" t="s">
        <v>385</v>
      </c>
      <c r="I4688" s="0" t="n">
        <v>101.8</v>
      </c>
      <c r="J4688" s="16" t="s">
        <v>239</v>
      </c>
      <c r="K4688" s="0" t="str">
        <f aca="false">IFERROR(IF(VLOOKUP($C4688,薬効分類マスタ!$A$2:$E$180,5,FALSE())=0,"",VLOOKUP($C4688,薬効分類マスタ!$A$2:$E$180,5,FALSE())),"")</f>
        <v/>
      </c>
      <c r="L4688" s="17"/>
      <c r="M4688" s="0" t="str">
        <f aca="false">IF($K4688="","",IF($L4688&lt;&gt;"",$L4688,VLOOKUP($C4688,薬効分類マスタ!$A$2:$F$180,6,FALSE())))</f>
        <v/>
      </c>
      <c r="N4688" s="0" t="str">
        <f aca="false">ASC(G4688)</f>
        <v>ｴｽｴｰﾜﾝ配合OD錠T20</v>
      </c>
      <c r="O4688" s="0" t="str">
        <f aca="false">ASC(E4688)</f>
        <v>ﾃｶﾞﾌｰﾙ･ｷﾞﾒﾗｼﾙ･ｵﾃﾗｼﾙｶﾘｳﾑ配合剤</v>
      </c>
      <c r="P4688" s="16" t="n">
        <f aca="false">N(P4687)+IF($C4688=検索!$B$49,1,0)</f>
        <v>0</v>
      </c>
    </row>
    <row r="4689" customFormat="false" ht="15" hidden="false" customHeight="false" outlineLevel="0" collapsed="false">
      <c r="A4689" s="16" t="s">
        <v>221</v>
      </c>
      <c r="B4689" s="0" t="s">
        <v>10868</v>
      </c>
      <c r="C4689" s="0" t="n">
        <v>422</v>
      </c>
      <c r="D4689" s="0" t="str">
        <f aca="false">IFERROR(VLOOKUP($C4689,薬効分類マスタ!$A$2:$B$180,2,FALSE()),"未登録")</f>
        <v>代謝拮抗剤</v>
      </c>
      <c r="E4689" s="16" t="s">
        <v>10857</v>
      </c>
      <c r="F4689" s="16" t="s">
        <v>10864</v>
      </c>
      <c r="G4689" s="16" t="s">
        <v>10869</v>
      </c>
      <c r="H4689" s="16" t="s">
        <v>5633</v>
      </c>
      <c r="I4689" s="0" t="n">
        <v>101.8</v>
      </c>
      <c r="J4689" s="16" t="s">
        <v>239</v>
      </c>
      <c r="K4689" s="0" t="str">
        <f aca="false">IFERROR(IF(VLOOKUP($C4689,薬効分類マスタ!$A$2:$E$180,5,FALSE())=0,"",VLOOKUP($C4689,薬効分類マスタ!$A$2:$E$180,5,FALSE())),"")</f>
        <v/>
      </c>
      <c r="L4689" s="17"/>
      <c r="M4689" s="0" t="str">
        <f aca="false">IF($K4689="","",IF($L4689&lt;&gt;"",$L4689,VLOOKUP($C4689,薬効分類マスタ!$A$2:$F$180,6,FALSE())))</f>
        <v/>
      </c>
      <c r="N4689" s="0" t="str">
        <f aca="false">ASC(G4689)</f>
        <v>ｴﾇｹｰｴｽﾜﾝ配合OD錠T20</v>
      </c>
      <c r="O4689" s="0" t="str">
        <f aca="false">ASC(E4689)</f>
        <v>ﾃｶﾞﾌｰﾙ･ｷﾞﾒﾗｼﾙ･ｵﾃﾗｼﾙｶﾘｳﾑ配合剤</v>
      </c>
      <c r="P4689" s="16" t="n">
        <f aca="false">N(P4688)+IF($C4689=検索!$B$49,1,0)</f>
        <v>0</v>
      </c>
    </row>
    <row r="4690" customFormat="false" ht="15" hidden="false" customHeight="false" outlineLevel="0" collapsed="false">
      <c r="A4690" s="16" t="s">
        <v>221</v>
      </c>
      <c r="B4690" s="0" t="s">
        <v>10870</v>
      </c>
      <c r="C4690" s="0" t="n">
        <v>422</v>
      </c>
      <c r="D4690" s="0" t="str">
        <f aca="false">IFERROR(VLOOKUP($C4690,薬効分類マスタ!$A$2:$B$180,2,FALSE()),"未登録")</f>
        <v>代謝拮抗剤</v>
      </c>
      <c r="E4690" s="16" t="s">
        <v>10857</v>
      </c>
      <c r="F4690" s="16" t="s">
        <v>10864</v>
      </c>
      <c r="G4690" s="16" t="s">
        <v>10871</v>
      </c>
      <c r="H4690" s="16" t="s">
        <v>9535</v>
      </c>
      <c r="I4690" s="0" t="n">
        <v>113</v>
      </c>
      <c r="J4690" s="16" t="s">
        <v>239</v>
      </c>
      <c r="K4690" s="0" t="str">
        <f aca="false">IFERROR(IF(VLOOKUP($C4690,薬効分類マスタ!$A$2:$E$180,5,FALSE())=0,"",VLOOKUP($C4690,薬効分類マスタ!$A$2:$E$180,5,FALSE())),"")</f>
        <v/>
      </c>
      <c r="L4690" s="17"/>
      <c r="M4690" s="0" t="str">
        <f aca="false">IF($K4690="","",IF($L4690&lt;&gt;"",$L4690,VLOOKUP($C4690,薬効分類マスタ!$A$2:$F$180,6,FALSE())))</f>
        <v/>
      </c>
      <c r="N4690" s="0" t="str">
        <f aca="false">ASC(G4690)</f>
        <v>ｴｽﾜﾝﾀｲﾎｳ配合OD錠T20</v>
      </c>
      <c r="O4690" s="0" t="str">
        <f aca="false">ASC(E4690)</f>
        <v>ﾃｶﾞﾌｰﾙ･ｷﾞﾒﾗｼﾙ･ｵﾃﾗｼﾙｶﾘｳﾑ配合剤</v>
      </c>
      <c r="P4690" s="16" t="n">
        <f aca="false">N(P4689)+IF($C4690=検索!$B$49,1,0)</f>
        <v>0</v>
      </c>
    </row>
    <row r="4691" customFormat="false" ht="15" hidden="false" customHeight="false" outlineLevel="0" collapsed="false">
      <c r="A4691" s="16" t="s">
        <v>221</v>
      </c>
      <c r="B4691" s="0" t="s">
        <v>10872</v>
      </c>
      <c r="C4691" s="0" t="n">
        <v>422</v>
      </c>
      <c r="D4691" s="0" t="str">
        <f aca="false">IFERROR(VLOOKUP($C4691,薬効分類マスタ!$A$2:$B$180,2,FALSE()),"未登録")</f>
        <v>代謝拮抗剤</v>
      </c>
      <c r="E4691" s="16" t="s">
        <v>10857</v>
      </c>
      <c r="F4691" s="16" t="s">
        <v>10873</v>
      </c>
      <c r="G4691" s="16" t="s">
        <v>10874</v>
      </c>
      <c r="I4691" s="0" t="n">
        <v>80.2</v>
      </c>
      <c r="J4691" s="16" t="s">
        <v>239</v>
      </c>
      <c r="K4691" s="0" t="str">
        <f aca="false">IFERROR(IF(VLOOKUP($C4691,薬効分類マスタ!$A$2:$E$180,5,FALSE())=0,"",VLOOKUP($C4691,薬効分類マスタ!$A$2:$E$180,5,FALSE())),"")</f>
        <v/>
      </c>
      <c r="L4691" s="17"/>
      <c r="M4691" s="0" t="str">
        <f aca="false">IF($K4691="","",IF($L4691&lt;&gt;"",$L4691,VLOOKUP($C4691,薬効分類マスタ!$A$2:$F$180,6,FALSE())))</f>
        <v/>
      </c>
      <c r="N4691" s="0" t="str">
        <f aca="false">ASC(G4691)</f>
        <v>ﾃｶﾞﾌｰﾙ･ｷﾞﾒﾗｼﾙ･ｵﾃﾗｼﾙｶﾘｳﾑT25口腔内崩壊錠</v>
      </c>
      <c r="O4691" s="0" t="str">
        <f aca="false">ASC(E4691)</f>
        <v>ﾃｶﾞﾌｰﾙ･ｷﾞﾒﾗｼﾙ･ｵﾃﾗｼﾙｶﾘｳﾑ配合剤</v>
      </c>
      <c r="P4691" s="16" t="n">
        <f aca="false">N(P4690)+IF($C4691=検索!$B$49,1,0)</f>
        <v>0</v>
      </c>
    </row>
    <row r="4692" customFormat="false" ht="15" hidden="false" customHeight="false" outlineLevel="0" collapsed="false">
      <c r="A4692" s="16" t="s">
        <v>221</v>
      </c>
      <c r="B4692" s="0" t="s">
        <v>10875</v>
      </c>
      <c r="C4692" s="0" t="n">
        <v>422</v>
      </c>
      <c r="D4692" s="0" t="str">
        <f aca="false">IFERROR(VLOOKUP($C4692,薬効分類マスタ!$A$2:$B$180,2,FALSE()),"未登録")</f>
        <v>代謝拮抗剤</v>
      </c>
      <c r="E4692" s="16" t="s">
        <v>10857</v>
      </c>
      <c r="F4692" s="16" t="s">
        <v>10873</v>
      </c>
      <c r="G4692" s="16" t="s">
        <v>10876</v>
      </c>
      <c r="H4692" s="16" t="s">
        <v>2927</v>
      </c>
      <c r="I4692" s="0" t="n">
        <v>301</v>
      </c>
      <c r="J4692" s="16" t="s">
        <v>232</v>
      </c>
      <c r="K4692" s="0" t="str">
        <f aca="false">IFERROR(IF(VLOOKUP($C4692,薬効分類マスタ!$A$2:$E$180,5,FALSE())=0,"",VLOOKUP($C4692,薬効分類マスタ!$A$2:$E$180,5,FALSE())),"")</f>
        <v/>
      </c>
      <c r="L4692" s="17"/>
      <c r="M4692" s="0" t="str">
        <f aca="false">IF($K4692="","",IF($L4692&lt;&gt;"",$L4692,VLOOKUP($C4692,薬効分類マスタ!$A$2:$F$180,6,FALSE())))</f>
        <v/>
      </c>
      <c r="N4692" s="0" t="str">
        <f aca="false">ASC(G4692)</f>
        <v>ﾃｨｰｴｽﾜﾝ配合OD錠T25</v>
      </c>
      <c r="O4692" s="0" t="str">
        <f aca="false">ASC(E4692)</f>
        <v>ﾃｶﾞﾌｰﾙ･ｷﾞﾒﾗｼﾙ･ｵﾃﾗｼﾙｶﾘｳﾑ配合剤</v>
      </c>
      <c r="P4692" s="16" t="n">
        <f aca="false">N(P4691)+IF($C4692=検索!$B$49,1,0)</f>
        <v>0</v>
      </c>
    </row>
    <row r="4693" customFormat="false" ht="15" hidden="false" customHeight="false" outlineLevel="0" collapsed="false">
      <c r="A4693" s="16" t="s">
        <v>221</v>
      </c>
      <c r="B4693" s="0" t="s">
        <v>10877</v>
      </c>
      <c r="C4693" s="0" t="n">
        <v>422</v>
      </c>
      <c r="D4693" s="0" t="str">
        <f aca="false">IFERROR(VLOOKUP($C4693,薬効分類マスタ!$A$2:$B$180,2,FALSE()),"未登録")</f>
        <v>代謝拮抗剤</v>
      </c>
      <c r="E4693" s="16" t="s">
        <v>10857</v>
      </c>
      <c r="F4693" s="16" t="s">
        <v>10873</v>
      </c>
      <c r="G4693" s="16" t="s">
        <v>10878</v>
      </c>
      <c r="H4693" s="16" t="s">
        <v>9535</v>
      </c>
      <c r="I4693" s="0" t="n">
        <v>171.2</v>
      </c>
      <c r="J4693" s="16" t="s">
        <v>239</v>
      </c>
      <c r="K4693" s="0" t="str">
        <f aca="false">IFERROR(IF(VLOOKUP($C4693,薬効分類マスタ!$A$2:$E$180,5,FALSE())=0,"",VLOOKUP($C4693,薬効分類マスタ!$A$2:$E$180,5,FALSE())),"")</f>
        <v/>
      </c>
      <c r="L4693" s="17"/>
      <c r="M4693" s="0" t="str">
        <f aca="false">IF($K4693="","",IF($L4693&lt;&gt;"",$L4693,VLOOKUP($C4693,薬効分類マスタ!$A$2:$F$180,6,FALSE())))</f>
        <v/>
      </c>
      <c r="N4693" s="0" t="str">
        <f aca="false">ASC(G4693)</f>
        <v>ｴｽﾜﾝﾀｲﾎｳ配合OD錠T25</v>
      </c>
      <c r="O4693" s="0" t="str">
        <f aca="false">ASC(E4693)</f>
        <v>ﾃｶﾞﾌｰﾙ･ｷﾞﾒﾗｼﾙ･ｵﾃﾗｼﾙｶﾘｳﾑ配合剤</v>
      </c>
      <c r="P4693" s="16" t="n">
        <f aca="false">N(P4692)+IF($C4693=検索!$B$49,1,0)</f>
        <v>0</v>
      </c>
    </row>
    <row r="4694" customFormat="false" ht="15" hidden="false" customHeight="false" outlineLevel="0" collapsed="false">
      <c r="A4694" s="16" t="s">
        <v>221</v>
      </c>
      <c r="B4694" s="0" t="s">
        <v>10879</v>
      </c>
      <c r="C4694" s="0" t="n">
        <v>422</v>
      </c>
      <c r="D4694" s="0" t="str">
        <f aca="false">IFERROR(VLOOKUP($C4694,薬効分類マスタ!$A$2:$B$180,2,FALSE()),"未登録")</f>
        <v>代謝拮抗剤</v>
      </c>
      <c r="E4694" s="16" t="s">
        <v>10857</v>
      </c>
      <c r="F4694" s="16" t="s">
        <v>10880</v>
      </c>
      <c r="G4694" s="16" t="s">
        <v>10881</v>
      </c>
      <c r="H4694" s="16" t="s">
        <v>2927</v>
      </c>
      <c r="I4694" s="0" t="n">
        <v>220.8</v>
      </c>
      <c r="J4694" s="16" t="s">
        <v>232</v>
      </c>
      <c r="K4694" s="0" t="str">
        <f aca="false">IFERROR(IF(VLOOKUP($C4694,薬効分類マスタ!$A$2:$E$180,5,FALSE())=0,"",VLOOKUP($C4694,薬効分類マスタ!$A$2:$E$180,5,FALSE())),"")</f>
        <v/>
      </c>
      <c r="L4694" s="17"/>
      <c r="M4694" s="0" t="str">
        <f aca="false">IF($K4694="","",IF($L4694&lt;&gt;"",$L4694,VLOOKUP($C4694,薬効分類マスタ!$A$2:$F$180,6,FALSE())))</f>
        <v/>
      </c>
      <c r="N4694" s="0" t="str">
        <f aca="false">ASC(G4694)</f>
        <v>ﾃｨｰｴｽﾜﾝ配合ｶﾌﾟｾﾙT20</v>
      </c>
      <c r="O4694" s="0" t="str">
        <f aca="false">ASC(E4694)</f>
        <v>ﾃｶﾞﾌｰﾙ･ｷﾞﾒﾗｼﾙ･ｵﾃﾗｼﾙｶﾘｳﾑ配合剤</v>
      </c>
      <c r="P4694" s="16" t="n">
        <f aca="false">N(P4693)+IF($C4694=検索!$B$49,1,0)</f>
        <v>0</v>
      </c>
    </row>
    <row r="4695" customFormat="false" ht="15" hidden="false" customHeight="false" outlineLevel="0" collapsed="false">
      <c r="A4695" s="16" t="s">
        <v>221</v>
      </c>
      <c r="B4695" s="0" t="s">
        <v>10882</v>
      </c>
      <c r="C4695" s="0" t="n">
        <v>422</v>
      </c>
      <c r="D4695" s="0" t="str">
        <f aca="false">IFERROR(VLOOKUP($C4695,薬効分類マスタ!$A$2:$B$180,2,FALSE()),"未登録")</f>
        <v>代謝拮抗剤</v>
      </c>
      <c r="E4695" s="16" t="s">
        <v>10857</v>
      </c>
      <c r="F4695" s="16" t="s">
        <v>10880</v>
      </c>
      <c r="G4695" s="16" t="s">
        <v>10883</v>
      </c>
      <c r="H4695" s="16" t="s">
        <v>385</v>
      </c>
      <c r="I4695" s="0" t="n">
        <v>101.8</v>
      </c>
      <c r="J4695" s="16" t="s">
        <v>239</v>
      </c>
      <c r="K4695" s="0" t="str">
        <f aca="false">IFERROR(IF(VLOOKUP($C4695,薬効分類マスタ!$A$2:$E$180,5,FALSE())=0,"",VLOOKUP($C4695,薬効分類マスタ!$A$2:$E$180,5,FALSE())),"")</f>
        <v/>
      </c>
      <c r="L4695" s="17"/>
      <c r="M4695" s="0" t="str">
        <f aca="false">IF($K4695="","",IF($L4695&lt;&gt;"",$L4695,VLOOKUP($C4695,薬効分類マスタ!$A$2:$F$180,6,FALSE())))</f>
        <v/>
      </c>
      <c r="N4695" s="0" t="str">
        <f aca="false">ASC(G4695)</f>
        <v>ｴｽｴｰﾜﾝ配合ｶﾌﾟｾﾙT20</v>
      </c>
      <c r="O4695" s="0" t="str">
        <f aca="false">ASC(E4695)</f>
        <v>ﾃｶﾞﾌｰﾙ･ｷﾞﾒﾗｼﾙ･ｵﾃﾗｼﾙｶﾘｳﾑ配合剤</v>
      </c>
      <c r="P4695" s="16" t="n">
        <f aca="false">N(P4694)+IF($C4695=検索!$B$49,1,0)</f>
        <v>0</v>
      </c>
    </row>
    <row r="4696" customFormat="false" ht="15" hidden="false" customHeight="false" outlineLevel="0" collapsed="false">
      <c r="A4696" s="16" t="s">
        <v>221</v>
      </c>
      <c r="B4696" s="0" t="s">
        <v>10884</v>
      </c>
      <c r="C4696" s="0" t="n">
        <v>422</v>
      </c>
      <c r="D4696" s="0" t="str">
        <f aca="false">IFERROR(VLOOKUP($C4696,薬効分類マスタ!$A$2:$B$180,2,FALSE()),"未登録")</f>
        <v>代謝拮抗剤</v>
      </c>
      <c r="E4696" s="16" t="s">
        <v>10857</v>
      </c>
      <c r="F4696" s="16" t="s">
        <v>10885</v>
      </c>
      <c r="G4696" s="16" t="s">
        <v>10886</v>
      </c>
      <c r="I4696" s="0" t="n">
        <v>80.2</v>
      </c>
      <c r="J4696" s="16" t="s">
        <v>239</v>
      </c>
      <c r="K4696" s="0" t="str">
        <f aca="false">IFERROR(IF(VLOOKUP($C4696,薬効分類マスタ!$A$2:$E$180,5,FALSE())=0,"",VLOOKUP($C4696,薬効分類マスタ!$A$2:$E$180,5,FALSE())),"")</f>
        <v/>
      </c>
      <c r="L4696" s="17"/>
      <c r="M4696" s="0" t="str">
        <f aca="false">IF($K4696="","",IF($L4696&lt;&gt;"",$L4696,VLOOKUP($C4696,薬効分類マスタ!$A$2:$F$180,6,FALSE())))</f>
        <v/>
      </c>
      <c r="N4696" s="0" t="str">
        <f aca="false">ASC(G4696)</f>
        <v>ﾃｶﾞﾌｰﾙ･ｷﾞﾒﾗｼﾙ･ｵﾃﾗｼﾙｶﾘｳﾑT25ｶﾌﾟｾﾙ</v>
      </c>
      <c r="O4696" s="0" t="str">
        <f aca="false">ASC(E4696)</f>
        <v>ﾃｶﾞﾌｰﾙ･ｷﾞﾒﾗｼﾙ･ｵﾃﾗｼﾙｶﾘｳﾑ配合剤</v>
      </c>
      <c r="P4696" s="16" t="n">
        <f aca="false">N(P4695)+IF($C4696=検索!$B$49,1,0)</f>
        <v>0</v>
      </c>
    </row>
    <row r="4697" customFormat="false" ht="15" hidden="false" customHeight="false" outlineLevel="0" collapsed="false">
      <c r="A4697" s="16" t="s">
        <v>221</v>
      </c>
      <c r="B4697" s="0" t="s">
        <v>10887</v>
      </c>
      <c r="C4697" s="0" t="n">
        <v>422</v>
      </c>
      <c r="D4697" s="0" t="str">
        <f aca="false">IFERROR(VLOOKUP($C4697,薬効分類マスタ!$A$2:$B$180,2,FALSE()),"未登録")</f>
        <v>代謝拮抗剤</v>
      </c>
      <c r="E4697" s="16" t="s">
        <v>10857</v>
      </c>
      <c r="F4697" s="16" t="s">
        <v>10885</v>
      </c>
      <c r="G4697" s="16" t="s">
        <v>10888</v>
      </c>
      <c r="H4697" s="16" t="s">
        <v>2927</v>
      </c>
      <c r="I4697" s="0" t="n">
        <v>301</v>
      </c>
      <c r="J4697" s="16" t="s">
        <v>232</v>
      </c>
      <c r="K4697" s="0" t="str">
        <f aca="false">IFERROR(IF(VLOOKUP($C4697,薬効分類マスタ!$A$2:$E$180,5,FALSE())=0,"",VLOOKUP($C4697,薬効分類マスタ!$A$2:$E$180,5,FALSE())),"")</f>
        <v/>
      </c>
      <c r="L4697" s="17"/>
      <c r="M4697" s="0" t="str">
        <f aca="false">IF($K4697="","",IF($L4697&lt;&gt;"",$L4697,VLOOKUP($C4697,薬効分類マスタ!$A$2:$F$180,6,FALSE())))</f>
        <v/>
      </c>
      <c r="N4697" s="0" t="str">
        <f aca="false">ASC(G4697)</f>
        <v>ﾃｨｰｴｽﾜﾝ配合ｶﾌﾟｾﾙT25</v>
      </c>
      <c r="O4697" s="0" t="str">
        <f aca="false">ASC(E4697)</f>
        <v>ﾃｶﾞﾌｰﾙ･ｷﾞﾒﾗｼﾙ･ｵﾃﾗｼﾙｶﾘｳﾑ配合剤</v>
      </c>
      <c r="P4697" s="16" t="n">
        <f aca="false">N(P4696)+IF($C4697=検索!$B$49,1,0)</f>
        <v>0</v>
      </c>
    </row>
    <row r="4698" customFormat="false" ht="15" hidden="false" customHeight="false" outlineLevel="0" collapsed="false">
      <c r="A4698" s="16" t="s">
        <v>221</v>
      </c>
      <c r="B4698" s="0" t="s">
        <v>10889</v>
      </c>
      <c r="C4698" s="0" t="n">
        <v>424</v>
      </c>
      <c r="D4698" s="0" t="str">
        <f aca="false">IFERROR(VLOOKUP($C4698,薬効分類マスタ!$A$2:$B$180,2,FALSE()),"未登録")</f>
        <v>抗腫瘍性植物成分製剤</v>
      </c>
      <c r="E4698" s="16" t="s">
        <v>10890</v>
      </c>
      <c r="F4698" s="16" t="s">
        <v>1116</v>
      </c>
      <c r="G4698" s="16" t="s">
        <v>10891</v>
      </c>
      <c r="H4698" s="16" t="s">
        <v>5633</v>
      </c>
      <c r="I4698" s="0" t="n">
        <v>374.7</v>
      </c>
      <c r="J4698" s="16" t="s">
        <v>232</v>
      </c>
      <c r="K4698" s="0" t="str">
        <f aca="false">IFERROR(IF(VLOOKUP($C4698,薬効分類マスタ!$A$2:$E$180,5,FALSE())=0,"",VLOOKUP($C4698,薬効分類マスタ!$A$2:$E$180,5,FALSE())),"")</f>
        <v/>
      </c>
      <c r="L4698" s="17"/>
      <c r="M4698" s="0" t="str">
        <f aca="false">IF($K4698="","",IF($L4698&lt;&gt;"",$L4698,VLOOKUP($C4698,薬効分類マスタ!$A$2:$F$180,6,FALSE())))</f>
        <v/>
      </c>
      <c r="N4698" s="0" t="str">
        <f aca="false">ASC(G4698)</f>
        <v>ﾗｽﾃｯﾄSｶﾌﾟｾﾙ25mg</v>
      </c>
      <c r="O4698" s="0" t="str">
        <f aca="false">ASC(E4698)</f>
        <v>ｴﾄﾎﾟｼﾄﾞ</v>
      </c>
      <c r="P4698" s="16" t="n">
        <f aca="false">N(P4697)+IF($C4698=検索!$B$49,1,0)</f>
        <v>0</v>
      </c>
    </row>
    <row r="4699" customFormat="false" ht="15" hidden="false" customHeight="false" outlineLevel="0" collapsed="false">
      <c r="A4699" s="16" t="s">
        <v>221</v>
      </c>
      <c r="B4699" s="0" t="s">
        <v>10892</v>
      </c>
      <c r="C4699" s="0" t="n">
        <v>424</v>
      </c>
      <c r="D4699" s="0" t="str">
        <f aca="false">IFERROR(VLOOKUP($C4699,薬効分類マスタ!$A$2:$B$180,2,FALSE()),"未登録")</f>
        <v>抗腫瘍性植物成分製剤</v>
      </c>
      <c r="E4699" s="16" t="s">
        <v>10890</v>
      </c>
      <c r="F4699" s="16" t="s">
        <v>1116</v>
      </c>
      <c r="G4699" s="16" t="s">
        <v>10893</v>
      </c>
      <c r="H4699" s="16" t="s">
        <v>2309</v>
      </c>
      <c r="I4699" s="0" t="n">
        <v>468.1</v>
      </c>
      <c r="J4699" s="16" t="s">
        <v>232</v>
      </c>
      <c r="K4699" s="0" t="str">
        <f aca="false">IFERROR(IF(VLOOKUP($C4699,薬効分類マスタ!$A$2:$E$180,5,FALSE())=0,"",VLOOKUP($C4699,薬効分類マスタ!$A$2:$E$180,5,FALSE())),"")</f>
        <v/>
      </c>
      <c r="L4699" s="17"/>
      <c r="M4699" s="0" t="str">
        <f aca="false">IF($K4699="","",IF($L4699&lt;&gt;"",$L4699,VLOOKUP($C4699,薬効分類マスタ!$A$2:$F$180,6,FALSE())))</f>
        <v/>
      </c>
      <c r="N4699" s="0" t="str">
        <f aca="false">ASC(G4699)</f>
        <v>ﾍﾞﾌﾟｼﾄﾞｶﾌﾟｾﾙ25mg</v>
      </c>
      <c r="O4699" s="0" t="str">
        <f aca="false">ASC(E4699)</f>
        <v>ｴﾄﾎﾟｼﾄﾞ</v>
      </c>
      <c r="P4699" s="16" t="n">
        <f aca="false">N(P4698)+IF($C4699=検索!$B$49,1,0)</f>
        <v>0</v>
      </c>
    </row>
    <row r="4700" customFormat="false" ht="15" hidden="false" customHeight="false" outlineLevel="0" collapsed="false">
      <c r="A4700" s="16" t="s">
        <v>221</v>
      </c>
      <c r="B4700" s="0" t="s">
        <v>10894</v>
      </c>
      <c r="C4700" s="0" t="n">
        <v>424</v>
      </c>
      <c r="D4700" s="0" t="str">
        <f aca="false">IFERROR(VLOOKUP($C4700,薬効分類マスタ!$A$2:$B$180,2,FALSE()),"未登録")</f>
        <v>抗腫瘍性植物成分製剤</v>
      </c>
      <c r="E4700" s="16" t="s">
        <v>10890</v>
      </c>
      <c r="F4700" s="16" t="s">
        <v>1783</v>
      </c>
      <c r="G4700" s="16" t="s">
        <v>10895</v>
      </c>
      <c r="H4700" s="16" t="s">
        <v>5633</v>
      </c>
      <c r="I4700" s="0" t="n">
        <v>627.9</v>
      </c>
      <c r="J4700" s="16" t="s">
        <v>232</v>
      </c>
      <c r="K4700" s="0" t="str">
        <f aca="false">IFERROR(IF(VLOOKUP($C4700,薬効分類マスタ!$A$2:$E$180,5,FALSE())=0,"",VLOOKUP($C4700,薬効分類マスタ!$A$2:$E$180,5,FALSE())),"")</f>
        <v/>
      </c>
      <c r="L4700" s="17"/>
      <c r="M4700" s="0" t="str">
        <f aca="false">IF($K4700="","",IF($L4700&lt;&gt;"",$L4700,VLOOKUP($C4700,薬効分類マスタ!$A$2:$F$180,6,FALSE())))</f>
        <v/>
      </c>
      <c r="N4700" s="0" t="str">
        <f aca="false">ASC(G4700)</f>
        <v>ﾗｽﾃｯﾄSｶﾌﾟｾﾙ50mg</v>
      </c>
      <c r="O4700" s="0" t="str">
        <f aca="false">ASC(E4700)</f>
        <v>ｴﾄﾎﾟｼﾄﾞ</v>
      </c>
      <c r="P4700" s="16" t="n">
        <f aca="false">N(P4699)+IF($C4700=検索!$B$49,1,0)</f>
        <v>0</v>
      </c>
    </row>
    <row r="4701" customFormat="false" ht="15" hidden="false" customHeight="false" outlineLevel="0" collapsed="false">
      <c r="A4701" s="16" t="s">
        <v>221</v>
      </c>
      <c r="B4701" s="0" t="s">
        <v>10896</v>
      </c>
      <c r="C4701" s="0" t="n">
        <v>424</v>
      </c>
      <c r="D4701" s="0" t="str">
        <f aca="false">IFERROR(VLOOKUP($C4701,薬効分類マスタ!$A$2:$B$180,2,FALSE()),"未登録")</f>
        <v>抗腫瘍性植物成分製剤</v>
      </c>
      <c r="E4701" s="16" t="s">
        <v>10890</v>
      </c>
      <c r="F4701" s="16" t="s">
        <v>1783</v>
      </c>
      <c r="G4701" s="16" t="s">
        <v>10897</v>
      </c>
      <c r="H4701" s="16" t="s">
        <v>2309</v>
      </c>
      <c r="I4701" s="0" t="n">
        <v>1017.7</v>
      </c>
      <c r="J4701" s="16" t="s">
        <v>232</v>
      </c>
      <c r="K4701" s="0" t="str">
        <f aca="false">IFERROR(IF(VLOOKUP($C4701,薬効分類マスタ!$A$2:$E$180,5,FALSE())=0,"",VLOOKUP($C4701,薬効分類マスタ!$A$2:$E$180,5,FALSE())),"")</f>
        <v/>
      </c>
      <c r="L4701" s="17"/>
      <c r="M4701" s="0" t="str">
        <f aca="false">IF($K4701="","",IF($L4701&lt;&gt;"",$L4701,VLOOKUP($C4701,薬効分類マスタ!$A$2:$F$180,6,FALSE())))</f>
        <v/>
      </c>
      <c r="N4701" s="0" t="str">
        <f aca="false">ASC(G4701)</f>
        <v>ﾍﾞﾌﾟｼﾄﾞｶﾌﾟｾﾙ50mg</v>
      </c>
      <c r="O4701" s="0" t="str">
        <f aca="false">ASC(E4701)</f>
        <v>ｴﾄﾎﾟｼﾄﾞ</v>
      </c>
      <c r="P4701" s="16" t="n">
        <f aca="false">N(P4700)+IF($C4701=検索!$B$49,1,0)</f>
        <v>0</v>
      </c>
    </row>
    <row r="4702" customFormat="false" ht="15" hidden="false" customHeight="false" outlineLevel="0" collapsed="false">
      <c r="A4702" s="16" t="s">
        <v>221</v>
      </c>
      <c r="B4702" s="0" t="s">
        <v>10898</v>
      </c>
      <c r="C4702" s="0" t="n">
        <v>429</v>
      </c>
      <c r="D4702" s="0" t="str">
        <f aca="false">IFERROR(VLOOKUP($C4702,薬効分類マスタ!$A$2:$B$180,2,FALSE()),"未登録")</f>
        <v>その他の腫瘍用薬</v>
      </c>
      <c r="E4702" s="16" t="s">
        <v>10899</v>
      </c>
      <c r="F4702" s="16" t="s">
        <v>1783</v>
      </c>
      <c r="G4702" s="16" t="s">
        <v>10900</v>
      </c>
      <c r="H4702" s="16" t="s">
        <v>677</v>
      </c>
      <c r="I4702" s="0" t="n">
        <v>693.5</v>
      </c>
      <c r="J4702" s="16" t="s">
        <v>232</v>
      </c>
      <c r="K4702" s="0" t="str">
        <f aca="false">IFERROR(IF(VLOOKUP($C4702,薬効分類マスタ!$A$2:$E$180,5,FALSE())=0,"",VLOOKUP($C4702,薬効分類マスタ!$A$2:$E$180,5,FALSE())),"")</f>
        <v/>
      </c>
      <c r="L4702" s="17"/>
      <c r="M4702" s="0" t="str">
        <f aca="false">IF($K4702="","",IF($L4702&lt;&gt;"",$L4702,VLOOKUP($C4702,薬効分類マスタ!$A$2:$F$180,6,FALSE())))</f>
        <v/>
      </c>
      <c r="N4702" s="0" t="str">
        <f aca="false">ASC(G4702)</f>
        <v>塩酸ﾌﾟﾛｶﾙﾊﾞｼﾞﾝｶﾌﾟｾﾙ50mg｢TYP｣</v>
      </c>
      <c r="O4702" s="0" t="str">
        <f aca="false">ASC(E4702)</f>
        <v>ﾌﾟﾛｶﾙﾊﾞｼﾞﾝ塩酸塩</v>
      </c>
      <c r="P4702" s="16" t="n">
        <f aca="false">N(P4701)+IF($C4702=検索!$B$49,1,0)</f>
        <v>0</v>
      </c>
    </row>
    <row r="4703" customFormat="false" ht="15" hidden="false" customHeight="false" outlineLevel="0" collapsed="false">
      <c r="A4703" s="16" t="s">
        <v>221</v>
      </c>
      <c r="B4703" s="0" t="s">
        <v>10901</v>
      </c>
      <c r="C4703" s="0" t="n">
        <v>429</v>
      </c>
      <c r="D4703" s="0" t="str">
        <f aca="false">IFERROR(VLOOKUP($C4703,薬効分類マスタ!$A$2:$B$180,2,FALSE()),"未登録")</f>
        <v>その他の腫瘍用薬</v>
      </c>
      <c r="E4703" s="16" t="s">
        <v>10902</v>
      </c>
      <c r="F4703" s="16" t="s">
        <v>262</v>
      </c>
      <c r="G4703" s="16" t="s">
        <v>10903</v>
      </c>
      <c r="I4703" s="0" t="n">
        <v>14.4</v>
      </c>
      <c r="J4703" s="16" t="s">
        <v>239</v>
      </c>
      <c r="K4703" s="0" t="str">
        <f aca="false">IFERROR(IF(VLOOKUP($C4703,薬効分類マスタ!$A$2:$E$180,5,FALSE())=0,"",VLOOKUP($C4703,薬効分類マスタ!$A$2:$E$180,5,FALSE())),"")</f>
        <v/>
      </c>
      <c r="L4703" s="17"/>
      <c r="M4703" s="0" t="str">
        <f aca="false">IF($K4703="","",IF($L4703&lt;&gt;"",$L4703,VLOOKUP($C4703,薬効分類マスタ!$A$2:$F$180,6,FALSE())))</f>
        <v/>
      </c>
      <c r="N4703" s="0" t="str">
        <f aca="false">ASC(G4703)</f>
        <v>ﾀﾓｷｼﾌｪﾝｸｴﾝ酸塩10mg錠</v>
      </c>
      <c r="O4703" s="0" t="str">
        <f aca="false">ASC(E4703)</f>
        <v>ﾀﾓｷｼﾌｪﾝｸｴﾝ酸塩</v>
      </c>
      <c r="P4703" s="16" t="n">
        <f aca="false">N(P4702)+IF($C4703=検索!$B$49,1,0)</f>
        <v>0</v>
      </c>
    </row>
    <row r="4704" customFormat="false" ht="15" hidden="false" customHeight="false" outlineLevel="0" collapsed="false">
      <c r="A4704" s="16" t="s">
        <v>221</v>
      </c>
      <c r="B4704" s="0" t="s">
        <v>10904</v>
      </c>
      <c r="C4704" s="0" t="n">
        <v>429</v>
      </c>
      <c r="D4704" s="0" t="str">
        <f aca="false">IFERROR(VLOOKUP($C4704,薬効分類マスタ!$A$2:$B$180,2,FALSE()),"未登録")</f>
        <v>その他の腫瘍用薬</v>
      </c>
      <c r="E4704" s="16" t="s">
        <v>10902</v>
      </c>
      <c r="F4704" s="16" t="s">
        <v>262</v>
      </c>
      <c r="G4704" s="16" t="s">
        <v>10905</v>
      </c>
      <c r="H4704" s="16" t="s">
        <v>4574</v>
      </c>
      <c r="I4704" s="0" t="n">
        <v>27.9</v>
      </c>
      <c r="J4704" s="16" t="s">
        <v>232</v>
      </c>
      <c r="K4704" s="0" t="str">
        <f aca="false">IFERROR(IF(VLOOKUP($C4704,薬効分類マスタ!$A$2:$E$180,5,FALSE())=0,"",VLOOKUP($C4704,薬効分類マスタ!$A$2:$E$180,5,FALSE())),"")</f>
        <v/>
      </c>
      <c r="L4704" s="17"/>
      <c r="M4704" s="0" t="str">
        <f aca="false">IF($K4704="","",IF($L4704&lt;&gt;"",$L4704,VLOOKUP($C4704,薬効分類マスタ!$A$2:$F$180,6,FALSE())))</f>
        <v/>
      </c>
      <c r="N4704" s="0" t="str">
        <f aca="false">ASC(G4704)</f>
        <v>ﾉﾙﾊﾞﾃﾞｯｸｽ錠10mg</v>
      </c>
      <c r="O4704" s="0" t="str">
        <f aca="false">ASC(E4704)</f>
        <v>ﾀﾓｷｼﾌｪﾝｸｴﾝ酸塩</v>
      </c>
      <c r="P4704" s="16" t="n">
        <f aca="false">N(P4703)+IF($C4704=検索!$B$49,1,0)</f>
        <v>0</v>
      </c>
    </row>
    <row r="4705" customFormat="false" ht="15" hidden="false" customHeight="false" outlineLevel="0" collapsed="false">
      <c r="A4705" s="16" t="s">
        <v>221</v>
      </c>
      <c r="B4705" s="0" t="s">
        <v>10906</v>
      </c>
      <c r="C4705" s="0" t="n">
        <v>429</v>
      </c>
      <c r="D4705" s="0" t="str">
        <f aca="false">IFERROR(VLOOKUP($C4705,薬効分類マスタ!$A$2:$B$180,2,FALSE()),"未登録")</f>
        <v>その他の腫瘍用薬</v>
      </c>
      <c r="E4705" s="16" t="s">
        <v>10902</v>
      </c>
      <c r="F4705" s="16" t="s">
        <v>262</v>
      </c>
      <c r="G4705" s="16" t="s">
        <v>10907</v>
      </c>
      <c r="H4705" s="16" t="s">
        <v>1183</v>
      </c>
      <c r="I4705" s="0" t="n">
        <v>36.1</v>
      </c>
      <c r="J4705" s="16" t="s">
        <v>239</v>
      </c>
      <c r="K4705" s="0" t="str">
        <f aca="false">IFERROR(IF(VLOOKUP($C4705,薬効分類マスタ!$A$2:$E$180,5,FALSE())=0,"",VLOOKUP($C4705,薬効分類マスタ!$A$2:$E$180,5,FALSE())),"")</f>
        <v/>
      </c>
      <c r="L4705" s="17"/>
      <c r="M4705" s="0" t="str">
        <f aca="false">IF($K4705="","",IF($L4705&lt;&gt;"",$L4705,VLOOKUP($C4705,薬効分類マスタ!$A$2:$F$180,6,FALSE())))</f>
        <v/>
      </c>
      <c r="N4705" s="0" t="str">
        <f aca="false">ASC(G4705)</f>
        <v>ﾀﾓｷｼﾌｪﾝ錠10mg｢明治｣</v>
      </c>
      <c r="O4705" s="0" t="str">
        <f aca="false">ASC(E4705)</f>
        <v>ﾀﾓｷｼﾌｪﾝｸｴﾝ酸塩</v>
      </c>
      <c r="P4705" s="16" t="n">
        <f aca="false">N(P4704)+IF($C4705=検索!$B$49,1,0)</f>
        <v>0</v>
      </c>
    </row>
    <row r="4706" customFormat="false" ht="15" hidden="false" customHeight="false" outlineLevel="0" collapsed="false">
      <c r="A4706" s="16" t="s">
        <v>221</v>
      </c>
      <c r="B4706" s="0" t="s">
        <v>10908</v>
      </c>
      <c r="C4706" s="0" t="n">
        <v>429</v>
      </c>
      <c r="D4706" s="0" t="str">
        <f aca="false">IFERROR(VLOOKUP($C4706,薬効分類マスタ!$A$2:$B$180,2,FALSE()),"未登録")</f>
        <v>その他の腫瘍用薬</v>
      </c>
      <c r="E4706" s="16" t="s">
        <v>10902</v>
      </c>
      <c r="F4706" s="16" t="s">
        <v>262</v>
      </c>
      <c r="G4706" s="16" t="s">
        <v>10909</v>
      </c>
      <c r="H4706" s="16" t="s">
        <v>950</v>
      </c>
      <c r="I4706" s="0" t="n">
        <v>36.1</v>
      </c>
      <c r="J4706" s="16" t="s">
        <v>239</v>
      </c>
      <c r="K4706" s="0" t="str">
        <f aca="false">IFERROR(IF(VLOOKUP($C4706,薬効分類マスタ!$A$2:$E$180,5,FALSE())=0,"",VLOOKUP($C4706,薬効分類マスタ!$A$2:$E$180,5,FALSE())),"")</f>
        <v/>
      </c>
      <c r="L4706" s="17"/>
      <c r="M4706" s="0" t="str">
        <f aca="false">IF($K4706="","",IF($L4706&lt;&gt;"",$L4706,VLOOKUP($C4706,薬効分類マスタ!$A$2:$F$180,6,FALSE())))</f>
        <v/>
      </c>
      <c r="N4706" s="0" t="str">
        <f aca="false">ASC(G4706)</f>
        <v>ﾀﾓｷｼﾌｪﾝ錠10mg｢MYL｣</v>
      </c>
      <c r="O4706" s="0" t="str">
        <f aca="false">ASC(E4706)</f>
        <v>ﾀﾓｷｼﾌｪﾝｸｴﾝ酸塩</v>
      </c>
      <c r="P4706" s="16" t="n">
        <f aca="false">N(P4705)+IF($C4706=検索!$B$49,1,0)</f>
        <v>0</v>
      </c>
    </row>
    <row r="4707" customFormat="false" ht="15" hidden="false" customHeight="false" outlineLevel="0" collapsed="false">
      <c r="A4707" s="16" t="s">
        <v>221</v>
      </c>
      <c r="B4707" s="0" t="s">
        <v>10910</v>
      </c>
      <c r="C4707" s="0" t="n">
        <v>429</v>
      </c>
      <c r="D4707" s="0" t="str">
        <f aca="false">IFERROR(VLOOKUP($C4707,薬効分類マスタ!$A$2:$B$180,2,FALSE()),"未登録")</f>
        <v>その他の腫瘍用薬</v>
      </c>
      <c r="E4707" s="16" t="s">
        <v>10902</v>
      </c>
      <c r="F4707" s="16" t="s">
        <v>445</v>
      </c>
      <c r="G4707" s="16" t="s">
        <v>10911</v>
      </c>
      <c r="I4707" s="0" t="n">
        <v>27</v>
      </c>
      <c r="J4707" s="16" t="s">
        <v>239</v>
      </c>
      <c r="K4707" s="0" t="str">
        <f aca="false">IFERROR(IF(VLOOKUP($C4707,薬効分類マスタ!$A$2:$E$180,5,FALSE())=0,"",VLOOKUP($C4707,薬効分類マスタ!$A$2:$E$180,5,FALSE())),"")</f>
        <v/>
      </c>
      <c r="L4707" s="17"/>
      <c r="M4707" s="0" t="str">
        <f aca="false">IF($K4707="","",IF($L4707&lt;&gt;"",$L4707,VLOOKUP($C4707,薬効分類マスタ!$A$2:$F$180,6,FALSE())))</f>
        <v/>
      </c>
      <c r="N4707" s="0" t="str">
        <f aca="false">ASC(G4707)</f>
        <v>ﾀﾓｷｼﾌｪﾝｸｴﾝ酸塩20mg錠</v>
      </c>
      <c r="O4707" s="0" t="str">
        <f aca="false">ASC(E4707)</f>
        <v>ﾀﾓｷｼﾌｪﾝｸｴﾝ酸塩</v>
      </c>
      <c r="P4707" s="16" t="n">
        <f aca="false">N(P4706)+IF($C4707=検索!$B$49,1,0)</f>
        <v>0</v>
      </c>
    </row>
    <row r="4708" customFormat="false" ht="15" hidden="false" customHeight="false" outlineLevel="0" collapsed="false">
      <c r="A4708" s="16" t="s">
        <v>221</v>
      </c>
      <c r="B4708" s="0" t="s">
        <v>10912</v>
      </c>
      <c r="C4708" s="0" t="n">
        <v>429</v>
      </c>
      <c r="D4708" s="0" t="str">
        <f aca="false">IFERROR(VLOOKUP($C4708,薬効分類マスタ!$A$2:$B$180,2,FALSE()),"未登録")</f>
        <v>その他の腫瘍用薬</v>
      </c>
      <c r="E4708" s="16" t="s">
        <v>10902</v>
      </c>
      <c r="F4708" s="16" t="s">
        <v>445</v>
      </c>
      <c r="G4708" s="16" t="s">
        <v>10913</v>
      </c>
      <c r="H4708" s="16" t="s">
        <v>4574</v>
      </c>
      <c r="I4708" s="0" t="n">
        <v>40.5</v>
      </c>
      <c r="J4708" s="16" t="s">
        <v>232</v>
      </c>
      <c r="K4708" s="0" t="str">
        <f aca="false">IFERROR(IF(VLOOKUP($C4708,薬効分類マスタ!$A$2:$E$180,5,FALSE())=0,"",VLOOKUP($C4708,薬効分類マスタ!$A$2:$E$180,5,FALSE())),"")</f>
        <v/>
      </c>
      <c r="L4708" s="17"/>
      <c r="M4708" s="0" t="str">
        <f aca="false">IF($K4708="","",IF($L4708&lt;&gt;"",$L4708,VLOOKUP($C4708,薬効分類マスタ!$A$2:$F$180,6,FALSE())))</f>
        <v/>
      </c>
      <c r="N4708" s="0" t="str">
        <f aca="false">ASC(G4708)</f>
        <v>ﾉﾙﾊﾞﾃﾞｯｸｽ錠20mg</v>
      </c>
      <c r="O4708" s="0" t="str">
        <f aca="false">ASC(E4708)</f>
        <v>ﾀﾓｷｼﾌｪﾝｸｴﾝ酸塩</v>
      </c>
      <c r="P4708" s="16" t="n">
        <f aca="false">N(P4707)+IF($C4708=検索!$B$49,1,0)</f>
        <v>0</v>
      </c>
    </row>
    <row r="4709" customFormat="false" ht="15" hidden="false" customHeight="false" outlineLevel="0" collapsed="false">
      <c r="A4709" s="16" t="s">
        <v>221</v>
      </c>
      <c r="B4709" s="0" t="s">
        <v>10914</v>
      </c>
      <c r="C4709" s="0" t="n">
        <v>429</v>
      </c>
      <c r="D4709" s="0" t="str">
        <f aca="false">IFERROR(VLOOKUP($C4709,薬効分類マスタ!$A$2:$B$180,2,FALSE()),"未登録")</f>
        <v>その他の腫瘍用薬</v>
      </c>
      <c r="E4709" s="16" t="s">
        <v>10915</v>
      </c>
      <c r="F4709" s="16" t="s">
        <v>10916</v>
      </c>
      <c r="G4709" s="16" t="s">
        <v>10917</v>
      </c>
      <c r="H4709" s="16" t="s">
        <v>10918</v>
      </c>
      <c r="I4709" s="0" t="n">
        <v>1013.6</v>
      </c>
      <c r="J4709" s="16" t="s">
        <v>232</v>
      </c>
      <c r="K4709" s="0" t="str">
        <f aca="false">IFERROR(IF(VLOOKUP($C4709,薬効分類マスタ!$A$2:$E$180,5,FALSE())=0,"",VLOOKUP($C4709,薬効分類マスタ!$A$2:$E$180,5,FALSE())),"")</f>
        <v/>
      </c>
      <c r="L4709" s="17"/>
      <c r="M4709" s="0" t="str">
        <f aca="false">IF($K4709="","",IF($L4709&lt;&gt;"",$L4709,VLOOKUP($C4709,薬効分類マスタ!$A$2:$F$180,6,FALSE())))</f>
        <v/>
      </c>
      <c r="N4709" s="0" t="str">
        <f aca="false">ASC(G4709)</f>
        <v>ﾍﾟﾗｿﾞﾘﾝ細粒400mg</v>
      </c>
      <c r="O4709" s="0" t="str">
        <f aca="false">ASC(E4709)</f>
        <v>ｿﾌﾞｿﾞｷｻﾝ</v>
      </c>
      <c r="P4709" s="16" t="n">
        <f aca="false">N(P4708)+IF($C4709=検索!$B$49,1,0)</f>
        <v>0</v>
      </c>
    </row>
    <row r="4710" customFormat="false" ht="15" hidden="false" customHeight="false" outlineLevel="0" collapsed="false">
      <c r="A4710" s="16" t="s">
        <v>221</v>
      </c>
      <c r="B4710" s="0" t="s">
        <v>10919</v>
      </c>
      <c r="C4710" s="0" t="n">
        <v>429</v>
      </c>
      <c r="D4710" s="0" t="str">
        <f aca="false">IFERROR(VLOOKUP($C4710,薬効分類マスタ!$A$2:$B$180,2,FALSE()),"未登録")</f>
        <v>その他の腫瘍用薬</v>
      </c>
      <c r="E4710" s="16" t="s">
        <v>10915</v>
      </c>
      <c r="F4710" s="16" t="s">
        <v>10920</v>
      </c>
      <c r="G4710" s="16" t="s">
        <v>10921</v>
      </c>
      <c r="H4710" s="16" t="s">
        <v>10918</v>
      </c>
      <c r="I4710" s="0" t="n">
        <v>1358.2</v>
      </c>
      <c r="J4710" s="16" t="s">
        <v>232</v>
      </c>
      <c r="K4710" s="0" t="str">
        <f aca="false">IFERROR(IF(VLOOKUP($C4710,薬効分類マスタ!$A$2:$E$180,5,FALSE())=0,"",VLOOKUP($C4710,薬効分類マスタ!$A$2:$E$180,5,FALSE())),"")</f>
        <v/>
      </c>
      <c r="L4710" s="17"/>
      <c r="M4710" s="0" t="str">
        <f aca="false">IF($K4710="","",IF($L4710&lt;&gt;"",$L4710,VLOOKUP($C4710,薬効分類マスタ!$A$2:$F$180,6,FALSE())))</f>
        <v/>
      </c>
      <c r="N4710" s="0" t="str">
        <f aca="false">ASC(G4710)</f>
        <v>ﾍﾟﾗｿﾞﾘﾝ細粒800mg</v>
      </c>
      <c r="O4710" s="0" t="str">
        <f aca="false">ASC(E4710)</f>
        <v>ｿﾌﾞｿﾞｷｻﾝ</v>
      </c>
      <c r="P4710" s="16" t="n">
        <f aca="false">N(P4709)+IF($C4710=検索!$B$49,1,0)</f>
        <v>0</v>
      </c>
    </row>
    <row r="4711" customFormat="false" ht="15" hidden="false" customHeight="false" outlineLevel="0" collapsed="false">
      <c r="A4711" s="16" t="s">
        <v>221</v>
      </c>
      <c r="B4711" s="0" t="s">
        <v>10922</v>
      </c>
      <c r="C4711" s="0" t="n">
        <v>429</v>
      </c>
      <c r="D4711" s="0" t="str">
        <f aca="false">IFERROR(VLOOKUP($C4711,薬効分類マスタ!$A$2:$B$180,2,FALSE()),"未登録")</f>
        <v>その他の腫瘍用薬</v>
      </c>
      <c r="E4711" s="16" t="s">
        <v>10923</v>
      </c>
      <c r="F4711" s="16" t="s">
        <v>3685</v>
      </c>
      <c r="G4711" s="16" t="s">
        <v>10924</v>
      </c>
      <c r="H4711" s="16" t="s">
        <v>5633</v>
      </c>
      <c r="I4711" s="0" t="n">
        <v>70.4</v>
      </c>
      <c r="J4711" s="16" t="s">
        <v>232</v>
      </c>
      <c r="K4711" s="0" t="str">
        <f aca="false">IFERROR(IF(VLOOKUP($C4711,薬効分類マスタ!$A$2:$E$180,5,FALSE())=0,"",VLOOKUP($C4711,薬効分類マスタ!$A$2:$E$180,5,FALSE())),"")</f>
        <v/>
      </c>
      <c r="L4711" s="17"/>
      <c r="M4711" s="0" t="str">
        <f aca="false">IF($K4711="","",IF($L4711&lt;&gt;"",$L4711,VLOOKUP($C4711,薬効分類マスタ!$A$2:$F$180,6,FALSE())))</f>
        <v/>
      </c>
      <c r="N4711" s="0" t="str">
        <f aca="false">ASC(G4711)</f>
        <v>ｵﾀﾞｲﾝ錠125mg</v>
      </c>
      <c r="O4711" s="0" t="str">
        <f aca="false">ASC(E4711)</f>
        <v>ﾌﾙﾀﾐﾄﾞ</v>
      </c>
      <c r="P4711" s="16" t="n">
        <f aca="false">N(P4710)+IF($C4711=検索!$B$49,1,0)</f>
        <v>0</v>
      </c>
    </row>
    <row r="4712" customFormat="false" ht="15" hidden="false" customHeight="false" outlineLevel="0" collapsed="false">
      <c r="A4712" s="16" t="s">
        <v>221</v>
      </c>
      <c r="B4712" s="0" t="s">
        <v>10925</v>
      </c>
      <c r="C4712" s="0" t="n">
        <v>429</v>
      </c>
      <c r="D4712" s="0" t="str">
        <f aca="false">IFERROR(VLOOKUP($C4712,薬効分類マスタ!$A$2:$B$180,2,FALSE()),"未登録")</f>
        <v>その他の腫瘍用薬</v>
      </c>
      <c r="E4712" s="16" t="s">
        <v>10923</v>
      </c>
      <c r="F4712" s="16" t="s">
        <v>3685</v>
      </c>
      <c r="G4712" s="16" t="s">
        <v>10926</v>
      </c>
      <c r="H4712" s="16" t="s">
        <v>950</v>
      </c>
      <c r="I4712" s="0" t="n">
        <v>46.9</v>
      </c>
      <c r="J4712" s="16" t="s">
        <v>239</v>
      </c>
      <c r="K4712" s="0" t="str">
        <f aca="false">IFERROR(IF(VLOOKUP($C4712,薬効分類マスタ!$A$2:$E$180,5,FALSE())=0,"",VLOOKUP($C4712,薬効分類マスタ!$A$2:$E$180,5,FALSE())),"")</f>
        <v/>
      </c>
      <c r="L4712" s="17"/>
      <c r="M4712" s="0" t="str">
        <f aca="false">IF($K4712="","",IF($L4712&lt;&gt;"",$L4712,VLOOKUP($C4712,薬効分類マスタ!$A$2:$F$180,6,FALSE())))</f>
        <v/>
      </c>
      <c r="N4712" s="0" t="str">
        <f aca="false">ASC(G4712)</f>
        <v>ﾌﾙﾀﾐﾄﾞ錠125mg｢VTRS｣</v>
      </c>
      <c r="O4712" s="0" t="str">
        <f aca="false">ASC(E4712)</f>
        <v>ﾌﾙﾀﾐﾄﾞ</v>
      </c>
      <c r="P4712" s="16" t="n">
        <f aca="false">N(P4711)+IF($C4712=検索!$B$49,1,0)</f>
        <v>0</v>
      </c>
    </row>
    <row r="4713" customFormat="false" ht="15" hidden="false" customHeight="false" outlineLevel="0" collapsed="false">
      <c r="A4713" s="16" t="s">
        <v>221</v>
      </c>
      <c r="B4713" s="0" t="s">
        <v>10927</v>
      </c>
      <c r="C4713" s="0" t="n">
        <v>429</v>
      </c>
      <c r="D4713" s="0" t="str">
        <f aca="false">IFERROR(VLOOKUP($C4713,薬効分類マスタ!$A$2:$B$180,2,FALSE()),"未登録")</f>
        <v>その他の腫瘍用薬</v>
      </c>
      <c r="E4713" s="16" t="s">
        <v>10928</v>
      </c>
      <c r="F4713" s="16" t="s">
        <v>1778</v>
      </c>
      <c r="G4713" s="16" t="s">
        <v>10929</v>
      </c>
      <c r="H4713" s="16" t="s">
        <v>2309</v>
      </c>
      <c r="I4713" s="0" t="n">
        <v>590.4</v>
      </c>
      <c r="J4713" s="16" t="s">
        <v>232</v>
      </c>
      <c r="K4713" s="0" t="str">
        <f aca="false">IFERROR(IF(VLOOKUP($C4713,薬効分類マスタ!$A$2:$E$180,5,FALSE())=0,"",VLOOKUP($C4713,薬効分類マスタ!$A$2:$E$180,5,FALSE())),"")</f>
        <v/>
      </c>
      <c r="L4713" s="17"/>
      <c r="M4713" s="0" t="str">
        <f aca="false">IF($K4713="","",IF($L4713&lt;&gt;"",$L4713,VLOOKUP($C4713,薬効分類マスタ!$A$2:$F$180,6,FALSE())))</f>
        <v/>
      </c>
      <c r="N4713" s="0" t="str">
        <f aca="false">ASC(G4713)</f>
        <v>ﾍﾞｻﾉｲﾄﾞｶﾌﾟｾﾙ10mg</v>
      </c>
      <c r="O4713" s="0" t="str">
        <f aca="false">ASC(E4713)</f>
        <v>ﾄﾚﾁﾉｲﾝ</v>
      </c>
      <c r="P4713" s="16" t="n">
        <f aca="false">N(P4712)+IF($C4713=検索!$B$49,1,0)</f>
        <v>0</v>
      </c>
    </row>
    <row r="4714" customFormat="false" ht="15" hidden="false" customHeight="false" outlineLevel="0" collapsed="false">
      <c r="A4714" s="16" t="s">
        <v>221</v>
      </c>
      <c r="B4714" s="0" t="s">
        <v>10930</v>
      </c>
      <c r="C4714" s="0" t="n">
        <v>429</v>
      </c>
      <c r="D4714" s="0" t="str">
        <f aca="false">IFERROR(VLOOKUP($C4714,薬効分類マスタ!$A$2:$B$180,2,FALSE()),"未登録")</f>
        <v>その他の腫瘍用薬</v>
      </c>
      <c r="E4714" s="16" t="s">
        <v>10931</v>
      </c>
      <c r="F4714" s="16" t="s">
        <v>1172</v>
      </c>
      <c r="G4714" s="16" t="s">
        <v>10932</v>
      </c>
      <c r="H4714" s="16" t="s">
        <v>5633</v>
      </c>
      <c r="I4714" s="0" t="n">
        <v>101.7</v>
      </c>
      <c r="J4714" s="16" t="s">
        <v>232</v>
      </c>
      <c r="K4714" s="0" t="str">
        <f aca="false">IFERROR(IF(VLOOKUP($C4714,薬効分類マスタ!$A$2:$E$180,5,FALSE())=0,"",VLOOKUP($C4714,薬効分類マスタ!$A$2:$E$180,5,FALSE())),"")</f>
        <v/>
      </c>
      <c r="L4714" s="17"/>
      <c r="M4714" s="0" t="str">
        <f aca="false">IF($K4714="","",IF($L4714&lt;&gt;"",$L4714,VLOOKUP($C4714,薬効分類マスタ!$A$2:$F$180,6,FALSE())))</f>
        <v/>
      </c>
      <c r="N4714" s="0" t="str">
        <f aca="false">ASC(G4714)</f>
        <v>ﾌｪｱｽﾄﾝ錠40</v>
      </c>
      <c r="O4714" s="0" t="str">
        <f aca="false">ASC(E4714)</f>
        <v>ﾄﾚﾐﾌｪﾝｸｴﾝ酸塩</v>
      </c>
      <c r="P4714" s="16" t="n">
        <f aca="false">N(P4713)+IF($C4714=検索!$B$49,1,0)</f>
        <v>0</v>
      </c>
    </row>
    <row r="4715" customFormat="false" ht="15" hidden="false" customHeight="false" outlineLevel="0" collapsed="false">
      <c r="A4715" s="16" t="s">
        <v>221</v>
      </c>
      <c r="B4715" s="0" t="s">
        <v>10933</v>
      </c>
      <c r="C4715" s="0" t="n">
        <v>429</v>
      </c>
      <c r="D4715" s="0" t="str">
        <f aca="false">IFERROR(VLOOKUP($C4715,薬効分類マスタ!$A$2:$B$180,2,FALSE()),"未登録")</f>
        <v>その他の腫瘍用薬</v>
      </c>
      <c r="E4715" s="16" t="s">
        <v>10931</v>
      </c>
      <c r="F4715" s="16" t="s">
        <v>1172</v>
      </c>
      <c r="G4715" s="16" t="s">
        <v>10934</v>
      </c>
      <c r="H4715" s="16" t="s">
        <v>1183</v>
      </c>
      <c r="I4715" s="0" t="n">
        <v>78.5</v>
      </c>
      <c r="J4715" s="16" t="s">
        <v>239</v>
      </c>
      <c r="K4715" s="0" t="str">
        <f aca="false">IFERROR(IF(VLOOKUP($C4715,薬効分類マスタ!$A$2:$E$180,5,FALSE())=0,"",VLOOKUP($C4715,薬効分類マスタ!$A$2:$E$180,5,FALSE())),"")</f>
        <v/>
      </c>
      <c r="L4715" s="17"/>
      <c r="M4715" s="0" t="str">
        <f aca="false">IF($K4715="","",IF($L4715&lt;&gt;"",$L4715,VLOOKUP($C4715,薬効分類マスタ!$A$2:$F$180,6,FALSE())))</f>
        <v/>
      </c>
      <c r="N4715" s="0" t="str">
        <f aca="false">ASC(G4715)</f>
        <v>ﾄﾚﾐﾌｪﾝ錠40mg｢ｻﾜｲ｣</v>
      </c>
      <c r="O4715" s="0" t="str">
        <f aca="false">ASC(E4715)</f>
        <v>ﾄﾚﾐﾌｪﾝｸｴﾝ酸塩</v>
      </c>
      <c r="P4715" s="16" t="n">
        <f aca="false">N(P4714)+IF($C4715=検索!$B$49,1,0)</f>
        <v>0</v>
      </c>
    </row>
    <row r="4716" customFormat="false" ht="15" hidden="false" customHeight="false" outlineLevel="0" collapsed="false">
      <c r="A4716" s="16" t="s">
        <v>221</v>
      </c>
      <c r="B4716" s="0" t="s">
        <v>10935</v>
      </c>
      <c r="C4716" s="0" t="n">
        <v>429</v>
      </c>
      <c r="D4716" s="0" t="str">
        <f aca="false">IFERROR(VLOOKUP($C4716,薬効分類マスタ!$A$2:$B$180,2,FALSE()),"未登録")</f>
        <v>その他の腫瘍用薬</v>
      </c>
      <c r="E4716" s="16" t="s">
        <v>10936</v>
      </c>
      <c r="F4716" s="16" t="s">
        <v>1205</v>
      </c>
      <c r="G4716" s="16" t="s">
        <v>10937</v>
      </c>
      <c r="I4716" s="0" t="n">
        <v>55.4</v>
      </c>
      <c r="J4716" s="16" t="s">
        <v>239</v>
      </c>
      <c r="K4716" s="0" t="str">
        <f aca="false">IFERROR(IF(VLOOKUP($C4716,薬効分類マスタ!$A$2:$E$180,5,FALSE())=0,"",VLOOKUP($C4716,薬効分類マスタ!$A$2:$E$180,5,FALSE())),"")</f>
        <v/>
      </c>
      <c r="L4716" s="17"/>
      <c r="M4716" s="0" t="str">
        <f aca="false">IF($K4716="","",IF($L4716&lt;&gt;"",$L4716,VLOOKUP($C4716,薬効分類マスタ!$A$2:$F$180,6,FALSE())))</f>
        <v/>
      </c>
      <c r="N4716" s="0" t="str">
        <f aca="false">ASC(G4716)</f>
        <v>ﾋﾞｶﾙﾀﾐﾄﾞ80mg錠</v>
      </c>
      <c r="O4716" s="0" t="str">
        <f aca="false">ASC(E4716)</f>
        <v>ﾋﾞｶﾙﾀﾐﾄﾞ</v>
      </c>
      <c r="P4716" s="16" t="n">
        <f aca="false">N(P4715)+IF($C4716=検索!$B$49,1,0)</f>
        <v>0</v>
      </c>
    </row>
    <row r="4717" customFormat="false" ht="15" hidden="false" customHeight="false" outlineLevel="0" collapsed="false">
      <c r="A4717" s="16" t="s">
        <v>221</v>
      </c>
      <c r="B4717" s="0" t="s">
        <v>10938</v>
      </c>
      <c r="C4717" s="0" t="n">
        <v>429</v>
      </c>
      <c r="D4717" s="0" t="str">
        <f aca="false">IFERROR(VLOOKUP($C4717,薬効分類マスタ!$A$2:$B$180,2,FALSE()),"未登録")</f>
        <v>その他の腫瘍用薬</v>
      </c>
      <c r="E4717" s="16" t="s">
        <v>10936</v>
      </c>
      <c r="F4717" s="16" t="s">
        <v>1205</v>
      </c>
      <c r="G4717" s="16" t="s">
        <v>10939</v>
      </c>
      <c r="H4717" s="16" t="s">
        <v>4574</v>
      </c>
      <c r="I4717" s="0" t="n">
        <v>111.5</v>
      </c>
      <c r="J4717" s="16" t="s">
        <v>232</v>
      </c>
      <c r="K4717" s="0" t="str">
        <f aca="false">IFERROR(IF(VLOOKUP($C4717,薬効分類マスタ!$A$2:$E$180,5,FALSE())=0,"",VLOOKUP($C4717,薬効分類マスタ!$A$2:$E$180,5,FALSE())),"")</f>
        <v/>
      </c>
      <c r="L4717" s="17"/>
      <c r="M4717" s="0" t="str">
        <f aca="false">IF($K4717="","",IF($L4717&lt;&gt;"",$L4717,VLOOKUP($C4717,薬効分類マスタ!$A$2:$F$180,6,FALSE())))</f>
        <v/>
      </c>
      <c r="N4717" s="0" t="str">
        <f aca="false">ASC(G4717)</f>
        <v>ｶｿﾃﾞｯｸｽ錠80mg</v>
      </c>
      <c r="O4717" s="0" t="str">
        <f aca="false">ASC(E4717)</f>
        <v>ﾋﾞｶﾙﾀﾐﾄﾞ</v>
      </c>
      <c r="P4717" s="16" t="n">
        <f aca="false">N(P4716)+IF($C4717=検索!$B$49,1,0)</f>
        <v>0</v>
      </c>
    </row>
    <row r="4718" customFormat="false" ht="15" hidden="false" customHeight="false" outlineLevel="0" collapsed="false">
      <c r="A4718" s="16" t="s">
        <v>221</v>
      </c>
      <c r="B4718" s="0" t="s">
        <v>10940</v>
      </c>
      <c r="C4718" s="0" t="n">
        <v>429</v>
      </c>
      <c r="D4718" s="0" t="str">
        <f aca="false">IFERROR(VLOOKUP($C4718,薬効分類マスタ!$A$2:$B$180,2,FALSE()),"未登録")</f>
        <v>その他の腫瘍用薬</v>
      </c>
      <c r="E4718" s="16" t="s">
        <v>10936</v>
      </c>
      <c r="F4718" s="16" t="s">
        <v>1205</v>
      </c>
      <c r="G4718" s="16" t="s">
        <v>10941</v>
      </c>
      <c r="H4718" s="16" t="s">
        <v>5633</v>
      </c>
      <c r="I4718" s="0" t="n">
        <v>97.1</v>
      </c>
      <c r="J4718" s="16" t="s">
        <v>239</v>
      </c>
      <c r="K4718" s="0" t="str">
        <f aca="false">IFERROR(IF(VLOOKUP($C4718,薬効分類マスタ!$A$2:$E$180,5,FALSE())=0,"",VLOOKUP($C4718,薬効分類マスタ!$A$2:$E$180,5,FALSE())),"")</f>
        <v/>
      </c>
      <c r="L4718" s="17"/>
      <c r="M4718" s="0" t="str">
        <f aca="false">IF($K4718="","",IF($L4718&lt;&gt;"",$L4718,VLOOKUP($C4718,薬効分類マスタ!$A$2:$F$180,6,FALSE())))</f>
        <v/>
      </c>
      <c r="N4718" s="0" t="str">
        <f aca="false">ASC(G4718)</f>
        <v>ﾋﾞｶﾙﾀﾐﾄﾞ錠80mg｢NK｣</v>
      </c>
      <c r="O4718" s="0" t="str">
        <f aca="false">ASC(E4718)</f>
        <v>ﾋﾞｶﾙﾀﾐﾄﾞ</v>
      </c>
      <c r="P4718" s="16" t="n">
        <f aca="false">N(P4717)+IF($C4718=検索!$B$49,1,0)</f>
        <v>0</v>
      </c>
    </row>
    <row r="4719" customFormat="false" ht="15" hidden="false" customHeight="false" outlineLevel="0" collapsed="false">
      <c r="A4719" s="16" t="s">
        <v>221</v>
      </c>
      <c r="B4719" s="0" t="s">
        <v>10942</v>
      </c>
      <c r="C4719" s="0" t="n">
        <v>429</v>
      </c>
      <c r="D4719" s="0" t="str">
        <f aca="false">IFERROR(VLOOKUP($C4719,薬効分類マスタ!$A$2:$B$180,2,FALSE()),"未登録")</f>
        <v>その他の腫瘍用薬</v>
      </c>
      <c r="E4719" s="16" t="s">
        <v>10936</v>
      </c>
      <c r="F4719" s="16" t="s">
        <v>1205</v>
      </c>
      <c r="G4719" s="16" t="s">
        <v>10943</v>
      </c>
      <c r="H4719" s="16" t="s">
        <v>385</v>
      </c>
      <c r="I4719" s="0" t="n">
        <v>97.1</v>
      </c>
      <c r="J4719" s="16" t="s">
        <v>239</v>
      </c>
      <c r="K4719" s="0" t="str">
        <f aca="false">IFERROR(IF(VLOOKUP($C4719,薬効分類マスタ!$A$2:$E$180,5,FALSE())=0,"",VLOOKUP($C4719,薬効分類マスタ!$A$2:$E$180,5,FALSE())),"")</f>
        <v/>
      </c>
      <c r="L4719" s="17"/>
      <c r="M4719" s="0" t="str">
        <f aca="false">IF($K4719="","",IF($L4719&lt;&gt;"",$L4719,VLOOKUP($C4719,薬効分類マスタ!$A$2:$F$180,6,FALSE())))</f>
        <v/>
      </c>
      <c r="N4719" s="0" t="str">
        <f aca="false">ASC(G4719)</f>
        <v>ﾋﾞｶﾙﾀﾐﾄﾞ錠80mg｢ｻﾜｲ｣</v>
      </c>
      <c r="O4719" s="0" t="str">
        <f aca="false">ASC(E4719)</f>
        <v>ﾋﾞｶﾙﾀﾐﾄﾞ</v>
      </c>
      <c r="P4719" s="16" t="n">
        <f aca="false">N(P4718)+IF($C4719=検索!$B$49,1,0)</f>
        <v>0</v>
      </c>
    </row>
    <row r="4720" customFormat="false" ht="15" hidden="false" customHeight="false" outlineLevel="0" collapsed="false">
      <c r="A4720" s="16" t="s">
        <v>221</v>
      </c>
      <c r="B4720" s="0" t="s">
        <v>10944</v>
      </c>
      <c r="C4720" s="0" t="n">
        <v>429</v>
      </c>
      <c r="D4720" s="0" t="str">
        <f aca="false">IFERROR(VLOOKUP($C4720,薬効分類マスタ!$A$2:$B$180,2,FALSE()),"未登録")</f>
        <v>その他の腫瘍用薬</v>
      </c>
      <c r="E4720" s="16" t="s">
        <v>10936</v>
      </c>
      <c r="F4720" s="16" t="s">
        <v>1205</v>
      </c>
      <c r="G4720" s="16" t="s">
        <v>10945</v>
      </c>
      <c r="H4720" s="16" t="s">
        <v>536</v>
      </c>
      <c r="I4720" s="0" t="n">
        <v>97.1</v>
      </c>
      <c r="J4720" s="16" t="s">
        <v>239</v>
      </c>
      <c r="K4720" s="0" t="str">
        <f aca="false">IFERROR(IF(VLOOKUP($C4720,薬効分類マスタ!$A$2:$E$180,5,FALSE())=0,"",VLOOKUP($C4720,薬効分類マスタ!$A$2:$E$180,5,FALSE())),"")</f>
        <v/>
      </c>
      <c r="L4720" s="17"/>
      <c r="M4720" s="0" t="str">
        <f aca="false">IF($K4720="","",IF($L4720&lt;&gt;"",$L4720,VLOOKUP($C4720,薬効分類マスタ!$A$2:$F$180,6,FALSE())))</f>
        <v/>
      </c>
      <c r="N4720" s="0" t="str">
        <f aca="false">ASC(G4720)</f>
        <v>ﾋﾞｶﾙﾀﾐﾄﾞ錠80mg｢日医工｣</v>
      </c>
      <c r="O4720" s="0" t="str">
        <f aca="false">ASC(E4720)</f>
        <v>ﾋﾞｶﾙﾀﾐﾄﾞ</v>
      </c>
      <c r="P4720" s="16" t="n">
        <f aca="false">N(P4719)+IF($C4720=検索!$B$49,1,0)</f>
        <v>0</v>
      </c>
    </row>
    <row r="4721" customFormat="false" ht="15" hidden="false" customHeight="false" outlineLevel="0" collapsed="false">
      <c r="A4721" s="16" t="s">
        <v>221</v>
      </c>
      <c r="B4721" s="0" t="s">
        <v>10946</v>
      </c>
      <c r="C4721" s="0" t="n">
        <v>429</v>
      </c>
      <c r="D4721" s="0" t="str">
        <f aca="false">IFERROR(VLOOKUP($C4721,薬効分類マスタ!$A$2:$B$180,2,FALSE()),"未登録")</f>
        <v>その他の腫瘍用薬</v>
      </c>
      <c r="E4721" s="16" t="s">
        <v>10936</v>
      </c>
      <c r="F4721" s="16" t="s">
        <v>1205</v>
      </c>
      <c r="G4721" s="16" t="s">
        <v>10947</v>
      </c>
      <c r="H4721" s="16" t="s">
        <v>1300</v>
      </c>
      <c r="I4721" s="0" t="n">
        <v>97.1</v>
      </c>
      <c r="J4721" s="16" t="s">
        <v>239</v>
      </c>
      <c r="K4721" s="0" t="str">
        <f aca="false">IFERROR(IF(VLOOKUP($C4721,薬効分類マスタ!$A$2:$E$180,5,FALSE())=0,"",VLOOKUP($C4721,薬効分類マスタ!$A$2:$E$180,5,FALSE())),"")</f>
        <v/>
      </c>
      <c r="L4721" s="17"/>
      <c r="M4721" s="0" t="str">
        <f aca="false">IF($K4721="","",IF($L4721&lt;&gt;"",$L4721,VLOOKUP($C4721,薬効分類マスタ!$A$2:$F$180,6,FALSE())))</f>
        <v/>
      </c>
      <c r="N4721" s="0" t="str">
        <f aca="false">ASC(G4721)</f>
        <v>ﾋﾞｶﾙﾀﾐﾄﾞ錠80mg｢ｵｰﾊﾗ｣</v>
      </c>
      <c r="O4721" s="0" t="str">
        <f aca="false">ASC(E4721)</f>
        <v>ﾋﾞｶﾙﾀﾐﾄﾞ</v>
      </c>
      <c r="P4721" s="16" t="n">
        <f aca="false">N(P4720)+IF($C4721=検索!$B$49,1,0)</f>
        <v>0</v>
      </c>
    </row>
    <row r="4722" customFormat="false" ht="15" hidden="false" customHeight="false" outlineLevel="0" collapsed="false">
      <c r="A4722" s="16" t="s">
        <v>221</v>
      </c>
      <c r="B4722" s="0" t="s">
        <v>10948</v>
      </c>
      <c r="C4722" s="0" t="n">
        <v>429</v>
      </c>
      <c r="D4722" s="0" t="str">
        <f aca="false">IFERROR(VLOOKUP($C4722,薬効分類マスタ!$A$2:$B$180,2,FALSE()),"未登録")</f>
        <v>その他の腫瘍用薬</v>
      </c>
      <c r="E4722" s="16" t="s">
        <v>10936</v>
      </c>
      <c r="F4722" s="16" t="s">
        <v>1205</v>
      </c>
      <c r="G4722" s="16" t="s">
        <v>10949</v>
      </c>
      <c r="H4722" s="16" t="s">
        <v>533</v>
      </c>
      <c r="I4722" s="0" t="n">
        <v>97.1</v>
      </c>
      <c r="J4722" s="16" t="s">
        <v>239</v>
      </c>
      <c r="K4722" s="0" t="str">
        <f aca="false">IFERROR(IF(VLOOKUP($C4722,薬効分類マスタ!$A$2:$E$180,5,FALSE())=0,"",VLOOKUP($C4722,薬効分類マスタ!$A$2:$E$180,5,FALSE())),"")</f>
        <v/>
      </c>
      <c r="L4722" s="17"/>
      <c r="M4722" s="0" t="str">
        <f aca="false">IF($K4722="","",IF($L4722&lt;&gt;"",$L4722,VLOOKUP($C4722,薬効分類マスタ!$A$2:$F$180,6,FALSE())))</f>
        <v/>
      </c>
      <c r="N4722" s="0" t="str">
        <f aca="false">ASC(G4722)</f>
        <v>ﾋﾞｶﾙﾀﾐﾄﾞ錠80mg｢ﾄｰﾜ｣</v>
      </c>
      <c r="O4722" s="0" t="str">
        <f aca="false">ASC(E4722)</f>
        <v>ﾋﾞｶﾙﾀﾐﾄﾞ</v>
      </c>
      <c r="P4722" s="16" t="n">
        <f aca="false">N(P4721)+IF($C4722=検索!$B$49,1,0)</f>
        <v>0</v>
      </c>
    </row>
    <row r="4723" customFormat="false" ht="15" hidden="false" customHeight="false" outlineLevel="0" collapsed="false">
      <c r="A4723" s="16" t="s">
        <v>221</v>
      </c>
      <c r="B4723" s="0" t="s">
        <v>10950</v>
      </c>
      <c r="C4723" s="0" t="n">
        <v>429</v>
      </c>
      <c r="D4723" s="0" t="str">
        <f aca="false">IFERROR(VLOOKUP($C4723,薬効分類マスタ!$A$2:$B$180,2,FALSE()),"未登録")</f>
        <v>その他の腫瘍用薬</v>
      </c>
      <c r="E4723" s="16" t="s">
        <v>10936</v>
      </c>
      <c r="F4723" s="16" t="s">
        <v>1205</v>
      </c>
      <c r="G4723" s="16" t="s">
        <v>10951</v>
      </c>
      <c r="H4723" s="16" t="s">
        <v>4623</v>
      </c>
      <c r="I4723" s="0" t="n">
        <v>211.2</v>
      </c>
      <c r="J4723" s="16" t="s">
        <v>239</v>
      </c>
      <c r="K4723" s="0" t="str">
        <f aca="false">IFERROR(IF(VLOOKUP($C4723,薬効分類マスタ!$A$2:$E$180,5,FALSE())=0,"",VLOOKUP($C4723,薬効分類マスタ!$A$2:$E$180,5,FALSE())),"")</f>
        <v/>
      </c>
      <c r="L4723" s="17"/>
      <c r="M4723" s="0" t="str">
        <f aca="false">IF($K4723="","",IF($L4723&lt;&gt;"",$L4723,VLOOKUP($C4723,薬効分類マスタ!$A$2:$F$180,6,FALSE())))</f>
        <v/>
      </c>
      <c r="N4723" s="0" t="str">
        <f aca="false">ASC(G4723)</f>
        <v>ﾋﾞｶﾙﾀﾐﾄﾞ錠80mg｢ｹﾐﾌｧ｣</v>
      </c>
      <c r="O4723" s="0" t="str">
        <f aca="false">ASC(E4723)</f>
        <v>ﾋﾞｶﾙﾀﾐﾄﾞ</v>
      </c>
      <c r="P4723" s="16" t="n">
        <f aca="false">N(P4722)+IF($C4723=検索!$B$49,1,0)</f>
        <v>0</v>
      </c>
    </row>
    <row r="4724" customFormat="false" ht="15" hidden="false" customHeight="false" outlineLevel="0" collapsed="false">
      <c r="A4724" s="16" t="s">
        <v>221</v>
      </c>
      <c r="B4724" s="0" t="s">
        <v>10952</v>
      </c>
      <c r="C4724" s="0" t="n">
        <v>429</v>
      </c>
      <c r="D4724" s="0" t="str">
        <f aca="false">IFERROR(VLOOKUP($C4724,薬効分類マスタ!$A$2:$B$180,2,FALSE()),"未登録")</f>
        <v>その他の腫瘍用薬</v>
      </c>
      <c r="E4724" s="16" t="s">
        <v>10936</v>
      </c>
      <c r="F4724" s="16" t="s">
        <v>1205</v>
      </c>
      <c r="G4724" s="16" t="s">
        <v>10953</v>
      </c>
      <c r="H4724" s="16" t="s">
        <v>1464</v>
      </c>
      <c r="I4724" s="0" t="n">
        <v>97.1</v>
      </c>
      <c r="J4724" s="16" t="s">
        <v>239</v>
      </c>
      <c r="K4724" s="0" t="str">
        <f aca="false">IFERROR(IF(VLOOKUP($C4724,薬効分類マスタ!$A$2:$E$180,5,FALSE())=0,"",VLOOKUP($C4724,薬効分類マスタ!$A$2:$E$180,5,FALSE())),"")</f>
        <v/>
      </c>
      <c r="L4724" s="17"/>
      <c r="M4724" s="0" t="str">
        <f aca="false">IF($K4724="","",IF($L4724&lt;&gt;"",$L4724,VLOOKUP($C4724,薬効分類マスタ!$A$2:$F$180,6,FALSE())))</f>
        <v/>
      </c>
      <c r="N4724" s="0" t="str">
        <f aca="false">ASC(G4724)</f>
        <v>ﾋﾞｶﾙﾀﾐﾄﾞ錠80mg｢DSEP｣</v>
      </c>
      <c r="O4724" s="0" t="str">
        <f aca="false">ASC(E4724)</f>
        <v>ﾋﾞｶﾙﾀﾐﾄﾞ</v>
      </c>
      <c r="P4724" s="16" t="n">
        <f aca="false">N(P4723)+IF($C4724=検索!$B$49,1,0)</f>
        <v>0</v>
      </c>
    </row>
    <row r="4725" customFormat="false" ht="15" hidden="false" customHeight="false" outlineLevel="0" collapsed="false">
      <c r="A4725" s="16" t="s">
        <v>221</v>
      </c>
      <c r="B4725" s="0" t="s">
        <v>10954</v>
      </c>
      <c r="C4725" s="0" t="n">
        <v>429</v>
      </c>
      <c r="D4725" s="0" t="str">
        <f aca="false">IFERROR(VLOOKUP($C4725,薬効分類マスタ!$A$2:$B$180,2,FALSE()),"未登録")</f>
        <v>その他の腫瘍用薬</v>
      </c>
      <c r="E4725" s="16" t="s">
        <v>10936</v>
      </c>
      <c r="F4725" s="16" t="s">
        <v>1205</v>
      </c>
      <c r="G4725" s="16" t="s">
        <v>10955</v>
      </c>
      <c r="H4725" s="16" t="s">
        <v>950</v>
      </c>
      <c r="I4725" s="0" t="n">
        <v>97.1</v>
      </c>
      <c r="J4725" s="16" t="s">
        <v>239</v>
      </c>
      <c r="K4725" s="0" t="str">
        <f aca="false">IFERROR(IF(VLOOKUP($C4725,薬効分類マスタ!$A$2:$E$180,5,FALSE())=0,"",VLOOKUP($C4725,薬効分類マスタ!$A$2:$E$180,5,FALSE())),"")</f>
        <v/>
      </c>
      <c r="L4725" s="17"/>
      <c r="M4725" s="0" t="str">
        <f aca="false">IF($K4725="","",IF($L4725&lt;&gt;"",$L4725,VLOOKUP($C4725,薬効分類マスタ!$A$2:$F$180,6,FALSE())))</f>
        <v/>
      </c>
      <c r="N4725" s="0" t="str">
        <f aca="false">ASC(G4725)</f>
        <v>ﾋﾞｶﾙﾀﾐﾄﾞ錠80mg｢VTRS｣</v>
      </c>
      <c r="O4725" s="0" t="str">
        <f aca="false">ASC(E4725)</f>
        <v>ﾋﾞｶﾙﾀﾐﾄﾞ</v>
      </c>
      <c r="P4725" s="16" t="n">
        <f aca="false">N(P4724)+IF($C4725=検索!$B$49,1,0)</f>
        <v>0</v>
      </c>
    </row>
    <row r="4726" customFormat="false" ht="15" hidden="false" customHeight="false" outlineLevel="0" collapsed="false">
      <c r="A4726" s="16" t="s">
        <v>221</v>
      </c>
      <c r="B4726" s="0" t="s">
        <v>10956</v>
      </c>
      <c r="C4726" s="0" t="n">
        <v>429</v>
      </c>
      <c r="D4726" s="0" t="str">
        <f aca="false">IFERROR(VLOOKUP($C4726,薬効分類マスタ!$A$2:$B$180,2,FALSE()),"未登録")</f>
        <v>その他の腫瘍用薬</v>
      </c>
      <c r="E4726" s="16" t="s">
        <v>10936</v>
      </c>
      <c r="F4726" s="16" t="s">
        <v>1205</v>
      </c>
      <c r="G4726" s="16" t="s">
        <v>10957</v>
      </c>
      <c r="H4726" s="16" t="s">
        <v>542</v>
      </c>
      <c r="I4726" s="0" t="n">
        <v>97.1</v>
      </c>
      <c r="J4726" s="16" t="s">
        <v>239</v>
      </c>
      <c r="K4726" s="0" t="str">
        <f aca="false">IFERROR(IF(VLOOKUP($C4726,薬効分類マスタ!$A$2:$E$180,5,FALSE())=0,"",VLOOKUP($C4726,薬効分類マスタ!$A$2:$E$180,5,FALSE())),"")</f>
        <v/>
      </c>
      <c r="L4726" s="17"/>
      <c r="M4726" s="0" t="str">
        <f aca="false">IF($K4726="","",IF($L4726&lt;&gt;"",$L4726,VLOOKUP($C4726,薬効分類マスタ!$A$2:$F$180,6,FALSE())))</f>
        <v/>
      </c>
      <c r="N4726" s="0" t="str">
        <f aca="false">ASC(G4726)</f>
        <v>ﾋﾞｶﾙﾀﾐﾄﾞ錠80mg｢NIG｣</v>
      </c>
      <c r="O4726" s="0" t="str">
        <f aca="false">ASC(E4726)</f>
        <v>ﾋﾞｶﾙﾀﾐﾄﾞ</v>
      </c>
      <c r="P4726" s="16" t="n">
        <f aca="false">N(P4725)+IF($C4726=検索!$B$49,1,0)</f>
        <v>0</v>
      </c>
    </row>
    <row r="4727" customFormat="false" ht="15" hidden="false" customHeight="false" outlineLevel="0" collapsed="false">
      <c r="A4727" s="16" t="s">
        <v>221</v>
      </c>
      <c r="B4727" s="0" t="s">
        <v>10958</v>
      </c>
      <c r="C4727" s="0" t="n">
        <v>429</v>
      </c>
      <c r="D4727" s="0" t="str">
        <f aca="false">IFERROR(VLOOKUP($C4727,薬効分類マスタ!$A$2:$B$180,2,FALSE()),"未登録")</f>
        <v>その他の腫瘍用薬</v>
      </c>
      <c r="E4727" s="16" t="s">
        <v>10936</v>
      </c>
      <c r="F4727" s="16" t="s">
        <v>1205</v>
      </c>
      <c r="G4727" s="16" t="s">
        <v>10959</v>
      </c>
      <c r="H4727" s="16" t="s">
        <v>4574</v>
      </c>
      <c r="I4727" s="0" t="n">
        <v>111.5</v>
      </c>
      <c r="J4727" s="16" t="s">
        <v>232</v>
      </c>
      <c r="K4727" s="0" t="str">
        <f aca="false">IFERROR(IF(VLOOKUP($C4727,薬効分類マスタ!$A$2:$E$180,5,FALSE())=0,"",VLOOKUP($C4727,薬効分類マスタ!$A$2:$E$180,5,FALSE())),"")</f>
        <v/>
      </c>
      <c r="L4727" s="17"/>
      <c r="M4727" s="0" t="str">
        <f aca="false">IF($K4727="","",IF($L4727&lt;&gt;"",$L4727,VLOOKUP($C4727,薬効分類マスタ!$A$2:$F$180,6,FALSE())))</f>
        <v/>
      </c>
      <c r="N4727" s="0" t="str">
        <f aca="false">ASC(G4727)</f>
        <v>ｶｿﾃﾞｯｸｽOD錠80mg</v>
      </c>
      <c r="O4727" s="0" t="str">
        <f aca="false">ASC(E4727)</f>
        <v>ﾋﾞｶﾙﾀﾐﾄﾞ</v>
      </c>
      <c r="P4727" s="16" t="n">
        <f aca="false">N(P4726)+IF($C4727=検索!$B$49,1,0)</f>
        <v>0</v>
      </c>
    </row>
    <row r="4728" customFormat="false" ht="15" hidden="false" customHeight="false" outlineLevel="0" collapsed="false">
      <c r="A4728" s="16" t="s">
        <v>221</v>
      </c>
      <c r="B4728" s="0" t="s">
        <v>10960</v>
      </c>
      <c r="C4728" s="0" t="n">
        <v>429</v>
      </c>
      <c r="D4728" s="0" t="str">
        <f aca="false">IFERROR(VLOOKUP($C4728,薬効分類マスタ!$A$2:$B$180,2,FALSE()),"未登録")</f>
        <v>その他の腫瘍用薬</v>
      </c>
      <c r="E4728" s="16" t="s">
        <v>10936</v>
      </c>
      <c r="F4728" s="16" t="s">
        <v>1205</v>
      </c>
      <c r="G4728" s="16" t="s">
        <v>10961</v>
      </c>
      <c r="H4728" s="16" t="s">
        <v>5633</v>
      </c>
      <c r="I4728" s="0" t="n">
        <v>97.1</v>
      </c>
      <c r="J4728" s="16" t="s">
        <v>239</v>
      </c>
      <c r="K4728" s="0" t="str">
        <f aca="false">IFERROR(IF(VLOOKUP($C4728,薬効分類マスタ!$A$2:$E$180,5,FALSE())=0,"",VLOOKUP($C4728,薬効分類マスタ!$A$2:$E$180,5,FALSE())),"")</f>
        <v/>
      </c>
      <c r="L4728" s="17"/>
      <c r="M4728" s="0" t="str">
        <f aca="false">IF($K4728="","",IF($L4728&lt;&gt;"",$L4728,VLOOKUP($C4728,薬効分類マスタ!$A$2:$F$180,6,FALSE())))</f>
        <v/>
      </c>
      <c r="N4728" s="0" t="str">
        <f aca="false">ASC(G4728)</f>
        <v>ﾋﾞｶﾙﾀﾐﾄﾞOD錠80mg｢NK｣</v>
      </c>
      <c r="O4728" s="0" t="str">
        <f aca="false">ASC(E4728)</f>
        <v>ﾋﾞｶﾙﾀﾐﾄﾞ</v>
      </c>
      <c r="P4728" s="16" t="n">
        <f aca="false">N(P4727)+IF($C4728=検索!$B$49,1,0)</f>
        <v>0</v>
      </c>
    </row>
    <row r="4729" customFormat="false" ht="15" hidden="false" customHeight="false" outlineLevel="0" collapsed="false">
      <c r="A4729" s="16" t="s">
        <v>221</v>
      </c>
      <c r="B4729" s="0" t="s">
        <v>10962</v>
      </c>
      <c r="C4729" s="0" t="n">
        <v>429</v>
      </c>
      <c r="D4729" s="0" t="str">
        <f aca="false">IFERROR(VLOOKUP($C4729,薬効分類マスタ!$A$2:$B$180,2,FALSE()),"未登録")</f>
        <v>その他の腫瘍用薬</v>
      </c>
      <c r="E4729" s="16" t="s">
        <v>10936</v>
      </c>
      <c r="F4729" s="16" t="s">
        <v>1205</v>
      </c>
      <c r="G4729" s="16" t="s">
        <v>10963</v>
      </c>
      <c r="H4729" s="16" t="s">
        <v>2734</v>
      </c>
      <c r="I4729" s="0" t="n">
        <v>97.1</v>
      </c>
      <c r="J4729" s="16" t="s">
        <v>239</v>
      </c>
      <c r="K4729" s="0" t="str">
        <f aca="false">IFERROR(IF(VLOOKUP($C4729,薬効分類マスタ!$A$2:$E$180,5,FALSE())=0,"",VLOOKUP($C4729,薬効分類マスタ!$A$2:$E$180,5,FALSE())),"")</f>
        <v/>
      </c>
      <c r="L4729" s="17"/>
      <c r="M4729" s="0" t="str">
        <f aca="false">IF($K4729="","",IF($L4729&lt;&gt;"",$L4729,VLOOKUP($C4729,薬効分類マスタ!$A$2:$F$180,6,FALSE())))</f>
        <v/>
      </c>
      <c r="N4729" s="0" t="str">
        <f aca="false">ASC(G4729)</f>
        <v>ﾋﾞｶﾙﾀﾐﾄﾞOD錠80mg｢ｹﾐﾌｧ｣</v>
      </c>
      <c r="O4729" s="0" t="str">
        <f aca="false">ASC(E4729)</f>
        <v>ﾋﾞｶﾙﾀﾐﾄﾞ</v>
      </c>
      <c r="P4729" s="16" t="n">
        <f aca="false">N(P4728)+IF($C4729=検索!$B$49,1,0)</f>
        <v>0</v>
      </c>
    </row>
    <row r="4730" customFormat="false" ht="15" hidden="false" customHeight="false" outlineLevel="0" collapsed="false">
      <c r="A4730" s="16" t="s">
        <v>221</v>
      </c>
      <c r="B4730" s="0" t="s">
        <v>10964</v>
      </c>
      <c r="C4730" s="0" t="n">
        <v>429</v>
      </c>
      <c r="D4730" s="0" t="str">
        <f aca="false">IFERROR(VLOOKUP($C4730,薬効分類マスタ!$A$2:$B$180,2,FALSE()),"未登録")</f>
        <v>その他の腫瘍用薬</v>
      </c>
      <c r="E4730" s="16" t="s">
        <v>10936</v>
      </c>
      <c r="F4730" s="16" t="s">
        <v>1205</v>
      </c>
      <c r="G4730" s="16" t="s">
        <v>10965</v>
      </c>
      <c r="H4730" s="16" t="s">
        <v>385</v>
      </c>
      <c r="I4730" s="0" t="n">
        <v>97.1</v>
      </c>
      <c r="J4730" s="16" t="s">
        <v>239</v>
      </c>
      <c r="K4730" s="0" t="str">
        <f aca="false">IFERROR(IF(VLOOKUP($C4730,薬効分類マスタ!$A$2:$E$180,5,FALSE())=0,"",VLOOKUP($C4730,薬効分類マスタ!$A$2:$E$180,5,FALSE())),"")</f>
        <v/>
      </c>
      <c r="L4730" s="17"/>
      <c r="M4730" s="0" t="str">
        <f aca="false">IF($K4730="","",IF($L4730&lt;&gt;"",$L4730,VLOOKUP($C4730,薬効分類マスタ!$A$2:$F$180,6,FALSE())))</f>
        <v/>
      </c>
      <c r="N4730" s="0" t="str">
        <f aca="false">ASC(G4730)</f>
        <v>ﾋﾞｶﾙﾀﾐﾄﾞOD錠80mg｢ｻﾜｲ｣</v>
      </c>
      <c r="O4730" s="0" t="str">
        <f aca="false">ASC(E4730)</f>
        <v>ﾋﾞｶﾙﾀﾐﾄﾞ</v>
      </c>
      <c r="P4730" s="16" t="n">
        <f aca="false">N(P4729)+IF($C4730=検索!$B$49,1,0)</f>
        <v>0</v>
      </c>
    </row>
    <row r="4731" customFormat="false" ht="15" hidden="false" customHeight="false" outlineLevel="0" collapsed="false">
      <c r="A4731" s="16" t="s">
        <v>221</v>
      </c>
      <c r="B4731" s="0" t="s">
        <v>10966</v>
      </c>
      <c r="C4731" s="0" t="n">
        <v>429</v>
      </c>
      <c r="D4731" s="0" t="str">
        <f aca="false">IFERROR(VLOOKUP($C4731,薬効分類マスタ!$A$2:$B$180,2,FALSE()),"未登録")</f>
        <v>その他の腫瘍用薬</v>
      </c>
      <c r="E4731" s="16" t="s">
        <v>10936</v>
      </c>
      <c r="F4731" s="16" t="s">
        <v>1205</v>
      </c>
      <c r="G4731" s="16" t="s">
        <v>10967</v>
      </c>
      <c r="H4731" s="16" t="s">
        <v>536</v>
      </c>
      <c r="I4731" s="0" t="n">
        <v>97.1</v>
      </c>
      <c r="J4731" s="16" t="s">
        <v>239</v>
      </c>
      <c r="K4731" s="0" t="str">
        <f aca="false">IFERROR(IF(VLOOKUP($C4731,薬効分類マスタ!$A$2:$E$180,5,FALSE())=0,"",VLOOKUP($C4731,薬効分類マスタ!$A$2:$E$180,5,FALSE())),"")</f>
        <v/>
      </c>
      <c r="L4731" s="17"/>
      <c r="M4731" s="0" t="str">
        <f aca="false">IF($K4731="","",IF($L4731&lt;&gt;"",$L4731,VLOOKUP($C4731,薬効分類マスタ!$A$2:$F$180,6,FALSE())))</f>
        <v/>
      </c>
      <c r="N4731" s="0" t="str">
        <f aca="false">ASC(G4731)</f>
        <v>ﾋﾞｶﾙﾀﾐﾄﾞOD錠80mg｢日医工｣</v>
      </c>
      <c r="O4731" s="0" t="str">
        <f aca="false">ASC(E4731)</f>
        <v>ﾋﾞｶﾙﾀﾐﾄﾞ</v>
      </c>
      <c r="P4731" s="16" t="n">
        <f aca="false">N(P4730)+IF($C4731=検索!$B$49,1,0)</f>
        <v>0</v>
      </c>
    </row>
    <row r="4732" customFormat="false" ht="15" hidden="false" customHeight="false" outlineLevel="0" collapsed="false">
      <c r="A4732" s="16" t="s">
        <v>221</v>
      </c>
      <c r="B4732" s="0" t="s">
        <v>10968</v>
      </c>
      <c r="C4732" s="0" t="n">
        <v>429</v>
      </c>
      <c r="D4732" s="0" t="str">
        <f aca="false">IFERROR(VLOOKUP($C4732,薬効分類マスタ!$A$2:$B$180,2,FALSE()),"未登録")</f>
        <v>その他の腫瘍用薬</v>
      </c>
      <c r="E4732" s="16" t="s">
        <v>10936</v>
      </c>
      <c r="F4732" s="16" t="s">
        <v>1205</v>
      </c>
      <c r="G4732" s="16" t="s">
        <v>10969</v>
      </c>
      <c r="H4732" s="16" t="s">
        <v>1165</v>
      </c>
      <c r="I4732" s="0" t="n">
        <v>97.1</v>
      </c>
      <c r="J4732" s="16" t="s">
        <v>239</v>
      </c>
      <c r="K4732" s="0" t="str">
        <f aca="false">IFERROR(IF(VLOOKUP($C4732,薬効分類マスタ!$A$2:$E$180,5,FALSE())=0,"",VLOOKUP($C4732,薬効分類マスタ!$A$2:$E$180,5,FALSE())),"")</f>
        <v/>
      </c>
      <c r="L4732" s="17"/>
      <c r="M4732" s="0" t="str">
        <f aca="false">IF($K4732="","",IF($L4732&lt;&gt;"",$L4732,VLOOKUP($C4732,薬効分類マスタ!$A$2:$F$180,6,FALSE())))</f>
        <v/>
      </c>
      <c r="N4732" s="0" t="str">
        <f aca="false">ASC(G4732)</f>
        <v>ﾋﾞｶﾙﾀﾐﾄﾞOD錠80mg｢ﾆﾌﾟﾛ｣</v>
      </c>
      <c r="O4732" s="0" t="str">
        <f aca="false">ASC(E4732)</f>
        <v>ﾋﾞｶﾙﾀﾐﾄﾞ</v>
      </c>
      <c r="P4732" s="16" t="n">
        <f aca="false">N(P4731)+IF($C4732=検索!$B$49,1,0)</f>
        <v>0</v>
      </c>
    </row>
    <row r="4733" customFormat="false" ht="15" hidden="false" customHeight="false" outlineLevel="0" collapsed="false">
      <c r="A4733" s="16" t="s">
        <v>221</v>
      </c>
      <c r="B4733" s="0" t="s">
        <v>10970</v>
      </c>
      <c r="C4733" s="0" t="n">
        <v>429</v>
      </c>
      <c r="D4733" s="0" t="str">
        <f aca="false">IFERROR(VLOOKUP($C4733,薬効分類マスタ!$A$2:$B$180,2,FALSE()),"未登録")</f>
        <v>その他の腫瘍用薬</v>
      </c>
      <c r="E4733" s="16" t="s">
        <v>10936</v>
      </c>
      <c r="F4733" s="16" t="s">
        <v>1205</v>
      </c>
      <c r="G4733" s="16" t="s">
        <v>10971</v>
      </c>
      <c r="H4733" s="16" t="s">
        <v>533</v>
      </c>
      <c r="I4733" s="0" t="n">
        <v>97.1</v>
      </c>
      <c r="J4733" s="16" t="s">
        <v>239</v>
      </c>
      <c r="K4733" s="0" t="str">
        <f aca="false">IFERROR(IF(VLOOKUP($C4733,薬効分類マスタ!$A$2:$E$180,5,FALSE())=0,"",VLOOKUP($C4733,薬効分類マスタ!$A$2:$E$180,5,FALSE())),"")</f>
        <v/>
      </c>
      <c r="L4733" s="17"/>
      <c r="M4733" s="0" t="str">
        <f aca="false">IF($K4733="","",IF($L4733&lt;&gt;"",$L4733,VLOOKUP($C4733,薬効分類マスタ!$A$2:$F$180,6,FALSE())))</f>
        <v/>
      </c>
      <c r="N4733" s="0" t="str">
        <f aca="false">ASC(G4733)</f>
        <v>ﾋﾞｶﾙﾀﾐﾄﾞOD錠80mg｢ﾄｰﾜ｣</v>
      </c>
      <c r="O4733" s="0" t="str">
        <f aca="false">ASC(E4733)</f>
        <v>ﾋﾞｶﾙﾀﾐﾄﾞ</v>
      </c>
      <c r="P4733" s="16" t="n">
        <f aca="false">N(P4732)+IF($C4733=検索!$B$49,1,0)</f>
        <v>0</v>
      </c>
    </row>
    <row r="4734" customFormat="false" ht="15" hidden="false" customHeight="false" outlineLevel="0" collapsed="false">
      <c r="A4734" s="16" t="s">
        <v>221</v>
      </c>
      <c r="B4734" s="0" t="s">
        <v>10972</v>
      </c>
      <c r="C4734" s="0" t="n">
        <v>429</v>
      </c>
      <c r="D4734" s="0" t="str">
        <f aca="false">IFERROR(VLOOKUP($C4734,薬効分類マスタ!$A$2:$B$180,2,FALSE()),"未登録")</f>
        <v>その他の腫瘍用薬</v>
      </c>
      <c r="E4734" s="16" t="s">
        <v>10936</v>
      </c>
      <c r="F4734" s="16" t="s">
        <v>1205</v>
      </c>
      <c r="G4734" s="16" t="s">
        <v>10973</v>
      </c>
      <c r="H4734" s="16" t="s">
        <v>1464</v>
      </c>
      <c r="I4734" s="0" t="n">
        <v>97.1</v>
      </c>
      <c r="J4734" s="16" t="s">
        <v>239</v>
      </c>
      <c r="K4734" s="0" t="str">
        <f aca="false">IFERROR(IF(VLOOKUP($C4734,薬効分類マスタ!$A$2:$E$180,5,FALSE())=0,"",VLOOKUP($C4734,薬効分類マスタ!$A$2:$E$180,5,FALSE())),"")</f>
        <v/>
      </c>
      <c r="L4734" s="17"/>
      <c r="M4734" s="0" t="str">
        <f aca="false">IF($K4734="","",IF($L4734&lt;&gt;"",$L4734,VLOOKUP($C4734,薬効分類マスタ!$A$2:$F$180,6,FALSE())))</f>
        <v/>
      </c>
      <c r="N4734" s="0" t="str">
        <f aca="false">ASC(G4734)</f>
        <v>ﾋﾞｶﾙﾀﾐﾄﾞOD錠80mg｢DSEP｣</v>
      </c>
      <c r="O4734" s="0" t="str">
        <f aca="false">ASC(E4734)</f>
        <v>ﾋﾞｶﾙﾀﾐﾄﾞ</v>
      </c>
      <c r="P4734" s="16" t="n">
        <f aca="false">N(P4733)+IF($C4734=検索!$B$49,1,0)</f>
        <v>0</v>
      </c>
    </row>
    <row r="4735" customFormat="false" ht="15" hidden="false" customHeight="false" outlineLevel="0" collapsed="false">
      <c r="A4735" s="16" t="s">
        <v>221</v>
      </c>
      <c r="B4735" s="0" t="s">
        <v>10974</v>
      </c>
      <c r="C4735" s="0" t="n">
        <v>429</v>
      </c>
      <c r="D4735" s="0" t="str">
        <f aca="false">IFERROR(VLOOKUP($C4735,薬効分類マスタ!$A$2:$B$180,2,FALSE()),"未登録")</f>
        <v>その他の腫瘍用薬</v>
      </c>
      <c r="E4735" s="16" t="s">
        <v>10975</v>
      </c>
      <c r="F4735" s="16" t="s">
        <v>234</v>
      </c>
      <c r="G4735" s="16" t="s">
        <v>10976</v>
      </c>
      <c r="I4735" s="0" t="n">
        <v>20.8</v>
      </c>
      <c r="J4735" s="16" t="s">
        <v>239</v>
      </c>
      <c r="K4735" s="0" t="str">
        <f aca="false">IFERROR(IF(VLOOKUP($C4735,薬効分類マスタ!$A$2:$E$180,5,FALSE())=0,"",VLOOKUP($C4735,薬効分類マスタ!$A$2:$E$180,5,FALSE())),"")</f>
        <v/>
      </c>
      <c r="L4735" s="17"/>
      <c r="M4735" s="0" t="str">
        <f aca="false">IF($K4735="","",IF($L4735&lt;&gt;"",$L4735,VLOOKUP($C4735,薬効分類マスタ!$A$2:$F$180,6,FALSE())))</f>
        <v/>
      </c>
      <c r="N4735" s="0" t="str">
        <f aca="false">ASC(G4735)</f>
        <v>ｱﾅｽﾄﾛｿﾞｰﾙ1mg錠</v>
      </c>
      <c r="O4735" s="0" t="str">
        <f aca="false">ASC(E4735)</f>
        <v>ｱﾅｽﾄﾛｿﾞｰﾙ</v>
      </c>
      <c r="P4735" s="16" t="n">
        <f aca="false">N(P4734)+IF($C4735=検索!$B$49,1,0)</f>
        <v>0</v>
      </c>
    </row>
    <row r="4736" customFormat="false" ht="15" hidden="false" customHeight="false" outlineLevel="0" collapsed="false">
      <c r="A4736" s="16" t="s">
        <v>221</v>
      </c>
      <c r="B4736" s="0" t="s">
        <v>10977</v>
      </c>
      <c r="C4736" s="0" t="n">
        <v>429</v>
      </c>
      <c r="D4736" s="0" t="str">
        <f aca="false">IFERROR(VLOOKUP($C4736,薬効分類マスタ!$A$2:$B$180,2,FALSE()),"未登録")</f>
        <v>その他の腫瘍用薬</v>
      </c>
      <c r="E4736" s="16" t="s">
        <v>10975</v>
      </c>
      <c r="F4736" s="16" t="s">
        <v>234</v>
      </c>
      <c r="G4736" s="16" t="s">
        <v>10978</v>
      </c>
      <c r="H4736" s="16" t="s">
        <v>4574</v>
      </c>
      <c r="I4736" s="0" t="n">
        <v>107.5</v>
      </c>
      <c r="J4736" s="16" t="s">
        <v>232</v>
      </c>
      <c r="K4736" s="0" t="str">
        <f aca="false">IFERROR(IF(VLOOKUP($C4736,薬効分類マスタ!$A$2:$E$180,5,FALSE())=0,"",VLOOKUP($C4736,薬効分類マスタ!$A$2:$E$180,5,FALSE())),"")</f>
        <v/>
      </c>
      <c r="L4736" s="17"/>
      <c r="M4736" s="0" t="str">
        <f aca="false">IF($K4736="","",IF($L4736&lt;&gt;"",$L4736,VLOOKUP($C4736,薬効分類マスタ!$A$2:$F$180,6,FALSE())))</f>
        <v/>
      </c>
      <c r="N4736" s="0" t="str">
        <f aca="false">ASC(G4736)</f>
        <v>ｱﾘﾐﾃﾞｯｸｽ錠1mg</v>
      </c>
      <c r="O4736" s="0" t="str">
        <f aca="false">ASC(E4736)</f>
        <v>ｱﾅｽﾄﾛｿﾞｰﾙ</v>
      </c>
      <c r="P4736" s="16" t="n">
        <f aca="false">N(P4735)+IF($C4736=検索!$B$49,1,0)</f>
        <v>0</v>
      </c>
    </row>
    <row r="4737" customFormat="false" ht="15" hidden="false" customHeight="false" outlineLevel="0" collapsed="false">
      <c r="A4737" s="16" t="s">
        <v>221</v>
      </c>
      <c r="B4737" s="0" t="s">
        <v>10979</v>
      </c>
      <c r="C4737" s="0" t="n">
        <v>429</v>
      </c>
      <c r="D4737" s="0" t="str">
        <f aca="false">IFERROR(VLOOKUP($C4737,薬効分類マスタ!$A$2:$B$180,2,FALSE()),"未登録")</f>
        <v>その他の腫瘍用薬</v>
      </c>
      <c r="E4737" s="16" t="s">
        <v>10975</v>
      </c>
      <c r="F4737" s="16" t="s">
        <v>234</v>
      </c>
      <c r="G4737" s="16" t="s">
        <v>10980</v>
      </c>
      <c r="H4737" s="16" t="s">
        <v>765</v>
      </c>
      <c r="I4737" s="0" t="n">
        <v>50.8</v>
      </c>
      <c r="J4737" s="16" t="s">
        <v>239</v>
      </c>
      <c r="K4737" s="0" t="str">
        <f aca="false">IFERROR(IF(VLOOKUP($C4737,薬効分類マスタ!$A$2:$E$180,5,FALSE())=0,"",VLOOKUP($C4737,薬効分類マスタ!$A$2:$E$180,5,FALSE())),"")</f>
        <v/>
      </c>
      <c r="L4737" s="17"/>
      <c r="M4737" s="0" t="str">
        <f aca="false">IF($K4737="","",IF($L4737&lt;&gt;"",$L4737,VLOOKUP($C4737,薬効分類マスタ!$A$2:$F$180,6,FALSE())))</f>
        <v/>
      </c>
      <c r="N4737" s="0" t="str">
        <f aca="false">ASC(G4737)</f>
        <v>ｱﾅｽﾄﾛｿﾞｰﾙ錠1mg｢F｣</v>
      </c>
      <c r="O4737" s="0" t="str">
        <f aca="false">ASC(E4737)</f>
        <v>ｱﾅｽﾄﾛｿﾞｰﾙ</v>
      </c>
      <c r="P4737" s="16" t="n">
        <f aca="false">N(P4736)+IF($C4737=検索!$B$49,1,0)</f>
        <v>0</v>
      </c>
    </row>
    <row r="4738" customFormat="false" ht="15" hidden="false" customHeight="false" outlineLevel="0" collapsed="false">
      <c r="A4738" s="16" t="s">
        <v>221</v>
      </c>
      <c r="B4738" s="0" t="s">
        <v>10981</v>
      </c>
      <c r="C4738" s="0" t="n">
        <v>429</v>
      </c>
      <c r="D4738" s="0" t="str">
        <f aca="false">IFERROR(VLOOKUP($C4738,薬効分類マスタ!$A$2:$B$180,2,FALSE()),"未登録")</f>
        <v>その他の腫瘍用薬</v>
      </c>
      <c r="E4738" s="16" t="s">
        <v>10975</v>
      </c>
      <c r="F4738" s="16" t="s">
        <v>234</v>
      </c>
      <c r="G4738" s="16" t="s">
        <v>10982</v>
      </c>
      <c r="H4738" s="16" t="s">
        <v>527</v>
      </c>
      <c r="I4738" s="0" t="n">
        <v>131.3</v>
      </c>
      <c r="J4738" s="16" t="s">
        <v>239</v>
      </c>
      <c r="K4738" s="0" t="str">
        <f aca="false">IFERROR(IF(VLOOKUP($C4738,薬効分類マスタ!$A$2:$E$180,5,FALSE())=0,"",VLOOKUP($C4738,薬効分類マスタ!$A$2:$E$180,5,FALSE())),"")</f>
        <v/>
      </c>
      <c r="L4738" s="17"/>
      <c r="M4738" s="0" t="str">
        <f aca="false">IF($K4738="","",IF($L4738&lt;&gt;"",$L4738,VLOOKUP($C4738,薬効分類マスタ!$A$2:$F$180,6,FALSE())))</f>
        <v/>
      </c>
      <c r="N4738" s="0" t="str">
        <f aca="false">ASC(G4738)</f>
        <v>ｱﾅｽﾄﾛｿﾞｰﾙ錠1mg｢JG｣</v>
      </c>
      <c r="O4738" s="0" t="str">
        <f aca="false">ASC(E4738)</f>
        <v>ｱﾅｽﾄﾛｿﾞｰﾙ</v>
      </c>
      <c r="P4738" s="16" t="n">
        <f aca="false">N(P4737)+IF($C4738=検索!$B$49,1,0)</f>
        <v>0</v>
      </c>
    </row>
    <row r="4739" customFormat="false" ht="15" hidden="false" customHeight="false" outlineLevel="0" collapsed="false">
      <c r="A4739" s="16" t="s">
        <v>221</v>
      </c>
      <c r="B4739" s="0" t="s">
        <v>10983</v>
      </c>
      <c r="C4739" s="0" t="n">
        <v>429</v>
      </c>
      <c r="D4739" s="0" t="str">
        <f aca="false">IFERROR(VLOOKUP($C4739,薬効分類マスタ!$A$2:$B$180,2,FALSE()),"未登録")</f>
        <v>その他の腫瘍用薬</v>
      </c>
      <c r="E4739" s="16" t="s">
        <v>10975</v>
      </c>
      <c r="F4739" s="16" t="s">
        <v>234</v>
      </c>
      <c r="G4739" s="16" t="s">
        <v>10984</v>
      </c>
      <c r="H4739" s="16" t="s">
        <v>5633</v>
      </c>
      <c r="I4739" s="0" t="n">
        <v>50.8</v>
      </c>
      <c r="J4739" s="16" t="s">
        <v>239</v>
      </c>
      <c r="K4739" s="0" t="str">
        <f aca="false">IFERROR(IF(VLOOKUP($C4739,薬効分類マスタ!$A$2:$E$180,5,FALSE())=0,"",VLOOKUP($C4739,薬効分類マスタ!$A$2:$E$180,5,FALSE())),"")</f>
        <v/>
      </c>
      <c r="L4739" s="17"/>
      <c r="M4739" s="0" t="str">
        <f aca="false">IF($K4739="","",IF($L4739&lt;&gt;"",$L4739,VLOOKUP($C4739,薬効分類マスタ!$A$2:$F$180,6,FALSE())))</f>
        <v/>
      </c>
      <c r="N4739" s="0" t="str">
        <f aca="false">ASC(G4739)</f>
        <v>ｱﾅｽﾄﾛｿﾞｰﾙ錠1mg｢NK｣</v>
      </c>
      <c r="O4739" s="0" t="str">
        <f aca="false">ASC(E4739)</f>
        <v>ｱﾅｽﾄﾛｿﾞｰﾙ</v>
      </c>
      <c r="P4739" s="16" t="n">
        <f aca="false">N(P4738)+IF($C4739=検索!$B$49,1,0)</f>
        <v>0</v>
      </c>
    </row>
    <row r="4740" customFormat="false" ht="15" hidden="false" customHeight="false" outlineLevel="0" collapsed="false">
      <c r="A4740" s="16" t="s">
        <v>221</v>
      </c>
      <c r="B4740" s="0" t="s">
        <v>10985</v>
      </c>
      <c r="C4740" s="0" t="n">
        <v>429</v>
      </c>
      <c r="D4740" s="0" t="str">
        <f aca="false">IFERROR(VLOOKUP($C4740,薬効分類マスタ!$A$2:$B$180,2,FALSE()),"未登録")</f>
        <v>その他の腫瘍用薬</v>
      </c>
      <c r="E4740" s="16" t="s">
        <v>10975</v>
      </c>
      <c r="F4740" s="16" t="s">
        <v>234</v>
      </c>
      <c r="G4740" s="16" t="s">
        <v>10986</v>
      </c>
      <c r="H4740" s="16" t="s">
        <v>1165</v>
      </c>
      <c r="I4740" s="0" t="n">
        <v>50.8</v>
      </c>
      <c r="J4740" s="16" t="s">
        <v>239</v>
      </c>
      <c r="K4740" s="0" t="str">
        <f aca="false">IFERROR(IF(VLOOKUP($C4740,薬効分類マスタ!$A$2:$E$180,5,FALSE())=0,"",VLOOKUP($C4740,薬効分類マスタ!$A$2:$E$180,5,FALSE())),"")</f>
        <v/>
      </c>
      <c r="L4740" s="17"/>
      <c r="M4740" s="0" t="str">
        <f aca="false">IF($K4740="","",IF($L4740&lt;&gt;"",$L4740,VLOOKUP($C4740,薬効分類マスタ!$A$2:$F$180,6,FALSE())))</f>
        <v/>
      </c>
      <c r="N4740" s="0" t="str">
        <f aca="false">ASC(G4740)</f>
        <v>ｱﾅｽﾄﾛｿﾞｰﾙ錠1mg｢NP｣</v>
      </c>
      <c r="O4740" s="0" t="str">
        <f aca="false">ASC(E4740)</f>
        <v>ｱﾅｽﾄﾛｿﾞｰﾙ</v>
      </c>
      <c r="P4740" s="16" t="n">
        <f aca="false">N(P4739)+IF($C4740=検索!$B$49,1,0)</f>
        <v>0</v>
      </c>
    </row>
    <row r="4741" customFormat="false" ht="15" hidden="false" customHeight="false" outlineLevel="0" collapsed="false">
      <c r="A4741" s="16" t="s">
        <v>221</v>
      </c>
      <c r="B4741" s="0" t="s">
        <v>10987</v>
      </c>
      <c r="C4741" s="0" t="n">
        <v>429</v>
      </c>
      <c r="D4741" s="0" t="str">
        <f aca="false">IFERROR(VLOOKUP($C4741,薬効分類マスタ!$A$2:$B$180,2,FALSE()),"未登録")</f>
        <v>その他の腫瘍用薬</v>
      </c>
      <c r="E4741" s="16" t="s">
        <v>10975</v>
      </c>
      <c r="F4741" s="16" t="s">
        <v>234</v>
      </c>
      <c r="G4741" s="16" t="s">
        <v>10988</v>
      </c>
      <c r="H4741" s="16" t="s">
        <v>831</v>
      </c>
      <c r="I4741" s="0" t="n">
        <v>50.8</v>
      </c>
      <c r="J4741" s="16" t="s">
        <v>239</v>
      </c>
      <c r="K4741" s="0" t="str">
        <f aca="false">IFERROR(IF(VLOOKUP($C4741,薬効分類マスタ!$A$2:$E$180,5,FALSE())=0,"",VLOOKUP($C4741,薬効分類マスタ!$A$2:$E$180,5,FALSE())),"")</f>
        <v/>
      </c>
      <c r="L4741" s="17"/>
      <c r="M4741" s="0" t="str">
        <f aca="false">IF($K4741="","",IF($L4741&lt;&gt;"",$L4741,VLOOKUP($C4741,薬効分類マスタ!$A$2:$F$180,6,FALSE())))</f>
        <v/>
      </c>
      <c r="N4741" s="0" t="str">
        <f aca="false">ASC(G4741)</f>
        <v>ｱﾅｽﾄﾛｿﾞｰﾙ錠1mg｢ｹﾐﾌｧ｣</v>
      </c>
      <c r="O4741" s="0" t="str">
        <f aca="false">ASC(E4741)</f>
        <v>ｱﾅｽﾄﾛｿﾞｰﾙ</v>
      </c>
      <c r="P4741" s="16" t="n">
        <f aca="false">N(P4740)+IF($C4741=検索!$B$49,1,0)</f>
        <v>0</v>
      </c>
    </row>
    <row r="4742" customFormat="false" ht="15" hidden="false" customHeight="false" outlineLevel="0" collapsed="false">
      <c r="A4742" s="16" t="s">
        <v>221</v>
      </c>
      <c r="B4742" s="0" t="s">
        <v>10989</v>
      </c>
      <c r="C4742" s="0" t="n">
        <v>429</v>
      </c>
      <c r="D4742" s="0" t="str">
        <f aca="false">IFERROR(VLOOKUP($C4742,薬効分類マスタ!$A$2:$B$180,2,FALSE()),"未登録")</f>
        <v>その他の腫瘍用薬</v>
      </c>
      <c r="E4742" s="16" t="s">
        <v>10975</v>
      </c>
      <c r="F4742" s="16" t="s">
        <v>234</v>
      </c>
      <c r="G4742" s="16" t="s">
        <v>10990</v>
      </c>
      <c r="H4742" s="16" t="s">
        <v>385</v>
      </c>
      <c r="I4742" s="0" t="n">
        <v>50.8</v>
      </c>
      <c r="J4742" s="16" t="s">
        <v>239</v>
      </c>
      <c r="K4742" s="0" t="str">
        <f aca="false">IFERROR(IF(VLOOKUP($C4742,薬効分類マスタ!$A$2:$E$180,5,FALSE())=0,"",VLOOKUP($C4742,薬効分類マスタ!$A$2:$E$180,5,FALSE())),"")</f>
        <v/>
      </c>
      <c r="L4742" s="17"/>
      <c r="M4742" s="0" t="str">
        <f aca="false">IF($K4742="","",IF($L4742&lt;&gt;"",$L4742,VLOOKUP($C4742,薬効分類マスタ!$A$2:$F$180,6,FALSE())))</f>
        <v/>
      </c>
      <c r="N4742" s="0" t="str">
        <f aca="false">ASC(G4742)</f>
        <v>ｱﾅｽﾄﾛｿﾞｰﾙ錠1mg｢ｻﾜｲ｣</v>
      </c>
      <c r="O4742" s="0" t="str">
        <f aca="false">ASC(E4742)</f>
        <v>ｱﾅｽﾄﾛｿﾞｰﾙ</v>
      </c>
      <c r="P4742" s="16" t="n">
        <f aca="false">N(P4741)+IF($C4742=検索!$B$49,1,0)</f>
        <v>0</v>
      </c>
    </row>
    <row r="4743" customFormat="false" ht="15" hidden="false" customHeight="false" outlineLevel="0" collapsed="false">
      <c r="A4743" s="16" t="s">
        <v>221</v>
      </c>
      <c r="B4743" s="0" t="s">
        <v>10991</v>
      </c>
      <c r="C4743" s="0" t="n">
        <v>429</v>
      </c>
      <c r="D4743" s="0" t="str">
        <f aca="false">IFERROR(VLOOKUP($C4743,薬効分類マスタ!$A$2:$B$180,2,FALSE()),"未登録")</f>
        <v>その他の腫瘍用薬</v>
      </c>
      <c r="E4743" s="16" t="s">
        <v>10975</v>
      </c>
      <c r="F4743" s="16" t="s">
        <v>234</v>
      </c>
      <c r="G4743" s="16" t="s">
        <v>10992</v>
      </c>
      <c r="H4743" s="16" t="s">
        <v>533</v>
      </c>
      <c r="I4743" s="0" t="n">
        <v>50.8</v>
      </c>
      <c r="J4743" s="16" t="s">
        <v>239</v>
      </c>
      <c r="K4743" s="0" t="str">
        <f aca="false">IFERROR(IF(VLOOKUP($C4743,薬効分類マスタ!$A$2:$E$180,5,FALSE())=0,"",VLOOKUP($C4743,薬効分類マスタ!$A$2:$E$180,5,FALSE())),"")</f>
        <v/>
      </c>
      <c r="L4743" s="17"/>
      <c r="M4743" s="0" t="str">
        <f aca="false">IF($K4743="","",IF($L4743&lt;&gt;"",$L4743,VLOOKUP($C4743,薬効分類マスタ!$A$2:$F$180,6,FALSE())))</f>
        <v/>
      </c>
      <c r="N4743" s="0" t="str">
        <f aca="false">ASC(G4743)</f>
        <v>ｱﾅｽﾄﾛｿﾞｰﾙ錠1mg｢ﾄｰﾜ｣</v>
      </c>
      <c r="O4743" s="0" t="str">
        <f aca="false">ASC(E4743)</f>
        <v>ｱﾅｽﾄﾛｿﾞｰﾙ</v>
      </c>
      <c r="P4743" s="16" t="n">
        <f aca="false">N(P4742)+IF($C4743=検索!$B$49,1,0)</f>
        <v>0</v>
      </c>
    </row>
    <row r="4744" customFormat="false" ht="15" hidden="false" customHeight="false" outlineLevel="0" collapsed="false">
      <c r="A4744" s="16" t="s">
        <v>221</v>
      </c>
      <c r="B4744" s="0" t="s">
        <v>10993</v>
      </c>
      <c r="C4744" s="0" t="n">
        <v>429</v>
      </c>
      <c r="D4744" s="0" t="str">
        <f aca="false">IFERROR(VLOOKUP($C4744,薬効分類マスタ!$A$2:$B$180,2,FALSE()),"未登録")</f>
        <v>その他の腫瘍用薬</v>
      </c>
      <c r="E4744" s="16" t="s">
        <v>10975</v>
      </c>
      <c r="F4744" s="16" t="s">
        <v>234</v>
      </c>
      <c r="G4744" s="16" t="s">
        <v>10994</v>
      </c>
      <c r="H4744" s="16" t="s">
        <v>1464</v>
      </c>
      <c r="I4744" s="0" t="n">
        <v>50.8</v>
      </c>
      <c r="J4744" s="16" t="s">
        <v>239</v>
      </c>
      <c r="K4744" s="0" t="str">
        <f aca="false">IFERROR(IF(VLOOKUP($C4744,薬効分類マスタ!$A$2:$E$180,5,FALSE())=0,"",VLOOKUP($C4744,薬効分類マスタ!$A$2:$E$180,5,FALSE())),"")</f>
        <v/>
      </c>
      <c r="L4744" s="17"/>
      <c r="M4744" s="0" t="str">
        <f aca="false">IF($K4744="","",IF($L4744&lt;&gt;"",$L4744,VLOOKUP($C4744,薬効分類マスタ!$A$2:$F$180,6,FALSE())))</f>
        <v/>
      </c>
      <c r="N4744" s="0" t="str">
        <f aca="false">ASC(G4744)</f>
        <v>ｱﾅｽﾄﾛｿﾞｰﾙ錠1mg｢DSEP｣</v>
      </c>
      <c r="O4744" s="0" t="str">
        <f aca="false">ASC(E4744)</f>
        <v>ｱﾅｽﾄﾛｿﾞｰﾙ</v>
      </c>
      <c r="P4744" s="16" t="n">
        <f aca="false">N(P4743)+IF($C4744=検索!$B$49,1,0)</f>
        <v>0</v>
      </c>
    </row>
    <row r="4745" customFormat="false" ht="15" hidden="false" customHeight="false" outlineLevel="0" collapsed="false">
      <c r="A4745" s="16" t="s">
        <v>221</v>
      </c>
      <c r="B4745" s="0" t="s">
        <v>10995</v>
      </c>
      <c r="C4745" s="0" t="n">
        <v>429</v>
      </c>
      <c r="D4745" s="0" t="str">
        <f aca="false">IFERROR(VLOOKUP($C4745,薬効分類マスタ!$A$2:$B$180,2,FALSE()),"未登録")</f>
        <v>その他の腫瘍用薬</v>
      </c>
      <c r="E4745" s="16" t="s">
        <v>10996</v>
      </c>
      <c r="F4745" s="16" t="s">
        <v>627</v>
      </c>
      <c r="G4745" s="16" t="s">
        <v>10997</v>
      </c>
      <c r="I4745" s="0" t="n">
        <v>150.3</v>
      </c>
      <c r="J4745" s="16" t="s">
        <v>239</v>
      </c>
      <c r="K4745" s="0" t="str">
        <f aca="false">IFERROR(IF(VLOOKUP($C4745,薬効分類マスタ!$A$2:$E$180,5,FALSE())=0,"",VLOOKUP($C4745,薬効分類マスタ!$A$2:$E$180,5,FALSE())),"")</f>
        <v/>
      </c>
      <c r="L4745" s="17"/>
      <c r="M4745" s="0" t="str">
        <f aca="false">IF($K4745="","",IF($L4745&lt;&gt;"",$L4745,VLOOKUP($C4745,薬効分類マスタ!$A$2:$F$180,6,FALSE())))</f>
        <v/>
      </c>
      <c r="N4745" s="0" t="str">
        <f aca="false">ASC(G4745)</f>
        <v>ｲﾏﾁﾆﾌﾞﾒｼﾙ酸塩100mg錠</v>
      </c>
      <c r="O4745" s="0" t="str">
        <f aca="false">ASC(E4745)</f>
        <v>ｲﾏﾁﾆﾌﾞﾒｼﾙ酸塩</v>
      </c>
      <c r="P4745" s="16" t="n">
        <f aca="false">N(P4744)+IF($C4745=検索!$B$49,1,0)</f>
        <v>0</v>
      </c>
    </row>
    <row r="4746" customFormat="false" ht="15" hidden="false" customHeight="false" outlineLevel="0" collapsed="false">
      <c r="A4746" s="16" t="s">
        <v>221</v>
      </c>
      <c r="B4746" s="0" t="s">
        <v>10998</v>
      </c>
      <c r="C4746" s="0" t="n">
        <v>429</v>
      </c>
      <c r="D4746" s="0" t="str">
        <f aca="false">IFERROR(VLOOKUP($C4746,薬効分類マスタ!$A$2:$B$180,2,FALSE()),"未登録")</f>
        <v>その他の腫瘍用薬</v>
      </c>
      <c r="E4746" s="16" t="s">
        <v>10996</v>
      </c>
      <c r="F4746" s="16" t="s">
        <v>627</v>
      </c>
      <c r="G4746" s="16" t="s">
        <v>10999</v>
      </c>
      <c r="H4746" s="16" t="s">
        <v>1133</v>
      </c>
      <c r="I4746" s="0" t="n">
        <v>1131.8</v>
      </c>
      <c r="J4746" s="16" t="s">
        <v>232</v>
      </c>
      <c r="K4746" s="0" t="str">
        <f aca="false">IFERROR(IF(VLOOKUP($C4746,薬効分類マスタ!$A$2:$E$180,5,FALSE())=0,"",VLOOKUP($C4746,薬効分類マスタ!$A$2:$E$180,5,FALSE())),"")</f>
        <v/>
      </c>
      <c r="L4746" s="17"/>
      <c r="M4746" s="0" t="str">
        <f aca="false">IF($K4746="","",IF($L4746&lt;&gt;"",$L4746,VLOOKUP($C4746,薬効分類マスタ!$A$2:$F$180,6,FALSE())))</f>
        <v/>
      </c>
      <c r="N4746" s="0" t="str">
        <f aca="false">ASC(G4746)</f>
        <v>ｸﾞﾘﾍﾞｯｸ錠100mg</v>
      </c>
      <c r="O4746" s="0" t="str">
        <f aca="false">ASC(E4746)</f>
        <v>ｲﾏﾁﾆﾌﾞﾒｼﾙ酸塩</v>
      </c>
      <c r="P4746" s="16" t="n">
        <f aca="false">N(P4745)+IF($C4746=検索!$B$49,1,0)</f>
        <v>0</v>
      </c>
    </row>
    <row r="4747" customFormat="false" ht="15" hidden="false" customHeight="false" outlineLevel="0" collapsed="false">
      <c r="A4747" s="16" t="s">
        <v>221</v>
      </c>
      <c r="B4747" s="0" t="s">
        <v>11000</v>
      </c>
      <c r="C4747" s="0" t="n">
        <v>429</v>
      </c>
      <c r="D4747" s="0" t="str">
        <f aca="false">IFERROR(VLOOKUP($C4747,薬効分類マスタ!$A$2:$B$180,2,FALSE()),"未登録")</f>
        <v>その他の腫瘍用薬</v>
      </c>
      <c r="E4747" s="16" t="s">
        <v>10996</v>
      </c>
      <c r="F4747" s="16" t="s">
        <v>627</v>
      </c>
      <c r="G4747" s="16" t="s">
        <v>11001</v>
      </c>
      <c r="H4747" s="16" t="s">
        <v>5633</v>
      </c>
      <c r="I4747" s="0" t="n">
        <v>189.1</v>
      </c>
      <c r="J4747" s="16" t="s">
        <v>239</v>
      </c>
      <c r="K4747" s="0" t="str">
        <f aca="false">IFERROR(IF(VLOOKUP($C4747,薬効分類マスタ!$A$2:$E$180,5,FALSE())=0,"",VLOOKUP($C4747,薬効分類マスタ!$A$2:$E$180,5,FALSE())),"")</f>
        <v/>
      </c>
      <c r="L4747" s="17"/>
      <c r="M4747" s="0" t="str">
        <f aca="false">IF($K4747="","",IF($L4747&lt;&gt;"",$L4747,VLOOKUP($C4747,薬効分類マスタ!$A$2:$F$180,6,FALSE())))</f>
        <v/>
      </c>
      <c r="N4747" s="0" t="str">
        <f aca="false">ASC(G4747)</f>
        <v>ｲﾏﾁﾆﾌﾞ錠100mg｢NK｣</v>
      </c>
      <c r="O4747" s="0" t="str">
        <f aca="false">ASC(E4747)</f>
        <v>ｲﾏﾁﾆﾌﾞﾒｼﾙ酸塩</v>
      </c>
      <c r="P4747" s="16" t="n">
        <f aca="false">N(P4746)+IF($C4747=検索!$B$49,1,0)</f>
        <v>0</v>
      </c>
    </row>
    <row r="4748" customFormat="false" ht="15" hidden="false" customHeight="false" outlineLevel="0" collapsed="false">
      <c r="A4748" s="16" t="s">
        <v>221</v>
      </c>
      <c r="B4748" s="0" t="s">
        <v>11002</v>
      </c>
      <c r="C4748" s="0" t="n">
        <v>429</v>
      </c>
      <c r="D4748" s="0" t="str">
        <f aca="false">IFERROR(VLOOKUP($C4748,薬効分類マスタ!$A$2:$B$180,2,FALSE()),"未登録")</f>
        <v>その他の腫瘍用薬</v>
      </c>
      <c r="E4748" s="16" t="s">
        <v>10996</v>
      </c>
      <c r="F4748" s="16" t="s">
        <v>627</v>
      </c>
      <c r="G4748" s="16" t="s">
        <v>11003</v>
      </c>
      <c r="H4748" s="16" t="s">
        <v>557</v>
      </c>
      <c r="I4748" s="0" t="n">
        <v>189.1</v>
      </c>
      <c r="J4748" s="16" t="s">
        <v>239</v>
      </c>
      <c r="K4748" s="0" t="str">
        <f aca="false">IFERROR(IF(VLOOKUP($C4748,薬効分類マスタ!$A$2:$E$180,5,FALSE())=0,"",VLOOKUP($C4748,薬効分類マスタ!$A$2:$E$180,5,FALSE())),"")</f>
        <v/>
      </c>
      <c r="L4748" s="17"/>
      <c r="M4748" s="0" t="str">
        <f aca="false">IF($K4748="","",IF($L4748&lt;&gt;"",$L4748,VLOOKUP($C4748,薬効分類マスタ!$A$2:$F$180,6,FALSE())))</f>
        <v/>
      </c>
      <c r="N4748" s="0" t="str">
        <f aca="false">ASC(G4748)</f>
        <v>ｲﾏﾁﾆﾌﾞ錠100mg｢ﾔｸﾙﾄ｣</v>
      </c>
      <c r="O4748" s="0" t="str">
        <f aca="false">ASC(E4748)</f>
        <v>ｲﾏﾁﾆﾌﾞﾒｼﾙ酸塩</v>
      </c>
      <c r="P4748" s="16" t="n">
        <f aca="false">N(P4747)+IF($C4748=検索!$B$49,1,0)</f>
        <v>0</v>
      </c>
    </row>
    <row r="4749" customFormat="false" ht="15" hidden="false" customHeight="false" outlineLevel="0" collapsed="false">
      <c r="A4749" s="16" t="s">
        <v>221</v>
      </c>
      <c r="B4749" s="0" t="s">
        <v>11004</v>
      </c>
      <c r="C4749" s="0" t="n">
        <v>429</v>
      </c>
      <c r="D4749" s="0" t="str">
        <f aca="false">IFERROR(VLOOKUP($C4749,薬効分類マスタ!$A$2:$B$180,2,FALSE()),"未登録")</f>
        <v>その他の腫瘍用薬</v>
      </c>
      <c r="E4749" s="16" t="s">
        <v>10996</v>
      </c>
      <c r="F4749" s="16" t="s">
        <v>627</v>
      </c>
      <c r="G4749" s="16" t="s">
        <v>11005</v>
      </c>
      <c r="H4749" s="16" t="s">
        <v>1464</v>
      </c>
      <c r="I4749" s="0" t="n">
        <v>189.1</v>
      </c>
      <c r="J4749" s="16" t="s">
        <v>239</v>
      </c>
      <c r="K4749" s="0" t="str">
        <f aca="false">IFERROR(IF(VLOOKUP($C4749,薬効分類マスタ!$A$2:$E$180,5,FALSE())=0,"",VLOOKUP($C4749,薬効分類マスタ!$A$2:$E$180,5,FALSE())),"")</f>
        <v/>
      </c>
      <c r="L4749" s="17"/>
      <c r="M4749" s="0" t="str">
        <f aca="false">IF($K4749="","",IF($L4749&lt;&gt;"",$L4749,VLOOKUP($C4749,薬効分類マスタ!$A$2:$F$180,6,FALSE())))</f>
        <v/>
      </c>
      <c r="N4749" s="0" t="str">
        <f aca="false">ASC(G4749)</f>
        <v>ｲﾏﾁﾆﾌﾞ錠100mg｢DSEP｣</v>
      </c>
      <c r="O4749" s="0" t="str">
        <f aca="false">ASC(E4749)</f>
        <v>ｲﾏﾁﾆﾌﾞﾒｼﾙ酸塩</v>
      </c>
      <c r="P4749" s="16" t="n">
        <f aca="false">N(P4748)+IF($C4749=検索!$B$49,1,0)</f>
        <v>0</v>
      </c>
    </row>
    <row r="4750" customFormat="false" ht="15" hidden="false" customHeight="false" outlineLevel="0" collapsed="false">
      <c r="A4750" s="16" t="s">
        <v>221</v>
      </c>
      <c r="B4750" s="0" t="s">
        <v>11006</v>
      </c>
      <c r="C4750" s="0" t="n">
        <v>429</v>
      </c>
      <c r="D4750" s="0" t="str">
        <f aca="false">IFERROR(VLOOKUP($C4750,薬効分類マスタ!$A$2:$B$180,2,FALSE()),"未登録")</f>
        <v>その他の腫瘍用薬</v>
      </c>
      <c r="E4750" s="16" t="s">
        <v>10996</v>
      </c>
      <c r="F4750" s="16" t="s">
        <v>627</v>
      </c>
      <c r="G4750" s="16" t="s">
        <v>11007</v>
      </c>
      <c r="H4750" s="16" t="s">
        <v>1165</v>
      </c>
      <c r="I4750" s="0" t="n">
        <v>189.1</v>
      </c>
      <c r="J4750" s="16" t="s">
        <v>239</v>
      </c>
      <c r="K4750" s="0" t="str">
        <f aca="false">IFERROR(IF(VLOOKUP($C4750,薬効分類マスタ!$A$2:$E$180,5,FALSE())=0,"",VLOOKUP($C4750,薬効分類マスタ!$A$2:$E$180,5,FALSE())),"")</f>
        <v/>
      </c>
      <c r="L4750" s="17"/>
      <c r="M4750" s="0" t="str">
        <f aca="false">IF($K4750="","",IF($L4750&lt;&gt;"",$L4750,VLOOKUP($C4750,薬効分類マスタ!$A$2:$F$180,6,FALSE())))</f>
        <v/>
      </c>
      <c r="N4750" s="0" t="str">
        <f aca="false">ASC(G4750)</f>
        <v>ｲﾏﾁﾆﾌﾞ錠100mg｢ﾆﾌﾟﾛ｣</v>
      </c>
      <c r="O4750" s="0" t="str">
        <f aca="false">ASC(E4750)</f>
        <v>ｲﾏﾁﾆﾌﾞﾒｼﾙ酸塩</v>
      </c>
      <c r="P4750" s="16" t="n">
        <f aca="false">N(P4749)+IF($C4750=検索!$B$49,1,0)</f>
        <v>0</v>
      </c>
    </row>
    <row r="4751" customFormat="false" ht="15" hidden="false" customHeight="false" outlineLevel="0" collapsed="false">
      <c r="A4751" s="16" t="s">
        <v>221</v>
      </c>
      <c r="B4751" s="0" t="s">
        <v>11008</v>
      </c>
      <c r="C4751" s="0" t="n">
        <v>429</v>
      </c>
      <c r="D4751" s="0" t="str">
        <f aca="false">IFERROR(VLOOKUP($C4751,薬効分類マスタ!$A$2:$B$180,2,FALSE()),"未登録")</f>
        <v>その他の腫瘍用薬</v>
      </c>
      <c r="E4751" s="16" t="s">
        <v>10996</v>
      </c>
      <c r="F4751" s="16" t="s">
        <v>627</v>
      </c>
      <c r="G4751" s="16" t="s">
        <v>11009</v>
      </c>
      <c r="H4751" s="16" t="s">
        <v>530</v>
      </c>
      <c r="I4751" s="0" t="n">
        <v>474.1</v>
      </c>
      <c r="J4751" s="16" t="s">
        <v>239</v>
      </c>
      <c r="K4751" s="0" t="str">
        <f aca="false">IFERROR(IF(VLOOKUP($C4751,薬効分類マスタ!$A$2:$E$180,5,FALSE())=0,"",VLOOKUP($C4751,薬効分類マスタ!$A$2:$E$180,5,FALSE())),"")</f>
        <v/>
      </c>
      <c r="L4751" s="17"/>
      <c r="M4751" s="0" t="str">
        <f aca="false">IF($K4751="","",IF($L4751&lt;&gt;"",$L4751,VLOOKUP($C4751,薬効分類マスタ!$A$2:$F$180,6,FALSE())))</f>
        <v/>
      </c>
      <c r="N4751" s="0" t="str">
        <f aca="false">ASC(G4751)</f>
        <v>ｲﾏﾁﾆﾌﾞ錠100mg｢ｹﾐﾌｧ｣</v>
      </c>
      <c r="O4751" s="0" t="str">
        <f aca="false">ASC(E4751)</f>
        <v>ｲﾏﾁﾆﾌﾞﾒｼﾙ酸塩</v>
      </c>
      <c r="P4751" s="16" t="n">
        <f aca="false">N(P4750)+IF($C4751=検索!$B$49,1,0)</f>
        <v>0</v>
      </c>
    </row>
    <row r="4752" customFormat="false" ht="15" hidden="false" customHeight="false" outlineLevel="0" collapsed="false">
      <c r="A4752" s="16" t="s">
        <v>221</v>
      </c>
      <c r="B4752" s="0" t="s">
        <v>11010</v>
      </c>
      <c r="C4752" s="0" t="n">
        <v>429</v>
      </c>
      <c r="D4752" s="0" t="str">
        <f aca="false">IFERROR(VLOOKUP($C4752,薬効分類マスタ!$A$2:$B$180,2,FALSE()),"未登録")</f>
        <v>その他の腫瘍用薬</v>
      </c>
      <c r="E4752" s="16" t="s">
        <v>10996</v>
      </c>
      <c r="F4752" s="16" t="s">
        <v>627</v>
      </c>
      <c r="G4752" s="16" t="s">
        <v>11011</v>
      </c>
      <c r="H4752" s="16" t="s">
        <v>385</v>
      </c>
      <c r="I4752" s="0" t="n">
        <v>189.1</v>
      </c>
      <c r="J4752" s="16" t="s">
        <v>239</v>
      </c>
      <c r="K4752" s="0" t="str">
        <f aca="false">IFERROR(IF(VLOOKUP($C4752,薬効分類マスタ!$A$2:$E$180,5,FALSE())=0,"",VLOOKUP($C4752,薬効分類マスタ!$A$2:$E$180,5,FALSE())),"")</f>
        <v/>
      </c>
      <c r="L4752" s="17"/>
      <c r="M4752" s="0" t="str">
        <f aca="false">IF($K4752="","",IF($L4752&lt;&gt;"",$L4752,VLOOKUP($C4752,薬効分類マスタ!$A$2:$F$180,6,FALSE())))</f>
        <v/>
      </c>
      <c r="N4752" s="0" t="str">
        <f aca="false">ASC(G4752)</f>
        <v>ｲﾏﾁﾆﾌﾞ錠100mg｢ｻﾜｲ｣</v>
      </c>
      <c r="O4752" s="0" t="str">
        <f aca="false">ASC(E4752)</f>
        <v>ｲﾏﾁﾆﾌﾞﾒｼﾙ酸塩</v>
      </c>
      <c r="P4752" s="16" t="n">
        <f aca="false">N(P4751)+IF($C4752=検索!$B$49,1,0)</f>
        <v>0</v>
      </c>
    </row>
    <row r="4753" customFormat="false" ht="15" hidden="false" customHeight="false" outlineLevel="0" collapsed="false">
      <c r="A4753" s="16" t="s">
        <v>221</v>
      </c>
      <c r="B4753" s="0" t="s">
        <v>11012</v>
      </c>
      <c r="C4753" s="0" t="n">
        <v>429</v>
      </c>
      <c r="D4753" s="0" t="str">
        <f aca="false">IFERROR(VLOOKUP($C4753,薬効分類マスタ!$A$2:$B$180,2,FALSE()),"未登録")</f>
        <v>その他の腫瘍用薬</v>
      </c>
      <c r="E4753" s="16" t="s">
        <v>10996</v>
      </c>
      <c r="F4753" s="16" t="s">
        <v>627</v>
      </c>
      <c r="G4753" s="16" t="s">
        <v>11013</v>
      </c>
      <c r="H4753" s="16" t="s">
        <v>527</v>
      </c>
      <c r="I4753" s="0" t="n">
        <v>474.1</v>
      </c>
      <c r="J4753" s="16" t="s">
        <v>239</v>
      </c>
      <c r="K4753" s="0" t="str">
        <f aca="false">IFERROR(IF(VLOOKUP($C4753,薬効分類マスタ!$A$2:$E$180,5,FALSE())=0,"",VLOOKUP($C4753,薬効分類マスタ!$A$2:$E$180,5,FALSE())),"")</f>
        <v/>
      </c>
      <c r="L4753" s="17"/>
      <c r="M4753" s="0" t="str">
        <f aca="false">IF($K4753="","",IF($L4753&lt;&gt;"",$L4753,VLOOKUP($C4753,薬効分類マスタ!$A$2:$F$180,6,FALSE())))</f>
        <v/>
      </c>
      <c r="N4753" s="0" t="str">
        <f aca="false">ASC(G4753)</f>
        <v>ｲﾏﾁﾆﾌﾞ錠100mg｢JG｣</v>
      </c>
      <c r="O4753" s="0" t="str">
        <f aca="false">ASC(E4753)</f>
        <v>ｲﾏﾁﾆﾌﾞﾒｼﾙ酸塩</v>
      </c>
      <c r="P4753" s="16" t="n">
        <f aca="false">N(P4752)+IF($C4753=検索!$B$49,1,0)</f>
        <v>0</v>
      </c>
    </row>
    <row r="4754" customFormat="false" ht="15" hidden="false" customHeight="false" outlineLevel="0" collapsed="false">
      <c r="A4754" s="16" t="s">
        <v>221</v>
      </c>
      <c r="B4754" s="0" t="s">
        <v>11014</v>
      </c>
      <c r="C4754" s="0" t="n">
        <v>429</v>
      </c>
      <c r="D4754" s="0" t="str">
        <f aca="false">IFERROR(VLOOKUP($C4754,薬効分類マスタ!$A$2:$B$180,2,FALSE()),"未登録")</f>
        <v>その他の腫瘍用薬</v>
      </c>
      <c r="E4754" s="16" t="s">
        <v>10996</v>
      </c>
      <c r="F4754" s="16" t="s">
        <v>627</v>
      </c>
      <c r="G4754" s="16" t="s">
        <v>11015</v>
      </c>
      <c r="H4754" s="16" t="s">
        <v>533</v>
      </c>
      <c r="I4754" s="0" t="n">
        <v>474.1</v>
      </c>
      <c r="J4754" s="16" t="s">
        <v>239</v>
      </c>
      <c r="K4754" s="0" t="str">
        <f aca="false">IFERROR(IF(VLOOKUP($C4754,薬効分類マスタ!$A$2:$E$180,5,FALSE())=0,"",VLOOKUP($C4754,薬効分類マスタ!$A$2:$E$180,5,FALSE())),"")</f>
        <v/>
      </c>
      <c r="L4754" s="17"/>
      <c r="M4754" s="0" t="str">
        <f aca="false">IF($K4754="","",IF($L4754&lt;&gt;"",$L4754,VLOOKUP($C4754,薬効分類マスタ!$A$2:$F$180,6,FALSE())))</f>
        <v/>
      </c>
      <c r="N4754" s="0" t="str">
        <f aca="false">ASC(G4754)</f>
        <v>ｲﾏﾁﾆﾌﾞ錠100mg｢ﾄｰﾜ｣</v>
      </c>
      <c r="O4754" s="0" t="str">
        <f aca="false">ASC(E4754)</f>
        <v>ｲﾏﾁﾆﾌﾞﾒｼﾙ酸塩</v>
      </c>
      <c r="P4754" s="16" t="n">
        <f aca="false">N(P4753)+IF($C4754=検索!$B$49,1,0)</f>
        <v>0</v>
      </c>
    </row>
    <row r="4755" customFormat="false" ht="15" hidden="false" customHeight="false" outlineLevel="0" collapsed="false">
      <c r="A4755" s="16" t="s">
        <v>221</v>
      </c>
      <c r="B4755" s="0" t="s">
        <v>11016</v>
      </c>
      <c r="C4755" s="0" t="n">
        <v>429</v>
      </c>
      <c r="D4755" s="0" t="str">
        <f aca="false">IFERROR(VLOOKUP($C4755,薬効分類マスタ!$A$2:$B$180,2,FALSE()),"未登録")</f>
        <v>その他の腫瘍用薬</v>
      </c>
      <c r="E4755" s="16" t="s">
        <v>10996</v>
      </c>
      <c r="F4755" s="16" t="s">
        <v>627</v>
      </c>
      <c r="G4755" s="16" t="s">
        <v>11017</v>
      </c>
      <c r="H4755" s="16" t="s">
        <v>568</v>
      </c>
      <c r="I4755" s="0" t="n">
        <v>474.1</v>
      </c>
      <c r="J4755" s="16" t="s">
        <v>239</v>
      </c>
      <c r="K4755" s="0" t="str">
        <f aca="false">IFERROR(IF(VLOOKUP($C4755,薬効分類マスタ!$A$2:$E$180,5,FALSE())=0,"",VLOOKUP($C4755,薬効分類マスタ!$A$2:$E$180,5,FALSE())),"")</f>
        <v/>
      </c>
      <c r="L4755" s="17"/>
      <c r="M4755" s="0" t="str">
        <f aca="false">IF($K4755="","",IF($L4755&lt;&gt;"",$L4755,VLOOKUP($C4755,薬効分類マスタ!$A$2:$F$180,6,FALSE())))</f>
        <v/>
      </c>
      <c r="N4755" s="0" t="str">
        <f aca="false">ASC(G4755)</f>
        <v>ｲﾏﾁﾆﾌﾞ錠100mg｢KMP｣</v>
      </c>
      <c r="O4755" s="0" t="str">
        <f aca="false">ASC(E4755)</f>
        <v>ｲﾏﾁﾆﾌﾞﾒｼﾙ酸塩</v>
      </c>
      <c r="P4755" s="16" t="n">
        <f aca="false">N(P4754)+IF($C4755=検索!$B$49,1,0)</f>
        <v>0</v>
      </c>
    </row>
    <row r="4756" customFormat="false" ht="15" hidden="false" customHeight="false" outlineLevel="0" collapsed="false">
      <c r="A4756" s="16" t="s">
        <v>221</v>
      </c>
      <c r="B4756" s="0" t="s">
        <v>11018</v>
      </c>
      <c r="C4756" s="0" t="n">
        <v>429</v>
      </c>
      <c r="D4756" s="0" t="str">
        <f aca="false">IFERROR(VLOOKUP($C4756,薬効分類マスタ!$A$2:$B$180,2,FALSE()),"未登録")</f>
        <v>その他の腫瘍用薬</v>
      </c>
      <c r="E4756" s="16" t="s">
        <v>10996</v>
      </c>
      <c r="F4756" s="16" t="s">
        <v>627</v>
      </c>
      <c r="G4756" s="16" t="s">
        <v>11019</v>
      </c>
      <c r="H4756" s="16" t="s">
        <v>542</v>
      </c>
      <c r="I4756" s="0" t="n">
        <v>189.1</v>
      </c>
      <c r="J4756" s="16" t="s">
        <v>239</v>
      </c>
      <c r="K4756" s="0" t="str">
        <f aca="false">IFERROR(IF(VLOOKUP($C4756,薬効分類マスタ!$A$2:$E$180,5,FALSE())=0,"",VLOOKUP($C4756,薬効分類マスタ!$A$2:$E$180,5,FALSE())),"")</f>
        <v/>
      </c>
      <c r="L4756" s="17"/>
      <c r="M4756" s="0" t="str">
        <f aca="false">IF($K4756="","",IF($L4756&lt;&gt;"",$L4756,VLOOKUP($C4756,薬効分類マスタ!$A$2:$F$180,6,FALSE())))</f>
        <v/>
      </c>
      <c r="N4756" s="0" t="str">
        <f aca="false">ASC(G4756)</f>
        <v>ｲﾏﾁﾆﾌﾞ錠100mg｢NIG｣</v>
      </c>
      <c r="O4756" s="0" t="str">
        <f aca="false">ASC(E4756)</f>
        <v>ｲﾏﾁﾆﾌﾞﾒｼﾙ酸塩</v>
      </c>
      <c r="P4756" s="16" t="n">
        <f aca="false">N(P4755)+IF($C4756=検索!$B$49,1,0)</f>
        <v>0</v>
      </c>
    </row>
    <row r="4757" customFormat="false" ht="15" hidden="false" customHeight="false" outlineLevel="0" collapsed="false">
      <c r="A4757" s="16" t="s">
        <v>221</v>
      </c>
      <c r="B4757" s="0" t="s">
        <v>11020</v>
      </c>
      <c r="C4757" s="0" t="n">
        <v>429</v>
      </c>
      <c r="D4757" s="0" t="str">
        <f aca="false">IFERROR(VLOOKUP($C4757,薬効分類マスタ!$A$2:$B$180,2,FALSE()),"未登録")</f>
        <v>その他の腫瘍用薬</v>
      </c>
      <c r="E4757" s="16" t="s">
        <v>10996</v>
      </c>
      <c r="F4757" s="16" t="s">
        <v>627</v>
      </c>
      <c r="G4757" s="16" t="s">
        <v>11021</v>
      </c>
      <c r="H4757" s="16" t="s">
        <v>557</v>
      </c>
      <c r="I4757" s="0" t="n">
        <v>189.1</v>
      </c>
      <c r="J4757" s="16" t="s">
        <v>239</v>
      </c>
      <c r="K4757" s="0" t="str">
        <f aca="false">IFERROR(IF(VLOOKUP($C4757,薬効分類マスタ!$A$2:$E$180,5,FALSE())=0,"",VLOOKUP($C4757,薬効分類マスタ!$A$2:$E$180,5,FALSE())),"")</f>
        <v/>
      </c>
      <c r="L4757" s="17"/>
      <c r="M4757" s="0" t="str">
        <f aca="false">IF($K4757="","",IF($L4757&lt;&gt;"",$L4757,VLOOKUP($C4757,薬効分類マスタ!$A$2:$F$180,6,FALSE())))</f>
        <v/>
      </c>
      <c r="N4757" s="0" t="str">
        <f aca="false">ASC(G4757)</f>
        <v>ｲﾏﾁﾆﾌﾞ錠100mg｢ﾀｶﾀ｣</v>
      </c>
      <c r="O4757" s="0" t="str">
        <f aca="false">ASC(E4757)</f>
        <v>ｲﾏﾁﾆﾌﾞﾒｼﾙ酸塩</v>
      </c>
      <c r="P4757" s="16" t="n">
        <f aca="false">N(P4756)+IF($C4757=検索!$B$49,1,0)</f>
        <v>0</v>
      </c>
    </row>
    <row r="4758" customFormat="false" ht="15" hidden="false" customHeight="false" outlineLevel="0" collapsed="false">
      <c r="A4758" s="16" t="s">
        <v>221</v>
      </c>
      <c r="B4758" s="0" t="s">
        <v>11022</v>
      </c>
      <c r="C4758" s="0" t="n">
        <v>429</v>
      </c>
      <c r="D4758" s="0" t="str">
        <f aca="false">IFERROR(VLOOKUP($C4758,薬効分類マスタ!$A$2:$B$180,2,FALSE()),"未登録")</f>
        <v>その他の腫瘍用薬</v>
      </c>
      <c r="E4758" s="16" t="s">
        <v>10996</v>
      </c>
      <c r="F4758" s="16" t="s">
        <v>613</v>
      </c>
      <c r="G4758" s="16" t="s">
        <v>11023</v>
      </c>
      <c r="I4758" s="0" t="n">
        <v>513.4</v>
      </c>
      <c r="J4758" s="16" t="s">
        <v>239</v>
      </c>
      <c r="K4758" s="0" t="str">
        <f aca="false">IFERROR(IF(VLOOKUP($C4758,薬効分類マスタ!$A$2:$E$180,5,FALSE())=0,"",VLOOKUP($C4758,薬効分類マスタ!$A$2:$E$180,5,FALSE())),"")</f>
        <v/>
      </c>
      <c r="L4758" s="17"/>
      <c r="M4758" s="0" t="str">
        <f aca="false">IF($K4758="","",IF($L4758&lt;&gt;"",$L4758,VLOOKUP($C4758,薬効分類マスタ!$A$2:$F$180,6,FALSE())))</f>
        <v/>
      </c>
      <c r="N4758" s="0" t="str">
        <f aca="false">ASC(G4758)</f>
        <v>ｲﾏﾁﾆﾌﾞﾒｼﾙ酸塩200mg錠</v>
      </c>
      <c r="O4758" s="0" t="str">
        <f aca="false">ASC(E4758)</f>
        <v>ｲﾏﾁﾆﾌﾞﾒｼﾙ酸塩</v>
      </c>
      <c r="P4758" s="16" t="n">
        <f aca="false">N(P4757)+IF($C4758=検索!$B$49,1,0)</f>
        <v>0</v>
      </c>
    </row>
    <row r="4759" customFormat="false" ht="15" hidden="false" customHeight="false" outlineLevel="0" collapsed="false">
      <c r="A4759" s="16" t="s">
        <v>221</v>
      </c>
      <c r="B4759" s="0" t="s">
        <v>11024</v>
      </c>
      <c r="C4759" s="0" t="n">
        <v>429</v>
      </c>
      <c r="D4759" s="0" t="str">
        <f aca="false">IFERROR(VLOOKUP($C4759,薬効分類マスタ!$A$2:$B$180,2,FALSE()),"未登録")</f>
        <v>その他の腫瘍用薬</v>
      </c>
      <c r="E4759" s="16" t="s">
        <v>10996</v>
      </c>
      <c r="F4759" s="16" t="s">
        <v>613</v>
      </c>
      <c r="G4759" s="16" t="s">
        <v>11025</v>
      </c>
      <c r="H4759" s="16" t="s">
        <v>557</v>
      </c>
      <c r="I4759" s="0" t="n">
        <v>1744.8</v>
      </c>
      <c r="J4759" s="16" t="s">
        <v>239</v>
      </c>
      <c r="K4759" s="0" t="str">
        <f aca="false">IFERROR(IF(VLOOKUP($C4759,薬効分類マスタ!$A$2:$E$180,5,FALSE())=0,"",VLOOKUP($C4759,薬効分類マスタ!$A$2:$E$180,5,FALSE())),"")</f>
        <v/>
      </c>
      <c r="L4759" s="17"/>
      <c r="M4759" s="0" t="str">
        <f aca="false">IF($K4759="","",IF($L4759&lt;&gt;"",$L4759,VLOOKUP($C4759,薬効分類マスタ!$A$2:$F$180,6,FALSE())))</f>
        <v/>
      </c>
      <c r="N4759" s="0" t="str">
        <f aca="false">ASC(G4759)</f>
        <v>ｲﾏﾁﾆﾌﾞ錠200mg｢ﾔｸﾙﾄ｣</v>
      </c>
      <c r="O4759" s="0" t="str">
        <f aca="false">ASC(E4759)</f>
        <v>ｲﾏﾁﾆﾌﾞﾒｼﾙ酸塩</v>
      </c>
      <c r="P4759" s="16" t="n">
        <f aca="false">N(P4758)+IF($C4759=検索!$B$49,1,0)</f>
        <v>0</v>
      </c>
    </row>
    <row r="4760" customFormat="false" ht="15" hidden="false" customHeight="false" outlineLevel="0" collapsed="false">
      <c r="A4760" s="16" t="s">
        <v>221</v>
      </c>
      <c r="B4760" s="0" t="s">
        <v>11026</v>
      </c>
      <c r="C4760" s="0" t="n">
        <v>429</v>
      </c>
      <c r="D4760" s="0" t="str">
        <f aca="false">IFERROR(VLOOKUP($C4760,薬効分類マスタ!$A$2:$B$180,2,FALSE()),"未登録")</f>
        <v>その他の腫瘍用薬</v>
      </c>
      <c r="E4760" s="16" t="s">
        <v>10996</v>
      </c>
      <c r="F4760" s="16" t="s">
        <v>613</v>
      </c>
      <c r="G4760" s="16" t="s">
        <v>11027</v>
      </c>
      <c r="H4760" s="16" t="s">
        <v>533</v>
      </c>
      <c r="I4760" s="0" t="n">
        <v>847.1</v>
      </c>
      <c r="J4760" s="16" t="s">
        <v>239</v>
      </c>
      <c r="K4760" s="0" t="str">
        <f aca="false">IFERROR(IF(VLOOKUP($C4760,薬効分類マスタ!$A$2:$E$180,5,FALSE())=0,"",VLOOKUP($C4760,薬効分類マスタ!$A$2:$E$180,5,FALSE())),"")</f>
        <v/>
      </c>
      <c r="L4760" s="17"/>
      <c r="M4760" s="0" t="str">
        <f aca="false">IF($K4760="","",IF($L4760&lt;&gt;"",$L4760,VLOOKUP($C4760,薬効分類マスタ!$A$2:$F$180,6,FALSE())))</f>
        <v/>
      </c>
      <c r="N4760" s="0" t="str">
        <f aca="false">ASC(G4760)</f>
        <v>ｲﾏﾁﾆﾌﾞ錠200mg｢ﾄｰﾜ｣</v>
      </c>
      <c r="O4760" s="0" t="str">
        <f aca="false">ASC(E4760)</f>
        <v>ｲﾏﾁﾆﾌﾞﾒｼﾙ酸塩</v>
      </c>
      <c r="P4760" s="16" t="n">
        <f aca="false">N(P4759)+IF($C4760=検索!$B$49,1,0)</f>
        <v>0</v>
      </c>
    </row>
    <row r="4761" customFormat="false" ht="15" hidden="false" customHeight="false" outlineLevel="0" collapsed="false">
      <c r="A4761" s="16" t="s">
        <v>221</v>
      </c>
      <c r="B4761" s="0" t="s">
        <v>11028</v>
      </c>
      <c r="C4761" s="0" t="n">
        <v>429</v>
      </c>
      <c r="D4761" s="0" t="str">
        <f aca="false">IFERROR(VLOOKUP($C4761,薬効分類マスタ!$A$2:$B$180,2,FALSE()),"未登録")</f>
        <v>その他の腫瘍用薬</v>
      </c>
      <c r="E4761" s="16" t="s">
        <v>10996</v>
      </c>
      <c r="F4761" s="16" t="s">
        <v>613</v>
      </c>
      <c r="G4761" s="16" t="s">
        <v>11029</v>
      </c>
      <c r="H4761" s="16" t="s">
        <v>385</v>
      </c>
      <c r="I4761" s="0" t="n">
        <v>929.8</v>
      </c>
      <c r="J4761" s="16" t="s">
        <v>239</v>
      </c>
      <c r="K4761" s="0" t="str">
        <f aca="false">IFERROR(IF(VLOOKUP($C4761,薬効分類マスタ!$A$2:$E$180,5,FALSE())=0,"",VLOOKUP($C4761,薬効分類マスタ!$A$2:$E$180,5,FALSE())),"")</f>
        <v/>
      </c>
      <c r="L4761" s="17"/>
      <c r="M4761" s="0" t="str">
        <f aca="false">IF($K4761="","",IF($L4761&lt;&gt;"",$L4761,VLOOKUP($C4761,薬効分類マスタ!$A$2:$F$180,6,FALSE())))</f>
        <v/>
      </c>
      <c r="N4761" s="0" t="str">
        <f aca="false">ASC(G4761)</f>
        <v>ｲﾏﾁﾆﾌﾞ錠200mg｢ｻﾜｲ｣</v>
      </c>
      <c r="O4761" s="0" t="str">
        <f aca="false">ASC(E4761)</f>
        <v>ｲﾏﾁﾆﾌﾞﾒｼﾙ酸塩</v>
      </c>
      <c r="P4761" s="16" t="n">
        <f aca="false">N(P4760)+IF($C4761=検索!$B$49,1,0)</f>
        <v>0</v>
      </c>
    </row>
    <row r="4762" customFormat="false" ht="15" hidden="false" customHeight="false" outlineLevel="0" collapsed="false">
      <c r="A4762" s="16" t="s">
        <v>221</v>
      </c>
      <c r="B4762" s="0" t="s">
        <v>11030</v>
      </c>
      <c r="C4762" s="0" t="n">
        <v>429</v>
      </c>
      <c r="D4762" s="0" t="str">
        <f aca="false">IFERROR(VLOOKUP($C4762,薬効分類マスタ!$A$2:$B$180,2,FALSE()),"未登録")</f>
        <v>その他の腫瘍用薬</v>
      </c>
      <c r="E4762" s="16" t="s">
        <v>11031</v>
      </c>
      <c r="F4762" s="16" t="s">
        <v>622</v>
      </c>
      <c r="G4762" s="16" t="s">
        <v>11032</v>
      </c>
      <c r="I4762" s="0" t="n">
        <v>102.4</v>
      </c>
      <c r="J4762" s="16" t="s">
        <v>239</v>
      </c>
      <c r="K4762" s="0" t="str">
        <f aca="false">IFERROR(IF(VLOOKUP($C4762,薬効分類マスタ!$A$2:$E$180,5,FALSE())=0,"",VLOOKUP($C4762,薬効分類マスタ!$A$2:$E$180,5,FALSE())),"")</f>
        <v/>
      </c>
      <c r="L4762" s="17"/>
      <c r="M4762" s="0" t="str">
        <f aca="false">IF($K4762="","",IF($L4762&lt;&gt;"",$L4762,VLOOKUP($C4762,薬効分類マスタ!$A$2:$F$180,6,FALSE())))</f>
        <v/>
      </c>
      <c r="N4762" s="0" t="str">
        <f aca="false">ASC(G4762)</f>
        <v>ｴｷｾﾒｽﾀﾝ25mg錠</v>
      </c>
      <c r="O4762" s="0" t="str">
        <f aca="false">ASC(E4762)</f>
        <v>ｴｷｾﾒｽﾀﾝ</v>
      </c>
      <c r="P4762" s="16" t="n">
        <f aca="false">N(P4761)+IF($C4762=検索!$B$49,1,0)</f>
        <v>0</v>
      </c>
    </row>
    <row r="4763" customFormat="false" ht="15" hidden="false" customHeight="false" outlineLevel="0" collapsed="false">
      <c r="A4763" s="16" t="s">
        <v>221</v>
      </c>
      <c r="B4763" s="0" t="s">
        <v>11033</v>
      </c>
      <c r="C4763" s="0" t="n">
        <v>429</v>
      </c>
      <c r="D4763" s="0" t="str">
        <f aca="false">IFERROR(VLOOKUP($C4763,薬効分類マスタ!$A$2:$B$180,2,FALSE()),"未登録")</f>
        <v>その他の腫瘍用薬</v>
      </c>
      <c r="E4763" s="16" t="s">
        <v>11031</v>
      </c>
      <c r="F4763" s="16" t="s">
        <v>622</v>
      </c>
      <c r="G4763" s="16" t="s">
        <v>11034</v>
      </c>
      <c r="H4763" s="16" t="s">
        <v>272</v>
      </c>
      <c r="I4763" s="0" t="n">
        <v>111.4</v>
      </c>
      <c r="J4763" s="16" t="s">
        <v>232</v>
      </c>
      <c r="K4763" s="0" t="str">
        <f aca="false">IFERROR(IF(VLOOKUP($C4763,薬効分類マスタ!$A$2:$E$180,5,FALSE())=0,"",VLOOKUP($C4763,薬効分類マスタ!$A$2:$E$180,5,FALSE())),"")</f>
        <v/>
      </c>
      <c r="L4763" s="17"/>
      <c r="M4763" s="0" t="str">
        <f aca="false">IF($K4763="","",IF($L4763&lt;&gt;"",$L4763,VLOOKUP($C4763,薬効分類マスタ!$A$2:$F$180,6,FALSE())))</f>
        <v/>
      </c>
      <c r="N4763" s="0" t="str">
        <f aca="false">ASC(G4763)</f>
        <v>ｱﾛﾏｼﾝ錠25mg</v>
      </c>
      <c r="O4763" s="0" t="str">
        <f aca="false">ASC(E4763)</f>
        <v>ｴｷｾﾒｽﾀﾝ</v>
      </c>
      <c r="P4763" s="16" t="n">
        <f aca="false">N(P4762)+IF($C4763=検索!$B$49,1,0)</f>
        <v>0</v>
      </c>
    </row>
    <row r="4764" customFormat="false" ht="15" hidden="false" customHeight="false" outlineLevel="0" collapsed="false">
      <c r="A4764" s="16" t="s">
        <v>221</v>
      </c>
      <c r="B4764" s="0" t="s">
        <v>11035</v>
      </c>
      <c r="C4764" s="0" t="n">
        <v>429</v>
      </c>
      <c r="D4764" s="0" t="str">
        <f aca="false">IFERROR(VLOOKUP($C4764,薬効分類マスタ!$A$2:$B$180,2,FALSE()),"未登録")</f>
        <v>その他の腫瘍用薬</v>
      </c>
      <c r="E4764" s="16" t="s">
        <v>11036</v>
      </c>
      <c r="F4764" s="16" t="s">
        <v>639</v>
      </c>
      <c r="G4764" s="16" t="s">
        <v>11037</v>
      </c>
      <c r="H4764" s="16" t="s">
        <v>4574</v>
      </c>
      <c r="I4764" s="0" t="n">
        <v>1716.1</v>
      </c>
      <c r="J4764" s="16" t="s">
        <v>232</v>
      </c>
      <c r="K4764" s="0" t="str">
        <f aca="false">IFERROR(IF(VLOOKUP($C4764,薬効分類マスタ!$A$2:$E$180,5,FALSE())=0,"",VLOOKUP($C4764,薬効分類マスタ!$A$2:$E$180,5,FALSE())),"")</f>
        <v/>
      </c>
      <c r="L4764" s="17"/>
      <c r="M4764" s="0" t="str">
        <f aca="false">IF($K4764="","",IF($L4764&lt;&gt;"",$L4764,VLOOKUP($C4764,薬効分類マスタ!$A$2:$F$180,6,FALSE())))</f>
        <v/>
      </c>
      <c r="N4764" s="0" t="str">
        <f aca="false">ASC(G4764)</f>
        <v>ｲﾚｯｻ錠250</v>
      </c>
      <c r="O4764" s="0" t="str">
        <f aca="false">ASC(E4764)</f>
        <v>ｹﾞﾌｨﾁﾆﾌﾞ</v>
      </c>
      <c r="P4764" s="16" t="n">
        <f aca="false">N(P4763)+IF($C4764=検索!$B$49,1,0)</f>
        <v>0</v>
      </c>
    </row>
    <row r="4765" customFormat="false" ht="15" hidden="false" customHeight="false" outlineLevel="0" collapsed="false">
      <c r="A4765" s="16" t="s">
        <v>221</v>
      </c>
      <c r="B4765" s="0" t="s">
        <v>11038</v>
      </c>
      <c r="C4765" s="0" t="n">
        <v>429</v>
      </c>
      <c r="D4765" s="0" t="str">
        <f aca="false">IFERROR(VLOOKUP($C4765,薬効分類マスタ!$A$2:$B$180,2,FALSE()),"未登録")</f>
        <v>その他の腫瘍用薬</v>
      </c>
      <c r="E4765" s="16" t="s">
        <v>11036</v>
      </c>
      <c r="F4765" s="16" t="s">
        <v>639</v>
      </c>
      <c r="G4765" s="16" t="s">
        <v>11039</v>
      </c>
      <c r="H4765" s="16" t="s">
        <v>1464</v>
      </c>
      <c r="I4765" s="0" t="n">
        <v>1135.1</v>
      </c>
      <c r="J4765" s="16" t="s">
        <v>239</v>
      </c>
      <c r="K4765" s="0" t="str">
        <f aca="false">IFERROR(IF(VLOOKUP($C4765,薬効分類マスタ!$A$2:$E$180,5,FALSE())=0,"",VLOOKUP($C4765,薬効分類マスタ!$A$2:$E$180,5,FALSE())),"")</f>
        <v/>
      </c>
      <c r="L4765" s="17"/>
      <c r="M4765" s="0" t="str">
        <f aca="false">IF($K4765="","",IF($L4765&lt;&gt;"",$L4765,VLOOKUP($C4765,薬効分類マスタ!$A$2:$F$180,6,FALSE())))</f>
        <v/>
      </c>
      <c r="N4765" s="0" t="str">
        <f aca="false">ASC(G4765)</f>
        <v>ｹﾞﾌｨﾁﾆﾌﾞ錠250mg｢DSEP｣</v>
      </c>
      <c r="O4765" s="0" t="str">
        <f aca="false">ASC(E4765)</f>
        <v>ｹﾞﾌｨﾁﾆﾌﾞ</v>
      </c>
      <c r="P4765" s="16" t="n">
        <f aca="false">N(P4764)+IF($C4765=検索!$B$49,1,0)</f>
        <v>0</v>
      </c>
    </row>
    <row r="4766" customFormat="false" ht="15" hidden="false" customHeight="false" outlineLevel="0" collapsed="false">
      <c r="A4766" s="16" t="s">
        <v>221</v>
      </c>
      <c r="B4766" s="0" t="s">
        <v>11040</v>
      </c>
      <c r="C4766" s="0" t="n">
        <v>429</v>
      </c>
      <c r="D4766" s="0" t="str">
        <f aca="false">IFERROR(VLOOKUP($C4766,薬効分類マスタ!$A$2:$B$180,2,FALSE()),"未登録")</f>
        <v>その他の腫瘍用薬</v>
      </c>
      <c r="E4766" s="16" t="s">
        <v>11036</v>
      </c>
      <c r="F4766" s="16" t="s">
        <v>639</v>
      </c>
      <c r="G4766" s="16" t="s">
        <v>11041</v>
      </c>
      <c r="H4766" s="16" t="s">
        <v>527</v>
      </c>
      <c r="I4766" s="0" t="n">
        <v>1135.1</v>
      </c>
      <c r="J4766" s="16" t="s">
        <v>239</v>
      </c>
      <c r="K4766" s="0" t="str">
        <f aca="false">IFERROR(IF(VLOOKUP($C4766,薬効分類マスタ!$A$2:$E$180,5,FALSE())=0,"",VLOOKUP($C4766,薬効分類マスタ!$A$2:$E$180,5,FALSE())),"")</f>
        <v/>
      </c>
      <c r="L4766" s="17"/>
      <c r="M4766" s="0" t="str">
        <f aca="false">IF($K4766="","",IF($L4766&lt;&gt;"",$L4766,VLOOKUP($C4766,薬効分類マスタ!$A$2:$F$180,6,FALSE())))</f>
        <v/>
      </c>
      <c r="N4766" s="0" t="str">
        <f aca="false">ASC(G4766)</f>
        <v>ｹﾞﾌｨﾁﾆﾌﾞ錠250mg｢JG｣</v>
      </c>
      <c r="O4766" s="0" t="str">
        <f aca="false">ASC(E4766)</f>
        <v>ｹﾞﾌｨﾁﾆﾌﾞ</v>
      </c>
      <c r="P4766" s="16" t="n">
        <f aca="false">N(P4765)+IF($C4766=検索!$B$49,1,0)</f>
        <v>0</v>
      </c>
    </row>
    <row r="4767" customFormat="false" ht="15" hidden="false" customHeight="false" outlineLevel="0" collapsed="false">
      <c r="A4767" s="16" t="s">
        <v>221</v>
      </c>
      <c r="B4767" s="0" t="s">
        <v>11042</v>
      </c>
      <c r="C4767" s="0" t="n">
        <v>429</v>
      </c>
      <c r="D4767" s="0" t="str">
        <f aca="false">IFERROR(VLOOKUP($C4767,薬効分類マスタ!$A$2:$B$180,2,FALSE()),"未登録")</f>
        <v>その他の腫瘍用薬</v>
      </c>
      <c r="E4767" s="16" t="s">
        <v>11036</v>
      </c>
      <c r="F4767" s="16" t="s">
        <v>639</v>
      </c>
      <c r="G4767" s="16" t="s">
        <v>11043</v>
      </c>
      <c r="H4767" s="16" t="s">
        <v>385</v>
      </c>
      <c r="I4767" s="0" t="n">
        <v>1135.1</v>
      </c>
      <c r="J4767" s="16" t="s">
        <v>239</v>
      </c>
      <c r="K4767" s="0" t="str">
        <f aca="false">IFERROR(IF(VLOOKUP($C4767,薬効分類マスタ!$A$2:$E$180,5,FALSE())=0,"",VLOOKUP($C4767,薬効分類マスタ!$A$2:$E$180,5,FALSE())),"")</f>
        <v/>
      </c>
      <c r="L4767" s="17"/>
      <c r="M4767" s="0" t="str">
        <f aca="false">IF($K4767="","",IF($L4767&lt;&gt;"",$L4767,VLOOKUP($C4767,薬効分類マスタ!$A$2:$F$180,6,FALSE())))</f>
        <v/>
      </c>
      <c r="N4767" s="0" t="str">
        <f aca="false">ASC(G4767)</f>
        <v>ｹﾞﾌｨﾁﾆﾌﾞ錠250mg｢ｻﾜｲ｣</v>
      </c>
      <c r="O4767" s="0" t="str">
        <f aca="false">ASC(E4767)</f>
        <v>ｹﾞﾌｨﾁﾆﾌﾞ</v>
      </c>
      <c r="P4767" s="16" t="n">
        <f aca="false">N(P4766)+IF($C4767=検索!$B$49,1,0)</f>
        <v>0</v>
      </c>
    </row>
    <row r="4768" customFormat="false" ht="15" hidden="false" customHeight="false" outlineLevel="0" collapsed="false">
      <c r="A4768" s="16" t="s">
        <v>221</v>
      </c>
      <c r="B4768" s="0" t="s">
        <v>11044</v>
      </c>
      <c r="C4768" s="0" t="n">
        <v>429</v>
      </c>
      <c r="D4768" s="0" t="str">
        <f aca="false">IFERROR(VLOOKUP($C4768,薬効分類マスタ!$A$2:$B$180,2,FALSE()),"未登録")</f>
        <v>その他の腫瘍用薬</v>
      </c>
      <c r="E4768" s="16" t="s">
        <v>11036</v>
      </c>
      <c r="F4768" s="16" t="s">
        <v>639</v>
      </c>
      <c r="G4768" s="16" t="s">
        <v>11045</v>
      </c>
      <c r="H4768" s="16" t="s">
        <v>831</v>
      </c>
      <c r="I4768" s="0" t="n">
        <v>1135.1</v>
      </c>
      <c r="J4768" s="16" t="s">
        <v>239</v>
      </c>
      <c r="K4768" s="0" t="str">
        <f aca="false">IFERROR(IF(VLOOKUP($C4768,薬効分類マスタ!$A$2:$E$180,5,FALSE())=0,"",VLOOKUP($C4768,薬効分類マスタ!$A$2:$E$180,5,FALSE())),"")</f>
        <v/>
      </c>
      <c r="L4768" s="17"/>
      <c r="M4768" s="0" t="str">
        <f aca="false">IF($K4768="","",IF($L4768&lt;&gt;"",$L4768,VLOOKUP($C4768,薬効分類マスタ!$A$2:$F$180,6,FALSE())))</f>
        <v/>
      </c>
      <c r="N4768" s="0" t="str">
        <f aca="false">ASC(G4768)</f>
        <v>ｹﾞﾌｨﾁﾆﾌﾞ錠250mg｢ｻﾝﾄﾞ｣</v>
      </c>
      <c r="O4768" s="0" t="str">
        <f aca="false">ASC(E4768)</f>
        <v>ｹﾞﾌｨﾁﾆﾌﾞ</v>
      </c>
      <c r="P4768" s="16" t="n">
        <f aca="false">N(P4767)+IF($C4768=検索!$B$49,1,0)</f>
        <v>0</v>
      </c>
    </row>
    <row r="4769" customFormat="false" ht="15" hidden="false" customHeight="false" outlineLevel="0" collapsed="false">
      <c r="A4769" s="16" t="s">
        <v>221</v>
      </c>
      <c r="B4769" s="0" t="s">
        <v>11046</v>
      </c>
      <c r="C4769" s="0" t="n">
        <v>429</v>
      </c>
      <c r="D4769" s="0" t="str">
        <f aca="false">IFERROR(VLOOKUP($C4769,薬効分類マスタ!$A$2:$B$180,2,FALSE()),"未登録")</f>
        <v>その他の腫瘍用薬</v>
      </c>
      <c r="E4769" s="16" t="s">
        <v>11036</v>
      </c>
      <c r="F4769" s="16" t="s">
        <v>639</v>
      </c>
      <c r="G4769" s="16" t="s">
        <v>11047</v>
      </c>
      <c r="H4769" s="16" t="s">
        <v>536</v>
      </c>
      <c r="I4769" s="0" t="n">
        <v>1135.1</v>
      </c>
      <c r="J4769" s="16" t="s">
        <v>239</v>
      </c>
      <c r="K4769" s="0" t="str">
        <f aca="false">IFERROR(IF(VLOOKUP($C4769,薬効分類マスタ!$A$2:$E$180,5,FALSE())=0,"",VLOOKUP($C4769,薬効分類マスタ!$A$2:$E$180,5,FALSE())),"")</f>
        <v/>
      </c>
      <c r="L4769" s="17"/>
      <c r="M4769" s="0" t="str">
        <f aca="false">IF($K4769="","",IF($L4769&lt;&gt;"",$L4769,VLOOKUP($C4769,薬効分類マスタ!$A$2:$F$180,6,FALSE())))</f>
        <v/>
      </c>
      <c r="N4769" s="0" t="str">
        <f aca="false">ASC(G4769)</f>
        <v>ｹﾞﾌｨﾁﾆﾌﾞ錠250mg｢日医工｣</v>
      </c>
      <c r="O4769" s="0" t="str">
        <f aca="false">ASC(E4769)</f>
        <v>ｹﾞﾌｨﾁﾆﾌﾞ</v>
      </c>
      <c r="P4769" s="16" t="n">
        <f aca="false">N(P4768)+IF($C4769=検索!$B$49,1,0)</f>
        <v>0</v>
      </c>
    </row>
    <row r="4770" customFormat="false" ht="15" hidden="false" customHeight="false" outlineLevel="0" collapsed="false">
      <c r="A4770" s="16" t="s">
        <v>221</v>
      </c>
      <c r="B4770" s="0" t="s">
        <v>11048</v>
      </c>
      <c r="C4770" s="0" t="n">
        <v>429</v>
      </c>
      <c r="D4770" s="0" t="str">
        <f aca="false">IFERROR(VLOOKUP($C4770,薬効分類マスタ!$A$2:$B$180,2,FALSE()),"未登録")</f>
        <v>その他の腫瘍用薬</v>
      </c>
      <c r="E4770" s="16" t="s">
        <v>11049</v>
      </c>
      <c r="F4770" s="16" t="s">
        <v>241</v>
      </c>
      <c r="G4770" s="16" t="s">
        <v>11050</v>
      </c>
      <c r="H4770" s="16" t="s">
        <v>11051</v>
      </c>
      <c r="I4770" s="0" t="n">
        <v>2361.5</v>
      </c>
      <c r="J4770" s="16" t="s">
        <v>232</v>
      </c>
      <c r="K4770" s="0" t="str">
        <f aca="false">IFERROR(IF(VLOOKUP($C4770,薬効分類マスタ!$A$2:$E$180,5,FALSE())=0,"",VLOOKUP($C4770,薬効分類マスタ!$A$2:$E$180,5,FALSE())),"")</f>
        <v/>
      </c>
      <c r="L4770" s="17"/>
      <c r="M4770" s="0" t="str">
        <f aca="false">IF($K4770="","",IF($L4770&lt;&gt;"",$L4770,VLOOKUP($C4770,薬効分類マスタ!$A$2:$F$180,6,FALSE())))</f>
        <v/>
      </c>
      <c r="N4770" s="0" t="str">
        <f aca="false">ASC(G4770)</f>
        <v>ｱﾑﾉﾚｲｸ錠2mg</v>
      </c>
      <c r="O4770" s="0" t="str">
        <f aca="false">ASC(E4770)</f>
        <v>ﾀﾐﾊﾞﾛﾃﾝ</v>
      </c>
      <c r="P4770" s="16" t="n">
        <f aca="false">N(P4769)+IF($C4770=検索!$B$49,1,0)</f>
        <v>0</v>
      </c>
    </row>
    <row r="4771" customFormat="false" ht="15" hidden="false" customHeight="false" outlineLevel="0" collapsed="false">
      <c r="A4771" s="16" t="s">
        <v>221</v>
      </c>
      <c r="B4771" s="0" t="s">
        <v>11052</v>
      </c>
      <c r="C4771" s="0" t="n">
        <v>429</v>
      </c>
      <c r="D4771" s="0" t="str">
        <f aca="false">IFERROR(VLOOKUP($C4771,薬効分類マスタ!$A$2:$B$180,2,FALSE()),"未登録")</f>
        <v>その他の腫瘍用薬</v>
      </c>
      <c r="E4771" s="16" t="s">
        <v>11053</v>
      </c>
      <c r="F4771" s="16" t="s">
        <v>1418</v>
      </c>
      <c r="G4771" s="16" t="s">
        <v>11054</v>
      </c>
      <c r="I4771" s="0" t="n">
        <v>45</v>
      </c>
      <c r="J4771" s="16" t="s">
        <v>239</v>
      </c>
      <c r="K4771" s="0" t="str">
        <f aca="false">IFERROR(IF(VLOOKUP($C4771,薬効分類マスタ!$A$2:$E$180,5,FALSE())=0,"",VLOOKUP($C4771,薬効分類マスタ!$A$2:$E$180,5,FALSE())),"")</f>
        <v/>
      </c>
      <c r="L4771" s="17"/>
      <c r="M4771" s="0" t="str">
        <f aca="false">IF($K4771="","",IF($L4771&lt;&gt;"",$L4771,VLOOKUP($C4771,薬効分類マスタ!$A$2:$F$180,6,FALSE())))</f>
        <v/>
      </c>
      <c r="N4771" s="0" t="str">
        <f aca="false">ASC(G4771)</f>
        <v>ﾚﾄﾛｿﾞｰﾙ2.5mg錠</v>
      </c>
      <c r="O4771" s="0" t="str">
        <f aca="false">ASC(E4771)</f>
        <v>ﾚﾄﾛｿﾞｰﾙ</v>
      </c>
      <c r="P4771" s="16" t="n">
        <f aca="false">N(P4770)+IF($C4771=検索!$B$49,1,0)</f>
        <v>0</v>
      </c>
    </row>
    <row r="4772" customFormat="false" ht="15" hidden="false" customHeight="false" outlineLevel="0" collapsed="false">
      <c r="A4772" s="16" t="s">
        <v>221</v>
      </c>
      <c r="B4772" s="0" t="s">
        <v>11055</v>
      </c>
      <c r="C4772" s="0" t="n">
        <v>429</v>
      </c>
      <c r="D4772" s="0" t="str">
        <f aca="false">IFERROR(VLOOKUP($C4772,薬効分類マスタ!$A$2:$B$180,2,FALSE()),"未登録")</f>
        <v>その他の腫瘍用薬</v>
      </c>
      <c r="E4772" s="16" t="s">
        <v>11053</v>
      </c>
      <c r="F4772" s="16" t="s">
        <v>1418</v>
      </c>
      <c r="G4772" s="16" t="s">
        <v>11056</v>
      </c>
      <c r="H4772" s="16" t="s">
        <v>1133</v>
      </c>
      <c r="I4772" s="0" t="n">
        <v>127.1</v>
      </c>
      <c r="J4772" s="16" t="s">
        <v>232</v>
      </c>
      <c r="K4772" s="0" t="str">
        <f aca="false">IFERROR(IF(VLOOKUP($C4772,薬効分類マスタ!$A$2:$E$180,5,FALSE())=0,"",VLOOKUP($C4772,薬効分類マスタ!$A$2:$E$180,5,FALSE())),"")</f>
        <v/>
      </c>
      <c r="L4772" s="17"/>
      <c r="M4772" s="0" t="str">
        <f aca="false">IF($K4772="","",IF($L4772&lt;&gt;"",$L4772,VLOOKUP($C4772,薬効分類マスタ!$A$2:$F$180,6,FALSE())))</f>
        <v/>
      </c>
      <c r="N4772" s="0" t="str">
        <f aca="false">ASC(G4772)</f>
        <v>ﾌｪﾏｰﾗ錠2.5mg</v>
      </c>
      <c r="O4772" s="0" t="str">
        <f aca="false">ASC(E4772)</f>
        <v>ﾚﾄﾛｿﾞｰﾙ</v>
      </c>
      <c r="P4772" s="16" t="n">
        <f aca="false">N(P4771)+IF($C4772=検索!$B$49,1,0)</f>
        <v>0</v>
      </c>
    </row>
    <row r="4773" customFormat="false" ht="15" hidden="false" customHeight="false" outlineLevel="0" collapsed="false">
      <c r="A4773" s="16" t="s">
        <v>221</v>
      </c>
      <c r="B4773" s="0" t="s">
        <v>11057</v>
      </c>
      <c r="C4773" s="0" t="n">
        <v>429</v>
      </c>
      <c r="D4773" s="0" t="str">
        <f aca="false">IFERROR(VLOOKUP($C4773,薬効分類マスタ!$A$2:$B$180,2,FALSE()),"未登録")</f>
        <v>その他の腫瘍用薬</v>
      </c>
      <c r="E4773" s="16" t="s">
        <v>11053</v>
      </c>
      <c r="F4773" s="16" t="s">
        <v>1418</v>
      </c>
      <c r="G4773" s="16" t="s">
        <v>11058</v>
      </c>
      <c r="H4773" s="16" t="s">
        <v>527</v>
      </c>
      <c r="I4773" s="0" t="n">
        <v>161.3</v>
      </c>
      <c r="J4773" s="16" t="s">
        <v>239</v>
      </c>
      <c r="K4773" s="0" t="str">
        <f aca="false">IFERROR(IF(VLOOKUP($C4773,薬効分類マスタ!$A$2:$E$180,5,FALSE())=0,"",VLOOKUP($C4773,薬効分類マスタ!$A$2:$E$180,5,FALSE())),"")</f>
        <v/>
      </c>
      <c r="L4773" s="17"/>
      <c r="M4773" s="0" t="str">
        <f aca="false">IF($K4773="","",IF($L4773&lt;&gt;"",$L4773,VLOOKUP($C4773,薬効分類マスタ!$A$2:$F$180,6,FALSE())))</f>
        <v/>
      </c>
      <c r="N4773" s="0" t="str">
        <f aca="false">ASC(G4773)</f>
        <v>ﾚﾄﾛｿﾞｰﾙ錠2.5mg｢JG｣</v>
      </c>
      <c r="O4773" s="0" t="str">
        <f aca="false">ASC(E4773)</f>
        <v>ﾚﾄﾛｿﾞｰﾙ</v>
      </c>
      <c r="P4773" s="16" t="n">
        <f aca="false">N(P4772)+IF($C4773=検索!$B$49,1,0)</f>
        <v>0</v>
      </c>
    </row>
    <row r="4774" customFormat="false" ht="15" hidden="false" customHeight="false" outlineLevel="0" collapsed="false">
      <c r="A4774" s="16" t="s">
        <v>221</v>
      </c>
      <c r="B4774" s="0" t="s">
        <v>11059</v>
      </c>
      <c r="C4774" s="0" t="n">
        <v>429</v>
      </c>
      <c r="D4774" s="0" t="str">
        <f aca="false">IFERROR(VLOOKUP($C4774,薬効分類マスタ!$A$2:$B$180,2,FALSE()),"未登録")</f>
        <v>その他の腫瘍用薬</v>
      </c>
      <c r="E4774" s="16" t="s">
        <v>11053</v>
      </c>
      <c r="F4774" s="16" t="s">
        <v>1418</v>
      </c>
      <c r="G4774" s="16" t="s">
        <v>11060</v>
      </c>
      <c r="H4774" s="16" t="s">
        <v>831</v>
      </c>
      <c r="I4774" s="0" t="n">
        <v>68.9</v>
      </c>
      <c r="J4774" s="16" t="s">
        <v>239</v>
      </c>
      <c r="K4774" s="0" t="str">
        <f aca="false">IFERROR(IF(VLOOKUP($C4774,薬効分類マスタ!$A$2:$E$180,5,FALSE())=0,"",VLOOKUP($C4774,薬効分類マスタ!$A$2:$E$180,5,FALSE())),"")</f>
        <v/>
      </c>
      <c r="L4774" s="17"/>
      <c r="M4774" s="0" t="str">
        <f aca="false">IF($K4774="","",IF($L4774&lt;&gt;"",$L4774,VLOOKUP($C4774,薬効分類マスタ!$A$2:$F$180,6,FALSE())))</f>
        <v/>
      </c>
      <c r="N4774" s="0" t="str">
        <f aca="false">ASC(G4774)</f>
        <v>ﾚﾄﾛｿﾞｰﾙ錠2.5mg｢ｹﾐﾌｧ｣</v>
      </c>
      <c r="O4774" s="0" t="str">
        <f aca="false">ASC(E4774)</f>
        <v>ﾚﾄﾛｿﾞｰﾙ</v>
      </c>
      <c r="P4774" s="16" t="n">
        <f aca="false">N(P4773)+IF($C4774=検索!$B$49,1,0)</f>
        <v>0</v>
      </c>
    </row>
    <row r="4775" customFormat="false" ht="15" hidden="false" customHeight="false" outlineLevel="0" collapsed="false">
      <c r="A4775" s="16" t="s">
        <v>221</v>
      </c>
      <c r="B4775" s="0" t="s">
        <v>11061</v>
      </c>
      <c r="C4775" s="0" t="n">
        <v>429</v>
      </c>
      <c r="D4775" s="0" t="str">
        <f aca="false">IFERROR(VLOOKUP($C4775,薬効分類マスタ!$A$2:$B$180,2,FALSE()),"未登録")</f>
        <v>その他の腫瘍用薬</v>
      </c>
      <c r="E4775" s="16" t="s">
        <v>11053</v>
      </c>
      <c r="F4775" s="16" t="s">
        <v>1418</v>
      </c>
      <c r="G4775" s="16" t="s">
        <v>11062</v>
      </c>
      <c r="H4775" s="16" t="s">
        <v>533</v>
      </c>
      <c r="I4775" s="0" t="n">
        <v>68.9</v>
      </c>
      <c r="J4775" s="16" t="s">
        <v>239</v>
      </c>
      <c r="K4775" s="0" t="str">
        <f aca="false">IFERROR(IF(VLOOKUP($C4775,薬効分類マスタ!$A$2:$E$180,5,FALSE())=0,"",VLOOKUP($C4775,薬効分類マスタ!$A$2:$E$180,5,FALSE())),"")</f>
        <v/>
      </c>
      <c r="L4775" s="17"/>
      <c r="M4775" s="0" t="str">
        <f aca="false">IF($K4775="","",IF($L4775&lt;&gt;"",$L4775,VLOOKUP($C4775,薬効分類マスタ!$A$2:$F$180,6,FALSE())))</f>
        <v/>
      </c>
      <c r="N4775" s="0" t="str">
        <f aca="false">ASC(G4775)</f>
        <v>ﾚﾄﾛｿﾞｰﾙ錠2.5mg｢ﾄｰﾜ｣</v>
      </c>
      <c r="O4775" s="0" t="str">
        <f aca="false">ASC(E4775)</f>
        <v>ﾚﾄﾛｿﾞｰﾙ</v>
      </c>
      <c r="P4775" s="16" t="n">
        <f aca="false">N(P4774)+IF($C4775=検索!$B$49,1,0)</f>
        <v>0</v>
      </c>
    </row>
    <row r="4776" customFormat="false" ht="15" hidden="false" customHeight="false" outlineLevel="0" collapsed="false">
      <c r="A4776" s="16" t="s">
        <v>221</v>
      </c>
      <c r="B4776" s="0" t="s">
        <v>11063</v>
      </c>
      <c r="C4776" s="0" t="n">
        <v>429</v>
      </c>
      <c r="D4776" s="0" t="str">
        <f aca="false">IFERROR(VLOOKUP($C4776,薬効分類マスタ!$A$2:$B$180,2,FALSE()),"未登録")</f>
        <v>その他の腫瘍用薬</v>
      </c>
      <c r="E4776" s="16" t="s">
        <v>11064</v>
      </c>
      <c r="F4776" s="16" t="s">
        <v>622</v>
      </c>
      <c r="G4776" s="16" t="s">
        <v>11065</v>
      </c>
      <c r="H4776" s="16" t="s">
        <v>2309</v>
      </c>
      <c r="I4776" s="0" t="n">
        <v>616.2</v>
      </c>
      <c r="J4776" s="16" t="s">
        <v>232</v>
      </c>
      <c r="K4776" s="0" t="str">
        <f aca="false">IFERROR(IF(VLOOKUP($C4776,薬効分類マスタ!$A$2:$E$180,5,FALSE())=0,"",VLOOKUP($C4776,薬効分類マスタ!$A$2:$E$180,5,FALSE())),"")</f>
        <v/>
      </c>
      <c r="L4776" s="17"/>
      <c r="M4776" s="0" t="str">
        <f aca="false">IF($K4776="","",IF($L4776&lt;&gt;"",$L4776,VLOOKUP($C4776,薬効分類マスタ!$A$2:$F$180,6,FALSE())))</f>
        <v/>
      </c>
      <c r="N4776" s="0" t="str">
        <f aca="false">ASC(G4776)</f>
        <v>ﾀﾙｾﾊﾞ錠25mg</v>
      </c>
      <c r="O4776" s="0" t="str">
        <f aca="false">ASC(E4776)</f>
        <v>ｴﾙﾛﾁﾆﾌﾞ塩酸塩</v>
      </c>
      <c r="P4776" s="16" t="n">
        <f aca="false">N(P4775)+IF($C4776=検索!$B$49,1,0)</f>
        <v>0</v>
      </c>
    </row>
    <row r="4777" customFormat="false" ht="15" hidden="false" customHeight="false" outlineLevel="0" collapsed="false">
      <c r="A4777" s="16" t="s">
        <v>221</v>
      </c>
      <c r="B4777" s="0" t="s">
        <v>11066</v>
      </c>
      <c r="C4777" s="0" t="n">
        <v>429</v>
      </c>
      <c r="D4777" s="0" t="str">
        <f aca="false">IFERROR(VLOOKUP($C4777,薬効分類マスタ!$A$2:$B$180,2,FALSE()),"未登録")</f>
        <v>その他の腫瘍用薬</v>
      </c>
      <c r="E4777" s="16" t="s">
        <v>11064</v>
      </c>
      <c r="F4777" s="16" t="s">
        <v>622</v>
      </c>
      <c r="G4777" s="16" t="s">
        <v>11067</v>
      </c>
      <c r="H4777" s="16" t="s">
        <v>5633</v>
      </c>
      <c r="I4777" s="0" t="n">
        <v>438.4</v>
      </c>
      <c r="J4777" s="16" t="s">
        <v>239</v>
      </c>
      <c r="K4777" s="0" t="str">
        <f aca="false">IFERROR(IF(VLOOKUP($C4777,薬効分類マスタ!$A$2:$E$180,5,FALSE())=0,"",VLOOKUP($C4777,薬効分類マスタ!$A$2:$E$180,5,FALSE())),"")</f>
        <v/>
      </c>
      <c r="L4777" s="17"/>
      <c r="M4777" s="0" t="str">
        <f aca="false">IF($K4777="","",IF($L4777&lt;&gt;"",$L4777,VLOOKUP($C4777,薬効分類マスタ!$A$2:$F$180,6,FALSE())))</f>
        <v/>
      </c>
      <c r="N4777" s="0" t="str">
        <f aca="false">ASC(G4777)</f>
        <v>ｴﾙﾛﾁﾆﾌﾞ錠25mg｢NK｣</v>
      </c>
      <c r="O4777" s="0" t="str">
        <f aca="false">ASC(E4777)</f>
        <v>ｴﾙﾛﾁﾆﾌﾞ塩酸塩</v>
      </c>
      <c r="P4777" s="16" t="n">
        <f aca="false">N(P4776)+IF($C4777=検索!$B$49,1,0)</f>
        <v>0</v>
      </c>
    </row>
    <row r="4778" customFormat="false" ht="15" hidden="false" customHeight="false" outlineLevel="0" collapsed="false">
      <c r="A4778" s="16" t="s">
        <v>221</v>
      </c>
      <c r="B4778" s="0" t="s">
        <v>11068</v>
      </c>
      <c r="C4778" s="0" t="n">
        <v>429</v>
      </c>
      <c r="D4778" s="0" t="str">
        <f aca="false">IFERROR(VLOOKUP($C4778,薬効分類マスタ!$A$2:$B$180,2,FALSE()),"未登録")</f>
        <v>その他の腫瘍用薬</v>
      </c>
      <c r="E4778" s="16" t="s">
        <v>11064</v>
      </c>
      <c r="F4778" s="16" t="s">
        <v>627</v>
      </c>
      <c r="G4778" s="16" t="s">
        <v>11069</v>
      </c>
      <c r="H4778" s="16" t="s">
        <v>2309</v>
      </c>
      <c r="I4778" s="0" t="n">
        <v>2297.9</v>
      </c>
      <c r="J4778" s="16" t="s">
        <v>232</v>
      </c>
      <c r="K4778" s="0" t="str">
        <f aca="false">IFERROR(IF(VLOOKUP($C4778,薬効分類マスタ!$A$2:$E$180,5,FALSE())=0,"",VLOOKUP($C4778,薬効分類マスタ!$A$2:$E$180,5,FALSE())),"")</f>
        <v/>
      </c>
      <c r="L4778" s="17"/>
      <c r="M4778" s="0" t="str">
        <f aca="false">IF($K4778="","",IF($L4778&lt;&gt;"",$L4778,VLOOKUP($C4778,薬効分類マスタ!$A$2:$F$180,6,FALSE())))</f>
        <v/>
      </c>
      <c r="N4778" s="0" t="str">
        <f aca="false">ASC(G4778)</f>
        <v>ﾀﾙｾﾊﾞ錠100mg</v>
      </c>
      <c r="O4778" s="0" t="str">
        <f aca="false">ASC(E4778)</f>
        <v>ｴﾙﾛﾁﾆﾌﾞ塩酸塩</v>
      </c>
      <c r="P4778" s="16" t="n">
        <f aca="false">N(P4777)+IF($C4778=検索!$B$49,1,0)</f>
        <v>0</v>
      </c>
    </row>
    <row r="4779" customFormat="false" ht="15" hidden="false" customHeight="false" outlineLevel="0" collapsed="false">
      <c r="A4779" s="16" t="s">
        <v>221</v>
      </c>
      <c r="B4779" s="0" t="s">
        <v>11070</v>
      </c>
      <c r="C4779" s="0" t="n">
        <v>429</v>
      </c>
      <c r="D4779" s="0" t="str">
        <f aca="false">IFERROR(VLOOKUP($C4779,薬効分類マスタ!$A$2:$B$180,2,FALSE()),"未登録")</f>
        <v>その他の腫瘍用薬</v>
      </c>
      <c r="E4779" s="16" t="s">
        <v>11064</v>
      </c>
      <c r="F4779" s="16" t="s">
        <v>627</v>
      </c>
      <c r="G4779" s="16" t="s">
        <v>11071</v>
      </c>
      <c r="H4779" s="16" t="s">
        <v>5633</v>
      </c>
      <c r="I4779" s="0" t="n">
        <v>1469.5</v>
      </c>
      <c r="J4779" s="16" t="s">
        <v>239</v>
      </c>
      <c r="K4779" s="0" t="str">
        <f aca="false">IFERROR(IF(VLOOKUP($C4779,薬効分類マスタ!$A$2:$E$180,5,FALSE())=0,"",VLOOKUP($C4779,薬効分類マスタ!$A$2:$E$180,5,FALSE())),"")</f>
        <v/>
      </c>
      <c r="L4779" s="17"/>
      <c r="M4779" s="0" t="str">
        <f aca="false">IF($K4779="","",IF($L4779&lt;&gt;"",$L4779,VLOOKUP($C4779,薬効分類マスタ!$A$2:$F$180,6,FALSE())))</f>
        <v/>
      </c>
      <c r="N4779" s="0" t="str">
        <f aca="false">ASC(G4779)</f>
        <v>ｴﾙﾛﾁﾆﾌﾞ錠100mg｢NK｣</v>
      </c>
      <c r="O4779" s="0" t="str">
        <f aca="false">ASC(E4779)</f>
        <v>ｴﾙﾛﾁﾆﾌﾞ塩酸塩</v>
      </c>
      <c r="P4779" s="16" t="n">
        <f aca="false">N(P4778)+IF($C4779=検索!$B$49,1,0)</f>
        <v>0</v>
      </c>
    </row>
    <row r="4780" customFormat="false" ht="15" hidden="false" customHeight="false" outlineLevel="0" collapsed="false">
      <c r="A4780" s="16" t="s">
        <v>221</v>
      </c>
      <c r="B4780" s="0" t="s">
        <v>11072</v>
      </c>
      <c r="C4780" s="0" t="n">
        <v>429</v>
      </c>
      <c r="D4780" s="0" t="str">
        <f aca="false">IFERROR(VLOOKUP($C4780,薬効分類マスタ!$A$2:$B$180,2,FALSE()),"未登録")</f>
        <v>その他の腫瘍用薬</v>
      </c>
      <c r="E4780" s="16" t="s">
        <v>11064</v>
      </c>
      <c r="F4780" s="16" t="s">
        <v>1338</v>
      </c>
      <c r="G4780" s="16" t="s">
        <v>11073</v>
      </c>
      <c r="H4780" s="16" t="s">
        <v>2309</v>
      </c>
      <c r="I4780" s="0" t="n">
        <v>3656.6</v>
      </c>
      <c r="J4780" s="16" t="s">
        <v>232</v>
      </c>
      <c r="K4780" s="0" t="str">
        <f aca="false">IFERROR(IF(VLOOKUP($C4780,薬効分類マスタ!$A$2:$E$180,5,FALSE())=0,"",VLOOKUP($C4780,薬効分類マスタ!$A$2:$E$180,5,FALSE())),"")</f>
        <v/>
      </c>
      <c r="L4780" s="17"/>
      <c r="M4780" s="0" t="str">
        <f aca="false">IF($K4780="","",IF($L4780&lt;&gt;"",$L4780,VLOOKUP($C4780,薬効分類マスタ!$A$2:$F$180,6,FALSE())))</f>
        <v/>
      </c>
      <c r="N4780" s="0" t="str">
        <f aca="false">ASC(G4780)</f>
        <v>ﾀﾙｾﾊﾞ錠150mg</v>
      </c>
      <c r="O4780" s="0" t="str">
        <f aca="false">ASC(E4780)</f>
        <v>ｴﾙﾛﾁﾆﾌﾞ塩酸塩</v>
      </c>
      <c r="P4780" s="16" t="n">
        <f aca="false">N(P4779)+IF($C4780=検索!$B$49,1,0)</f>
        <v>0</v>
      </c>
    </row>
    <row r="4781" customFormat="false" ht="15" hidden="false" customHeight="false" outlineLevel="0" collapsed="false">
      <c r="A4781" s="16" t="s">
        <v>221</v>
      </c>
      <c r="B4781" s="0" t="s">
        <v>11074</v>
      </c>
      <c r="C4781" s="0" t="n">
        <v>429</v>
      </c>
      <c r="D4781" s="0" t="str">
        <f aca="false">IFERROR(VLOOKUP($C4781,薬効分類マスタ!$A$2:$B$180,2,FALSE()),"未登録")</f>
        <v>その他の腫瘍用薬</v>
      </c>
      <c r="E4781" s="16" t="s">
        <v>11064</v>
      </c>
      <c r="F4781" s="16" t="s">
        <v>1338</v>
      </c>
      <c r="G4781" s="16" t="s">
        <v>11075</v>
      </c>
      <c r="H4781" s="16" t="s">
        <v>5633</v>
      </c>
      <c r="I4781" s="0" t="n">
        <v>2262.2</v>
      </c>
      <c r="J4781" s="16" t="s">
        <v>239</v>
      </c>
      <c r="K4781" s="0" t="str">
        <f aca="false">IFERROR(IF(VLOOKUP($C4781,薬効分類マスタ!$A$2:$E$180,5,FALSE())=0,"",VLOOKUP($C4781,薬効分類マスタ!$A$2:$E$180,5,FALSE())),"")</f>
        <v/>
      </c>
      <c r="L4781" s="17"/>
      <c r="M4781" s="0" t="str">
        <f aca="false">IF($K4781="","",IF($L4781&lt;&gt;"",$L4781,VLOOKUP($C4781,薬効分類マスタ!$A$2:$F$180,6,FALSE())))</f>
        <v/>
      </c>
      <c r="N4781" s="0" t="str">
        <f aca="false">ASC(G4781)</f>
        <v>ｴﾙﾛﾁﾆﾌﾞ錠150mg｢NK｣</v>
      </c>
      <c r="O4781" s="0" t="str">
        <f aca="false">ASC(E4781)</f>
        <v>ｴﾙﾛﾁﾆﾌﾞ塩酸塩</v>
      </c>
      <c r="P4781" s="16" t="n">
        <f aca="false">N(P4780)+IF($C4781=検索!$B$49,1,0)</f>
        <v>0</v>
      </c>
    </row>
    <row r="4782" customFormat="false" ht="15" hidden="false" customHeight="false" outlineLevel="0" collapsed="false">
      <c r="A4782" s="16" t="s">
        <v>221</v>
      </c>
      <c r="B4782" s="0" t="s">
        <v>11076</v>
      </c>
      <c r="C4782" s="0" t="n">
        <v>429</v>
      </c>
      <c r="D4782" s="0" t="str">
        <f aca="false">IFERROR(VLOOKUP($C4782,薬効分類マスタ!$A$2:$B$180,2,FALSE()),"未登録")</f>
        <v>その他の腫瘍用薬</v>
      </c>
      <c r="E4782" s="16" t="s">
        <v>11077</v>
      </c>
      <c r="F4782" s="16" t="s">
        <v>613</v>
      </c>
      <c r="G4782" s="16" t="s">
        <v>11078</v>
      </c>
      <c r="H4782" s="16" t="s">
        <v>3803</v>
      </c>
      <c r="I4782" s="0" t="n">
        <v>2471</v>
      </c>
      <c r="J4782" s="16" t="s">
        <v>232</v>
      </c>
      <c r="K4782" s="0" t="str">
        <f aca="false">IFERROR(IF(VLOOKUP($C4782,薬効分類マスタ!$A$2:$E$180,5,FALSE())=0,"",VLOOKUP($C4782,薬効分類マスタ!$A$2:$E$180,5,FALSE())),"")</f>
        <v/>
      </c>
      <c r="L4782" s="17"/>
      <c r="M4782" s="0" t="str">
        <f aca="false">IF($K4782="","",IF($L4782&lt;&gt;"",$L4782,VLOOKUP($C4782,薬効分類マスタ!$A$2:$F$180,6,FALSE())))</f>
        <v/>
      </c>
      <c r="N4782" s="0" t="str">
        <f aca="false">ASC(G4782)</f>
        <v>ﾈｸｻﾊﾞｰﾙ錠200mg</v>
      </c>
      <c r="O4782" s="0" t="str">
        <f aca="false">ASC(E4782)</f>
        <v>ｿﾗﾌｪﾆﾌﾞﾄｼﾙ酸塩</v>
      </c>
      <c r="P4782" s="16" t="n">
        <f aca="false">N(P4781)+IF($C4782=検索!$B$49,1,0)</f>
        <v>0</v>
      </c>
    </row>
    <row r="4783" customFormat="false" ht="15" hidden="false" customHeight="false" outlineLevel="0" collapsed="false">
      <c r="A4783" s="16" t="s">
        <v>221</v>
      </c>
      <c r="B4783" s="0" t="s">
        <v>11079</v>
      </c>
      <c r="C4783" s="0" t="n">
        <v>429</v>
      </c>
      <c r="D4783" s="0" t="str">
        <f aca="false">IFERROR(VLOOKUP($C4783,薬効分類マスタ!$A$2:$B$180,2,FALSE()),"未登録")</f>
        <v>その他の腫瘍用薬</v>
      </c>
      <c r="E4783" s="16" t="s">
        <v>11080</v>
      </c>
      <c r="F4783" s="16" t="s">
        <v>1685</v>
      </c>
      <c r="G4783" s="16" t="s">
        <v>11081</v>
      </c>
      <c r="H4783" s="16" t="s">
        <v>5633</v>
      </c>
      <c r="I4783" s="0" t="n">
        <v>1812.4</v>
      </c>
      <c r="J4783" s="16" t="s">
        <v>239</v>
      </c>
      <c r="K4783" s="0" t="str">
        <f aca="false">IFERROR(IF(VLOOKUP($C4783,薬効分類マスタ!$A$2:$E$180,5,FALSE())=0,"",VLOOKUP($C4783,薬効分類マスタ!$A$2:$E$180,5,FALSE())),"")</f>
        <v/>
      </c>
      <c r="L4783" s="17"/>
      <c r="M4783" s="0" t="str">
        <f aca="false">IF($K4783="","",IF($L4783&lt;&gt;"",$L4783,VLOOKUP($C4783,薬効分類マスタ!$A$2:$F$180,6,FALSE())))</f>
        <v/>
      </c>
      <c r="N4783" s="0" t="str">
        <f aca="false">ASC(G4783)</f>
        <v>ｽﾆﾁﾆﾌﾞ錠12.5mg｢NK｣</v>
      </c>
      <c r="O4783" s="0" t="str">
        <f aca="false">ASC(E4783)</f>
        <v>ｽﾆﾁﾆﾌﾞﾘﾝｺﾞ酸塩</v>
      </c>
      <c r="P4783" s="16" t="n">
        <f aca="false">N(P4782)+IF($C4783=検索!$B$49,1,0)</f>
        <v>0</v>
      </c>
    </row>
    <row r="4784" customFormat="false" ht="15" hidden="false" customHeight="false" outlineLevel="0" collapsed="false">
      <c r="A4784" s="16" t="s">
        <v>221</v>
      </c>
      <c r="B4784" s="0" t="s">
        <v>11082</v>
      </c>
      <c r="C4784" s="0" t="n">
        <v>429</v>
      </c>
      <c r="D4784" s="0" t="str">
        <f aca="false">IFERROR(VLOOKUP($C4784,薬効分類マスタ!$A$2:$B$180,2,FALSE()),"未登録")</f>
        <v>その他の腫瘍用薬</v>
      </c>
      <c r="E4784" s="16" t="s">
        <v>11080</v>
      </c>
      <c r="F4784" s="16" t="s">
        <v>11083</v>
      </c>
      <c r="G4784" s="16" t="s">
        <v>11084</v>
      </c>
      <c r="H4784" s="16" t="s">
        <v>272</v>
      </c>
      <c r="I4784" s="0" t="n">
        <v>3139.8</v>
      </c>
      <c r="J4784" s="16" t="s">
        <v>232</v>
      </c>
      <c r="K4784" s="0" t="str">
        <f aca="false">IFERROR(IF(VLOOKUP($C4784,薬効分類マスタ!$A$2:$E$180,5,FALSE())=0,"",VLOOKUP($C4784,薬効分類マスタ!$A$2:$E$180,5,FALSE())),"")</f>
        <v/>
      </c>
      <c r="L4784" s="17"/>
      <c r="M4784" s="0" t="str">
        <f aca="false">IF($K4784="","",IF($L4784&lt;&gt;"",$L4784,VLOOKUP($C4784,薬効分類マスタ!$A$2:$F$180,6,FALSE())))</f>
        <v/>
      </c>
      <c r="N4784" s="0" t="str">
        <f aca="false">ASC(G4784)</f>
        <v>ｽｰﾃﾝﾄｶﾌﾟｾﾙ12.5mg</v>
      </c>
      <c r="O4784" s="0" t="str">
        <f aca="false">ASC(E4784)</f>
        <v>ｽﾆﾁﾆﾌﾞﾘﾝｺﾞ酸塩</v>
      </c>
      <c r="P4784" s="16" t="n">
        <f aca="false">N(P4783)+IF($C4784=検索!$B$49,1,0)</f>
        <v>0</v>
      </c>
    </row>
    <row r="4785" customFormat="false" ht="15" hidden="false" customHeight="false" outlineLevel="0" collapsed="false">
      <c r="A4785" s="16" t="s">
        <v>221</v>
      </c>
      <c r="B4785" s="0" t="s">
        <v>11085</v>
      </c>
      <c r="C4785" s="0" t="n">
        <v>429</v>
      </c>
      <c r="D4785" s="0" t="str">
        <f aca="false">IFERROR(VLOOKUP($C4785,薬効分類マスタ!$A$2:$B$180,2,FALSE()),"未登録")</f>
        <v>その他の腫瘍用薬</v>
      </c>
      <c r="E4785" s="16" t="s">
        <v>11086</v>
      </c>
      <c r="F4785" s="16" t="s">
        <v>1123</v>
      </c>
      <c r="G4785" s="16" t="s">
        <v>11087</v>
      </c>
      <c r="H4785" s="16" t="s">
        <v>7030</v>
      </c>
      <c r="I4785" s="0" t="n">
        <v>6883.3</v>
      </c>
      <c r="J4785" s="16" t="s">
        <v>232</v>
      </c>
      <c r="K4785" s="0" t="str">
        <f aca="false">IFERROR(IF(VLOOKUP($C4785,薬効分類マスタ!$A$2:$E$180,5,FALSE())=0,"",VLOOKUP($C4785,薬効分類マスタ!$A$2:$E$180,5,FALSE())),"")</f>
        <v/>
      </c>
      <c r="L4785" s="17"/>
      <c r="M4785" s="0" t="str">
        <f aca="false">IF($K4785="","",IF($L4785&lt;&gt;"",$L4785,VLOOKUP($C4785,薬効分類マスタ!$A$2:$F$180,6,FALSE())))</f>
        <v/>
      </c>
      <c r="N4785" s="0" t="str">
        <f aca="false">ASC(G4785)</f>
        <v>ｻﾚﾄﾞｶﾌﾟｾﾙ100</v>
      </c>
      <c r="O4785" s="0" t="str">
        <f aca="false">ASC(E4785)</f>
        <v>ｻﾘﾄﾞﾏｲﾄﾞ</v>
      </c>
      <c r="P4785" s="16" t="n">
        <f aca="false">N(P4784)+IF($C4785=検索!$B$49,1,0)</f>
        <v>0</v>
      </c>
    </row>
    <row r="4786" customFormat="false" ht="15" hidden="false" customHeight="false" outlineLevel="0" collapsed="false">
      <c r="A4786" s="16" t="s">
        <v>221</v>
      </c>
      <c r="B4786" s="0" t="s">
        <v>11088</v>
      </c>
      <c r="C4786" s="0" t="n">
        <v>429</v>
      </c>
      <c r="D4786" s="0" t="str">
        <f aca="false">IFERROR(VLOOKUP($C4786,薬効分類マスタ!$A$2:$B$180,2,FALSE()),"未登録")</f>
        <v>その他の腫瘍用薬</v>
      </c>
      <c r="E4786" s="16" t="s">
        <v>11086</v>
      </c>
      <c r="F4786" s="16" t="s">
        <v>1783</v>
      </c>
      <c r="G4786" s="16" t="s">
        <v>11089</v>
      </c>
      <c r="H4786" s="16" t="s">
        <v>7030</v>
      </c>
      <c r="I4786" s="0" t="n">
        <v>5775.3</v>
      </c>
      <c r="J4786" s="16" t="s">
        <v>232</v>
      </c>
      <c r="K4786" s="0" t="str">
        <f aca="false">IFERROR(IF(VLOOKUP($C4786,薬効分類マスタ!$A$2:$E$180,5,FALSE())=0,"",VLOOKUP($C4786,薬効分類マスタ!$A$2:$E$180,5,FALSE())),"")</f>
        <v/>
      </c>
      <c r="L4786" s="17"/>
      <c r="M4786" s="0" t="str">
        <f aca="false">IF($K4786="","",IF($L4786&lt;&gt;"",$L4786,VLOOKUP($C4786,薬効分類マスタ!$A$2:$F$180,6,FALSE())))</f>
        <v/>
      </c>
      <c r="N4786" s="0" t="str">
        <f aca="false">ASC(G4786)</f>
        <v>ｻﾚﾄﾞｶﾌﾟｾﾙ50</v>
      </c>
      <c r="O4786" s="0" t="str">
        <f aca="false">ASC(E4786)</f>
        <v>ｻﾘﾄﾞﾏｲﾄﾞ</v>
      </c>
      <c r="P4786" s="16" t="n">
        <f aca="false">N(P4785)+IF($C4786=検索!$B$49,1,0)</f>
        <v>0</v>
      </c>
    </row>
    <row r="4787" customFormat="false" ht="15" hidden="false" customHeight="false" outlineLevel="0" collapsed="false">
      <c r="A4787" s="16" t="s">
        <v>221</v>
      </c>
      <c r="B4787" s="0" t="s">
        <v>11090</v>
      </c>
      <c r="C4787" s="0" t="n">
        <v>429</v>
      </c>
      <c r="D4787" s="0" t="str">
        <f aca="false">IFERROR(VLOOKUP($C4787,薬効分類マスタ!$A$2:$B$180,2,FALSE()),"未登録")</f>
        <v>その他の腫瘍用薬</v>
      </c>
      <c r="E4787" s="16" t="s">
        <v>11086</v>
      </c>
      <c r="F4787" s="16" t="s">
        <v>1116</v>
      </c>
      <c r="G4787" s="16" t="s">
        <v>11091</v>
      </c>
      <c r="H4787" s="16" t="s">
        <v>7030</v>
      </c>
      <c r="I4787" s="0" t="n">
        <v>4845.7</v>
      </c>
      <c r="J4787" s="16" t="s">
        <v>232</v>
      </c>
      <c r="K4787" s="0" t="str">
        <f aca="false">IFERROR(IF(VLOOKUP($C4787,薬効分類マスタ!$A$2:$E$180,5,FALSE())=0,"",VLOOKUP($C4787,薬効分類マスタ!$A$2:$E$180,5,FALSE())),"")</f>
        <v/>
      </c>
      <c r="L4787" s="17"/>
      <c r="M4787" s="0" t="str">
        <f aca="false">IF($K4787="","",IF($L4787&lt;&gt;"",$L4787,VLOOKUP($C4787,薬効分類マスタ!$A$2:$F$180,6,FALSE())))</f>
        <v/>
      </c>
      <c r="N4787" s="0" t="str">
        <f aca="false">ASC(G4787)</f>
        <v>ｻﾚﾄﾞｶﾌﾟｾﾙ25</v>
      </c>
      <c r="O4787" s="0" t="str">
        <f aca="false">ASC(E4787)</f>
        <v>ｻﾘﾄﾞﾏｲﾄﾞ</v>
      </c>
      <c r="P4787" s="16" t="n">
        <f aca="false">N(P4786)+IF($C4787=検索!$B$49,1,0)</f>
        <v>0</v>
      </c>
    </row>
    <row r="4788" customFormat="false" ht="15" hidden="false" customHeight="false" outlineLevel="0" collapsed="false">
      <c r="A4788" s="16" t="s">
        <v>221</v>
      </c>
      <c r="B4788" s="0" t="s">
        <v>11092</v>
      </c>
      <c r="C4788" s="0" t="n">
        <v>429</v>
      </c>
      <c r="D4788" s="0" t="str">
        <f aca="false">IFERROR(VLOOKUP($C4788,薬効分類マスタ!$A$2:$B$180,2,FALSE()),"未登録")</f>
        <v>その他の腫瘍用薬</v>
      </c>
      <c r="E4788" s="16" t="s">
        <v>11093</v>
      </c>
      <c r="F4788" s="16" t="s">
        <v>445</v>
      </c>
      <c r="G4788" s="16" t="s">
        <v>11094</v>
      </c>
      <c r="H4788" s="16" t="s">
        <v>6527</v>
      </c>
      <c r="I4788" s="0" t="n">
        <v>2359.8</v>
      </c>
      <c r="J4788" s="16" t="s">
        <v>232</v>
      </c>
      <c r="K4788" s="0" t="str">
        <f aca="false">IFERROR(IF(VLOOKUP($C4788,薬効分類マスタ!$A$2:$E$180,5,FALSE())=0,"",VLOOKUP($C4788,薬効分類マスタ!$A$2:$E$180,5,FALSE())),"")</f>
        <v/>
      </c>
      <c r="L4788" s="17"/>
      <c r="M4788" s="0" t="str">
        <f aca="false">IF($K4788="","",IF($L4788&lt;&gt;"",$L4788,VLOOKUP($C4788,薬効分類マスタ!$A$2:$F$180,6,FALSE())))</f>
        <v/>
      </c>
      <c r="N4788" s="0" t="str">
        <f aca="false">ASC(G4788)</f>
        <v>ｽﾌﾟﾘｾﾙ錠20mg</v>
      </c>
      <c r="O4788" s="0" t="str">
        <f aca="false">ASC(E4788)</f>
        <v>ﾀﾞｻﾁﾆﾌﾞ水和物</v>
      </c>
      <c r="P4788" s="16" t="n">
        <f aca="false">N(P4787)+IF($C4788=検索!$B$49,1,0)</f>
        <v>0</v>
      </c>
    </row>
    <row r="4789" customFormat="false" ht="15" hidden="false" customHeight="false" outlineLevel="0" collapsed="false">
      <c r="A4789" s="16" t="s">
        <v>221</v>
      </c>
      <c r="B4789" s="0" t="s">
        <v>11095</v>
      </c>
      <c r="C4789" s="0" t="n">
        <v>429</v>
      </c>
      <c r="D4789" s="0" t="str">
        <f aca="false">IFERROR(VLOOKUP($C4789,薬効分類マスタ!$A$2:$B$180,2,FALSE()),"未登録")</f>
        <v>その他の腫瘍用薬</v>
      </c>
      <c r="E4789" s="16" t="s">
        <v>11096</v>
      </c>
      <c r="F4789" s="16" t="s">
        <v>445</v>
      </c>
      <c r="G4789" s="16" t="s">
        <v>11097</v>
      </c>
      <c r="H4789" s="16" t="s">
        <v>527</v>
      </c>
      <c r="I4789" s="0" t="n">
        <v>903.4</v>
      </c>
      <c r="J4789" s="16" t="s">
        <v>239</v>
      </c>
      <c r="K4789" s="0" t="str">
        <f aca="false">IFERROR(IF(VLOOKUP($C4789,薬効分類マスタ!$A$2:$E$180,5,FALSE())=0,"",VLOOKUP($C4789,薬効分類マスタ!$A$2:$E$180,5,FALSE())),"")</f>
        <v/>
      </c>
      <c r="L4789" s="17"/>
      <c r="M4789" s="0" t="str">
        <f aca="false">IF($K4789="","",IF($L4789&lt;&gt;"",$L4789,VLOOKUP($C4789,薬効分類マスタ!$A$2:$F$180,6,FALSE())))</f>
        <v/>
      </c>
      <c r="N4789" s="0" t="str">
        <f aca="false">ASC(G4789)</f>
        <v>ﾀﾞｻﾁﾆﾌﾞ錠20mg｢JG｣</v>
      </c>
      <c r="O4789" s="0" t="str">
        <f aca="false">ASC(E4789)</f>
        <v>ﾀﾞｻﾁﾆﾌﾞ</v>
      </c>
      <c r="P4789" s="16" t="n">
        <f aca="false">N(P4788)+IF($C4789=検索!$B$49,1,0)</f>
        <v>0</v>
      </c>
    </row>
    <row r="4790" customFormat="false" ht="15" hidden="false" customHeight="false" outlineLevel="0" collapsed="false">
      <c r="A4790" s="16" t="s">
        <v>221</v>
      </c>
      <c r="B4790" s="0" t="s">
        <v>11098</v>
      </c>
      <c r="C4790" s="0" t="n">
        <v>429</v>
      </c>
      <c r="D4790" s="0" t="str">
        <f aca="false">IFERROR(VLOOKUP($C4790,薬効分類マスタ!$A$2:$B$180,2,FALSE()),"未登録")</f>
        <v>その他の腫瘍用薬</v>
      </c>
      <c r="E4790" s="16" t="s">
        <v>11096</v>
      </c>
      <c r="F4790" s="16" t="s">
        <v>445</v>
      </c>
      <c r="G4790" s="16" t="s">
        <v>11099</v>
      </c>
      <c r="H4790" s="16" t="s">
        <v>5633</v>
      </c>
      <c r="I4790" s="0" t="n">
        <v>903.4</v>
      </c>
      <c r="J4790" s="16" t="s">
        <v>239</v>
      </c>
      <c r="K4790" s="0" t="str">
        <f aca="false">IFERROR(IF(VLOOKUP($C4790,薬効分類マスタ!$A$2:$E$180,5,FALSE())=0,"",VLOOKUP($C4790,薬効分類マスタ!$A$2:$E$180,5,FALSE())),"")</f>
        <v/>
      </c>
      <c r="L4790" s="17"/>
      <c r="M4790" s="0" t="str">
        <f aca="false">IF($K4790="","",IF($L4790&lt;&gt;"",$L4790,VLOOKUP($C4790,薬効分類マスタ!$A$2:$F$180,6,FALSE())))</f>
        <v/>
      </c>
      <c r="N4790" s="0" t="str">
        <f aca="false">ASC(G4790)</f>
        <v>ﾀﾞｻﾁﾆﾌﾞ錠20mg｢NK｣</v>
      </c>
      <c r="O4790" s="0" t="str">
        <f aca="false">ASC(E4790)</f>
        <v>ﾀﾞｻﾁﾆﾌﾞ</v>
      </c>
      <c r="P4790" s="16" t="n">
        <f aca="false">N(P4789)+IF($C4790=検索!$B$49,1,0)</f>
        <v>0</v>
      </c>
    </row>
    <row r="4791" customFormat="false" ht="15" hidden="false" customHeight="false" outlineLevel="0" collapsed="false">
      <c r="A4791" s="16" t="s">
        <v>221</v>
      </c>
      <c r="B4791" s="0" t="s">
        <v>11100</v>
      </c>
      <c r="C4791" s="0" t="n">
        <v>429</v>
      </c>
      <c r="D4791" s="0" t="str">
        <f aca="false">IFERROR(VLOOKUP($C4791,薬効分類マスタ!$A$2:$B$180,2,FALSE()),"未登録")</f>
        <v>その他の腫瘍用薬</v>
      </c>
      <c r="E4791" s="16" t="s">
        <v>11096</v>
      </c>
      <c r="F4791" s="16" t="s">
        <v>445</v>
      </c>
      <c r="G4791" s="16" t="s">
        <v>11101</v>
      </c>
      <c r="H4791" s="16" t="s">
        <v>385</v>
      </c>
      <c r="I4791" s="0" t="n">
        <v>903.4</v>
      </c>
      <c r="J4791" s="16" t="s">
        <v>239</v>
      </c>
      <c r="K4791" s="0" t="str">
        <f aca="false">IFERROR(IF(VLOOKUP($C4791,薬効分類マスタ!$A$2:$E$180,5,FALSE())=0,"",VLOOKUP($C4791,薬効分類マスタ!$A$2:$E$180,5,FALSE())),"")</f>
        <v/>
      </c>
      <c r="L4791" s="17"/>
      <c r="M4791" s="0" t="str">
        <f aca="false">IF($K4791="","",IF($L4791&lt;&gt;"",$L4791,VLOOKUP($C4791,薬効分類マスタ!$A$2:$F$180,6,FALSE())))</f>
        <v/>
      </c>
      <c r="N4791" s="0" t="str">
        <f aca="false">ASC(G4791)</f>
        <v>ﾀﾞｻﾁﾆﾌﾞ錠20mg｢ｻﾜｲ｣</v>
      </c>
      <c r="O4791" s="0" t="str">
        <f aca="false">ASC(E4791)</f>
        <v>ﾀﾞｻﾁﾆﾌﾞ</v>
      </c>
      <c r="P4791" s="16" t="n">
        <f aca="false">N(P4790)+IF($C4791=検索!$B$49,1,0)</f>
        <v>0</v>
      </c>
    </row>
    <row r="4792" customFormat="false" ht="15" hidden="false" customHeight="false" outlineLevel="0" collapsed="false">
      <c r="A4792" s="16" t="s">
        <v>221</v>
      </c>
      <c r="B4792" s="0" t="s">
        <v>11102</v>
      </c>
      <c r="C4792" s="0" t="n">
        <v>429</v>
      </c>
      <c r="D4792" s="0" t="str">
        <f aca="false">IFERROR(VLOOKUP($C4792,薬効分類マスタ!$A$2:$B$180,2,FALSE()),"未登録")</f>
        <v>その他の腫瘍用薬</v>
      </c>
      <c r="E4792" s="16" t="s">
        <v>11096</v>
      </c>
      <c r="F4792" s="16" t="s">
        <v>445</v>
      </c>
      <c r="G4792" s="16" t="s">
        <v>11103</v>
      </c>
      <c r="H4792" s="16" t="s">
        <v>533</v>
      </c>
      <c r="I4792" s="0" t="n">
        <v>903.4</v>
      </c>
      <c r="J4792" s="16" t="s">
        <v>239</v>
      </c>
      <c r="K4792" s="0" t="str">
        <f aca="false">IFERROR(IF(VLOOKUP($C4792,薬効分類マスタ!$A$2:$E$180,5,FALSE())=0,"",VLOOKUP($C4792,薬効分類マスタ!$A$2:$E$180,5,FALSE())),"")</f>
        <v/>
      </c>
      <c r="L4792" s="17"/>
      <c r="M4792" s="0" t="str">
        <f aca="false">IF($K4792="","",IF($L4792&lt;&gt;"",$L4792,VLOOKUP($C4792,薬効分類マスタ!$A$2:$F$180,6,FALSE())))</f>
        <v/>
      </c>
      <c r="N4792" s="0" t="str">
        <f aca="false">ASC(G4792)</f>
        <v>ﾀﾞｻﾁﾆﾌﾞ錠20mg｢ﾄｰﾜ｣</v>
      </c>
      <c r="O4792" s="0" t="str">
        <f aca="false">ASC(E4792)</f>
        <v>ﾀﾞｻﾁﾆﾌﾞ</v>
      </c>
      <c r="P4792" s="16" t="n">
        <f aca="false">N(P4791)+IF($C4792=検索!$B$49,1,0)</f>
        <v>0</v>
      </c>
    </row>
    <row r="4793" customFormat="false" ht="15" hidden="false" customHeight="false" outlineLevel="0" collapsed="false">
      <c r="A4793" s="16" t="s">
        <v>221</v>
      </c>
      <c r="B4793" s="0" t="s">
        <v>11104</v>
      </c>
      <c r="C4793" s="0" t="n">
        <v>429</v>
      </c>
      <c r="D4793" s="0" t="str">
        <f aca="false">IFERROR(VLOOKUP($C4793,薬効分類マスタ!$A$2:$B$180,2,FALSE()),"未登録")</f>
        <v>その他の腫瘍用薬</v>
      </c>
      <c r="E4793" s="16" t="s">
        <v>11093</v>
      </c>
      <c r="F4793" s="16" t="s">
        <v>445</v>
      </c>
      <c r="G4793" s="16" t="s">
        <v>11105</v>
      </c>
      <c r="H4793" s="16" t="s">
        <v>11106</v>
      </c>
      <c r="I4793" s="0" t="n">
        <v>903.4</v>
      </c>
      <c r="J4793" s="16" t="s">
        <v>239</v>
      </c>
      <c r="K4793" s="0" t="str">
        <f aca="false">IFERROR(IF(VLOOKUP($C4793,薬効分類マスタ!$A$2:$E$180,5,FALSE())=0,"",VLOOKUP($C4793,薬効分類マスタ!$A$2:$E$180,5,FALSE())),"")</f>
        <v/>
      </c>
      <c r="L4793" s="17"/>
      <c r="M4793" s="0" t="str">
        <f aca="false">IF($K4793="","",IF($L4793&lt;&gt;"",$L4793,VLOOKUP($C4793,薬効分類マスタ!$A$2:$F$180,6,FALSE())))</f>
        <v/>
      </c>
      <c r="N4793" s="0" t="str">
        <f aca="false">ASC(G4793)</f>
        <v>ﾀﾞｻﾁﾆﾌﾞ錠20mg｢BMSH｣</v>
      </c>
      <c r="O4793" s="0" t="str">
        <f aca="false">ASC(E4793)</f>
        <v>ﾀﾞｻﾁﾆﾌﾞ水和物</v>
      </c>
      <c r="P4793" s="16" t="n">
        <f aca="false">N(P4792)+IF($C4793=検索!$B$49,1,0)</f>
        <v>0</v>
      </c>
    </row>
    <row r="4794" customFormat="false" ht="15" hidden="false" customHeight="false" outlineLevel="0" collapsed="false">
      <c r="A4794" s="16" t="s">
        <v>221</v>
      </c>
      <c r="B4794" s="0" t="s">
        <v>11107</v>
      </c>
      <c r="C4794" s="0" t="n">
        <v>429</v>
      </c>
      <c r="D4794" s="0" t="str">
        <f aca="false">IFERROR(VLOOKUP($C4794,薬効分類マスタ!$A$2:$B$180,2,FALSE()),"未登録")</f>
        <v>その他の腫瘍用薬</v>
      </c>
      <c r="E4794" s="16" t="s">
        <v>11093</v>
      </c>
      <c r="F4794" s="16" t="s">
        <v>411</v>
      </c>
      <c r="G4794" s="16" t="s">
        <v>11108</v>
      </c>
      <c r="H4794" s="16" t="s">
        <v>6527</v>
      </c>
      <c r="I4794" s="0" t="n">
        <v>5070.5</v>
      </c>
      <c r="J4794" s="16" t="s">
        <v>232</v>
      </c>
      <c r="K4794" s="0" t="str">
        <f aca="false">IFERROR(IF(VLOOKUP($C4794,薬効分類マスタ!$A$2:$E$180,5,FALSE())=0,"",VLOOKUP($C4794,薬効分類マスタ!$A$2:$E$180,5,FALSE())),"")</f>
        <v/>
      </c>
      <c r="L4794" s="17"/>
      <c r="M4794" s="0" t="str">
        <f aca="false">IF($K4794="","",IF($L4794&lt;&gt;"",$L4794,VLOOKUP($C4794,薬効分類マスタ!$A$2:$F$180,6,FALSE())))</f>
        <v/>
      </c>
      <c r="N4794" s="0" t="str">
        <f aca="false">ASC(G4794)</f>
        <v>ｽﾌﾟﾘｾﾙ錠50mg</v>
      </c>
      <c r="O4794" s="0" t="str">
        <f aca="false">ASC(E4794)</f>
        <v>ﾀﾞｻﾁﾆﾌﾞ水和物</v>
      </c>
      <c r="P4794" s="16" t="n">
        <f aca="false">N(P4793)+IF($C4794=検索!$B$49,1,0)</f>
        <v>0</v>
      </c>
    </row>
    <row r="4795" customFormat="false" ht="15" hidden="false" customHeight="false" outlineLevel="0" collapsed="false">
      <c r="A4795" s="16" t="s">
        <v>221</v>
      </c>
      <c r="B4795" s="0" t="s">
        <v>11109</v>
      </c>
      <c r="C4795" s="0" t="n">
        <v>429</v>
      </c>
      <c r="D4795" s="0" t="str">
        <f aca="false">IFERROR(VLOOKUP($C4795,薬効分類マスタ!$A$2:$B$180,2,FALSE()),"未登録")</f>
        <v>その他の腫瘍用薬</v>
      </c>
      <c r="E4795" s="16" t="s">
        <v>11096</v>
      </c>
      <c r="F4795" s="16" t="s">
        <v>411</v>
      </c>
      <c r="G4795" s="16" t="s">
        <v>11110</v>
      </c>
      <c r="H4795" s="16" t="s">
        <v>527</v>
      </c>
      <c r="I4795" s="0" t="n">
        <v>2154.8</v>
      </c>
      <c r="J4795" s="16" t="s">
        <v>239</v>
      </c>
      <c r="K4795" s="0" t="str">
        <f aca="false">IFERROR(IF(VLOOKUP($C4795,薬効分類マスタ!$A$2:$E$180,5,FALSE())=0,"",VLOOKUP($C4795,薬効分類マスタ!$A$2:$E$180,5,FALSE())),"")</f>
        <v/>
      </c>
      <c r="L4795" s="17"/>
      <c r="M4795" s="0" t="str">
        <f aca="false">IF($K4795="","",IF($L4795&lt;&gt;"",$L4795,VLOOKUP($C4795,薬効分類マスタ!$A$2:$F$180,6,FALSE())))</f>
        <v/>
      </c>
      <c r="N4795" s="0" t="str">
        <f aca="false">ASC(G4795)</f>
        <v>ﾀﾞｻﾁﾆﾌﾞ錠50mg｢JG｣</v>
      </c>
      <c r="O4795" s="0" t="str">
        <f aca="false">ASC(E4795)</f>
        <v>ﾀﾞｻﾁﾆﾌﾞ</v>
      </c>
      <c r="P4795" s="16" t="n">
        <f aca="false">N(P4794)+IF($C4795=検索!$B$49,1,0)</f>
        <v>0</v>
      </c>
    </row>
    <row r="4796" customFormat="false" ht="15" hidden="false" customHeight="false" outlineLevel="0" collapsed="false">
      <c r="A4796" s="16" t="s">
        <v>221</v>
      </c>
      <c r="B4796" s="0" t="s">
        <v>11111</v>
      </c>
      <c r="C4796" s="0" t="n">
        <v>429</v>
      </c>
      <c r="D4796" s="0" t="str">
        <f aca="false">IFERROR(VLOOKUP($C4796,薬効分類マスタ!$A$2:$B$180,2,FALSE()),"未登録")</f>
        <v>その他の腫瘍用薬</v>
      </c>
      <c r="E4796" s="16" t="s">
        <v>11096</v>
      </c>
      <c r="F4796" s="16" t="s">
        <v>411</v>
      </c>
      <c r="G4796" s="16" t="s">
        <v>11112</v>
      </c>
      <c r="H4796" s="16" t="s">
        <v>5633</v>
      </c>
      <c r="I4796" s="0" t="n">
        <v>2154.8</v>
      </c>
      <c r="J4796" s="16" t="s">
        <v>239</v>
      </c>
      <c r="K4796" s="0" t="str">
        <f aca="false">IFERROR(IF(VLOOKUP($C4796,薬効分類マスタ!$A$2:$E$180,5,FALSE())=0,"",VLOOKUP($C4796,薬効分類マスタ!$A$2:$E$180,5,FALSE())),"")</f>
        <v/>
      </c>
      <c r="L4796" s="17"/>
      <c r="M4796" s="0" t="str">
        <f aca="false">IF($K4796="","",IF($L4796&lt;&gt;"",$L4796,VLOOKUP($C4796,薬効分類マスタ!$A$2:$F$180,6,FALSE())))</f>
        <v/>
      </c>
      <c r="N4796" s="0" t="str">
        <f aca="false">ASC(G4796)</f>
        <v>ﾀﾞｻﾁﾆﾌﾞ錠50mg｢NK｣</v>
      </c>
      <c r="O4796" s="0" t="str">
        <f aca="false">ASC(E4796)</f>
        <v>ﾀﾞｻﾁﾆﾌﾞ</v>
      </c>
      <c r="P4796" s="16" t="n">
        <f aca="false">N(P4795)+IF($C4796=検索!$B$49,1,0)</f>
        <v>0</v>
      </c>
    </row>
    <row r="4797" customFormat="false" ht="15" hidden="false" customHeight="false" outlineLevel="0" collapsed="false">
      <c r="A4797" s="16" t="s">
        <v>221</v>
      </c>
      <c r="B4797" s="0" t="s">
        <v>11113</v>
      </c>
      <c r="C4797" s="0" t="n">
        <v>429</v>
      </c>
      <c r="D4797" s="0" t="str">
        <f aca="false">IFERROR(VLOOKUP($C4797,薬効分類マスタ!$A$2:$B$180,2,FALSE()),"未登録")</f>
        <v>その他の腫瘍用薬</v>
      </c>
      <c r="E4797" s="16" t="s">
        <v>11096</v>
      </c>
      <c r="F4797" s="16" t="s">
        <v>411</v>
      </c>
      <c r="G4797" s="16" t="s">
        <v>11114</v>
      </c>
      <c r="H4797" s="16" t="s">
        <v>385</v>
      </c>
      <c r="I4797" s="0" t="n">
        <v>2154.8</v>
      </c>
      <c r="J4797" s="16" t="s">
        <v>239</v>
      </c>
      <c r="K4797" s="0" t="str">
        <f aca="false">IFERROR(IF(VLOOKUP($C4797,薬効分類マスタ!$A$2:$E$180,5,FALSE())=0,"",VLOOKUP($C4797,薬効分類マスタ!$A$2:$E$180,5,FALSE())),"")</f>
        <v/>
      </c>
      <c r="L4797" s="17"/>
      <c r="M4797" s="0" t="str">
        <f aca="false">IF($K4797="","",IF($L4797&lt;&gt;"",$L4797,VLOOKUP($C4797,薬効分類マスタ!$A$2:$F$180,6,FALSE())))</f>
        <v/>
      </c>
      <c r="N4797" s="0" t="str">
        <f aca="false">ASC(G4797)</f>
        <v>ﾀﾞｻﾁﾆﾌﾞ錠50mg｢ｻﾜｲ｣</v>
      </c>
      <c r="O4797" s="0" t="str">
        <f aca="false">ASC(E4797)</f>
        <v>ﾀﾞｻﾁﾆﾌﾞ</v>
      </c>
      <c r="P4797" s="16" t="n">
        <f aca="false">N(P4796)+IF($C4797=検索!$B$49,1,0)</f>
        <v>0</v>
      </c>
    </row>
    <row r="4798" customFormat="false" ht="15" hidden="false" customHeight="false" outlineLevel="0" collapsed="false">
      <c r="A4798" s="16" t="s">
        <v>221</v>
      </c>
      <c r="B4798" s="0" t="s">
        <v>11115</v>
      </c>
      <c r="C4798" s="0" t="n">
        <v>429</v>
      </c>
      <c r="D4798" s="0" t="str">
        <f aca="false">IFERROR(VLOOKUP($C4798,薬効分類マスタ!$A$2:$B$180,2,FALSE()),"未登録")</f>
        <v>その他の腫瘍用薬</v>
      </c>
      <c r="E4798" s="16" t="s">
        <v>11096</v>
      </c>
      <c r="F4798" s="16" t="s">
        <v>411</v>
      </c>
      <c r="G4798" s="16" t="s">
        <v>11116</v>
      </c>
      <c r="H4798" s="16" t="s">
        <v>533</v>
      </c>
      <c r="I4798" s="0" t="n">
        <v>2154.8</v>
      </c>
      <c r="J4798" s="16" t="s">
        <v>239</v>
      </c>
      <c r="K4798" s="0" t="str">
        <f aca="false">IFERROR(IF(VLOOKUP($C4798,薬効分類マスタ!$A$2:$E$180,5,FALSE())=0,"",VLOOKUP($C4798,薬効分類マスタ!$A$2:$E$180,5,FALSE())),"")</f>
        <v/>
      </c>
      <c r="L4798" s="17"/>
      <c r="M4798" s="0" t="str">
        <f aca="false">IF($K4798="","",IF($L4798&lt;&gt;"",$L4798,VLOOKUP($C4798,薬効分類マスタ!$A$2:$F$180,6,FALSE())))</f>
        <v/>
      </c>
      <c r="N4798" s="0" t="str">
        <f aca="false">ASC(G4798)</f>
        <v>ﾀﾞｻﾁﾆﾌﾞ錠50mg｢ﾄｰﾜ｣</v>
      </c>
      <c r="O4798" s="0" t="str">
        <f aca="false">ASC(E4798)</f>
        <v>ﾀﾞｻﾁﾆﾌﾞ</v>
      </c>
      <c r="P4798" s="16" t="n">
        <f aca="false">N(P4797)+IF($C4798=検索!$B$49,1,0)</f>
        <v>0</v>
      </c>
    </row>
    <row r="4799" customFormat="false" ht="15" hidden="false" customHeight="false" outlineLevel="0" collapsed="false">
      <c r="A4799" s="16" t="s">
        <v>221</v>
      </c>
      <c r="B4799" s="0" t="s">
        <v>11117</v>
      </c>
      <c r="C4799" s="0" t="n">
        <v>429</v>
      </c>
      <c r="D4799" s="0" t="str">
        <f aca="false">IFERROR(VLOOKUP($C4799,薬効分類マスタ!$A$2:$B$180,2,FALSE()),"未登録")</f>
        <v>その他の腫瘍用薬</v>
      </c>
      <c r="E4799" s="16" t="s">
        <v>11093</v>
      </c>
      <c r="F4799" s="16" t="s">
        <v>411</v>
      </c>
      <c r="G4799" s="16" t="s">
        <v>11118</v>
      </c>
      <c r="H4799" s="16" t="s">
        <v>11106</v>
      </c>
      <c r="I4799" s="0" t="n">
        <v>2154.8</v>
      </c>
      <c r="J4799" s="16" t="s">
        <v>239</v>
      </c>
      <c r="K4799" s="0" t="str">
        <f aca="false">IFERROR(IF(VLOOKUP($C4799,薬効分類マスタ!$A$2:$E$180,5,FALSE())=0,"",VLOOKUP($C4799,薬効分類マスタ!$A$2:$E$180,5,FALSE())),"")</f>
        <v/>
      </c>
      <c r="L4799" s="17"/>
      <c r="M4799" s="0" t="str">
        <f aca="false">IF($K4799="","",IF($L4799&lt;&gt;"",$L4799,VLOOKUP($C4799,薬効分類マスタ!$A$2:$F$180,6,FALSE())))</f>
        <v/>
      </c>
      <c r="N4799" s="0" t="str">
        <f aca="false">ASC(G4799)</f>
        <v>ﾀﾞｻﾁﾆﾌﾞ錠50mg｢BMSH｣</v>
      </c>
      <c r="O4799" s="0" t="str">
        <f aca="false">ASC(E4799)</f>
        <v>ﾀﾞｻﾁﾆﾌﾞ水和物</v>
      </c>
      <c r="P4799" s="16" t="n">
        <f aca="false">N(P4798)+IF($C4799=検索!$B$49,1,0)</f>
        <v>0</v>
      </c>
    </row>
    <row r="4800" customFormat="false" ht="15" hidden="false" customHeight="false" outlineLevel="0" collapsed="false">
      <c r="A4800" s="16" t="s">
        <v>221</v>
      </c>
      <c r="B4800" s="0" t="s">
        <v>11119</v>
      </c>
      <c r="C4800" s="0" t="n">
        <v>429</v>
      </c>
      <c r="D4800" s="0" t="str">
        <f aca="false">IFERROR(VLOOKUP($C4800,薬効分類マスタ!$A$2:$B$180,2,FALSE()),"未登録")</f>
        <v>その他の腫瘍用薬</v>
      </c>
      <c r="E4800" s="16" t="s">
        <v>11120</v>
      </c>
      <c r="F4800" s="16" t="s">
        <v>1126</v>
      </c>
      <c r="G4800" s="16" t="s">
        <v>11121</v>
      </c>
      <c r="H4800" s="16" t="s">
        <v>1133</v>
      </c>
      <c r="I4800" s="0" t="n">
        <v>2962.2</v>
      </c>
      <c r="J4800" s="16" t="s">
        <v>232</v>
      </c>
      <c r="K4800" s="0" t="str">
        <f aca="false">IFERROR(IF(VLOOKUP($C4800,薬効分類マスタ!$A$2:$E$180,5,FALSE())=0,"",VLOOKUP($C4800,薬効分類マスタ!$A$2:$E$180,5,FALSE())),"")</f>
        <v/>
      </c>
      <c r="L4800" s="17"/>
      <c r="M4800" s="0" t="str">
        <f aca="false">IF($K4800="","",IF($L4800&lt;&gt;"",$L4800,VLOOKUP($C4800,薬効分類マスタ!$A$2:$F$180,6,FALSE())))</f>
        <v/>
      </c>
      <c r="N4800" s="0" t="str">
        <f aca="false">ASC(G4800)</f>
        <v>ﾀｼｸﾞﾅｶﾌﾟｾﾙ200mg</v>
      </c>
      <c r="O4800" s="0" t="str">
        <f aca="false">ASC(E4800)</f>
        <v>ﾆﾛﾁﾆﾌﾞ塩酸塩水和物</v>
      </c>
      <c r="P4800" s="16" t="n">
        <f aca="false">N(P4799)+IF($C4800=検索!$B$49,1,0)</f>
        <v>0</v>
      </c>
    </row>
    <row r="4801" customFormat="false" ht="15" hidden="false" customHeight="false" outlineLevel="0" collapsed="false">
      <c r="A4801" s="16" t="s">
        <v>221</v>
      </c>
      <c r="B4801" s="0" t="s">
        <v>11122</v>
      </c>
      <c r="C4801" s="0" t="n">
        <v>429</v>
      </c>
      <c r="D4801" s="0" t="str">
        <f aca="false">IFERROR(VLOOKUP($C4801,薬効分類マスタ!$A$2:$B$180,2,FALSE()),"未登録")</f>
        <v>その他の腫瘍用薬</v>
      </c>
      <c r="E4801" s="16" t="s">
        <v>11123</v>
      </c>
      <c r="F4801" s="16" t="s">
        <v>1126</v>
      </c>
      <c r="G4801" s="16" t="s">
        <v>11124</v>
      </c>
      <c r="H4801" s="16" t="s">
        <v>385</v>
      </c>
      <c r="I4801" s="0" t="n">
        <v>1463</v>
      </c>
      <c r="J4801" s="16" t="s">
        <v>239</v>
      </c>
      <c r="K4801" s="0" t="str">
        <f aca="false">IFERROR(IF(VLOOKUP($C4801,薬効分類マスタ!$A$2:$E$180,5,FALSE())=0,"",VLOOKUP($C4801,薬効分類マスタ!$A$2:$E$180,5,FALSE())),"")</f>
        <v/>
      </c>
      <c r="L4801" s="17"/>
      <c r="M4801" s="0" t="str">
        <f aca="false">IF($K4801="","",IF($L4801&lt;&gt;"",$L4801,VLOOKUP($C4801,薬効分類マスタ!$A$2:$F$180,6,FALSE())))</f>
        <v/>
      </c>
      <c r="N4801" s="0" t="str">
        <f aca="false">ASC(G4801)</f>
        <v>ﾆﾛﾁﾆﾌﾞｶﾌﾟｾﾙ200mg｢ｻﾜｲ｣</v>
      </c>
      <c r="O4801" s="0" t="str">
        <f aca="false">ASC(E4801)</f>
        <v>ﾆﾛﾁﾆﾌﾞ塩酸塩二水和物</v>
      </c>
      <c r="P4801" s="16" t="n">
        <f aca="false">N(P4800)+IF($C4801=検索!$B$49,1,0)</f>
        <v>0</v>
      </c>
    </row>
    <row r="4802" customFormat="false" ht="15" hidden="false" customHeight="false" outlineLevel="0" collapsed="false">
      <c r="A4802" s="16" t="s">
        <v>221</v>
      </c>
      <c r="B4802" s="0" t="s">
        <v>11125</v>
      </c>
      <c r="C4802" s="0" t="n">
        <v>429</v>
      </c>
      <c r="D4802" s="0" t="str">
        <f aca="false">IFERROR(VLOOKUP($C4802,薬効分類マスタ!$A$2:$B$180,2,FALSE()),"未登録")</f>
        <v>その他の腫瘍用薬</v>
      </c>
      <c r="E4802" s="16" t="s">
        <v>11120</v>
      </c>
      <c r="F4802" s="16" t="s">
        <v>3359</v>
      </c>
      <c r="G4802" s="16" t="s">
        <v>11126</v>
      </c>
      <c r="H4802" s="16" t="s">
        <v>1133</v>
      </c>
      <c r="I4802" s="0" t="n">
        <v>2189.3</v>
      </c>
      <c r="J4802" s="16" t="s">
        <v>232</v>
      </c>
      <c r="K4802" s="0" t="str">
        <f aca="false">IFERROR(IF(VLOOKUP($C4802,薬効分類マスタ!$A$2:$E$180,5,FALSE())=0,"",VLOOKUP($C4802,薬効分類マスタ!$A$2:$E$180,5,FALSE())),"")</f>
        <v/>
      </c>
      <c r="L4802" s="17"/>
      <c r="M4802" s="0" t="str">
        <f aca="false">IF($K4802="","",IF($L4802&lt;&gt;"",$L4802,VLOOKUP($C4802,薬効分類マスタ!$A$2:$F$180,6,FALSE())))</f>
        <v/>
      </c>
      <c r="N4802" s="0" t="str">
        <f aca="false">ASC(G4802)</f>
        <v>ﾀｼｸﾞﾅｶﾌﾟｾﾙ150mg</v>
      </c>
      <c r="O4802" s="0" t="str">
        <f aca="false">ASC(E4802)</f>
        <v>ﾆﾛﾁﾆﾌﾞ塩酸塩水和物</v>
      </c>
      <c r="P4802" s="16" t="n">
        <f aca="false">N(P4801)+IF($C4802=検索!$B$49,1,0)</f>
        <v>0</v>
      </c>
    </row>
    <row r="4803" customFormat="false" ht="15" hidden="false" customHeight="false" outlineLevel="0" collapsed="false">
      <c r="A4803" s="16" t="s">
        <v>221</v>
      </c>
      <c r="B4803" s="0" t="s">
        <v>11127</v>
      </c>
      <c r="C4803" s="0" t="n">
        <v>429</v>
      </c>
      <c r="D4803" s="0" t="str">
        <f aca="false">IFERROR(VLOOKUP($C4803,薬効分類マスタ!$A$2:$B$180,2,FALSE()),"未登録")</f>
        <v>その他の腫瘍用薬</v>
      </c>
      <c r="E4803" s="16" t="s">
        <v>11123</v>
      </c>
      <c r="F4803" s="16" t="s">
        <v>3359</v>
      </c>
      <c r="G4803" s="16" t="s">
        <v>11128</v>
      </c>
      <c r="H4803" s="16" t="s">
        <v>385</v>
      </c>
      <c r="I4803" s="0" t="n">
        <v>1097.3</v>
      </c>
      <c r="J4803" s="16" t="s">
        <v>239</v>
      </c>
      <c r="K4803" s="0" t="str">
        <f aca="false">IFERROR(IF(VLOOKUP($C4803,薬効分類マスタ!$A$2:$E$180,5,FALSE())=0,"",VLOOKUP($C4803,薬効分類マスタ!$A$2:$E$180,5,FALSE())),"")</f>
        <v/>
      </c>
      <c r="L4803" s="17"/>
      <c r="M4803" s="0" t="str">
        <f aca="false">IF($K4803="","",IF($L4803&lt;&gt;"",$L4803,VLOOKUP($C4803,薬効分類マスタ!$A$2:$F$180,6,FALSE())))</f>
        <v/>
      </c>
      <c r="N4803" s="0" t="str">
        <f aca="false">ASC(G4803)</f>
        <v>ﾆﾛﾁﾆﾌﾞｶﾌﾟｾﾙ150mg｢ｻﾜｲ｣</v>
      </c>
      <c r="O4803" s="0" t="str">
        <f aca="false">ASC(E4803)</f>
        <v>ﾆﾛﾁﾆﾌﾞ塩酸塩二水和物</v>
      </c>
      <c r="P4803" s="16" t="n">
        <f aca="false">N(P4802)+IF($C4803=検索!$B$49,1,0)</f>
        <v>0</v>
      </c>
    </row>
    <row r="4804" customFormat="false" ht="15" hidden="false" customHeight="false" outlineLevel="0" collapsed="false">
      <c r="A4804" s="16" t="s">
        <v>221</v>
      </c>
      <c r="B4804" s="0" t="s">
        <v>11129</v>
      </c>
      <c r="C4804" s="0" t="n">
        <v>429</v>
      </c>
      <c r="D4804" s="0" t="str">
        <f aca="false">IFERROR(VLOOKUP($C4804,薬効分類マスタ!$A$2:$B$180,2,FALSE()),"未登録")</f>
        <v>その他の腫瘍用薬</v>
      </c>
      <c r="E4804" s="16" t="s">
        <v>11120</v>
      </c>
      <c r="F4804" s="16" t="s">
        <v>1783</v>
      </c>
      <c r="G4804" s="16" t="s">
        <v>11130</v>
      </c>
      <c r="H4804" s="16" t="s">
        <v>1133</v>
      </c>
      <c r="I4804" s="0" t="n">
        <v>876.1</v>
      </c>
      <c r="J4804" s="16" t="s">
        <v>232</v>
      </c>
      <c r="K4804" s="0" t="str">
        <f aca="false">IFERROR(IF(VLOOKUP($C4804,薬効分類マスタ!$A$2:$E$180,5,FALSE())=0,"",VLOOKUP($C4804,薬効分類マスタ!$A$2:$E$180,5,FALSE())),"")</f>
        <v/>
      </c>
      <c r="L4804" s="17"/>
      <c r="M4804" s="0" t="str">
        <f aca="false">IF($K4804="","",IF($L4804&lt;&gt;"",$L4804,VLOOKUP($C4804,薬効分類マスタ!$A$2:$F$180,6,FALSE())))</f>
        <v/>
      </c>
      <c r="N4804" s="0" t="str">
        <f aca="false">ASC(G4804)</f>
        <v>ﾀｼｸﾞﾅｶﾌﾟｾﾙ50mg</v>
      </c>
      <c r="O4804" s="0" t="str">
        <f aca="false">ASC(E4804)</f>
        <v>ﾆﾛﾁﾆﾌﾞ塩酸塩水和物</v>
      </c>
      <c r="P4804" s="16" t="n">
        <f aca="false">N(P4803)+IF($C4804=検索!$B$49,1,0)</f>
        <v>0</v>
      </c>
    </row>
    <row r="4805" customFormat="false" ht="15" hidden="false" customHeight="false" outlineLevel="0" collapsed="false">
      <c r="A4805" s="16" t="s">
        <v>221</v>
      </c>
      <c r="B4805" s="0" t="s">
        <v>11131</v>
      </c>
      <c r="C4805" s="0" t="n">
        <v>429</v>
      </c>
      <c r="D4805" s="0" t="str">
        <f aca="false">IFERROR(VLOOKUP($C4805,薬効分類マスタ!$A$2:$B$180,2,FALSE()),"未登録")</f>
        <v>その他の腫瘍用薬</v>
      </c>
      <c r="E4805" s="16" t="s">
        <v>11132</v>
      </c>
      <c r="F4805" s="16" t="s">
        <v>639</v>
      </c>
      <c r="G4805" s="16" t="s">
        <v>11133</v>
      </c>
      <c r="H4805" s="16" t="s">
        <v>1133</v>
      </c>
      <c r="I4805" s="0" t="n">
        <v>699.8</v>
      </c>
      <c r="J4805" s="16" t="s">
        <v>232</v>
      </c>
      <c r="K4805" s="0" t="str">
        <f aca="false">IFERROR(IF(VLOOKUP($C4805,薬効分類マスタ!$A$2:$E$180,5,FALSE())=0,"",VLOOKUP($C4805,薬効分類マスタ!$A$2:$E$180,5,FALSE())),"")</f>
        <v/>
      </c>
      <c r="L4805" s="17"/>
      <c r="M4805" s="0" t="str">
        <f aca="false">IF($K4805="","",IF($L4805&lt;&gt;"",$L4805,VLOOKUP($C4805,薬効分類マスタ!$A$2:$F$180,6,FALSE())))</f>
        <v/>
      </c>
      <c r="N4805" s="0" t="str">
        <f aca="false">ASC(G4805)</f>
        <v>ﾀｲｹﾙﾌﾞ錠250mg</v>
      </c>
      <c r="O4805" s="0" t="str">
        <f aca="false">ASC(E4805)</f>
        <v>ﾗﾊﾟﾁﾆﾌﾞﾄｼﾙ酸塩水和物</v>
      </c>
      <c r="P4805" s="16" t="n">
        <f aca="false">N(P4804)+IF($C4805=検索!$B$49,1,0)</f>
        <v>0</v>
      </c>
    </row>
    <row r="4806" customFormat="false" ht="15" hidden="false" customHeight="false" outlineLevel="0" collapsed="false">
      <c r="A4806" s="16" t="s">
        <v>221</v>
      </c>
      <c r="B4806" s="0" t="s">
        <v>11134</v>
      </c>
      <c r="C4806" s="0" t="n">
        <v>429</v>
      </c>
      <c r="D4806" s="0" t="str">
        <f aca="false">IFERROR(VLOOKUP($C4806,薬効分類マスタ!$A$2:$B$180,2,FALSE()),"未登録")</f>
        <v>その他の腫瘍用薬</v>
      </c>
      <c r="E4806" s="16" t="s">
        <v>10413</v>
      </c>
      <c r="F4806" s="16" t="s">
        <v>257</v>
      </c>
      <c r="G4806" s="16" t="s">
        <v>11135</v>
      </c>
      <c r="H4806" s="16" t="s">
        <v>1133</v>
      </c>
      <c r="I4806" s="0" t="n">
        <v>5357.6</v>
      </c>
      <c r="J4806" s="16" t="s">
        <v>232</v>
      </c>
      <c r="K4806" s="0" t="str">
        <f aca="false">IFERROR(IF(VLOOKUP($C4806,薬効分類マスタ!$A$2:$E$180,5,FALSE())=0,"",VLOOKUP($C4806,薬効分類マスタ!$A$2:$E$180,5,FALSE())),"")</f>
        <v/>
      </c>
      <c r="L4806" s="17"/>
      <c r="M4806" s="0" t="str">
        <f aca="false">IF($K4806="","",IF($L4806&lt;&gt;"",$L4806,VLOOKUP($C4806,薬効分類マスタ!$A$2:$F$180,6,FALSE())))</f>
        <v/>
      </c>
      <c r="N4806" s="0" t="str">
        <f aca="false">ASC(G4806)</f>
        <v>ｱﾌｨﾆﾄｰﾙ錠5mg</v>
      </c>
      <c r="O4806" s="0" t="str">
        <f aca="false">ASC(E4806)</f>
        <v>ｴﾍﾞﾛﾘﾑｽ</v>
      </c>
      <c r="P4806" s="16" t="n">
        <f aca="false">N(P4805)+IF($C4806=検索!$B$49,1,0)</f>
        <v>0</v>
      </c>
    </row>
    <row r="4807" customFormat="false" ht="15" hidden="false" customHeight="false" outlineLevel="0" collapsed="false">
      <c r="A4807" s="16" t="s">
        <v>221</v>
      </c>
      <c r="B4807" s="0" t="s">
        <v>11136</v>
      </c>
      <c r="C4807" s="0" t="n">
        <v>429</v>
      </c>
      <c r="D4807" s="0" t="str">
        <f aca="false">IFERROR(VLOOKUP($C4807,薬効分類マスタ!$A$2:$B$180,2,FALSE()),"未登録")</f>
        <v>その他の腫瘍用薬</v>
      </c>
      <c r="E4807" s="16" t="s">
        <v>10413</v>
      </c>
      <c r="F4807" s="16" t="s">
        <v>1418</v>
      </c>
      <c r="G4807" s="16" t="s">
        <v>11137</v>
      </c>
      <c r="H4807" s="16" t="s">
        <v>1133</v>
      </c>
      <c r="I4807" s="0" t="n">
        <v>2518</v>
      </c>
      <c r="J4807" s="16" t="s">
        <v>232</v>
      </c>
      <c r="K4807" s="0" t="str">
        <f aca="false">IFERROR(IF(VLOOKUP($C4807,薬効分類マスタ!$A$2:$E$180,5,FALSE())=0,"",VLOOKUP($C4807,薬効分類マスタ!$A$2:$E$180,5,FALSE())),"")</f>
        <v/>
      </c>
      <c r="L4807" s="17"/>
      <c r="M4807" s="0" t="str">
        <f aca="false">IF($K4807="","",IF($L4807&lt;&gt;"",$L4807,VLOOKUP($C4807,薬効分類マスタ!$A$2:$F$180,6,FALSE())))</f>
        <v/>
      </c>
      <c r="N4807" s="0" t="str">
        <f aca="false">ASC(G4807)</f>
        <v>ｱﾌｨﾆﾄｰﾙ錠2.5mg</v>
      </c>
      <c r="O4807" s="0" t="str">
        <f aca="false">ASC(E4807)</f>
        <v>ｴﾍﾞﾛﾘﾑｽ</v>
      </c>
      <c r="P4807" s="16" t="n">
        <f aca="false">N(P4806)+IF($C4807=検索!$B$49,1,0)</f>
        <v>0</v>
      </c>
    </row>
    <row r="4808" customFormat="false" ht="15" hidden="false" customHeight="false" outlineLevel="0" collapsed="false">
      <c r="A4808" s="16" t="s">
        <v>221</v>
      </c>
      <c r="B4808" s="0" t="s">
        <v>11138</v>
      </c>
      <c r="C4808" s="0" t="n">
        <v>429</v>
      </c>
      <c r="D4808" s="0" t="str">
        <f aca="false">IFERROR(VLOOKUP($C4808,薬効分類マスタ!$A$2:$B$180,2,FALSE()),"未登録")</f>
        <v>その他の腫瘍用薬</v>
      </c>
      <c r="E4808" s="16" t="s">
        <v>10413</v>
      </c>
      <c r="F4808" s="16" t="s">
        <v>241</v>
      </c>
      <c r="G4808" s="16" t="s">
        <v>11139</v>
      </c>
      <c r="H4808" s="16" t="s">
        <v>1133</v>
      </c>
      <c r="I4808" s="0" t="n">
        <v>3056.1</v>
      </c>
      <c r="J4808" s="16" t="s">
        <v>232</v>
      </c>
      <c r="K4808" s="0" t="str">
        <f aca="false">IFERROR(IF(VLOOKUP($C4808,薬効分類マスタ!$A$2:$E$180,5,FALSE())=0,"",VLOOKUP($C4808,薬効分類マスタ!$A$2:$E$180,5,FALSE())),"")</f>
        <v/>
      </c>
      <c r="L4808" s="17"/>
      <c r="M4808" s="0" t="str">
        <f aca="false">IF($K4808="","",IF($L4808&lt;&gt;"",$L4808,VLOOKUP($C4808,薬効分類マスタ!$A$2:$F$180,6,FALSE())))</f>
        <v/>
      </c>
      <c r="N4808" s="0" t="str">
        <f aca="false">ASC(G4808)</f>
        <v>ｱﾌｨﾆﾄｰﾙ分散錠2mg</v>
      </c>
      <c r="O4808" s="0" t="str">
        <f aca="false">ASC(E4808)</f>
        <v>ｴﾍﾞﾛﾘﾑｽ</v>
      </c>
      <c r="P4808" s="16" t="n">
        <f aca="false">N(P4807)+IF($C4808=検索!$B$49,1,0)</f>
        <v>0</v>
      </c>
    </row>
    <row r="4809" customFormat="false" ht="15" hidden="false" customHeight="false" outlineLevel="0" collapsed="false">
      <c r="A4809" s="16" t="s">
        <v>221</v>
      </c>
      <c r="B4809" s="0" t="s">
        <v>11140</v>
      </c>
      <c r="C4809" s="0" t="n">
        <v>429</v>
      </c>
      <c r="D4809" s="0" t="str">
        <f aca="false">IFERROR(VLOOKUP($C4809,薬効分類マスタ!$A$2:$B$180,2,FALSE()),"未登録")</f>
        <v>その他の腫瘍用薬</v>
      </c>
      <c r="E4809" s="16" t="s">
        <v>10413</v>
      </c>
      <c r="F4809" s="16" t="s">
        <v>364</v>
      </c>
      <c r="G4809" s="16" t="s">
        <v>11141</v>
      </c>
      <c r="H4809" s="16" t="s">
        <v>1133</v>
      </c>
      <c r="I4809" s="0" t="n">
        <v>3911</v>
      </c>
      <c r="J4809" s="16" t="s">
        <v>232</v>
      </c>
      <c r="K4809" s="0" t="str">
        <f aca="false">IFERROR(IF(VLOOKUP($C4809,薬効分類マスタ!$A$2:$E$180,5,FALSE())=0,"",VLOOKUP($C4809,薬効分類マスタ!$A$2:$E$180,5,FALSE())),"")</f>
        <v/>
      </c>
      <c r="L4809" s="17"/>
      <c r="M4809" s="0" t="str">
        <f aca="false">IF($K4809="","",IF($L4809&lt;&gt;"",$L4809,VLOOKUP($C4809,薬効分類マスタ!$A$2:$F$180,6,FALSE())))</f>
        <v/>
      </c>
      <c r="N4809" s="0" t="str">
        <f aca="false">ASC(G4809)</f>
        <v>ｱﾌｨﾆﾄｰﾙ分散錠3mg</v>
      </c>
      <c r="O4809" s="0" t="str">
        <f aca="false">ASC(E4809)</f>
        <v>ｴﾍﾞﾛﾘﾑｽ</v>
      </c>
      <c r="P4809" s="16" t="n">
        <f aca="false">N(P4808)+IF($C4809=検索!$B$49,1,0)</f>
        <v>0</v>
      </c>
    </row>
    <row r="4810" customFormat="false" ht="15" hidden="false" customHeight="false" outlineLevel="0" collapsed="false">
      <c r="A4810" s="16" t="s">
        <v>221</v>
      </c>
      <c r="B4810" s="0" t="s">
        <v>11142</v>
      </c>
      <c r="C4810" s="0" t="n">
        <v>429</v>
      </c>
      <c r="D4810" s="0" t="str">
        <f aca="false">IFERROR(VLOOKUP($C4810,薬効分類マスタ!$A$2:$B$180,2,FALSE()),"未登録")</f>
        <v>その他の腫瘍用薬</v>
      </c>
      <c r="E4810" s="16" t="s">
        <v>11143</v>
      </c>
      <c r="F4810" s="16" t="s">
        <v>2606</v>
      </c>
      <c r="G4810" s="16" t="s">
        <v>11144</v>
      </c>
      <c r="H4810" s="16" t="s">
        <v>6527</v>
      </c>
      <c r="I4810" s="0" t="n">
        <v>8005.5</v>
      </c>
      <c r="J4810" s="16" t="s">
        <v>232</v>
      </c>
      <c r="K4810" s="0" t="str">
        <f aca="false">IFERROR(IF(VLOOKUP($C4810,薬効分類マスタ!$A$2:$E$180,5,FALSE())=0,"",VLOOKUP($C4810,薬効分類マスタ!$A$2:$E$180,5,FALSE())),"")</f>
        <v/>
      </c>
      <c r="L4810" s="17"/>
      <c r="M4810" s="0" t="str">
        <f aca="false">IF($K4810="","",IF($L4810&lt;&gt;"",$L4810,VLOOKUP($C4810,薬効分類マスタ!$A$2:$F$180,6,FALSE())))</f>
        <v/>
      </c>
      <c r="N4810" s="0" t="str">
        <f aca="false">ASC(G4810)</f>
        <v>ﾚﾌﾞﾗﾐﾄﾞｶﾌﾟｾﾙ5mg</v>
      </c>
      <c r="O4810" s="0" t="str">
        <f aca="false">ASC(E4810)</f>
        <v>ﾚﾅﾘﾄﾞﾐﾄﾞ水和物</v>
      </c>
      <c r="P4810" s="16" t="n">
        <f aca="false">N(P4809)+IF($C4810=検索!$B$49,1,0)</f>
        <v>0</v>
      </c>
    </row>
    <row r="4811" customFormat="false" ht="15" hidden="false" customHeight="false" outlineLevel="0" collapsed="false">
      <c r="A4811" s="16" t="s">
        <v>221</v>
      </c>
      <c r="B4811" s="0" t="s">
        <v>11145</v>
      </c>
      <c r="C4811" s="0" t="n">
        <v>429</v>
      </c>
      <c r="D4811" s="0" t="str">
        <f aca="false">IFERROR(VLOOKUP($C4811,薬効分類マスタ!$A$2:$B$180,2,FALSE()),"未登録")</f>
        <v>その他の腫瘍用薬</v>
      </c>
      <c r="E4811" s="16" t="s">
        <v>11143</v>
      </c>
      <c r="F4811" s="16" t="s">
        <v>2606</v>
      </c>
      <c r="G4811" s="16" t="s">
        <v>11146</v>
      </c>
      <c r="H4811" s="16" t="s">
        <v>11106</v>
      </c>
      <c r="I4811" s="0" t="n">
        <v>3590.6</v>
      </c>
      <c r="J4811" s="16" t="s">
        <v>239</v>
      </c>
      <c r="K4811" s="0" t="str">
        <f aca="false">IFERROR(IF(VLOOKUP($C4811,薬効分類マスタ!$A$2:$E$180,5,FALSE())=0,"",VLOOKUP($C4811,薬効分類マスタ!$A$2:$E$180,5,FALSE())),"")</f>
        <v/>
      </c>
      <c r="L4811" s="17"/>
      <c r="M4811" s="0" t="str">
        <f aca="false">IF($K4811="","",IF($L4811&lt;&gt;"",$L4811,VLOOKUP($C4811,薬効分類マスタ!$A$2:$F$180,6,FALSE())))</f>
        <v/>
      </c>
      <c r="N4811" s="0" t="str">
        <f aca="false">ASC(G4811)</f>
        <v>ﾚﾅﾘﾄﾞﾐﾄﾞｶﾌﾟｾﾙ5mg｢BMSH｣</v>
      </c>
      <c r="O4811" s="0" t="str">
        <f aca="false">ASC(E4811)</f>
        <v>ﾚﾅﾘﾄﾞﾐﾄﾞ水和物</v>
      </c>
      <c r="P4811" s="16" t="n">
        <f aca="false">N(P4810)+IF($C4811=検索!$B$49,1,0)</f>
        <v>0</v>
      </c>
    </row>
    <row r="4812" customFormat="false" ht="15" hidden="false" customHeight="false" outlineLevel="0" collapsed="false">
      <c r="A4812" s="16" t="s">
        <v>221</v>
      </c>
      <c r="B4812" s="0" t="s">
        <v>11147</v>
      </c>
      <c r="C4812" s="0" t="n">
        <v>429</v>
      </c>
      <c r="D4812" s="0" t="str">
        <f aca="false">IFERROR(VLOOKUP($C4812,薬効分類マスタ!$A$2:$B$180,2,FALSE()),"未登録")</f>
        <v>その他の腫瘍用薬</v>
      </c>
      <c r="E4812" s="16" t="s">
        <v>11148</v>
      </c>
      <c r="F4812" s="16" t="s">
        <v>2606</v>
      </c>
      <c r="G4812" s="16" t="s">
        <v>11149</v>
      </c>
      <c r="H4812" s="16" t="s">
        <v>765</v>
      </c>
      <c r="I4812" s="0" t="n">
        <v>3590.6</v>
      </c>
      <c r="J4812" s="16" t="s">
        <v>239</v>
      </c>
      <c r="K4812" s="0" t="str">
        <f aca="false">IFERROR(IF(VLOOKUP($C4812,薬効分類マスタ!$A$2:$E$180,5,FALSE())=0,"",VLOOKUP($C4812,薬効分類マスタ!$A$2:$E$180,5,FALSE())),"")</f>
        <v/>
      </c>
      <c r="L4812" s="17"/>
      <c r="M4812" s="0" t="str">
        <f aca="false">IF($K4812="","",IF($L4812&lt;&gt;"",$L4812,VLOOKUP($C4812,薬効分類マスタ!$A$2:$F$180,6,FALSE())))</f>
        <v/>
      </c>
      <c r="N4812" s="0" t="str">
        <f aca="false">ASC(G4812)</f>
        <v>ﾚﾅﾘﾄﾞﾐﾄﾞｶﾌﾟｾﾙ5mg｢F｣</v>
      </c>
      <c r="O4812" s="0" t="str">
        <f aca="false">ASC(E4812)</f>
        <v>ﾚﾅﾘﾄﾞﾐﾄﾞ</v>
      </c>
      <c r="P4812" s="16" t="n">
        <f aca="false">N(P4811)+IF($C4812=検索!$B$49,1,0)</f>
        <v>0</v>
      </c>
    </row>
    <row r="4813" customFormat="false" ht="15" hidden="false" customHeight="false" outlineLevel="0" collapsed="false">
      <c r="A4813" s="16" t="s">
        <v>221</v>
      </c>
      <c r="B4813" s="0" t="s">
        <v>11150</v>
      </c>
      <c r="C4813" s="0" t="n">
        <v>429</v>
      </c>
      <c r="D4813" s="0" t="str">
        <f aca="false">IFERROR(VLOOKUP($C4813,薬効分類マスタ!$A$2:$B$180,2,FALSE()),"未登録")</f>
        <v>その他の腫瘍用薬</v>
      </c>
      <c r="E4813" s="16" t="s">
        <v>11148</v>
      </c>
      <c r="F4813" s="16" t="s">
        <v>2606</v>
      </c>
      <c r="G4813" s="16" t="s">
        <v>11151</v>
      </c>
      <c r="H4813" s="16" t="s">
        <v>385</v>
      </c>
      <c r="I4813" s="0" t="n">
        <v>3590.6</v>
      </c>
      <c r="J4813" s="16" t="s">
        <v>239</v>
      </c>
      <c r="K4813" s="0" t="str">
        <f aca="false">IFERROR(IF(VLOOKUP($C4813,薬効分類マスタ!$A$2:$E$180,5,FALSE())=0,"",VLOOKUP($C4813,薬効分類マスタ!$A$2:$E$180,5,FALSE())),"")</f>
        <v/>
      </c>
      <c r="L4813" s="17"/>
      <c r="M4813" s="0" t="str">
        <f aca="false">IF($K4813="","",IF($L4813&lt;&gt;"",$L4813,VLOOKUP($C4813,薬効分類マスタ!$A$2:$F$180,6,FALSE())))</f>
        <v/>
      </c>
      <c r="N4813" s="0" t="str">
        <f aca="false">ASC(G4813)</f>
        <v>ﾚﾅﾘﾄﾞﾐﾄﾞｶﾌﾟｾﾙ5mg｢ｻﾜｲ｣</v>
      </c>
      <c r="O4813" s="0" t="str">
        <f aca="false">ASC(E4813)</f>
        <v>ﾚﾅﾘﾄﾞﾐﾄﾞ</v>
      </c>
      <c r="P4813" s="16" t="n">
        <f aca="false">N(P4812)+IF($C4813=検索!$B$49,1,0)</f>
        <v>0</v>
      </c>
    </row>
    <row r="4814" customFormat="false" ht="15" hidden="false" customHeight="false" outlineLevel="0" collapsed="false">
      <c r="A4814" s="16" t="s">
        <v>221</v>
      </c>
      <c r="B4814" s="0" t="s">
        <v>11152</v>
      </c>
      <c r="C4814" s="0" t="n">
        <v>429</v>
      </c>
      <c r="D4814" s="0" t="str">
        <f aca="false">IFERROR(VLOOKUP($C4814,薬効分類マスタ!$A$2:$B$180,2,FALSE()),"未登録")</f>
        <v>その他の腫瘍用薬</v>
      </c>
      <c r="E4814" s="16" t="s">
        <v>11148</v>
      </c>
      <c r="F4814" s="16" t="s">
        <v>2606</v>
      </c>
      <c r="G4814" s="16" t="s">
        <v>11153</v>
      </c>
      <c r="H4814" s="16" t="s">
        <v>533</v>
      </c>
      <c r="I4814" s="0" t="n">
        <v>3590.6</v>
      </c>
      <c r="J4814" s="16" t="s">
        <v>239</v>
      </c>
      <c r="K4814" s="0" t="str">
        <f aca="false">IFERROR(IF(VLOOKUP($C4814,薬効分類マスタ!$A$2:$E$180,5,FALSE())=0,"",VLOOKUP($C4814,薬効分類マスタ!$A$2:$E$180,5,FALSE())),"")</f>
        <v/>
      </c>
      <c r="L4814" s="17"/>
      <c r="M4814" s="0" t="str">
        <f aca="false">IF($K4814="","",IF($L4814&lt;&gt;"",$L4814,VLOOKUP($C4814,薬効分類マスタ!$A$2:$F$180,6,FALSE())))</f>
        <v/>
      </c>
      <c r="N4814" s="0" t="str">
        <f aca="false">ASC(G4814)</f>
        <v>ﾚﾅﾘﾄﾞﾐﾄﾞｶﾌﾟｾﾙ5mg｢ﾄｰﾜ｣</v>
      </c>
      <c r="O4814" s="0" t="str">
        <f aca="false">ASC(E4814)</f>
        <v>ﾚﾅﾘﾄﾞﾐﾄﾞ</v>
      </c>
      <c r="P4814" s="16" t="n">
        <f aca="false">N(P4813)+IF($C4814=検索!$B$49,1,0)</f>
        <v>0</v>
      </c>
    </row>
    <row r="4815" customFormat="false" ht="15" hidden="false" customHeight="false" outlineLevel="0" collapsed="false">
      <c r="A4815" s="16" t="s">
        <v>221</v>
      </c>
      <c r="B4815" s="0" t="s">
        <v>11154</v>
      </c>
      <c r="C4815" s="0" t="n">
        <v>429</v>
      </c>
      <c r="D4815" s="0" t="str">
        <f aca="false">IFERROR(VLOOKUP($C4815,薬効分類マスタ!$A$2:$B$180,2,FALSE()),"未登録")</f>
        <v>その他の腫瘍用薬</v>
      </c>
      <c r="E4815" s="16" t="s">
        <v>11148</v>
      </c>
      <c r="F4815" s="16" t="s">
        <v>2606</v>
      </c>
      <c r="G4815" s="16" t="s">
        <v>11155</v>
      </c>
      <c r="H4815" s="16" t="s">
        <v>7030</v>
      </c>
      <c r="I4815" s="0" t="n">
        <v>3590.6</v>
      </c>
      <c r="J4815" s="16" t="s">
        <v>239</v>
      </c>
      <c r="K4815" s="0" t="str">
        <f aca="false">IFERROR(IF(VLOOKUP($C4815,薬効分類マスタ!$A$2:$E$180,5,FALSE())=0,"",VLOOKUP($C4815,薬効分類マスタ!$A$2:$E$180,5,FALSE())),"")</f>
        <v/>
      </c>
      <c r="L4815" s="17"/>
      <c r="M4815" s="0" t="str">
        <f aca="false">IF($K4815="","",IF($L4815&lt;&gt;"",$L4815,VLOOKUP($C4815,薬効分類マスタ!$A$2:$F$180,6,FALSE())))</f>
        <v/>
      </c>
      <c r="N4815" s="0" t="str">
        <f aca="false">ASC(G4815)</f>
        <v>ﾚﾅﾘﾄﾞﾐﾄﾞｶﾌﾟｾﾙ5mg｢FNK｣</v>
      </c>
      <c r="O4815" s="0" t="str">
        <f aca="false">ASC(E4815)</f>
        <v>ﾚﾅﾘﾄﾞﾐﾄﾞ</v>
      </c>
      <c r="P4815" s="16" t="n">
        <f aca="false">N(P4814)+IF($C4815=検索!$B$49,1,0)</f>
        <v>0</v>
      </c>
    </row>
    <row r="4816" customFormat="false" ht="15" hidden="false" customHeight="false" outlineLevel="0" collapsed="false">
      <c r="A4816" s="16" t="s">
        <v>221</v>
      </c>
      <c r="B4816" s="0" t="s">
        <v>11156</v>
      </c>
      <c r="C4816" s="0" t="n">
        <v>429</v>
      </c>
      <c r="D4816" s="0" t="str">
        <f aca="false">IFERROR(VLOOKUP($C4816,薬効分類マスタ!$A$2:$B$180,2,FALSE()),"未登録")</f>
        <v>その他の腫瘍用薬</v>
      </c>
      <c r="E4816" s="16" t="s">
        <v>11143</v>
      </c>
      <c r="F4816" s="16" t="s">
        <v>6529</v>
      </c>
      <c r="G4816" s="16" t="s">
        <v>11157</v>
      </c>
      <c r="H4816" s="16" t="s">
        <v>6527</v>
      </c>
      <c r="I4816" s="0" t="n">
        <v>6762.4</v>
      </c>
      <c r="J4816" s="16" t="s">
        <v>232</v>
      </c>
      <c r="K4816" s="0" t="str">
        <f aca="false">IFERROR(IF(VLOOKUP($C4816,薬効分類マスタ!$A$2:$E$180,5,FALSE())=0,"",VLOOKUP($C4816,薬効分類マスタ!$A$2:$E$180,5,FALSE())),"")</f>
        <v/>
      </c>
      <c r="L4816" s="17"/>
      <c r="M4816" s="0" t="str">
        <f aca="false">IF($K4816="","",IF($L4816&lt;&gt;"",$L4816,VLOOKUP($C4816,薬効分類マスタ!$A$2:$F$180,6,FALSE())))</f>
        <v/>
      </c>
      <c r="N4816" s="0" t="str">
        <f aca="false">ASC(G4816)</f>
        <v>ﾚﾌﾞﾗﾐﾄﾞｶﾌﾟｾﾙ2.5mg</v>
      </c>
      <c r="O4816" s="0" t="str">
        <f aca="false">ASC(E4816)</f>
        <v>ﾚﾅﾘﾄﾞﾐﾄﾞ水和物</v>
      </c>
      <c r="P4816" s="16" t="n">
        <f aca="false">N(P4815)+IF($C4816=検索!$B$49,1,0)</f>
        <v>0</v>
      </c>
    </row>
    <row r="4817" customFormat="false" ht="15" hidden="false" customHeight="false" outlineLevel="0" collapsed="false">
      <c r="A4817" s="16" t="s">
        <v>221</v>
      </c>
      <c r="B4817" s="0" t="s">
        <v>11158</v>
      </c>
      <c r="C4817" s="0" t="n">
        <v>429</v>
      </c>
      <c r="D4817" s="0" t="str">
        <f aca="false">IFERROR(VLOOKUP($C4817,薬効分類マスタ!$A$2:$B$180,2,FALSE()),"未登録")</f>
        <v>その他の腫瘍用薬</v>
      </c>
      <c r="E4817" s="16" t="s">
        <v>11143</v>
      </c>
      <c r="F4817" s="16" t="s">
        <v>6529</v>
      </c>
      <c r="G4817" s="16" t="s">
        <v>11159</v>
      </c>
      <c r="H4817" s="16" t="s">
        <v>11106</v>
      </c>
      <c r="I4817" s="0" t="n">
        <v>3137.8</v>
      </c>
      <c r="J4817" s="16" t="s">
        <v>239</v>
      </c>
      <c r="K4817" s="0" t="str">
        <f aca="false">IFERROR(IF(VLOOKUP($C4817,薬効分類マスタ!$A$2:$E$180,5,FALSE())=0,"",VLOOKUP($C4817,薬効分類マスタ!$A$2:$E$180,5,FALSE())),"")</f>
        <v/>
      </c>
      <c r="L4817" s="17"/>
      <c r="M4817" s="0" t="str">
        <f aca="false">IF($K4817="","",IF($L4817&lt;&gt;"",$L4817,VLOOKUP($C4817,薬効分類マスタ!$A$2:$F$180,6,FALSE())))</f>
        <v/>
      </c>
      <c r="N4817" s="0" t="str">
        <f aca="false">ASC(G4817)</f>
        <v>ﾚﾅﾘﾄﾞﾐﾄﾞｶﾌﾟｾﾙ2.5mg｢BMSH｣</v>
      </c>
      <c r="O4817" s="0" t="str">
        <f aca="false">ASC(E4817)</f>
        <v>ﾚﾅﾘﾄﾞﾐﾄﾞ水和物</v>
      </c>
      <c r="P4817" s="16" t="n">
        <f aca="false">N(P4816)+IF($C4817=検索!$B$49,1,0)</f>
        <v>0</v>
      </c>
    </row>
    <row r="4818" customFormat="false" ht="15" hidden="false" customHeight="false" outlineLevel="0" collapsed="false">
      <c r="A4818" s="16" t="s">
        <v>221</v>
      </c>
      <c r="B4818" s="0" t="s">
        <v>11160</v>
      </c>
      <c r="C4818" s="0" t="n">
        <v>429</v>
      </c>
      <c r="D4818" s="0" t="str">
        <f aca="false">IFERROR(VLOOKUP($C4818,薬効分類マスタ!$A$2:$B$180,2,FALSE()),"未登録")</f>
        <v>その他の腫瘍用薬</v>
      </c>
      <c r="E4818" s="16" t="s">
        <v>11148</v>
      </c>
      <c r="F4818" s="16" t="s">
        <v>6529</v>
      </c>
      <c r="G4818" s="16" t="s">
        <v>11161</v>
      </c>
      <c r="H4818" s="16" t="s">
        <v>765</v>
      </c>
      <c r="I4818" s="0" t="n">
        <v>2869.4</v>
      </c>
      <c r="J4818" s="16" t="s">
        <v>239</v>
      </c>
      <c r="K4818" s="0" t="str">
        <f aca="false">IFERROR(IF(VLOOKUP($C4818,薬効分類マスタ!$A$2:$E$180,5,FALSE())=0,"",VLOOKUP($C4818,薬効分類マスタ!$A$2:$E$180,5,FALSE())),"")</f>
        <v/>
      </c>
      <c r="L4818" s="17"/>
      <c r="M4818" s="0" t="str">
        <f aca="false">IF($K4818="","",IF($L4818&lt;&gt;"",$L4818,VLOOKUP($C4818,薬効分類マスタ!$A$2:$F$180,6,FALSE())))</f>
        <v/>
      </c>
      <c r="N4818" s="0" t="str">
        <f aca="false">ASC(G4818)</f>
        <v>ﾚﾅﾘﾄﾞﾐﾄﾞｶﾌﾟｾﾙ2.5mg｢F｣</v>
      </c>
      <c r="O4818" s="0" t="str">
        <f aca="false">ASC(E4818)</f>
        <v>ﾚﾅﾘﾄﾞﾐﾄﾞ</v>
      </c>
      <c r="P4818" s="16" t="n">
        <f aca="false">N(P4817)+IF($C4818=検索!$B$49,1,0)</f>
        <v>0</v>
      </c>
    </row>
    <row r="4819" customFormat="false" ht="15" hidden="false" customHeight="false" outlineLevel="0" collapsed="false">
      <c r="A4819" s="16" t="s">
        <v>221</v>
      </c>
      <c r="B4819" s="0" t="s">
        <v>11162</v>
      </c>
      <c r="C4819" s="0" t="n">
        <v>429</v>
      </c>
      <c r="D4819" s="0" t="str">
        <f aca="false">IFERROR(VLOOKUP($C4819,薬効分類マスタ!$A$2:$B$180,2,FALSE()),"未登録")</f>
        <v>その他の腫瘍用薬</v>
      </c>
      <c r="E4819" s="16" t="s">
        <v>11148</v>
      </c>
      <c r="F4819" s="16" t="s">
        <v>6529</v>
      </c>
      <c r="G4819" s="16" t="s">
        <v>11163</v>
      </c>
      <c r="H4819" s="16" t="s">
        <v>385</v>
      </c>
      <c r="I4819" s="0" t="n">
        <v>3137.8</v>
      </c>
      <c r="J4819" s="16" t="s">
        <v>239</v>
      </c>
      <c r="K4819" s="0" t="str">
        <f aca="false">IFERROR(IF(VLOOKUP($C4819,薬効分類マスタ!$A$2:$E$180,5,FALSE())=0,"",VLOOKUP($C4819,薬効分類マスタ!$A$2:$E$180,5,FALSE())),"")</f>
        <v/>
      </c>
      <c r="L4819" s="17"/>
      <c r="M4819" s="0" t="str">
        <f aca="false">IF($K4819="","",IF($L4819&lt;&gt;"",$L4819,VLOOKUP($C4819,薬効分類マスタ!$A$2:$F$180,6,FALSE())))</f>
        <v/>
      </c>
      <c r="N4819" s="0" t="str">
        <f aca="false">ASC(G4819)</f>
        <v>ﾚﾅﾘﾄﾞﾐﾄﾞｶﾌﾟｾﾙ2.5mg｢ｻﾜｲ｣</v>
      </c>
      <c r="O4819" s="0" t="str">
        <f aca="false">ASC(E4819)</f>
        <v>ﾚﾅﾘﾄﾞﾐﾄﾞ</v>
      </c>
      <c r="P4819" s="16" t="n">
        <f aca="false">N(P4818)+IF($C4819=検索!$B$49,1,0)</f>
        <v>0</v>
      </c>
    </row>
    <row r="4820" customFormat="false" ht="15" hidden="false" customHeight="false" outlineLevel="0" collapsed="false">
      <c r="A4820" s="16" t="s">
        <v>221</v>
      </c>
      <c r="B4820" s="0" t="s">
        <v>11164</v>
      </c>
      <c r="C4820" s="0" t="n">
        <v>429</v>
      </c>
      <c r="D4820" s="0" t="str">
        <f aca="false">IFERROR(VLOOKUP($C4820,薬効分類マスタ!$A$2:$B$180,2,FALSE()),"未登録")</f>
        <v>その他の腫瘍用薬</v>
      </c>
      <c r="E4820" s="16" t="s">
        <v>11148</v>
      </c>
      <c r="F4820" s="16" t="s">
        <v>6529</v>
      </c>
      <c r="G4820" s="16" t="s">
        <v>11165</v>
      </c>
      <c r="H4820" s="16" t="s">
        <v>533</v>
      </c>
      <c r="I4820" s="0" t="n">
        <v>3137.8</v>
      </c>
      <c r="J4820" s="16" t="s">
        <v>239</v>
      </c>
      <c r="K4820" s="0" t="str">
        <f aca="false">IFERROR(IF(VLOOKUP($C4820,薬効分類マスタ!$A$2:$E$180,5,FALSE())=0,"",VLOOKUP($C4820,薬効分類マスタ!$A$2:$E$180,5,FALSE())),"")</f>
        <v/>
      </c>
      <c r="L4820" s="17"/>
      <c r="M4820" s="0" t="str">
        <f aca="false">IF($K4820="","",IF($L4820&lt;&gt;"",$L4820,VLOOKUP($C4820,薬効分類マスタ!$A$2:$F$180,6,FALSE())))</f>
        <v/>
      </c>
      <c r="N4820" s="0" t="str">
        <f aca="false">ASC(G4820)</f>
        <v>ﾚﾅﾘﾄﾞﾐﾄﾞｶﾌﾟｾﾙ2.5mg｢ﾄｰﾜ｣</v>
      </c>
      <c r="O4820" s="0" t="str">
        <f aca="false">ASC(E4820)</f>
        <v>ﾚﾅﾘﾄﾞﾐﾄﾞ</v>
      </c>
      <c r="P4820" s="16" t="n">
        <f aca="false">N(P4819)+IF($C4820=検索!$B$49,1,0)</f>
        <v>0</v>
      </c>
    </row>
    <row r="4821" customFormat="false" ht="15" hidden="false" customHeight="false" outlineLevel="0" collapsed="false">
      <c r="A4821" s="16" t="s">
        <v>221</v>
      </c>
      <c r="B4821" s="0" t="s">
        <v>11166</v>
      </c>
      <c r="C4821" s="0" t="n">
        <v>429</v>
      </c>
      <c r="D4821" s="0" t="str">
        <f aca="false">IFERROR(VLOOKUP($C4821,薬効分類マスタ!$A$2:$B$180,2,FALSE()),"未登録")</f>
        <v>その他の腫瘍用薬</v>
      </c>
      <c r="E4821" s="16" t="s">
        <v>11148</v>
      </c>
      <c r="F4821" s="16" t="s">
        <v>6529</v>
      </c>
      <c r="G4821" s="16" t="s">
        <v>11167</v>
      </c>
      <c r="H4821" s="16" t="s">
        <v>7030</v>
      </c>
      <c r="I4821" s="0" t="n">
        <v>2869.4</v>
      </c>
      <c r="J4821" s="16" t="s">
        <v>239</v>
      </c>
      <c r="K4821" s="0" t="str">
        <f aca="false">IFERROR(IF(VLOOKUP($C4821,薬効分類マスタ!$A$2:$E$180,5,FALSE())=0,"",VLOOKUP($C4821,薬効分類マスタ!$A$2:$E$180,5,FALSE())),"")</f>
        <v/>
      </c>
      <c r="L4821" s="17"/>
      <c r="M4821" s="0" t="str">
        <f aca="false">IF($K4821="","",IF($L4821&lt;&gt;"",$L4821,VLOOKUP($C4821,薬効分類マスタ!$A$2:$F$180,6,FALSE())))</f>
        <v/>
      </c>
      <c r="N4821" s="0" t="str">
        <f aca="false">ASC(G4821)</f>
        <v>ﾚﾅﾘﾄﾞﾐﾄﾞｶﾌﾟｾﾙ2.5mg｢FNK｣</v>
      </c>
      <c r="O4821" s="0" t="str">
        <f aca="false">ASC(E4821)</f>
        <v>ﾚﾅﾘﾄﾞﾐﾄﾞ</v>
      </c>
      <c r="P4821" s="16" t="n">
        <f aca="false">N(P4820)+IF($C4821=検索!$B$49,1,0)</f>
        <v>0</v>
      </c>
    </row>
    <row r="4822" customFormat="false" ht="15" hidden="false" customHeight="false" outlineLevel="0" collapsed="false">
      <c r="A4822" s="16" t="s">
        <v>221</v>
      </c>
      <c r="B4822" s="0" t="s">
        <v>11168</v>
      </c>
      <c r="C4822" s="0" t="n">
        <v>429</v>
      </c>
      <c r="D4822" s="0" t="str">
        <f aca="false">IFERROR(VLOOKUP($C4822,薬効分類マスタ!$A$2:$B$180,2,FALSE()),"未登録")</f>
        <v>その他の腫瘍用薬</v>
      </c>
      <c r="E4822" s="16" t="s">
        <v>11169</v>
      </c>
      <c r="F4822" s="16" t="s">
        <v>1123</v>
      </c>
      <c r="G4822" s="16" t="s">
        <v>11170</v>
      </c>
      <c r="H4822" s="16" t="s">
        <v>3570</v>
      </c>
      <c r="I4822" s="0" t="n">
        <v>5723</v>
      </c>
      <c r="J4822" s="16" t="s">
        <v>232</v>
      </c>
      <c r="K4822" s="0" t="str">
        <f aca="false">IFERROR(IF(VLOOKUP($C4822,薬効分類マスタ!$A$2:$E$180,5,FALSE())=0,"",VLOOKUP($C4822,薬効分類マスタ!$A$2:$E$180,5,FALSE())),"")</f>
        <v/>
      </c>
      <c r="L4822" s="17"/>
      <c r="M4822" s="0" t="str">
        <f aca="false">IF($K4822="","",IF($L4822&lt;&gt;"",$L4822,VLOOKUP($C4822,薬効分類マスタ!$A$2:$F$180,6,FALSE())))</f>
        <v/>
      </c>
      <c r="N4822" s="0" t="str">
        <f aca="false">ASC(G4822)</f>
        <v>ｿﾞﾘﾝｻﾞｶﾌﾟｾﾙ100mg</v>
      </c>
      <c r="O4822" s="0" t="str">
        <f aca="false">ASC(E4822)</f>
        <v>ﾎﾞﾘﾉｽﾀｯﾄ</v>
      </c>
      <c r="P4822" s="16" t="n">
        <f aca="false">N(P4821)+IF($C4822=検索!$B$49,1,0)</f>
        <v>0</v>
      </c>
    </row>
    <row r="4823" customFormat="false" ht="15" hidden="false" customHeight="false" outlineLevel="0" collapsed="false">
      <c r="A4823" s="16" t="s">
        <v>221</v>
      </c>
      <c r="B4823" s="0" t="s">
        <v>11171</v>
      </c>
      <c r="C4823" s="0" t="n">
        <v>429</v>
      </c>
      <c r="D4823" s="0" t="str">
        <f aca="false">IFERROR(VLOOKUP($C4823,薬効分類マスタ!$A$2:$B$180,2,FALSE()),"未登録")</f>
        <v>その他の腫瘍用薬</v>
      </c>
      <c r="E4823" s="16" t="s">
        <v>11172</v>
      </c>
      <c r="F4823" s="16" t="s">
        <v>1126</v>
      </c>
      <c r="G4823" s="16" t="s">
        <v>11173</v>
      </c>
      <c r="H4823" s="16" t="s">
        <v>272</v>
      </c>
      <c r="I4823" s="0" t="n">
        <v>8752</v>
      </c>
      <c r="J4823" s="16" t="s">
        <v>232</v>
      </c>
      <c r="K4823" s="0" t="str">
        <f aca="false">IFERROR(IF(VLOOKUP($C4823,薬効分類マスタ!$A$2:$E$180,5,FALSE())=0,"",VLOOKUP($C4823,薬効分類マスタ!$A$2:$E$180,5,FALSE())),"")</f>
        <v/>
      </c>
      <c r="L4823" s="17"/>
      <c r="M4823" s="0" t="str">
        <f aca="false">IF($K4823="","",IF($L4823&lt;&gt;"",$L4823,VLOOKUP($C4823,薬効分類マスタ!$A$2:$F$180,6,FALSE())))</f>
        <v/>
      </c>
      <c r="N4823" s="0" t="str">
        <f aca="false">ASC(G4823)</f>
        <v>ｻﾞｰｺﾘｶﾌﾟｾﾙ200mg</v>
      </c>
      <c r="O4823" s="0" t="str">
        <f aca="false">ASC(E4823)</f>
        <v>ｸﾘｿﾞﾁﾆﾌﾞ</v>
      </c>
      <c r="P4823" s="16" t="n">
        <f aca="false">N(P4822)+IF($C4823=検索!$B$49,1,0)</f>
        <v>0</v>
      </c>
    </row>
    <row r="4824" customFormat="false" ht="15" hidden="false" customHeight="false" outlineLevel="0" collapsed="false">
      <c r="A4824" s="16" t="s">
        <v>221</v>
      </c>
      <c r="B4824" s="0" t="s">
        <v>11174</v>
      </c>
      <c r="C4824" s="0" t="n">
        <v>429</v>
      </c>
      <c r="D4824" s="0" t="str">
        <f aca="false">IFERROR(VLOOKUP($C4824,薬効分類マスタ!$A$2:$B$180,2,FALSE()),"未登録")</f>
        <v>その他の腫瘍用薬</v>
      </c>
      <c r="E4824" s="16" t="s">
        <v>11172</v>
      </c>
      <c r="F4824" s="16" t="s">
        <v>908</v>
      </c>
      <c r="G4824" s="16" t="s">
        <v>11175</v>
      </c>
      <c r="H4824" s="16" t="s">
        <v>272</v>
      </c>
      <c r="I4824" s="0" t="n">
        <v>11054</v>
      </c>
      <c r="J4824" s="16" t="s">
        <v>232</v>
      </c>
      <c r="K4824" s="0" t="str">
        <f aca="false">IFERROR(IF(VLOOKUP($C4824,薬効分類マスタ!$A$2:$E$180,5,FALSE())=0,"",VLOOKUP($C4824,薬効分類マスタ!$A$2:$E$180,5,FALSE())),"")</f>
        <v/>
      </c>
      <c r="L4824" s="17"/>
      <c r="M4824" s="0" t="str">
        <f aca="false">IF($K4824="","",IF($L4824&lt;&gt;"",$L4824,VLOOKUP($C4824,薬効分類マスタ!$A$2:$F$180,6,FALSE())))</f>
        <v/>
      </c>
      <c r="N4824" s="0" t="str">
        <f aca="false">ASC(G4824)</f>
        <v>ｻﾞｰｺﾘｶﾌﾟｾﾙ250mg</v>
      </c>
      <c r="O4824" s="0" t="str">
        <f aca="false">ASC(E4824)</f>
        <v>ｸﾘｿﾞﾁﾆﾌﾞ</v>
      </c>
      <c r="P4824" s="16" t="n">
        <f aca="false">N(P4823)+IF($C4824=検索!$B$49,1,0)</f>
        <v>0</v>
      </c>
    </row>
    <row r="4825" customFormat="false" ht="15" hidden="false" customHeight="false" outlineLevel="0" collapsed="false">
      <c r="A4825" s="16" t="s">
        <v>221</v>
      </c>
      <c r="B4825" s="0" t="s">
        <v>11176</v>
      </c>
      <c r="C4825" s="0" t="n">
        <v>429</v>
      </c>
      <c r="D4825" s="0" t="str">
        <f aca="false">IFERROR(VLOOKUP($C4825,薬効分類マスタ!$A$2:$B$180,2,FALSE()),"未登録")</f>
        <v>その他の腫瘍用薬</v>
      </c>
      <c r="E4825" s="16" t="s">
        <v>11177</v>
      </c>
      <c r="F4825" s="16" t="s">
        <v>234</v>
      </c>
      <c r="G4825" s="16" t="s">
        <v>11178</v>
      </c>
      <c r="H4825" s="16" t="s">
        <v>272</v>
      </c>
      <c r="I4825" s="0" t="n">
        <v>1446.3</v>
      </c>
      <c r="J4825" s="16" t="s">
        <v>232</v>
      </c>
      <c r="K4825" s="0" t="str">
        <f aca="false">IFERROR(IF(VLOOKUP($C4825,薬効分類マスタ!$A$2:$E$180,5,FALSE())=0,"",VLOOKUP($C4825,薬効分類マスタ!$A$2:$E$180,5,FALSE())),"")</f>
        <v/>
      </c>
      <c r="L4825" s="17"/>
      <c r="M4825" s="0" t="str">
        <f aca="false">IF($K4825="","",IF($L4825&lt;&gt;"",$L4825,VLOOKUP($C4825,薬効分類マスタ!$A$2:$F$180,6,FALSE())))</f>
        <v/>
      </c>
      <c r="N4825" s="0" t="str">
        <f aca="false">ASC(G4825)</f>
        <v>ｲﾝﾗｲﾀ錠1mg</v>
      </c>
      <c r="O4825" s="0" t="str">
        <f aca="false">ASC(E4825)</f>
        <v>ｱｷｼﾁﾆﾌﾞ</v>
      </c>
      <c r="P4825" s="16" t="n">
        <f aca="false">N(P4824)+IF($C4825=検索!$B$49,1,0)</f>
        <v>0</v>
      </c>
    </row>
    <row r="4826" customFormat="false" ht="15" hidden="false" customHeight="false" outlineLevel="0" collapsed="false">
      <c r="A4826" s="16" t="s">
        <v>221</v>
      </c>
      <c r="B4826" s="0" t="s">
        <v>11179</v>
      </c>
      <c r="C4826" s="0" t="n">
        <v>429</v>
      </c>
      <c r="D4826" s="0" t="str">
        <f aca="false">IFERROR(VLOOKUP($C4826,薬効分類マスタ!$A$2:$B$180,2,FALSE()),"未登録")</f>
        <v>その他の腫瘍用薬</v>
      </c>
      <c r="E4826" s="16" t="s">
        <v>11177</v>
      </c>
      <c r="F4826" s="16" t="s">
        <v>257</v>
      </c>
      <c r="G4826" s="16" t="s">
        <v>11180</v>
      </c>
      <c r="H4826" s="16" t="s">
        <v>272</v>
      </c>
      <c r="I4826" s="0" t="n">
        <v>6574.2</v>
      </c>
      <c r="J4826" s="16" t="s">
        <v>232</v>
      </c>
      <c r="K4826" s="0" t="str">
        <f aca="false">IFERROR(IF(VLOOKUP($C4826,薬効分類マスタ!$A$2:$E$180,5,FALSE())=0,"",VLOOKUP($C4826,薬効分類マスタ!$A$2:$E$180,5,FALSE())),"")</f>
        <v/>
      </c>
      <c r="L4826" s="17"/>
      <c r="M4826" s="0" t="str">
        <f aca="false">IF($K4826="","",IF($L4826&lt;&gt;"",$L4826,VLOOKUP($C4826,薬効分類マスタ!$A$2:$F$180,6,FALSE())))</f>
        <v/>
      </c>
      <c r="N4826" s="0" t="str">
        <f aca="false">ASC(G4826)</f>
        <v>ｲﾝﾗｲﾀ錠5mg</v>
      </c>
      <c r="O4826" s="0" t="str">
        <f aca="false">ASC(E4826)</f>
        <v>ｱｷｼﾁﾆﾌﾞ</v>
      </c>
      <c r="P4826" s="16" t="n">
        <f aca="false">N(P4825)+IF($C4826=検索!$B$49,1,0)</f>
        <v>0</v>
      </c>
    </row>
    <row r="4827" customFormat="false" ht="15" hidden="false" customHeight="false" outlineLevel="0" collapsed="false">
      <c r="A4827" s="16" t="s">
        <v>221</v>
      </c>
      <c r="B4827" s="0" t="s">
        <v>11181</v>
      </c>
      <c r="C4827" s="0" t="n">
        <v>429</v>
      </c>
      <c r="D4827" s="0" t="str">
        <f aca="false">IFERROR(VLOOKUP($C4827,薬効分類マスタ!$A$2:$B$180,2,FALSE()),"未登録")</f>
        <v>その他の腫瘍用薬</v>
      </c>
      <c r="E4827" s="16" t="s">
        <v>11182</v>
      </c>
      <c r="F4827" s="16" t="s">
        <v>613</v>
      </c>
      <c r="G4827" s="16" t="s">
        <v>11183</v>
      </c>
      <c r="H4827" s="16" t="s">
        <v>1133</v>
      </c>
      <c r="I4827" s="0" t="n">
        <v>3331.9</v>
      </c>
      <c r="J4827" s="16" t="s">
        <v>232</v>
      </c>
      <c r="K4827" s="0" t="str">
        <f aca="false">IFERROR(IF(VLOOKUP($C4827,薬効分類マスタ!$A$2:$E$180,5,FALSE())=0,"",VLOOKUP($C4827,薬効分類マスタ!$A$2:$E$180,5,FALSE())),"")</f>
        <v/>
      </c>
      <c r="L4827" s="17"/>
      <c r="M4827" s="0" t="str">
        <f aca="false">IF($K4827="","",IF($L4827&lt;&gt;"",$L4827,VLOOKUP($C4827,薬効分類マスタ!$A$2:$F$180,6,FALSE())))</f>
        <v/>
      </c>
      <c r="N4827" s="0" t="str">
        <f aca="false">ASC(G4827)</f>
        <v>ｳﾞｫﾄﾘｴﾝﾄ錠200mg</v>
      </c>
      <c r="O4827" s="0" t="str">
        <f aca="false">ASC(E4827)</f>
        <v>ﾊﾟｿﾞﾊﾟﾆﾌﾞ塩酸塩</v>
      </c>
      <c r="P4827" s="16" t="n">
        <f aca="false">N(P4826)+IF($C4827=検索!$B$49,1,0)</f>
        <v>0</v>
      </c>
    </row>
    <row r="4828" customFormat="false" ht="15" hidden="false" customHeight="false" outlineLevel="0" collapsed="false">
      <c r="A4828" s="16" t="s">
        <v>221</v>
      </c>
      <c r="B4828" s="0" t="s">
        <v>11184</v>
      </c>
      <c r="C4828" s="0" t="n">
        <v>429</v>
      </c>
      <c r="D4828" s="0" t="str">
        <f aca="false">IFERROR(VLOOKUP($C4828,薬効分類マスタ!$A$2:$B$180,2,FALSE()),"未登録")</f>
        <v>その他の腫瘍用薬</v>
      </c>
      <c r="E4828" s="16" t="s">
        <v>11185</v>
      </c>
      <c r="F4828" s="16" t="s">
        <v>1172</v>
      </c>
      <c r="G4828" s="16" t="s">
        <v>11186</v>
      </c>
      <c r="H4828" s="16" t="s">
        <v>3803</v>
      </c>
      <c r="I4828" s="0" t="n">
        <v>5468.7</v>
      </c>
      <c r="J4828" s="16" t="s">
        <v>232</v>
      </c>
      <c r="K4828" s="0" t="str">
        <f aca="false">IFERROR(IF(VLOOKUP($C4828,薬効分類マスタ!$A$2:$E$180,5,FALSE())=0,"",VLOOKUP($C4828,薬効分類マスタ!$A$2:$E$180,5,FALSE())),"")</f>
        <v/>
      </c>
      <c r="L4828" s="17"/>
      <c r="M4828" s="0" t="str">
        <f aca="false">IF($K4828="","",IF($L4828&lt;&gt;"",$L4828,VLOOKUP($C4828,薬効分類マスタ!$A$2:$F$180,6,FALSE())))</f>
        <v/>
      </c>
      <c r="N4828" s="0" t="str">
        <f aca="false">ASC(G4828)</f>
        <v>ｽﾁﾊﾞｰｶﾞ錠40mg</v>
      </c>
      <c r="O4828" s="0" t="str">
        <f aca="false">ASC(E4828)</f>
        <v>ﾚｺﾞﾗﾌｪﾆﾌﾞ水和物</v>
      </c>
      <c r="P4828" s="16" t="n">
        <f aca="false">N(P4827)+IF($C4828=検索!$B$49,1,0)</f>
        <v>0</v>
      </c>
    </row>
    <row r="4829" customFormat="false" ht="15" hidden="false" customHeight="false" outlineLevel="0" collapsed="false">
      <c r="A4829" s="16" t="s">
        <v>221</v>
      </c>
      <c r="B4829" s="0" t="s">
        <v>11187</v>
      </c>
      <c r="C4829" s="0" t="n">
        <v>429</v>
      </c>
      <c r="D4829" s="0" t="str">
        <f aca="false">IFERROR(VLOOKUP($C4829,薬効分類マスタ!$A$2:$B$180,2,FALSE()),"未登録")</f>
        <v>その他の腫瘍用薬</v>
      </c>
      <c r="E4829" s="16" t="s">
        <v>11188</v>
      </c>
      <c r="F4829" s="16" t="s">
        <v>445</v>
      </c>
      <c r="G4829" s="16" t="s">
        <v>11189</v>
      </c>
      <c r="H4829" s="16" t="s">
        <v>293</v>
      </c>
      <c r="I4829" s="0" t="n">
        <v>4205.8</v>
      </c>
      <c r="J4829" s="16" t="s">
        <v>232</v>
      </c>
      <c r="K4829" s="0" t="str">
        <f aca="false">IFERROR(IF(VLOOKUP($C4829,薬効分類マスタ!$A$2:$E$180,5,FALSE())=0,"",VLOOKUP($C4829,薬効分類マスタ!$A$2:$E$180,5,FALSE())),"")</f>
        <v/>
      </c>
      <c r="L4829" s="17"/>
      <c r="M4829" s="0" t="str">
        <f aca="false">IF($K4829="","",IF($L4829&lt;&gt;"",$L4829,VLOOKUP($C4829,薬効分類マスタ!$A$2:$F$180,6,FALSE())))</f>
        <v/>
      </c>
      <c r="N4829" s="0" t="str">
        <f aca="false">ASC(G4829)</f>
        <v>ｼﾞｵﾄﾘﾌ錠20mg</v>
      </c>
      <c r="O4829" s="0" t="str">
        <f aca="false">ASC(E4829)</f>
        <v>ｱﾌｧﾁﾆﾌﾞﾏﾚｲﾝ酸塩</v>
      </c>
      <c r="P4829" s="16" t="n">
        <f aca="false">N(P4828)+IF($C4829=検索!$B$49,1,0)</f>
        <v>0</v>
      </c>
    </row>
    <row r="4830" customFormat="false" ht="15" hidden="false" customHeight="false" outlineLevel="0" collapsed="false">
      <c r="A4830" s="16" t="s">
        <v>221</v>
      </c>
      <c r="B4830" s="0" t="s">
        <v>11190</v>
      </c>
      <c r="C4830" s="0" t="n">
        <v>429</v>
      </c>
      <c r="D4830" s="0" t="str">
        <f aca="false">IFERROR(VLOOKUP($C4830,薬効分類マスタ!$A$2:$B$180,2,FALSE()),"未登録")</f>
        <v>その他の腫瘍用薬</v>
      </c>
      <c r="E4830" s="16" t="s">
        <v>11188</v>
      </c>
      <c r="F4830" s="16" t="s">
        <v>465</v>
      </c>
      <c r="G4830" s="16" t="s">
        <v>11191</v>
      </c>
      <c r="H4830" s="16" t="s">
        <v>293</v>
      </c>
      <c r="I4830" s="0" t="n">
        <v>6095.5</v>
      </c>
      <c r="J4830" s="16" t="s">
        <v>232</v>
      </c>
      <c r="K4830" s="0" t="str">
        <f aca="false">IFERROR(IF(VLOOKUP($C4830,薬効分類マスタ!$A$2:$E$180,5,FALSE())=0,"",VLOOKUP($C4830,薬効分類マスタ!$A$2:$E$180,5,FALSE())),"")</f>
        <v/>
      </c>
      <c r="L4830" s="17"/>
      <c r="M4830" s="0" t="str">
        <f aca="false">IF($K4830="","",IF($L4830&lt;&gt;"",$L4830,VLOOKUP($C4830,薬効分類マスタ!$A$2:$F$180,6,FALSE())))</f>
        <v/>
      </c>
      <c r="N4830" s="0" t="str">
        <f aca="false">ASC(G4830)</f>
        <v>ｼﾞｵﾄﾘﾌ錠30mg</v>
      </c>
      <c r="O4830" s="0" t="str">
        <f aca="false">ASC(E4830)</f>
        <v>ｱﾌｧﾁﾆﾌﾞﾏﾚｲﾝ酸塩</v>
      </c>
      <c r="P4830" s="16" t="n">
        <f aca="false">N(P4829)+IF($C4830=検索!$B$49,1,0)</f>
        <v>0</v>
      </c>
    </row>
    <row r="4831" customFormat="false" ht="15" hidden="false" customHeight="false" outlineLevel="0" collapsed="false">
      <c r="A4831" s="16" t="s">
        <v>221</v>
      </c>
      <c r="B4831" s="0" t="s">
        <v>11192</v>
      </c>
      <c r="C4831" s="0" t="n">
        <v>429</v>
      </c>
      <c r="D4831" s="0" t="str">
        <f aca="false">IFERROR(VLOOKUP($C4831,薬効分類マスタ!$A$2:$B$180,2,FALSE()),"未登録")</f>
        <v>その他の腫瘍用薬</v>
      </c>
      <c r="E4831" s="16" t="s">
        <v>11188</v>
      </c>
      <c r="F4831" s="16" t="s">
        <v>1172</v>
      </c>
      <c r="G4831" s="16" t="s">
        <v>11193</v>
      </c>
      <c r="H4831" s="16" t="s">
        <v>293</v>
      </c>
      <c r="I4831" s="0" t="n">
        <v>8126.3</v>
      </c>
      <c r="J4831" s="16" t="s">
        <v>232</v>
      </c>
      <c r="K4831" s="0" t="str">
        <f aca="false">IFERROR(IF(VLOOKUP($C4831,薬効分類マスタ!$A$2:$E$180,5,FALSE())=0,"",VLOOKUP($C4831,薬効分類マスタ!$A$2:$E$180,5,FALSE())),"")</f>
        <v/>
      </c>
      <c r="L4831" s="17"/>
      <c r="M4831" s="0" t="str">
        <f aca="false">IF($K4831="","",IF($L4831&lt;&gt;"",$L4831,VLOOKUP($C4831,薬効分類マスタ!$A$2:$F$180,6,FALSE())))</f>
        <v/>
      </c>
      <c r="N4831" s="0" t="str">
        <f aca="false">ASC(G4831)</f>
        <v>ｼﾞｵﾄﾘﾌ錠40mg</v>
      </c>
      <c r="O4831" s="0" t="str">
        <f aca="false">ASC(E4831)</f>
        <v>ｱﾌｧﾁﾆﾌﾞﾏﾚｲﾝ酸塩</v>
      </c>
      <c r="P4831" s="16" t="n">
        <f aca="false">N(P4830)+IF($C4831=検索!$B$49,1,0)</f>
        <v>0</v>
      </c>
    </row>
    <row r="4832" customFormat="false" ht="15" hidden="false" customHeight="false" outlineLevel="0" collapsed="false">
      <c r="A4832" s="16" t="s">
        <v>221</v>
      </c>
      <c r="B4832" s="0" t="s">
        <v>11194</v>
      </c>
      <c r="C4832" s="0" t="n">
        <v>429</v>
      </c>
      <c r="D4832" s="0" t="str">
        <f aca="false">IFERROR(VLOOKUP($C4832,薬効分類マスタ!$A$2:$B$180,2,FALSE()),"未登録")</f>
        <v>その他の腫瘍用薬</v>
      </c>
      <c r="E4832" s="16" t="s">
        <v>11195</v>
      </c>
      <c r="F4832" s="16" t="s">
        <v>1172</v>
      </c>
      <c r="G4832" s="16" t="s">
        <v>11196</v>
      </c>
      <c r="H4832" s="16" t="s">
        <v>518</v>
      </c>
      <c r="I4832" s="0" t="n">
        <v>2116</v>
      </c>
      <c r="J4832" s="16" t="s">
        <v>232</v>
      </c>
      <c r="K4832" s="0" t="str">
        <f aca="false">IFERROR(IF(VLOOKUP($C4832,薬効分類マスタ!$A$2:$E$180,5,FALSE())=0,"",VLOOKUP($C4832,薬効分類マスタ!$A$2:$E$180,5,FALSE())),"")</f>
        <v/>
      </c>
      <c r="L4832" s="17"/>
      <c r="M4832" s="0" t="str">
        <f aca="false">IF($K4832="","",IF($L4832&lt;&gt;"",$L4832,VLOOKUP($C4832,薬効分類マスタ!$A$2:$F$180,6,FALSE())))</f>
        <v/>
      </c>
      <c r="N4832" s="0" t="str">
        <f aca="false">ASC(G4832)</f>
        <v>ｲｸｽﾀﾝｼﾞ錠40mg</v>
      </c>
      <c r="O4832" s="0" t="str">
        <f aca="false">ASC(E4832)</f>
        <v>ｴﾝｻﾞﾙﾀﾐﾄﾞ</v>
      </c>
      <c r="P4832" s="16" t="n">
        <f aca="false">N(P4831)+IF($C4832=検索!$B$49,1,0)</f>
        <v>0</v>
      </c>
    </row>
    <row r="4833" customFormat="false" ht="15" hidden="false" customHeight="false" outlineLevel="0" collapsed="false">
      <c r="A4833" s="16" t="s">
        <v>221</v>
      </c>
      <c r="B4833" s="0" t="s">
        <v>11197</v>
      </c>
      <c r="C4833" s="0" t="n">
        <v>429</v>
      </c>
      <c r="D4833" s="0" t="str">
        <f aca="false">IFERROR(VLOOKUP($C4833,薬効分類マスタ!$A$2:$B$180,2,FALSE()),"未登録")</f>
        <v>その他の腫瘍用薬</v>
      </c>
      <c r="E4833" s="16" t="s">
        <v>11195</v>
      </c>
      <c r="F4833" s="16" t="s">
        <v>1205</v>
      </c>
      <c r="G4833" s="16" t="s">
        <v>11198</v>
      </c>
      <c r="H4833" s="16" t="s">
        <v>518</v>
      </c>
      <c r="I4833" s="0" t="n">
        <v>4101.8</v>
      </c>
      <c r="J4833" s="16" t="s">
        <v>232</v>
      </c>
      <c r="K4833" s="0" t="str">
        <f aca="false">IFERROR(IF(VLOOKUP($C4833,薬効分類マスタ!$A$2:$E$180,5,FALSE())=0,"",VLOOKUP($C4833,薬効分類マスタ!$A$2:$E$180,5,FALSE())),"")</f>
        <v/>
      </c>
      <c r="L4833" s="17"/>
      <c r="M4833" s="0" t="str">
        <f aca="false">IF($K4833="","",IF($L4833&lt;&gt;"",$L4833,VLOOKUP($C4833,薬効分類マスタ!$A$2:$F$180,6,FALSE())))</f>
        <v/>
      </c>
      <c r="N4833" s="0" t="str">
        <f aca="false">ASC(G4833)</f>
        <v>ｲｸｽﾀﾝｼﾞ錠80mg</v>
      </c>
      <c r="O4833" s="0" t="str">
        <f aca="false">ASC(E4833)</f>
        <v>ｴﾝｻﾞﾙﾀﾐﾄﾞ</v>
      </c>
      <c r="P4833" s="16" t="n">
        <f aca="false">N(P4832)+IF($C4833=検索!$B$49,1,0)</f>
        <v>0</v>
      </c>
    </row>
    <row r="4834" customFormat="false" ht="15" hidden="false" customHeight="false" outlineLevel="0" collapsed="false">
      <c r="A4834" s="16" t="s">
        <v>221</v>
      </c>
      <c r="B4834" s="0" t="s">
        <v>11199</v>
      </c>
      <c r="C4834" s="0" t="n">
        <v>429</v>
      </c>
      <c r="D4834" s="0" t="str">
        <f aca="false">IFERROR(VLOOKUP($C4834,薬効分類マスタ!$A$2:$B$180,2,FALSE()),"未登録")</f>
        <v>その他の腫瘍用薬</v>
      </c>
      <c r="E4834" s="16" t="s">
        <v>11200</v>
      </c>
      <c r="F4834" s="16" t="s">
        <v>3359</v>
      </c>
      <c r="G4834" s="16" t="s">
        <v>11201</v>
      </c>
      <c r="H4834" s="16" t="s">
        <v>3621</v>
      </c>
      <c r="I4834" s="0" t="n">
        <v>6905.5</v>
      </c>
      <c r="J4834" s="16" t="s">
        <v>232</v>
      </c>
      <c r="K4834" s="0" t="str">
        <f aca="false">IFERROR(IF(VLOOKUP($C4834,薬効分類マスタ!$A$2:$E$180,5,FALSE())=0,"",VLOOKUP($C4834,薬効分類マスタ!$A$2:$E$180,5,FALSE())),"")</f>
        <v/>
      </c>
      <c r="L4834" s="17"/>
      <c r="M4834" s="0" t="str">
        <f aca="false">IF($K4834="","",IF($L4834&lt;&gt;"",$L4834,VLOOKUP($C4834,薬効分類マスタ!$A$2:$F$180,6,FALSE())))</f>
        <v/>
      </c>
      <c r="N4834" s="0" t="str">
        <f aca="false">ASC(G4834)</f>
        <v>ｱﾚｾﾝｻｶﾌﾟｾﾙ150mg</v>
      </c>
      <c r="O4834" s="0" t="str">
        <f aca="false">ASC(E4834)</f>
        <v>ｱﾚｸﾁﾆﾌﾞ塩酸塩</v>
      </c>
      <c r="P4834" s="16" t="n">
        <f aca="false">N(P4833)+IF($C4834=検索!$B$49,1,0)</f>
        <v>0</v>
      </c>
    </row>
    <row r="4835" customFormat="false" ht="15" hidden="false" customHeight="false" outlineLevel="0" collapsed="false">
      <c r="A4835" s="16" t="s">
        <v>221</v>
      </c>
      <c r="B4835" s="0" t="s">
        <v>11202</v>
      </c>
      <c r="C4835" s="0" t="n">
        <v>429</v>
      </c>
      <c r="D4835" s="0" t="str">
        <f aca="false">IFERROR(VLOOKUP($C4835,薬効分類マスタ!$A$2:$B$180,2,FALSE()),"未登録")</f>
        <v>その他の腫瘍用薬</v>
      </c>
      <c r="E4835" s="16" t="s">
        <v>11203</v>
      </c>
      <c r="F4835" s="16" t="s">
        <v>639</v>
      </c>
      <c r="G4835" s="16" t="s">
        <v>11204</v>
      </c>
      <c r="H4835" s="16" t="s">
        <v>1356</v>
      </c>
      <c r="I4835" s="0" t="n">
        <v>3230.9</v>
      </c>
      <c r="J4835" s="16" t="s">
        <v>232</v>
      </c>
      <c r="K4835" s="0" t="str">
        <f aca="false">IFERROR(IF(VLOOKUP($C4835,薬効分類マスタ!$A$2:$E$180,5,FALSE())=0,"",VLOOKUP($C4835,薬効分類マスタ!$A$2:$E$180,5,FALSE())),"")</f>
        <v/>
      </c>
      <c r="L4835" s="17"/>
      <c r="M4835" s="0" t="str">
        <f aca="false">IF($K4835="","",IF($L4835&lt;&gt;"",$L4835,VLOOKUP($C4835,薬効分類マスタ!$A$2:$F$180,6,FALSE())))</f>
        <v/>
      </c>
      <c r="N4835" s="0" t="str">
        <f aca="false">ASC(G4835)</f>
        <v>ｻﾞｲﾃｨｶﾞ錠250mg</v>
      </c>
      <c r="O4835" s="0" t="str">
        <f aca="false">ASC(E4835)</f>
        <v>ｱﾋﾞﾗﾃﾛﾝ酢酸ｴｽﾃﾙ</v>
      </c>
      <c r="P4835" s="16" t="n">
        <f aca="false">N(P4834)+IF($C4835=検索!$B$49,1,0)</f>
        <v>0</v>
      </c>
    </row>
    <row r="4836" customFormat="false" ht="15" hidden="false" customHeight="false" outlineLevel="0" collapsed="false">
      <c r="A4836" s="16" t="s">
        <v>221</v>
      </c>
      <c r="B4836" s="0" t="s">
        <v>11205</v>
      </c>
      <c r="C4836" s="0" t="n">
        <v>429</v>
      </c>
      <c r="D4836" s="0" t="str">
        <f aca="false">IFERROR(VLOOKUP($C4836,薬効分類マスタ!$A$2:$B$180,2,FALSE()),"未登録")</f>
        <v>その他の腫瘍用薬</v>
      </c>
      <c r="E4836" s="16" t="s">
        <v>11203</v>
      </c>
      <c r="F4836" s="16" t="s">
        <v>639</v>
      </c>
      <c r="G4836" s="16" t="s">
        <v>11206</v>
      </c>
      <c r="H4836" s="16" t="s">
        <v>1464</v>
      </c>
      <c r="I4836" s="0" t="n">
        <v>1587.1</v>
      </c>
      <c r="J4836" s="16" t="s">
        <v>239</v>
      </c>
      <c r="K4836" s="0" t="str">
        <f aca="false">IFERROR(IF(VLOOKUP($C4836,薬効分類マスタ!$A$2:$E$180,5,FALSE())=0,"",VLOOKUP($C4836,薬効分類マスタ!$A$2:$E$180,5,FALSE())),"")</f>
        <v/>
      </c>
      <c r="L4836" s="17"/>
      <c r="M4836" s="0" t="str">
        <f aca="false">IF($K4836="","",IF($L4836&lt;&gt;"",$L4836,VLOOKUP($C4836,薬効分類マスタ!$A$2:$F$180,6,FALSE())))</f>
        <v/>
      </c>
      <c r="N4836" s="0" t="str">
        <f aca="false">ASC(G4836)</f>
        <v>ｱﾋﾞﾗﾃﾛﾝ酢酸ｴｽﾃﾙ錠250mg｢DSEP｣</v>
      </c>
      <c r="O4836" s="0" t="str">
        <f aca="false">ASC(E4836)</f>
        <v>ｱﾋﾞﾗﾃﾛﾝ酢酸ｴｽﾃﾙ</v>
      </c>
      <c r="P4836" s="16" t="n">
        <f aca="false">N(P4835)+IF($C4836=検索!$B$49,1,0)</f>
        <v>0</v>
      </c>
    </row>
    <row r="4837" customFormat="false" ht="15" hidden="false" customHeight="false" outlineLevel="0" collapsed="false">
      <c r="A4837" s="16" t="s">
        <v>221</v>
      </c>
      <c r="B4837" s="0" t="s">
        <v>11207</v>
      </c>
      <c r="C4837" s="0" t="n">
        <v>429</v>
      </c>
      <c r="D4837" s="0" t="str">
        <f aca="false">IFERROR(VLOOKUP($C4837,薬効分類マスタ!$A$2:$B$180,2,FALSE()),"未登録")</f>
        <v>その他の腫瘍用薬</v>
      </c>
      <c r="E4837" s="16" t="s">
        <v>11203</v>
      </c>
      <c r="F4837" s="16" t="s">
        <v>639</v>
      </c>
      <c r="G4837" s="16" t="s">
        <v>11208</v>
      </c>
      <c r="H4837" s="16" t="s">
        <v>527</v>
      </c>
      <c r="I4837" s="0" t="n">
        <v>1587.1</v>
      </c>
      <c r="J4837" s="16" t="s">
        <v>239</v>
      </c>
      <c r="K4837" s="0" t="str">
        <f aca="false">IFERROR(IF(VLOOKUP($C4837,薬効分類マスタ!$A$2:$E$180,5,FALSE())=0,"",VLOOKUP($C4837,薬効分類マスタ!$A$2:$E$180,5,FALSE())),"")</f>
        <v/>
      </c>
      <c r="L4837" s="17"/>
      <c r="M4837" s="0" t="str">
        <f aca="false">IF($K4837="","",IF($L4837&lt;&gt;"",$L4837,VLOOKUP($C4837,薬効分類マスタ!$A$2:$F$180,6,FALSE())))</f>
        <v/>
      </c>
      <c r="N4837" s="0" t="str">
        <f aca="false">ASC(G4837)</f>
        <v>ｱﾋﾞﾗﾃﾛﾝ酢酸ｴｽﾃﾙ錠250mg｢JG｣</v>
      </c>
      <c r="O4837" s="0" t="str">
        <f aca="false">ASC(E4837)</f>
        <v>ｱﾋﾞﾗﾃﾛﾝ酢酸ｴｽﾃﾙ</v>
      </c>
      <c r="P4837" s="16" t="n">
        <f aca="false">N(P4836)+IF($C4837=検索!$B$49,1,0)</f>
        <v>0</v>
      </c>
    </row>
    <row r="4838" customFormat="false" ht="15" hidden="false" customHeight="false" outlineLevel="0" collapsed="false">
      <c r="A4838" s="16" t="s">
        <v>221</v>
      </c>
      <c r="B4838" s="0" t="s">
        <v>11209</v>
      </c>
      <c r="C4838" s="0" t="n">
        <v>429</v>
      </c>
      <c r="D4838" s="0" t="str">
        <f aca="false">IFERROR(VLOOKUP($C4838,薬効分類マスタ!$A$2:$B$180,2,FALSE()),"未登録")</f>
        <v>その他の腫瘍用薬</v>
      </c>
      <c r="E4838" s="16" t="s">
        <v>11203</v>
      </c>
      <c r="F4838" s="16" t="s">
        <v>639</v>
      </c>
      <c r="G4838" s="16" t="s">
        <v>11210</v>
      </c>
      <c r="H4838" s="16" t="s">
        <v>5633</v>
      </c>
      <c r="I4838" s="0" t="n">
        <v>1587.1</v>
      </c>
      <c r="J4838" s="16" t="s">
        <v>239</v>
      </c>
      <c r="K4838" s="0" t="str">
        <f aca="false">IFERROR(IF(VLOOKUP($C4838,薬効分類マスタ!$A$2:$E$180,5,FALSE())=0,"",VLOOKUP($C4838,薬効分類マスタ!$A$2:$E$180,5,FALSE())),"")</f>
        <v/>
      </c>
      <c r="L4838" s="17"/>
      <c r="M4838" s="0" t="str">
        <f aca="false">IF($K4838="","",IF($L4838&lt;&gt;"",$L4838,VLOOKUP($C4838,薬効分類マスタ!$A$2:$F$180,6,FALSE())))</f>
        <v/>
      </c>
      <c r="N4838" s="0" t="str">
        <f aca="false">ASC(G4838)</f>
        <v>ｱﾋﾞﾗﾃﾛﾝ酢酸ｴｽﾃﾙ錠250mg｢NK｣</v>
      </c>
      <c r="O4838" s="0" t="str">
        <f aca="false">ASC(E4838)</f>
        <v>ｱﾋﾞﾗﾃﾛﾝ酢酸ｴｽﾃﾙ</v>
      </c>
      <c r="P4838" s="16" t="n">
        <f aca="false">N(P4837)+IF($C4838=検索!$B$49,1,0)</f>
        <v>0</v>
      </c>
    </row>
    <row r="4839" customFormat="false" ht="15" hidden="false" customHeight="false" outlineLevel="0" collapsed="false">
      <c r="A4839" s="16" t="s">
        <v>221</v>
      </c>
      <c r="B4839" s="0" t="s">
        <v>11211</v>
      </c>
      <c r="C4839" s="0" t="n">
        <v>429</v>
      </c>
      <c r="D4839" s="0" t="str">
        <f aca="false">IFERROR(VLOOKUP($C4839,薬効分類マスタ!$A$2:$B$180,2,FALSE()),"未登録")</f>
        <v>その他の腫瘍用薬</v>
      </c>
      <c r="E4839" s="16" t="s">
        <v>11203</v>
      </c>
      <c r="F4839" s="16" t="s">
        <v>639</v>
      </c>
      <c r="G4839" s="16" t="s">
        <v>11212</v>
      </c>
      <c r="H4839" s="16" t="s">
        <v>385</v>
      </c>
      <c r="I4839" s="0" t="n">
        <v>1587.1</v>
      </c>
      <c r="J4839" s="16" t="s">
        <v>239</v>
      </c>
      <c r="K4839" s="0" t="str">
        <f aca="false">IFERROR(IF(VLOOKUP($C4839,薬効分類マスタ!$A$2:$E$180,5,FALSE())=0,"",VLOOKUP($C4839,薬効分類マスタ!$A$2:$E$180,5,FALSE())),"")</f>
        <v/>
      </c>
      <c r="L4839" s="17"/>
      <c r="M4839" s="0" t="str">
        <f aca="false">IF($K4839="","",IF($L4839&lt;&gt;"",$L4839,VLOOKUP($C4839,薬効分類マスタ!$A$2:$F$180,6,FALSE())))</f>
        <v/>
      </c>
      <c r="N4839" s="0" t="str">
        <f aca="false">ASC(G4839)</f>
        <v>ｱﾋﾞﾗﾃﾛﾝ酢酸ｴｽﾃﾙ錠250mg｢ｻﾜｲ｣</v>
      </c>
      <c r="O4839" s="0" t="str">
        <f aca="false">ASC(E4839)</f>
        <v>ｱﾋﾞﾗﾃﾛﾝ酢酸ｴｽﾃﾙ</v>
      </c>
      <c r="P4839" s="16" t="n">
        <f aca="false">N(P4838)+IF($C4839=検索!$B$49,1,0)</f>
        <v>0</v>
      </c>
    </row>
    <row r="4840" customFormat="false" ht="15" hidden="false" customHeight="false" outlineLevel="0" collapsed="false">
      <c r="A4840" s="16" t="s">
        <v>221</v>
      </c>
      <c r="B4840" s="0" t="s">
        <v>11213</v>
      </c>
      <c r="C4840" s="0" t="n">
        <v>429</v>
      </c>
      <c r="D4840" s="0" t="str">
        <f aca="false">IFERROR(VLOOKUP($C4840,薬効分類マスタ!$A$2:$B$180,2,FALSE()),"未登録")</f>
        <v>その他の腫瘍用薬</v>
      </c>
      <c r="E4840" s="16" t="s">
        <v>11203</v>
      </c>
      <c r="F4840" s="16" t="s">
        <v>639</v>
      </c>
      <c r="G4840" s="16" t="s">
        <v>11214</v>
      </c>
      <c r="H4840" s="16" t="s">
        <v>354</v>
      </c>
      <c r="I4840" s="0" t="n">
        <v>1587.1</v>
      </c>
      <c r="J4840" s="16" t="s">
        <v>239</v>
      </c>
      <c r="K4840" s="0" t="str">
        <f aca="false">IFERROR(IF(VLOOKUP($C4840,薬効分類マスタ!$A$2:$E$180,5,FALSE())=0,"",VLOOKUP($C4840,薬効分類マスタ!$A$2:$E$180,5,FALSE())),"")</f>
        <v/>
      </c>
      <c r="L4840" s="17"/>
      <c r="M4840" s="0" t="str">
        <f aca="false">IF($K4840="","",IF($L4840&lt;&gt;"",$L4840,VLOOKUP($C4840,薬効分類マスタ!$A$2:$F$180,6,FALSE())))</f>
        <v/>
      </c>
      <c r="N4840" s="0" t="str">
        <f aca="false">ASC(G4840)</f>
        <v>ｱﾋﾞﾗﾃﾛﾝ酢酸ｴｽﾃﾙ錠250mg｢ｻﾝﾄﾞ｣</v>
      </c>
      <c r="O4840" s="0" t="str">
        <f aca="false">ASC(E4840)</f>
        <v>ｱﾋﾞﾗﾃﾛﾝ酢酸ｴｽﾃﾙ</v>
      </c>
      <c r="P4840" s="16" t="n">
        <f aca="false">N(P4839)+IF($C4840=検索!$B$49,1,0)</f>
        <v>0</v>
      </c>
    </row>
    <row r="4841" customFormat="false" ht="15" hidden="false" customHeight="false" outlineLevel="0" collapsed="false">
      <c r="A4841" s="16" t="s">
        <v>221</v>
      </c>
      <c r="B4841" s="0" t="s">
        <v>11215</v>
      </c>
      <c r="C4841" s="0" t="n">
        <v>429</v>
      </c>
      <c r="D4841" s="0" t="str">
        <f aca="false">IFERROR(VLOOKUP($C4841,薬効分類マスタ!$A$2:$B$180,2,FALSE()),"未登録")</f>
        <v>その他の腫瘍用薬</v>
      </c>
      <c r="E4841" s="16" t="s">
        <v>11203</v>
      </c>
      <c r="F4841" s="16" t="s">
        <v>639</v>
      </c>
      <c r="G4841" s="16" t="s">
        <v>11216</v>
      </c>
      <c r="H4841" s="16" t="s">
        <v>1165</v>
      </c>
      <c r="I4841" s="0" t="n">
        <v>1587.1</v>
      </c>
      <c r="J4841" s="16" t="s">
        <v>239</v>
      </c>
      <c r="K4841" s="0" t="str">
        <f aca="false">IFERROR(IF(VLOOKUP($C4841,薬効分類マスタ!$A$2:$E$180,5,FALSE())=0,"",VLOOKUP($C4841,薬効分類マスタ!$A$2:$E$180,5,FALSE())),"")</f>
        <v/>
      </c>
      <c r="L4841" s="17"/>
      <c r="M4841" s="0" t="str">
        <f aca="false">IF($K4841="","",IF($L4841&lt;&gt;"",$L4841,VLOOKUP($C4841,薬効分類マスタ!$A$2:$F$180,6,FALSE())))</f>
        <v/>
      </c>
      <c r="N4841" s="0" t="str">
        <f aca="false">ASC(G4841)</f>
        <v>ｱﾋﾞﾗﾃﾛﾝ酢酸ｴｽﾃﾙ錠250mg｢ﾆﾌﾟﾛ｣</v>
      </c>
      <c r="O4841" s="0" t="str">
        <f aca="false">ASC(E4841)</f>
        <v>ｱﾋﾞﾗﾃﾛﾝ酢酸ｴｽﾃﾙ</v>
      </c>
      <c r="P4841" s="16" t="n">
        <f aca="false">N(P4840)+IF($C4841=検索!$B$49,1,0)</f>
        <v>0</v>
      </c>
    </row>
    <row r="4842" customFormat="false" ht="15" hidden="false" customHeight="false" outlineLevel="0" collapsed="false">
      <c r="A4842" s="16" t="s">
        <v>221</v>
      </c>
      <c r="B4842" s="0" t="s">
        <v>11217</v>
      </c>
      <c r="C4842" s="0" t="n">
        <v>429</v>
      </c>
      <c r="D4842" s="0" t="str">
        <f aca="false">IFERROR(VLOOKUP($C4842,薬効分類マスタ!$A$2:$B$180,2,FALSE()),"未登録")</f>
        <v>その他の腫瘍用薬</v>
      </c>
      <c r="E4842" s="16" t="s">
        <v>11203</v>
      </c>
      <c r="F4842" s="16" t="s">
        <v>639</v>
      </c>
      <c r="G4842" s="16" t="s">
        <v>11218</v>
      </c>
      <c r="H4842" s="16" t="s">
        <v>533</v>
      </c>
      <c r="I4842" s="0" t="n">
        <v>1587.1</v>
      </c>
      <c r="J4842" s="16" t="s">
        <v>239</v>
      </c>
      <c r="K4842" s="0" t="str">
        <f aca="false">IFERROR(IF(VLOOKUP($C4842,薬効分類マスタ!$A$2:$E$180,5,FALSE())=0,"",VLOOKUP($C4842,薬効分類マスタ!$A$2:$E$180,5,FALSE())),"")</f>
        <v/>
      </c>
      <c r="L4842" s="17"/>
      <c r="M4842" s="0" t="str">
        <f aca="false">IF($K4842="","",IF($L4842&lt;&gt;"",$L4842,VLOOKUP($C4842,薬効分類マスタ!$A$2:$F$180,6,FALSE())))</f>
        <v/>
      </c>
      <c r="N4842" s="0" t="str">
        <f aca="false">ASC(G4842)</f>
        <v>ｱﾋﾞﾗﾃﾛﾝ酢酸ｴｽﾃﾙ錠250mg｢ﾄｰﾜ｣</v>
      </c>
      <c r="O4842" s="0" t="str">
        <f aca="false">ASC(E4842)</f>
        <v>ｱﾋﾞﾗﾃﾛﾝ酢酸ｴｽﾃﾙ</v>
      </c>
      <c r="P4842" s="16" t="n">
        <f aca="false">N(P4841)+IF($C4842=検索!$B$49,1,0)</f>
        <v>0</v>
      </c>
    </row>
    <row r="4843" customFormat="false" ht="15" hidden="false" customHeight="false" outlineLevel="0" collapsed="false">
      <c r="A4843" s="16" t="s">
        <v>221</v>
      </c>
      <c r="B4843" s="0" t="s">
        <v>11219</v>
      </c>
      <c r="C4843" s="0" t="n">
        <v>429</v>
      </c>
      <c r="D4843" s="0" t="str">
        <f aca="false">IFERROR(VLOOKUP($C4843,薬効分類マスタ!$A$2:$B$180,2,FALSE()),"未登録")</f>
        <v>その他の腫瘍用薬</v>
      </c>
      <c r="E4843" s="16" t="s">
        <v>11203</v>
      </c>
      <c r="F4843" s="16" t="s">
        <v>854</v>
      </c>
      <c r="G4843" s="16" t="s">
        <v>11220</v>
      </c>
      <c r="H4843" s="16" t="s">
        <v>1356</v>
      </c>
      <c r="I4843" s="0" t="n">
        <v>6299.8</v>
      </c>
      <c r="J4843" s="16" t="s">
        <v>232</v>
      </c>
      <c r="K4843" s="0" t="str">
        <f aca="false">IFERROR(IF(VLOOKUP($C4843,薬効分類マスタ!$A$2:$E$180,5,FALSE())=0,"",VLOOKUP($C4843,薬効分類マスタ!$A$2:$E$180,5,FALSE())),"")</f>
        <v/>
      </c>
      <c r="L4843" s="17"/>
      <c r="M4843" s="0" t="str">
        <f aca="false">IF($K4843="","",IF($L4843&lt;&gt;"",$L4843,VLOOKUP($C4843,薬効分類マスタ!$A$2:$F$180,6,FALSE())))</f>
        <v/>
      </c>
      <c r="N4843" s="0" t="str">
        <f aca="false">ASC(G4843)</f>
        <v>ｻﾞｲﾃｨｶﾞ錠500mg</v>
      </c>
      <c r="O4843" s="0" t="str">
        <f aca="false">ASC(E4843)</f>
        <v>ｱﾋﾞﾗﾃﾛﾝ酢酸ｴｽﾃﾙ</v>
      </c>
      <c r="P4843" s="16" t="n">
        <f aca="false">N(P4842)+IF($C4843=検索!$B$49,1,0)</f>
        <v>0</v>
      </c>
    </row>
    <row r="4844" customFormat="false" ht="15" hidden="false" customHeight="false" outlineLevel="0" collapsed="false">
      <c r="A4844" s="16" t="s">
        <v>221</v>
      </c>
      <c r="B4844" s="0" t="s">
        <v>11221</v>
      </c>
      <c r="C4844" s="0" t="n">
        <v>429</v>
      </c>
      <c r="D4844" s="0" t="str">
        <f aca="false">IFERROR(VLOOKUP($C4844,薬効分類マスタ!$A$2:$B$180,2,FALSE()),"未登録")</f>
        <v>その他の腫瘍用薬</v>
      </c>
      <c r="E4844" s="16" t="s">
        <v>11222</v>
      </c>
      <c r="F4844" s="16" t="s">
        <v>257</v>
      </c>
      <c r="G4844" s="16" t="s">
        <v>11223</v>
      </c>
      <c r="H4844" s="16" t="s">
        <v>1133</v>
      </c>
      <c r="I4844" s="0" t="n">
        <v>3636.6</v>
      </c>
      <c r="J4844" s="16" t="s">
        <v>232</v>
      </c>
      <c r="K4844" s="0" t="str">
        <f aca="false">IFERROR(IF(VLOOKUP($C4844,薬効分類マスタ!$A$2:$E$180,5,FALSE())=0,"",VLOOKUP($C4844,薬効分類マスタ!$A$2:$E$180,5,FALSE())),"")</f>
        <v/>
      </c>
      <c r="L4844" s="17"/>
      <c r="M4844" s="0" t="str">
        <f aca="false">IF($K4844="","",IF($L4844&lt;&gt;"",$L4844,VLOOKUP($C4844,薬効分類マスタ!$A$2:$F$180,6,FALSE())))</f>
        <v/>
      </c>
      <c r="N4844" s="0" t="str">
        <f aca="false">ASC(G4844)</f>
        <v>ｼﾞｬｶﾋﾞ錠5mg</v>
      </c>
      <c r="O4844" s="0" t="str">
        <f aca="false">ASC(E4844)</f>
        <v>ﾙｷｿﾘﾁﾆﾌﾞﾘﾝ酸塩</v>
      </c>
      <c r="P4844" s="16" t="n">
        <f aca="false">N(P4843)+IF($C4844=検索!$B$49,1,0)</f>
        <v>0</v>
      </c>
    </row>
    <row r="4845" customFormat="false" ht="15" hidden="false" customHeight="false" outlineLevel="0" collapsed="false">
      <c r="A4845" s="16" t="s">
        <v>221</v>
      </c>
      <c r="B4845" s="0" t="s">
        <v>11224</v>
      </c>
      <c r="C4845" s="0" t="n">
        <v>429</v>
      </c>
      <c r="D4845" s="0" t="str">
        <f aca="false">IFERROR(VLOOKUP($C4845,薬効分類マスタ!$A$2:$B$180,2,FALSE()),"未登録")</f>
        <v>その他の腫瘍用薬</v>
      </c>
      <c r="E4845" s="16" t="s">
        <v>11222</v>
      </c>
      <c r="F4845" s="16" t="s">
        <v>262</v>
      </c>
      <c r="G4845" s="16" t="s">
        <v>11225</v>
      </c>
      <c r="H4845" s="16" t="s">
        <v>1133</v>
      </c>
      <c r="I4845" s="0" t="n">
        <v>7306.3</v>
      </c>
      <c r="J4845" s="16" t="s">
        <v>232</v>
      </c>
      <c r="K4845" s="0" t="str">
        <f aca="false">IFERROR(IF(VLOOKUP($C4845,薬効分類マスタ!$A$2:$E$180,5,FALSE())=0,"",VLOOKUP($C4845,薬効分類マスタ!$A$2:$E$180,5,FALSE())),"")</f>
        <v/>
      </c>
      <c r="L4845" s="17"/>
      <c r="M4845" s="0" t="str">
        <f aca="false">IF($K4845="","",IF($L4845&lt;&gt;"",$L4845,VLOOKUP($C4845,薬効分類マスタ!$A$2:$F$180,6,FALSE())))</f>
        <v/>
      </c>
      <c r="N4845" s="0" t="str">
        <f aca="false">ASC(G4845)</f>
        <v>ｼﾞｬｶﾋﾞ錠10mg</v>
      </c>
      <c r="O4845" s="0" t="str">
        <f aca="false">ASC(E4845)</f>
        <v>ﾙｷｿﾘﾁﾆﾌﾞﾘﾝ酸塩</v>
      </c>
      <c r="P4845" s="16" t="n">
        <f aca="false">N(P4844)+IF($C4845=検索!$B$49,1,0)</f>
        <v>0</v>
      </c>
    </row>
    <row r="4846" customFormat="false" ht="15" hidden="false" customHeight="false" outlineLevel="0" collapsed="false">
      <c r="A4846" s="16" t="s">
        <v>221</v>
      </c>
      <c r="B4846" s="0" t="s">
        <v>11226</v>
      </c>
      <c r="C4846" s="0" t="n">
        <v>429</v>
      </c>
      <c r="D4846" s="0" t="str">
        <f aca="false">IFERROR(VLOOKUP($C4846,薬効分類マスタ!$A$2:$B$180,2,FALSE()),"未登録")</f>
        <v>その他の腫瘍用薬</v>
      </c>
      <c r="E4846" s="16" t="s">
        <v>11222</v>
      </c>
      <c r="F4846" s="16" t="s">
        <v>1872</v>
      </c>
      <c r="G4846" s="16" t="s">
        <v>11227</v>
      </c>
      <c r="H4846" s="16" t="s">
        <v>1133</v>
      </c>
      <c r="I4846" s="0" t="n">
        <v>12209</v>
      </c>
      <c r="J4846" s="16" t="s">
        <v>232</v>
      </c>
      <c r="K4846" s="0" t="str">
        <f aca="false">IFERROR(IF(VLOOKUP($C4846,薬効分類マスタ!$A$2:$E$180,5,FALSE())=0,"",VLOOKUP($C4846,薬効分類マスタ!$A$2:$E$180,5,FALSE())),"")</f>
        <v/>
      </c>
      <c r="L4846" s="17"/>
      <c r="M4846" s="0" t="str">
        <f aca="false">IF($K4846="","",IF($L4846&lt;&gt;"",$L4846,VLOOKUP($C4846,薬効分類マスタ!$A$2:$F$180,6,FALSE())))</f>
        <v/>
      </c>
      <c r="N4846" s="0" t="str">
        <f aca="false">ASC(G4846)</f>
        <v>ｼﾞｬｶﾋﾞ内用液小児用0.5%</v>
      </c>
      <c r="O4846" s="0" t="str">
        <f aca="false">ASC(E4846)</f>
        <v>ﾙｷｿﾘﾁﾆﾌﾞﾘﾝ酸塩</v>
      </c>
      <c r="P4846" s="16" t="n">
        <f aca="false">N(P4845)+IF($C4846=検索!$B$49,1,0)</f>
        <v>0</v>
      </c>
    </row>
    <row r="4847" customFormat="false" ht="15" hidden="false" customHeight="false" outlineLevel="0" collapsed="false">
      <c r="A4847" s="16" t="s">
        <v>221</v>
      </c>
      <c r="B4847" s="0" t="s">
        <v>11228</v>
      </c>
      <c r="C4847" s="0" t="n">
        <v>429</v>
      </c>
      <c r="D4847" s="0" t="str">
        <f aca="false">IFERROR(VLOOKUP($C4847,薬効分類マスタ!$A$2:$B$180,2,FALSE()),"未登録")</f>
        <v>その他の腫瘍用薬</v>
      </c>
      <c r="E4847" s="16" t="s">
        <v>11229</v>
      </c>
      <c r="F4847" s="16" t="s">
        <v>1717</v>
      </c>
      <c r="G4847" s="16" t="s">
        <v>11230</v>
      </c>
      <c r="H4847" s="16" t="s">
        <v>3613</v>
      </c>
      <c r="I4847" s="0" t="n">
        <v>3010.2</v>
      </c>
      <c r="J4847" s="16" t="s">
        <v>232</v>
      </c>
      <c r="K4847" s="0" t="str">
        <f aca="false">IFERROR(IF(VLOOKUP($C4847,薬効分類マスタ!$A$2:$E$180,5,FALSE())=0,"",VLOOKUP($C4847,薬効分類マスタ!$A$2:$E$180,5,FALSE())),"")</f>
        <v/>
      </c>
      <c r="L4847" s="17"/>
      <c r="M4847" s="0" t="str">
        <f aca="false">IF($K4847="","",IF($L4847&lt;&gt;"",$L4847,VLOOKUP($C4847,薬効分類マスタ!$A$2:$F$180,6,FALSE())))</f>
        <v/>
      </c>
      <c r="N4847" s="0" t="str">
        <f aca="false">ASC(G4847)</f>
        <v>ﾗﾊﾟﾘﾑｽ顆粒0.2%</v>
      </c>
      <c r="O4847" s="0" t="str">
        <f aca="false">ASC(E4847)</f>
        <v>ｼﾛﾘﾑｽ</v>
      </c>
      <c r="P4847" s="16" t="n">
        <f aca="false">N(P4846)+IF($C4847=検索!$B$49,1,0)</f>
        <v>0</v>
      </c>
    </row>
    <row r="4848" customFormat="false" ht="15" hidden="false" customHeight="false" outlineLevel="0" collapsed="false">
      <c r="A4848" s="16" t="s">
        <v>221</v>
      </c>
      <c r="B4848" s="0" t="s">
        <v>11231</v>
      </c>
      <c r="C4848" s="0" t="n">
        <v>429</v>
      </c>
      <c r="D4848" s="0" t="str">
        <f aca="false">IFERROR(VLOOKUP($C4848,薬効分類マスタ!$A$2:$B$180,2,FALSE()),"未登録")</f>
        <v>その他の腫瘍用薬</v>
      </c>
      <c r="E4848" s="16" t="s">
        <v>11229</v>
      </c>
      <c r="F4848" s="16" t="s">
        <v>234</v>
      </c>
      <c r="G4848" s="16" t="s">
        <v>11232</v>
      </c>
      <c r="H4848" s="16" t="s">
        <v>3613</v>
      </c>
      <c r="I4848" s="0" t="n">
        <v>1308.8</v>
      </c>
      <c r="J4848" s="16" t="s">
        <v>232</v>
      </c>
      <c r="K4848" s="0" t="str">
        <f aca="false">IFERROR(IF(VLOOKUP($C4848,薬効分類マスタ!$A$2:$E$180,5,FALSE())=0,"",VLOOKUP($C4848,薬効分類マスタ!$A$2:$E$180,5,FALSE())),"")</f>
        <v/>
      </c>
      <c r="L4848" s="17"/>
      <c r="M4848" s="0" t="str">
        <f aca="false">IF($K4848="","",IF($L4848&lt;&gt;"",$L4848,VLOOKUP($C4848,薬効分類マスタ!$A$2:$F$180,6,FALSE())))</f>
        <v/>
      </c>
      <c r="N4848" s="0" t="str">
        <f aca="false">ASC(G4848)</f>
        <v>ﾗﾊﾟﾘﾑｽ錠1mg</v>
      </c>
      <c r="O4848" s="0" t="str">
        <f aca="false">ASC(E4848)</f>
        <v>ｼﾛﾘﾑｽ</v>
      </c>
      <c r="P4848" s="16" t="n">
        <f aca="false">N(P4847)+IF($C4848=検索!$B$49,1,0)</f>
        <v>0</v>
      </c>
    </row>
    <row r="4849" customFormat="false" ht="15" hidden="false" customHeight="false" outlineLevel="0" collapsed="false">
      <c r="A4849" s="16" t="s">
        <v>221</v>
      </c>
      <c r="B4849" s="0" t="s">
        <v>11233</v>
      </c>
      <c r="C4849" s="0" t="n">
        <v>429</v>
      </c>
      <c r="D4849" s="0" t="str">
        <f aca="false">IFERROR(VLOOKUP($C4849,薬効分類マスタ!$A$2:$B$180,2,FALSE()),"未登録")</f>
        <v>その他の腫瘍用薬</v>
      </c>
      <c r="E4849" s="16" t="s">
        <v>11234</v>
      </c>
      <c r="F4849" s="16" t="s">
        <v>627</v>
      </c>
      <c r="G4849" s="16" t="s">
        <v>11235</v>
      </c>
      <c r="H4849" s="16" t="s">
        <v>272</v>
      </c>
      <c r="I4849" s="0" t="n">
        <v>3861.2</v>
      </c>
      <c r="J4849" s="16" t="s">
        <v>232</v>
      </c>
      <c r="K4849" s="0" t="str">
        <f aca="false">IFERROR(IF(VLOOKUP($C4849,薬効分類マスタ!$A$2:$E$180,5,FALSE())=0,"",VLOOKUP($C4849,薬効分類マスタ!$A$2:$E$180,5,FALSE())),"")</f>
        <v/>
      </c>
      <c r="L4849" s="17"/>
      <c r="M4849" s="0" t="str">
        <f aca="false">IF($K4849="","",IF($L4849&lt;&gt;"",$L4849,VLOOKUP($C4849,薬効分類マスタ!$A$2:$F$180,6,FALSE())))</f>
        <v/>
      </c>
      <c r="N4849" s="0" t="str">
        <f aca="false">ASC(G4849)</f>
        <v>ﾎﾞｼｭﾘﾌ錠100mg</v>
      </c>
      <c r="O4849" s="0" t="str">
        <f aca="false">ASC(E4849)</f>
        <v>ﾎﾞｽﾁﾆﾌﾞ水和物</v>
      </c>
      <c r="P4849" s="16" t="n">
        <f aca="false">N(P4848)+IF($C4849=検索!$B$49,1,0)</f>
        <v>0</v>
      </c>
    </row>
    <row r="4850" customFormat="false" ht="15" hidden="false" customHeight="false" outlineLevel="0" collapsed="false">
      <c r="A4850" s="16" t="s">
        <v>221</v>
      </c>
      <c r="B4850" s="0" t="s">
        <v>11236</v>
      </c>
      <c r="C4850" s="0" t="n">
        <v>429</v>
      </c>
      <c r="D4850" s="0" t="str">
        <f aca="false">IFERROR(VLOOKUP($C4850,薬効分類マスタ!$A$2:$B$180,2,FALSE()),"未登録")</f>
        <v>その他の腫瘍用薬</v>
      </c>
      <c r="E4850" s="16" t="s">
        <v>11237</v>
      </c>
      <c r="F4850" s="16" t="s">
        <v>11238</v>
      </c>
      <c r="G4850" s="16" t="s">
        <v>11239</v>
      </c>
      <c r="H4850" s="16" t="s">
        <v>3621</v>
      </c>
      <c r="I4850" s="0" t="n">
        <v>5026.9</v>
      </c>
      <c r="J4850" s="16" t="s">
        <v>232</v>
      </c>
      <c r="K4850" s="0" t="str">
        <f aca="false">IFERROR(IF(VLOOKUP($C4850,薬効分類マスタ!$A$2:$E$180,5,FALSE())=0,"",VLOOKUP($C4850,薬効分類マスタ!$A$2:$E$180,5,FALSE())),"")</f>
        <v/>
      </c>
      <c r="L4850" s="17"/>
      <c r="M4850" s="0" t="str">
        <f aca="false">IF($K4850="","",IF($L4850&lt;&gt;"",$L4850,VLOOKUP($C4850,薬効分類マスタ!$A$2:$F$180,6,FALSE())))</f>
        <v/>
      </c>
      <c r="N4850" s="0" t="str">
        <f aca="false">ASC(G4850)</f>
        <v>ｾﾞﾙﾎﾞﾗﾌ錠240mg</v>
      </c>
      <c r="O4850" s="0" t="str">
        <f aca="false">ASC(E4850)</f>
        <v>ﾍﾞﾑﾗﾌｪﾆﾌﾞ</v>
      </c>
      <c r="P4850" s="16" t="n">
        <f aca="false">N(P4849)+IF($C4850=検索!$B$49,1,0)</f>
        <v>0</v>
      </c>
    </row>
    <row r="4851" customFormat="false" ht="15" hidden="false" customHeight="false" outlineLevel="0" collapsed="false">
      <c r="A4851" s="16" t="s">
        <v>221</v>
      </c>
      <c r="B4851" s="0" t="s">
        <v>11240</v>
      </c>
      <c r="C4851" s="0" t="n">
        <v>429</v>
      </c>
      <c r="D4851" s="0" t="str">
        <f aca="false">IFERROR(VLOOKUP($C4851,薬効分類マスタ!$A$2:$B$180,2,FALSE()),"未登録")</f>
        <v>その他の腫瘍用薬</v>
      </c>
      <c r="E4851" s="16" t="s">
        <v>11241</v>
      </c>
      <c r="F4851" s="16" t="s">
        <v>6525</v>
      </c>
      <c r="G4851" s="16" t="s">
        <v>11242</v>
      </c>
      <c r="H4851" s="16" t="s">
        <v>6527</v>
      </c>
      <c r="I4851" s="0" t="n">
        <v>36902</v>
      </c>
      <c r="J4851" s="16" t="s">
        <v>232</v>
      </c>
      <c r="K4851" s="0" t="str">
        <f aca="false">IFERROR(IF(VLOOKUP($C4851,薬効分類マスタ!$A$2:$E$180,5,FALSE())=0,"",VLOOKUP($C4851,薬効分類マスタ!$A$2:$E$180,5,FALSE())),"")</f>
        <v/>
      </c>
      <c r="L4851" s="17"/>
      <c r="M4851" s="0" t="str">
        <f aca="false">IF($K4851="","",IF($L4851&lt;&gt;"",$L4851,VLOOKUP($C4851,薬効分類マスタ!$A$2:$F$180,6,FALSE())))</f>
        <v/>
      </c>
      <c r="N4851" s="0" t="str">
        <f aca="false">ASC(G4851)</f>
        <v>ﾎﾟﾏﾘｽﾄｶﾌﾟｾﾙ1mg</v>
      </c>
      <c r="O4851" s="0" t="str">
        <f aca="false">ASC(E4851)</f>
        <v>ﾎﾟﾏﾘﾄﾞﾐﾄﾞ</v>
      </c>
      <c r="P4851" s="16" t="n">
        <f aca="false">N(P4850)+IF($C4851=検索!$B$49,1,0)</f>
        <v>0</v>
      </c>
    </row>
    <row r="4852" customFormat="false" ht="15" hidden="false" customHeight="false" outlineLevel="0" collapsed="false">
      <c r="A4852" s="16" t="s">
        <v>221</v>
      </c>
      <c r="B4852" s="0" t="s">
        <v>11243</v>
      </c>
      <c r="C4852" s="0" t="n">
        <v>429</v>
      </c>
      <c r="D4852" s="0" t="str">
        <f aca="false">IFERROR(VLOOKUP($C4852,薬効分類マスタ!$A$2:$B$180,2,FALSE()),"未登録")</f>
        <v>その他の腫瘍用薬</v>
      </c>
      <c r="E4852" s="16" t="s">
        <v>11241</v>
      </c>
      <c r="F4852" s="16" t="s">
        <v>6183</v>
      </c>
      <c r="G4852" s="16" t="s">
        <v>11244</v>
      </c>
      <c r="H4852" s="16" t="s">
        <v>6527</v>
      </c>
      <c r="I4852" s="0" t="n">
        <v>43981.4</v>
      </c>
      <c r="J4852" s="16" t="s">
        <v>232</v>
      </c>
      <c r="K4852" s="0" t="str">
        <f aca="false">IFERROR(IF(VLOOKUP($C4852,薬効分類マスタ!$A$2:$E$180,5,FALSE())=0,"",VLOOKUP($C4852,薬効分類マスタ!$A$2:$E$180,5,FALSE())),"")</f>
        <v/>
      </c>
      <c r="L4852" s="17"/>
      <c r="M4852" s="0" t="str">
        <f aca="false">IF($K4852="","",IF($L4852&lt;&gt;"",$L4852,VLOOKUP($C4852,薬効分類マスタ!$A$2:$F$180,6,FALSE())))</f>
        <v/>
      </c>
      <c r="N4852" s="0" t="str">
        <f aca="false">ASC(G4852)</f>
        <v>ﾎﾟﾏﾘｽﾄｶﾌﾟｾﾙ2mg</v>
      </c>
      <c r="O4852" s="0" t="str">
        <f aca="false">ASC(E4852)</f>
        <v>ﾎﾟﾏﾘﾄﾞﾐﾄﾞ</v>
      </c>
      <c r="P4852" s="16" t="n">
        <f aca="false">N(P4851)+IF($C4852=検索!$B$49,1,0)</f>
        <v>0</v>
      </c>
    </row>
    <row r="4853" customFormat="false" ht="15" hidden="false" customHeight="false" outlineLevel="0" collapsed="false">
      <c r="A4853" s="16" t="s">
        <v>221</v>
      </c>
      <c r="B4853" s="0" t="s">
        <v>11245</v>
      </c>
      <c r="C4853" s="0" t="n">
        <v>429</v>
      </c>
      <c r="D4853" s="0" t="str">
        <f aca="false">IFERROR(VLOOKUP($C4853,薬効分類マスタ!$A$2:$B$180,2,FALSE()),"未登録")</f>
        <v>その他の腫瘍用薬</v>
      </c>
      <c r="E4853" s="16" t="s">
        <v>11241</v>
      </c>
      <c r="F4853" s="16" t="s">
        <v>7863</v>
      </c>
      <c r="G4853" s="16" t="s">
        <v>11246</v>
      </c>
      <c r="H4853" s="16" t="s">
        <v>6527</v>
      </c>
      <c r="I4853" s="0" t="n">
        <v>48736.5</v>
      </c>
      <c r="J4853" s="16" t="s">
        <v>232</v>
      </c>
      <c r="K4853" s="0" t="str">
        <f aca="false">IFERROR(IF(VLOOKUP($C4853,薬効分類マスタ!$A$2:$E$180,5,FALSE())=0,"",VLOOKUP($C4853,薬効分類マスタ!$A$2:$E$180,5,FALSE())),"")</f>
        <v/>
      </c>
      <c r="L4853" s="17"/>
      <c r="M4853" s="0" t="str">
        <f aca="false">IF($K4853="","",IF($L4853&lt;&gt;"",$L4853,VLOOKUP($C4853,薬効分類マスタ!$A$2:$F$180,6,FALSE())))</f>
        <v/>
      </c>
      <c r="N4853" s="0" t="str">
        <f aca="false">ASC(G4853)</f>
        <v>ﾎﾟﾏﾘｽﾄｶﾌﾟｾﾙ3mg</v>
      </c>
      <c r="O4853" s="0" t="str">
        <f aca="false">ASC(E4853)</f>
        <v>ﾎﾟﾏﾘﾄﾞﾐﾄﾞ</v>
      </c>
      <c r="P4853" s="16" t="n">
        <f aca="false">N(P4852)+IF($C4853=検索!$B$49,1,0)</f>
        <v>0</v>
      </c>
    </row>
    <row r="4854" customFormat="false" ht="15" hidden="false" customHeight="false" outlineLevel="0" collapsed="false">
      <c r="A4854" s="16" t="s">
        <v>221</v>
      </c>
      <c r="B4854" s="0" t="s">
        <v>11247</v>
      </c>
      <c r="C4854" s="0" t="n">
        <v>429</v>
      </c>
      <c r="D4854" s="0" t="str">
        <f aca="false">IFERROR(VLOOKUP($C4854,薬効分類マスタ!$A$2:$B$180,2,FALSE()),"未登録")</f>
        <v>その他の腫瘍用薬</v>
      </c>
      <c r="E4854" s="16" t="s">
        <v>11241</v>
      </c>
      <c r="F4854" s="16" t="s">
        <v>11248</v>
      </c>
      <c r="G4854" s="16" t="s">
        <v>11249</v>
      </c>
      <c r="H4854" s="16" t="s">
        <v>6527</v>
      </c>
      <c r="I4854" s="0" t="n">
        <v>52418.9</v>
      </c>
      <c r="J4854" s="16" t="s">
        <v>232</v>
      </c>
      <c r="K4854" s="0" t="str">
        <f aca="false">IFERROR(IF(VLOOKUP($C4854,薬効分類マスタ!$A$2:$E$180,5,FALSE())=0,"",VLOOKUP($C4854,薬効分類マスタ!$A$2:$E$180,5,FALSE())),"")</f>
        <v/>
      </c>
      <c r="L4854" s="17"/>
      <c r="M4854" s="0" t="str">
        <f aca="false">IF($K4854="","",IF($L4854&lt;&gt;"",$L4854,VLOOKUP($C4854,薬効分類マスタ!$A$2:$F$180,6,FALSE())))</f>
        <v/>
      </c>
      <c r="N4854" s="0" t="str">
        <f aca="false">ASC(G4854)</f>
        <v>ﾎﾟﾏﾘｽﾄｶﾌﾟｾﾙ4mg</v>
      </c>
      <c r="O4854" s="0" t="str">
        <f aca="false">ASC(E4854)</f>
        <v>ﾎﾟﾏﾘﾄﾞﾐﾄﾞ</v>
      </c>
      <c r="P4854" s="16" t="n">
        <f aca="false">N(P4853)+IF($C4854=検索!$B$49,1,0)</f>
        <v>0</v>
      </c>
    </row>
    <row r="4855" customFormat="false" ht="15" hidden="false" customHeight="false" outlineLevel="0" collapsed="false">
      <c r="A4855" s="16" t="s">
        <v>221</v>
      </c>
      <c r="B4855" s="0" t="s">
        <v>11250</v>
      </c>
      <c r="C4855" s="0" t="n">
        <v>429</v>
      </c>
      <c r="D4855" s="0" t="str">
        <f aca="false">IFERROR(VLOOKUP($C4855,薬効分類マスタ!$A$2:$B$180,2,FALSE()),"未登録")</f>
        <v>その他の腫瘍用薬</v>
      </c>
      <c r="E4855" s="16" t="s">
        <v>11251</v>
      </c>
      <c r="F4855" s="16" t="s">
        <v>11248</v>
      </c>
      <c r="G4855" s="16" t="s">
        <v>11252</v>
      </c>
      <c r="H4855" s="16" t="s">
        <v>283</v>
      </c>
      <c r="I4855" s="0" t="n">
        <v>3421.7</v>
      </c>
      <c r="J4855" s="16" t="s">
        <v>232</v>
      </c>
      <c r="K4855" s="0" t="str">
        <f aca="false">IFERROR(IF(VLOOKUP($C4855,薬効分類マスタ!$A$2:$E$180,5,FALSE())=0,"",VLOOKUP($C4855,薬効分類マスタ!$A$2:$E$180,5,FALSE())),"")</f>
        <v/>
      </c>
      <c r="L4855" s="17"/>
      <c r="M4855" s="0" t="str">
        <f aca="false">IF($K4855="","",IF($L4855&lt;&gt;"",$L4855,VLOOKUP($C4855,薬効分類マスタ!$A$2:$F$180,6,FALSE())))</f>
        <v/>
      </c>
      <c r="N4855" s="0" t="str">
        <f aca="false">ASC(G4855)</f>
        <v>ﾚﾝﾋﾞﾏｶﾌﾟｾﾙ4mg</v>
      </c>
      <c r="O4855" s="0" t="str">
        <f aca="false">ASC(E4855)</f>
        <v>ﾚﾝﾊﾞﾁﾆﾌﾞﾒｼﾙ酸塩</v>
      </c>
      <c r="P4855" s="16" t="n">
        <f aca="false">N(P4854)+IF($C4855=検索!$B$49,1,0)</f>
        <v>0</v>
      </c>
    </row>
    <row r="4856" customFormat="false" ht="15" hidden="false" customHeight="false" outlineLevel="0" collapsed="false">
      <c r="A4856" s="16" t="s">
        <v>221</v>
      </c>
      <c r="B4856" s="0" t="s">
        <v>11253</v>
      </c>
      <c r="C4856" s="0" t="n">
        <v>429</v>
      </c>
      <c r="D4856" s="0" t="str">
        <f aca="false">IFERROR(VLOOKUP($C4856,薬効分類マスタ!$A$2:$B$180,2,FALSE()),"未登録")</f>
        <v>その他の腫瘍用薬</v>
      </c>
      <c r="E4856" s="16" t="s">
        <v>11251</v>
      </c>
      <c r="F4856" s="16" t="s">
        <v>1778</v>
      </c>
      <c r="G4856" s="16" t="s">
        <v>11254</v>
      </c>
      <c r="H4856" s="16" t="s">
        <v>283</v>
      </c>
      <c r="I4856" s="0" t="n">
        <v>8090</v>
      </c>
      <c r="J4856" s="16" t="s">
        <v>232</v>
      </c>
      <c r="K4856" s="0" t="str">
        <f aca="false">IFERROR(IF(VLOOKUP($C4856,薬効分類マスタ!$A$2:$E$180,5,FALSE())=0,"",VLOOKUP($C4856,薬効分類マスタ!$A$2:$E$180,5,FALSE())),"")</f>
        <v/>
      </c>
      <c r="L4856" s="17"/>
      <c r="M4856" s="0" t="str">
        <f aca="false">IF($K4856="","",IF($L4856&lt;&gt;"",$L4856,VLOOKUP($C4856,薬効分類マスタ!$A$2:$F$180,6,FALSE())))</f>
        <v/>
      </c>
      <c r="N4856" s="0" t="str">
        <f aca="false">ASC(G4856)</f>
        <v>ﾚﾝﾋﾞﾏｶﾌﾟｾﾙ10mg</v>
      </c>
      <c r="O4856" s="0" t="str">
        <f aca="false">ASC(E4856)</f>
        <v>ﾚﾝﾊﾞﾁﾆﾌﾞﾒｼﾙ酸塩</v>
      </c>
      <c r="P4856" s="16" t="n">
        <f aca="false">N(P4855)+IF($C4856=検索!$B$49,1,0)</f>
        <v>0</v>
      </c>
    </row>
    <row r="4857" customFormat="false" ht="15" hidden="false" customHeight="false" outlineLevel="0" collapsed="false">
      <c r="A4857" s="16" t="s">
        <v>221</v>
      </c>
      <c r="B4857" s="0" t="s">
        <v>11255</v>
      </c>
      <c r="C4857" s="0" t="n">
        <v>429</v>
      </c>
      <c r="D4857" s="0" t="str">
        <f aca="false">IFERROR(VLOOKUP($C4857,薬効分類マスタ!$A$2:$B$180,2,FALSE()),"未登録")</f>
        <v>その他の腫瘍用薬</v>
      </c>
      <c r="E4857" s="16" t="s">
        <v>11256</v>
      </c>
      <c r="F4857" s="16" t="s">
        <v>627</v>
      </c>
      <c r="G4857" s="16" t="s">
        <v>11257</v>
      </c>
      <c r="H4857" s="16" t="s">
        <v>494</v>
      </c>
      <c r="I4857" s="0" t="n">
        <v>7902.2</v>
      </c>
      <c r="J4857" s="16" t="s">
        <v>232</v>
      </c>
      <c r="K4857" s="0" t="str">
        <f aca="false">IFERROR(IF(VLOOKUP($C4857,薬効分類マスタ!$A$2:$E$180,5,FALSE())=0,"",VLOOKUP($C4857,薬効分類マスタ!$A$2:$E$180,5,FALSE())),"")</f>
        <v/>
      </c>
      <c r="L4857" s="17"/>
      <c r="M4857" s="0" t="str">
        <f aca="false">IF($K4857="","",IF($L4857&lt;&gt;"",$L4857,VLOOKUP($C4857,薬効分類マスタ!$A$2:$F$180,6,FALSE())))</f>
        <v/>
      </c>
      <c r="N4857" s="0" t="str">
        <f aca="false">ASC(G4857)</f>
        <v>ｶﾌﾟﾚﾙｻ錠100mg</v>
      </c>
      <c r="O4857" s="0" t="str">
        <f aca="false">ASC(E4857)</f>
        <v>ﾊﾞﾝﾃﾞﾀﾆﾌﾞ</v>
      </c>
      <c r="P4857" s="16" t="n">
        <f aca="false">N(P4856)+IF($C4857=検索!$B$49,1,0)</f>
        <v>0</v>
      </c>
    </row>
    <row r="4858" customFormat="false" ht="15" hidden="false" customHeight="false" outlineLevel="0" collapsed="false">
      <c r="A4858" s="16" t="s">
        <v>221</v>
      </c>
      <c r="B4858" s="0" t="s">
        <v>11258</v>
      </c>
      <c r="C4858" s="0" t="n">
        <v>429</v>
      </c>
      <c r="D4858" s="0" t="str">
        <f aca="false">IFERROR(VLOOKUP($C4858,薬効分類マスタ!$A$2:$B$180,2,FALSE()),"未登録")</f>
        <v>その他の腫瘍用薬</v>
      </c>
      <c r="E4858" s="16" t="s">
        <v>11259</v>
      </c>
      <c r="F4858" s="16" t="s">
        <v>2883</v>
      </c>
      <c r="G4858" s="16" t="s">
        <v>11260</v>
      </c>
      <c r="H4858" s="16" t="s">
        <v>4354</v>
      </c>
      <c r="I4858" s="0" t="n">
        <v>2846.7</v>
      </c>
      <c r="J4858" s="16" t="s">
        <v>232</v>
      </c>
      <c r="K4858" s="0" t="str">
        <f aca="false">IFERROR(IF(VLOOKUP($C4858,薬効分類マスタ!$A$2:$E$180,5,FALSE())=0,"",VLOOKUP($C4858,薬効分類マスタ!$A$2:$E$180,5,FALSE())),"")</f>
        <v/>
      </c>
      <c r="L4858" s="17"/>
      <c r="M4858" s="0" t="str">
        <f aca="false">IF($K4858="","",IF($L4858&lt;&gt;"",$L4858,VLOOKUP($C4858,薬効分類マスタ!$A$2:$F$180,6,FALSE())))</f>
        <v/>
      </c>
      <c r="N4858" s="0" t="str">
        <f aca="false">ASC(G4858)</f>
        <v>ﾀﾙｸﾞﾚﾁﾝｶﾌﾟｾﾙ75mg</v>
      </c>
      <c r="O4858" s="0" t="str">
        <f aca="false">ASC(E4858)</f>
        <v>ﾍﾞｷｻﾛﾃﾝ</v>
      </c>
      <c r="P4858" s="16" t="n">
        <f aca="false">N(P4857)+IF($C4858=検索!$B$49,1,0)</f>
        <v>0</v>
      </c>
    </row>
    <row r="4859" customFormat="false" ht="15" hidden="false" customHeight="false" outlineLevel="0" collapsed="false">
      <c r="A4859" s="16" t="s">
        <v>221</v>
      </c>
      <c r="B4859" s="0" t="s">
        <v>11261</v>
      </c>
      <c r="C4859" s="0" t="n">
        <v>429</v>
      </c>
      <c r="D4859" s="0" t="str">
        <f aca="false">IFERROR(VLOOKUP($C4859,薬効分類マスタ!$A$2:$B$180,2,FALSE()),"未登録")</f>
        <v>その他の腫瘍用薬</v>
      </c>
      <c r="E4859" s="16" t="s">
        <v>11262</v>
      </c>
      <c r="F4859" s="16" t="s">
        <v>11263</v>
      </c>
      <c r="G4859" s="16" t="s">
        <v>11264</v>
      </c>
      <c r="H4859" s="16" t="s">
        <v>1356</v>
      </c>
      <c r="I4859" s="0" t="n">
        <v>8848.1</v>
      </c>
      <c r="J4859" s="16" t="s">
        <v>232</v>
      </c>
      <c r="K4859" s="0" t="str">
        <f aca="false">IFERROR(IF(VLOOKUP($C4859,薬効分類マスタ!$A$2:$E$180,5,FALSE())=0,"",VLOOKUP($C4859,薬効分類マスタ!$A$2:$E$180,5,FALSE())),"")</f>
        <v/>
      </c>
      <c r="L4859" s="17"/>
      <c r="M4859" s="0" t="str">
        <f aca="false">IF($K4859="","",IF($L4859&lt;&gt;"",$L4859,VLOOKUP($C4859,薬効分類マスタ!$A$2:$F$180,6,FALSE())))</f>
        <v/>
      </c>
      <c r="N4859" s="0" t="str">
        <f aca="false">ASC(G4859)</f>
        <v>ｲﾑﾌﾞﾙﾋﾞｶｶﾌﾟｾﾙ140mg</v>
      </c>
      <c r="O4859" s="0" t="str">
        <f aca="false">ASC(E4859)</f>
        <v>ｲﾌﾞﾙﾁﾆﾌﾞ</v>
      </c>
      <c r="P4859" s="16" t="n">
        <f aca="false">N(P4858)+IF($C4859=検索!$B$49,1,0)</f>
        <v>0</v>
      </c>
    </row>
    <row r="4860" customFormat="false" ht="15" hidden="false" customHeight="false" outlineLevel="0" collapsed="false">
      <c r="A4860" s="16" t="s">
        <v>221</v>
      </c>
      <c r="B4860" s="0" t="s">
        <v>11265</v>
      </c>
      <c r="C4860" s="0" t="n">
        <v>429</v>
      </c>
      <c r="D4860" s="0" t="str">
        <f aca="false">IFERROR(VLOOKUP($C4860,薬効分類マスタ!$A$2:$B$180,2,FALSE()),"未登録")</f>
        <v>その他の腫瘍用薬</v>
      </c>
      <c r="E4860" s="16" t="s">
        <v>11266</v>
      </c>
      <c r="F4860" s="16" t="s">
        <v>1338</v>
      </c>
      <c r="G4860" s="16" t="s">
        <v>11267</v>
      </c>
      <c r="H4860" s="16" t="s">
        <v>1133</v>
      </c>
      <c r="I4860" s="0" t="n">
        <v>6413.6</v>
      </c>
      <c r="J4860" s="16" t="s">
        <v>232</v>
      </c>
      <c r="K4860" s="0" t="str">
        <f aca="false">IFERROR(IF(VLOOKUP($C4860,薬効分類マスタ!$A$2:$E$180,5,FALSE())=0,"",VLOOKUP($C4860,薬効分類マスタ!$A$2:$E$180,5,FALSE())),"")</f>
        <v/>
      </c>
      <c r="L4860" s="17"/>
      <c r="M4860" s="0" t="str">
        <f aca="false">IF($K4860="","",IF($L4860&lt;&gt;"",$L4860,VLOOKUP($C4860,薬効分類マスタ!$A$2:$F$180,6,FALSE())))</f>
        <v/>
      </c>
      <c r="N4860" s="0" t="str">
        <f aca="false">ASC(G4860)</f>
        <v>ｼﾞｶﾃﾞｨｱ錠150mg</v>
      </c>
      <c r="O4860" s="0" t="str">
        <f aca="false">ASC(E4860)</f>
        <v>ｾﾘﾁﾆﾌﾞ</v>
      </c>
      <c r="P4860" s="16" t="n">
        <f aca="false">N(P4859)+IF($C4860=検索!$B$49,1,0)</f>
        <v>0</v>
      </c>
    </row>
    <row r="4861" customFormat="false" ht="15" hidden="false" customHeight="false" outlineLevel="0" collapsed="false">
      <c r="A4861" s="16" t="s">
        <v>221</v>
      </c>
      <c r="B4861" s="0" t="s">
        <v>11268</v>
      </c>
      <c r="C4861" s="0" t="n">
        <v>429</v>
      </c>
      <c r="D4861" s="0" t="str">
        <f aca="false">IFERROR(VLOOKUP($C4861,薬効分類マスタ!$A$2:$B$180,2,FALSE()),"未登録")</f>
        <v>その他の腫瘍用薬</v>
      </c>
      <c r="E4861" s="16" t="s">
        <v>11269</v>
      </c>
      <c r="F4861" s="16" t="s">
        <v>1172</v>
      </c>
      <c r="G4861" s="16" t="s">
        <v>11270</v>
      </c>
      <c r="H4861" s="16" t="s">
        <v>4574</v>
      </c>
      <c r="I4861" s="0" t="n">
        <v>9670</v>
      </c>
      <c r="J4861" s="16" t="s">
        <v>232</v>
      </c>
      <c r="K4861" s="0" t="str">
        <f aca="false">IFERROR(IF(VLOOKUP($C4861,薬効分類マスタ!$A$2:$E$180,5,FALSE())=0,"",VLOOKUP($C4861,薬効分類マスタ!$A$2:$E$180,5,FALSE())),"")</f>
        <v/>
      </c>
      <c r="L4861" s="17"/>
      <c r="M4861" s="0" t="str">
        <f aca="false">IF($K4861="","",IF($L4861&lt;&gt;"",$L4861,VLOOKUP($C4861,薬効分類マスタ!$A$2:$F$180,6,FALSE())))</f>
        <v/>
      </c>
      <c r="N4861" s="0" t="str">
        <f aca="false">ASC(G4861)</f>
        <v>ﾀｸﾞﾘｯｿ錠40mg</v>
      </c>
      <c r="O4861" s="0" t="str">
        <f aca="false">ASC(E4861)</f>
        <v>ｵｼﾒﾙﾁﾆﾌﾞﾒｼﾙ酸塩</v>
      </c>
      <c r="P4861" s="16" t="n">
        <f aca="false">N(P4860)+IF($C4861=検索!$B$49,1,0)</f>
        <v>0</v>
      </c>
    </row>
    <row r="4862" customFormat="false" ht="15" hidden="false" customHeight="false" outlineLevel="0" collapsed="false">
      <c r="A4862" s="16" t="s">
        <v>221</v>
      </c>
      <c r="B4862" s="0" t="s">
        <v>11271</v>
      </c>
      <c r="C4862" s="0" t="n">
        <v>429</v>
      </c>
      <c r="D4862" s="0" t="str">
        <f aca="false">IFERROR(VLOOKUP($C4862,薬効分類マスタ!$A$2:$B$180,2,FALSE()),"未登録")</f>
        <v>その他の腫瘍用薬</v>
      </c>
      <c r="E4862" s="16" t="s">
        <v>11269</v>
      </c>
      <c r="F4862" s="16" t="s">
        <v>1205</v>
      </c>
      <c r="G4862" s="16" t="s">
        <v>11272</v>
      </c>
      <c r="H4862" s="16" t="s">
        <v>4574</v>
      </c>
      <c r="I4862" s="0" t="n">
        <v>18540.2</v>
      </c>
      <c r="J4862" s="16" t="s">
        <v>232</v>
      </c>
      <c r="K4862" s="0" t="str">
        <f aca="false">IFERROR(IF(VLOOKUP($C4862,薬効分類マスタ!$A$2:$E$180,5,FALSE())=0,"",VLOOKUP($C4862,薬効分類マスタ!$A$2:$E$180,5,FALSE())),"")</f>
        <v/>
      </c>
      <c r="L4862" s="17"/>
      <c r="M4862" s="0" t="str">
        <f aca="false">IF($K4862="","",IF($L4862&lt;&gt;"",$L4862,VLOOKUP($C4862,薬効分類マスタ!$A$2:$F$180,6,FALSE())))</f>
        <v/>
      </c>
      <c r="N4862" s="0" t="str">
        <f aca="false">ASC(G4862)</f>
        <v>ﾀｸﾞﾘｯｿ錠80mg</v>
      </c>
      <c r="O4862" s="0" t="str">
        <f aca="false">ASC(E4862)</f>
        <v>ｵｼﾒﾙﾁﾆﾌﾞﾒｼﾙ酸塩</v>
      </c>
      <c r="P4862" s="16" t="n">
        <f aca="false">N(P4861)+IF($C4862=検索!$B$49,1,0)</f>
        <v>0</v>
      </c>
    </row>
    <row r="4863" customFormat="false" ht="15" hidden="false" customHeight="false" outlineLevel="0" collapsed="false">
      <c r="A4863" s="16" t="s">
        <v>221</v>
      </c>
      <c r="B4863" s="0" t="s">
        <v>11273</v>
      </c>
      <c r="C4863" s="0" t="n">
        <v>429</v>
      </c>
      <c r="D4863" s="0" t="str">
        <f aca="false">IFERROR(VLOOKUP($C4863,薬効分類マスタ!$A$2:$B$180,2,FALSE()),"未登録")</f>
        <v>その他の腫瘍用薬</v>
      </c>
      <c r="E4863" s="16" t="s">
        <v>11274</v>
      </c>
      <c r="F4863" s="16" t="s">
        <v>1783</v>
      </c>
      <c r="G4863" s="16" t="s">
        <v>11275</v>
      </c>
      <c r="H4863" s="16" t="s">
        <v>1133</v>
      </c>
      <c r="I4863" s="0" t="n">
        <v>5367.7</v>
      </c>
      <c r="J4863" s="16" t="s">
        <v>232</v>
      </c>
      <c r="K4863" s="0" t="str">
        <f aca="false">IFERROR(IF(VLOOKUP($C4863,薬効分類マスタ!$A$2:$E$180,5,FALSE())=0,"",VLOOKUP($C4863,薬効分類マスタ!$A$2:$E$180,5,FALSE())),"")</f>
        <v/>
      </c>
      <c r="L4863" s="17"/>
      <c r="M4863" s="0" t="str">
        <f aca="false">IF($K4863="","",IF($L4863&lt;&gt;"",$L4863,VLOOKUP($C4863,薬効分類マスタ!$A$2:$F$180,6,FALSE())))</f>
        <v/>
      </c>
      <c r="N4863" s="0" t="str">
        <f aca="false">ASC(G4863)</f>
        <v>ﾀﾌｨﾝﾗｰｶﾌﾟｾﾙ50mg</v>
      </c>
      <c r="O4863" s="0" t="str">
        <f aca="false">ASC(E4863)</f>
        <v>ﾀﾞﾌﾞﾗﾌｪﾆﾌﾞﾒｼﾙ酸塩</v>
      </c>
      <c r="P4863" s="16" t="n">
        <f aca="false">N(P4862)+IF($C4863=検索!$B$49,1,0)</f>
        <v>0</v>
      </c>
    </row>
    <row r="4864" customFormat="false" ht="15" hidden="false" customHeight="false" outlineLevel="0" collapsed="false">
      <c r="A4864" s="16" t="s">
        <v>221</v>
      </c>
      <c r="B4864" s="0" t="s">
        <v>11276</v>
      </c>
      <c r="C4864" s="0" t="n">
        <v>429</v>
      </c>
      <c r="D4864" s="0" t="str">
        <f aca="false">IFERROR(VLOOKUP($C4864,薬効分類マスタ!$A$2:$B$180,2,FALSE()),"未登録")</f>
        <v>その他の腫瘍用薬</v>
      </c>
      <c r="E4864" s="16" t="s">
        <v>11274</v>
      </c>
      <c r="F4864" s="16" t="s">
        <v>2883</v>
      </c>
      <c r="G4864" s="16" t="s">
        <v>11277</v>
      </c>
      <c r="H4864" s="16" t="s">
        <v>1133</v>
      </c>
      <c r="I4864" s="0" t="n">
        <v>7903.2</v>
      </c>
      <c r="J4864" s="16" t="s">
        <v>232</v>
      </c>
      <c r="K4864" s="0" t="str">
        <f aca="false">IFERROR(IF(VLOOKUP($C4864,薬効分類マスタ!$A$2:$E$180,5,FALSE())=0,"",VLOOKUP($C4864,薬効分類マスタ!$A$2:$E$180,5,FALSE())),"")</f>
        <v/>
      </c>
      <c r="L4864" s="17"/>
      <c r="M4864" s="0" t="str">
        <f aca="false">IF($K4864="","",IF($L4864&lt;&gt;"",$L4864,VLOOKUP($C4864,薬効分類マスタ!$A$2:$F$180,6,FALSE())))</f>
        <v/>
      </c>
      <c r="N4864" s="0" t="str">
        <f aca="false">ASC(G4864)</f>
        <v>ﾀﾌｨﾝﾗｰｶﾌﾟｾﾙ75mg</v>
      </c>
      <c r="O4864" s="0" t="str">
        <f aca="false">ASC(E4864)</f>
        <v>ﾀﾞﾌﾞﾗﾌｪﾆﾌﾞﾒｼﾙ酸塩</v>
      </c>
      <c r="P4864" s="16" t="n">
        <f aca="false">N(P4863)+IF($C4864=検索!$B$49,1,0)</f>
        <v>0</v>
      </c>
    </row>
    <row r="4865" customFormat="false" ht="15" hidden="false" customHeight="false" outlineLevel="0" collapsed="false">
      <c r="A4865" s="16" t="s">
        <v>221</v>
      </c>
      <c r="B4865" s="0" t="s">
        <v>11278</v>
      </c>
      <c r="C4865" s="0" t="n">
        <v>429</v>
      </c>
      <c r="D4865" s="0" t="str">
        <f aca="false">IFERROR(VLOOKUP($C4865,薬効分類マスタ!$A$2:$B$180,2,FALSE()),"未登録")</f>
        <v>その他の腫瘍用薬</v>
      </c>
      <c r="E4865" s="16" t="s">
        <v>11274</v>
      </c>
      <c r="F4865" s="16" t="s">
        <v>262</v>
      </c>
      <c r="G4865" s="16" t="s">
        <v>11279</v>
      </c>
      <c r="H4865" s="16" t="s">
        <v>1133</v>
      </c>
      <c r="I4865" s="0" t="n">
        <v>1225.9</v>
      </c>
      <c r="J4865" s="16" t="s">
        <v>232</v>
      </c>
      <c r="K4865" s="0" t="str">
        <f aca="false">IFERROR(IF(VLOOKUP($C4865,薬効分類マスタ!$A$2:$E$180,5,FALSE())=0,"",VLOOKUP($C4865,薬効分類マスタ!$A$2:$E$180,5,FALSE())),"")</f>
        <v/>
      </c>
      <c r="L4865" s="17"/>
      <c r="M4865" s="0" t="str">
        <f aca="false">IF($K4865="","",IF($L4865&lt;&gt;"",$L4865,VLOOKUP($C4865,薬効分類マスタ!$A$2:$F$180,6,FALSE())))</f>
        <v/>
      </c>
      <c r="N4865" s="0" t="str">
        <f aca="false">ASC(G4865)</f>
        <v>ﾀﾌｨﾝﾗｰ小児用分散錠10mg</v>
      </c>
      <c r="O4865" s="0" t="str">
        <f aca="false">ASC(E4865)</f>
        <v>ﾀﾞﾌﾞﾗﾌｪﾆﾌﾞﾒｼﾙ酸塩</v>
      </c>
      <c r="P4865" s="16" t="n">
        <f aca="false">N(P4864)+IF($C4865=検索!$B$49,1,0)</f>
        <v>0</v>
      </c>
    </row>
    <row r="4866" customFormat="false" ht="15" hidden="false" customHeight="false" outlineLevel="0" collapsed="false">
      <c r="A4866" s="16" t="s">
        <v>221</v>
      </c>
      <c r="B4866" s="0" t="s">
        <v>11280</v>
      </c>
      <c r="C4866" s="0" t="n">
        <v>429</v>
      </c>
      <c r="D4866" s="0" t="str">
        <f aca="false">IFERROR(VLOOKUP($C4866,薬効分類マスタ!$A$2:$B$180,2,FALSE()),"未登録")</f>
        <v>その他の腫瘍用薬</v>
      </c>
      <c r="E4866" s="16" t="s">
        <v>11281</v>
      </c>
      <c r="F4866" s="16" t="s">
        <v>381</v>
      </c>
      <c r="G4866" s="16" t="s">
        <v>11282</v>
      </c>
      <c r="H4866" s="16" t="s">
        <v>1133</v>
      </c>
      <c r="I4866" s="0" t="n">
        <v>8517.6</v>
      </c>
      <c r="J4866" s="16" t="s">
        <v>232</v>
      </c>
      <c r="K4866" s="0" t="str">
        <f aca="false">IFERROR(IF(VLOOKUP($C4866,薬効分類マスタ!$A$2:$E$180,5,FALSE())=0,"",VLOOKUP($C4866,薬効分類マスタ!$A$2:$E$180,5,FALSE())),"")</f>
        <v/>
      </c>
      <c r="L4866" s="17"/>
      <c r="M4866" s="0" t="str">
        <f aca="false">IF($K4866="","",IF($L4866&lt;&gt;"",$L4866,VLOOKUP($C4866,薬効分類マスタ!$A$2:$F$180,6,FALSE())))</f>
        <v/>
      </c>
      <c r="N4866" s="0" t="str">
        <f aca="false">ASC(G4866)</f>
        <v>ﾒｷﾆｽﾄ錠0.5mg</v>
      </c>
      <c r="O4866" s="0" t="str">
        <f aca="false">ASC(E4866)</f>
        <v>ﾄﾗﾒﾁﾆﾌﾞ　ｼﾞﾒﾁﾙｽﾙﾎｷｼﾄﾞ付加物</v>
      </c>
      <c r="P4866" s="16" t="n">
        <f aca="false">N(P4865)+IF($C4866=検索!$B$49,1,0)</f>
        <v>0</v>
      </c>
    </row>
    <row r="4867" customFormat="false" ht="15" hidden="false" customHeight="false" outlineLevel="0" collapsed="false">
      <c r="A4867" s="16" t="s">
        <v>221</v>
      </c>
      <c r="B4867" s="0" t="s">
        <v>11283</v>
      </c>
      <c r="C4867" s="0" t="n">
        <v>429</v>
      </c>
      <c r="D4867" s="0" t="str">
        <f aca="false">IFERROR(VLOOKUP($C4867,薬効分類マスタ!$A$2:$B$180,2,FALSE()),"未登録")</f>
        <v>その他の腫瘍用薬</v>
      </c>
      <c r="E4867" s="16" t="s">
        <v>11281</v>
      </c>
      <c r="F4867" s="16" t="s">
        <v>241</v>
      </c>
      <c r="G4867" s="16" t="s">
        <v>11284</v>
      </c>
      <c r="H4867" s="16" t="s">
        <v>1133</v>
      </c>
      <c r="I4867" s="0" t="n">
        <v>31970.7</v>
      </c>
      <c r="J4867" s="16" t="s">
        <v>232</v>
      </c>
      <c r="K4867" s="0" t="str">
        <f aca="false">IFERROR(IF(VLOOKUP($C4867,薬効分類マスタ!$A$2:$E$180,5,FALSE())=0,"",VLOOKUP($C4867,薬効分類マスタ!$A$2:$E$180,5,FALSE())),"")</f>
        <v/>
      </c>
      <c r="L4867" s="17"/>
      <c r="M4867" s="0" t="str">
        <f aca="false">IF($K4867="","",IF($L4867&lt;&gt;"",$L4867,VLOOKUP($C4867,薬効分類マスタ!$A$2:$F$180,6,FALSE())))</f>
        <v/>
      </c>
      <c r="N4867" s="0" t="str">
        <f aca="false">ASC(G4867)</f>
        <v>ﾒｷﾆｽﾄ錠2mg</v>
      </c>
      <c r="O4867" s="0" t="str">
        <f aca="false">ASC(E4867)</f>
        <v>ﾄﾗﾒﾁﾆﾌﾞ　ｼﾞﾒﾁﾙｽﾙﾎｷｼﾄﾞ付加物</v>
      </c>
      <c r="P4867" s="16" t="n">
        <f aca="false">N(P4866)+IF($C4867=検索!$B$49,1,0)</f>
        <v>0</v>
      </c>
    </row>
    <row r="4868" customFormat="false" ht="15" hidden="false" customHeight="false" outlineLevel="0" collapsed="false">
      <c r="A4868" s="16" t="s">
        <v>221</v>
      </c>
      <c r="B4868" s="0" t="s">
        <v>11285</v>
      </c>
      <c r="C4868" s="0" t="n">
        <v>429</v>
      </c>
      <c r="D4868" s="0" t="str">
        <f aca="false">IFERROR(VLOOKUP($C4868,薬効分類マスタ!$A$2:$B$180,2,FALSE()),"未登録")</f>
        <v>その他の腫瘍用薬</v>
      </c>
      <c r="E4868" s="16" t="s">
        <v>11281</v>
      </c>
      <c r="F4868" s="16" t="s">
        <v>11286</v>
      </c>
      <c r="G4868" s="16" t="s">
        <v>11287</v>
      </c>
      <c r="H4868" s="16" t="s">
        <v>1133</v>
      </c>
      <c r="I4868" s="0" t="n">
        <v>99852</v>
      </c>
      <c r="J4868" s="16" t="s">
        <v>232</v>
      </c>
      <c r="K4868" s="0" t="str">
        <f aca="false">IFERROR(IF(VLOOKUP($C4868,薬効分類マスタ!$A$2:$E$180,5,FALSE())=0,"",VLOOKUP($C4868,薬効分類マスタ!$A$2:$E$180,5,FALSE())),"")</f>
        <v/>
      </c>
      <c r="L4868" s="17"/>
      <c r="M4868" s="0" t="str">
        <f aca="false">IF($K4868="","",IF($L4868&lt;&gt;"",$L4868,VLOOKUP($C4868,薬効分類マスタ!$A$2:$F$180,6,FALSE())))</f>
        <v/>
      </c>
      <c r="N4868" s="0" t="str">
        <f aca="false">ASC(G4868)</f>
        <v>ﾒｷﾆｽﾄ小児用ﾄﾞﾗｲｼﾛｯﾌﾟ4.7mg</v>
      </c>
      <c r="O4868" s="0" t="str">
        <f aca="false">ASC(E4868)</f>
        <v>ﾄﾗﾒﾁﾆﾌﾞ　ｼﾞﾒﾁﾙｽﾙﾎｷｼﾄﾞ付加物</v>
      </c>
      <c r="P4868" s="16" t="n">
        <f aca="false">N(P4867)+IF($C4868=検索!$B$49,1,0)</f>
        <v>0</v>
      </c>
    </row>
    <row r="4869" customFormat="false" ht="15" hidden="false" customHeight="false" outlineLevel="0" collapsed="false">
      <c r="A4869" s="16" t="s">
        <v>221</v>
      </c>
      <c r="B4869" s="0" t="s">
        <v>11288</v>
      </c>
      <c r="C4869" s="0" t="n">
        <v>429</v>
      </c>
      <c r="D4869" s="0" t="str">
        <f aca="false">IFERROR(VLOOKUP($C4869,薬効分類マスタ!$A$2:$B$180,2,FALSE()),"未登録")</f>
        <v>その他の腫瘍用薬</v>
      </c>
      <c r="E4869" s="16" t="s">
        <v>11289</v>
      </c>
      <c r="F4869" s="16" t="s">
        <v>439</v>
      </c>
      <c r="G4869" s="16" t="s">
        <v>11290</v>
      </c>
      <c r="H4869" s="16" t="s">
        <v>2382</v>
      </c>
      <c r="I4869" s="0" t="n">
        <v>6428.4</v>
      </c>
      <c r="J4869" s="16" t="s">
        <v>232</v>
      </c>
      <c r="K4869" s="0" t="str">
        <f aca="false">IFERROR(IF(VLOOKUP($C4869,薬効分類マスタ!$A$2:$E$180,5,FALSE())=0,"",VLOOKUP($C4869,薬効分類マスタ!$A$2:$E$180,5,FALSE())),"")</f>
        <v/>
      </c>
      <c r="L4869" s="17"/>
      <c r="M4869" s="0" t="str">
        <f aca="false">IF($K4869="","",IF($L4869&lt;&gt;"",$L4869,VLOOKUP($C4869,薬効分類マスタ!$A$2:$F$180,6,FALSE())))</f>
        <v/>
      </c>
      <c r="N4869" s="0" t="str">
        <f aca="false">ASC(G4869)</f>
        <v>ｱｲｸﾙｼｸﾞ錠15mg</v>
      </c>
      <c r="O4869" s="0" t="str">
        <f aca="false">ASC(E4869)</f>
        <v>ﾎﾟﾅﾁﾆﾌﾞ塩酸塩</v>
      </c>
      <c r="P4869" s="16" t="n">
        <f aca="false">N(P4868)+IF($C4869=検索!$B$49,1,0)</f>
        <v>0</v>
      </c>
    </row>
    <row r="4870" customFormat="false" ht="15" hidden="false" customHeight="false" outlineLevel="0" collapsed="false">
      <c r="A4870" s="16" t="s">
        <v>221</v>
      </c>
      <c r="B4870" s="0" t="s">
        <v>11291</v>
      </c>
      <c r="C4870" s="0" t="n">
        <v>429</v>
      </c>
      <c r="D4870" s="0" t="str">
        <f aca="false">IFERROR(VLOOKUP($C4870,薬効分類マスタ!$A$2:$B$180,2,FALSE()),"未登録")</f>
        <v>その他の腫瘍用薬</v>
      </c>
      <c r="E4870" s="16" t="s">
        <v>11292</v>
      </c>
      <c r="F4870" s="16" t="s">
        <v>11293</v>
      </c>
      <c r="G4870" s="16" t="s">
        <v>11294</v>
      </c>
      <c r="H4870" s="16" t="s">
        <v>1635</v>
      </c>
      <c r="I4870" s="0" t="n">
        <v>98306.4</v>
      </c>
      <c r="J4870" s="16" t="s">
        <v>232</v>
      </c>
      <c r="K4870" s="0" t="str">
        <f aca="false">IFERROR(IF(VLOOKUP($C4870,薬効分類マスタ!$A$2:$E$180,5,FALSE())=0,"",VLOOKUP($C4870,薬効分類マスタ!$A$2:$E$180,5,FALSE())),"")</f>
        <v/>
      </c>
      <c r="L4870" s="17"/>
      <c r="M4870" s="0" t="str">
        <f aca="false">IF($K4870="","",IF($L4870&lt;&gt;"",$L4870,VLOOKUP($C4870,薬効分類マスタ!$A$2:$F$180,6,FALSE())))</f>
        <v/>
      </c>
      <c r="N4870" s="0" t="str">
        <f aca="false">ASC(G4870)</f>
        <v>ﾆﾝﾗｰﾛｶﾌﾟｾﾙ2.3mg</v>
      </c>
      <c r="O4870" s="0" t="str">
        <f aca="false">ASC(E4870)</f>
        <v>ｲｷｻｿﾞﾐﾌﾞｸｴﾝ酸ｴｽﾃﾙ</v>
      </c>
      <c r="P4870" s="16" t="n">
        <f aca="false">N(P4869)+IF($C4870=検索!$B$49,1,0)</f>
        <v>0</v>
      </c>
    </row>
    <row r="4871" customFormat="false" ht="15" hidden="false" customHeight="false" outlineLevel="0" collapsed="false">
      <c r="A4871" s="16" t="s">
        <v>221</v>
      </c>
      <c r="B4871" s="0" t="s">
        <v>11295</v>
      </c>
      <c r="C4871" s="0" t="n">
        <v>429</v>
      </c>
      <c r="D4871" s="0" t="str">
        <f aca="false">IFERROR(VLOOKUP($C4871,薬効分類マスタ!$A$2:$B$180,2,FALSE()),"未登録")</f>
        <v>その他の腫瘍用薬</v>
      </c>
      <c r="E4871" s="16" t="s">
        <v>11292</v>
      </c>
      <c r="F4871" s="16" t="s">
        <v>7863</v>
      </c>
      <c r="G4871" s="16" t="s">
        <v>11296</v>
      </c>
      <c r="H4871" s="16" t="s">
        <v>1635</v>
      </c>
      <c r="I4871" s="0" t="n">
        <v>125640</v>
      </c>
      <c r="J4871" s="16" t="s">
        <v>232</v>
      </c>
      <c r="K4871" s="0" t="str">
        <f aca="false">IFERROR(IF(VLOOKUP($C4871,薬効分類マスタ!$A$2:$E$180,5,FALSE())=0,"",VLOOKUP($C4871,薬効分類マスタ!$A$2:$E$180,5,FALSE())),"")</f>
        <v/>
      </c>
      <c r="L4871" s="17"/>
      <c r="M4871" s="0" t="str">
        <f aca="false">IF($K4871="","",IF($L4871&lt;&gt;"",$L4871,VLOOKUP($C4871,薬効分類マスタ!$A$2:$F$180,6,FALSE())))</f>
        <v/>
      </c>
      <c r="N4871" s="0" t="str">
        <f aca="false">ASC(G4871)</f>
        <v>ﾆﾝﾗｰﾛｶﾌﾟｾﾙ3mg</v>
      </c>
      <c r="O4871" s="0" t="str">
        <f aca="false">ASC(E4871)</f>
        <v>ｲｷｻｿﾞﾐﾌﾞｸｴﾝ酸ｴｽﾃﾙ</v>
      </c>
      <c r="P4871" s="16" t="n">
        <f aca="false">N(P4870)+IF($C4871=検索!$B$49,1,0)</f>
        <v>0</v>
      </c>
    </row>
    <row r="4872" customFormat="false" ht="15" hidden="false" customHeight="false" outlineLevel="0" collapsed="false">
      <c r="A4872" s="16" t="s">
        <v>221</v>
      </c>
      <c r="B4872" s="0" t="s">
        <v>11297</v>
      </c>
      <c r="C4872" s="0" t="n">
        <v>429</v>
      </c>
      <c r="D4872" s="0" t="str">
        <f aca="false">IFERROR(VLOOKUP($C4872,薬効分類マスタ!$A$2:$B$180,2,FALSE()),"未登録")</f>
        <v>その他の腫瘍用薬</v>
      </c>
      <c r="E4872" s="16" t="s">
        <v>11292</v>
      </c>
      <c r="F4872" s="16" t="s">
        <v>11248</v>
      </c>
      <c r="G4872" s="16" t="s">
        <v>11298</v>
      </c>
      <c r="H4872" s="16" t="s">
        <v>1635</v>
      </c>
      <c r="I4872" s="0" t="n">
        <v>163865.4</v>
      </c>
      <c r="J4872" s="16" t="s">
        <v>232</v>
      </c>
      <c r="K4872" s="0" t="str">
        <f aca="false">IFERROR(IF(VLOOKUP($C4872,薬効分類マスタ!$A$2:$E$180,5,FALSE())=0,"",VLOOKUP($C4872,薬効分類マスタ!$A$2:$E$180,5,FALSE())),"")</f>
        <v/>
      </c>
      <c r="L4872" s="17"/>
      <c r="M4872" s="0" t="str">
        <f aca="false">IF($K4872="","",IF($L4872&lt;&gt;"",$L4872,VLOOKUP($C4872,薬効分類マスタ!$A$2:$F$180,6,FALSE())))</f>
        <v/>
      </c>
      <c r="N4872" s="0" t="str">
        <f aca="false">ASC(G4872)</f>
        <v>ﾆﾝﾗｰﾛｶﾌﾟｾﾙ4mg</v>
      </c>
      <c r="O4872" s="0" t="str">
        <f aca="false">ASC(E4872)</f>
        <v>ｲｷｻｿﾞﾐﾌﾞｸｴﾝ酸ｴｽﾃﾙ</v>
      </c>
      <c r="P4872" s="16" t="n">
        <f aca="false">N(P4871)+IF($C4872=検索!$B$49,1,0)</f>
        <v>0</v>
      </c>
    </row>
    <row r="4873" customFormat="false" ht="15" hidden="false" customHeight="false" outlineLevel="0" collapsed="false">
      <c r="A4873" s="16" t="s">
        <v>221</v>
      </c>
      <c r="B4873" s="0" t="s">
        <v>11299</v>
      </c>
      <c r="C4873" s="0" t="n">
        <v>429</v>
      </c>
      <c r="D4873" s="0" t="str">
        <f aca="false">IFERROR(VLOOKUP($C4873,薬効分類マスタ!$A$2:$B$180,2,FALSE()),"未登録")</f>
        <v>その他の腫瘍用薬</v>
      </c>
      <c r="E4873" s="16" t="s">
        <v>11292</v>
      </c>
      <c r="F4873" s="16" t="s">
        <v>8169</v>
      </c>
      <c r="G4873" s="16" t="s">
        <v>11300</v>
      </c>
      <c r="H4873" s="16" t="s">
        <v>1635</v>
      </c>
      <c r="I4873" s="0" t="n">
        <v>24023.7</v>
      </c>
      <c r="J4873" s="16" t="s">
        <v>232</v>
      </c>
      <c r="K4873" s="0" t="str">
        <f aca="false">IFERROR(IF(VLOOKUP($C4873,薬効分類マスタ!$A$2:$E$180,5,FALSE())=0,"",VLOOKUP($C4873,薬効分類マスタ!$A$2:$E$180,5,FALSE())),"")</f>
        <v/>
      </c>
      <c r="L4873" s="17"/>
      <c r="M4873" s="0" t="str">
        <f aca="false">IF($K4873="","",IF($L4873&lt;&gt;"",$L4873,VLOOKUP($C4873,薬効分類マスタ!$A$2:$F$180,6,FALSE())))</f>
        <v/>
      </c>
      <c r="N4873" s="0" t="str">
        <f aca="false">ASC(G4873)</f>
        <v>ﾆﾝﾗｰﾛｶﾌﾟｾﾙ0.5mg</v>
      </c>
      <c r="O4873" s="0" t="str">
        <f aca="false">ASC(E4873)</f>
        <v>ｲｷｻｿﾞﾐﾌﾞｸｴﾝ酸ｴｽﾃﾙ</v>
      </c>
      <c r="P4873" s="16" t="n">
        <f aca="false">N(P4872)+IF($C4873=検索!$B$49,1,0)</f>
        <v>0</v>
      </c>
    </row>
    <row r="4874" customFormat="false" ht="15" hidden="false" customHeight="false" outlineLevel="0" collapsed="false">
      <c r="A4874" s="16" t="s">
        <v>221</v>
      </c>
      <c r="B4874" s="0" t="s">
        <v>11301</v>
      </c>
      <c r="C4874" s="0" t="n">
        <v>429</v>
      </c>
      <c r="D4874" s="0" t="str">
        <f aca="false">IFERROR(VLOOKUP($C4874,薬効分類マスタ!$A$2:$B$180,2,FALSE()),"未登録")</f>
        <v>その他の腫瘍用薬</v>
      </c>
      <c r="E4874" s="16" t="s">
        <v>11302</v>
      </c>
      <c r="F4874" s="16" t="s">
        <v>1123</v>
      </c>
      <c r="G4874" s="16" t="s">
        <v>11303</v>
      </c>
      <c r="H4874" s="16" t="s">
        <v>11304</v>
      </c>
      <c r="I4874" s="0" t="n">
        <v>2666.1</v>
      </c>
      <c r="J4874" s="16" t="s">
        <v>232</v>
      </c>
      <c r="K4874" s="0" t="str">
        <f aca="false">IFERROR(IF(VLOOKUP($C4874,薬効分類マスタ!$A$2:$E$180,5,FALSE())=0,"",VLOOKUP($C4874,薬効分類マスタ!$A$2:$E$180,5,FALSE())),"")</f>
        <v/>
      </c>
      <c r="L4874" s="17"/>
      <c r="M4874" s="0" t="str">
        <f aca="false">IF($K4874="","",IF($L4874&lt;&gt;"",$L4874,VLOOKUP($C4874,薬効分類マスタ!$A$2:$F$180,6,FALSE())))</f>
        <v/>
      </c>
      <c r="N4874" s="0" t="str">
        <f aca="false">ASC(G4874)</f>
        <v>ﾑﾝﾃﾞｼﾝｶﾌﾟｾﾙ100mg</v>
      </c>
      <c r="O4874" s="0" t="str">
        <f aca="false">ASC(E4874)</f>
        <v>ﾌｫﾛﾃﾞｼﾝ塩酸塩</v>
      </c>
      <c r="P4874" s="16" t="n">
        <f aca="false">N(P4873)+IF($C4874=検索!$B$49,1,0)</f>
        <v>0</v>
      </c>
    </row>
    <row r="4875" customFormat="false" ht="15" hidden="false" customHeight="false" outlineLevel="0" collapsed="false">
      <c r="A4875" s="16" t="s">
        <v>221</v>
      </c>
      <c r="B4875" s="0" t="s">
        <v>11305</v>
      </c>
      <c r="C4875" s="0" t="n">
        <v>429</v>
      </c>
      <c r="D4875" s="0" t="str">
        <f aca="false">IFERROR(VLOOKUP($C4875,薬効分類マスタ!$A$2:$B$180,2,FALSE()),"未登録")</f>
        <v>その他の腫瘍用薬</v>
      </c>
      <c r="E4875" s="16" t="s">
        <v>11306</v>
      </c>
      <c r="F4875" s="16" t="s">
        <v>622</v>
      </c>
      <c r="G4875" s="16" t="s">
        <v>11307</v>
      </c>
      <c r="H4875" s="16" t="s">
        <v>272</v>
      </c>
      <c r="I4875" s="0" t="n">
        <v>5076.8</v>
      </c>
      <c r="J4875" s="16" t="s">
        <v>232</v>
      </c>
      <c r="K4875" s="0" t="str">
        <f aca="false">IFERROR(IF(VLOOKUP($C4875,薬効分類マスタ!$A$2:$E$180,5,FALSE())=0,"",VLOOKUP($C4875,薬効分類マスタ!$A$2:$E$180,5,FALSE())),"")</f>
        <v/>
      </c>
      <c r="L4875" s="17"/>
      <c r="M4875" s="0" t="str">
        <f aca="false">IF($K4875="","",IF($L4875&lt;&gt;"",$L4875,VLOOKUP($C4875,薬効分類マスタ!$A$2:$F$180,6,FALSE())))</f>
        <v/>
      </c>
      <c r="N4875" s="0" t="str">
        <f aca="false">ASC(G4875)</f>
        <v>ｲﾌﾞﾗﾝｽ錠25mg</v>
      </c>
      <c r="O4875" s="0" t="str">
        <f aca="false">ASC(E4875)</f>
        <v>ﾊﾟﾙﾎﾞｼｸﾘﾌﾞ</v>
      </c>
      <c r="P4875" s="16" t="n">
        <f aca="false">N(P4874)+IF($C4875=検索!$B$49,1,0)</f>
        <v>0</v>
      </c>
    </row>
    <row r="4876" customFormat="false" ht="15" hidden="false" customHeight="false" outlineLevel="0" collapsed="false">
      <c r="A4876" s="16" t="s">
        <v>221</v>
      </c>
      <c r="B4876" s="0" t="s">
        <v>11308</v>
      </c>
      <c r="C4876" s="0" t="n">
        <v>429</v>
      </c>
      <c r="D4876" s="0" t="str">
        <f aca="false">IFERROR(VLOOKUP($C4876,薬効分類マスタ!$A$2:$B$180,2,FALSE()),"未登録")</f>
        <v>その他の腫瘍用薬</v>
      </c>
      <c r="E4876" s="16" t="s">
        <v>11306</v>
      </c>
      <c r="F4876" s="16" t="s">
        <v>3685</v>
      </c>
      <c r="G4876" s="16" t="s">
        <v>11309</v>
      </c>
      <c r="H4876" s="16" t="s">
        <v>272</v>
      </c>
      <c r="I4876" s="0" t="n">
        <v>20538.9</v>
      </c>
      <c r="J4876" s="16" t="s">
        <v>232</v>
      </c>
      <c r="K4876" s="0" t="str">
        <f aca="false">IFERROR(IF(VLOOKUP($C4876,薬効分類マスタ!$A$2:$E$180,5,FALSE())=0,"",VLOOKUP($C4876,薬効分類マスタ!$A$2:$E$180,5,FALSE())),"")</f>
        <v/>
      </c>
      <c r="L4876" s="17"/>
      <c r="M4876" s="0" t="str">
        <f aca="false">IF($K4876="","",IF($L4876&lt;&gt;"",$L4876,VLOOKUP($C4876,薬効分類マスタ!$A$2:$F$180,6,FALSE())))</f>
        <v/>
      </c>
      <c r="N4876" s="0" t="str">
        <f aca="false">ASC(G4876)</f>
        <v>ｲﾌﾞﾗﾝｽ錠125mg</v>
      </c>
      <c r="O4876" s="0" t="str">
        <f aca="false">ASC(E4876)</f>
        <v>ﾊﾟﾙﾎﾞｼｸﾘﾌﾞ</v>
      </c>
      <c r="P4876" s="16" t="n">
        <f aca="false">N(P4875)+IF($C4876=検索!$B$49,1,0)</f>
        <v>0</v>
      </c>
    </row>
    <row r="4877" customFormat="false" ht="15" hidden="false" customHeight="false" outlineLevel="0" collapsed="false">
      <c r="A4877" s="16" t="s">
        <v>221</v>
      </c>
      <c r="B4877" s="0" t="s">
        <v>11310</v>
      </c>
      <c r="C4877" s="0" t="n">
        <v>429</v>
      </c>
      <c r="D4877" s="0" t="str">
        <f aca="false">IFERROR(VLOOKUP($C4877,薬効分類マスタ!$A$2:$B$180,2,FALSE()),"未登録")</f>
        <v>その他の腫瘍用薬</v>
      </c>
      <c r="E4877" s="16" t="s">
        <v>11311</v>
      </c>
      <c r="F4877" s="16" t="s">
        <v>627</v>
      </c>
      <c r="G4877" s="16" t="s">
        <v>11312</v>
      </c>
      <c r="H4877" s="16" t="s">
        <v>4574</v>
      </c>
      <c r="I4877" s="0" t="n">
        <v>3225.1</v>
      </c>
      <c r="J4877" s="16" t="s">
        <v>232</v>
      </c>
      <c r="K4877" s="0" t="str">
        <f aca="false">IFERROR(IF(VLOOKUP($C4877,薬効分類マスタ!$A$2:$E$180,5,FALSE())=0,"",VLOOKUP($C4877,薬効分類マスタ!$A$2:$E$180,5,FALSE())),"")</f>
        <v/>
      </c>
      <c r="L4877" s="17"/>
      <c r="M4877" s="0" t="str">
        <f aca="false">IF($K4877="","",IF($L4877&lt;&gt;"",$L4877,VLOOKUP($C4877,薬効分類マスタ!$A$2:$F$180,6,FALSE())))</f>
        <v/>
      </c>
      <c r="N4877" s="0" t="str">
        <f aca="false">ASC(G4877)</f>
        <v>ﾘﾑﾊﾟｰｻﾞ錠100mg</v>
      </c>
      <c r="O4877" s="0" t="str">
        <f aca="false">ASC(E4877)</f>
        <v>ｵﾗﾊﾟﾘﾌﾞ</v>
      </c>
      <c r="P4877" s="16" t="n">
        <f aca="false">N(P4876)+IF($C4877=検索!$B$49,1,0)</f>
        <v>0</v>
      </c>
    </row>
    <row r="4878" customFormat="false" ht="15" hidden="false" customHeight="false" outlineLevel="0" collapsed="false">
      <c r="A4878" s="16" t="s">
        <v>221</v>
      </c>
      <c r="B4878" s="0" t="s">
        <v>11313</v>
      </c>
      <c r="C4878" s="0" t="n">
        <v>429</v>
      </c>
      <c r="D4878" s="0" t="str">
        <f aca="false">IFERROR(VLOOKUP($C4878,薬効分類マスタ!$A$2:$B$180,2,FALSE()),"未登録")</f>
        <v>その他の腫瘍用薬</v>
      </c>
      <c r="E4878" s="16" t="s">
        <v>11311</v>
      </c>
      <c r="F4878" s="16" t="s">
        <v>1338</v>
      </c>
      <c r="G4878" s="16" t="s">
        <v>11314</v>
      </c>
      <c r="H4878" s="16" t="s">
        <v>4574</v>
      </c>
      <c r="I4878" s="0" t="n">
        <v>4788</v>
      </c>
      <c r="J4878" s="16" t="s">
        <v>232</v>
      </c>
      <c r="K4878" s="0" t="str">
        <f aca="false">IFERROR(IF(VLOOKUP($C4878,薬効分類マスタ!$A$2:$E$180,5,FALSE())=0,"",VLOOKUP($C4878,薬効分類マスタ!$A$2:$E$180,5,FALSE())),"")</f>
        <v/>
      </c>
      <c r="L4878" s="17"/>
      <c r="M4878" s="0" t="str">
        <f aca="false">IF($K4878="","",IF($L4878&lt;&gt;"",$L4878,VLOOKUP($C4878,薬効分類マスタ!$A$2:$F$180,6,FALSE())))</f>
        <v/>
      </c>
      <c r="N4878" s="0" t="str">
        <f aca="false">ASC(G4878)</f>
        <v>ﾘﾑﾊﾟｰｻﾞ錠150mg</v>
      </c>
      <c r="O4878" s="0" t="str">
        <f aca="false">ASC(E4878)</f>
        <v>ｵﾗﾊﾟﾘﾌﾞ</v>
      </c>
      <c r="P4878" s="16" t="n">
        <f aca="false">N(P4877)+IF($C4878=検索!$B$49,1,0)</f>
        <v>0</v>
      </c>
    </row>
    <row r="4879" customFormat="false" ht="15" hidden="false" customHeight="false" outlineLevel="0" collapsed="false">
      <c r="A4879" s="16" t="s">
        <v>221</v>
      </c>
      <c r="B4879" s="0" t="s">
        <v>11315</v>
      </c>
      <c r="C4879" s="0" t="n">
        <v>429</v>
      </c>
      <c r="D4879" s="0" t="str">
        <f aca="false">IFERROR(VLOOKUP($C4879,薬効分類マスタ!$A$2:$B$180,2,FALSE()),"未登録")</f>
        <v>その他の腫瘍用薬</v>
      </c>
      <c r="E4879" s="16" t="s">
        <v>11316</v>
      </c>
      <c r="F4879" s="16" t="s">
        <v>1172</v>
      </c>
      <c r="G4879" s="16" t="s">
        <v>11317</v>
      </c>
      <c r="H4879" s="16" t="s">
        <v>518</v>
      </c>
      <c r="I4879" s="0" t="n">
        <v>19752.3</v>
      </c>
      <c r="J4879" s="16" t="s">
        <v>232</v>
      </c>
      <c r="K4879" s="0" t="str">
        <f aca="false">IFERROR(IF(VLOOKUP($C4879,薬効分類マスタ!$A$2:$E$180,5,FALSE())=0,"",VLOOKUP($C4879,薬効分類マスタ!$A$2:$E$180,5,FALSE())),"")</f>
        <v/>
      </c>
      <c r="L4879" s="17"/>
      <c r="M4879" s="0" t="str">
        <f aca="false">IF($K4879="","",IF($L4879&lt;&gt;"",$L4879,VLOOKUP($C4879,薬効分類マスタ!$A$2:$F$180,6,FALSE())))</f>
        <v/>
      </c>
      <c r="N4879" s="0" t="str">
        <f aca="false">ASC(G4879)</f>
        <v>ｿﾞｽﾊﾟﾀ錠40mg</v>
      </c>
      <c r="O4879" s="0" t="str">
        <f aca="false">ASC(E4879)</f>
        <v>ｷﾞﾙﾃﾘﾁﾆﾌﾞﾌﾏﾙ酸塩</v>
      </c>
      <c r="P4879" s="16" t="n">
        <f aca="false">N(P4878)+IF($C4879=検索!$B$49,1,0)</f>
        <v>0</v>
      </c>
    </row>
    <row r="4880" customFormat="false" ht="15" hidden="false" customHeight="false" outlineLevel="0" collapsed="false">
      <c r="A4880" s="16" t="s">
        <v>221</v>
      </c>
      <c r="B4880" s="0" t="s">
        <v>11318</v>
      </c>
      <c r="C4880" s="0" t="n">
        <v>429</v>
      </c>
      <c r="D4880" s="0" t="str">
        <f aca="false">IFERROR(VLOOKUP($C4880,薬効分類マスタ!$A$2:$B$180,2,FALSE()),"未登録")</f>
        <v>その他の腫瘍用薬</v>
      </c>
      <c r="E4880" s="16" t="s">
        <v>11319</v>
      </c>
      <c r="F4880" s="16" t="s">
        <v>411</v>
      </c>
      <c r="G4880" s="16" t="s">
        <v>11320</v>
      </c>
      <c r="H4880" s="16" t="s">
        <v>2608</v>
      </c>
      <c r="I4880" s="0" t="n">
        <v>3049.7</v>
      </c>
      <c r="J4880" s="16" t="s">
        <v>232</v>
      </c>
      <c r="K4880" s="0" t="str">
        <f aca="false">IFERROR(IF(VLOOKUP($C4880,薬効分類マスタ!$A$2:$E$180,5,FALSE())=0,"",VLOOKUP($C4880,薬効分類マスタ!$A$2:$E$180,5,FALSE())),"")</f>
        <v/>
      </c>
      <c r="L4880" s="17"/>
      <c r="M4880" s="0" t="str">
        <f aca="false">IF($K4880="","",IF($L4880&lt;&gt;"",$L4880,VLOOKUP($C4880,薬効分類マスタ!$A$2:$F$180,6,FALSE())))</f>
        <v/>
      </c>
      <c r="N4880" s="0" t="str">
        <f aca="false">ASC(G4880)</f>
        <v>ﾍﾞｰｼﾞﾆｵ錠50mg</v>
      </c>
      <c r="O4880" s="0" t="str">
        <f aca="false">ASC(E4880)</f>
        <v>ｱﾍﾞﾏｼｸﾘﾌﾞ</v>
      </c>
      <c r="P4880" s="16" t="n">
        <f aca="false">N(P4879)+IF($C4880=検索!$B$49,1,0)</f>
        <v>0</v>
      </c>
    </row>
    <row r="4881" customFormat="false" ht="15" hidden="false" customHeight="false" outlineLevel="0" collapsed="false">
      <c r="A4881" s="16" t="s">
        <v>221</v>
      </c>
      <c r="B4881" s="0" t="s">
        <v>11321</v>
      </c>
      <c r="C4881" s="0" t="n">
        <v>429</v>
      </c>
      <c r="D4881" s="0" t="str">
        <f aca="false">IFERROR(VLOOKUP($C4881,薬効分類マスタ!$A$2:$B$180,2,FALSE()),"未登録")</f>
        <v>その他の腫瘍用薬</v>
      </c>
      <c r="E4881" s="16" t="s">
        <v>11319</v>
      </c>
      <c r="F4881" s="16" t="s">
        <v>627</v>
      </c>
      <c r="G4881" s="16" t="s">
        <v>11322</v>
      </c>
      <c r="H4881" s="16" t="s">
        <v>2608</v>
      </c>
      <c r="I4881" s="0" t="n">
        <v>5567.7</v>
      </c>
      <c r="J4881" s="16" t="s">
        <v>232</v>
      </c>
      <c r="K4881" s="0" t="str">
        <f aca="false">IFERROR(IF(VLOOKUP($C4881,薬効分類マスタ!$A$2:$E$180,5,FALSE())=0,"",VLOOKUP($C4881,薬効分類マスタ!$A$2:$E$180,5,FALSE())),"")</f>
        <v/>
      </c>
      <c r="L4881" s="17"/>
      <c r="M4881" s="0" t="str">
        <f aca="false">IF($K4881="","",IF($L4881&lt;&gt;"",$L4881,VLOOKUP($C4881,薬効分類マスタ!$A$2:$F$180,6,FALSE())))</f>
        <v/>
      </c>
      <c r="N4881" s="0" t="str">
        <f aca="false">ASC(G4881)</f>
        <v>ﾍﾞｰｼﾞﾆｵ錠100mg</v>
      </c>
      <c r="O4881" s="0" t="str">
        <f aca="false">ASC(E4881)</f>
        <v>ｱﾍﾞﾏｼｸﾘﾌﾞ</v>
      </c>
      <c r="P4881" s="16" t="n">
        <f aca="false">N(P4880)+IF($C4881=検索!$B$49,1,0)</f>
        <v>0</v>
      </c>
    </row>
    <row r="4882" customFormat="false" ht="15" hidden="false" customHeight="false" outlineLevel="0" collapsed="false">
      <c r="A4882" s="16" t="s">
        <v>221</v>
      </c>
      <c r="B4882" s="0" t="s">
        <v>11323</v>
      </c>
      <c r="C4882" s="0" t="n">
        <v>429</v>
      </c>
      <c r="D4882" s="0" t="str">
        <f aca="false">IFERROR(VLOOKUP($C4882,薬効分類マスタ!$A$2:$B$180,2,FALSE()),"未登録")</f>
        <v>その他の腫瘍用薬</v>
      </c>
      <c r="E4882" s="16" t="s">
        <v>11319</v>
      </c>
      <c r="F4882" s="16" t="s">
        <v>1338</v>
      </c>
      <c r="G4882" s="16" t="s">
        <v>11324</v>
      </c>
      <c r="H4882" s="16" t="s">
        <v>2608</v>
      </c>
      <c r="I4882" s="0" t="n">
        <v>7917.5</v>
      </c>
      <c r="J4882" s="16" t="s">
        <v>232</v>
      </c>
      <c r="K4882" s="0" t="str">
        <f aca="false">IFERROR(IF(VLOOKUP($C4882,薬効分類マスタ!$A$2:$E$180,5,FALSE())=0,"",VLOOKUP($C4882,薬効分類マスタ!$A$2:$E$180,5,FALSE())),"")</f>
        <v/>
      </c>
      <c r="L4882" s="17"/>
      <c r="M4882" s="0" t="str">
        <f aca="false">IF($K4882="","",IF($L4882&lt;&gt;"",$L4882,VLOOKUP($C4882,薬効分類マスタ!$A$2:$F$180,6,FALSE())))</f>
        <v/>
      </c>
      <c r="N4882" s="0" t="str">
        <f aca="false">ASC(G4882)</f>
        <v>ﾍﾞｰｼﾞﾆｵ錠150mg</v>
      </c>
      <c r="O4882" s="0" t="str">
        <f aca="false">ASC(E4882)</f>
        <v>ｱﾍﾞﾏｼｸﾘﾌﾞ</v>
      </c>
      <c r="P4882" s="16" t="n">
        <f aca="false">N(P4881)+IF($C4882=検索!$B$49,1,0)</f>
        <v>0</v>
      </c>
    </row>
    <row r="4883" customFormat="false" ht="15" hidden="false" customHeight="false" outlineLevel="0" collapsed="false">
      <c r="A4883" s="16" t="s">
        <v>221</v>
      </c>
      <c r="B4883" s="0" t="s">
        <v>11325</v>
      </c>
      <c r="C4883" s="0" t="n">
        <v>429</v>
      </c>
      <c r="D4883" s="0" t="str">
        <f aca="false">IFERROR(VLOOKUP($C4883,薬効分類マスタ!$A$2:$B$180,2,FALSE()),"未登録")</f>
        <v>その他の腫瘍用薬</v>
      </c>
      <c r="E4883" s="16" t="s">
        <v>11326</v>
      </c>
      <c r="F4883" s="16" t="s">
        <v>622</v>
      </c>
      <c r="G4883" s="16" t="s">
        <v>11327</v>
      </c>
      <c r="H4883" s="16" t="s">
        <v>272</v>
      </c>
      <c r="I4883" s="0" t="n">
        <v>7350</v>
      </c>
      <c r="J4883" s="16" t="s">
        <v>232</v>
      </c>
      <c r="K4883" s="0" t="str">
        <f aca="false">IFERROR(IF(VLOOKUP($C4883,薬効分類マスタ!$A$2:$E$180,5,FALSE())=0,"",VLOOKUP($C4883,薬効分類マスタ!$A$2:$E$180,5,FALSE())),"")</f>
        <v/>
      </c>
      <c r="L4883" s="17"/>
      <c r="M4883" s="0" t="str">
        <f aca="false">IF($K4883="","",IF($L4883&lt;&gt;"",$L4883,VLOOKUP($C4883,薬効分類マスタ!$A$2:$F$180,6,FALSE())))</f>
        <v/>
      </c>
      <c r="N4883" s="0" t="str">
        <f aca="false">ASC(G4883)</f>
        <v>ﾛｰﾌﾞﾚﾅ錠25mg</v>
      </c>
      <c r="O4883" s="0" t="str">
        <f aca="false">ASC(E4883)</f>
        <v>ﾛﾙﾗﾁﾆﾌﾞ</v>
      </c>
      <c r="P4883" s="16" t="n">
        <f aca="false">N(P4882)+IF($C4883=検索!$B$49,1,0)</f>
        <v>0</v>
      </c>
    </row>
    <row r="4884" customFormat="false" ht="15" hidden="false" customHeight="false" outlineLevel="0" collapsed="false">
      <c r="A4884" s="16" t="s">
        <v>221</v>
      </c>
      <c r="B4884" s="0" t="s">
        <v>11328</v>
      </c>
      <c r="C4884" s="0" t="n">
        <v>429</v>
      </c>
      <c r="D4884" s="0" t="str">
        <f aca="false">IFERROR(VLOOKUP($C4884,薬効分類マスタ!$A$2:$B$180,2,FALSE()),"未登録")</f>
        <v>その他の腫瘍用薬</v>
      </c>
      <c r="E4884" s="16" t="s">
        <v>11326</v>
      </c>
      <c r="F4884" s="16" t="s">
        <v>627</v>
      </c>
      <c r="G4884" s="16" t="s">
        <v>11329</v>
      </c>
      <c r="H4884" s="16" t="s">
        <v>272</v>
      </c>
      <c r="I4884" s="0" t="n">
        <v>26441.8</v>
      </c>
      <c r="J4884" s="16" t="s">
        <v>232</v>
      </c>
      <c r="K4884" s="0" t="str">
        <f aca="false">IFERROR(IF(VLOOKUP($C4884,薬効分類マスタ!$A$2:$E$180,5,FALSE())=0,"",VLOOKUP($C4884,薬効分類マスタ!$A$2:$E$180,5,FALSE())),"")</f>
        <v/>
      </c>
      <c r="L4884" s="17"/>
      <c r="M4884" s="0" t="str">
        <f aca="false">IF($K4884="","",IF($L4884&lt;&gt;"",$L4884,VLOOKUP($C4884,薬効分類マスタ!$A$2:$F$180,6,FALSE())))</f>
        <v/>
      </c>
      <c r="N4884" s="0" t="str">
        <f aca="false">ASC(G4884)</f>
        <v>ﾛｰﾌﾞﾚﾅ錠100mg</v>
      </c>
      <c r="O4884" s="0" t="str">
        <f aca="false">ASC(E4884)</f>
        <v>ﾛﾙﾗﾁﾆﾌﾞ</v>
      </c>
      <c r="P4884" s="16" t="n">
        <f aca="false">N(P4883)+IF($C4884=検索!$B$49,1,0)</f>
        <v>0</v>
      </c>
    </row>
    <row r="4885" customFormat="false" ht="15" hidden="false" customHeight="false" outlineLevel="0" collapsed="false">
      <c r="A4885" s="16" t="s">
        <v>221</v>
      </c>
      <c r="B4885" s="0" t="s">
        <v>11330</v>
      </c>
      <c r="C4885" s="0" t="n">
        <v>429</v>
      </c>
      <c r="D4885" s="0" t="str">
        <f aca="false">IFERROR(VLOOKUP($C4885,薬効分類マスタ!$A$2:$B$180,2,FALSE()),"未登録")</f>
        <v>その他の腫瘍用薬</v>
      </c>
      <c r="E4885" s="16" t="s">
        <v>11331</v>
      </c>
      <c r="F4885" s="16" t="s">
        <v>1783</v>
      </c>
      <c r="G4885" s="16" t="s">
        <v>11332</v>
      </c>
      <c r="H4885" s="16" t="s">
        <v>1644</v>
      </c>
      <c r="I4885" s="0" t="n">
        <v>3239.6</v>
      </c>
      <c r="J4885" s="16" t="s">
        <v>232</v>
      </c>
      <c r="K4885" s="0" t="str">
        <f aca="false">IFERROR(IF(VLOOKUP($C4885,薬効分類マスタ!$A$2:$E$180,5,FALSE())=0,"",VLOOKUP($C4885,薬効分類マスタ!$A$2:$E$180,5,FALSE())),"")</f>
        <v/>
      </c>
      <c r="L4885" s="17"/>
      <c r="M4885" s="0" t="str">
        <f aca="false">IF($K4885="","",IF($L4885&lt;&gt;"",$L4885,VLOOKUP($C4885,薬効分類マスタ!$A$2:$F$180,6,FALSE())))</f>
        <v/>
      </c>
      <c r="N4885" s="0" t="str">
        <f aca="false">ASC(G4885)</f>
        <v>ﾋﾞﾗﾌﾄﾋﾞｶﾌﾟｾﾙ50mg</v>
      </c>
      <c r="O4885" s="0" t="str">
        <f aca="false">ASC(E4885)</f>
        <v>ｴﾝｺﾗﾌｪﾆﾌﾞ</v>
      </c>
      <c r="P4885" s="16" t="n">
        <f aca="false">N(P4884)+IF($C4885=検索!$B$49,1,0)</f>
        <v>0</v>
      </c>
    </row>
    <row r="4886" customFormat="false" ht="15" hidden="false" customHeight="false" outlineLevel="0" collapsed="false">
      <c r="A4886" s="16" t="s">
        <v>221</v>
      </c>
      <c r="B4886" s="0" t="s">
        <v>11333</v>
      </c>
      <c r="C4886" s="0" t="n">
        <v>429</v>
      </c>
      <c r="D4886" s="0" t="str">
        <f aca="false">IFERROR(VLOOKUP($C4886,薬効分類マスタ!$A$2:$B$180,2,FALSE()),"未登録")</f>
        <v>その他の腫瘍用薬</v>
      </c>
      <c r="E4886" s="16" t="s">
        <v>11331</v>
      </c>
      <c r="F4886" s="16" t="s">
        <v>2883</v>
      </c>
      <c r="G4886" s="16" t="s">
        <v>11334</v>
      </c>
      <c r="H4886" s="16" t="s">
        <v>1644</v>
      </c>
      <c r="I4886" s="0" t="n">
        <v>4769.8</v>
      </c>
      <c r="J4886" s="16" t="s">
        <v>232</v>
      </c>
      <c r="K4886" s="0" t="str">
        <f aca="false">IFERROR(IF(VLOOKUP($C4886,薬効分類マスタ!$A$2:$E$180,5,FALSE())=0,"",VLOOKUP($C4886,薬効分類マスタ!$A$2:$E$180,5,FALSE())),"")</f>
        <v/>
      </c>
      <c r="L4886" s="17"/>
      <c r="M4886" s="0" t="str">
        <f aca="false">IF($K4886="","",IF($L4886&lt;&gt;"",$L4886,VLOOKUP($C4886,薬効分類マスタ!$A$2:$F$180,6,FALSE())))</f>
        <v/>
      </c>
      <c r="N4886" s="0" t="str">
        <f aca="false">ASC(G4886)</f>
        <v>ﾋﾞﾗﾌﾄﾋﾞｶﾌﾟｾﾙ75mg</v>
      </c>
      <c r="O4886" s="0" t="str">
        <f aca="false">ASC(E4886)</f>
        <v>ｴﾝｺﾗﾌｪﾆﾌﾞ</v>
      </c>
      <c r="P4886" s="16" t="n">
        <f aca="false">N(P4885)+IF($C4886=検索!$B$49,1,0)</f>
        <v>0</v>
      </c>
    </row>
    <row r="4887" customFormat="false" ht="15" hidden="false" customHeight="false" outlineLevel="0" collapsed="false">
      <c r="A4887" s="16" t="s">
        <v>221</v>
      </c>
      <c r="B4887" s="0" t="s">
        <v>11335</v>
      </c>
      <c r="C4887" s="0" t="n">
        <v>429</v>
      </c>
      <c r="D4887" s="0" t="str">
        <f aca="false">IFERROR(VLOOKUP($C4887,薬効分類マスタ!$A$2:$B$180,2,FALSE()),"未登録")</f>
        <v>その他の腫瘍用薬</v>
      </c>
      <c r="E4887" s="16" t="s">
        <v>11336</v>
      </c>
      <c r="F4887" s="16" t="s">
        <v>439</v>
      </c>
      <c r="G4887" s="16" t="s">
        <v>11337</v>
      </c>
      <c r="H4887" s="16" t="s">
        <v>1644</v>
      </c>
      <c r="I4887" s="0" t="n">
        <v>4926.4</v>
      </c>
      <c r="J4887" s="16" t="s">
        <v>232</v>
      </c>
      <c r="K4887" s="0" t="str">
        <f aca="false">IFERROR(IF(VLOOKUP($C4887,薬効分類マスタ!$A$2:$E$180,5,FALSE())=0,"",VLOOKUP($C4887,薬効分類マスタ!$A$2:$E$180,5,FALSE())),"")</f>
        <v/>
      </c>
      <c r="L4887" s="17"/>
      <c r="M4887" s="0" t="str">
        <f aca="false">IF($K4887="","",IF($L4887&lt;&gt;"",$L4887,VLOOKUP($C4887,薬効分類マスタ!$A$2:$F$180,6,FALSE())))</f>
        <v/>
      </c>
      <c r="N4887" s="0" t="str">
        <f aca="false">ASC(G4887)</f>
        <v>ﾒｸﾄﾋﾞ錠15mg</v>
      </c>
      <c r="O4887" s="0" t="str">
        <f aca="false">ASC(E4887)</f>
        <v>ﾋﾞﾆﾒﾁﾆﾌﾞ</v>
      </c>
      <c r="P4887" s="16" t="n">
        <f aca="false">N(P4886)+IF($C4887=検索!$B$49,1,0)</f>
        <v>0</v>
      </c>
    </row>
    <row r="4888" customFormat="false" ht="15" hidden="false" customHeight="false" outlineLevel="0" collapsed="false">
      <c r="A4888" s="16" t="s">
        <v>221</v>
      </c>
      <c r="B4888" s="0" t="s">
        <v>11338</v>
      </c>
      <c r="C4888" s="0" t="n">
        <v>429</v>
      </c>
      <c r="D4888" s="0" t="str">
        <f aca="false">IFERROR(VLOOKUP($C4888,薬効分類マスタ!$A$2:$B$180,2,FALSE()),"未登録")</f>
        <v>その他の腫瘍用薬</v>
      </c>
      <c r="E4888" s="16" t="s">
        <v>11339</v>
      </c>
      <c r="F4888" s="16" t="s">
        <v>1185</v>
      </c>
      <c r="G4888" s="16" t="s">
        <v>11340</v>
      </c>
      <c r="H4888" s="16" t="s">
        <v>1356</v>
      </c>
      <c r="I4888" s="0" t="n">
        <v>2022.7</v>
      </c>
      <c r="J4888" s="16" t="s">
        <v>232</v>
      </c>
      <c r="K4888" s="0" t="str">
        <f aca="false">IFERROR(IF(VLOOKUP($C4888,薬効分類マスタ!$A$2:$E$180,5,FALSE())=0,"",VLOOKUP($C4888,薬効分類マスタ!$A$2:$E$180,5,FALSE())),"")</f>
        <v/>
      </c>
      <c r="L4888" s="17"/>
      <c r="M4888" s="0" t="str">
        <f aca="false">IF($K4888="","",IF($L4888&lt;&gt;"",$L4888,VLOOKUP($C4888,薬効分類マスタ!$A$2:$F$180,6,FALSE())))</f>
        <v/>
      </c>
      <c r="N4888" s="0" t="str">
        <f aca="false">ASC(G4888)</f>
        <v>ｱｰﾘｰﾀﾞ錠60mg</v>
      </c>
      <c r="O4888" s="0" t="str">
        <f aca="false">ASC(E4888)</f>
        <v>ｱﾊﾟﾙﾀﾐﾄﾞ</v>
      </c>
      <c r="P4888" s="16" t="n">
        <f aca="false">N(P4887)+IF($C4888=検索!$B$49,1,0)</f>
        <v>0</v>
      </c>
    </row>
    <row r="4889" customFormat="false" ht="15" hidden="false" customHeight="false" outlineLevel="0" collapsed="false">
      <c r="A4889" s="16" t="s">
        <v>221</v>
      </c>
      <c r="B4889" s="0" t="s">
        <v>11341</v>
      </c>
      <c r="C4889" s="0" t="n">
        <v>429</v>
      </c>
      <c r="D4889" s="0" t="str">
        <f aca="false">IFERROR(VLOOKUP($C4889,薬効分類マスタ!$A$2:$B$180,2,FALSE()),"未登録")</f>
        <v>その他の腫瘍用薬</v>
      </c>
      <c r="E4889" s="16" t="s">
        <v>11342</v>
      </c>
      <c r="F4889" s="16" t="s">
        <v>11343</v>
      </c>
      <c r="G4889" s="16" t="s">
        <v>11344</v>
      </c>
      <c r="H4889" s="16" t="s">
        <v>1180</v>
      </c>
      <c r="I4889" s="0" t="n">
        <v>20059.6</v>
      </c>
      <c r="J4889" s="16" t="s">
        <v>232</v>
      </c>
      <c r="K4889" s="0" t="str">
        <f aca="false">IFERROR(IF(VLOOKUP($C4889,薬効分類マスタ!$A$2:$E$180,5,FALSE())=0,"",VLOOKUP($C4889,薬効分類マスタ!$A$2:$E$180,5,FALSE())),"")</f>
        <v/>
      </c>
      <c r="L4889" s="17"/>
      <c r="M4889" s="0" t="str">
        <f aca="false">IF($K4889="","",IF($L4889&lt;&gt;"",$L4889,VLOOKUP($C4889,薬効分類マスタ!$A$2:$F$180,6,FALSE())))</f>
        <v/>
      </c>
      <c r="N4889" s="0" t="str">
        <f aca="false">ASC(G4889)</f>
        <v>ｳﾞｧﾝﾌﾘﾀ錠17.7mg</v>
      </c>
      <c r="O4889" s="0" t="str">
        <f aca="false">ASC(E4889)</f>
        <v>ｷｻﾞﾙﾁﾆﾌﾞ塩酸塩</v>
      </c>
      <c r="P4889" s="16" t="n">
        <f aca="false">N(P4888)+IF($C4889=検索!$B$49,1,0)</f>
        <v>0</v>
      </c>
    </row>
    <row r="4890" customFormat="false" ht="15" hidden="false" customHeight="false" outlineLevel="0" collapsed="false">
      <c r="A4890" s="16" t="s">
        <v>221</v>
      </c>
      <c r="B4890" s="0" t="s">
        <v>11345</v>
      </c>
      <c r="C4890" s="0" t="n">
        <v>429</v>
      </c>
      <c r="D4890" s="0" t="str">
        <f aca="false">IFERROR(VLOOKUP($C4890,薬効分類マスタ!$A$2:$B$180,2,FALSE()),"未登録")</f>
        <v>その他の腫瘍用薬</v>
      </c>
      <c r="E4890" s="16" t="s">
        <v>11342</v>
      </c>
      <c r="F4890" s="16" t="s">
        <v>11346</v>
      </c>
      <c r="G4890" s="16" t="s">
        <v>11347</v>
      </c>
      <c r="H4890" s="16" t="s">
        <v>1180</v>
      </c>
      <c r="I4890" s="0" t="n">
        <v>27074.4</v>
      </c>
      <c r="J4890" s="16" t="s">
        <v>232</v>
      </c>
      <c r="K4890" s="0" t="str">
        <f aca="false">IFERROR(IF(VLOOKUP($C4890,薬効分類マスタ!$A$2:$E$180,5,FALSE())=0,"",VLOOKUP($C4890,薬効分類マスタ!$A$2:$E$180,5,FALSE())),"")</f>
        <v/>
      </c>
      <c r="L4890" s="17"/>
      <c r="M4890" s="0" t="str">
        <f aca="false">IF($K4890="","",IF($L4890&lt;&gt;"",$L4890,VLOOKUP($C4890,薬効分類マスタ!$A$2:$F$180,6,FALSE())))</f>
        <v/>
      </c>
      <c r="N4890" s="0" t="str">
        <f aca="false">ASC(G4890)</f>
        <v>ｳﾞｧﾝﾌﾘﾀ錠26.5mg</v>
      </c>
      <c r="O4890" s="0" t="str">
        <f aca="false">ASC(E4890)</f>
        <v>ｷｻﾞﾙﾁﾆﾌﾞ塩酸塩</v>
      </c>
      <c r="P4890" s="16" t="n">
        <f aca="false">N(P4889)+IF($C4890=検索!$B$49,1,0)</f>
        <v>0</v>
      </c>
    </row>
    <row r="4891" customFormat="false" ht="15" hidden="false" customHeight="false" outlineLevel="0" collapsed="false">
      <c r="A4891" s="16" t="s">
        <v>221</v>
      </c>
      <c r="B4891" s="0" t="s">
        <v>11348</v>
      </c>
      <c r="C4891" s="0" t="n">
        <v>429</v>
      </c>
      <c r="D4891" s="0" t="str">
        <f aca="false">IFERROR(VLOOKUP($C4891,薬効分類マスタ!$A$2:$B$180,2,FALSE()),"未登録")</f>
        <v>その他の腫瘍用薬</v>
      </c>
      <c r="E4891" s="16" t="s">
        <v>11349</v>
      </c>
      <c r="F4891" s="16" t="s">
        <v>1123</v>
      </c>
      <c r="G4891" s="16" t="s">
        <v>11350</v>
      </c>
      <c r="H4891" s="16" t="s">
        <v>3621</v>
      </c>
      <c r="I4891" s="0" t="n">
        <v>5310.8</v>
      </c>
      <c r="J4891" s="16" t="s">
        <v>232</v>
      </c>
      <c r="K4891" s="0" t="str">
        <f aca="false">IFERROR(IF(VLOOKUP($C4891,薬効分類マスタ!$A$2:$E$180,5,FALSE())=0,"",VLOOKUP($C4891,薬効分類マスタ!$A$2:$E$180,5,FALSE())),"")</f>
        <v/>
      </c>
      <c r="L4891" s="17"/>
      <c r="M4891" s="0" t="str">
        <f aca="false">IF($K4891="","",IF($L4891&lt;&gt;"",$L4891,VLOOKUP($C4891,薬効分類マスタ!$A$2:$F$180,6,FALSE())))</f>
        <v/>
      </c>
      <c r="N4891" s="0" t="str">
        <f aca="false">ASC(G4891)</f>
        <v>ﾛｽﾞﾘｰﾄﾚｸｶﾌﾟｾﾙ100mg</v>
      </c>
      <c r="O4891" s="0" t="str">
        <f aca="false">ASC(E4891)</f>
        <v>ｴﾇﾄﾚｸﾁﾆﾌﾞ</v>
      </c>
      <c r="P4891" s="16" t="n">
        <f aca="false">N(P4890)+IF($C4891=検索!$B$49,1,0)</f>
        <v>0</v>
      </c>
    </row>
    <row r="4892" customFormat="false" ht="15" hidden="false" customHeight="false" outlineLevel="0" collapsed="false">
      <c r="A4892" s="16" t="s">
        <v>221</v>
      </c>
      <c r="B4892" s="0" t="s">
        <v>11351</v>
      </c>
      <c r="C4892" s="0" t="n">
        <v>429</v>
      </c>
      <c r="D4892" s="0" t="str">
        <f aca="false">IFERROR(VLOOKUP($C4892,薬効分類マスタ!$A$2:$B$180,2,FALSE()),"未登録")</f>
        <v>その他の腫瘍用薬</v>
      </c>
      <c r="E4892" s="16" t="s">
        <v>11349</v>
      </c>
      <c r="F4892" s="16" t="s">
        <v>1126</v>
      </c>
      <c r="G4892" s="16" t="s">
        <v>11352</v>
      </c>
      <c r="H4892" s="16" t="s">
        <v>3621</v>
      </c>
      <c r="I4892" s="0" t="n">
        <v>10073</v>
      </c>
      <c r="J4892" s="16" t="s">
        <v>232</v>
      </c>
      <c r="K4892" s="0" t="str">
        <f aca="false">IFERROR(IF(VLOOKUP($C4892,薬効分類マスタ!$A$2:$E$180,5,FALSE())=0,"",VLOOKUP($C4892,薬効分類マスタ!$A$2:$E$180,5,FALSE())),"")</f>
        <v/>
      </c>
      <c r="L4892" s="17"/>
      <c r="M4892" s="0" t="str">
        <f aca="false">IF($K4892="","",IF($L4892&lt;&gt;"",$L4892,VLOOKUP($C4892,薬効分類マスタ!$A$2:$F$180,6,FALSE())))</f>
        <v/>
      </c>
      <c r="N4892" s="0" t="str">
        <f aca="false">ASC(G4892)</f>
        <v>ﾛｽﾞﾘｰﾄﾚｸｶﾌﾟｾﾙ200mg</v>
      </c>
      <c r="O4892" s="0" t="str">
        <f aca="false">ASC(E4892)</f>
        <v>ｴﾇﾄﾚｸﾁﾆﾌﾞ</v>
      </c>
      <c r="P4892" s="16" t="n">
        <f aca="false">N(P4891)+IF($C4892=検索!$B$49,1,0)</f>
        <v>0</v>
      </c>
    </row>
    <row r="4893" customFormat="false" ht="15" hidden="false" customHeight="false" outlineLevel="0" collapsed="false">
      <c r="A4893" s="16" t="s">
        <v>221</v>
      </c>
      <c r="B4893" s="0" t="s">
        <v>11353</v>
      </c>
      <c r="C4893" s="0" t="n">
        <v>429</v>
      </c>
      <c r="D4893" s="0" t="str">
        <f aca="false">IFERROR(VLOOKUP($C4893,薬効分類マスタ!$A$2:$B$180,2,FALSE()),"未登録")</f>
        <v>その他の腫瘍用薬</v>
      </c>
      <c r="E4893" s="16" t="s">
        <v>11354</v>
      </c>
      <c r="F4893" s="16" t="s">
        <v>262</v>
      </c>
      <c r="G4893" s="16" t="s">
        <v>11355</v>
      </c>
      <c r="H4893" s="16" t="s">
        <v>1677</v>
      </c>
      <c r="I4893" s="0" t="n">
        <v>872.8</v>
      </c>
      <c r="J4893" s="16" t="s">
        <v>232</v>
      </c>
      <c r="K4893" s="0" t="str">
        <f aca="false">IFERROR(IF(VLOOKUP($C4893,薬効分類マスタ!$A$2:$E$180,5,FALSE())=0,"",VLOOKUP($C4893,薬効分類マスタ!$A$2:$E$180,5,FALSE())),"")</f>
        <v/>
      </c>
      <c r="L4893" s="17"/>
      <c r="M4893" s="0" t="str">
        <f aca="false">IF($K4893="","",IF($L4893&lt;&gt;"",$L4893,VLOOKUP($C4893,薬効分類マスタ!$A$2:$F$180,6,FALSE())))</f>
        <v/>
      </c>
      <c r="N4893" s="0" t="str">
        <f aca="false">ASC(G4893)</f>
        <v>ﾍﾞﾈｸﾚｸｽﾀ錠10mg</v>
      </c>
      <c r="O4893" s="0" t="str">
        <f aca="false">ASC(E4893)</f>
        <v>ﾍﾞﾈﾄｸﾗｸｽ</v>
      </c>
      <c r="P4893" s="16" t="n">
        <f aca="false">N(P4892)+IF($C4893=検索!$B$49,1,0)</f>
        <v>0</v>
      </c>
    </row>
    <row r="4894" customFormat="false" ht="15" hidden="false" customHeight="false" outlineLevel="0" collapsed="false">
      <c r="A4894" s="16" t="s">
        <v>221</v>
      </c>
      <c r="B4894" s="0" t="s">
        <v>11356</v>
      </c>
      <c r="C4894" s="0" t="n">
        <v>429</v>
      </c>
      <c r="D4894" s="0" t="str">
        <f aca="false">IFERROR(VLOOKUP($C4894,薬効分類マスタ!$A$2:$B$180,2,FALSE()),"未登録")</f>
        <v>その他の腫瘍用薬</v>
      </c>
      <c r="E4894" s="16" t="s">
        <v>11354</v>
      </c>
      <c r="F4894" s="16" t="s">
        <v>411</v>
      </c>
      <c r="G4894" s="16" t="s">
        <v>11357</v>
      </c>
      <c r="H4894" s="16" t="s">
        <v>1677</v>
      </c>
      <c r="I4894" s="0" t="n">
        <v>3956.6</v>
      </c>
      <c r="J4894" s="16" t="s">
        <v>232</v>
      </c>
      <c r="K4894" s="0" t="str">
        <f aca="false">IFERROR(IF(VLOOKUP($C4894,薬効分類マスタ!$A$2:$E$180,5,FALSE())=0,"",VLOOKUP($C4894,薬効分類マスタ!$A$2:$E$180,5,FALSE())),"")</f>
        <v/>
      </c>
      <c r="L4894" s="17"/>
      <c r="M4894" s="0" t="str">
        <f aca="false">IF($K4894="","",IF($L4894&lt;&gt;"",$L4894,VLOOKUP($C4894,薬効分類マスタ!$A$2:$F$180,6,FALSE())))</f>
        <v/>
      </c>
      <c r="N4894" s="0" t="str">
        <f aca="false">ASC(G4894)</f>
        <v>ﾍﾞﾈｸﾚｸｽﾀ錠50mg</v>
      </c>
      <c r="O4894" s="0" t="str">
        <f aca="false">ASC(E4894)</f>
        <v>ﾍﾞﾈﾄｸﾗｸｽ</v>
      </c>
      <c r="P4894" s="16" t="n">
        <f aca="false">N(P4893)+IF($C4894=検索!$B$49,1,0)</f>
        <v>0</v>
      </c>
    </row>
    <row r="4895" customFormat="false" ht="15" hidden="false" customHeight="false" outlineLevel="0" collapsed="false">
      <c r="A4895" s="16" t="s">
        <v>221</v>
      </c>
      <c r="B4895" s="0" t="s">
        <v>11358</v>
      </c>
      <c r="C4895" s="0" t="n">
        <v>429</v>
      </c>
      <c r="D4895" s="0" t="str">
        <f aca="false">IFERROR(VLOOKUP($C4895,薬効分類マスタ!$A$2:$B$180,2,FALSE()),"未登録")</f>
        <v>その他の腫瘍用薬</v>
      </c>
      <c r="E4895" s="16" t="s">
        <v>11354</v>
      </c>
      <c r="F4895" s="16" t="s">
        <v>627</v>
      </c>
      <c r="G4895" s="16" t="s">
        <v>11359</v>
      </c>
      <c r="H4895" s="16" t="s">
        <v>1677</v>
      </c>
      <c r="I4895" s="0" t="n">
        <v>7585.9</v>
      </c>
      <c r="J4895" s="16" t="s">
        <v>232</v>
      </c>
      <c r="K4895" s="0" t="str">
        <f aca="false">IFERROR(IF(VLOOKUP($C4895,薬効分類マスタ!$A$2:$E$180,5,FALSE())=0,"",VLOOKUP($C4895,薬効分類マスタ!$A$2:$E$180,5,FALSE())),"")</f>
        <v/>
      </c>
      <c r="L4895" s="17"/>
      <c r="M4895" s="0" t="str">
        <f aca="false">IF($K4895="","",IF($L4895&lt;&gt;"",$L4895,VLOOKUP($C4895,薬効分類マスタ!$A$2:$F$180,6,FALSE())))</f>
        <v/>
      </c>
      <c r="N4895" s="0" t="str">
        <f aca="false">ASC(G4895)</f>
        <v>ﾍﾞﾈｸﾚｸｽﾀ錠100mg</v>
      </c>
      <c r="O4895" s="0" t="str">
        <f aca="false">ASC(E4895)</f>
        <v>ﾍﾞﾈﾄｸﾗｸｽ</v>
      </c>
      <c r="P4895" s="16" t="n">
        <f aca="false">N(P4894)+IF($C4895=検索!$B$49,1,0)</f>
        <v>0</v>
      </c>
    </row>
    <row r="4896" customFormat="false" ht="15" hidden="false" customHeight="false" outlineLevel="0" collapsed="false">
      <c r="A4896" s="16" t="s">
        <v>221</v>
      </c>
      <c r="B4896" s="0" t="s">
        <v>11360</v>
      </c>
      <c r="C4896" s="0" t="n">
        <v>429</v>
      </c>
      <c r="D4896" s="0" t="str">
        <f aca="false">IFERROR(VLOOKUP($C4896,薬効分類マスタ!$A$2:$B$180,2,FALSE()),"未登録")</f>
        <v>その他の腫瘍用薬</v>
      </c>
      <c r="E4896" s="16" t="s">
        <v>11361</v>
      </c>
      <c r="F4896" s="16" t="s">
        <v>767</v>
      </c>
      <c r="G4896" s="16" t="s">
        <v>11362</v>
      </c>
      <c r="H4896" s="16" t="s">
        <v>3803</v>
      </c>
      <c r="I4896" s="0" t="n">
        <v>2053.9</v>
      </c>
      <c r="J4896" s="16" t="s">
        <v>232</v>
      </c>
      <c r="K4896" s="0" t="str">
        <f aca="false">IFERROR(IF(VLOOKUP($C4896,薬効分類マスタ!$A$2:$E$180,5,FALSE())=0,"",VLOOKUP($C4896,薬効分類マスタ!$A$2:$E$180,5,FALSE())),"")</f>
        <v/>
      </c>
      <c r="L4896" s="17"/>
      <c r="M4896" s="0" t="str">
        <f aca="false">IF($K4896="","",IF($L4896&lt;&gt;"",$L4896,VLOOKUP($C4896,薬効分類マスタ!$A$2:$F$180,6,FALSE())))</f>
        <v/>
      </c>
      <c r="N4896" s="0" t="str">
        <f aca="false">ASC(G4896)</f>
        <v>ﾆｭﾍﾞｸｵ錠300mg</v>
      </c>
      <c r="O4896" s="0" t="str">
        <f aca="false">ASC(E4896)</f>
        <v>ﾀﾞﾛﾙﾀﾐﾄﾞ</v>
      </c>
      <c r="P4896" s="16" t="n">
        <f aca="false">N(P4895)+IF($C4896=検索!$B$49,1,0)</f>
        <v>0</v>
      </c>
    </row>
    <row r="4897" customFormat="false" ht="15" hidden="false" customHeight="false" outlineLevel="0" collapsed="false">
      <c r="A4897" s="16" t="s">
        <v>221</v>
      </c>
      <c r="B4897" s="0" t="s">
        <v>11363</v>
      </c>
      <c r="C4897" s="0" t="n">
        <v>429</v>
      </c>
      <c r="D4897" s="0" t="str">
        <f aca="false">IFERROR(VLOOKUP($C4897,薬効分類マスタ!$A$2:$B$180,2,FALSE()),"未登録")</f>
        <v>その他の腫瘍用薬</v>
      </c>
      <c r="E4897" s="16" t="s">
        <v>11364</v>
      </c>
      <c r="F4897" s="16" t="s">
        <v>445</v>
      </c>
      <c r="G4897" s="16" t="s">
        <v>11365</v>
      </c>
      <c r="H4897" s="16" t="s">
        <v>1635</v>
      </c>
      <c r="I4897" s="0" t="n">
        <v>8007.6</v>
      </c>
      <c r="J4897" s="16" t="s">
        <v>232</v>
      </c>
      <c r="K4897" s="0" t="str">
        <f aca="false">IFERROR(IF(VLOOKUP($C4897,薬効分類マスタ!$A$2:$E$180,5,FALSE())=0,"",VLOOKUP($C4897,薬効分類マスタ!$A$2:$E$180,5,FALSE())),"")</f>
        <v/>
      </c>
      <c r="L4897" s="17"/>
      <c r="M4897" s="0" t="str">
        <f aca="false">IF($K4897="","",IF($L4897&lt;&gt;"",$L4897,VLOOKUP($C4897,薬効分類マスタ!$A$2:$F$180,6,FALSE())))</f>
        <v/>
      </c>
      <c r="N4897" s="0" t="str">
        <f aca="false">ASC(G4897)</f>
        <v>ｶﾎﾞﾒﾃｨｸｽ錠20mg</v>
      </c>
      <c r="O4897" s="0" t="str">
        <f aca="false">ASC(E4897)</f>
        <v>ｶﾎﾞｻﾞﾝﾁﾆﾌﾞﾘﾝｺﾞ酸塩</v>
      </c>
      <c r="P4897" s="16" t="n">
        <f aca="false">N(P4896)+IF($C4897=検索!$B$49,1,0)</f>
        <v>0</v>
      </c>
    </row>
    <row r="4898" customFormat="false" ht="15" hidden="false" customHeight="false" outlineLevel="0" collapsed="false">
      <c r="A4898" s="16" t="s">
        <v>221</v>
      </c>
      <c r="B4898" s="0" t="s">
        <v>11366</v>
      </c>
      <c r="C4898" s="0" t="n">
        <v>429</v>
      </c>
      <c r="D4898" s="0" t="str">
        <f aca="false">IFERROR(VLOOKUP($C4898,薬効分類マスタ!$A$2:$B$180,2,FALSE()),"未登録")</f>
        <v>その他の腫瘍用薬</v>
      </c>
      <c r="E4898" s="16" t="s">
        <v>11364</v>
      </c>
      <c r="F4898" s="16" t="s">
        <v>1185</v>
      </c>
      <c r="G4898" s="16" t="s">
        <v>11367</v>
      </c>
      <c r="H4898" s="16" t="s">
        <v>1635</v>
      </c>
      <c r="I4898" s="0" t="n">
        <v>22333</v>
      </c>
      <c r="J4898" s="16" t="s">
        <v>232</v>
      </c>
      <c r="K4898" s="0" t="str">
        <f aca="false">IFERROR(IF(VLOOKUP($C4898,薬効分類マスタ!$A$2:$E$180,5,FALSE())=0,"",VLOOKUP($C4898,薬効分類マスタ!$A$2:$E$180,5,FALSE())),"")</f>
        <v/>
      </c>
      <c r="L4898" s="17"/>
      <c r="M4898" s="0" t="str">
        <f aca="false">IF($K4898="","",IF($L4898&lt;&gt;"",$L4898,VLOOKUP($C4898,薬効分類マスタ!$A$2:$F$180,6,FALSE())))</f>
        <v/>
      </c>
      <c r="N4898" s="0" t="str">
        <f aca="false">ASC(G4898)</f>
        <v>ｶﾎﾞﾒﾃｨｸｽ錠60mg</v>
      </c>
      <c r="O4898" s="0" t="str">
        <f aca="false">ASC(E4898)</f>
        <v>ｶﾎﾞｻﾞﾝﾁﾆﾌﾞﾘﾝｺﾞ酸塩</v>
      </c>
      <c r="P4898" s="16" t="n">
        <f aca="false">N(P4897)+IF($C4898=検索!$B$49,1,0)</f>
        <v>0</v>
      </c>
    </row>
    <row r="4899" customFormat="false" ht="15" hidden="false" customHeight="false" outlineLevel="0" collapsed="false">
      <c r="A4899" s="16" t="s">
        <v>221</v>
      </c>
      <c r="B4899" s="0" t="s">
        <v>11368</v>
      </c>
      <c r="C4899" s="0" t="n">
        <v>429</v>
      </c>
      <c r="D4899" s="0" t="str">
        <f aca="false">IFERROR(VLOOKUP($C4899,薬効分類マスタ!$A$2:$B$180,2,FALSE()),"未登録")</f>
        <v>その他の腫瘍用薬</v>
      </c>
      <c r="E4899" s="16" t="s">
        <v>11369</v>
      </c>
      <c r="F4899" s="16" t="s">
        <v>639</v>
      </c>
      <c r="G4899" s="16" t="s">
        <v>11370</v>
      </c>
      <c r="H4899" s="16" t="s">
        <v>11371</v>
      </c>
      <c r="I4899" s="0" t="n">
        <v>14399</v>
      </c>
      <c r="J4899" s="16" t="s">
        <v>232</v>
      </c>
      <c r="K4899" s="0" t="str">
        <f aca="false">IFERROR(IF(VLOOKUP($C4899,薬効分類マスタ!$A$2:$E$180,5,FALSE())=0,"",VLOOKUP($C4899,薬効分類マスタ!$A$2:$E$180,5,FALSE())),"")</f>
        <v/>
      </c>
      <c r="L4899" s="17"/>
      <c r="M4899" s="0" t="str">
        <f aca="false">IF($K4899="","",IF($L4899&lt;&gt;"",$L4899,VLOOKUP($C4899,薬効分類マスタ!$A$2:$F$180,6,FALSE())))</f>
        <v/>
      </c>
      <c r="N4899" s="0" t="str">
        <f aca="false">ASC(G4899)</f>
        <v>ﾃﾌﾟﾐﾄｺ錠250mg</v>
      </c>
      <c r="O4899" s="0" t="str">
        <f aca="false">ASC(E4899)</f>
        <v>ﾃﾎﾟﾁﾆﾌﾞ塩酸塩水和物</v>
      </c>
      <c r="P4899" s="16" t="n">
        <f aca="false">N(P4898)+IF($C4899=検索!$B$49,1,0)</f>
        <v>0</v>
      </c>
    </row>
    <row r="4900" customFormat="false" ht="15" hidden="false" customHeight="false" outlineLevel="0" collapsed="false">
      <c r="A4900" s="16" t="s">
        <v>221</v>
      </c>
      <c r="B4900" s="0" t="s">
        <v>11372</v>
      </c>
      <c r="C4900" s="0" t="n">
        <v>429</v>
      </c>
      <c r="D4900" s="0" t="str">
        <f aca="false">IFERROR(VLOOKUP($C4900,薬効分類マスタ!$A$2:$B$180,2,FALSE()),"未登録")</f>
        <v>その他の腫瘍用薬</v>
      </c>
      <c r="E4900" s="16" t="s">
        <v>11373</v>
      </c>
      <c r="F4900" s="16" t="s">
        <v>1205</v>
      </c>
      <c r="G4900" s="16" t="s">
        <v>11374</v>
      </c>
      <c r="H4900" s="16" t="s">
        <v>1644</v>
      </c>
      <c r="I4900" s="0" t="n">
        <v>4307.3</v>
      </c>
      <c r="J4900" s="16" t="s">
        <v>232</v>
      </c>
      <c r="K4900" s="0" t="str">
        <f aca="false">IFERROR(IF(VLOOKUP($C4900,薬効分類マスタ!$A$2:$E$180,5,FALSE())=0,"",VLOOKUP($C4900,薬効分類マスタ!$A$2:$E$180,5,FALSE())),"")</f>
        <v/>
      </c>
      <c r="L4900" s="17"/>
      <c r="M4900" s="0" t="str">
        <f aca="false">IF($K4900="","",IF($L4900&lt;&gt;"",$L4900,VLOOKUP($C4900,薬効分類マスタ!$A$2:$F$180,6,FALSE())))</f>
        <v/>
      </c>
      <c r="N4900" s="0" t="str">
        <f aca="false">ASC(G4900)</f>
        <v>ﾍﾞﾚｷｼﾌﾞﾙ錠80mg</v>
      </c>
      <c r="O4900" s="0" t="str">
        <f aca="false">ASC(E4900)</f>
        <v>ﾁﾗﾌﾞﾙﾁﾆﾌﾞ塩酸塩</v>
      </c>
      <c r="P4900" s="16" t="n">
        <f aca="false">N(P4899)+IF($C4900=検索!$B$49,1,0)</f>
        <v>0</v>
      </c>
    </row>
    <row r="4901" customFormat="false" ht="15" hidden="false" customHeight="false" outlineLevel="0" collapsed="false">
      <c r="A4901" s="16" t="s">
        <v>221</v>
      </c>
      <c r="B4901" s="0" t="s">
        <v>11375</v>
      </c>
      <c r="C4901" s="0" t="n">
        <v>429</v>
      </c>
      <c r="D4901" s="0" t="str">
        <f aca="false">IFERROR(VLOOKUP($C4901,薬効分類マスタ!$A$2:$B$180,2,FALSE()),"未登録")</f>
        <v>その他の腫瘍用薬</v>
      </c>
      <c r="E4901" s="16" t="s">
        <v>11376</v>
      </c>
      <c r="F4901" s="16" t="s">
        <v>1338</v>
      </c>
      <c r="G4901" s="16" t="s">
        <v>11377</v>
      </c>
      <c r="H4901" s="16" t="s">
        <v>1133</v>
      </c>
      <c r="I4901" s="0" t="n">
        <v>5055.5</v>
      </c>
      <c r="J4901" s="16" t="s">
        <v>232</v>
      </c>
      <c r="K4901" s="0" t="str">
        <f aca="false">IFERROR(IF(VLOOKUP($C4901,薬効分類マスタ!$A$2:$E$180,5,FALSE())=0,"",VLOOKUP($C4901,薬効分類マスタ!$A$2:$E$180,5,FALSE())),"")</f>
        <v/>
      </c>
      <c r="L4901" s="17"/>
      <c r="M4901" s="0" t="str">
        <f aca="false">IF($K4901="","",IF($L4901&lt;&gt;"",$L4901,VLOOKUP($C4901,薬効分類マスタ!$A$2:$F$180,6,FALSE())))</f>
        <v/>
      </c>
      <c r="N4901" s="0" t="str">
        <f aca="false">ASC(G4901)</f>
        <v>ﾀﾌﾞﾚｸﾀ錠150mg</v>
      </c>
      <c r="O4901" s="0" t="str">
        <f aca="false">ASC(E4901)</f>
        <v>ｶﾌﾟﾏﾁﾆﾌﾞ塩酸塩水和物</v>
      </c>
      <c r="P4901" s="16" t="n">
        <f aca="false">N(P4900)+IF($C4901=検索!$B$49,1,0)</f>
        <v>0</v>
      </c>
    </row>
    <row r="4902" customFormat="false" ht="15" hidden="false" customHeight="false" outlineLevel="0" collapsed="false">
      <c r="A4902" s="16" t="s">
        <v>221</v>
      </c>
      <c r="B4902" s="0" t="s">
        <v>11378</v>
      </c>
      <c r="C4902" s="0" t="n">
        <v>429</v>
      </c>
      <c r="D4902" s="0" t="str">
        <f aca="false">IFERROR(VLOOKUP($C4902,薬効分類マスタ!$A$2:$B$180,2,FALSE()),"未登録")</f>
        <v>その他の腫瘍用薬</v>
      </c>
      <c r="E4902" s="16" t="s">
        <v>11376</v>
      </c>
      <c r="F4902" s="16" t="s">
        <v>613</v>
      </c>
      <c r="G4902" s="16" t="s">
        <v>11379</v>
      </c>
      <c r="H4902" s="16" t="s">
        <v>1133</v>
      </c>
      <c r="I4902" s="0" t="n">
        <v>6573.5</v>
      </c>
      <c r="J4902" s="16" t="s">
        <v>232</v>
      </c>
      <c r="K4902" s="0" t="str">
        <f aca="false">IFERROR(IF(VLOOKUP($C4902,薬効分類マスタ!$A$2:$E$180,5,FALSE())=0,"",VLOOKUP($C4902,薬効分類マスタ!$A$2:$E$180,5,FALSE())),"")</f>
        <v/>
      </c>
      <c r="L4902" s="17"/>
      <c r="M4902" s="0" t="str">
        <f aca="false">IF($K4902="","",IF($L4902&lt;&gt;"",$L4902,VLOOKUP($C4902,薬効分類マスタ!$A$2:$F$180,6,FALSE())))</f>
        <v/>
      </c>
      <c r="N4902" s="0" t="str">
        <f aca="false">ASC(G4902)</f>
        <v>ﾀﾌﾞﾚｸﾀ錠200mg</v>
      </c>
      <c r="O4902" s="0" t="str">
        <f aca="false">ASC(E4902)</f>
        <v>ｶﾌﾟﾏﾁﾆﾌﾞ塩酸塩水和物</v>
      </c>
      <c r="P4902" s="16" t="n">
        <f aca="false">N(P4901)+IF($C4902=検索!$B$49,1,0)</f>
        <v>0</v>
      </c>
    </row>
    <row r="4903" customFormat="false" ht="15" hidden="false" customHeight="false" outlineLevel="0" collapsed="false">
      <c r="A4903" s="16" t="s">
        <v>221</v>
      </c>
      <c r="B4903" s="0" t="s">
        <v>11380</v>
      </c>
      <c r="C4903" s="0" t="n">
        <v>429</v>
      </c>
      <c r="D4903" s="0" t="str">
        <f aca="false">IFERROR(VLOOKUP($C4903,薬効分類マスタ!$A$2:$B$180,2,FALSE()),"未登録")</f>
        <v>その他の腫瘍用薬</v>
      </c>
      <c r="E4903" s="16" t="s">
        <v>11381</v>
      </c>
      <c r="F4903" s="16" t="s">
        <v>627</v>
      </c>
      <c r="G4903" s="16" t="s">
        <v>11382</v>
      </c>
      <c r="H4903" s="16" t="s">
        <v>1635</v>
      </c>
      <c r="I4903" s="0" t="n">
        <v>9316.8</v>
      </c>
      <c r="J4903" s="16" t="s">
        <v>232</v>
      </c>
      <c r="K4903" s="0" t="str">
        <f aca="false">IFERROR(IF(VLOOKUP($C4903,薬効分類マスタ!$A$2:$E$180,5,FALSE())=0,"",VLOOKUP($C4903,薬効分類マスタ!$A$2:$E$180,5,FALSE())),"")</f>
        <v/>
      </c>
      <c r="L4903" s="17"/>
      <c r="M4903" s="0" t="str">
        <f aca="false">IF($K4903="","",IF($L4903&lt;&gt;"",$L4903,VLOOKUP($C4903,薬効分類マスタ!$A$2:$F$180,6,FALSE())))</f>
        <v/>
      </c>
      <c r="N4903" s="0" t="str">
        <f aca="false">ASC(G4903)</f>
        <v>ｾﾞｼﾞｭｰﾗ錠100mg</v>
      </c>
      <c r="O4903" s="0" t="str">
        <f aca="false">ASC(E4903)</f>
        <v>ﾆﾗﾊﾟﾘﾌﾞﾄｼﾙ酸塩水和物</v>
      </c>
      <c r="P4903" s="16" t="n">
        <f aca="false">N(P4902)+IF($C4903=検索!$B$49,1,0)</f>
        <v>0</v>
      </c>
    </row>
    <row r="4904" customFormat="false" ht="15" hidden="false" customHeight="false" outlineLevel="0" collapsed="false">
      <c r="A4904" s="16" t="s">
        <v>221</v>
      </c>
      <c r="B4904" s="0" t="s">
        <v>11383</v>
      </c>
      <c r="C4904" s="0" t="n">
        <v>429</v>
      </c>
      <c r="D4904" s="0" t="str">
        <f aca="false">IFERROR(VLOOKUP($C4904,薬効分類マスタ!$A$2:$B$180,2,FALSE()),"未登録")</f>
        <v>その他の腫瘍用薬</v>
      </c>
      <c r="E4904" s="16" t="s">
        <v>11384</v>
      </c>
      <c r="F4904" s="16" t="s">
        <v>465</v>
      </c>
      <c r="G4904" s="16" t="s">
        <v>11385</v>
      </c>
      <c r="H4904" s="16" t="s">
        <v>1635</v>
      </c>
      <c r="I4904" s="0" t="n">
        <v>4117</v>
      </c>
      <c r="J4904" s="16" t="s">
        <v>232</v>
      </c>
      <c r="K4904" s="0" t="str">
        <f aca="false">IFERROR(IF(VLOOKUP($C4904,薬効分類マスタ!$A$2:$E$180,5,FALSE())=0,"",VLOOKUP($C4904,薬効分類マスタ!$A$2:$E$180,5,FALSE())),"")</f>
        <v/>
      </c>
      <c r="L4904" s="17"/>
      <c r="M4904" s="0" t="str">
        <f aca="false">IF($K4904="","",IF($L4904&lt;&gt;"",$L4904,VLOOKUP($C4904,薬効分類マスタ!$A$2:$F$180,6,FALSE())))</f>
        <v/>
      </c>
      <c r="N4904" s="0" t="str">
        <f aca="false">ASC(G4904)</f>
        <v>ｱﾙﾝﾌﾞﾘｸﾞ錠30mg</v>
      </c>
      <c r="O4904" s="0" t="str">
        <f aca="false">ASC(E4904)</f>
        <v>ﾌﾞﾘｸﾞﾁﾆﾌﾞ</v>
      </c>
      <c r="P4904" s="16" t="n">
        <f aca="false">N(P4903)+IF($C4904=検索!$B$49,1,0)</f>
        <v>0</v>
      </c>
    </row>
    <row r="4905" customFormat="false" ht="15" hidden="false" customHeight="false" outlineLevel="0" collapsed="false">
      <c r="A4905" s="16" t="s">
        <v>221</v>
      </c>
      <c r="B4905" s="0" t="s">
        <v>11386</v>
      </c>
      <c r="C4905" s="0" t="n">
        <v>429</v>
      </c>
      <c r="D4905" s="0" t="str">
        <f aca="false">IFERROR(VLOOKUP($C4905,薬効分類マスタ!$A$2:$B$180,2,FALSE()),"未登録")</f>
        <v>その他の腫瘍用薬</v>
      </c>
      <c r="E4905" s="16" t="s">
        <v>11384</v>
      </c>
      <c r="F4905" s="16" t="s">
        <v>9441</v>
      </c>
      <c r="G4905" s="16" t="s">
        <v>11387</v>
      </c>
      <c r="H4905" s="16" t="s">
        <v>1635</v>
      </c>
      <c r="I4905" s="0" t="n">
        <v>11449.1</v>
      </c>
      <c r="J4905" s="16" t="s">
        <v>232</v>
      </c>
      <c r="K4905" s="0" t="str">
        <f aca="false">IFERROR(IF(VLOOKUP($C4905,薬効分類マスタ!$A$2:$E$180,5,FALSE())=0,"",VLOOKUP($C4905,薬効分類マスタ!$A$2:$E$180,5,FALSE())),"")</f>
        <v/>
      </c>
      <c r="L4905" s="17"/>
      <c r="M4905" s="0" t="str">
        <f aca="false">IF($K4905="","",IF($L4905&lt;&gt;"",$L4905,VLOOKUP($C4905,薬効分類マスタ!$A$2:$F$180,6,FALSE())))</f>
        <v/>
      </c>
      <c r="N4905" s="0" t="str">
        <f aca="false">ASC(G4905)</f>
        <v>ｱﾙﾝﾌﾞﾘｸﾞ錠90mg</v>
      </c>
      <c r="O4905" s="0" t="str">
        <f aca="false">ASC(E4905)</f>
        <v>ﾌﾞﾘｸﾞﾁﾆﾌﾞ</v>
      </c>
      <c r="P4905" s="16" t="n">
        <f aca="false">N(P4904)+IF($C4905=検索!$B$49,1,0)</f>
        <v>0</v>
      </c>
    </row>
    <row r="4906" customFormat="false" ht="15" hidden="false" customHeight="false" outlineLevel="0" collapsed="false">
      <c r="A4906" s="16" t="s">
        <v>221</v>
      </c>
      <c r="B4906" s="0" t="s">
        <v>11388</v>
      </c>
      <c r="C4906" s="0" t="n">
        <v>429</v>
      </c>
      <c r="D4906" s="0" t="str">
        <f aca="false">IFERROR(VLOOKUP($C4906,薬効分類マスタ!$A$2:$B$180,2,FALSE()),"未登録")</f>
        <v>その他の腫瘍用薬</v>
      </c>
      <c r="E4906" s="16" t="s">
        <v>11389</v>
      </c>
      <c r="F4906" s="16" t="s">
        <v>1123</v>
      </c>
      <c r="G4906" s="16" t="s">
        <v>11390</v>
      </c>
      <c r="H4906" s="16" t="s">
        <v>4574</v>
      </c>
      <c r="I4906" s="0" t="n">
        <v>11705.7</v>
      </c>
      <c r="J4906" s="16" t="s">
        <v>232</v>
      </c>
      <c r="K4906" s="0" t="str">
        <f aca="false">IFERROR(IF(VLOOKUP($C4906,薬効分類マスタ!$A$2:$E$180,5,FALSE())=0,"",VLOOKUP($C4906,薬効分類マスタ!$A$2:$E$180,5,FALSE())),"")</f>
        <v/>
      </c>
      <c r="L4906" s="17"/>
      <c r="M4906" s="0" t="str">
        <f aca="false">IF($K4906="","",IF($L4906&lt;&gt;"",$L4906,VLOOKUP($C4906,薬効分類マスタ!$A$2:$F$180,6,FALSE())))</f>
        <v/>
      </c>
      <c r="N4906" s="0" t="str">
        <f aca="false">ASC(G4906)</f>
        <v>ｶﾙｹﾝｽｶﾌﾟｾﾙ100mg</v>
      </c>
      <c r="O4906" s="0" t="str">
        <f aca="false">ASC(E4906)</f>
        <v>ｱｶﾗﾌﾞﾙﾁﾆﾌﾞ</v>
      </c>
      <c r="P4906" s="16" t="n">
        <f aca="false">N(P4905)+IF($C4906=検索!$B$49,1,0)</f>
        <v>0</v>
      </c>
    </row>
    <row r="4907" customFormat="false" ht="15" hidden="false" customHeight="false" outlineLevel="0" collapsed="false">
      <c r="A4907" s="16" t="s">
        <v>221</v>
      </c>
      <c r="B4907" s="0" t="s">
        <v>11391</v>
      </c>
      <c r="C4907" s="0" t="n">
        <v>429</v>
      </c>
      <c r="D4907" s="0" t="str">
        <f aca="false">IFERROR(VLOOKUP($C4907,薬効分類マスタ!$A$2:$B$180,2,FALSE()),"未登録")</f>
        <v>その他の腫瘍用薬</v>
      </c>
      <c r="E4907" s="16" t="s">
        <v>11392</v>
      </c>
      <c r="F4907" s="16" t="s">
        <v>1116</v>
      </c>
      <c r="G4907" s="16" t="s">
        <v>11393</v>
      </c>
      <c r="H4907" s="16" t="s">
        <v>3803</v>
      </c>
      <c r="I4907" s="0" t="n">
        <v>4042.5</v>
      </c>
      <c r="J4907" s="16" t="s">
        <v>232</v>
      </c>
      <c r="K4907" s="0" t="str">
        <f aca="false">IFERROR(IF(VLOOKUP($C4907,薬効分類マスタ!$A$2:$E$180,5,FALSE())=0,"",VLOOKUP($C4907,薬効分類マスタ!$A$2:$E$180,5,FALSE())),"")</f>
        <v/>
      </c>
      <c r="L4907" s="17"/>
      <c r="M4907" s="0" t="str">
        <f aca="false">IF($K4907="","",IF($L4907&lt;&gt;"",$L4907,VLOOKUP($C4907,薬効分類マスタ!$A$2:$F$180,6,FALSE())))</f>
        <v/>
      </c>
      <c r="N4907" s="0" t="str">
        <f aca="false">ASC(G4907)</f>
        <v>ｳﾞｧｲﾄﾗｯｸﾋﾞｶﾌﾟｾﾙ25mg</v>
      </c>
      <c r="O4907" s="0" t="str">
        <f aca="false">ASC(E4907)</f>
        <v>ﾗﾛﾄﾚｸﾁﾆﾌﾞ硫酸塩</v>
      </c>
      <c r="P4907" s="16" t="n">
        <f aca="false">N(P4906)+IF($C4907=検索!$B$49,1,0)</f>
        <v>0</v>
      </c>
    </row>
    <row r="4908" customFormat="false" ht="15" hidden="false" customHeight="false" outlineLevel="0" collapsed="false">
      <c r="A4908" s="16" t="s">
        <v>221</v>
      </c>
      <c r="B4908" s="0" t="s">
        <v>11394</v>
      </c>
      <c r="C4908" s="0" t="n">
        <v>429</v>
      </c>
      <c r="D4908" s="0" t="str">
        <f aca="false">IFERROR(VLOOKUP($C4908,薬効分類マスタ!$A$2:$B$180,2,FALSE()),"未登録")</f>
        <v>その他の腫瘍用薬</v>
      </c>
      <c r="E4908" s="16" t="s">
        <v>11392</v>
      </c>
      <c r="F4908" s="16" t="s">
        <v>1123</v>
      </c>
      <c r="G4908" s="16" t="s">
        <v>11395</v>
      </c>
      <c r="H4908" s="16" t="s">
        <v>3803</v>
      </c>
      <c r="I4908" s="0" t="n">
        <v>14542.9</v>
      </c>
      <c r="J4908" s="16" t="s">
        <v>232</v>
      </c>
      <c r="K4908" s="0" t="str">
        <f aca="false">IFERROR(IF(VLOOKUP($C4908,薬効分類マスタ!$A$2:$E$180,5,FALSE())=0,"",VLOOKUP($C4908,薬効分類マスタ!$A$2:$E$180,5,FALSE())),"")</f>
        <v/>
      </c>
      <c r="L4908" s="17"/>
      <c r="M4908" s="0" t="str">
        <f aca="false">IF($K4908="","",IF($L4908&lt;&gt;"",$L4908,VLOOKUP($C4908,薬効分類マスタ!$A$2:$F$180,6,FALSE())))</f>
        <v/>
      </c>
      <c r="N4908" s="0" t="str">
        <f aca="false">ASC(G4908)</f>
        <v>ｳﾞｧｲﾄﾗｯｸﾋﾞｶﾌﾟｾﾙ100mg</v>
      </c>
      <c r="O4908" s="0" t="str">
        <f aca="false">ASC(E4908)</f>
        <v>ﾗﾛﾄﾚｸﾁﾆﾌﾞ硫酸塩</v>
      </c>
      <c r="P4908" s="16" t="n">
        <f aca="false">N(P4907)+IF($C4908=検索!$B$49,1,0)</f>
        <v>0</v>
      </c>
    </row>
    <row r="4909" customFormat="false" ht="15" hidden="false" customHeight="false" outlineLevel="0" collapsed="false">
      <c r="A4909" s="16" t="s">
        <v>221</v>
      </c>
      <c r="B4909" s="0" t="s">
        <v>11396</v>
      </c>
      <c r="C4909" s="0" t="n">
        <v>429</v>
      </c>
      <c r="D4909" s="0" t="str">
        <f aca="false">IFERROR(VLOOKUP($C4909,薬効分類マスタ!$A$2:$B$180,2,FALSE()),"未登録")</f>
        <v>その他の腫瘍用薬</v>
      </c>
      <c r="E4909" s="16" t="s">
        <v>11392</v>
      </c>
      <c r="F4909" s="16" t="s">
        <v>1082</v>
      </c>
      <c r="G4909" s="16" t="s">
        <v>11397</v>
      </c>
      <c r="H4909" s="16" t="s">
        <v>3803</v>
      </c>
      <c r="I4909" s="0" t="n">
        <v>2908.6</v>
      </c>
      <c r="J4909" s="16" t="s">
        <v>232</v>
      </c>
      <c r="K4909" s="0" t="str">
        <f aca="false">IFERROR(IF(VLOOKUP($C4909,薬効分類マスタ!$A$2:$E$180,5,FALSE())=0,"",VLOOKUP($C4909,薬効分類マスタ!$A$2:$E$180,5,FALSE())),"")</f>
        <v/>
      </c>
      <c r="L4909" s="17"/>
      <c r="M4909" s="0" t="str">
        <f aca="false">IF($K4909="","",IF($L4909&lt;&gt;"",$L4909,VLOOKUP($C4909,薬効分類マスタ!$A$2:$F$180,6,FALSE())))</f>
        <v/>
      </c>
      <c r="N4909" s="0" t="str">
        <f aca="false">ASC(G4909)</f>
        <v>ｳﾞｧｲﾄﾗｯｸﾋﾞ内用液20mg/mL</v>
      </c>
      <c r="O4909" s="0" t="str">
        <f aca="false">ASC(E4909)</f>
        <v>ﾗﾛﾄﾚｸﾁﾆﾌﾞ硫酸塩</v>
      </c>
      <c r="P4909" s="16" t="n">
        <f aca="false">N(P4908)+IF($C4909=検索!$B$49,1,0)</f>
        <v>0</v>
      </c>
    </row>
    <row r="4910" customFormat="false" ht="15" hidden="false" customHeight="false" outlineLevel="0" collapsed="false">
      <c r="A4910" s="16" t="s">
        <v>221</v>
      </c>
      <c r="B4910" s="0" t="s">
        <v>11398</v>
      </c>
      <c r="C4910" s="0" t="n">
        <v>429</v>
      </c>
      <c r="D4910" s="0" t="str">
        <f aca="false">IFERROR(VLOOKUP($C4910,薬効分類マスタ!$A$2:$B$180,2,FALSE()),"未登録")</f>
        <v>その他の腫瘍用薬</v>
      </c>
      <c r="E4910" s="16" t="s">
        <v>11399</v>
      </c>
      <c r="F4910" s="16" t="s">
        <v>11400</v>
      </c>
      <c r="G4910" s="16" t="s">
        <v>11401</v>
      </c>
      <c r="H4910" s="16" t="s">
        <v>11402</v>
      </c>
      <c r="I4910" s="0" t="n">
        <v>25631.2</v>
      </c>
      <c r="J4910" s="16" t="s">
        <v>232</v>
      </c>
      <c r="K4910" s="0" t="str">
        <f aca="false">IFERROR(IF(VLOOKUP($C4910,薬効分類マスタ!$A$2:$E$180,5,FALSE())=0,"",VLOOKUP($C4910,薬効分類マスタ!$A$2:$E$180,5,FALSE())),"")</f>
        <v/>
      </c>
      <c r="L4910" s="17"/>
      <c r="M4910" s="0" t="str">
        <f aca="false">IF($K4910="","",IF($L4910&lt;&gt;"",$L4910,VLOOKUP($C4910,薬効分類マスタ!$A$2:$F$180,6,FALSE())))</f>
        <v/>
      </c>
      <c r="N4910" s="0" t="str">
        <f aca="false">ASC(G4910)</f>
        <v>ﾍﾟﾏｼﾞｰﾙ錠4.5mg</v>
      </c>
      <c r="O4910" s="0" t="str">
        <f aca="false">ASC(E4910)</f>
        <v>ﾍﾟﾐｶﾞﾁﾆﾌﾞ</v>
      </c>
      <c r="P4910" s="16" t="n">
        <f aca="false">N(P4909)+IF($C4910=検索!$B$49,1,0)</f>
        <v>0</v>
      </c>
    </row>
    <row r="4911" customFormat="false" ht="15" hidden="false" customHeight="false" outlineLevel="0" collapsed="false">
      <c r="A4911" s="16" t="s">
        <v>221</v>
      </c>
      <c r="B4911" s="0" t="s">
        <v>11403</v>
      </c>
      <c r="C4911" s="0" t="n">
        <v>429</v>
      </c>
      <c r="D4911" s="0" t="str">
        <f aca="false">IFERROR(VLOOKUP($C4911,薬効分類マスタ!$A$2:$B$180,2,FALSE()),"未登録")</f>
        <v>その他の腫瘍用薬</v>
      </c>
      <c r="E4911" s="16" t="s">
        <v>11404</v>
      </c>
      <c r="F4911" s="16" t="s">
        <v>613</v>
      </c>
      <c r="G4911" s="16" t="s">
        <v>11405</v>
      </c>
      <c r="H4911" s="16" t="s">
        <v>283</v>
      </c>
      <c r="I4911" s="0" t="n">
        <v>3004</v>
      </c>
      <c r="J4911" s="16" t="s">
        <v>232</v>
      </c>
      <c r="K4911" s="0" t="str">
        <f aca="false">IFERROR(IF(VLOOKUP($C4911,薬効分類マスタ!$A$2:$E$180,5,FALSE())=0,"",VLOOKUP($C4911,薬効分類マスタ!$A$2:$E$180,5,FALSE())),"")</f>
        <v/>
      </c>
      <c r="L4911" s="17"/>
      <c r="M4911" s="0" t="str">
        <f aca="false">IF($K4911="","",IF($L4911&lt;&gt;"",$L4911,VLOOKUP($C4911,薬効分類マスタ!$A$2:$F$180,6,FALSE())))</f>
        <v/>
      </c>
      <c r="N4911" s="0" t="str">
        <f aca="false">ASC(G4911)</f>
        <v>ﾀｽﾞﾍﾞﾘｸ錠200mg</v>
      </c>
      <c r="O4911" s="0" t="str">
        <f aca="false">ASC(E4911)</f>
        <v>ﾀｾﾞﾒﾄｽﾀｯﾄ臭化水素酸塩</v>
      </c>
      <c r="P4911" s="16" t="n">
        <f aca="false">N(P4910)+IF($C4911=検索!$B$49,1,0)</f>
        <v>0</v>
      </c>
    </row>
    <row r="4912" customFormat="false" ht="15" hidden="false" customHeight="false" outlineLevel="0" collapsed="false">
      <c r="A4912" s="16" t="s">
        <v>221</v>
      </c>
      <c r="B4912" s="0" t="s">
        <v>11406</v>
      </c>
      <c r="C4912" s="0" t="n">
        <v>429</v>
      </c>
      <c r="D4912" s="0" t="str">
        <f aca="false">IFERROR(VLOOKUP($C4912,薬効分類マスタ!$A$2:$B$180,2,FALSE()),"未登録")</f>
        <v>その他の腫瘍用薬</v>
      </c>
      <c r="E4912" s="16" t="s">
        <v>11407</v>
      </c>
      <c r="F4912" s="16" t="s">
        <v>262</v>
      </c>
      <c r="G4912" s="16" t="s">
        <v>11408</v>
      </c>
      <c r="H4912" s="16" t="s">
        <v>428</v>
      </c>
      <c r="I4912" s="0" t="n">
        <v>20028.4</v>
      </c>
      <c r="J4912" s="16" t="s">
        <v>232</v>
      </c>
      <c r="K4912" s="0" t="str">
        <f aca="false">IFERROR(IF(VLOOKUP($C4912,薬効分類マスタ!$A$2:$E$180,5,FALSE())=0,"",VLOOKUP($C4912,薬効分類マスタ!$A$2:$E$180,5,FALSE())),"")</f>
        <v/>
      </c>
      <c r="L4912" s="17"/>
      <c r="M4912" s="0" t="str">
        <f aca="false">IF($K4912="","",IF($L4912&lt;&gt;"",$L4912,VLOOKUP($C4912,薬効分類マスタ!$A$2:$F$180,6,FALSE())))</f>
        <v/>
      </c>
      <c r="N4912" s="0" t="str">
        <f aca="false">ASC(G4912)</f>
        <v>ﾊｲﾔｽﾀ錠10mg</v>
      </c>
      <c r="O4912" s="0" t="str">
        <f aca="false">ASC(E4912)</f>
        <v>ﾂｼｼﾞﾉｽﾀｯﾄ</v>
      </c>
      <c r="P4912" s="16" t="n">
        <f aca="false">N(P4911)+IF($C4912=検索!$B$49,1,0)</f>
        <v>0</v>
      </c>
    </row>
    <row r="4913" customFormat="false" ht="15" hidden="false" customHeight="false" outlineLevel="0" collapsed="false">
      <c r="A4913" s="16" t="s">
        <v>221</v>
      </c>
      <c r="B4913" s="0" t="s">
        <v>11409</v>
      </c>
      <c r="C4913" s="0" t="n">
        <v>429</v>
      </c>
      <c r="D4913" s="0" t="str">
        <f aca="false">IFERROR(VLOOKUP($C4913,薬効分類マスタ!$A$2:$B$180,2,FALSE()),"未登録")</f>
        <v>その他の腫瘍用薬</v>
      </c>
      <c r="E4913" s="16" t="s">
        <v>11410</v>
      </c>
      <c r="F4913" s="16" t="s">
        <v>1172</v>
      </c>
      <c r="G4913" s="16" t="s">
        <v>11411</v>
      </c>
      <c r="H4913" s="16" t="s">
        <v>2608</v>
      </c>
      <c r="I4913" s="0" t="n">
        <v>4066.2</v>
      </c>
      <c r="J4913" s="16" t="s">
        <v>232</v>
      </c>
      <c r="K4913" s="0" t="str">
        <f aca="false">IFERROR(IF(VLOOKUP($C4913,薬効分類マスタ!$A$2:$E$180,5,FALSE())=0,"",VLOOKUP($C4913,薬効分類マスタ!$A$2:$E$180,5,FALSE())),"")</f>
        <v/>
      </c>
      <c r="L4913" s="17"/>
      <c r="M4913" s="0" t="str">
        <f aca="false">IF($K4913="","",IF($L4913&lt;&gt;"",$L4913,VLOOKUP($C4913,薬効分類マスタ!$A$2:$F$180,6,FALSE())))</f>
        <v/>
      </c>
      <c r="N4913" s="0" t="str">
        <f aca="false">ASC(G4913)</f>
        <v>ﾚｯﾄｳﾞｨﾓ錠40mg</v>
      </c>
      <c r="O4913" s="0" t="str">
        <f aca="false">ASC(E4913)</f>
        <v>ｾﾙﾍﾟﾙｶﾁﾆﾌﾞ</v>
      </c>
      <c r="P4913" s="16" t="n">
        <f aca="false">N(P4912)+IF($C4913=検索!$B$49,1,0)</f>
        <v>0</v>
      </c>
    </row>
    <row r="4914" customFormat="false" ht="15" hidden="false" customHeight="false" outlineLevel="0" collapsed="false">
      <c r="A4914" s="16" t="s">
        <v>221</v>
      </c>
      <c r="B4914" s="0" t="s">
        <v>11412</v>
      </c>
      <c r="C4914" s="0" t="n">
        <v>429</v>
      </c>
      <c r="D4914" s="0" t="str">
        <f aca="false">IFERROR(VLOOKUP($C4914,薬効分類マスタ!$A$2:$B$180,2,FALSE()),"未登録")</f>
        <v>その他の腫瘍用薬</v>
      </c>
      <c r="E4914" s="16" t="s">
        <v>11410</v>
      </c>
      <c r="F4914" s="16" t="s">
        <v>1205</v>
      </c>
      <c r="G4914" s="16" t="s">
        <v>11413</v>
      </c>
      <c r="H4914" s="16" t="s">
        <v>2608</v>
      </c>
      <c r="I4914" s="0" t="n">
        <v>7717.4</v>
      </c>
      <c r="J4914" s="16" t="s">
        <v>232</v>
      </c>
      <c r="K4914" s="0" t="str">
        <f aca="false">IFERROR(IF(VLOOKUP($C4914,薬効分類マスタ!$A$2:$E$180,5,FALSE())=0,"",VLOOKUP($C4914,薬効分類マスタ!$A$2:$E$180,5,FALSE())),"")</f>
        <v/>
      </c>
      <c r="L4914" s="17"/>
      <c r="M4914" s="0" t="str">
        <f aca="false">IF($K4914="","",IF($L4914&lt;&gt;"",$L4914,VLOOKUP($C4914,薬効分類マスタ!$A$2:$F$180,6,FALSE())))</f>
        <v/>
      </c>
      <c r="N4914" s="0" t="str">
        <f aca="false">ASC(G4914)</f>
        <v>ﾚｯﾄｳﾞｨﾓ錠80mg</v>
      </c>
      <c r="O4914" s="0" t="str">
        <f aca="false">ASC(E4914)</f>
        <v>ｾﾙﾍﾟﾙｶﾁﾆﾌﾞ</v>
      </c>
      <c r="P4914" s="16" t="n">
        <f aca="false">N(P4913)+IF($C4914=検索!$B$49,1,0)</f>
        <v>0</v>
      </c>
    </row>
    <row r="4915" customFormat="false" ht="15" hidden="false" customHeight="false" outlineLevel="0" collapsed="false">
      <c r="A4915" s="16" t="s">
        <v>221</v>
      </c>
      <c r="B4915" s="0" t="s">
        <v>11414</v>
      </c>
      <c r="C4915" s="0" t="n">
        <v>429</v>
      </c>
      <c r="D4915" s="0" t="str">
        <f aca="false">IFERROR(VLOOKUP($C4915,薬効分類マスタ!$A$2:$B$180,2,FALSE()),"未登録")</f>
        <v>その他の腫瘍用薬</v>
      </c>
      <c r="E4915" s="16" t="s">
        <v>11410</v>
      </c>
      <c r="F4915" s="16" t="s">
        <v>2638</v>
      </c>
      <c r="G4915" s="16" t="s">
        <v>11415</v>
      </c>
      <c r="H4915" s="16" t="s">
        <v>2608</v>
      </c>
      <c r="I4915" s="0" t="n">
        <v>4066.2</v>
      </c>
      <c r="J4915" s="16" t="s">
        <v>232</v>
      </c>
      <c r="K4915" s="0" t="str">
        <f aca="false">IFERROR(IF(VLOOKUP($C4915,薬効分類マスタ!$A$2:$E$180,5,FALSE())=0,"",VLOOKUP($C4915,薬効分類マスタ!$A$2:$E$180,5,FALSE())),"")</f>
        <v/>
      </c>
      <c r="L4915" s="17"/>
      <c r="M4915" s="0" t="str">
        <f aca="false">IF($K4915="","",IF($L4915&lt;&gt;"",$L4915,VLOOKUP($C4915,薬効分類マスタ!$A$2:$F$180,6,FALSE())))</f>
        <v/>
      </c>
      <c r="N4915" s="0" t="str">
        <f aca="false">ASC(G4915)</f>
        <v>ﾚｯﾄｳﾞｨﾓｶﾌﾟｾﾙ40mg</v>
      </c>
      <c r="O4915" s="0" t="str">
        <f aca="false">ASC(E4915)</f>
        <v>ｾﾙﾍﾟﾙｶﾁﾆﾌﾞ</v>
      </c>
      <c r="P4915" s="16" t="n">
        <f aca="false">N(P4914)+IF($C4915=検索!$B$49,1,0)</f>
        <v>0</v>
      </c>
    </row>
    <row r="4916" customFormat="false" ht="15" hidden="false" customHeight="false" outlineLevel="0" collapsed="false">
      <c r="A4916" s="16" t="s">
        <v>221</v>
      </c>
      <c r="B4916" s="0" t="s">
        <v>11416</v>
      </c>
      <c r="C4916" s="0" t="n">
        <v>429</v>
      </c>
      <c r="D4916" s="0" t="str">
        <f aca="false">IFERROR(VLOOKUP($C4916,薬効分類マスタ!$A$2:$B$180,2,FALSE()),"未登録")</f>
        <v>その他の腫瘍用薬</v>
      </c>
      <c r="E4916" s="16" t="s">
        <v>11410</v>
      </c>
      <c r="F4916" s="16" t="s">
        <v>7728</v>
      </c>
      <c r="G4916" s="16" t="s">
        <v>11417</v>
      </c>
      <c r="H4916" s="16" t="s">
        <v>2608</v>
      </c>
      <c r="I4916" s="0" t="n">
        <v>7717.4</v>
      </c>
      <c r="J4916" s="16" t="s">
        <v>232</v>
      </c>
      <c r="K4916" s="0" t="str">
        <f aca="false">IFERROR(IF(VLOOKUP($C4916,薬効分類マスタ!$A$2:$E$180,5,FALSE())=0,"",VLOOKUP($C4916,薬効分類マスタ!$A$2:$E$180,5,FALSE())),"")</f>
        <v/>
      </c>
      <c r="L4916" s="17"/>
      <c r="M4916" s="0" t="str">
        <f aca="false">IF($K4916="","",IF($L4916&lt;&gt;"",$L4916,VLOOKUP($C4916,薬効分類マスタ!$A$2:$F$180,6,FALSE())))</f>
        <v/>
      </c>
      <c r="N4916" s="0" t="str">
        <f aca="false">ASC(G4916)</f>
        <v>ﾚｯﾄｳﾞｨﾓｶﾌﾟｾﾙ80mg</v>
      </c>
      <c r="O4916" s="0" t="str">
        <f aca="false">ASC(E4916)</f>
        <v>ｾﾙﾍﾟﾙｶﾁﾆﾌﾞ</v>
      </c>
      <c r="P4916" s="16" t="n">
        <f aca="false">N(P4915)+IF($C4916=検索!$B$49,1,0)</f>
        <v>0</v>
      </c>
    </row>
    <row r="4917" customFormat="false" ht="15" hidden="false" customHeight="false" outlineLevel="0" collapsed="false">
      <c r="A4917" s="16" t="s">
        <v>221</v>
      </c>
      <c r="B4917" s="0" t="s">
        <v>11418</v>
      </c>
      <c r="C4917" s="0" t="n">
        <v>429</v>
      </c>
      <c r="D4917" s="0" t="str">
        <f aca="false">IFERROR(VLOOKUP($C4917,薬効分類マスタ!$A$2:$B$180,2,FALSE()),"未登録")</f>
        <v>その他の腫瘍用薬</v>
      </c>
      <c r="E4917" s="16" t="s">
        <v>11419</v>
      </c>
      <c r="F4917" s="16" t="s">
        <v>4389</v>
      </c>
      <c r="G4917" s="16" t="s">
        <v>11420</v>
      </c>
      <c r="H4917" s="16" t="s">
        <v>10602</v>
      </c>
      <c r="I4917" s="0" t="n">
        <v>4204.3</v>
      </c>
      <c r="J4917" s="16" t="s">
        <v>232</v>
      </c>
      <c r="K4917" s="0" t="str">
        <f aca="false">IFERROR(IF(VLOOKUP($C4917,薬効分類マスタ!$A$2:$E$180,5,FALSE())=0,"",VLOOKUP($C4917,薬効分類マスタ!$A$2:$E$180,5,FALSE())),"")</f>
        <v/>
      </c>
      <c r="L4917" s="17"/>
      <c r="M4917" s="0" t="str">
        <f aca="false">IF($K4917="","",IF($L4917&lt;&gt;"",$L4917,VLOOKUP($C4917,薬効分類マスタ!$A$2:$F$180,6,FALSE())))</f>
        <v/>
      </c>
      <c r="N4917" s="0" t="str">
        <f aca="false">ASC(G4917)</f>
        <v>ﾙﾏｹﾗｽ錠120mg</v>
      </c>
      <c r="O4917" s="0" t="str">
        <f aca="false">ASC(E4917)</f>
        <v>ｿﾄﾗｼﾌﾞ</v>
      </c>
      <c r="P4917" s="16" t="n">
        <f aca="false">N(P4916)+IF($C4917=検索!$B$49,1,0)</f>
        <v>0</v>
      </c>
    </row>
    <row r="4918" customFormat="false" ht="15" hidden="false" customHeight="false" outlineLevel="0" collapsed="false">
      <c r="A4918" s="16" t="s">
        <v>221</v>
      </c>
      <c r="B4918" s="0" t="s">
        <v>11421</v>
      </c>
      <c r="C4918" s="0" t="n">
        <v>429</v>
      </c>
      <c r="D4918" s="0" t="str">
        <f aca="false">IFERROR(VLOOKUP($C4918,薬効分類マスタ!$A$2:$B$180,2,FALSE()),"未登録")</f>
        <v>その他の腫瘍用薬</v>
      </c>
      <c r="E4918" s="16" t="s">
        <v>11422</v>
      </c>
      <c r="F4918" s="16" t="s">
        <v>445</v>
      </c>
      <c r="G4918" s="16" t="s">
        <v>11423</v>
      </c>
      <c r="H4918" s="16" t="s">
        <v>1133</v>
      </c>
      <c r="I4918" s="0" t="n">
        <v>4729.8</v>
      </c>
      <c r="J4918" s="16" t="s">
        <v>232</v>
      </c>
      <c r="K4918" s="0" t="str">
        <f aca="false">IFERROR(IF(VLOOKUP($C4918,薬効分類マスタ!$A$2:$E$180,5,FALSE())=0,"",VLOOKUP($C4918,薬効分類マスタ!$A$2:$E$180,5,FALSE())),"")</f>
        <v/>
      </c>
      <c r="L4918" s="17"/>
      <c r="M4918" s="0" t="str">
        <f aca="false">IF($K4918="","",IF($L4918&lt;&gt;"",$L4918,VLOOKUP($C4918,薬効分類マスタ!$A$2:$F$180,6,FALSE())))</f>
        <v/>
      </c>
      <c r="N4918" s="0" t="str">
        <f aca="false">ASC(G4918)</f>
        <v>ｾﾑﾌﾞﾘｯｸｽ錠20mg</v>
      </c>
      <c r="O4918" s="0" t="str">
        <f aca="false">ASC(E4918)</f>
        <v>ｱｼﾐﾆﾌﾞ塩酸塩</v>
      </c>
      <c r="P4918" s="16" t="n">
        <f aca="false">N(P4917)+IF($C4918=検索!$B$49,1,0)</f>
        <v>0</v>
      </c>
    </row>
    <row r="4919" customFormat="false" ht="15" hidden="false" customHeight="false" outlineLevel="0" collapsed="false">
      <c r="A4919" s="16" t="s">
        <v>221</v>
      </c>
      <c r="B4919" s="0" t="s">
        <v>11424</v>
      </c>
      <c r="C4919" s="0" t="n">
        <v>429</v>
      </c>
      <c r="D4919" s="0" t="str">
        <f aca="false">IFERROR(VLOOKUP($C4919,薬効分類マスタ!$A$2:$B$180,2,FALSE()),"未登録")</f>
        <v>その他の腫瘍用薬</v>
      </c>
      <c r="E4919" s="16" t="s">
        <v>11422</v>
      </c>
      <c r="F4919" s="16" t="s">
        <v>1172</v>
      </c>
      <c r="G4919" s="16" t="s">
        <v>11425</v>
      </c>
      <c r="H4919" s="16" t="s">
        <v>1133</v>
      </c>
      <c r="I4919" s="0" t="n">
        <v>9025.6</v>
      </c>
      <c r="J4919" s="16" t="s">
        <v>232</v>
      </c>
      <c r="K4919" s="0" t="str">
        <f aca="false">IFERROR(IF(VLOOKUP($C4919,薬効分類マスタ!$A$2:$E$180,5,FALSE())=0,"",VLOOKUP($C4919,薬効分類マスタ!$A$2:$E$180,5,FALSE())),"")</f>
        <v/>
      </c>
      <c r="L4919" s="17"/>
      <c r="M4919" s="0" t="str">
        <f aca="false">IF($K4919="","",IF($L4919&lt;&gt;"",$L4919,VLOOKUP($C4919,薬効分類マスタ!$A$2:$F$180,6,FALSE())))</f>
        <v/>
      </c>
      <c r="N4919" s="0" t="str">
        <f aca="false">ASC(G4919)</f>
        <v>ｾﾑﾌﾞﾘｯｸｽ錠40mg</v>
      </c>
      <c r="O4919" s="0" t="str">
        <f aca="false">ASC(E4919)</f>
        <v>ｱｼﾐﾆﾌﾞ塩酸塩</v>
      </c>
      <c r="P4919" s="16" t="n">
        <f aca="false">N(P4918)+IF($C4919=検索!$B$49,1,0)</f>
        <v>0</v>
      </c>
    </row>
    <row r="4920" customFormat="false" ht="15" hidden="false" customHeight="false" outlineLevel="0" collapsed="false">
      <c r="A4920" s="16" t="s">
        <v>221</v>
      </c>
      <c r="B4920" s="0" t="s">
        <v>11426</v>
      </c>
      <c r="C4920" s="0" t="n">
        <v>429</v>
      </c>
      <c r="D4920" s="0" t="str">
        <f aca="false">IFERROR(VLOOKUP($C4920,薬効分類マスタ!$A$2:$B$180,2,FALSE()),"未登録")</f>
        <v>その他の腫瘍用薬</v>
      </c>
      <c r="E4920" s="16" t="s">
        <v>11427</v>
      </c>
      <c r="F4920" s="16" t="s">
        <v>1172</v>
      </c>
      <c r="G4920" s="16" t="s">
        <v>11428</v>
      </c>
      <c r="H4920" s="16" t="s">
        <v>2927</v>
      </c>
      <c r="I4920" s="0" t="n">
        <v>6265</v>
      </c>
      <c r="J4920" s="16" t="s">
        <v>232</v>
      </c>
      <c r="K4920" s="0" t="str">
        <f aca="false">IFERROR(IF(VLOOKUP($C4920,薬効分類マスタ!$A$2:$E$180,5,FALSE())=0,"",VLOOKUP($C4920,薬効分類マスタ!$A$2:$E$180,5,FALSE())),"")</f>
        <v/>
      </c>
      <c r="L4920" s="17"/>
      <c r="M4920" s="0" t="str">
        <f aca="false">IF($K4920="","",IF($L4920&lt;&gt;"",$L4920,VLOOKUP($C4920,薬効分類マスタ!$A$2:$F$180,6,FALSE())))</f>
        <v/>
      </c>
      <c r="N4920" s="0" t="str">
        <f aca="false">ASC(G4920)</f>
        <v>ｼﾞｪｾﾘ錠40mg</v>
      </c>
      <c r="O4920" s="0" t="str">
        <f aca="false">ASC(E4920)</f>
        <v>ﾋﾟﾐﾃｽﾋﾟﾌﾞ</v>
      </c>
      <c r="P4920" s="16" t="n">
        <f aca="false">N(P4919)+IF($C4920=検索!$B$49,1,0)</f>
        <v>0</v>
      </c>
    </row>
    <row r="4921" customFormat="false" ht="15" hidden="false" customHeight="false" outlineLevel="0" collapsed="false">
      <c r="A4921" s="16" t="s">
        <v>221</v>
      </c>
      <c r="B4921" s="0" t="s">
        <v>11429</v>
      </c>
      <c r="C4921" s="0" t="n">
        <v>429</v>
      </c>
      <c r="D4921" s="0" t="str">
        <f aca="false">IFERROR(VLOOKUP($C4921,薬効分類マスタ!$A$2:$B$180,2,FALSE()),"未登録")</f>
        <v>その他の腫瘍用薬</v>
      </c>
      <c r="E4921" s="16" t="s">
        <v>11430</v>
      </c>
      <c r="F4921" s="16" t="s">
        <v>411</v>
      </c>
      <c r="G4921" s="16" t="s">
        <v>11431</v>
      </c>
      <c r="H4921" s="16" t="s">
        <v>1180</v>
      </c>
      <c r="I4921" s="0" t="n">
        <v>7207.9</v>
      </c>
      <c r="J4921" s="16" t="s">
        <v>232</v>
      </c>
      <c r="K4921" s="0" t="str">
        <f aca="false">IFERROR(IF(VLOOKUP($C4921,薬効分類マスタ!$A$2:$E$180,5,FALSE())=0,"",VLOOKUP($C4921,薬効分類マスタ!$A$2:$E$180,5,FALSE())),"")</f>
        <v/>
      </c>
      <c r="L4921" s="17"/>
      <c r="M4921" s="0" t="str">
        <f aca="false">IF($K4921="","",IF($L4921&lt;&gt;"",$L4921,VLOOKUP($C4921,薬効分類マスタ!$A$2:$F$180,6,FALSE())))</f>
        <v/>
      </c>
      <c r="N4921" s="0" t="str">
        <f aca="false">ASC(G4921)</f>
        <v>ｴｻﾞﾙﾐｱ錠50mg</v>
      </c>
      <c r="O4921" s="0" t="str">
        <f aca="false">ASC(E4921)</f>
        <v>ﾊﾞﾚﾒﾄｽﾀｯﾄﾄｼﾙ酸塩</v>
      </c>
      <c r="P4921" s="16" t="n">
        <f aca="false">N(P4920)+IF($C4921=検索!$B$49,1,0)</f>
        <v>0</v>
      </c>
    </row>
    <row r="4922" customFormat="false" ht="15" hidden="false" customHeight="false" outlineLevel="0" collapsed="false">
      <c r="A4922" s="16" t="s">
        <v>221</v>
      </c>
      <c r="B4922" s="0" t="s">
        <v>11432</v>
      </c>
      <c r="C4922" s="0" t="n">
        <v>429</v>
      </c>
      <c r="D4922" s="0" t="str">
        <f aca="false">IFERROR(VLOOKUP($C4922,薬効分類マスタ!$A$2:$B$180,2,FALSE()),"未登録")</f>
        <v>その他の腫瘍用薬</v>
      </c>
      <c r="E4922" s="16" t="s">
        <v>11430</v>
      </c>
      <c r="F4922" s="16" t="s">
        <v>627</v>
      </c>
      <c r="G4922" s="16" t="s">
        <v>11433</v>
      </c>
      <c r="H4922" s="16" t="s">
        <v>1180</v>
      </c>
      <c r="I4922" s="0" t="n">
        <v>13819.6</v>
      </c>
      <c r="J4922" s="16" t="s">
        <v>232</v>
      </c>
      <c r="K4922" s="0" t="str">
        <f aca="false">IFERROR(IF(VLOOKUP($C4922,薬効分類マスタ!$A$2:$E$180,5,FALSE())=0,"",VLOOKUP($C4922,薬効分類マスタ!$A$2:$E$180,5,FALSE())),"")</f>
        <v/>
      </c>
      <c r="L4922" s="17"/>
      <c r="M4922" s="0" t="str">
        <f aca="false">IF($K4922="","",IF($L4922&lt;&gt;"",$L4922,VLOOKUP($C4922,薬効分類マスタ!$A$2:$F$180,6,FALSE())))</f>
        <v/>
      </c>
      <c r="N4922" s="0" t="str">
        <f aca="false">ASC(G4922)</f>
        <v>ｴｻﾞﾙﾐｱ錠100mg</v>
      </c>
      <c r="O4922" s="0" t="str">
        <f aca="false">ASC(E4922)</f>
        <v>ﾊﾞﾚﾒﾄｽﾀｯﾄﾄｼﾙ酸塩</v>
      </c>
      <c r="P4922" s="16" t="n">
        <f aca="false">N(P4921)+IF($C4922=検索!$B$49,1,0)</f>
        <v>0</v>
      </c>
    </row>
    <row r="4923" customFormat="false" ht="15" hidden="false" customHeight="false" outlineLevel="0" collapsed="false">
      <c r="A4923" s="16" t="s">
        <v>221</v>
      </c>
      <c r="B4923" s="0" t="s">
        <v>11434</v>
      </c>
      <c r="C4923" s="0" t="n">
        <v>429</v>
      </c>
      <c r="D4923" s="0" t="str">
        <f aca="false">IFERROR(VLOOKUP($C4923,薬効分類マスタ!$A$2:$B$180,2,FALSE()),"未登録")</f>
        <v>その他の腫瘍用薬</v>
      </c>
      <c r="E4923" s="16" t="s">
        <v>11435</v>
      </c>
      <c r="F4923" s="16" t="s">
        <v>935</v>
      </c>
      <c r="G4923" s="16" t="s">
        <v>11436</v>
      </c>
      <c r="H4923" s="16" t="s">
        <v>2927</v>
      </c>
      <c r="I4923" s="0" t="n">
        <v>10252.5</v>
      </c>
      <c r="J4923" s="16" t="s">
        <v>232</v>
      </c>
      <c r="K4923" s="0" t="str">
        <f aca="false">IFERROR(IF(VLOOKUP($C4923,薬効分類マスタ!$A$2:$E$180,5,FALSE())=0,"",VLOOKUP($C4923,薬効分類マスタ!$A$2:$E$180,5,FALSE())),"")</f>
        <v/>
      </c>
      <c r="L4923" s="17"/>
      <c r="M4923" s="0" t="str">
        <f aca="false">IF($K4923="","",IF($L4923&lt;&gt;"",$L4923,VLOOKUP($C4923,薬効分類マスタ!$A$2:$F$180,6,FALSE())))</f>
        <v/>
      </c>
      <c r="N4923" s="0" t="str">
        <f aca="false">ASC(G4923)</f>
        <v>ﾘﾄｺﾞﾋﾞ錠4mg</v>
      </c>
      <c r="O4923" s="0" t="str">
        <f aca="false">ASC(E4923)</f>
        <v>ﾌﾁﾊﾞﾁﾆﾌﾞ</v>
      </c>
      <c r="P4923" s="16" t="n">
        <f aca="false">N(P4922)+IF($C4923=検索!$B$49,1,0)</f>
        <v>0</v>
      </c>
    </row>
    <row r="4924" customFormat="false" ht="15" hidden="false" customHeight="false" outlineLevel="0" collapsed="false">
      <c r="A4924" s="16" t="s">
        <v>221</v>
      </c>
      <c r="B4924" s="0" t="s">
        <v>11437</v>
      </c>
      <c r="C4924" s="0" t="n">
        <v>429</v>
      </c>
      <c r="D4924" s="0" t="str">
        <f aca="false">IFERROR(VLOOKUP($C4924,薬効分類マスタ!$A$2:$B$180,2,FALSE()),"未登録")</f>
        <v>その他の腫瘍用薬</v>
      </c>
      <c r="E4924" s="16" t="s">
        <v>11438</v>
      </c>
      <c r="F4924" s="16" t="s">
        <v>8331</v>
      </c>
      <c r="G4924" s="16" t="s">
        <v>11439</v>
      </c>
      <c r="H4924" s="16" t="s">
        <v>272</v>
      </c>
      <c r="I4924" s="0" t="n">
        <v>3920.5</v>
      </c>
      <c r="J4924" s="16" t="s">
        <v>232</v>
      </c>
      <c r="K4924" s="0" t="str">
        <f aca="false">IFERROR(IF(VLOOKUP($C4924,薬効分類マスタ!$A$2:$E$180,5,FALSE())=0,"",VLOOKUP($C4924,薬効分類マスタ!$A$2:$E$180,5,FALSE())),"")</f>
        <v/>
      </c>
      <c r="L4924" s="17"/>
      <c r="M4924" s="0" t="str">
        <f aca="false">IF($K4924="","",IF($L4924&lt;&gt;"",$L4924,VLOOKUP($C4924,薬効分類マスタ!$A$2:$F$180,6,FALSE())))</f>
        <v/>
      </c>
      <c r="N4924" s="0" t="str">
        <f aca="false">ASC(G4924)</f>
        <v>ﾀｰｾﾞﾅｶﾌﾟｾﾙ0.1mg</v>
      </c>
      <c r="O4924" s="0" t="str">
        <f aca="false">ASC(E4924)</f>
        <v>ﾀﾗｿﾞﾊﾟﾘﾌﾞﾄｼﾙ酸塩</v>
      </c>
      <c r="P4924" s="16" t="n">
        <f aca="false">N(P4923)+IF($C4924=検索!$B$49,1,0)</f>
        <v>0</v>
      </c>
    </row>
    <row r="4925" customFormat="false" ht="15" hidden="false" customHeight="false" outlineLevel="0" collapsed="false">
      <c r="A4925" s="16" t="s">
        <v>221</v>
      </c>
      <c r="B4925" s="0" t="s">
        <v>11440</v>
      </c>
      <c r="C4925" s="0" t="n">
        <v>429</v>
      </c>
      <c r="D4925" s="0" t="str">
        <f aca="false">IFERROR(VLOOKUP($C4925,薬効分類マスタ!$A$2:$B$180,2,FALSE()),"未登録")</f>
        <v>その他の腫瘍用薬</v>
      </c>
      <c r="E4925" s="16" t="s">
        <v>11438</v>
      </c>
      <c r="F4925" s="16" t="s">
        <v>8808</v>
      </c>
      <c r="G4925" s="16" t="s">
        <v>11441</v>
      </c>
      <c r="H4925" s="16" t="s">
        <v>272</v>
      </c>
      <c r="I4925" s="0" t="n">
        <v>9576</v>
      </c>
      <c r="J4925" s="16" t="s">
        <v>232</v>
      </c>
      <c r="K4925" s="0" t="str">
        <f aca="false">IFERROR(IF(VLOOKUP($C4925,薬効分類マスタ!$A$2:$E$180,5,FALSE())=0,"",VLOOKUP($C4925,薬効分類マスタ!$A$2:$E$180,5,FALSE())),"")</f>
        <v/>
      </c>
      <c r="L4925" s="17"/>
      <c r="M4925" s="0" t="str">
        <f aca="false">IF($K4925="","",IF($L4925&lt;&gt;"",$L4925,VLOOKUP($C4925,薬効分類マスタ!$A$2:$F$180,6,FALSE())))</f>
        <v/>
      </c>
      <c r="N4925" s="0" t="str">
        <f aca="false">ASC(G4925)</f>
        <v>ﾀｰｾﾞﾅｶﾌﾟｾﾙ0.25mg</v>
      </c>
      <c r="O4925" s="0" t="str">
        <f aca="false">ASC(E4925)</f>
        <v>ﾀﾗｿﾞﾊﾟﾘﾌﾞﾄｼﾙ酸塩</v>
      </c>
      <c r="P4925" s="16" t="n">
        <f aca="false">N(P4924)+IF($C4925=検索!$B$49,1,0)</f>
        <v>0</v>
      </c>
    </row>
    <row r="4926" customFormat="false" ht="15" hidden="false" customHeight="false" outlineLevel="0" collapsed="false">
      <c r="A4926" s="16" t="s">
        <v>221</v>
      </c>
      <c r="B4926" s="0" t="s">
        <v>11442</v>
      </c>
      <c r="C4926" s="0" t="n">
        <v>429</v>
      </c>
      <c r="D4926" s="0" t="str">
        <f aca="false">IFERROR(VLOOKUP($C4926,薬効分類マスタ!$A$2:$B$180,2,FALSE()),"未登録")</f>
        <v>その他の腫瘍用薬</v>
      </c>
      <c r="E4926" s="16" t="s">
        <v>11438</v>
      </c>
      <c r="F4926" s="16" t="s">
        <v>6525</v>
      </c>
      <c r="G4926" s="16" t="s">
        <v>11443</v>
      </c>
      <c r="H4926" s="16" t="s">
        <v>272</v>
      </c>
      <c r="I4926" s="0" t="n">
        <v>21547.1</v>
      </c>
      <c r="J4926" s="16" t="s">
        <v>232</v>
      </c>
      <c r="K4926" s="0" t="str">
        <f aca="false">IFERROR(IF(VLOOKUP($C4926,薬効分類マスタ!$A$2:$E$180,5,FALSE())=0,"",VLOOKUP($C4926,薬効分類マスタ!$A$2:$E$180,5,FALSE())),"")</f>
        <v/>
      </c>
      <c r="L4926" s="17"/>
      <c r="M4926" s="0" t="str">
        <f aca="false">IF($K4926="","",IF($L4926&lt;&gt;"",$L4926,VLOOKUP($C4926,薬効分類マスタ!$A$2:$F$180,6,FALSE())))</f>
        <v/>
      </c>
      <c r="N4926" s="0" t="str">
        <f aca="false">ASC(G4926)</f>
        <v>ﾀｰｾﾞﾅｶﾌﾟｾﾙ1mg</v>
      </c>
      <c r="O4926" s="0" t="str">
        <f aca="false">ASC(E4926)</f>
        <v>ﾀﾗｿﾞﾊﾟﾘﾌﾞﾄｼﾙ酸塩</v>
      </c>
      <c r="P4926" s="16" t="n">
        <f aca="false">N(P4925)+IF($C4926=検索!$B$49,1,0)</f>
        <v>0</v>
      </c>
    </row>
    <row r="4927" customFormat="false" ht="15" hidden="false" customHeight="false" outlineLevel="0" collapsed="false">
      <c r="A4927" s="16" t="s">
        <v>221</v>
      </c>
      <c r="B4927" s="0" t="s">
        <v>11444</v>
      </c>
      <c r="C4927" s="0" t="n">
        <v>429</v>
      </c>
      <c r="D4927" s="0" t="str">
        <f aca="false">IFERROR(VLOOKUP($C4927,薬効分類マスタ!$A$2:$B$180,2,FALSE()),"未登録")</f>
        <v>その他の腫瘍用薬</v>
      </c>
      <c r="E4927" s="16" t="s">
        <v>11445</v>
      </c>
      <c r="F4927" s="16" t="s">
        <v>4723</v>
      </c>
      <c r="G4927" s="16" t="s">
        <v>11446</v>
      </c>
      <c r="H4927" s="16" t="s">
        <v>4574</v>
      </c>
      <c r="I4927" s="0" t="n">
        <v>9930.5</v>
      </c>
      <c r="J4927" s="16" t="s">
        <v>232</v>
      </c>
      <c r="K4927" s="0" t="str">
        <f aca="false">IFERROR(IF(VLOOKUP($C4927,薬効分類マスタ!$A$2:$E$180,5,FALSE())=0,"",VLOOKUP($C4927,薬効分類マスタ!$A$2:$E$180,5,FALSE())),"")</f>
        <v/>
      </c>
      <c r="L4927" s="17"/>
      <c r="M4927" s="0" t="str">
        <f aca="false">IF($K4927="","",IF($L4927&lt;&gt;"",$L4927,VLOOKUP($C4927,薬効分類マスタ!$A$2:$F$180,6,FALSE())))</f>
        <v/>
      </c>
      <c r="N4927" s="0" t="str">
        <f aca="false">ASC(G4927)</f>
        <v>ﾄﾙｶﾌﾟ錠160mg</v>
      </c>
      <c r="O4927" s="0" t="str">
        <f aca="false">ASC(E4927)</f>
        <v>ｶﾋﾟﾊﾞｾﾙﾁﾌﾞ</v>
      </c>
      <c r="P4927" s="16" t="n">
        <f aca="false">N(P4926)+IF($C4927=検索!$B$49,1,0)</f>
        <v>0</v>
      </c>
    </row>
    <row r="4928" customFormat="false" ht="15" hidden="false" customHeight="false" outlineLevel="0" collapsed="false">
      <c r="A4928" s="16" t="s">
        <v>221</v>
      </c>
      <c r="B4928" s="0" t="s">
        <v>11447</v>
      </c>
      <c r="C4928" s="0" t="n">
        <v>429</v>
      </c>
      <c r="D4928" s="0" t="str">
        <f aca="false">IFERROR(VLOOKUP($C4928,薬効分類マスタ!$A$2:$B$180,2,FALSE()),"未登録")</f>
        <v>その他の腫瘍用薬</v>
      </c>
      <c r="E4928" s="16" t="s">
        <v>11445</v>
      </c>
      <c r="F4928" s="16" t="s">
        <v>613</v>
      </c>
      <c r="G4928" s="16" t="s">
        <v>11448</v>
      </c>
      <c r="H4928" s="16" t="s">
        <v>4574</v>
      </c>
      <c r="I4928" s="0" t="n">
        <v>12053.9</v>
      </c>
      <c r="J4928" s="16" t="s">
        <v>232</v>
      </c>
      <c r="K4928" s="0" t="str">
        <f aca="false">IFERROR(IF(VLOOKUP($C4928,薬効分類マスタ!$A$2:$E$180,5,FALSE())=0,"",VLOOKUP($C4928,薬効分類マスタ!$A$2:$E$180,5,FALSE())),"")</f>
        <v/>
      </c>
      <c r="L4928" s="17"/>
      <c r="M4928" s="0" t="str">
        <f aca="false">IF($K4928="","",IF($L4928&lt;&gt;"",$L4928,VLOOKUP($C4928,薬効分類マスタ!$A$2:$F$180,6,FALSE())))</f>
        <v/>
      </c>
      <c r="N4928" s="0" t="str">
        <f aca="false">ASC(G4928)</f>
        <v>ﾄﾙｶﾌﾟ錠200mg</v>
      </c>
      <c r="O4928" s="0" t="str">
        <f aca="false">ASC(E4928)</f>
        <v>ｶﾋﾟﾊﾞｾﾙﾁﾌﾞ</v>
      </c>
      <c r="P4928" s="16" t="n">
        <f aca="false">N(P4927)+IF($C4928=検索!$B$49,1,0)</f>
        <v>0</v>
      </c>
    </row>
    <row r="4929" customFormat="false" ht="15" hidden="false" customHeight="false" outlineLevel="0" collapsed="false">
      <c r="A4929" s="16" t="s">
        <v>221</v>
      </c>
      <c r="B4929" s="0" t="s">
        <v>11449</v>
      </c>
      <c r="C4929" s="0" t="n">
        <v>429</v>
      </c>
      <c r="D4929" s="0" t="str">
        <f aca="false">IFERROR(VLOOKUP($C4929,薬効分類マスタ!$A$2:$B$180,2,FALSE()),"未登録")</f>
        <v>その他の腫瘍用薬</v>
      </c>
      <c r="E4929" s="16" t="s">
        <v>11450</v>
      </c>
      <c r="F4929" s="16" t="s">
        <v>627</v>
      </c>
      <c r="G4929" s="16" t="s">
        <v>11451</v>
      </c>
      <c r="H4929" s="16" t="s">
        <v>794</v>
      </c>
      <c r="I4929" s="0" t="n">
        <v>21214</v>
      </c>
      <c r="J4929" s="16" t="s">
        <v>232</v>
      </c>
      <c r="K4929" s="0" t="str">
        <f aca="false">IFERROR(IF(VLOOKUP($C4929,薬効分類マスタ!$A$2:$E$180,5,FALSE())=0,"",VLOOKUP($C4929,薬効分類マスタ!$A$2:$E$180,5,FALSE())),"")</f>
        <v/>
      </c>
      <c r="L4929" s="17"/>
      <c r="M4929" s="0" t="str">
        <f aca="false">IF($K4929="","",IF($L4929&lt;&gt;"",$L4929,VLOOKUP($C4929,薬効分類マスタ!$A$2:$F$180,6,FALSE())))</f>
        <v/>
      </c>
      <c r="N4929" s="0" t="str">
        <f aca="false">ASC(G4929)</f>
        <v>ｵﾑｼﾞｬﾗ錠100mg</v>
      </c>
      <c r="O4929" s="0" t="str">
        <f aca="false">ASC(E4929)</f>
        <v>ﾓﾒﾛﾁﾆﾌﾞ塩酸塩水和物</v>
      </c>
      <c r="P4929" s="16" t="n">
        <f aca="false">N(P4928)+IF($C4929=検索!$B$49,1,0)</f>
        <v>0</v>
      </c>
    </row>
    <row r="4930" customFormat="false" ht="15" hidden="false" customHeight="false" outlineLevel="0" collapsed="false">
      <c r="A4930" s="16" t="s">
        <v>221</v>
      </c>
      <c r="B4930" s="0" t="s">
        <v>11452</v>
      </c>
      <c r="C4930" s="0" t="n">
        <v>429</v>
      </c>
      <c r="D4930" s="0" t="str">
        <f aca="false">IFERROR(VLOOKUP($C4930,薬効分類マスタ!$A$2:$B$180,2,FALSE()),"未登録")</f>
        <v>その他の腫瘍用薬</v>
      </c>
      <c r="E4930" s="16" t="s">
        <v>11450</v>
      </c>
      <c r="F4930" s="16" t="s">
        <v>1338</v>
      </c>
      <c r="G4930" s="16" t="s">
        <v>11453</v>
      </c>
      <c r="H4930" s="16" t="s">
        <v>794</v>
      </c>
      <c r="I4930" s="0" t="n">
        <v>31821</v>
      </c>
      <c r="J4930" s="16" t="s">
        <v>232</v>
      </c>
      <c r="K4930" s="0" t="str">
        <f aca="false">IFERROR(IF(VLOOKUP($C4930,薬効分類マスタ!$A$2:$E$180,5,FALSE())=0,"",VLOOKUP($C4930,薬効分類マスタ!$A$2:$E$180,5,FALSE())),"")</f>
        <v/>
      </c>
      <c r="L4930" s="17"/>
      <c r="M4930" s="0" t="str">
        <f aca="false">IF($K4930="","",IF($L4930&lt;&gt;"",$L4930,VLOOKUP($C4930,薬効分類マスタ!$A$2:$F$180,6,FALSE())))</f>
        <v/>
      </c>
      <c r="N4930" s="0" t="str">
        <f aca="false">ASC(G4930)</f>
        <v>ｵﾑｼﾞｬﾗ錠150mg</v>
      </c>
      <c r="O4930" s="0" t="str">
        <f aca="false">ASC(E4930)</f>
        <v>ﾓﾒﾛﾁﾆﾌﾞ塩酸塩水和物</v>
      </c>
      <c r="P4930" s="16" t="n">
        <f aca="false">N(P4929)+IF($C4930=検索!$B$49,1,0)</f>
        <v>0</v>
      </c>
    </row>
    <row r="4931" customFormat="false" ht="15" hidden="false" customHeight="false" outlineLevel="0" collapsed="false">
      <c r="A4931" s="16" t="s">
        <v>221</v>
      </c>
      <c r="B4931" s="0" t="s">
        <v>11454</v>
      </c>
      <c r="C4931" s="0" t="n">
        <v>429</v>
      </c>
      <c r="D4931" s="0" t="str">
        <f aca="false">IFERROR(VLOOKUP($C4931,薬効分類マスタ!$A$2:$B$180,2,FALSE()),"未登録")</f>
        <v>その他の腫瘍用薬</v>
      </c>
      <c r="E4931" s="16" t="s">
        <v>11450</v>
      </c>
      <c r="F4931" s="16" t="s">
        <v>613</v>
      </c>
      <c r="G4931" s="16" t="s">
        <v>11455</v>
      </c>
      <c r="H4931" s="16" t="s">
        <v>794</v>
      </c>
      <c r="I4931" s="0" t="n">
        <v>42428</v>
      </c>
      <c r="J4931" s="16" t="s">
        <v>232</v>
      </c>
      <c r="K4931" s="0" t="str">
        <f aca="false">IFERROR(IF(VLOOKUP($C4931,薬効分類マスタ!$A$2:$E$180,5,FALSE())=0,"",VLOOKUP($C4931,薬効分類マスタ!$A$2:$E$180,5,FALSE())),"")</f>
        <v/>
      </c>
      <c r="L4931" s="17"/>
      <c r="M4931" s="0" t="str">
        <f aca="false">IF($K4931="","",IF($L4931&lt;&gt;"",$L4931,VLOOKUP($C4931,薬効分類マスタ!$A$2:$F$180,6,FALSE())))</f>
        <v/>
      </c>
      <c r="N4931" s="0" t="str">
        <f aca="false">ASC(G4931)</f>
        <v>ｵﾑｼﾞｬﾗ錠200mg</v>
      </c>
      <c r="O4931" s="0" t="str">
        <f aca="false">ASC(E4931)</f>
        <v>ﾓﾒﾛﾁﾆﾌﾞ塩酸塩水和物</v>
      </c>
      <c r="P4931" s="16" t="n">
        <f aca="false">N(P4930)+IF($C4931=検索!$B$49,1,0)</f>
        <v>0</v>
      </c>
    </row>
    <row r="4932" customFormat="false" ht="15" hidden="false" customHeight="false" outlineLevel="0" collapsed="false">
      <c r="A4932" s="16" t="s">
        <v>221</v>
      </c>
      <c r="B4932" s="0" t="s">
        <v>11456</v>
      </c>
      <c r="C4932" s="0" t="n">
        <v>429</v>
      </c>
      <c r="D4932" s="0" t="str">
        <f aca="false">IFERROR(VLOOKUP($C4932,薬効分類マスタ!$A$2:$B$180,2,FALSE()),"未登録")</f>
        <v>その他の腫瘍用薬</v>
      </c>
      <c r="E4932" s="16" t="s">
        <v>11457</v>
      </c>
      <c r="F4932" s="16" t="s">
        <v>411</v>
      </c>
      <c r="G4932" s="16" t="s">
        <v>11458</v>
      </c>
      <c r="H4932" s="16" t="s">
        <v>2608</v>
      </c>
      <c r="I4932" s="0" t="n">
        <v>10201</v>
      </c>
      <c r="J4932" s="16" t="s">
        <v>232</v>
      </c>
      <c r="K4932" s="0" t="str">
        <f aca="false">IFERROR(IF(VLOOKUP($C4932,薬効分類マスタ!$A$2:$E$180,5,FALSE())=0,"",VLOOKUP($C4932,薬効分類マスタ!$A$2:$E$180,5,FALSE())),"")</f>
        <v/>
      </c>
      <c r="L4932" s="17"/>
      <c r="M4932" s="0" t="str">
        <f aca="false">IF($K4932="","",IF($L4932&lt;&gt;"",$L4932,VLOOKUP($C4932,薬効分類マスタ!$A$2:$F$180,6,FALSE())))</f>
        <v/>
      </c>
      <c r="N4932" s="0" t="str">
        <f aca="false">ASC(G4932)</f>
        <v>ｼﾞｬｲﾊﾟｰｶ錠50mg</v>
      </c>
      <c r="O4932" s="0" t="str">
        <f aca="false">ASC(E4932)</f>
        <v>ﾋﾟﾙﾄﾌﾞﾙﾁﾆﾌﾞ</v>
      </c>
      <c r="P4932" s="16" t="n">
        <f aca="false">N(P4931)+IF($C4932=検索!$B$49,1,0)</f>
        <v>0</v>
      </c>
    </row>
    <row r="4933" customFormat="false" ht="15" hidden="false" customHeight="false" outlineLevel="0" collapsed="false">
      <c r="A4933" s="16" t="s">
        <v>221</v>
      </c>
      <c r="B4933" s="0" t="s">
        <v>11459</v>
      </c>
      <c r="C4933" s="0" t="n">
        <v>429</v>
      </c>
      <c r="D4933" s="0" t="str">
        <f aca="false">IFERROR(VLOOKUP($C4933,薬効分類マスタ!$A$2:$B$180,2,FALSE()),"未登録")</f>
        <v>その他の腫瘍用薬</v>
      </c>
      <c r="E4933" s="16" t="s">
        <v>11457</v>
      </c>
      <c r="F4933" s="16" t="s">
        <v>627</v>
      </c>
      <c r="G4933" s="16" t="s">
        <v>11460</v>
      </c>
      <c r="H4933" s="16" t="s">
        <v>2608</v>
      </c>
      <c r="I4933" s="0" t="n">
        <v>19465.8</v>
      </c>
      <c r="J4933" s="16" t="s">
        <v>232</v>
      </c>
      <c r="K4933" s="0" t="str">
        <f aca="false">IFERROR(IF(VLOOKUP($C4933,薬効分類マスタ!$A$2:$E$180,5,FALSE())=0,"",VLOOKUP($C4933,薬効分類マスタ!$A$2:$E$180,5,FALSE())),"")</f>
        <v/>
      </c>
      <c r="L4933" s="17"/>
      <c r="M4933" s="0" t="str">
        <f aca="false">IF($K4933="","",IF($L4933&lt;&gt;"",$L4933,VLOOKUP($C4933,薬効分類マスタ!$A$2:$F$180,6,FALSE())))</f>
        <v/>
      </c>
      <c r="N4933" s="0" t="str">
        <f aca="false">ASC(G4933)</f>
        <v>ｼﾞｬｲﾊﾟｰｶ錠100mg</v>
      </c>
      <c r="O4933" s="0" t="str">
        <f aca="false">ASC(E4933)</f>
        <v>ﾋﾟﾙﾄﾌﾞﾙﾁﾆﾌﾞ</v>
      </c>
      <c r="P4933" s="16" t="n">
        <f aca="false">N(P4932)+IF($C4933=検索!$B$49,1,0)</f>
        <v>0</v>
      </c>
    </row>
    <row r="4934" customFormat="false" ht="15" hidden="false" customHeight="false" outlineLevel="0" collapsed="false">
      <c r="A4934" s="16" t="s">
        <v>221</v>
      </c>
      <c r="B4934" s="0" t="s">
        <v>11461</v>
      </c>
      <c r="C4934" s="0" t="n">
        <v>429</v>
      </c>
      <c r="D4934" s="0" t="str">
        <f aca="false">IFERROR(VLOOKUP($C4934,薬効分類マスタ!$A$2:$B$180,2,FALSE()),"未登録")</f>
        <v>その他の腫瘍用薬</v>
      </c>
      <c r="E4934" s="16" t="s">
        <v>11462</v>
      </c>
      <c r="F4934" s="16" t="s">
        <v>411</v>
      </c>
      <c r="G4934" s="16" t="s">
        <v>11463</v>
      </c>
      <c r="H4934" s="16" t="s">
        <v>11464</v>
      </c>
      <c r="I4934" s="0" t="n">
        <v>4356.6</v>
      </c>
      <c r="J4934" s="16" t="s">
        <v>232</v>
      </c>
      <c r="K4934" s="0" t="str">
        <f aca="false">IFERROR(IF(VLOOKUP($C4934,薬効分類マスタ!$A$2:$E$180,5,FALSE())=0,"",VLOOKUP($C4934,薬効分類マスタ!$A$2:$E$180,5,FALSE())),"")</f>
        <v/>
      </c>
      <c r="L4934" s="17"/>
      <c r="M4934" s="0" t="str">
        <f aca="false">IF($K4934="","",IF($L4934&lt;&gt;"",$L4934,VLOOKUP($C4934,薬効分類マスタ!$A$2:$F$180,6,FALSE())))</f>
        <v/>
      </c>
      <c r="N4934" s="0" t="str">
        <f aca="false">ASC(G4934)</f>
        <v>ﾊｲｲｰﾀﾝ錠50mg</v>
      </c>
      <c r="O4934" s="0" t="str">
        <f aca="false">ASC(E4934)</f>
        <v>ｸﾞﾏﾛﾝﾁﾆﾌﾞ水和物</v>
      </c>
      <c r="P4934" s="16" t="n">
        <f aca="false">N(P4933)+IF($C4934=検索!$B$49,1,0)</f>
        <v>0</v>
      </c>
    </row>
    <row r="4935" customFormat="false" ht="15" hidden="false" customHeight="false" outlineLevel="0" collapsed="false">
      <c r="A4935" s="16" t="s">
        <v>221</v>
      </c>
      <c r="B4935" s="0" t="s">
        <v>11465</v>
      </c>
      <c r="C4935" s="0" t="n">
        <v>429</v>
      </c>
      <c r="D4935" s="0" t="str">
        <f aca="false">IFERROR(VLOOKUP($C4935,薬効分類マスタ!$A$2:$B$180,2,FALSE()),"未登録")</f>
        <v>その他の腫瘍用薬</v>
      </c>
      <c r="E4935" s="16" t="s">
        <v>11466</v>
      </c>
      <c r="F4935" s="16" t="s">
        <v>2638</v>
      </c>
      <c r="G4935" s="16" t="s">
        <v>11467</v>
      </c>
      <c r="H4935" s="16" t="s">
        <v>6527</v>
      </c>
      <c r="I4935" s="0" t="n">
        <v>3468.3</v>
      </c>
      <c r="J4935" s="16" t="s">
        <v>232</v>
      </c>
      <c r="K4935" s="0" t="str">
        <f aca="false">IFERROR(IF(VLOOKUP($C4935,薬効分類マスタ!$A$2:$E$180,5,FALSE())=0,"",VLOOKUP($C4935,薬効分類マスタ!$A$2:$E$180,5,FALSE())),"")</f>
        <v/>
      </c>
      <c r="L4935" s="17"/>
      <c r="M4935" s="0" t="str">
        <f aca="false">IF($K4935="","",IF($L4935&lt;&gt;"",$L4935,VLOOKUP($C4935,薬効分類マスタ!$A$2:$F$180,6,FALSE())))</f>
        <v/>
      </c>
      <c r="N4935" s="0" t="str">
        <f aca="false">ASC(G4935)</f>
        <v>ｵｰﾀｲﾛｶﾌﾟｾﾙ40mg</v>
      </c>
      <c r="O4935" s="0" t="str">
        <f aca="false">ASC(E4935)</f>
        <v>ﾚﾎﾟﾄﾚｸﾁﾆﾌﾞ</v>
      </c>
      <c r="P4935" s="16" t="n">
        <f aca="false">N(P4934)+IF($C4935=検索!$B$49,1,0)</f>
        <v>0</v>
      </c>
    </row>
    <row r="4936" customFormat="false" ht="15" hidden="false" customHeight="false" outlineLevel="0" collapsed="false">
      <c r="A4936" s="16" t="s">
        <v>221</v>
      </c>
      <c r="B4936" s="0" t="s">
        <v>11468</v>
      </c>
      <c r="C4936" s="0" t="n">
        <v>429</v>
      </c>
      <c r="D4936" s="0" t="str">
        <f aca="false">IFERROR(VLOOKUP($C4936,薬効分類マスタ!$A$2:$B$180,2,FALSE()),"未登録")</f>
        <v>その他の腫瘍用薬</v>
      </c>
      <c r="E4936" s="16" t="s">
        <v>11466</v>
      </c>
      <c r="F4936" s="16" t="s">
        <v>11469</v>
      </c>
      <c r="G4936" s="16" t="s">
        <v>11470</v>
      </c>
      <c r="H4936" s="16" t="s">
        <v>6527</v>
      </c>
      <c r="I4936" s="0" t="n">
        <v>12477.1</v>
      </c>
      <c r="J4936" s="16" t="s">
        <v>232</v>
      </c>
      <c r="K4936" s="0" t="str">
        <f aca="false">IFERROR(IF(VLOOKUP($C4936,薬効分類マスタ!$A$2:$E$180,5,FALSE())=0,"",VLOOKUP($C4936,薬効分類マスタ!$A$2:$E$180,5,FALSE())),"")</f>
        <v/>
      </c>
      <c r="L4936" s="17"/>
      <c r="M4936" s="0" t="str">
        <f aca="false">IF($K4936="","",IF($L4936&lt;&gt;"",$L4936,VLOOKUP($C4936,薬効分類マスタ!$A$2:$F$180,6,FALSE())))</f>
        <v/>
      </c>
      <c r="N4936" s="0" t="str">
        <f aca="false">ASC(G4936)</f>
        <v>ｵｰﾀｲﾛｶﾌﾟｾﾙ160mg</v>
      </c>
      <c r="O4936" s="0" t="str">
        <f aca="false">ASC(E4936)</f>
        <v>ﾚﾎﾟﾄﾚｸﾁﾆﾌﾞ</v>
      </c>
      <c r="P4936" s="16" t="n">
        <f aca="false">N(P4935)+IF($C4936=検索!$B$49,1,0)</f>
        <v>0</v>
      </c>
    </row>
    <row r="4937" customFormat="false" ht="15" hidden="false" customHeight="false" outlineLevel="0" collapsed="false">
      <c r="A4937" s="16" t="s">
        <v>221</v>
      </c>
      <c r="B4937" s="0" t="s">
        <v>11471</v>
      </c>
      <c r="C4937" s="0" t="n">
        <v>429</v>
      </c>
      <c r="D4937" s="0" t="str">
        <f aca="false">IFERROR(VLOOKUP($C4937,薬効分類マスタ!$A$2:$B$180,2,FALSE()),"未登録")</f>
        <v>その他の腫瘍用薬</v>
      </c>
      <c r="E4937" s="16" t="s">
        <v>11472</v>
      </c>
      <c r="F4937" s="16" t="s">
        <v>10331</v>
      </c>
      <c r="G4937" s="16" t="s">
        <v>11473</v>
      </c>
      <c r="H4937" s="16" t="s">
        <v>283</v>
      </c>
      <c r="I4937" s="0" t="n">
        <v>15378.7</v>
      </c>
      <c r="J4937" s="16" t="s">
        <v>232</v>
      </c>
      <c r="K4937" s="0" t="str">
        <f aca="false">IFERROR(IF(VLOOKUP($C4937,薬効分類マスタ!$A$2:$E$180,5,FALSE())=0,"",VLOOKUP($C4937,薬効分類マスタ!$A$2:$E$180,5,FALSE())),"")</f>
        <v/>
      </c>
      <c r="L4937" s="17"/>
      <c r="M4937" s="0" t="str">
        <f aca="false">IF($K4937="","",IF($L4937&lt;&gt;"",$L4937,VLOOKUP($C4937,薬効分類マスタ!$A$2:$F$180,6,FALSE())))</f>
        <v/>
      </c>
      <c r="N4937" s="0" t="str">
        <f aca="false">ASC(G4937)</f>
        <v>ﾀｽﾌｨｺﾞ錠35mg</v>
      </c>
      <c r="O4937" s="0" t="str">
        <f aca="false">ASC(E4937)</f>
        <v>ﾀｽﾙｸﾞﾗﾁﾆﾌﾞｺﾊｸ酸塩</v>
      </c>
      <c r="P4937" s="16" t="n">
        <f aca="false">N(P4936)+IF($C4937=検索!$B$49,1,0)</f>
        <v>0</v>
      </c>
    </row>
    <row r="4938" customFormat="false" ht="15" hidden="false" customHeight="false" outlineLevel="0" collapsed="false">
      <c r="A4938" s="16" t="s">
        <v>221</v>
      </c>
      <c r="B4938" s="0" t="s">
        <v>11474</v>
      </c>
      <c r="C4938" s="0" t="n">
        <v>429</v>
      </c>
      <c r="D4938" s="0" t="str">
        <f aca="false">IFERROR(VLOOKUP($C4938,薬効分類マスタ!$A$2:$B$180,2,FALSE()),"未登録")</f>
        <v>その他の腫瘍用薬</v>
      </c>
      <c r="E4938" s="16" t="s">
        <v>11475</v>
      </c>
      <c r="F4938" s="16" t="s">
        <v>6525</v>
      </c>
      <c r="G4938" s="16" t="s">
        <v>11476</v>
      </c>
      <c r="H4938" s="16" t="s">
        <v>1635</v>
      </c>
      <c r="I4938" s="0" t="n">
        <v>6167.3</v>
      </c>
      <c r="J4938" s="16" t="s">
        <v>232</v>
      </c>
      <c r="K4938" s="0" t="str">
        <f aca="false">IFERROR(IF(VLOOKUP($C4938,薬効分類マスタ!$A$2:$E$180,5,FALSE())=0,"",VLOOKUP($C4938,薬効分類マスタ!$A$2:$E$180,5,FALSE())),"")</f>
        <v/>
      </c>
      <c r="L4938" s="17"/>
      <c r="M4938" s="0" t="str">
        <f aca="false">IF($K4938="","",IF($L4938&lt;&gt;"",$L4938,VLOOKUP($C4938,薬効分類マスタ!$A$2:$F$180,6,FALSE())))</f>
        <v/>
      </c>
      <c r="N4938" s="0" t="str">
        <f aca="false">ASC(G4938)</f>
        <v>ﾌﾘｭｻﾞｸﾗｶﾌﾟｾﾙ1mg</v>
      </c>
      <c r="O4938" s="0" t="str">
        <f aca="false">ASC(E4938)</f>
        <v>ﾌﾙｷﾝﾁﾆﾌﾞ</v>
      </c>
      <c r="P4938" s="16" t="n">
        <f aca="false">N(P4937)+IF($C4938=検索!$B$49,1,0)</f>
        <v>0</v>
      </c>
    </row>
    <row r="4939" customFormat="false" ht="15" hidden="false" customHeight="false" outlineLevel="0" collapsed="false">
      <c r="A4939" s="16" t="s">
        <v>221</v>
      </c>
      <c r="B4939" s="0" t="s">
        <v>11477</v>
      </c>
      <c r="C4939" s="0" t="n">
        <v>429</v>
      </c>
      <c r="D4939" s="0" t="str">
        <f aca="false">IFERROR(VLOOKUP($C4939,薬効分類マスタ!$A$2:$B$180,2,FALSE()),"未登録")</f>
        <v>その他の腫瘍用薬</v>
      </c>
      <c r="E4939" s="16" t="s">
        <v>11475</v>
      </c>
      <c r="F4939" s="16" t="s">
        <v>2606</v>
      </c>
      <c r="G4939" s="16" t="s">
        <v>11478</v>
      </c>
      <c r="H4939" s="16" t="s">
        <v>1635</v>
      </c>
      <c r="I4939" s="0" t="n">
        <v>28640.3</v>
      </c>
      <c r="J4939" s="16" t="s">
        <v>232</v>
      </c>
      <c r="K4939" s="0" t="str">
        <f aca="false">IFERROR(IF(VLOOKUP($C4939,薬効分類マスタ!$A$2:$E$180,5,FALSE())=0,"",VLOOKUP($C4939,薬効分類マスタ!$A$2:$E$180,5,FALSE())),"")</f>
        <v/>
      </c>
      <c r="L4939" s="17"/>
      <c r="M4939" s="0" t="str">
        <f aca="false">IF($K4939="","",IF($L4939&lt;&gt;"",$L4939,VLOOKUP($C4939,薬効分類マスタ!$A$2:$F$180,6,FALSE())))</f>
        <v/>
      </c>
      <c r="N4939" s="0" t="str">
        <f aca="false">ASC(G4939)</f>
        <v>ﾌﾘｭｻﾞｸﾗｶﾌﾟｾﾙ5mg</v>
      </c>
      <c r="O4939" s="0" t="str">
        <f aca="false">ASC(E4939)</f>
        <v>ﾌﾙｷﾝﾁﾆﾌﾞ</v>
      </c>
      <c r="P4939" s="16" t="n">
        <f aca="false">N(P4938)+IF($C4939=検索!$B$49,1,0)</f>
        <v>0</v>
      </c>
    </row>
    <row r="4940" customFormat="false" ht="15" hidden="false" customHeight="false" outlineLevel="0" collapsed="false">
      <c r="A4940" s="16" t="s">
        <v>221</v>
      </c>
      <c r="B4940" s="0" t="s">
        <v>11479</v>
      </c>
      <c r="C4940" s="0" t="n">
        <v>429</v>
      </c>
      <c r="D4940" s="0" t="str">
        <f aca="false">IFERROR(VLOOKUP($C4940,薬効分類マスタ!$A$2:$B$180,2,FALSE()),"未登録")</f>
        <v>その他の腫瘍用薬</v>
      </c>
      <c r="E4940" s="16" t="s">
        <v>11480</v>
      </c>
      <c r="F4940" s="16" t="s">
        <v>7728</v>
      </c>
      <c r="G4940" s="16" t="s">
        <v>11481</v>
      </c>
      <c r="H4940" s="16" t="s">
        <v>11482</v>
      </c>
      <c r="I4940" s="0" t="n">
        <v>6636.1</v>
      </c>
      <c r="J4940" s="16" t="s">
        <v>232</v>
      </c>
      <c r="K4940" s="0" t="str">
        <f aca="false">IFERROR(IF(VLOOKUP($C4940,薬効分類マスタ!$A$2:$E$180,5,FALSE())=0,"",VLOOKUP($C4940,薬効分類マスタ!$A$2:$E$180,5,FALSE())),"")</f>
        <v/>
      </c>
      <c r="L4940" s="17"/>
      <c r="M4940" s="0" t="str">
        <f aca="false">IF($K4940="","",IF($L4940&lt;&gt;"",$L4940,VLOOKUP($C4940,薬効分類マスタ!$A$2:$F$180,6,FALSE())))</f>
        <v/>
      </c>
      <c r="N4940" s="0" t="str">
        <f aca="false">ASC(G4940)</f>
        <v>ﾌﾞﾙｷﾝｻﾞｶﾌﾟｾﾙ80mg</v>
      </c>
      <c r="O4940" s="0" t="str">
        <f aca="false">ASC(E4940)</f>
        <v>ｻﾞﾇﾌﾞﾙﾁﾆﾌﾞ</v>
      </c>
      <c r="P4940" s="16" t="n">
        <f aca="false">N(P4939)+IF($C4940=検索!$B$49,1,0)</f>
        <v>0</v>
      </c>
    </row>
    <row r="4941" customFormat="false" ht="15" hidden="false" customHeight="false" outlineLevel="0" collapsed="false">
      <c r="A4941" s="16" t="s">
        <v>221</v>
      </c>
      <c r="B4941" s="0" t="s">
        <v>11483</v>
      </c>
      <c r="C4941" s="0" t="n">
        <v>429</v>
      </c>
      <c r="D4941" s="0" t="str">
        <f aca="false">IFERROR(VLOOKUP($C4941,薬効分類マスタ!$A$2:$B$180,2,FALSE()),"未登録")</f>
        <v>その他の腫瘍用薬</v>
      </c>
      <c r="E4941" s="16" t="s">
        <v>11484</v>
      </c>
      <c r="F4941" s="16" t="s">
        <v>639</v>
      </c>
      <c r="G4941" s="16" t="s">
        <v>11485</v>
      </c>
      <c r="H4941" s="16" t="s">
        <v>11486</v>
      </c>
      <c r="I4941" s="0" t="n">
        <v>30007.6</v>
      </c>
      <c r="J4941" s="16" t="s">
        <v>232</v>
      </c>
      <c r="K4941" s="0" t="str">
        <f aca="false">IFERROR(IF(VLOOKUP($C4941,薬効分類マスタ!$A$2:$E$180,5,FALSE())=0,"",VLOOKUP($C4941,薬効分類マスタ!$A$2:$E$180,5,FALSE())),"")</f>
        <v/>
      </c>
      <c r="L4941" s="17"/>
      <c r="M4941" s="0" t="str">
        <f aca="false">IF($K4941="","",IF($L4941&lt;&gt;"",$L4941,VLOOKUP($C4941,薬効分類マスタ!$A$2:$F$180,6,FALSE())))</f>
        <v/>
      </c>
      <c r="N4941" s="0" t="str">
        <f aca="false">ASC(G4941)</f>
        <v>ﾃｨﾌﾞｿﾎﾞ錠250mg</v>
      </c>
      <c r="O4941" s="0" t="str">
        <f aca="false">ASC(E4941)</f>
        <v>ｲﾎﾞｼﾃﾞﾆﾌﾞ</v>
      </c>
      <c r="P4941" s="16" t="n">
        <f aca="false">N(P4940)+IF($C4941=検索!$B$49,1,0)</f>
        <v>0</v>
      </c>
    </row>
    <row r="4942" customFormat="false" ht="15" hidden="false" customHeight="false" outlineLevel="0" collapsed="false">
      <c r="A4942" s="16" t="s">
        <v>221</v>
      </c>
      <c r="B4942" s="0" t="s">
        <v>11487</v>
      </c>
      <c r="C4942" s="0" t="n">
        <v>429</v>
      </c>
      <c r="D4942" s="0" t="str">
        <f aca="false">IFERROR(VLOOKUP($C4942,薬効分類マスタ!$A$2:$B$180,2,FALSE()),"未登録")</f>
        <v>その他の腫瘍用薬</v>
      </c>
      <c r="E4942" s="16" t="s">
        <v>11488</v>
      </c>
      <c r="F4942" s="16" t="s">
        <v>1205</v>
      </c>
      <c r="G4942" s="16" t="s">
        <v>11489</v>
      </c>
      <c r="H4942" s="16" t="s">
        <v>1356</v>
      </c>
      <c r="I4942" s="0" t="n">
        <v>4403.3</v>
      </c>
      <c r="J4942" s="16" t="s">
        <v>232</v>
      </c>
      <c r="K4942" s="0" t="str">
        <f aca="false">IFERROR(IF(VLOOKUP($C4942,薬効分類マスタ!$A$2:$E$180,5,FALSE())=0,"",VLOOKUP($C4942,薬効分類マスタ!$A$2:$E$180,5,FALSE())),"")</f>
        <v/>
      </c>
      <c r="L4942" s="17"/>
      <c r="M4942" s="0" t="str">
        <f aca="false">IF($K4942="","",IF($L4942&lt;&gt;"",$L4942,VLOOKUP($C4942,薬効分類マスタ!$A$2:$F$180,6,FALSE())))</f>
        <v/>
      </c>
      <c r="N4942" s="0" t="str">
        <f aca="false">ASC(G4942)</f>
        <v>ﾗｽﾞｸﾙｰｽﾞ錠80mg</v>
      </c>
      <c r="O4942" s="0" t="str">
        <f aca="false">ASC(E4942)</f>
        <v>ﾗｾﾞﾙﾁﾆﾌﾞﾒｼﾙ酸塩水和物</v>
      </c>
      <c r="P4942" s="16" t="n">
        <f aca="false">N(P4941)+IF($C4942=検索!$B$49,1,0)</f>
        <v>0</v>
      </c>
    </row>
    <row r="4943" customFormat="false" ht="15" hidden="false" customHeight="false" outlineLevel="0" collapsed="false">
      <c r="A4943" s="16" t="s">
        <v>221</v>
      </c>
      <c r="B4943" s="0" t="s">
        <v>11490</v>
      </c>
      <c r="C4943" s="0" t="n">
        <v>429</v>
      </c>
      <c r="D4943" s="0" t="str">
        <f aca="false">IFERROR(VLOOKUP($C4943,薬効分類マスタ!$A$2:$B$180,2,FALSE()),"未登録")</f>
        <v>その他の腫瘍用薬</v>
      </c>
      <c r="E4943" s="16" t="s">
        <v>11488</v>
      </c>
      <c r="F4943" s="16" t="s">
        <v>11238</v>
      </c>
      <c r="G4943" s="16" t="s">
        <v>11491</v>
      </c>
      <c r="H4943" s="16" t="s">
        <v>1356</v>
      </c>
      <c r="I4943" s="0" t="n">
        <v>12354.7</v>
      </c>
      <c r="J4943" s="16" t="s">
        <v>232</v>
      </c>
      <c r="K4943" s="0" t="str">
        <f aca="false">IFERROR(IF(VLOOKUP($C4943,薬効分類マスタ!$A$2:$E$180,5,FALSE())=0,"",VLOOKUP($C4943,薬効分類マスタ!$A$2:$E$180,5,FALSE())),"")</f>
        <v/>
      </c>
      <c r="L4943" s="17"/>
      <c r="M4943" s="0" t="str">
        <f aca="false">IF($K4943="","",IF($L4943&lt;&gt;"",$L4943,VLOOKUP($C4943,薬効分類マスタ!$A$2:$F$180,6,FALSE())))</f>
        <v/>
      </c>
      <c r="N4943" s="0" t="str">
        <f aca="false">ASC(G4943)</f>
        <v>ﾗｽﾞｸﾙｰｽﾞ錠240mg</v>
      </c>
      <c r="O4943" s="0" t="str">
        <f aca="false">ASC(E4943)</f>
        <v>ﾗｾﾞﾙﾁﾆﾌﾞﾒｼﾙ酸塩水和物</v>
      </c>
      <c r="P4943" s="16" t="n">
        <f aca="false">N(P4942)+IF($C4943=検索!$B$49,1,0)</f>
        <v>0</v>
      </c>
    </row>
    <row r="4944" customFormat="false" ht="15" hidden="false" customHeight="false" outlineLevel="0" collapsed="false">
      <c r="A4944" s="16" t="s">
        <v>221</v>
      </c>
      <c r="B4944" s="0" t="s">
        <v>11492</v>
      </c>
      <c r="C4944" s="0" t="n">
        <v>429</v>
      </c>
      <c r="D4944" s="0" t="str">
        <f aca="false">IFERROR(VLOOKUP($C4944,薬効分類マスタ!$A$2:$B$180,2,FALSE()),"未登録")</f>
        <v>その他の腫瘍用薬</v>
      </c>
      <c r="E4944" s="16" t="s">
        <v>11493</v>
      </c>
      <c r="F4944" s="16" t="s">
        <v>627</v>
      </c>
      <c r="G4944" s="16" t="s">
        <v>11494</v>
      </c>
      <c r="H4944" s="16" t="s">
        <v>4574</v>
      </c>
      <c r="I4944" s="0" t="n">
        <v>11705.7</v>
      </c>
      <c r="J4944" s="16" t="s">
        <v>232</v>
      </c>
      <c r="K4944" s="0" t="str">
        <f aca="false">IFERROR(IF(VLOOKUP($C4944,薬効分類マスタ!$A$2:$E$180,5,FALSE())=0,"",VLOOKUP($C4944,薬効分類マスタ!$A$2:$E$180,5,FALSE())),"")</f>
        <v/>
      </c>
      <c r="L4944" s="17"/>
      <c r="M4944" s="0" t="str">
        <f aca="false">IF($K4944="","",IF($L4944&lt;&gt;"",$L4944,VLOOKUP($C4944,薬効分類マスタ!$A$2:$F$180,6,FALSE())))</f>
        <v/>
      </c>
      <c r="N4944" s="0" t="str">
        <f aca="false">ASC(G4944)</f>
        <v>ｶﾙｹﾝｽ錠100mg</v>
      </c>
      <c r="O4944" s="0" t="str">
        <f aca="false">ASC(E4944)</f>
        <v>ｱｶﾗﾌﾞﾙﾁﾆﾌﾞﾏﾚｲﾝ酸塩水和物</v>
      </c>
      <c r="P4944" s="16" t="n">
        <f aca="false">N(P4943)+IF($C4944=検索!$B$49,1,0)</f>
        <v>0</v>
      </c>
    </row>
    <row r="4945" customFormat="false" ht="15" hidden="false" customHeight="false" outlineLevel="0" collapsed="false">
      <c r="A4945" s="16" t="s">
        <v>221</v>
      </c>
      <c r="B4945" s="0" t="s">
        <v>11495</v>
      </c>
      <c r="C4945" s="0" t="n">
        <v>429</v>
      </c>
      <c r="D4945" s="0" t="str">
        <f aca="false">IFERROR(VLOOKUP($C4945,薬効分類マスタ!$A$2:$B$180,2,FALSE()),"未登録")</f>
        <v>その他の腫瘍用薬</v>
      </c>
      <c r="E4945" s="16" t="s">
        <v>11496</v>
      </c>
      <c r="F4945" s="16" t="s">
        <v>364</v>
      </c>
      <c r="G4945" s="16" t="s">
        <v>11497</v>
      </c>
      <c r="H4945" s="16" t="s">
        <v>1356</v>
      </c>
      <c r="I4945" s="0" t="n">
        <v>31810.4</v>
      </c>
      <c r="J4945" s="16" t="s">
        <v>232</v>
      </c>
      <c r="K4945" s="0" t="str">
        <f aca="false">IFERROR(IF(VLOOKUP($C4945,薬効分類マスタ!$A$2:$E$180,5,FALSE())=0,"",VLOOKUP($C4945,薬効分類マスタ!$A$2:$E$180,5,FALSE())),"")</f>
        <v/>
      </c>
      <c r="L4945" s="17"/>
      <c r="M4945" s="0" t="str">
        <f aca="false">IF($K4945="","",IF($L4945&lt;&gt;"",$L4945,VLOOKUP($C4945,薬効分類マスタ!$A$2:$F$180,6,FALSE())))</f>
        <v/>
      </c>
      <c r="N4945" s="0" t="str">
        <f aca="false">ASC(G4945)</f>
        <v>ﾊﾞﾙﾊﾞｰｻ錠3mg</v>
      </c>
      <c r="O4945" s="0" t="str">
        <f aca="false">ASC(E4945)</f>
        <v>ｴﾙﾀﾞﾌｨﾁﾆﾌﾞ</v>
      </c>
      <c r="P4945" s="16" t="n">
        <f aca="false">N(P4944)+IF($C4945=検索!$B$49,1,0)</f>
        <v>0</v>
      </c>
    </row>
    <row r="4946" customFormat="false" ht="15" hidden="false" customHeight="false" outlineLevel="0" collapsed="false">
      <c r="A4946" s="16" t="s">
        <v>221</v>
      </c>
      <c r="B4946" s="0" t="s">
        <v>11498</v>
      </c>
      <c r="C4946" s="0" t="n">
        <v>429</v>
      </c>
      <c r="D4946" s="0" t="str">
        <f aca="false">IFERROR(VLOOKUP($C4946,薬効分類マスタ!$A$2:$B$180,2,FALSE()),"未登録")</f>
        <v>その他の腫瘍用薬</v>
      </c>
      <c r="E4946" s="16" t="s">
        <v>11496</v>
      </c>
      <c r="F4946" s="16" t="s">
        <v>935</v>
      </c>
      <c r="G4946" s="16" t="s">
        <v>11499</v>
      </c>
      <c r="H4946" s="16" t="s">
        <v>1356</v>
      </c>
      <c r="I4946" s="0" t="n">
        <v>41501.7</v>
      </c>
      <c r="J4946" s="16" t="s">
        <v>232</v>
      </c>
      <c r="K4946" s="0" t="str">
        <f aca="false">IFERROR(IF(VLOOKUP($C4946,薬効分類マスタ!$A$2:$E$180,5,FALSE())=0,"",VLOOKUP($C4946,薬効分類マスタ!$A$2:$E$180,5,FALSE())),"")</f>
        <v/>
      </c>
      <c r="L4946" s="17"/>
      <c r="M4946" s="0" t="str">
        <f aca="false">IF($K4946="","",IF($L4946&lt;&gt;"",$L4946,VLOOKUP($C4946,薬効分類マスタ!$A$2:$F$180,6,FALSE())))</f>
        <v/>
      </c>
      <c r="N4946" s="0" t="str">
        <f aca="false">ASC(G4946)</f>
        <v>ﾊﾞﾙﾊﾞｰｻ錠4mg</v>
      </c>
      <c r="O4946" s="0" t="str">
        <f aca="false">ASC(E4946)</f>
        <v>ｴﾙﾀﾞﾌｨﾁﾆﾌﾞ</v>
      </c>
      <c r="P4946" s="16" t="n">
        <f aca="false">N(P4945)+IF($C4946=検索!$B$49,1,0)</f>
        <v>0</v>
      </c>
    </row>
    <row r="4947" customFormat="false" ht="15" hidden="false" customHeight="false" outlineLevel="0" collapsed="false">
      <c r="A4947" s="16" t="s">
        <v>221</v>
      </c>
      <c r="B4947" s="0" t="s">
        <v>11500</v>
      </c>
      <c r="C4947" s="0" t="n">
        <v>429</v>
      </c>
      <c r="D4947" s="0" t="str">
        <f aca="false">IFERROR(VLOOKUP($C4947,薬効分類マスタ!$A$2:$B$180,2,FALSE()),"未登録")</f>
        <v>その他の腫瘍用薬</v>
      </c>
      <c r="E4947" s="16" t="s">
        <v>11496</v>
      </c>
      <c r="F4947" s="16" t="s">
        <v>257</v>
      </c>
      <c r="G4947" s="16" t="s">
        <v>11501</v>
      </c>
      <c r="H4947" s="16" t="s">
        <v>1356</v>
      </c>
      <c r="I4947" s="0" t="n">
        <v>51009.7</v>
      </c>
      <c r="J4947" s="16" t="s">
        <v>232</v>
      </c>
      <c r="K4947" s="0" t="str">
        <f aca="false">IFERROR(IF(VLOOKUP($C4947,薬効分類マスタ!$A$2:$E$180,5,FALSE())=0,"",VLOOKUP($C4947,薬効分類マスタ!$A$2:$E$180,5,FALSE())),"")</f>
        <v/>
      </c>
      <c r="L4947" s="17"/>
      <c r="M4947" s="0" t="str">
        <f aca="false">IF($K4947="","",IF($L4947&lt;&gt;"",$L4947,VLOOKUP($C4947,薬効分類マスタ!$A$2:$F$180,6,FALSE())))</f>
        <v/>
      </c>
      <c r="N4947" s="0" t="str">
        <f aca="false">ASC(G4947)</f>
        <v>ﾊﾞﾙﾊﾞｰｻ錠5mg</v>
      </c>
      <c r="O4947" s="0" t="str">
        <f aca="false">ASC(E4947)</f>
        <v>ｴﾙﾀﾞﾌｨﾁﾆﾌﾞ</v>
      </c>
      <c r="P4947" s="16" t="n">
        <f aca="false">N(P4946)+IF($C4947=検索!$B$49,1,0)</f>
        <v>0</v>
      </c>
    </row>
    <row r="4948" customFormat="false" ht="15" hidden="false" customHeight="false" outlineLevel="0" collapsed="false">
      <c r="A4948" s="16" t="s">
        <v>221</v>
      </c>
      <c r="B4948" s="0" t="s">
        <v>11502</v>
      </c>
      <c r="C4948" s="0" t="n">
        <v>429</v>
      </c>
      <c r="D4948" s="0" t="str">
        <f aca="false">IFERROR(VLOOKUP($C4948,薬効分類マスタ!$A$2:$B$180,2,FALSE()),"未登録")</f>
        <v>その他の腫瘍用薬</v>
      </c>
      <c r="E4948" s="16" t="s">
        <v>11503</v>
      </c>
      <c r="F4948" s="16" t="s">
        <v>1172</v>
      </c>
      <c r="G4948" s="16" t="s">
        <v>11504</v>
      </c>
      <c r="H4948" s="16" t="s">
        <v>3570</v>
      </c>
      <c r="I4948" s="0" t="n">
        <v>21916.8</v>
      </c>
      <c r="J4948" s="16" t="s">
        <v>232</v>
      </c>
      <c r="K4948" s="0" t="str">
        <f aca="false">IFERROR(IF(VLOOKUP($C4948,薬効分類マスタ!$A$2:$E$180,5,FALSE())=0,"",VLOOKUP($C4948,薬効分類マスタ!$A$2:$E$180,5,FALSE())),"")</f>
        <v/>
      </c>
      <c r="L4948" s="17"/>
      <c r="M4948" s="0" t="str">
        <f aca="false">IF($K4948="","",IF($L4948&lt;&gt;"",$L4948,VLOOKUP($C4948,薬効分類マスタ!$A$2:$F$180,6,FALSE())))</f>
        <v/>
      </c>
      <c r="N4948" s="0" t="str">
        <f aca="false">ASC(G4948)</f>
        <v>ｳｪﾘﾚｸﾞ錠40mg</v>
      </c>
      <c r="O4948" s="0" t="str">
        <f aca="false">ASC(E4948)</f>
        <v>ﾍﾞﾙｽﾞﾁﾌｧﾝ</v>
      </c>
      <c r="P4948" s="16" t="n">
        <f aca="false">N(P4947)+IF($C4948=検索!$B$49,1,0)</f>
        <v>0</v>
      </c>
    </row>
    <row r="4949" customFormat="false" ht="15" hidden="false" customHeight="false" outlineLevel="0" collapsed="false">
      <c r="A4949" s="16" t="s">
        <v>221</v>
      </c>
      <c r="B4949" s="0" t="s">
        <v>11505</v>
      </c>
      <c r="C4949" s="0" t="n">
        <v>429</v>
      </c>
      <c r="D4949" s="0" t="str">
        <f aca="false">IFERROR(VLOOKUP($C4949,薬効分類マスタ!$A$2:$B$180,2,FALSE()),"未登録")</f>
        <v>その他の腫瘍用薬</v>
      </c>
      <c r="E4949" s="16" t="s">
        <v>11506</v>
      </c>
      <c r="F4949" s="16" t="s">
        <v>1126</v>
      </c>
      <c r="G4949" s="16" t="s">
        <v>11507</v>
      </c>
      <c r="H4949" s="16" t="s">
        <v>5633</v>
      </c>
      <c r="I4949" s="0" t="n">
        <v>9711.2</v>
      </c>
      <c r="J4949" s="16" t="s">
        <v>232</v>
      </c>
      <c r="K4949" s="0" t="str">
        <f aca="false">IFERROR(IF(VLOOKUP($C4949,薬効分類マスタ!$A$2:$E$180,5,FALSE())=0,"",VLOOKUP($C4949,薬効分類マスタ!$A$2:$E$180,5,FALSE())),"")</f>
        <v/>
      </c>
      <c r="L4949" s="17"/>
      <c r="M4949" s="0" t="str">
        <f aca="false">IF($K4949="","",IF($L4949&lt;&gt;"",$L4949,VLOOKUP($C4949,薬効分類マスタ!$A$2:$F$180,6,FALSE())))</f>
        <v/>
      </c>
      <c r="N4949" s="0" t="str">
        <f aca="false">ASC(G4949)</f>
        <v>ｲﾌﾞﾄﾛｼﾞｰｶﾌﾟｾﾙ200mg</v>
      </c>
      <c r="O4949" s="0" t="str">
        <f aca="false">ASC(E4949)</f>
        <v>ﾀﾚﾄﾚｸﾁﾆﾌﾞｱｼﾞﾋﾟﾝ酸塩</v>
      </c>
      <c r="P4949" s="16" t="n">
        <f aca="false">N(P4948)+IF($C4949=検索!$B$49,1,0)</f>
        <v>0</v>
      </c>
    </row>
    <row r="4950" customFormat="false" ht="15" hidden="false" customHeight="false" outlineLevel="0" collapsed="false">
      <c r="A4950" s="16" t="s">
        <v>221</v>
      </c>
      <c r="B4950" s="0" t="s">
        <v>11508</v>
      </c>
      <c r="C4950" s="0" t="n">
        <v>429</v>
      </c>
      <c r="D4950" s="0" t="str">
        <f aca="false">IFERROR(VLOOKUP($C4950,薬効分類マスタ!$A$2:$B$180,2,FALSE()),"未登録")</f>
        <v>その他の腫瘍用薬</v>
      </c>
      <c r="E4950" s="16" t="s">
        <v>11509</v>
      </c>
      <c r="F4950" s="16" t="s">
        <v>1185</v>
      </c>
      <c r="G4950" s="16" t="s">
        <v>11510</v>
      </c>
      <c r="H4950" s="16" t="s">
        <v>293</v>
      </c>
      <c r="I4950" s="0" t="n">
        <v>13881.9</v>
      </c>
      <c r="J4950" s="16" t="s">
        <v>232</v>
      </c>
      <c r="K4950" s="0" t="str">
        <f aca="false">IFERROR(IF(VLOOKUP($C4950,薬効分類マスタ!$A$2:$E$180,5,FALSE())=0,"",VLOOKUP($C4950,薬効分類マスタ!$A$2:$E$180,5,FALSE())),"")</f>
        <v/>
      </c>
      <c r="L4950" s="17"/>
      <c r="M4950" s="0" t="str">
        <f aca="false">IF($K4950="","",IF($L4950&lt;&gt;"",$L4950,VLOOKUP($C4950,薬効分類マスタ!$A$2:$F$180,6,FALSE())))</f>
        <v/>
      </c>
      <c r="N4950" s="0" t="str">
        <f aca="false">ASC(G4950)</f>
        <v>ﾍﾙﾈｸｼｵｽ錠60mg</v>
      </c>
      <c r="O4950" s="0" t="str">
        <f aca="false">ASC(E4950)</f>
        <v>ｿﾞﾝｹﾞﾙﾁﾆﾌﾞ</v>
      </c>
      <c r="P4950" s="16" t="n">
        <f aca="false">N(P4949)+IF($C4950=検索!$B$49,1,0)</f>
        <v>0</v>
      </c>
    </row>
    <row r="4951" customFormat="false" ht="15" hidden="false" customHeight="false" outlineLevel="0" collapsed="false">
      <c r="A4951" s="16" t="s">
        <v>221</v>
      </c>
      <c r="B4951" s="0" t="s">
        <v>11511</v>
      </c>
      <c r="C4951" s="0" t="n">
        <v>429</v>
      </c>
      <c r="D4951" s="0" t="str">
        <f aca="false">IFERROR(VLOOKUP($C4951,薬効分類マスタ!$A$2:$B$180,2,FALSE()),"未登録")</f>
        <v>その他の腫瘍用薬</v>
      </c>
      <c r="E4951" s="16" t="s">
        <v>11512</v>
      </c>
      <c r="F4951" s="16" t="s">
        <v>262</v>
      </c>
      <c r="G4951" s="16" t="s">
        <v>11513</v>
      </c>
      <c r="H4951" s="16" t="s">
        <v>11486</v>
      </c>
      <c r="I4951" s="0" t="n">
        <v>31791.8</v>
      </c>
      <c r="J4951" s="16" t="s">
        <v>232</v>
      </c>
      <c r="K4951" s="0" t="str">
        <f aca="false">IFERROR(IF(VLOOKUP($C4951,薬効分類マスタ!$A$2:$E$180,5,FALSE())=0,"",VLOOKUP($C4951,薬効分類マスタ!$A$2:$E$180,5,FALSE())),"")</f>
        <v/>
      </c>
      <c r="L4951" s="17"/>
      <c r="M4951" s="0" t="str">
        <f aca="false">IF($K4951="","",IF($L4951&lt;&gt;"",$L4951,VLOOKUP($C4951,薬効分類マスタ!$A$2:$F$180,6,FALSE())))</f>
        <v/>
      </c>
      <c r="N4951" s="0" t="str">
        <f aca="false">ASC(G4951)</f>
        <v>ﾎﾞﾗﾆｺﾞ錠10mg</v>
      </c>
      <c r="O4951" s="0" t="str">
        <f aca="false">ASC(E4951)</f>
        <v>ﾎﾞﾗｼﾃﾞﾆﾌﾞ　ｸｴﾝ酸水和物</v>
      </c>
      <c r="P4951" s="16" t="n">
        <f aca="false">N(P4950)+IF($C4951=検索!$B$49,1,0)</f>
        <v>0</v>
      </c>
    </row>
    <row r="4952" customFormat="false" ht="15" hidden="false" customHeight="false" outlineLevel="0" collapsed="false">
      <c r="A4952" s="16" t="s">
        <v>221</v>
      </c>
      <c r="B4952" s="0" t="s">
        <v>11514</v>
      </c>
      <c r="C4952" s="0" t="n">
        <v>429</v>
      </c>
      <c r="D4952" s="0" t="str">
        <f aca="false">IFERROR(VLOOKUP($C4952,薬効分類マスタ!$A$2:$B$180,2,FALSE()),"未登録")</f>
        <v>その他の腫瘍用薬</v>
      </c>
      <c r="E4952" s="16" t="s">
        <v>11515</v>
      </c>
      <c r="F4952" s="16" t="s">
        <v>411</v>
      </c>
      <c r="G4952" s="16" t="s">
        <v>11516</v>
      </c>
      <c r="H4952" s="16" t="s">
        <v>272</v>
      </c>
      <c r="I4952" s="0" t="n">
        <v>2818.4</v>
      </c>
      <c r="J4952" s="16" t="s">
        <v>232</v>
      </c>
      <c r="K4952" s="0" t="str">
        <f aca="false">IFERROR(IF(VLOOKUP($C4952,薬効分類マスタ!$A$2:$E$180,5,FALSE())=0,"",VLOOKUP($C4952,薬効分類マスタ!$A$2:$E$180,5,FALSE())),"")</f>
        <v/>
      </c>
      <c r="L4952" s="17"/>
      <c r="M4952" s="0" t="str">
        <f aca="false">IF($K4952="","",IF($L4952&lt;&gt;"",$L4952,VLOOKUP($C4952,薬効分類マスタ!$A$2:$F$180,6,FALSE())))</f>
        <v/>
      </c>
      <c r="N4952" s="0" t="str">
        <f aca="false">ASC(G4952)</f>
        <v>ﾂｶｲｻﾞ錠50mg</v>
      </c>
      <c r="O4952" s="0" t="str">
        <f aca="false">ASC(E4952)</f>
        <v>ﾂｶﾁﾆﾌﾞ　ｴﾀﾉｰﾙ付加物</v>
      </c>
      <c r="P4952" s="16" t="n">
        <f aca="false">N(P4951)+IF($C4952=検索!$B$49,1,0)</f>
        <v>0</v>
      </c>
    </row>
    <row r="4953" customFormat="false" ht="15" hidden="false" customHeight="false" outlineLevel="0" collapsed="false">
      <c r="A4953" s="16" t="s">
        <v>221</v>
      </c>
      <c r="B4953" s="0" t="s">
        <v>11517</v>
      </c>
      <c r="C4953" s="0" t="n">
        <v>429</v>
      </c>
      <c r="D4953" s="0" t="str">
        <f aca="false">IFERROR(VLOOKUP($C4953,薬効分類マスタ!$A$2:$B$180,2,FALSE()),"未登録")</f>
        <v>その他の腫瘍用薬</v>
      </c>
      <c r="E4953" s="16" t="s">
        <v>11515</v>
      </c>
      <c r="F4953" s="16" t="s">
        <v>1338</v>
      </c>
      <c r="G4953" s="16" t="s">
        <v>11518</v>
      </c>
      <c r="H4953" s="16" t="s">
        <v>272</v>
      </c>
      <c r="I4953" s="0" t="n">
        <v>7317</v>
      </c>
      <c r="J4953" s="16" t="s">
        <v>232</v>
      </c>
      <c r="K4953" s="0" t="str">
        <f aca="false">IFERROR(IF(VLOOKUP($C4953,薬効分類マスタ!$A$2:$E$180,5,FALSE())=0,"",VLOOKUP($C4953,薬効分類マスタ!$A$2:$E$180,5,FALSE())),"")</f>
        <v/>
      </c>
      <c r="L4953" s="17"/>
      <c r="M4953" s="0" t="str">
        <f aca="false">IF($K4953="","",IF($L4953&lt;&gt;"",$L4953,VLOOKUP($C4953,薬効分類マスタ!$A$2:$F$180,6,FALSE())))</f>
        <v/>
      </c>
      <c r="N4953" s="0" t="str">
        <f aca="false">ASC(G4953)</f>
        <v>ﾂｶｲｻﾞ錠150mg</v>
      </c>
      <c r="O4953" s="0" t="str">
        <f aca="false">ASC(E4953)</f>
        <v>ﾂｶﾁﾆﾌﾞ　ｴﾀﾉｰﾙ付加物</v>
      </c>
      <c r="P4953" s="16" t="n">
        <f aca="false">N(P4952)+IF($C4953=検索!$B$49,1,0)</f>
        <v>0</v>
      </c>
    </row>
    <row r="4954" customFormat="false" ht="15" hidden="false" customHeight="false" outlineLevel="0" collapsed="false">
      <c r="A4954" s="16" t="s">
        <v>221</v>
      </c>
      <c r="B4954" s="0" t="s">
        <v>11519</v>
      </c>
      <c r="C4954" s="0" t="n">
        <v>429</v>
      </c>
      <c r="D4954" s="0" t="str">
        <f aca="false">IFERROR(VLOOKUP($C4954,薬効分類マスタ!$A$2:$B$180,2,FALSE()),"未登録")</f>
        <v>その他の腫瘍用薬</v>
      </c>
      <c r="E4954" s="16" t="s">
        <v>11520</v>
      </c>
      <c r="F4954" s="16" t="s">
        <v>1123</v>
      </c>
      <c r="G4954" s="16" t="s">
        <v>11521</v>
      </c>
      <c r="H4954" s="16" t="s">
        <v>6177</v>
      </c>
      <c r="I4954" s="0" t="n">
        <v>11137.4</v>
      </c>
      <c r="J4954" s="16" t="s">
        <v>232</v>
      </c>
      <c r="K4954" s="0" t="str">
        <f aca="false">IFERROR(IF(VLOOKUP($C4954,薬効分類マスタ!$A$2:$E$180,5,FALSE())=0,"",VLOOKUP($C4954,薬効分類マスタ!$A$2:$E$180,5,FALSE())),"")</f>
        <v/>
      </c>
      <c r="L4954" s="17"/>
      <c r="M4954" s="0" t="str">
        <f aca="false">IF($K4954="","",IF($L4954&lt;&gt;"",$L4954,VLOOKUP($C4954,薬効分類マスタ!$A$2:$F$180,6,FALSE())))</f>
        <v/>
      </c>
      <c r="N4954" s="0" t="str">
        <f aca="false">ASC(G4954)</f>
        <v>ｲﾝﾚﾋﾞｯｸｶﾌﾟｾﾙ100mg</v>
      </c>
      <c r="O4954" s="0" t="str">
        <f aca="false">ASC(E4954)</f>
        <v>ﾌｪﾄﾞﾗﾁﾆﾌﾞ塩酸塩水和物</v>
      </c>
      <c r="P4954" s="16" t="n">
        <f aca="false">N(P4953)+IF($C4954=検索!$B$49,1,0)</f>
        <v>0</v>
      </c>
    </row>
    <row r="4955" customFormat="false" ht="15" hidden="false" customHeight="false" outlineLevel="0" collapsed="false">
      <c r="A4955" s="16" t="s">
        <v>221</v>
      </c>
      <c r="B4955" s="0" t="s">
        <v>11522</v>
      </c>
      <c r="C4955" s="0" t="n">
        <v>429</v>
      </c>
      <c r="D4955" s="0" t="str">
        <f aca="false">IFERROR(VLOOKUP($C4955,薬効分類マスタ!$A$2:$B$180,2,FALSE()),"未登録")</f>
        <v>その他の腫瘍用薬</v>
      </c>
      <c r="E4955" s="16" t="s">
        <v>11523</v>
      </c>
      <c r="F4955" s="16" t="s">
        <v>262</v>
      </c>
      <c r="G4955" s="16" t="s">
        <v>11524</v>
      </c>
      <c r="H4955" s="16" t="s">
        <v>11464</v>
      </c>
      <c r="I4955" s="0" t="n">
        <v>7313.4</v>
      </c>
      <c r="J4955" s="16" t="s">
        <v>232</v>
      </c>
      <c r="K4955" s="0" t="str">
        <f aca="false">IFERROR(IF(VLOOKUP($C4955,薬効分類マスタ!$A$2:$E$180,5,FALSE())=0,"",VLOOKUP($C4955,薬効分類マスタ!$A$2:$E$180,5,FALSE())),"")</f>
        <v/>
      </c>
      <c r="L4955" s="17"/>
      <c r="M4955" s="0" t="str">
        <f aca="false">IF($K4955="","",IF($L4955&lt;&gt;"",$L4955,VLOOKUP($C4955,薬効分類マスタ!$A$2:$F$180,6,FALSE())))</f>
        <v/>
      </c>
      <c r="N4955" s="0" t="str">
        <f aca="false">ASC(G4955)</f>
        <v>ﾊｲﾂｴｷｼﾝ錠10mg</v>
      </c>
      <c r="O4955" s="0" t="str">
        <f aca="false">ASC(E4955)</f>
        <v>ﾘｿﾊﾞﾘｼﾌﾞﾒｼﾙ酸塩水和物</v>
      </c>
      <c r="P4955" s="16" t="n">
        <f aca="false">N(P4954)+IF($C4955=検索!$B$49,1,0)</f>
        <v>0</v>
      </c>
    </row>
    <row r="4956" customFormat="false" ht="15" hidden="false" customHeight="false" outlineLevel="0" collapsed="false">
      <c r="A4956" s="16" t="s">
        <v>221</v>
      </c>
      <c r="B4956" s="0" t="s">
        <v>11525</v>
      </c>
      <c r="C4956" s="0" t="n">
        <v>429</v>
      </c>
      <c r="D4956" s="0" t="str">
        <f aca="false">IFERROR(VLOOKUP($C4956,薬効分類マスタ!$A$2:$B$180,2,FALSE()),"未登録")</f>
        <v>その他の腫瘍用薬</v>
      </c>
      <c r="E4956" s="16" t="s">
        <v>11526</v>
      </c>
      <c r="F4956" s="16" t="s">
        <v>11527</v>
      </c>
      <c r="G4956" s="16" t="s">
        <v>11528</v>
      </c>
      <c r="H4956" s="16" t="s">
        <v>658</v>
      </c>
      <c r="I4956" s="0" t="n">
        <v>507.9</v>
      </c>
      <c r="J4956" s="16" t="s">
        <v>232</v>
      </c>
      <c r="K4956" s="0" t="str">
        <f aca="false">IFERROR(IF(VLOOKUP($C4956,薬効分類マスタ!$A$2:$E$180,5,FALSE())=0,"",VLOOKUP($C4956,薬効分類マスタ!$A$2:$E$180,5,FALSE())),"")</f>
        <v/>
      </c>
      <c r="L4956" s="17"/>
      <c r="M4956" s="0" t="str">
        <f aca="false">IF($K4956="","",IF($L4956&lt;&gt;"",$L4956,VLOOKUP($C4956,薬効分類マスタ!$A$2:$F$180,6,FALSE())))</f>
        <v/>
      </c>
      <c r="N4956" s="0" t="str">
        <f aca="false">ASC(G4956)</f>
        <v>ｲｿﾄﾚｯｸｽｶﾌﾟｾﾙ8mg</v>
      </c>
      <c r="O4956" s="0" t="str">
        <f aca="false">ASC(E4956)</f>
        <v>ｲｿﾄﾚﾁﾉｲﾝ</v>
      </c>
      <c r="P4956" s="16" t="n">
        <f aca="false">N(P4955)+IF($C4956=検索!$B$49,1,0)</f>
        <v>0</v>
      </c>
    </row>
    <row r="4957" customFormat="false" ht="15" hidden="false" customHeight="false" outlineLevel="0" collapsed="false">
      <c r="A4957" s="16" t="s">
        <v>221</v>
      </c>
      <c r="B4957" s="0" t="s">
        <v>11529</v>
      </c>
      <c r="C4957" s="0" t="n">
        <v>429</v>
      </c>
      <c r="D4957" s="0" t="str">
        <f aca="false">IFERROR(VLOOKUP($C4957,薬効分類マスタ!$A$2:$B$180,2,FALSE()),"未登録")</f>
        <v>その他の腫瘍用薬</v>
      </c>
      <c r="E4957" s="16" t="s">
        <v>11526</v>
      </c>
      <c r="F4957" s="16" t="s">
        <v>11530</v>
      </c>
      <c r="G4957" s="16" t="s">
        <v>11531</v>
      </c>
      <c r="H4957" s="16" t="s">
        <v>658</v>
      </c>
      <c r="I4957" s="0" t="n">
        <v>984</v>
      </c>
      <c r="J4957" s="16" t="s">
        <v>232</v>
      </c>
      <c r="K4957" s="0" t="str">
        <f aca="false">IFERROR(IF(VLOOKUP($C4957,薬効分類マスタ!$A$2:$E$180,5,FALSE())=0,"",VLOOKUP($C4957,薬効分類マスタ!$A$2:$E$180,5,FALSE())),"")</f>
        <v/>
      </c>
      <c r="L4957" s="17"/>
      <c r="M4957" s="0" t="str">
        <f aca="false">IF($K4957="","",IF($L4957&lt;&gt;"",$L4957,VLOOKUP($C4957,薬効分類マスタ!$A$2:$F$180,6,FALSE())))</f>
        <v/>
      </c>
      <c r="N4957" s="0" t="str">
        <f aca="false">ASC(G4957)</f>
        <v>ｲｿﾄﾚｯｸｽｶﾌﾟｾﾙ16mg</v>
      </c>
      <c r="O4957" s="0" t="str">
        <f aca="false">ASC(E4957)</f>
        <v>ｲｿﾄﾚﾁﾉｲﾝ</v>
      </c>
      <c r="P4957" s="16" t="n">
        <f aca="false">N(P4956)+IF($C4957=検索!$B$49,1,0)</f>
        <v>0</v>
      </c>
    </row>
    <row r="4958" customFormat="false" ht="15" hidden="false" customHeight="false" outlineLevel="0" collapsed="false">
      <c r="A4958" s="16" t="s">
        <v>221</v>
      </c>
      <c r="B4958" s="0" t="s">
        <v>11532</v>
      </c>
      <c r="C4958" s="0" t="n">
        <v>429</v>
      </c>
      <c r="D4958" s="0" t="str">
        <f aca="false">IFERROR(VLOOKUP($C4958,薬効分類マスタ!$A$2:$B$180,2,FALSE()),"未登録")</f>
        <v>その他の腫瘍用薬</v>
      </c>
      <c r="E4958" s="16" t="s">
        <v>11533</v>
      </c>
      <c r="F4958" s="16" t="s">
        <v>613</v>
      </c>
      <c r="G4958" s="16" t="s">
        <v>11534</v>
      </c>
      <c r="H4958" s="16" t="s">
        <v>2608</v>
      </c>
      <c r="I4958" s="0" t="n">
        <v>27551.8</v>
      </c>
      <c r="J4958" s="16" t="s">
        <v>232</v>
      </c>
      <c r="K4958" s="0" t="str">
        <f aca="false">IFERROR(IF(VLOOKUP($C4958,薬効分類マスタ!$A$2:$E$180,5,FALSE())=0,"",VLOOKUP($C4958,薬効分類マスタ!$A$2:$E$180,5,FALSE())),"")</f>
        <v/>
      </c>
      <c r="L4958" s="17"/>
      <c r="M4958" s="0" t="str">
        <f aca="false">IF($K4958="","",IF($L4958&lt;&gt;"",$L4958,VLOOKUP($C4958,薬効分類マスタ!$A$2:$F$180,6,FALSE())))</f>
        <v/>
      </c>
      <c r="N4958" s="0" t="str">
        <f aca="false">ASC(G4958)</f>
        <v>ｲﾑﾙﾘｵ錠200mg</v>
      </c>
      <c r="O4958" s="0" t="str">
        <f aca="false">ASC(E4958)</f>
        <v>ｲﾑﾙﾈｽﾄﾗﾝﾄﾄｼﾙ酸塩</v>
      </c>
      <c r="P4958" s="16" t="n">
        <f aca="false">N(P4957)+IF($C4958=検索!$B$49,1,0)</f>
        <v>0</v>
      </c>
    </row>
    <row r="4959" customFormat="false" ht="15" hidden="false" customHeight="false" outlineLevel="0" collapsed="false">
      <c r="A4959" s="16" t="s">
        <v>221</v>
      </c>
      <c r="B4959" s="0" t="s">
        <v>11535</v>
      </c>
      <c r="C4959" s="0" t="n">
        <v>429</v>
      </c>
      <c r="D4959" s="0" t="str">
        <f aca="false">IFERROR(VLOOKUP($C4959,薬効分類マスタ!$A$2:$B$180,2,FALSE()),"未登録")</f>
        <v>その他の腫瘍用薬</v>
      </c>
      <c r="E4959" s="16" t="s">
        <v>11536</v>
      </c>
      <c r="F4959" s="16" t="s">
        <v>262</v>
      </c>
      <c r="G4959" s="16" t="s">
        <v>11537</v>
      </c>
      <c r="H4959" s="16" t="s">
        <v>3803</v>
      </c>
      <c r="I4959" s="0" t="n">
        <v>6941</v>
      </c>
      <c r="J4959" s="16" t="s">
        <v>232</v>
      </c>
      <c r="K4959" s="0" t="str">
        <f aca="false">IFERROR(IF(VLOOKUP($C4959,薬効分類マスタ!$A$2:$E$180,5,FALSE())=0,"",VLOOKUP($C4959,薬効分類マスタ!$A$2:$E$180,5,FALSE())),"")</f>
        <v/>
      </c>
      <c r="L4959" s="17"/>
      <c r="M4959" s="0" t="str">
        <f aca="false">IF($K4959="","",IF($L4959&lt;&gt;"",$L4959,VLOOKUP($C4959,薬効分類マスタ!$A$2:$F$180,6,FALSE())))</f>
        <v/>
      </c>
      <c r="N4959" s="0" t="str">
        <f aca="false">ASC(G4959)</f>
        <v>ﾋｱﾆｭｵ錠10mg</v>
      </c>
      <c r="O4959" s="0" t="str">
        <f aca="false">ASC(E4959)</f>
        <v>ｾﾊﾞﾍﾞﾙﾁﾆﾌﾞ水和物</v>
      </c>
      <c r="P4959" s="16" t="n">
        <f aca="false">N(P4958)+IF($C4959=検索!$B$49,1,0)</f>
        <v>0</v>
      </c>
    </row>
    <row r="4960" customFormat="false" ht="15" hidden="false" customHeight="false" outlineLevel="0" collapsed="false">
      <c r="A4960" s="16" t="s">
        <v>221</v>
      </c>
      <c r="B4960" s="0" t="s">
        <v>11538</v>
      </c>
      <c r="C4960" s="0" t="n">
        <v>429</v>
      </c>
      <c r="D4960" s="0" t="str">
        <f aca="false">IFERROR(VLOOKUP($C4960,薬効分類マスタ!$A$2:$B$180,2,FALSE()),"未登録")</f>
        <v>その他の腫瘍用薬</v>
      </c>
      <c r="E4960" s="16" t="s">
        <v>11539</v>
      </c>
      <c r="F4960" s="16" t="s">
        <v>1778</v>
      </c>
      <c r="G4960" s="16" t="s">
        <v>11540</v>
      </c>
      <c r="H4960" s="16" t="s">
        <v>5633</v>
      </c>
      <c r="I4960" s="0" t="n">
        <v>338</v>
      </c>
      <c r="J4960" s="16" t="s">
        <v>232</v>
      </c>
      <c r="K4960" s="0" t="str">
        <f aca="false">IFERROR(IF(VLOOKUP($C4960,薬効分類マスタ!$A$2:$E$180,5,FALSE())=0,"",VLOOKUP($C4960,薬効分類マスタ!$A$2:$E$180,5,FALSE())),"")</f>
        <v/>
      </c>
      <c r="L4960" s="17"/>
      <c r="M4960" s="0" t="str">
        <f aca="false">IF($K4960="","",IF($L4960&lt;&gt;"",$L4960,VLOOKUP($C4960,薬効分類マスタ!$A$2:$F$180,6,FALSE())))</f>
        <v/>
      </c>
      <c r="N4960" s="0" t="str">
        <f aca="false">ASC(G4960)</f>
        <v>ﾍﾞｽﾀﾁﾝｶﾌﾟｾﾙ10mg</v>
      </c>
      <c r="O4960" s="0" t="str">
        <f aca="false">ASC(E4960)</f>
        <v>ｳﾍﾞﾆﾒｸｽ</v>
      </c>
      <c r="P4960" s="16" t="n">
        <f aca="false">N(P4959)+IF($C4960=検索!$B$49,1,0)</f>
        <v>0</v>
      </c>
    </row>
    <row r="4961" customFormat="false" ht="15" hidden="false" customHeight="false" outlineLevel="0" collapsed="false">
      <c r="A4961" s="16" t="s">
        <v>221</v>
      </c>
      <c r="B4961" s="0" t="s">
        <v>11541</v>
      </c>
      <c r="C4961" s="0" t="n">
        <v>429</v>
      </c>
      <c r="D4961" s="0" t="str">
        <f aca="false">IFERROR(VLOOKUP($C4961,薬効分類マスタ!$A$2:$B$180,2,FALSE()),"未登録")</f>
        <v>その他の腫瘍用薬</v>
      </c>
      <c r="E4961" s="16" t="s">
        <v>11539</v>
      </c>
      <c r="F4961" s="16" t="s">
        <v>2786</v>
      </c>
      <c r="G4961" s="16" t="s">
        <v>11542</v>
      </c>
      <c r="H4961" s="16" t="s">
        <v>5633</v>
      </c>
      <c r="I4961" s="0" t="n">
        <v>399.1</v>
      </c>
      <c r="J4961" s="16" t="s">
        <v>232</v>
      </c>
      <c r="K4961" s="0" t="str">
        <f aca="false">IFERROR(IF(VLOOKUP($C4961,薬効分類マスタ!$A$2:$E$180,5,FALSE())=0,"",VLOOKUP($C4961,薬効分類マスタ!$A$2:$E$180,5,FALSE())),"")</f>
        <v/>
      </c>
      <c r="L4961" s="17"/>
      <c r="M4961" s="0" t="str">
        <f aca="false">IF($K4961="","",IF($L4961&lt;&gt;"",$L4961,VLOOKUP($C4961,薬効分類マスタ!$A$2:$F$180,6,FALSE())))</f>
        <v/>
      </c>
      <c r="N4961" s="0" t="str">
        <f aca="false">ASC(G4961)</f>
        <v>ﾍﾞｽﾀﾁﾝｶﾌﾟｾﾙ30mg</v>
      </c>
      <c r="O4961" s="0" t="str">
        <f aca="false">ASC(E4961)</f>
        <v>ｳﾍﾞﾆﾒｸｽ</v>
      </c>
      <c r="P4961" s="16" t="n">
        <f aca="false">N(P4960)+IF($C4961=検索!$B$49,1,0)</f>
        <v>0</v>
      </c>
    </row>
    <row r="4962" customFormat="false" ht="15" hidden="false" customHeight="false" outlineLevel="0" collapsed="false">
      <c r="A4962" s="16" t="s">
        <v>221</v>
      </c>
      <c r="B4962" s="0" t="s">
        <v>11543</v>
      </c>
      <c r="C4962" s="0" t="n">
        <v>429</v>
      </c>
      <c r="D4962" s="0" t="str">
        <f aca="false">IFERROR(VLOOKUP($C4962,薬効分類マスタ!$A$2:$B$180,2,FALSE()),"未登録")</f>
        <v>その他の腫瘍用薬</v>
      </c>
      <c r="E4962" s="16" t="s">
        <v>11544</v>
      </c>
      <c r="F4962" s="16" t="s">
        <v>8169</v>
      </c>
      <c r="G4962" s="16" t="s">
        <v>11545</v>
      </c>
      <c r="H4962" s="16" t="s">
        <v>1635</v>
      </c>
      <c r="I4962" s="0" t="n">
        <v>788.7</v>
      </c>
      <c r="J4962" s="16" t="s">
        <v>232</v>
      </c>
      <c r="K4962" s="0" t="str">
        <f aca="false">IFERROR(IF(VLOOKUP($C4962,薬効分類マスタ!$A$2:$E$180,5,FALSE())=0,"",VLOOKUP($C4962,薬効分類マスタ!$A$2:$E$180,5,FALSE())),"")</f>
        <v/>
      </c>
      <c r="L4962" s="17"/>
      <c r="M4962" s="0" t="str">
        <f aca="false">IF($K4962="","",IF($L4962&lt;&gt;"",$L4962,VLOOKUP($C4962,薬効分類マスタ!$A$2:$F$180,6,FALSE())))</f>
        <v/>
      </c>
      <c r="N4962" s="0" t="str">
        <f aca="false">ASC(G4962)</f>
        <v>ｱｸﾞﾘﾘﾝｶﾌﾟｾﾙ0.5mg</v>
      </c>
      <c r="O4962" s="0" t="str">
        <f aca="false">ASC(E4962)</f>
        <v>ｱﾅｸﾞﾚﾘﾄﾞ塩酸塩水和物</v>
      </c>
      <c r="P4962" s="16" t="n">
        <f aca="false">N(P4961)+IF($C4962=検索!$B$49,1,0)</f>
        <v>0</v>
      </c>
    </row>
    <row r="4963" customFormat="false" ht="15" hidden="false" customHeight="false" outlineLevel="0" collapsed="false">
      <c r="A4963" s="16" t="s">
        <v>221</v>
      </c>
      <c r="B4963" s="0" t="s">
        <v>11546</v>
      </c>
      <c r="C4963" s="0" t="n">
        <v>429</v>
      </c>
      <c r="D4963" s="0" t="str">
        <f aca="false">IFERROR(VLOOKUP($C4963,薬効分類マスタ!$A$2:$B$180,2,FALSE()),"未登録")</f>
        <v>その他の腫瘍用薬</v>
      </c>
      <c r="E4963" s="16" t="s">
        <v>11544</v>
      </c>
      <c r="F4963" s="16" t="s">
        <v>8169</v>
      </c>
      <c r="G4963" s="16" t="s">
        <v>11547</v>
      </c>
      <c r="H4963" s="16" t="s">
        <v>385</v>
      </c>
      <c r="I4963" s="0" t="n">
        <v>394.4</v>
      </c>
      <c r="J4963" s="16" t="s">
        <v>239</v>
      </c>
      <c r="K4963" s="0" t="str">
        <f aca="false">IFERROR(IF(VLOOKUP($C4963,薬効分類マスタ!$A$2:$E$180,5,FALSE())=0,"",VLOOKUP($C4963,薬効分類マスタ!$A$2:$E$180,5,FALSE())),"")</f>
        <v/>
      </c>
      <c r="L4963" s="17"/>
      <c r="M4963" s="0" t="str">
        <f aca="false">IF($K4963="","",IF($L4963&lt;&gt;"",$L4963,VLOOKUP($C4963,薬効分類マスタ!$A$2:$F$180,6,FALSE())))</f>
        <v/>
      </c>
      <c r="N4963" s="0" t="str">
        <f aca="false">ASC(G4963)</f>
        <v>ｱﾅｸﾞﾚﾘﾄﾞｶﾌﾟｾﾙ0.5mg｢ｻﾜｲ｣</v>
      </c>
      <c r="O4963" s="0" t="str">
        <f aca="false">ASC(E4963)</f>
        <v>ｱﾅｸﾞﾚﾘﾄﾞ塩酸塩水和物</v>
      </c>
      <c r="P4963" s="16" t="n">
        <f aca="false">N(P4962)+IF($C4963=検索!$B$49,1,0)</f>
        <v>0</v>
      </c>
    </row>
    <row r="4964" customFormat="false" ht="15" hidden="false" customHeight="false" outlineLevel="0" collapsed="false">
      <c r="A4964" s="16" t="s">
        <v>221</v>
      </c>
      <c r="B4964" s="0" t="s">
        <v>11548</v>
      </c>
      <c r="C4964" s="0" t="n">
        <v>429</v>
      </c>
      <c r="D4964" s="0" t="str">
        <f aca="false">IFERROR(VLOOKUP($C4964,薬効分類マスタ!$A$2:$B$180,2,FALSE()),"未登録")</f>
        <v>その他の腫瘍用薬</v>
      </c>
      <c r="E4964" s="16" t="s">
        <v>11549</v>
      </c>
      <c r="F4964" s="16" t="s">
        <v>3159</v>
      </c>
      <c r="G4964" s="16" t="s">
        <v>11550</v>
      </c>
      <c r="H4964" s="16" t="s">
        <v>6536</v>
      </c>
      <c r="I4964" s="0" t="n">
        <v>8113.9</v>
      </c>
      <c r="J4964" s="16" t="s">
        <v>232</v>
      </c>
      <c r="K4964" s="0" t="str">
        <f aca="false">IFERROR(IF(VLOOKUP($C4964,薬効分類マスタ!$A$2:$E$180,5,FALSE())=0,"",VLOOKUP($C4964,薬効分類マスタ!$A$2:$E$180,5,FALSE())),"")</f>
        <v/>
      </c>
      <c r="L4964" s="17"/>
      <c r="M4964" s="0" t="str">
        <f aca="false">IF($K4964="","",IF($L4964&lt;&gt;"",$L4964,VLOOKUP($C4964,薬効分類マスタ!$A$2:$F$180,6,FALSE())))</f>
        <v/>
      </c>
      <c r="N4964" s="0" t="str">
        <f aca="false">ASC(G4964)</f>
        <v>ｺｾﾙｺﾞ顆粒5mg</v>
      </c>
      <c r="O4964" s="0" t="str">
        <f aca="false">ASC(E4964)</f>
        <v>ｾﾙﾒﾁﾆﾌﾞ硫酸塩</v>
      </c>
      <c r="P4964" s="16" t="n">
        <f aca="false">N(P4963)+IF($C4964=検索!$B$49,1,0)</f>
        <v>0</v>
      </c>
    </row>
    <row r="4965" customFormat="false" ht="15" hidden="false" customHeight="false" outlineLevel="0" collapsed="false">
      <c r="A4965" s="16" t="s">
        <v>221</v>
      </c>
      <c r="B4965" s="0" t="s">
        <v>11551</v>
      </c>
      <c r="C4965" s="0" t="n">
        <v>429</v>
      </c>
      <c r="D4965" s="0" t="str">
        <f aca="false">IFERROR(VLOOKUP($C4965,薬効分類マスタ!$A$2:$B$180,2,FALSE()),"未登録")</f>
        <v>その他の腫瘍用薬</v>
      </c>
      <c r="E4965" s="16" t="s">
        <v>11549</v>
      </c>
      <c r="F4965" s="16" t="s">
        <v>11552</v>
      </c>
      <c r="G4965" s="16" t="s">
        <v>11553</v>
      </c>
      <c r="H4965" s="16" t="s">
        <v>6536</v>
      </c>
      <c r="I4965" s="0" t="n">
        <v>11975.9</v>
      </c>
      <c r="J4965" s="16" t="s">
        <v>232</v>
      </c>
      <c r="K4965" s="0" t="str">
        <f aca="false">IFERROR(IF(VLOOKUP($C4965,薬効分類マスタ!$A$2:$E$180,5,FALSE())=0,"",VLOOKUP($C4965,薬効分類マスタ!$A$2:$E$180,5,FALSE())),"")</f>
        <v/>
      </c>
      <c r="L4965" s="17"/>
      <c r="M4965" s="0" t="str">
        <f aca="false">IF($K4965="","",IF($L4965&lt;&gt;"",$L4965,VLOOKUP($C4965,薬効分類マスタ!$A$2:$F$180,6,FALSE())))</f>
        <v/>
      </c>
      <c r="N4965" s="0" t="str">
        <f aca="false">ASC(G4965)</f>
        <v>ｺｾﾙｺﾞ顆粒7.5mg</v>
      </c>
      <c r="O4965" s="0" t="str">
        <f aca="false">ASC(E4965)</f>
        <v>ｾﾙﾒﾁﾆﾌﾞ硫酸塩</v>
      </c>
      <c r="P4965" s="16" t="n">
        <f aca="false">N(P4964)+IF($C4965=検索!$B$49,1,0)</f>
        <v>0</v>
      </c>
    </row>
    <row r="4966" customFormat="false" ht="15" hidden="false" customHeight="false" outlineLevel="0" collapsed="false">
      <c r="A4966" s="16" t="s">
        <v>221</v>
      </c>
      <c r="B4966" s="0" t="s">
        <v>11554</v>
      </c>
      <c r="C4966" s="0" t="n">
        <v>429</v>
      </c>
      <c r="D4966" s="0" t="str">
        <f aca="false">IFERROR(VLOOKUP($C4966,薬効分類マスタ!$A$2:$B$180,2,FALSE()),"未登録")</f>
        <v>その他の腫瘍用薬</v>
      </c>
      <c r="E4966" s="16" t="s">
        <v>11549</v>
      </c>
      <c r="F4966" s="16" t="s">
        <v>1778</v>
      </c>
      <c r="G4966" s="16" t="s">
        <v>11555</v>
      </c>
      <c r="H4966" s="16" t="s">
        <v>6536</v>
      </c>
      <c r="I4966" s="0" t="n">
        <v>12622.8</v>
      </c>
      <c r="J4966" s="16" t="s">
        <v>232</v>
      </c>
      <c r="K4966" s="0" t="str">
        <f aca="false">IFERROR(IF(VLOOKUP($C4966,薬効分類マスタ!$A$2:$E$180,5,FALSE())=0,"",VLOOKUP($C4966,薬効分類マスタ!$A$2:$E$180,5,FALSE())),"")</f>
        <v/>
      </c>
      <c r="L4966" s="17"/>
      <c r="M4966" s="0" t="str">
        <f aca="false">IF($K4966="","",IF($L4966&lt;&gt;"",$L4966,VLOOKUP($C4966,薬効分類マスタ!$A$2:$F$180,6,FALSE())))</f>
        <v/>
      </c>
      <c r="N4966" s="0" t="str">
        <f aca="false">ASC(G4966)</f>
        <v>ｺｾﾙｺﾞｶﾌﾟｾﾙ10mg</v>
      </c>
      <c r="O4966" s="0" t="str">
        <f aca="false">ASC(E4966)</f>
        <v>ｾﾙﾒﾁﾆﾌﾞ硫酸塩</v>
      </c>
      <c r="P4966" s="16" t="n">
        <f aca="false">N(P4965)+IF($C4966=検索!$B$49,1,0)</f>
        <v>0</v>
      </c>
    </row>
    <row r="4967" customFormat="false" ht="15" hidden="false" customHeight="false" outlineLevel="0" collapsed="false">
      <c r="A4967" s="16" t="s">
        <v>221</v>
      </c>
      <c r="B4967" s="0" t="s">
        <v>11556</v>
      </c>
      <c r="C4967" s="0" t="n">
        <v>429</v>
      </c>
      <c r="D4967" s="0" t="str">
        <f aca="false">IFERROR(VLOOKUP($C4967,薬効分類マスタ!$A$2:$B$180,2,FALSE()),"未登録")</f>
        <v>その他の腫瘍用薬</v>
      </c>
      <c r="E4967" s="16" t="s">
        <v>11549</v>
      </c>
      <c r="F4967" s="16" t="s">
        <v>1116</v>
      </c>
      <c r="G4967" s="16" t="s">
        <v>11557</v>
      </c>
      <c r="H4967" s="16" t="s">
        <v>6536</v>
      </c>
      <c r="I4967" s="0" t="n">
        <v>30257.8</v>
      </c>
      <c r="J4967" s="16" t="s">
        <v>232</v>
      </c>
      <c r="K4967" s="0" t="str">
        <f aca="false">IFERROR(IF(VLOOKUP($C4967,薬効分類マスタ!$A$2:$E$180,5,FALSE())=0,"",VLOOKUP($C4967,薬効分類マスタ!$A$2:$E$180,5,FALSE())),"")</f>
        <v/>
      </c>
      <c r="L4967" s="17"/>
      <c r="M4967" s="0" t="str">
        <f aca="false">IF($K4967="","",IF($L4967&lt;&gt;"",$L4967,VLOOKUP($C4967,薬効分類マスタ!$A$2:$F$180,6,FALSE())))</f>
        <v/>
      </c>
      <c r="N4967" s="0" t="str">
        <f aca="false">ASC(G4967)</f>
        <v>ｺｾﾙｺﾞｶﾌﾟｾﾙ25mg</v>
      </c>
      <c r="O4967" s="0" t="str">
        <f aca="false">ASC(E4967)</f>
        <v>ｾﾙﾒﾁﾆﾌﾞ硫酸塩</v>
      </c>
      <c r="P4967" s="16" t="n">
        <f aca="false">N(P4966)+IF($C4967=検索!$B$49,1,0)</f>
        <v>0</v>
      </c>
    </row>
    <row r="4968" customFormat="false" ht="15" hidden="false" customHeight="false" outlineLevel="0" collapsed="false">
      <c r="A4968" s="16" t="s">
        <v>221</v>
      </c>
      <c r="B4968" s="0" t="s">
        <v>11558</v>
      </c>
      <c r="C4968" s="0" t="n">
        <v>429</v>
      </c>
      <c r="D4968" s="0" t="str">
        <f aca="false">IFERROR(VLOOKUP($C4968,薬効分類マスタ!$A$2:$B$180,2,FALSE()),"未登録")</f>
        <v>その他の腫瘍用薬</v>
      </c>
      <c r="E4968" s="16" t="s">
        <v>11559</v>
      </c>
      <c r="F4968" s="16" t="s">
        <v>11560</v>
      </c>
      <c r="G4968" s="16" t="s">
        <v>11561</v>
      </c>
      <c r="H4968" s="16" t="s">
        <v>2927</v>
      </c>
      <c r="I4968" s="0" t="n">
        <v>2511</v>
      </c>
      <c r="J4968" s="16" t="s">
        <v>232</v>
      </c>
      <c r="K4968" s="0" t="str">
        <f aca="false">IFERROR(IF(VLOOKUP($C4968,薬効分類マスタ!$A$2:$E$180,5,FALSE())=0,"",VLOOKUP($C4968,薬効分類マスタ!$A$2:$E$180,5,FALSE())),"")</f>
        <v/>
      </c>
      <c r="L4968" s="17"/>
      <c r="M4968" s="0" t="str">
        <f aca="false">IF($K4968="","",IF($L4968&lt;&gt;"",$L4968,VLOOKUP($C4968,薬効分類マスタ!$A$2:$F$180,6,FALSE())))</f>
        <v/>
      </c>
      <c r="N4968" s="0" t="str">
        <f aca="false">ASC(G4968)</f>
        <v>ﾛﾝｻｰﾌ配合錠T15</v>
      </c>
      <c r="O4968" s="0" t="str">
        <f aca="false">ASC(E4968)</f>
        <v>ﾄﾘﾌﾙﾘｼﾞﾝ･ﾁﾋﾟﾗｼﾙ塩酸塩</v>
      </c>
      <c r="P4968" s="16" t="n">
        <f aca="false">N(P4967)+IF($C4968=検索!$B$49,1,0)</f>
        <v>0</v>
      </c>
    </row>
    <row r="4969" customFormat="false" ht="15" hidden="false" customHeight="false" outlineLevel="0" collapsed="false">
      <c r="A4969" s="16" t="s">
        <v>221</v>
      </c>
      <c r="B4969" s="0" t="s">
        <v>11562</v>
      </c>
      <c r="C4969" s="0" t="n">
        <v>429</v>
      </c>
      <c r="D4969" s="0" t="str">
        <f aca="false">IFERROR(VLOOKUP($C4969,薬効分類マスタ!$A$2:$B$180,2,FALSE()),"未登録")</f>
        <v>その他の腫瘍用薬</v>
      </c>
      <c r="E4969" s="16" t="s">
        <v>11559</v>
      </c>
      <c r="F4969" s="16" t="s">
        <v>11563</v>
      </c>
      <c r="G4969" s="16" t="s">
        <v>11564</v>
      </c>
      <c r="H4969" s="16" t="s">
        <v>2927</v>
      </c>
      <c r="I4969" s="0" t="n">
        <v>3369.2</v>
      </c>
      <c r="J4969" s="16" t="s">
        <v>232</v>
      </c>
      <c r="K4969" s="0" t="str">
        <f aca="false">IFERROR(IF(VLOOKUP($C4969,薬効分類マスタ!$A$2:$E$180,5,FALSE())=0,"",VLOOKUP($C4969,薬効分類マスタ!$A$2:$E$180,5,FALSE())),"")</f>
        <v/>
      </c>
      <c r="L4969" s="17"/>
      <c r="M4969" s="0" t="str">
        <f aca="false">IF($K4969="","",IF($L4969&lt;&gt;"",$L4969,VLOOKUP($C4969,薬効分類マスタ!$A$2:$F$180,6,FALSE())))</f>
        <v/>
      </c>
      <c r="N4969" s="0" t="str">
        <f aca="false">ASC(G4969)</f>
        <v>ﾛﾝｻｰﾌ配合錠T20</v>
      </c>
      <c r="O4969" s="0" t="str">
        <f aca="false">ASC(E4969)</f>
        <v>ﾄﾘﾌﾙﾘｼﾞﾝ･ﾁﾋﾟﾗｼﾙ塩酸塩</v>
      </c>
      <c r="P4969" s="16" t="n">
        <f aca="false">N(P4968)+IF($C4969=検索!$B$49,1,0)</f>
        <v>0</v>
      </c>
    </row>
    <row r="4970" customFormat="false" ht="15" hidden="false" customHeight="false" outlineLevel="0" collapsed="false">
      <c r="A4970" s="16" t="s">
        <v>221</v>
      </c>
      <c r="B4970" s="0" t="s">
        <v>11565</v>
      </c>
      <c r="C4970" s="0" t="n">
        <v>430</v>
      </c>
      <c r="D4970" s="0" t="str">
        <f aca="false">IFERROR(VLOOKUP($C4970,薬効分類マスタ!$A$2:$B$180,2,FALSE()),"未登録")</f>
        <v>放射性医薬品</v>
      </c>
      <c r="E4970" s="16" t="s">
        <v>11566</v>
      </c>
      <c r="F4970" s="16" t="s">
        <v>11567</v>
      </c>
      <c r="G4970" s="16" t="s">
        <v>11568</v>
      </c>
      <c r="H4970" s="16" t="s">
        <v>11569</v>
      </c>
      <c r="I4970" s="0" t="n">
        <v>3465.6</v>
      </c>
      <c r="K4970" s="0" t="str">
        <f aca="false">IFERROR(IF(VLOOKUP($C4970,薬効分類マスタ!$A$2:$E$180,5,FALSE())=0,"",VLOOKUP($C4970,薬効分類マスタ!$A$2:$E$180,5,FALSE())),"")</f>
        <v/>
      </c>
      <c r="L4970" s="17"/>
      <c r="M4970" s="0" t="str">
        <f aca="false">IF($K4970="","",IF($L4970&lt;&gt;"",$L4970,VLOOKUP($C4970,薬効分類マスタ!$A$2:$F$180,6,FALSE())))</f>
        <v/>
      </c>
      <c r="N4970" s="0" t="str">
        <f aca="false">ASC(G4970)</f>
        <v>ﾖｰﾄﾞｶﾌﾟｾﾙ-123</v>
      </c>
      <c r="O4970" s="0" t="str">
        <f aca="false">ASC(E4970)</f>
        <v>ﾖｳ化ﾅﾄﾘｳﾑ(123I)</v>
      </c>
      <c r="P4970" s="16" t="n">
        <f aca="false">N(P4969)+IF($C4970=検索!$B$49,1,0)</f>
        <v>0</v>
      </c>
    </row>
    <row r="4971" customFormat="false" ht="15" hidden="false" customHeight="false" outlineLevel="0" collapsed="false">
      <c r="A4971" s="16" t="s">
        <v>221</v>
      </c>
      <c r="B4971" s="0" t="s">
        <v>11570</v>
      </c>
      <c r="C4971" s="0" t="n">
        <v>430</v>
      </c>
      <c r="D4971" s="0" t="str">
        <f aca="false">IFERROR(VLOOKUP($C4971,薬効分類マスタ!$A$2:$B$180,2,FALSE()),"未登録")</f>
        <v>放射性医薬品</v>
      </c>
      <c r="E4971" s="16" t="s">
        <v>11571</v>
      </c>
      <c r="F4971" s="16" t="s">
        <v>11567</v>
      </c>
      <c r="G4971" s="16" t="s">
        <v>11572</v>
      </c>
      <c r="I4971" s="0" t="n">
        <v>1097.4</v>
      </c>
      <c r="K4971" s="0" t="str">
        <f aca="false">IFERROR(IF(VLOOKUP($C4971,薬効分類マスタ!$A$2:$E$180,5,FALSE())=0,"",VLOOKUP($C4971,薬効分類マスタ!$A$2:$E$180,5,FALSE())),"")</f>
        <v/>
      </c>
      <c r="L4971" s="17"/>
      <c r="M4971" s="0" t="str">
        <f aca="false">IF($K4971="","",IF($L4971&lt;&gt;"",$L4971,VLOOKUP($C4971,薬効分類マスタ!$A$2:$F$180,6,FALSE())))</f>
        <v/>
      </c>
      <c r="N4971" s="0" t="str">
        <f aca="false">ASC(G4971)</f>
        <v>ﾖｳ化ﾅﾄﾘｳﾑ(131I)ｶﾌﾟｾﾙ</v>
      </c>
      <c r="O4971" s="0" t="str">
        <f aca="false">ASC(E4971)</f>
        <v>ﾖｳ化ﾅﾄﾘｳﾑ(131I)</v>
      </c>
      <c r="P4971" s="16" t="n">
        <f aca="false">N(P4970)+IF($C4971=検索!$B$49,1,0)</f>
        <v>0</v>
      </c>
    </row>
    <row r="4972" customFormat="false" ht="15" hidden="false" customHeight="false" outlineLevel="0" collapsed="false">
      <c r="A4972" s="16" t="s">
        <v>221</v>
      </c>
      <c r="B4972" s="0" t="s">
        <v>11573</v>
      </c>
      <c r="C4972" s="0" t="n">
        <v>430</v>
      </c>
      <c r="D4972" s="0" t="str">
        <f aca="false">IFERROR(VLOOKUP($C4972,薬効分類マスタ!$A$2:$B$180,2,FALSE()),"未登録")</f>
        <v>放射性医薬品</v>
      </c>
      <c r="E4972" s="16" t="s">
        <v>11571</v>
      </c>
      <c r="F4972" s="16" t="s">
        <v>11574</v>
      </c>
      <c r="G4972" s="16" t="s">
        <v>11572</v>
      </c>
      <c r="I4972" s="0" t="n">
        <v>6435</v>
      </c>
      <c r="K4972" s="0" t="str">
        <f aca="false">IFERROR(IF(VLOOKUP($C4972,薬効分類マスタ!$A$2:$E$180,5,FALSE())=0,"",VLOOKUP($C4972,薬効分類マスタ!$A$2:$E$180,5,FALSE())),"")</f>
        <v/>
      </c>
      <c r="L4972" s="17"/>
      <c r="M4972" s="0" t="str">
        <f aca="false">IF($K4972="","",IF($L4972&lt;&gt;"",$L4972,VLOOKUP($C4972,薬効分類マスタ!$A$2:$F$180,6,FALSE())))</f>
        <v/>
      </c>
      <c r="N4972" s="0" t="str">
        <f aca="false">ASC(G4972)</f>
        <v>ﾖｳ化ﾅﾄﾘｳﾑ(131I)ｶﾌﾟｾﾙ</v>
      </c>
      <c r="O4972" s="0" t="str">
        <f aca="false">ASC(E4972)</f>
        <v>ﾖｳ化ﾅﾄﾘｳﾑ(131I)</v>
      </c>
      <c r="P4972" s="16" t="n">
        <f aca="false">N(P4971)+IF($C4972=検索!$B$49,1,0)</f>
        <v>0</v>
      </c>
    </row>
    <row r="4973" customFormat="false" ht="15" hidden="false" customHeight="false" outlineLevel="0" collapsed="false">
      <c r="A4973" s="16" t="s">
        <v>221</v>
      </c>
      <c r="B4973" s="0" t="s">
        <v>11575</v>
      </c>
      <c r="C4973" s="0" t="n">
        <v>430</v>
      </c>
      <c r="D4973" s="0" t="str">
        <f aca="false">IFERROR(VLOOKUP($C4973,薬効分類マスタ!$A$2:$B$180,2,FALSE()),"未登録")</f>
        <v>放射性医薬品</v>
      </c>
      <c r="E4973" s="16" t="s">
        <v>11571</v>
      </c>
      <c r="F4973" s="16" t="s">
        <v>11576</v>
      </c>
      <c r="G4973" s="16" t="s">
        <v>11572</v>
      </c>
      <c r="I4973" s="0" t="n">
        <v>12870</v>
      </c>
      <c r="K4973" s="0" t="str">
        <f aca="false">IFERROR(IF(VLOOKUP($C4973,薬効分類マスタ!$A$2:$E$180,5,FALSE())=0,"",VLOOKUP($C4973,薬効分類マスタ!$A$2:$E$180,5,FALSE())),"")</f>
        <v/>
      </c>
      <c r="L4973" s="17"/>
      <c r="M4973" s="0" t="str">
        <f aca="false">IF($K4973="","",IF($L4973&lt;&gt;"",$L4973,VLOOKUP($C4973,薬効分類マスタ!$A$2:$F$180,6,FALSE())))</f>
        <v/>
      </c>
      <c r="N4973" s="0" t="str">
        <f aca="false">ASC(G4973)</f>
        <v>ﾖｳ化ﾅﾄﾘｳﾑ(131I)ｶﾌﾟｾﾙ</v>
      </c>
      <c r="O4973" s="0" t="str">
        <f aca="false">ASC(E4973)</f>
        <v>ﾖｳ化ﾅﾄﾘｳﾑ(131I)</v>
      </c>
      <c r="P4973" s="16" t="n">
        <f aca="false">N(P4972)+IF($C4973=検索!$B$49,1,0)</f>
        <v>0</v>
      </c>
    </row>
    <row r="4974" customFormat="false" ht="15" hidden="false" customHeight="false" outlineLevel="0" collapsed="false">
      <c r="A4974" s="16" t="s">
        <v>221</v>
      </c>
      <c r="B4974" s="0" t="s">
        <v>11577</v>
      </c>
      <c r="C4974" s="0" t="n">
        <v>430</v>
      </c>
      <c r="D4974" s="0" t="str">
        <f aca="false">IFERROR(VLOOKUP($C4974,薬効分類マスタ!$A$2:$B$180,2,FALSE()),"未登録")</f>
        <v>放射性医薬品</v>
      </c>
      <c r="E4974" s="16" t="s">
        <v>11571</v>
      </c>
      <c r="F4974" s="16" t="s">
        <v>11578</v>
      </c>
      <c r="G4974" s="16" t="s">
        <v>11572</v>
      </c>
      <c r="I4974" s="0" t="n">
        <v>12043.9</v>
      </c>
      <c r="K4974" s="0" t="str">
        <f aca="false">IFERROR(IF(VLOOKUP($C4974,薬効分類マスタ!$A$2:$E$180,5,FALSE())=0,"",VLOOKUP($C4974,薬効分類マスタ!$A$2:$E$180,5,FALSE())),"")</f>
        <v/>
      </c>
      <c r="L4974" s="17"/>
      <c r="M4974" s="0" t="str">
        <f aca="false">IF($K4974="","",IF($L4974&lt;&gt;"",$L4974,VLOOKUP($C4974,薬効分類マスタ!$A$2:$F$180,6,FALSE())))</f>
        <v/>
      </c>
      <c r="N4974" s="0" t="str">
        <f aca="false">ASC(G4974)</f>
        <v>ﾖｳ化ﾅﾄﾘｳﾑ(131I)ｶﾌﾟｾﾙ</v>
      </c>
      <c r="O4974" s="0" t="str">
        <f aca="false">ASC(E4974)</f>
        <v>ﾖｳ化ﾅﾄﾘｳﾑ(131I)</v>
      </c>
      <c r="P4974" s="16" t="n">
        <f aca="false">N(P4973)+IF($C4974=検索!$B$49,1,0)</f>
        <v>0</v>
      </c>
    </row>
    <row r="4975" customFormat="false" ht="15" hidden="false" customHeight="false" outlineLevel="0" collapsed="false">
      <c r="A4975" s="16" t="s">
        <v>221</v>
      </c>
      <c r="B4975" s="0" t="s">
        <v>11579</v>
      </c>
      <c r="C4975" s="0" t="n">
        <v>430</v>
      </c>
      <c r="D4975" s="0" t="str">
        <f aca="false">IFERROR(VLOOKUP($C4975,薬効分類マスタ!$A$2:$B$180,2,FALSE()),"未登録")</f>
        <v>放射性医薬品</v>
      </c>
      <c r="E4975" s="16" t="s">
        <v>11571</v>
      </c>
      <c r="F4975" s="16" t="s">
        <v>11580</v>
      </c>
      <c r="G4975" s="16" t="s">
        <v>11572</v>
      </c>
      <c r="I4975" s="0" t="n">
        <v>46200</v>
      </c>
      <c r="K4975" s="0" t="str">
        <f aca="false">IFERROR(IF(VLOOKUP($C4975,薬効分類マスタ!$A$2:$E$180,5,FALSE())=0,"",VLOOKUP($C4975,薬効分類マスタ!$A$2:$E$180,5,FALSE())),"")</f>
        <v/>
      </c>
      <c r="L4975" s="17"/>
      <c r="M4975" s="0" t="str">
        <f aca="false">IF($K4975="","",IF($L4975&lt;&gt;"",$L4975,VLOOKUP($C4975,薬効分類マスタ!$A$2:$F$180,6,FALSE())))</f>
        <v/>
      </c>
      <c r="N4975" s="0" t="str">
        <f aca="false">ASC(G4975)</f>
        <v>ﾖｳ化ﾅﾄﾘｳﾑ(131I)ｶﾌﾟｾﾙ</v>
      </c>
      <c r="O4975" s="0" t="str">
        <f aca="false">ASC(E4975)</f>
        <v>ﾖｳ化ﾅﾄﾘｳﾑ(131I)</v>
      </c>
      <c r="P4975" s="16" t="n">
        <f aca="false">N(P4974)+IF($C4975=検索!$B$49,1,0)</f>
        <v>0</v>
      </c>
    </row>
    <row r="4976" customFormat="false" ht="15" hidden="false" customHeight="false" outlineLevel="0" collapsed="false">
      <c r="A4976" s="16" t="s">
        <v>221</v>
      </c>
      <c r="B4976" s="0" t="s">
        <v>11581</v>
      </c>
      <c r="C4976" s="0" t="n">
        <v>430</v>
      </c>
      <c r="D4976" s="0" t="str">
        <f aca="false">IFERROR(VLOOKUP($C4976,薬効分類マスタ!$A$2:$B$180,2,FALSE()),"未登録")</f>
        <v>放射性医薬品</v>
      </c>
      <c r="E4976" s="16" t="s">
        <v>11571</v>
      </c>
      <c r="F4976" s="16" t="s">
        <v>11582</v>
      </c>
      <c r="G4976" s="16" t="s">
        <v>11572</v>
      </c>
      <c r="I4976" s="0" t="n">
        <v>69300</v>
      </c>
      <c r="K4976" s="0" t="str">
        <f aca="false">IFERROR(IF(VLOOKUP($C4976,薬効分類マスタ!$A$2:$E$180,5,FALSE())=0,"",VLOOKUP($C4976,薬効分類マスタ!$A$2:$E$180,5,FALSE())),"")</f>
        <v/>
      </c>
      <c r="L4976" s="17"/>
      <c r="M4976" s="0" t="str">
        <f aca="false">IF($K4976="","",IF($L4976&lt;&gt;"",$L4976,VLOOKUP($C4976,薬効分類マスタ!$A$2:$F$180,6,FALSE())))</f>
        <v/>
      </c>
      <c r="N4976" s="0" t="str">
        <f aca="false">ASC(G4976)</f>
        <v>ﾖｳ化ﾅﾄﾘｳﾑ(131I)ｶﾌﾟｾﾙ</v>
      </c>
      <c r="O4976" s="0" t="str">
        <f aca="false">ASC(E4976)</f>
        <v>ﾖｳ化ﾅﾄﾘｳﾑ(131I)</v>
      </c>
      <c r="P4976" s="16" t="n">
        <f aca="false">N(P4975)+IF($C4976=検索!$B$49,1,0)</f>
        <v>0</v>
      </c>
    </row>
    <row r="4977" customFormat="false" ht="15" hidden="false" customHeight="false" outlineLevel="0" collapsed="false">
      <c r="A4977" s="16" t="s">
        <v>221</v>
      </c>
      <c r="B4977" s="0" t="s">
        <v>11583</v>
      </c>
      <c r="C4977" s="0" t="n">
        <v>441</v>
      </c>
      <c r="D4977" s="0" t="str">
        <f aca="false">IFERROR(VLOOKUP($C4977,薬効分類マスタ!$A$2:$B$180,2,FALSE()),"未登録")</f>
        <v>抗ヒスタミン剤</v>
      </c>
      <c r="E4977" s="16" t="s">
        <v>11584</v>
      </c>
      <c r="F4977" s="16" t="s">
        <v>262</v>
      </c>
      <c r="G4977" s="16" t="s">
        <v>11585</v>
      </c>
      <c r="H4977" s="16" t="s">
        <v>710</v>
      </c>
      <c r="I4977" s="0" t="n">
        <v>6.3</v>
      </c>
      <c r="K4977" s="0" t="str">
        <f aca="false">IFERROR(IF(VLOOKUP($C4977,薬効分類マスタ!$A$2:$E$180,5,FALSE())=0,"",VLOOKUP($C4977,薬効分類マスタ!$A$2:$E$180,5,FALSE())),"")</f>
        <v/>
      </c>
      <c r="L4977" s="17"/>
      <c r="M4977" s="0" t="str">
        <f aca="false">IF($K4977="","",IF($L4977&lt;&gt;"",$L4977,VLOOKUP($C4977,薬効分類マスタ!$A$2:$F$180,6,FALSE())))</f>
        <v/>
      </c>
      <c r="N4977" s="0" t="str">
        <f aca="false">ASC(G4977)</f>
        <v>ﾚｽﾀﾐﾝｺｰﾜ錠10mg</v>
      </c>
      <c r="O4977" s="0" t="str">
        <f aca="false">ASC(E4977)</f>
        <v>ｼﾞﾌｪﾝﾋﾄﾞﾗﾐﾝ塩酸塩</v>
      </c>
      <c r="P4977" s="16" t="n">
        <f aca="false">N(P4976)+IF($C4977=検索!$B$49,1,0)</f>
        <v>0</v>
      </c>
    </row>
    <row r="4978" customFormat="false" ht="15" hidden="false" customHeight="false" outlineLevel="0" collapsed="false">
      <c r="A4978" s="16" t="s">
        <v>221</v>
      </c>
      <c r="B4978" s="0" t="s">
        <v>11586</v>
      </c>
      <c r="C4978" s="0" t="n">
        <v>441</v>
      </c>
      <c r="D4978" s="0" t="str">
        <f aca="false">IFERROR(VLOOKUP($C4978,薬効分類マスタ!$A$2:$B$180,2,FALSE()),"未登録")</f>
        <v>抗ヒスタミン剤</v>
      </c>
      <c r="E4978" s="16" t="s">
        <v>11587</v>
      </c>
      <c r="F4978" s="16" t="s">
        <v>307</v>
      </c>
      <c r="G4978" s="16" t="s">
        <v>11588</v>
      </c>
      <c r="H4978" s="16" t="s">
        <v>473</v>
      </c>
      <c r="I4978" s="0" t="n">
        <v>6.9</v>
      </c>
      <c r="K4978" s="0" t="str">
        <f aca="false">IFERROR(IF(VLOOKUP($C4978,薬効分類マスタ!$A$2:$E$180,5,FALSE())=0,"",VLOOKUP($C4978,薬効分類マスタ!$A$2:$E$180,5,FALSE())),"")</f>
        <v/>
      </c>
      <c r="L4978" s="17"/>
      <c r="M4978" s="0" t="str">
        <f aca="false">IF($K4978="","",IF($L4978&lt;&gt;"",$L4978,VLOOKUP($C4978,薬効分類マスタ!$A$2:$F$180,6,FALSE())))</f>
        <v/>
      </c>
      <c r="N4978" s="0" t="str">
        <f aca="false">ASC(G4978)</f>
        <v>ﾋﾍﾞﾙﾅ散10%</v>
      </c>
      <c r="O4978" s="0" t="str">
        <f aca="false">ASC(E4978)</f>
        <v>ﾋﾍﾞﾝｽﾞ酸ﾌﾟﾛﾒﾀｼﾞﾝ</v>
      </c>
      <c r="P4978" s="16" t="n">
        <f aca="false">N(P4977)+IF($C4978=検索!$B$49,1,0)</f>
        <v>0</v>
      </c>
    </row>
    <row r="4979" customFormat="false" ht="15" hidden="false" customHeight="false" outlineLevel="0" collapsed="false">
      <c r="A4979" s="16" t="s">
        <v>221</v>
      </c>
      <c r="B4979" s="0" t="s">
        <v>11589</v>
      </c>
      <c r="C4979" s="0" t="n">
        <v>441</v>
      </c>
      <c r="D4979" s="0" t="str">
        <f aca="false">IFERROR(VLOOKUP($C4979,薬効分類マスタ!$A$2:$B$180,2,FALSE()),"未登録")</f>
        <v>抗ヒスタミン剤</v>
      </c>
      <c r="E4979" s="16" t="s">
        <v>11590</v>
      </c>
      <c r="F4979" s="16" t="s">
        <v>307</v>
      </c>
      <c r="G4979" s="16" t="s">
        <v>11591</v>
      </c>
      <c r="H4979" s="16" t="s">
        <v>557</v>
      </c>
      <c r="I4979" s="0" t="n">
        <v>9.5</v>
      </c>
      <c r="K4979" s="0" t="str">
        <f aca="false">IFERROR(IF(VLOOKUP($C4979,薬効分類マスタ!$A$2:$E$180,5,FALSE())=0,"",VLOOKUP($C4979,薬効分類マスタ!$A$2:$E$180,5,FALSE())),"")</f>
        <v/>
      </c>
      <c r="L4979" s="17"/>
      <c r="M4979" s="0" t="str">
        <f aca="false">IF($K4979="","",IF($L4979&lt;&gt;"",$L4979,VLOOKUP($C4979,薬効分類マスタ!$A$2:$F$180,6,FALSE())))</f>
        <v/>
      </c>
      <c r="N4979" s="0" t="str">
        <f aca="false">ASC(G4979)</f>
        <v>ﾋﾟﾚﾁｱ細粒10%</v>
      </c>
      <c r="O4979" s="0" t="str">
        <f aca="false">ASC(E4979)</f>
        <v>ﾌﾟﾛﾒﾀｼﾞﾝﾒﾁﾚﾝｼﾞｻﾘﾁﾙ酸塩</v>
      </c>
      <c r="P4979" s="16" t="n">
        <f aca="false">N(P4978)+IF($C4979=検索!$B$49,1,0)</f>
        <v>0</v>
      </c>
    </row>
    <row r="4980" customFormat="false" ht="15" hidden="false" customHeight="false" outlineLevel="0" collapsed="false">
      <c r="A4980" s="16" t="s">
        <v>221</v>
      </c>
      <c r="B4980" s="0" t="s">
        <v>11592</v>
      </c>
      <c r="C4980" s="0" t="n">
        <v>441</v>
      </c>
      <c r="D4980" s="0" t="str">
        <f aca="false">IFERROR(VLOOKUP($C4980,薬効分類マスタ!$A$2:$B$180,2,FALSE()),"未登録")</f>
        <v>抗ヒスタミン剤</v>
      </c>
      <c r="E4980" s="16" t="s">
        <v>11593</v>
      </c>
      <c r="F4980" s="16" t="s">
        <v>257</v>
      </c>
      <c r="G4980" s="16" t="s">
        <v>11594</v>
      </c>
      <c r="H4980" s="16" t="s">
        <v>557</v>
      </c>
      <c r="I4980" s="0" t="n">
        <v>6.5</v>
      </c>
      <c r="K4980" s="0" t="str">
        <f aca="false">IFERROR(IF(VLOOKUP($C4980,薬効分類マスタ!$A$2:$E$180,5,FALSE())=0,"",VLOOKUP($C4980,薬効分類マスタ!$A$2:$E$180,5,FALSE())),"")</f>
        <v/>
      </c>
      <c r="L4980" s="17"/>
      <c r="M4980" s="0" t="str">
        <f aca="false">IF($K4980="","",IF($L4980&lt;&gt;"",$L4980,VLOOKUP($C4980,薬効分類マスタ!$A$2:$F$180,6,FALSE())))</f>
        <v/>
      </c>
      <c r="N4980" s="0" t="str">
        <f aca="false">ASC(G4980)</f>
        <v>ﾋﾟﾚﾁｱ錠(5mg)</v>
      </c>
      <c r="O4980" s="0" t="str">
        <f aca="false">ASC(E4980)</f>
        <v>ﾌﾟﾛﾒﾀｼﾞﾝ塩酸塩</v>
      </c>
      <c r="P4980" s="16" t="n">
        <f aca="false">N(P4979)+IF($C4980=検索!$B$49,1,0)</f>
        <v>0</v>
      </c>
    </row>
    <row r="4981" customFormat="false" ht="15" hidden="false" customHeight="false" outlineLevel="0" collapsed="false">
      <c r="A4981" s="16" t="s">
        <v>221</v>
      </c>
      <c r="B4981" s="0" t="s">
        <v>11595</v>
      </c>
      <c r="C4981" s="0" t="n">
        <v>441</v>
      </c>
      <c r="D4981" s="0" t="str">
        <f aca="false">IFERROR(VLOOKUP($C4981,薬効分類マスタ!$A$2:$B$180,2,FALSE()),"未登録")</f>
        <v>抗ヒスタミン剤</v>
      </c>
      <c r="E4981" s="16" t="s">
        <v>11593</v>
      </c>
      <c r="F4981" s="16" t="s">
        <v>257</v>
      </c>
      <c r="G4981" s="16" t="s">
        <v>11596</v>
      </c>
      <c r="H4981" s="16" t="s">
        <v>473</v>
      </c>
      <c r="I4981" s="0" t="n">
        <v>6.3</v>
      </c>
      <c r="K4981" s="0" t="str">
        <f aca="false">IFERROR(IF(VLOOKUP($C4981,薬効分類マスタ!$A$2:$E$180,5,FALSE())=0,"",VLOOKUP($C4981,薬効分類マスタ!$A$2:$E$180,5,FALSE())),"")</f>
        <v/>
      </c>
      <c r="L4981" s="17"/>
      <c r="M4981" s="0" t="str">
        <f aca="false">IF($K4981="","",IF($L4981&lt;&gt;"",$L4981,VLOOKUP($C4981,薬効分類マスタ!$A$2:$F$180,6,FALSE())))</f>
        <v/>
      </c>
      <c r="N4981" s="0" t="str">
        <f aca="false">ASC(G4981)</f>
        <v>ﾋﾍﾞﾙﾅ糖衣錠5mg</v>
      </c>
      <c r="O4981" s="0" t="str">
        <f aca="false">ASC(E4981)</f>
        <v>ﾌﾟﾛﾒﾀｼﾞﾝ塩酸塩</v>
      </c>
      <c r="P4981" s="16" t="n">
        <f aca="false">N(P4980)+IF($C4981=検索!$B$49,1,0)</f>
        <v>0</v>
      </c>
    </row>
    <row r="4982" customFormat="false" ht="15" hidden="false" customHeight="false" outlineLevel="0" collapsed="false">
      <c r="A4982" s="16" t="s">
        <v>221</v>
      </c>
      <c r="B4982" s="0" t="s">
        <v>11597</v>
      </c>
      <c r="C4982" s="0" t="n">
        <v>441</v>
      </c>
      <c r="D4982" s="0" t="str">
        <f aca="false">IFERROR(VLOOKUP($C4982,薬効分類マスタ!$A$2:$B$180,2,FALSE()),"未登録")</f>
        <v>抗ヒスタミン剤</v>
      </c>
      <c r="E4982" s="16" t="s">
        <v>11593</v>
      </c>
      <c r="F4982" s="16" t="s">
        <v>622</v>
      </c>
      <c r="G4982" s="16" t="s">
        <v>11598</v>
      </c>
      <c r="H4982" s="16" t="s">
        <v>557</v>
      </c>
      <c r="I4982" s="0" t="n">
        <v>6.3</v>
      </c>
      <c r="K4982" s="0" t="str">
        <f aca="false">IFERROR(IF(VLOOKUP($C4982,薬効分類マスタ!$A$2:$E$180,5,FALSE())=0,"",VLOOKUP($C4982,薬効分類マスタ!$A$2:$E$180,5,FALSE())),"")</f>
        <v/>
      </c>
      <c r="L4982" s="17"/>
      <c r="M4982" s="0" t="str">
        <f aca="false">IF($K4982="","",IF($L4982&lt;&gt;"",$L4982,VLOOKUP($C4982,薬効分類マスタ!$A$2:$F$180,6,FALSE())))</f>
        <v/>
      </c>
      <c r="N4982" s="0" t="str">
        <f aca="false">ASC(G4982)</f>
        <v>ﾋﾟﾚﾁｱ錠(25mg)</v>
      </c>
      <c r="O4982" s="0" t="str">
        <f aca="false">ASC(E4982)</f>
        <v>ﾌﾟﾛﾒﾀｼﾞﾝ塩酸塩</v>
      </c>
      <c r="P4982" s="16" t="n">
        <f aca="false">N(P4981)+IF($C4982=検索!$B$49,1,0)</f>
        <v>0</v>
      </c>
    </row>
    <row r="4983" customFormat="false" ht="15" hidden="false" customHeight="false" outlineLevel="0" collapsed="false">
      <c r="A4983" s="16" t="s">
        <v>221</v>
      </c>
      <c r="B4983" s="0" t="s">
        <v>11599</v>
      </c>
      <c r="C4983" s="0" t="n">
        <v>441</v>
      </c>
      <c r="D4983" s="0" t="str">
        <f aca="false">IFERROR(VLOOKUP($C4983,薬効分類マスタ!$A$2:$B$180,2,FALSE()),"未登録")</f>
        <v>抗ヒスタミン剤</v>
      </c>
      <c r="E4983" s="16" t="s">
        <v>11593</v>
      </c>
      <c r="F4983" s="16" t="s">
        <v>622</v>
      </c>
      <c r="G4983" s="16" t="s">
        <v>11600</v>
      </c>
      <c r="H4983" s="16" t="s">
        <v>473</v>
      </c>
      <c r="I4983" s="0" t="n">
        <v>6.3</v>
      </c>
      <c r="K4983" s="0" t="str">
        <f aca="false">IFERROR(IF(VLOOKUP($C4983,薬効分類マスタ!$A$2:$E$180,5,FALSE())=0,"",VLOOKUP($C4983,薬効分類マスタ!$A$2:$E$180,5,FALSE())),"")</f>
        <v/>
      </c>
      <c r="L4983" s="17"/>
      <c r="M4983" s="0" t="str">
        <f aca="false">IF($K4983="","",IF($L4983&lt;&gt;"",$L4983,VLOOKUP($C4983,薬効分類マスタ!$A$2:$F$180,6,FALSE())))</f>
        <v/>
      </c>
      <c r="N4983" s="0" t="str">
        <f aca="false">ASC(G4983)</f>
        <v>ﾋﾍﾞﾙﾅ糖衣錠25mg</v>
      </c>
      <c r="O4983" s="0" t="str">
        <f aca="false">ASC(E4983)</f>
        <v>ﾌﾟﾛﾒﾀｼﾞﾝ塩酸塩</v>
      </c>
      <c r="P4983" s="16" t="n">
        <f aca="false">N(P4982)+IF($C4983=検索!$B$49,1,0)</f>
        <v>0</v>
      </c>
    </row>
    <row r="4984" customFormat="false" ht="15" hidden="false" customHeight="false" outlineLevel="0" collapsed="false">
      <c r="A4984" s="16" t="s">
        <v>221</v>
      </c>
      <c r="B4984" s="0" t="s">
        <v>11601</v>
      </c>
      <c r="C4984" s="0" t="n">
        <v>441</v>
      </c>
      <c r="D4984" s="0" t="str">
        <f aca="false">IFERROR(VLOOKUP($C4984,薬効分類マスタ!$A$2:$B$180,2,FALSE()),"未登録")</f>
        <v>抗ヒスタミン剤</v>
      </c>
      <c r="E4984" s="16" t="s">
        <v>11602</v>
      </c>
      <c r="F4984" s="16" t="s">
        <v>11603</v>
      </c>
      <c r="G4984" s="16" t="s">
        <v>11604</v>
      </c>
      <c r="H4984" s="16" t="s">
        <v>5260</v>
      </c>
      <c r="I4984" s="0" t="n">
        <v>14.8</v>
      </c>
      <c r="K4984" s="0" t="str">
        <f aca="false">IFERROR(IF(VLOOKUP($C4984,薬効分類マスタ!$A$2:$E$180,5,FALSE())=0,"",VLOOKUP($C4984,薬効分類マスタ!$A$2:$E$180,5,FALSE())),"")</f>
        <v/>
      </c>
      <c r="L4984" s="17"/>
      <c r="M4984" s="0" t="str">
        <f aca="false">IF($K4984="","",IF($L4984&lt;&gt;"",$L4984,VLOOKUP($C4984,薬効分類マスタ!$A$2:$F$180,6,FALSE())))</f>
        <v/>
      </c>
      <c r="N4984" s="0" t="str">
        <f aca="false">ASC(G4984)</f>
        <v>ｱﾘﾒｼﾞﾝｼﾛｯﾌﾟ0.05%</v>
      </c>
      <c r="O4984" s="0" t="str">
        <f aca="false">ASC(E4984)</f>
        <v>ｱﾘﾒﾏｼﾞﾝ酒石酸塩</v>
      </c>
      <c r="P4984" s="16" t="n">
        <f aca="false">N(P4983)+IF($C4984=検索!$B$49,1,0)</f>
        <v>0</v>
      </c>
    </row>
    <row r="4985" customFormat="false" ht="15" hidden="false" customHeight="false" outlineLevel="0" collapsed="false">
      <c r="A4985" s="16" t="s">
        <v>221</v>
      </c>
      <c r="B4985" s="0" t="s">
        <v>11605</v>
      </c>
      <c r="C4985" s="0" t="n">
        <v>441</v>
      </c>
      <c r="D4985" s="0" t="str">
        <f aca="false">IFERROR(VLOOKUP($C4985,薬効分類マスタ!$A$2:$B$180,2,FALSE()),"未登録")</f>
        <v>抗ヒスタミン剤</v>
      </c>
      <c r="E4985" s="16" t="s">
        <v>11606</v>
      </c>
      <c r="F4985" s="16" t="s">
        <v>11607</v>
      </c>
      <c r="G4985" s="16" t="s">
        <v>11608</v>
      </c>
      <c r="H4985" s="16" t="s">
        <v>2134</v>
      </c>
      <c r="I4985" s="0" t="n">
        <v>27.1</v>
      </c>
      <c r="J4985" s="16" t="s">
        <v>232</v>
      </c>
      <c r="K4985" s="0" t="str">
        <f aca="false">IFERROR(IF(VLOOKUP($C4985,薬効分類マスタ!$A$2:$E$180,5,FALSE())=0,"",VLOOKUP($C4985,薬効分類マスタ!$A$2:$E$180,5,FALSE())),"")</f>
        <v/>
      </c>
      <c r="L4985" s="17"/>
      <c r="M4985" s="0" t="str">
        <f aca="false">IF($K4985="","",IF($L4985&lt;&gt;"",$L4985,VLOOKUP($C4985,薬効分類マスタ!$A$2:$F$180,6,FALSE())))</f>
        <v/>
      </c>
      <c r="N4985" s="0" t="str">
        <f aca="false">ASC(G4985)</f>
        <v>ｾﾞｽﾗﾝ小児用細粒0.6%</v>
      </c>
      <c r="O4985" s="0" t="str">
        <f aca="false">ASC(E4985)</f>
        <v>ﾒｷﾀｼﾞﾝ</v>
      </c>
      <c r="P4985" s="16" t="n">
        <f aca="false">N(P4984)+IF($C4985=検索!$B$49,1,0)</f>
        <v>0</v>
      </c>
    </row>
    <row r="4986" customFormat="false" ht="15" hidden="false" customHeight="false" outlineLevel="0" collapsed="false">
      <c r="A4986" s="16" t="s">
        <v>221</v>
      </c>
      <c r="B4986" s="0" t="s">
        <v>11609</v>
      </c>
      <c r="C4986" s="0" t="n">
        <v>441</v>
      </c>
      <c r="D4986" s="0" t="str">
        <f aca="false">IFERROR(VLOOKUP($C4986,薬効分類マスタ!$A$2:$B$180,2,FALSE()),"未登録")</f>
        <v>抗ヒスタミン剤</v>
      </c>
      <c r="E4986" s="16" t="s">
        <v>11606</v>
      </c>
      <c r="F4986" s="16" t="s">
        <v>11607</v>
      </c>
      <c r="G4986" s="16" t="s">
        <v>11610</v>
      </c>
      <c r="H4986" s="16" t="s">
        <v>309</v>
      </c>
      <c r="I4986" s="0" t="n">
        <v>26</v>
      </c>
      <c r="J4986" s="16" t="s">
        <v>232</v>
      </c>
      <c r="K4986" s="0" t="str">
        <f aca="false">IFERROR(IF(VLOOKUP($C4986,薬効分類マスタ!$A$2:$E$180,5,FALSE())=0,"",VLOOKUP($C4986,薬効分類マスタ!$A$2:$E$180,5,FALSE())),"")</f>
        <v/>
      </c>
      <c r="L4986" s="17"/>
      <c r="M4986" s="0" t="str">
        <f aca="false">IF($K4986="","",IF($L4986&lt;&gt;"",$L4986,VLOOKUP($C4986,薬効分類マスタ!$A$2:$F$180,6,FALSE())))</f>
        <v/>
      </c>
      <c r="N4986" s="0" t="str">
        <f aca="false">ASC(G4986)</f>
        <v>ﾆﾎﾟﾗｼﾞﾝ小児用細粒0.6%</v>
      </c>
      <c r="O4986" s="0" t="str">
        <f aca="false">ASC(E4986)</f>
        <v>ﾒｷﾀｼﾞﾝ</v>
      </c>
      <c r="P4986" s="16" t="n">
        <f aca="false">N(P4985)+IF($C4986=検索!$B$49,1,0)</f>
        <v>0</v>
      </c>
    </row>
    <row r="4987" customFormat="false" ht="15" hidden="false" customHeight="false" outlineLevel="0" collapsed="false">
      <c r="A4987" s="16" t="s">
        <v>221</v>
      </c>
      <c r="B4987" s="0" t="s">
        <v>11611</v>
      </c>
      <c r="C4987" s="0" t="n">
        <v>441</v>
      </c>
      <c r="D4987" s="0" t="str">
        <f aca="false">IFERROR(VLOOKUP($C4987,薬効分類マスタ!$A$2:$B$180,2,FALSE()),"未登録")</f>
        <v>抗ヒスタミン剤</v>
      </c>
      <c r="E4987" s="16" t="s">
        <v>11606</v>
      </c>
      <c r="F4987" s="16" t="s">
        <v>364</v>
      </c>
      <c r="G4987" s="16" t="s">
        <v>11612</v>
      </c>
      <c r="I4987" s="0" t="n">
        <v>10.8</v>
      </c>
      <c r="J4987" s="16" t="s">
        <v>239</v>
      </c>
      <c r="K4987" s="0" t="str">
        <f aca="false">IFERROR(IF(VLOOKUP($C4987,薬効分類マスタ!$A$2:$E$180,5,FALSE())=0,"",VLOOKUP($C4987,薬効分類マスタ!$A$2:$E$180,5,FALSE())),"")</f>
        <v/>
      </c>
      <c r="L4987" s="17"/>
      <c r="M4987" s="0" t="str">
        <f aca="false">IF($K4987="","",IF($L4987&lt;&gt;"",$L4987,VLOOKUP($C4987,薬効分類マスタ!$A$2:$F$180,6,FALSE())))</f>
        <v/>
      </c>
      <c r="N4987" s="0" t="str">
        <f aca="false">ASC(G4987)</f>
        <v>ﾒｷﾀｼﾞﾝ3mg錠</v>
      </c>
      <c r="O4987" s="0" t="str">
        <f aca="false">ASC(E4987)</f>
        <v>ﾒｷﾀｼﾞﾝ</v>
      </c>
      <c r="P4987" s="16" t="n">
        <f aca="false">N(P4986)+IF($C4987=検索!$B$49,1,0)</f>
        <v>0</v>
      </c>
    </row>
    <row r="4988" customFormat="false" ht="15" hidden="false" customHeight="false" outlineLevel="0" collapsed="false">
      <c r="A4988" s="16" t="s">
        <v>221</v>
      </c>
      <c r="B4988" s="0" t="s">
        <v>11613</v>
      </c>
      <c r="C4988" s="0" t="n">
        <v>441</v>
      </c>
      <c r="D4988" s="0" t="str">
        <f aca="false">IFERROR(VLOOKUP($C4988,薬効分類マスタ!$A$2:$B$180,2,FALSE()),"未登録")</f>
        <v>抗ヒスタミン剤</v>
      </c>
      <c r="E4988" s="16" t="s">
        <v>11606</v>
      </c>
      <c r="F4988" s="16" t="s">
        <v>364</v>
      </c>
      <c r="G4988" s="16" t="s">
        <v>11614</v>
      </c>
      <c r="H4988" s="16" t="s">
        <v>309</v>
      </c>
      <c r="I4988" s="0" t="n">
        <v>10.8</v>
      </c>
      <c r="J4988" s="16" t="s">
        <v>232</v>
      </c>
      <c r="K4988" s="0" t="str">
        <f aca="false">IFERROR(IF(VLOOKUP($C4988,薬効分類マスタ!$A$2:$E$180,5,FALSE())=0,"",VLOOKUP($C4988,薬効分類マスタ!$A$2:$E$180,5,FALSE())),"")</f>
        <v/>
      </c>
      <c r="L4988" s="17"/>
      <c r="M4988" s="0" t="str">
        <f aca="false">IF($K4988="","",IF($L4988&lt;&gt;"",$L4988,VLOOKUP($C4988,薬効分類マスタ!$A$2:$F$180,6,FALSE())))</f>
        <v/>
      </c>
      <c r="N4988" s="0" t="str">
        <f aca="false">ASC(G4988)</f>
        <v>ﾆﾎﾟﾗｼﾞﾝ錠3mg</v>
      </c>
      <c r="O4988" s="0" t="str">
        <f aca="false">ASC(E4988)</f>
        <v>ﾒｷﾀｼﾞﾝ</v>
      </c>
      <c r="P4988" s="16" t="n">
        <f aca="false">N(P4987)+IF($C4988=検索!$B$49,1,0)</f>
        <v>0</v>
      </c>
    </row>
    <row r="4989" customFormat="false" ht="15" hidden="false" customHeight="false" outlineLevel="0" collapsed="false">
      <c r="A4989" s="16" t="s">
        <v>221</v>
      </c>
      <c r="B4989" s="0" t="s">
        <v>11615</v>
      </c>
      <c r="C4989" s="0" t="n">
        <v>441</v>
      </c>
      <c r="D4989" s="0" t="str">
        <f aca="false">IFERROR(VLOOKUP($C4989,薬効分類マスタ!$A$2:$B$180,2,FALSE()),"未登録")</f>
        <v>抗ヒスタミン剤</v>
      </c>
      <c r="E4989" s="16" t="s">
        <v>11606</v>
      </c>
      <c r="F4989" s="16" t="s">
        <v>364</v>
      </c>
      <c r="G4989" s="16" t="s">
        <v>11616</v>
      </c>
      <c r="H4989" s="16" t="s">
        <v>2134</v>
      </c>
      <c r="I4989" s="0" t="n">
        <v>10.8</v>
      </c>
      <c r="J4989" s="16" t="s">
        <v>232</v>
      </c>
      <c r="K4989" s="0" t="str">
        <f aca="false">IFERROR(IF(VLOOKUP($C4989,薬効分類マスタ!$A$2:$E$180,5,FALSE())=0,"",VLOOKUP($C4989,薬効分類マスタ!$A$2:$E$180,5,FALSE())),"")</f>
        <v/>
      </c>
      <c r="L4989" s="17"/>
      <c r="M4989" s="0" t="str">
        <f aca="false">IF($K4989="","",IF($L4989&lt;&gt;"",$L4989,VLOOKUP($C4989,薬効分類マスタ!$A$2:$F$180,6,FALSE())))</f>
        <v/>
      </c>
      <c r="N4989" s="0" t="str">
        <f aca="false">ASC(G4989)</f>
        <v>ｾﾞｽﾗﾝ錠3mg</v>
      </c>
      <c r="O4989" s="0" t="str">
        <f aca="false">ASC(E4989)</f>
        <v>ﾒｷﾀｼﾞﾝ</v>
      </c>
      <c r="P4989" s="16" t="n">
        <f aca="false">N(P4988)+IF($C4989=検索!$B$49,1,0)</f>
        <v>0</v>
      </c>
    </row>
    <row r="4990" customFormat="false" ht="15" hidden="false" customHeight="false" outlineLevel="0" collapsed="false">
      <c r="A4990" s="16" t="s">
        <v>221</v>
      </c>
      <c r="B4990" s="0" t="s">
        <v>11617</v>
      </c>
      <c r="C4990" s="0" t="n">
        <v>441</v>
      </c>
      <c r="D4990" s="0" t="str">
        <f aca="false">IFERROR(VLOOKUP($C4990,薬効分類マスタ!$A$2:$B$180,2,FALSE()),"未登録")</f>
        <v>抗ヒスタミン剤</v>
      </c>
      <c r="E4990" s="16" t="s">
        <v>11606</v>
      </c>
      <c r="F4990" s="16" t="s">
        <v>11618</v>
      </c>
      <c r="G4990" s="16" t="s">
        <v>11619</v>
      </c>
      <c r="H4990" s="16" t="s">
        <v>2134</v>
      </c>
      <c r="I4990" s="0" t="n">
        <v>7.1</v>
      </c>
      <c r="J4990" s="16" t="s">
        <v>232</v>
      </c>
      <c r="K4990" s="0" t="str">
        <f aca="false">IFERROR(IF(VLOOKUP($C4990,薬効分類マスタ!$A$2:$E$180,5,FALSE())=0,"",VLOOKUP($C4990,薬効分類マスタ!$A$2:$E$180,5,FALSE())),"")</f>
        <v/>
      </c>
      <c r="L4990" s="17"/>
      <c r="M4990" s="0" t="str">
        <f aca="false">IF($K4990="","",IF($L4990&lt;&gt;"",$L4990,VLOOKUP($C4990,薬効分類マスタ!$A$2:$F$180,6,FALSE())))</f>
        <v/>
      </c>
      <c r="N4990" s="0" t="str">
        <f aca="false">ASC(G4990)</f>
        <v>ｾﾞｽﾗﾝ小児用ｼﾛｯﾌﾟ0.03%</v>
      </c>
      <c r="O4990" s="0" t="str">
        <f aca="false">ASC(E4990)</f>
        <v>ﾒｷﾀｼﾞﾝ</v>
      </c>
      <c r="P4990" s="16" t="n">
        <f aca="false">N(P4989)+IF($C4990=検索!$B$49,1,0)</f>
        <v>0</v>
      </c>
    </row>
    <row r="4991" customFormat="false" ht="15" hidden="false" customHeight="false" outlineLevel="0" collapsed="false">
      <c r="A4991" s="16" t="s">
        <v>221</v>
      </c>
      <c r="B4991" s="0" t="s">
        <v>11620</v>
      </c>
      <c r="C4991" s="0" t="n">
        <v>441</v>
      </c>
      <c r="D4991" s="0" t="str">
        <f aca="false">IFERROR(VLOOKUP($C4991,薬効分類マスタ!$A$2:$B$180,2,FALSE()),"未登録")</f>
        <v>抗ヒスタミン剤</v>
      </c>
      <c r="E4991" s="16" t="s">
        <v>11606</v>
      </c>
      <c r="F4991" s="16" t="s">
        <v>11618</v>
      </c>
      <c r="G4991" s="16" t="s">
        <v>11621</v>
      </c>
      <c r="H4991" s="16" t="s">
        <v>309</v>
      </c>
      <c r="I4991" s="0" t="n">
        <v>7.1</v>
      </c>
      <c r="J4991" s="16" t="s">
        <v>232</v>
      </c>
      <c r="K4991" s="0" t="str">
        <f aca="false">IFERROR(IF(VLOOKUP($C4991,薬効分類マスタ!$A$2:$E$180,5,FALSE())=0,"",VLOOKUP($C4991,薬効分類マスタ!$A$2:$E$180,5,FALSE())),"")</f>
        <v/>
      </c>
      <c r="L4991" s="17"/>
      <c r="M4991" s="0" t="str">
        <f aca="false">IF($K4991="","",IF($L4991&lt;&gt;"",$L4991,VLOOKUP($C4991,薬効分類マスタ!$A$2:$F$180,6,FALSE())))</f>
        <v/>
      </c>
      <c r="N4991" s="0" t="str">
        <f aca="false">ASC(G4991)</f>
        <v>ﾆﾎﾟﾗｼﾞﾝ小児用ｼﾛｯﾌﾟ0.03%</v>
      </c>
      <c r="O4991" s="0" t="str">
        <f aca="false">ASC(E4991)</f>
        <v>ﾒｷﾀｼﾞﾝ</v>
      </c>
      <c r="P4991" s="16" t="n">
        <f aca="false">N(P4990)+IF($C4991=検索!$B$49,1,0)</f>
        <v>0</v>
      </c>
    </row>
    <row r="4992" customFormat="false" ht="15" hidden="false" customHeight="false" outlineLevel="0" collapsed="false">
      <c r="A4992" s="16" t="s">
        <v>221</v>
      </c>
      <c r="B4992" s="0" t="s">
        <v>11622</v>
      </c>
      <c r="C4992" s="0" t="n">
        <v>441</v>
      </c>
      <c r="D4992" s="0" t="str">
        <f aca="false">IFERROR(VLOOKUP($C4992,薬効分類マスタ!$A$2:$B$180,2,FALSE()),"未登録")</f>
        <v>抗ヒスタミン剤</v>
      </c>
      <c r="E4992" s="16" t="s">
        <v>11623</v>
      </c>
      <c r="F4992" s="16" t="s">
        <v>229</v>
      </c>
      <c r="G4992" s="16" t="s">
        <v>11624</v>
      </c>
      <c r="H4992" s="16" t="s">
        <v>557</v>
      </c>
      <c r="I4992" s="0" t="n">
        <v>12.7</v>
      </c>
      <c r="K4992" s="0" t="str">
        <f aca="false">IFERROR(IF(VLOOKUP($C4992,薬効分類マスタ!$A$2:$E$180,5,FALSE())=0,"",VLOOKUP($C4992,薬効分類マスタ!$A$2:$E$180,5,FALSE())),"")</f>
        <v/>
      </c>
      <c r="L4992" s="17"/>
      <c r="M4992" s="0" t="str">
        <f aca="false">IF($K4992="","",IF($L4992&lt;&gt;"",$L4992,VLOOKUP($C4992,薬効分類マスタ!$A$2:$F$180,6,FALSE())))</f>
        <v/>
      </c>
      <c r="N4992" s="0" t="str">
        <f aca="false">ASC(G4992)</f>
        <v>ﾎﾟﾗﾗﾐﾝ散1%</v>
      </c>
      <c r="O4992" s="0" t="str">
        <f aca="false">ASC(E4992)</f>
        <v>d-ｸﾛﾙﾌｪﾆﾗﾐﾝﾏﾚｲﾝ酸塩</v>
      </c>
      <c r="P4992" s="16" t="n">
        <f aca="false">N(P4991)+IF($C4992=検索!$B$49,1,0)</f>
        <v>0</v>
      </c>
    </row>
    <row r="4993" customFormat="false" ht="15" hidden="false" customHeight="false" outlineLevel="0" collapsed="false">
      <c r="A4993" s="16" t="s">
        <v>221</v>
      </c>
      <c r="B4993" s="0" t="s">
        <v>11625</v>
      </c>
      <c r="C4993" s="0" t="n">
        <v>441</v>
      </c>
      <c r="D4993" s="0" t="str">
        <f aca="false">IFERROR(VLOOKUP($C4993,薬効分類マスタ!$A$2:$B$180,2,FALSE()),"未登録")</f>
        <v>抗ヒスタミン剤</v>
      </c>
      <c r="E4993" s="16" t="s">
        <v>11623</v>
      </c>
      <c r="F4993" s="16" t="s">
        <v>241</v>
      </c>
      <c r="G4993" s="16" t="s">
        <v>11626</v>
      </c>
      <c r="H4993" s="16" t="s">
        <v>557</v>
      </c>
      <c r="I4993" s="0" t="n">
        <v>6.1</v>
      </c>
      <c r="K4993" s="0" t="str">
        <f aca="false">IFERROR(IF(VLOOKUP($C4993,薬効分類マスタ!$A$2:$E$180,5,FALSE())=0,"",VLOOKUP($C4993,薬効分類マスタ!$A$2:$E$180,5,FALSE())),"")</f>
        <v/>
      </c>
      <c r="L4993" s="17"/>
      <c r="M4993" s="0" t="str">
        <f aca="false">IF($K4993="","",IF($L4993&lt;&gt;"",$L4993,VLOOKUP($C4993,薬効分類マスタ!$A$2:$F$180,6,FALSE())))</f>
        <v/>
      </c>
      <c r="N4993" s="0" t="str">
        <f aca="false">ASC(G4993)</f>
        <v>ﾎﾟﾗﾗﾐﾝ錠2mg</v>
      </c>
      <c r="O4993" s="0" t="str">
        <f aca="false">ASC(E4993)</f>
        <v>d-ｸﾛﾙﾌｪﾆﾗﾐﾝﾏﾚｲﾝ酸塩</v>
      </c>
      <c r="P4993" s="16" t="n">
        <f aca="false">N(P4992)+IF($C4993=検索!$B$49,1,0)</f>
        <v>0</v>
      </c>
    </row>
    <row r="4994" customFormat="false" ht="15" hidden="false" customHeight="false" outlineLevel="0" collapsed="false">
      <c r="A4994" s="16" t="s">
        <v>221</v>
      </c>
      <c r="B4994" s="0" t="s">
        <v>11627</v>
      </c>
      <c r="C4994" s="0" t="n">
        <v>441</v>
      </c>
      <c r="D4994" s="0" t="str">
        <f aca="false">IFERROR(VLOOKUP($C4994,薬効分類マスタ!$A$2:$B$180,2,FALSE()),"未登録")</f>
        <v>抗ヒスタミン剤</v>
      </c>
      <c r="E4994" s="16" t="s">
        <v>11623</v>
      </c>
      <c r="F4994" s="16" t="s">
        <v>241</v>
      </c>
      <c r="G4994" s="16" t="s">
        <v>11628</v>
      </c>
      <c r="H4994" s="16" t="s">
        <v>542</v>
      </c>
      <c r="I4994" s="0" t="n">
        <v>6.1</v>
      </c>
      <c r="J4994" s="16" t="s">
        <v>239</v>
      </c>
      <c r="K4994" s="0" t="str">
        <f aca="false">IFERROR(IF(VLOOKUP($C4994,薬効分類マスタ!$A$2:$E$180,5,FALSE())=0,"",VLOOKUP($C4994,薬効分類マスタ!$A$2:$E$180,5,FALSE())),"")</f>
        <v/>
      </c>
      <c r="L4994" s="17"/>
      <c r="M4994" s="0" t="str">
        <f aca="false">IF($K4994="","",IF($L4994&lt;&gt;"",$L4994,VLOOKUP($C4994,薬効分類マスタ!$A$2:$F$180,6,FALSE())))</f>
        <v/>
      </c>
      <c r="N4994" s="0" t="str">
        <f aca="false">ASC(G4994)</f>
        <v>d-ｸﾛﾙﾌｪﾆﾗﾐﾝﾏﾚｲﾝ酸塩錠2mg｢NIG｣</v>
      </c>
      <c r="O4994" s="0" t="str">
        <f aca="false">ASC(E4994)</f>
        <v>d-ｸﾛﾙﾌｪﾆﾗﾐﾝﾏﾚｲﾝ酸塩</v>
      </c>
      <c r="P4994" s="16" t="n">
        <f aca="false">N(P4993)+IF($C4994=検索!$B$49,1,0)</f>
        <v>0</v>
      </c>
    </row>
    <row r="4995" customFormat="false" ht="15" hidden="false" customHeight="false" outlineLevel="0" collapsed="false">
      <c r="A4995" s="16" t="s">
        <v>221</v>
      </c>
      <c r="B4995" s="0" t="s">
        <v>11629</v>
      </c>
      <c r="C4995" s="0" t="n">
        <v>441</v>
      </c>
      <c r="D4995" s="0" t="str">
        <f aca="false">IFERROR(VLOOKUP($C4995,薬効分類マスタ!$A$2:$B$180,2,FALSE()),"未登録")</f>
        <v>抗ヒスタミン剤</v>
      </c>
      <c r="E4995" s="16" t="s">
        <v>11623</v>
      </c>
      <c r="F4995" s="16" t="s">
        <v>11630</v>
      </c>
      <c r="G4995" s="16" t="s">
        <v>11631</v>
      </c>
      <c r="H4995" s="16" t="s">
        <v>557</v>
      </c>
      <c r="I4995" s="0" t="n">
        <v>14.4</v>
      </c>
      <c r="J4995" s="16" t="s">
        <v>232</v>
      </c>
      <c r="K4995" s="0" t="str">
        <f aca="false">IFERROR(IF(VLOOKUP($C4995,薬効分類マスタ!$A$2:$E$180,5,FALSE())=0,"",VLOOKUP($C4995,薬効分類マスタ!$A$2:$E$180,5,FALSE())),"")</f>
        <v/>
      </c>
      <c r="L4995" s="17"/>
      <c r="M4995" s="0" t="str">
        <f aca="false">IF($K4995="","",IF($L4995&lt;&gt;"",$L4995,VLOOKUP($C4995,薬効分類マスタ!$A$2:$F$180,6,FALSE())))</f>
        <v/>
      </c>
      <c r="N4995" s="0" t="str">
        <f aca="false">ASC(G4995)</f>
        <v>ﾎﾟﾗﾗﾐﾝｼﾛｯﾌﾟ0.04%</v>
      </c>
      <c r="O4995" s="0" t="str">
        <f aca="false">ASC(E4995)</f>
        <v>d-ｸﾛﾙﾌｪﾆﾗﾐﾝﾏﾚｲﾝ酸塩</v>
      </c>
      <c r="P4995" s="16" t="n">
        <f aca="false">N(P4994)+IF($C4995=検索!$B$49,1,0)</f>
        <v>0</v>
      </c>
    </row>
    <row r="4996" customFormat="false" ht="15" hidden="false" customHeight="false" outlineLevel="0" collapsed="false">
      <c r="A4996" s="16" t="s">
        <v>221</v>
      </c>
      <c r="B4996" s="0" t="s">
        <v>11632</v>
      </c>
      <c r="C4996" s="0" t="n">
        <v>441</v>
      </c>
      <c r="D4996" s="0" t="str">
        <f aca="false">IFERROR(VLOOKUP($C4996,薬効分類マスタ!$A$2:$B$180,2,FALSE()),"未登録")</f>
        <v>抗ヒスタミン剤</v>
      </c>
      <c r="E4996" s="16" t="s">
        <v>11623</v>
      </c>
      <c r="F4996" s="16" t="s">
        <v>11630</v>
      </c>
      <c r="G4996" s="16" t="s">
        <v>11633</v>
      </c>
      <c r="H4996" s="16" t="s">
        <v>533</v>
      </c>
      <c r="I4996" s="0" t="n">
        <v>8.2</v>
      </c>
      <c r="J4996" s="16" t="s">
        <v>239</v>
      </c>
      <c r="K4996" s="0" t="str">
        <f aca="false">IFERROR(IF(VLOOKUP($C4996,薬効分類マスタ!$A$2:$E$180,5,FALSE())=0,"",VLOOKUP($C4996,薬効分類マスタ!$A$2:$E$180,5,FALSE())),"")</f>
        <v/>
      </c>
      <c r="L4996" s="17"/>
      <c r="M4996" s="0" t="str">
        <f aca="false">IF($K4996="","",IF($L4996&lt;&gt;"",$L4996,VLOOKUP($C4996,薬効分類マスタ!$A$2:$F$180,6,FALSE())))</f>
        <v/>
      </c>
      <c r="N4996" s="0" t="str">
        <f aca="false">ASC(G4996)</f>
        <v>d-ｸﾛﾙﾌｪﾆﾗﾐﾝﾏﾚｲﾝ酸塩ｼﾛｯﾌﾟ0.04%｢ﾄｰﾜ｣</v>
      </c>
      <c r="O4996" s="0" t="str">
        <f aca="false">ASC(E4996)</f>
        <v>d-ｸﾛﾙﾌｪﾆﾗﾐﾝﾏﾚｲﾝ酸塩</v>
      </c>
      <c r="P4996" s="16" t="n">
        <f aca="false">N(P4995)+IF($C4996=検索!$B$49,1,0)</f>
        <v>0</v>
      </c>
    </row>
    <row r="4997" customFormat="false" ht="15" hidden="false" customHeight="false" outlineLevel="0" collapsed="false">
      <c r="A4997" s="16" t="s">
        <v>221</v>
      </c>
      <c r="B4997" s="0" t="s">
        <v>11634</v>
      </c>
      <c r="C4997" s="0" t="n">
        <v>441</v>
      </c>
      <c r="D4997" s="0" t="str">
        <f aca="false">IFERROR(VLOOKUP($C4997,薬効分類マスタ!$A$2:$B$180,2,FALSE()),"未登録")</f>
        <v>抗ヒスタミン剤</v>
      </c>
      <c r="E4997" s="16" t="s">
        <v>11623</v>
      </c>
      <c r="F4997" s="16" t="s">
        <v>11630</v>
      </c>
      <c r="G4997" s="16" t="s">
        <v>11635</v>
      </c>
      <c r="H4997" s="16" t="s">
        <v>347</v>
      </c>
      <c r="I4997" s="0" t="n">
        <v>8.2</v>
      </c>
      <c r="J4997" s="16" t="s">
        <v>239</v>
      </c>
      <c r="K4997" s="0" t="str">
        <f aca="false">IFERROR(IF(VLOOKUP($C4997,薬効分類マスタ!$A$2:$E$180,5,FALSE())=0,"",VLOOKUP($C4997,薬効分類マスタ!$A$2:$E$180,5,FALSE())),"")</f>
        <v/>
      </c>
      <c r="L4997" s="17"/>
      <c r="M4997" s="0" t="str">
        <f aca="false">IF($K4997="","",IF($L4997&lt;&gt;"",$L4997,VLOOKUP($C4997,薬効分類マスタ!$A$2:$F$180,6,FALSE())))</f>
        <v/>
      </c>
      <c r="N4997" s="0" t="str">
        <f aca="false">ASC(G4997)</f>
        <v>d-ｸﾛﾙﾌｪﾆﾗﾐﾝﾏﾚｲﾝ酸塩ｼﾛｯﾌﾟ0.04%｢ﾂﾙﾊﾗ｣</v>
      </c>
      <c r="O4997" s="0" t="str">
        <f aca="false">ASC(E4997)</f>
        <v>d-ｸﾛﾙﾌｪﾆﾗﾐﾝﾏﾚｲﾝ酸塩</v>
      </c>
      <c r="P4997" s="16" t="n">
        <f aca="false">N(P4996)+IF($C4997=検索!$B$49,1,0)</f>
        <v>0</v>
      </c>
    </row>
    <row r="4998" customFormat="false" ht="15" hidden="false" customHeight="false" outlineLevel="0" collapsed="false">
      <c r="A4998" s="16" t="s">
        <v>221</v>
      </c>
      <c r="B4998" s="0" t="s">
        <v>11636</v>
      </c>
      <c r="C4998" s="0" t="n">
        <v>441</v>
      </c>
      <c r="D4998" s="0" t="str">
        <f aca="false">IFERROR(VLOOKUP($C4998,薬効分類マスタ!$A$2:$B$180,2,FALSE()),"未登録")</f>
        <v>抗ヒスタミン剤</v>
      </c>
      <c r="E4998" s="16" t="s">
        <v>11623</v>
      </c>
      <c r="F4998" s="16" t="s">
        <v>11630</v>
      </c>
      <c r="G4998" s="16" t="s">
        <v>11637</v>
      </c>
      <c r="H4998" s="16" t="s">
        <v>606</v>
      </c>
      <c r="I4998" s="0" t="n">
        <v>8.2</v>
      </c>
      <c r="J4998" s="16" t="s">
        <v>239</v>
      </c>
      <c r="K4998" s="0" t="str">
        <f aca="false">IFERROR(IF(VLOOKUP($C4998,薬効分類マスタ!$A$2:$E$180,5,FALSE())=0,"",VLOOKUP($C4998,薬効分類マスタ!$A$2:$E$180,5,FALSE())),"")</f>
        <v/>
      </c>
      <c r="L4998" s="17"/>
      <c r="M4998" s="0" t="str">
        <f aca="false">IF($K4998="","",IF($L4998&lt;&gt;"",$L4998,VLOOKUP($C4998,薬効分類マスタ!$A$2:$F$180,6,FALSE())))</f>
        <v/>
      </c>
      <c r="N4998" s="0" t="str">
        <f aca="false">ASC(G4998)</f>
        <v>d-ｸﾛﾙﾌｪﾆﾗﾐﾝﾏﾚｲﾝ酸塩ｼﾛｯﾌﾟ0.04%｢日新｣</v>
      </c>
      <c r="O4998" s="0" t="str">
        <f aca="false">ASC(E4998)</f>
        <v>d-ｸﾛﾙﾌｪﾆﾗﾐﾝﾏﾚｲﾝ酸塩</v>
      </c>
      <c r="P4998" s="16" t="n">
        <f aca="false">N(P4997)+IF($C4998=検索!$B$49,1,0)</f>
        <v>0</v>
      </c>
    </row>
    <row r="4999" customFormat="false" ht="15" hidden="false" customHeight="false" outlineLevel="0" collapsed="false">
      <c r="A4999" s="16" t="s">
        <v>221</v>
      </c>
      <c r="B4999" s="0" t="s">
        <v>11638</v>
      </c>
      <c r="C4999" s="0" t="n">
        <v>441</v>
      </c>
      <c r="D4999" s="0" t="str">
        <f aca="false">IFERROR(VLOOKUP($C4999,薬効分類マスタ!$A$2:$B$180,2,FALSE()),"未登録")</f>
        <v>抗ヒスタミン剤</v>
      </c>
      <c r="E4999" s="16" t="s">
        <v>11623</v>
      </c>
      <c r="F4999" s="16" t="s">
        <v>1717</v>
      </c>
      <c r="G4999" s="16" t="s">
        <v>11639</v>
      </c>
      <c r="H4999" s="16" t="s">
        <v>557</v>
      </c>
      <c r="I4999" s="0" t="n">
        <v>7.5</v>
      </c>
      <c r="K4999" s="0" t="str">
        <f aca="false">IFERROR(IF(VLOOKUP($C4999,薬効分類マスタ!$A$2:$E$180,5,FALSE())=0,"",VLOOKUP($C4999,薬効分類マスタ!$A$2:$E$180,5,FALSE())),"")</f>
        <v/>
      </c>
      <c r="L4999" s="17"/>
      <c r="M4999" s="0" t="str">
        <f aca="false">IF($K4999="","",IF($L4999&lt;&gt;"",$L4999,VLOOKUP($C4999,薬効分類マスタ!$A$2:$F$180,6,FALSE())))</f>
        <v/>
      </c>
      <c r="N4999" s="0" t="str">
        <f aca="false">ASC(G4999)</f>
        <v>ﾎﾟﾗﾗﾐﾝﾄﾞﾗｲｼﾛｯﾌﾟ0.2%</v>
      </c>
      <c r="O4999" s="0" t="str">
        <f aca="false">ASC(E4999)</f>
        <v>d-ｸﾛﾙﾌｪﾆﾗﾐﾝﾏﾚｲﾝ酸塩</v>
      </c>
      <c r="P4999" s="16" t="n">
        <f aca="false">N(P4998)+IF($C4999=検索!$B$49,1,0)</f>
        <v>0</v>
      </c>
    </row>
    <row r="5000" customFormat="false" ht="15" hidden="false" customHeight="false" outlineLevel="0" collapsed="false">
      <c r="A5000" s="16" t="s">
        <v>221</v>
      </c>
      <c r="B5000" s="0" t="s">
        <v>11640</v>
      </c>
      <c r="C5000" s="0" t="n">
        <v>441</v>
      </c>
      <c r="D5000" s="0" t="str">
        <f aca="false">IFERROR(VLOOKUP($C5000,薬効分類マスタ!$A$2:$B$180,2,FALSE()),"未登録")</f>
        <v>抗ヒスタミン剤</v>
      </c>
      <c r="E5000" s="16" t="s">
        <v>11641</v>
      </c>
      <c r="F5000" s="16" t="s">
        <v>229</v>
      </c>
      <c r="G5000" s="16" t="s">
        <v>11642</v>
      </c>
      <c r="I5000" s="0" t="n">
        <v>8</v>
      </c>
      <c r="K5000" s="0" t="str">
        <f aca="false">IFERROR(IF(VLOOKUP($C5000,薬効分類マスタ!$A$2:$E$180,5,FALSE())=0,"",VLOOKUP($C5000,薬効分類マスタ!$A$2:$E$180,5,FALSE())),"")</f>
        <v/>
      </c>
      <c r="L5000" s="17"/>
      <c r="M5000" s="0" t="str">
        <f aca="false">IF($K5000="","",IF($L5000&lt;&gt;"",$L5000,VLOOKUP($C5000,薬効分類マスタ!$A$2:$F$180,6,FALSE())))</f>
        <v/>
      </c>
      <c r="N5000" s="0" t="str">
        <f aca="false">ASC(G5000)</f>
        <v>ｸﾛﾙﾌｪﾆﾗﾐﾝﾏﾚｲﾝ酸塩散</v>
      </c>
      <c r="O5000" s="0" t="str">
        <f aca="false">ASC(E5000)</f>
        <v>ｸﾛﾙﾌｪﾆﾗﾐﾝﾏﾚｲﾝ酸塩</v>
      </c>
      <c r="P5000" s="16" t="n">
        <f aca="false">N(P4999)+IF($C5000=検索!$B$49,1,0)</f>
        <v>0</v>
      </c>
    </row>
    <row r="5001" customFormat="false" ht="15" hidden="false" customHeight="false" outlineLevel="0" collapsed="false">
      <c r="A5001" s="16" t="s">
        <v>221</v>
      </c>
      <c r="B5001" s="0" t="s">
        <v>11643</v>
      </c>
      <c r="C5001" s="0" t="n">
        <v>441</v>
      </c>
      <c r="D5001" s="0" t="str">
        <f aca="false">IFERROR(VLOOKUP($C5001,薬効分類マスタ!$A$2:$B$180,2,FALSE()),"未登録")</f>
        <v>抗ヒスタミン剤</v>
      </c>
      <c r="E5001" s="16" t="s">
        <v>11641</v>
      </c>
      <c r="F5001" s="16" t="s">
        <v>241</v>
      </c>
      <c r="G5001" s="16" t="s">
        <v>11644</v>
      </c>
      <c r="I5001" s="0" t="n">
        <v>8.7</v>
      </c>
      <c r="K5001" s="0" t="str">
        <f aca="false">IFERROR(IF(VLOOKUP($C5001,薬効分類マスタ!$A$2:$E$180,5,FALSE())=0,"",VLOOKUP($C5001,薬効分類マスタ!$A$2:$E$180,5,FALSE())),"")</f>
        <v/>
      </c>
      <c r="L5001" s="17"/>
      <c r="M5001" s="0" t="str">
        <f aca="false">IF($K5001="","",IF($L5001&lt;&gt;"",$L5001,VLOOKUP($C5001,薬効分類マスタ!$A$2:$F$180,6,FALSE())))</f>
        <v/>
      </c>
      <c r="N5001" s="0" t="str">
        <f aca="false">ASC(G5001)</f>
        <v>ｸﾛﾙﾌｪﾆﾗﾐﾝﾏﾚｲﾝ酸塩錠</v>
      </c>
      <c r="O5001" s="0" t="str">
        <f aca="false">ASC(E5001)</f>
        <v>ｸﾛﾙﾌｪﾆﾗﾐﾝﾏﾚｲﾝ酸塩</v>
      </c>
      <c r="P5001" s="16" t="n">
        <f aca="false">N(P5000)+IF($C5001=検索!$B$49,1,0)</f>
        <v>0</v>
      </c>
    </row>
    <row r="5002" customFormat="false" ht="15" hidden="false" customHeight="false" outlineLevel="0" collapsed="false">
      <c r="A5002" s="16" t="s">
        <v>221</v>
      </c>
      <c r="B5002" s="0" t="s">
        <v>11645</v>
      </c>
      <c r="C5002" s="0" t="n">
        <v>441</v>
      </c>
      <c r="D5002" s="0" t="str">
        <f aca="false">IFERROR(VLOOKUP($C5002,薬効分類マスタ!$A$2:$B$180,2,FALSE()),"未登録")</f>
        <v>抗ヒスタミン剤</v>
      </c>
      <c r="E5002" s="16" t="s">
        <v>11641</v>
      </c>
      <c r="F5002" s="16" t="s">
        <v>935</v>
      </c>
      <c r="G5002" s="16" t="s">
        <v>11644</v>
      </c>
      <c r="I5002" s="0" t="n">
        <v>8.7</v>
      </c>
      <c r="K5002" s="0" t="str">
        <f aca="false">IFERROR(IF(VLOOKUP($C5002,薬効分類マスタ!$A$2:$E$180,5,FALSE())=0,"",VLOOKUP($C5002,薬効分類マスタ!$A$2:$E$180,5,FALSE())),"")</f>
        <v/>
      </c>
      <c r="L5002" s="17"/>
      <c r="M5002" s="0" t="str">
        <f aca="false">IF($K5002="","",IF($L5002&lt;&gt;"",$L5002,VLOOKUP($C5002,薬効分類マスタ!$A$2:$F$180,6,FALSE())))</f>
        <v/>
      </c>
      <c r="N5002" s="0" t="str">
        <f aca="false">ASC(G5002)</f>
        <v>ｸﾛﾙﾌｪﾆﾗﾐﾝﾏﾚｲﾝ酸塩錠</v>
      </c>
      <c r="O5002" s="0" t="str">
        <f aca="false">ASC(E5002)</f>
        <v>ｸﾛﾙﾌｪﾆﾗﾐﾝﾏﾚｲﾝ酸塩</v>
      </c>
      <c r="P5002" s="16" t="n">
        <f aca="false">N(P5001)+IF($C5002=検索!$B$49,1,0)</f>
        <v>0</v>
      </c>
    </row>
    <row r="5003" customFormat="false" ht="15" hidden="false" customHeight="false" outlineLevel="0" collapsed="false">
      <c r="A5003" s="16" t="s">
        <v>221</v>
      </c>
      <c r="B5003" s="0" t="s">
        <v>11646</v>
      </c>
      <c r="C5003" s="0" t="n">
        <v>441</v>
      </c>
      <c r="D5003" s="0" t="str">
        <f aca="false">IFERROR(VLOOKUP($C5003,薬効分類マスタ!$A$2:$B$180,2,FALSE()),"未登録")</f>
        <v>抗ヒスタミン剤</v>
      </c>
      <c r="E5003" s="16" t="s">
        <v>11641</v>
      </c>
      <c r="F5003" s="16" t="s">
        <v>224</v>
      </c>
      <c r="G5003" s="16" t="s">
        <v>11641</v>
      </c>
      <c r="I5003" s="0" t="n">
        <v>29.7</v>
      </c>
      <c r="K5003" s="0" t="str">
        <f aca="false">IFERROR(IF(VLOOKUP($C5003,薬効分類マスタ!$A$2:$E$180,5,FALSE())=0,"",VLOOKUP($C5003,薬効分類マスタ!$A$2:$E$180,5,FALSE())),"")</f>
        <v/>
      </c>
      <c r="L5003" s="17"/>
      <c r="M5003" s="0" t="str">
        <f aca="false">IF($K5003="","",IF($L5003&lt;&gt;"",$L5003,VLOOKUP($C5003,薬効分類マスタ!$A$2:$F$180,6,FALSE())))</f>
        <v/>
      </c>
      <c r="N5003" s="0" t="str">
        <f aca="false">ASC(G5003)</f>
        <v>ｸﾛﾙﾌｪﾆﾗﾐﾝﾏﾚｲﾝ酸塩</v>
      </c>
      <c r="O5003" s="0" t="str">
        <f aca="false">ASC(E5003)</f>
        <v>ｸﾛﾙﾌｪﾆﾗﾐﾝﾏﾚｲﾝ酸塩</v>
      </c>
      <c r="P5003" s="16" t="n">
        <f aca="false">N(P5002)+IF($C5003=検索!$B$49,1,0)</f>
        <v>0</v>
      </c>
    </row>
    <row r="5004" customFormat="false" ht="15" hidden="false" customHeight="false" outlineLevel="0" collapsed="false">
      <c r="A5004" s="16" t="s">
        <v>221</v>
      </c>
      <c r="B5004" s="0" t="s">
        <v>11647</v>
      </c>
      <c r="C5004" s="0" t="n">
        <v>441</v>
      </c>
      <c r="D5004" s="0" t="str">
        <f aca="false">IFERROR(VLOOKUP($C5004,薬効分類マスタ!$A$2:$B$180,2,FALSE()),"未登録")</f>
        <v>抗ヒスタミン剤</v>
      </c>
      <c r="E5004" s="16" t="s">
        <v>11648</v>
      </c>
      <c r="F5004" s="16" t="s">
        <v>229</v>
      </c>
      <c r="G5004" s="16" t="s">
        <v>11649</v>
      </c>
      <c r="H5004" s="16" t="s">
        <v>536</v>
      </c>
      <c r="I5004" s="0" t="n">
        <v>6.9</v>
      </c>
      <c r="K5004" s="0" t="str">
        <f aca="false">IFERROR(IF(VLOOKUP($C5004,薬効分類マスタ!$A$2:$E$180,5,FALSE())=0,"",VLOOKUP($C5004,薬効分類マスタ!$A$2:$E$180,5,FALSE())),"")</f>
        <v/>
      </c>
      <c r="L5004" s="17"/>
      <c r="M5004" s="0" t="str">
        <f aca="false">IF($K5004="","",IF($L5004&lt;&gt;"",$L5004,VLOOKUP($C5004,薬効分類マスタ!$A$2:$F$180,6,FALSE())))</f>
        <v/>
      </c>
      <c r="N5004" s="0" t="str">
        <f aca="false">ASC(G5004)</f>
        <v>ﾍﾟﾘｱｸﾁﾝ散1%</v>
      </c>
      <c r="O5004" s="0" t="str">
        <f aca="false">ASC(E5004)</f>
        <v>ｼﾌﾟﾛﾍﾌﾟﾀｼﾞﾝ塩酸塩水和物</v>
      </c>
      <c r="P5004" s="16" t="n">
        <f aca="false">N(P5003)+IF($C5004=検索!$B$49,1,0)</f>
        <v>0</v>
      </c>
    </row>
    <row r="5005" customFormat="false" ht="15" hidden="false" customHeight="false" outlineLevel="0" collapsed="false">
      <c r="A5005" s="16" t="s">
        <v>221</v>
      </c>
      <c r="B5005" s="0" t="s">
        <v>11650</v>
      </c>
      <c r="C5005" s="0" t="n">
        <v>441</v>
      </c>
      <c r="D5005" s="0" t="str">
        <f aca="false">IFERROR(VLOOKUP($C5005,薬効分類マスタ!$A$2:$B$180,2,FALSE()),"未登録")</f>
        <v>抗ヒスタミン剤</v>
      </c>
      <c r="E5005" s="16" t="s">
        <v>11648</v>
      </c>
      <c r="F5005" s="16" t="s">
        <v>935</v>
      </c>
      <c r="G5005" s="16" t="s">
        <v>11651</v>
      </c>
      <c r="H5005" s="16" t="s">
        <v>536</v>
      </c>
      <c r="I5005" s="0" t="n">
        <v>6.3</v>
      </c>
      <c r="K5005" s="0" t="str">
        <f aca="false">IFERROR(IF(VLOOKUP($C5005,薬効分類マスタ!$A$2:$E$180,5,FALSE())=0,"",VLOOKUP($C5005,薬効分類マスタ!$A$2:$E$180,5,FALSE())),"")</f>
        <v/>
      </c>
      <c r="L5005" s="17"/>
      <c r="M5005" s="0" t="str">
        <f aca="false">IF($K5005="","",IF($L5005&lt;&gt;"",$L5005,VLOOKUP($C5005,薬効分類マスタ!$A$2:$F$180,6,FALSE())))</f>
        <v/>
      </c>
      <c r="N5005" s="0" t="str">
        <f aca="false">ASC(G5005)</f>
        <v>ﾍﾟﾘｱｸﾁﾝ錠4mg</v>
      </c>
      <c r="O5005" s="0" t="str">
        <f aca="false">ASC(E5005)</f>
        <v>ｼﾌﾟﾛﾍﾌﾟﾀｼﾞﾝ塩酸塩水和物</v>
      </c>
      <c r="P5005" s="16" t="n">
        <f aca="false">N(P5004)+IF($C5005=検索!$B$49,1,0)</f>
        <v>0</v>
      </c>
    </row>
    <row r="5006" customFormat="false" ht="15" hidden="false" customHeight="false" outlineLevel="0" collapsed="false">
      <c r="A5006" s="16" t="s">
        <v>221</v>
      </c>
      <c r="B5006" s="0" t="s">
        <v>11652</v>
      </c>
      <c r="C5006" s="0" t="n">
        <v>441</v>
      </c>
      <c r="D5006" s="0" t="str">
        <f aca="false">IFERROR(VLOOKUP($C5006,薬効分類マスタ!$A$2:$B$180,2,FALSE()),"未登録")</f>
        <v>抗ヒスタミン剤</v>
      </c>
      <c r="E5006" s="16" t="s">
        <v>11648</v>
      </c>
      <c r="F5006" s="16" t="s">
        <v>11630</v>
      </c>
      <c r="G5006" s="16" t="s">
        <v>11653</v>
      </c>
      <c r="H5006" s="16" t="s">
        <v>536</v>
      </c>
      <c r="I5006" s="0" t="n">
        <v>13.9</v>
      </c>
      <c r="K5006" s="0" t="str">
        <f aca="false">IFERROR(IF(VLOOKUP($C5006,薬効分類マスタ!$A$2:$E$180,5,FALSE())=0,"",VLOOKUP($C5006,薬効分類マスタ!$A$2:$E$180,5,FALSE())),"")</f>
        <v/>
      </c>
      <c r="L5006" s="17"/>
      <c r="M5006" s="0" t="str">
        <f aca="false">IF($K5006="","",IF($L5006&lt;&gt;"",$L5006,VLOOKUP($C5006,薬効分類マスタ!$A$2:$F$180,6,FALSE())))</f>
        <v/>
      </c>
      <c r="N5006" s="0" t="str">
        <f aca="false">ASC(G5006)</f>
        <v>ﾍﾟﾘｱｸﾁﾝｼﾛｯﾌﾟ0.04%</v>
      </c>
      <c r="O5006" s="0" t="str">
        <f aca="false">ASC(E5006)</f>
        <v>ｼﾌﾟﾛﾍﾌﾟﾀｼﾞﾝ塩酸塩水和物</v>
      </c>
      <c r="P5006" s="16" t="n">
        <f aca="false">N(P5005)+IF($C5006=検索!$B$49,1,0)</f>
        <v>0</v>
      </c>
    </row>
    <row r="5007" customFormat="false" ht="15" hidden="false" customHeight="false" outlineLevel="0" collapsed="false">
      <c r="A5007" s="16" t="s">
        <v>221</v>
      </c>
      <c r="B5007" s="0" t="s">
        <v>11654</v>
      </c>
      <c r="C5007" s="0" t="n">
        <v>441</v>
      </c>
      <c r="D5007" s="0" t="str">
        <f aca="false">IFERROR(VLOOKUP($C5007,薬効分類マスタ!$A$2:$B$180,2,FALSE()),"未登録")</f>
        <v>抗ヒスタミン剤</v>
      </c>
      <c r="E5007" s="16" t="s">
        <v>11655</v>
      </c>
      <c r="F5007" s="16" t="s">
        <v>675</v>
      </c>
      <c r="G5007" s="16" t="s">
        <v>11656</v>
      </c>
      <c r="H5007" s="16" t="s">
        <v>606</v>
      </c>
      <c r="I5007" s="0" t="n">
        <v>7.4</v>
      </c>
      <c r="J5007" s="16" t="s">
        <v>232</v>
      </c>
      <c r="K5007" s="0" t="str">
        <f aca="false">IFERROR(IF(VLOOKUP($C5007,薬効分類マスタ!$A$2:$E$180,5,FALSE())=0,"",VLOOKUP($C5007,薬効分類マスタ!$A$2:$E$180,5,FALSE())),"")</f>
        <v/>
      </c>
      <c r="L5007" s="17"/>
      <c r="M5007" s="0" t="str">
        <f aca="false">IF($K5007="","",IF($L5007&lt;&gt;"",$L5007,VLOOKUP($C5007,薬効分類マスタ!$A$2:$F$180,6,FALSE())))</f>
        <v/>
      </c>
      <c r="N5007" s="0" t="str">
        <f aca="false">ASC(G5007)</f>
        <v>ﾀﾍﾞｼﾞｰﾙ散0.1%</v>
      </c>
      <c r="O5007" s="0" t="str">
        <f aca="false">ASC(E5007)</f>
        <v>ｸﾚﾏｽﾁﾝﾌﾏﾙ酸塩</v>
      </c>
      <c r="P5007" s="16" t="n">
        <f aca="false">N(P5006)+IF($C5007=検索!$B$49,1,0)</f>
        <v>0</v>
      </c>
    </row>
    <row r="5008" customFormat="false" ht="15" hidden="false" customHeight="false" outlineLevel="0" collapsed="false">
      <c r="A5008" s="16" t="s">
        <v>221</v>
      </c>
      <c r="B5008" s="0" t="s">
        <v>11657</v>
      </c>
      <c r="C5008" s="0" t="n">
        <v>441</v>
      </c>
      <c r="D5008" s="0" t="str">
        <f aca="false">IFERROR(VLOOKUP($C5008,薬効分類マスタ!$A$2:$B$180,2,FALSE()),"未登録")</f>
        <v>抗ヒスタミン剤</v>
      </c>
      <c r="E5008" s="16" t="s">
        <v>11655</v>
      </c>
      <c r="F5008" s="16" t="s">
        <v>229</v>
      </c>
      <c r="G5008" s="16" t="s">
        <v>11658</v>
      </c>
      <c r="H5008" s="16" t="s">
        <v>606</v>
      </c>
      <c r="I5008" s="0" t="n">
        <v>65.6</v>
      </c>
      <c r="J5008" s="16" t="s">
        <v>232</v>
      </c>
      <c r="K5008" s="0" t="str">
        <f aca="false">IFERROR(IF(VLOOKUP($C5008,薬効分類マスタ!$A$2:$E$180,5,FALSE())=0,"",VLOOKUP($C5008,薬効分類マスタ!$A$2:$E$180,5,FALSE())),"")</f>
        <v/>
      </c>
      <c r="L5008" s="17"/>
      <c r="M5008" s="0" t="str">
        <f aca="false">IF($K5008="","",IF($L5008&lt;&gt;"",$L5008,VLOOKUP($C5008,薬効分類マスタ!$A$2:$F$180,6,FALSE())))</f>
        <v/>
      </c>
      <c r="N5008" s="0" t="str">
        <f aca="false">ASC(G5008)</f>
        <v>ﾀﾍﾞｼﾞｰﾙ散1%</v>
      </c>
      <c r="O5008" s="0" t="str">
        <f aca="false">ASC(E5008)</f>
        <v>ｸﾚﾏｽﾁﾝﾌﾏﾙ酸塩</v>
      </c>
      <c r="P5008" s="16" t="n">
        <f aca="false">N(P5007)+IF($C5008=検索!$B$49,1,0)</f>
        <v>0</v>
      </c>
    </row>
    <row r="5009" customFormat="false" ht="15" hidden="false" customHeight="false" outlineLevel="0" collapsed="false">
      <c r="A5009" s="16" t="s">
        <v>221</v>
      </c>
      <c r="B5009" s="0" t="s">
        <v>11659</v>
      </c>
      <c r="C5009" s="0" t="n">
        <v>441</v>
      </c>
      <c r="D5009" s="0" t="str">
        <f aca="false">IFERROR(VLOOKUP($C5009,薬効分類マスタ!$A$2:$B$180,2,FALSE()),"未登録")</f>
        <v>抗ヒスタミン剤</v>
      </c>
      <c r="E5009" s="16" t="s">
        <v>11655</v>
      </c>
      <c r="F5009" s="16" t="s">
        <v>234</v>
      </c>
      <c r="G5009" s="16" t="s">
        <v>11660</v>
      </c>
      <c r="H5009" s="16" t="s">
        <v>606</v>
      </c>
      <c r="I5009" s="0" t="n">
        <v>6.4</v>
      </c>
      <c r="J5009" s="16" t="s">
        <v>232</v>
      </c>
      <c r="K5009" s="0" t="str">
        <f aca="false">IFERROR(IF(VLOOKUP($C5009,薬効分類マスタ!$A$2:$E$180,5,FALSE())=0,"",VLOOKUP($C5009,薬効分類マスタ!$A$2:$E$180,5,FALSE())),"")</f>
        <v/>
      </c>
      <c r="L5009" s="17"/>
      <c r="M5009" s="0" t="str">
        <f aca="false">IF($K5009="","",IF($L5009&lt;&gt;"",$L5009,VLOOKUP($C5009,薬効分類マスタ!$A$2:$F$180,6,FALSE())))</f>
        <v/>
      </c>
      <c r="N5009" s="0" t="str">
        <f aca="false">ASC(G5009)</f>
        <v>ﾀﾍﾞｼﾞｰﾙ錠1mg</v>
      </c>
      <c r="O5009" s="0" t="str">
        <f aca="false">ASC(E5009)</f>
        <v>ｸﾚﾏｽﾁﾝﾌﾏﾙ酸塩</v>
      </c>
      <c r="P5009" s="16" t="n">
        <f aca="false">N(P5008)+IF($C5009=検索!$B$49,1,0)</f>
        <v>0</v>
      </c>
    </row>
    <row r="5010" customFormat="false" ht="15" hidden="false" customHeight="false" outlineLevel="0" collapsed="false">
      <c r="A5010" s="16" t="s">
        <v>221</v>
      </c>
      <c r="B5010" s="0" t="s">
        <v>11661</v>
      </c>
      <c r="C5010" s="0" t="n">
        <v>441</v>
      </c>
      <c r="D5010" s="0" t="str">
        <f aca="false">IFERROR(VLOOKUP($C5010,薬効分類マスタ!$A$2:$B$180,2,FALSE()),"未登録")</f>
        <v>抗ヒスタミン剤</v>
      </c>
      <c r="E5010" s="16" t="s">
        <v>11655</v>
      </c>
      <c r="F5010" s="16" t="s">
        <v>234</v>
      </c>
      <c r="G5010" s="16" t="s">
        <v>11662</v>
      </c>
      <c r="H5010" s="16" t="s">
        <v>557</v>
      </c>
      <c r="I5010" s="0" t="n">
        <v>6.3</v>
      </c>
      <c r="J5010" s="16" t="s">
        <v>239</v>
      </c>
      <c r="K5010" s="0" t="str">
        <f aca="false">IFERROR(IF(VLOOKUP($C5010,薬効分類マスタ!$A$2:$E$180,5,FALSE())=0,"",VLOOKUP($C5010,薬効分類マスタ!$A$2:$E$180,5,FALSE())),"")</f>
        <v/>
      </c>
      <c r="L5010" s="17"/>
      <c r="M5010" s="0" t="str">
        <f aca="false">IF($K5010="","",IF($L5010&lt;&gt;"",$L5010,VLOOKUP($C5010,薬効分類マスタ!$A$2:$F$180,6,FALSE())))</f>
        <v/>
      </c>
      <c r="N5010" s="0" t="str">
        <f aca="false">ASC(G5010)</f>
        <v>ｸﾚﾏｽﾁﾝ錠1mg｢ﾀｶﾀ｣</v>
      </c>
      <c r="O5010" s="0" t="str">
        <f aca="false">ASC(E5010)</f>
        <v>ｸﾚﾏｽﾁﾝﾌﾏﾙ酸塩</v>
      </c>
      <c r="P5010" s="16" t="n">
        <f aca="false">N(P5009)+IF($C5010=検索!$B$49,1,0)</f>
        <v>0</v>
      </c>
    </row>
    <row r="5011" customFormat="false" ht="15" hidden="false" customHeight="false" outlineLevel="0" collapsed="false">
      <c r="A5011" s="16" t="s">
        <v>221</v>
      </c>
      <c r="B5011" s="0" t="s">
        <v>11663</v>
      </c>
      <c r="C5011" s="0" t="n">
        <v>441</v>
      </c>
      <c r="D5011" s="0" t="str">
        <f aca="false">IFERROR(VLOOKUP($C5011,薬効分類マスタ!$A$2:$B$180,2,FALSE()),"未登録")</f>
        <v>抗ヒスタミン剤</v>
      </c>
      <c r="E5011" s="16" t="s">
        <v>11655</v>
      </c>
      <c r="F5011" s="16" t="s">
        <v>11664</v>
      </c>
      <c r="G5011" s="16" t="s">
        <v>11665</v>
      </c>
      <c r="H5011" s="16" t="s">
        <v>606</v>
      </c>
      <c r="I5011" s="0" t="n">
        <v>17.6</v>
      </c>
      <c r="J5011" s="16" t="s">
        <v>232</v>
      </c>
      <c r="K5011" s="0" t="str">
        <f aca="false">IFERROR(IF(VLOOKUP($C5011,薬効分類マスタ!$A$2:$E$180,5,FALSE())=0,"",VLOOKUP($C5011,薬効分類マスタ!$A$2:$E$180,5,FALSE())),"")</f>
        <v/>
      </c>
      <c r="L5011" s="17"/>
      <c r="M5011" s="0" t="str">
        <f aca="false">IF($K5011="","",IF($L5011&lt;&gt;"",$L5011,VLOOKUP($C5011,薬効分類マスタ!$A$2:$F$180,6,FALSE())))</f>
        <v/>
      </c>
      <c r="N5011" s="0" t="str">
        <f aca="false">ASC(G5011)</f>
        <v>ﾀﾍﾞｼﾞｰﾙｼﾛｯﾌﾟ0.01%</v>
      </c>
      <c r="O5011" s="0" t="str">
        <f aca="false">ASC(E5011)</f>
        <v>ｸﾚﾏｽﾁﾝﾌﾏﾙ酸塩</v>
      </c>
      <c r="P5011" s="16" t="n">
        <f aca="false">N(P5010)+IF($C5011=検索!$B$49,1,0)</f>
        <v>0</v>
      </c>
    </row>
    <row r="5012" customFormat="false" ht="15" hidden="false" customHeight="false" outlineLevel="0" collapsed="false">
      <c r="A5012" s="16" t="s">
        <v>221</v>
      </c>
      <c r="B5012" s="0" t="s">
        <v>11666</v>
      </c>
      <c r="C5012" s="0" t="n">
        <v>441</v>
      </c>
      <c r="D5012" s="0" t="str">
        <f aca="false">IFERROR(VLOOKUP($C5012,薬効分類マスタ!$A$2:$B$180,2,FALSE()),"未登録")</f>
        <v>抗ヒスタミン剤</v>
      </c>
      <c r="E5012" s="16" t="s">
        <v>11655</v>
      </c>
      <c r="F5012" s="16" t="s">
        <v>11664</v>
      </c>
      <c r="G5012" s="16" t="s">
        <v>11667</v>
      </c>
      <c r="H5012" s="16" t="s">
        <v>536</v>
      </c>
      <c r="I5012" s="0" t="n">
        <v>11.7</v>
      </c>
      <c r="J5012" s="16" t="s">
        <v>239</v>
      </c>
      <c r="K5012" s="0" t="str">
        <f aca="false">IFERROR(IF(VLOOKUP($C5012,薬効分類マスタ!$A$2:$E$180,5,FALSE())=0,"",VLOOKUP($C5012,薬効分類マスタ!$A$2:$E$180,5,FALSE())),"")</f>
        <v/>
      </c>
      <c r="L5012" s="17"/>
      <c r="M5012" s="0" t="str">
        <f aca="false">IF($K5012="","",IF($L5012&lt;&gt;"",$L5012,VLOOKUP($C5012,薬効分類マスタ!$A$2:$F$180,6,FALSE())))</f>
        <v/>
      </c>
      <c r="N5012" s="0" t="str">
        <f aca="false">ASC(G5012)</f>
        <v>ｸﾚﾏｽﾁﾝｼﾛｯﾌﾟ0.01%｢日医工｣</v>
      </c>
      <c r="O5012" s="0" t="str">
        <f aca="false">ASC(E5012)</f>
        <v>ｸﾚﾏｽﾁﾝﾌﾏﾙ酸塩</v>
      </c>
      <c r="P5012" s="16" t="n">
        <f aca="false">N(P5011)+IF($C5012=検索!$B$49,1,0)</f>
        <v>0</v>
      </c>
    </row>
    <row r="5013" customFormat="false" ht="15" hidden="false" customHeight="false" outlineLevel="0" collapsed="false">
      <c r="A5013" s="16" t="s">
        <v>221</v>
      </c>
      <c r="B5013" s="0" t="s">
        <v>11668</v>
      </c>
      <c r="C5013" s="0" t="n">
        <v>441</v>
      </c>
      <c r="D5013" s="0" t="str">
        <f aca="false">IFERROR(VLOOKUP($C5013,薬効分類マスタ!$A$2:$B$180,2,FALSE()),"未登録")</f>
        <v>抗ヒスタミン剤</v>
      </c>
      <c r="E5013" s="16" t="s">
        <v>11655</v>
      </c>
      <c r="F5013" s="16" t="s">
        <v>675</v>
      </c>
      <c r="G5013" s="16" t="s">
        <v>11669</v>
      </c>
      <c r="H5013" s="16" t="s">
        <v>1053</v>
      </c>
      <c r="I5013" s="0" t="n">
        <v>7.1</v>
      </c>
      <c r="J5013" s="16" t="s">
        <v>239</v>
      </c>
      <c r="K5013" s="0" t="str">
        <f aca="false">IFERROR(IF(VLOOKUP($C5013,薬効分類マスタ!$A$2:$E$180,5,FALSE())=0,"",VLOOKUP($C5013,薬効分類マスタ!$A$2:$E$180,5,FALSE())),"")</f>
        <v/>
      </c>
      <c r="L5013" s="17"/>
      <c r="M5013" s="0" t="str">
        <f aca="false">IF($K5013="","",IF($L5013&lt;&gt;"",$L5013,VLOOKUP($C5013,薬効分類マスタ!$A$2:$F$180,6,FALSE())))</f>
        <v/>
      </c>
      <c r="N5013" s="0" t="str">
        <f aca="false">ASC(G5013)</f>
        <v>ｸﾚﾏｽﾁﾝﾄﾞﾗｲｼﾛｯﾌﾟ0.1%｢あゆみ｣</v>
      </c>
      <c r="O5013" s="0" t="str">
        <f aca="false">ASC(E5013)</f>
        <v>ｸﾚﾏｽﾁﾝﾌﾏﾙ酸塩</v>
      </c>
      <c r="P5013" s="16" t="n">
        <f aca="false">N(P5012)+IF($C5013=検索!$B$49,1,0)</f>
        <v>0</v>
      </c>
    </row>
    <row r="5014" customFormat="false" ht="15" hidden="false" customHeight="false" outlineLevel="0" collapsed="false">
      <c r="A5014" s="16" t="s">
        <v>221</v>
      </c>
      <c r="B5014" s="0" t="s">
        <v>11670</v>
      </c>
      <c r="C5014" s="0" t="n">
        <v>441</v>
      </c>
      <c r="D5014" s="0" t="str">
        <f aca="false">IFERROR(VLOOKUP($C5014,薬効分類マスタ!$A$2:$B$180,2,FALSE()),"未登録")</f>
        <v>抗ヒスタミン剤</v>
      </c>
      <c r="E5014" s="16" t="s">
        <v>11655</v>
      </c>
      <c r="F5014" s="16" t="s">
        <v>675</v>
      </c>
      <c r="G5014" s="16" t="s">
        <v>11671</v>
      </c>
      <c r="H5014" s="16" t="s">
        <v>557</v>
      </c>
      <c r="I5014" s="0" t="n">
        <v>9.7</v>
      </c>
      <c r="J5014" s="16" t="s">
        <v>239</v>
      </c>
      <c r="K5014" s="0" t="str">
        <f aca="false">IFERROR(IF(VLOOKUP($C5014,薬効分類マスタ!$A$2:$E$180,5,FALSE())=0,"",VLOOKUP($C5014,薬効分類マスタ!$A$2:$E$180,5,FALSE())),"")</f>
        <v/>
      </c>
      <c r="L5014" s="17"/>
      <c r="M5014" s="0" t="str">
        <f aca="false">IF($K5014="","",IF($L5014&lt;&gt;"",$L5014,VLOOKUP($C5014,薬効分類マスタ!$A$2:$F$180,6,FALSE())))</f>
        <v/>
      </c>
      <c r="N5014" s="0" t="str">
        <f aca="false">ASC(G5014)</f>
        <v>ｸﾚﾏｽﾁﾝDS0.1%｢ﾀｶﾀ｣</v>
      </c>
      <c r="O5014" s="0" t="str">
        <f aca="false">ASC(E5014)</f>
        <v>ｸﾚﾏｽﾁﾝﾌﾏﾙ酸塩</v>
      </c>
      <c r="P5014" s="16" t="n">
        <f aca="false">N(P5013)+IF($C5014=検索!$B$49,1,0)</f>
        <v>0</v>
      </c>
    </row>
    <row r="5015" customFormat="false" ht="15" hidden="false" customHeight="false" outlineLevel="0" collapsed="false">
      <c r="A5015" s="16" t="s">
        <v>221</v>
      </c>
      <c r="B5015" s="0" t="s">
        <v>11672</v>
      </c>
      <c r="C5015" s="0" t="n">
        <v>442</v>
      </c>
      <c r="D5015" s="0" t="str">
        <f aca="false">IFERROR(VLOOKUP($C5015,薬効分類マスタ!$A$2:$B$180,2,FALSE()),"未登録")</f>
        <v>刺激療法剤</v>
      </c>
      <c r="E5015" s="16" t="s">
        <v>11673</v>
      </c>
      <c r="F5015" s="16" t="s">
        <v>627</v>
      </c>
      <c r="G5015" s="16" t="s">
        <v>11674</v>
      </c>
      <c r="H5015" s="16" t="s">
        <v>1053</v>
      </c>
      <c r="I5015" s="0" t="n">
        <v>24.7</v>
      </c>
      <c r="J5015" s="16" t="s">
        <v>232</v>
      </c>
      <c r="K5015" s="0" t="str">
        <f aca="false">IFERROR(IF(VLOOKUP($C5015,薬効分類マスタ!$A$2:$E$180,5,FALSE())=0,"",VLOOKUP($C5015,薬効分類マスタ!$A$2:$E$180,5,FALSE())),"")</f>
        <v/>
      </c>
      <c r="L5015" s="17"/>
      <c r="M5015" s="0" t="str">
        <f aca="false">IF($K5015="","",IF($L5015&lt;&gt;"",$L5015,VLOOKUP($C5015,薬効分類マスタ!$A$2:$F$180,6,FALSE())))</f>
        <v/>
      </c>
      <c r="N5015" s="0" t="str">
        <f aca="false">ASC(G5015)</f>
        <v>ﾘﾏﾁﾙ錠100mg</v>
      </c>
      <c r="O5015" s="0" t="str">
        <f aca="false">ASC(E5015)</f>
        <v>ﾌﾞｼﾗﾐﾝ</v>
      </c>
      <c r="P5015" s="16" t="n">
        <f aca="false">N(P5014)+IF($C5015=検索!$B$49,1,0)</f>
        <v>0</v>
      </c>
    </row>
    <row r="5016" customFormat="false" ht="15" hidden="false" customHeight="false" outlineLevel="0" collapsed="false">
      <c r="A5016" s="16" t="s">
        <v>221</v>
      </c>
      <c r="B5016" s="0" t="s">
        <v>11675</v>
      </c>
      <c r="C5016" s="0" t="n">
        <v>442</v>
      </c>
      <c r="D5016" s="0" t="str">
        <f aca="false">IFERROR(VLOOKUP($C5016,薬効分類マスタ!$A$2:$B$180,2,FALSE()),"未登録")</f>
        <v>刺激療法剤</v>
      </c>
      <c r="E5016" s="16" t="s">
        <v>11673</v>
      </c>
      <c r="F5016" s="16" t="s">
        <v>411</v>
      </c>
      <c r="G5016" s="16" t="s">
        <v>11676</v>
      </c>
      <c r="H5016" s="16" t="s">
        <v>1053</v>
      </c>
      <c r="I5016" s="0" t="n">
        <v>19.2</v>
      </c>
      <c r="J5016" s="16" t="s">
        <v>232</v>
      </c>
      <c r="K5016" s="0" t="str">
        <f aca="false">IFERROR(IF(VLOOKUP($C5016,薬効分類マスタ!$A$2:$E$180,5,FALSE())=0,"",VLOOKUP($C5016,薬効分類マスタ!$A$2:$E$180,5,FALSE())),"")</f>
        <v/>
      </c>
      <c r="L5016" s="17"/>
      <c r="M5016" s="0" t="str">
        <f aca="false">IF($K5016="","",IF($L5016&lt;&gt;"",$L5016,VLOOKUP($C5016,薬効分類マスタ!$A$2:$F$180,6,FALSE())))</f>
        <v/>
      </c>
      <c r="N5016" s="0" t="str">
        <f aca="false">ASC(G5016)</f>
        <v>ﾘﾏﾁﾙ錠50mg</v>
      </c>
      <c r="O5016" s="0" t="str">
        <f aca="false">ASC(E5016)</f>
        <v>ﾌﾞｼﾗﾐﾝ</v>
      </c>
      <c r="P5016" s="16" t="n">
        <f aca="false">N(P5015)+IF($C5016=検索!$B$49,1,0)</f>
        <v>0</v>
      </c>
    </row>
    <row r="5017" customFormat="false" ht="15" hidden="false" customHeight="false" outlineLevel="0" collapsed="false">
      <c r="A5017" s="16" t="s">
        <v>221</v>
      </c>
      <c r="B5017" s="0" t="s">
        <v>11677</v>
      </c>
      <c r="C5017" s="0" t="n">
        <v>449</v>
      </c>
      <c r="D5017" s="0" t="str">
        <f aca="false">IFERROR(VLOOKUP($C5017,薬効分類マスタ!$A$2:$B$180,2,FALSE()),"未登録")</f>
        <v>その他のアレルギー用薬</v>
      </c>
      <c r="E5017" s="16" t="s">
        <v>11678</v>
      </c>
      <c r="F5017" s="16" t="s">
        <v>307</v>
      </c>
      <c r="G5017" s="16" t="s">
        <v>11679</v>
      </c>
      <c r="H5017" s="16" t="s">
        <v>3217</v>
      </c>
      <c r="I5017" s="0" t="n">
        <v>8.3</v>
      </c>
      <c r="J5017" s="16" t="s">
        <v>232</v>
      </c>
      <c r="K5017" s="0" t="str">
        <f aca="false">IFERROR(IF(VLOOKUP($C5017,薬効分類マスタ!$A$2:$E$180,5,FALSE())=0,"",VLOOKUP($C5017,薬効分類マスタ!$A$2:$E$180,5,FALSE())),"")</f>
        <v/>
      </c>
      <c r="L5017" s="17"/>
      <c r="M5017" s="0" t="str">
        <f aca="false">IF($K5017="","",IF($L5017&lt;&gt;"",$L5017,VLOOKUP($C5017,薬効分類マスタ!$A$2:$F$180,6,FALSE())))</f>
        <v/>
      </c>
      <c r="N5017" s="0" t="str">
        <f aca="false">ASC(G5017)</f>
        <v>ﾘｻﾞﾍﾞﾝ細粒10%</v>
      </c>
      <c r="O5017" s="0" t="str">
        <f aca="false">ASC(E5017)</f>
        <v>ﾄﾗﾆﾗｽﾄ</v>
      </c>
      <c r="P5017" s="16" t="n">
        <f aca="false">N(P5016)+IF($C5017=検索!$B$49,1,0)</f>
        <v>0</v>
      </c>
    </row>
    <row r="5018" customFormat="false" ht="15" hidden="false" customHeight="false" outlineLevel="0" collapsed="false">
      <c r="A5018" s="16" t="s">
        <v>221</v>
      </c>
      <c r="B5018" s="0" t="s">
        <v>11680</v>
      </c>
      <c r="C5018" s="0" t="n">
        <v>449</v>
      </c>
      <c r="D5018" s="0" t="str">
        <f aca="false">IFERROR(VLOOKUP($C5018,薬効分類マスタ!$A$2:$B$180,2,FALSE()),"未登録")</f>
        <v>その他のアレルギー用薬</v>
      </c>
      <c r="E5018" s="16" t="s">
        <v>11678</v>
      </c>
      <c r="F5018" s="16" t="s">
        <v>1123</v>
      </c>
      <c r="G5018" s="16" t="s">
        <v>11681</v>
      </c>
      <c r="I5018" s="0" t="n">
        <v>10.8</v>
      </c>
      <c r="J5018" s="16" t="s">
        <v>239</v>
      </c>
      <c r="K5018" s="0" t="str">
        <f aca="false">IFERROR(IF(VLOOKUP($C5018,薬効分類マスタ!$A$2:$E$180,5,FALSE())=0,"",VLOOKUP($C5018,薬効分類マスタ!$A$2:$E$180,5,FALSE())),"")</f>
        <v/>
      </c>
      <c r="L5018" s="17"/>
      <c r="M5018" s="0" t="str">
        <f aca="false">IF($K5018="","",IF($L5018&lt;&gt;"",$L5018,VLOOKUP($C5018,薬効分類マスタ!$A$2:$F$180,6,FALSE())))</f>
        <v/>
      </c>
      <c r="N5018" s="0" t="str">
        <f aca="false">ASC(G5018)</f>
        <v>ﾄﾗﾆﾗｽﾄ100mgｶﾌﾟｾﾙ</v>
      </c>
      <c r="O5018" s="0" t="str">
        <f aca="false">ASC(E5018)</f>
        <v>ﾄﾗﾆﾗｽﾄ</v>
      </c>
      <c r="P5018" s="16" t="n">
        <f aca="false">N(P5017)+IF($C5018=検索!$B$49,1,0)</f>
        <v>0</v>
      </c>
    </row>
    <row r="5019" customFormat="false" ht="15" hidden="false" customHeight="false" outlineLevel="0" collapsed="false">
      <c r="A5019" s="16" t="s">
        <v>221</v>
      </c>
      <c r="B5019" s="0" t="s">
        <v>11682</v>
      </c>
      <c r="C5019" s="0" t="n">
        <v>449</v>
      </c>
      <c r="D5019" s="0" t="str">
        <f aca="false">IFERROR(VLOOKUP($C5019,薬効分類マスタ!$A$2:$B$180,2,FALSE()),"未登録")</f>
        <v>その他のアレルギー用薬</v>
      </c>
      <c r="E5019" s="16" t="s">
        <v>11678</v>
      </c>
      <c r="F5019" s="16" t="s">
        <v>1123</v>
      </c>
      <c r="G5019" s="16" t="s">
        <v>11683</v>
      </c>
      <c r="H5019" s="16" t="s">
        <v>3217</v>
      </c>
      <c r="I5019" s="0" t="n">
        <v>10.8</v>
      </c>
      <c r="J5019" s="16" t="s">
        <v>232</v>
      </c>
      <c r="K5019" s="0" t="str">
        <f aca="false">IFERROR(IF(VLOOKUP($C5019,薬効分類マスタ!$A$2:$E$180,5,FALSE())=0,"",VLOOKUP($C5019,薬効分類マスタ!$A$2:$E$180,5,FALSE())),"")</f>
        <v/>
      </c>
      <c r="L5019" s="17"/>
      <c r="M5019" s="0" t="str">
        <f aca="false">IF($K5019="","",IF($L5019&lt;&gt;"",$L5019,VLOOKUP($C5019,薬効分類マスタ!$A$2:$F$180,6,FALSE())))</f>
        <v/>
      </c>
      <c r="N5019" s="0" t="str">
        <f aca="false">ASC(G5019)</f>
        <v>ﾘｻﾞﾍﾞﾝｶﾌﾟｾﾙ100mg</v>
      </c>
      <c r="O5019" s="0" t="str">
        <f aca="false">ASC(E5019)</f>
        <v>ﾄﾗﾆﾗｽﾄ</v>
      </c>
      <c r="P5019" s="16" t="n">
        <f aca="false">N(P5018)+IF($C5019=検索!$B$49,1,0)</f>
        <v>0</v>
      </c>
    </row>
    <row r="5020" customFormat="false" ht="15" hidden="false" customHeight="false" outlineLevel="0" collapsed="false">
      <c r="A5020" s="16" t="s">
        <v>221</v>
      </c>
      <c r="B5020" s="0" t="s">
        <v>11684</v>
      </c>
      <c r="C5020" s="0" t="n">
        <v>449</v>
      </c>
      <c r="D5020" s="0" t="str">
        <f aca="false">IFERROR(VLOOKUP($C5020,薬効分類マスタ!$A$2:$B$180,2,FALSE()),"未登録")</f>
        <v>その他のアレルギー用薬</v>
      </c>
      <c r="E5020" s="16" t="s">
        <v>11678</v>
      </c>
      <c r="F5020" s="16" t="s">
        <v>3706</v>
      </c>
      <c r="G5020" s="16" t="s">
        <v>11685</v>
      </c>
      <c r="H5020" s="16" t="s">
        <v>3217</v>
      </c>
      <c r="I5020" s="0" t="n">
        <v>8</v>
      </c>
      <c r="J5020" s="16" t="s">
        <v>232</v>
      </c>
      <c r="K5020" s="0" t="str">
        <f aca="false">IFERROR(IF(VLOOKUP($C5020,薬効分類マスタ!$A$2:$E$180,5,FALSE())=0,"",VLOOKUP($C5020,薬効分類マスタ!$A$2:$E$180,5,FALSE())),"")</f>
        <v/>
      </c>
      <c r="L5020" s="17"/>
      <c r="M5020" s="0" t="str">
        <f aca="false">IF($K5020="","",IF($L5020&lt;&gt;"",$L5020,VLOOKUP($C5020,薬効分類マスタ!$A$2:$F$180,6,FALSE())))</f>
        <v/>
      </c>
      <c r="N5020" s="0" t="str">
        <f aca="false">ASC(G5020)</f>
        <v>ﾘｻﾞﾍﾞﾝﾄﾞﾗｲｼﾛｯﾌﾟ5%</v>
      </c>
      <c r="O5020" s="0" t="str">
        <f aca="false">ASC(E5020)</f>
        <v>ﾄﾗﾆﾗｽﾄ</v>
      </c>
      <c r="P5020" s="16" t="n">
        <f aca="false">N(P5019)+IF($C5020=検索!$B$49,1,0)</f>
        <v>0</v>
      </c>
    </row>
    <row r="5021" customFormat="false" ht="15" hidden="false" customHeight="false" outlineLevel="0" collapsed="false">
      <c r="A5021" s="16" t="s">
        <v>221</v>
      </c>
      <c r="B5021" s="0" t="s">
        <v>11686</v>
      </c>
      <c r="C5021" s="0" t="n">
        <v>449</v>
      </c>
      <c r="D5021" s="0" t="str">
        <f aca="false">IFERROR(VLOOKUP($C5021,薬効分類マスタ!$A$2:$B$180,2,FALSE()),"未登録")</f>
        <v>その他のアレルギー用薬</v>
      </c>
      <c r="E5021" s="16" t="s">
        <v>11678</v>
      </c>
      <c r="F5021" s="16" t="s">
        <v>3706</v>
      </c>
      <c r="G5021" s="16" t="s">
        <v>11687</v>
      </c>
      <c r="H5021" s="16" t="s">
        <v>1064</v>
      </c>
      <c r="I5021" s="0" t="n">
        <v>8</v>
      </c>
      <c r="J5021" s="16" t="s">
        <v>239</v>
      </c>
      <c r="K5021" s="0" t="str">
        <f aca="false">IFERROR(IF(VLOOKUP($C5021,薬効分類マスタ!$A$2:$E$180,5,FALSE())=0,"",VLOOKUP($C5021,薬効分類マスタ!$A$2:$E$180,5,FALSE())),"")</f>
        <v/>
      </c>
      <c r="L5021" s="17"/>
      <c r="M5021" s="0" t="str">
        <f aca="false">IF($K5021="","",IF($L5021&lt;&gt;"",$L5021,VLOOKUP($C5021,薬効分類マスタ!$A$2:$F$180,6,FALSE())))</f>
        <v/>
      </c>
      <c r="N5021" s="0" t="str">
        <f aca="false">ASC(G5021)</f>
        <v>ﾄﾗﾆﾗｽﾄDS5%｢CH｣</v>
      </c>
      <c r="O5021" s="0" t="str">
        <f aca="false">ASC(E5021)</f>
        <v>ﾄﾗﾆﾗｽﾄ</v>
      </c>
      <c r="P5021" s="16" t="n">
        <f aca="false">N(P5020)+IF($C5021=検索!$B$49,1,0)</f>
        <v>0</v>
      </c>
    </row>
    <row r="5022" customFormat="false" ht="15" hidden="false" customHeight="false" outlineLevel="0" collapsed="false">
      <c r="A5022" s="16" t="s">
        <v>221</v>
      </c>
      <c r="B5022" s="0" t="s">
        <v>11688</v>
      </c>
      <c r="C5022" s="0" t="n">
        <v>449</v>
      </c>
      <c r="D5022" s="0" t="str">
        <f aca="false">IFERROR(VLOOKUP($C5022,薬効分類マスタ!$A$2:$B$180,2,FALSE()),"未登録")</f>
        <v>その他のアレルギー用薬</v>
      </c>
      <c r="E5022" s="16" t="s">
        <v>11689</v>
      </c>
      <c r="F5022" s="16" t="s">
        <v>6525</v>
      </c>
      <c r="G5022" s="16" t="s">
        <v>11690</v>
      </c>
      <c r="I5022" s="0" t="n">
        <v>6.3</v>
      </c>
      <c r="J5022" s="16" t="s">
        <v>239</v>
      </c>
      <c r="K5022" s="0" t="str">
        <f aca="false">IFERROR(IF(VLOOKUP($C5022,薬効分類マスタ!$A$2:$E$180,5,FALSE())=0,"",VLOOKUP($C5022,薬効分類マスタ!$A$2:$E$180,5,FALSE())),"")</f>
        <v/>
      </c>
      <c r="L5022" s="17"/>
      <c r="M5022" s="0" t="str">
        <f aca="false">IF($K5022="","",IF($L5022&lt;&gt;"",$L5022,VLOOKUP($C5022,薬効分類マスタ!$A$2:$F$180,6,FALSE())))</f>
        <v/>
      </c>
      <c r="N5022" s="0" t="str">
        <f aca="false">ASC(G5022)</f>
        <v>ｹﾄﾁﾌｪﾝﾌﾏﾙ酸塩1mgｶﾌﾟｾﾙ</v>
      </c>
      <c r="O5022" s="0" t="str">
        <f aca="false">ASC(E5022)</f>
        <v>ｹﾄﾁﾌｪﾝﾌﾏﾙ酸塩</v>
      </c>
      <c r="P5022" s="16" t="n">
        <f aca="false">N(P5021)+IF($C5022=検索!$B$49,1,0)</f>
        <v>0</v>
      </c>
    </row>
    <row r="5023" customFormat="false" ht="15" hidden="false" customHeight="false" outlineLevel="0" collapsed="false">
      <c r="A5023" s="16" t="s">
        <v>221</v>
      </c>
      <c r="B5023" s="0" t="s">
        <v>11691</v>
      </c>
      <c r="C5023" s="0" t="n">
        <v>449</v>
      </c>
      <c r="D5023" s="0" t="str">
        <f aca="false">IFERROR(VLOOKUP($C5023,薬効分類マスタ!$A$2:$B$180,2,FALSE()),"未登録")</f>
        <v>その他のアレルギー用薬</v>
      </c>
      <c r="E5023" s="16" t="s">
        <v>11689</v>
      </c>
      <c r="F5023" s="16" t="s">
        <v>11692</v>
      </c>
      <c r="G5023" s="16" t="s">
        <v>11693</v>
      </c>
      <c r="H5023" s="16" t="s">
        <v>658</v>
      </c>
      <c r="I5023" s="0" t="n">
        <v>9.1</v>
      </c>
      <c r="J5023" s="16" t="s">
        <v>232</v>
      </c>
      <c r="K5023" s="0" t="str">
        <f aca="false">IFERROR(IF(VLOOKUP($C5023,薬効分類マスタ!$A$2:$E$180,5,FALSE())=0,"",VLOOKUP($C5023,薬効分類マスタ!$A$2:$E$180,5,FALSE())),"")</f>
        <v/>
      </c>
      <c r="L5023" s="17"/>
      <c r="M5023" s="0" t="str">
        <f aca="false">IF($K5023="","",IF($L5023&lt;&gt;"",$L5023,VLOOKUP($C5023,薬効分類マスタ!$A$2:$F$180,6,FALSE())))</f>
        <v/>
      </c>
      <c r="N5023" s="0" t="str">
        <f aca="false">ASC(G5023)</f>
        <v>ｻﾞｼﾞﾃﾝｼﾛｯﾌﾟ0.02%</v>
      </c>
      <c r="O5023" s="0" t="str">
        <f aca="false">ASC(E5023)</f>
        <v>ｹﾄﾁﾌｪﾝﾌﾏﾙ酸塩</v>
      </c>
      <c r="P5023" s="16" t="n">
        <f aca="false">N(P5022)+IF($C5023=検索!$B$49,1,0)</f>
        <v>0</v>
      </c>
    </row>
    <row r="5024" customFormat="false" ht="15" hidden="false" customHeight="false" outlineLevel="0" collapsed="false">
      <c r="A5024" s="16" t="s">
        <v>221</v>
      </c>
      <c r="B5024" s="0" t="s">
        <v>11694</v>
      </c>
      <c r="C5024" s="0" t="n">
        <v>449</v>
      </c>
      <c r="D5024" s="0" t="str">
        <f aca="false">IFERROR(VLOOKUP($C5024,薬効分類マスタ!$A$2:$B$180,2,FALSE()),"未登録")</f>
        <v>その他のアレルギー用薬</v>
      </c>
      <c r="E5024" s="16" t="s">
        <v>11689</v>
      </c>
      <c r="F5024" s="16" t="s">
        <v>11692</v>
      </c>
      <c r="G5024" s="16" t="s">
        <v>11695</v>
      </c>
      <c r="H5024" s="16" t="s">
        <v>536</v>
      </c>
      <c r="I5024" s="0" t="n">
        <v>13.4</v>
      </c>
      <c r="J5024" s="16" t="s">
        <v>239</v>
      </c>
      <c r="K5024" s="0" t="str">
        <f aca="false">IFERROR(IF(VLOOKUP($C5024,薬効分類マスタ!$A$2:$E$180,5,FALSE())=0,"",VLOOKUP($C5024,薬効分類マスタ!$A$2:$E$180,5,FALSE())),"")</f>
        <v/>
      </c>
      <c r="L5024" s="17"/>
      <c r="M5024" s="0" t="str">
        <f aca="false">IF($K5024="","",IF($L5024&lt;&gt;"",$L5024,VLOOKUP($C5024,薬効分類マスタ!$A$2:$F$180,6,FALSE())))</f>
        <v/>
      </c>
      <c r="N5024" s="0" t="str">
        <f aca="false">ASC(G5024)</f>
        <v>ｹﾄﾁﾌｪﾝｼﾛｯﾌﾟ0.02%｢日医工｣</v>
      </c>
      <c r="O5024" s="0" t="str">
        <f aca="false">ASC(E5024)</f>
        <v>ｹﾄﾁﾌｪﾝﾌﾏﾙ酸塩</v>
      </c>
      <c r="P5024" s="16" t="n">
        <f aca="false">N(P5023)+IF($C5024=検索!$B$49,1,0)</f>
        <v>0</v>
      </c>
    </row>
    <row r="5025" customFormat="false" ht="15" hidden="false" customHeight="false" outlineLevel="0" collapsed="false">
      <c r="A5025" s="16" t="s">
        <v>221</v>
      </c>
      <c r="B5025" s="0" t="s">
        <v>11696</v>
      </c>
      <c r="C5025" s="0" t="n">
        <v>449</v>
      </c>
      <c r="D5025" s="0" t="str">
        <f aca="false">IFERROR(VLOOKUP($C5025,薬効分類マスタ!$A$2:$B$180,2,FALSE()),"未登録")</f>
        <v>その他のアレルギー用薬</v>
      </c>
      <c r="E5025" s="16" t="s">
        <v>11689</v>
      </c>
      <c r="F5025" s="16" t="s">
        <v>11692</v>
      </c>
      <c r="G5025" s="16" t="s">
        <v>11697</v>
      </c>
      <c r="H5025" s="16" t="s">
        <v>542</v>
      </c>
      <c r="I5025" s="0" t="n">
        <v>6.9</v>
      </c>
      <c r="J5025" s="16" t="s">
        <v>239</v>
      </c>
      <c r="K5025" s="0" t="str">
        <f aca="false">IFERROR(IF(VLOOKUP($C5025,薬効分類マスタ!$A$2:$E$180,5,FALSE())=0,"",VLOOKUP($C5025,薬効分類マスタ!$A$2:$E$180,5,FALSE())),"")</f>
        <v/>
      </c>
      <c r="L5025" s="17"/>
      <c r="M5025" s="0" t="str">
        <f aca="false">IF($K5025="","",IF($L5025&lt;&gt;"",$L5025,VLOOKUP($C5025,薬効分類マスタ!$A$2:$F$180,6,FALSE())))</f>
        <v/>
      </c>
      <c r="N5025" s="0" t="str">
        <f aca="false">ASC(G5025)</f>
        <v>ｹﾄﾁﾌｪﾝｼﾛｯﾌﾟ0.02%｢NIG｣</v>
      </c>
      <c r="O5025" s="0" t="str">
        <f aca="false">ASC(E5025)</f>
        <v>ｹﾄﾁﾌｪﾝﾌﾏﾙ酸塩</v>
      </c>
      <c r="P5025" s="16" t="n">
        <f aca="false">N(P5024)+IF($C5025=検索!$B$49,1,0)</f>
        <v>0</v>
      </c>
    </row>
    <row r="5026" customFormat="false" ht="15" hidden="false" customHeight="false" outlineLevel="0" collapsed="false">
      <c r="A5026" s="16" t="s">
        <v>221</v>
      </c>
      <c r="B5026" s="0" t="s">
        <v>11698</v>
      </c>
      <c r="C5026" s="0" t="n">
        <v>449</v>
      </c>
      <c r="D5026" s="0" t="str">
        <f aca="false">IFERROR(VLOOKUP($C5026,薬効分類マスタ!$A$2:$B$180,2,FALSE()),"未登録")</f>
        <v>その他のアレルギー用薬</v>
      </c>
      <c r="E5026" s="16" t="s">
        <v>11689</v>
      </c>
      <c r="F5026" s="16" t="s">
        <v>675</v>
      </c>
      <c r="G5026" s="16" t="s">
        <v>11699</v>
      </c>
      <c r="I5026" s="0" t="n">
        <v>6.9</v>
      </c>
      <c r="J5026" s="16" t="s">
        <v>239</v>
      </c>
      <c r="K5026" s="0" t="str">
        <f aca="false">IFERROR(IF(VLOOKUP($C5026,薬効分類マスタ!$A$2:$E$180,5,FALSE())=0,"",VLOOKUP($C5026,薬効分類マスタ!$A$2:$E$180,5,FALSE())),"")</f>
        <v/>
      </c>
      <c r="L5026" s="17"/>
      <c r="M5026" s="0" t="str">
        <f aca="false">IF($K5026="","",IF($L5026&lt;&gt;"",$L5026,VLOOKUP($C5026,薬効分類マスタ!$A$2:$F$180,6,FALSE())))</f>
        <v/>
      </c>
      <c r="N5026" s="0" t="str">
        <f aca="false">ASC(G5026)</f>
        <v>ｹﾄﾁﾌｪﾝﾌﾏﾙ酸塩0.1%ｼﾛｯﾌﾟ用</v>
      </c>
      <c r="O5026" s="0" t="str">
        <f aca="false">ASC(E5026)</f>
        <v>ｹﾄﾁﾌｪﾝﾌﾏﾙ酸塩</v>
      </c>
      <c r="P5026" s="16" t="n">
        <f aca="false">N(P5025)+IF($C5026=検索!$B$49,1,0)</f>
        <v>0</v>
      </c>
    </row>
    <row r="5027" customFormat="false" ht="15" hidden="false" customHeight="false" outlineLevel="0" collapsed="false">
      <c r="A5027" s="16" t="s">
        <v>221</v>
      </c>
      <c r="B5027" s="0" t="s">
        <v>11700</v>
      </c>
      <c r="C5027" s="0" t="n">
        <v>449</v>
      </c>
      <c r="D5027" s="0" t="str">
        <f aca="false">IFERROR(VLOOKUP($C5027,薬効分類マスタ!$A$2:$B$180,2,FALSE()),"未登録")</f>
        <v>その他のアレルギー用薬</v>
      </c>
      <c r="E5027" s="16" t="s">
        <v>11689</v>
      </c>
      <c r="F5027" s="16" t="s">
        <v>675</v>
      </c>
      <c r="G5027" s="16" t="s">
        <v>11701</v>
      </c>
      <c r="H5027" s="16" t="s">
        <v>658</v>
      </c>
      <c r="I5027" s="0" t="n">
        <v>8.3</v>
      </c>
      <c r="J5027" s="16" t="s">
        <v>232</v>
      </c>
      <c r="K5027" s="0" t="str">
        <f aca="false">IFERROR(IF(VLOOKUP($C5027,薬効分類マスタ!$A$2:$E$180,5,FALSE())=0,"",VLOOKUP($C5027,薬効分類マスタ!$A$2:$E$180,5,FALSE())),"")</f>
        <v/>
      </c>
      <c r="L5027" s="17"/>
      <c r="M5027" s="0" t="str">
        <f aca="false">IF($K5027="","",IF($L5027&lt;&gt;"",$L5027,VLOOKUP($C5027,薬効分類マスタ!$A$2:$F$180,6,FALSE())))</f>
        <v/>
      </c>
      <c r="N5027" s="0" t="str">
        <f aca="false">ASC(G5027)</f>
        <v>ｻﾞｼﾞﾃﾝﾄﾞﾗｲｼﾛｯﾌﾟ0.1%</v>
      </c>
      <c r="O5027" s="0" t="str">
        <f aca="false">ASC(E5027)</f>
        <v>ｹﾄﾁﾌｪﾝﾌﾏﾙ酸塩</v>
      </c>
      <c r="P5027" s="16" t="n">
        <f aca="false">N(P5026)+IF($C5027=検索!$B$49,1,0)</f>
        <v>0</v>
      </c>
    </row>
    <row r="5028" customFormat="false" ht="15" hidden="false" customHeight="false" outlineLevel="0" collapsed="false">
      <c r="A5028" s="16" t="s">
        <v>221</v>
      </c>
      <c r="B5028" s="0" t="s">
        <v>11702</v>
      </c>
      <c r="C5028" s="0" t="n">
        <v>449</v>
      </c>
      <c r="D5028" s="0" t="str">
        <f aca="false">IFERROR(VLOOKUP($C5028,薬効分類マスタ!$A$2:$B$180,2,FALSE()),"未登録")</f>
        <v>その他のアレルギー用薬</v>
      </c>
      <c r="E5028" s="16" t="s">
        <v>11703</v>
      </c>
      <c r="F5028" s="16" t="s">
        <v>381</v>
      </c>
      <c r="G5028" s="16" t="s">
        <v>11704</v>
      </c>
      <c r="I5028" s="0" t="n">
        <v>6.1</v>
      </c>
      <c r="J5028" s="16" t="s">
        <v>239</v>
      </c>
      <c r="K5028" s="0" t="str">
        <f aca="false">IFERROR(IF(VLOOKUP($C5028,薬効分類マスタ!$A$2:$E$180,5,FALSE())=0,"",VLOOKUP($C5028,薬効分類マスタ!$A$2:$E$180,5,FALSE())),"")</f>
        <v/>
      </c>
      <c r="L5028" s="17"/>
      <c r="M5028" s="0" t="str">
        <f aca="false">IF($K5028="","",IF($L5028&lt;&gt;"",$L5028,VLOOKUP($C5028,薬効分類マスタ!$A$2:$F$180,6,FALSE())))</f>
        <v/>
      </c>
      <c r="N5028" s="0" t="str">
        <f aca="false">ASC(G5028)</f>
        <v>ｱｾﾞﾗｽﾁﾝ塩酸塩0.5mg錠</v>
      </c>
      <c r="O5028" s="0" t="str">
        <f aca="false">ASC(E5028)</f>
        <v>ｱｾﾞﾗｽﾁﾝ塩酸塩</v>
      </c>
      <c r="P5028" s="16" t="n">
        <f aca="false">N(P5027)+IF($C5028=検索!$B$49,1,0)</f>
        <v>0</v>
      </c>
    </row>
    <row r="5029" customFormat="false" ht="15" hidden="false" customHeight="false" outlineLevel="0" collapsed="false">
      <c r="A5029" s="16" t="s">
        <v>221</v>
      </c>
      <c r="B5029" s="0" t="s">
        <v>11705</v>
      </c>
      <c r="C5029" s="0" t="n">
        <v>449</v>
      </c>
      <c r="D5029" s="0" t="str">
        <f aca="false">IFERROR(VLOOKUP($C5029,薬効分類マスタ!$A$2:$B$180,2,FALSE()),"未登録")</f>
        <v>その他のアレルギー用薬</v>
      </c>
      <c r="E5029" s="16" t="s">
        <v>11703</v>
      </c>
      <c r="F5029" s="16" t="s">
        <v>381</v>
      </c>
      <c r="G5029" s="16" t="s">
        <v>11706</v>
      </c>
      <c r="H5029" s="16" t="s">
        <v>283</v>
      </c>
      <c r="I5029" s="0" t="n">
        <v>7.8</v>
      </c>
      <c r="J5029" s="16" t="s">
        <v>232</v>
      </c>
      <c r="K5029" s="0" t="str">
        <f aca="false">IFERROR(IF(VLOOKUP($C5029,薬効分類マスタ!$A$2:$E$180,5,FALSE())=0,"",VLOOKUP($C5029,薬効分類マスタ!$A$2:$E$180,5,FALSE())),"")</f>
        <v/>
      </c>
      <c r="L5029" s="17"/>
      <c r="M5029" s="0" t="str">
        <f aca="false">IF($K5029="","",IF($L5029&lt;&gt;"",$L5029,VLOOKUP($C5029,薬効分類マスタ!$A$2:$F$180,6,FALSE())))</f>
        <v/>
      </c>
      <c r="N5029" s="0" t="str">
        <f aca="false">ASC(G5029)</f>
        <v>ｱｾﾞﾌﾟﾁﾝ錠0.5mg</v>
      </c>
      <c r="O5029" s="0" t="str">
        <f aca="false">ASC(E5029)</f>
        <v>ｱｾﾞﾗｽﾁﾝ塩酸塩</v>
      </c>
      <c r="P5029" s="16" t="n">
        <f aca="false">N(P5028)+IF($C5029=検索!$B$49,1,0)</f>
        <v>0</v>
      </c>
    </row>
    <row r="5030" customFormat="false" ht="15" hidden="false" customHeight="false" outlineLevel="0" collapsed="false">
      <c r="A5030" s="16" t="s">
        <v>221</v>
      </c>
      <c r="B5030" s="0" t="s">
        <v>11707</v>
      </c>
      <c r="C5030" s="0" t="n">
        <v>449</v>
      </c>
      <c r="D5030" s="0" t="str">
        <f aca="false">IFERROR(VLOOKUP($C5030,薬効分類マスタ!$A$2:$B$180,2,FALSE()),"未登録")</f>
        <v>その他のアレルギー用薬</v>
      </c>
      <c r="E5030" s="16" t="s">
        <v>11703</v>
      </c>
      <c r="F5030" s="16" t="s">
        <v>234</v>
      </c>
      <c r="G5030" s="16" t="s">
        <v>11708</v>
      </c>
      <c r="I5030" s="0" t="n">
        <v>6.3</v>
      </c>
      <c r="J5030" s="16" t="s">
        <v>239</v>
      </c>
      <c r="K5030" s="0" t="str">
        <f aca="false">IFERROR(IF(VLOOKUP($C5030,薬効分類マスタ!$A$2:$E$180,5,FALSE())=0,"",VLOOKUP($C5030,薬効分類マスタ!$A$2:$E$180,5,FALSE())),"")</f>
        <v/>
      </c>
      <c r="L5030" s="17"/>
      <c r="M5030" s="0" t="str">
        <f aca="false">IF($K5030="","",IF($L5030&lt;&gt;"",$L5030,VLOOKUP($C5030,薬効分類マスタ!$A$2:$F$180,6,FALSE())))</f>
        <v/>
      </c>
      <c r="N5030" s="0" t="str">
        <f aca="false">ASC(G5030)</f>
        <v>ｱｾﾞﾗｽﾁﾝ塩酸塩1mg錠</v>
      </c>
      <c r="O5030" s="0" t="str">
        <f aca="false">ASC(E5030)</f>
        <v>ｱｾﾞﾗｽﾁﾝ塩酸塩</v>
      </c>
      <c r="P5030" s="16" t="n">
        <f aca="false">N(P5029)+IF($C5030=検索!$B$49,1,0)</f>
        <v>0</v>
      </c>
    </row>
    <row r="5031" customFormat="false" ht="15" hidden="false" customHeight="false" outlineLevel="0" collapsed="false">
      <c r="A5031" s="16" t="s">
        <v>221</v>
      </c>
      <c r="B5031" s="0" t="s">
        <v>11709</v>
      </c>
      <c r="C5031" s="0" t="n">
        <v>449</v>
      </c>
      <c r="D5031" s="0" t="str">
        <f aca="false">IFERROR(VLOOKUP($C5031,薬効分類マスタ!$A$2:$B$180,2,FALSE()),"未登録")</f>
        <v>その他のアレルギー用薬</v>
      </c>
      <c r="E5031" s="16" t="s">
        <v>11703</v>
      </c>
      <c r="F5031" s="16" t="s">
        <v>234</v>
      </c>
      <c r="G5031" s="16" t="s">
        <v>11710</v>
      </c>
      <c r="H5031" s="16" t="s">
        <v>283</v>
      </c>
      <c r="I5031" s="0" t="n">
        <v>7.3</v>
      </c>
      <c r="J5031" s="16" t="s">
        <v>232</v>
      </c>
      <c r="K5031" s="0" t="str">
        <f aca="false">IFERROR(IF(VLOOKUP($C5031,薬効分類マスタ!$A$2:$E$180,5,FALSE())=0,"",VLOOKUP($C5031,薬効分類マスタ!$A$2:$E$180,5,FALSE())),"")</f>
        <v/>
      </c>
      <c r="L5031" s="17"/>
      <c r="M5031" s="0" t="str">
        <f aca="false">IF($K5031="","",IF($L5031&lt;&gt;"",$L5031,VLOOKUP($C5031,薬効分類マスタ!$A$2:$F$180,6,FALSE())))</f>
        <v/>
      </c>
      <c r="N5031" s="0" t="str">
        <f aca="false">ASC(G5031)</f>
        <v>ｱｾﾞﾌﾟﾁﾝ錠1mg</v>
      </c>
      <c r="O5031" s="0" t="str">
        <f aca="false">ASC(E5031)</f>
        <v>ｱｾﾞﾗｽﾁﾝ塩酸塩</v>
      </c>
      <c r="P5031" s="16" t="n">
        <f aca="false">N(P5030)+IF($C5031=検索!$B$49,1,0)</f>
        <v>0</v>
      </c>
    </row>
    <row r="5032" customFormat="false" ht="15" hidden="false" customHeight="false" outlineLevel="0" collapsed="false">
      <c r="A5032" s="16" t="s">
        <v>221</v>
      </c>
      <c r="B5032" s="0" t="s">
        <v>11711</v>
      </c>
      <c r="C5032" s="0" t="n">
        <v>449</v>
      </c>
      <c r="D5032" s="0" t="str">
        <f aca="false">IFERROR(VLOOKUP($C5032,薬効分類マスタ!$A$2:$B$180,2,FALSE()),"未登録")</f>
        <v>その他のアレルギー用薬</v>
      </c>
      <c r="E5032" s="16" t="s">
        <v>11712</v>
      </c>
      <c r="F5032" s="16" t="s">
        <v>465</v>
      </c>
      <c r="G5032" s="16" t="s">
        <v>11713</v>
      </c>
      <c r="I5032" s="0" t="n">
        <v>6.3</v>
      </c>
      <c r="J5032" s="16" t="s">
        <v>239</v>
      </c>
      <c r="K5032" s="0" t="str">
        <f aca="false">IFERROR(IF(VLOOKUP($C5032,薬効分類マスタ!$A$2:$E$180,5,FALSE())=0,"",VLOOKUP($C5032,薬効分類マスタ!$A$2:$E$180,5,FALSE())),"")</f>
        <v/>
      </c>
      <c r="L5032" s="17"/>
      <c r="M5032" s="0" t="str">
        <f aca="false">IF($K5032="","",IF($L5032&lt;&gt;"",$L5032,VLOOKUP($C5032,薬効分類マスタ!$A$2:$F$180,6,FALSE())))</f>
        <v/>
      </c>
      <c r="N5032" s="0" t="str">
        <f aca="false">ASC(G5032)</f>
        <v>ｵｷｻﾄﾐﾄﾞ30mg錠</v>
      </c>
      <c r="O5032" s="0" t="str">
        <f aca="false">ASC(E5032)</f>
        <v>ｵｷｻﾄﾐﾄﾞ</v>
      </c>
      <c r="P5032" s="16" t="n">
        <f aca="false">N(P5031)+IF($C5032=検索!$B$49,1,0)</f>
        <v>0</v>
      </c>
    </row>
    <row r="5033" customFormat="false" ht="15" hidden="false" customHeight="false" outlineLevel="0" collapsed="false">
      <c r="A5033" s="16" t="s">
        <v>221</v>
      </c>
      <c r="B5033" s="0" t="s">
        <v>11714</v>
      </c>
      <c r="C5033" s="0" t="n">
        <v>449</v>
      </c>
      <c r="D5033" s="0" t="str">
        <f aca="false">IFERROR(VLOOKUP($C5033,薬効分類マスタ!$A$2:$B$180,2,FALSE()),"未登録")</f>
        <v>その他のアレルギー用薬</v>
      </c>
      <c r="E5033" s="16" t="s">
        <v>11712</v>
      </c>
      <c r="F5033" s="16" t="s">
        <v>465</v>
      </c>
      <c r="G5033" s="16" t="s">
        <v>11715</v>
      </c>
      <c r="H5033" s="16" t="s">
        <v>571</v>
      </c>
      <c r="I5033" s="0" t="n">
        <v>12.7</v>
      </c>
      <c r="J5033" s="16" t="s">
        <v>239</v>
      </c>
      <c r="K5033" s="0" t="str">
        <f aca="false">IFERROR(IF(VLOOKUP($C5033,薬効分類マスタ!$A$2:$E$180,5,FALSE())=0,"",VLOOKUP($C5033,薬効分類マスタ!$A$2:$E$180,5,FALSE())),"")</f>
        <v/>
      </c>
      <c r="L5033" s="17"/>
      <c r="M5033" s="0" t="str">
        <f aca="false">IF($K5033="","",IF($L5033&lt;&gt;"",$L5033,VLOOKUP($C5033,薬効分類マスタ!$A$2:$F$180,6,FALSE())))</f>
        <v/>
      </c>
      <c r="N5033" s="0" t="str">
        <f aca="false">ASC(G5033)</f>
        <v>ｵｷｻﾄﾐﾄﾞ錠30mg｢ｹﾐﾌｧ｣</v>
      </c>
      <c r="O5033" s="0" t="str">
        <f aca="false">ASC(E5033)</f>
        <v>ｵｷｻﾄﾐﾄﾞ</v>
      </c>
      <c r="P5033" s="16" t="n">
        <f aca="false">N(P5032)+IF($C5033=検索!$B$49,1,0)</f>
        <v>0</v>
      </c>
    </row>
    <row r="5034" customFormat="false" ht="15" hidden="false" customHeight="false" outlineLevel="0" collapsed="false">
      <c r="A5034" s="16" t="s">
        <v>221</v>
      </c>
      <c r="B5034" s="0" t="s">
        <v>11716</v>
      </c>
      <c r="C5034" s="0" t="n">
        <v>449</v>
      </c>
      <c r="D5034" s="0" t="str">
        <f aca="false">IFERROR(VLOOKUP($C5034,薬効分類マスタ!$A$2:$B$180,2,FALSE()),"未登録")</f>
        <v>その他のアレルギー用薬</v>
      </c>
      <c r="E5034" s="16" t="s">
        <v>11712</v>
      </c>
      <c r="F5034" s="16" t="s">
        <v>451</v>
      </c>
      <c r="G5034" s="16" t="s">
        <v>11717</v>
      </c>
      <c r="H5034" s="16" t="s">
        <v>950</v>
      </c>
      <c r="I5034" s="0" t="n">
        <v>7.1</v>
      </c>
      <c r="J5034" s="16" t="s">
        <v>239</v>
      </c>
      <c r="K5034" s="0" t="str">
        <f aca="false">IFERROR(IF(VLOOKUP($C5034,薬効分類マスタ!$A$2:$E$180,5,FALSE())=0,"",VLOOKUP($C5034,薬効分類マスタ!$A$2:$E$180,5,FALSE())),"")</f>
        <v/>
      </c>
      <c r="L5034" s="17"/>
      <c r="M5034" s="0" t="str">
        <f aca="false">IF($K5034="","",IF($L5034&lt;&gt;"",$L5034,VLOOKUP($C5034,薬効分類マスタ!$A$2:$F$180,6,FALSE())))</f>
        <v/>
      </c>
      <c r="N5034" s="0" t="str">
        <f aca="false">ASC(G5034)</f>
        <v>ｵｷｻﾄﾐﾄﾞｼﾛｯﾌﾟ小児用0.2%｢VTRS｣</v>
      </c>
      <c r="O5034" s="0" t="str">
        <f aca="false">ASC(E5034)</f>
        <v>ｵｷｻﾄﾐﾄﾞ</v>
      </c>
      <c r="P5034" s="16" t="n">
        <f aca="false">N(P5033)+IF($C5034=検索!$B$49,1,0)</f>
        <v>0</v>
      </c>
    </row>
    <row r="5035" customFormat="false" ht="15" hidden="false" customHeight="false" outlineLevel="0" collapsed="false">
      <c r="A5035" s="16" t="s">
        <v>221</v>
      </c>
      <c r="B5035" s="0" t="s">
        <v>11718</v>
      </c>
      <c r="C5035" s="0" t="n">
        <v>449</v>
      </c>
      <c r="D5035" s="0" t="str">
        <f aca="false">IFERROR(VLOOKUP($C5035,薬効分類マスタ!$A$2:$B$180,2,FALSE()),"未登録")</f>
        <v>その他のアレルギー用薬</v>
      </c>
      <c r="E5035" s="16" t="s">
        <v>11712</v>
      </c>
      <c r="F5035" s="16" t="s">
        <v>2525</v>
      </c>
      <c r="G5035" s="16" t="s">
        <v>11719</v>
      </c>
      <c r="I5035" s="0" t="n">
        <v>6.9</v>
      </c>
      <c r="J5035" s="16" t="s">
        <v>239</v>
      </c>
      <c r="K5035" s="0" t="str">
        <f aca="false">IFERROR(IF(VLOOKUP($C5035,薬効分類マスタ!$A$2:$E$180,5,FALSE())=0,"",VLOOKUP($C5035,薬効分類マスタ!$A$2:$E$180,5,FALSE())),"")</f>
        <v/>
      </c>
      <c r="L5035" s="17"/>
      <c r="M5035" s="0" t="str">
        <f aca="false">IF($K5035="","",IF($L5035&lt;&gt;"",$L5035,VLOOKUP($C5035,薬効分類マスタ!$A$2:$F$180,6,FALSE())))</f>
        <v/>
      </c>
      <c r="N5035" s="0" t="str">
        <f aca="false">ASC(G5035)</f>
        <v>ｵｷｻﾄﾐﾄﾞ2%ｼﾛｯﾌﾟ用</v>
      </c>
      <c r="O5035" s="0" t="str">
        <f aca="false">ASC(E5035)</f>
        <v>ｵｷｻﾄﾐﾄﾞ</v>
      </c>
      <c r="P5035" s="16" t="n">
        <f aca="false">N(P5034)+IF($C5035=検索!$B$49,1,0)</f>
        <v>0</v>
      </c>
    </row>
    <row r="5036" customFormat="false" ht="15" hidden="false" customHeight="false" outlineLevel="0" collapsed="false">
      <c r="A5036" s="16" t="s">
        <v>221</v>
      </c>
      <c r="B5036" s="0" t="s">
        <v>11720</v>
      </c>
      <c r="C5036" s="0" t="n">
        <v>449</v>
      </c>
      <c r="D5036" s="0" t="str">
        <f aca="false">IFERROR(VLOOKUP($C5036,薬効分類マスタ!$A$2:$B$180,2,FALSE()),"未登録")</f>
        <v>その他のアレルギー用薬</v>
      </c>
      <c r="E5036" s="16" t="s">
        <v>11721</v>
      </c>
      <c r="F5036" s="16" t="s">
        <v>1778</v>
      </c>
      <c r="G5036" s="16" t="s">
        <v>11722</v>
      </c>
      <c r="H5036" s="16" t="s">
        <v>6670</v>
      </c>
      <c r="I5036" s="0" t="n">
        <v>10.5</v>
      </c>
      <c r="J5036" s="16" t="s">
        <v>232</v>
      </c>
      <c r="K5036" s="0" t="str">
        <f aca="false">IFERROR(IF(VLOOKUP($C5036,薬効分類マスタ!$A$2:$E$180,5,FALSE())=0,"",VLOOKUP($C5036,薬効分類マスタ!$A$2:$E$180,5,FALSE())),"")</f>
        <v/>
      </c>
      <c r="L5036" s="17"/>
      <c r="M5036" s="0" t="str">
        <f aca="false">IF($K5036="","",IF($L5036&lt;&gt;"",$L5036,VLOOKUP($C5036,薬効分類マスタ!$A$2:$F$180,6,FALSE())))</f>
        <v/>
      </c>
      <c r="N5036" s="0" t="str">
        <f aca="false">ASC(G5036)</f>
        <v>ｹﾀｽｶﾌﾟｾﾙ10mg</v>
      </c>
      <c r="O5036" s="0" t="str">
        <f aca="false">ASC(E5036)</f>
        <v>ｲﾌﾞｼﾞﾗｽﾄ</v>
      </c>
      <c r="P5036" s="16" t="n">
        <f aca="false">N(P5035)+IF($C5036=検索!$B$49,1,0)</f>
        <v>0</v>
      </c>
    </row>
    <row r="5037" customFormat="false" ht="15" hidden="false" customHeight="false" outlineLevel="0" collapsed="false">
      <c r="A5037" s="16" t="s">
        <v>221</v>
      </c>
      <c r="B5037" s="0" t="s">
        <v>11723</v>
      </c>
      <c r="C5037" s="0" t="n">
        <v>449</v>
      </c>
      <c r="D5037" s="0" t="str">
        <f aca="false">IFERROR(VLOOKUP($C5037,薬効分類マスタ!$A$2:$B$180,2,FALSE()),"未登録")</f>
        <v>その他のアレルギー用薬</v>
      </c>
      <c r="E5037" s="16" t="s">
        <v>11724</v>
      </c>
      <c r="F5037" s="16" t="s">
        <v>262</v>
      </c>
      <c r="G5037" s="16" t="s">
        <v>11725</v>
      </c>
      <c r="H5037" s="16" t="s">
        <v>309</v>
      </c>
      <c r="I5037" s="0" t="n">
        <v>21.3</v>
      </c>
      <c r="J5037" s="16" t="s">
        <v>232</v>
      </c>
      <c r="K5037" s="0" t="str">
        <f aca="false">IFERROR(IF(VLOOKUP($C5037,薬効分類マスタ!$A$2:$E$180,5,FALSE())=0,"",VLOOKUP($C5037,薬効分類マスタ!$A$2:$E$180,5,FALSE())),"")</f>
        <v/>
      </c>
      <c r="L5037" s="17"/>
      <c r="M5037" s="0" t="str">
        <f aca="false">IF($K5037="","",IF($L5037&lt;&gt;"",$L5037,VLOOKUP($C5037,薬効分類マスタ!$A$2:$F$180,6,FALSE())))</f>
        <v/>
      </c>
      <c r="N5037" s="0" t="str">
        <f aca="false">ASC(G5037)</f>
        <v>ﾍﾟﾐﾗｽﾄﾝ錠10mg</v>
      </c>
      <c r="O5037" s="0" t="str">
        <f aca="false">ASC(E5037)</f>
        <v>ﾍﾟﾐﾛﾗｽﾄｶﾘｳﾑ</v>
      </c>
      <c r="P5037" s="16" t="n">
        <f aca="false">N(P5036)+IF($C5037=検索!$B$49,1,0)</f>
        <v>0</v>
      </c>
    </row>
    <row r="5038" customFormat="false" ht="15" hidden="false" customHeight="false" outlineLevel="0" collapsed="false">
      <c r="A5038" s="16" t="s">
        <v>221</v>
      </c>
      <c r="B5038" s="0" t="s">
        <v>11726</v>
      </c>
      <c r="C5038" s="0" t="n">
        <v>449</v>
      </c>
      <c r="D5038" s="0" t="str">
        <f aca="false">IFERROR(VLOOKUP($C5038,薬効分類マスタ!$A$2:$B$180,2,FALSE()),"未登録")</f>
        <v>その他のアレルギー用薬</v>
      </c>
      <c r="E5038" s="16" t="s">
        <v>11724</v>
      </c>
      <c r="F5038" s="16" t="s">
        <v>262</v>
      </c>
      <c r="G5038" s="16" t="s">
        <v>11727</v>
      </c>
      <c r="H5038" s="16" t="s">
        <v>542</v>
      </c>
      <c r="I5038" s="0" t="n">
        <v>22.6</v>
      </c>
      <c r="J5038" s="16" t="s">
        <v>239</v>
      </c>
      <c r="K5038" s="0" t="str">
        <f aca="false">IFERROR(IF(VLOOKUP($C5038,薬効分類マスタ!$A$2:$E$180,5,FALSE())=0,"",VLOOKUP($C5038,薬効分類マスタ!$A$2:$E$180,5,FALSE())),"")</f>
        <v/>
      </c>
      <c r="L5038" s="17"/>
      <c r="M5038" s="0" t="str">
        <f aca="false">IF($K5038="","",IF($L5038&lt;&gt;"",$L5038,VLOOKUP($C5038,薬効分類マスタ!$A$2:$F$180,6,FALSE())))</f>
        <v/>
      </c>
      <c r="N5038" s="0" t="str">
        <f aca="false">ASC(G5038)</f>
        <v>ﾍﾟﾐﾛﾗｽﾄK錠10mg｢NIG｣</v>
      </c>
      <c r="O5038" s="0" t="str">
        <f aca="false">ASC(E5038)</f>
        <v>ﾍﾟﾐﾛﾗｽﾄｶﾘｳﾑ</v>
      </c>
      <c r="P5038" s="16" t="n">
        <f aca="false">N(P5037)+IF($C5038=検索!$B$49,1,0)</f>
        <v>0</v>
      </c>
    </row>
    <row r="5039" customFormat="false" ht="15" hidden="false" customHeight="false" outlineLevel="0" collapsed="false">
      <c r="A5039" s="16" t="s">
        <v>221</v>
      </c>
      <c r="B5039" s="0" t="s">
        <v>11728</v>
      </c>
      <c r="C5039" s="0" t="n">
        <v>449</v>
      </c>
      <c r="D5039" s="0" t="str">
        <f aca="false">IFERROR(VLOOKUP($C5039,薬効分類マスタ!$A$2:$B$180,2,FALSE()),"未登録")</f>
        <v>その他のアレルギー用薬</v>
      </c>
      <c r="E5039" s="16" t="s">
        <v>11724</v>
      </c>
      <c r="F5039" s="16" t="s">
        <v>257</v>
      </c>
      <c r="G5039" s="16" t="s">
        <v>11729</v>
      </c>
      <c r="H5039" s="16" t="s">
        <v>309</v>
      </c>
      <c r="I5039" s="0" t="n">
        <v>12.1</v>
      </c>
      <c r="J5039" s="16" t="s">
        <v>232</v>
      </c>
      <c r="K5039" s="0" t="str">
        <f aca="false">IFERROR(IF(VLOOKUP($C5039,薬効分類マスタ!$A$2:$E$180,5,FALSE())=0,"",VLOOKUP($C5039,薬効分類マスタ!$A$2:$E$180,5,FALSE())),"")</f>
        <v/>
      </c>
      <c r="L5039" s="17"/>
      <c r="M5039" s="0" t="str">
        <f aca="false">IF($K5039="","",IF($L5039&lt;&gt;"",$L5039,VLOOKUP($C5039,薬効分類マスタ!$A$2:$F$180,6,FALSE())))</f>
        <v/>
      </c>
      <c r="N5039" s="0" t="str">
        <f aca="false">ASC(G5039)</f>
        <v>ﾍﾟﾐﾗｽﾄﾝ錠5mg</v>
      </c>
      <c r="O5039" s="0" t="str">
        <f aca="false">ASC(E5039)</f>
        <v>ﾍﾟﾐﾛﾗｽﾄｶﾘｳﾑ</v>
      </c>
      <c r="P5039" s="16" t="n">
        <f aca="false">N(P5038)+IF($C5039=検索!$B$49,1,0)</f>
        <v>0</v>
      </c>
    </row>
    <row r="5040" customFormat="false" ht="15" hidden="false" customHeight="false" outlineLevel="0" collapsed="false">
      <c r="A5040" s="16" t="s">
        <v>221</v>
      </c>
      <c r="B5040" s="0" t="s">
        <v>11730</v>
      </c>
      <c r="C5040" s="0" t="n">
        <v>449</v>
      </c>
      <c r="D5040" s="0" t="str">
        <f aca="false">IFERROR(VLOOKUP($C5040,薬効分類マスタ!$A$2:$B$180,2,FALSE()),"未登録")</f>
        <v>その他のアレルギー用薬</v>
      </c>
      <c r="E5040" s="16" t="s">
        <v>11724</v>
      </c>
      <c r="F5040" s="16" t="s">
        <v>257</v>
      </c>
      <c r="G5040" s="16" t="s">
        <v>11731</v>
      </c>
      <c r="H5040" s="16" t="s">
        <v>542</v>
      </c>
      <c r="I5040" s="0" t="n">
        <v>10.9</v>
      </c>
      <c r="J5040" s="16" t="s">
        <v>239</v>
      </c>
      <c r="K5040" s="0" t="str">
        <f aca="false">IFERROR(IF(VLOOKUP($C5040,薬効分類マスタ!$A$2:$E$180,5,FALSE())=0,"",VLOOKUP($C5040,薬効分類マスタ!$A$2:$E$180,5,FALSE())),"")</f>
        <v/>
      </c>
      <c r="L5040" s="17"/>
      <c r="M5040" s="0" t="str">
        <f aca="false">IF($K5040="","",IF($L5040&lt;&gt;"",$L5040,VLOOKUP($C5040,薬効分類マスタ!$A$2:$F$180,6,FALSE())))</f>
        <v/>
      </c>
      <c r="N5040" s="0" t="str">
        <f aca="false">ASC(G5040)</f>
        <v>ﾍﾟﾐﾛﾗｽﾄK錠5mg｢NIG｣</v>
      </c>
      <c r="O5040" s="0" t="str">
        <f aca="false">ASC(E5040)</f>
        <v>ﾍﾟﾐﾛﾗｽﾄｶﾘｳﾑ</v>
      </c>
      <c r="P5040" s="16" t="n">
        <f aca="false">N(P5039)+IF($C5040=検索!$B$49,1,0)</f>
        <v>0</v>
      </c>
    </row>
    <row r="5041" customFormat="false" ht="15" hidden="false" customHeight="false" outlineLevel="0" collapsed="false">
      <c r="A5041" s="16" t="s">
        <v>221</v>
      </c>
      <c r="B5041" s="0" t="s">
        <v>11732</v>
      </c>
      <c r="C5041" s="0" t="n">
        <v>449</v>
      </c>
      <c r="D5041" s="0" t="str">
        <f aca="false">IFERROR(VLOOKUP($C5041,薬効分類マスタ!$A$2:$B$180,2,FALSE()),"未登録")</f>
        <v>その他のアレルギー用薬</v>
      </c>
      <c r="E5041" s="16" t="s">
        <v>11724</v>
      </c>
      <c r="F5041" s="16" t="s">
        <v>681</v>
      </c>
      <c r="G5041" s="16" t="s">
        <v>11733</v>
      </c>
      <c r="H5041" s="16" t="s">
        <v>309</v>
      </c>
      <c r="I5041" s="0" t="n">
        <v>24.7</v>
      </c>
      <c r="J5041" s="16" t="s">
        <v>232</v>
      </c>
      <c r="K5041" s="0" t="str">
        <f aca="false">IFERROR(IF(VLOOKUP($C5041,薬効分類マスタ!$A$2:$E$180,5,FALSE())=0,"",VLOOKUP($C5041,薬効分類マスタ!$A$2:$E$180,5,FALSE())),"")</f>
        <v/>
      </c>
      <c r="L5041" s="17"/>
      <c r="M5041" s="0" t="str">
        <f aca="false">IF($K5041="","",IF($L5041&lt;&gt;"",$L5041,VLOOKUP($C5041,薬効分類マスタ!$A$2:$F$180,6,FALSE())))</f>
        <v/>
      </c>
      <c r="N5041" s="0" t="str">
        <f aca="false">ASC(G5041)</f>
        <v>ﾍﾟﾐﾗｽﾄﾝﾄﾞﾗｲｼﾛｯﾌﾟ0.5%</v>
      </c>
      <c r="O5041" s="0" t="str">
        <f aca="false">ASC(E5041)</f>
        <v>ﾍﾟﾐﾛﾗｽﾄｶﾘｳﾑ</v>
      </c>
      <c r="P5041" s="16" t="n">
        <f aca="false">N(P5040)+IF($C5041=検索!$B$49,1,0)</f>
        <v>0</v>
      </c>
    </row>
    <row r="5042" customFormat="false" ht="15" hidden="false" customHeight="false" outlineLevel="0" collapsed="false">
      <c r="A5042" s="16" t="s">
        <v>221</v>
      </c>
      <c r="B5042" s="0" t="s">
        <v>11734</v>
      </c>
      <c r="C5042" s="0" t="n">
        <v>449</v>
      </c>
      <c r="D5042" s="0" t="str">
        <f aca="false">IFERROR(VLOOKUP($C5042,薬効分類マスタ!$A$2:$B$180,2,FALSE()),"未登録")</f>
        <v>その他のアレルギー用薬</v>
      </c>
      <c r="E5042" s="16" t="s">
        <v>11735</v>
      </c>
      <c r="F5042" s="16" t="s">
        <v>627</v>
      </c>
      <c r="G5042" s="16" t="s">
        <v>11736</v>
      </c>
      <c r="H5042" s="16" t="s">
        <v>3217</v>
      </c>
      <c r="I5042" s="0" t="n">
        <v>25</v>
      </c>
      <c r="J5042" s="16" t="s">
        <v>232</v>
      </c>
      <c r="K5042" s="0" t="str">
        <f aca="false">IFERROR(IF(VLOOKUP($C5042,薬効分類マスタ!$A$2:$E$180,5,FALSE())=0,"",VLOOKUP($C5042,薬効分類マスタ!$A$2:$E$180,5,FALSE())),"")</f>
        <v/>
      </c>
      <c r="L5042" s="17"/>
      <c r="M5042" s="0" t="str">
        <f aca="false">IF($K5042="","",IF($L5042&lt;&gt;"",$L5042,VLOOKUP($C5042,薬効分類マスタ!$A$2:$F$180,6,FALSE())))</f>
        <v/>
      </c>
      <c r="N5042" s="0" t="str">
        <f aca="false">ASC(G5042)</f>
        <v>ﾄﾞﾒﾅﾝ錠100mg</v>
      </c>
      <c r="O5042" s="0" t="str">
        <f aca="false">ASC(E5042)</f>
        <v>ｵｻﾞｸﾞﾚﾙ塩酸塩水和物</v>
      </c>
      <c r="P5042" s="16" t="n">
        <f aca="false">N(P5041)+IF($C5042=検索!$B$49,1,0)</f>
        <v>0</v>
      </c>
    </row>
    <row r="5043" customFormat="false" ht="15" hidden="false" customHeight="false" outlineLevel="0" collapsed="false">
      <c r="A5043" s="16" t="s">
        <v>221</v>
      </c>
      <c r="B5043" s="0" t="s">
        <v>11737</v>
      </c>
      <c r="C5043" s="0" t="n">
        <v>449</v>
      </c>
      <c r="D5043" s="0" t="str">
        <f aca="false">IFERROR(VLOOKUP($C5043,薬効分類マスタ!$A$2:$B$180,2,FALSE()),"未登録")</f>
        <v>その他のアレルギー用薬</v>
      </c>
      <c r="E5043" s="16" t="s">
        <v>11735</v>
      </c>
      <c r="F5043" s="16" t="s">
        <v>613</v>
      </c>
      <c r="G5043" s="16" t="s">
        <v>11738</v>
      </c>
      <c r="H5043" s="16" t="s">
        <v>3217</v>
      </c>
      <c r="I5043" s="0" t="n">
        <v>40.8</v>
      </c>
      <c r="J5043" s="16" t="s">
        <v>232</v>
      </c>
      <c r="K5043" s="0" t="str">
        <f aca="false">IFERROR(IF(VLOOKUP($C5043,薬効分類マスタ!$A$2:$E$180,5,FALSE())=0,"",VLOOKUP($C5043,薬効分類マスタ!$A$2:$E$180,5,FALSE())),"")</f>
        <v/>
      </c>
      <c r="L5043" s="17"/>
      <c r="M5043" s="0" t="str">
        <f aca="false">IF($K5043="","",IF($L5043&lt;&gt;"",$L5043,VLOOKUP($C5043,薬効分類マスタ!$A$2:$F$180,6,FALSE())))</f>
        <v/>
      </c>
      <c r="N5043" s="0" t="str">
        <f aca="false">ASC(G5043)</f>
        <v>ﾄﾞﾒﾅﾝ錠200mg</v>
      </c>
      <c r="O5043" s="0" t="str">
        <f aca="false">ASC(E5043)</f>
        <v>ｵｻﾞｸﾞﾚﾙ塩酸塩水和物</v>
      </c>
      <c r="P5043" s="16" t="n">
        <f aca="false">N(P5042)+IF($C5043=検索!$B$49,1,0)</f>
        <v>0</v>
      </c>
    </row>
    <row r="5044" customFormat="false" ht="15" hidden="false" customHeight="false" outlineLevel="0" collapsed="false">
      <c r="A5044" s="16" t="s">
        <v>221</v>
      </c>
      <c r="B5044" s="0" t="s">
        <v>11739</v>
      </c>
      <c r="C5044" s="0" t="n">
        <v>449</v>
      </c>
      <c r="D5044" s="0" t="str">
        <f aca="false">IFERROR(VLOOKUP($C5044,薬効分類マスタ!$A$2:$B$180,2,FALSE()),"未登録")</f>
        <v>その他のアレルギー用薬</v>
      </c>
      <c r="E5044" s="16" t="s">
        <v>11740</v>
      </c>
      <c r="F5044" s="16" t="s">
        <v>6525</v>
      </c>
      <c r="G5044" s="16" t="s">
        <v>11741</v>
      </c>
      <c r="H5044" s="16" t="s">
        <v>710</v>
      </c>
      <c r="I5044" s="0" t="n">
        <v>15.2</v>
      </c>
      <c r="J5044" s="16" t="s">
        <v>232</v>
      </c>
      <c r="K5044" s="0" t="str">
        <f aca="false">IFERROR(IF(VLOOKUP($C5044,薬効分類マスタ!$A$2:$E$180,5,FALSE())=0,"",VLOOKUP($C5044,薬効分類マスタ!$A$2:$E$180,5,FALSE())),"")</f>
        <v/>
      </c>
      <c r="L5044" s="17"/>
      <c r="M5044" s="0" t="str">
        <f aca="false">IF($K5044="","",IF($L5044&lt;&gt;"",$L5044,VLOOKUP($C5044,薬効分類マスタ!$A$2:$F$180,6,FALSE())))</f>
        <v/>
      </c>
      <c r="N5044" s="0" t="str">
        <f aca="false">ASC(G5044)</f>
        <v>ﾚﾐｶｯﾄｶﾌﾟｾﾙ1mg</v>
      </c>
      <c r="O5044" s="0" t="str">
        <f aca="false">ASC(E5044)</f>
        <v>ｴﾒﾀﾞｽﾁﾝﾌﾏﾙ酸塩</v>
      </c>
      <c r="P5044" s="16" t="n">
        <f aca="false">N(P5043)+IF($C5044=検索!$B$49,1,0)</f>
        <v>0</v>
      </c>
    </row>
    <row r="5045" customFormat="false" ht="15" hidden="false" customHeight="false" outlineLevel="0" collapsed="false">
      <c r="A5045" s="16" t="s">
        <v>221</v>
      </c>
      <c r="B5045" s="0" t="s">
        <v>11742</v>
      </c>
      <c r="C5045" s="0" t="n">
        <v>449</v>
      </c>
      <c r="D5045" s="0" t="str">
        <f aca="false">IFERROR(VLOOKUP($C5045,薬効分類マスタ!$A$2:$B$180,2,FALSE()),"未登録")</f>
        <v>その他のアレルギー用薬</v>
      </c>
      <c r="E5045" s="16" t="s">
        <v>11740</v>
      </c>
      <c r="F5045" s="16" t="s">
        <v>6525</v>
      </c>
      <c r="G5045" s="16" t="s">
        <v>11743</v>
      </c>
      <c r="H5045" s="16" t="s">
        <v>533</v>
      </c>
      <c r="I5045" s="0" t="n">
        <v>17.9</v>
      </c>
      <c r="J5045" s="16" t="s">
        <v>239</v>
      </c>
      <c r="K5045" s="0" t="str">
        <f aca="false">IFERROR(IF(VLOOKUP($C5045,薬効分類マスタ!$A$2:$E$180,5,FALSE())=0,"",VLOOKUP($C5045,薬効分類マスタ!$A$2:$E$180,5,FALSE())),"")</f>
        <v/>
      </c>
      <c r="L5045" s="17"/>
      <c r="M5045" s="0" t="str">
        <f aca="false">IF($K5045="","",IF($L5045&lt;&gt;"",$L5045,VLOOKUP($C5045,薬効分類マスタ!$A$2:$F$180,6,FALSE())))</f>
        <v/>
      </c>
      <c r="N5045" s="0" t="str">
        <f aca="false">ASC(G5045)</f>
        <v>ｴﾒﾀﾞｽﾁﾝﾌﾏﾙ酸塩徐放ｶﾌﾟｾﾙ1mg｢ﾄｰﾜ｣</v>
      </c>
      <c r="O5045" s="0" t="str">
        <f aca="false">ASC(E5045)</f>
        <v>ｴﾒﾀﾞｽﾁﾝﾌﾏﾙ酸塩</v>
      </c>
      <c r="P5045" s="16" t="n">
        <f aca="false">N(P5044)+IF($C5045=検索!$B$49,1,0)</f>
        <v>0</v>
      </c>
    </row>
    <row r="5046" customFormat="false" ht="15" hidden="false" customHeight="false" outlineLevel="0" collapsed="false">
      <c r="A5046" s="16" t="s">
        <v>221</v>
      </c>
      <c r="B5046" s="0" t="s">
        <v>11744</v>
      </c>
      <c r="C5046" s="0" t="n">
        <v>449</v>
      </c>
      <c r="D5046" s="0" t="str">
        <f aca="false">IFERROR(VLOOKUP($C5046,薬効分類マスタ!$A$2:$B$180,2,FALSE()),"未登録")</f>
        <v>その他のアレルギー用薬</v>
      </c>
      <c r="E5046" s="16" t="s">
        <v>11740</v>
      </c>
      <c r="F5046" s="16" t="s">
        <v>6183</v>
      </c>
      <c r="G5046" s="16" t="s">
        <v>11745</v>
      </c>
      <c r="H5046" s="16" t="s">
        <v>710</v>
      </c>
      <c r="I5046" s="0" t="n">
        <v>18.9</v>
      </c>
      <c r="J5046" s="16" t="s">
        <v>232</v>
      </c>
      <c r="K5046" s="0" t="str">
        <f aca="false">IFERROR(IF(VLOOKUP($C5046,薬効分類マスタ!$A$2:$E$180,5,FALSE())=0,"",VLOOKUP($C5046,薬効分類マスタ!$A$2:$E$180,5,FALSE())),"")</f>
        <v/>
      </c>
      <c r="L5046" s="17"/>
      <c r="M5046" s="0" t="str">
        <f aca="false">IF($K5046="","",IF($L5046&lt;&gt;"",$L5046,VLOOKUP($C5046,薬効分類マスタ!$A$2:$F$180,6,FALSE())))</f>
        <v/>
      </c>
      <c r="N5046" s="0" t="str">
        <f aca="false">ASC(G5046)</f>
        <v>ﾚﾐｶｯﾄｶﾌﾟｾﾙ2mg</v>
      </c>
      <c r="O5046" s="0" t="str">
        <f aca="false">ASC(E5046)</f>
        <v>ｴﾒﾀﾞｽﾁﾝﾌﾏﾙ酸塩</v>
      </c>
      <c r="P5046" s="16" t="n">
        <f aca="false">N(P5045)+IF($C5046=検索!$B$49,1,0)</f>
        <v>0</v>
      </c>
    </row>
    <row r="5047" customFormat="false" ht="15" hidden="false" customHeight="false" outlineLevel="0" collapsed="false">
      <c r="A5047" s="16" t="s">
        <v>221</v>
      </c>
      <c r="B5047" s="0" t="s">
        <v>11746</v>
      </c>
      <c r="C5047" s="0" t="n">
        <v>449</v>
      </c>
      <c r="D5047" s="0" t="str">
        <f aca="false">IFERROR(VLOOKUP($C5047,薬効分類マスタ!$A$2:$B$180,2,FALSE()),"未登録")</f>
        <v>その他のアレルギー用薬</v>
      </c>
      <c r="E5047" s="16" t="s">
        <v>11740</v>
      </c>
      <c r="F5047" s="16" t="s">
        <v>6183</v>
      </c>
      <c r="G5047" s="16" t="s">
        <v>11747</v>
      </c>
      <c r="H5047" s="16" t="s">
        <v>533</v>
      </c>
      <c r="I5047" s="0" t="n">
        <v>20.9</v>
      </c>
      <c r="J5047" s="16" t="s">
        <v>239</v>
      </c>
      <c r="K5047" s="0" t="str">
        <f aca="false">IFERROR(IF(VLOOKUP($C5047,薬効分類マスタ!$A$2:$E$180,5,FALSE())=0,"",VLOOKUP($C5047,薬効分類マスタ!$A$2:$E$180,5,FALSE())),"")</f>
        <v/>
      </c>
      <c r="L5047" s="17"/>
      <c r="M5047" s="0" t="str">
        <f aca="false">IF($K5047="","",IF($L5047&lt;&gt;"",$L5047,VLOOKUP($C5047,薬効分類マスタ!$A$2:$F$180,6,FALSE())))</f>
        <v/>
      </c>
      <c r="N5047" s="0" t="str">
        <f aca="false">ASC(G5047)</f>
        <v>ｴﾒﾀﾞｽﾁﾝﾌﾏﾙ酸塩徐放ｶﾌﾟｾﾙ2mg｢ﾄｰﾜ｣</v>
      </c>
      <c r="O5047" s="0" t="str">
        <f aca="false">ASC(E5047)</f>
        <v>ｴﾒﾀﾞｽﾁﾝﾌﾏﾙ酸塩</v>
      </c>
      <c r="P5047" s="16" t="n">
        <f aca="false">N(P5046)+IF($C5047=検索!$B$49,1,0)</f>
        <v>0</v>
      </c>
    </row>
    <row r="5048" customFormat="false" ht="15" hidden="false" customHeight="false" outlineLevel="0" collapsed="false">
      <c r="A5048" s="16" t="s">
        <v>221</v>
      </c>
      <c r="B5048" s="0" t="s">
        <v>11748</v>
      </c>
      <c r="C5048" s="0" t="n">
        <v>449</v>
      </c>
      <c r="D5048" s="0" t="str">
        <f aca="false">IFERROR(VLOOKUP($C5048,薬効分類マスタ!$A$2:$B$180,2,FALSE()),"未登録")</f>
        <v>その他のアレルギー用薬</v>
      </c>
      <c r="E5048" s="16" t="s">
        <v>11749</v>
      </c>
      <c r="F5048" s="16" t="s">
        <v>262</v>
      </c>
      <c r="G5048" s="16" t="s">
        <v>11750</v>
      </c>
      <c r="I5048" s="0" t="n">
        <v>9.8</v>
      </c>
      <c r="J5048" s="16" t="s">
        <v>239</v>
      </c>
      <c r="K5048" s="0" t="str">
        <f aca="false">IFERROR(IF(VLOOKUP($C5048,薬効分類マスタ!$A$2:$E$180,5,FALSE())=0,"",VLOOKUP($C5048,薬効分類マスタ!$A$2:$E$180,5,FALSE())),"")</f>
        <v/>
      </c>
      <c r="L5048" s="17"/>
      <c r="M5048" s="0" t="str">
        <f aca="false">IF($K5048="","",IF($L5048&lt;&gt;"",$L5048,VLOOKUP($C5048,薬効分類マスタ!$A$2:$F$180,6,FALSE())))</f>
        <v/>
      </c>
      <c r="N5048" s="0" t="str">
        <f aca="false">ASC(G5048)</f>
        <v>ｴﾋﾟﾅｽﾁﾝ塩酸塩10mg錠</v>
      </c>
      <c r="O5048" s="0" t="str">
        <f aca="false">ASC(E5048)</f>
        <v>ｴﾋﾟﾅｽﾁﾝ塩酸塩</v>
      </c>
      <c r="P5048" s="16" t="n">
        <f aca="false">N(P5047)+IF($C5048=検索!$B$49,1,0)</f>
        <v>0</v>
      </c>
    </row>
    <row r="5049" customFormat="false" ht="15" hidden="false" customHeight="false" outlineLevel="0" collapsed="false">
      <c r="A5049" s="16" t="s">
        <v>221</v>
      </c>
      <c r="B5049" s="0" t="s">
        <v>11751</v>
      </c>
      <c r="C5049" s="0" t="n">
        <v>449</v>
      </c>
      <c r="D5049" s="0" t="str">
        <f aca="false">IFERROR(VLOOKUP($C5049,薬効分類マスタ!$A$2:$B$180,2,FALSE()),"未登録")</f>
        <v>その他のアレルギー用薬</v>
      </c>
      <c r="E5049" s="16" t="s">
        <v>11749</v>
      </c>
      <c r="F5049" s="16" t="s">
        <v>262</v>
      </c>
      <c r="G5049" s="16" t="s">
        <v>11752</v>
      </c>
      <c r="H5049" s="16" t="s">
        <v>293</v>
      </c>
      <c r="I5049" s="0" t="n">
        <v>12</v>
      </c>
      <c r="J5049" s="16" t="s">
        <v>232</v>
      </c>
      <c r="K5049" s="0" t="str">
        <f aca="false">IFERROR(IF(VLOOKUP($C5049,薬効分類マスタ!$A$2:$E$180,5,FALSE())=0,"",VLOOKUP($C5049,薬効分類マスタ!$A$2:$E$180,5,FALSE())),"")</f>
        <v/>
      </c>
      <c r="L5049" s="17"/>
      <c r="M5049" s="0" t="str">
        <f aca="false">IF($K5049="","",IF($L5049&lt;&gt;"",$L5049,VLOOKUP($C5049,薬効分類マスタ!$A$2:$F$180,6,FALSE())))</f>
        <v/>
      </c>
      <c r="N5049" s="0" t="str">
        <f aca="false">ASC(G5049)</f>
        <v>ｱﾚｼﾞｵﾝ錠10</v>
      </c>
      <c r="O5049" s="0" t="str">
        <f aca="false">ASC(E5049)</f>
        <v>ｴﾋﾟﾅｽﾁﾝ塩酸塩</v>
      </c>
      <c r="P5049" s="16" t="n">
        <f aca="false">N(P5048)+IF($C5049=検索!$B$49,1,0)</f>
        <v>0</v>
      </c>
    </row>
    <row r="5050" customFormat="false" ht="15" hidden="false" customHeight="false" outlineLevel="0" collapsed="false">
      <c r="A5050" s="16" t="s">
        <v>221</v>
      </c>
      <c r="B5050" s="0" t="s">
        <v>11753</v>
      </c>
      <c r="C5050" s="0" t="n">
        <v>449</v>
      </c>
      <c r="D5050" s="0" t="str">
        <f aca="false">IFERROR(VLOOKUP($C5050,薬効分類マスタ!$A$2:$B$180,2,FALSE()),"未登録")</f>
        <v>その他のアレルギー用薬</v>
      </c>
      <c r="E5050" s="16" t="s">
        <v>11749</v>
      </c>
      <c r="F5050" s="16" t="s">
        <v>262</v>
      </c>
      <c r="G5050" s="16" t="s">
        <v>11754</v>
      </c>
      <c r="H5050" s="16" t="s">
        <v>571</v>
      </c>
      <c r="I5050" s="0" t="n">
        <v>12</v>
      </c>
      <c r="J5050" s="16" t="s">
        <v>239</v>
      </c>
      <c r="K5050" s="0" t="str">
        <f aca="false">IFERROR(IF(VLOOKUP($C5050,薬効分類マスタ!$A$2:$E$180,5,FALSE())=0,"",VLOOKUP($C5050,薬効分類マスタ!$A$2:$E$180,5,FALSE())),"")</f>
        <v/>
      </c>
      <c r="L5050" s="17"/>
      <c r="M5050" s="0" t="str">
        <f aca="false">IF($K5050="","",IF($L5050&lt;&gt;"",$L5050,VLOOKUP($C5050,薬効分類マスタ!$A$2:$F$180,6,FALSE())))</f>
        <v/>
      </c>
      <c r="N5050" s="0" t="str">
        <f aca="false">ASC(G5050)</f>
        <v>ｴﾋﾟﾅｽﾁﾝ塩酸塩錠10mg｢ｹﾐﾌｧ｣</v>
      </c>
      <c r="O5050" s="0" t="str">
        <f aca="false">ASC(E5050)</f>
        <v>ｴﾋﾟﾅｽﾁﾝ塩酸塩</v>
      </c>
      <c r="P5050" s="16" t="n">
        <f aca="false">N(P5049)+IF($C5050=検索!$B$49,1,0)</f>
        <v>0</v>
      </c>
    </row>
    <row r="5051" customFormat="false" ht="15" hidden="false" customHeight="false" outlineLevel="0" collapsed="false">
      <c r="A5051" s="16" t="s">
        <v>221</v>
      </c>
      <c r="B5051" s="0" t="s">
        <v>11755</v>
      </c>
      <c r="C5051" s="0" t="n">
        <v>449</v>
      </c>
      <c r="D5051" s="0" t="str">
        <f aca="false">IFERROR(VLOOKUP($C5051,薬効分類マスタ!$A$2:$B$180,2,FALSE()),"未登録")</f>
        <v>その他のアレルギー用薬</v>
      </c>
      <c r="E5051" s="16" t="s">
        <v>11749</v>
      </c>
      <c r="F5051" s="16" t="s">
        <v>262</v>
      </c>
      <c r="G5051" s="16" t="s">
        <v>11756</v>
      </c>
      <c r="H5051" s="16" t="s">
        <v>385</v>
      </c>
      <c r="I5051" s="0" t="n">
        <v>12</v>
      </c>
      <c r="J5051" s="16" t="s">
        <v>239</v>
      </c>
      <c r="K5051" s="0" t="str">
        <f aca="false">IFERROR(IF(VLOOKUP($C5051,薬効分類マスタ!$A$2:$E$180,5,FALSE())=0,"",VLOOKUP($C5051,薬効分類マスタ!$A$2:$E$180,5,FALSE())),"")</f>
        <v/>
      </c>
      <c r="L5051" s="17"/>
      <c r="M5051" s="0" t="str">
        <f aca="false">IF($K5051="","",IF($L5051&lt;&gt;"",$L5051,VLOOKUP($C5051,薬効分類マスタ!$A$2:$F$180,6,FALSE())))</f>
        <v/>
      </c>
      <c r="N5051" s="0" t="str">
        <f aca="false">ASC(G5051)</f>
        <v>ｴﾋﾟﾅｽﾁﾝ塩酸塩錠10mg｢ｻﾜｲ｣</v>
      </c>
      <c r="O5051" s="0" t="str">
        <f aca="false">ASC(E5051)</f>
        <v>ｴﾋﾟﾅｽﾁﾝ塩酸塩</v>
      </c>
      <c r="P5051" s="16" t="n">
        <f aca="false">N(P5050)+IF($C5051=検索!$B$49,1,0)</f>
        <v>0</v>
      </c>
    </row>
    <row r="5052" customFormat="false" ht="15" hidden="false" customHeight="false" outlineLevel="0" collapsed="false">
      <c r="A5052" s="16" t="s">
        <v>221</v>
      </c>
      <c r="B5052" s="0" t="s">
        <v>11757</v>
      </c>
      <c r="C5052" s="0" t="n">
        <v>449</v>
      </c>
      <c r="D5052" s="0" t="str">
        <f aca="false">IFERROR(VLOOKUP($C5052,薬効分類マスタ!$A$2:$B$180,2,FALSE()),"未登録")</f>
        <v>その他のアレルギー用薬</v>
      </c>
      <c r="E5052" s="16" t="s">
        <v>11749</v>
      </c>
      <c r="F5052" s="16" t="s">
        <v>262</v>
      </c>
      <c r="G5052" s="16" t="s">
        <v>11758</v>
      </c>
      <c r="H5052" s="16" t="s">
        <v>533</v>
      </c>
      <c r="I5052" s="0" t="n">
        <v>12</v>
      </c>
      <c r="J5052" s="16" t="s">
        <v>239</v>
      </c>
      <c r="K5052" s="0" t="str">
        <f aca="false">IFERROR(IF(VLOOKUP($C5052,薬効分類マスタ!$A$2:$E$180,5,FALSE())=0,"",VLOOKUP($C5052,薬効分類マスタ!$A$2:$E$180,5,FALSE())),"")</f>
        <v/>
      </c>
      <c r="L5052" s="17"/>
      <c r="M5052" s="0" t="str">
        <f aca="false">IF($K5052="","",IF($L5052&lt;&gt;"",$L5052,VLOOKUP($C5052,薬効分類マスタ!$A$2:$F$180,6,FALSE())))</f>
        <v/>
      </c>
      <c r="N5052" s="0" t="str">
        <f aca="false">ASC(G5052)</f>
        <v>ｴﾋﾟﾅｽﾁﾝ塩酸塩錠10mg｢ﾄｰﾜ｣</v>
      </c>
      <c r="O5052" s="0" t="str">
        <f aca="false">ASC(E5052)</f>
        <v>ｴﾋﾟﾅｽﾁﾝ塩酸塩</v>
      </c>
      <c r="P5052" s="16" t="n">
        <f aca="false">N(P5051)+IF($C5052=検索!$B$49,1,0)</f>
        <v>0</v>
      </c>
    </row>
    <row r="5053" customFormat="false" ht="15" hidden="false" customHeight="false" outlineLevel="0" collapsed="false">
      <c r="A5053" s="16" t="s">
        <v>221</v>
      </c>
      <c r="B5053" s="0" t="s">
        <v>11759</v>
      </c>
      <c r="C5053" s="0" t="n">
        <v>449</v>
      </c>
      <c r="D5053" s="0" t="str">
        <f aca="false">IFERROR(VLOOKUP($C5053,薬効分類マスタ!$A$2:$B$180,2,FALSE()),"未登録")</f>
        <v>その他のアレルギー用薬</v>
      </c>
      <c r="E5053" s="16" t="s">
        <v>11749</v>
      </c>
      <c r="F5053" s="16" t="s">
        <v>262</v>
      </c>
      <c r="G5053" s="16" t="s">
        <v>11760</v>
      </c>
      <c r="H5053" s="16" t="s">
        <v>8817</v>
      </c>
      <c r="I5053" s="0" t="n">
        <v>12</v>
      </c>
      <c r="J5053" s="16" t="s">
        <v>239</v>
      </c>
      <c r="K5053" s="0" t="str">
        <f aca="false">IFERROR(IF(VLOOKUP($C5053,薬効分類マスタ!$A$2:$E$180,5,FALSE())=0,"",VLOOKUP($C5053,薬効分類マスタ!$A$2:$E$180,5,FALSE())),"")</f>
        <v/>
      </c>
      <c r="L5053" s="17"/>
      <c r="M5053" s="0" t="str">
        <f aca="false">IF($K5053="","",IF($L5053&lt;&gt;"",$L5053,VLOOKUP($C5053,薬効分類マスタ!$A$2:$F$180,6,FALSE())))</f>
        <v/>
      </c>
      <c r="N5053" s="0" t="str">
        <f aca="false">ASC(G5053)</f>
        <v>ｴﾋﾟﾅｽﾁﾝ塩酸塩錠10mg｢ｲﾜｷ｣</v>
      </c>
      <c r="O5053" s="0" t="str">
        <f aca="false">ASC(E5053)</f>
        <v>ｴﾋﾟﾅｽﾁﾝ塩酸塩</v>
      </c>
      <c r="P5053" s="16" t="n">
        <f aca="false">N(P5052)+IF($C5053=検索!$B$49,1,0)</f>
        <v>0</v>
      </c>
    </row>
    <row r="5054" customFormat="false" ht="15" hidden="false" customHeight="false" outlineLevel="0" collapsed="false">
      <c r="A5054" s="16" t="s">
        <v>221</v>
      </c>
      <c r="B5054" s="0" t="s">
        <v>11761</v>
      </c>
      <c r="C5054" s="0" t="n">
        <v>449</v>
      </c>
      <c r="D5054" s="0" t="str">
        <f aca="false">IFERROR(VLOOKUP($C5054,薬効分類マスタ!$A$2:$B$180,2,FALSE()),"未登録")</f>
        <v>その他のアレルギー用薬</v>
      </c>
      <c r="E5054" s="16" t="s">
        <v>11749</v>
      </c>
      <c r="F5054" s="16" t="s">
        <v>262</v>
      </c>
      <c r="G5054" s="16" t="s">
        <v>11762</v>
      </c>
      <c r="H5054" s="16" t="s">
        <v>831</v>
      </c>
      <c r="I5054" s="0" t="n">
        <v>12</v>
      </c>
      <c r="J5054" s="16" t="s">
        <v>239</v>
      </c>
      <c r="K5054" s="0" t="str">
        <f aca="false">IFERROR(IF(VLOOKUP($C5054,薬効分類マスタ!$A$2:$E$180,5,FALSE())=0,"",VLOOKUP($C5054,薬効分類マスタ!$A$2:$E$180,5,FALSE())),"")</f>
        <v/>
      </c>
      <c r="L5054" s="17"/>
      <c r="M5054" s="0" t="str">
        <f aca="false">IF($K5054="","",IF($L5054&lt;&gt;"",$L5054,VLOOKUP($C5054,薬効分類マスタ!$A$2:$F$180,6,FALSE())))</f>
        <v/>
      </c>
      <c r="N5054" s="0" t="str">
        <f aca="false">ASC(G5054)</f>
        <v>ｴﾋﾟﾅｽﾁﾝ塩酸塩錠10mg｢ﾀﾞｲﾄ｣</v>
      </c>
      <c r="O5054" s="0" t="str">
        <f aca="false">ASC(E5054)</f>
        <v>ｴﾋﾟﾅｽﾁﾝ塩酸塩</v>
      </c>
      <c r="P5054" s="16" t="n">
        <f aca="false">N(P5053)+IF($C5054=検索!$B$49,1,0)</f>
        <v>0</v>
      </c>
    </row>
    <row r="5055" customFormat="false" ht="15" hidden="false" customHeight="false" outlineLevel="0" collapsed="false">
      <c r="A5055" s="16" t="s">
        <v>221</v>
      </c>
      <c r="B5055" s="0" t="s">
        <v>11763</v>
      </c>
      <c r="C5055" s="0" t="n">
        <v>449</v>
      </c>
      <c r="D5055" s="0" t="str">
        <f aca="false">IFERROR(VLOOKUP($C5055,薬効分類マスタ!$A$2:$B$180,2,FALSE()),"未登録")</f>
        <v>その他のアレルギー用薬</v>
      </c>
      <c r="E5055" s="16" t="s">
        <v>11749</v>
      </c>
      <c r="F5055" s="16" t="s">
        <v>445</v>
      </c>
      <c r="G5055" s="16" t="s">
        <v>11764</v>
      </c>
      <c r="I5055" s="0" t="n">
        <v>12.6</v>
      </c>
      <c r="J5055" s="16" t="s">
        <v>239</v>
      </c>
      <c r="K5055" s="0" t="str">
        <f aca="false">IFERROR(IF(VLOOKUP($C5055,薬効分類マスタ!$A$2:$E$180,5,FALSE())=0,"",VLOOKUP($C5055,薬効分類マスタ!$A$2:$E$180,5,FALSE())),"")</f>
        <v/>
      </c>
      <c r="L5055" s="17"/>
      <c r="M5055" s="0" t="str">
        <f aca="false">IF($K5055="","",IF($L5055&lt;&gt;"",$L5055,VLOOKUP($C5055,薬効分類マスタ!$A$2:$F$180,6,FALSE())))</f>
        <v/>
      </c>
      <c r="N5055" s="0" t="str">
        <f aca="false">ASC(G5055)</f>
        <v>ｴﾋﾟﾅｽﾁﾝ塩酸塩20mg錠</v>
      </c>
      <c r="O5055" s="0" t="str">
        <f aca="false">ASC(E5055)</f>
        <v>ｴﾋﾟﾅｽﾁﾝ塩酸塩</v>
      </c>
      <c r="P5055" s="16" t="n">
        <f aca="false">N(P5054)+IF($C5055=検索!$B$49,1,0)</f>
        <v>0</v>
      </c>
    </row>
    <row r="5056" customFormat="false" ht="15" hidden="false" customHeight="false" outlineLevel="0" collapsed="false">
      <c r="A5056" s="16" t="s">
        <v>221</v>
      </c>
      <c r="B5056" s="0" t="s">
        <v>11765</v>
      </c>
      <c r="C5056" s="0" t="n">
        <v>449</v>
      </c>
      <c r="D5056" s="0" t="str">
        <f aca="false">IFERROR(VLOOKUP($C5056,薬効分類マスタ!$A$2:$B$180,2,FALSE()),"未登録")</f>
        <v>その他のアレルギー用薬</v>
      </c>
      <c r="E5056" s="16" t="s">
        <v>11749</v>
      </c>
      <c r="F5056" s="16" t="s">
        <v>445</v>
      </c>
      <c r="G5056" s="16" t="s">
        <v>11766</v>
      </c>
      <c r="H5056" s="16" t="s">
        <v>293</v>
      </c>
      <c r="I5056" s="0" t="n">
        <v>15.9</v>
      </c>
      <c r="J5056" s="16" t="s">
        <v>232</v>
      </c>
      <c r="K5056" s="0" t="str">
        <f aca="false">IFERROR(IF(VLOOKUP($C5056,薬効分類マスタ!$A$2:$E$180,5,FALSE())=0,"",VLOOKUP($C5056,薬効分類マスタ!$A$2:$E$180,5,FALSE())),"")</f>
        <v/>
      </c>
      <c r="L5056" s="17"/>
      <c r="M5056" s="0" t="str">
        <f aca="false">IF($K5056="","",IF($L5056&lt;&gt;"",$L5056,VLOOKUP($C5056,薬効分類マスタ!$A$2:$F$180,6,FALSE())))</f>
        <v/>
      </c>
      <c r="N5056" s="0" t="str">
        <f aca="false">ASC(G5056)</f>
        <v>ｱﾚｼﾞｵﾝ錠20</v>
      </c>
      <c r="O5056" s="0" t="str">
        <f aca="false">ASC(E5056)</f>
        <v>ｴﾋﾟﾅｽﾁﾝ塩酸塩</v>
      </c>
      <c r="P5056" s="16" t="n">
        <f aca="false">N(P5055)+IF($C5056=検索!$B$49,1,0)</f>
        <v>0</v>
      </c>
    </row>
    <row r="5057" customFormat="false" ht="15" hidden="false" customHeight="false" outlineLevel="0" collapsed="false">
      <c r="A5057" s="16" t="s">
        <v>221</v>
      </c>
      <c r="B5057" s="0" t="s">
        <v>11767</v>
      </c>
      <c r="C5057" s="0" t="n">
        <v>449</v>
      </c>
      <c r="D5057" s="0" t="str">
        <f aca="false">IFERROR(VLOOKUP($C5057,薬効分類マスタ!$A$2:$B$180,2,FALSE()),"未登録")</f>
        <v>その他のアレルギー用薬</v>
      </c>
      <c r="E5057" s="16" t="s">
        <v>11749</v>
      </c>
      <c r="F5057" s="16" t="s">
        <v>445</v>
      </c>
      <c r="G5057" s="16" t="s">
        <v>11768</v>
      </c>
      <c r="H5057" s="16" t="s">
        <v>571</v>
      </c>
      <c r="I5057" s="0" t="n">
        <v>15.9</v>
      </c>
      <c r="J5057" s="16" t="s">
        <v>239</v>
      </c>
      <c r="K5057" s="0" t="str">
        <f aca="false">IFERROR(IF(VLOOKUP($C5057,薬効分類マスタ!$A$2:$E$180,5,FALSE())=0,"",VLOOKUP($C5057,薬効分類マスタ!$A$2:$E$180,5,FALSE())),"")</f>
        <v/>
      </c>
      <c r="L5057" s="17"/>
      <c r="M5057" s="0" t="str">
        <f aca="false">IF($K5057="","",IF($L5057&lt;&gt;"",$L5057,VLOOKUP($C5057,薬効分類マスタ!$A$2:$F$180,6,FALSE())))</f>
        <v/>
      </c>
      <c r="N5057" s="0" t="str">
        <f aca="false">ASC(G5057)</f>
        <v>ｴﾋﾟﾅｽﾁﾝ塩酸塩錠20mg｢ｹﾐﾌｧ｣</v>
      </c>
      <c r="O5057" s="0" t="str">
        <f aca="false">ASC(E5057)</f>
        <v>ｴﾋﾟﾅｽﾁﾝ塩酸塩</v>
      </c>
      <c r="P5057" s="16" t="n">
        <f aca="false">N(P5056)+IF($C5057=検索!$B$49,1,0)</f>
        <v>0</v>
      </c>
    </row>
    <row r="5058" customFormat="false" ht="15" hidden="false" customHeight="false" outlineLevel="0" collapsed="false">
      <c r="A5058" s="16" t="s">
        <v>221</v>
      </c>
      <c r="B5058" s="0" t="s">
        <v>11769</v>
      </c>
      <c r="C5058" s="0" t="n">
        <v>449</v>
      </c>
      <c r="D5058" s="0" t="str">
        <f aca="false">IFERROR(VLOOKUP($C5058,薬効分類マスタ!$A$2:$B$180,2,FALSE()),"未登録")</f>
        <v>その他のアレルギー用薬</v>
      </c>
      <c r="E5058" s="16" t="s">
        <v>11749</v>
      </c>
      <c r="F5058" s="16" t="s">
        <v>445</v>
      </c>
      <c r="G5058" s="16" t="s">
        <v>11770</v>
      </c>
      <c r="H5058" s="16" t="s">
        <v>385</v>
      </c>
      <c r="I5058" s="0" t="n">
        <v>15.9</v>
      </c>
      <c r="J5058" s="16" t="s">
        <v>239</v>
      </c>
      <c r="K5058" s="0" t="str">
        <f aca="false">IFERROR(IF(VLOOKUP($C5058,薬効分類マスタ!$A$2:$E$180,5,FALSE())=0,"",VLOOKUP($C5058,薬効分類マスタ!$A$2:$E$180,5,FALSE())),"")</f>
        <v/>
      </c>
      <c r="L5058" s="17"/>
      <c r="M5058" s="0" t="str">
        <f aca="false">IF($K5058="","",IF($L5058&lt;&gt;"",$L5058,VLOOKUP($C5058,薬効分類マスタ!$A$2:$F$180,6,FALSE())))</f>
        <v/>
      </c>
      <c r="N5058" s="0" t="str">
        <f aca="false">ASC(G5058)</f>
        <v>ｴﾋﾟﾅｽﾁﾝ塩酸塩錠20mg｢ｻﾜｲ｣</v>
      </c>
      <c r="O5058" s="0" t="str">
        <f aca="false">ASC(E5058)</f>
        <v>ｴﾋﾟﾅｽﾁﾝ塩酸塩</v>
      </c>
      <c r="P5058" s="16" t="n">
        <f aca="false">N(P5057)+IF($C5058=検索!$B$49,1,0)</f>
        <v>0</v>
      </c>
    </row>
    <row r="5059" customFormat="false" ht="15" hidden="false" customHeight="false" outlineLevel="0" collapsed="false">
      <c r="A5059" s="16" t="s">
        <v>221</v>
      </c>
      <c r="B5059" s="0" t="s">
        <v>11771</v>
      </c>
      <c r="C5059" s="0" t="n">
        <v>449</v>
      </c>
      <c r="D5059" s="0" t="str">
        <f aca="false">IFERROR(VLOOKUP($C5059,薬効分類マスタ!$A$2:$B$180,2,FALSE()),"未登録")</f>
        <v>その他のアレルギー用薬</v>
      </c>
      <c r="E5059" s="16" t="s">
        <v>11749</v>
      </c>
      <c r="F5059" s="16" t="s">
        <v>445</v>
      </c>
      <c r="G5059" s="16" t="s">
        <v>11772</v>
      </c>
      <c r="H5059" s="16" t="s">
        <v>533</v>
      </c>
      <c r="I5059" s="0" t="n">
        <v>15.9</v>
      </c>
      <c r="J5059" s="16" t="s">
        <v>239</v>
      </c>
      <c r="K5059" s="0" t="str">
        <f aca="false">IFERROR(IF(VLOOKUP($C5059,薬効分類マスタ!$A$2:$E$180,5,FALSE())=0,"",VLOOKUP($C5059,薬効分類マスタ!$A$2:$E$180,5,FALSE())),"")</f>
        <v/>
      </c>
      <c r="L5059" s="17"/>
      <c r="M5059" s="0" t="str">
        <f aca="false">IF($K5059="","",IF($L5059&lt;&gt;"",$L5059,VLOOKUP($C5059,薬効分類マスタ!$A$2:$F$180,6,FALSE())))</f>
        <v/>
      </c>
      <c r="N5059" s="0" t="str">
        <f aca="false">ASC(G5059)</f>
        <v>ｴﾋﾟﾅｽﾁﾝ塩酸塩錠20mg｢ﾄｰﾜ｣</v>
      </c>
      <c r="O5059" s="0" t="str">
        <f aca="false">ASC(E5059)</f>
        <v>ｴﾋﾟﾅｽﾁﾝ塩酸塩</v>
      </c>
      <c r="P5059" s="16" t="n">
        <f aca="false">N(P5058)+IF($C5059=検索!$B$49,1,0)</f>
        <v>0</v>
      </c>
    </row>
    <row r="5060" customFormat="false" ht="15" hidden="false" customHeight="false" outlineLevel="0" collapsed="false">
      <c r="A5060" s="16" t="s">
        <v>221</v>
      </c>
      <c r="B5060" s="0" t="s">
        <v>11773</v>
      </c>
      <c r="C5060" s="0" t="n">
        <v>449</v>
      </c>
      <c r="D5060" s="0" t="str">
        <f aca="false">IFERROR(VLOOKUP($C5060,薬効分類マスタ!$A$2:$B$180,2,FALSE()),"未登録")</f>
        <v>その他のアレルギー用薬</v>
      </c>
      <c r="E5060" s="16" t="s">
        <v>11749</v>
      </c>
      <c r="F5060" s="16" t="s">
        <v>445</v>
      </c>
      <c r="G5060" s="16" t="s">
        <v>11774</v>
      </c>
      <c r="H5060" s="16" t="s">
        <v>601</v>
      </c>
      <c r="I5060" s="0" t="n">
        <v>15.9</v>
      </c>
      <c r="J5060" s="16" t="s">
        <v>239</v>
      </c>
      <c r="K5060" s="0" t="str">
        <f aca="false">IFERROR(IF(VLOOKUP($C5060,薬効分類マスタ!$A$2:$E$180,5,FALSE())=0,"",VLOOKUP($C5060,薬効分類マスタ!$A$2:$E$180,5,FALSE())),"")</f>
        <v/>
      </c>
      <c r="L5060" s="17"/>
      <c r="M5060" s="0" t="str">
        <f aca="false">IF($K5060="","",IF($L5060&lt;&gt;"",$L5060,VLOOKUP($C5060,薬効分類マスタ!$A$2:$F$180,6,FALSE())))</f>
        <v/>
      </c>
      <c r="N5060" s="0" t="str">
        <f aca="false">ASC(G5060)</f>
        <v>ｴﾋﾟﾅｽﾁﾝ塩酸塩錠20mg｢杏林｣</v>
      </c>
      <c r="O5060" s="0" t="str">
        <f aca="false">ASC(E5060)</f>
        <v>ｴﾋﾟﾅｽﾁﾝ塩酸塩</v>
      </c>
      <c r="P5060" s="16" t="n">
        <f aca="false">N(P5059)+IF($C5060=検索!$B$49,1,0)</f>
        <v>0</v>
      </c>
    </row>
    <row r="5061" customFormat="false" ht="15" hidden="false" customHeight="false" outlineLevel="0" collapsed="false">
      <c r="A5061" s="16" t="s">
        <v>221</v>
      </c>
      <c r="B5061" s="0" t="s">
        <v>11775</v>
      </c>
      <c r="C5061" s="0" t="n">
        <v>449</v>
      </c>
      <c r="D5061" s="0" t="str">
        <f aca="false">IFERROR(VLOOKUP($C5061,薬効分類マスタ!$A$2:$B$180,2,FALSE()),"未登録")</f>
        <v>その他のアレルギー用薬</v>
      </c>
      <c r="E5061" s="16" t="s">
        <v>11749</v>
      </c>
      <c r="F5061" s="16" t="s">
        <v>445</v>
      </c>
      <c r="G5061" s="16" t="s">
        <v>11776</v>
      </c>
      <c r="H5061" s="16" t="s">
        <v>606</v>
      </c>
      <c r="I5061" s="0" t="n">
        <v>15.9</v>
      </c>
      <c r="J5061" s="16" t="s">
        <v>239</v>
      </c>
      <c r="K5061" s="0" t="str">
        <f aca="false">IFERROR(IF(VLOOKUP($C5061,薬効分類マスタ!$A$2:$E$180,5,FALSE())=0,"",VLOOKUP($C5061,薬効分類マスタ!$A$2:$E$180,5,FALSE())),"")</f>
        <v/>
      </c>
      <c r="L5061" s="17"/>
      <c r="M5061" s="0" t="str">
        <f aca="false">IF($K5061="","",IF($L5061&lt;&gt;"",$L5061,VLOOKUP($C5061,薬効分類マスタ!$A$2:$F$180,6,FALSE())))</f>
        <v/>
      </c>
      <c r="N5061" s="0" t="str">
        <f aca="false">ASC(G5061)</f>
        <v>ｴﾋﾟﾅｽﾁﾝ塩酸塩錠20mg｢日新｣</v>
      </c>
      <c r="O5061" s="0" t="str">
        <f aca="false">ASC(E5061)</f>
        <v>ｴﾋﾟﾅｽﾁﾝ塩酸塩</v>
      </c>
      <c r="P5061" s="16" t="n">
        <f aca="false">N(P5060)+IF($C5061=検索!$B$49,1,0)</f>
        <v>0</v>
      </c>
    </row>
    <row r="5062" customFormat="false" ht="15" hidden="false" customHeight="false" outlineLevel="0" collapsed="false">
      <c r="A5062" s="16" t="s">
        <v>221</v>
      </c>
      <c r="B5062" s="0" t="s">
        <v>11777</v>
      </c>
      <c r="C5062" s="0" t="n">
        <v>449</v>
      </c>
      <c r="D5062" s="0" t="str">
        <f aca="false">IFERROR(VLOOKUP($C5062,薬効分類マスタ!$A$2:$B$180,2,FALSE()),"未登録")</f>
        <v>その他のアレルギー用薬</v>
      </c>
      <c r="E5062" s="16" t="s">
        <v>11749</v>
      </c>
      <c r="F5062" s="16" t="s">
        <v>445</v>
      </c>
      <c r="G5062" s="16" t="s">
        <v>11778</v>
      </c>
      <c r="H5062" s="16" t="s">
        <v>1361</v>
      </c>
      <c r="I5062" s="0" t="n">
        <v>15.9</v>
      </c>
      <c r="J5062" s="16" t="s">
        <v>239</v>
      </c>
      <c r="K5062" s="0" t="str">
        <f aca="false">IFERROR(IF(VLOOKUP($C5062,薬効分類マスタ!$A$2:$E$180,5,FALSE())=0,"",VLOOKUP($C5062,薬効分類マスタ!$A$2:$E$180,5,FALSE())),"")</f>
        <v/>
      </c>
      <c r="L5062" s="17"/>
      <c r="M5062" s="0" t="str">
        <f aca="false">IF($K5062="","",IF($L5062&lt;&gt;"",$L5062,VLOOKUP($C5062,薬効分類マスタ!$A$2:$F$180,6,FALSE())))</f>
        <v/>
      </c>
      <c r="N5062" s="0" t="str">
        <f aca="false">ASC(G5062)</f>
        <v>ｴﾋﾟﾅｽﾁﾝ塩酸塩錠20mg｢SN｣</v>
      </c>
      <c r="O5062" s="0" t="str">
        <f aca="false">ASC(E5062)</f>
        <v>ｴﾋﾟﾅｽﾁﾝ塩酸塩</v>
      </c>
      <c r="P5062" s="16" t="n">
        <f aca="false">N(P5061)+IF($C5062=検索!$B$49,1,0)</f>
        <v>0</v>
      </c>
    </row>
    <row r="5063" customFormat="false" ht="15" hidden="false" customHeight="false" outlineLevel="0" collapsed="false">
      <c r="A5063" s="16" t="s">
        <v>221</v>
      </c>
      <c r="B5063" s="0" t="s">
        <v>11779</v>
      </c>
      <c r="C5063" s="0" t="n">
        <v>449</v>
      </c>
      <c r="D5063" s="0" t="str">
        <f aca="false">IFERROR(VLOOKUP($C5063,薬効分類マスタ!$A$2:$B$180,2,FALSE()),"未登録")</f>
        <v>その他のアレルギー用薬</v>
      </c>
      <c r="E5063" s="16" t="s">
        <v>11749</v>
      </c>
      <c r="F5063" s="16" t="s">
        <v>445</v>
      </c>
      <c r="G5063" s="16" t="s">
        <v>11780</v>
      </c>
      <c r="H5063" s="16" t="s">
        <v>8817</v>
      </c>
      <c r="I5063" s="0" t="n">
        <v>15.9</v>
      </c>
      <c r="J5063" s="16" t="s">
        <v>239</v>
      </c>
      <c r="K5063" s="0" t="str">
        <f aca="false">IFERROR(IF(VLOOKUP($C5063,薬効分類マスタ!$A$2:$E$180,5,FALSE())=0,"",VLOOKUP($C5063,薬効分類マスタ!$A$2:$E$180,5,FALSE())),"")</f>
        <v/>
      </c>
      <c r="L5063" s="17"/>
      <c r="M5063" s="0" t="str">
        <f aca="false">IF($K5063="","",IF($L5063&lt;&gt;"",$L5063,VLOOKUP($C5063,薬効分類マスタ!$A$2:$F$180,6,FALSE())))</f>
        <v/>
      </c>
      <c r="N5063" s="0" t="str">
        <f aca="false">ASC(G5063)</f>
        <v>ｴﾋﾟﾅｽﾁﾝ塩酸塩錠20mg｢ｲﾜｷ｣</v>
      </c>
      <c r="O5063" s="0" t="str">
        <f aca="false">ASC(E5063)</f>
        <v>ｴﾋﾟﾅｽﾁﾝ塩酸塩</v>
      </c>
      <c r="P5063" s="16" t="n">
        <f aca="false">N(P5062)+IF($C5063=検索!$B$49,1,0)</f>
        <v>0</v>
      </c>
    </row>
    <row r="5064" customFormat="false" ht="15" hidden="false" customHeight="false" outlineLevel="0" collapsed="false">
      <c r="A5064" s="16" t="s">
        <v>221</v>
      </c>
      <c r="B5064" s="0" t="s">
        <v>11781</v>
      </c>
      <c r="C5064" s="0" t="n">
        <v>449</v>
      </c>
      <c r="D5064" s="0" t="str">
        <f aca="false">IFERROR(VLOOKUP($C5064,薬効分類マスタ!$A$2:$B$180,2,FALSE()),"未登録")</f>
        <v>その他のアレルギー用薬</v>
      </c>
      <c r="E5064" s="16" t="s">
        <v>11749</v>
      </c>
      <c r="F5064" s="16" t="s">
        <v>445</v>
      </c>
      <c r="G5064" s="16" t="s">
        <v>11782</v>
      </c>
      <c r="H5064" s="16" t="s">
        <v>831</v>
      </c>
      <c r="I5064" s="0" t="n">
        <v>15.9</v>
      </c>
      <c r="J5064" s="16" t="s">
        <v>239</v>
      </c>
      <c r="K5064" s="0" t="str">
        <f aca="false">IFERROR(IF(VLOOKUP($C5064,薬効分類マスタ!$A$2:$E$180,5,FALSE())=0,"",VLOOKUP($C5064,薬効分類マスタ!$A$2:$E$180,5,FALSE())),"")</f>
        <v/>
      </c>
      <c r="L5064" s="17"/>
      <c r="M5064" s="0" t="str">
        <f aca="false">IF($K5064="","",IF($L5064&lt;&gt;"",$L5064,VLOOKUP($C5064,薬効分類マスタ!$A$2:$F$180,6,FALSE())))</f>
        <v/>
      </c>
      <c r="N5064" s="0" t="str">
        <f aca="false">ASC(G5064)</f>
        <v>ｴﾋﾟﾅｽﾁﾝ塩酸塩錠20mg｢ﾀﾞｲﾄ｣</v>
      </c>
      <c r="O5064" s="0" t="str">
        <f aca="false">ASC(E5064)</f>
        <v>ｴﾋﾟﾅｽﾁﾝ塩酸塩</v>
      </c>
      <c r="P5064" s="16" t="n">
        <f aca="false">N(P5063)+IF($C5064=検索!$B$49,1,0)</f>
        <v>0</v>
      </c>
    </row>
    <row r="5065" customFormat="false" ht="15" hidden="false" customHeight="false" outlineLevel="0" collapsed="false">
      <c r="A5065" s="16" t="s">
        <v>221</v>
      </c>
      <c r="B5065" s="0" t="s">
        <v>11783</v>
      </c>
      <c r="C5065" s="0" t="n">
        <v>449</v>
      </c>
      <c r="D5065" s="0" t="str">
        <f aca="false">IFERROR(VLOOKUP($C5065,薬効分類マスタ!$A$2:$B$180,2,FALSE()),"未登録")</f>
        <v>その他のアレルギー用薬</v>
      </c>
      <c r="E5065" s="16" t="s">
        <v>11749</v>
      </c>
      <c r="F5065" s="16" t="s">
        <v>451</v>
      </c>
      <c r="G5065" s="16" t="s">
        <v>11784</v>
      </c>
      <c r="H5065" s="16" t="s">
        <v>542</v>
      </c>
      <c r="I5065" s="0" t="n">
        <v>26.1</v>
      </c>
      <c r="J5065" s="16" t="s">
        <v>239</v>
      </c>
      <c r="K5065" s="0" t="str">
        <f aca="false">IFERROR(IF(VLOOKUP($C5065,薬効分類マスタ!$A$2:$E$180,5,FALSE())=0,"",VLOOKUP($C5065,薬効分類マスタ!$A$2:$E$180,5,FALSE())),"")</f>
        <v/>
      </c>
      <c r="L5065" s="17"/>
      <c r="M5065" s="0" t="str">
        <f aca="false">IF($K5065="","",IF($L5065&lt;&gt;"",$L5065,VLOOKUP($C5065,薬効分類マスタ!$A$2:$F$180,6,FALSE())))</f>
        <v/>
      </c>
      <c r="N5065" s="0" t="str">
        <f aca="false">ASC(G5065)</f>
        <v>ｴﾋﾟﾅｽﾁﾝ塩酸塩内用液0.2%｢NIG｣</v>
      </c>
      <c r="O5065" s="0" t="str">
        <f aca="false">ASC(E5065)</f>
        <v>ｴﾋﾟﾅｽﾁﾝ塩酸塩</v>
      </c>
      <c r="P5065" s="16" t="n">
        <f aca="false">N(P5064)+IF($C5065=検索!$B$49,1,0)</f>
        <v>0</v>
      </c>
    </row>
    <row r="5066" customFormat="false" ht="15" hidden="false" customHeight="false" outlineLevel="0" collapsed="false">
      <c r="A5066" s="16" t="s">
        <v>221</v>
      </c>
      <c r="B5066" s="0" t="s">
        <v>11785</v>
      </c>
      <c r="C5066" s="0" t="n">
        <v>449</v>
      </c>
      <c r="D5066" s="0" t="str">
        <f aca="false">IFERROR(VLOOKUP($C5066,薬効分類マスタ!$A$2:$B$180,2,FALSE()),"未登録")</f>
        <v>その他のアレルギー用薬</v>
      </c>
      <c r="E5066" s="16" t="s">
        <v>11786</v>
      </c>
      <c r="F5066" s="16" t="s">
        <v>1783</v>
      </c>
      <c r="G5066" s="16" t="s">
        <v>11787</v>
      </c>
      <c r="H5066" s="16" t="s">
        <v>2927</v>
      </c>
      <c r="I5066" s="0" t="n">
        <v>11.1</v>
      </c>
      <c r="J5066" s="16" t="s">
        <v>232</v>
      </c>
      <c r="K5066" s="0" t="str">
        <f aca="false">IFERROR(IF(VLOOKUP($C5066,薬効分類マスタ!$A$2:$E$180,5,FALSE())=0,"",VLOOKUP($C5066,薬効分類マスタ!$A$2:$E$180,5,FALSE())),"")</f>
        <v/>
      </c>
      <c r="L5066" s="17"/>
      <c r="M5066" s="0" t="str">
        <f aca="false">IF($K5066="","",IF($L5066&lt;&gt;"",$L5066,VLOOKUP($C5066,薬効分類マスタ!$A$2:$F$180,6,FALSE())))</f>
        <v/>
      </c>
      <c r="N5066" s="0" t="str">
        <f aca="false">ASC(G5066)</f>
        <v>ｱｲﾋﾟｰﾃﾞｨｶﾌﾟｾﾙ50</v>
      </c>
      <c r="O5066" s="0" t="str">
        <f aca="false">ASC(E5066)</f>
        <v>ｽﾌﾟﾗﾀｽﾄﾄｼﾙ酸塩</v>
      </c>
      <c r="P5066" s="16" t="n">
        <f aca="false">N(P5065)+IF($C5066=検索!$B$49,1,0)</f>
        <v>0</v>
      </c>
    </row>
    <row r="5067" customFormat="false" ht="15" hidden="false" customHeight="false" outlineLevel="0" collapsed="false">
      <c r="A5067" s="16" t="s">
        <v>221</v>
      </c>
      <c r="B5067" s="0" t="s">
        <v>11788</v>
      </c>
      <c r="C5067" s="0" t="n">
        <v>449</v>
      </c>
      <c r="D5067" s="0" t="str">
        <f aca="false">IFERROR(VLOOKUP($C5067,薬効分類マスタ!$A$2:$B$180,2,FALSE()),"未登録")</f>
        <v>その他のアレルギー用薬</v>
      </c>
      <c r="E5067" s="16" t="s">
        <v>11786</v>
      </c>
      <c r="F5067" s="16" t="s">
        <v>1783</v>
      </c>
      <c r="G5067" s="16" t="s">
        <v>11789</v>
      </c>
      <c r="H5067" s="16" t="s">
        <v>385</v>
      </c>
      <c r="I5067" s="0" t="n">
        <v>15.4</v>
      </c>
      <c r="J5067" s="16" t="s">
        <v>239</v>
      </c>
      <c r="K5067" s="0" t="str">
        <f aca="false">IFERROR(IF(VLOOKUP($C5067,薬効分類マスタ!$A$2:$E$180,5,FALSE())=0,"",VLOOKUP($C5067,薬効分類マスタ!$A$2:$E$180,5,FALSE())),"")</f>
        <v/>
      </c>
      <c r="L5067" s="17"/>
      <c r="M5067" s="0" t="str">
        <f aca="false">IF($K5067="","",IF($L5067&lt;&gt;"",$L5067,VLOOKUP($C5067,薬効分類マスタ!$A$2:$F$180,6,FALSE())))</f>
        <v/>
      </c>
      <c r="N5067" s="0" t="str">
        <f aca="false">ASC(G5067)</f>
        <v>ｽﾌﾟﾗﾀｽﾄﾄｼﾙ酸塩ｶﾌﾟｾﾙ50mg｢ｻﾜｲ｣</v>
      </c>
      <c r="O5067" s="0" t="str">
        <f aca="false">ASC(E5067)</f>
        <v>ｽﾌﾟﾗﾀｽﾄﾄｼﾙ酸塩</v>
      </c>
      <c r="P5067" s="16" t="n">
        <f aca="false">N(P5066)+IF($C5067=検索!$B$49,1,0)</f>
        <v>0</v>
      </c>
    </row>
    <row r="5068" customFormat="false" ht="15" hidden="false" customHeight="false" outlineLevel="0" collapsed="false">
      <c r="A5068" s="16" t="s">
        <v>221</v>
      </c>
      <c r="B5068" s="0" t="s">
        <v>11790</v>
      </c>
      <c r="C5068" s="0" t="n">
        <v>449</v>
      </c>
      <c r="D5068" s="0" t="str">
        <f aca="false">IFERROR(VLOOKUP($C5068,薬効分類マスタ!$A$2:$B$180,2,FALSE()),"未登録")</f>
        <v>その他のアレルギー用薬</v>
      </c>
      <c r="E5068" s="16" t="s">
        <v>11786</v>
      </c>
      <c r="F5068" s="16" t="s">
        <v>1783</v>
      </c>
      <c r="G5068" s="16" t="s">
        <v>11791</v>
      </c>
      <c r="H5068" s="16" t="s">
        <v>1064</v>
      </c>
      <c r="I5068" s="0" t="n">
        <v>13.8</v>
      </c>
      <c r="J5068" s="16" t="s">
        <v>239</v>
      </c>
      <c r="K5068" s="0" t="str">
        <f aca="false">IFERROR(IF(VLOOKUP($C5068,薬効分類マスタ!$A$2:$E$180,5,FALSE())=0,"",VLOOKUP($C5068,薬効分類マスタ!$A$2:$E$180,5,FALSE())),"")</f>
        <v/>
      </c>
      <c r="L5068" s="17"/>
      <c r="M5068" s="0" t="str">
        <f aca="false">IF($K5068="","",IF($L5068&lt;&gt;"",$L5068,VLOOKUP($C5068,薬効分類マスタ!$A$2:$F$180,6,FALSE())))</f>
        <v/>
      </c>
      <c r="N5068" s="0" t="str">
        <f aca="false">ASC(G5068)</f>
        <v>ｽﾌﾟﾗﾀｽﾄﾄｼﾙ酸塩ｶﾌﾟｾﾙ50mg｢JG｣</v>
      </c>
      <c r="O5068" s="0" t="str">
        <f aca="false">ASC(E5068)</f>
        <v>ｽﾌﾟﾗﾀｽﾄﾄｼﾙ酸塩</v>
      </c>
      <c r="P5068" s="16" t="n">
        <f aca="false">N(P5067)+IF($C5068=検索!$B$49,1,0)</f>
        <v>0</v>
      </c>
    </row>
    <row r="5069" customFormat="false" ht="15" hidden="false" customHeight="false" outlineLevel="0" collapsed="false">
      <c r="A5069" s="16" t="s">
        <v>221</v>
      </c>
      <c r="B5069" s="0" t="s">
        <v>11792</v>
      </c>
      <c r="C5069" s="0" t="n">
        <v>449</v>
      </c>
      <c r="D5069" s="0" t="str">
        <f aca="false">IFERROR(VLOOKUP($C5069,薬効分類マスタ!$A$2:$B$180,2,FALSE()),"未登録")</f>
        <v>その他のアレルギー用薬</v>
      </c>
      <c r="E5069" s="16" t="s">
        <v>11786</v>
      </c>
      <c r="F5069" s="16" t="s">
        <v>1783</v>
      </c>
      <c r="G5069" s="16" t="s">
        <v>11793</v>
      </c>
      <c r="H5069" s="16" t="s">
        <v>533</v>
      </c>
      <c r="I5069" s="0" t="n">
        <v>13.8</v>
      </c>
      <c r="J5069" s="16" t="s">
        <v>239</v>
      </c>
      <c r="K5069" s="0" t="str">
        <f aca="false">IFERROR(IF(VLOOKUP($C5069,薬効分類マスタ!$A$2:$E$180,5,FALSE())=0,"",VLOOKUP($C5069,薬効分類マスタ!$A$2:$E$180,5,FALSE())),"")</f>
        <v/>
      </c>
      <c r="L5069" s="17"/>
      <c r="M5069" s="0" t="str">
        <f aca="false">IF($K5069="","",IF($L5069&lt;&gt;"",$L5069,VLOOKUP($C5069,薬効分類マスタ!$A$2:$F$180,6,FALSE())))</f>
        <v/>
      </c>
      <c r="N5069" s="0" t="str">
        <f aca="false">ASC(G5069)</f>
        <v>ｽﾌﾟﾗﾀｽﾄﾄｼﾙ酸塩ｶﾌﾟｾﾙ50mg｢ﾄｰﾜ｣</v>
      </c>
      <c r="O5069" s="0" t="str">
        <f aca="false">ASC(E5069)</f>
        <v>ｽﾌﾟﾗﾀｽﾄﾄｼﾙ酸塩</v>
      </c>
      <c r="P5069" s="16" t="n">
        <f aca="false">N(P5068)+IF($C5069=検索!$B$49,1,0)</f>
        <v>0</v>
      </c>
    </row>
    <row r="5070" customFormat="false" ht="15" hidden="false" customHeight="false" outlineLevel="0" collapsed="false">
      <c r="A5070" s="16" t="s">
        <v>221</v>
      </c>
      <c r="B5070" s="0" t="s">
        <v>11794</v>
      </c>
      <c r="C5070" s="0" t="n">
        <v>449</v>
      </c>
      <c r="D5070" s="0" t="str">
        <f aca="false">IFERROR(VLOOKUP($C5070,薬効分類マスタ!$A$2:$B$180,2,FALSE()),"未登録")</f>
        <v>その他のアレルギー用薬</v>
      </c>
      <c r="E5070" s="16" t="s">
        <v>11786</v>
      </c>
      <c r="F5070" s="16" t="s">
        <v>1123</v>
      </c>
      <c r="G5070" s="16" t="s">
        <v>11795</v>
      </c>
      <c r="H5070" s="16" t="s">
        <v>2927</v>
      </c>
      <c r="I5070" s="0" t="n">
        <v>11.5</v>
      </c>
      <c r="J5070" s="16" t="s">
        <v>232</v>
      </c>
      <c r="K5070" s="0" t="str">
        <f aca="false">IFERROR(IF(VLOOKUP($C5070,薬効分類マスタ!$A$2:$E$180,5,FALSE())=0,"",VLOOKUP($C5070,薬効分類マスタ!$A$2:$E$180,5,FALSE())),"")</f>
        <v/>
      </c>
      <c r="L5070" s="17"/>
      <c r="M5070" s="0" t="str">
        <f aca="false">IF($K5070="","",IF($L5070&lt;&gt;"",$L5070,VLOOKUP($C5070,薬効分類マスタ!$A$2:$F$180,6,FALSE())))</f>
        <v/>
      </c>
      <c r="N5070" s="0" t="str">
        <f aca="false">ASC(G5070)</f>
        <v>ｱｲﾋﾟｰﾃﾞｨｶﾌﾟｾﾙ100</v>
      </c>
      <c r="O5070" s="0" t="str">
        <f aca="false">ASC(E5070)</f>
        <v>ｽﾌﾟﾗﾀｽﾄﾄｼﾙ酸塩</v>
      </c>
      <c r="P5070" s="16" t="n">
        <f aca="false">N(P5069)+IF($C5070=検索!$B$49,1,0)</f>
        <v>0</v>
      </c>
    </row>
    <row r="5071" customFormat="false" ht="15" hidden="false" customHeight="false" outlineLevel="0" collapsed="false">
      <c r="A5071" s="16" t="s">
        <v>221</v>
      </c>
      <c r="B5071" s="0" t="s">
        <v>11796</v>
      </c>
      <c r="C5071" s="0" t="n">
        <v>449</v>
      </c>
      <c r="D5071" s="0" t="str">
        <f aca="false">IFERROR(VLOOKUP($C5071,薬効分類マスタ!$A$2:$B$180,2,FALSE()),"未登録")</f>
        <v>その他のアレルギー用薬</v>
      </c>
      <c r="E5071" s="16" t="s">
        <v>11786</v>
      </c>
      <c r="F5071" s="16" t="s">
        <v>1123</v>
      </c>
      <c r="G5071" s="16" t="s">
        <v>11797</v>
      </c>
      <c r="H5071" s="16" t="s">
        <v>385</v>
      </c>
      <c r="I5071" s="0" t="n">
        <v>20.3</v>
      </c>
      <c r="J5071" s="16" t="s">
        <v>239</v>
      </c>
      <c r="K5071" s="0" t="str">
        <f aca="false">IFERROR(IF(VLOOKUP($C5071,薬効分類マスタ!$A$2:$E$180,5,FALSE())=0,"",VLOOKUP($C5071,薬効分類マスタ!$A$2:$E$180,5,FALSE())),"")</f>
        <v/>
      </c>
      <c r="L5071" s="17"/>
      <c r="M5071" s="0" t="str">
        <f aca="false">IF($K5071="","",IF($L5071&lt;&gt;"",$L5071,VLOOKUP($C5071,薬効分類マスタ!$A$2:$F$180,6,FALSE())))</f>
        <v/>
      </c>
      <c r="N5071" s="0" t="str">
        <f aca="false">ASC(G5071)</f>
        <v>ｽﾌﾟﾗﾀｽﾄﾄｼﾙ酸塩ｶﾌﾟｾﾙ100mg｢ｻﾜｲ｣</v>
      </c>
      <c r="O5071" s="0" t="str">
        <f aca="false">ASC(E5071)</f>
        <v>ｽﾌﾟﾗﾀｽﾄﾄｼﾙ酸塩</v>
      </c>
      <c r="P5071" s="16" t="n">
        <f aca="false">N(P5070)+IF($C5071=検索!$B$49,1,0)</f>
        <v>0</v>
      </c>
    </row>
    <row r="5072" customFormat="false" ht="15" hidden="false" customHeight="false" outlineLevel="0" collapsed="false">
      <c r="A5072" s="16" t="s">
        <v>221</v>
      </c>
      <c r="B5072" s="0" t="s">
        <v>11798</v>
      </c>
      <c r="C5072" s="0" t="n">
        <v>449</v>
      </c>
      <c r="D5072" s="0" t="str">
        <f aca="false">IFERROR(VLOOKUP($C5072,薬効分類マスタ!$A$2:$B$180,2,FALSE()),"未登録")</f>
        <v>その他のアレルギー用薬</v>
      </c>
      <c r="E5072" s="16" t="s">
        <v>11786</v>
      </c>
      <c r="F5072" s="16" t="s">
        <v>1123</v>
      </c>
      <c r="G5072" s="16" t="s">
        <v>11799</v>
      </c>
      <c r="H5072" s="16" t="s">
        <v>1064</v>
      </c>
      <c r="I5072" s="0" t="n">
        <v>14.3</v>
      </c>
      <c r="J5072" s="16" t="s">
        <v>239</v>
      </c>
      <c r="K5072" s="0" t="str">
        <f aca="false">IFERROR(IF(VLOOKUP($C5072,薬効分類マスタ!$A$2:$E$180,5,FALSE())=0,"",VLOOKUP($C5072,薬効分類マスタ!$A$2:$E$180,5,FALSE())),"")</f>
        <v/>
      </c>
      <c r="L5072" s="17"/>
      <c r="M5072" s="0" t="str">
        <f aca="false">IF($K5072="","",IF($L5072&lt;&gt;"",$L5072,VLOOKUP($C5072,薬効分類マスタ!$A$2:$F$180,6,FALSE())))</f>
        <v/>
      </c>
      <c r="N5072" s="0" t="str">
        <f aca="false">ASC(G5072)</f>
        <v>ｽﾌﾟﾗﾀｽﾄﾄｼﾙ酸塩ｶﾌﾟｾﾙ100mg｢JG｣</v>
      </c>
      <c r="O5072" s="0" t="str">
        <f aca="false">ASC(E5072)</f>
        <v>ｽﾌﾟﾗﾀｽﾄﾄｼﾙ酸塩</v>
      </c>
      <c r="P5072" s="16" t="n">
        <f aca="false">N(P5071)+IF($C5072=検索!$B$49,1,0)</f>
        <v>0</v>
      </c>
    </row>
    <row r="5073" customFormat="false" ht="15" hidden="false" customHeight="false" outlineLevel="0" collapsed="false">
      <c r="A5073" s="16" t="s">
        <v>221</v>
      </c>
      <c r="B5073" s="0" t="s">
        <v>11800</v>
      </c>
      <c r="C5073" s="0" t="n">
        <v>449</v>
      </c>
      <c r="D5073" s="0" t="str">
        <f aca="false">IFERROR(VLOOKUP($C5073,薬効分類マスタ!$A$2:$B$180,2,FALSE()),"未登録")</f>
        <v>その他のアレルギー用薬</v>
      </c>
      <c r="E5073" s="16" t="s">
        <v>11786</v>
      </c>
      <c r="F5073" s="16" t="s">
        <v>1123</v>
      </c>
      <c r="G5073" s="16" t="s">
        <v>11801</v>
      </c>
      <c r="H5073" s="16" t="s">
        <v>533</v>
      </c>
      <c r="I5073" s="0" t="n">
        <v>14.3</v>
      </c>
      <c r="J5073" s="16" t="s">
        <v>239</v>
      </c>
      <c r="K5073" s="0" t="str">
        <f aca="false">IFERROR(IF(VLOOKUP($C5073,薬効分類マスタ!$A$2:$E$180,5,FALSE())=0,"",VLOOKUP($C5073,薬効分類マスタ!$A$2:$E$180,5,FALSE())),"")</f>
        <v/>
      </c>
      <c r="L5073" s="17"/>
      <c r="M5073" s="0" t="str">
        <f aca="false">IF($K5073="","",IF($L5073&lt;&gt;"",$L5073,VLOOKUP($C5073,薬効分類マスタ!$A$2:$F$180,6,FALSE())))</f>
        <v/>
      </c>
      <c r="N5073" s="0" t="str">
        <f aca="false">ASC(G5073)</f>
        <v>ｽﾌﾟﾗﾀｽﾄﾄｼﾙ酸塩ｶﾌﾟｾﾙ100mg｢ﾄｰﾜ｣</v>
      </c>
      <c r="O5073" s="0" t="str">
        <f aca="false">ASC(E5073)</f>
        <v>ｽﾌﾟﾗﾀｽﾄﾄｼﾙ酸塩</v>
      </c>
      <c r="P5073" s="16" t="n">
        <f aca="false">N(P5072)+IF($C5073=検索!$B$49,1,0)</f>
        <v>0</v>
      </c>
    </row>
    <row r="5074" customFormat="false" ht="15" hidden="false" customHeight="false" outlineLevel="0" collapsed="false">
      <c r="A5074" s="16" t="s">
        <v>221</v>
      </c>
      <c r="B5074" s="0" t="s">
        <v>11802</v>
      </c>
      <c r="C5074" s="0" t="n">
        <v>449</v>
      </c>
      <c r="D5074" s="0" t="str">
        <f aca="false">IFERROR(VLOOKUP($C5074,薬効分類マスタ!$A$2:$B$180,2,FALSE()),"未登録")</f>
        <v>その他のアレルギー用薬</v>
      </c>
      <c r="E5074" s="16" t="s">
        <v>11786</v>
      </c>
      <c r="F5074" s="16" t="s">
        <v>3706</v>
      </c>
      <c r="G5074" s="16" t="s">
        <v>11803</v>
      </c>
      <c r="H5074" s="16" t="s">
        <v>2927</v>
      </c>
      <c r="I5074" s="0" t="n">
        <v>23.8</v>
      </c>
      <c r="J5074" s="16" t="s">
        <v>232</v>
      </c>
      <c r="K5074" s="0" t="str">
        <f aca="false">IFERROR(IF(VLOOKUP($C5074,薬効分類マスタ!$A$2:$E$180,5,FALSE())=0,"",VLOOKUP($C5074,薬効分類マスタ!$A$2:$E$180,5,FALSE())),"")</f>
        <v/>
      </c>
      <c r="L5074" s="17"/>
      <c r="M5074" s="0" t="str">
        <f aca="false">IF($K5074="","",IF($L5074&lt;&gt;"",$L5074,VLOOKUP($C5074,薬効分類マスタ!$A$2:$F$180,6,FALSE())))</f>
        <v/>
      </c>
      <c r="N5074" s="0" t="str">
        <f aca="false">ASC(G5074)</f>
        <v>ｱｲﾋﾟｰﾃﾞｨﾄﾞﾗｲｼﾛｯﾌﾟ5%</v>
      </c>
      <c r="O5074" s="0" t="str">
        <f aca="false">ASC(E5074)</f>
        <v>ｽﾌﾟﾗﾀｽﾄﾄｼﾙ酸塩</v>
      </c>
      <c r="P5074" s="16" t="n">
        <f aca="false">N(P5073)+IF($C5074=検索!$B$49,1,0)</f>
        <v>0</v>
      </c>
    </row>
    <row r="5075" customFormat="false" ht="15" hidden="false" customHeight="false" outlineLevel="0" collapsed="false">
      <c r="A5075" s="16" t="s">
        <v>221</v>
      </c>
      <c r="B5075" s="0" t="s">
        <v>11804</v>
      </c>
      <c r="C5075" s="0" t="n">
        <v>449</v>
      </c>
      <c r="D5075" s="0" t="str">
        <f aca="false">IFERROR(VLOOKUP($C5075,薬効分類マスタ!$A$2:$B$180,2,FALSE()),"未登録")</f>
        <v>その他のアレルギー用薬</v>
      </c>
      <c r="E5075" s="16" t="s">
        <v>11805</v>
      </c>
      <c r="F5075" s="16" t="s">
        <v>11806</v>
      </c>
      <c r="G5075" s="16" t="s">
        <v>11807</v>
      </c>
      <c r="H5075" s="16" t="s">
        <v>309</v>
      </c>
      <c r="I5075" s="0" t="n">
        <v>11.4</v>
      </c>
      <c r="J5075" s="16" t="s">
        <v>239</v>
      </c>
      <c r="K5075" s="0" t="str">
        <f aca="false">IFERROR(IF(VLOOKUP($C5075,薬効分類マスタ!$A$2:$E$180,5,FALSE())=0,"",VLOOKUP($C5075,薬効分類マスタ!$A$2:$E$180,5,FALSE())),"")</f>
        <v/>
      </c>
      <c r="L5075" s="17"/>
      <c r="M5075" s="0" t="str">
        <f aca="false">IF($K5075="","",IF($L5075&lt;&gt;"",$L5075,VLOOKUP($C5075,薬効分類マスタ!$A$2:$F$180,6,FALSE())))</f>
        <v/>
      </c>
      <c r="N5075" s="0" t="str">
        <f aca="false">ASC(G5075)</f>
        <v>ﾌﾟﾗﾝﾙｶｽﾄ錠112.5mg｢AFP｣</v>
      </c>
      <c r="O5075" s="0" t="str">
        <f aca="false">ASC(E5075)</f>
        <v>ﾌﾟﾗﾝﾙｶｽﾄ水和物</v>
      </c>
      <c r="P5075" s="16" t="n">
        <f aca="false">N(P5074)+IF($C5075=検索!$B$49,1,0)</f>
        <v>0</v>
      </c>
    </row>
    <row r="5076" customFormat="false" ht="15" hidden="false" customHeight="false" outlineLevel="0" collapsed="false">
      <c r="A5076" s="16" t="s">
        <v>221</v>
      </c>
      <c r="B5076" s="0" t="s">
        <v>11808</v>
      </c>
      <c r="C5076" s="0" t="n">
        <v>449</v>
      </c>
      <c r="D5076" s="0" t="str">
        <f aca="false">IFERROR(VLOOKUP($C5076,薬効分類マスタ!$A$2:$B$180,2,FALSE()),"未登録")</f>
        <v>その他のアレルギー用薬</v>
      </c>
      <c r="E5076" s="16" t="s">
        <v>11805</v>
      </c>
      <c r="F5076" s="16" t="s">
        <v>11806</v>
      </c>
      <c r="G5076" s="16" t="s">
        <v>11809</v>
      </c>
      <c r="H5076" s="16" t="s">
        <v>542</v>
      </c>
      <c r="I5076" s="0" t="n">
        <v>12.4</v>
      </c>
      <c r="J5076" s="16" t="s">
        <v>239</v>
      </c>
      <c r="K5076" s="0" t="str">
        <f aca="false">IFERROR(IF(VLOOKUP($C5076,薬効分類マスタ!$A$2:$E$180,5,FALSE())=0,"",VLOOKUP($C5076,薬効分類マスタ!$A$2:$E$180,5,FALSE())),"")</f>
        <v/>
      </c>
      <c r="L5076" s="17"/>
      <c r="M5076" s="0" t="str">
        <f aca="false">IF($K5076="","",IF($L5076&lt;&gt;"",$L5076,VLOOKUP($C5076,薬効分類マスタ!$A$2:$F$180,6,FALSE())))</f>
        <v/>
      </c>
      <c r="N5076" s="0" t="str">
        <f aca="false">ASC(G5076)</f>
        <v>ﾌﾟﾗﾝﾙｶｽﾄ錠112.5mg｢NIG｣</v>
      </c>
      <c r="O5076" s="0" t="str">
        <f aca="false">ASC(E5076)</f>
        <v>ﾌﾟﾗﾝﾙｶｽﾄ水和物</v>
      </c>
      <c r="P5076" s="16" t="n">
        <f aca="false">N(P5075)+IF($C5076=検索!$B$49,1,0)</f>
        <v>0</v>
      </c>
    </row>
    <row r="5077" customFormat="false" ht="15" hidden="false" customHeight="false" outlineLevel="0" collapsed="false">
      <c r="A5077" s="16" t="s">
        <v>221</v>
      </c>
      <c r="B5077" s="0" t="s">
        <v>11810</v>
      </c>
      <c r="C5077" s="0" t="n">
        <v>449</v>
      </c>
      <c r="D5077" s="0" t="str">
        <f aca="false">IFERROR(VLOOKUP($C5077,薬効分類マスタ!$A$2:$B$180,2,FALSE()),"未登録")</f>
        <v>その他のアレルギー用薬</v>
      </c>
      <c r="E5077" s="16" t="s">
        <v>11805</v>
      </c>
      <c r="F5077" s="16" t="s">
        <v>8230</v>
      </c>
      <c r="G5077" s="16" t="s">
        <v>11811</v>
      </c>
      <c r="H5077" s="16" t="s">
        <v>309</v>
      </c>
      <c r="I5077" s="0" t="n">
        <v>21.3</v>
      </c>
      <c r="J5077" s="16" t="s">
        <v>239</v>
      </c>
      <c r="K5077" s="0" t="str">
        <f aca="false">IFERROR(IF(VLOOKUP($C5077,薬効分類マスタ!$A$2:$E$180,5,FALSE())=0,"",VLOOKUP($C5077,薬効分類マスタ!$A$2:$E$180,5,FALSE())),"")</f>
        <v/>
      </c>
      <c r="L5077" s="17"/>
      <c r="M5077" s="0" t="str">
        <f aca="false">IF($K5077="","",IF($L5077&lt;&gt;"",$L5077,VLOOKUP($C5077,薬効分類マスタ!$A$2:$F$180,6,FALSE())))</f>
        <v/>
      </c>
      <c r="N5077" s="0" t="str">
        <f aca="false">ASC(G5077)</f>
        <v>ﾌﾟﾗﾝﾙｶｽﾄ錠225mg｢AFP｣</v>
      </c>
      <c r="O5077" s="0" t="str">
        <f aca="false">ASC(E5077)</f>
        <v>ﾌﾟﾗﾝﾙｶｽﾄ水和物</v>
      </c>
      <c r="P5077" s="16" t="n">
        <f aca="false">N(P5076)+IF($C5077=検索!$B$49,1,0)</f>
        <v>0</v>
      </c>
    </row>
    <row r="5078" customFormat="false" ht="15" hidden="false" customHeight="false" outlineLevel="0" collapsed="false">
      <c r="A5078" s="16" t="s">
        <v>221</v>
      </c>
      <c r="B5078" s="0" t="s">
        <v>11812</v>
      </c>
      <c r="C5078" s="0" t="n">
        <v>449</v>
      </c>
      <c r="D5078" s="0" t="str">
        <f aca="false">IFERROR(VLOOKUP($C5078,薬効分類マスタ!$A$2:$B$180,2,FALSE()),"未登録")</f>
        <v>その他のアレルギー用薬</v>
      </c>
      <c r="E5078" s="16" t="s">
        <v>11805</v>
      </c>
      <c r="F5078" s="16" t="s">
        <v>8230</v>
      </c>
      <c r="G5078" s="16" t="s">
        <v>11813</v>
      </c>
      <c r="H5078" s="16" t="s">
        <v>542</v>
      </c>
      <c r="I5078" s="0" t="n">
        <v>21.3</v>
      </c>
      <c r="J5078" s="16" t="s">
        <v>239</v>
      </c>
      <c r="K5078" s="0" t="str">
        <f aca="false">IFERROR(IF(VLOOKUP($C5078,薬効分類マスタ!$A$2:$E$180,5,FALSE())=0,"",VLOOKUP($C5078,薬効分類マスタ!$A$2:$E$180,5,FALSE())),"")</f>
        <v/>
      </c>
      <c r="L5078" s="17"/>
      <c r="M5078" s="0" t="str">
        <f aca="false">IF($K5078="","",IF($L5078&lt;&gt;"",$L5078,VLOOKUP($C5078,薬効分類マスタ!$A$2:$F$180,6,FALSE())))</f>
        <v/>
      </c>
      <c r="N5078" s="0" t="str">
        <f aca="false">ASC(G5078)</f>
        <v>ﾌﾟﾗﾝﾙｶｽﾄ錠225mg｢NIG｣</v>
      </c>
      <c r="O5078" s="0" t="str">
        <f aca="false">ASC(E5078)</f>
        <v>ﾌﾟﾗﾝﾙｶｽﾄ水和物</v>
      </c>
      <c r="P5078" s="16" t="n">
        <f aca="false">N(P5077)+IF($C5078=検索!$B$49,1,0)</f>
        <v>0</v>
      </c>
    </row>
    <row r="5079" customFormat="false" ht="15" hidden="false" customHeight="false" outlineLevel="0" collapsed="false">
      <c r="A5079" s="16" t="s">
        <v>221</v>
      </c>
      <c r="B5079" s="0" t="s">
        <v>11814</v>
      </c>
      <c r="C5079" s="0" t="n">
        <v>449</v>
      </c>
      <c r="D5079" s="0" t="str">
        <f aca="false">IFERROR(VLOOKUP($C5079,薬効分類マスタ!$A$2:$B$180,2,FALSE()),"未登録")</f>
        <v>その他のアレルギー用薬</v>
      </c>
      <c r="E5079" s="16" t="s">
        <v>11805</v>
      </c>
      <c r="F5079" s="16" t="s">
        <v>11815</v>
      </c>
      <c r="G5079" s="16" t="s">
        <v>11816</v>
      </c>
      <c r="I5079" s="0" t="n">
        <v>12.4</v>
      </c>
      <c r="J5079" s="16" t="s">
        <v>239</v>
      </c>
      <c r="K5079" s="0" t="str">
        <f aca="false">IFERROR(IF(VLOOKUP($C5079,薬効分類マスタ!$A$2:$E$180,5,FALSE())=0,"",VLOOKUP($C5079,薬効分類マスタ!$A$2:$E$180,5,FALSE())),"")</f>
        <v/>
      </c>
      <c r="L5079" s="17"/>
      <c r="M5079" s="0" t="str">
        <f aca="false">IF($K5079="","",IF($L5079&lt;&gt;"",$L5079,VLOOKUP($C5079,薬効分類マスタ!$A$2:$F$180,6,FALSE())))</f>
        <v/>
      </c>
      <c r="N5079" s="0" t="str">
        <f aca="false">ASC(G5079)</f>
        <v>ﾌﾟﾗﾝﾙｶｽﾄ112.5mgｶﾌﾟｾﾙ</v>
      </c>
      <c r="O5079" s="0" t="str">
        <f aca="false">ASC(E5079)</f>
        <v>ﾌﾟﾗﾝﾙｶｽﾄ水和物</v>
      </c>
      <c r="P5079" s="16" t="n">
        <f aca="false">N(P5078)+IF($C5079=検索!$B$49,1,0)</f>
        <v>0</v>
      </c>
    </row>
    <row r="5080" customFormat="false" ht="15" hidden="false" customHeight="false" outlineLevel="0" collapsed="false">
      <c r="A5080" s="16" t="s">
        <v>221</v>
      </c>
      <c r="B5080" s="0" t="s">
        <v>11817</v>
      </c>
      <c r="C5080" s="0" t="n">
        <v>449</v>
      </c>
      <c r="D5080" s="0" t="str">
        <f aca="false">IFERROR(VLOOKUP($C5080,薬効分類マスタ!$A$2:$B$180,2,FALSE()),"未登録")</f>
        <v>その他のアレルギー用薬</v>
      </c>
      <c r="E5080" s="16" t="s">
        <v>11805</v>
      </c>
      <c r="F5080" s="16" t="s">
        <v>11815</v>
      </c>
      <c r="G5080" s="16" t="s">
        <v>11818</v>
      </c>
      <c r="H5080" s="16" t="s">
        <v>1644</v>
      </c>
      <c r="I5080" s="0" t="n">
        <v>20.8</v>
      </c>
      <c r="J5080" s="16" t="s">
        <v>232</v>
      </c>
      <c r="K5080" s="0" t="str">
        <f aca="false">IFERROR(IF(VLOOKUP($C5080,薬効分類マスタ!$A$2:$E$180,5,FALSE())=0,"",VLOOKUP($C5080,薬効分類マスタ!$A$2:$E$180,5,FALSE())),"")</f>
        <v/>
      </c>
      <c r="L5080" s="17"/>
      <c r="M5080" s="0" t="str">
        <f aca="false">IF($K5080="","",IF($L5080&lt;&gt;"",$L5080,VLOOKUP($C5080,薬効分類マスタ!$A$2:$F$180,6,FALSE())))</f>
        <v/>
      </c>
      <c r="N5080" s="0" t="str">
        <f aca="false">ASC(G5080)</f>
        <v>ｵﾉﾝｶﾌﾟｾﾙ112.5mg</v>
      </c>
      <c r="O5080" s="0" t="str">
        <f aca="false">ASC(E5080)</f>
        <v>ﾌﾟﾗﾝﾙｶｽﾄ水和物</v>
      </c>
      <c r="P5080" s="16" t="n">
        <f aca="false">N(P5079)+IF($C5080=検索!$B$49,1,0)</f>
        <v>0</v>
      </c>
    </row>
    <row r="5081" customFormat="false" ht="15" hidden="false" customHeight="false" outlineLevel="0" collapsed="false">
      <c r="A5081" s="16" t="s">
        <v>221</v>
      </c>
      <c r="B5081" s="0" t="s">
        <v>11819</v>
      </c>
      <c r="C5081" s="0" t="n">
        <v>449</v>
      </c>
      <c r="D5081" s="0" t="str">
        <f aca="false">IFERROR(VLOOKUP($C5081,薬効分類マスタ!$A$2:$B$180,2,FALSE()),"未登録")</f>
        <v>その他のアレルギー用薬</v>
      </c>
      <c r="E5081" s="16" t="s">
        <v>11805</v>
      </c>
      <c r="F5081" s="16" t="s">
        <v>11815</v>
      </c>
      <c r="G5081" s="16" t="s">
        <v>11820</v>
      </c>
      <c r="H5081" s="16" t="s">
        <v>385</v>
      </c>
      <c r="I5081" s="0" t="n">
        <v>23.4</v>
      </c>
      <c r="J5081" s="16" t="s">
        <v>239</v>
      </c>
      <c r="K5081" s="0" t="str">
        <f aca="false">IFERROR(IF(VLOOKUP($C5081,薬効分類マスタ!$A$2:$E$180,5,FALSE())=0,"",VLOOKUP($C5081,薬効分類マスタ!$A$2:$E$180,5,FALSE())),"")</f>
        <v/>
      </c>
      <c r="L5081" s="17"/>
      <c r="M5081" s="0" t="str">
        <f aca="false">IF($K5081="","",IF($L5081&lt;&gt;"",$L5081,VLOOKUP($C5081,薬効分類マスタ!$A$2:$F$180,6,FALSE())))</f>
        <v/>
      </c>
      <c r="N5081" s="0" t="str">
        <f aca="false">ASC(G5081)</f>
        <v>ﾌﾟﾗﾝﾙｶｽﾄｶﾌﾟｾﾙ112.5mg｢ｻﾜｲ｣</v>
      </c>
      <c r="O5081" s="0" t="str">
        <f aca="false">ASC(E5081)</f>
        <v>ﾌﾟﾗﾝﾙｶｽﾄ水和物</v>
      </c>
      <c r="P5081" s="16" t="n">
        <f aca="false">N(P5080)+IF($C5081=検索!$B$49,1,0)</f>
        <v>0</v>
      </c>
    </row>
    <row r="5082" customFormat="false" ht="15" hidden="false" customHeight="false" outlineLevel="0" collapsed="false">
      <c r="A5082" s="16" t="s">
        <v>221</v>
      </c>
      <c r="B5082" s="0" t="s">
        <v>11821</v>
      </c>
      <c r="C5082" s="0" t="n">
        <v>449</v>
      </c>
      <c r="D5082" s="0" t="str">
        <f aca="false">IFERROR(VLOOKUP($C5082,薬効分類マスタ!$A$2:$B$180,2,FALSE()),"未登録")</f>
        <v>その他のアレルギー用薬</v>
      </c>
      <c r="E5082" s="16" t="s">
        <v>11805</v>
      </c>
      <c r="F5082" s="16" t="s">
        <v>11822</v>
      </c>
      <c r="G5082" s="16" t="s">
        <v>11823</v>
      </c>
      <c r="H5082" s="16" t="s">
        <v>536</v>
      </c>
      <c r="I5082" s="0" t="n">
        <v>21.3</v>
      </c>
      <c r="J5082" s="16" t="s">
        <v>239</v>
      </c>
      <c r="K5082" s="0" t="str">
        <f aca="false">IFERROR(IF(VLOOKUP($C5082,薬効分類マスタ!$A$2:$E$180,5,FALSE())=0,"",VLOOKUP($C5082,薬効分類マスタ!$A$2:$E$180,5,FALSE())),"")</f>
        <v/>
      </c>
      <c r="L5082" s="17"/>
      <c r="M5082" s="0" t="str">
        <f aca="false">IF($K5082="","",IF($L5082&lt;&gt;"",$L5082,VLOOKUP($C5082,薬効分類マスタ!$A$2:$F$180,6,FALSE())))</f>
        <v/>
      </c>
      <c r="N5082" s="0" t="str">
        <f aca="false">ASC(G5082)</f>
        <v>ﾌﾟﾗﾝﾙｶｽﾄｶﾌﾟｾﾙ225mg｢日医工｣</v>
      </c>
      <c r="O5082" s="0" t="str">
        <f aca="false">ASC(E5082)</f>
        <v>ﾌﾟﾗﾝﾙｶｽﾄ水和物</v>
      </c>
      <c r="P5082" s="16" t="n">
        <f aca="false">N(P5081)+IF($C5082=検索!$B$49,1,0)</f>
        <v>0</v>
      </c>
    </row>
    <row r="5083" customFormat="false" ht="15" hidden="false" customHeight="false" outlineLevel="0" collapsed="false">
      <c r="A5083" s="16" t="s">
        <v>221</v>
      </c>
      <c r="B5083" s="0" t="s">
        <v>11824</v>
      </c>
      <c r="C5083" s="0" t="n">
        <v>449</v>
      </c>
      <c r="D5083" s="0" t="str">
        <f aca="false">IFERROR(VLOOKUP($C5083,薬効分類マスタ!$A$2:$B$180,2,FALSE()),"未登録")</f>
        <v>その他のアレルギー用薬</v>
      </c>
      <c r="E5083" s="16" t="s">
        <v>11805</v>
      </c>
      <c r="F5083" s="16" t="s">
        <v>307</v>
      </c>
      <c r="G5083" s="16" t="s">
        <v>11825</v>
      </c>
      <c r="I5083" s="0" t="n">
        <v>21.1</v>
      </c>
      <c r="J5083" s="16" t="s">
        <v>239</v>
      </c>
      <c r="K5083" s="0" t="str">
        <f aca="false">IFERROR(IF(VLOOKUP($C5083,薬効分類マスタ!$A$2:$E$180,5,FALSE())=0,"",VLOOKUP($C5083,薬効分類マスタ!$A$2:$E$180,5,FALSE())),"")</f>
        <v/>
      </c>
      <c r="L5083" s="17"/>
      <c r="M5083" s="0" t="str">
        <f aca="false">IF($K5083="","",IF($L5083&lt;&gt;"",$L5083,VLOOKUP($C5083,薬効分類マスタ!$A$2:$F$180,6,FALSE())))</f>
        <v/>
      </c>
      <c r="N5083" s="0" t="str">
        <f aca="false">ASC(G5083)</f>
        <v>ﾌﾟﾗﾝﾙｶｽﾄ10%ｼﾛｯﾌﾟ用</v>
      </c>
      <c r="O5083" s="0" t="str">
        <f aca="false">ASC(E5083)</f>
        <v>ﾌﾟﾗﾝﾙｶｽﾄ水和物</v>
      </c>
      <c r="P5083" s="16" t="n">
        <f aca="false">N(P5082)+IF($C5083=検索!$B$49,1,0)</f>
        <v>0</v>
      </c>
    </row>
    <row r="5084" customFormat="false" ht="15" hidden="false" customHeight="false" outlineLevel="0" collapsed="false">
      <c r="A5084" s="16" t="s">
        <v>221</v>
      </c>
      <c r="B5084" s="0" t="s">
        <v>11826</v>
      </c>
      <c r="C5084" s="0" t="n">
        <v>449</v>
      </c>
      <c r="D5084" s="0" t="str">
        <f aca="false">IFERROR(VLOOKUP($C5084,薬効分類マスタ!$A$2:$B$180,2,FALSE()),"未登録")</f>
        <v>その他のアレルギー用薬</v>
      </c>
      <c r="E5084" s="16" t="s">
        <v>11805</v>
      </c>
      <c r="F5084" s="16" t="s">
        <v>307</v>
      </c>
      <c r="G5084" s="16" t="s">
        <v>11827</v>
      </c>
      <c r="H5084" s="16" t="s">
        <v>1644</v>
      </c>
      <c r="I5084" s="0" t="n">
        <v>31.3</v>
      </c>
      <c r="J5084" s="16" t="s">
        <v>232</v>
      </c>
      <c r="K5084" s="0" t="str">
        <f aca="false">IFERROR(IF(VLOOKUP($C5084,薬効分類マスタ!$A$2:$E$180,5,FALSE())=0,"",VLOOKUP($C5084,薬効分類マスタ!$A$2:$E$180,5,FALSE())),"")</f>
        <v/>
      </c>
      <c r="L5084" s="17"/>
      <c r="M5084" s="0" t="str">
        <f aca="false">IF($K5084="","",IF($L5084&lt;&gt;"",$L5084,VLOOKUP($C5084,薬効分類マスタ!$A$2:$F$180,6,FALSE())))</f>
        <v/>
      </c>
      <c r="N5084" s="0" t="str">
        <f aca="false">ASC(G5084)</f>
        <v>ｵﾉﾝﾄﾞﾗｲｼﾛｯﾌﾟ10%</v>
      </c>
      <c r="O5084" s="0" t="str">
        <f aca="false">ASC(E5084)</f>
        <v>ﾌﾟﾗﾝﾙｶｽﾄ水和物</v>
      </c>
      <c r="P5084" s="16" t="n">
        <f aca="false">N(P5083)+IF($C5084=検索!$B$49,1,0)</f>
        <v>0</v>
      </c>
    </row>
    <row r="5085" customFormat="false" ht="15" hidden="false" customHeight="false" outlineLevel="0" collapsed="false">
      <c r="A5085" s="16" t="s">
        <v>221</v>
      </c>
      <c r="B5085" s="0" t="s">
        <v>11828</v>
      </c>
      <c r="C5085" s="0" t="n">
        <v>449</v>
      </c>
      <c r="D5085" s="0" t="str">
        <f aca="false">IFERROR(VLOOKUP($C5085,薬効分類マスタ!$A$2:$B$180,2,FALSE()),"未登録")</f>
        <v>その他のアレルギー用薬</v>
      </c>
      <c r="E5085" s="16" t="s">
        <v>11805</v>
      </c>
      <c r="F5085" s="16" t="s">
        <v>307</v>
      </c>
      <c r="G5085" s="16" t="s">
        <v>11829</v>
      </c>
      <c r="H5085" s="16" t="s">
        <v>309</v>
      </c>
      <c r="I5085" s="0" t="n">
        <v>29.8</v>
      </c>
      <c r="J5085" s="16" t="s">
        <v>239</v>
      </c>
      <c r="K5085" s="0" t="str">
        <f aca="false">IFERROR(IF(VLOOKUP($C5085,薬効分類マスタ!$A$2:$E$180,5,FALSE())=0,"",VLOOKUP($C5085,薬効分類マスタ!$A$2:$E$180,5,FALSE())),"")</f>
        <v/>
      </c>
      <c r="L5085" s="17"/>
      <c r="M5085" s="0" t="str">
        <f aca="false">IF($K5085="","",IF($L5085&lt;&gt;"",$L5085,VLOOKUP($C5085,薬効分類マスタ!$A$2:$F$180,6,FALSE())))</f>
        <v/>
      </c>
      <c r="N5085" s="0" t="str">
        <f aca="false">ASC(G5085)</f>
        <v>ﾌﾟﾗﾝﾙｶｽﾄﾄﾞﾗｲｼﾛｯﾌﾟ10%｢AFP｣</v>
      </c>
      <c r="O5085" s="0" t="str">
        <f aca="false">ASC(E5085)</f>
        <v>ﾌﾟﾗﾝﾙｶｽﾄ水和物</v>
      </c>
      <c r="P5085" s="16" t="n">
        <f aca="false">N(P5084)+IF($C5085=検索!$B$49,1,0)</f>
        <v>0</v>
      </c>
    </row>
    <row r="5086" customFormat="false" ht="15" hidden="false" customHeight="false" outlineLevel="0" collapsed="false">
      <c r="A5086" s="16" t="s">
        <v>221</v>
      </c>
      <c r="B5086" s="0" t="s">
        <v>11830</v>
      </c>
      <c r="C5086" s="0" t="n">
        <v>449</v>
      </c>
      <c r="D5086" s="0" t="str">
        <f aca="false">IFERROR(VLOOKUP($C5086,薬効分類マスタ!$A$2:$B$180,2,FALSE()),"未登録")</f>
        <v>その他のアレルギー用薬</v>
      </c>
      <c r="E5086" s="16" t="s">
        <v>11805</v>
      </c>
      <c r="F5086" s="16" t="s">
        <v>307</v>
      </c>
      <c r="G5086" s="16" t="s">
        <v>11831</v>
      </c>
      <c r="H5086" s="16" t="s">
        <v>385</v>
      </c>
      <c r="I5086" s="0" t="n">
        <v>29.8</v>
      </c>
      <c r="J5086" s="16" t="s">
        <v>239</v>
      </c>
      <c r="K5086" s="0" t="str">
        <f aca="false">IFERROR(IF(VLOOKUP($C5086,薬効分類マスタ!$A$2:$E$180,5,FALSE())=0,"",VLOOKUP($C5086,薬効分類マスタ!$A$2:$E$180,5,FALSE())),"")</f>
        <v/>
      </c>
      <c r="L5086" s="17"/>
      <c r="M5086" s="0" t="str">
        <f aca="false">IF($K5086="","",IF($L5086&lt;&gt;"",$L5086,VLOOKUP($C5086,薬効分類マスタ!$A$2:$F$180,6,FALSE())))</f>
        <v/>
      </c>
      <c r="N5086" s="0" t="str">
        <f aca="false">ASC(G5086)</f>
        <v>ﾌﾟﾗﾝﾙｶｽﾄDS10%｢ｻﾜｲ｣</v>
      </c>
      <c r="O5086" s="0" t="str">
        <f aca="false">ASC(E5086)</f>
        <v>ﾌﾟﾗﾝﾙｶｽﾄ水和物</v>
      </c>
      <c r="P5086" s="16" t="n">
        <f aca="false">N(P5085)+IF($C5086=検索!$B$49,1,0)</f>
        <v>0</v>
      </c>
    </row>
    <row r="5087" customFormat="false" ht="15" hidden="false" customHeight="false" outlineLevel="0" collapsed="false">
      <c r="A5087" s="16" t="s">
        <v>221</v>
      </c>
      <c r="B5087" s="0" t="s">
        <v>11832</v>
      </c>
      <c r="C5087" s="0" t="n">
        <v>449</v>
      </c>
      <c r="D5087" s="0" t="str">
        <f aca="false">IFERROR(VLOOKUP($C5087,薬効分類マスタ!$A$2:$B$180,2,FALSE()),"未登録")</f>
        <v>その他のアレルギー用薬</v>
      </c>
      <c r="E5087" s="16" t="s">
        <v>11805</v>
      </c>
      <c r="F5087" s="16" t="s">
        <v>307</v>
      </c>
      <c r="G5087" s="16" t="s">
        <v>11833</v>
      </c>
      <c r="H5087" s="16" t="s">
        <v>601</v>
      </c>
      <c r="I5087" s="0" t="n">
        <v>29.8</v>
      </c>
      <c r="J5087" s="16" t="s">
        <v>239</v>
      </c>
      <c r="K5087" s="0" t="str">
        <f aca="false">IFERROR(IF(VLOOKUP($C5087,薬効分類マスタ!$A$2:$E$180,5,FALSE())=0,"",VLOOKUP($C5087,薬効分類マスタ!$A$2:$E$180,5,FALSE())),"")</f>
        <v/>
      </c>
      <c r="L5087" s="17"/>
      <c r="M5087" s="0" t="str">
        <f aca="false">IF($K5087="","",IF($L5087&lt;&gt;"",$L5087,VLOOKUP($C5087,薬効分類マスタ!$A$2:$F$180,6,FALSE())))</f>
        <v/>
      </c>
      <c r="N5087" s="0" t="str">
        <f aca="false">ASC(G5087)</f>
        <v>ﾌﾟﾗﾝﾙｶｽﾄDS10%｢杏林｣</v>
      </c>
      <c r="O5087" s="0" t="str">
        <f aca="false">ASC(E5087)</f>
        <v>ﾌﾟﾗﾝﾙｶｽﾄ水和物</v>
      </c>
      <c r="P5087" s="16" t="n">
        <f aca="false">N(P5086)+IF($C5087=検索!$B$49,1,0)</f>
        <v>0</v>
      </c>
    </row>
    <row r="5088" customFormat="false" ht="15" hidden="false" customHeight="false" outlineLevel="0" collapsed="false">
      <c r="A5088" s="16" t="s">
        <v>221</v>
      </c>
      <c r="B5088" s="0" t="s">
        <v>11834</v>
      </c>
      <c r="C5088" s="0" t="n">
        <v>449</v>
      </c>
      <c r="D5088" s="0" t="str">
        <f aca="false">IFERROR(VLOOKUP($C5088,薬効分類マスタ!$A$2:$B$180,2,FALSE()),"未登録")</f>
        <v>その他のアレルギー用薬</v>
      </c>
      <c r="E5088" s="16" t="s">
        <v>11835</v>
      </c>
      <c r="F5088" s="16" t="s">
        <v>257</v>
      </c>
      <c r="G5088" s="16" t="s">
        <v>11836</v>
      </c>
      <c r="I5088" s="0" t="n">
        <v>16.3</v>
      </c>
      <c r="J5088" s="16" t="s">
        <v>239</v>
      </c>
      <c r="K5088" s="0" t="str">
        <f aca="false">IFERROR(IF(VLOOKUP($C5088,薬効分類マスタ!$A$2:$E$180,5,FALSE())=0,"",VLOOKUP($C5088,薬効分類マスタ!$A$2:$E$180,5,FALSE())),"")</f>
        <v/>
      </c>
      <c r="L5088" s="17"/>
      <c r="M5088" s="0" t="str">
        <f aca="false">IF($K5088="","",IF($L5088&lt;&gt;"",$L5088,VLOOKUP($C5088,薬効分類マスタ!$A$2:$F$180,6,FALSE())))</f>
        <v/>
      </c>
      <c r="N5088" s="0" t="str">
        <f aca="false">ASC(G5088)</f>
        <v>ｴﾊﾞｽﾁﾝ5mg錠</v>
      </c>
      <c r="O5088" s="0" t="str">
        <f aca="false">ASC(E5088)</f>
        <v>ｴﾊﾞｽﾁﾝ</v>
      </c>
      <c r="P5088" s="16" t="n">
        <f aca="false">N(P5087)+IF($C5088=検索!$B$49,1,0)</f>
        <v>0</v>
      </c>
    </row>
    <row r="5089" customFormat="false" ht="15" hidden="false" customHeight="false" outlineLevel="0" collapsed="false">
      <c r="A5089" s="16" t="s">
        <v>221</v>
      </c>
      <c r="B5089" s="0" t="s">
        <v>11837</v>
      </c>
      <c r="C5089" s="0" t="n">
        <v>449</v>
      </c>
      <c r="D5089" s="0" t="str">
        <f aca="false">IFERROR(VLOOKUP($C5089,薬効分類マスタ!$A$2:$B$180,2,FALSE()),"未登録")</f>
        <v>その他のアレルギー用薬</v>
      </c>
      <c r="E5089" s="16" t="s">
        <v>11835</v>
      </c>
      <c r="F5089" s="16" t="s">
        <v>262</v>
      </c>
      <c r="G5089" s="16" t="s">
        <v>11838</v>
      </c>
      <c r="I5089" s="0" t="n">
        <v>20.4</v>
      </c>
      <c r="J5089" s="16" t="s">
        <v>239</v>
      </c>
      <c r="K5089" s="0" t="str">
        <f aca="false">IFERROR(IF(VLOOKUP($C5089,薬効分類マスタ!$A$2:$E$180,5,FALSE())=0,"",VLOOKUP($C5089,薬効分類マスタ!$A$2:$E$180,5,FALSE())),"")</f>
        <v/>
      </c>
      <c r="L5089" s="17"/>
      <c r="M5089" s="0" t="str">
        <f aca="false">IF($K5089="","",IF($L5089&lt;&gt;"",$L5089,VLOOKUP($C5089,薬効分類マスタ!$A$2:$F$180,6,FALSE())))</f>
        <v/>
      </c>
      <c r="N5089" s="0" t="str">
        <f aca="false">ASC(G5089)</f>
        <v>ｴﾊﾞｽﾁﾝ10mg錠</v>
      </c>
      <c r="O5089" s="0" t="str">
        <f aca="false">ASC(E5089)</f>
        <v>ｴﾊﾞｽﾁﾝ</v>
      </c>
      <c r="P5089" s="16" t="n">
        <f aca="false">N(P5088)+IF($C5089=検索!$B$49,1,0)</f>
        <v>0</v>
      </c>
    </row>
    <row r="5090" customFormat="false" ht="15" hidden="false" customHeight="false" outlineLevel="0" collapsed="false">
      <c r="A5090" s="16" t="s">
        <v>221</v>
      </c>
      <c r="B5090" s="0" t="s">
        <v>11839</v>
      </c>
      <c r="C5090" s="0" t="n">
        <v>449</v>
      </c>
      <c r="D5090" s="0" t="str">
        <f aca="false">IFERROR(VLOOKUP($C5090,薬効分類マスタ!$A$2:$B$180,2,FALSE()),"未登録")</f>
        <v>その他のアレルギー用薬</v>
      </c>
      <c r="E5090" s="16" t="s">
        <v>11835</v>
      </c>
      <c r="F5090" s="16" t="s">
        <v>262</v>
      </c>
      <c r="G5090" s="16" t="s">
        <v>11840</v>
      </c>
      <c r="H5090" s="16" t="s">
        <v>504</v>
      </c>
      <c r="I5090" s="0" t="n">
        <v>30.6</v>
      </c>
      <c r="J5090" s="16" t="s">
        <v>232</v>
      </c>
      <c r="K5090" s="0" t="str">
        <f aca="false">IFERROR(IF(VLOOKUP($C5090,薬効分類マスタ!$A$2:$E$180,5,FALSE())=0,"",VLOOKUP($C5090,薬効分類マスタ!$A$2:$E$180,5,FALSE())),"")</f>
        <v/>
      </c>
      <c r="L5090" s="17"/>
      <c r="M5090" s="0" t="str">
        <f aca="false">IF($K5090="","",IF($L5090&lt;&gt;"",$L5090,VLOOKUP($C5090,薬効分類マスタ!$A$2:$F$180,6,FALSE())))</f>
        <v/>
      </c>
      <c r="N5090" s="0" t="str">
        <f aca="false">ASC(G5090)</f>
        <v>ｴﾊﾞｽﾃﾙ錠10mg</v>
      </c>
      <c r="O5090" s="0" t="str">
        <f aca="false">ASC(E5090)</f>
        <v>ｴﾊﾞｽﾁﾝ</v>
      </c>
      <c r="P5090" s="16" t="n">
        <f aca="false">N(P5089)+IF($C5090=検索!$B$49,1,0)</f>
        <v>0</v>
      </c>
    </row>
    <row r="5091" customFormat="false" ht="15" hidden="false" customHeight="false" outlineLevel="0" collapsed="false">
      <c r="A5091" s="16" t="s">
        <v>221</v>
      </c>
      <c r="B5091" s="0" t="s">
        <v>11841</v>
      </c>
      <c r="C5091" s="0" t="n">
        <v>449</v>
      </c>
      <c r="D5091" s="0" t="str">
        <f aca="false">IFERROR(VLOOKUP($C5091,薬効分類マスタ!$A$2:$B$180,2,FALSE()),"未登録")</f>
        <v>その他のアレルギー用薬</v>
      </c>
      <c r="E5091" s="16" t="s">
        <v>11835</v>
      </c>
      <c r="F5091" s="16" t="s">
        <v>257</v>
      </c>
      <c r="G5091" s="16" t="s">
        <v>11842</v>
      </c>
      <c r="I5091" s="0" t="n">
        <v>16.3</v>
      </c>
      <c r="J5091" s="16" t="s">
        <v>239</v>
      </c>
      <c r="K5091" s="0" t="str">
        <f aca="false">IFERROR(IF(VLOOKUP($C5091,薬効分類マスタ!$A$2:$E$180,5,FALSE())=0,"",VLOOKUP($C5091,薬効分類マスタ!$A$2:$E$180,5,FALSE())),"")</f>
        <v/>
      </c>
      <c r="L5091" s="17"/>
      <c r="M5091" s="0" t="str">
        <f aca="false">IF($K5091="","",IF($L5091&lt;&gt;"",$L5091,VLOOKUP($C5091,薬効分類マスタ!$A$2:$F$180,6,FALSE())))</f>
        <v/>
      </c>
      <c r="N5091" s="0" t="str">
        <f aca="false">ASC(G5091)</f>
        <v>ｴﾊﾞｽﾁﾝ5mg口腔内崩壊錠</v>
      </c>
      <c r="O5091" s="0" t="str">
        <f aca="false">ASC(E5091)</f>
        <v>ｴﾊﾞｽﾁﾝ</v>
      </c>
      <c r="P5091" s="16" t="n">
        <f aca="false">N(P5090)+IF($C5091=検索!$B$49,1,0)</f>
        <v>0</v>
      </c>
    </row>
    <row r="5092" customFormat="false" ht="15" hidden="false" customHeight="false" outlineLevel="0" collapsed="false">
      <c r="A5092" s="16" t="s">
        <v>221</v>
      </c>
      <c r="B5092" s="0" t="s">
        <v>11843</v>
      </c>
      <c r="C5092" s="0" t="n">
        <v>449</v>
      </c>
      <c r="D5092" s="0" t="str">
        <f aca="false">IFERROR(VLOOKUP($C5092,薬効分類マスタ!$A$2:$B$180,2,FALSE()),"未登録")</f>
        <v>その他のアレルギー用薬</v>
      </c>
      <c r="E5092" s="16" t="s">
        <v>11835</v>
      </c>
      <c r="F5092" s="16" t="s">
        <v>257</v>
      </c>
      <c r="G5092" s="16" t="s">
        <v>11844</v>
      </c>
      <c r="H5092" s="16" t="s">
        <v>504</v>
      </c>
      <c r="I5092" s="0" t="n">
        <v>24.5</v>
      </c>
      <c r="J5092" s="16" t="s">
        <v>232</v>
      </c>
      <c r="K5092" s="0" t="str">
        <f aca="false">IFERROR(IF(VLOOKUP($C5092,薬効分類マスタ!$A$2:$E$180,5,FALSE())=0,"",VLOOKUP($C5092,薬効分類マスタ!$A$2:$E$180,5,FALSE())),"")</f>
        <v/>
      </c>
      <c r="L5092" s="17"/>
      <c r="M5092" s="0" t="str">
        <f aca="false">IF($K5092="","",IF($L5092&lt;&gt;"",$L5092,VLOOKUP($C5092,薬効分類マスタ!$A$2:$F$180,6,FALSE())))</f>
        <v/>
      </c>
      <c r="N5092" s="0" t="str">
        <f aca="false">ASC(G5092)</f>
        <v>ｴﾊﾞｽﾃﾙOD錠5mg</v>
      </c>
      <c r="O5092" s="0" t="str">
        <f aca="false">ASC(E5092)</f>
        <v>ｴﾊﾞｽﾁﾝ</v>
      </c>
      <c r="P5092" s="16" t="n">
        <f aca="false">N(P5091)+IF($C5092=検索!$B$49,1,0)</f>
        <v>0</v>
      </c>
    </row>
    <row r="5093" customFormat="false" ht="15" hidden="false" customHeight="false" outlineLevel="0" collapsed="false">
      <c r="A5093" s="16" t="s">
        <v>221</v>
      </c>
      <c r="B5093" s="0" t="s">
        <v>11845</v>
      </c>
      <c r="C5093" s="0" t="n">
        <v>449</v>
      </c>
      <c r="D5093" s="0" t="str">
        <f aca="false">IFERROR(VLOOKUP($C5093,薬効分類マスタ!$A$2:$B$180,2,FALSE()),"未登録")</f>
        <v>その他のアレルギー用薬</v>
      </c>
      <c r="E5093" s="16" t="s">
        <v>11835</v>
      </c>
      <c r="F5093" s="16" t="s">
        <v>262</v>
      </c>
      <c r="G5093" s="16" t="s">
        <v>11846</v>
      </c>
      <c r="I5093" s="0" t="n">
        <v>20.4</v>
      </c>
      <c r="J5093" s="16" t="s">
        <v>239</v>
      </c>
      <c r="K5093" s="0" t="str">
        <f aca="false">IFERROR(IF(VLOOKUP($C5093,薬効分類マスタ!$A$2:$E$180,5,FALSE())=0,"",VLOOKUP($C5093,薬効分類マスタ!$A$2:$E$180,5,FALSE())),"")</f>
        <v/>
      </c>
      <c r="L5093" s="17"/>
      <c r="M5093" s="0" t="str">
        <f aca="false">IF($K5093="","",IF($L5093&lt;&gt;"",$L5093,VLOOKUP($C5093,薬効分類マスタ!$A$2:$F$180,6,FALSE())))</f>
        <v/>
      </c>
      <c r="N5093" s="0" t="str">
        <f aca="false">ASC(G5093)</f>
        <v>ｴﾊﾞｽﾁﾝ10mg口腔内崩壊錠</v>
      </c>
      <c r="O5093" s="0" t="str">
        <f aca="false">ASC(E5093)</f>
        <v>ｴﾊﾞｽﾁﾝ</v>
      </c>
      <c r="P5093" s="16" t="n">
        <f aca="false">N(P5092)+IF($C5093=検索!$B$49,1,0)</f>
        <v>0</v>
      </c>
    </row>
    <row r="5094" customFormat="false" ht="15" hidden="false" customHeight="false" outlineLevel="0" collapsed="false">
      <c r="A5094" s="16" t="s">
        <v>221</v>
      </c>
      <c r="B5094" s="0" t="s">
        <v>11847</v>
      </c>
      <c r="C5094" s="0" t="n">
        <v>449</v>
      </c>
      <c r="D5094" s="0" t="str">
        <f aca="false">IFERROR(VLOOKUP($C5094,薬効分類マスタ!$A$2:$B$180,2,FALSE()),"未登録")</f>
        <v>その他のアレルギー用薬</v>
      </c>
      <c r="E5094" s="16" t="s">
        <v>11835</v>
      </c>
      <c r="F5094" s="16" t="s">
        <v>262</v>
      </c>
      <c r="G5094" s="16" t="s">
        <v>11848</v>
      </c>
      <c r="H5094" s="16" t="s">
        <v>504</v>
      </c>
      <c r="I5094" s="0" t="n">
        <v>30.6</v>
      </c>
      <c r="J5094" s="16" t="s">
        <v>232</v>
      </c>
      <c r="K5094" s="0" t="str">
        <f aca="false">IFERROR(IF(VLOOKUP($C5094,薬効分類マスタ!$A$2:$E$180,5,FALSE())=0,"",VLOOKUP($C5094,薬効分類マスタ!$A$2:$E$180,5,FALSE())),"")</f>
        <v/>
      </c>
      <c r="L5094" s="17"/>
      <c r="M5094" s="0" t="str">
        <f aca="false">IF($K5094="","",IF($L5094&lt;&gt;"",$L5094,VLOOKUP($C5094,薬効分類マスタ!$A$2:$F$180,6,FALSE())))</f>
        <v/>
      </c>
      <c r="N5094" s="0" t="str">
        <f aca="false">ASC(G5094)</f>
        <v>ｴﾊﾞｽﾃﾙOD錠10mg</v>
      </c>
      <c r="O5094" s="0" t="str">
        <f aca="false">ASC(E5094)</f>
        <v>ｴﾊﾞｽﾁﾝ</v>
      </c>
      <c r="P5094" s="16" t="n">
        <f aca="false">N(P5093)+IF($C5094=検索!$B$49,1,0)</f>
        <v>0</v>
      </c>
    </row>
    <row r="5095" customFormat="false" ht="15" hidden="false" customHeight="false" outlineLevel="0" collapsed="false">
      <c r="A5095" s="16" t="s">
        <v>221</v>
      </c>
      <c r="B5095" s="0" t="s">
        <v>11849</v>
      </c>
      <c r="C5095" s="0" t="n">
        <v>449</v>
      </c>
      <c r="D5095" s="0" t="str">
        <f aca="false">IFERROR(VLOOKUP($C5095,薬効分類マスタ!$A$2:$B$180,2,FALSE()),"未登録")</f>
        <v>その他のアレルギー用薬</v>
      </c>
      <c r="E5095" s="16" t="s">
        <v>11850</v>
      </c>
      <c r="F5095" s="16" t="s">
        <v>257</v>
      </c>
      <c r="G5095" s="16" t="s">
        <v>11851</v>
      </c>
      <c r="I5095" s="0" t="n">
        <v>10.8</v>
      </c>
      <c r="J5095" s="16" t="s">
        <v>239</v>
      </c>
      <c r="K5095" s="0" t="str">
        <f aca="false">IFERROR(IF(VLOOKUP($C5095,薬効分類マスタ!$A$2:$E$180,5,FALSE())=0,"",VLOOKUP($C5095,薬効分類マスタ!$A$2:$E$180,5,FALSE())),"")</f>
        <v/>
      </c>
      <c r="L5095" s="17"/>
      <c r="M5095" s="0" t="str">
        <f aca="false">IF($K5095="","",IF($L5095&lt;&gt;"",$L5095,VLOOKUP($C5095,薬効分類マスタ!$A$2:$F$180,6,FALSE())))</f>
        <v/>
      </c>
      <c r="N5095" s="0" t="str">
        <f aca="false">ASC(G5095)</f>
        <v>ｾﾁﾘｼﾞﾝ塩酸塩5mg錠</v>
      </c>
      <c r="O5095" s="0" t="str">
        <f aca="false">ASC(E5095)</f>
        <v>ｾﾁﾘｼﾞﾝ塩酸塩</v>
      </c>
      <c r="P5095" s="16" t="n">
        <f aca="false">N(P5094)+IF($C5095=検索!$B$49,1,0)</f>
        <v>0</v>
      </c>
    </row>
    <row r="5096" customFormat="false" ht="15" hidden="false" customHeight="false" outlineLevel="0" collapsed="false">
      <c r="A5096" s="16" t="s">
        <v>221</v>
      </c>
      <c r="B5096" s="0" t="s">
        <v>11852</v>
      </c>
      <c r="C5096" s="0" t="n">
        <v>449</v>
      </c>
      <c r="D5096" s="0" t="str">
        <f aca="false">IFERROR(VLOOKUP($C5096,薬効分類マスタ!$A$2:$B$180,2,FALSE()),"未登録")</f>
        <v>その他のアレルギー用薬</v>
      </c>
      <c r="E5096" s="16" t="s">
        <v>11850</v>
      </c>
      <c r="F5096" s="16" t="s">
        <v>257</v>
      </c>
      <c r="G5096" s="16" t="s">
        <v>11853</v>
      </c>
      <c r="H5096" s="16" t="s">
        <v>826</v>
      </c>
      <c r="I5096" s="0" t="n">
        <v>11.9</v>
      </c>
      <c r="J5096" s="16" t="s">
        <v>232</v>
      </c>
      <c r="K5096" s="0" t="str">
        <f aca="false">IFERROR(IF(VLOOKUP($C5096,薬効分類マスタ!$A$2:$E$180,5,FALSE())=0,"",VLOOKUP($C5096,薬効分類マスタ!$A$2:$E$180,5,FALSE())),"")</f>
        <v/>
      </c>
      <c r="L5096" s="17"/>
      <c r="M5096" s="0" t="str">
        <f aca="false">IF($K5096="","",IF($L5096&lt;&gt;"",$L5096,VLOOKUP($C5096,薬効分類マスタ!$A$2:$F$180,6,FALSE())))</f>
        <v/>
      </c>
      <c r="N5096" s="0" t="str">
        <f aca="false">ASC(G5096)</f>
        <v>ｼﾞﾙﾃｯｸ錠5</v>
      </c>
      <c r="O5096" s="0" t="str">
        <f aca="false">ASC(E5096)</f>
        <v>ｾﾁﾘｼﾞﾝ塩酸塩</v>
      </c>
      <c r="P5096" s="16" t="n">
        <f aca="false">N(P5095)+IF($C5096=検索!$B$49,1,0)</f>
        <v>0</v>
      </c>
    </row>
    <row r="5097" customFormat="false" ht="15" hidden="false" customHeight="false" outlineLevel="0" collapsed="false">
      <c r="A5097" s="16" t="s">
        <v>221</v>
      </c>
      <c r="B5097" s="0" t="s">
        <v>11854</v>
      </c>
      <c r="C5097" s="0" t="n">
        <v>449</v>
      </c>
      <c r="D5097" s="0" t="str">
        <f aca="false">IFERROR(VLOOKUP($C5097,薬効分類マスタ!$A$2:$B$180,2,FALSE()),"未登録")</f>
        <v>その他のアレルギー用薬</v>
      </c>
      <c r="E5097" s="16" t="s">
        <v>11850</v>
      </c>
      <c r="F5097" s="16" t="s">
        <v>257</v>
      </c>
      <c r="G5097" s="16" t="s">
        <v>11855</v>
      </c>
      <c r="H5097" s="16" t="s">
        <v>606</v>
      </c>
      <c r="I5097" s="0" t="n">
        <v>11.9</v>
      </c>
      <c r="J5097" s="16" t="s">
        <v>239</v>
      </c>
      <c r="K5097" s="0" t="str">
        <f aca="false">IFERROR(IF(VLOOKUP($C5097,薬効分類マスタ!$A$2:$E$180,5,FALSE())=0,"",VLOOKUP($C5097,薬効分類マスタ!$A$2:$E$180,5,FALSE())),"")</f>
        <v/>
      </c>
      <c r="L5097" s="17"/>
      <c r="M5097" s="0" t="str">
        <f aca="false">IF($K5097="","",IF($L5097&lt;&gt;"",$L5097,VLOOKUP($C5097,薬効分類マスタ!$A$2:$F$180,6,FALSE())))</f>
        <v/>
      </c>
      <c r="N5097" s="0" t="str">
        <f aca="false">ASC(G5097)</f>
        <v>ｾﾁﾘｼﾞﾝ塩酸塩錠5mg｢MNP｣</v>
      </c>
      <c r="O5097" s="0" t="str">
        <f aca="false">ASC(E5097)</f>
        <v>ｾﾁﾘｼﾞﾝ塩酸塩</v>
      </c>
      <c r="P5097" s="16" t="n">
        <f aca="false">N(P5096)+IF($C5097=検索!$B$49,1,0)</f>
        <v>0</v>
      </c>
    </row>
    <row r="5098" customFormat="false" ht="15" hidden="false" customHeight="false" outlineLevel="0" collapsed="false">
      <c r="A5098" s="16" t="s">
        <v>221</v>
      </c>
      <c r="B5098" s="0" t="s">
        <v>11856</v>
      </c>
      <c r="C5098" s="0" t="n">
        <v>449</v>
      </c>
      <c r="D5098" s="0" t="str">
        <f aca="false">IFERROR(VLOOKUP($C5098,薬効分類マスタ!$A$2:$B$180,2,FALSE()),"未登録")</f>
        <v>その他のアレルギー用薬</v>
      </c>
      <c r="E5098" s="16" t="s">
        <v>11850</v>
      </c>
      <c r="F5098" s="16" t="s">
        <v>257</v>
      </c>
      <c r="G5098" s="16" t="s">
        <v>11857</v>
      </c>
      <c r="H5098" s="16" t="s">
        <v>831</v>
      </c>
      <c r="I5098" s="0" t="n">
        <v>11.9</v>
      </c>
      <c r="J5098" s="16" t="s">
        <v>239</v>
      </c>
      <c r="K5098" s="0" t="str">
        <f aca="false">IFERROR(IF(VLOOKUP($C5098,薬効分類マスタ!$A$2:$E$180,5,FALSE())=0,"",VLOOKUP($C5098,薬効分類マスタ!$A$2:$E$180,5,FALSE())),"")</f>
        <v/>
      </c>
      <c r="L5098" s="17"/>
      <c r="M5098" s="0" t="str">
        <f aca="false">IF($K5098="","",IF($L5098&lt;&gt;"",$L5098,VLOOKUP($C5098,薬効分類マスタ!$A$2:$F$180,6,FALSE())))</f>
        <v/>
      </c>
      <c r="N5098" s="0" t="str">
        <f aca="false">ASC(G5098)</f>
        <v>ｾﾁﾘｼﾞﾝ塩酸塩錠5mg｢科研｣</v>
      </c>
      <c r="O5098" s="0" t="str">
        <f aca="false">ASC(E5098)</f>
        <v>ｾﾁﾘｼﾞﾝ塩酸塩</v>
      </c>
      <c r="P5098" s="16" t="n">
        <f aca="false">N(P5097)+IF($C5098=検索!$B$49,1,0)</f>
        <v>0</v>
      </c>
    </row>
    <row r="5099" customFormat="false" ht="15" hidden="false" customHeight="false" outlineLevel="0" collapsed="false">
      <c r="A5099" s="16" t="s">
        <v>221</v>
      </c>
      <c r="B5099" s="0" t="s">
        <v>11858</v>
      </c>
      <c r="C5099" s="0" t="n">
        <v>449</v>
      </c>
      <c r="D5099" s="0" t="str">
        <f aca="false">IFERROR(VLOOKUP($C5099,薬効分類マスタ!$A$2:$B$180,2,FALSE()),"未登録")</f>
        <v>その他のアレルギー用薬</v>
      </c>
      <c r="E5099" s="16" t="s">
        <v>11850</v>
      </c>
      <c r="F5099" s="16" t="s">
        <v>257</v>
      </c>
      <c r="G5099" s="16" t="s">
        <v>11859</v>
      </c>
      <c r="H5099" s="16" t="s">
        <v>385</v>
      </c>
      <c r="I5099" s="0" t="n">
        <v>11.9</v>
      </c>
      <c r="J5099" s="16" t="s">
        <v>239</v>
      </c>
      <c r="K5099" s="0" t="str">
        <f aca="false">IFERROR(IF(VLOOKUP($C5099,薬効分類マスタ!$A$2:$E$180,5,FALSE())=0,"",VLOOKUP($C5099,薬効分類マスタ!$A$2:$E$180,5,FALSE())),"")</f>
        <v/>
      </c>
      <c r="L5099" s="17"/>
      <c r="M5099" s="0" t="str">
        <f aca="false">IF($K5099="","",IF($L5099&lt;&gt;"",$L5099,VLOOKUP($C5099,薬効分類マスタ!$A$2:$F$180,6,FALSE())))</f>
        <v/>
      </c>
      <c r="N5099" s="0" t="str">
        <f aca="false">ASC(G5099)</f>
        <v>ｾﾁﾘｼﾞﾝ塩酸塩錠5mg｢ｻﾜｲ｣</v>
      </c>
      <c r="O5099" s="0" t="str">
        <f aca="false">ASC(E5099)</f>
        <v>ｾﾁﾘｼﾞﾝ塩酸塩</v>
      </c>
      <c r="P5099" s="16" t="n">
        <f aca="false">N(P5098)+IF($C5099=検索!$B$49,1,0)</f>
        <v>0</v>
      </c>
    </row>
    <row r="5100" customFormat="false" ht="15" hidden="false" customHeight="false" outlineLevel="0" collapsed="false">
      <c r="A5100" s="16" t="s">
        <v>221</v>
      </c>
      <c r="B5100" s="0" t="s">
        <v>11860</v>
      </c>
      <c r="C5100" s="0" t="n">
        <v>449</v>
      </c>
      <c r="D5100" s="0" t="str">
        <f aca="false">IFERROR(VLOOKUP($C5100,薬効分類マスタ!$A$2:$B$180,2,FALSE()),"未登録")</f>
        <v>その他のアレルギー用薬</v>
      </c>
      <c r="E5100" s="16" t="s">
        <v>11850</v>
      </c>
      <c r="F5100" s="16" t="s">
        <v>257</v>
      </c>
      <c r="G5100" s="16" t="s">
        <v>11861</v>
      </c>
      <c r="H5100" s="16" t="s">
        <v>557</v>
      </c>
      <c r="I5100" s="0" t="n">
        <v>11.9</v>
      </c>
      <c r="J5100" s="16" t="s">
        <v>239</v>
      </c>
      <c r="K5100" s="0" t="str">
        <f aca="false">IFERROR(IF(VLOOKUP($C5100,薬効分類マスタ!$A$2:$E$180,5,FALSE())=0,"",VLOOKUP($C5100,薬効分類マスタ!$A$2:$E$180,5,FALSE())),"")</f>
        <v/>
      </c>
      <c r="L5100" s="17"/>
      <c r="M5100" s="0" t="str">
        <f aca="false">IF($K5100="","",IF($L5100&lt;&gt;"",$L5100,VLOOKUP($C5100,薬効分類マスタ!$A$2:$F$180,6,FALSE())))</f>
        <v/>
      </c>
      <c r="N5100" s="0" t="str">
        <f aca="false">ASC(G5100)</f>
        <v>ｾﾁﾘｼﾞﾝ塩酸塩錠5mg｢ﾀｶﾀ｣</v>
      </c>
      <c r="O5100" s="0" t="str">
        <f aca="false">ASC(E5100)</f>
        <v>ｾﾁﾘｼﾞﾝ塩酸塩</v>
      </c>
      <c r="P5100" s="16" t="n">
        <f aca="false">N(P5099)+IF($C5100=検索!$B$49,1,0)</f>
        <v>0</v>
      </c>
    </row>
    <row r="5101" customFormat="false" ht="15" hidden="false" customHeight="false" outlineLevel="0" collapsed="false">
      <c r="A5101" s="16" t="s">
        <v>221</v>
      </c>
      <c r="B5101" s="0" t="s">
        <v>11862</v>
      </c>
      <c r="C5101" s="0" t="n">
        <v>449</v>
      </c>
      <c r="D5101" s="0" t="str">
        <f aca="false">IFERROR(VLOOKUP($C5101,薬効分類マスタ!$A$2:$B$180,2,FALSE()),"未登録")</f>
        <v>その他のアレルギー用薬</v>
      </c>
      <c r="E5101" s="16" t="s">
        <v>11850</v>
      </c>
      <c r="F5101" s="16" t="s">
        <v>257</v>
      </c>
      <c r="G5101" s="16" t="s">
        <v>11863</v>
      </c>
      <c r="H5101" s="16" t="s">
        <v>533</v>
      </c>
      <c r="I5101" s="0" t="n">
        <v>11.9</v>
      </c>
      <c r="J5101" s="16" t="s">
        <v>239</v>
      </c>
      <c r="K5101" s="0" t="str">
        <f aca="false">IFERROR(IF(VLOOKUP($C5101,薬効分類マスタ!$A$2:$E$180,5,FALSE())=0,"",VLOOKUP($C5101,薬効分類マスタ!$A$2:$E$180,5,FALSE())),"")</f>
        <v/>
      </c>
      <c r="L5101" s="17"/>
      <c r="M5101" s="0" t="str">
        <f aca="false">IF($K5101="","",IF($L5101&lt;&gt;"",$L5101,VLOOKUP($C5101,薬効分類マスタ!$A$2:$F$180,6,FALSE())))</f>
        <v/>
      </c>
      <c r="N5101" s="0" t="str">
        <f aca="false">ASC(G5101)</f>
        <v>ｾﾁﾘｼﾞﾝ塩酸塩錠5mg｢ﾄｰﾜ｣</v>
      </c>
      <c r="O5101" s="0" t="str">
        <f aca="false">ASC(E5101)</f>
        <v>ｾﾁﾘｼﾞﾝ塩酸塩</v>
      </c>
      <c r="P5101" s="16" t="n">
        <f aca="false">N(P5100)+IF($C5101=検索!$B$49,1,0)</f>
        <v>0</v>
      </c>
    </row>
    <row r="5102" customFormat="false" ht="15" hidden="false" customHeight="false" outlineLevel="0" collapsed="false">
      <c r="A5102" s="16" t="s">
        <v>221</v>
      </c>
      <c r="B5102" s="0" t="s">
        <v>11864</v>
      </c>
      <c r="C5102" s="0" t="n">
        <v>449</v>
      </c>
      <c r="D5102" s="0" t="str">
        <f aca="false">IFERROR(VLOOKUP($C5102,薬効分類マスタ!$A$2:$B$180,2,FALSE()),"未登録")</f>
        <v>その他のアレルギー用薬</v>
      </c>
      <c r="E5102" s="16" t="s">
        <v>11850</v>
      </c>
      <c r="F5102" s="16" t="s">
        <v>257</v>
      </c>
      <c r="G5102" s="16" t="s">
        <v>11865</v>
      </c>
      <c r="H5102" s="16" t="s">
        <v>536</v>
      </c>
      <c r="I5102" s="0" t="n">
        <v>11.9</v>
      </c>
      <c r="J5102" s="16" t="s">
        <v>239</v>
      </c>
      <c r="K5102" s="0" t="str">
        <f aca="false">IFERROR(IF(VLOOKUP($C5102,薬効分類マスタ!$A$2:$E$180,5,FALSE())=0,"",VLOOKUP($C5102,薬効分類マスタ!$A$2:$E$180,5,FALSE())),"")</f>
        <v/>
      </c>
      <c r="L5102" s="17"/>
      <c r="M5102" s="0" t="str">
        <f aca="false">IF($K5102="","",IF($L5102&lt;&gt;"",$L5102,VLOOKUP($C5102,薬効分類マスタ!$A$2:$F$180,6,FALSE())))</f>
        <v/>
      </c>
      <c r="N5102" s="0" t="str">
        <f aca="false">ASC(G5102)</f>
        <v>ｾﾁﾘｼﾞﾝ塩酸塩錠5mg｢日医工｣</v>
      </c>
      <c r="O5102" s="0" t="str">
        <f aca="false">ASC(E5102)</f>
        <v>ｾﾁﾘｼﾞﾝ塩酸塩</v>
      </c>
      <c r="P5102" s="16" t="n">
        <f aca="false">N(P5101)+IF($C5102=検索!$B$49,1,0)</f>
        <v>0</v>
      </c>
    </row>
    <row r="5103" customFormat="false" ht="15" hidden="false" customHeight="false" outlineLevel="0" collapsed="false">
      <c r="A5103" s="16" t="s">
        <v>221</v>
      </c>
      <c r="B5103" s="0" t="s">
        <v>11866</v>
      </c>
      <c r="C5103" s="0" t="n">
        <v>449</v>
      </c>
      <c r="D5103" s="0" t="str">
        <f aca="false">IFERROR(VLOOKUP($C5103,薬効分類マスタ!$A$2:$B$180,2,FALSE()),"未登録")</f>
        <v>その他のアレルギー用薬</v>
      </c>
      <c r="E5103" s="16" t="s">
        <v>11850</v>
      </c>
      <c r="F5103" s="16" t="s">
        <v>262</v>
      </c>
      <c r="G5103" s="16" t="s">
        <v>11867</v>
      </c>
      <c r="I5103" s="0" t="n">
        <v>10.8</v>
      </c>
      <c r="J5103" s="16" t="s">
        <v>239</v>
      </c>
      <c r="K5103" s="0" t="str">
        <f aca="false">IFERROR(IF(VLOOKUP($C5103,薬効分類マスタ!$A$2:$E$180,5,FALSE())=0,"",VLOOKUP($C5103,薬効分類マスタ!$A$2:$E$180,5,FALSE())),"")</f>
        <v/>
      </c>
      <c r="L5103" s="17"/>
      <c r="M5103" s="0" t="str">
        <f aca="false">IF($K5103="","",IF($L5103&lt;&gt;"",$L5103,VLOOKUP($C5103,薬効分類マスタ!$A$2:$F$180,6,FALSE())))</f>
        <v/>
      </c>
      <c r="N5103" s="0" t="str">
        <f aca="false">ASC(G5103)</f>
        <v>ｾﾁﾘｼﾞﾝ塩酸塩10mg錠</v>
      </c>
      <c r="O5103" s="0" t="str">
        <f aca="false">ASC(E5103)</f>
        <v>ｾﾁﾘｼﾞﾝ塩酸塩</v>
      </c>
      <c r="P5103" s="16" t="n">
        <f aca="false">N(P5102)+IF($C5103=検索!$B$49,1,0)</f>
        <v>0</v>
      </c>
    </row>
    <row r="5104" customFormat="false" ht="15" hidden="false" customHeight="false" outlineLevel="0" collapsed="false">
      <c r="A5104" s="16" t="s">
        <v>221</v>
      </c>
      <c r="B5104" s="0" t="s">
        <v>11868</v>
      </c>
      <c r="C5104" s="0" t="n">
        <v>449</v>
      </c>
      <c r="D5104" s="0" t="str">
        <f aca="false">IFERROR(VLOOKUP($C5104,薬効分類マスタ!$A$2:$B$180,2,FALSE()),"未登録")</f>
        <v>その他のアレルギー用薬</v>
      </c>
      <c r="E5104" s="16" t="s">
        <v>11850</v>
      </c>
      <c r="F5104" s="16" t="s">
        <v>262</v>
      </c>
      <c r="G5104" s="16" t="s">
        <v>11869</v>
      </c>
      <c r="H5104" s="16" t="s">
        <v>826</v>
      </c>
      <c r="I5104" s="0" t="n">
        <v>16.3</v>
      </c>
      <c r="J5104" s="16" t="s">
        <v>232</v>
      </c>
      <c r="K5104" s="0" t="str">
        <f aca="false">IFERROR(IF(VLOOKUP($C5104,薬効分類マスタ!$A$2:$E$180,5,FALSE())=0,"",VLOOKUP($C5104,薬効分類マスタ!$A$2:$E$180,5,FALSE())),"")</f>
        <v/>
      </c>
      <c r="L5104" s="17"/>
      <c r="M5104" s="0" t="str">
        <f aca="false">IF($K5104="","",IF($L5104&lt;&gt;"",$L5104,VLOOKUP($C5104,薬効分類マスタ!$A$2:$F$180,6,FALSE())))</f>
        <v/>
      </c>
      <c r="N5104" s="0" t="str">
        <f aca="false">ASC(G5104)</f>
        <v>ｼﾞﾙﾃｯｸ錠10</v>
      </c>
      <c r="O5104" s="0" t="str">
        <f aca="false">ASC(E5104)</f>
        <v>ｾﾁﾘｼﾞﾝ塩酸塩</v>
      </c>
      <c r="P5104" s="16" t="n">
        <f aca="false">N(P5103)+IF($C5104=検索!$B$49,1,0)</f>
        <v>0</v>
      </c>
    </row>
    <row r="5105" customFormat="false" ht="15" hidden="false" customHeight="false" outlineLevel="0" collapsed="false">
      <c r="A5105" s="16" t="s">
        <v>221</v>
      </c>
      <c r="B5105" s="0" t="s">
        <v>11870</v>
      </c>
      <c r="C5105" s="0" t="n">
        <v>449</v>
      </c>
      <c r="D5105" s="0" t="str">
        <f aca="false">IFERROR(VLOOKUP($C5105,薬効分類マスタ!$A$2:$B$180,2,FALSE()),"未登録")</f>
        <v>その他のアレルギー用薬</v>
      </c>
      <c r="E5105" s="16" t="s">
        <v>11850</v>
      </c>
      <c r="F5105" s="16" t="s">
        <v>262</v>
      </c>
      <c r="G5105" s="16" t="s">
        <v>11871</v>
      </c>
      <c r="H5105" s="16" t="s">
        <v>606</v>
      </c>
      <c r="I5105" s="0" t="n">
        <v>16.3</v>
      </c>
      <c r="J5105" s="16" t="s">
        <v>239</v>
      </c>
      <c r="K5105" s="0" t="str">
        <f aca="false">IFERROR(IF(VLOOKUP($C5105,薬効分類マスタ!$A$2:$E$180,5,FALSE())=0,"",VLOOKUP($C5105,薬効分類マスタ!$A$2:$E$180,5,FALSE())),"")</f>
        <v/>
      </c>
      <c r="L5105" s="17"/>
      <c r="M5105" s="0" t="str">
        <f aca="false">IF($K5105="","",IF($L5105&lt;&gt;"",$L5105,VLOOKUP($C5105,薬効分類マスタ!$A$2:$F$180,6,FALSE())))</f>
        <v/>
      </c>
      <c r="N5105" s="0" t="str">
        <f aca="false">ASC(G5105)</f>
        <v>ｾﾁﾘｼﾞﾝ塩酸塩錠10mg｢MNP｣</v>
      </c>
      <c r="O5105" s="0" t="str">
        <f aca="false">ASC(E5105)</f>
        <v>ｾﾁﾘｼﾞﾝ塩酸塩</v>
      </c>
      <c r="P5105" s="16" t="n">
        <f aca="false">N(P5104)+IF($C5105=検索!$B$49,1,0)</f>
        <v>0</v>
      </c>
    </row>
    <row r="5106" customFormat="false" ht="15" hidden="false" customHeight="false" outlineLevel="0" collapsed="false">
      <c r="A5106" s="16" t="s">
        <v>221</v>
      </c>
      <c r="B5106" s="0" t="s">
        <v>11872</v>
      </c>
      <c r="C5106" s="0" t="n">
        <v>449</v>
      </c>
      <c r="D5106" s="0" t="str">
        <f aca="false">IFERROR(VLOOKUP($C5106,薬効分類マスタ!$A$2:$B$180,2,FALSE()),"未登録")</f>
        <v>その他のアレルギー用薬</v>
      </c>
      <c r="E5106" s="16" t="s">
        <v>11850</v>
      </c>
      <c r="F5106" s="16" t="s">
        <v>262</v>
      </c>
      <c r="G5106" s="16" t="s">
        <v>11873</v>
      </c>
      <c r="H5106" s="16" t="s">
        <v>831</v>
      </c>
      <c r="I5106" s="0" t="n">
        <v>16.3</v>
      </c>
      <c r="J5106" s="16" t="s">
        <v>239</v>
      </c>
      <c r="K5106" s="0" t="str">
        <f aca="false">IFERROR(IF(VLOOKUP($C5106,薬効分類マスタ!$A$2:$E$180,5,FALSE())=0,"",VLOOKUP($C5106,薬効分類マスタ!$A$2:$E$180,5,FALSE())),"")</f>
        <v/>
      </c>
      <c r="L5106" s="17"/>
      <c r="M5106" s="0" t="str">
        <f aca="false">IF($K5106="","",IF($L5106&lt;&gt;"",$L5106,VLOOKUP($C5106,薬効分類マスタ!$A$2:$F$180,6,FALSE())))</f>
        <v/>
      </c>
      <c r="N5106" s="0" t="str">
        <f aca="false">ASC(G5106)</f>
        <v>ｾﾁﾘｼﾞﾝ塩酸塩錠10mg｢科研｣</v>
      </c>
      <c r="O5106" s="0" t="str">
        <f aca="false">ASC(E5106)</f>
        <v>ｾﾁﾘｼﾞﾝ塩酸塩</v>
      </c>
      <c r="P5106" s="16" t="n">
        <f aca="false">N(P5105)+IF($C5106=検索!$B$49,1,0)</f>
        <v>0</v>
      </c>
    </row>
    <row r="5107" customFormat="false" ht="15" hidden="false" customHeight="false" outlineLevel="0" collapsed="false">
      <c r="A5107" s="16" t="s">
        <v>221</v>
      </c>
      <c r="B5107" s="0" t="s">
        <v>11874</v>
      </c>
      <c r="C5107" s="0" t="n">
        <v>449</v>
      </c>
      <c r="D5107" s="0" t="str">
        <f aca="false">IFERROR(VLOOKUP($C5107,薬効分類マスタ!$A$2:$B$180,2,FALSE()),"未登録")</f>
        <v>その他のアレルギー用薬</v>
      </c>
      <c r="E5107" s="16" t="s">
        <v>11850</v>
      </c>
      <c r="F5107" s="16" t="s">
        <v>262</v>
      </c>
      <c r="G5107" s="16" t="s">
        <v>11875</v>
      </c>
      <c r="H5107" s="16" t="s">
        <v>385</v>
      </c>
      <c r="I5107" s="0" t="n">
        <v>16.3</v>
      </c>
      <c r="J5107" s="16" t="s">
        <v>239</v>
      </c>
      <c r="K5107" s="0" t="str">
        <f aca="false">IFERROR(IF(VLOOKUP($C5107,薬効分類マスタ!$A$2:$E$180,5,FALSE())=0,"",VLOOKUP($C5107,薬効分類マスタ!$A$2:$E$180,5,FALSE())),"")</f>
        <v/>
      </c>
      <c r="L5107" s="17"/>
      <c r="M5107" s="0" t="str">
        <f aca="false">IF($K5107="","",IF($L5107&lt;&gt;"",$L5107,VLOOKUP($C5107,薬効分類マスタ!$A$2:$F$180,6,FALSE())))</f>
        <v/>
      </c>
      <c r="N5107" s="0" t="str">
        <f aca="false">ASC(G5107)</f>
        <v>ｾﾁﾘｼﾞﾝ塩酸塩錠10mg｢ｻﾜｲ｣</v>
      </c>
      <c r="O5107" s="0" t="str">
        <f aca="false">ASC(E5107)</f>
        <v>ｾﾁﾘｼﾞﾝ塩酸塩</v>
      </c>
      <c r="P5107" s="16" t="n">
        <f aca="false">N(P5106)+IF($C5107=検索!$B$49,1,0)</f>
        <v>0</v>
      </c>
    </row>
    <row r="5108" customFormat="false" ht="15" hidden="false" customHeight="false" outlineLevel="0" collapsed="false">
      <c r="A5108" s="16" t="s">
        <v>221</v>
      </c>
      <c r="B5108" s="0" t="s">
        <v>11876</v>
      </c>
      <c r="C5108" s="0" t="n">
        <v>449</v>
      </c>
      <c r="D5108" s="0" t="str">
        <f aca="false">IFERROR(VLOOKUP($C5108,薬効分類マスタ!$A$2:$B$180,2,FALSE()),"未登録")</f>
        <v>その他のアレルギー用薬</v>
      </c>
      <c r="E5108" s="16" t="s">
        <v>11850</v>
      </c>
      <c r="F5108" s="16" t="s">
        <v>262</v>
      </c>
      <c r="G5108" s="16" t="s">
        <v>11877</v>
      </c>
      <c r="H5108" s="16" t="s">
        <v>557</v>
      </c>
      <c r="I5108" s="0" t="n">
        <v>16.3</v>
      </c>
      <c r="J5108" s="16" t="s">
        <v>239</v>
      </c>
      <c r="K5108" s="0" t="str">
        <f aca="false">IFERROR(IF(VLOOKUP($C5108,薬効分類マスタ!$A$2:$E$180,5,FALSE())=0,"",VLOOKUP($C5108,薬効分類マスタ!$A$2:$E$180,5,FALSE())),"")</f>
        <v/>
      </c>
      <c r="L5108" s="17"/>
      <c r="M5108" s="0" t="str">
        <f aca="false">IF($K5108="","",IF($L5108&lt;&gt;"",$L5108,VLOOKUP($C5108,薬効分類マスタ!$A$2:$F$180,6,FALSE())))</f>
        <v/>
      </c>
      <c r="N5108" s="0" t="str">
        <f aca="false">ASC(G5108)</f>
        <v>ｾﾁﾘｼﾞﾝ塩酸塩錠10mg｢ﾀｶﾀ｣</v>
      </c>
      <c r="O5108" s="0" t="str">
        <f aca="false">ASC(E5108)</f>
        <v>ｾﾁﾘｼﾞﾝ塩酸塩</v>
      </c>
      <c r="P5108" s="16" t="n">
        <f aca="false">N(P5107)+IF($C5108=検索!$B$49,1,0)</f>
        <v>0</v>
      </c>
    </row>
    <row r="5109" customFormat="false" ht="15" hidden="false" customHeight="false" outlineLevel="0" collapsed="false">
      <c r="A5109" s="16" t="s">
        <v>221</v>
      </c>
      <c r="B5109" s="0" t="s">
        <v>11878</v>
      </c>
      <c r="C5109" s="0" t="n">
        <v>449</v>
      </c>
      <c r="D5109" s="0" t="str">
        <f aca="false">IFERROR(VLOOKUP($C5109,薬効分類マスタ!$A$2:$B$180,2,FALSE()),"未登録")</f>
        <v>その他のアレルギー用薬</v>
      </c>
      <c r="E5109" s="16" t="s">
        <v>11850</v>
      </c>
      <c r="F5109" s="16" t="s">
        <v>262</v>
      </c>
      <c r="G5109" s="16" t="s">
        <v>11879</v>
      </c>
      <c r="H5109" s="16" t="s">
        <v>533</v>
      </c>
      <c r="I5109" s="0" t="n">
        <v>16.3</v>
      </c>
      <c r="J5109" s="16" t="s">
        <v>239</v>
      </c>
      <c r="K5109" s="0" t="str">
        <f aca="false">IFERROR(IF(VLOOKUP($C5109,薬効分類マスタ!$A$2:$E$180,5,FALSE())=0,"",VLOOKUP($C5109,薬効分類マスタ!$A$2:$E$180,5,FALSE())),"")</f>
        <v/>
      </c>
      <c r="L5109" s="17"/>
      <c r="M5109" s="0" t="str">
        <f aca="false">IF($K5109="","",IF($L5109&lt;&gt;"",$L5109,VLOOKUP($C5109,薬効分類マスタ!$A$2:$F$180,6,FALSE())))</f>
        <v/>
      </c>
      <c r="N5109" s="0" t="str">
        <f aca="false">ASC(G5109)</f>
        <v>ｾﾁﾘｼﾞﾝ塩酸塩錠10mg｢ﾄｰﾜ｣</v>
      </c>
      <c r="O5109" s="0" t="str">
        <f aca="false">ASC(E5109)</f>
        <v>ｾﾁﾘｼﾞﾝ塩酸塩</v>
      </c>
      <c r="P5109" s="16" t="n">
        <f aca="false">N(P5108)+IF($C5109=検索!$B$49,1,0)</f>
        <v>0</v>
      </c>
    </row>
    <row r="5110" customFormat="false" ht="15" hidden="false" customHeight="false" outlineLevel="0" collapsed="false">
      <c r="A5110" s="16" t="s">
        <v>221</v>
      </c>
      <c r="B5110" s="0" t="s">
        <v>11880</v>
      </c>
      <c r="C5110" s="0" t="n">
        <v>449</v>
      </c>
      <c r="D5110" s="0" t="str">
        <f aca="false">IFERROR(VLOOKUP($C5110,薬効分類マスタ!$A$2:$B$180,2,FALSE()),"未登録")</f>
        <v>その他のアレルギー用薬</v>
      </c>
      <c r="E5110" s="16" t="s">
        <v>11850</v>
      </c>
      <c r="F5110" s="16" t="s">
        <v>262</v>
      </c>
      <c r="G5110" s="16" t="s">
        <v>11881</v>
      </c>
      <c r="H5110" s="16" t="s">
        <v>536</v>
      </c>
      <c r="I5110" s="0" t="n">
        <v>16.3</v>
      </c>
      <c r="J5110" s="16" t="s">
        <v>239</v>
      </c>
      <c r="K5110" s="0" t="str">
        <f aca="false">IFERROR(IF(VLOOKUP($C5110,薬効分類マスタ!$A$2:$E$180,5,FALSE())=0,"",VLOOKUP($C5110,薬効分類マスタ!$A$2:$E$180,5,FALSE())),"")</f>
        <v/>
      </c>
      <c r="L5110" s="17"/>
      <c r="M5110" s="0" t="str">
        <f aca="false">IF($K5110="","",IF($L5110&lt;&gt;"",$L5110,VLOOKUP($C5110,薬効分類マスタ!$A$2:$F$180,6,FALSE())))</f>
        <v/>
      </c>
      <c r="N5110" s="0" t="str">
        <f aca="false">ASC(G5110)</f>
        <v>ｾﾁﾘｼﾞﾝ塩酸塩錠10mg｢日医工｣</v>
      </c>
      <c r="O5110" s="0" t="str">
        <f aca="false">ASC(E5110)</f>
        <v>ｾﾁﾘｼﾞﾝ塩酸塩</v>
      </c>
      <c r="P5110" s="16" t="n">
        <f aca="false">N(P5109)+IF($C5110=検索!$B$49,1,0)</f>
        <v>0</v>
      </c>
    </row>
    <row r="5111" customFormat="false" ht="15" hidden="false" customHeight="false" outlineLevel="0" collapsed="false">
      <c r="A5111" s="16" t="s">
        <v>221</v>
      </c>
      <c r="B5111" s="0" t="s">
        <v>11882</v>
      </c>
      <c r="C5111" s="0" t="n">
        <v>449</v>
      </c>
      <c r="D5111" s="0" t="str">
        <f aca="false">IFERROR(VLOOKUP($C5111,薬効分類マスタ!$A$2:$B$180,2,FALSE()),"未登録")</f>
        <v>その他のアレルギー用薬</v>
      </c>
      <c r="E5111" s="16" t="s">
        <v>11850</v>
      </c>
      <c r="F5111" s="16" t="s">
        <v>257</v>
      </c>
      <c r="G5111" s="16" t="s">
        <v>11883</v>
      </c>
      <c r="H5111" s="16" t="s">
        <v>385</v>
      </c>
      <c r="I5111" s="0" t="n">
        <v>11.9</v>
      </c>
      <c r="J5111" s="16" t="s">
        <v>239</v>
      </c>
      <c r="K5111" s="0" t="str">
        <f aca="false">IFERROR(IF(VLOOKUP($C5111,薬効分類マスタ!$A$2:$E$180,5,FALSE())=0,"",VLOOKUP($C5111,薬効分類マスタ!$A$2:$E$180,5,FALSE())),"")</f>
        <v/>
      </c>
      <c r="L5111" s="17"/>
      <c r="M5111" s="0" t="str">
        <f aca="false">IF($K5111="","",IF($L5111&lt;&gt;"",$L5111,VLOOKUP($C5111,薬効分類マスタ!$A$2:$F$180,6,FALSE())))</f>
        <v/>
      </c>
      <c r="N5111" s="0" t="str">
        <f aca="false">ASC(G5111)</f>
        <v>ｾﾁﾘｼﾞﾝ塩酸塩OD錠5mg｢ｻﾜｲ｣</v>
      </c>
      <c r="O5111" s="0" t="str">
        <f aca="false">ASC(E5111)</f>
        <v>ｾﾁﾘｼﾞﾝ塩酸塩</v>
      </c>
      <c r="P5111" s="16" t="n">
        <f aca="false">N(P5110)+IF($C5111=検索!$B$49,1,0)</f>
        <v>0</v>
      </c>
    </row>
    <row r="5112" customFormat="false" ht="15" hidden="false" customHeight="false" outlineLevel="0" collapsed="false">
      <c r="A5112" s="16" t="s">
        <v>221</v>
      </c>
      <c r="B5112" s="0" t="s">
        <v>11884</v>
      </c>
      <c r="C5112" s="0" t="n">
        <v>449</v>
      </c>
      <c r="D5112" s="0" t="str">
        <f aca="false">IFERROR(VLOOKUP($C5112,薬効分類マスタ!$A$2:$B$180,2,FALSE()),"未登録")</f>
        <v>その他のアレルギー用薬</v>
      </c>
      <c r="E5112" s="16" t="s">
        <v>11850</v>
      </c>
      <c r="F5112" s="16" t="s">
        <v>262</v>
      </c>
      <c r="G5112" s="16" t="s">
        <v>11885</v>
      </c>
      <c r="H5112" s="16" t="s">
        <v>385</v>
      </c>
      <c r="I5112" s="0" t="n">
        <v>16.3</v>
      </c>
      <c r="J5112" s="16" t="s">
        <v>239</v>
      </c>
      <c r="K5112" s="0" t="str">
        <f aca="false">IFERROR(IF(VLOOKUP($C5112,薬効分類マスタ!$A$2:$E$180,5,FALSE())=0,"",VLOOKUP($C5112,薬効分類マスタ!$A$2:$E$180,5,FALSE())),"")</f>
        <v/>
      </c>
      <c r="L5112" s="17"/>
      <c r="M5112" s="0" t="str">
        <f aca="false">IF($K5112="","",IF($L5112&lt;&gt;"",$L5112,VLOOKUP($C5112,薬効分類マスタ!$A$2:$F$180,6,FALSE())))</f>
        <v/>
      </c>
      <c r="N5112" s="0" t="str">
        <f aca="false">ASC(G5112)</f>
        <v>ｾﾁﾘｼﾞﾝ塩酸塩OD錠10mg｢ｻﾜｲ｣</v>
      </c>
      <c r="O5112" s="0" t="str">
        <f aca="false">ASC(E5112)</f>
        <v>ｾﾁﾘｼﾞﾝ塩酸塩</v>
      </c>
      <c r="P5112" s="16" t="n">
        <f aca="false">N(P5111)+IF($C5112=検索!$B$49,1,0)</f>
        <v>0</v>
      </c>
    </row>
    <row r="5113" customFormat="false" ht="15" hidden="false" customHeight="false" outlineLevel="0" collapsed="false">
      <c r="A5113" s="16" t="s">
        <v>221</v>
      </c>
      <c r="B5113" s="0" t="s">
        <v>11886</v>
      </c>
      <c r="C5113" s="0" t="n">
        <v>449</v>
      </c>
      <c r="D5113" s="0" t="str">
        <f aca="false">IFERROR(VLOOKUP($C5113,薬効分類マスタ!$A$2:$B$180,2,FALSE()),"未登録")</f>
        <v>その他のアレルギー用薬</v>
      </c>
      <c r="E5113" s="16" t="s">
        <v>11850</v>
      </c>
      <c r="F5113" s="16" t="s">
        <v>11887</v>
      </c>
      <c r="G5113" s="16" t="s">
        <v>11888</v>
      </c>
      <c r="H5113" s="16" t="s">
        <v>826</v>
      </c>
      <c r="I5113" s="0" t="n">
        <v>73.8</v>
      </c>
      <c r="J5113" s="16" t="s">
        <v>232</v>
      </c>
      <c r="K5113" s="0" t="str">
        <f aca="false">IFERROR(IF(VLOOKUP($C5113,薬効分類マスタ!$A$2:$E$180,5,FALSE())=0,"",VLOOKUP($C5113,薬効分類マスタ!$A$2:$E$180,5,FALSE())),"")</f>
        <v/>
      </c>
      <c r="L5113" s="17"/>
      <c r="M5113" s="0" t="str">
        <f aca="false">IF($K5113="","",IF($L5113&lt;&gt;"",$L5113,VLOOKUP($C5113,薬効分類マスタ!$A$2:$F$180,6,FALSE())))</f>
        <v/>
      </c>
      <c r="N5113" s="0" t="str">
        <f aca="false">ASC(G5113)</f>
        <v>ｼﾞﾙﾃｯｸﾄﾞﾗｲｼﾛｯﾌﾟ1.25%</v>
      </c>
      <c r="O5113" s="0" t="str">
        <f aca="false">ASC(E5113)</f>
        <v>ｾﾁﾘｼﾞﾝ塩酸塩</v>
      </c>
      <c r="P5113" s="16" t="n">
        <f aca="false">N(P5112)+IF($C5113=検索!$B$49,1,0)</f>
        <v>0</v>
      </c>
    </row>
    <row r="5114" customFormat="false" ht="15" hidden="false" customHeight="false" outlineLevel="0" collapsed="false">
      <c r="A5114" s="16" t="s">
        <v>221</v>
      </c>
      <c r="B5114" s="0" t="s">
        <v>11889</v>
      </c>
      <c r="C5114" s="0" t="n">
        <v>449</v>
      </c>
      <c r="D5114" s="0" t="str">
        <f aca="false">IFERROR(VLOOKUP($C5114,薬効分類マスタ!$A$2:$B$180,2,FALSE()),"未登録")</f>
        <v>その他のアレルギー用薬</v>
      </c>
      <c r="E5114" s="16" t="s">
        <v>11850</v>
      </c>
      <c r="F5114" s="16" t="s">
        <v>11887</v>
      </c>
      <c r="G5114" s="16" t="s">
        <v>11890</v>
      </c>
      <c r="H5114" s="16" t="s">
        <v>557</v>
      </c>
      <c r="I5114" s="0" t="n">
        <v>65.7</v>
      </c>
      <c r="J5114" s="16" t="s">
        <v>239</v>
      </c>
      <c r="K5114" s="0" t="str">
        <f aca="false">IFERROR(IF(VLOOKUP($C5114,薬効分類マスタ!$A$2:$E$180,5,FALSE())=0,"",VLOOKUP($C5114,薬効分類マスタ!$A$2:$E$180,5,FALSE())),"")</f>
        <v/>
      </c>
      <c r="L5114" s="17"/>
      <c r="M5114" s="0" t="str">
        <f aca="false">IF($K5114="","",IF($L5114&lt;&gt;"",$L5114,VLOOKUP($C5114,薬効分類マスタ!$A$2:$F$180,6,FALSE())))</f>
        <v/>
      </c>
      <c r="N5114" s="0" t="str">
        <f aca="false">ASC(G5114)</f>
        <v>ｾﾁﾘｼﾞﾝ塩酸塩DS1.25%｢ﾀｶﾀ｣</v>
      </c>
      <c r="O5114" s="0" t="str">
        <f aca="false">ASC(E5114)</f>
        <v>ｾﾁﾘｼﾞﾝ塩酸塩</v>
      </c>
      <c r="P5114" s="16" t="n">
        <f aca="false">N(P5113)+IF($C5114=検索!$B$49,1,0)</f>
        <v>0</v>
      </c>
    </row>
    <row r="5115" customFormat="false" ht="15" hidden="false" customHeight="false" outlineLevel="0" collapsed="false">
      <c r="A5115" s="16" t="s">
        <v>221</v>
      </c>
      <c r="B5115" s="0" t="s">
        <v>11891</v>
      </c>
      <c r="C5115" s="0" t="n">
        <v>449</v>
      </c>
      <c r="D5115" s="0" t="str">
        <f aca="false">IFERROR(VLOOKUP($C5115,薬効分類マスタ!$A$2:$B$180,2,FALSE()),"未登録")</f>
        <v>その他のアレルギー用薬</v>
      </c>
      <c r="E5115" s="16" t="s">
        <v>11892</v>
      </c>
      <c r="F5115" s="16" t="s">
        <v>411</v>
      </c>
      <c r="G5115" s="16" t="s">
        <v>11893</v>
      </c>
      <c r="H5115" s="16" t="s">
        <v>1262</v>
      </c>
      <c r="I5115" s="0" t="n">
        <v>17.9</v>
      </c>
      <c r="J5115" s="16" t="s">
        <v>239</v>
      </c>
      <c r="K5115" s="0" t="str">
        <f aca="false">IFERROR(IF(VLOOKUP($C5115,薬効分類マスタ!$A$2:$E$180,5,FALSE())=0,"",VLOOKUP($C5115,薬効分類マスタ!$A$2:$E$180,5,FALSE())),"")</f>
        <v/>
      </c>
      <c r="L5115" s="17"/>
      <c r="M5115" s="0" t="str">
        <f aca="false">IF($K5115="","",IF($L5115&lt;&gt;"",$L5115,VLOOKUP($C5115,薬効分類マスタ!$A$2:$F$180,6,FALSE())))</f>
        <v/>
      </c>
      <c r="N5115" s="0" t="str">
        <f aca="false">ASC(G5115)</f>
        <v>ﾗﾏﾄﾛﾊﾞﾝ錠50mg｢KO｣</v>
      </c>
      <c r="O5115" s="0" t="str">
        <f aca="false">ASC(E5115)</f>
        <v>ﾗﾏﾄﾛﾊﾞﾝ</v>
      </c>
      <c r="P5115" s="16" t="n">
        <f aca="false">N(P5114)+IF($C5115=検索!$B$49,1,0)</f>
        <v>0</v>
      </c>
    </row>
    <row r="5116" customFormat="false" ht="15" hidden="false" customHeight="false" outlineLevel="0" collapsed="false">
      <c r="A5116" s="16" t="s">
        <v>221</v>
      </c>
      <c r="B5116" s="0" t="s">
        <v>11894</v>
      </c>
      <c r="C5116" s="0" t="n">
        <v>449</v>
      </c>
      <c r="D5116" s="0" t="str">
        <f aca="false">IFERROR(VLOOKUP($C5116,薬効分類マスタ!$A$2:$B$180,2,FALSE()),"未登録")</f>
        <v>その他のアレルギー用薬</v>
      </c>
      <c r="E5116" s="16" t="s">
        <v>11892</v>
      </c>
      <c r="F5116" s="16" t="s">
        <v>2117</v>
      </c>
      <c r="G5116" s="16" t="s">
        <v>11895</v>
      </c>
      <c r="H5116" s="16" t="s">
        <v>1262</v>
      </c>
      <c r="I5116" s="0" t="n">
        <v>24.4</v>
      </c>
      <c r="J5116" s="16" t="s">
        <v>239</v>
      </c>
      <c r="K5116" s="0" t="str">
        <f aca="false">IFERROR(IF(VLOOKUP($C5116,薬効分類マスタ!$A$2:$E$180,5,FALSE())=0,"",VLOOKUP($C5116,薬効分類マスタ!$A$2:$E$180,5,FALSE())),"")</f>
        <v/>
      </c>
      <c r="L5116" s="17"/>
      <c r="M5116" s="0" t="str">
        <f aca="false">IF($K5116="","",IF($L5116&lt;&gt;"",$L5116,VLOOKUP($C5116,薬効分類マスタ!$A$2:$F$180,6,FALSE())))</f>
        <v/>
      </c>
      <c r="N5116" s="0" t="str">
        <f aca="false">ASC(G5116)</f>
        <v>ﾗﾏﾄﾛﾊﾞﾝ錠75mg｢KO｣</v>
      </c>
      <c r="O5116" s="0" t="str">
        <f aca="false">ASC(E5116)</f>
        <v>ﾗﾏﾄﾛﾊﾞﾝ</v>
      </c>
      <c r="P5116" s="16" t="n">
        <f aca="false">N(P5115)+IF($C5116=検索!$B$49,1,0)</f>
        <v>0</v>
      </c>
    </row>
    <row r="5117" customFormat="false" ht="15" hidden="false" customHeight="false" outlineLevel="0" collapsed="false">
      <c r="A5117" s="16" t="s">
        <v>221</v>
      </c>
      <c r="B5117" s="0" t="s">
        <v>11896</v>
      </c>
      <c r="C5117" s="0" t="n">
        <v>449</v>
      </c>
      <c r="D5117" s="0" t="str">
        <f aca="false">IFERROR(VLOOKUP($C5117,薬効分類マスタ!$A$2:$B$180,2,FALSE()),"未登録")</f>
        <v>その他のアレルギー用薬</v>
      </c>
      <c r="E5117" s="16" t="s">
        <v>11897</v>
      </c>
      <c r="F5117" s="16" t="s">
        <v>257</v>
      </c>
      <c r="G5117" s="16" t="s">
        <v>11898</v>
      </c>
      <c r="I5117" s="0" t="n">
        <v>10.8</v>
      </c>
      <c r="J5117" s="16" t="s">
        <v>239</v>
      </c>
      <c r="K5117" s="0" t="str">
        <f aca="false">IFERROR(IF(VLOOKUP($C5117,薬効分類マスタ!$A$2:$E$180,5,FALSE())=0,"",VLOOKUP($C5117,薬効分類マスタ!$A$2:$E$180,5,FALSE())),"")</f>
        <v/>
      </c>
      <c r="L5117" s="17"/>
      <c r="M5117" s="0" t="str">
        <f aca="false">IF($K5117="","",IF($L5117&lt;&gt;"",$L5117,VLOOKUP($C5117,薬効分類マスタ!$A$2:$F$180,6,FALSE())))</f>
        <v/>
      </c>
      <c r="N5117" s="0" t="str">
        <f aca="false">ASC(G5117)</f>
        <v>ﾍﾞﾎﾟﾀｽﾁﾝﾍﾞｼﾙ酸塩5mg錠</v>
      </c>
      <c r="O5117" s="0" t="str">
        <f aca="false">ASC(E5117)</f>
        <v>ﾍﾞﾎﾟﾀｽﾁﾝﾍﾞｼﾙ酸塩</v>
      </c>
      <c r="P5117" s="16" t="n">
        <f aca="false">N(P5116)+IF($C5117=検索!$B$49,1,0)</f>
        <v>0</v>
      </c>
    </row>
    <row r="5118" customFormat="false" ht="15" hidden="false" customHeight="false" outlineLevel="0" collapsed="false">
      <c r="A5118" s="16" t="s">
        <v>221</v>
      </c>
      <c r="B5118" s="0" t="s">
        <v>11899</v>
      </c>
      <c r="C5118" s="0" t="n">
        <v>449</v>
      </c>
      <c r="D5118" s="0" t="str">
        <f aca="false">IFERROR(VLOOKUP($C5118,薬効分類マスタ!$A$2:$B$180,2,FALSE()),"未登録")</f>
        <v>その他のアレルギー用薬</v>
      </c>
      <c r="E5118" s="16" t="s">
        <v>11897</v>
      </c>
      <c r="F5118" s="16" t="s">
        <v>257</v>
      </c>
      <c r="G5118" s="16" t="s">
        <v>11900</v>
      </c>
      <c r="H5118" s="16" t="s">
        <v>473</v>
      </c>
      <c r="I5118" s="0" t="n">
        <v>14.8</v>
      </c>
      <c r="J5118" s="16" t="s">
        <v>232</v>
      </c>
      <c r="K5118" s="0" t="str">
        <f aca="false">IFERROR(IF(VLOOKUP($C5118,薬効分類マスタ!$A$2:$E$180,5,FALSE())=0,"",VLOOKUP($C5118,薬効分類マスタ!$A$2:$E$180,5,FALSE())),"")</f>
        <v/>
      </c>
      <c r="L5118" s="17"/>
      <c r="M5118" s="0" t="str">
        <f aca="false">IF($K5118="","",IF($L5118&lt;&gt;"",$L5118,VLOOKUP($C5118,薬効分類マスタ!$A$2:$F$180,6,FALSE())))</f>
        <v/>
      </c>
      <c r="N5118" s="0" t="str">
        <f aca="false">ASC(G5118)</f>
        <v>ﾀﾘｵﾝ錠5mg</v>
      </c>
      <c r="O5118" s="0" t="str">
        <f aca="false">ASC(E5118)</f>
        <v>ﾍﾞﾎﾟﾀｽﾁﾝﾍﾞｼﾙ酸塩</v>
      </c>
      <c r="P5118" s="16" t="n">
        <f aca="false">N(P5117)+IF($C5118=検索!$B$49,1,0)</f>
        <v>0</v>
      </c>
    </row>
    <row r="5119" customFormat="false" ht="15" hidden="false" customHeight="false" outlineLevel="0" collapsed="false">
      <c r="A5119" s="16" t="s">
        <v>221</v>
      </c>
      <c r="B5119" s="0" t="s">
        <v>11901</v>
      </c>
      <c r="C5119" s="0" t="n">
        <v>449</v>
      </c>
      <c r="D5119" s="0" t="str">
        <f aca="false">IFERROR(VLOOKUP($C5119,薬効分類マスタ!$A$2:$B$180,2,FALSE()),"未登録")</f>
        <v>その他のアレルギー用薬</v>
      </c>
      <c r="E5119" s="16" t="s">
        <v>11897</v>
      </c>
      <c r="F5119" s="16" t="s">
        <v>262</v>
      </c>
      <c r="G5119" s="16" t="s">
        <v>11902</v>
      </c>
      <c r="I5119" s="0" t="n">
        <v>10.8</v>
      </c>
      <c r="J5119" s="16" t="s">
        <v>239</v>
      </c>
      <c r="K5119" s="0" t="str">
        <f aca="false">IFERROR(IF(VLOOKUP($C5119,薬効分類マスタ!$A$2:$E$180,5,FALSE())=0,"",VLOOKUP($C5119,薬効分類マスタ!$A$2:$E$180,5,FALSE())),"")</f>
        <v/>
      </c>
      <c r="L5119" s="17"/>
      <c r="M5119" s="0" t="str">
        <f aca="false">IF($K5119="","",IF($L5119&lt;&gt;"",$L5119,VLOOKUP($C5119,薬効分類マスタ!$A$2:$F$180,6,FALSE())))</f>
        <v/>
      </c>
      <c r="N5119" s="0" t="str">
        <f aca="false">ASC(G5119)</f>
        <v>ﾍﾞﾎﾟﾀｽﾁﾝﾍﾞｼﾙ酸塩10mg錠</v>
      </c>
      <c r="O5119" s="0" t="str">
        <f aca="false">ASC(E5119)</f>
        <v>ﾍﾞﾎﾟﾀｽﾁﾝﾍﾞｼﾙ酸塩</v>
      </c>
      <c r="P5119" s="16" t="n">
        <f aca="false">N(P5118)+IF($C5119=検索!$B$49,1,0)</f>
        <v>0</v>
      </c>
    </row>
    <row r="5120" customFormat="false" ht="15" hidden="false" customHeight="false" outlineLevel="0" collapsed="false">
      <c r="A5120" s="16" t="s">
        <v>221</v>
      </c>
      <c r="B5120" s="0" t="s">
        <v>11903</v>
      </c>
      <c r="C5120" s="0" t="n">
        <v>449</v>
      </c>
      <c r="D5120" s="0" t="str">
        <f aca="false">IFERROR(VLOOKUP($C5120,薬効分類マスタ!$A$2:$B$180,2,FALSE()),"未登録")</f>
        <v>その他のアレルギー用薬</v>
      </c>
      <c r="E5120" s="16" t="s">
        <v>11897</v>
      </c>
      <c r="F5120" s="16" t="s">
        <v>262</v>
      </c>
      <c r="G5120" s="16" t="s">
        <v>11904</v>
      </c>
      <c r="H5120" s="16" t="s">
        <v>473</v>
      </c>
      <c r="I5120" s="0" t="n">
        <v>16.6</v>
      </c>
      <c r="J5120" s="16" t="s">
        <v>232</v>
      </c>
      <c r="K5120" s="0" t="str">
        <f aca="false">IFERROR(IF(VLOOKUP($C5120,薬効分類マスタ!$A$2:$E$180,5,FALSE())=0,"",VLOOKUP($C5120,薬効分類マスタ!$A$2:$E$180,5,FALSE())),"")</f>
        <v/>
      </c>
      <c r="L5120" s="17"/>
      <c r="M5120" s="0" t="str">
        <f aca="false">IF($K5120="","",IF($L5120&lt;&gt;"",$L5120,VLOOKUP($C5120,薬効分類マスタ!$A$2:$F$180,6,FALSE())))</f>
        <v/>
      </c>
      <c r="N5120" s="0" t="str">
        <f aca="false">ASC(G5120)</f>
        <v>ﾀﾘｵﾝ錠10mg</v>
      </c>
      <c r="O5120" s="0" t="str">
        <f aca="false">ASC(E5120)</f>
        <v>ﾍﾞﾎﾟﾀｽﾁﾝﾍﾞｼﾙ酸塩</v>
      </c>
      <c r="P5120" s="16" t="n">
        <f aca="false">N(P5119)+IF($C5120=検索!$B$49,1,0)</f>
        <v>0</v>
      </c>
    </row>
    <row r="5121" customFormat="false" ht="15" hidden="false" customHeight="false" outlineLevel="0" collapsed="false">
      <c r="A5121" s="16" t="s">
        <v>221</v>
      </c>
      <c r="B5121" s="0" t="s">
        <v>11905</v>
      </c>
      <c r="C5121" s="0" t="n">
        <v>449</v>
      </c>
      <c r="D5121" s="0" t="str">
        <f aca="false">IFERROR(VLOOKUP($C5121,薬効分類マスタ!$A$2:$B$180,2,FALSE()),"未登録")</f>
        <v>その他のアレルギー用薬</v>
      </c>
      <c r="E5121" s="16" t="s">
        <v>11897</v>
      </c>
      <c r="F5121" s="16" t="s">
        <v>257</v>
      </c>
      <c r="G5121" s="16" t="s">
        <v>11906</v>
      </c>
      <c r="I5121" s="0" t="n">
        <v>10.8</v>
      </c>
      <c r="J5121" s="16" t="s">
        <v>239</v>
      </c>
      <c r="K5121" s="0" t="str">
        <f aca="false">IFERROR(IF(VLOOKUP($C5121,薬効分類マスタ!$A$2:$E$180,5,FALSE())=0,"",VLOOKUP($C5121,薬効分類マスタ!$A$2:$E$180,5,FALSE())),"")</f>
        <v/>
      </c>
      <c r="L5121" s="17"/>
      <c r="M5121" s="0" t="str">
        <f aca="false">IF($K5121="","",IF($L5121&lt;&gt;"",$L5121,VLOOKUP($C5121,薬効分類マスタ!$A$2:$F$180,6,FALSE())))</f>
        <v/>
      </c>
      <c r="N5121" s="0" t="str">
        <f aca="false">ASC(G5121)</f>
        <v>ﾍﾞﾎﾟﾀｽﾁﾝﾍﾞｼﾙ酸塩5mg口腔内崩壊錠</v>
      </c>
      <c r="O5121" s="0" t="str">
        <f aca="false">ASC(E5121)</f>
        <v>ﾍﾞﾎﾟﾀｽﾁﾝﾍﾞｼﾙ酸塩</v>
      </c>
      <c r="P5121" s="16" t="n">
        <f aca="false">N(P5120)+IF($C5121=検索!$B$49,1,0)</f>
        <v>0</v>
      </c>
    </row>
    <row r="5122" customFormat="false" ht="15" hidden="false" customHeight="false" outlineLevel="0" collapsed="false">
      <c r="A5122" s="16" t="s">
        <v>221</v>
      </c>
      <c r="B5122" s="0" t="s">
        <v>11907</v>
      </c>
      <c r="C5122" s="0" t="n">
        <v>449</v>
      </c>
      <c r="D5122" s="0" t="str">
        <f aca="false">IFERROR(VLOOKUP($C5122,薬効分類マスタ!$A$2:$B$180,2,FALSE()),"未登録")</f>
        <v>その他のアレルギー用薬</v>
      </c>
      <c r="E5122" s="16" t="s">
        <v>11897</v>
      </c>
      <c r="F5122" s="16" t="s">
        <v>257</v>
      </c>
      <c r="G5122" s="16" t="s">
        <v>11908</v>
      </c>
      <c r="H5122" s="16" t="s">
        <v>473</v>
      </c>
      <c r="I5122" s="0" t="n">
        <v>14.8</v>
      </c>
      <c r="J5122" s="16" t="s">
        <v>232</v>
      </c>
      <c r="K5122" s="0" t="str">
        <f aca="false">IFERROR(IF(VLOOKUP($C5122,薬効分類マスタ!$A$2:$E$180,5,FALSE())=0,"",VLOOKUP($C5122,薬効分類マスタ!$A$2:$E$180,5,FALSE())),"")</f>
        <v/>
      </c>
      <c r="L5122" s="17"/>
      <c r="M5122" s="0" t="str">
        <f aca="false">IF($K5122="","",IF($L5122&lt;&gt;"",$L5122,VLOOKUP($C5122,薬効分類マスタ!$A$2:$F$180,6,FALSE())))</f>
        <v/>
      </c>
      <c r="N5122" s="0" t="str">
        <f aca="false">ASC(G5122)</f>
        <v>ﾀﾘｵﾝOD錠5mg</v>
      </c>
      <c r="O5122" s="0" t="str">
        <f aca="false">ASC(E5122)</f>
        <v>ﾍﾞﾎﾟﾀｽﾁﾝﾍﾞｼﾙ酸塩</v>
      </c>
      <c r="P5122" s="16" t="n">
        <f aca="false">N(P5121)+IF($C5122=検索!$B$49,1,0)</f>
        <v>0</v>
      </c>
    </row>
    <row r="5123" customFormat="false" ht="15" hidden="false" customHeight="false" outlineLevel="0" collapsed="false">
      <c r="A5123" s="16" t="s">
        <v>221</v>
      </c>
      <c r="B5123" s="0" t="s">
        <v>11909</v>
      </c>
      <c r="C5123" s="0" t="n">
        <v>449</v>
      </c>
      <c r="D5123" s="0" t="str">
        <f aca="false">IFERROR(VLOOKUP($C5123,薬効分類マスタ!$A$2:$B$180,2,FALSE()),"未登録")</f>
        <v>その他のアレルギー用薬</v>
      </c>
      <c r="E5123" s="16" t="s">
        <v>11897</v>
      </c>
      <c r="F5123" s="16" t="s">
        <v>262</v>
      </c>
      <c r="G5123" s="16" t="s">
        <v>11910</v>
      </c>
      <c r="I5123" s="0" t="n">
        <v>10.8</v>
      </c>
      <c r="J5123" s="16" t="s">
        <v>239</v>
      </c>
      <c r="K5123" s="0" t="str">
        <f aca="false">IFERROR(IF(VLOOKUP($C5123,薬効分類マスタ!$A$2:$E$180,5,FALSE())=0,"",VLOOKUP($C5123,薬効分類マスタ!$A$2:$E$180,5,FALSE())),"")</f>
        <v/>
      </c>
      <c r="L5123" s="17"/>
      <c r="M5123" s="0" t="str">
        <f aca="false">IF($K5123="","",IF($L5123&lt;&gt;"",$L5123,VLOOKUP($C5123,薬効分類マスタ!$A$2:$F$180,6,FALSE())))</f>
        <v/>
      </c>
      <c r="N5123" s="0" t="str">
        <f aca="false">ASC(G5123)</f>
        <v>ﾍﾞﾎﾟﾀｽﾁﾝﾍﾞｼﾙ酸塩10mg口腔内崩壊錠</v>
      </c>
      <c r="O5123" s="0" t="str">
        <f aca="false">ASC(E5123)</f>
        <v>ﾍﾞﾎﾟﾀｽﾁﾝﾍﾞｼﾙ酸塩</v>
      </c>
      <c r="P5123" s="16" t="n">
        <f aca="false">N(P5122)+IF($C5123=検索!$B$49,1,0)</f>
        <v>0</v>
      </c>
    </row>
    <row r="5124" customFormat="false" ht="15" hidden="false" customHeight="false" outlineLevel="0" collapsed="false">
      <c r="A5124" s="16" t="s">
        <v>221</v>
      </c>
      <c r="B5124" s="0" t="s">
        <v>11911</v>
      </c>
      <c r="C5124" s="0" t="n">
        <v>449</v>
      </c>
      <c r="D5124" s="0" t="str">
        <f aca="false">IFERROR(VLOOKUP($C5124,薬効分類マスタ!$A$2:$B$180,2,FALSE()),"未登録")</f>
        <v>その他のアレルギー用薬</v>
      </c>
      <c r="E5124" s="16" t="s">
        <v>11897</v>
      </c>
      <c r="F5124" s="16" t="s">
        <v>262</v>
      </c>
      <c r="G5124" s="16" t="s">
        <v>11912</v>
      </c>
      <c r="H5124" s="16" t="s">
        <v>473</v>
      </c>
      <c r="I5124" s="0" t="n">
        <v>16.6</v>
      </c>
      <c r="J5124" s="16" t="s">
        <v>232</v>
      </c>
      <c r="K5124" s="0" t="str">
        <f aca="false">IFERROR(IF(VLOOKUP($C5124,薬効分類マスタ!$A$2:$E$180,5,FALSE())=0,"",VLOOKUP($C5124,薬効分類マスタ!$A$2:$E$180,5,FALSE())),"")</f>
        <v/>
      </c>
      <c r="L5124" s="17"/>
      <c r="M5124" s="0" t="str">
        <f aca="false">IF($K5124="","",IF($L5124&lt;&gt;"",$L5124,VLOOKUP($C5124,薬効分類マスタ!$A$2:$F$180,6,FALSE())))</f>
        <v/>
      </c>
      <c r="N5124" s="0" t="str">
        <f aca="false">ASC(G5124)</f>
        <v>ﾀﾘｵﾝOD錠10mg</v>
      </c>
      <c r="O5124" s="0" t="str">
        <f aca="false">ASC(E5124)</f>
        <v>ﾍﾞﾎﾟﾀｽﾁﾝﾍﾞｼﾙ酸塩</v>
      </c>
      <c r="P5124" s="16" t="n">
        <f aca="false">N(P5123)+IF($C5124=検索!$B$49,1,0)</f>
        <v>0</v>
      </c>
    </row>
    <row r="5125" customFormat="false" ht="15" hidden="false" customHeight="false" outlineLevel="0" collapsed="false">
      <c r="A5125" s="16" t="s">
        <v>221</v>
      </c>
      <c r="B5125" s="0" t="s">
        <v>11913</v>
      </c>
      <c r="C5125" s="0" t="n">
        <v>449</v>
      </c>
      <c r="D5125" s="0" t="str">
        <f aca="false">IFERROR(VLOOKUP($C5125,薬効分類マスタ!$A$2:$B$180,2,FALSE()),"未登録")</f>
        <v>その他のアレルギー用薬</v>
      </c>
      <c r="E5125" s="16" t="s">
        <v>11914</v>
      </c>
      <c r="F5125" s="16" t="s">
        <v>1185</v>
      </c>
      <c r="G5125" s="16" t="s">
        <v>11915</v>
      </c>
      <c r="I5125" s="0" t="n">
        <v>10.8</v>
      </c>
      <c r="J5125" s="16" t="s">
        <v>239</v>
      </c>
      <c r="K5125" s="0" t="str">
        <f aca="false">IFERROR(IF(VLOOKUP($C5125,薬効分類マスタ!$A$2:$E$180,5,FALSE())=0,"",VLOOKUP($C5125,薬効分類マスタ!$A$2:$E$180,5,FALSE())),"")</f>
        <v/>
      </c>
      <c r="L5125" s="17"/>
      <c r="M5125" s="0" t="str">
        <f aca="false">IF($K5125="","",IF($L5125&lt;&gt;"",$L5125,VLOOKUP($C5125,薬効分類マスタ!$A$2:$F$180,6,FALSE())))</f>
        <v/>
      </c>
      <c r="N5125" s="0" t="str">
        <f aca="false">ASC(G5125)</f>
        <v>ﾌｪｷｿﾌｪﾅｼﾞﾝ塩酸塩60mg錠</v>
      </c>
      <c r="O5125" s="0" t="str">
        <f aca="false">ASC(E5125)</f>
        <v>ﾌｪｷｿﾌｪﾅｼﾞﾝ塩酸塩</v>
      </c>
      <c r="P5125" s="16" t="n">
        <f aca="false">N(P5124)+IF($C5125=検索!$B$49,1,0)</f>
        <v>0</v>
      </c>
    </row>
    <row r="5126" customFormat="false" ht="15" hidden="false" customHeight="false" outlineLevel="0" collapsed="false">
      <c r="A5126" s="16" t="s">
        <v>221</v>
      </c>
      <c r="B5126" s="0" t="s">
        <v>11916</v>
      </c>
      <c r="C5126" s="0" t="n">
        <v>449</v>
      </c>
      <c r="D5126" s="0" t="str">
        <f aca="false">IFERROR(VLOOKUP($C5126,薬効分類マスタ!$A$2:$B$180,2,FALSE()),"未登録")</f>
        <v>その他のアレルギー用薬</v>
      </c>
      <c r="E5126" s="16" t="s">
        <v>11914</v>
      </c>
      <c r="F5126" s="16" t="s">
        <v>1185</v>
      </c>
      <c r="G5126" s="16" t="s">
        <v>11917</v>
      </c>
      <c r="H5126" s="16" t="s">
        <v>494</v>
      </c>
      <c r="I5126" s="0" t="n">
        <v>20.9</v>
      </c>
      <c r="J5126" s="16" t="s">
        <v>232</v>
      </c>
      <c r="K5126" s="0" t="str">
        <f aca="false">IFERROR(IF(VLOOKUP($C5126,薬効分類マスタ!$A$2:$E$180,5,FALSE())=0,"",VLOOKUP($C5126,薬効分類マスタ!$A$2:$E$180,5,FALSE())),"")</f>
        <v/>
      </c>
      <c r="L5126" s="17"/>
      <c r="M5126" s="0" t="str">
        <f aca="false">IF($K5126="","",IF($L5126&lt;&gt;"",$L5126,VLOOKUP($C5126,薬効分類マスタ!$A$2:$F$180,6,FALSE())))</f>
        <v/>
      </c>
      <c r="N5126" s="0" t="str">
        <f aca="false">ASC(G5126)</f>
        <v>ｱﾚｸﾞﾗ錠60mg</v>
      </c>
      <c r="O5126" s="0" t="str">
        <f aca="false">ASC(E5126)</f>
        <v>ﾌｪｷｿﾌｪﾅｼﾞﾝ塩酸塩</v>
      </c>
      <c r="P5126" s="16" t="n">
        <f aca="false">N(P5125)+IF($C5126=検索!$B$49,1,0)</f>
        <v>0</v>
      </c>
    </row>
    <row r="5127" customFormat="false" ht="15" hidden="false" customHeight="false" outlineLevel="0" collapsed="false">
      <c r="A5127" s="16" t="s">
        <v>221</v>
      </c>
      <c r="B5127" s="0" t="s">
        <v>11918</v>
      </c>
      <c r="C5127" s="0" t="n">
        <v>449</v>
      </c>
      <c r="D5127" s="0" t="str">
        <f aca="false">IFERROR(VLOOKUP($C5127,薬効分類マスタ!$A$2:$B$180,2,FALSE()),"未登録")</f>
        <v>その他のアレルギー用薬</v>
      </c>
      <c r="E5127" s="16" t="s">
        <v>11914</v>
      </c>
      <c r="F5127" s="16" t="s">
        <v>1185</v>
      </c>
      <c r="G5127" s="16" t="s">
        <v>11919</v>
      </c>
      <c r="H5127" s="16" t="s">
        <v>1165</v>
      </c>
      <c r="I5127" s="0" t="n">
        <v>21.9</v>
      </c>
      <c r="J5127" s="16" t="s">
        <v>239</v>
      </c>
      <c r="K5127" s="0" t="str">
        <f aca="false">IFERROR(IF(VLOOKUP($C5127,薬効分類マスタ!$A$2:$E$180,5,FALSE())=0,"",VLOOKUP($C5127,薬効分類マスタ!$A$2:$E$180,5,FALSE())),"")</f>
        <v/>
      </c>
      <c r="L5127" s="17"/>
      <c r="M5127" s="0" t="str">
        <f aca="false">IF($K5127="","",IF($L5127&lt;&gt;"",$L5127,VLOOKUP($C5127,薬効分類マスタ!$A$2:$F$180,6,FALSE())))</f>
        <v/>
      </c>
      <c r="N5127" s="0" t="str">
        <f aca="false">ASC(G5127)</f>
        <v>ﾌｪｷｿﾌｪﾅｼﾞﾝ塩酸塩錠60mg｢NP｣</v>
      </c>
      <c r="O5127" s="0" t="str">
        <f aca="false">ASC(E5127)</f>
        <v>ﾌｪｷｿﾌｪﾅｼﾞﾝ塩酸塩</v>
      </c>
      <c r="P5127" s="16" t="n">
        <f aca="false">N(P5126)+IF($C5127=検索!$B$49,1,0)</f>
        <v>0</v>
      </c>
    </row>
    <row r="5128" customFormat="false" ht="15" hidden="false" customHeight="false" outlineLevel="0" collapsed="false">
      <c r="A5128" s="16" t="s">
        <v>221</v>
      </c>
      <c r="B5128" s="0" t="s">
        <v>11920</v>
      </c>
      <c r="C5128" s="0" t="n">
        <v>449</v>
      </c>
      <c r="D5128" s="0" t="str">
        <f aca="false">IFERROR(VLOOKUP($C5128,薬効分類マスタ!$A$2:$B$180,2,FALSE()),"未登録")</f>
        <v>その他のアレルギー用薬</v>
      </c>
      <c r="E5128" s="16" t="s">
        <v>11914</v>
      </c>
      <c r="F5128" s="16" t="s">
        <v>1185</v>
      </c>
      <c r="G5128" s="16" t="s">
        <v>11921</v>
      </c>
      <c r="H5128" s="16" t="s">
        <v>1289</v>
      </c>
      <c r="I5128" s="0" t="n">
        <v>28.5</v>
      </c>
      <c r="J5128" s="16" t="s">
        <v>239</v>
      </c>
      <c r="K5128" s="0" t="str">
        <f aca="false">IFERROR(IF(VLOOKUP($C5128,薬効分類マスタ!$A$2:$E$180,5,FALSE())=0,"",VLOOKUP($C5128,薬効分類マスタ!$A$2:$E$180,5,FALSE())),"")</f>
        <v/>
      </c>
      <c r="L5128" s="17"/>
      <c r="M5128" s="0" t="str">
        <f aca="false">IF($K5128="","",IF($L5128&lt;&gt;"",$L5128,VLOOKUP($C5128,薬効分類マスタ!$A$2:$F$180,6,FALSE())))</f>
        <v/>
      </c>
      <c r="N5128" s="0" t="str">
        <f aca="false">ASC(G5128)</f>
        <v>ﾌｪｷｿﾌｪﾅｼﾞﾝ塩酸塩錠60mg｢SANIK｣</v>
      </c>
      <c r="O5128" s="0" t="str">
        <f aca="false">ASC(E5128)</f>
        <v>ﾌｪｷｿﾌｪﾅｼﾞﾝ塩酸塩</v>
      </c>
      <c r="P5128" s="16" t="n">
        <f aca="false">N(P5127)+IF($C5128=検索!$B$49,1,0)</f>
        <v>0</v>
      </c>
    </row>
    <row r="5129" customFormat="false" ht="15" hidden="false" customHeight="false" outlineLevel="0" collapsed="false">
      <c r="A5129" s="16" t="s">
        <v>221</v>
      </c>
      <c r="B5129" s="0" t="s">
        <v>11922</v>
      </c>
      <c r="C5129" s="0" t="n">
        <v>449</v>
      </c>
      <c r="D5129" s="0" t="str">
        <f aca="false">IFERROR(VLOOKUP($C5129,薬効分類マスタ!$A$2:$B$180,2,FALSE()),"未登録")</f>
        <v>その他のアレルギー用薬</v>
      </c>
      <c r="E5129" s="16" t="s">
        <v>11914</v>
      </c>
      <c r="F5129" s="16" t="s">
        <v>1185</v>
      </c>
      <c r="G5129" s="16" t="s">
        <v>11923</v>
      </c>
      <c r="H5129" s="16" t="s">
        <v>530</v>
      </c>
      <c r="I5129" s="0" t="n">
        <v>21.9</v>
      </c>
      <c r="J5129" s="16" t="s">
        <v>239</v>
      </c>
      <c r="K5129" s="0" t="str">
        <f aca="false">IFERROR(IF(VLOOKUP($C5129,薬効分類マスタ!$A$2:$E$180,5,FALSE())=0,"",VLOOKUP($C5129,薬効分類マスタ!$A$2:$E$180,5,FALSE())),"")</f>
        <v/>
      </c>
      <c r="L5129" s="17"/>
      <c r="M5129" s="0" t="str">
        <f aca="false">IF($K5129="","",IF($L5129&lt;&gt;"",$L5129,VLOOKUP($C5129,薬効分類マスタ!$A$2:$F$180,6,FALSE())))</f>
        <v/>
      </c>
      <c r="N5129" s="0" t="str">
        <f aca="false">ASC(G5129)</f>
        <v>ﾌｪｷｿﾌｪﾅｼﾞﾝ塩酸塩錠60mg｢ｹﾐﾌｧ｣</v>
      </c>
      <c r="O5129" s="0" t="str">
        <f aca="false">ASC(E5129)</f>
        <v>ﾌｪｷｿﾌｪﾅｼﾞﾝ塩酸塩</v>
      </c>
      <c r="P5129" s="16" t="n">
        <f aca="false">N(P5128)+IF($C5129=検索!$B$49,1,0)</f>
        <v>0</v>
      </c>
    </row>
    <row r="5130" customFormat="false" ht="15" hidden="false" customHeight="false" outlineLevel="0" collapsed="false">
      <c r="A5130" s="16" t="s">
        <v>221</v>
      </c>
      <c r="B5130" s="0" t="s">
        <v>11924</v>
      </c>
      <c r="C5130" s="0" t="n">
        <v>449</v>
      </c>
      <c r="D5130" s="0" t="str">
        <f aca="false">IFERROR(VLOOKUP($C5130,薬効分類マスタ!$A$2:$B$180,2,FALSE()),"未登録")</f>
        <v>その他のアレルギー用薬</v>
      </c>
      <c r="E5130" s="16" t="s">
        <v>11914</v>
      </c>
      <c r="F5130" s="16" t="s">
        <v>1185</v>
      </c>
      <c r="G5130" s="16" t="s">
        <v>11925</v>
      </c>
      <c r="H5130" s="16" t="s">
        <v>831</v>
      </c>
      <c r="I5130" s="0" t="n">
        <v>18.3</v>
      </c>
      <c r="J5130" s="16" t="s">
        <v>239</v>
      </c>
      <c r="K5130" s="0" t="str">
        <f aca="false">IFERROR(IF(VLOOKUP($C5130,薬効分類マスタ!$A$2:$E$180,5,FALSE())=0,"",VLOOKUP($C5130,薬効分類マスタ!$A$2:$E$180,5,FALSE())),"")</f>
        <v/>
      </c>
      <c r="L5130" s="17"/>
      <c r="M5130" s="0" t="str">
        <f aca="false">IF($K5130="","",IF($L5130&lt;&gt;"",$L5130,VLOOKUP($C5130,薬効分類マスタ!$A$2:$F$180,6,FALSE())))</f>
        <v/>
      </c>
      <c r="N5130" s="0" t="str">
        <f aca="false">ASC(G5130)</f>
        <v>ﾌｪｷｿﾌｪﾅｼﾞﾝ塩酸塩錠60mg｢ﾀﾞｲﾄ｣</v>
      </c>
      <c r="O5130" s="0" t="str">
        <f aca="false">ASC(E5130)</f>
        <v>ﾌｪｷｿﾌｪﾅｼﾞﾝ塩酸塩</v>
      </c>
      <c r="P5130" s="16" t="n">
        <f aca="false">N(P5129)+IF($C5130=検索!$B$49,1,0)</f>
        <v>0</v>
      </c>
    </row>
    <row r="5131" customFormat="false" ht="15" hidden="false" customHeight="false" outlineLevel="0" collapsed="false">
      <c r="A5131" s="16" t="s">
        <v>221</v>
      </c>
      <c r="B5131" s="0" t="s">
        <v>11926</v>
      </c>
      <c r="C5131" s="0" t="n">
        <v>449</v>
      </c>
      <c r="D5131" s="0" t="str">
        <f aca="false">IFERROR(VLOOKUP($C5131,薬効分類マスタ!$A$2:$B$180,2,FALSE()),"未登録")</f>
        <v>その他のアレルギー用薬</v>
      </c>
      <c r="E5131" s="16" t="s">
        <v>11914</v>
      </c>
      <c r="F5131" s="16" t="s">
        <v>1185</v>
      </c>
      <c r="G5131" s="16" t="s">
        <v>11927</v>
      </c>
      <c r="H5131" s="16" t="s">
        <v>533</v>
      </c>
      <c r="I5131" s="0" t="n">
        <v>21.9</v>
      </c>
      <c r="J5131" s="16" t="s">
        <v>239</v>
      </c>
      <c r="K5131" s="0" t="str">
        <f aca="false">IFERROR(IF(VLOOKUP($C5131,薬効分類マスタ!$A$2:$E$180,5,FALSE())=0,"",VLOOKUP($C5131,薬効分類マスタ!$A$2:$E$180,5,FALSE())),"")</f>
        <v/>
      </c>
      <c r="L5131" s="17"/>
      <c r="M5131" s="0" t="str">
        <f aca="false">IF($K5131="","",IF($L5131&lt;&gt;"",$L5131,VLOOKUP($C5131,薬効分類マスタ!$A$2:$F$180,6,FALSE())))</f>
        <v/>
      </c>
      <c r="N5131" s="0" t="str">
        <f aca="false">ASC(G5131)</f>
        <v>ﾌｪｷｿﾌｪﾅｼﾞﾝ塩酸塩錠60mg｢ﾄｰﾜ｣</v>
      </c>
      <c r="O5131" s="0" t="str">
        <f aca="false">ASC(E5131)</f>
        <v>ﾌｪｷｿﾌｪﾅｼﾞﾝ塩酸塩</v>
      </c>
      <c r="P5131" s="16" t="n">
        <f aca="false">N(P5130)+IF($C5131=検索!$B$49,1,0)</f>
        <v>0</v>
      </c>
    </row>
    <row r="5132" customFormat="false" ht="15" hidden="false" customHeight="false" outlineLevel="0" collapsed="false">
      <c r="A5132" s="16" t="s">
        <v>221</v>
      </c>
      <c r="B5132" s="0" t="s">
        <v>11928</v>
      </c>
      <c r="C5132" s="0" t="n">
        <v>449</v>
      </c>
      <c r="D5132" s="0" t="str">
        <f aca="false">IFERROR(VLOOKUP($C5132,薬効分類マスタ!$A$2:$B$180,2,FALSE()),"未登録")</f>
        <v>その他のアレルギー用薬</v>
      </c>
      <c r="E5132" s="16" t="s">
        <v>11914</v>
      </c>
      <c r="F5132" s="16" t="s">
        <v>1185</v>
      </c>
      <c r="G5132" s="16" t="s">
        <v>11929</v>
      </c>
      <c r="H5132" s="16" t="s">
        <v>428</v>
      </c>
      <c r="I5132" s="0" t="n">
        <v>21.9</v>
      </c>
      <c r="J5132" s="16" t="s">
        <v>239</v>
      </c>
      <c r="K5132" s="0" t="str">
        <f aca="false">IFERROR(IF(VLOOKUP($C5132,薬効分類マスタ!$A$2:$E$180,5,FALSE())=0,"",VLOOKUP($C5132,薬効分類マスタ!$A$2:$E$180,5,FALSE())),"")</f>
        <v/>
      </c>
      <c r="L5132" s="17"/>
      <c r="M5132" s="0" t="str">
        <f aca="false">IF($K5132="","",IF($L5132&lt;&gt;"",$L5132,VLOOKUP($C5132,薬効分類マスタ!$A$2:$F$180,6,FALSE())))</f>
        <v/>
      </c>
      <c r="N5132" s="0" t="str">
        <f aca="false">ASC(G5132)</f>
        <v>ﾌｪｷｿﾌｪﾅｼﾞﾝ塩酸塩錠60mg｢明治｣</v>
      </c>
      <c r="O5132" s="0" t="str">
        <f aca="false">ASC(E5132)</f>
        <v>ﾌｪｷｿﾌｪﾅｼﾞﾝ塩酸塩</v>
      </c>
      <c r="P5132" s="16" t="n">
        <f aca="false">N(P5131)+IF($C5132=検索!$B$49,1,0)</f>
        <v>0</v>
      </c>
    </row>
    <row r="5133" customFormat="false" ht="15" hidden="false" customHeight="false" outlineLevel="0" collapsed="false">
      <c r="A5133" s="16" t="s">
        <v>221</v>
      </c>
      <c r="B5133" s="0" t="s">
        <v>11930</v>
      </c>
      <c r="C5133" s="0" t="n">
        <v>449</v>
      </c>
      <c r="D5133" s="0" t="str">
        <f aca="false">IFERROR(VLOOKUP($C5133,薬効分類マスタ!$A$2:$B$180,2,FALSE()),"未登録")</f>
        <v>その他のアレルギー用薬</v>
      </c>
      <c r="E5133" s="16" t="s">
        <v>11914</v>
      </c>
      <c r="F5133" s="16" t="s">
        <v>1185</v>
      </c>
      <c r="G5133" s="16" t="s">
        <v>11931</v>
      </c>
      <c r="H5133" s="16" t="s">
        <v>347</v>
      </c>
      <c r="I5133" s="0" t="n">
        <v>19.9</v>
      </c>
      <c r="J5133" s="16" t="s">
        <v>239</v>
      </c>
      <c r="K5133" s="0" t="str">
        <f aca="false">IFERROR(IF(VLOOKUP($C5133,薬効分類マスタ!$A$2:$E$180,5,FALSE())=0,"",VLOOKUP($C5133,薬効分類マスタ!$A$2:$E$180,5,FALSE())),"")</f>
        <v/>
      </c>
      <c r="L5133" s="17"/>
      <c r="M5133" s="0" t="str">
        <f aca="false">IF($K5133="","",IF($L5133&lt;&gt;"",$L5133,VLOOKUP($C5133,薬効分類マスタ!$A$2:$F$180,6,FALSE())))</f>
        <v/>
      </c>
      <c r="N5133" s="0" t="str">
        <f aca="false">ASC(G5133)</f>
        <v>ﾌｪｷｿﾌｪﾅｼﾞﾝ塩酸塩錠60mg｢ﾂﾙﾊﾗ｣</v>
      </c>
      <c r="O5133" s="0" t="str">
        <f aca="false">ASC(E5133)</f>
        <v>ﾌｪｷｿﾌｪﾅｼﾞﾝ塩酸塩</v>
      </c>
      <c r="P5133" s="16" t="n">
        <f aca="false">N(P5132)+IF($C5133=検索!$B$49,1,0)</f>
        <v>0</v>
      </c>
    </row>
    <row r="5134" customFormat="false" ht="15" hidden="false" customHeight="false" outlineLevel="0" collapsed="false">
      <c r="A5134" s="16" t="s">
        <v>221</v>
      </c>
      <c r="B5134" s="0" t="s">
        <v>11932</v>
      </c>
      <c r="C5134" s="0" t="n">
        <v>449</v>
      </c>
      <c r="D5134" s="0" t="str">
        <f aca="false">IFERROR(VLOOKUP($C5134,薬効分類マスタ!$A$2:$B$180,2,FALSE()),"未登録")</f>
        <v>その他のアレルギー用薬</v>
      </c>
      <c r="E5134" s="16" t="s">
        <v>11914</v>
      </c>
      <c r="F5134" s="16" t="s">
        <v>465</v>
      </c>
      <c r="G5134" s="16" t="s">
        <v>11933</v>
      </c>
      <c r="I5134" s="0" t="n">
        <v>10.8</v>
      </c>
      <c r="J5134" s="16" t="s">
        <v>239</v>
      </c>
      <c r="K5134" s="0" t="str">
        <f aca="false">IFERROR(IF(VLOOKUP($C5134,薬効分類マスタ!$A$2:$E$180,5,FALSE())=0,"",VLOOKUP($C5134,薬効分類マスタ!$A$2:$E$180,5,FALSE())),"")</f>
        <v/>
      </c>
      <c r="L5134" s="17"/>
      <c r="M5134" s="0" t="str">
        <f aca="false">IF($K5134="","",IF($L5134&lt;&gt;"",$L5134,VLOOKUP($C5134,薬効分類マスタ!$A$2:$F$180,6,FALSE())))</f>
        <v/>
      </c>
      <c r="N5134" s="0" t="str">
        <f aca="false">ASC(G5134)</f>
        <v>ﾌｪｷｿﾌｪﾅｼﾞﾝ塩酸塩30mg錠</v>
      </c>
      <c r="O5134" s="0" t="str">
        <f aca="false">ASC(E5134)</f>
        <v>ﾌｪｷｿﾌｪﾅｼﾞﾝ塩酸塩</v>
      </c>
      <c r="P5134" s="16" t="n">
        <f aca="false">N(P5133)+IF($C5134=検索!$B$49,1,0)</f>
        <v>0</v>
      </c>
    </row>
    <row r="5135" customFormat="false" ht="15" hidden="false" customHeight="false" outlineLevel="0" collapsed="false">
      <c r="A5135" s="16" t="s">
        <v>221</v>
      </c>
      <c r="B5135" s="0" t="s">
        <v>11934</v>
      </c>
      <c r="C5135" s="0" t="n">
        <v>449</v>
      </c>
      <c r="D5135" s="0" t="str">
        <f aca="false">IFERROR(VLOOKUP($C5135,薬効分類マスタ!$A$2:$B$180,2,FALSE()),"未登録")</f>
        <v>その他のアレルギー用薬</v>
      </c>
      <c r="E5135" s="16" t="s">
        <v>11914</v>
      </c>
      <c r="F5135" s="16" t="s">
        <v>465</v>
      </c>
      <c r="G5135" s="16" t="s">
        <v>11935</v>
      </c>
      <c r="H5135" s="16" t="s">
        <v>494</v>
      </c>
      <c r="I5135" s="0" t="n">
        <v>16.6</v>
      </c>
      <c r="J5135" s="16" t="s">
        <v>232</v>
      </c>
      <c r="K5135" s="0" t="str">
        <f aca="false">IFERROR(IF(VLOOKUP($C5135,薬効分類マスタ!$A$2:$E$180,5,FALSE())=0,"",VLOOKUP($C5135,薬効分類マスタ!$A$2:$E$180,5,FALSE())),"")</f>
        <v/>
      </c>
      <c r="L5135" s="17"/>
      <c r="M5135" s="0" t="str">
        <f aca="false">IF($K5135="","",IF($L5135&lt;&gt;"",$L5135,VLOOKUP($C5135,薬効分類マスタ!$A$2:$F$180,6,FALSE())))</f>
        <v/>
      </c>
      <c r="N5135" s="0" t="str">
        <f aca="false">ASC(G5135)</f>
        <v>ｱﾚｸﾞﾗ錠30mg</v>
      </c>
      <c r="O5135" s="0" t="str">
        <f aca="false">ASC(E5135)</f>
        <v>ﾌｪｷｿﾌｪﾅｼﾞﾝ塩酸塩</v>
      </c>
      <c r="P5135" s="16" t="n">
        <f aca="false">N(P5134)+IF($C5135=検索!$B$49,1,0)</f>
        <v>0</v>
      </c>
    </row>
    <row r="5136" customFormat="false" ht="15" hidden="false" customHeight="false" outlineLevel="0" collapsed="false">
      <c r="A5136" s="16" t="s">
        <v>221</v>
      </c>
      <c r="B5136" s="0" t="s">
        <v>11936</v>
      </c>
      <c r="C5136" s="0" t="n">
        <v>449</v>
      </c>
      <c r="D5136" s="0" t="str">
        <f aca="false">IFERROR(VLOOKUP($C5136,薬効分類マスタ!$A$2:$B$180,2,FALSE()),"未登録")</f>
        <v>その他のアレルギー用薬</v>
      </c>
      <c r="E5136" s="16" t="s">
        <v>11914</v>
      </c>
      <c r="F5136" s="16" t="s">
        <v>465</v>
      </c>
      <c r="G5136" s="16" t="s">
        <v>11937</v>
      </c>
      <c r="H5136" s="16" t="s">
        <v>1165</v>
      </c>
      <c r="I5136" s="0" t="n">
        <v>22.5</v>
      </c>
      <c r="J5136" s="16" t="s">
        <v>239</v>
      </c>
      <c r="K5136" s="0" t="str">
        <f aca="false">IFERROR(IF(VLOOKUP($C5136,薬効分類マスタ!$A$2:$E$180,5,FALSE())=0,"",VLOOKUP($C5136,薬効分類マスタ!$A$2:$E$180,5,FALSE())),"")</f>
        <v/>
      </c>
      <c r="L5136" s="17"/>
      <c r="M5136" s="0" t="str">
        <f aca="false">IF($K5136="","",IF($L5136&lt;&gt;"",$L5136,VLOOKUP($C5136,薬効分類マスタ!$A$2:$F$180,6,FALSE())))</f>
        <v/>
      </c>
      <c r="N5136" s="0" t="str">
        <f aca="false">ASC(G5136)</f>
        <v>ﾌｪｷｿﾌｪﾅｼﾞﾝ塩酸塩錠30mg｢NP｣</v>
      </c>
      <c r="O5136" s="0" t="str">
        <f aca="false">ASC(E5136)</f>
        <v>ﾌｪｷｿﾌｪﾅｼﾞﾝ塩酸塩</v>
      </c>
      <c r="P5136" s="16" t="n">
        <f aca="false">N(P5135)+IF($C5136=検索!$B$49,1,0)</f>
        <v>0</v>
      </c>
    </row>
    <row r="5137" customFormat="false" ht="15" hidden="false" customHeight="false" outlineLevel="0" collapsed="false">
      <c r="A5137" s="16" t="s">
        <v>221</v>
      </c>
      <c r="B5137" s="0" t="s">
        <v>11938</v>
      </c>
      <c r="C5137" s="0" t="n">
        <v>449</v>
      </c>
      <c r="D5137" s="0" t="str">
        <f aca="false">IFERROR(VLOOKUP($C5137,薬効分類マスタ!$A$2:$B$180,2,FALSE()),"未登録")</f>
        <v>その他のアレルギー用薬</v>
      </c>
      <c r="E5137" s="16" t="s">
        <v>11914</v>
      </c>
      <c r="F5137" s="16" t="s">
        <v>465</v>
      </c>
      <c r="G5137" s="16" t="s">
        <v>11939</v>
      </c>
      <c r="H5137" s="16" t="s">
        <v>1289</v>
      </c>
      <c r="I5137" s="0" t="n">
        <v>22.5</v>
      </c>
      <c r="J5137" s="16" t="s">
        <v>239</v>
      </c>
      <c r="K5137" s="0" t="str">
        <f aca="false">IFERROR(IF(VLOOKUP($C5137,薬効分類マスタ!$A$2:$E$180,5,FALSE())=0,"",VLOOKUP($C5137,薬効分類マスタ!$A$2:$E$180,5,FALSE())),"")</f>
        <v/>
      </c>
      <c r="L5137" s="17"/>
      <c r="M5137" s="0" t="str">
        <f aca="false">IF($K5137="","",IF($L5137&lt;&gt;"",$L5137,VLOOKUP($C5137,薬効分類マスタ!$A$2:$F$180,6,FALSE())))</f>
        <v/>
      </c>
      <c r="N5137" s="0" t="str">
        <f aca="false">ASC(G5137)</f>
        <v>ﾌｪｷｿﾌｪﾅｼﾞﾝ塩酸塩錠30mg｢SANIK｣</v>
      </c>
      <c r="O5137" s="0" t="str">
        <f aca="false">ASC(E5137)</f>
        <v>ﾌｪｷｿﾌｪﾅｼﾞﾝ塩酸塩</v>
      </c>
      <c r="P5137" s="16" t="n">
        <f aca="false">N(P5136)+IF($C5137=検索!$B$49,1,0)</f>
        <v>0</v>
      </c>
    </row>
    <row r="5138" customFormat="false" ht="15" hidden="false" customHeight="false" outlineLevel="0" collapsed="false">
      <c r="A5138" s="16" t="s">
        <v>221</v>
      </c>
      <c r="B5138" s="0" t="s">
        <v>11940</v>
      </c>
      <c r="C5138" s="0" t="n">
        <v>449</v>
      </c>
      <c r="D5138" s="0" t="str">
        <f aca="false">IFERROR(VLOOKUP($C5138,薬効分類マスタ!$A$2:$B$180,2,FALSE()),"未登録")</f>
        <v>その他のアレルギー用薬</v>
      </c>
      <c r="E5138" s="16" t="s">
        <v>11914</v>
      </c>
      <c r="F5138" s="16" t="s">
        <v>465</v>
      </c>
      <c r="G5138" s="16" t="s">
        <v>11941</v>
      </c>
      <c r="H5138" s="16" t="s">
        <v>1067</v>
      </c>
      <c r="I5138" s="0" t="n">
        <v>17.1</v>
      </c>
      <c r="J5138" s="16" t="s">
        <v>239</v>
      </c>
      <c r="K5138" s="0" t="str">
        <f aca="false">IFERROR(IF(VLOOKUP($C5138,薬効分類マスタ!$A$2:$E$180,5,FALSE())=0,"",VLOOKUP($C5138,薬効分類マスタ!$A$2:$E$180,5,FALSE())),"")</f>
        <v/>
      </c>
      <c r="L5138" s="17"/>
      <c r="M5138" s="0" t="str">
        <f aca="false">IF($K5138="","",IF($L5138&lt;&gt;"",$L5138,VLOOKUP($C5138,薬効分類マスタ!$A$2:$F$180,6,FALSE())))</f>
        <v/>
      </c>
      <c r="N5138" s="0" t="str">
        <f aca="false">ASC(G5138)</f>
        <v>ﾌｪｷｿﾌｪﾅｼﾞﾝ塩酸塩錠30mg｢TCK｣</v>
      </c>
      <c r="O5138" s="0" t="str">
        <f aca="false">ASC(E5138)</f>
        <v>ﾌｪｷｿﾌｪﾅｼﾞﾝ塩酸塩</v>
      </c>
      <c r="P5138" s="16" t="n">
        <f aca="false">N(P5137)+IF($C5138=検索!$B$49,1,0)</f>
        <v>0</v>
      </c>
    </row>
    <row r="5139" customFormat="false" ht="15" hidden="false" customHeight="false" outlineLevel="0" collapsed="false">
      <c r="A5139" s="16" t="s">
        <v>221</v>
      </c>
      <c r="B5139" s="0" t="s">
        <v>11942</v>
      </c>
      <c r="C5139" s="0" t="n">
        <v>449</v>
      </c>
      <c r="D5139" s="0" t="str">
        <f aca="false">IFERROR(VLOOKUP($C5139,薬効分類マスタ!$A$2:$B$180,2,FALSE()),"未登録")</f>
        <v>その他のアレルギー用薬</v>
      </c>
      <c r="E5139" s="16" t="s">
        <v>11914</v>
      </c>
      <c r="F5139" s="16" t="s">
        <v>465</v>
      </c>
      <c r="G5139" s="16" t="s">
        <v>11943</v>
      </c>
      <c r="H5139" s="16" t="s">
        <v>1574</v>
      </c>
      <c r="I5139" s="0" t="n">
        <v>17.1</v>
      </c>
      <c r="J5139" s="16" t="s">
        <v>239</v>
      </c>
      <c r="K5139" s="0" t="str">
        <f aca="false">IFERROR(IF(VLOOKUP($C5139,薬効分類マスタ!$A$2:$E$180,5,FALSE())=0,"",VLOOKUP($C5139,薬効分類マスタ!$A$2:$E$180,5,FALSE())),"")</f>
        <v/>
      </c>
      <c r="L5139" s="17"/>
      <c r="M5139" s="0" t="str">
        <f aca="false">IF($K5139="","",IF($L5139&lt;&gt;"",$L5139,VLOOKUP($C5139,薬効分類マスタ!$A$2:$F$180,6,FALSE())))</f>
        <v/>
      </c>
      <c r="N5139" s="0" t="str">
        <f aca="false">ASC(G5139)</f>
        <v>ﾌｪｷｿﾌｪﾅｼﾞﾝ塩酸塩錠30mg｢ZE｣</v>
      </c>
      <c r="O5139" s="0" t="str">
        <f aca="false">ASC(E5139)</f>
        <v>ﾌｪｷｿﾌｪﾅｼﾞﾝ塩酸塩</v>
      </c>
      <c r="P5139" s="16" t="n">
        <f aca="false">N(P5138)+IF($C5139=検索!$B$49,1,0)</f>
        <v>0</v>
      </c>
    </row>
    <row r="5140" customFormat="false" ht="15" hidden="false" customHeight="false" outlineLevel="0" collapsed="false">
      <c r="A5140" s="16" t="s">
        <v>221</v>
      </c>
      <c r="B5140" s="0" t="s">
        <v>11944</v>
      </c>
      <c r="C5140" s="0" t="n">
        <v>449</v>
      </c>
      <c r="D5140" s="0" t="str">
        <f aca="false">IFERROR(VLOOKUP($C5140,薬効分類マスタ!$A$2:$B$180,2,FALSE()),"未登録")</f>
        <v>その他のアレルギー用薬</v>
      </c>
      <c r="E5140" s="16" t="s">
        <v>11914</v>
      </c>
      <c r="F5140" s="16" t="s">
        <v>465</v>
      </c>
      <c r="G5140" s="16" t="s">
        <v>11945</v>
      </c>
      <c r="H5140" s="16" t="s">
        <v>530</v>
      </c>
      <c r="I5140" s="0" t="n">
        <v>17.1</v>
      </c>
      <c r="J5140" s="16" t="s">
        <v>239</v>
      </c>
      <c r="K5140" s="0" t="str">
        <f aca="false">IFERROR(IF(VLOOKUP($C5140,薬効分類マスタ!$A$2:$E$180,5,FALSE())=0,"",VLOOKUP($C5140,薬効分類マスタ!$A$2:$E$180,5,FALSE())),"")</f>
        <v/>
      </c>
      <c r="L5140" s="17"/>
      <c r="M5140" s="0" t="str">
        <f aca="false">IF($K5140="","",IF($L5140&lt;&gt;"",$L5140,VLOOKUP($C5140,薬効分類マスタ!$A$2:$F$180,6,FALSE())))</f>
        <v/>
      </c>
      <c r="N5140" s="0" t="str">
        <f aca="false">ASC(G5140)</f>
        <v>ﾌｪｷｿﾌｪﾅｼﾞﾝ塩酸塩錠30mg｢ｹﾐﾌｧ｣</v>
      </c>
      <c r="O5140" s="0" t="str">
        <f aca="false">ASC(E5140)</f>
        <v>ﾌｪｷｿﾌｪﾅｼﾞﾝ塩酸塩</v>
      </c>
      <c r="P5140" s="16" t="n">
        <f aca="false">N(P5139)+IF($C5140=検索!$B$49,1,0)</f>
        <v>0</v>
      </c>
    </row>
    <row r="5141" customFormat="false" ht="15" hidden="false" customHeight="false" outlineLevel="0" collapsed="false">
      <c r="A5141" s="16" t="s">
        <v>221</v>
      </c>
      <c r="B5141" s="0" t="s">
        <v>11946</v>
      </c>
      <c r="C5141" s="0" t="n">
        <v>449</v>
      </c>
      <c r="D5141" s="0" t="str">
        <f aca="false">IFERROR(VLOOKUP($C5141,薬効分類マスタ!$A$2:$B$180,2,FALSE()),"未登録")</f>
        <v>その他のアレルギー用薬</v>
      </c>
      <c r="E5141" s="16" t="s">
        <v>11914</v>
      </c>
      <c r="F5141" s="16" t="s">
        <v>465</v>
      </c>
      <c r="G5141" s="16" t="s">
        <v>11947</v>
      </c>
      <c r="H5141" s="16" t="s">
        <v>571</v>
      </c>
      <c r="I5141" s="0" t="n">
        <v>17.1</v>
      </c>
      <c r="J5141" s="16" t="s">
        <v>239</v>
      </c>
      <c r="K5141" s="0" t="str">
        <f aca="false">IFERROR(IF(VLOOKUP($C5141,薬効分類マスタ!$A$2:$E$180,5,FALSE())=0,"",VLOOKUP($C5141,薬効分類マスタ!$A$2:$E$180,5,FALSE())),"")</f>
        <v/>
      </c>
      <c r="L5141" s="17"/>
      <c r="M5141" s="0" t="str">
        <f aca="false">IF($K5141="","",IF($L5141&lt;&gt;"",$L5141,VLOOKUP($C5141,薬効分類マスタ!$A$2:$F$180,6,FALSE())))</f>
        <v/>
      </c>
      <c r="N5141" s="0" t="str">
        <f aca="false">ASC(G5141)</f>
        <v>ﾌｪｷｿﾌｪﾅｼﾞﾝ塩酸塩錠30mg｢三和｣</v>
      </c>
      <c r="O5141" s="0" t="str">
        <f aca="false">ASC(E5141)</f>
        <v>ﾌｪｷｿﾌｪﾅｼﾞﾝ塩酸塩</v>
      </c>
      <c r="P5141" s="16" t="n">
        <f aca="false">N(P5140)+IF($C5141=検索!$B$49,1,0)</f>
        <v>0</v>
      </c>
    </row>
    <row r="5142" customFormat="false" ht="15" hidden="false" customHeight="false" outlineLevel="0" collapsed="false">
      <c r="A5142" s="16" t="s">
        <v>221</v>
      </c>
      <c r="B5142" s="0" t="s">
        <v>11948</v>
      </c>
      <c r="C5142" s="0" t="n">
        <v>449</v>
      </c>
      <c r="D5142" s="0" t="str">
        <f aca="false">IFERROR(VLOOKUP($C5142,薬効分類マスタ!$A$2:$B$180,2,FALSE()),"未登録")</f>
        <v>その他のアレルギー用薬</v>
      </c>
      <c r="E5142" s="16" t="s">
        <v>11914</v>
      </c>
      <c r="F5142" s="16" t="s">
        <v>465</v>
      </c>
      <c r="G5142" s="16" t="s">
        <v>11949</v>
      </c>
      <c r="H5142" s="16" t="s">
        <v>831</v>
      </c>
      <c r="I5142" s="0" t="n">
        <v>15.1</v>
      </c>
      <c r="J5142" s="16" t="s">
        <v>239</v>
      </c>
      <c r="K5142" s="0" t="str">
        <f aca="false">IFERROR(IF(VLOOKUP($C5142,薬効分類マスタ!$A$2:$E$180,5,FALSE())=0,"",VLOOKUP($C5142,薬効分類マスタ!$A$2:$E$180,5,FALSE())),"")</f>
        <v/>
      </c>
      <c r="L5142" s="17"/>
      <c r="M5142" s="0" t="str">
        <f aca="false">IF($K5142="","",IF($L5142&lt;&gt;"",$L5142,VLOOKUP($C5142,薬効分類マスタ!$A$2:$F$180,6,FALSE())))</f>
        <v/>
      </c>
      <c r="N5142" s="0" t="str">
        <f aca="false">ASC(G5142)</f>
        <v>ﾌｪｷｿﾌｪﾅｼﾞﾝ塩酸塩錠30mg｢ﾀﾞｲﾄ｣</v>
      </c>
      <c r="O5142" s="0" t="str">
        <f aca="false">ASC(E5142)</f>
        <v>ﾌｪｷｿﾌｪﾅｼﾞﾝ塩酸塩</v>
      </c>
      <c r="P5142" s="16" t="n">
        <f aca="false">N(P5141)+IF($C5142=検索!$B$49,1,0)</f>
        <v>0</v>
      </c>
    </row>
    <row r="5143" customFormat="false" ht="15" hidden="false" customHeight="false" outlineLevel="0" collapsed="false">
      <c r="A5143" s="16" t="s">
        <v>221</v>
      </c>
      <c r="B5143" s="0" t="s">
        <v>11950</v>
      </c>
      <c r="C5143" s="0" t="n">
        <v>449</v>
      </c>
      <c r="D5143" s="0" t="str">
        <f aca="false">IFERROR(VLOOKUP($C5143,薬効分類マスタ!$A$2:$B$180,2,FALSE()),"未登録")</f>
        <v>その他のアレルギー用薬</v>
      </c>
      <c r="E5143" s="16" t="s">
        <v>11914</v>
      </c>
      <c r="F5143" s="16" t="s">
        <v>465</v>
      </c>
      <c r="G5143" s="16" t="s">
        <v>11951</v>
      </c>
      <c r="H5143" s="16" t="s">
        <v>533</v>
      </c>
      <c r="I5143" s="0" t="n">
        <v>22.5</v>
      </c>
      <c r="J5143" s="16" t="s">
        <v>239</v>
      </c>
      <c r="K5143" s="0" t="str">
        <f aca="false">IFERROR(IF(VLOOKUP($C5143,薬効分類マスタ!$A$2:$E$180,5,FALSE())=0,"",VLOOKUP($C5143,薬効分類マスタ!$A$2:$E$180,5,FALSE())),"")</f>
        <v/>
      </c>
      <c r="L5143" s="17"/>
      <c r="M5143" s="0" t="str">
        <f aca="false">IF($K5143="","",IF($L5143&lt;&gt;"",$L5143,VLOOKUP($C5143,薬効分類マスタ!$A$2:$F$180,6,FALSE())))</f>
        <v/>
      </c>
      <c r="N5143" s="0" t="str">
        <f aca="false">ASC(G5143)</f>
        <v>ﾌｪｷｿﾌｪﾅｼﾞﾝ塩酸塩錠30mg｢ﾄｰﾜ｣</v>
      </c>
      <c r="O5143" s="0" t="str">
        <f aca="false">ASC(E5143)</f>
        <v>ﾌｪｷｿﾌｪﾅｼﾞﾝ塩酸塩</v>
      </c>
      <c r="P5143" s="16" t="n">
        <f aca="false">N(P5142)+IF($C5143=検索!$B$49,1,0)</f>
        <v>0</v>
      </c>
    </row>
    <row r="5144" customFormat="false" ht="15" hidden="false" customHeight="false" outlineLevel="0" collapsed="false">
      <c r="A5144" s="16" t="s">
        <v>221</v>
      </c>
      <c r="B5144" s="0" t="s">
        <v>11952</v>
      </c>
      <c r="C5144" s="0" t="n">
        <v>449</v>
      </c>
      <c r="D5144" s="0" t="str">
        <f aca="false">IFERROR(VLOOKUP($C5144,薬効分類マスタ!$A$2:$B$180,2,FALSE()),"未登録")</f>
        <v>その他のアレルギー用薬</v>
      </c>
      <c r="E5144" s="16" t="s">
        <v>11914</v>
      </c>
      <c r="F5144" s="16" t="s">
        <v>465</v>
      </c>
      <c r="G5144" s="16" t="s">
        <v>11953</v>
      </c>
      <c r="H5144" s="16" t="s">
        <v>428</v>
      </c>
      <c r="I5144" s="0" t="n">
        <v>17.1</v>
      </c>
      <c r="J5144" s="16" t="s">
        <v>239</v>
      </c>
      <c r="K5144" s="0" t="str">
        <f aca="false">IFERROR(IF(VLOOKUP($C5144,薬効分類マスタ!$A$2:$E$180,5,FALSE())=0,"",VLOOKUP($C5144,薬効分類マスタ!$A$2:$E$180,5,FALSE())),"")</f>
        <v/>
      </c>
      <c r="L5144" s="17"/>
      <c r="M5144" s="0" t="str">
        <f aca="false">IF($K5144="","",IF($L5144&lt;&gt;"",$L5144,VLOOKUP($C5144,薬効分類マスタ!$A$2:$F$180,6,FALSE())))</f>
        <v/>
      </c>
      <c r="N5144" s="0" t="str">
        <f aca="false">ASC(G5144)</f>
        <v>ﾌｪｷｿﾌｪﾅｼﾞﾝ塩酸塩錠30mg｢明治｣</v>
      </c>
      <c r="O5144" s="0" t="str">
        <f aca="false">ASC(E5144)</f>
        <v>ﾌｪｷｿﾌｪﾅｼﾞﾝ塩酸塩</v>
      </c>
      <c r="P5144" s="16" t="n">
        <f aca="false">N(P5143)+IF($C5144=検索!$B$49,1,0)</f>
        <v>0</v>
      </c>
    </row>
    <row r="5145" customFormat="false" ht="15" hidden="false" customHeight="false" outlineLevel="0" collapsed="false">
      <c r="A5145" s="16" t="s">
        <v>221</v>
      </c>
      <c r="B5145" s="0" t="s">
        <v>11954</v>
      </c>
      <c r="C5145" s="0" t="n">
        <v>449</v>
      </c>
      <c r="D5145" s="0" t="str">
        <f aca="false">IFERROR(VLOOKUP($C5145,薬効分類マスタ!$A$2:$B$180,2,FALSE()),"未登録")</f>
        <v>その他のアレルギー用薬</v>
      </c>
      <c r="E5145" s="16" t="s">
        <v>11914</v>
      </c>
      <c r="F5145" s="16" t="s">
        <v>465</v>
      </c>
      <c r="G5145" s="16" t="s">
        <v>11955</v>
      </c>
      <c r="H5145" s="16" t="s">
        <v>347</v>
      </c>
      <c r="I5145" s="0" t="n">
        <v>17.1</v>
      </c>
      <c r="J5145" s="16" t="s">
        <v>239</v>
      </c>
      <c r="K5145" s="0" t="str">
        <f aca="false">IFERROR(IF(VLOOKUP($C5145,薬効分類マスタ!$A$2:$E$180,5,FALSE())=0,"",VLOOKUP($C5145,薬効分類マスタ!$A$2:$E$180,5,FALSE())),"")</f>
        <v/>
      </c>
      <c r="L5145" s="17"/>
      <c r="M5145" s="0" t="str">
        <f aca="false">IF($K5145="","",IF($L5145&lt;&gt;"",$L5145,VLOOKUP($C5145,薬効分類マスタ!$A$2:$F$180,6,FALSE())))</f>
        <v/>
      </c>
      <c r="N5145" s="0" t="str">
        <f aca="false">ASC(G5145)</f>
        <v>ﾌｪｷｿﾌｪﾅｼﾞﾝ塩酸塩錠30mg｢ﾂﾙﾊﾗ｣</v>
      </c>
      <c r="O5145" s="0" t="str">
        <f aca="false">ASC(E5145)</f>
        <v>ﾌｪｷｿﾌｪﾅｼﾞﾝ塩酸塩</v>
      </c>
      <c r="P5145" s="16" t="n">
        <f aca="false">N(P5144)+IF($C5145=検索!$B$49,1,0)</f>
        <v>0</v>
      </c>
    </row>
    <row r="5146" customFormat="false" ht="15" hidden="false" customHeight="false" outlineLevel="0" collapsed="false">
      <c r="A5146" s="16" t="s">
        <v>221</v>
      </c>
      <c r="B5146" s="0" t="s">
        <v>11956</v>
      </c>
      <c r="C5146" s="0" t="n">
        <v>449</v>
      </c>
      <c r="D5146" s="0" t="str">
        <f aca="false">IFERROR(VLOOKUP($C5146,薬効分類マスタ!$A$2:$B$180,2,FALSE()),"未登録")</f>
        <v>その他のアレルギー用薬</v>
      </c>
      <c r="E5146" s="16" t="s">
        <v>11914</v>
      </c>
      <c r="F5146" s="16" t="s">
        <v>1185</v>
      </c>
      <c r="G5146" s="16" t="s">
        <v>11957</v>
      </c>
      <c r="H5146" s="16" t="s">
        <v>533</v>
      </c>
      <c r="I5146" s="0" t="n">
        <v>21.9</v>
      </c>
      <c r="J5146" s="16" t="s">
        <v>239</v>
      </c>
      <c r="K5146" s="0" t="str">
        <f aca="false">IFERROR(IF(VLOOKUP($C5146,薬効分類マスタ!$A$2:$E$180,5,FALSE())=0,"",VLOOKUP($C5146,薬効分類マスタ!$A$2:$E$180,5,FALSE())),"")</f>
        <v/>
      </c>
      <c r="L5146" s="17"/>
      <c r="M5146" s="0" t="str">
        <f aca="false">IF($K5146="","",IF($L5146&lt;&gt;"",$L5146,VLOOKUP($C5146,薬効分類マスタ!$A$2:$F$180,6,FALSE())))</f>
        <v/>
      </c>
      <c r="N5146" s="0" t="str">
        <f aca="false">ASC(G5146)</f>
        <v>ﾌｪｷｿﾌｪﾅｼﾞﾝ塩酸塩OD錠60mg｢ﾄｰﾜ｣</v>
      </c>
      <c r="O5146" s="0" t="str">
        <f aca="false">ASC(E5146)</f>
        <v>ﾌｪｷｿﾌｪﾅｼﾞﾝ塩酸塩</v>
      </c>
      <c r="P5146" s="16" t="n">
        <f aca="false">N(P5145)+IF($C5146=検索!$B$49,1,0)</f>
        <v>0</v>
      </c>
    </row>
    <row r="5147" customFormat="false" ht="15" hidden="false" customHeight="false" outlineLevel="0" collapsed="false">
      <c r="A5147" s="16" t="s">
        <v>221</v>
      </c>
      <c r="B5147" s="0" t="s">
        <v>11958</v>
      </c>
      <c r="C5147" s="0" t="n">
        <v>449</v>
      </c>
      <c r="D5147" s="0" t="str">
        <f aca="false">IFERROR(VLOOKUP($C5147,薬効分類マスタ!$A$2:$B$180,2,FALSE()),"未登録")</f>
        <v>その他のアレルギー用薬</v>
      </c>
      <c r="E5147" s="16" t="s">
        <v>11914</v>
      </c>
      <c r="F5147" s="16" t="s">
        <v>1185</v>
      </c>
      <c r="G5147" s="16" t="s">
        <v>11959</v>
      </c>
      <c r="H5147" s="16" t="s">
        <v>574</v>
      </c>
      <c r="I5147" s="0" t="n">
        <v>10.8</v>
      </c>
      <c r="J5147" s="16" t="s">
        <v>239</v>
      </c>
      <c r="K5147" s="0" t="str">
        <f aca="false">IFERROR(IF(VLOOKUP($C5147,薬効分類マスタ!$A$2:$E$180,5,FALSE())=0,"",VLOOKUP($C5147,薬効分類マスタ!$A$2:$E$180,5,FALSE())),"")</f>
        <v/>
      </c>
      <c r="L5147" s="17"/>
      <c r="M5147" s="0" t="str">
        <f aca="false">IF($K5147="","",IF($L5147&lt;&gt;"",$L5147,VLOOKUP($C5147,薬効分類マスタ!$A$2:$F$180,6,FALSE())))</f>
        <v/>
      </c>
      <c r="N5147" s="0" t="str">
        <f aca="false">ASC(G5147)</f>
        <v>ﾌｪｷｿﾌｪﾅｼﾞﾝ塩酸塩OD錠60mg｢YD｣</v>
      </c>
      <c r="O5147" s="0" t="str">
        <f aca="false">ASC(E5147)</f>
        <v>ﾌｪｷｿﾌｪﾅｼﾞﾝ塩酸塩</v>
      </c>
      <c r="P5147" s="16" t="n">
        <f aca="false">N(P5146)+IF($C5147=検索!$B$49,1,0)</f>
        <v>0</v>
      </c>
    </row>
    <row r="5148" customFormat="false" ht="15" hidden="false" customHeight="false" outlineLevel="0" collapsed="false">
      <c r="A5148" s="16" t="s">
        <v>221</v>
      </c>
      <c r="B5148" s="0" t="s">
        <v>11960</v>
      </c>
      <c r="C5148" s="0" t="n">
        <v>449</v>
      </c>
      <c r="D5148" s="0" t="str">
        <f aca="false">IFERROR(VLOOKUP($C5148,薬効分類マスタ!$A$2:$B$180,2,FALSE()),"未登録")</f>
        <v>その他のアレルギー用薬</v>
      </c>
      <c r="E5148" s="16" t="s">
        <v>11914</v>
      </c>
      <c r="F5148" s="16" t="s">
        <v>465</v>
      </c>
      <c r="G5148" s="16" t="s">
        <v>11961</v>
      </c>
      <c r="H5148" s="16" t="s">
        <v>533</v>
      </c>
      <c r="I5148" s="0" t="n">
        <v>22.5</v>
      </c>
      <c r="J5148" s="16" t="s">
        <v>239</v>
      </c>
      <c r="K5148" s="0" t="str">
        <f aca="false">IFERROR(IF(VLOOKUP($C5148,薬効分類マスタ!$A$2:$E$180,5,FALSE())=0,"",VLOOKUP($C5148,薬効分類マスタ!$A$2:$E$180,5,FALSE())),"")</f>
        <v/>
      </c>
      <c r="L5148" s="17"/>
      <c r="M5148" s="0" t="str">
        <f aca="false">IF($K5148="","",IF($L5148&lt;&gt;"",$L5148,VLOOKUP($C5148,薬効分類マスタ!$A$2:$F$180,6,FALSE())))</f>
        <v/>
      </c>
      <c r="N5148" s="0" t="str">
        <f aca="false">ASC(G5148)</f>
        <v>ﾌｪｷｿﾌｪﾅｼﾞﾝ塩酸塩OD錠30mg｢ﾄｰﾜ｣</v>
      </c>
      <c r="O5148" s="0" t="str">
        <f aca="false">ASC(E5148)</f>
        <v>ﾌｪｷｿﾌｪﾅｼﾞﾝ塩酸塩</v>
      </c>
      <c r="P5148" s="16" t="n">
        <f aca="false">N(P5147)+IF($C5148=検索!$B$49,1,0)</f>
        <v>0</v>
      </c>
    </row>
    <row r="5149" customFormat="false" ht="15" hidden="false" customHeight="false" outlineLevel="0" collapsed="false">
      <c r="A5149" s="16" t="s">
        <v>221</v>
      </c>
      <c r="B5149" s="0" t="s">
        <v>11962</v>
      </c>
      <c r="C5149" s="0" t="n">
        <v>449</v>
      </c>
      <c r="D5149" s="0" t="str">
        <f aca="false">IFERROR(VLOOKUP($C5149,薬効分類マスタ!$A$2:$B$180,2,FALSE()),"未登録")</f>
        <v>その他のアレルギー用薬</v>
      </c>
      <c r="E5149" s="16" t="s">
        <v>11914</v>
      </c>
      <c r="F5149" s="16" t="s">
        <v>3706</v>
      </c>
      <c r="G5149" s="16" t="s">
        <v>11963</v>
      </c>
      <c r="H5149" s="16" t="s">
        <v>533</v>
      </c>
      <c r="I5149" s="0" t="n">
        <v>28.2</v>
      </c>
      <c r="J5149" s="16" t="s">
        <v>239</v>
      </c>
      <c r="K5149" s="0" t="str">
        <f aca="false">IFERROR(IF(VLOOKUP($C5149,薬効分類マスタ!$A$2:$E$180,5,FALSE())=0,"",VLOOKUP($C5149,薬効分類マスタ!$A$2:$E$180,5,FALSE())),"")</f>
        <v/>
      </c>
      <c r="L5149" s="17"/>
      <c r="M5149" s="0" t="str">
        <f aca="false">IF($K5149="","",IF($L5149&lt;&gt;"",$L5149,VLOOKUP($C5149,薬効分類マスタ!$A$2:$F$180,6,FALSE())))</f>
        <v/>
      </c>
      <c r="N5149" s="0" t="str">
        <f aca="false">ASC(G5149)</f>
        <v>ﾌｪｷｿﾌｪﾅｼﾞﾝ塩酸塩DS5%｢ﾄｰﾜ｣</v>
      </c>
      <c r="O5149" s="0" t="str">
        <f aca="false">ASC(E5149)</f>
        <v>ﾌｪｷｿﾌｪﾅｼﾞﾝ塩酸塩</v>
      </c>
      <c r="P5149" s="16" t="n">
        <f aca="false">N(P5148)+IF($C5149=検索!$B$49,1,0)</f>
        <v>0</v>
      </c>
    </row>
    <row r="5150" customFormat="false" ht="15" hidden="false" customHeight="false" outlineLevel="0" collapsed="false">
      <c r="A5150" s="16" t="s">
        <v>221</v>
      </c>
      <c r="B5150" s="0" t="s">
        <v>11964</v>
      </c>
      <c r="C5150" s="0" t="n">
        <v>449</v>
      </c>
      <c r="D5150" s="0" t="str">
        <f aca="false">IFERROR(VLOOKUP($C5150,薬効分類マスタ!$A$2:$B$180,2,FALSE()),"未登録")</f>
        <v>その他のアレルギー用薬</v>
      </c>
      <c r="E5150" s="16" t="s">
        <v>11965</v>
      </c>
      <c r="F5150" s="16" t="s">
        <v>681</v>
      </c>
      <c r="G5150" s="16" t="s">
        <v>11966</v>
      </c>
      <c r="H5150" s="16" t="s">
        <v>606</v>
      </c>
      <c r="I5150" s="0" t="n">
        <v>22.7</v>
      </c>
      <c r="J5150" s="16" t="s">
        <v>232</v>
      </c>
      <c r="K5150" s="0" t="str">
        <f aca="false">IFERROR(IF(VLOOKUP($C5150,薬効分類マスタ!$A$2:$E$180,5,FALSE())=0,"",VLOOKUP($C5150,薬効分類マスタ!$A$2:$E$180,5,FALSE())),"")</f>
        <v/>
      </c>
      <c r="L5150" s="17"/>
      <c r="M5150" s="0" t="str">
        <f aca="false">IF($K5150="","",IF($L5150&lt;&gt;"",$L5150,VLOOKUP($C5150,薬効分類マスタ!$A$2:$F$180,6,FALSE())))</f>
        <v/>
      </c>
      <c r="N5150" s="0" t="str">
        <f aca="false">ASC(G5150)</f>
        <v>ｱﾚﾛｯｸ顆粒0.5%</v>
      </c>
      <c r="O5150" s="0" t="str">
        <f aca="false">ASC(E5150)</f>
        <v>ｵﾛﾊﾟﾀｼﾞﾝ塩酸塩</v>
      </c>
      <c r="P5150" s="16" t="n">
        <f aca="false">N(P5149)+IF($C5150=検索!$B$49,1,0)</f>
        <v>0</v>
      </c>
    </row>
    <row r="5151" customFormat="false" ht="15" hidden="false" customHeight="false" outlineLevel="0" collapsed="false">
      <c r="A5151" s="16" t="s">
        <v>221</v>
      </c>
      <c r="B5151" s="0" t="s">
        <v>11967</v>
      </c>
      <c r="C5151" s="0" t="n">
        <v>449</v>
      </c>
      <c r="D5151" s="0" t="str">
        <f aca="false">IFERROR(VLOOKUP($C5151,薬効分類マスタ!$A$2:$B$180,2,FALSE()),"未登録")</f>
        <v>その他のアレルギー用薬</v>
      </c>
      <c r="E5151" s="16" t="s">
        <v>11965</v>
      </c>
      <c r="F5151" s="16" t="s">
        <v>681</v>
      </c>
      <c r="G5151" s="16" t="s">
        <v>11968</v>
      </c>
      <c r="H5151" s="16" t="s">
        <v>533</v>
      </c>
      <c r="I5151" s="0" t="n">
        <v>20.1</v>
      </c>
      <c r="J5151" s="16" t="s">
        <v>239</v>
      </c>
      <c r="K5151" s="0" t="str">
        <f aca="false">IFERROR(IF(VLOOKUP($C5151,薬効分類マスタ!$A$2:$E$180,5,FALSE())=0,"",VLOOKUP($C5151,薬効分類マスタ!$A$2:$E$180,5,FALSE())),"")</f>
        <v/>
      </c>
      <c r="L5151" s="17"/>
      <c r="M5151" s="0" t="str">
        <f aca="false">IF($K5151="","",IF($L5151&lt;&gt;"",$L5151,VLOOKUP($C5151,薬効分類マスタ!$A$2:$F$180,6,FALSE())))</f>
        <v/>
      </c>
      <c r="N5151" s="0" t="str">
        <f aca="false">ASC(G5151)</f>
        <v>ｵﾛﾊﾟﾀｼﾞﾝ塩酸塩顆粒0.5%｢ﾄｰﾜ｣</v>
      </c>
      <c r="O5151" s="0" t="str">
        <f aca="false">ASC(E5151)</f>
        <v>ｵﾛﾊﾟﾀｼﾞﾝ塩酸塩</v>
      </c>
      <c r="P5151" s="16" t="n">
        <f aca="false">N(P5150)+IF($C5151=検索!$B$49,1,0)</f>
        <v>0</v>
      </c>
    </row>
    <row r="5152" customFormat="false" ht="15" hidden="false" customHeight="false" outlineLevel="0" collapsed="false">
      <c r="A5152" s="16" t="s">
        <v>221</v>
      </c>
      <c r="B5152" s="0" t="s">
        <v>11969</v>
      </c>
      <c r="C5152" s="0" t="n">
        <v>449</v>
      </c>
      <c r="D5152" s="0" t="str">
        <f aca="false">IFERROR(VLOOKUP($C5152,薬効分類マスタ!$A$2:$B$180,2,FALSE()),"未登録")</f>
        <v>その他のアレルギー用薬</v>
      </c>
      <c r="E5152" s="16" t="s">
        <v>11965</v>
      </c>
      <c r="F5152" s="16" t="s">
        <v>1418</v>
      </c>
      <c r="G5152" s="16" t="s">
        <v>11970</v>
      </c>
      <c r="I5152" s="0" t="n">
        <v>10.8</v>
      </c>
      <c r="J5152" s="16" t="s">
        <v>239</v>
      </c>
      <c r="K5152" s="0" t="str">
        <f aca="false">IFERROR(IF(VLOOKUP($C5152,薬効分類マスタ!$A$2:$E$180,5,FALSE())=0,"",VLOOKUP($C5152,薬効分類マスタ!$A$2:$E$180,5,FALSE())),"")</f>
        <v/>
      </c>
      <c r="L5152" s="17"/>
      <c r="M5152" s="0" t="str">
        <f aca="false">IF($K5152="","",IF($L5152&lt;&gt;"",$L5152,VLOOKUP($C5152,薬効分類マスタ!$A$2:$F$180,6,FALSE())))</f>
        <v/>
      </c>
      <c r="N5152" s="0" t="str">
        <f aca="false">ASC(G5152)</f>
        <v>ｵﾛﾊﾟﾀｼﾞﾝ塩酸塩2.5mg錠</v>
      </c>
      <c r="O5152" s="0" t="str">
        <f aca="false">ASC(E5152)</f>
        <v>ｵﾛﾊﾟﾀｼﾞﾝ塩酸塩</v>
      </c>
      <c r="P5152" s="16" t="n">
        <f aca="false">N(P5151)+IF($C5152=検索!$B$49,1,0)</f>
        <v>0</v>
      </c>
    </row>
    <row r="5153" customFormat="false" ht="15" hidden="false" customHeight="false" outlineLevel="0" collapsed="false">
      <c r="A5153" s="16" t="s">
        <v>221</v>
      </c>
      <c r="B5153" s="0" t="s">
        <v>11971</v>
      </c>
      <c r="C5153" s="0" t="n">
        <v>449</v>
      </c>
      <c r="D5153" s="0" t="str">
        <f aca="false">IFERROR(VLOOKUP($C5153,薬効分類マスタ!$A$2:$B$180,2,FALSE()),"未登録")</f>
        <v>その他のアレルギー用薬</v>
      </c>
      <c r="E5153" s="16" t="s">
        <v>11965</v>
      </c>
      <c r="F5153" s="16" t="s">
        <v>1418</v>
      </c>
      <c r="G5153" s="16" t="s">
        <v>11972</v>
      </c>
      <c r="H5153" s="16" t="s">
        <v>776</v>
      </c>
      <c r="I5153" s="0" t="n">
        <v>13.6</v>
      </c>
      <c r="J5153" s="16" t="s">
        <v>232</v>
      </c>
      <c r="K5153" s="0" t="str">
        <f aca="false">IFERROR(IF(VLOOKUP($C5153,薬効分類マスタ!$A$2:$E$180,5,FALSE())=0,"",VLOOKUP($C5153,薬効分類マスタ!$A$2:$E$180,5,FALSE())),"")</f>
        <v/>
      </c>
      <c r="L5153" s="17"/>
      <c r="M5153" s="0" t="str">
        <f aca="false">IF($K5153="","",IF($L5153&lt;&gt;"",$L5153,VLOOKUP($C5153,薬効分類マスタ!$A$2:$F$180,6,FALSE())))</f>
        <v/>
      </c>
      <c r="N5153" s="0" t="str">
        <f aca="false">ASC(G5153)</f>
        <v>ｱﾚﾛｯｸ錠2.5</v>
      </c>
      <c r="O5153" s="0" t="str">
        <f aca="false">ASC(E5153)</f>
        <v>ｵﾛﾊﾟﾀｼﾞﾝ塩酸塩</v>
      </c>
      <c r="P5153" s="16" t="n">
        <f aca="false">N(P5152)+IF($C5153=検索!$B$49,1,0)</f>
        <v>0</v>
      </c>
    </row>
    <row r="5154" customFormat="false" ht="15" hidden="false" customHeight="false" outlineLevel="0" collapsed="false">
      <c r="A5154" s="16" t="s">
        <v>221</v>
      </c>
      <c r="B5154" s="0" t="s">
        <v>11973</v>
      </c>
      <c r="C5154" s="0" t="n">
        <v>449</v>
      </c>
      <c r="D5154" s="0" t="str">
        <f aca="false">IFERROR(VLOOKUP($C5154,薬効分類マスタ!$A$2:$B$180,2,FALSE()),"未登録")</f>
        <v>その他のアレルギー用薬</v>
      </c>
      <c r="E5154" s="16" t="s">
        <v>11965</v>
      </c>
      <c r="F5154" s="16" t="s">
        <v>257</v>
      </c>
      <c r="G5154" s="16" t="s">
        <v>11974</v>
      </c>
      <c r="I5154" s="0" t="n">
        <v>10.8</v>
      </c>
      <c r="J5154" s="16" t="s">
        <v>239</v>
      </c>
      <c r="K5154" s="0" t="str">
        <f aca="false">IFERROR(IF(VLOOKUP($C5154,薬効分類マスタ!$A$2:$E$180,5,FALSE())=0,"",VLOOKUP($C5154,薬効分類マスタ!$A$2:$E$180,5,FALSE())),"")</f>
        <v/>
      </c>
      <c r="L5154" s="17"/>
      <c r="M5154" s="0" t="str">
        <f aca="false">IF($K5154="","",IF($L5154&lt;&gt;"",$L5154,VLOOKUP($C5154,薬効分類マスタ!$A$2:$F$180,6,FALSE())))</f>
        <v/>
      </c>
      <c r="N5154" s="0" t="str">
        <f aca="false">ASC(G5154)</f>
        <v>ｵﾛﾊﾟﾀｼﾞﾝ塩酸塩5mg錠</v>
      </c>
      <c r="O5154" s="0" t="str">
        <f aca="false">ASC(E5154)</f>
        <v>ｵﾛﾊﾟﾀｼﾞﾝ塩酸塩</v>
      </c>
      <c r="P5154" s="16" t="n">
        <f aca="false">N(P5153)+IF($C5154=検索!$B$49,1,0)</f>
        <v>0</v>
      </c>
    </row>
    <row r="5155" customFormat="false" ht="15" hidden="false" customHeight="false" outlineLevel="0" collapsed="false">
      <c r="A5155" s="16" t="s">
        <v>221</v>
      </c>
      <c r="B5155" s="0" t="s">
        <v>11975</v>
      </c>
      <c r="C5155" s="0" t="n">
        <v>449</v>
      </c>
      <c r="D5155" s="0" t="str">
        <f aca="false">IFERROR(VLOOKUP($C5155,薬効分類マスタ!$A$2:$B$180,2,FALSE()),"未登録")</f>
        <v>その他のアレルギー用薬</v>
      </c>
      <c r="E5155" s="16" t="s">
        <v>11965</v>
      </c>
      <c r="F5155" s="16" t="s">
        <v>257</v>
      </c>
      <c r="G5155" s="16" t="s">
        <v>11976</v>
      </c>
      <c r="H5155" s="16" t="s">
        <v>776</v>
      </c>
      <c r="I5155" s="0" t="n">
        <v>16.8</v>
      </c>
      <c r="J5155" s="16" t="s">
        <v>232</v>
      </c>
      <c r="K5155" s="0" t="str">
        <f aca="false">IFERROR(IF(VLOOKUP($C5155,薬効分類マスタ!$A$2:$E$180,5,FALSE())=0,"",VLOOKUP($C5155,薬効分類マスタ!$A$2:$E$180,5,FALSE())),"")</f>
        <v/>
      </c>
      <c r="L5155" s="17"/>
      <c r="M5155" s="0" t="str">
        <f aca="false">IF($K5155="","",IF($L5155&lt;&gt;"",$L5155,VLOOKUP($C5155,薬効分類マスタ!$A$2:$F$180,6,FALSE())))</f>
        <v/>
      </c>
      <c r="N5155" s="0" t="str">
        <f aca="false">ASC(G5155)</f>
        <v>ｱﾚﾛｯｸ錠5</v>
      </c>
      <c r="O5155" s="0" t="str">
        <f aca="false">ASC(E5155)</f>
        <v>ｵﾛﾊﾟﾀｼﾞﾝ塩酸塩</v>
      </c>
      <c r="P5155" s="16" t="n">
        <f aca="false">N(P5154)+IF($C5155=検索!$B$49,1,0)</f>
        <v>0</v>
      </c>
    </row>
    <row r="5156" customFormat="false" ht="15" hidden="false" customHeight="false" outlineLevel="0" collapsed="false">
      <c r="A5156" s="16" t="s">
        <v>221</v>
      </c>
      <c r="B5156" s="0" t="s">
        <v>11977</v>
      </c>
      <c r="C5156" s="0" t="n">
        <v>449</v>
      </c>
      <c r="D5156" s="0" t="str">
        <f aca="false">IFERROR(VLOOKUP($C5156,薬効分類マスタ!$A$2:$B$180,2,FALSE()),"未登録")</f>
        <v>その他のアレルギー用薬</v>
      </c>
      <c r="E5156" s="16" t="s">
        <v>11965</v>
      </c>
      <c r="F5156" s="16" t="s">
        <v>1418</v>
      </c>
      <c r="G5156" s="16" t="s">
        <v>11978</v>
      </c>
      <c r="I5156" s="0" t="n">
        <v>10.8</v>
      </c>
      <c r="J5156" s="16" t="s">
        <v>239</v>
      </c>
      <c r="K5156" s="0" t="str">
        <f aca="false">IFERROR(IF(VLOOKUP($C5156,薬効分類マスタ!$A$2:$E$180,5,FALSE())=0,"",VLOOKUP($C5156,薬効分類マスタ!$A$2:$E$180,5,FALSE())),"")</f>
        <v/>
      </c>
      <c r="L5156" s="17"/>
      <c r="M5156" s="0" t="str">
        <f aca="false">IF($K5156="","",IF($L5156&lt;&gt;"",$L5156,VLOOKUP($C5156,薬効分類マスタ!$A$2:$F$180,6,FALSE())))</f>
        <v/>
      </c>
      <c r="N5156" s="0" t="str">
        <f aca="false">ASC(G5156)</f>
        <v>ｵﾛﾊﾟﾀｼﾞﾝ塩酸塩2.5mg口腔内崩壊錠</v>
      </c>
      <c r="O5156" s="0" t="str">
        <f aca="false">ASC(E5156)</f>
        <v>ｵﾛﾊﾟﾀｼﾞﾝ塩酸塩</v>
      </c>
      <c r="P5156" s="16" t="n">
        <f aca="false">N(P5155)+IF($C5156=検索!$B$49,1,0)</f>
        <v>0</v>
      </c>
    </row>
    <row r="5157" customFormat="false" ht="15" hidden="false" customHeight="false" outlineLevel="0" collapsed="false">
      <c r="A5157" s="16" t="s">
        <v>221</v>
      </c>
      <c r="B5157" s="0" t="s">
        <v>11979</v>
      </c>
      <c r="C5157" s="0" t="n">
        <v>449</v>
      </c>
      <c r="D5157" s="0" t="str">
        <f aca="false">IFERROR(VLOOKUP($C5157,薬効分類マスタ!$A$2:$B$180,2,FALSE()),"未登録")</f>
        <v>その他のアレルギー用薬</v>
      </c>
      <c r="E5157" s="16" t="s">
        <v>11965</v>
      </c>
      <c r="F5157" s="16" t="s">
        <v>1418</v>
      </c>
      <c r="G5157" s="16" t="s">
        <v>11980</v>
      </c>
      <c r="H5157" s="16" t="s">
        <v>776</v>
      </c>
      <c r="I5157" s="0" t="n">
        <v>13.6</v>
      </c>
      <c r="J5157" s="16" t="s">
        <v>232</v>
      </c>
      <c r="K5157" s="0" t="str">
        <f aca="false">IFERROR(IF(VLOOKUP($C5157,薬効分類マスタ!$A$2:$E$180,5,FALSE())=0,"",VLOOKUP($C5157,薬効分類マスタ!$A$2:$E$180,5,FALSE())),"")</f>
        <v/>
      </c>
      <c r="L5157" s="17"/>
      <c r="M5157" s="0" t="str">
        <f aca="false">IF($K5157="","",IF($L5157&lt;&gt;"",$L5157,VLOOKUP($C5157,薬効分類マスタ!$A$2:$F$180,6,FALSE())))</f>
        <v/>
      </c>
      <c r="N5157" s="0" t="str">
        <f aca="false">ASC(G5157)</f>
        <v>ｱﾚﾛｯｸOD錠2.5</v>
      </c>
      <c r="O5157" s="0" t="str">
        <f aca="false">ASC(E5157)</f>
        <v>ｵﾛﾊﾟﾀｼﾞﾝ塩酸塩</v>
      </c>
      <c r="P5157" s="16" t="n">
        <f aca="false">N(P5156)+IF($C5157=検索!$B$49,1,0)</f>
        <v>0</v>
      </c>
    </row>
    <row r="5158" customFormat="false" ht="15" hidden="false" customHeight="false" outlineLevel="0" collapsed="false">
      <c r="A5158" s="16" t="s">
        <v>221</v>
      </c>
      <c r="B5158" s="0" t="s">
        <v>11981</v>
      </c>
      <c r="C5158" s="0" t="n">
        <v>449</v>
      </c>
      <c r="D5158" s="0" t="str">
        <f aca="false">IFERROR(VLOOKUP($C5158,薬効分類マスタ!$A$2:$B$180,2,FALSE()),"未登録")</f>
        <v>その他のアレルギー用薬</v>
      </c>
      <c r="E5158" s="16" t="s">
        <v>11965</v>
      </c>
      <c r="F5158" s="16" t="s">
        <v>257</v>
      </c>
      <c r="G5158" s="16" t="s">
        <v>11982</v>
      </c>
      <c r="I5158" s="0" t="n">
        <v>10.8</v>
      </c>
      <c r="J5158" s="16" t="s">
        <v>239</v>
      </c>
      <c r="K5158" s="0" t="str">
        <f aca="false">IFERROR(IF(VLOOKUP($C5158,薬効分類マスタ!$A$2:$E$180,5,FALSE())=0,"",VLOOKUP($C5158,薬効分類マスタ!$A$2:$E$180,5,FALSE())),"")</f>
        <v/>
      </c>
      <c r="L5158" s="17"/>
      <c r="M5158" s="0" t="str">
        <f aca="false">IF($K5158="","",IF($L5158&lt;&gt;"",$L5158,VLOOKUP($C5158,薬効分類マスタ!$A$2:$F$180,6,FALSE())))</f>
        <v/>
      </c>
      <c r="N5158" s="0" t="str">
        <f aca="false">ASC(G5158)</f>
        <v>ｵﾛﾊﾟﾀｼﾞﾝ塩酸塩5mg口腔内崩壊錠</v>
      </c>
      <c r="O5158" s="0" t="str">
        <f aca="false">ASC(E5158)</f>
        <v>ｵﾛﾊﾟﾀｼﾞﾝ塩酸塩</v>
      </c>
      <c r="P5158" s="16" t="n">
        <f aca="false">N(P5157)+IF($C5158=検索!$B$49,1,0)</f>
        <v>0</v>
      </c>
    </row>
    <row r="5159" customFormat="false" ht="15" hidden="false" customHeight="false" outlineLevel="0" collapsed="false">
      <c r="A5159" s="16" t="s">
        <v>221</v>
      </c>
      <c r="B5159" s="0" t="s">
        <v>11983</v>
      </c>
      <c r="C5159" s="0" t="n">
        <v>449</v>
      </c>
      <c r="D5159" s="0" t="str">
        <f aca="false">IFERROR(VLOOKUP($C5159,薬効分類マスタ!$A$2:$B$180,2,FALSE()),"未登録")</f>
        <v>その他のアレルギー用薬</v>
      </c>
      <c r="E5159" s="16" t="s">
        <v>11965</v>
      </c>
      <c r="F5159" s="16" t="s">
        <v>257</v>
      </c>
      <c r="G5159" s="16" t="s">
        <v>11984</v>
      </c>
      <c r="H5159" s="16" t="s">
        <v>776</v>
      </c>
      <c r="I5159" s="0" t="n">
        <v>16.8</v>
      </c>
      <c r="J5159" s="16" t="s">
        <v>232</v>
      </c>
      <c r="K5159" s="0" t="str">
        <f aca="false">IFERROR(IF(VLOOKUP($C5159,薬効分類マスタ!$A$2:$E$180,5,FALSE())=0,"",VLOOKUP($C5159,薬効分類マスタ!$A$2:$E$180,5,FALSE())),"")</f>
        <v/>
      </c>
      <c r="L5159" s="17"/>
      <c r="M5159" s="0" t="str">
        <f aca="false">IF($K5159="","",IF($L5159&lt;&gt;"",$L5159,VLOOKUP($C5159,薬効分類マスタ!$A$2:$F$180,6,FALSE())))</f>
        <v/>
      </c>
      <c r="N5159" s="0" t="str">
        <f aca="false">ASC(G5159)</f>
        <v>ｱﾚﾛｯｸOD錠5</v>
      </c>
      <c r="O5159" s="0" t="str">
        <f aca="false">ASC(E5159)</f>
        <v>ｵﾛﾊﾟﾀｼﾞﾝ塩酸塩</v>
      </c>
      <c r="P5159" s="16" t="n">
        <f aca="false">N(P5158)+IF($C5159=検索!$B$49,1,0)</f>
        <v>0</v>
      </c>
    </row>
    <row r="5160" customFormat="false" ht="15" hidden="false" customHeight="false" outlineLevel="0" collapsed="false">
      <c r="A5160" s="16" t="s">
        <v>221</v>
      </c>
      <c r="B5160" s="0" t="s">
        <v>11985</v>
      </c>
      <c r="C5160" s="0" t="n">
        <v>449</v>
      </c>
      <c r="D5160" s="0" t="str">
        <f aca="false">IFERROR(VLOOKUP($C5160,薬効分類マスタ!$A$2:$B$180,2,FALSE()),"未登録")</f>
        <v>その他のアレルギー用薬</v>
      </c>
      <c r="E5160" s="16" t="s">
        <v>11965</v>
      </c>
      <c r="F5160" s="16" t="s">
        <v>229</v>
      </c>
      <c r="G5160" s="16" t="s">
        <v>11986</v>
      </c>
      <c r="H5160" s="16" t="s">
        <v>1193</v>
      </c>
      <c r="I5160" s="0" t="n">
        <v>38.6</v>
      </c>
      <c r="J5160" s="16" t="s">
        <v>239</v>
      </c>
      <c r="K5160" s="0" t="str">
        <f aca="false">IFERROR(IF(VLOOKUP($C5160,薬効分類マスタ!$A$2:$E$180,5,FALSE())=0,"",VLOOKUP($C5160,薬効分類マスタ!$A$2:$E$180,5,FALSE())),"")</f>
        <v/>
      </c>
      <c r="L5160" s="17"/>
      <c r="M5160" s="0" t="str">
        <f aca="false">IF($K5160="","",IF($L5160&lt;&gt;"",$L5160,VLOOKUP($C5160,薬効分類マスタ!$A$2:$F$180,6,FALSE())))</f>
        <v/>
      </c>
      <c r="N5160" s="0" t="str">
        <f aca="false">ASC(G5160)</f>
        <v>ｵﾛﾊﾟﾀｼﾞﾝ塩酸塩ﾄﾞﾗｲｼﾛｯﾌﾟ1%｢日本臓器｣</v>
      </c>
      <c r="O5160" s="0" t="str">
        <f aca="false">ASC(E5160)</f>
        <v>ｵﾛﾊﾟﾀｼﾞﾝ塩酸塩</v>
      </c>
      <c r="P5160" s="16" t="n">
        <f aca="false">N(P5159)+IF($C5160=検索!$B$49,1,0)</f>
        <v>0</v>
      </c>
    </row>
    <row r="5161" customFormat="false" ht="15" hidden="false" customHeight="false" outlineLevel="0" collapsed="false">
      <c r="A5161" s="16" t="s">
        <v>221</v>
      </c>
      <c r="B5161" s="0" t="s">
        <v>11987</v>
      </c>
      <c r="C5161" s="0" t="n">
        <v>449</v>
      </c>
      <c r="D5161" s="0" t="str">
        <f aca="false">IFERROR(VLOOKUP($C5161,薬効分類マスタ!$A$2:$B$180,2,FALSE()),"未登録")</f>
        <v>その他のアレルギー用薬</v>
      </c>
      <c r="E5161" s="16" t="s">
        <v>11988</v>
      </c>
      <c r="F5161" s="16" t="s">
        <v>11989</v>
      </c>
      <c r="G5161" s="16" t="s">
        <v>11990</v>
      </c>
      <c r="I5161" s="0" t="n">
        <v>16.9</v>
      </c>
      <c r="J5161" s="16" t="s">
        <v>239</v>
      </c>
      <c r="K5161" s="0" t="str">
        <f aca="false">IFERROR(IF(VLOOKUP($C5161,薬効分類マスタ!$A$2:$E$180,5,FALSE())=0,"",VLOOKUP($C5161,薬効分類マスタ!$A$2:$E$180,5,FALSE())),"")</f>
        <v/>
      </c>
      <c r="L5161" s="17"/>
      <c r="M5161" s="0" t="str">
        <f aca="false">IF($K5161="","",IF($L5161&lt;&gt;"",$L5161,VLOOKUP($C5161,薬効分類マスタ!$A$2:$F$180,6,FALSE())))</f>
        <v/>
      </c>
      <c r="N5161" s="0" t="str">
        <f aca="false">ASC(G5161)</f>
        <v>ﾓﾝﾃﾙｶｽﾄﾅﾄﾘｳﾑ4mg細粒</v>
      </c>
      <c r="O5161" s="0" t="str">
        <f aca="false">ASC(E5161)</f>
        <v>ﾓﾝﾃﾙｶｽﾄﾅﾄﾘｳﾑ</v>
      </c>
      <c r="P5161" s="16" t="n">
        <f aca="false">N(P5160)+IF($C5161=検索!$B$49,1,0)</f>
        <v>0</v>
      </c>
    </row>
    <row r="5162" customFormat="false" ht="15" hidden="false" customHeight="false" outlineLevel="0" collapsed="false">
      <c r="A5162" s="16" t="s">
        <v>221</v>
      </c>
      <c r="B5162" s="0" t="s">
        <v>11991</v>
      </c>
      <c r="C5162" s="0" t="n">
        <v>449</v>
      </c>
      <c r="D5162" s="0" t="str">
        <f aca="false">IFERROR(VLOOKUP($C5162,薬効分類マスタ!$A$2:$B$180,2,FALSE()),"未登録")</f>
        <v>その他のアレルギー用薬</v>
      </c>
      <c r="E5162" s="16" t="s">
        <v>11988</v>
      </c>
      <c r="F5162" s="16" t="s">
        <v>11989</v>
      </c>
      <c r="G5162" s="16" t="s">
        <v>11992</v>
      </c>
      <c r="H5162" s="16" t="s">
        <v>6670</v>
      </c>
      <c r="I5162" s="0" t="n">
        <v>56.3</v>
      </c>
      <c r="J5162" s="16" t="s">
        <v>232</v>
      </c>
      <c r="K5162" s="0" t="str">
        <f aca="false">IFERROR(IF(VLOOKUP($C5162,薬効分類マスタ!$A$2:$E$180,5,FALSE())=0,"",VLOOKUP($C5162,薬効分類マスタ!$A$2:$E$180,5,FALSE())),"")</f>
        <v/>
      </c>
      <c r="L5162" s="17"/>
      <c r="M5162" s="0" t="str">
        <f aca="false">IF($K5162="","",IF($L5162&lt;&gt;"",$L5162,VLOOKUP($C5162,薬効分類マスタ!$A$2:$F$180,6,FALSE())))</f>
        <v/>
      </c>
      <c r="N5162" s="0" t="str">
        <f aca="false">ASC(G5162)</f>
        <v>ｷﾌﾟﾚｽ細粒4mg</v>
      </c>
      <c r="O5162" s="0" t="str">
        <f aca="false">ASC(E5162)</f>
        <v>ﾓﾝﾃﾙｶｽﾄﾅﾄﾘｳﾑ</v>
      </c>
      <c r="P5162" s="16" t="n">
        <f aca="false">N(P5161)+IF($C5162=検索!$B$49,1,0)</f>
        <v>0</v>
      </c>
    </row>
    <row r="5163" customFormat="false" ht="15" hidden="false" customHeight="false" outlineLevel="0" collapsed="false">
      <c r="A5163" s="16" t="s">
        <v>221</v>
      </c>
      <c r="B5163" s="0" t="s">
        <v>11993</v>
      </c>
      <c r="C5163" s="0" t="n">
        <v>449</v>
      </c>
      <c r="D5163" s="0" t="str">
        <f aca="false">IFERROR(VLOOKUP($C5163,薬効分類マスタ!$A$2:$B$180,2,FALSE()),"未登録")</f>
        <v>その他のアレルギー用薬</v>
      </c>
      <c r="E5163" s="16" t="s">
        <v>11988</v>
      </c>
      <c r="F5163" s="16" t="s">
        <v>11989</v>
      </c>
      <c r="G5163" s="16" t="s">
        <v>11994</v>
      </c>
      <c r="H5163" s="16" t="s">
        <v>1659</v>
      </c>
      <c r="I5163" s="0" t="n">
        <v>56.3</v>
      </c>
      <c r="J5163" s="16" t="s">
        <v>232</v>
      </c>
      <c r="K5163" s="0" t="str">
        <f aca="false">IFERROR(IF(VLOOKUP($C5163,薬効分類マスタ!$A$2:$E$180,5,FALSE())=0,"",VLOOKUP($C5163,薬効分類マスタ!$A$2:$E$180,5,FALSE())),"")</f>
        <v/>
      </c>
      <c r="L5163" s="17"/>
      <c r="M5163" s="0" t="str">
        <f aca="false">IF($K5163="","",IF($L5163&lt;&gt;"",$L5163,VLOOKUP($C5163,薬効分類マスタ!$A$2:$F$180,6,FALSE())))</f>
        <v/>
      </c>
      <c r="N5163" s="0" t="str">
        <f aca="false">ASC(G5163)</f>
        <v>ｼﾝｸﾞﾚｱ細粒4mg</v>
      </c>
      <c r="O5163" s="0" t="str">
        <f aca="false">ASC(E5163)</f>
        <v>ﾓﾝﾃﾙｶｽﾄﾅﾄﾘｳﾑ</v>
      </c>
      <c r="P5163" s="16" t="n">
        <f aca="false">N(P5162)+IF($C5163=検索!$B$49,1,0)</f>
        <v>0</v>
      </c>
    </row>
    <row r="5164" customFormat="false" ht="15" hidden="false" customHeight="false" outlineLevel="0" collapsed="false">
      <c r="A5164" s="16" t="s">
        <v>221</v>
      </c>
      <c r="B5164" s="0" t="s">
        <v>11995</v>
      </c>
      <c r="C5164" s="0" t="n">
        <v>449</v>
      </c>
      <c r="D5164" s="0" t="str">
        <f aca="false">IFERROR(VLOOKUP($C5164,薬効分類マスタ!$A$2:$B$180,2,FALSE()),"未登録")</f>
        <v>その他のアレルギー用薬</v>
      </c>
      <c r="E5164" s="16" t="s">
        <v>11988</v>
      </c>
      <c r="F5164" s="16" t="s">
        <v>11989</v>
      </c>
      <c r="G5164" s="16" t="s">
        <v>11996</v>
      </c>
      <c r="H5164" s="16" t="s">
        <v>527</v>
      </c>
      <c r="I5164" s="0" t="n">
        <v>32.4</v>
      </c>
      <c r="J5164" s="16" t="s">
        <v>239</v>
      </c>
      <c r="K5164" s="0" t="str">
        <f aca="false">IFERROR(IF(VLOOKUP($C5164,薬効分類マスタ!$A$2:$E$180,5,FALSE())=0,"",VLOOKUP($C5164,薬効分類マスタ!$A$2:$E$180,5,FALSE())),"")</f>
        <v/>
      </c>
      <c r="L5164" s="17"/>
      <c r="M5164" s="0" t="str">
        <f aca="false">IF($K5164="","",IF($L5164&lt;&gt;"",$L5164,VLOOKUP($C5164,薬効分類マスタ!$A$2:$F$180,6,FALSE())))</f>
        <v/>
      </c>
      <c r="N5164" s="0" t="str">
        <f aca="false">ASC(G5164)</f>
        <v>ﾓﾝﾃﾙｶｽﾄ細粒4mg｢JG｣</v>
      </c>
      <c r="O5164" s="0" t="str">
        <f aca="false">ASC(E5164)</f>
        <v>ﾓﾝﾃﾙｶｽﾄﾅﾄﾘｳﾑ</v>
      </c>
      <c r="P5164" s="16" t="n">
        <f aca="false">N(P5163)+IF($C5164=検索!$B$49,1,0)</f>
        <v>0</v>
      </c>
    </row>
    <row r="5165" customFormat="false" ht="15" hidden="false" customHeight="false" outlineLevel="0" collapsed="false">
      <c r="A5165" s="16" t="s">
        <v>221</v>
      </c>
      <c r="B5165" s="0" t="s">
        <v>11997</v>
      </c>
      <c r="C5165" s="0" t="n">
        <v>449</v>
      </c>
      <c r="D5165" s="0" t="str">
        <f aca="false">IFERROR(VLOOKUP($C5165,薬効分類マスタ!$A$2:$B$180,2,FALSE()),"未登録")</f>
        <v>その他のアレルギー用薬</v>
      </c>
      <c r="E5165" s="16" t="s">
        <v>11988</v>
      </c>
      <c r="F5165" s="16" t="s">
        <v>11989</v>
      </c>
      <c r="G5165" s="16" t="s">
        <v>11998</v>
      </c>
      <c r="H5165" s="16" t="s">
        <v>385</v>
      </c>
      <c r="I5165" s="0" t="n">
        <v>32.4</v>
      </c>
      <c r="J5165" s="16" t="s">
        <v>239</v>
      </c>
      <c r="K5165" s="0" t="str">
        <f aca="false">IFERROR(IF(VLOOKUP($C5165,薬効分類マスタ!$A$2:$E$180,5,FALSE())=0,"",VLOOKUP($C5165,薬効分類マスタ!$A$2:$E$180,5,FALSE())),"")</f>
        <v/>
      </c>
      <c r="L5165" s="17"/>
      <c r="M5165" s="0" t="str">
        <f aca="false">IF($K5165="","",IF($L5165&lt;&gt;"",$L5165,VLOOKUP($C5165,薬効分類マスタ!$A$2:$F$180,6,FALSE())))</f>
        <v/>
      </c>
      <c r="N5165" s="0" t="str">
        <f aca="false">ASC(G5165)</f>
        <v>ﾓﾝﾃﾙｶｽﾄ細粒4mg｢ｻﾜｲ｣</v>
      </c>
      <c r="O5165" s="0" t="str">
        <f aca="false">ASC(E5165)</f>
        <v>ﾓﾝﾃﾙｶｽﾄﾅﾄﾘｳﾑ</v>
      </c>
      <c r="P5165" s="16" t="n">
        <f aca="false">N(P5164)+IF($C5165=検索!$B$49,1,0)</f>
        <v>0</v>
      </c>
    </row>
    <row r="5166" customFormat="false" ht="15" hidden="false" customHeight="false" outlineLevel="0" collapsed="false">
      <c r="A5166" s="16" t="s">
        <v>221</v>
      </c>
      <c r="B5166" s="0" t="s">
        <v>11999</v>
      </c>
      <c r="C5166" s="0" t="n">
        <v>449</v>
      </c>
      <c r="D5166" s="0" t="str">
        <f aca="false">IFERROR(VLOOKUP($C5166,薬効分類マスタ!$A$2:$B$180,2,FALSE()),"未登録")</f>
        <v>その他のアレルギー用薬</v>
      </c>
      <c r="E5166" s="16" t="s">
        <v>11988</v>
      </c>
      <c r="F5166" s="16" t="s">
        <v>11989</v>
      </c>
      <c r="G5166" s="16" t="s">
        <v>12000</v>
      </c>
      <c r="H5166" s="16" t="s">
        <v>557</v>
      </c>
      <c r="I5166" s="0" t="n">
        <v>27.5</v>
      </c>
      <c r="J5166" s="16" t="s">
        <v>239</v>
      </c>
      <c r="K5166" s="0" t="str">
        <f aca="false">IFERROR(IF(VLOOKUP($C5166,薬効分類マスタ!$A$2:$E$180,5,FALSE())=0,"",VLOOKUP($C5166,薬効分類マスタ!$A$2:$E$180,5,FALSE())),"")</f>
        <v/>
      </c>
      <c r="L5166" s="17"/>
      <c r="M5166" s="0" t="str">
        <f aca="false">IF($K5166="","",IF($L5166&lt;&gt;"",$L5166,VLOOKUP($C5166,薬効分類マスタ!$A$2:$F$180,6,FALSE())))</f>
        <v/>
      </c>
      <c r="N5166" s="0" t="str">
        <f aca="false">ASC(G5166)</f>
        <v>ﾓﾝﾃﾙｶｽﾄ細粒4mg｢ﾀｶﾀ｣</v>
      </c>
      <c r="O5166" s="0" t="str">
        <f aca="false">ASC(E5166)</f>
        <v>ﾓﾝﾃﾙｶｽﾄﾅﾄﾘｳﾑ</v>
      </c>
      <c r="P5166" s="16" t="n">
        <f aca="false">N(P5165)+IF($C5166=検索!$B$49,1,0)</f>
        <v>0</v>
      </c>
    </row>
    <row r="5167" customFormat="false" ht="15" hidden="false" customHeight="false" outlineLevel="0" collapsed="false">
      <c r="A5167" s="16" t="s">
        <v>221</v>
      </c>
      <c r="B5167" s="0" t="s">
        <v>12001</v>
      </c>
      <c r="C5167" s="0" t="n">
        <v>449</v>
      </c>
      <c r="D5167" s="0" t="str">
        <f aca="false">IFERROR(VLOOKUP($C5167,薬効分類マスタ!$A$2:$B$180,2,FALSE()),"未登録")</f>
        <v>その他のアレルギー用薬</v>
      </c>
      <c r="E5167" s="16" t="s">
        <v>11988</v>
      </c>
      <c r="F5167" s="16" t="s">
        <v>11989</v>
      </c>
      <c r="G5167" s="16" t="s">
        <v>12002</v>
      </c>
      <c r="H5167" s="16" t="s">
        <v>347</v>
      </c>
      <c r="I5167" s="0" t="n">
        <v>32.4</v>
      </c>
      <c r="J5167" s="16" t="s">
        <v>239</v>
      </c>
      <c r="K5167" s="0" t="str">
        <f aca="false">IFERROR(IF(VLOOKUP($C5167,薬効分類マスタ!$A$2:$E$180,5,FALSE())=0,"",VLOOKUP($C5167,薬効分類マスタ!$A$2:$E$180,5,FALSE())),"")</f>
        <v/>
      </c>
      <c r="L5167" s="17"/>
      <c r="M5167" s="0" t="str">
        <f aca="false">IF($K5167="","",IF($L5167&lt;&gt;"",$L5167,VLOOKUP($C5167,薬効分類マスタ!$A$2:$F$180,6,FALSE())))</f>
        <v/>
      </c>
      <c r="N5167" s="0" t="str">
        <f aca="false">ASC(G5167)</f>
        <v>ﾓﾝﾃﾙｶｽﾄ細粒4mg｢ﾂﾙﾊﾗ｣</v>
      </c>
      <c r="O5167" s="0" t="str">
        <f aca="false">ASC(E5167)</f>
        <v>ﾓﾝﾃﾙｶｽﾄﾅﾄﾘｳﾑ</v>
      </c>
      <c r="P5167" s="16" t="n">
        <f aca="false">N(P5166)+IF($C5167=検索!$B$49,1,0)</f>
        <v>0</v>
      </c>
    </row>
    <row r="5168" customFormat="false" ht="15" hidden="false" customHeight="false" outlineLevel="0" collapsed="false">
      <c r="A5168" s="16" t="s">
        <v>221</v>
      </c>
      <c r="B5168" s="0" t="s">
        <v>12003</v>
      </c>
      <c r="C5168" s="0" t="n">
        <v>449</v>
      </c>
      <c r="D5168" s="0" t="str">
        <f aca="false">IFERROR(VLOOKUP($C5168,薬効分類マスタ!$A$2:$B$180,2,FALSE()),"未登録")</f>
        <v>その他のアレルギー用薬</v>
      </c>
      <c r="E5168" s="16" t="s">
        <v>11988</v>
      </c>
      <c r="F5168" s="16" t="s">
        <v>11989</v>
      </c>
      <c r="G5168" s="16" t="s">
        <v>12004</v>
      </c>
      <c r="H5168" s="16" t="s">
        <v>428</v>
      </c>
      <c r="I5168" s="0" t="n">
        <v>27.5</v>
      </c>
      <c r="J5168" s="16" t="s">
        <v>239</v>
      </c>
      <c r="K5168" s="0" t="str">
        <f aca="false">IFERROR(IF(VLOOKUP($C5168,薬効分類マスタ!$A$2:$E$180,5,FALSE())=0,"",VLOOKUP($C5168,薬効分類マスタ!$A$2:$E$180,5,FALSE())),"")</f>
        <v/>
      </c>
      <c r="L5168" s="17"/>
      <c r="M5168" s="0" t="str">
        <f aca="false">IF($K5168="","",IF($L5168&lt;&gt;"",$L5168,VLOOKUP($C5168,薬効分類マスタ!$A$2:$F$180,6,FALSE())))</f>
        <v/>
      </c>
      <c r="N5168" s="0" t="str">
        <f aca="false">ASC(G5168)</f>
        <v>ﾓﾝﾃﾙｶｽﾄ細粒4mg｢明治｣</v>
      </c>
      <c r="O5168" s="0" t="str">
        <f aca="false">ASC(E5168)</f>
        <v>ﾓﾝﾃﾙｶｽﾄﾅﾄﾘｳﾑ</v>
      </c>
      <c r="P5168" s="16" t="n">
        <f aca="false">N(P5167)+IF($C5168=検索!$B$49,1,0)</f>
        <v>0</v>
      </c>
    </row>
    <row r="5169" customFormat="false" ht="15" hidden="false" customHeight="false" outlineLevel="0" collapsed="false">
      <c r="A5169" s="16" t="s">
        <v>221</v>
      </c>
      <c r="B5169" s="0" t="s">
        <v>12005</v>
      </c>
      <c r="C5169" s="0" t="n">
        <v>449</v>
      </c>
      <c r="D5169" s="0" t="str">
        <f aca="false">IFERROR(VLOOKUP($C5169,薬効分類マスタ!$A$2:$B$180,2,FALSE()),"未登録")</f>
        <v>その他のアレルギー用薬</v>
      </c>
      <c r="E5169" s="16" t="s">
        <v>11988</v>
      </c>
      <c r="F5169" s="16" t="s">
        <v>257</v>
      </c>
      <c r="G5169" s="16" t="s">
        <v>12006</v>
      </c>
      <c r="I5169" s="0" t="n">
        <v>16.3</v>
      </c>
      <c r="J5169" s="16" t="s">
        <v>239</v>
      </c>
      <c r="K5169" s="0" t="str">
        <f aca="false">IFERROR(IF(VLOOKUP($C5169,薬効分類マスタ!$A$2:$E$180,5,FALSE())=0,"",VLOOKUP($C5169,薬効分類マスタ!$A$2:$E$180,5,FALSE())),"")</f>
        <v/>
      </c>
      <c r="L5169" s="17"/>
      <c r="M5169" s="0" t="str">
        <f aca="false">IF($K5169="","",IF($L5169&lt;&gt;"",$L5169,VLOOKUP($C5169,薬効分類マスタ!$A$2:$F$180,6,FALSE())))</f>
        <v/>
      </c>
      <c r="N5169" s="0" t="str">
        <f aca="false">ASC(G5169)</f>
        <v>ﾓﾝﾃﾙｶｽﾄﾅﾄﾘｳﾑ5mgﾁｭｱﾌﾞﾙ錠</v>
      </c>
      <c r="O5169" s="0" t="str">
        <f aca="false">ASC(E5169)</f>
        <v>ﾓﾝﾃﾙｶｽﾄﾅﾄﾘｳﾑ</v>
      </c>
      <c r="P5169" s="16" t="n">
        <f aca="false">N(P5168)+IF($C5169=検索!$B$49,1,0)</f>
        <v>0</v>
      </c>
    </row>
    <row r="5170" customFormat="false" ht="15" hidden="false" customHeight="false" outlineLevel="0" collapsed="false">
      <c r="A5170" s="16" t="s">
        <v>221</v>
      </c>
      <c r="B5170" s="0" t="s">
        <v>12007</v>
      </c>
      <c r="C5170" s="0" t="n">
        <v>449</v>
      </c>
      <c r="D5170" s="0" t="str">
        <f aca="false">IFERROR(VLOOKUP($C5170,薬効分類マスタ!$A$2:$B$180,2,FALSE()),"未登録")</f>
        <v>その他のアレルギー用薬</v>
      </c>
      <c r="E5170" s="16" t="s">
        <v>11988</v>
      </c>
      <c r="F5170" s="16" t="s">
        <v>257</v>
      </c>
      <c r="G5170" s="16" t="s">
        <v>12008</v>
      </c>
      <c r="H5170" s="16" t="s">
        <v>6670</v>
      </c>
      <c r="I5170" s="0" t="n">
        <v>41.3</v>
      </c>
      <c r="J5170" s="16" t="s">
        <v>232</v>
      </c>
      <c r="K5170" s="0" t="str">
        <f aca="false">IFERROR(IF(VLOOKUP($C5170,薬効分類マスタ!$A$2:$E$180,5,FALSE())=0,"",VLOOKUP($C5170,薬効分類マスタ!$A$2:$E$180,5,FALSE())),"")</f>
        <v/>
      </c>
      <c r="L5170" s="17"/>
      <c r="M5170" s="0" t="str">
        <f aca="false">IF($K5170="","",IF($L5170&lt;&gt;"",$L5170,VLOOKUP($C5170,薬効分類マスタ!$A$2:$F$180,6,FALSE())))</f>
        <v/>
      </c>
      <c r="N5170" s="0" t="str">
        <f aca="false">ASC(G5170)</f>
        <v>ｷﾌﾟﾚｽﾁｭｱﾌﾞﾙ錠5mg</v>
      </c>
      <c r="O5170" s="0" t="str">
        <f aca="false">ASC(E5170)</f>
        <v>ﾓﾝﾃﾙｶｽﾄﾅﾄﾘｳﾑ</v>
      </c>
      <c r="P5170" s="16" t="n">
        <f aca="false">N(P5169)+IF($C5170=検索!$B$49,1,0)</f>
        <v>0</v>
      </c>
    </row>
    <row r="5171" customFormat="false" ht="15" hidden="false" customHeight="false" outlineLevel="0" collapsed="false">
      <c r="A5171" s="16" t="s">
        <v>221</v>
      </c>
      <c r="B5171" s="0" t="s">
        <v>12009</v>
      </c>
      <c r="C5171" s="0" t="n">
        <v>449</v>
      </c>
      <c r="D5171" s="0" t="str">
        <f aca="false">IFERROR(VLOOKUP($C5171,薬効分類マスタ!$A$2:$B$180,2,FALSE()),"未登録")</f>
        <v>その他のアレルギー用薬</v>
      </c>
      <c r="E5171" s="16" t="s">
        <v>11988</v>
      </c>
      <c r="F5171" s="16" t="s">
        <v>257</v>
      </c>
      <c r="G5171" s="16" t="s">
        <v>12010</v>
      </c>
      <c r="H5171" s="16" t="s">
        <v>1659</v>
      </c>
      <c r="I5171" s="0" t="n">
        <v>41.3</v>
      </c>
      <c r="J5171" s="16" t="s">
        <v>232</v>
      </c>
      <c r="K5171" s="0" t="str">
        <f aca="false">IFERROR(IF(VLOOKUP($C5171,薬効分類マスタ!$A$2:$E$180,5,FALSE())=0,"",VLOOKUP($C5171,薬効分類マスタ!$A$2:$E$180,5,FALSE())),"")</f>
        <v/>
      </c>
      <c r="L5171" s="17"/>
      <c r="M5171" s="0" t="str">
        <f aca="false">IF($K5171="","",IF($L5171&lt;&gt;"",$L5171,VLOOKUP($C5171,薬効分類マスタ!$A$2:$F$180,6,FALSE())))</f>
        <v/>
      </c>
      <c r="N5171" s="0" t="str">
        <f aca="false">ASC(G5171)</f>
        <v>ｼﾝｸﾞﾚｱﾁｭｱﾌﾞﾙ錠5mg</v>
      </c>
      <c r="O5171" s="0" t="str">
        <f aca="false">ASC(E5171)</f>
        <v>ﾓﾝﾃﾙｶｽﾄﾅﾄﾘｳﾑ</v>
      </c>
      <c r="P5171" s="16" t="n">
        <f aca="false">N(P5170)+IF($C5171=検索!$B$49,1,0)</f>
        <v>0</v>
      </c>
    </row>
    <row r="5172" customFormat="false" ht="15" hidden="false" customHeight="false" outlineLevel="0" collapsed="false">
      <c r="A5172" s="16" t="s">
        <v>221</v>
      </c>
      <c r="B5172" s="0" t="s">
        <v>12011</v>
      </c>
      <c r="C5172" s="0" t="n">
        <v>449</v>
      </c>
      <c r="D5172" s="0" t="str">
        <f aca="false">IFERROR(VLOOKUP($C5172,薬効分類マスタ!$A$2:$B$180,2,FALSE()),"未登録")</f>
        <v>その他のアレルギー用薬</v>
      </c>
      <c r="E5172" s="16" t="s">
        <v>11988</v>
      </c>
      <c r="F5172" s="16" t="s">
        <v>257</v>
      </c>
      <c r="G5172" s="16" t="s">
        <v>12012</v>
      </c>
      <c r="H5172" s="16" t="s">
        <v>527</v>
      </c>
      <c r="I5172" s="0" t="n">
        <v>24</v>
      </c>
      <c r="J5172" s="16" t="s">
        <v>239</v>
      </c>
      <c r="K5172" s="0" t="str">
        <f aca="false">IFERROR(IF(VLOOKUP($C5172,薬効分類マスタ!$A$2:$E$180,5,FALSE())=0,"",VLOOKUP($C5172,薬効分類マスタ!$A$2:$E$180,5,FALSE())),"")</f>
        <v/>
      </c>
      <c r="L5172" s="17"/>
      <c r="M5172" s="0" t="str">
        <f aca="false">IF($K5172="","",IF($L5172&lt;&gt;"",$L5172,VLOOKUP($C5172,薬効分類マスタ!$A$2:$F$180,6,FALSE())))</f>
        <v/>
      </c>
      <c r="N5172" s="0" t="str">
        <f aca="false">ASC(G5172)</f>
        <v>ﾓﾝﾃﾙｶｽﾄﾁｭｱﾌﾞﾙ錠5mg｢JG｣</v>
      </c>
      <c r="O5172" s="0" t="str">
        <f aca="false">ASC(E5172)</f>
        <v>ﾓﾝﾃﾙｶｽﾄﾅﾄﾘｳﾑ</v>
      </c>
      <c r="P5172" s="16" t="n">
        <f aca="false">N(P5171)+IF($C5172=検索!$B$49,1,0)</f>
        <v>0</v>
      </c>
    </row>
    <row r="5173" customFormat="false" ht="15" hidden="false" customHeight="false" outlineLevel="0" collapsed="false">
      <c r="A5173" s="16" t="s">
        <v>221</v>
      </c>
      <c r="B5173" s="0" t="s">
        <v>12013</v>
      </c>
      <c r="C5173" s="0" t="n">
        <v>449</v>
      </c>
      <c r="D5173" s="0" t="str">
        <f aca="false">IFERROR(VLOOKUP($C5173,薬効分類マスタ!$A$2:$B$180,2,FALSE()),"未登録")</f>
        <v>その他のアレルギー用薬</v>
      </c>
      <c r="E5173" s="16" t="s">
        <v>11988</v>
      </c>
      <c r="F5173" s="16" t="s">
        <v>257</v>
      </c>
      <c r="G5173" s="16" t="s">
        <v>12014</v>
      </c>
      <c r="H5173" s="16" t="s">
        <v>1090</v>
      </c>
      <c r="I5173" s="0" t="n">
        <v>12.4</v>
      </c>
      <c r="J5173" s="16" t="s">
        <v>239</v>
      </c>
      <c r="K5173" s="0" t="str">
        <f aca="false">IFERROR(IF(VLOOKUP($C5173,薬効分類マスタ!$A$2:$E$180,5,FALSE())=0,"",VLOOKUP($C5173,薬効分類マスタ!$A$2:$E$180,5,FALSE())),"")</f>
        <v/>
      </c>
      <c r="L5173" s="17"/>
      <c r="M5173" s="0" t="str">
        <f aca="false">IF($K5173="","",IF($L5173&lt;&gt;"",$L5173,VLOOKUP($C5173,薬効分類マスタ!$A$2:$F$180,6,FALSE())))</f>
        <v/>
      </c>
      <c r="N5173" s="0" t="str">
        <f aca="false">ASC(G5173)</f>
        <v>ﾓﾝﾃﾙｶｽﾄﾁｭｱﾌﾞﾙ錠5mg｢三和｣</v>
      </c>
      <c r="O5173" s="0" t="str">
        <f aca="false">ASC(E5173)</f>
        <v>ﾓﾝﾃﾙｶｽﾄﾅﾄﾘｳﾑ</v>
      </c>
      <c r="P5173" s="16" t="n">
        <f aca="false">N(P5172)+IF($C5173=検索!$B$49,1,0)</f>
        <v>0</v>
      </c>
    </row>
    <row r="5174" customFormat="false" ht="15" hidden="false" customHeight="false" outlineLevel="0" collapsed="false">
      <c r="A5174" s="16" t="s">
        <v>221</v>
      </c>
      <c r="B5174" s="0" t="s">
        <v>12015</v>
      </c>
      <c r="C5174" s="0" t="n">
        <v>449</v>
      </c>
      <c r="D5174" s="0" t="str">
        <f aca="false">IFERROR(VLOOKUP($C5174,薬効分類マスタ!$A$2:$B$180,2,FALSE()),"未登録")</f>
        <v>その他のアレルギー用薬</v>
      </c>
      <c r="E5174" s="16" t="s">
        <v>11988</v>
      </c>
      <c r="F5174" s="16" t="s">
        <v>262</v>
      </c>
      <c r="G5174" s="16" t="s">
        <v>12016</v>
      </c>
      <c r="I5174" s="0" t="n">
        <v>11.4</v>
      </c>
      <c r="J5174" s="16" t="s">
        <v>239</v>
      </c>
      <c r="K5174" s="0" t="str">
        <f aca="false">IFERROR(IF(VLOOKUP($C5174,薬効分類マスタ!$A$2:$E$180,5,FALSE())=0,"",VLOOKUP($C5174,薬効分類マスタ!$A$2:$E$180,5,FALSE())),"")</f>
        <v/>
      </c>
      <c r="L5174" s="17"/>
      <c r="M5174" s="0" t="str">
        <f aca="false">IF($K5174="","",IF($L5174&lt;&gt;"",$L5174,VLOOKUP($C5174,薬効分類マスタ!$A$2:$F$180,6,FALSE())))</f>
        <v/>
      </c>
      <c r="N5174" s="0" t="str">
        <f aca="false">ASC(G5174)</f>
        <v>ﾓﾝﾃﾙｶｽﾄﾅﾄﾘｳﾑ10mg錠</v>
      </c>
      <c r="O5174" s="0" t="str">
        <f aca="false">ASC(E5174)</f>
        <v>ﾓﾝﾃﾙｶｽﾄﾅﾄﾘｳﾑ</v>
      </c>
      <c r="P5174" s="16" t="n">
        <f aca="false">N(P5173)+IF($C5174=検索!$B$49,1,0)</f>
        <v>0</v>
      </c>
    </row>
    <row r="5175" customFormat="false" ht="15" hidden="false" customHeight="false" outlineLevel="0" collapsed="false">
      <c r="A5175" s="16" t="s">
        <v>221</v>
      </c>
      <c r="B5175" s="0" t="s">
        <v>12017</v>
      </c>
      <c r="C5175" s="0" t="n">
        <v>449</v>
      </c>
      <c r="D5175" s="0" t="str">
        <f aca="false">IFERROR(VLOOKUP($C5175,薬効分類マスタ!$A$2:$B$180,2,FALSE()),"未登録")</f>
        <v>その他のアレルギー用薬</v>
      </c>
      <c r="E5175" s="16" t="s">
        <v>11988</v>
      </c>
      <c r="F5175" s="16" t="s">
        <v>262</v>
      </c>
      <c r="G5175" s="16" t="s">
        <v>12018</v>
      </c>
      <c r="H5175" s="16" t="s">
        <v>6670</v>
      </c>
      <c r="I5175" s="0" t="n">
        <v>41.9</v>
      </c>
      <c r="J5175" s="16" t="s">
        <v>232</v>
      </c>
      <c r="K5175" s="0" t="str">
        <f aca="false">IFERROR(IF(VLOOKUP($C5175,薬効分類マスタ!$A$2:$E$180,5,FALSE())=0,"",VLOOKUP($C5175,薬効分類マスタ!$A$2:$E$180,5,FALSE())),"")</f>
        <v/>
      </c>
      <c r="L5175" s="17"/>
      <c r="M5175" s="0" t="str">
        <f aca="false">IF($K5175="","",IF($L5175&lt;&gt;"",$L5175,VLOOKUP($C5175,薬効分類マスタ!$A$2:$F$180,6,FALSE())))</f>
        <v/>
      </c>
      <c r="N5175" s="0" t="str">
        <f aca="false">ASC(G5175)</f>
        <v>ｷﾌﾟﾚｽ錠10mg</v>
      </c>
      <c r="O5175" s="0" t="str">
        <f aca="false">ASC(E5175)</f>
        <v>ﾓﾝﾃﾙｶｽﾄﾅﾄﾘｳﾑ</v>
      </c>
      <c r="P5175" s="16" t="n">
        <f aca="false">N(P5174)+IF($C5175=検索!$B$49,1,0)</f>
        <v>0</v>
      </c>
    </row>
    <row r="5176" customFormat="false" ht="15" hidden="false" customHeight="false" outlineLevel="0" collapsed="false">
      <c r="A5176" s="16" t="s">
        <v>221</v>
      </c>
      <c r="B5176" s="0" t="s">
        <v>12019</v>
      </c>
      <c r="C5176" s="0" t="n">
        <v>449</v>
      </c>
      <c r="D5176" s="0" t="str">
        <f aca="false">IFERROR(VLOOKUP($C5176,薬効分類マスタ!$A$2:$B$180,2,FALSE()),"未登録")</f>
        <v>その他のアレルギー用薬</v>
      </c>
      <c r="E5176" s="16" t="s">
        <v>11988</v>
      </c>
      <c r="F5176" s="16" t="s">
        <v>262</v>
      </c>
      <c r="G5176" s="16" t="s">
        <v>12020</v>
      </c>
      <c r="H5176" s="16" t="s">
        <v>1659</v>
      </c>
      <c r="I5176" s="0" t="n">
        <v>41.9</v>
      </c>
      <c r="J5176" s="16" t="s">
        <v>232</v>
      </c>
      <c r="K5176" s="0" t="str">
        <f aca="false">IFERROR(IF(VLOOKUP($C5176,薬効分類マスタ!$A$2:$E$180,5,FALSE())=0,"",VLOOKUP($C5176,薬効分類マスタ!$A$2:$E$180,5,FALSE())),"")</f>
        <v/>
      </c>
      <c r="L5176" s="17"/>
      <c r="M5176" s="0" t="str">
        <f aca="false">IF($K5176="","",IF($L5176&lt;&gt;"",$L5176,VLOOKUP($C5176,薬効分類マスタ!$A$2:$F$180,6,FALSE())))</f>
        <v/>
      </c>
      <c r="N5176" s="0" t="str">
        <f aca="false">ASC(G5176)</f>
        <v>ｼﾝｸﾞﾚｱ錠10mg</v>
      </c>
      <c r="O5176" s="0" t="str">
        <f aca="false">ASC(E5176)</f>
        <v>ﾓﾝﾃﾙｶｽﾄﾅﾄﾘｳﾑ</v>
      </c>
      <c r="P5176" s="16" t="n">
        <f aca="false">N(P5175)+IF($C5176=検索!$B$49,1,0)</f>
        <v>0</v>
      </c>
    </row>
    <row r="5177" customFormat="false" ht="15" hidden="false" customHeight="false" outlineLevel="0" collapsed="false">
      <c r="A5177" s="16" t="s">
        <v>221</v>
      </c>
      <c r="B5177" s="0" t="s">
        <v>12021</v>
      </c>
      <c r="C5177" s="0" t="n">
        <v>449</v>
      </c>
      <c r="D5177" s="0" t="str">
        <f aca="false">IFERROR(VLOOKUP($C5177,薬効分類マスタ!$A$2:$B$180,2,FALSE()),"未登録")</f>
        <v>その他のアレルギー用薬</v>
      </c>
      <c r="E5177" s="16" t="s">
        <v>11988</v>
      </c>
      <c r="F5177" s="16" t="s">
        <v>262</v>
      </c>
      <c r="G5177" s="16" t="s">
        <v>12022</v>
      </c>
      <c r="H5177" s="16" t="s">
        <v>601</v>
      </c>
      <c r="I5177" s="0" t="n">
        <v>31.5</v>
      </c>
      <c r="J5177" s="16" t="s">
        <v>239</v>
      </c>
      <c r="K5177" s="0" t="str">
        <f aca="false">IFERROR(IF(VLOOKUP($C5177,薬効分類マスタ!$A$2:$E$180,5,FALSE())=0,"",VLOOKUP($C5177,薬効分類マスタ!$A$2:$E$180,5,FALSE())),"")</f>
        <v/>
      </c>
      <c r="L5177" s="17"/>
      <c r="M5177" s="0" t="str">
        <f aca="false">IF($K5177="","",IF($L5177&lt;&gt;"",$L5177,VLOOKUP($C5177,薬効分類マスタ!$A$2:$F$180,6,FALSE())))</f>
        <v/>
      </c>
      <c r="N5177" s="0" t="str">
        <f aca="false">ASC(G5177)</f>
        <v>ﾓﾝﾃﾙｶｽﾄ錠10mg｢KM｣</v>
      </c>
      <c r="O5177" s="0" t="str">
        <f aca="false">ASC(E5177)</f>
        <v>ﾓﾝﾃﾙｶｽﾄﾅﾄﾘｳﾑ</v>
      </c>
      <c r="P5177" s="16" t="n">
        <f aca="false">N(P5176)+IF($C5177=検索!$B$49,1,0)</f>
        <v>0</v>
      </c>
    </row>
    <row r="5178" customFormat="false" ht="15" hidden="false" customHeight="false" outlineLevel="0" collapsed="false">
      <c r="A5178" s="16" t="s">
        <v>221</v>
      </c>
      <c r="B5178" s="0" t="s">
        <v>12023</v>
      </c>
      <c r="C5178" s="0" t="n">
        <v>449</v>
      </c>
      <c r="D5178" s="0" t="str">
        <f aca="false">IFERROR(VLOOKUP($C5178,薬効分類マスタ!$A$2:$B$180,2,FALSE()),"未登録")</f>
        <v>その他のアレルギー用薬</v>
      </c>
      <c r="E5178" s="16" t="s">
        <v>11988</v>
      </c>
      <c r="F5178" s="16" t="s">
        <v>262</v>
      </c>
      <c r="G5178" s="16" t="s">
        <v>12024</v>
      </c>
      <c r="H5178" s="16" t="s">
        <v>4127</v>
      </c>
      <c r="I5178" s="0" t="n">
        <v>31.5</v>
      </c>
      <c r="J5178" s="16" t="s">
        <v>239</v>
      </c>
      <c r="K5178" s="0" t="str">
        <f aca="false">IFERROR(IF(VLOOKUP($C5178,薬効分類マスタ!$A$2:$E$180,5,FALSE())=0,"",VLOOKUP($C5178,薬効分類マスタ!$A$2:$E$180,5,FALSE())),"")</f>
        <v/>
      </c>
      <c r="L5178" s="17"/>
      <c r="M5178" s="0" t="str">
        <f aca="false">IF($K5178="","",IF($L5178&lt;&gt;"",$L5178,VLOOKUP($C5178,薬効分類マスタ!$A$2:$F$180,6,FALSE())))</f>
        <v/>
      </c>
      <c r="N5178" s="0" t="str">
        <f aca="false">ASC(G5178)</f>
        <v>ﾓﾝﾃﾙｶｽﾄ錠10mg｢CEO｣</v>
      </c>
      <c r="O5178" s="0" t="str">
        <f aca="false">ASC(E5178)</f>
        <v>ﾓﾝﾃﾙｶｽﾄﾅﾄﾘｳﾑ</v>
      </c>
      <c r="P5178" s="16" t="n">
        <f aca="false">N(P5177)+IF($C5178=検索!$B$49,1,0)</f>
        <v>0</v>
      </c>
    </row>
    <row r="5179" customFormat="false" ht="15" hidden="false" customHeight="false" outlineLevel="0" collapsed="false">
      <c r="A5179" s="16" t="s">
        <v>221</v>
      </c>
      <c r="B5179" s="0" t="s">
        <v>12025</v>
      </c>
      <c r="C5179" s="0" t="n">
        <v>449</v>
      </c>
      <c r="D5179" s="0" t="str">
        <f aca="false">IFERROR(VLOOKUP($C5179,薬効分類マスタ!$A$2:$B$180,2,FALSE()),"未登録")</f>
        <v>その他のアレルギー用薬</v>
      </c>
      <c r="E5179" s="16" t="s">
        <v>11988</v>
      </c>
      <c r="F5179" s="16" t="s">
        <v>262</v>
      </c>
      <c r="G5179" s="16" t="s">
        <v>12026</v>
      </c>
      <c r="H5179" s="16" t="s">
        <v>1361</v>
      </c>
      <c r="I5179" s="0" t="n">
        <v>31.5</v>
      </c>
      <c r="J5179" s="16" t="s">
        <v>239</v>
      </c>
      <c r="K5179" s="0" t="str">
        <f aca="false">IFERROR(IF(VLOOKUP($C5179,薬効分類マスタ!$A$2:$E$180,5,FALSE())=0,"",VLOOKUP($C5179,薬効分類マスタ!$A$2:$E$180,5,FALSE())),"")</f>
        <v/>
      </c>
      <c r="L5179" s="17"/>
      <c r="M5179" s="0" t="str">
        <f aca="false">IF($K5179="","",IF($L5179&lt;&gt;"",$L5179,VLOOKUP($C5179,薬効分類マスタ!$A$2:$F$180,6,FALSE())))</f>
        <v/>
      </c>
      <c r="N5179" s="0" t="str">
        <f aca="false">ASC(G5179)</f>
        <v>ﾓﾝﾃﾙｶｽﾄ錠10mg｢SN｣</v>
      </c>
      <c r="O5179" s="0" t="str">
        <f aca="false">ASC(E5179)</f>
        <v>ﾓﾝﾃﾙｶｽﾄﾅﾄﾘｳﾑ</v>
      </c>
      <c r="P5179" s="16" t="n">
        <f aca="false">N(P5178)+IF($C5179=検索!$B$49,1,0)</f>
        <v>0</v>
      </c>
    </row>
    <row r="5180" customFormat="false" ht="15" hidden="false" customHeight="false" outlineLevel="0" collapsed="false">
      <c r="A5180" s="16" t="s">
        <v>221</v>
      </c>
      <c r="B5180" s="0" t="s">
        <v>12027</v>
      </c>
      <c r="C5180" s="0" t="n">
        <v>449</v>
      </c>
      <c r="D5180" s="0" t="str">
        <f aca="false">IFERROR(VLOOKUP($C5180,薬効分類マスタ!$A$2:$B$180,2,FALSE()),"未登録")</f>
        <v>その他のアレルギー用薬</v>
      </c>
      <c r="E5180" s="16" t="s">
        <v>11988</v>
      </c>
      <c r="F5180" s="16" t="s">
        <v>262</v>
      </c>
      <c r="G5180" s="16" t="s">
        <v>12028</v>
      </c>
      <c r="H5180" s="16" t="s">
        <v>1067</v>
      </c>
      <c r="I5180" s="0" t="n">
        <v>31.5</v>
      </c>
      <c r="J5180" s="16" t="s">
        <v>239</v>
      </c>
      <c r="K5180" s="0" t="str">
        <f aca="false">IFERROR(IF(VLOOKUP($C5180,薬効分類マスタ!$A$2:$E$180,5,FALSE())=0,"",VLOOKUP($C5180,薬効分類マスタ!$A$2:$E$180,5,FALSE())),"")</f>
        <v/>
      </c>
      <c r="L5180" s="17"/>
      <c r="M5180" s="0" t="str">
        <f aca="false">IF($K5180="","",IF($L5180&lt;&gt;"",$L5180,VLOOKUP($C5180,薬効分類マスタ!$A$2:$F$180,6,FALSE())))</f>
        <v/>
      </c>
      <c r="N5180" s="0" t="str">
        <f aca="false">ASC(G5180)</f>
        <v>ﾓﾝﾃﾙｶｽﾄ錠10mg｢TCK｣</v>
      </c>
      <c r="O5180" s="0" t="str">
        <f aca="false">ASC(E5180)</f>
        <v>ﾓﾝﾃﾙｶｽﾄﾅﾄﾘｳﾑ</v>
      </c>
      <c r="P5180" s="16" t="n">
        <f aca="false">N(P5179)+IF($C5180=検索!$B$49,1,0)</f>
        <v>0</v>
      </c>
    </row>
    <row r="5181" customFormat="false" ht="15" hidden="false" customHeight="false" outlineLevel="0" collapsed="false">
      <c r="A5181" s="16" t="s">
        <v>221</v>
      </c>
      <c r="B5181" s="0" t="s">
        <v>12029</v>
      </c>
      <c r="C5181" s="0" t="n">
        <v>449</v>
      </c>
      <c r="D5181" s="0" t="str">
        <f aca="false">IFERROR(VLOOKUP($C5181,薬効分類マスタ!$A$2:$B$180,2,FALSE()),"未登録")</f>
        <v>その他のアレルギー用薬</v>
      </c>
      <c r="E5181" s="16" t="s">
        <v>11988</v>
      </c>
      <c r="F5181" s="16" t="s">
        <v>262</v>
      </c>
      <c r="G5181" s="16" t="s">
        <v>12030</v>
      </c>
      <c r="H5181" s="16" t="s">
        <v>574</v>
      </c>
      <c r="I5181" s="0" t="n">
        <v>13.3</v>
      </c>
      <c r="J5181" s="16" t="s">
        <v>239</v>
      </c>
      <c r="K5181" s="0" t="str">
        <f aca="false">IFERROR(IF(VLOOKUP($C5181,薬効分類マスタ!$A$2:$E$180,5,FALSE())=0,"",VLOOKUP($C5181,薬効分類マスタ!$A$2:$E$180,5,FALSE())),"")</f>
        <v/>
      </c>
      <c r="L5181" s="17"/>
      <c r="M5181" s="0" t="str">
        <f aca="false">IF($K5181="","",IF($L5181&lt;&gt;"",$L5181,VLOOKUP($C5181,薬効分類マスタ!$A$2:$F$180,6,FALSE())))</f>
        <v/>
      </c>
      <c r="N5181" s="0" t="str">
        <f aca="false">ASC(G5181)</f>
        <v>ﾓﾝﾃﾙｶｽﾄ錠10mg｢YD｣</v>
      </c>
      <c r="O5181" s="0" t="str">
        <f aca="false">ASC(E5181)</f>
        <v>ﾓﾝﾃﾙｶｽﾄﾅﾄﾘｳﾑ</v>
      </c>
      <c r="P5181" s="16" t="n">
        <f aca="false">N(P5180)+IF($C5181=検索!$B$49,1,0)</f>
        <v>0</v>
      </c>
    </row>
    <row r="5182" customFormat="false" ht="15" hidden="false" customHeight="false" outlineLevel="0" collapsed="false">
      <c r="A5182" s="16" t="s">
        <v>221</v>
      </c>
      <c r="B5182" s="0" t="s">
        <v>12031</v>
      </c>
      <c r="C5182" s="0" t="n">
        <v>449</v>
      </c>
      <c r="D5182" s="0" t="str">
        <f aca="false">IFERROR(VLOOKUP($C5182,薬効分類マスタ!$A$2:$B$180,2,FALSE()),"未登録")</f>
        <v>その他のアレルギー用薬</v>
      </c>
      <c r="E5182" s="16" t="s">
        <v>11988</v>
      </c>
      <c r="F5182" s="16" t="s">
        <v>262</v>
      </c>
      <c r="G5182" s="16" t="s">
        <v>12032</v>
      </c>
      <c r="H5182" s="16" t="s">
        <v>1300</v>
      </c>
      <c r="I5182" s="0" t="n">
        <v>31.5</v>
      </c>
      <c r="J5182" s="16" t="s">
        <v>239</v>
      </c>
      <c r="K5182" s="0" t="str">
        <f aca="false">IFERROR(IF(VLOOKUP($C5182,薬効分類マスタ!$A$2:$E$180,5,FALSE())=0,"",VLOOKUP($C5182,薬効分類マスタ!$A$2:$E$180,5,FALSE())),"")</f>
        <v/>
      </c>
      <c r="L5182" s="17"/>
      <c r="M5182" s="0" t="str">
        <f aca="false">IF($K5182="","",IF($L5182&lt;&gt;"",$L5182,VLOOKUP($C5182,薬効分類マスタ!$A$2:$F$180,6,FALSE())))</f>
        <v/>
      </c>
      <c r="N5182" s="0" t="str">
        <f aca="false">ASC(G5182)</f>
        <v>ﾓﾝﾃﾙｶｽﾄ錠10mg｢ｵｰﾊﾗ｣</v>
      </c>
      <c r="O5182" s="0" t="str">
        <f aca="false">ASC(E5182)</f>
        <v>ﾓﾝﾃﾙｶｽﾄﾅﾄﾘｳﾑ</v>
      </c>
      <c r="P5182" s="16" t="n">
        <f aca="false">N(P5181)+IF($C5182=検索!$B$49,1,0)</f>
        <v>0</v>
      </c>
    </row>
    <row r="5183" customFormat="false" ht="15" hidden="false" customHeight="false" outlineLevel="0" collapsed="false">
      <c r="A5183" s="16" t="s">
        <v>221</v>
      </c>
      <c r="B5183" s="0" t="s">
        <v>12033</v>
      </c>
      <c r="C5183" s="0" t="n">
        <v>449</v>
      </c>
      <c r="D5183" s="0" t="str">
        <f aca="false">IFERROR(VLOOKUP($C5183,薬効分類マスタ!$A$2:$B$180,2,FALSE()),"未登録")</f>
        <v>その他のアレルギー用薬</v>
      </c>
      <c r="E5183" s="16" t="s">
        <v>11988</v>
      </c>
      <c r="F5183" s="16" t="s">
        <v>262</v>
      </c>
      <c r="G5183" s="16" t="s">
        <v>12034</v>
      </c>
      <c r="H5183" s="16" t="s">
        <v>530</v>
      </c>
      <c r="I5183" s="0" t="n">
        <v>31.5</v>
      </c>
      <c r="J5183" s="16" t="s">
        <v>239</v>
      </c>
      <c r="K5183" s="0" t="str">
        <f aca="false">IFERROR(IF(VLOOKUP($C5183,薬効分類マスタ!$A$2:$E$180,5,FALSE())=0,"",VLOOKUP($C5183,薬効分類マスタ!$A$2:$E$180,5,FALSE())),"")</f>
        <v/>
      </c>
      <c r="L5183" s="17"/>
      <c r="M5183" s="0" t="str">
        <f aca="false">IF($K5183="","",IF($L5183&lt;&gt;"",$L5183,VLOOKUP($C5183,薬効分類マスタ!$A$2:$F$180,6,FALSE())))</f>
        <v/>
      </c>
      <c r="N5183" s="0" t="str">
        <f aca="false">ASC(G5183)</f>
        <v>ﾓﾝﾃﾙｶｽﾄ錠10mg｢ｹﾐﾌｧ｣</v>
      </c>
      <c r="O5183" s="0" t="str">
        <f aca="false">ASC(E5183)</f>
        <v>ﾓﾝﾃﾙｶｽﾄﾅﾄﾘｳﾑ</v>
      </c>
      <c r="P5183" s="16" t="n">
        <f aca="false">N(P5182)+IF($C5183=検索!$B$49,1,0)</f>
        <v>0</v>
      </c>
    </row>
    <row r="5184" customFormat="false" ht="15" hidden="false" customHeight="false" outlineLevel="0" collapsed="false">
      <c r="A5184" s="16" t="s">
        <v>221</v>
      </c>
      <c r="B5184" s="0" t="s">
        <v>12035</v>
      </c>
      <c r="C5184" s="0" t="n">
        <v>449</v>
      </c>
      <c r="D5184" s="0" t="str">
        <f aca="false">IFERROR(VLOOKUP($C5184,薬効分類マスタ!$A$2:$B$180,2,FALSE()),"未登録")</f>
        <v>その他のアレルギー用薬</v>
      </c>
      <c r="E5184" s="16" t="s">
        <v>11988</v>
      </c>
      <c r="F5184" s="16" t="s">
        <v>262</v>
      </c>
      <c r="G5184" s="16" t="s">
        <v>12036</v>
      </c>
      <c r="H5184" s="16" t="s">
        <v>533</v>
      </c>
      <c r="I5184" s="0" t="n">
        <v>31.5</v>
      </c>
      <c r="J5184" s="16" t="s">
        <v>239</v>
      </c>
      <c r="K5184" s="0" t="str">
        <f aca="false">IFERROR(IF(VLOOKUP($C5184,薬効分類マスタ!$A$2:$E$180,5,FALSE())=0,"",VLOOKUP($C5184,薬効分類マスタ!$A$2:$E$180,5,FALSE())),"")</f>
        <v/>
      </c>
      <c r="L5184" s="17"/>
      <c r="M5184" s="0" t="str">
        <f aca="false">IF($K5184="","",IF($L5184&lt;&gt;"",$L5184,VLOOKUP($C5184,薬効分類マスタ!$A$2:$F$180,6,FALSE())))</f>
        <v/>
      </c>
      <c r="N5184" s="0" t="str">
        <f aca="false">ASC(G5184)</f>
        <v>ﾓﾝﾃﾙｶｽﾄ錠10mg｢ﾄｰﾜ｣</v>
      </c>
      <c r="O5184" s="0" t="str">
        <f aca="false">ASC(E5184)</f>
        <v>ﾓﾝﾃﾙｶｽﾄﾅﾄﾘｳﾑ</v>
      </c>
      <c r="P5184" s="16" t="n">
        <f aca="false">N(P5183)+IF($C5184=検索!$B$49,1,0)</f>
        <v>0</v>
      </c>
    </row>
    <row r="5185" customFormat="false" ht="15" hidden="false" customHeight="false" outlineLevel="0" collapsed="false">
      <c r="A5185" s="16" t="s">
        <v>221</v>
      </c>
      <c r="B5185" s="0" t="s">
        <v>12037</v>
      </c>
      <c r="C5185" s="0" t="n">
        <v>449</v>
      </c>
      <c r="D5185" s="0" t="str">
        <f aca="false">IFERROR(VLOOKUP($C5185,薬効分類マスタ!$A$2:$B$180,2,FALSE()),"未登録")</f>
        <v>その他のアレルギー用薬</v>
      </c>
      <c r="E5185" s="16" t="s">
        <v>11988</v>
      </c>
      <c r="F5185" s="16" t="s">
        <v>262</v>
      </c>
      <c r="G5185" s="16" t="s">
        <v>12038</v>
      </c>
      <c r="H5185" s="16" t="s">
        <v>606</v>
      </c>
      <c r="I5185" s="0" t="n">
        <v>13.3</v>
      </c>
      <c r="J5185" s="16" t="s">
        <v>239</v>
      </c>
      <c r="K5185" s="0" t="str">
        <f aca="false">IFERROR(IF(VLOOKUP($C5185,薬効分類マスタ!$A$2:$E$180,5,FALSE())=0,"",VLOOKUP($C5185,薬効分類マスタ!$A$2:$E$180,5,FALSE())),"")</f>
        <v/>
      </c>
      <c r="L5185" s="17"/>
      <c r="M5185" s="0" t="str">
        <f aca="false">IF($K5185="","",IF($L5185&lt;&gt;"",$L5185,VLOOKUP($C5185,薬効分類マスタ!$A$2:$F$180,6,FALSE())))</f>
        <v/>
      </c>
      <c r="N5185" s="0" t="str">
        <f aca="false">ASC(G5185)</f>
        <v>ﾓﾝﾃﾙｶｽﾄ錠10mg｢日新｣</v>
      </c>
      <c r="O5185" s="0" t="str">
        <f aca="false">ASC(E5185)</f>
        <v>ﾓﾝﾃﾙｶｽﾄﾅﾄﾘｳﾑ</v>
      </c>
      <c r="P5185" s="16" t="n">
        <f aca="false">N(P5184)+IF($C5185=検索!$B$49,1,0)</f>
        <v>0</v>
      </c>
    </row>
    <row r="5186" customFormat="false" ht="15" hidden="false" customHeight="false" outlineLevel="0" collapsed="false">
      <c r="A5186" s="16" t="s">
        <v>221</v>
      </c>
      <c r="B5186" s="0" t="s">
        <v>12039</v>
      </c>
      <c r="C5186" s="0" t="n">
        <v>449</v>
      </c>
      <c r="D5186" s="0" t="str">
        <f aca="false">IFERROR(VLOOKUP($C5186,薬効分類マスタ!$A$2:$B$180,2,FALSE()),"未登録")</f>
        <v>その他のアレルギー用薬</v>
      </c>
      <c r="E5186" s="16" t="s">
        <v>11988</v>
      </c>
      <c r="F5186" s="16" t="s">
        <v>262</v>
      </c>
      <c r="G5186" s="16" t="s">
        <v>12040</v>
      </c>
      <c r="H5186" s="16" t="s">
        <v>527</v>
      </c>
      <c r="I5186" s="0" t="n">
        <v>31.5</v>
      </c>
      <c r="J5186" s="16" t="s">
        <v>239</v>
      </c>
      <c r="K5186" s="0" t="str">
        <f aca="false">IFERROR(IF(VLOOKUP($C5186,薬効分類マスタ!$A$2:$E$180,5,FALSE())=0,"",VLOOKUP($C5186,薬効分類マスタ!$A$2:$E$180,5,FALSE())),"")</f>
        <v/>
      </c>
      <c r="L5186" s="17"/>
      <c r="M5186" s="0" t="str">
        <f aca="false">IF($K5186="","",IF($L5186&lt;&gt;"",$L5186,VLOOKUP($C5186,薬効分類マスタ!$A$2:$F$180,6,FALSE())))</f>
        <v/>
      </c>
      <c r="N5186" s="0" t="str">
        <f aca="false">ASC(G5186)</f>
        <v>ﾓﾝﾃﾙｶｽﾄ錠10mg｢JG｣</v>
      </c>
      <c r="O5186" s="0" t="str">
        <f aca="false">ASC(E5186)</f>
        <v>ﾓﾝﾃﾙｶｽﾄﾅﾄﾘｳﾑ</v>
      </c>
      <c r="P5186" s="16" t="n">
        <f aca="false">N(P5185)+IF($C5186=検索!$B$49,1,0)</f>
        <v>0</v>
      </c>
    </row>
    <row r="5187" customFormat="false" ht="15" hidden="false" customHeight="false" outlineLevel="0" collapsed="false">
      <c r="A5187" s="16" t="s">
        <v>221</v>
      </c>
      <c r="B5187" s="0" t="s">
        <v>12041</v>
      </c>
      <c r="C5187" s="0" t="n">
        <v>449</v>
      </c>
      <c r="D5187" s="0" t="str">
        <f aca="false">IFERROR(VLOOKUP($C5187,薬効分類マスタ!$A$2:$B$180,2,FALSE()),"未登録")</f>
        <v>その他のアレルギー用薬</v>
      </c>
      <c r="E5187" s="16" t="s">
        <v>11988</v>
      </c>
      <c r="F5187" s="16" t="s">
        <v>262</v>
      </c>
      <c r="G5187" s="16" t="s">
        <v>12042</v>
      </c>
      <c r="H5187" s="16" t="s">
        <v>347</v>
      </c>
      <c r="I5187" s="0" t="n">
        <v>26.4</v>
      </c>
      <c r="J5187" s="16" t="s">
        <v>239</v>
      </c>
      <c r="K5187" s="0" t="str">
        <f aca="false">IFERROR(IF(VLOOKUP($C5187,薬効分類マスタ!$A$2:$E$180,5,FALSE())=0,"",VLOOKUP($C5187,薬効分類マスタ!$A$2:$E$180,5,FALSE())),"")</f>
        <v/>
      </c>
      <c r="L5187" s="17"/>
      <c r="M5187" s="0" t="str">
        <f aca="false">IF($K5187="","",IF($L5187&lt;&gt;"",$L5187,VLOOKUP($C5187,薬効分類マスタ!$A$2:$F$180,6,FALSE())))</f>
        <v/>
      </c>
      <c r="N5187" s="0" t="str">
        <f aca="false">ASC(G5187)</f>
        <v>ﾓﾝﾃﾙｶｽﾄ錠10mg｢ﾂﾙﾊﾗ｣</v>
      </c>
      <c r="O5187" s="0" t="str">
        <f aca="false">ASC(E5187)</f>
        <v>ﾓﾝﾃﾙｶｽﾄﾅﾄﾘｳﾑ</v>
      </c>
      <c r="P5187" s="16" t="n">
        <f aca="false">N(P5186)+IF($C5187=検索!$B$49,1,0)</f>
        <v>0</v>
      </c>
    </row>
    <row r="5188" customFormat="false" ht="15" hidden="false" customHeight="false" outlineLevel="0" collapsed="false">
      <c r="A5188" s="16" t="s">
        <v>221</v>
      </c>
      <c r="B5188" s="0" t="s">
        <v>12043</v>
      </c>
      <c r="C5188" s="0" t="n">
        <v>449</v>
      </c>
      <c r="D5188" s="0" t="str">
        <f aca="false">IFERROR(VLOOKUP($C5188,薬効分類マスタ!$A$2:$B$180,2,FALSE()),"未登録")</f>
        <v>その他のアレルギー用薬</v>
      </c>
      <c r="E5188" s="16" t="s">
        <v>11988</v>
      </c>
      <c r="F5188" s="16" t="s">
        <v>262</v>
      </c>
      <c r="G5188" s="16" t="s">
        <v>12044</v>
      </c>
      <c r="H5188" s="16" t="s">
        <v>385</v>
      </c>
      <c r="I5188" s="0" t="n">
        <v>26.4</v>
      </c>
      <c r="J5188" s="16" t="s">
        <v>239</v>
      </c>
      <c r="K5188" s="0" t="str">
        <f aca="false">IFERROR(IF(VLOOKUP($C5188,薬効分類マスタ!$A$2:$E$180,5,FALSE())=0,"",VLOOKUP($C5188,薬効分類マスタ!$A$2:$E$180,5,FALSE())),"")</f>
        <v/>
      </c>
      <c r="L5188" s="17"/>
      <c r="M5188" s="0" t="str">
        <f aca="false">IF($K5188="","",IF($L5188&lt;&gt;"",$L5188,VLOOKUP($C5188,薬効分類マスタ!$A$2:$F$180,6,FALSE())))</f>
        <v/>
      </c>
      <c r="N5188" s="0" t="str">
        <f aca="false">ASC(G5188)</f>
        <v>ﾓﾝﾃﾙｶｽﾄ錠10mg｢ｻﾜｲ｣</v>
      </c>
      <c r="O5188" s="0" t="str">
        <f aca="false">ASC(E5188)</f>
        <v>ﾓﾝﾃﾙｶｽﾄﾅﾄﾘｳﾑ</v>
      </c>
      <c r="P5188" s="16" t="n">
        <f aca="false">N(P5187)+IF($C5188=検索!$B$49,1,0)</f>
        <v>0</v>
      </c>
    </row>
    <row r="5189" customFormat="false" ht="15" hidden="false" customHeight="false" outlineLevel="0" collapsed="false">
      <c r="A5189" s="16" t="s">
        <v>221</v>
      </c>
      <c r="B5189" s="0" t="s">
        <v>12045</v>
      </c>
      <c r="C5189" s="0" t="n">
        <v>449</v>
      </c>
      <c r="D5189" s="0" t="str">
        <f aca="false">IFERROR(VLOOKUP($C5189,薬効分類マスタ!$A$2:$B$180,2,FALSE()),"未登録")</f>
        <v>その他のアレルギー用薬</v>
      </c>
      <c r="E5189" s="16" t="s">
        <v>11988</v>
      </c>
      <c r="F5189" s="16" t="s">
        <v>262</v>
      </c>
      <c r="G5189" s="16" t="s">
        <v>12046</v>
      </c>
      <c r="H5189" s="16" t="s">
        <v>848</v>
      </c>
      <c r="I5189" s="0" t="n">
        <v>13.3</v>
      </c>
      <c r="J5189" s="16" t="s">
        <v>239</v>
      </c>
      <c r="K5189" s="0" t="str">
        <f aca="false">IFERROR(IF(VLOOKUP($C5189,薬効分類マスタ!$A$2:$E$180,5,FALSE())=0,"",VLOOKUP($C5189,薬効分類マスタ!$A$2:$E$180,5,FALSE())),"")</f>
        <v/>
      </c>
      <c r="L5189" s="17"/>
      <c r="M5189" s="0" t="str">
        <f aca="false">IF($K5189="","",IF($L5189&lt;&gt;"",$L5189,VLOOKUP($C5189,薬効分類マスタ!$A$2:$F$180,6,FALSE())))</f>
        <v/>
      </c>
      <c r="N5189" s="0" t="str">
        <f aca="false">ASC(G5189)</f>
        <v>ﾓﾝﾃﾙｶｽﾄ錠10mg｢ﾌｪﾙｾﾞﾝ｣</v>
      </c>
      <c r="O5189" s="0" t="str">
        <f aca="false">ASC(E5189)</f>
        <v>ﾓﾝﾃﾙｶｽﾄﾅﾄﾘｳﾑ</v>
      </c>
      <c r="P5189" s="16" t="n">
        <f aca="false">N(P5188)+IF($C5189=検索!$B$49,1,0)</f>
        <v>0</v>
      </c>
    </row>
    <row r="5190" customFormat="false" ht="15" hidden="false" customHeight="false" outlineLevel="0" collapsed="false">
      <c r="A5190" s="16" t="s">
        <v>221</v>
      </c>
      <c r="B5190" s="0" t="s">
        <v>12047</v>
      </c>
      <c r="C5190" s="0" t="n">
        <v>449</v>
      </c>
      <c r="D5190" s="0" t="str">
        <f aca="false">IFERROR(VLOOKUP($C5190,薬効分類マスタ!$A$2:$B$180,2,FALSE()),"未登録")</f>
        <v>その他のアレルギー用薬</v>
      </c>
      <c r="E5190" s="16" t="s">
        <v>11988</v>
      </c>
      <c r="F5190" s="16" t="s">
        <v>257</v>
      </c>
      <c r="G5190" s="16" t="s">
        <v>12048</v>
      </c>
      <c r="I5190" s="0" t="n">
        <v>10.8</v>
      </c>
      <c r="J5190" s="16" t="s">
        <v>239</v>
      </c>
      <c r="K5190" s="0" t="str">
        <f aca="false">IFERROR(IF(VLOOKUP($C5190,薬効分類マスタ!$A$2:$E$180,5,FALSE())=0,"",VLOOKUP($C5190,薬効分類マスタ!$A$2:$E$180,5,FALSE())),"")</f>
        <v/>
      </c>
      <c r="L5190" s="17"/>
      <c r="M5190" s="0" t="str">
        <f aca="false">IF($K5190="","",IF($L5190&lt;&gt;"",$L5190,VLOOKUP($C5190,薬効分類マスタ!$A$2:$F$180,6,FALSE())))</f>
        <v/>
      </c>
      <c r="N5190" s="0" t="str">
        <f aca="false">ASC(G5190)</f>
        <v>ﾓﾝﾃﾙｶｽﾄﾅﾄﾘｳﾑ5mg錠</v>
      </c>
      <c r="O5190" s="0" t="str">
        <f aca="false">ASC(E5190)</f>
        <v>ﾓﾝﾃﾙｶｽﾄﾅﾄﾘｳﾑ</v>
      </c>
      <c r="P5190" s="16" t="n">
        <f aca="false">N(P5189)+IF($C5190=検索!$B$49,1,0)</f>
        <v>0</v>
      </c>
    </row>
    <row r="5191" customFormat="false" ht="15" hidden="false" customHeight="false" outlineLevel="0" collapsed="false">
      <c r="A5191" s="16" t="s">
        <v>221</v>
      </c>
      <c r="B5191" s="0" t="s">
        <v>12049</v>
      </c>
      <c r="C5191" s="0" t="n">
        <v>449</v>
      </c>
      <c r="D5191" s="0" t="str">
        <f aca="false">IFERROR(VLOOKUP($C5191,薬効分類マスタ!$A$2:$B$180,2,FALSE()),"未登録")</f>
        <v>その他のアレルギー用薬</v>
      </c>
      <c r="E5191" s="16" t="s">
        <v>11988</v>
      </c>
      <c r="F5191" s="16" t="s">
        <v>257</v>
      </c>
      <c r="G5191" s="16" t="s">
        <v>12050</v>
      </c>
      <c r="H5191" s="16" t="s">
        <v>6670</v>
      </c>
      <c r="I5191" s="0" t="n">
        <v>42.2</v>
      </c>
      <c r="J5191" s="16" t="s">
        <v>232</v>
      </c>
      <c r="K5191" s="0" t="str">
        <f aca="false">IFERROR(IF(VLOOKUP($C5191,薬効分類マスタ!$A$2:$E$180,5,FALSE())=0,"",VLOOKUP($C5191,薬効分類マスタ!$A$2:$E$180,5,FALSE())),"")</f>
        <v/>
      </c>
      <c r="L5191" s="17"/>
      <c r="M5191" s="0" t="str">
        <f aca="false">IF($K5191="","",IF($L5191&lt;&gt;"",$L5191,VLOOKUP($C5191,薬効分類マスタ!$A$2:$F$180,6,FALSE())))</f>
        <v/>
      </c>
      <c r="N5191" s="0" t="str">
        <f aca="false">ASC(G5191)</f>
        <v>ｷﾌﾟﾚｽ錠5mg</v>
      </c>
      <c r="O5191" s="0" t="str">
        <f aca="false">ASC(E5191)</f>
        <v>ﾓﾝﾃﾙｶｽﾄﾅﾄﾘｳﾑ</v>
      </c>
      <c r="P5191" s="16" t="n">
        <f aca="false">N(P5190)+IF($C5191=検索!$B$49,1,0)</f>
        <v>0</v>
      </c>
    </row>
    <row r="5192" customFormat="false" ht="15" hidden="false" customHeight="false" outlineLevel="0" collapsed="false">
      <c r="A5192" s="16" t="s">
        <v>221</v>
      </c>
      <c r="B5192" s="0" t="s">
        <v>12051</v>
      </c>
      <c r="C5192" s="0" t="n">
        <v>449</v>
      </c>
      <c r="D5192" s="0" t="str">
        <f aca="false">IFERROR(VLOOKUP($C5192,薬効分類マスタ!$A$2:$B$180,2,FALSE()),"未登録")</f>
        <v>その他のアレルギー用薬</v>
      </c>
      <c r="E5192" s="16" t="s">
        <v>11988</v>
      </c>
      <c r="F5192" s="16" t="s">
        <v>257</v>
      </c>
      <c r="G5192" s="16" t="s">
        <v>12052</v>
      </c>
      <c r="H5192" s="16" t="s">
        <v>1659</v>
      </c>
      <c r="I5192" s="0" t="n">
        <v>46</v>
      </c>
      <c r="J5192" s="16" t="s">
        <v>232</v>
      </c>
      <c r="K5192" s="0" t="str">
        <f aca="false">IFERROR(IF(VLOOKUP($C5192,薬効分類マスタ!$A$2:$E$180,5,FALSE())=0,"",VLOOKUP($C5192,薬効分類マスタ!$A$2:$E$180,5,FALSE())),"")</f>
        <v/>
      </c>
      <c r="L5192" s="17"/>
      <c r="M5192" s="0" t="str">
        <f aca="false">IF($K5192="","",IF($L5192&lt;&gt;"",$L5192,VLOOKUP($C5192,薬効分類マスタ!$A$2:$F$180,6,FALSE())))</f>
        <v/>
      </c>
      <c r="N5192" s="0" t="str">
        <f aca="false">ASC(G5192)</f>
        <v>ｼﾝｸﾞﾚｱ錠5mg</v>
      </c>
      <c r="O5192" s="0" t="str">
        <f aca="false">ASC(E5192)</f>
        <v>ﾓﾝﾃﾙｶｽﾄﾅﾄﾘｳﾑ</v>
      </c>
      <c r="P5192" s="16" t="n">
        <f aca="false">N(P5191)+IF($C5192=検索!$B$49,1,0)</f>
        <v>0</v>
      </c>
    </row>
    <row r="5193" customFormat="false" ht="15" hidden="false" customHeight="false" outlineLevel="0" collapsed="false">
      <c r="A5193" s="16" t="s">
        <v>221</v>
      </c>
      <c r="B5193" s="0" t="s">
        <v>12053</v>
      </c>
      <c r="C5193" s="0" t="n">
        <v>449</v>
      </c>
      <c r="D5193" s="0" t="str">
        <f aca="false">IFERROR(VLOOKUP($C5193,薬効分類マスタ!$A$2:$B$180,2,FALSE()),"未登録")</f>
        <v>その他のアレルギー用薬</v>
      </c>
      <c r="E5193" s="16" t="s">
        <v>11988</v>
      </c>
      <c r="F5193" s="16" t="s">
        <v>257</v>
      </c>
      <c r="G5193" s="16" t="s">
        <v>12054</v>
      </c>
      <c r="H5193" s="16" t="s">
        <v>601</v>
      </c>
      <c r="I5193" s="0" t="n">
        <v>25.9</v>
      </c>
      <c r="J5193" s="16" t="s">
        <v>239</v>
      </c>
      <c r="K5193" s="0" t="str">
        <f aca="false">IFERROR(IF(VLOOKUP($C5193,薬効分類マスタ!$A$2:$E$180,5,FALSE())=0,"",VLOOKUP($C5193,薬効分類マスタ!$A$2:$E$180,5,FALSE())),"")</f>
        <v/>
      </c>
      <c r="L5193" s="17"/>
      <c r="M5193" s="0" t="str">
        <f aca="false">IF($K5193="","",IF($L5193&lt;&gt;"",$L5193,VLOOKUP($C5193,薬効分類マスタ!$A$2:$F$180,6,FALSE())))</f>
        <v/>
      </c>
      <c r="N5193" s="0" t="str">
        <f aca="false">ASC(G5193)</f>
        <v>ﾓﾝﾃﾙｶｽﾄ錠5mg｢KM｣</v>
      </c>
      <c r="O5193" s="0" t="str">
        <f aca="false">ASC(E5193)</f>
        <v>ﾓﾝﾃﾙｶｽﾄﾅﾄﾘｳﾑ</v>
      </c>
      <c r="P5193" s="16" t="n">
        <f aca="false">N(P5192)+IF($C5193=検索!$B$49,1,0)</f>
        <v>0</v>
      </c>
    </row>
    <row r="5194" customFormat="false" ht="15" hidden="false" customHeight="false" outlineLevel="0" collapsed="false">
      <c r="A5194" s="16" t="s">
        <v>221</v>
      </c>
      <c r="B5194" s="0" t="s">
        <v>12055</v>
      </c>
      <c r="C5194" s="0" t="n">
        <v>449</v>
      </c>
      <c r="D5194" s="0" t="str">
        <f aca="false">IFERROR(VLOOKUP($C5194,薬効分類マスタ!$A$2:$B$180,2,FALSE()),"未登録")</f>
        <v>その他のアレルギー用薬</v>
      </c>
      <c r="E5194" s="16" t="s">
        <v>11988</v>
      </c>
      <c r="F5194" s="16" t="s">
        <v>257</v>
      </c>
      <c r="G5194" s="16" t="s">
        <v>12056</v>
      </c>
      <c r="H5194" s="16" t="s">
        <v>4127</v>
      </c>
      <c r="I5194" s="0" t="n">
        <v>29.7</v>
      </c>
      <c r="J5194" s="16" t="s">
        <v>239</v>
      </c>
      <c r="K5194" s="0" t="str">
        <f aca="false">IFERROR(IF(VLOOKUP($C5194,薬効分類マスタ!$A$2:$E$180,5,FALSE())=0,"",VLOOKUP($C5194,薬効分類マスタ!$A$2:$E$180,5,FALSE())),"")</f>
        <v/>
      </c>
      <c r="L5194" s="17"/>
      <c r="M5194" s="0" t="str">
        <f aca="false">IF($K5194="","",IF($L5194&lt;&gt;"",$L5194,VLOOKUP($C5194,薬効分類マスタ!$A$2:$F$180,6,FALSE())))</f>
        <v/>
      </c>
      <c r="N5194" s="0" t="str">
        <f aca="false">ASC(G5194)</f>
        <v>ﾓﾝﾃﾙｶｽﾄ錠5mg｢CEO｣</v>
      </c>
      <c r="O5194" s="0" t="str">
        <f aca="false">ASC(E5194)</f>
        <v>ﾓﾝﾃﾙｶｽﾄﾅﾄﾘｳﾑ</v>
      </c>
      <c r="P5194" s="16" t="n">
        <f aca="false">N(P5193)+IF($C5194=検索!$B$49,1,0)</f>
        <v>0</v>
      </c>
    </row>
    <row r="5195" customFormat="false" ht="15" hidden="false" customHeight="false" outlineLevel="0" collapsed="false">
      <c r="A5195" s="16" t="s">
        <v>221</v>
      </c>
      <c r="B5195" s="0" t="s">
        <v>12057</v>
      </c>
      <c r="C5195" s="0" t="n">
        <v>449</v>
      </c>
      <c r="D5195" s="0" t="str">
        <f aca="false">IFERROR(VLOOKUP($C5195,薬効分類マスタ!$A$2:$B$180,2,FALSE()),"未登録")</f>
        <v>その他のアレルギー用薬</v>
      </c>
      <c r="E5195" s="16" t="s">
        <v>11988</v>
      </c>
      <c r="F5195" s="16" t="s">
        <v>257</v>
      </c>
      <c r="G5195" s="16" t="s">
        <v>12058</v>
      </c>
      <c r="H5195" s="16" t="s">
        <v>1361</v>
      </c>
      <c r="I5195" s="0" t="n">
        <v>25.9</v>
      </c>
      <c r="J5195" s="16" t="s">
        <v>239</v>
      </c>
      <c r="K5195" s="0" t="str">
        <f aca="false">IFERROR(IF(VLOOKUP($C5195,薬効分類マスタ!$A$2:$E$180,5,FALSE())=0,"",VLOOKUP($C5195,薬効分類マスタ!$A$2:$E$180,5,FALSE())),"")</f>
        <v/>
      </c>
      <c r="L5195" s="17"/>
      <c r="M5195" s="0" t="str">
        <f aca="false">IF($K5195="","",IF($L5195&lt;&gt;"",$L5195,VLOOKUP($C5195,薬効分類マスタ!$A$2:$F$180,6,FALSE())))</f>
        <v/>
      </c>
      <c r="N5195" s="0" t="str">
        <f aca="false">ASC(G5195)</f>
        <v>ﾓﾝﾃﾙｶｽﾄ錠5mg｢SN｣</v>
      </c>
      <c r="O5195" s="0" t="str">
        <f aca="false">ASC(E5195)</f>
        <v>ﾓﾝﾃﾙｶｽﾄﾅﾄﾘｳﾑ</v>
      </c>
      <c r="P5195" s="16" t="n">
        <f aca="false">N(P5194)+IF($C5195=検索!$B$49,1,0)</f>
        <v>0</v>
      </c>
    </row>
    <row r="5196" customFormat="false" ht="15" hidden="false" customHeight="false" outlineLevel="0" collapsed="false">
      <c r="A5196" s="16" t="s">
        <v>221</v>
      </c>
      <c r="B5196" s="0" t="s">
        <v>12059</v>
      </c>
      <c r="C5196" s="0" t="n">
        <v>449</v>
      </c>
      <c r="D5196" s="0" t="str">
        <f aca="false">IFERROR(VLOOKUP($C5196,薬効分類マスタ!$A$2:$B$180,2,FALSE()),"未登録")</f>
        <v>その他のアレルギー用薬</v>
      </c>
      <c r="E5196" s="16" t="s">
        <v>11988</v>
      </c>
      <c r="F5196" s="16" t="s">
        <v>257</v>
      </c>
      <c r="G5196" s="16" t="s">
        <v>12060</v>
      </c>
      <c r="H5196" s="16" t="s">
        <v>1067</v>
      </c>
      <c r="I5196" s="0" t="n">
        <v>23.7</v>
      </c>
      <c r="J5196" s="16" t="s">
        <v>239</v>
      </c>
      <c r="K5196" s="0" t="str">
        <f aca="false">IFERROR(IF(VLOOKUP($C5196,薬効分類マスタ!$A$2:$E$180,5,FALSE())=0,"",VLOOKUP($C5196,薬効分類マスタ!$A$2:$E$180,5,FALSE())),"")</f>
        <v/>
      </c>
      <c r="L5196" s="17"/>
      <c r="M5196" s="0" t="str">
        <f aca="false">IF($K5196="","",IF($L5196&lt;&gt;"",$L5196,VLOOKUP($C5196,薬効分類マスタ!$A$2:$F$180,6,FALSE())))</f>
        <v/>
      </c>
      <c r="N5196" s="0" t="str">
        <f aca="false">ASC(G5196)</f>
        <v>ﾓﾝﾃﾙｶｽﾄ錠5mg｢TCK｣</v>
      </c>
      <c r="O5196" s="0" t="str">
        <f aca="false">ASC(E5196)</f>
        <v>ﾓﾝﾃﾙｶｽﾄﾅﾄﾘｳﾑ</v>
      </c>
      <c r="P5196" s="16" t="n">
        <f aca="false">N(P5195)+IF($C5196=検索!$B$49,1,0)</f>
        <v>0</v>
      </c>
    </row>
    <row r="5197" customFormat="false" ht="15" hidden="false" customHeight="false" outlineLevel="0" collapsed="false">
      <c r="A5197" s="16" t="s">
        <v>221</v>
      </c>
      <c r="B5197" s="0" t="s">
        <v>12061</v>
      </c>
      <c r="C5197" s="0" t="n">
        <v>449</v>
      </c>
      <c r="D5197" s="0" t="str">
        <f aca="false">IFERROR(VLOOKUP($C5197,薬効分類マスタ!$A$2:$B$180,2,FALSE()),"未登録")</f>
        <v>その他のアレルギー用薬</v>
      </c>
      <c r="E5197" s="16" t="s">
        <v>11988</v>
      </c>
      <c r="F5197" s="16" t="s">
        <v>257</v>
      </c>
      <c r="G5197" s="16" t="s">
        <v>12062</v>
      </c>
      <c r="H5197" s="16" t="s">
        <v>1300</v>
      </c>
      <c r="I5197" s="0" t="n">
        <v>29.7</v>
      </c>
      <c r="J5197" s="16" t="s">
        <v>239</v>
      </c>
      <c r="K5197" s="0" t="str">
        <f aca="false">IFERROR(IF(VLOOKUP($C5197,薬効分類マスタ!$A$2:$E$180,5,FALSE())=0,"",VLOOKUP($C5197,薬効分類マスタ!$A$2:$E$180,5,FALSE())),"")</f>
        <v/>
      </c>
      <c r="L5197" s="17"/>
      <c r="M5197" s="0" t="str">
        <f aca="false">IF($K5197="","",IF($L5197&lt;&gt;"",$L5197,VLOOKUP($C5197,薬効分類マスタ!$A$2:$F$180,6,FALSE())))</f>
        <v/>
      </c>
      <c r="N5197" s="0" t="str">
        <f aca="false">ASC(G5197)</f>
        <v>ﾓﾝﾃﾙｶｽﾄ錠5mg｢ｵｰﾊﾗ｣</v>
      </c>
      <c r="O5197" s="0" t="str">
        <f aca="false">ASC(E5197)</f>
        <v>ﾓﾝﾃﾙｶｽﾄﾅﾄﾘｳﾑ</v>
      </c>
      <c r="P5197" s="16" t="n">
        <f aca="false">N(P5196)+IF($C5197=検索!$B$49,1,0)</f>
        <v>0</v>
      </c>
    </row>
    <row r="5198" customFormat="false" ht="15" hidden="false" customHeight="false" outlineLevel="0" collapsed="false">
      <c r="A5198" s="16" t="s">
        <v>221</v>
      </c>
      <c r="B5198" s="0" t="s">
        <v>12063</v>
      </c>
      <c r="C5198" s="0" t="n">
        <v>449</v>
      </c>
      <c r="D5198" s="0" t="str">
        <f aca="false">IFERROR(VLOOKUP($C5198,薬効分類マスタ!$A$2:$B$180,2,FALSE()),"未登録")</f>
        <v>その他のアレルギー用薬</v>
      </c>
      <c r="E5198" s="16" t="s">
        <v>11988</v>
      </c>
      <c r="F5198" s="16" t="s">
        <v>257</v>
      </c>
      <c r="G5198" s="16" t="s">
        <v>12064</v>
      </c>
      <c r="H5198" s="16" t="s">
        <v>533</v>
      </c>
      <c r="I5198" s="0" t="n">
        <v>25.9</v>
      </c>
      <c r="J5198" s="16" t="s">
        <v>239</v>
      </c>
      <c r="K5198" s="0" t="str">
        <f aca="false">IFERROR(IF(VLOOKUP($C5198,薬効分類マスタ!$A$2:$E$180,5,FALSE())=0,"",VLOOKUP($C5198,薬効分類マスタ!$A$2:$E$180,5,FALSE())),"")</f>
        <v/>
      </c>
      <c r="L5198" s="17"/>
      <c r="M5198" s="0" t="str">
        <f aca="false">IF($K5198="","",IF($L5198&lt;&gt;"",$L5198,VLOOKUP($C5198,薬効分類マスタ!$A$2:$F$180,6,FALSE())))</f>
        <v/>
      </c>
      <c r="N5198" s="0" t="str">
        <f aca="false">ASC(G5198)</f>
        <v>ﾓﾝﾃﾙｶｽﾄ錠5mg｢ﾄｰﾜ｣</v>
      </c>
      <c r="O5198" s="0" t="str">
        <f aca="false">ASC(E5198)</f>
        <v>ﾓﾝﾃﾙｶｽﾄﾅﾄﾘｳﾑ</v>
      </c>
      <c r="P5198" s="16" t="n">
        <f aca="false">N(P5197)+IF($C5198=検索!$B$49,1,0)</f>
        <v>0</v>
      </c>
    </row>
    <row r="5199" customFormat="false" ht="15" hidden="false" customHeight="false" outlineLevel="0" collapsed="false">
      <c r="A5199" s="16" t="s">
        <v>221</v>
      </c>
      <c r="B5199" s="0" t="s">
        <v>12065</v>
      </c>
      <c r="C5199" s="0" t="n">
        <v>449</v>
      </c>
      <c r="D5199" s="0" t="str">
        <f aca="false">IFERROR(VLOOKUP($C5199,薬効分類マスタ!$A$2:$B$180,2,FALSE()),"未登録")</f>
        <v>その他のアレルギー用薬</v>
      </c>
      <c r="E5199" s="16" t="s">
        <v>11988</v>
      </c>
      <c r="F5199" s="16" t="s">
        <v>257</v>
      </c>
      <c r="G5199" s="16" t="s">
        <v>12066</v>
      </c>
      <c r="H5199" s="16" t="s">
        <v>527</v>
      </c>
      <c r="I5199" s="0" t="n">
        <v>29.7</v>
      </c>
      <c r="J5199" s="16" t="s">
        <v>239</v>
      </c>
      <c r="K5199" s="0" t="str">
        <f aca="false">IFERROR(IF(VLOOKUP($C5199,薬効分類マスタ!$A$2:$E$180,5,FALSE())=0,"",VLOOKUP($C5199,薬効分類マスタ!$A$2:$E$180,5,FALSE())),"")</f>
        <v/>
      </c>
      <c r="L5199" s="17"/>
      <c r="M5199" s="0" t="str">
        <f aca="false">IF($K5199="","",IF($L5199&lt;&gt;"",$L5199,VLOOKUP($C5199,薬効分類マスタ!$A$2:$F$180,6,FALSE())))</f>
        <v/>
      </c>
      <c r="N5199" s="0" t="str">
        <f aca="false">ASC(G5199)</f>
        <v>ﾓﾝﾃﾙｶｽﾄ錠5mg｢JG｣</v>
      </c>
      <c r="O5199" s="0" t="str">
        <f aca="false">ASC(E5199)</f>
        <v>ﾓﾝﾃﾙｶｽﾄﾅﾄﾘｳﾑ</v>
      </c>
      <c r="P5199" s="16" t="n">
        <f aca="false">N(P5198)+IF($C5199=検索!$B$49,1,0)</f>
        <v>0</v>
      </c>
    </row>
    <row r="5200" customFormat="false" ht="15" hidden="false" customHeight="false" outlineLevel="0" collapsed="false">
      <c r="A5200" s="16" t="s">
        <v>221</v>
      </c>
      <c r="B5200" s="0" t="s">
        <v>12067</v>
      </c>
      <c r="C5200" s="0" t="n">
        <v>449</v>
      </c>
      <c r="D5200" s="0" t="str">
        <f aca="false">IFERROR(VLOOKUP($C5200,薬効分類マスタ!$A$2:$B$180,2,FALSE()),"未登録")</f>
        <v>その他のアレルギー用薬</v>
      </c>
      <c r="E5200" s="16" t="s">
        <v>11988</v>
      </c>
      <c r="F5200" s="16" t="s">
        <v>262</v>
      </c>
      <c r="G5200" s="16" t="s">
        <v>12068</v>
      </c>
      <c r="I5200" s="0" t="n">
        <v>11.4</v>
      </c>
      <c r="J5200" s="16" t="s">
        <v>239</v>
      </c>
      <c r="K5200" s="0" t="str">
        <f aca="false">IFERROR(IF(VLOOKUP($C5200,薬効分類マスタ!$A$2:$E$180,5,FALSE())=0,"",VLOOKUP($C5200,薬効分類マスタ!$A$2:$E$180,5,FALSE())),"")</f>
        <v/>
      </c>
      <c r="L5200" s="17"/>
      <c r="M5200" s="0" t="str">
        <f aca="false">IF($K5200="","",IF($L5200&lt;&gt;"",$L5200,VLOOKUP($C5200,薬効分類マスタ!$A$2:$F$180,6,FALSE())))</f>
        <v/>
      </c>
      <c r="N5200" s="0" t="str">
        <f aca="false">ASC(G5200)</f>
        <v>ﾓﾝﾃﾙｶｽﾄﾅﾄﾘｳﾑ10mg口腔内崩壊錠</v>
      </c>
      <c r="O5200" s="0" t="str">
        <f aca="false">ASC(E5200)</f>
        <v>ﾓﾝﾃﾙｶｽﾄﾅﾄﾘｳﾑ</v>
      </c>
      <c r="P5200" s="16" t="n">
        <f aca="false">N(P5199)+IF($C5200=検索!$B$49,1,0)</f>
        <v>0</v>
      </c>
    </row>
    <row r="5201" customFormat="false" ht="15" hidden="false" customHeight="false" outlineLevel="0" collapsed="false">
      <c r="A5201" s="16" t="s">
        <v>221</v>
      </c>
      <c r="B5201" s="0" t="s">
        <v>12069</v>
      </c>
      <c r="C5201" s="0" t="n">
        <v>449</v>
      </c>
      <c r="D5201" s="0" t="str">
        <f aca="false">IFERROR(VLOOKUP($C5201,薬効分類マスタ!$A$2:$B$180,2,FALSE()),"未登録")</f>
        <v>その他のアレルギー用薬</v>
      </c>
      <c r="E5201" s="16" t="s">
        <v>11988</v>
      </c>
      <c r="F5201" s="16" t="s">
        <v>262</v>
      </c>
      <c r="G5201" s="16" t="s">
        <v>12070</v>
      </c>
      <c r="H5201" s="16" t="s">
        <v>6670</v>
      </c>
      <c r="I5201" s="0" t="n">
        <v>41.9</v>
      </c>
      <c r="J5201" s="16" t="s">
        <v>232</v>
      </c>
      <c r="K5201" s="0" t="str">
        <f aca="false">IFERROR(IF(VLOOKUP($C5201,薬効分類マスタ!$A$2:$E$180,5,FALSE())=0,"",VLOOKUP($C5201,薬効分類マスタ!$A$2:$E$180,5,FALSE())),"")</f>
        <v/>
      </c>
      <c r="L5201" s="17"/>
      <c r="M5201" s="0" t="str">
        <f aca="false">IF($K5201="","",IF($L5201&lt;&gt;"",$L5201,VLOOKUP($C5201,薬効分類マスタ!$A$2:$F$180,6,FALSE())))</f>
        <v/>
      </c>
      <c r="N5201" s="0" t="str">
        <f aca="false">ASC(G5201)</f>
        <v>ｷﾌﾟﾚｽOD錠10mg</v>
      </c>
      <c r="O5201" s="0" t="str">
        <f aca="false">ASC(E5201)</f>
        <v>ﾓﾝﾃﾙｶｽﾄﾅﾄﾘｳﾑ</v>
      </c>
      <c r="P5201" s="16" t="n">
        <f aca="false">N(P5200)+IF($C5201=検索!$B$49,1,0)</f>
        <v>0</v>
      </c>
    </row>
    <row r="5202" customFormat="false" ht="15" hidden="false" customHeight="false" outlineLevel="0" collapsed="false">
      <c r="A5202" s="16" t="s">
        <v>221</v>
      </c>
      <c r="B5202" s="0" t="s">
        <v>12071</v>
      </c>
      <c r="C5202" s="0" t="n">
        <v>449</v>
      </c>
      <c r="D5202" s="0" t="str">
        <f aca="false">IFERROR(VLOOKUP($C5202,薬効分類マスタ!$A$2:$B$180,2,FALSE()),"未登録")</f>
        <v>その他のアレルギー用薬</v>
      </c>
      <c r="E5202" s="16" t="s">
        <v>11988</v>
      </c>
      <c r="F5202" s="16" t="s">
        <v>262</v>
      </c>
      <c r="G5202" s="16" t="s">
        <v>12072</v>
      </c>
      <c r="H5202" s="16" t="s">
        <v>1659</v>
      </c>
      <c r="I5202" s="0" t="n">
        <v>41.9</v>
      </c>
      <c r="J5202" s="16" t="s">
        <v>232</v>
      </c>
      <c r="K5202" s="0" t="str">
        <f aca="false">IFERROR(IF(VLOOKUP($C5202,薬効分類マスタ!$A$2:$E$180,5,FALSE())=0,"",VLOOKUP($C5202,薬効分類マスタ!$A$2:$E$180,5,FALSE())),"")</f>
        <v/>
      </c>
      <c r="L5202" s="17"/>
      <c r="M5202" s="0" t="str">
        <f aca="false">IF($K5202="","",IF($L5202&lt;&gt;"",$L5202,VLOOKUP($C5202,薬効分類マスタ!$A$2:$F$180,6,FALSE())))</f>
        <v/>
      </c>
      <c r="N5202" s="0" t="str">
        <f aca="false">ASC(G5202)</f>
        <v>ｼﾝｸﾞﾚｱOD錠10mg</v>
      </c>
      <c r="O5202" s="0" t="str">
        <f aca="false">ASC(E5202)</f>
        <v>ﾓﾝﾃﾙｶｽﾄﾅﾄﾘｳﾑ</v>
      </c>
      <c r="P5202" s="16" t="n">
        <f aca="false">N(P5201)+IF($C5202=検索!$B$49,1,0)</f>
        <v>0</v>
      </c>
    </row>
    <row r="5203" customFormat="false" ht="15" hidden="false" customHeight="false" outlineLevel="0" collapsed="false">
      <c r="A5203" s="16" t="s">
        <v>221</v>
      </c>
      <c r="B5203" s="0" t="s">
        <v>12073</v>
      </c>
      <c r="C5203" s="0" t="n">
        <v>449</v>
      </c>
      <c r="D5203" s="0" t="str">
        <f aca="false">IFERROR(VLOOKUP($C5203,薬効分類マスタ!$A$2:$B$180,2,FALSE()),"未登録")</f>
        <v>その他のアレルギー用薬</v>
      </c>
      <c r="E5203" s="16" t="s">
        <v>11988</v>
      </c>
      <c r="F5203" s="16" t="s">
        <v>262</v>
      </c>
      <c r="G5203" s="16" t="s">
        <v>12074</v>
      </c>
      <c r="H5203" s="16" t="s">
        <v>428</v>
      </c>
      <c r="I5203" s="0" t="n">
        <v>31.5</v>
      </c>
      <c r="J5203" s="16" t="s">
        <v>239</v>
      </c>
      <c r="K5203" s="0" t="str">
        <f aca="false">IFERROR(IF(VLOOKUP($C5203,薬効分類マスタ!$A$2:$E$180,5,FALSE())=0,"",VLOOKUP($C5203,薬効分類マスタ!$A$2:$E$180,5,FALSE())),"")</f>
        <v/>
      </c>
      <c r="L5203" s="17"/>
      <c r="M5203" s="0" t="str">
        <f aca="false">IF($K5203="","",IF($L5203&lt;&gt;"",$L5203,VLOOKUP($C5203,薬効分類マスタ!$A$2:$F$180,6,FALSE())))</f>
        <v/>
      </c>
      <c r="N5203" s="0" t="str">
        <f aca="false">ASC(G5203)</f>
        <v>ﾓﾝﾃﾙｶｽﾄOD錠10mg｢明治｣</v>
      </c>
      <c r="O5203" s="0" t="str">
        <f aca="false">ASC(E5203)</f>
        <v>ﾓﾝﾃﾙｶｽﾄﾅﾄﾘｳﾑ</v>
      </c>
      <c r="P5203" s="16" t="n">
        <f aca="false">N(P5202)+IF($C5203=検索!$B$49,1,0)</f>
        <v>0</v>
      </c>
    </row>
    <row r="5204" customFormat="false" ht="15" hidden="false" customHeight="false" outlineLevel="0" collapsed="false">
      <c r="A5204" s="16" t="s">
        <v>221</v>
      </c>
      <c r="B5204" s="0" t="s">
        <v>12075</v>
      </c>
      <c r="C5204" s="0" t="n">
        <v>449</v>
      </c>
      <c r="D5204" s="0" t="str">
        <f aca="false">IFERROR(VLOOKUP($C5204,薬効分類マスタ!$A$2:$B$180,2,FALSE()),"未登録")</f>
        <v>その他のアレルギー用薬</v>
      </c>
      <c r="E5204" s="16" t="s">
        <v>11988</v>
      </c>
      <c r="F5204" s="16" t="s">
        <v>262</v>
      </c>
      <c r="G5204" s="16" t="s">
        <v>12076</v>
      </c>
      <c r="H5204" s="16" t="s">
        <v>385</v>
      </c>
      <c r="I5204" s="0" t="n">
        <v>31.5</v>
      </c>
      <c r="J5204" s="16" t="s">
        <v>239</v>
      </c>
      <c r="K5204" s="0" t="str">
        <f aca="false">IFERROR(IF(VLOOKUP($C5204,薬効分類マスタ!$A$2:$E$180,5,FALSE())=0,"",VLOOKUP($C5204,薬効分類マスタ!$A$2:$E$180,5,FALSE())),"")</f>
        <v/>
      </c>
      <c r="L5204" s="17"/>
      <c r="M5204" s="0" t="str">
        <f aca="false">IF($K5204="","",IF($L5204&lt;&gt;"",$L5204,VLOOKUP($C5204,薬効分類マスタ!$A$2:$F$180,6,FALSE())))</f>
        <v/>
      </c>
      <c r="N5204" s="0" t="str">
        <f aca="false">ASC(G5204)</f>
        <v>ﾓﾝﾃﾙｶｽﾄOD錠10mg｢ｻﾜｲ｣</v>
      </c>
      <c r="O5204" s="0" t="str">
        <f aca="false">ASC(E5204)</f>
        <v>ﾓﾝﾃﾙｶｽﾄﾅﾄﾘｳﾑ</v>
      </c>
      <c r="P5204" s="16" t="n">
        <f aca="false">N(P5203)+IF($C5204=検索!$B$49,1,0)</f>
        <v>0</v>
      </c>
    </row>
    <row r="5205" customFormat="false" ht="15" hidden="false" customHeight="false" outlineLevel="0" collapsed="false">
      <c r="A5205" s="16" t="s">
        <v>221</v>
      </c>
      <c r="B5205" s="0" t="s">
        <v>12077</v>
      </c>
      <c r="C5205" s="0" t="n">
        <v>449</v>
      </c>
      <c r="D5205" s="0" t="str">
        <f aca="false">IFERROR(VLOOKUP($C5205,薬効分類マスタ!$A$2:$B$180,2,FALSE()),"未登録")</f>
        <v>その他のアレルギー用薬</v>
      </c>
      <c r="E5205" s="16" t="s">
        <v>11988</v>
      </c>
      <c r="F5205" s="16" t="s">
        <v>262</v>
      </c>
      <c r="G5205" s="16" t="s">
        <v>12078</v>
      </c>
      <c r="H5205" s="16" t="s">
        <v>533</v>
      </c>
      <c r="I5205" s="0" t="n">
        <v>31.5</v>
      </c>
      <c r="J5205" s="16" t="s">
        <v>239</v>
      </c>
      <c r="K5205" s="0" t="str">
        <f aca="false">IFERROR(IF(VLOOKUP($C5205,薬効分類マスタ!$A$2:$E$180,5,FALSE())=0,"",VLOOKUP($C5205,薬効分類マスタ!$A$2:$E$180,5,FALSE())),"")</f>
        <v/>
      </c>
      <c r="L5205" s="17"/>
      <c r="M5205" s="0" t="str">
        <f aca="false">IF($K5205="","",IF($L5205&lt;&gt;"",$L5205,VLOOKUP($C5205,薬効分類マスタ!$A$2:$F$180,6,FALSE())))</f>
        <v/>
      </c>
      <c r="N5205" s="0" t="str">
        <f aca="false">ASC(G5205)</f>
        <v>ﾓﾝﾃﾙｶｽﾄOD錠10mg｢ﾄｰﾜ｣</v>
      </c>
      <c r="O5205" s="0" t="str">
        <f aca="false">ASC(E5205)</f>
        <v>ﾓﾝﾃﾙｶｽﾄﾅﾄﾘｳﾑ</v>
      </c>
      <c r="P5205" s="16" t="n">
        <f aca="false">N(P5204)+IF($C5205=検索!$B$49,1,0)</f>
        <v>0</v>
      </c>
    </row>
    <row r="5206" customFormat="false" ht="15" hidden="false" customHeight="false" outlineLevel="0" collapsed="false">
      <c r="A5206" s="16" t="s">
        <v>221</v>
      </c>
      <c r="B5206" s="0" t="s">
        <v>12079</v>
      </c>
      <c r="C5206" s="0" t="n">
        <v>449</v>
      </c>
      <c r="D5206" s="0" t="str">
        <f aca="false">IFERROR(VLOOKUP($C5206,薬効分類マスタ!$A$2:$B$180,2,FALSE()),"未登録")</f>
        <v>その他のアレルギー用薬</v>
      </c>
      <c r="E5206" s="16" t="s">
        <v>11988</v>
      </c>
      <c r="F5206" s="16" t="s">
        <v>257</v>
      </c>
      <c r="G5206" s="16" t="s">
        <v>12080</v>
      </c>
      <c r="H5206" s="16" t="s">
        <v>557</v>
      </c>
      <c r="I5206" s="0" t="n">
        <v>25.9</v>
      </c>
      <c r="J5206" s="16" t="s">
        <v>239</v>
      </c>
      <c r="K5206" s="0" t="str">
        <f aca="false">IFERROR(IF(VLOOKUP($C5206,薬効分類マスタ!$A$2:$E$180,5,FALSE())=0,"",VLOOKUP($C5206,薬効分類マスタ!$A$2:$E$180,5,FALSE())),"")</f>
        <v/>
      </c>
      <c r="L5206" s="17"/>
      <c r="M5206" s="0" t="str">
        <f aca="false">IF($K5206="","",IF($L5206&lt;&gt;"",$L5206,VLOOKUP($C5206,薬効分類マスタ!$A$2:$F$180,6,FALSE())))</f>
        <v/>
      </c>
      <c r="N5206" s="0" t="str">
        <f aca="false">ASC(G5206)</f>
        <v>ﾓﾝﾃﾙｶｽﾄOD錠5mg｢ﾀｶﾀ｣</v>
      </c>
      <c r="O5206" s="0" t="str">
        <f aca="false">ASC(E5206)</f>
        <v>ﾓﾝﾃﾙｶｽﾄﾅﾄﾘｳﾑ</v>
      </c>
      <c r="P5206" s="16" t="n">
        <f aca="false">N(P5205)+IF($C5206=検索!$B$49,1,0)</f>
        <v>0</v>
      </c>
    </row>
    <row r="5207" customFormat="false" ht="15" hidden="false" customHeight="false" outlineLevel="0" collapsed="false">
      <c r="A5207" s="16" t="s">
        <v>221</v>
      </c>
      <c r="B5207" s="0" t="s">
        <v>12081</v>
      </c>
      <c r="C5207" s="0" t="n">
        <v>449</v>
      </c>
      <c r="D5207" s="0" t="str">
        <f aca="false">IFERROR(VLOOKUP($C5207,薬効分類マスタ!$A$2:$B$180,2,FALSE()),"未登録")</f>
        <v>その他のアレルギー用薬</v>
      </c>
      <c r="E5207" s="16" t="s">
        <v>11988</v>
      </c>
      <c r="F5207" s="16" t="s">
        <v>257</v>
      </c>
      <c r="G5207" s="16" t="s">
        <v>12082</v>
      </c>
      <c r="H5207" s="16" t="s">
        <v>428</v>
      </c>
      <c r="I5207" s="0" t="n">
        <v>29.7</v>
      </c>
      <c r="J5207" s="16" t="s">
        <v>239</v>
      </c>
      <c r="K5207" s="0" t="str">
        <f aca="false">IFERROR(IF(VLOOKUP($C5207,薬効分類マスタ!$A$2:$E$180,5,FALSE())=0,"",VLOOKUP($C5207,薬効分類マスタ!$A$2:$E$180,5,FALSE())),"")</f>
        <v/>
      </c>
      <c r="L5207" s="17"/>
      <c r="M5207" s="0" t="str">
        <f aca="false">IF($K5207="","",IF($L5207&lt;&gt;"",$L5207,VLOOKUP($C5207,薬効分類マスタ!$A$2:$F$180,6,FALSE())))</f>
        <v/>
      </c>
      <c r="N5207" s="0" t="str">
        <f aca="false">ASC(G5207)</f>
        <v>ﾓﾝﾃﾙｶｽﾄOD錠5mg｢明治｣</v>
      </c>
      <c r="O5207" s="0" t="str">
        <f aca="false">ASC(E5207)</f>
        <v>ﾓﾝﾃﾙｶｽﾄﾅﾄﾘｳﾑ</v>
      </c>
      <c r="P5207" s="16" t="n">
        <f aca="false">N(P5206)+IF($C5207=検索!$B$49,1,0)</f>
        <v>0</v>
      </c>
    </row>
    <row r="5208" customFormat="false" ht="15" hidden="false" customHeight="false" outlineLevel="0" collapsed="false">
      <c r="A5208" s="16" t="s">
        <v>221</v>
      </c>
      <c r="B5208" s="0" t="s">
        <v>12083</v>
      </c>
      <c r="C5208" s="0" t="n">
        <v>449</v>
      </c>
      <c r="D5208" s="0" t="str">
        <f aca="false">IFERROR(VLOOKUP($C5208,薬効分類マスタ!$A$2:$B$180,2,FALSE()),"未登録")</f>
        <v>その他のアレルギー用薬</v>
      </c>
      <c r="E5208" s="16" t="s">
        <v>11988</v>
      </c>
      <c r="F5208" s="16" t="s">
        <v>257</v>
      </c>
      <c r="G5208" s="16" t="s">
        <v>12084</v>
      </c>
      <c r="H5208" s="16" t="s">
        <v>385</v>
      </c>
      <c r="I5208" s="0" t="n">
        <v>54.5</v>
      </c>
      <c r="J5208" s="16" t="s">
        <v>239</v>
      </c>
      <c r="K5208" s="0" t="str">
        <f aca="false">IFERROR(IF(VLOOKUP($C5208,薬効分類マスタ!$A$2:$E$180,5,FALSE())=0,"",VLOOKUP($C5208,薬効分類マスタ!$A$2:$E$180,5,FALSE())),"")</f>
        <v/>
      </c>
      <c r="L5208" s="17"/>
      <c r="M5208" s="0" t="str">
        <f aca="false">IF($K5208="","",IF($L5208&lt;&gt;"",$L5208,VLOOKUP($C5208,薬効分類マスタ!$A$2:$F$180,6,FALSE())))</f>
        <v/>
      </c>
      <c r="N5208" s="0" t="str">
        <f aca="false">ASC(G5208)</f>
        <v>ﾓﾝﾃﾙｶｽﾄOD錠5mg｢ｻﾜｲ｣</v>
      </c>
      <c r="O5208" s="0" t="str">
        <f aca="false">ASC(E5208)</f>
        <v>ﾓﾝﾃﾙｶｽﾄﾅﾄﾘｳﾑ</v>
      </c>
      <c r="P5208" s="16" t="n">
        <f aca="false">N(P5207)+IF($C5208=検索!$B$49,1,0)</f>
        <v>0</v>
      </c>
    </row>
    <row r="5209" customFormat="false" ht="15" hidden="false" customHeight="false" outlineLevel="0" collapsed="false">
      <c r="A5209" s="16" t="s">
        <v>221</v>
      </c>
      <c r="B5209" s="0" t="s">
        <v>12085</v>
      </c>
      <c r="C5209" s="0" t="n">
        <v>449</v>
      </c>
      <c r="D5209" s="0" t="str">
        <f aca="false">IFERROR(VLOOKUP($C5209,薬効分類マスタ!$A$2:$B$180,2,FALSE()),"未登録")</f>
        <v>その他のアレルギー用薬</v>
      </c>
      <c r="E5209" s="16" t="s">
        <v>11988</v>
      </c>
      <c r="F5209" s="16" t="s">
        <v>257</v>
      </c>
      <c r="G5209" s="16" t="s">
        <v>12086</v>
      </c>
      <c r="H5209" s="16" t="s">
        <v>533</v>
      </c>
      <c r="I5209" s="0" t="n">
        <v>25.9</v>
      </c>
      <c r="J5209" s="16" t="s">
        <v>239</v>
      </c>
      <c r="K5209" s="0" t="str">
        <f aca="false">IFERROR(IF(VLOOKUP($C5209,薬効分類マスタ!$A$2:$E$180,5,FALSE())=0,"",VLOOKUP($C5209,薬効分類マスタ!$A$2:$E$180,5,FALSE())),"")</f>
        <v/>
      </c>
      <c r="L5209" s="17"/>
      <c r="M5209" s="0" t="str">
        <f aca="false">IF($K5209="","",IF($L5209&lt;&gt;"",$L5209,VLOOKUP($C5209,薬効分類マスタ!$A$2:$F$180,6,FALSE())))</f>
        <v/>
      </c>
      <c r="N5209" s="0" t="str">
        <f aca="false">ASC(G5209)</f>
        <v>ﾓﾝﾃﾙｶｽﾄOD錠5mg｢ﾄｰﾜ｣</v>
      </c>
      <c r="O5209" s="0" t="str">
        <f aca="false">ASC(E5209)</f>
        <v>ﾓﾝﾃﾙｶｽﾄﾅﾄﾘｳﾑ</v>
      </c>
      <c r="P5209" s="16" t="n">
        <f aca="false">N(P5208)+IF($C5209=検索!$B$49,1,0)</f>
        <v>0</v>
      </c>
    </row>
    <row r="5210" customFormat="false" ht="15" hidden="false" customHeight="false" outlineLevel="0" collapsed="false">
      <c r="A5210" s="16" t="s">
        <v>221</v>
      </c>
      <c r="B5210" s="0" t="s">
        <v>12087</v>
      </c>
      <c r="C5210" s="0" t="n">
        <v>449</v>
      </c>
      <c r="D5210" s="0" t="str">
        <f aca="false">IFERROR(VLOOKUP($C5210,薬効分類マスタ!$A$2:$B$180,2,FALSE()),"未登録")</f>
        <v>その他のアレルギー用薬</v>
      </c>
      <c r="E5210" s="16" t="s">
        <v>12088</v>
      </c>
      <c r="F5210" s="16" t="s">
        <v>262</v>
      </c>
      <c r="G5210" s="16" t="s">
        <v>12089</v>
      </c>
      <c r="I5210" s="0" t="n">
        <v>12.8</v>
      </c>
      <c r="J5210" s="16" t="s">
        <v>239</v>
      </c>
      <c r="K5210" s="0" t="str">
        <f aca="false">IFERROR(IF(VLOOKUP($C5210,薬効分類マスタ!$A$2:$E$180,5,FALSE())=0,"",VLOOKUP($C5210,薬効分類マスタ!$A$2:$E$180,5,FALSE())),"")</f>
        <v/>
      </c>
      <c r="L5210" s="17"/>
      <c r="M5210" s="0" t="str">
        <f aca="false">IF($K5210="","",IF($L5210&lt;&gt;"",$L5210,VLOOKUP($C5210,薬効分類マスタ!$A$2:$F$180,6,FALSE())))</f>
        <v/>
      </c>
      <c r="N5210" s="0" t="str">
        <f aca="false">ASC(G5210)</f>
        <v>ﾛﾗﾀｼﾞﾝ10mg錠</v>
      </c>
      <c r="O5210" s="0" t="str">
        <f aca="false">ASC(E5210)</f>
        <v>ﾛﾗﾀｼﾞﾝ</v>
      </c>
      <c r="P5210" s="16" t="n">
        <f aca="false">N(P5209)+IF($C5210=検索!$B$49,1,0)</f>
        <v>0</v>
      </c>
    </row>
    <row r="5211" customFormat="false" ht="15" hidden="false" customHeight="false" outlineLevel="0" collapsed="false">
      <c r="A5211" s="16" t="s">
        <v>221</v>
      </c>
      <c r="B5211" s="0" t="s">
        <v>12090</v>
      </c>
      <c r="C5211" s="0" t="n">
        <v>449</v>
      </c>
      <c r="D5211" s="0" t="str">
        <f aca="false">IFERROR(VLOOKUP($C5211,薬効分類マスタ!$A$2:$B$180,2,FALSE()),"未登録")</f>
        <v>その他のアレルギー用薬</v>
      </c>
      <c r="E5211" s="16" t="s">
        <v>12088</v>
      </c>
      <c r="F5211" s="16" t="s">
        <v>262</v>
      </c>
      <c r="G5211" s="16" t="s">
        <v>12091</v>
      </c>
      <c r="H5211" s="16" t="s">
        <v>3803</v>
      </c>
      <c r="I5211" s="0" t="n">
        <v>25.9</v>
      </c>
      <c r="J5211" s="16" t="s">
        <v>232</v>
      </c>
      <c r="K5211" s="0" t="str">
        <f aca="false">IFERROR(IF(VLOOKUP($C5211,薬効分類マスタ!$A$2:$E$180,5,FALSE())=0,"",VLOOKUP($C5211,薬効分類マスタ!$A$2:$E$180,5,FALSE())),"")</f>
        <v/>
      </c>
      <c r="L5211" s="17"/>
      <c r="M5211" s="0" t="str">
        <f aca="false">IF($K5211="","",IF($L5211&lt;&gt;"",$L5211,VLOOKUP($C5211,薬効分類マスタ!$A$2:$F$180,6,FALSE())))</f>
        <v/>
      </c>
      <c r="N5211" s="0" t="str">
        <f aca="false">ASC(G5211)</f>
        <v>ｸﾗﾘﾁﾝ錠10mg</v>
      </c>
      <c r="O5211" s="0" t="str">
        <f aca="false">ASC(E5211)</f>
        <v>ﾛﾗﾀｼﾞﾝ</v>
      </c>
      <c r="P5211" s="16" t="n">
        <f aca="false">N(P5210)+IF($C5211=検索!$B$49,1,0)</f>
        <v>0</v>
      </c>
    </row>
    <row r="5212" customFormat="false" ht="15" hidden="false" customHeight="false" outlineLevel="0" collapsed="false">
      <c r="A5212" s="16" t="s">
        <v>221</v>
      </c>
      <c r="B5212" s="0" t="s">
        <v>12092</v>
      </c>
      <c r="C5212" s="0" t="n">
        <v>449</v>
      </c>
      <c r="D5212" s="0" t="str">
        <f aca="false">IFERROR(VLOOKUP($C5212,薬効分類マスタ!$A$2:$B$180,2,FALSE()),"未登録")</f>
        <v>その他のアレルギー用薬</v>
      </c>
      <c r="E5212" s="16" t="s">
        <v>12088</v>
      </c>
      <c r="F5212" s="16" t="s">
        <v>262</v>
      </c>
      <c r="G5212" s="16" t="s">
        <v>12093</v>
      </c>
      <c r="H5212" s="16" t="s">
        <v>568</v>
      </c>
      <c r="I5212" s="0" t="n">
        <v>13.9</v>
      </c>
      <c r="J5212" s="16" t="s">
        <v>239</v>
      </c>
      <c r="K5212" s="0" t="str">
        <f aca="false">IFERROR(IF(VLOOKUP($C5212,薬効分類マスタ!$A$2:$E$180,5,FALSE())=0,"",VLOOKUP($C5212,薬効分類マスタ!$A$2:$E$180,5,FALSE())),"")</f>
        <v/>
      </c>
      <c r="L5212" s="17"/>
      <c r="M5212" s="0" t="str">
        <f aca="false">IF($K5212="","",IF($L5212&lt;&gt;"",$L5212,VLOOKUP($C5212,薬効分類マスタ!$A$2:$F$180,6,FALSE())))</f>
        <v/>
      </c>
      <c r="N5212" s="0" t="str">
        <f aca="false">ASC(G5212)</f>
        <v>ﾛﾗﾀｼﾞﾝ錠10mg｢FFP｣</v>
      </c>
      <c r="O5212" s="0" t="str">
        <f aca="false">ASC(E5212)</f>
        <v>ﾛﾗﾀｼﾞﾝ</v>
      </c>
      <c r="P5212" s="16" t="n">
        <f aca="false">N(P5211)+IF($C5212=検索!$B$49,1,0)</f>
        <v>0</v>
      </c>
    </row>
    <row r="5213" customFormat="false" ht="15" hidden="false" customHeight="false" outlineLevel="0" collapsed="false">
      <c r="A5213" s="16" t="s">
        <v>221</v>
      </c>
      <c r="B5213" s="0" t="s">
        <v>12094</v>
      </c>
      <c r="C5213" s="0" t="n">
        <v>449</v>
      </c>
      <c r="D5213" s="0" t="str">
        <f aca="false">IFERROR(VLOOKUP($C5213,薬効分類マスタ!$A$2:$B$180,2,FALSE()),"未登録")</f>
        <v>その他のアレルギー用薬</v>
      </c>
      <c r="E5213" s="16" t="s">
        <v>12088</v>
      </c>
      <c r="F5213" s="16" t="s">
        <v>262</v>
      </c>
      <c r="G5213" s="16" t="s">
        <v>12095</v>
      </c>
      <c r="H5213" s="16" t="s">
        <v>1067</v>
      </c>
      <c r="I5213" s="0" t="n">
        <v>13.9</v>
      </c>
      <c r="J5213" s="16" t="s">
        <v>239</v>
      </c>
      <c r="K5213" s="0" t="str">
        <f aca="false">IFERROR(IF(VLOOKUP($C5213,薬効分類マスタ!$A$2:$E$180,5,FALSE())=0,"",VLOOKUP($C5213,薬効分類マスタ!$A$2:$E$180,5,FALSE())),"")</f>
        <v/>
      </c>
      <c r="L5213" s="17"/>
      <c r="M5213" s="0" t="str">
        <f aca="false">IF($K5213="","",IF($L5213&lt;&gt;"",$L5213,VLOOKUP($C5213,薬効分類マスタ!$A$2:$F$180,6,FALSE())))</f>
        <v/>
      </c>
      <c r="N5213" s="0" t="str">
        <f aca="false">ASC(G5213)</f>
        <v>ﾛﾗﾀｼﾞﾝ錠10mg｢TCK｣</v>
      </c>
      <c r="O5213" s="0" t="str">
        <f aca="false">ASC(E5213)</f>
        <v>ﾛﾗﾀｼﾞﾝ</v>
      </c>
      <c r="P5213" s="16" t="n">
        <f aca="false">N(P5212)+IF($C5213=検索!$B$49,1,0)</f>
        <v>0</v>
      </c>
    </row>
    <row r="5214" customFormat="false" ht="15" hidden="false" customHeight="false" outlineLevel="0" collapsed="false">
      <c r="A5214" s="16" t="s">
        <v>221</v>
      </c>
      <c r="B5214" s="0" t="s">
        <v>12096</v>
      </c>
      <c r="C5214" s="0" t="n">
        <v>449</v>
      </c>
      <c r="D5214" s="0" t="str">
        <f aca="false">IFERROR(VLOOKUP($C5214,薬効分類マスタ!$A$2:$B$180,2,FALSE()),"未登録")</f>
        <v>その他のアレルギー用薬</v>
      </c>
      <c r="E5214" s="16" t="s">
        <v>12088</v>
      </c>
      <c r="F5214" s="16" t="s">
        <v>262</v>
      </c>
      <c r="G5214" s="16" t="s">
        <v>12097</v>
      </c>
      <c r="H5214" s="16" t="s">
        <v>574</v>
      </c>
      <c r="I5214" s="0" t="n">
        <v>13.9</v>
      </c>
      <c r="J5214" s="16" t="s">
        <v>239</v>
      </c>
      <c r="K5214" s="0" t="str">
        <f aca="false">IFERROR(IF(VLOOKUP($C5214,薬効分類マスタ!$A$2:$E$180,5,FALSE())=0,"",VLOOKUP($C5214,薬効分類マスタ!$A$2:$E$180,5,FALSE())),"")</f>
        <v/>
      </c>
      <c r="L5214" s="17"/>
      <c r="M5214" s="0" t="str">
        <f aca="false">IF($K5214="","",IF($L5214&lt;&gt;"",$L5214,VLOOKUP($C5214,薬効分類マスタ!$A$2:$F$180,6,FALSE())))</f>
        <v/>
      </c>
      <c r="N5214" s="0" t="str">
        <f aca="false">ASC(G5214)</f>
        <v>ﾛﾗﾀｼﾞﾝ錠10mg｢YD｣</v>
      </c>
      <c r="O5214" s="0" t="str">
        <f aca="false">ASC(E5214)</f>
        <v>ﾛﾗﾀｼﾞﾝ</v>
      </c>
      <c r="P5214" s="16" t="n">
        <f aca="false">N(P5213)+IF($C5214=検索!$B$49,1,0)</f>
        <v>0</v>
      </c>
    </row>
    <row r="5215" customFormat="false" ht="15" hidden="false" customHeight="false" outlineLevel="0" collapsed="false">
      <c r="A5215" s="16" t="s">
        <v>221</v>
      </c>
      <c r="B5215" s="0" t="s">
        <v>12098</v>
      </c>
      <c r="C5215" s="0" t="n">
        <v>449</v>
      </c>
      <c r="D5215" s="0" t="str">
        <f aca="false">IFERROR(VLOOKUP($C5215,薬効分類マスタ!$A$2:$B$180,2,FALSE()),"未登録")</f>
        <v>その他のアレルギー用薬</v>
      </c>
      <c r="E5215" s="16" t="s">
        <v>12088</v>
      </c>
      <c r="F5215" s="16" t="s">
        <v>262</v>
      </c>
      <c r="G5215" s="16" t="s">
        <v>12099</v>
      </c>
      <c r="H5215" s="16" t="s">
        <v>831</v>
      </c>
      <c r="I5215" s="0" t="n">
        <v>13.9</v>
      </c>
      <c r="J5215" s="16" t="s">
        <v>239</v>
      </c>
      <c r="K5215" s="0" t="str">
        <f aca="false">IFERROR(IF(VLOOKUP($C5215,薬効分類マスタ!$A$2:$E$180,5,FALSE())=0,"",VLOOKUP($C5215,薬効分類マスタ!$A$2:$E$180,5,FALSE())),"")</f>
        <v/>
      </c>
      <c r="L5215" s="17"/>
      <c r="M5215" s="0" t="str">
        <f aca="false">IF($K5215="","",IF($L5215&lt;&gt;"",$L5215,VLOOKUP($C5215,薬効分類マスタ!$A$2:$F$180,6,FALSE())))</f>
        <v/>
      </c>
      <c r="N5215" s="0" t="str">
        <f aca="false">ASC(G5215)</f>
        <v>ﾛﾗﾀｼﾞﾝ錠10mg｢ｹﾐﾌｧ｣</v>
      </c>
      <c r="O5215" s="0" t="str">
        <f aca="false">ASC(E5215)</f>
        <v>ﾛﾗﾀｼﾞﾝ</v>
      </c>
      <c r="P5215" s="16" t="n">
        <f aca="false">N(P5214)+IF($C5215=検索!$B$49,1,0)</f>
        <v>0</v>
      </c>
    </row>
    <row r="5216" customFormat="false" ht="15" hidden="false" customHeight="false" outlineLevel="0" collapsed="false">
      <c r="A5216" s="16" t="s">
        <v>221</v>
      </c>
      <c r="B5216" s="0" t="s">
        <v>12100</v>
      </c>
      <c r="C5216" s="0" t="n">
        <v>449</v>
      </c>
      <c r="D5216" s="0" t="str">
        <f aca="false">IFERROR(VLOOKUP($C5216,薬効分類マスタ!$A$2:$B$180,2,FALSE()),"未登録")</f>
        <v>その他のアレルギー用薬</v>
      </c>
      <c r="E5216" s="16" t="s">
        <v>12088</v>
      </c>
      <c r="F5216" s="16" t="s">
        <v>262</v>
      </c>
      <c r="G5216" s="16" t="s">
        <v>12101</v>
      </c>
      <c r="H5216" s="16" t="s">
        <v>606</v>
      </c>
      <c r="I5216" s="0" t="n">
        <v>13.9</v>
      </c>
      <c r="J5216" s="16" t="s">
        <v>239</v>
      </c>
      <c r="K5216" s="0" t="str">
        <f aca="false">IFERROR(IF(VLOOKUP($C5216,薬効分類マスタ!$A$2:$E$180,5,FALSE())=0,"",VLOOKUP($C5216,薬効分類マスタ!$A$2:$E$180,5,FALSE())),"")</f>
        <v/>
      </c>
      <c r="L5216" s="17"/>
      <c r="M5216" s="0" t="str">
        <f aca="false">IF($K5216="","",IF($L5216&lt;&gt;"",$L5216,VLOOKUP($C5216,薬効分類マスタ!$A$2:$F$180,6,FALSE())))</f>
        <v/>
      </c>
      <c r="N5216" s="0" t="str">
        <f aca="false">ASC(G5216)</f>
        <v>ﾛﾗﾀｼﾞﾝ錠10mg｢日新｣</v>
      </c>
      <c r="O5216" s="0" t="str">
        <f aca="false">ASC(E5216)</f>
        <v>ﾛﾗﾀｼﾞﾝ</v>
      </c>
      <c r="P5216" s="16" t="n">
        <f aca="false">N(P5215)+IF($C5216=検索!$B$49,1,0)</f>
        <v>0</v>
      </c>
    </row>
    <row r="5217" customFormat="false" ht="15" hidden="false" customHeight="false" outlineLevel="0" collapsed="false">
      <c r="A5217" s="16" t="s">
        <v>221</v>
      </c>
      <c r="B5217" s="0" t="s">
        <v>12102</v>
      </c>
      <c r="C5217" s="0" t="n">
        <v>449</v>
      </c>
      <c r="D5217" s="0" t="str">
        <f aca="false">IFERROR(VLOOKUP($C5217,薬効分類マスタ!$A$2:$B$180,2,FALSE()),"未登録")</f>
        <v>その他のアレルギー用薬</v>
      </c>
      <c r="E5217" s="16" t="s">
        <v>12088</v>
      </c>
      <c r="F5217" s="16" t="s">
        <v>262</v>
      </c>
      <c r="G5217" s="16" t="s">
        <v>12103</v>
      </c>
      <c r="H5217" s="16" t="s">
        <v>848</v>
      </c>
      <c r="I5217" s="0" t="n">
        <v>13.9</v>
      </c>
      <c r="J5217" s="16" t="s">
        <v>239</v>
      </c>
      <c r="K5217" s="0" t="str">
        <f aca="false">IFERROR(IF(VLOOKUP($C5217,薬効分類マスタ!$A$2:$E$180,5,FALSE())=0,"",VLOOKUP($C5217,薬効分類マスタ!$A$2:$E$180,5,FALSE())),"")</f>
        <v/>
      </c>
      <c r="L5217" s="17"/>
      <c r="M5217" s="0" t="str">
        <f aca="false">IF($K5217="","",IF($L5217&lt;&gt;"",$L5217,VLOOKUP($C5217,薬効分類マスタ!$A$2:$F$180,6,FALSE())))</f>
        <v/>
      </c>
      <c r="N5217" s="0" t="str">
        <f aca="false">ASC(G5217)</f>
        <v>ﾛﾗﾀｼﾞﾝ錠10mg｢ﾌｪﾙｾﾞﾝ｣</v>
      </c>
      <c r="O5217" s="0" t="str">
        <f aca="false">ASC(E5217)</f>
        <v>ﾛﾗﾀｼﾞﾝ</v>
      </c>
      <c r="P5217" s="16" t="n">
        <f aca="false">N(P5216)+IF($C5217=検索!$B$49,1,0)</f>
        <v>0</v>
      </c>
    </row>
    <row r="5218" customFormat="false" ht="15" hidden="false" customHeight="false" outlineLevel="0" collapsed="false">
      <c r="A5218" s="16" t="s">
        <v>221</v>
      </c>
      <c r="B5218" s="0" t="s">
        <v>12104</v>
      </c>
      <c r="C5218" s="0" t="n">
        <v>449</v>
      </c>
      <c r="D5218" s="0" t="str">
        <f aca="false">IFERROR(VLOOKUP($C5218,薬効分類マスタ!$A$2:$B$180,2,FALSE()),"未登録")</f>
        <v>その他のアレルギー用薬</v>
      </c>
      <c r="E5218" s="16" t="s">
        <v>12088</v>
      </c>
      <c r="F5218" s="16" t="s">
        <v>262</v>
      </c>
      <c r="G5218" s="16" t="s">
        <v>12105</v>
      </c>
      <c r="I5218" s="0" t="n">
        <v>12.8</v>
      </c>
      <c r="J5218" s="16" t="s">
        <v>239</v>
      </c>
      <c r="K5218" s="0" t="str">
        <f aca="false">IFERROR(IF(VLOOKUP($C5218,薬効分類マスタ!$A$2:$E$180,5,FALSE())=0,"",VLOOKUP($C5218,薬効分類マスタ!$A$2:$E$180,5,FALSE())),"")</f>
        <v/>
      </c>
      <c r="L5218" s="17"/>
      <c r="M5218" s="0" t="str">
        <f aca="false">IF($K5218="","",IF($L5218&lt;&gt;"",$L5218,VLOOKUP($C5218,薬効分類マスタ!$A$2:$F$180,6,FALSE())))</f>
        <v/>
      </c>
      <c r="N5218" s="0" t="str">
        <f aca="false">ASC(G5218)</f>
        <v>ﾛﾗﾀｼﾞﾝ10mg口腔内崩壊錠</v>
      </c>
      <c r="O5218" s="0" t="str">
        <f aca="false">ASC(E5218)</f>
        <v>ﾛﾗﾀｼﾞﾝ</v>
      </c>
      <c r="P5218" s="16" t="n">
        <f aca="false">N(P5217)+IF($C5218=検索!$B$49,1,0)</f>
        <v>0</v>
      </c>
    </row>
    <row r="5219" customFormat="false" ht="15" hidden="false" customHeight="false" outlineLevel="0" collapsed="false">
      <c r="A5219" s="16" t="s">
        <v>221</v>
      </c>
      <c r="B5219" s="0" t="s">
        <v>12106</v>
      </c>
      <c r="C5219" s="0" t="n">
        <v>449</v>
      </c>
      <c r="D5219" s="0" t="str">
        <f aca="false">IFERROR(VLOOKUP($C5219,薬効分類マスタ!$A$2:$B$180,2,FALSE()),"未登録")</f>
        <v>その他のアレルギー用薬</v>
      </c>
      <c r="E5219" s="16" t="s">
        <v>12088</v>
      </c>
      <c r="F5219" s="16" t="s">
        <v>262</v>
      </c>
      <c r="G5219" s="16" t="s">
        <v>12107</v>
      </c>
      <c r="H5219" s="16" t="s">
        <v>3803</v>
      </c>
      <c r="I5219" s="0" t="n">
        <v>25.9</v>
      </c>
      <c r="J5219" s="16" t="s">
        <v>232</v>
      </c>
      <c r="K5219" s="0" t="str">
        <f aca="false">IFERROR(IF(VLOOKUP($C5219,薬効分類マスタ!$A$2:$E$180,5,FALSE())=0,"",VLOOKUP($C5219,薬効分類マスタ!$A$2:$E$180,5,FALSE())),"")</f>
        <v/>
      </c>
      <c r="L5219" s="17"/>
      <c r="M5219" s="0" t="str">
        <f aca="false">IF($K5219="","",IF($L5219&lt;&gt;"",$L5219,VLOOKUP($C5219,薬効分類マスタ!$A$2:$F$180,6,FALSE())))</f>
        <v/>
      </c>
      <c r="N5219" s="0" t="str">
        <f aca="false">ASC(G5219)</f>
        <v>ｸﾗﾘﾁﾝﾚﾃﾞｨﾀﾌﾞ錠10mg</v>
      </c>
      <c r="O5219" s="0" t="str">
        <f aca="false">ASC(E5219)</f>
        <v>ﾛﾗﾀｼﾞﾝ</v>
      </c>
      <c r="P5219" s="16" t="n">
        <f aca="false">N(P5218)+IF($C5219=検索!$B$49,1,0)</f>
        <v>0</v>
      </c>
    </row>
    <row r="5220" customFormat="false" ht="15" hidden="false" customHeight="false" outlineLevel="0" collapsed="false">
      <c r="A5220" s="16" t="s">
        <v>221</v>
      </c>
      <c r="B5220" s="0" t="s">
        <v>12108</v>
      </c>
      <c r="C5220" s="0" t="n">
        <v>449</v>
      </c>
      <c r="D5220" s="0" t="str">
        <f aca="false">IFERROR(VLOOKUP($C5220,薬効分類マスタ!$A$2:$B$180,2,FALSE()),"未登録")</f>
        <v>その他のアレルギー用薬</v>
      </c>
      <c r="E5220" s="16" t="s">
        <v>12088</v>
      </c>
      <c r="F5220" s="16" t="s">
        <v>262</v>
      </c>
      <c r="G5220" s="16" t="s">
        <v>12109</v>
      </c>
      <c r="H5220" s="16" t="s">
        <v>568</v>
      </c>
      <c r="I5220" s="0" t="n">
        <v>13.9</v>
      </c>
      <c r="J5220" s="16" t="s">
        <v>239</v>
      </c>
      <c r="K5220" s="0" t="str">
        <f aca="false">IFERROR(IF(VLOOKUP($C5220,薬効分類マスタ!$A$2:$E$180,5,FALSE())=0,"",VLOOKUP($C5220,薬効分類マスタ!$A$2:$E$180,5,FALSE())),"")</f>
        <v/>
      </c>
      <c r="L5220" s="17"/>
      <c r="M5220" s="0" t="str">
        <f aca="false">IF($K5220="","",IF($L5220&lt;&gt;"",$L5220,VLOOKUP($C5220,薬効分類マスタ!$A$2:$F$180,6,FALSE())))</f>
        <v/>
      </c>
      <c r="N5220" s="0" t="str">
        <f aca="false">ASC(G5220)</f>
        <v>ﾛﾗﾀｼﾞﾝOD錠10mg｢FFP｣</v>
      </c>
      <c r="O5220" s="0" t="str">
        <f aca="false">ASC(E5220)</f>
        <v>ﾛﾗﾀｼﾞﾝ</v>
      </c>
      <c r="P5220" s="16" t="n">
        <f aca="false">N(P5219)+IF($C5220=検索!$B$49,1,0)</f>
        <v>0</v>
      </c>
    </row>
    <row r="5221" customFormat="false" ht="15" hidden="false" customHeight="false" outlineLevel="0" collapsed="false">
      <c r="A5221" s="16" t="s">
        <v>221</v>
      </c>
      <c r="B5221" s="0" t="s">
        <v>12110</v>
      </c>
      <c r="C5221" s="0" t="n">
        <v>449</v>
      </c>
      <c r="D5221" s="0" t="str">
        <f aca="false">IFERROR(VLOOKUP($C5221,薬効分類マスタ!$A$2:$B$180,2,FALSE()),"未登録")</f>
        <v>その他のアレルギー用薬</v>
      </c>
      <c r="E5221" s="16" t="s">
        <v>12088</v>
      </c>
      <c r="F5221" s="16" t="s">
        <v>262</v>
      </c>
      <c r="G5221" s="16" t="s">
        <v>12111</v>
      </c>
      <c r="H5221" s="16" t="s">
        <v>527</v>
      </c>
      <c r="I5221" s="0" t="n">
        <v>13.9</v>
      </c>
      <c r="J5221" s="16" t="s">
        <v>239</v>
      </c>
      <c r="K5221" s="0" t="str">
        <f aca="false">IFERROR(IF(VLOOKUP($C5221,薬効分類マスタ!$A$2:$E$180,5,FALSE())=0,"",VLOOKUP($C5221,薬効分類マスタ!$A$2:$E$180,5,FALSE())),"")</f>
        <v/>
      </c>
      <c r="L5221" s="17"/>
      <c r="M5221" s="0" t="str">
        <f aca="false">IF($K5221="","",IF($L5221&lt;&gt;"",$L5221,VLOOKUP($C5221,薬効分類マスタ!$A$2:$F$180,6,FALSE())))</f>
        <v/>
      </c>
      <c r="N5221" s="0" t="str">
        <f aca="false">ASC(G5221)</f>
        <v>ﾛﾗﾀｼﾞﾝOD錠10mg｢JG｣</v>
      </c>
      <c r="O5221" s="0" t="str">
        <f aca="false">ASC(E5221)</f>
        <v>ﾛﾗﾀｼﾞﾝ</v>
      </c>
      <c r="P5221" s="16" t="n">
        <f aca="false">N(P5220)+IF($C5221=検索!$B$49,1,0)</f>
        <v>0</v>
      </c>
    </row>
    <row r="5222" customFormat="false" ht="15" hidden="false" customHeight="false" outlineLevel="0" collapsed="false">
      <c r="A5222" s="16" t="s">
        <v>221</v>
      </c>
      <c r="B5222" s="0" t="s">
        <v>12112</v>
      </c>
      <c r="C5222" s="0" t="n">
        <v>449</v>
      </c>
      <c r="D5222" s="0" t="str">
        <f aca="false">IFERROR(VLOOKUP($C5222,薬効分類マスタ!$A$2:$B$180,2,FALSE()),"未登録")</f>
        <v>その他のアレルギー用薬</v>
      </c>
      <c r="E5222" s="16" t="s">
        <v>12088</v>
      </c>
      <c r="F5222" s="16" t="s">
        <v>262</v>
      </c>
      <c r="G5222" s="16" t="s">
        <v>12113</v>
      </c>
      <c r="H5222" s="16" t="s">
        <v>574</v>
      </c>
      <c r="I5222" s="0" t="n">
        <v>13.9</v>
      </c>
      <c r="J5222" s="16" t="s">
        <v>239</v>
      </c>
      <c r="K5222" s="0" t="str">
        <f aca="false">IFERROR(IF(VLOOKUP($C5222,薬効分類マスタ!$A$2:$E$180,5,FALSE())=0,"",VLOOKUP($C5222,薬効分類マスタ!$A$2:$E$180,5,FALSE())),"")</f>
        <v/>
      </c>
      <c r="L5222" s="17"/>
      <c r="M5222" s="0" t="str">
        <f aca="false">IF($K5222="","",IF($L5222&lt;&gt;"",$L5222,VLOOKUP($C5222,薬効分類マスタ!$A$2:$F$180,6,FALSE())))</f>
        <v/>
      </c>
      <c r="N5222" s="0" t="str">
        <f aca="false">ASC(G5222)</f>
        <v>ﾛﾗﾀｼﾞﾝOD錠10mg｢YD｣</v>
      </c>
      <c r="O5222" s="0" t="str">
        <f aca="false">ASC(E5222)</f>
        <v>ﾛﾗﾀｼﾞﾝ</v>
      </c>
      <c r="P5222" s="16" t="n">
        <f aca="false">N(P5221)+IF($C5222=検索!$B$49,1,0)</f>
        <v>0</v>
      </c>
    </row>
    <row r="5223" customFormat="false" ht="15" hidden="false" customHeight="false" outlineLevel="0" collapsed="false">
      <c r="A5223" s="16" t="s">
        <v>221</v>
      </c>
      <c r="B5223" s="0" t="s">
        <v>12114</v>
      </c>
      <c r="C5223" s="0" t="n">
        <v>449</v>
      </c>
      <c r="D5223" s="0" t="str">
        <f aca="false">IFERROR(VLOOKUP($C5223,薬効分類マスタ!$A$2:$B$180,2,FALSE()),"未登録")</f>
        <v>その他のアレルギー用薬</v>
      </c>
      <c r="E5223" s="16" t="s">
        <v>12088</v>
      </c>
      <c r="F5223" s="16" t="s">
        <v>262</v>
      </c>
      <c r="G5223" s="16" t="s">
        <v>12115</v>
      </c>
      <c r="H5223" s="16" t="s">
        <v>831</v>
      </c>
      <c r="I5223" s="0" t="n">
        <v>13.9</v>
      </c>
      <c r="J5223" s="16" t="s">
        <v>239</v>
      </c>
      <c r="K5223" s="0" t="str">
        <f aca="false">IFERROR(IF(VLOOKUP($C5223,薬効分類マスタ!$A$2:$E$180,5,FALSE())=0,"",VLOOKUP($C5223,薬効分類マスタ!$A$2:$E$180,5,FALSE())),"")</f>
        <v/>
      </c>
      <c r="L5223" s="17"/>
      <c r="M5223" s="0" t="str">
        <f aca="false">IF($K5223="","",IF($L5223&lt;&gt;"",$L5223,VLOOKUP($C5223,薬効分類マスタ!$A$2:$F$180,6,FALSE())))</f>
        <v/>
      </c>
      <c r="N5223" s="0" t="str">
        <f aca="false">ASC(G5223)</f>
        <v>ﾛﾗﾀｼﾞﾝOD錠10mg｢ｹﾐﾌｧ｣</v>
      </c>
      <c r="O5223" s="0" t="str">
        <f aca="false">ASC(E5223)</f>
        <v>ﾛﾗﾀｼﾞﾝ</v>
      </c>
      <c r="P5223" s="16" t="n">
        <f aca="false">N(P5222)+IF($C5223=検索!$B$49,1,0)</f>
        <v>0</v>
      </c>
    </row>
    <row r="5224" customFormat="false" ht="15" hidden="false" customHeight="false" outlineLevel="0" collapsed="false">
      <c r="A5224" s="16" t="s">
        <v>221</v>
      </c>
      <c r="B5224" s="0" t="s">
        <v>12116</v>
      </c>
      <c r="C5224" s="0" t="n">
        <v>449</v>
      </c>
      <c r="D5224" s="0" t="str">
        <f aca="false">IFERROR(VLOOKUP($C5224,薬効分類マスタ!$A$2:$B$180,2,FALSE()),"未登録")</f>
        <v>その他のアレルギー用薬</v>
      </c>
      <c r="E5224" s="16" t="s">
        <v>12088</v>
      </c>
      <c r="F5224" s="16" t="s">
        <v>262</v>
      </c>
      <c r="G5224" s="16" t="s">
        <v>12117</v>
      </c>
      <c r="H5224" s="16" t="s">
        <v>533</v>
      </c>
      <c r="I5224" s="0" t="n">
        <v>13.9</v>
      </c>
      <c r="J5224" s="16" t="s">
        <v>239</v>
      </c>
      <c r="K5224" s="0" t="str">
        <f aca="false">IFERROR(IF(VLOOKUP($C5224,薬効分類マスタ!$A$2:$E$180,5,FALSE())=0,"",VLOOKUP($C5224,薬効分類マスタ!$A$2:$E$180,5,FALSE())),"")</f>
        <v/>
      </c>
      <c r="L5224" s="17"/>
      <c r="M5224" s="0" t="str">
        <f aca="false">IF($K5224="","",IF($L5224&lt;&gt;"",$L5224,VLOOKUP($C5224,薬効分類マスタ!$A$2:$F$180,6,FALSE())))</f>
        <v/>
      </c>
      <c r="N5224" s="0" t="str">
        <f aca="false">ASC(G5224)</f>
        <v>ﾛﾗﾀｼﾞﾝOD錠10mg｢ﾄｰﾜ｣</v>
      </c>
      <c r="O5224" s="0" t="str">
        <f aca="false">ASC(E5224)</f>
        <v>ﾛﾗﾀｼﾞﾝ</v>
      </c>
      <c r="P5224" s="16" t="n">
        <f aca="false">N(P5223)+IF($C5224=検索!$B$49,1,0)</f>
        <v>0</v>
      </c>
    </row>
    <row r="5225" customFormat="false" ht="15" hidden="false" customHeight="false" outlineLevel="0" collapsed="false">
      <c r="A5225" s="16" t="s">
        <v>221</v>
      </c>
      <c r="B5225" s="0" t="s">
        <v>12118</v>
      </c>
      <c r="C5225" s="0" t="n">
        <v>449</v>
      </c>
      <c r="D5225" s="0" t="str">
        <f aca="false">IFERROR(VLOOKUP($C5225,薬効分類マスタ!$A$2:$B$180,2,FALSE()),"未登録")</f>
        <v>その他のアレルギー用薬</v>
      </c>
      <c r="E5225" s="16" t="s">
        <v>12088</v>
      </c>
      <c r="F5225" s="16" t="s">
        <v>262</v>
      </c>
      <c r="G5225" s="16" t="s">
        <v>12119</v>
      </c>
      <c r="H5225" s="16" t="s">
        <v>606</v>
      </c>
      <c r="I5225" s="0" t="n">
        <v>13.9</v>
      </c>
      <c r="J5225" s="16" t="s">
        <v>239</v>
      </c>
      <c r="K5225" s="0" t="str">
        <f aca="false">IFERROR(IF(VLOOKUP($C5225,薬効分類マスタ!$A$2:$E$180,5,FALSE())=0,"",VLOOKUP($C5225,薬効分類マスタ!$A$2:$E$180,5,FALSE())),"")</f>
        <v/>
      </c>
      <c r="L5225" s="17"/>
      <c r="M5225" s="0" t="str">
        <f aca="false">IF($K5225="","",IF($L5225&lt;&gt;"",$L5225,VLOOKUP($C5225,薬効分類マスタ!$A$2:$F$180,6,FALSE())))</f>
        <v/>
      </c>
      <c r="N5225" s="0" t="str">
        <f aca="false">ASC(G5225)</f>
        <v>ﾛﾗﾀｼﾞﾝOD錠10mg｢日新｣</v>
      </c>
      <c r="O5225" s="0" t="str">
        <f aca="false">ASC(E5225)</f>
        <v>ﾛﾗﾀｼﾞﾝ</v>
      </c>
      <c r="P5225" s="16" t="n">
        <f aca="false">N(P5224)+IF($C5225=検索!$B$49,1,0)</f>
        <v>0</v>
      </c>
    </row>
    <row r="5226" customFormat="false" ht="15" hidden="false" customHeight="false" outlineLevel="0" collapsed="false">
      <c r="A5226" s="16" t="s">
        <v>221</v>
      </c>
      <c r="B5226" s="0" t="s">
        <v>12120</v>
      </c>
      <c r="C5226" s="0" t="n">
        <v>449</v>
      </c>
      <c r="D5226" s="0" t="str">
        <f aca="false">IFERROR(VLOOKUP($C5226,薬効分類マスタ!$A$2:$B$180,2,FALSE()),"未登録")</f>
        <v>その他のアレルギー用薬</v>
      </c>
      <c r="E5226" s="16" t="s">
        <v>12088</v>
      </c>
      <c r="F5226" s="16" t="s">
        <v>262</v>
      </c>
      <c r="G5226" s="16" t="s">
        <v>12121</v>
      </c>
      <c r="H5226" s="16" t="s">
        <v>549</v>
      </c>
      <c r="I5226" s="0" t="n">
        <v>13.9</v>
      </c>
      <c r="J5226" s="16" t="s">
        <v>239</v>
      </c>
      <c r="K5226" s="0" t="str">
        <f aca="false">IFERROR(IF(VLOOKUP($C5226,薬効分類マスタ!$A$2:$E$180,5,FALSE())=0,"",VLOOKUP($C5226,薬効分類マスタ!$A$2:$E$180,5,FALSE())),"")</f>
        <v/>
      </c>
      <c r="L5226" s="17"/>
      <c r="M5226" s="0" t="str">
        <f aca="false">IF($K5226="","",IF($L5226&lt;&gt;"",$L5226,VLOOKUP($C5226,薬効分類マスタ!$A$2:$F$180,6,FALSE())))</f>
        <v/>
      </c>
      <c r="N5226" s="0" t="str">
        <f aca="false">ASC(G5226)</f>
        <v>ﾛﾗﾀｼﾞﾝODﾌｨﾙﾑ10mg｢ﾓﾁﾀﾞ｣</v>
      </c>
      <c r="O5226" s="0" t="str">
        <f aca="false">ASC(E5226)</f>
        <v>ﾛﾗﾀｼﾞﾝ</v>
      </c>
      <c r="P5226" s="16" t="n">
        <f aca="false">N(P5225)+IF($C5226=検索!$B$49,1,0)</f>
        <v>0</v>
      </c>
    </row>
    <row r="5227" customFormat="false" ht="15" hidden="false" customHeight="false" outlineLevel="0" collapsed="false">
      <c r="A5227" s="16" t="s">
        <v>221</v>
      </c>
      <c r="B5227" s="0" t="s">
        <v>12122</v>
      </c>
      <c r="C5227" s="0" t="n">
        <v>449</v>
      </c>
      <c r="D5227" s="0" t="str">
        <f aca="false">IFERROR(VLOOKUP($C5227,薬効分類マスタ!$A$2:$B$180,2,FALSE()),"未登録")</f>
        <v>その他のアレルギー用薬</v>
      </c>
      <c r="E5227" s="16" t="s">
        <v>12088</v>
      </c>
      <c r="F5227" s="16" t="s">
        <v>262</v>
      </c>
      <c r="G5227" s="16" t="s">
        <v>12123</v>
      </c>
      <c r="H5227" s="16" t="s">
        <v>848</v>
      </c>
      <c r="I5227" s="0" t="n">
        <v>13.9</v>
      </c>
      <c r="J5227" s="16" t="s">
        <v>239</v>
      </c>
      <c r="K5227" s="0" t="str">
        <f aca="false">IFERROR(IF(VLOOKUP($C5227,薬効分類マスタ!$A$2:$E$180,5,FALSE())=0,"",VLOOKUP($C5227,薬効分類マスタ!$A$2:$E$180,5,FALSE())),"")</f>
        <v/>
      </c>
      <c r="L5227" s="17"/>
      <c r="M5227" s="0" t="str">
        <f aca="false">IF($K5227="","",IF($L5227&lt;&gt;"",$L5227,VLOOKUP($C5227,薬効分類マスタ!$A$2:$F$180,6,FALSE())))</f>
        <v/>
      </c>
      <c r="N5227" s="0" t="str">
        <f aca="false">ASC(G5227)</f>
        <v>ﾛﾗﾀｼﾞﾝOD錠10mg｢ﾌｪﾙｾﾞﾝ｣</v>
      </c>
      <c r="O5227" s="0" t="str">
        <f aca="false">ASC(E5227)</f>
        <v>ﾛﾗﾀｼﾞﾝ</v>
      </c>
      <c r="P5227" s="16" t="n">
        <f aca="false">N(P5226)+IF($C5227=検索!$B$49,1,0)</f>
        <v>0</v>
      </c>
    </row>
    <row r="5228" customFormat="false" ht="15" hidden="false" customHeight="false" outlineLevel="0" collapsed="false">
      <c r="A5228" s="16" t="s">
        <v>221</v>
      </c>
      <c r="B5228" s="0" t="s">
        <v>12124</v>
      </c>
      <c r="C5228" s="0" t="n">
        <v>449</v>
      </c>
      <c r="D5228" s="0" t="str">
        <f aca="false">IFERROR(VLOOKUP($C5228,薬効分類マスタ!$A$2:$B$180,2,FALSE()),"未登録")</f>
        <v>その他のアレルギー用薬</v>
      </c>
      <c r="E5228" s="16" t="s">
        <v>12088</v>
      </c>
      <c r="F5228" s="16" t="s">
        <v>229</v>
      </c>
      <c r="G5228" s="16" t="s">
        <v>12125</v>
      </c>
      <c r="I5228" s="0" t="n">
        <v>26.1</v>
      </c>
      <c r="J5228" s="16" t="s">
        <v>239</v>
      </c>
      <c r="K5228" s="0" t="str">
        <f aca="false">IFERROR(IF(VLOOKUP($C5228,薬効分類マスタ!$A$2:$E$180,5,FALSE())=0,"",VLOOKUP($C5228,薬効分類マスタ!$A$2:$E$180,5,FALSE())),"")</f>
        <v/>
      </c>
      <c r="L5228" s="17"/>
      <c r="M5228" s="0" t="str">
        <f aca="false">IF($K5228="","",IF($L5228&lt;&gt;"",$L5228,VLOOKUP($C5228,薬効分類マスタ!$A$2:$F$180,6,FALSE())))</f>
        <v/>
      </c>
      <c r="N5228" s="0" t="str">
        <f aca="false">ASC(G5228)</f>
        <v>ﾛﾗﾀｼﾞﾝ1%ｼﾛｯﾌﾟ用</v>
      </c>
      <c r="O5228" s="0" t="str">
        <f aca="false">ASC(E5228)</f>
        <v>ﾛﾗﾀｼﾞﾝ</v>
      </c>
      <c r="P5228" s="16" t="n">
        <f aca="false">N(P5227)+IF($C5228=検索!$B$49,1,0)</f>
        <v>0</v>
      </c>
    </row>
    <row r="5229" customFormat="false" ht="15" hidden="false" customHeight="false" outlineLevel="0" collapsed="false">
      <c r="A5229" s="16" t="s">
        <v>221</v>
      </c>
      <c r="B5229" s="0" t="s">
        <v>12126</v>
      </c>
      <c r="C5229" s="0" t="n">
        <v>449</v>
      </c>
      <c r="D5229" s="0" t="str">
        <f aca="false">IFERROR(VLOOKUP($C5229,薬効分類マスタ!$A$2:$B$180,2,FALSE()),"未登録")</f>
        <v>その他のアレルギー用薬</v>
      </c>
      <c r="E5229" s="16" t="s">
        <v>12088</v>
      </c>
      <c r="F5229" s="16" t="s">
        <v>229</v>
      </c>
      <c r="G5229" s="16" t="s">
        <v>12127</v>
      </c>
      <c r="H5229" s="16" t="s">
        <v>3803</v>
      </c>
      <c r="I5229" s="0" t="n">
        <v>47</v>
      </c>
      <c r="J5229" s="16" t="s">
        <v>232</v>
      </c>
      <c r="K5229" s="0" t="str">
        <f aca="false">IFERROR(IF(VLOOKUP($C5229,薬効分類マスタ!$A$2:$E$180,5,FALSE())=0,"",VLOOKUP($C5229,薬効分類マスタ!$A$2:$E$180,5,FALSE())),"")</f>
        <v/>
      </c>
      <c r="L5229" s="17"/>
      <c r="M5229" s="0" t="str">
        <f aca="false">IF($K5229="","",IF($L5229&lt;&gt;"",$L5229,VLOOKUP($C5229,薬効分類マスタ!$A$2:$F$180,6,FALSE())))</f>
        <v/>
      </c>
      <c r="N5229" s="0" t="str">
        <f aca="false">ASC(G5229)</f>
        <v>ｸﾗﾘﾁﾝﾄﾞﾗｲｼﾛｯﾌﾟ1%</v>
      </c>
      <c r="O5229" s="0" t="str">
        <f aca="false">ASC(E5229)</f>
        <v>ﾛﾗﾀｼﾞﾝ</v>
      </c>
      <c r="P5229" s="16" t="n">
        <f aca="false">N(P5228)+IF($C5229=検索!$B$49,1,0)</f>
        <v>0</v>
      </c>
    </row>
    <row r="5230" customFormat="false" ht="15" hidden="false" customHeight="false" outlineLevel="0" collapsed="false">
      <c r="A5230" s="16" t="s">
        <v>221</v>
      </c>
      <c r="B5230" s="0" t="s">
        <v>12128</v>
      </c>
      <c r="C5230" s="0" t="n">
        <v>449</v>
      </c>
      <c r="D5230" s="0" t="str">
        <f aca="false">IFERROR(VLOOKUP($C5230,薬効分類マスタ!$A$2:$B$180,2,FALSE()),"未登録")</f>
        <v>その他のアレルギー用薬</v>
      </c>
      <c r="E5230" s="16" t="s">
        <v>12129</v>
      </c>
      <c r="F5230" s="16" t="s">
        <v>257</v>
      </c>
      <c r="G5230" s="16" t="s">
        <v>12130</v>
      </c>
      <c r="I5230" s="0" t="n">
        <v>10.6</v>
      </c>
      <c r="J5230" s="16" t="s">
        <v>239</v>
      </c>
      <c r="K5230" s="0" t="str">
        <f aca="false">IFERROR(IF(VLOOKUP($C5230,薬効分類マスタ!$A$2:$E$180,5,FALSE())=0,"",VLOOKUP($C5230,薬効分類マスタ!$A$2:$E$180,5,FALSE())),"")</f>
        <v/>
      </c>
      <c r="L5230" s="17"/>
      <c r="M5230" s="0" t="str">
        <f aca="false">IF($K5230="","",IF($L5230&lt;&gt;"",$L5230,VLOOKUP($C5230,薬効分類マスタ!$A$2:$F$180,6,FALSE())))</f>
        <v/>
      </c>
      <c r="N5230" s="0" t="str">
        <f aca="false">ASC(G5230)</f>
        <v>ﾚﾎﾞｾﾁﾘｼﾞﾝ塩酸塩5mg錠</v>
      </c>
      <c r="O5230" s="0" t="str">
        <f aca="false">ASC(E5230)</f>
        <v>ﾚﾎﾞｾﾁﾘｼﾞﾝ塩酸塩</v>
      </c>
      <c r="P5230" s="16" t="n">
        <f aca="false">N(P5229)+IF($C5230=検索!$B$49,1,0)</f>
        <v>0</v>
      </c>
    </row>
    <row r="5231" customFormat="false" ht="15" hidden="false" customHeight="false" outlineLevel="0" collapsed="false">
      <c r="A5231" s="16" t="s">
        <v>221</v>
      </c>
      <c r="B5231" s="0" t="s">
        <v>12131</v>
      </c>
      <c r="C5231" s="0" t="n">
        <v>449</v>
      </c>
      <c r="D5231" s="0" t="str">
        <f aca="false">IFERROR(VLOOKUP($C5231,薬効分類マスタ!$A$2:$B$180,2,FALSE()),"未登録")</f>
        <v>その他のアレルギー用薬</v>
      </c>
      <c r="E5231" s="16" t="s">
        <v>12129</v>
      </c>
      <c r="F5231" s="16" t="s">
        <v>257</v>
      </c>
      <c r="G5231" s="16" t="s">
        <v>12132</v>
      </c>
      <c r="H5231" s="16" t="s">
        <v>794</v>
      </c>
      <c r="I5231" s="0" t="n">
        <v>32</v>
      </c>
      <c r="J5231" s="16" t="s">
        <v>232</v>
      </c>
      <c r="K5231" s="0" t="str">
        <f aca="false">IFERROR(IF(VLOOKUP($C5231,薬効分類マスタ!$A$2:$E$180,5,FALSE())=0,"",VLOOKUP($C5231,薬効分類マスタ!$A$2:$E$180,5,FALSE())),"")</f>
        <v/>
      </c>
      <c r="L5231" s="17"/>
      <c r="M5231" s="0" t="str">
        <f aca="false">IF($K5231="","",IF($L5231&lt;&gt;"",$L5231,VLOOKUP($C5231,薬効分類マスタ!$A$2:$F$180,6,FALSE())))</f>
        <v/>
      </c>
      <c r="N5231" s="0" t="str">
        <f aca="false">ASC(G5231)</f>
        <v>ｻﾞｲｻﾞﾙ錠5mg</v>
      </c>
      <c r="O5231" s="0" t="str">
        <f aca="false">ASC(E5231)</f>
        <v>ﾚﾎﾞｾﾁﾘｼﾞﾝ塩酸塩</v>
      </c>
      <c r="P5231" s="16" t="n">
        <f aca="false">N(P5230)+IF($C5231=検索!$B$49,1,0)</f>
        <v>0</v>
      </c>
    </row>
    <row r="5232" customFormat="false" ht="15" hidden="false" customHeight="false" outlineLevel="0" collapsed="false">
      <c r="A5232" s="16" t="s">
        <v>221</v>
      </c>
      <c r="B5232" s="0" t="s">
        <v>12133</v>
      </c>
      <c r="C5232" s="0" t="n">
        <v>449</v>
      </c>
      <c r="D5232" s="0" t="str">
        <f aca="false">IFERROR(VLOOKUP($C5232,薬効分類マスタ!$A$2:$B$180,2,FALSE()),"未登録")</f>
        <v>その他のアレルギー用薬</v>
      </c>
      <c r="E5232" s="16" t="s">
        <v>12129</v>
      </c>
      <c r="F5232" s="16" t="s">
        <v>257</v>
      </c>
      <c r="G5232" s="16" t="s">
        <v>12134</v>
      </c>
      <c r="H5232" s="16" t="s">
        <v>568</v>
      </c>
      <c r="I5232" s="0" t="n">
        <v>13.4</v>
      </c>
      <c r="J5232" s="16" t="s">
        <v>239</v>
      </c>
      <c r="K5232" s="0" t="str">
        <f aca="false">IFERROR(IF(VLOOKUP($C5232,薬効分類マスタ!$A$2:$E$180,5,FALSE())=0,"",VLOOKUP($C5232,薬効分類マスタ!$A$2:$E$180,5,FALSE())),"")</f>
        <v/>
      </c>
      <c r="L5232" s="17"/>
      <c r="M5232" s="0" t="str">
        <f aca="false">IF($K5232="","",IF($L5232&lt;&gt;"",$L5232,VLOOKUP($C5232,薬効分類マスタ!$A$2:$F$180,6,FALSE())))</f>
        <v/>
      </c>
      <c r="N5232" s="0" t="str">
        <f aca="false">ASC(G5232)</f>
        <v>ﾚﾎﾞｾﾁﾘｼﾞﾝ塩酸塩錠5mg｢KMP｣</v>
      </c>
      <c r="O5232" s="0" t="str">
        <f aca="false">ASC(E5232)</f>
        <v>ﾚﾎﾞｾﾁﾘｼﾞﾝ塩酸塩</v>
      </c>
      <c r="P5232" s="16" t="n">
        <f aca="false">N(P5231)+IF($C5232=検索!$B$49,1,0)</f>
        <v>0</v>
      </c>
    </row>
    <row r="5233" customFormat="false" ht="15" hidden="false" customHeight="false" outlineLevel="0" collapsed="false">
      <c r="A5233" s="16" t="s">
        <v>221</v>
      </c>
      <c r="B5233" s="0" t="s">
        <v>12135</v>
      </c>
      <c r="C5233" s="0" t="n">
        <v>449</v>
      </c>
      <c r="D5233" s="0" t="str">
        <f aca="false">IFERROR(VLOOKUP($C5233,薬効分類マスタ!$A$2:$B$180,2,FALSE()),"未登録")</f>
        <v>その他のアレルギー用薬</v>
      </c>
      <c r="E5233" s="16" t="s">
        <v>12129</v>
      </c>
      <c r="F5233" s="16" t="s">
        <v>257</v>
      </c>
      <c r="G5233" s="16" t="s">
        <v>12136</v>
      </c>
      <c r="H5233" s="16" t="s">
        <v>1067</v>
      </c>
      <c r="I5233" s="0" t="n">
        <v>13.4</v>
      </c>
      <c r="J5233" s="16" t="s">
        <v>239</v>
      </c>
      <c r="K5233" s="0" t="str">
        <f aca="false">IFERROR(IF(VLOOKUP($C5233,薬効分類マスタ!$A$2:$E$180,5,FALSE())=0,"",VLOOKUP($C5233,薬効分類マスタ!$A$2:$E$180,5,FALSE())),"")</f>
        <v/>
      </c>
      <c r="L5233" s="17"/>
      <c r="M5233" s="0" t="str">
        <f aca="false">IF($K5233="","",IF($L5233&lt;&gt;"",$L5233,VLOOKUP($C5233,薬効分類マスタ!$A$2:$F$180,6,FALSE())))</f>
        <v/>
      </c>
      <c r="N5233" s="0" t="str">
        <f aca="false">ASC(G5233)</f>
        <v>ﾚﾎﾞｾﾁﾘｼﾞﾝ塩酸塩錠5mg｢TCK｣</v>
      </c>
      <c r="O5233" s="0" t="str">
        <f aca="false">ASC(E5233)</f>
        <v>ﾚﾎﾞｾﾁﾘｼﾞﾝ塩酸塩</v>
      </c>
      <c r="P5233" s="16" t="n">
        <f aca="false">N(P5232)+IF($C5233=検索!$B$49,1,0)</f>
        <v>0</v>
      </c>
    </row>
    <row r="5234" customFormat="false" ht="15" hidden="false" customHeight="false" outlineLevel="0" collapsed="false">
      <c r="A5234" s="16" t="s">
        <v>221</v>
      </c>
      <c r="B5234" s="0" t="s">
        <v>12137</v>
      </c>
      <c r="C5234" s="0" t="n">
        <v>449</v>
      </c>
      <c r="D5234" s="0" t="str">
        <f aca="false">IFERROR(VLOOKUP($C5234,薬効分類マスタ!$A$2:$B$180,2,FALSE()),"未登録")</f>
        <v>その他のアレルギー用薬</v>
      </c>
      <c r="E5234" s="16" t="s">
        <v>12129</v>
      </c>
      <c r="F5234" s="16" t="s">
        <v>257</v>
      </c>
      <c r="G5234" s="16" t="s">
        <v>12138</v>
      </c>
      <c r="H5234" s="16" t="s">
        <v>385</v>
      </c>
      <c r="I5234" s="0" t="n">
        <v>13.4</v>
      </c>
      <c r="J5234" s="16" t="s">
        <v>239</v>
      </c>
      <c r="K5234" s="0" t="str">
        <f aca="false">IFERROR(IF(VLOOKUP($C5234,薬効分類マスタ!$A$2:$E$180,5,FALSE())=0,"",VLOOKUP($C5234,薬効分類マスタ!$A$2:$E$180,5,FALSE())),"")</f>
        <v/>
      </c>
      <c r="L5234" s="17"/>
      <c r="M5234" s="0" t="str">
        <f aca="false">IF($K5234="","",IF($L5234&lt;&gt;"",$L5234,VLOOKUP($C5234,薬効分類マスタ!$A$2:$F$180,6,FALSE())))</f>
        <v/>
      </c>
      <c r="N5234" s="0" t="str">
        <f aca="false">ASC(G5234)</f>
        <v>ﾚﾎﾞｾﾁﾘｼﾞﾝ塩酸塩錠5mg｢ｻﾜｲ｣</v>
      </c>
      <c r="O5234" s="0" t="str">
        <f aca="false">ASC(E5234)</f>
        <v>ﾚﾎﾞｾﾁﾘｼﾞﾝ塩酸塩</v>
      </c>
      <c r="P5234" s="16" t="n">
        <f aca="false">N(P5233)+IF($C5234=検索!$B$49,1,0)</f>
        <v>0</v>
      </c>
    </row>
    <row r="5235" customFormat="false" ht="15" hidden="false" customHeight="false" outlineLevel="0" collapsed="false">
      <c r="A5235" s="16" t="s">
        <v>221</v>
      </c>
      <c r="B5235" s="0" t="s">
        <v>12139</v>
      </c>
      <c r="C5235" s="0" t="n">
        <v>449</v>
      </c>
      <c r="D5235" s="0" t="str">
        <f aca="false">IFERROR(VLOOKUP($C5235,薬効分類マスタ!$A$2:$B$180,2,FALSE()),"未登録")</f>
        <v>その他のアレルギー用薬</v>
      </c>
      <c r="E5235" s="16" t="s">
        <v>12129</v>
      </c>
      <c r="F5235" s="16" t="s">
        <v>257</v>
      </c>
      <c r="G5235" s="16" t="s">
        <v>12140</v>
      </c>
      <c r="H5235" s="16" t="s">
        <v>831</v>
      </c>
      <c r="I5235" s="0" t="n">
        <v>13.4</v>
      </c>
      <c r="J5235" s="16" t="s">
        <v>239</v>
      </c>
      <c r="K5235" s="0" t="str">
        <f aca="false">IFERROR(IF(VLOOKUP($C5235,薬効分類マスタ!$A$2:$E$180,5,FALSE())=0,"",VLOOKUP($C5235,薬効分類マスタ!$A$2:$E$180,5,FALSE())),"")</f>
        <v/>
      </c>
      <c r="L5235" s="17"/>
      <c r="M5235" s="0" t="str">
        <f aca="false">IF($K5235="","",IF($L5235&lt;&gt;"",$L5235,VLOOKUP($C5235,薬効分類マスタ!$A$2:$F$180,6,FALSE())))</f>
        <v/>
      </c>
      <c r="N5235" s="0" t="str">
        <f aca="false">ASC(G5235)</f>
        <v>ﾚﾎﾞｾﾁﾘｼﾞﾝ塩酸塩錠5mg｢ｻﾝﾄﾞ｣</v>
      </c>
      <c r="O5235" s="0" t="str">
        <f aca="false">ASC(E5235)</f>
        <v>ﾚﾎﾞｾﾁﾘｼﾞﾝ塩酸塩</v>
      </c>
      <c r="P5235" s="16" t="n">
        <f aca="false">N(P5234)+IF($C5235=検索!$B$49,1,0)</f>
        <v>0</v>
      </c>
    </row>
    <row r="5236" customFormat="false" ht="15" hidden="false" customHeight="false" outlineLevel="0" collapsed="false">
      <c r="A5236" s="16" t="s">
        <v>221</v>
      </c>
      <c r="B5236" s="0" t="s">
        <v>12141</v>
      </c>
      <c r="C5236" s="0" t="n">
        <v>449</v>
      </c>
      <c r="D5236" s="0" t="str">
        <f aca="false">IFERROR(VLOOKUP($C5236,薬効分類マスタ!$A$2:$B$180,2,FALSE()),"未登録")</f>
        <v>その他のアレルギー用薬</v>
      </c>
      <c r="E5236" s="16" t="s">
        <v>12129</v>
      </c>
      <c r="F5236" s="16" t="s">
        <v>257</v>
      </c>
      <c r="G5236" s="16" t="s">
        <v>12142</v>
      </c>
      <c r="H5236" s="16" t="s">
        <v>557</v>
      </c>
      <c r="I5236" s="0" t="n">
        <v>13.4</v>
      </c>
      <c r="J5236" s="16" t="s">
        <v>239</v>
      </c>
      <c r="K5236" s="0" t="str">
        <f aca="false">IFERROR(IF(VLOOKUP($C5236,薬効分類マスタ!$A$2:$E$180,5,FALSE())=0,"",VLOOKUP($C5236,薬効分類マスタ!$A$2:$E$180,5,FALSE())),"")</f>
        <v/>
      </c>
      <c r="L5236" s="17"/>
      <c r="M5236" s="0" t="str">
        <f aca="false">IF($K5236="","",IF($L5236&lt;&gt;"",$L5236,VLOOKUP($C5236,薬効分類マスタ!$A$2:$F$180,6,FALSE())))</f>
        <v/>
      </c>
      <c r="N5236" s="0" t="str">
        <f aca="false">ASC(G5236)</f>
        <v>ﾚﾎﾞｾﾁﾘｼﾞﾝ塩酸塩錠5mg｢ﾀｶﾀ｣</v>
      </c>
      <c r="O5236" s="0" t="str">
        <f aca="false">ASC(E5236)</f>
        <v>ﾚﾎﾞｾﾁﾘｼﾞﾝ塩酸塩</v>
      </c>
      <c r="P5236" s="16" t="n">
        <f aca="false">N(P5235)+IF($C5236=検索!$B$49,1,0)</f>
        <v>0</v>
      </c>
    </row>
    <row r="5237" customFormat="false" ht="15" hidden="false" customHeight="false" outlineLevel="0" collapsed="false">
      <c r="A5237" s="16" t="s">
        <v>221</v>
      </c>
      <c r="B5237" s="0" t="s">
        <v>12143</v>
      </c>
      <c r="C5237" s="0" t="n">
        <v>449</v>
      </c>
      <c r="D5237" s="0" t="str">
        <f aca="false">IFERROR(VLOOKUP($C5237,薬効分類マスタ!$A$2:$B$180,2,FALSE()),"未登録")</f>
        <v>その他のアレルギー用薬</v>
      </c>
      <c r="E5237" s="16" t="s">
        <v>12129</v>
      </c>
      <c r="F5237" s="16" t="s">
        <v>257</v>
      </c>
      <c r="G5237" s="16" t="s">
        <v>12144</v>
      </c>
      <c r="H5237" s="16" t="s">
        <v>1309</v>
      </c>
      <c r="I5237" s="0" t="n">
        <v>13.4</v>
      </c>
      <c r="J5237" s="16" t="s">
        <v>239</v>
      </c>
      <c r="K5237" s="0" t="str">
        <f aca="false">IFERROR(IF(VLOOKUP($C5237,薬効分類マスタ!$A$2:$E$180,5,FALSE())=0,"",VLOOKUP($C5237,薬効分類マスタ!$A$2:$E$180,5,FALSE())),"")</f>
        <v/>
      </c>
      <c r="L5237" s="17"/>
      <c r="M5237" s="0" t="str">
        <f aca="false">IF($K5237="","",IF($L5237&lt;&gt;"",$L5237,VLOOKUP($C5237,薬効分類マスタ!$A$2:$F$180,6,FALSE())))</f>
        <v/>
      </c>
      <c r="N5237" s="0" t="str">
        <f aca="false">ASC(G5237)</f>
        <v>ﾚﾎﾞｾﾁﾘｼﾞﾝ塩酸塩錠5mg｢武田ﾃﾊﾞ｣</v>
      </c>
      <c r="O5237" s="0" t="str">
        <f aca="false">ASC(E5237)</f>
        <v>ﾚﾎﾞｾﾁﾘｼﾞﾝ塩酸塩</v>
      </c>
      <c r="P5237" s="16" t="n">
        <f aca="false">N(P5236)+IF($C5237=検索!$B$49,1,0)</f>
        <v>0</v>
      </c>
    </row>
    <row r="5238" customFormat="false" ht="15" hidden="false" customHeight="false" outlineLevel="0" collapsed="false">
      <c r="A5238" s="16" t="s">
        <v>221</v>
      </c>
      <c r="B5238" s="0" t="s">
        <v>12145</v>
      </c>
      <c r="C5238" s="0" t="n">
        <v>449</v>
      </c>
      <c r="D5238" s="0" t="str">
        <f aca="false">IFERROR(VLOOKUP($C5238,薬効分類マスタ!$A$2:$B$180,2,FALSE()),"未登録")</f>
        <v>その他のアレルギー用薬</v>
      </c>
      <c r="E5238" s="16" t="s">
        <v>12129</v>
      </c>
      <c r="F5238" s="16" t="s">
        <v>257</v>
      </c>
      <c r="G5238" s="16" t="s">
        <v>12146</v>
      </c>
      <c r="H5238" s="16" t="s">
        <v>533</v>
      </c>
      <c r="I5238" s="0" t="n">
        <v>13.4</v>
      </c>
      <c r="J5238" s="16" t="s">
        <v>239</v>
      </c>
      <c r="K5238" s="0" t="str">
        <f aca="false">IFERROR(IF(VLOOKUP($C5238,薬効分類マスタ!$A$2:$E$180,5,FALSE())=0,"",VLOOKUP($C5238,薬効分類マスタ!$A$2:$E$180,5,FALSE())),"")</f>
        <v/>
      </c>
      <c r="L5238" s="17"/>
      <c r="M5238" s="0" t="str">
        <f aca="false">IF($K5238="","",IF($L5238&lt;&gt;"",$L5238,VLOOKUP($C5238,薬効分類マスタ!$A$2:$F$180,6,FALSE())))</f>
        <v/>
      </c>
      <c r="N5238" s="0" t="str">
        <f aca="false">ASC(G5238)</f>
        <v>ﾚﾎﾞｾﾁﾘｼﾞﾝ塩酸塩錠5mg｢ﾄｰﾜ｣</v>
      </c>
      <c r="O5238" s="0" t="str">
        <f aca="false">ASC(E5238)</f>
        <v>ﾚﾎﾞｾﾁﾘｼﾞﾝ塩酸塩</v>
      </c>
      <c r="P5238" s="16" t="n">
        <f aca="false">N(P5237)+IF($C5238=検索!$B$49,1,0)</f>
        <v>0</v>
      </c>
    </row>
    <row r="5239" customFormat="false" ht="15" hidden="false" customHeight="false" outlineLevel="0" collapsed="false">
      <c r="A5239" s="16" t="s">
        <v>221</v>
      </c>
      <c r="B5239" s="0" t="s">
        <v>12147</v>
      </c>
      <c r="C5239" s="0" t="n">
        <v>449</v>
      </c>
      <c r="D5239" s="0" t="str">
        <f aca="false">IFERROR(VLOOKUP($C5239,薬効分類マスタ!$A$2:$B$180,2,FALSE()),"未登録")</f>
        <v>その他のアレルギー用薬</v>
      </c>
      <c r="E5239" s="16" t="s">
        <v>12129</v>
      </c>
      <c r="F5239" s="16" t="s">
        <v>257</v>
      </c>
      <c r="G5239" s="16" t="s">
        <v>12148</v>
      </c>
      <c r="H5239" s="16" t="s">
        <v>848</v>
      </c>
      <c r="I5239" s="0" t="n">
        <v>13.4</v>
      </c>
      <c r="J5239" s="16" t="s">
        <v>239</v>
      </c>
      <c r="K5239" s="0" t="str">
        <f aca="false">IFERROR(IF(VLOOKUP($C5239,薬効分類マスタ!$A$2:$E$180,5,FALSE())=0,"",VLOOKUP($C5239,薬効分類マスタ!$A$2:$E$180,5,FALSE())),"")</f>
        <v/>
      </c>
      <c r="L5239" s="17"/>
      <c r="M5239" s="0" t="str">
        <f aca="false">IF($K5239="","",IF($L5239&lt;&gt;"",$L5239,VLOOKUP($C5239,薬効分類マスタ!$A$2:$F$180,6,FALSE())))</f>
        <v/>
      </c>
      <c r="N5239" s="0" t="str">
        <f aca="false">ASC(G5239)</f>
        <v>ﾚﾎﾞｾﾁﾘｼﾞﾝ塩酸塩錠5mg｢ﾌｪﾙｾﾞﾝ｣</v>
      </c>
      <c r="O5239" s="0" t="str">
        <f aca="false">ASC(E5239)</f>
        <v>ﾚﾎﾞｾﾁﾘｼﾞﾝ塩酸塩</v>
      </c>
      <c r="P5239" s="16" t="n">
        <f aca="false">N(P5238)+IF($C5239=検索!$B$49,1,0)</f>
        <v>0</v>
      </c>
    </row>
    <row r="5240" customFormat="false" ht="15" hidden="false" customHeight="false" outlineLevel="0" collapsed="false">
      <c r="A5240" s="16" t="s">
        <v>221</v>
      </c>
      <c r="B5240" s="0" t="s">
        <v>12149</v>
      </c>
      <c r="C5240" s="0" t="n">
        <v>449</v>
      </c>
      <c r="D5240" s="0" t="str">
        <f aca="false">IFERROR(VLOOKUP($C5240,薬効分類マスタ!$A$2:$B$180,2,FALSE()),"未登録")</f>
        <v>その他のアレルギー用薬</v>
      </c>
      <c r="E5240" s="16" t="s">
        <v>12129</v>
      </c>
      <c r="F5240" s="16" t="s">
        <v>257</v>
      </c>
      <c r="G5240" s="16" t="s">
        <v>12150</v>
      </c>
      <c r="H5240" s="16" t="s">
        <v>428</v>
      </c>
      <c r="I5240" s="0" t="n">
        <v>13.4</v>
      </c>
      <c r="J5240" s="16" t="s">
        <v>239</v>
      </c>
      <c r="K5240" s="0" t="str">
        <f aca="false">IFERROR(IF(VLOOKUP($C5240,薬効分類マスタ!$A$2:$E$180,5,FALSE())=0,"",VLOOKUP($C5240,薬効分類マスタ!$A$2:$E$180,5,FALSE())),"")</f>
        <v/>
      </c>
      <c r="L5240" s="17"/>
      <c r="M5240" s="0" t="str">
        <f aca="false">IF($K5240="","",IF($L5240&lt;&gt;"",$L5240,VLOOKUP($C5240,薬効分類マスタ!$A$2:$F$180,6,FALSE())))</f>
        <v/>
      </c>
      <c r="N5240" s="0" t="str">
        <f aca="false">ASC(G5240)</f>
        <v>ﾚﾎﾞｾﾁﾘｼﾞﾝ塩酸塩錠5mg｢明治｣</v>
      </c>
      <c r="O5240" s="0" t="str">
        <f aca="false">ASC(E5240)</f>
        <v>ﾚﾎﾞｾﾁﾘｼﾞﾝ塩酸塩</v>
      </c>
      <c r="P5240" s="16" t="n">
        <f aca="false">N(P5239)+IF($C5240=検索!$B$49,1,0)</f>
        <v>0</v>
      </c>
    </row>
    <row r="5241" customFormat="false" ht="15" hidden="false" customHeight="false" outlineLevel="0" collapsed="false">
      <c r="A5241" s="16" t="s">
        <v>221</v>
      </c>
      <c r="B5241" s="0" t="s">
        <v>12151</v>
      </c>
      <c r="C5241" s="0" t="n">
        <v>449</v>
      </c>
      <c r="D5241" s="0" t="str">
        <f aca="false">IFERROR(VLOOKUP($C5241,薬効分類マスタ!$A$2:$B$180,2,FALSE()),"未登録")</f>
        <v>その他のアレルギー用薬</v>
      </c>
      <c r="E5241" s="16" t="s">
        <v>12129</v>
      </c>
      <c r="F5241" s="16" t="s">
        <v>1418</v>
      </c>
      <c r="G5241" s="16" t="s">
        <v>12152</v>
      </c>
      <c r="I5241" s="0" t="n">
        <v>9.2</v>
      </c>
      <c r="J5241" s="16" t="s">
        <v>239</v>
      </c>
      <c r="K5241" s="0" t="str">
        <f aca="false">IFERROR(IF(VLOOKUP($C5241,薬効分類マスタ!$A$2:$E$180,5,FALSE())=0,"",VLOOKUP($C5241,薬効分類マスタ!$A$2:$E$180,5,FALSE())),"")</f>
        <v/>
      </c>
      <c r="L5241" s="17"/>
      <c r="M5241" s="0" t="str">
        <f aca="false">IF($K5241="","",IF($L5241&lt;&gt;"",$L5241,VLOOKUP($C5241,薬効分類マスタ!$A$2:$F$180,6,FALSE())))</f>
        <v/>
      </c>
      <c r="N5241" s="0" t="str">
        <f aca="false">ASC(G5241)</f>
        <v>ﾚﾎﾞｾﾁﾘｼﾞﾝ塩酸塩2.5mg錠</v>
      </c>
      <c r="O5241" s="0" t="str">
        <f aca="false">ASC(E5241)</f>
        <v>ﾚﾎﾞｾﾁﾘｼﾞﾝ塩酸塩</v>
      </c>
      <c r="P5241" s="16" t="n">
        <f aca="false">N(P5240)+IF($C5241=検索!$B$49,1,0)</f>
        <v>0</v>
      </c>
    </row>
    <row r="5242" customFormat="false" ht="15" hidden="false" customHeight="false" outlineLevel="0" collapsed="false">
      <c r="A5242" s="16" t="s">
        <v>221</v>
      </c>
      <c r="B5242" s="0" t="s">
        <v>12153</v>
      </c>
      <c r="C5242" s="0" t="n">
        <v>449</v>
      </c>
      <c r="D5242" s="0" t="str">
        <f aca="false">IFERROR(VLOOKUP($C5242,薬効分類マスタ!$A$2:$B$180,2,FALSE()),"未登録")</f>
        <v>その他のアレルギー用薬</v>
      </c>
      <c r="E5242" s="16" t="s">
        <v>12129</v>
      </c>
      <c r="F5242" s="16" t="s">
        <v>1418</v>
      </c>
      <c r="G5242" s="16" t="s">
        <v>12154</v>
      </c>
      <c r="H5242" s="16" t="s">
        <v>574</v>
      </c>
      <c r="I5242" s="0" t="n">
        <v>10.7</v>
      </c>
      <c r="J5242" s="16" t="s">
        <v>239</v>
      </c>
      <c r="K5242" s="0" t="str">
        <f aca="false">IFERROR(IF(VLOOKUP($C5242,薬効分類マスタ!$A$2:$E$180,5,FALSE())=0,"",VLOOKUP($C5242,薬効分類マスタ!$A$2:$E$180,5,FALSE())),"")</f>
        <v/>
      </c>
      <c r="L5242" s="17"/>
      <c r="M5242" s="0" t="str">
        <f aca="false">IF($K5242="","",IF($L5242&lt;&gt;"",$L5242,VLOOKUP($C5242,薬効分類マスタ!$A$2:$F$180,6,FALSE())))</f>
        <v/>
      </c>
      <c r="N5242" s="0" t="str">
        <f aca="false">ASC(G5242)</f>
        <v>ﾚﾎﾞｾﾁﾘｼﾞﾝ塩酸塩錠2.5mg｢YD｣</v>
      </c>
      <c r="O5242" s="0" t="str">
        <f aca="false">ASC(E5242)</f>
        <v>ﾚﾎﾞｾﾁﾘｼﾞﾝ塩酸塩</v>
      </c>
      <c r="P5242" s="16" t="n">
        <f aca="false">N(P5241)+IF($C5242=検索!$B$49,1,0)</f>
        <v>0</v>
      </c>
    </row>
    <row r="5243" customFormat="false" ht="15" hidden="false" customHeight="false" outlineLevel="0" collapsed="false">
      <c r="A5243" s="16" t="s">
        <v>221</v>
      </c>
      <c r="B5243" s="0" t="s">
        <v>12155</v>
      </c>
      <c r="C5243" s="0" t="n">
        <v>449</v>
      </c>
      <c r="D5243" s="0" t="str">
        <f aca="false">IFERROR(VLOOKUP($C5243,薬効分類マスタ!$A$2:$B$180,2,FALSE()),"未登録")</f>
        <v>その他のアレルギー用薬</v>
      </c>
      <c r="E5243" s="16" t="s">
        <v>12129</v>
      </c>
      <c r="F5243" s="16" t="s">
        <v>1418</v>
      </c>
      <c r="G5243" s="16" t="s">
        <v>12156</v>
      </c>
      <c r="H5243" s="16" t="s">
        <v>557</v>
      </c>
      <c r="I5243" s="0" t="n">
        <v>10.7</v>
      </c>
      <c r="J5243" s="16" t="s">
        <v>239</v>
      </c>
      <c r="K5243" s="0" t="str">
        <f aca="false">IFERROR(IF(VLOOKUP($C5243,薬効分類マスタ!$A$2:$E$180,5,FALSE())=0,"",VLOOKUP($C5243,薬効分類マスタ!$A$2:$E$180,5,FALSE())),"")</f>
        <v/>
      </c>
      <c r="L5243" s="17"/>
      <c r="M5243" s="0" t="str">
        <f aca="false">IF($K5243="","",IF($L5243&lt;&gt;"",$L5243,VLOOKUP($C5243,薬効分類マスタ!$A$2:$F$180,6,FALSE())))</f>
        <v/>
      </c>
      <c r="N5243" s="0" t="str">
        <f aca="false">ASC(G5243)</f>
        <v>ﾚﾎﾞｾﾁﾘｼﾞﾝ塩酸塩錠2.5mg｢ﾀｶﾀ｣</v>
      </c>
      <c r="O5243" s="0" t="str">
        <f aca="false">ASC(E5243)</f>
        <v>ﾚﾎﾞｾﾁﾘｼﾞﾝ塩酸塩</v>
      </c>
      <c r="P5243" s="16" t="n">
        <f aca="false">N(P5242)+IF($C5243=検索!$B$49,1,0)</f>
        <v>0</v>
      </c>
    </row>
    <row r="5244" customFormat="false" ht="15" hidden="false" customHeight="false" outlineLevel="0" collapsed="false">
      <c r="A5244" s="16" t="s">
        <v>221</v>
      </c>
      <c r="B5244" s="0" t="s">
        <v>12157</v>
      </c>
      <c r="C5244" s="0" t="n">
        <v>449</v>
      </c>
      <c r="D5244" s="0" t="str">
        <f aca="false">IFERROR(VLOOKUP($C5244,薬効分類マスタ!$A$2:$B$180,2,FALSE()),"未登録")</f>
        <v>その他のアレルギー用薬</v>
      </c>
      <c r="E5244" s="16" t="s">
        <v>12129</v>
      </c>
      <c r="F5244" s="16" t="s">
        <v>1418</v>
      </c>
      <c r="G5244" s="16" t="s">
        <v>12158</v>
      </c>
      <c r="H5244" s="16" t="s">
        <v>1165</v>
      </c>
      <c r="I5244" s="0" t="n">
        <v>10.7</v>
      </c>
      <c r="J5244" s="16" t="s">
        <v>239</v>
      </c>
      <c r="K5244" s="0" t="str">
        <f aca="false">IFERROR(IF(VLOOKUP($C5244,薬効分類マスタ!$A$2:$E$180,5,FALSE())=0,"",VLOOKUP($C5244,薬効分類マスタ!$A$2:$E$180,5,FALSE())),"")</f>
        <v/>
      </c>
      <c r="L5244" s="17"/>
      <c r="M5244" s="0" t="str">
        <f aca="false">IF($K5244="","",IF($L5244&lt;&gt;"",$L5244,VLOOKUP($C5244,薬効分類マスタ!$A$2:$F$180,6,FALSE())))</f>
        <v/>
      </c>
      <c r="N5244" s="0" t="str">
        <f aca="false">ASC(G5244)</f>
        <v>ﾚﾎﾞｾﾁﾘｼﾞﾝ塩酸塩錠2.5mg｢ﾆﾌﾟﾛ｣</v>
      </c>
      <c r="O5244" s="0" t="str">
        <f aca="false">ASC(E5244)</f>
        <v>ﾚﾎﾞｾﾁﾘｼﾞﾝ塩酸塩</v>
      </c>
      <c r="P5244" s="16" t="n">
        <f aca="false">N(P5243)+IF($C5244=検索!$B$49,1,0)</f>
        <v>0</v>
      </c>
    </row>
    <row r="5245" customFormat="false" ht="15" hidden="false" customHeight="false" outlineLevel="0" collapsed="false">
      <c r="A5245" s="16" t="s">
        <v>221</v>
      </c>
      <c r="B5245" s="0" t="s">
        <v>12159</v>
      </c>
      <c r="C5245" s="0" t="n">
        <v>449</v>
      </c>
      <c r="D5245" s="0" t="str">
        <f aca="false">IFERROR(VLOOKUP($C5245,薬効分類マスタ!$A$2:$B$180,2,FALSE()),"未登録")</f>
        <v>その他のアレルギー用薬</v>
      </c>
      <c r="E5245" s="16" t="s">
        <v>12129</v>
      </c>
      <c r="F5245" s="16" t="s">
        <v>1418</v>
      </c>
      <c r="G5245" s="16" t="s">
        <v>12160</v>
      </c>
      <c r="H5245" s="16" t="s">
        <v>574</v>
      </c>
      <c r="I5245" s="0" t="n">
        <v>10.7</v>
      </c>
      <c r="J5245" s="16" t="s">
        <v>239</v>
      </c>
      <c r="K5245" s="0" t="str">
        <f aca="false">IFERROR(IF(VLOOKUP($C5245,薬効分類マスタ!$A$2:$E$180,5,FALSE())=0,"",VLOOKUP($C5245,薬効分類マスタ!$A$2:$E$180,5,FALSE())),"")</f>
        <v/>
      </c>
      <c r="L5245" s="17"/>
      <c r="M5245" s="0" t="str">
        <f aca="false">IF($K5245="","",IF($L5245&lt;&gt;"",$L5245,VLOOKUP($C5245,薬効分類マスタ!$A$2:$F$180,6,FALSE())))</f>
        <v/>
      </c>
      <c r="N5245" s="0" t="str">
        <f aca="false">ASC(G5245)</f>
        <v>ﾚﾎﾞｾﾁﾘｼﾞﾝ塩酸塩OD錠2.5mg｢YD｣</v>
      </c>
      <c r="O5245" s="0" t="str">
        <f aca="false">ASC(E5245)</f>
        <v>ﾚﾎﾞｾﾁﾘｼﾞﾝ塩酸塩</v>
      </c>
      <c r="P5245" s="16" t="n">
        <f aca="false">N(P5244)+IF($C5245=検索!$B$49,1,0)</f>
        <v>0</v>
      </c>
    </row>
    <row r="5246" customFormat="false" ht="15" hidden="false" customHeight="false" outlineLevel="0" collapsed="false">
      <c r="A5246" s="16" t="s">
        <v>221</v>
      </c>
      <c r="B5246" s="0" t="s">
        <v>12161</v>
      </c>
      <c r="C5246" s="0" t="n">
        <v>449</v>
      </c>
      <c r="D5246" s="0" t="str">
        <f aca="false">IFERROR(VLOOKUP($C5246,薬効分類マスタ!$A$2:$B$180,2,FALSE()),"未登録")</f>
        <v>その他のアレルギー用薬</v>
      </c>
      <c r="E5246" s="16" t="s">
        <v>12129</v>
      </c>
      <c r="F5246" s="16" t="s">
        <v>1418</v>
      </c>
      <c r="G5246" s="16" t="s">
        <v>12162</v>
      </c>
      <c r="H5246" s="16" t="s">
        <v>557</v>
      </c>
      <c r="I5246" s="0" t="n">
        <v>10.7</v>
      </c>
      <c r="J5246" s="16" t="s">
        <v>239</v>
      </c>
      <c r="K5246" s="0" t="str">
        <f aca="false">IFERROR(IF(VLOOKUP($C5246,薬効分類マスタ!$A$2:$E$180,5,FALSE())=0,"",VLOOKUP($C5246,薬効分類マスタ!$A$2:$E$180,5,FALSE())),"")</f>
        <v/>
      </c>
      <c r="L5246" s="17"/>
      <c r="M5246" s="0" t="str">
        <f aca="false">IF($K5246="","",IF($L5246&lt;&gt;"",$L5246,VLOOKUP($C5246,薬効分類マスタ!$A$2:$F$180,6,FALSE())))</f>
        <v/>
      </c>
      <c r="N5246" s="0" t="str">
        <f aca="false">ASC(G5246)</f>
        <v>ﾚﾎﾞｾﾁﾘｼﾞﾝ塩酸塩OD錠2.5mg｢ﾀｶﾀ｣</v>
      </c>
      <c r="O5246" s="0" t="str">
        <f aca="false">ASC(E5246)</f>
        <v>ﾚﾎﾞｾﾁﾘｼﾞﾝ塩酸塩</v>
      </c>
      <c r="P5246" s="16" t="n">
        <f aca="false">N(P5245)+IF($C5246=検索!$B$49,1,0)</f>
        <v>0</v>
      </c>
    </row>
    <row r="5247" customFormat="false" ht="15" hidden="false" customHeight="false" outlineLevel="0" collapsed="false">
      <c r="A5247" s="16" t="s">
        <v>221</v>
      </c>
      <c r="B5247" s="0" t="s">
        <v>12163</v>
      </c>
      <c r="C5247" s="0" t="n">
        <v>449</v>
      </c>
      <c r="D5247" s="0" t="str">
        <f aca="false">IFERROR(VLOOKUP($C5247,薬効分類マスタ!$A$2:$B$180,2,FALSE()),"未登録")</f>
        <v>その他のアレルギー用薬</v>
      </c>
      <c r="E5247" s="16" t="s">
        <v>12129</v>
      </c>
      <c r="F5247" s="16" t="s">
        <v>1418</v>
      </c>
      <c r="G5247" s="16" t="s">
        <v>12164</v>
      </c>
      <c r="H5247" s="16" t="s">
        <v>606</v>
      </c>
      <c r="I5247" s="0" t="n">
        <v>10.7</v>
      </c>
      <c r="J5247" s="16" t="s">
        <v>239</v>
      </c>
      <c r="K5247" s="0" t="str">
        <f aca="false">IFERROR(IF(VLOOKUP($C5247,薬効分類マスタ!$A$2:$E$180,5,FALSE())=0,"",VLOOKUP($C5247,薬効分類マスタ!$A$2:$E$180,5,FALSE())),"")</f>
        <v/>
      </c>
      <c r="L5247" s="17"/>
      <c r="M5247" s="0" t="str">
        <f aca="false">IF($K5247="","",IF($L5247&lt;&gt;"",$L5247,VLOOKUP($C5247,薬効分類マスタ!$A$2:$F$180,6,FALSE())))</f>
        <v/>
      </c>
      <c r="N5247" s="0" t="str">
        <f aca="false">ASC(G5247)</f>
        <v>ﾚﾎﾞｾﾁﾘｼﾞﾝ塩酸塩OD錠2.5mg｢日新｣</v>
      </c>
      <c r="O5247" s="0" t="str">
        <f aca="false">ASC(E5247)</f>
        <v>ﾚﾎﾞｾﾁﾘｼﾞﾝ塩酸塩</v>
      </c>
      <c r="P5247" s="16" t="n">
        <f aca="false">N(P5246)+IF($C5247=検索!$B$49,1,0)</f>
        <v>0</v>
      </c>
    </row>
    <row r="5248" customFormat="false" ht="15" hidden="false" customHeight="false" outlineLevel="0" collapsed="false">
      <c r="A5248" s="16" t="s">
        <v>221</v>
      </c>
      <c r="B5248" s="0" t="s">
        <v>12165</v>
      </c>
      <c r="C5248" s="0" t="n">
        <v>449</v>
      </c>
      <c r="D5248" s="0" t="str">
        <f aca="false">IFERROR(VLOOKUP($C5248,薬効分類マスタ!$A$2:$B$180,2,FALSE()),"未登録")</f>
        <v>その他のアレルギー用薬</v>
      </c>
      <c r="E5248" s="16" t="s">
        <v>12129</v>
      </c>
      <c r="F5248" s="16" t="s">
        <v>257</v>
      </c>
      <c r="G5248" s="16" t="s">
        <v>12166</v>
      </c>
      <c r="I5248" s="0" t="n">
        <v>10.6</v>
      </c>
      <c r="J5248" s="16" t="s">
        <v>239</v>
      </c>
      <c r="K5248" s="0" t="str">
        <f aca="false">IFERROR(IF(VLOOKUP($C5248,薬効分類マスタ!$A$2:$E$180,5,FALSE())=0,"",VLOOKUP($C5248,薬効分類マスタ!$A$2:$E$180,5,FALSE())),"")</f>
        <v/>
      </c>
      <c r="L5248" s="17"/>
      <c r="M5248" s="0" t="str">
        <f aca="false">IF($K5248="","",IF($L5248&lt;&gt;"",$L5248,VLOOKUP($C5248,薬効分類マスタ!$A$2:$F$180,6,FALSE())))</f>
        <v/>
      </c>
      <c r="N5248" s="0" t="str">
        <f aca="false">ASC(G5248)</f>
        <v>ﾚﾎﾞｾﾁﾘｼﾞﾝ塩酸塩5mg口腔内崩壊錠</v>
      </c>
      <c r="O5248" s="0" t="str">
        <f aca="false">ASC(E5248)</f>
        <v>ﾚﾎﾞｾﾁﾘｼﾞﾝ塩酸塩</v>
      </c>
      <c r="P5248" s="16" t="n">
        <f aca="false">N(P5247)+IF($C5248=検索!$B$49,1,0)</f>
        <v>0</v>
      </c>
    </row>
    <row r="5249" customFormat="false" ht="15" hidden="false" customHeight="false" outlineLevel="0" collapsed="false">
      <c r="A5249" s="16" t="s">
        <v>221</v>
      </c>
      <c r="B5249" s="0" t="s">
        <v>12167</v>
      </c>
      <c r="C5249" s="0" t="n">
        <v>449</v>
      </c>
      <c r="D5249" s="0" t="str">
        <f aca="false">IFERROR(VLOOKUP($C5249,薬効分類マスタ!$A$2:$B$180,2,FALSE()),"未登録")</f>
        <v>その他のアレルギー用薬</v>
      </c>
      <c r="E5249" s="16" t="s">
        <v>12129</v>
      </c>
      <c r="F5249" s="16" t="s">
        <v>257</v>
      </c>
      <c r="G5249" s="16" t="s">
        <v>12168</v>
      </c>
      <c r="H5249" s="16" t="s">
        <v>385</v>
      </c>
      <c r="I5249" s="0" t="n">
        <v>13.4</v>
      </c>
      <c r="J5249" s="16" t="s">
        <v>239</v>
      </c>
      <c r="K5249" s="0" t="str">
        <f aca="false">IFERROR(IF(VLOOKUP($C5249,薬効分類マスタ!$A$2:$E$180,5,FALSE())=0,"",VLOOKUP($C5249,薬効分類マスタ!$A$2:$E$180,5,FALSE())),"")</f>
        <v/>
      </c>
      <c r="L5249" s="17"/>
      <c r="M5249" s="0" t="str">
        <f aca="false">IF($K5249="","",IF($L5249&lt;&gt;"",$L5249,VLOOKUP($C5249,薬効分類マスタ!$A$2:$F$180,6,FALSE())))</f>
        <v/>
      </c>
      <c r="N5249" s="0" t="str">
        <f aca="false">ASC(G5249)</f>
        <v>ﾚﾎﾞｾﾁﾘｼﾞﾝ塩酸塩OD錠5mg｢ｻﾜｲ｣</v>
      </c>
      <c r="O5249" s="0" t="str">
        <f aca="false">ASC(E5249)</f>
        <v>ﾚﾎﾞｾﾁﾘｼﾞﾝ塩酸塩</v>
      </c>
      <c r="P5249" s="16" t="n">
        <f aca="false">N(P5248)+IF($C5249=検索!$B$49,1,0)</f>
        <v>0</v>
      </c>
    </row>
    <row r="5250" customFormat="false" ht="15" hidden="false" customHeight="false" outlineLevel="0" collapsed="false">
      <c r="A5250" s="16" t="s">
        <v>221</v>
      </c>
      <c r="B5250" s="0" t="s">
        <v>12169</v>
      </c>
      <c r="C5250" s="0" t="n">
        <v>449</v>
      </c>
      <c r="D5250" s="0" t="str">
        <f aca="false">IFERROR(VLOOKUP($C5250,薬効分類マスタ!$A$2:$B$180,2,FALSE()),"未登録")</f>
        <v>その他のアレルギー用薬</v>
      </c>
      <c r="E5250" s="16" t="s">
        <v>12129</v>
      </c>
      <c r="F5250" s="16" t="s">
        <v>257</v>
      </c>
      <c r="G5250" s="16" t="s">
        <v>12170</v>
      </c>
      <c r="H5250" s="16" t="s">
        <v>557</v>
      </c>
      <c r="I5250" s="0" t="n">
        <v>13.4</v>
      </c>
      <c r="J5250" s="16" t="s">
        <v>239</v>
      </c>
      <c r="K5250" s="0" t="str">
        <f aca="false">IFERROR(IF(VLOOKUP($C5250,薬効分類マスタ!$A$2:$E$180,5,FALSE())=0,"",VLOOKUP($C5250,薬効分類マスタ!$A$2:$E$180,5,FALSE())),"")</f>
        <v/>
      </c>
      <c r="L5250" s="17"/>
      <c r="M5250" s="0" t="str">
        <f aca="false">IF($K5250="","",IF($L5250&lt;&gt;"",$L5250,VLOOKUP($C5250,薬効分類マスタ!$A$2:$F$180,6,FALSE())))</f>
        <v/>
      </c>
      <c r="N5250" s="0" t="str">
        <f aca="false">ASC(G5250)</f>
        <v>ﾚﾎﾞｾﾁﾘｼﾞﾝ塩酸塩OD錠5mg｢ﾀｶﾀ｣</v>
      </c>
      <c r="O5250" s="0" t="str">
        <f aca="false">ASC(E5250)</f>
        <v>ﾚﾎﾞｾﾁﾘｼﾞﾝ塩酸塩</v>
      </c>
      <c r="P5250" s="16" t="n">
        <f aca="false">N(P5249)+IF($C5250=検索!$B$49,1,0)</f>
        <v>0</v>
      </c>
    </row>
    <row r="5251" customFormat="false" ht="15" hidden="false" customHeight="false" outlineLevel="0" collapsed="false">
      <c r="A5251" s="16" t="s">
        <v>221</v>
      </c>
      <c r="B5251" s="0" t="s">
        <v>12171</v>
      </c>
      <c r="C5251" s="0" t="n">
        <v>449</v>
      </c>
      <c r="D5251" s="0" t="str">
        <f aca="false">IFERROR(VLOOKUP($C5251,薬効分類マスタ!$A$2:$B$180,2,FALSE()),"未登録")</f>
        <v>その他のアレルギー用薬</v>
      </c>
      <c r="E5251" s="16" t="s">
        <v>12129</v>
      </c>
      <c r="F5251" s="16" t="s">
        <v>257</v>
      </c>
      <c r="G5251" s="16" t="s">
        <v>12172</v>
      </c>
      <c r="H5251" s="16" t="s">
        <v>606</v>
      </c>
      <c r="I5251" s="0" t="n">
        <v>13.4</v>
      </c>
      <c r="J5251" s="16" t="s">
        <v>239</v>
      </c>
      <c r="K5251" s="0" t="str">
        <f aca="false">IFERROR(IF(VLOOKUP($C5251,薬効分類マスタ!$A$2:$E$180,5,FALSE())=0,"",VLOOKUP($C5251,薬効分類マスタ!$A$2:$E$180,5,FALSE())),"")</f>
        <v/>
      </c>
      <c r="L5251" s="17"/>
      <c r="M5251" s="0" t="str">
        <f aca="false">IF($K5251="","",IF($L5251&lt;&gt;"",$L5251,VLOOKUP($C5251,薬効分類マスタ!$A$2:$F$180,6,FALSE())))</f>
        <v/>
      </c>
      <c r="N5251" s="0" t="str">
        <f aca="false">ASC(G5251)</f>
        <v>ﾚﾎﾞｾﾁﾘｼﾞﾝ塩酸塩OD錠5mg｢日新｣</v>
      </c>
      <c r="O5251" s="0" t="str">
        <f aca="false">ASC(E5251)</f>
        <v>ﾚﾎﾞｾﾁﾘｼﾞﾝ塩酸塩</v>
      </c>
      <c r="P5251" s="16" t="n">
        <f aca="false">N(P5250)+IF($C5251=検索!$B$49,1,0)</f>
        <v>0</v>
      </c>
    </row>
    <row r="5252" customFormat="false" ht="15" hidden="false" customHeight="false" outlineLevel="0" collapsed="false">
      <c r="A5252" s="16" t="s">
        <v>221</v>
      </c>
      <c r="B5252" s="0" t="s">
        <v>12173</v>
      </c>
      <c r="C5252" s="0" t="n">
        <v>449</v>
      </c>
      <c r="D5252" s="0" t="str">
        <f aca="false">IFERROR(VLOOKUP($C5252,薬効分類マスタ!$A$2:$B$180,2,FALSE()),"未登録")</f>
        <v>その他のアレルギー用薬</v>
      </c>
      <c r="E5252" s="16" t="s">
        <v>12129</v>
      </c>
      <c r="F5252" s="16" t="s">
        <v>12174</v>
      </c>
      <c r="G5252" s="16" t="s">
        <v>12175</v>
      </c>
      <c r="I5252" s="0" t="n">
        <v>7.1</v>
      </c>
      <c r="J5252" s="16" t="s">
        <v>239</v>
      </c>
      <c r="K5252" s="0" t="str">
        <f aca="false">IFERROR(IF(VLOOKUP($C5252,薬効分類マスタ!$A$2:$E$180,5,FALSE())=0,"",VLOOKUP($C5252,薬効分類マスタ!$A$2:$E$180,5,FALSE())),"")</f>
        <v/>
      </c>
      <c r="L5252" s="17"/>
      <c r="M5252" s="0" t="str">
        <f aca="false">IF($K5252="","",IF($L5252&lt;&gt;"",$L5252,VLOOKUP($C5252,薬効分類マスタ!$A$2:$F$180,6,FALSE())))</f>
        <v/>
      </c>
      <c r="N5252" s="0" t="str">
        <f aca="false">ASC(G5252)</f>
        <v>ﾚﾎﾞｾﾁﾘｼﾞﾝ塩酸塩0.05%ｼﾛｯﾌﾟ</v>
      </c>
      <c r="O5252" s="0" t="str">
        <f aca="false">ASC(E5252)</f>
        <v>ﾚﾎﾞｾﾁﾘｼﾞﾝ塩酸塩</v>
      </c>
      <c r="P5252" s="16" t="n">
        <f aca="false">N(P5251)+IF($C5252=検索!$B$49,1,0)</f>
        <v>0</v>
      </c>
    </row>
    <row r="5253" customFormat="false" ht="15" hidden="false" customHeight="false" outlineLevel="0" collapsed="false">
      <c r="A5253" s="16" t="s">
        <v>221</v>
      </c>
      <c r="B5253" s="0" t="s">
        <v>12176</v>
      </c>
      <c r="C5253" s="0" t="n">
        <v>449</v>
      </c>
      <c r="D5253" s="0" t="str">
        <f aca="false">IFERROR(VLOOKUP($C5253,薬効分類マスタ!$A$2:$B$180,2,FALSE()),"未登録")</f>
        <v>その他のアレルギー用薬</v>
      </c>
      <c r="E5253" s="16" t="s">
        <v>12129</v>
      </c>
      <c r="F5253" s="16" t="s">
        <v>12174</v>
      </c>
      <c r="G5253" s="16" t="s">
        <v>12177</v>
      </c>
      <c r="H5253" s="16" t="s">
        <v>794</v>
      </c>
      <c r="I5253" s="0" t="n">
        <v>7.1</v>
      </c>
      <c r="J5253" s="16" t="s">
        <v>232</v>
      </c>
      <c r="K5253" s="0" t="str">
        <f aca="false">IFERROR(IF(VLOOKUP($C5253,薬効分類マスタ!$A$2:$E$180,5,FALSE())=0,"",VLOOKUP($C5253,薬効分類マスタ!$A$2:$E$180,5,FALSE())),"")</f>
        <v/>
      </c>
      <c r="L5253" s="17"/>
      <c r="M5253" s="0" t="str">
        <f aca="false">IF($K5253="","",IF($L5253&lt;&gt;"",$L5253,VLOOKUP($C5253,薬効分類マスタ!$A$2:$F$180,6,FALSE())))</f>
        <v/>
      </c>
      <c r="N5253" s="0" t="str">
        <f aca="false">ASC(G5253)</f>
        <v>ｻﾞｲｻﾞﾙｼﾛｯﾌﾟ0.05%</v>
      </c>
      <c r="O5253" s="0" t="str">
        <f aca="false">ASC(E5253)</f>
        <v>ﾚﾎﾞｾﾁﾘｼﾞﾝ塩酸塩</v>
      </c>
      <c r="P5253" s="16" t="n">
        <f aca="false">N(P5252)+IF($C5253=検索!$B$49,1,0)</f>
        <v>0</v>
      </c>
    </row>
    <row r="5254" customFormat="false" ht="15" hidden="false" customHeight="false" outlineLevel="0" collapsed="false">
      <c r="A5254" s="16" t="s">
        <v>221</v>
      </c>
      <c r="B5254" s="0" t="s">
        <v>12178</v>
      </c>
      <c r="C5254" s="0" t="n">
        <v>449</v>
      </c>
      <c r="D5254" s="0" t="str">
        <f aca="false">IFERROR(VLOOKUP($C5254,薬効分類マスタ!$A$2:$B$180,2,FALSE()),"未登録")</f>
        <v>その他のアレルギー用薬</v>
      </c>
      <c r="E5254" s="16" t="s">
        <v>12129</v>
      </c>
      <c r="F5254" s="16" t="s">
        <v>681</v>
      </c>
      <c r="G5254" s="16" t="s">
        <v>12179</v>
      </c>
      <c r="H5254" s="16" t="s">
        <v>1067</v>
      </c>
      <c r="I5254" s="0" t="n">
        <v>43.9</v>
      </c>
      <c r="J5254" s="16" t="s">
        <v>239</v>
      </c>
      <c r="K5254" s="0" t="str">
        <f aca="false">IFERROR(IF(VLOOKUP($C5254,薬効分類マスタ!$A$2:$E$180,5,FALSE())=0,"",VLOOKUP($C5254,薬効分類マスタ!$A$2:$E$180,5,FALSE())),"")</f>
        <v/>
      </c>
      <c r="L5254" s="17"/>
      <c r="M5254" s="0" t="str">
        <f aca="false">IF($K5254="","",IF($L5254&lt;&gt;"",$L5254,VLOOKUP($C5254,薬効分類マスタ!$A$2:$F$180,6,FALSE())))</f>
        <v/>
      </c>
      <c r="N5254" s="0" t="str">
        <f aca="false">ASC(G5254)</f>
        <v>ﾚﾎﾞｾﾁﾘｼﾞﾝ塩酸塩DS0.5%｢TCK｣</v>
      </c>
      <c r="O5254" s="0" t="str">
        <f aca="false">ASC(E5254)</f>
        <v>ﾚﾎﾞｾﾁﾘｼﾞﾝ塩酸塩</v>
      </c>
      <c r="P5254" s="16" t="n">
        <f aca="false">N(P5253)+IF($C5254=検索!$B$49,1,0)</f>
        <v>0</v>
      </c>
    </row>
    <row r="5255" customFormat="false" ht="15" hidden="false" customHeight="false" outlineLevel="0" collapsed="false">
      <c r="A5255" s="16" t="s">
        <v>221</v>
      </c>
      <c r="B5255" s="0" t="s">
        <v>12180</v>
      </c>
      <c r="C5255" s="0" t="n">
        <v>449</v>
      </c>
      <c r="D5255" s="0" t="str">
        <f aca="false">IFERROR(VLOOKUP($C5255,薬効分類マスタ!$A$2:$B$180,2,FALSE()),"未登録")</f>
        <v>その他のアレルギー用薬</v>
      </c>
      <c r="E5255" s="16" t="s">
        <v>12129</v>
      </c>
      <c r="F5255" s="16" t="s">
        <v>681</v>
      </c>
      <c r="G5255" s="16" t="s">
        <v>12181</v>
      </c>
      <c r="H5255" s="16" t="s">
        <v>574</v>
      </c>
      <c r="I5255" s="0" t="n">
        <v>43.9</v>
      </c>
      <c r="J5255" s="16" t="s">
        <v>239</v>
      </c>
      <c r="K5255" s="0" t="str">
        <f aca="false">IFERROR(IF(VLOOKUP($C5255,薬効分類マスタ!$A$2:$E$180,5,FALSE())=0,"",VLOOKUP($C5255,薬効分類マスタ!$A$2:$E$180,5,FALSE())),"")</f>
        <v/>
      </c>
      <c r="L5255" s="17"/>
      <c r="M5255" s="0" t="str">
        <f aca="false">IF($K5255="","",IF($L5255&lt;&gt;"",$L5255,VLOOKUP($C5255,薬効分類マスタ!$A$2:$F$180,6,FALSE())))</f>
        <v/>
      </c>
      <c r="N5255" s="0" t="str">
        <f aca="false">ASC(G5255)</f>
        <v>ﾚﾎﾞｾﾁﾘｼﾞﾝ塩酸塩ﾄﾞﾗｲｼﾛｯﾌﾟ0.5%｢YD｣</v>
      </c>
      <c r="O5255" s="0" t="str">
        <f aca="false">ASC(E5255)</f>
        <v>ﾚﾎﾞｾﾁﾘｼﾞﾝ塩酸塩</v>
      </c>
      <c r="P5255" s="16" t="n">
        <f aca="false">N(P5254)+IF($C5255=検索!$B$49,1,0)</f>
        <v>0</v>
      </c>
    </row>
    <row r="5256" customFormat="false" ht="15" hidden="false" customHeight="false" outlineLevel="0" collapsed="false">
      <c r="A5256" s="16" t="s">
        <v>221</v>
      </c>
      <c r="B5256" s="0" t="s">
        <v>12182</v>
      </c>
      <c r="C5256" s="0" t="n">
        <v>449</v>
      </c>
      <c r="D5256" s="0" t="str">
        <f aca="false">IFERROR(VLOOKUP($C5256,薬効分類マスタ!$A$2:$B$180,2,FALSE()),"未登録")</f>
        <v>その他のアレルギー用薬</v>
      </c>
      <c r="E5256" s="16" t="s">
        <v>12129</v>
      </c>
      <c r="F5256" s="16" t="s">
        <v>681</v>
      </c>
      <c r="G5256" s="16" t="s">
        <v>12183</v>
      </c>
      <c r="H5256" s="16" t="s">
        <v>601</v>
      </c>
      <c r="I5256" s="0" t="n">
        <v>43.9</v>
      </c>
      <c r="J5256" s="16" t="s">
        <v>239</v>
      </c>
      <c r="K5256" s="0" t="str">
        <f aca="false">IFERROR(IF(VLOOKUP($C5256,薬効分類マスタ!$A$2:$E$180,5,FALSE())=0,"",VLOOKUP($C5256,薬効分類マスタ!$A$2:$E$180,5,FALSE())),"")</f>
        <v/>
      </c>
      <c r="L5256" s="17"/>
      <c r="M5256" s="0" t="str">
        <f aca="false">IF($K5256="","",IF($L5256&lt;&gt;"",$L5256,VLOOKUP($C5256,薬効分類マスタ!$A$2:$F$180,6,FALSE())))</f>
        <v/>
      </c>
      <c r="N5256" s="0" t="str">
        <f aca="false">ASC(G5256)</f>
        <v>ﾚﾎﾞｾﾁﾘｼﾞﾝ塩酸塩DS0.5%｢杏林｣</v>
      </c>
      <c r="O5256" s="0" t="str">
        <f aca="false">ASC(E5256)</f>
        <v>ﾚﾎﾞｾﾁﾘｼﾞﾝ塩酸塩</v>
      </c>
      <c r="P5256" s="16" t="n">
        <f aca="false">N(P5255)+IF($C5256=検索!$B$49,1,0)</f>
        <v>0</v>
      </c>
    </row>
    <row r="5257" customFormat="false" ht="15" hidden="false" customHeight="false" outlineLevel="0" collapsed="false">
      <c r="A5257" s="16" t="s">
        <v>221</v>
      </c>
      <c r="B5257" s="0" t="s">
        <v>12184</v>
      </c>
      <c r="C5257" s="0" t="n">
        <v>449</v>
      </c>
      <c r="D5257" s="0" t="str">
        <f aca="false">IFERROR(VLOOKUP($C5257,薬効分類マスタ!$A$2:$B$180,2,FALSE()),"未登録")</f>
        <v>その他のアレルギー用薬</v>
      </c>
      <c r="E5257" s="16" t="s">
        <v>12129</v>
      </c>
      <c r="F5257" s="16" t="s">
        <v>681</v>
      </c>
      <c r="G5257" s="16" t="s">
        <v>12185</v>
      </c>
      <c r="H5257" s="16" t="s">
        <v>557</v>
      </c>
      <c r="I5257" s="0" t="n">
        <v>43.9</v>
      </c>
      <c r="J5257" s="16" t="s">
        <v>239</v>
      </c>
      <c r="K5257" s="0" t="str">
        <f aca="false">IFERROR(IF(VLOOKUP($C5257,薬効分類マスタ!$A$2:$E$180,5,FALSE())=0,"",VLOOKUP($C5257,薬効分類マスタ!$A$2:$E$180,5,FALSE())),"")</f>
        <v/>
      </c>
      <c r="L5257" s="17"/>
      <c r="M5257" s="0" t="str">
        <f aca="false">IF($K5257="","",IF($L5257&lt;&gt;"",$L5257,VLOOKUP($C5257,薬効分類マスタ!$A$2:$F$180,6,FALSE())))</f>
        <v/>
      </c>
      <c r="N5257" s="0" t="str">
        <f aca="false">ASC(G5257)</f>
        <v>ﾚﾎﾞｾﾁﾘｼﾞﾝ塩酸塩DS0.5%｢ﾀｶﾀ｣</v>
      </c>
      <c r="O5257" s="0" t="str">
        <f aca="false">ASC(E5257)</f>
        <v>ﾚﾎﾞｾﾁﾘｼﾞﾝ塩酸塩</v>
      </c>
      <c r="P5257" s="16" t="n">
        <f aca="false">N(P5256)+IF($C5257=検索!$B$49,1,0)</f>
        <v>0</v>
      </c>
    </row>
    <row r="5258" customFormat="false" ht="15" hidden="false" customHeight="false" outlineLevel="0" collapsed="false">
      <c r="A5258" s="16" t="s">
        <v>221</v>
      </c>
      <c r="B5258" s="0" t="s">
        <v>12186</v>
      </c>
      <c r="C5258" s="0" t="n">
        <v>449</v>
      </c>
      <c r="D5258" s="0" t="str">
        <f aca="false">IFERROR(VLOOKUP($C5258,薬効分類マスタ!$A$2:$B$180,2,FALSE()),"未登録")</f>
        <v>その他のアレルギー用薬</v>
      </c>
      <c r="E5258" s="16" t="s">
        <v>12129</v>
      </c>
      <c r="F5258" s="16" t="s">
        <v>681</v>
      </c>
      <c r="G5258" s="16" t="s">
        <v>12187</v>
      </c>
      <c r="H5258" s="16" t="s">
        <v>1193</v>
      </c>
      <c r="I5258" s="0" t="n">
        <v>43.9</v>
      </c>
      <c r="J5258" s="16" t="s">
        <v>239</v>
      </c>
      <c r="K5258" s="0" t="str">
        <f aca="false">IFERROR(IF(VLOOKUP($C5258,薬効分類マスタ!$A$2:$E$180,5,FALSE())=0,"",VLOOKUP($C5258,薬効分類マスタ!$A$2:$E$180,5,FALSE())),"")</f>
        <v/>
      </c>
      <c r="L5258" s="17"/>
      <c r="M5258" s="0" t="str">
        <f aca="false">IF($K5258="","",IF($L5258&lt;&gt;"",$L5258,VLOOKUP($C5258,薬効分類マスタ!$A$2:$F$180,6,FALSE())))</f>
        <v/>
      </c>
      <c r="N5258" s="0" t="str">
        <f aca="false">ASC(G5258)</f>
        <v>ﾚﾎﾞｾﾁﾘｼﾞﾝ塩酸塩ﾄﾞﾗｲｼﾛｯﾌﾟ0.5%｢日本臓器｣</v>
      </c>
      <c r="O5258" s="0" t="str">
        <f aca="false">ASC(E5258)</f>
        <v>ﾚﾎﾞｾﾁﾘｼﾞﾝ塩酸塩</v>
      </c>
      <c r="P5258" s="16" t="n">
        <f aca="false">N(P5257)+IF($C5258=検索!$B$49,1,0)</f>
        <v>0</v>
      </c>
    </row>
    <row r="5259" customFormat="false" ht="15" hidden="false" customHeight="false" outlineLevel="0" collapsed="false">
      <c r="A5259" s="16" t="s">
        <v>221</v>
      </c>
      <c r="B5259" s="0" t="s">
        <v>12188</v>
      </c>
      <c r="C5259" s="0" t="n">
        <v>449</v>
      </c>
      <c r="D5259" s="0" t="str">
        <f aca="false">IFERROR(VLOOKUP($C5259,薬効分類マスタ!$A$2:$B$180,2,FALSE()),"未登録")</f>
        <v>その他のアレルギー用薬</v>
      </c>
      <c r="E5259" s="16" t="s">
        <v>12189</v>
      </c>
      <c r="F5259" s="16" t="s">
        <v>12190</v>
      </c>
      <c r="G5259" s="16" t="s">
        <v>12191</v>
      </c>
      <c r="H5259" s="16" t="s">
        <v>2754</v>
      </c>
      <c r="I5259" s="0" t="n">
        <v>52.6</v>
      </c>
      <c r="J5259" s="16" t="s">
        <v>232</v>
      </c>
      <c r="K5259" s="0" t="str">
        <f aca="false">IFERROR(IF(VLOOKUP($C5259,薬効分類マスタ!$A$2:$E$180,5,FALSE())=0,"",VLOOKUP($C5259,薬効分類マスタ!$A$2:$E$180,5,FALSE())),"")</f>
        <v/>
      </c>
      <c r="L5259" s="17"/>
      <c r="M5259" s="0" t="str">
        <f aca="false">IF($K5259="","",IF($L5259&lt;&gt;"",$L5259,VLOOKUP($C5259,薬効分類マスタ!$A$2:$F$180,6,FALSE())))</f>
        <v/>
      </c>
      <c r="N5259" s="0" t="str">
        <f aca="false">ASC(G5259)</f>
        <v>ｱｼﾃｱﾀﾞﾆ舌下錠100単位(IR)</v>
      </c>
      <c r="O5259" s="0" t="str">
        <f aca="false">ASC(E5259)</f>
        <v>ﾀﾞﾆｱﾚﾙｹﾞﾝｴｷｽ</v>
      </c>
      <c r="P5259" s="16" t="n">
        <f aca="false">N(P5258)+IF($C5259=検索!$B$49,1,0)</f>
        <v>0</v>
      </c>
    </row>
    <row r="5260" customFormat="false" ht="15" hidden="false" customHeight="false" outlineLevel="0" collapsed="false">
      <c r="A5260" s="16" t="s">
        <v>221</v>
      </c>
      <c r="B5260" s="0" t="s">
        <v>12192</v>
      </c>
      <c r="C5260" s="0" t="n">
        <v>449</v>
      </c>
      <c r="D5260" s="0" t="str">
        <f aca="false">IFERROR(VLOOKUP($C5260,薬効分類マスタ!$A$2:$B$180,2,FALSE()),"未登録")</f>
        <v>その他のアレルギー用薬</v>
      </c>
      <c r="E5260" s="16" t="s">
        <v>12189</v>
      </c>
      <c r="F5260" s="16" t="s">
        <v>12193</v>
      </c>
      <c r="G5260" s="16" t="s">
        <v>12194</v>
      </c>
      <c r="H5260" s="16" t="s">
        <v>2754</v>
      </c>
      <c r="I5260" s="0" t="n">
        <v>163.1</v>
      </c>
      <c r="J5260" s="16" t="s">
        <v>232</v>
      </c>
      <c r="K5260" s="0" t="str">
        <f aca="false">IFERROR(IF(VLOOKUP($C5260,薬効分類マスタ!$A$2:$E$180,5,FALSE())=0,"",VLOOKUP($C5260,薬効分類マスタ!$A$2:$E$180,5,FALSE())),"")</f>
        <v/>
      </c>
      <c r="L5260" s="17"/>
      <c r="M5260" s="0" t="str">
        <f aca="false">IF($K5260="","",IF($L5260&lt;&gt;"",$L5260,VLOOKUP($C5260,薬効分類マスタ!$A$2:$F$180,6,FALSE())))</f>
        <v/>
      </c>
      <c r="N5260" s="0" t="str">
        <f aca="false">ASC(G5260)</f>
        <v>ｱｼﾃｱﾀﾞﾆ舌下錠300単位(IR)</v>
      </c>
      <c r="O5260" s="0" t="str">
        <f aca="false">ASC(E5260)</f>
        <v>ﾀﾞﾆｱﾚﾙｹﾞﾝｴｷｽ</v>
      </c>
      <c r="P5260" s="16" t="n">
        <f aca="false">N(P5259)+IF($C5260=検索!$B$49,1,0)</f>
        <v>0</v>
      </c>
    </row>
    <row r="5261" customFormat="false" ht="15" hidden="false" customHeight="false" outlineLevel="0" collapsed="false">
      <c r="A5261" s="16" t="s">
        <v>221</v>
      </c>
      <c r="B5261" s="0" t="s">
        <v>12195</v>
      </c>
      <c r="C5261" s="0" t="n">
        <v>449</v>
      </c>
      <c r="D5261" s="0" t="str">
        <f aca="false">IFERROR(VLOOKUP($C5261,薬効分類マスタ!$A$2:$B$180,2,FALSE()),"未登録")</f>
        <v>その他のアレルギー用薬</v>
      </c>
      <c r="E5261" s="16" t="s">
        <v>12189</v>
      </c>
      <c r="F5261" s="16" t="s">
        <v>12196</v>
      </c>
      <c r="G5261" s="16" t="s">
        <v>12197</v>
      </c>
      <c r="H5261" s="16" t="s">
        <v>3732</v>
      </c>
      <c r="I5261" s="0" t="n">
        <v>64.9</v>
      </c>
      <c r="J5261" s="16" t="s">
        <v>232</v>
      </c>
      <c r="K5261" s="0" t="str">
        <f aca="false">IFERROR(IF(VLOOKUP($C5261,薬効分類マスタ!$A$2:$E$180,5,FALSE())=0,"",VLOOKUP($C5261,薬効分類マスタ!$A$2:$E$180,5,FALSE())),"")</f>
        <v/>
      </c>
      <c r="L5261" s="17"/>
      <c r="M5261" s="0" t="str">
        <f aca="false">IF($K5261="","",IF($L5261&lt;&gt;"",$L5261,VLOOKUP($C5261,薬効分類マスタ!$A$2:$F$180,6,FALSE())))</f>
        <v/>
      </c>
      <c r="N5261" s="0" t="str">
        <f aca="false">ASC(G5261)</f>
        <v>ﾐﾃｨｷｭｱﾀﾞﾆ舌下錠3,300JAU</v>
      </c>
      <c r="O5261" s="0" t="str">
        <f aca="false">ASC(E5261)</f>
        <v>ﾀﾞﾆｱﾚﾙｹﾞﾝｴｷｽ</v>
      </c>
      <c r="P5261" s="16" t="n">
        <f aca="false">N(P5260)+IF($C5261=検索!$B$49,1,0)</f>
        <v>0</v>
      </c>
    </row>
    <row r="5262" customFormat="false" ht="15" hidden="false" customHeight="false" outlineLevel="0" collapsed="false">
      <c r="A5262" s="16" t="s">
        <v>221</v>
      </c>
      <c r="B5262" s="0" t="s">
        <v>12198</v>
      </c>
      <c r="C5262" s="0" t="n">
        <v>449</v>
      </c>
      <c r="D5262" s="0" t="str">
        <f aca="false">IFERROR(VLOOKUP($C5262,薬効分類マスタ!$A$2:$B$180,2,FALSE()),"未登録")</f>
        <v>その他のアレルギー用薬</v>
      </c>
      <c r="E5262" s="16" t="s">
        <v>12189</v>
      </c>
      <c r="F5262" s="16" t="s">
        <v>12199</v>
      </c>
      <c r="G5262" s="16" t="s">
        <v>12200</v>
      </c>
      <c r="H5262" s="16" t="s">
        <v>3732</v>
      </c>
      <c r="I5262" s="0" t="n">
        <v>195.5</v>
      </c>
      <c r="J5262" s="16" t="s">
        <v>232</v>
      </c>
      <c r="K5262" s="0" t="str">
        <f aca="false">IFERROR(IF(VLOOKUP($C5262,薬効分類マスタ!$A$2:$E$180,5,FALSE())=0,"",VLOOKUP($C5262,薬効分類マスタ!$A$2:$E$180,5,FALSE())),"")</f>
        <v/>
      </c>
      <c r="L5262" s="17"/>
      <c r="M5262" s="0" t="str">
        <f aca="false">IF($K5262="","",IF($L5262&lt;&gt;"",$L5262,VLOOKUP($C5262,薬効分類マスタ!$A$2:$F$180,6,FALSE())))</f>
        <v/>
      </c>
      <c r="N5262" s="0" t="str">
        <f aca="false">ASC(G5262)</f>
        <v>ﾐﾃｨｷｭｱﾀﾞﾆ舌下錠10,000JAU</v>
      </c>
      <c r="O5262" s="0" t="str">
        <f aca="false">ASC(E5262)</f>
        <v>ﾀﾞﾆｱﾚﾙｹﾞﾝｴｷｽ</v>
      </c>
      <c r="P5262" s="16" t="n">
        <f aca="false">N(P5261)+IF($C5262=検索!$B$49,1,0)</f>
        <v>0</v>
      </c>
    </row>
    <row r="5263" customFormat="false" ht="15" hidden="false" customHeight="false" outlineLevel="0" collapsed="false">
      <c r="A5263" s="16" t="s">
        <v>221</v>
      </c>
      <c r="B5263" s="0" t="s">
        <v>12201</v>
      </c>
      <c r="C5263" s="0" t="n">
        <v>449</v>
      </c>
      <c r="D5263" s="0" t="str">
        <f aca="false">IFERROR(VLOOKUP($C5263,薬効分類マスタ!$A$2:$B$180,2,FALSE()),"未登録")</f>
        <v>その他のアレルギー用薬</v>
      </c>
      <c r="E5263" s="16" t="s">
        <v>12202</v>
      </c>
      <c r="F5263" s="16" t="s">
        <v>257</v>
      </c>
      <c r="G5263" s="16" t="s">
        <v>12203</v>
      </c>
      <c r="H5263" s="16" t="s">
        <v>1659</v>
      </c>
      <c r="I5263" s="0" t="n">
        <v>33.4</v>
      </c>
      <c r="J5263" s="16" t="s">
        <v>232</v>
      </c>
      <c r="K5263" s="0" t="str">
        <f aca="false">IFERROR(IF(VLOOKUP($C5263,薬効分類マスタ!$A$2:$E$180,5,FALSE())=0,"",VLOOKUP($C5263,薬効分類マスタ!$A$2:$E$180,5,FALSE())),"")</f>
        <v/>
      </c>
      <c r="L5263" s="17"/>
      <c r="M5263" s="0" t="str">
        <f aca="false">IF($K5263="","",IF($L5263&lt;&gt;"",$L5263,VLOOKUP($C5263,薬効分類マスタ!$A$2:$F$180,6,FALSE())))</f>
        <v/>
      </c>
      <c r="N5263" s="0" t="str">
        <f aca="false">ASC(G5263)</f>
        <v>ﾃﾞｻﾞﾚｯｸｽ錠5mg</v>
      </c>
      <c r="O5263" s="0" t="str">
        <f aca="false">ASC(E5263)</f>
        <v>ﾃﾞｽﾛﾗﾀｼﾞﾝ</v>
      </c>
      <c r="P5263" s="16" t="n">
        <f aca="false">N(P5262)+IF($C5263=検索!$B$49,1,0)</f>
        <v>0</v>
      </c>
    </row>
    <row r="5264" customFormat="false" ht="15" hidden="false" customHeight="false" outlineLevel="0" collapsed="false">
      <c r="A5264" s="16" t="s">
        <v>221</v>
      </c>
      <c r="B5264" s="0" t="s">
        <v>12204</v>
      </c>
      <c r="C5264" s="0" t="n">
        <v>449</v>
      </c>
      <c r="D5264" s="0" t="str">
        <f aca="false">IFERROR(VLOOKUP($C5264,薬効分類マスタ!$A$2:$B$180,2,FALSE()),"未登録")</f>
        <v>その他のアレルギー用薬</v>
      </c>
      <c r="E5264" s="16" t="s">
        <v>12202</v>
      </c>
      <c r="F5264" s="16" t="s">
        <v>257</v>
      </c>
      <c r="G5264" s="16" t="s">
        <v>12205</v>
      </c>
      <c r="H5264" s="16" t="s">
        <v>530</v>
      </c>
      <c r="I5264" s="0" t="n">
        <v>16.7</v>
      </c>
      <c r="J5264" s="16" t="s">
        <v>239</v>
      </c>
      <c r="K5264" s="0" t="str">
        <f aca="false">IFERROR(IF(VLOOKUP($C5264,薬効分類マスタ!$A$2:$E$180,5,FALSE())=0,"",VLOOKUP($C5264,薬効分類マスタ!$A$2:$E$180,5,FALSE())),"")</f>
        <v/>
      </c>
      <c r="L5264" s="17"/>
      <c r="M5264" s="0" t="str">
        <f aca="false">IF($K5264="","",IF($L5264&lt;&gt;"",$L5264,VLOOKUP($C5264,薬効分類マスタ!$A$2:$F$180,6,FALSE())))</f>
        <v/>
      </c>
      <c r="N5264" s="0" t="str">
        <f aca="false">ASC(G5264)</f>
        <v>ﾃﾞｽﾛﾗﾀｼﾞﾝ錠5mg｢ｹﾐﾌｧ｣</v>
      </c>
      <c r="O5264" s="0" t="str">
        <f aca="false">ASC(E5264)</f>
        <v>ﾃﾞｽﾛﾗﾀｼﾞﾝ</v>
      </c>
      <c r="P5264" s="16" t="n">
        <f aca="false">N(P5263)+IF($C5264=検索!$B$49,1,0)</f>
        <v>0</v>
      </c>
    </row>
    <row r="5265" customFormat="false" ht="15" hidden="false" customHeight="false" outlineLevel="0" collapsed="false">
      <c r="A5265" s="16" t="s">
        <v>221</v>
      </c>
      <c r="B5265" s="0" t="s">
        <v>12206</v>
      </c>
      <c r="C5265" s="0" t="n">
        <v>449</v>
      </c>
      <c r="D5265" s="0" t="str">
        <f aca="false">IFERROR(VLOOKUP($C5265,薬効分類マスタ!$A$2:$B$180,2,FALSE()),"未登録")</f>
        <v>その他のアレルギー用薬</v>
      </c>
      <c r="E5265" s="16" t="s">
        <v>12202</v>
      </c>
      <c r="F5265" s="16" t="s">
        <v>257</v>
      </c>
      <c r="G5265" s="16" t="s">
        <v>12207</v>
      </c>
      <c r="H5265" s="16" t="s">
        <v>385</v>
      </c>
      <c r="I5265" s="0" t="n">
        <v>16.7</v>
      </c>
      <c r="J5265" s="16" t="s">
        <v>239</v>
      </c>
      <c r="K5265" s="0" t="str">
        <f aca="false">IFERROR(IF(VLOOKUP($C5265,薬効分類マスタ!$A$2:$E$180,5,FALSE())=0,"",VLOOKUP($C5265,薬効分類マスタ!$A$2:$E$180,5,FALSE())),"")</f>
        <v/>
      </c>
      <c r="L5265" s="17"/>
      <c r="M5265" s="0" t="str">
        <f aca="false">IF($K5265="","",IF($L5265&lt;&gt;"",$L5265,VLOOKUP($C5265,薬効分類マスタ!$A$2:$F$180,6,FALSE())))</f>
        <v/>
      </c>
      <c r="N5265" s="0" t="str">
        <f aca="false">ASC(G5265)</f>
        <v>ﾃﾞｽﾛﾗﾀｼﾞﾝ錠5mg｢ｻﾜｲ｣</v>
      </c>
      <c r="O5265" s="0" t="str">
        <f aca="false">ASC(E5265)</f>
        <v>ﾃﾞｽﾛﾗﾀｼﾞﾝ</v>
      </c>
      <c r="P5265" s="16" t="n">
        <f aca="false">N(P5264)+IF($C5265=検索!$B$49,1,0)</f>
        <v>0</v>
      </c>
    </row>
    <row r="5266" customFormat="false" ht="15" hidden="false" customHeight="false" outlineLevel="0" collapsed="false">
      <c r="A5266" s="16" t="s">
        <v>221</v>
      </c>
      <c r="B5266" s="0" t="s">
        <v>12208</v>
      </c>
      <c r="C5266" s="0" t="n">
        <v>449</v>
      </c>
      <c r="D5266" s="0" t="str">
        <f aca="false">IFERROR(VLOOKUP($C5266,薬効分類マスタ!$A$2:$B$180,2,FALSE()),"未登録")</f>
        <v>その他のアレルギー用薬</v>
      </c>
      <c r="E5266" s="16" t="s">
        <v>12202</v>
      </c>
      <c r="F5266" s="16" t="s">
        <v>257</v>
      </c>
      <c r="G5266" s="16" t="s">
        <v>12209</v>
      </c>
      <c r="H5266" s="16" t="s">
        <v>533</v>
      </c>
      <c r="I5266" s="0" t="n">
        <v>16.7</v>
      </c>
      <c r="J5266" s="16" t="s">
        <v>239</v>
      </c>
      <c r="K5266" s="0" t="str">
        <f aca="false">IFERROR(IF(VLOOKUP($C5266,薬効分類マスタ!$A$2:$E$180,5,FALSE())=0,"",VLOOKUP($C5266,薬効分類マスタ!$A$2:$E$180,5,FALSE())),"")</f>
        <v/>
      </c>
      <c r="L5266" s="17"/>
      <c r="M5266" s="0" t="str">
        <f aca="false">IF($K5266="","",IF($L5266&lt;&gt;"",$L5266,VLOOKUP($C5266,薬効分類マスタ!$A$2:$F$180,6,FALSE())))</f>
        <v/>
      </c>
      <c r="N5266" s="0" t="str">
        <f aca="false">ASC(G5266)</f>
        <v>ﾃﾞｽﾛﾗﾀｼﾞﾝOD錠5mg｢ﾄｰﾜ｣</v>
      </c>
      <c r="O5266" s="0" t="str">
        <f aca="false">ASC(E5266)</f>
        <v>ﾃﾞｽﾛﾗﾀｼﾞﾝ</v>
      </c>
      <c r="P5266" s="16" t="n">
        <f aca="false">N(P5265)+IF($C5266=検索!$B$49,1,0)</f>
        <v>0</v>
      </c>
    </row>
    <row r="5267" customFormat="false" ht="15" hidden="false" customHeight="false" outlineLevel="0" collapsed="false">
      <c r="A5267" s="16" t="s">
        <v>221</v>
      </c>
      <c r="B5267" s="0" t="s">
        <v>12210</v>
      </c>
      <c r="C5267" s="0" t="n">
        <v>449</v>
      </c>
      <c r="D5267" s="0" t="str">
        <f aca="false">IFERROR(VLOOKUP($C5267,薬効分類マスタ!$A$2:$B$180,2,FALSE()),"未登録")</f>
        <v>その他のアレルギー用薬</v>
      </c>
      <c r="E5267" s="16" t="s">
        <v>12211</v>
      </c>
      <c r="F5267" s="16" t="s">
        <v>445</v>
      </c>
      <c r="G5267" s="16" t="s">
        <v>12212</v>
      </c>
      <c r="H5267" s="16" t="s">
        <v>2927</v>
      </c>
      <c r="I5267" s="0" t="n">
        <v>43.9</v>
      </c>
      <c r="J5267" s="16" t="s">
        <v>232</v>
      </c>
      <c r="K5267" s="0" t="str">
        <f aca="false">IFERROR(IF(VLOOKUP($C5267,薬効分類マスタ!$A$2:$E$180,5,FALSE())=0,"",VLOOKUP($C5267,薬効分類マスタ!$A$2:$E$180,5,FALSE())),"")</f>
        <v/>
      </c>
      <c r="L5267" s="17"/>
      <c r="M5267" s="0" t="str">
        <f aca="false">IF($K5267="","",IF($L5267&lt;&gt;"",$L5267,VLOOKUP($C5267,薬効分類マスタ!$A$2:$F$180,6,FALSE())))</f>
        <v/>
      </c>
      <c r="N5267" s="0" t="str">
        <f aca="false">ASC(G5267)</f>
        <v>ﾋﾞﾗﾉｱ錠20mg</v>
      </c>
      <c r="O5267" s="0" t="str">
        <f aca="false">ASC(E5267)</f>
        <v>ﾋﾞﾗｽﾁﾝ</v>
      </c>
      <c r="P5267" s="16" t="n">
        <f aca="false">N(P5266)+IF($C5267=検索!$B$49,1,0)</f>
        <v>0</v>
      </c>
    </row>
    <row r="5268" customFormat="false" ht="15" hidden="false" customHeight="false" outlineLevel="0" collapsed="false">
      <c r="A5268" s="16" t="s">
        <v>221</v>
      </c>
      <c r="B5268" s="0" t="s">
        <v>12213</v>
      </c>
      <c r="C5268" s="0" t="n">
        <v>449</v>
      </c>
      <c r="D5268" s="0" t="str">
        <f aca="false">IFERROR(VLOOKUP($C5268,薬効分類マスタ!$A$2:$B$180,2,FALSE()),"未登録")</f>
        <v>その他のアレルギー用薬</v>
      </c>
      <c r="E5268" s="16" t="s">
        <v>12211</v>
      </c>
      <c r="F5268" s="16" t="s">
        <v>445</v>
      </c>
      <c r="G5268" s="16" t="s">
        <v>12214</v>
      </c>
      <c r="H5268" s="16" t="s">
        <v>1464</v>
      </c>
      <c r="I5268" s="0" t="n">
        <v>17.7</v>
      </c>
      <c r="J5268" s="16" t="s">
        <v>239</v>
      </c>
      <c r="K5268" s="0" t="str">
        <f aca="false">IFERROR(IF(VLOOKUP($C5268,薬効分類マスタ!$A$2:$E$180,5,FALSE())=0,"",VLOOKUP($C5268,薬効分類マスタ!$A$2:$E$180,5,FALSE())),"")</f>
        <v/>
      </c>
      <c r="L5268" s="17"/>
      <c r="M5268" s="0" t="str">
        <f aca="false">IF($K5268="","",IF($L5268&lt;&gt;"",$L5268,VLOOKUP($C5268,薬効分類マスタ!$A$2:$F$180,6,FALSE())))</f>
        <v/>
      </c>
      <c r="N5268" s="0" t="str">
        <f aca="false">ASC(G5268)</f>
        <v>ﾋﾞﾗｽﾁﾝ錠20mg｢EP｣</v>
      </c>
      <c r="O5268" s="0" t="str">
        <f aca="false">ASC(E5268)</f>
        <v>ﾋﾞﾗｽﾁﾝ</v>
      </c>
      <c r="P5268" s="16" t="n">
        <f aca="false">N(P5267)+IF($C5268=検索!$B$49,1,0)</f>
        <v>0</v>
      </c>
    </row>
    <row r="5269" customFormat="false" ht="15" hidden="false" customHeight="false" outlineLevel="0" collapsed="false">
      <c r="A5269" s="16" t="s">
        <v>221</v>
      </c>
      <c r="B5269" s="0" t="s">
        <v>12215</v>
      </c>
      <c r="C5269" s="0" t="n">
        <v>449</v>
      </c>
      <c r="D5269" s="0" t="str">
        <f aca="false">IFERROR(VLOOKUP($C5269,薬効分類マスタ!$A$2:$B$180,2,FALSE()),"未登録")</f>
        <v>その他のアレルギー用薬</v>
      </c>
      <c r="E5269" s="16" t="s">
        <v>12211</v>
      </c>
      <c r="F5269" s="16" t="s">
        <v>445</v>
      </c>
      <c r="G5269" s="16" t="s">
        <v>12216</v>
      </c>
      <c r="H5269" s="16" t="s">
        <v>385</v>
      </c>
      <c r="I5269" s="0" t="n">
        <v>17.7</v>
      </c>
      <c r="J5269" s="16" t="s">
        <v>239</v>
      </c>
      <c r="K5269" s="0" t="str">
        <f aca="false">IFERROR(IF(VLOOKUP($C5269,薬効分類マスタ!$A$2:$E$180,5,FALSE())=0,"",VLOOKUP($C5269,薬効分類マスタ!$A$2:$E$180,5,FALSE())),"")</f>
        <v/>
      </c>
      <c r="L5269" s="17"/>
      <c r="M5269" s="0" t="str">
        <f aca="false">IF($K5269="","",IF($L5269&lt;&gt;"",$L5269,VLOOKUP($C5269,薬効分類マスタ!$A$2:$F$180,6,FALSE())))</f>
        <v/>
      </c>
      <c r="N5269" s="0" t="str">
        <f aca="false">ASC(G5269)</f>
        <v>ﾋﾞﾗｽﾁﾝ錠20mg｢ｻﾜｲ｣</v>
      </c>
      <c r="O5269" s="0" t="str">
        <f aca="false">ASC(E5269)</f>
        <v>ﾋﾞﾗｽﾁﾝ</v>
      </c>
      <c r="P5269" s="16" t="n">
        <f aca="false">N(P5268)+IF($C5269=検索!$B$49,1,0)</f>
        <v>0</v>
      </c>
    </row>
    <row r="5270" customFormat="false" ht="15" hidden="false" customHeight="false" outlineLevel="0" collapsed="false">
      <c r="A5270" s="16" t="s">
        <v>221</v>
      </c>
      <c r="B5270" s="0" t="s">
        <v>12217</v>
      </c>
      <c r="C5270" s="0" t="n">
        <v>449</v>
      </c>
      <c r="D5270" s="0" t="str">
        <f aca="false">IFERROR(VLOOKUP($C5270,薬効分類マスタ!$A$2:$B$180,2,FALSE()),"未登録")</f>
        <v>その他のアレルギー用薬</v>
      </c>
      <c r="E5270" s="16" t="s">
        <v>12211</v>
      </c>
      <c r="F5270" s="16" t="s">
        <v>445</v>
      </c>
      <c r="G5270" s="16" t="s">
        <v>12218</v>
      </c>
      <c r="H5270" s="16" t="s">
        <v>428</v>
      </c>
      <c r="I5270" s="0" t="n">
        <v>17.7</v>
      </c>
      <c r="J5270" s="16" t="s">
        <v>239</v>
      </c>
      <c r="K5270" s="0" t="str">
        <f aca="false">IFERROR(IF(VLOOKUP($C5270,薬効分類マスタ!$A$2:$E$180,5,FALSE())=0,"",VLOOKUP($C5270,薬効分類マスタ!$A$2:$E$180,5,FALSE())),"")</f>
        <v/>
      </c>
      <c r="L5270" s="17"/>
      <c r="M5270" s="0" t="str">
        <f aca="false">IF($K5270="","",IF($L5270&lt;&gt;"",$L5270,VLOOKUP($C5270,薬効分類マスタ!$A$2:$F$180,6,FALSE())))</f>
        <v/>
      </c>
      <c r="N5270" s="0" t="str">
        <f aca="false">ASC(G5270)</f>
        <v>ﾋﾞﾗｽﾁﾝ錠20mg｢明治｣</v>
      </c>
      <c r="O5270" s="0" t="str">
        <f aca="false">ASC(E5270)</f>
        <v>ﾋﾞﾗｽﾁﾝ</v>
      </c>
      <c r="P5270" s="16" t="n">
        <f aca="false">N(P5269)+IF($C5270=検索!$B$49,1,0)</f>
        <v>0</v>
      </c>
    </row>
    <row r="5271" customFormat="false" ht="15" hidden="false" customHeight="false" outlineLevel="0" collapsed="false">
      <c r="A5271" s="16" t="s">
        <v>221</v>
      </c>
      <c r="B5271" s="0" t="s">
        <v>12219</v>
      </c>
      <c r="C5271" s="0" t="n">
        <v>449</v>
      </c>
      <c r="D5271" s="0" t="str">
        <f aca="false">IFERROR(VLOOKUP($C5271,薬効分類マスタ!$A$2:$B$180,2,FALSE()),"未登録")</f>
        <v>その他のアレルギー用薬</v>
      </c>
      <c r="E5271" s="16" t="s">
        <v>12211</v>
      </c>
      <c r="F5271" s="16" t="s">
        <v>445</v>
      </c>
      <c r="G5271" s="16" t="s">
        <v>12220</v>
      </c>
      <c r="H5271" s="16" t="s">
        <v>2927</v>
      </c>
      <c r="I5271" s="0" t="n">
        <v>44.8</v>
      </c>
      <c r="J5271" s="16" t="s">
        <v>232</v>
      </c>
      <c r="K5271" s="0" t="str">
        <f aca="false">IFERROR(IF(VLOOKUP($C5271,薬効分類マスタ!$A$2:$E$180,5,FALSE())=0,"",VLOOKUP($C5271,薬効分類マスタ!$A$2:$E$180,5,FALSE())),"")</f>
        <v/>
      </c>
      <c r="L5271" s="17"/>
      <c r="M5271" s="0" t="str">
        <f aca="false">IF($K5271="","",IF($L5271&lt;&gt;"",$L5271,VLOOKUP($C5271,薬効分類マスタ!$A$2:$F$180,6,FALSE())))</f>
        <v/>
      </c>
      <c r="N5271" s="0" t="str">
        <f aca="false">ASC(G5271)</f>
        <v>ﾋﾞﾗﾉｱOD錠20mg</v>
      </c>
      <c r="O5271" s="0" t="str">
        <f aca="false">ASC(E5271)</f>
        <v>ﾋﾞﾗｽﾁﾝ</v>
      </c>
      <c r="P5271" s="16" t="n">
        <f aca="false">N(P5270)+IF($C5271=検索!$B$49,1,0)</f>
        <v>0</v>
      </c>
    </row>
    <row r="5272" customFormat="false" ht="15" hidden="false" customHeight="false" outlineLevel="0" collapsed="false">
      <c r="A5272" s="16" t="s">
        <v>221</v>
      </c>
      <c r="B5272" s="0" t="s">
        <v>12221</v>
      </c>
      <c r="C5272" s="0" t="n">
        <v>449</v>
      </c>
      <c r="D5272" s="0" t="str">
        <f aca="false">IFERROR(VLOOKUP($C5272,薬効分類マスタ!$A$2:$B$180,2,FALSE()),"未登録")</f>
        <v>その他のアレルギー用薬</v>
      </c>
      <c r="E5272" s="16" t="s">
        <v>12211</v>
      </c>
      <c r="F5272" s="16" t="s">
        <v>445</v>
      </c>
      <c r="G5272" s="16" t="s">
        <v>12222</v>
      </c>
      <c r="H5272" s="16" t="s">
        <v>1464</v>
      </c>
      <c r="I5272" s="0" t="n">
        <v>17.7</v>
      </c>
      <c r="J5272" s="16" t="s">
        <v>239</v>
      </c>
      <c r="K5272" s="0" t="str">
        <f aca="false">IFERROR(IF(VLOOKUP($C5272,薬効分類マスタ!$A$2:$E$180,5,FALSE())=0,"",VLOOKUP($C5272,薬効分類マスタ!$A$2:$E$180,5,FALSE())),"")</f>
        <v/>
      </c>
      <c r="L5272" s="17"/>
      <c r="M5272" s="0" t="str">
        <f aca="false">IF($K5272="","",IF($L5272&lt;&gt;"",$L5272,VLOOKUP($C5272,薬効分類マスタ!$A$2:$F$180,6,FALSE())))</f>
        <v/>
      </c>
      <c r="N5272" s="0" t="str">
        <f aca="false">ASC(G5272)</f>
        <v>ﾋﾞﾗｽﾁﾝOD錠20mg｢EP｣</v>
      </c>
      <c r="O5272" s="0" t="str">
        <f aca="false">ASC(E5272)</f>
        <v>ﾋﾞﾗｽﾁﾝ</v>
      </c>
      <c r="P5272" s="16" t="n">
        <f aca="false">N(P5271)+IF($C5272=検索!$B$49,1,0)</f>
        <v>0</v>
      </c>
    </row>
    <row r="5273" customFormat="false" ht="15" hidden="false" customHeight="false" outlineLevel="0" collapsed="false">
      <c r="A5273" s="16" t="s">
        <v>221</v>
      </c>
      <c r="B5273" s="0" t="s">
        <v>12223</v>
      </c>
      <c r="C5273" s="0" t="n">
        <v>449</v>
      </c>
      <c r="D5273" s="0" t="str">
        <f aca="false">IFERROR(VLOOKUP($C5273,薬効分類マスタ!$A$2:$B$180,2,FALSE()),"未登録")</f>
        <v>その他のアレルギー用薬</v>
      </c>
      <c r="E5273" s="16" t="s">
        <v>12211</v>
      </c>
      <c r="F5273" s="16" t="s">
        <v>445</v>
      </c>
      <c r="G5273" s="16" t="s">
        <v>12224</v>
      </c>
      <c r="H5273" s="16" t="s">
        <v>1067</v>
      </c>
      <c r="I5273" s="0" t="n">
        <v>17.7</v>
      </c>
      <c r="J5273" s="16" t="s">
        <v>239</v>
      </c>
      <c r="K5273" s="0" t="str">
        <f aca="false">IFERROR(IF(VLOOKUP($C5273,薬効分類マスタ!$A$2:$E$180,5,FALSE())=0,"",VLOOKUP($C5273,薬効分類マスタ!$A$2:$E$180,5,FALSE())),"")</f>
        <v/>
      </c>
      <c r="L5273" s="17"/>
      <c r="M5273" s="0" t="str">
        <f aca="false">IF($K5273="","",IF($L5273&lt;&gt;"",$L5273,VLOOKUP($C5273,薬効分類マスタ!$A$2:$F$180,6,FALSE())))</f>
        <v/>
      </c>
      <c r="N5273" s="0" t="str">
        <f aca="false">ASC(G5273)</f>
        <v>ﾋﾞﾗｽﾁﾝOD錠20mg｢TCK｣</v>
      </c>
      <c r="O5273" s="0" t="str">
        <f aca="false">ASC(E5273)</f>
        <v>ﾋﾞﾗｽﾁﾝ</v>
      </c>
      <c r="P5273" s="16" t="n">
        <f aca="false">N(P5272)+IF($C5273=検索!$B$49,1,0)</f>
        <v>0</v>
      </c>
    </row>
    <row r="5274" customFormat="false" ht="15" hidden="false" customHeight="false" outlineLevel="0" collapsed="false">
      <c r="A5274" s="16" t="s">
        <v>221</v>
      </c>
      <c r="B5274" s="0" t="s">
        <v>12225</v>
      </c>
      <c r="C5274" s="0" t="n">
        <v>449</v>
      </c>
      <c r="D5274" s="0" t="str">
        <f aca="false">IFERROR(VLOOKUP($C5274,薬効分類マスタ!$A$2:$B$180,2,FALSE()),"未登録")</f>
        <v>その他のアレルギー用薬</v>
      </c>
      <c r="E5274" s="16" t="s">
        <v>12211</v>
      </c>
      <c r="F5274" s="16" t="s">
        <v>445</v>
      </c>
      <c r="G5274" s="16" t="s">
        <v>12226</v>
      </c>
      <c r="H5274" s="16" t="s">
        <v>574</v>
      </c>
      <c r="I5274" s="0" t="n">
        <v>17.7</v>
      </c>
      <c r="J5274" s="16" t="s">
        <v>239</v>
      </c>
      <c r="K5274" s="0" t="str">
        <f aca="false">IFERROR(IF(VLOOKUP($C5274,薬効分類マスタ!$A$2:$E$180,5,FALSE())=0,"",VLOOKUP($C5274,薬効分類マスタ!$A$2:$E$180,5,FALSE())),"")</f>
        <v/>
      </c>
      <c r="L5274" s="17"/>
      <c r="M5274" s="0" t="str">
        <f aca="false">IF($K5274="","",IF($L5274&lt;&gt;"",$L5274,VLOOKUP($C5274,薬効分類マスタ!$A$2:$F$180,6,FALSE())))</f>
        <v/>
      </c>
      <c r="N5274" s="0" t="str">
        <f aca="false">ASC(G5274)</f>
        <v>ﾋﾞﾗｽﾁﾝOD錠20mg｢YD｣</v>
      </c>
      <c r="O5274" s="0" t="str">
        <f aca="false">ASC(E5274)</f>
        <v>ﾋﾞﾗｽﾁﾝ</v>
      </c>
      <c r="P5274" s="16" t="n">
        <f aca="false">N(P5273)+IF($C5274=検索!$B$49,1,0)</f>
        <v>0</v>
      </c>
    </row>
    <row r="5275" customFormat="false" ht="15" hidden="false" customHeight="false" outlineLevel="0" collapsed="false">
      <c r="A5275" s="16" t="s">
        <v>221</v>
      </c>
      <c r="B5275" s="0" t="s">
        <v>12227</v>
      </c>
      <c r="C5275" s="0" t="n">
        <v>449</v>
      </c>
      <c r="D5275" s="0" t="str">
        <f aca="false">IFERROR(VLOOKUP($C5275,薬効分類マスタ!$A$2:$B$180,2,FALSE()),"未登録")</f>
        <v>その他のアレルギー用薬</v>
      </c>
      <c r="E5275" s="16" t="s">
        <v>12211</v>
      </c>
      <c r="F5275" s="16" t="s">
        <v>445</v>
      </c>
      <c r="G5275" s="16" t="s">
        <v>12228</v>
      </c>
      <c r="H5275" s="16" t="s">
        <v>601</v>
      </c>
      <c r="I5275" s="0" t="n">
        <v>17.7</v>
      </c>
      <c r="J5275" s="16" t="s">
        <v>239</v>
      </c>
      <c r="K5275" s="0" t="str">
        <f aca="false">IFERROR(IF(VLOOKUP($C5275,薬効分類マスタ!$A$2:$E$180,5,FALSE())=0,"",VLOOKUP($C5275,薬効分類マスタ!$A$2:$E$180,5,FALSE())),"")</f>
        <v/>
      </c>
      <c r="L5275" s="17"/>
      <c r="M5275" s="0" t="str">
        <f aca="false">IF($K5275="","",IF($L5275&lt;&gt;"",$L5275,VLOOKUP($C5275,薬効分類マスタ!$A$2:$F$180,6,FALSE())))</f>
        <v/>
      </c>
      <c r="N5275" s="0" t="str">
        <f aca="false">ASC(G5275)</f>
        <v>ﾋﾞﾗｽﾁﾝOD錠20mg｢杏林｣</v>
      </c>
      <c r="O5275" s="0" t="str">
        <f aca="false">ASC(E5275)</f>
        <v>ﾋﾞﾗｽﾁﾝ</v>
      </c>
      <c r="P5275" s="16" t="n">
        <f aca="false">N(P5274)+IF($C5275=検索!$B$49,1,0)</f>
        <v>0</v>
      </c>
    </row>
    <row r="5276" customFormat="false" ht="15" hidden="false" customHeight="false" outlineLevel="0" collapsed="false">
      <c r="A5276" s="16" t="s">
        <v>221</v>
      </c>
      <c r="B5276" s="0" t="s">
        <v>12229</v>
      </c>
      <c r="C5276" s="0" t="n">
        <v>449</v>
      </c>
      <c r="D5276" s="0" t="str">
        <f aca="false">IFERROR(VLOOKUP($C5276,薬効分類マスタ!$A$2:$B$180,2,FALSE()),"未登録")</f>
        <v>その他のアレルギー用薬</v>
      </c>
      <c r="E5276" s="16" t="s">
        <v>12211</v>
      </c>
      <c r="F5276" s="16" t="s">
        <v>445</v>
      </c>
      <c r="G5276" s="16" t="s">
        <v>12230</v>
      </c>
      <c r="H5276" s="16" t="s">
        <v>385</v>
      </c>
      <c r="I5276" s="0" t="n">
        <v>17.7</v>
      </c>
      <c r="J5276" s="16" t="s">
        <v>239</v>
      </c>
      <c r="K5276" s="0" t="str">
        <f aca="false">IFERROR(IF(VLOOKUP($C5276,薬効分類マスタ!$A$2:$E$180,5,FALSE())=0,"",VLOOKUP($C5276,薬効分類マスタ!$A$2:$E$180,5,FALSE())),"")</f>
        <v/>
      </c>
      <c r="L5276" s="17"/>
      <c r="M5276" s="0" t="str">
        <f aca="false">IF($K5276="","",IF($L5276&lt;&gt;"",$L5276,VLOOKUP($C5276,薬効分類マスタ!$A$2:$F$180,6,FALSE())))</f>
        <v/>
      </c>
      <c r="N5276" s="0" t="str">
        <f aca="false">ASC(G5276)</f>
        <v>ﾋﾞﾗｽﾁﾝOD錠20mg｢ｻﾜｲ｣</v>
      </c>
      <c r="O5276" s="0" t="str">
        <f aca="false">ASC(E5276)</f>
        <v>ﾋﾞﾗｽﾁﾝ</v>
      </c>
      <c r="P5276" s="16" t="n">
        <f aca="false">N(P5275)+IF($C5276=検索!$B$49,1,0)</f>
        <v>0</v>
      </c>
    </row>
    <row r="5277" customFormat="false" ht="15" hidden="false" customHeight="false" outlineLevel="0" collapsed="false">
      <c r="A5277" s="16" t="s">
        <v>221</v>
      </c>
      <c r="B5277" s="0" t="s">
        <v>12231</v>
      </c>
      <c r="C5277" s="0" t="n">
        <v>449</v>
      </c>
      <c r="D5277" s="0" t="str">
        <f aca="false">IFERROR(VLOOKUP($C5277,薬効分類マスタ!$A$2:$B$180,2,FALSE()),"未登録")</f>
        <v>その他のアレルギー用薬</v>
      </c>
      <c r="E5277" s="16" t="s">
        <v>12211</v>
      </c>
      <c r="F5277" s="16" t="s">
        <v>445</v>
      </c>
      <c r="G5277" s="16" t="s">
        <v>12232</v>
      </c>
      <c r="H5277" s="16" t="s">
        <v>831</v>
      </c>
      <c r="I5277" s="0" t="n">
        <v>17.7</v>
      </c>
      <c r="J5277" s="16" t="s">
        <v>239</v>
      </c>
      <c r="K5277" s="0" t="str">
        <f aca="false">IFERROR(IF(VLOOKUP($C5277,薬効分類マスタ!$A$2:$E$180,5,FALSE())=0,"",VLOOKUP($C5277,薬効分類マスタ!$A$2:$E$180,5,FALSE())),"")</f>
        <v/>
      </c>
      <c r="L5277" s="17"/>
      <c r="M5277" s="0" t="str">
        <f aca="false">IF($K5277="","",IF($L5277&lt;&gt;"",$L5277,VLOOKUP($C5277,薬効分類マスタ!$A$2:$F$180,6,FALSE())))</f>
        <v/>
      </c>
      <c r="N5277" s="0" t="str">
        <f aca="false">ASC(G5277)</f>
        <v>ﾋﾞﾗｽﾁﾝOD錠20mg｢ﾀﾞｲﾄ｣</v>
      </c>
      <c r="O5277" s="0" t="str">
        <f aca="false">ASC(E5277)</f>
        <v>ﾋﾞﾗｽﾁﾝ</v>
      </c>
      <c r="P5277" s="16" t="n">
        <f aca="false">N(P5276)+IF($C5277=検索!$B$49,1,0)</f>
        <v>0</v>
      </c>
    </row>
    <row r="5278" customFormat="false" ht="15" hidden="false" customHeight="false" outlineLevel="0" collapsed="false">
      <c r="A5278" s="16" t="s">
        <v>221</v>
      </c>
      <c r="B5278" s="0" t="s">
        <v>12233</v>
      </c>
      <c r="C5278" s="0" t="n">
        <v>449</v>
      </c>
      <c r="D5278" s="0" t="str">
        <f aca="false">IFERROR(VLOOKUP($C5278,薬効分類マスタ!$A$2:$B$180,2,FALSE()),"未登録")</f>
        <v>その他のアレルギー用薬</v>
      </c>
      <c r="E5278" s="16" t="s">
        <v>12211</v>
      </c>
      <c r="F5278" s="16" t="s">
        <v>445</v>
      </c>
      <c r="G5278" s="16" t="s">
        <v>12234</v>
      </c>
      <c r="H5278" s="16" t="s">
        <v>557</v>
      </c>
      <c r="I5278" s="0" t="n">
        <v>17.7</v>
      </c>
      <c r="J5278" s="16" t="s">
        <v>239</v>
      </c>
      <c r="K5278" s="0" t="str">
        <f aca="false">IFERROR(IF(VLOOKUP($C5278,薬効分類マスタ!$A$2:$E$180,5,FALSE())=0,"",VLOOKUP($C5278,薬効分類マスタ!$A$2:$E$180,5,FALSE())),"")</f>
        <v/>
      </c>
      <c r="L5278" s="17"/>
      <c r="M5278" s="0" t="str">
        <f aca="false">IF($K5278="","",IF($L5278&lt;&gt;"",$L5278,VLOOKUP($C5278,薬効分類マスタ!$A$2:$F$180,6,FALSE())))</f>
        <v/>
      </c>
      <c r="N5278" s="0" t="str">
        <f aca="false">ASC(G5278)</f>
        <v>ﾋﾞﾗｽﾁﾝOD錠20mg｢ﾀｶﾀ｣</v>
      </c>
      <c r="O5278" s="0" t="str">
        <f aca="false">ASC(E5278)</f>
        <v>ﾋﾞﾗｽﾁﾝ</v>
      </c>
      <c r="P5278" s="16" t="n">
        <f aca="false">N(P5277)+IF($C5278=検索!$B$49,1,0)</f>
        <v>0</v>
      </c>
    </row>
    <row r="5279" customFormat="false" ht="15" hidden="false" customHeight="false" outlineLevel="0" collapsed="false">
      <c r="A5279" s="16" t="s">
        <v>221</v>
      </c>
      <c r="B5279" s="0" t="s">
        <v>12235</v>
      </c>
      <c r="C5279" s="0" t="n">
        <v>449</v>
      </c>
      <c r="D5279" s="0" t="str">
        <f aca="false">IFERROR(VLOOKUP($C5279,薬効分類マスタ!$A$2:$B$180,2,FALSE()),"未登録")</f>
        <v>その他のアレルギー用薬</v>
      </c>
      <c r="E5279" s="16" t="s">
        <v>12211</v>
      </c>
      <c r="F5279" s="16" t="s">
        <v>445</v>
      </c>
      <c r="G5279" s="16" t="s">
        <v>12236</v>
      </c>
      <c r="H5279" s="16" t="s">
        <v>533</v>
      </c>
      <c r="I5279" s="0" t="n">
        <v>17.7</v>
      </c>
      <c r="J5279" s="16" t="s">
        <v>239</v>
      </c>
      <c r="K5279" s="0" t="str">
        <f aca="false">IFERROR(IF(VLOOKUP($C5279,薬効分類マスタ!$A$2:$E$180,5,FALSE())=0,"",VLOOKUP($C5279,薬効分類マスタ!$A$2:$E$180,5,FALSE())),"")</f>
        <v/>
      </c>
      <c r="L5279" s="17"/>
      <c r="M5279" s="0" t="str">
        <f aca="false">IF($K5279="","",IF($L5279&lt;&gt;"",$L5279,VLOOKUP($C5279,薬効分類マスタ!$A$2:$F$180,6,FALSE())))</f>
        <v/>
      </c>
      <c r="N5279" s="0" t="str">
        <f aca="false">ASC(G5279)</f>
        <v>ﾋﾞﾗｽﾁﾝOD錠20mg｢ﾄｰﾜ｣</v>
      </c>
      <c r="O5279" s="0" t="str">
        <f aca="false">ASC(E5279)</f>
        <v>ﾋﾞﾗｽﾁﾝ</v>
      </c>
      <c r="P5279" s="16" t="n">
        <f aca="false">N(P5278)+IF($C5279=検索!$B$49,1,0)</f>
        <v>0</v>
      </c>
    </row>
    <row r="5280" customFormat="false" ht="15" hidden="false" customHeight="false" outlineLevel="0" collapsed="false">
      <c r="A5280" s="16" t="s">
        <v>221</v>
      </c>
      <c r="B5280" s="0" t="s">
        <v>12237</v>
      </c>
      <c r="C5280" s="0" t="n">
        <v>449</v>
      </c>
      <c r="D5280" s="0" t="str">
        <f aca="false">IFERROR(VLOOKUP($C5280,薬効分類マスタ!$A$2:$B$180,2,FALSE()),"未登録")</f>
        <v>その他のアレルギー用薬</v>
      </c>
      <c r="E5280" s="16" t="s">
        <v>12211</v>
      </c>
      <c r="F5280" s="16" t="s">
        <v>445</v>
      </c>
      <c r="G5280" s="16" t="s">
        <v>12238</v>
      </c>
      <c r="H5280" s="16" t="s">
        <v>606</v>
      </c>
      <c r="I5280" s="0" t="n">
        <v>17.7</v>
      </c>
      <c r="J5280" s="16" t="s">
        <v>239</v>
      </c>
      <c r="K5280" s="0" t="str">
        <f aca="false">IFERROR(IF(VLOOKUP($C5280,薬効分類マスタ!$A$2:$E$180,5,FALSE())=0,"",VLOOKUP($C5280,薬効分類マスタ!$A$2:$E$180,5,FALSE())),"")</f>
        <v/>
      </c>
      <c r="L5280" s="17"/>
      <c r="M5280" s="0" t="str">
        <f aca="false">IF($K5280="","",IF($L5280&lt;&gt;"",$L5280,VLOOKUP($C5280,薬効分類マスタ!$A$2:$F$180,6,FALSE())))</f>
        <v/>
      </c>
      <c r="N5280" s="0" t="str">
        <f aca="false">ASC(G5280)</f>
        <v>ﾋﾞﾗｽﾁﾝOD錠20mg｢日新｣</v>
      </c>
      <c r="O5280" s="0" t="str">
        <f aca="false">ASC(E5280)</f>
        <v>ﾋﾞﾗｽﾁﾝ</v>
      </c>
      <c r="P5280" s="16" t="n">
        <f aca="false">N(P5279)+IF($C5280=検索!$B$49,1,0)</f>
        <v>0</v>
      </c>
    </row>
    <row r="5281" customFormat="false" ht="15" hidden="false" customHeight="false" outlineLevel="0" collapsed="false">
      <c r="A5281" s="16" t="s">
        <v>221</v>
      </c>
      <c r="B5281" s="0" t="s">
        <v>12239</v>
      </c>
      <c r="C5281" s="0" t="n">
        <v>449</v>
      </c>
      <c r="D5281" s="0" t="str">
        <f aca="false">IFERROR(VLOOKUP($C5281,薬効分類マスタ!$A$2:$B$180,2,FALSE()),"未登録")</f>
        <v>その他のアレルギー用薬</v>
      </c>
      <c r="E5281" s="16" t="s">
        <v>12211</v>
      </c>
      <c r="F5281" s="16" t="s">
        <v>445</v>
      </c>
      <c r="G5281" s="16" t="s">
        <v>12240</v>
      </c>
      <c r="H5281" s="16" t="s">
        <v>428</v>
      </c>
      <c r="I5281" s="0" t="n">
        <v>17.7</v>
      </c>
      <c r="J5281" s="16" t="s">
        <v>239</v>
      </c>
      <c r="K5281" s="0" t="str">
        <f aca="false">IFERROR(IF(VLOOKUP($C5281,薬効分類マスタ!$A$2:$E$180,5,FALSE())=0,"",VLOOKUP($C5281,薬効分類マスタ!$A$2:$E$180,5,FALSE())),"")</f>
        <v/>
      </c>
      <c r="L5281" s="17"/>
      <c r="M5281" s="0" t="str">
        <f aca="false">IF($K5281="","",IF($L5281&lt;&gt;"",$L5281,VLOOKUP($C5281,薬効分類マスタ!$A$2:$F$180,6,FALSE())))</f>
        <v/>
      </c>
      <c r="N5281" s="0" t="str">
        <f aca="false">ASC(G5281)</f>
        <v>ﾋﾞﾗｽﾁﾝOD錠20mg｢明治｣</v>
      </c>
      <c r="O5281" s="0" t="str">
        <f aca="false">ASC(E5281)</f>
        <v>ﾋﾞﾗｽﾁﾝ</v>
      </c>
      <c r="P5281" s="16" t="n">
        <f aca="false">N(P5280)+IF($C5281=検索!$B$49,1,0)</f>
        <v>0</v>
      </c>
    </row>
    <row r="5282" customFormat="false" ht="15" hidden="false" customHeight="false" outlineLevel="0" collapsed="false">
      <c r="A5282" s="16" t="s">
        <v>221</v>
      </c>
      <c r="B5282" s="0" t="s">
        <v>12241</v>
      </c>
      <c r="C5282" s="0" t="n">
        <v>449</v>
      </c>
      <c r="D5282" s="0" t="str">
        <f aca="false">IFERROR(VLOOKUP($C5282,薬効分類マスタ!$A$2:$B$180,2,FALSE()),"未登録")</f>
        <v>その他のアレルギー用薬</v>
      </c>
      <c r="E5282" s="16" t="s">
        <v>12242</v>
      </c>
      <c r="F5282" s="16" t="s">
        <v>262</v>
      </c>
      <c r="G5282" s="16" t="s">
        <v>12243</v>
      </c>
      <c r="H5282" s="16" t="s">
        <v>6993</v>
      </c>
      <c r="I5282" s="0" t="n">
        <v>37.4</v>
      </c>
      <c r="J5282" s="16" t="s">
        <v>232</v>
      </c>
      <c r="K5282" s="0" t="str">
        <f aca="false">IFERROR(IF(VLOOKUP($C5282,薬効分類マスタ!$A$2:$E$180,5,FALSE())=0,"",VLOOKUP($C5282,薬効分類マスタ!$A$2:$E$180,5,FALSE())),"")</f>
        <v/>
      </c>
      <c r="L5282" s="17"/>
      <c r="M5282" s="0" t="str">
        <f aca="false">IF($K5282="","",IF($L5282&lt;&gt;"",$L5282,VLOOKUP($C5282,薬効分類マスタ!$A$2:$F$180,6,FALSE())))</f>
        <v/>
      </c>
      <c r="N5282" s="0" t="str">
        <f aca="false">ASC(G5282)</f>
        <v>ﾙﾊﾟﾌｨﾝ錠10mg</v>
      </c>
      <c r="O5282" s="0" t="str">
        <f aca="false">ASC(E5282)</f>
        <v>ﾙﾊﾟﾀｼﾞﾝﾌﾏﾙ酸塩</v>
      </c>
      <c r="P5282" s="16" t="n">
        <f aca="false">N(P5281)+IF($C5282=検索!$B$49,1,0)</f>
        <v>0</v>
      </c>
    </row>
    <row r="5283" customFormat="false" ht="15" hidden="false" customHeight="false" outlineLevel="0" collapsed="false">
      <c r="A5283" s="16" t="s">
        <v>221</v>
      </c>
      <c r="B5283" s="0" t="s">
        <v>12244</v>
      </c>
      <c r="C5283" s="0" t="n">
        <v>449</v>
      </c>
      <c r="D5283" s="0" t="str">
        <f aca="false">IFERROR(VLOOKUP($C5283,薬効分類マスタ!$A$2:$B$180,2,FALSE()),"未登録")</f>
        <v>その他のアレルギー用薬</v>
      </c>
      <c r="E5283" s="16" t="s">
        <v>12245</v>
      </c>
      <c r="F5283" s="16" t="s">
        <v>12246</v>
      </c>
      <c r="G5283" s="16" t="s">
        <v>12247</v>
      </c>
      <c r="H5283" s="16" t="s">
        <v>3732</v>
      </c>
      <c r="I5283" s="0" t="n">
        <v>58.5</v>
      </c>
      <c r="J5283" s="16" t="s">
        <v>232</v>
      </c>
      <c r="K5283" s="0" t="str">
        <f aca="false">IFERROR(IF(VLOOKUP($C5283,薬効分類マスタ!$A$2:$E$180,5,FALSE())=0,"",VLOOKUP($C5283,薬効分類マスタ!$A$2:$E$180,5,FALSE())),"")</f>
        <v/>
      </c>
      <c r="L5283" s="17"/>
      <c r="M5283" s="0" t="str">
        <f aca="false">IF($K5283="","",IF($L5283&lt;&gt;"",$L5283,VLOOKUP($C5283,薬効分類マスタ!$A$2:$F$180,6,FALSE())))</f>
        <v/>
      </c>
      <c r="N5283" s="0" t="str">
        <f aca="false">ASC(G5283)</f>
        <v>ｼﾀﾞｷｭｱｽｷﾞ花粉舌下錠2,000JAU</v>
      </c>
      <c r="O5283" s="0" t="str">
        <f aca="false">ASC(E5283)</f>
        <v>ｽｷﾞ花粉ｴｷｽ</v>
      </c>
      <c r="P5283" s="16" t="n">
        <f aca="false">N(P5282)+IF($C5283=検索!$B$49,1,0)</f>
        <v>0</v>
      </c>
    </row>
    <row r="5284" customFormat="false" ht="15" hidden="false" customHeight="false" outlineLevel="0" collapsed="false">
      <c r="A5284" s="16" t="s">
        <v>221</v>
      </c>
      <c r="B5284" s="0" t="s">
        <v>12248</v>
      </c>
      <c r="C5284" s="0" t="n">
        <v>449</v>
      </c>
      <c r="D5284" s="0" t="str">
        <f aca="false">IFERROR(VLOOKUP($C5284,薬効分類マスタ!$A$2:$B$180,2,FALSE()),"未登録")</f>
        <v>その他のアレルギー用薬</v>
      </c>
      <c r="E5284" s="16" t="s">
        <v>12245</v>
      </c>
      <c r="F5284" s="16" t="s">
        <v>12249</v>
      </c>
      <c r="G5284" s="16" t="s">
        <v>12250</v>
      </c>
      <c r="H5284" s="16" t="s">
        <v>3732</v>
      </c>
      <c r="I5284" s="0" t="n">
        <v>146.1</v>
      </c>
      <c r="J5284" s="16" t="s">
        <v>232</v>
      </c>
      <c r="K5284" s="0" t="str">
        <f aca="false">IFERROR(IF(VLOOKUP($C5284,薬効分類マスタ!$A$2:$E$180,5,FALSE())=0,"",VLOOKUP($C5284,薬効分類マスタ!$A$2:$E$180,5,FALSE())),"")</f>
        <v/>
      </c>
      <c r="L5284" s="17"/>
      <c r="M5284" s="0" t="str">
        <f aca="false">IF($K5284="","",IF($L5284&lt;&gt;"",$L5284,VLOOKUP($C5284,薬効分類マスタ!$A$2:$F$180,6,FALSE())))</f>
        <v/>
      </c>
      <c r="N5284" s="0" t="str">
        <f aca="false">ASC(G5284)</f>
        <v>ｼﾀﾞｷｭｱｽｷﾞ花粉舌下錠5,000JAU</v>
      </c>
      <c r="O5284" s="0" t="str">
        <f aca="false">ASC(E5284)</f>
        <v>ｽｷﾞ花粉ｴｷｽ</v>
      </c>
      <c r="P5284" s="16" t="n">
        <f aca="false">N(P5283)+IF($C5284=検索!$B$49,1,0)</f>
        <v>0</v>
      </c>
    </row>
    <row r="5285" customFormat="false" ht="15" hidden="false" customHeight="false" outlineLevel="0" collapsed="false">
      <c r="A5285" s="16" t="s">
        <v>221</v>
      </c>
      <c r="B5285" s="0" t="s">
        <v>12251</v>
      </c>
      <c r="C5285" s="0" t="n">
        <v>449</v>
      </c>
      <c r="D5285" s="0" t="str">
        <f aca="false">IFERROR(VLOOKUP($C5285,薬効分類マスタ!$A$2:$B$180,2,FALSE()),"未登録")</f>
        <v>その他のアレルギー用薬</v>
      </c>
      <c r="E5285" s="16" t="s">
        <v>12252</v>
      </c>
      <c r="F5285" s="16" t="s">
        <v>3359</v>
      </c>
      <c r="G5285" s="16" t="s">
        <v>12253</v>
      </c>
      <c r="H5285" s="16" t="s">
        <v>3700</v>
      </c>
      <c r="I5285" s="0" t="n">
        <v>74228.2</v>
      </c>
      <c r="J5285" s="16" t="s">
        <v>232</v>
      </c>
      <c r="K5285" s="0" t="str">
        <f aca="false">IFERROR(IF(VLOOKUP($C5285,薬効分類マスタ!$A$2:$E$180,5,FALSE())=0,"",VLOOKUP($C5285,薬効分類マスタ!$A$2:$E$180,5,FALSE())),"")</f>
        <v/>
      </c>
      <c r="L5285" s="17"/>
      <c r="M5285" s="0" t="str">
        <f aca="false">IF($K5285="","",IF($L5285&lt;&gt;"",$L5285,VLOOKUP($C5285,薬効分類マスタ!$A$2:$F$180,6,FALSE())))</f>
        <v/>
      </c>
      <c r="N5285" s="0" t="str">
        <f aca="false">ASC(G5285)</f>
        <v>ｵﾗﾃﾞｵｶﾌﾟｾﾙ150mg</v>
      </c>
      <c r="O5285" s="0" t="str">
        <f aca="false">ASC(E5285)</f>
        <v>ﾍﾞﾛﾄﾗﾙｽﾀｯﾄ塩酸塩</v>
      </c>
      <c r="P5285" s="16" t="n">
        <f aca="false">N(P5284)+IF($C5285=検索!$B$49,1,0)</f>
        <v>0</v>
      </c>
    </row>
    <row r="5286" customFormat="false" ht="15" hidden="false" customHeight="false" outlineLevel="0" collapsed="false">
      <c r="A5286" s="16" t="s">
        <v>221</v>
      </c>
      <c r="B5286" s="0" t="s">
        <v>12254</v>
      </c>
      <c r="C5286" s="0" t="n">
        <v>449</v>
      </c>
      <c r="D5286" s="0" t="str">
        <f aca="false">IFERROR(VLOOKUP($C5286,薬効分類マスタ!$A$2:$B$180,2,FALSE()),"未登録")</f>
        <v>その他のアレルギー用薬</v>
      </c>
      <c r="E5286" s="16" t="s">
        <v>12255</v>
      </c>
      <c r="F5286" s="16" t="s">
        <v>411</v>
      </c>
      <c r="G5286" s="16" t="s">
        <v>12256</v>
      </c>
      <c r="H5286" s="16" t="s">
        <v>272</v>
      </c>
      <c r="I5286" s="0" t="n">
        <v>2180.6</v>
      </c>
      <c r="J5286" s="16" t="s">
        <v>232</v>
      </c>
      <c r="K5286" s="0" t="str">
        <f aca="false">IFERROR(IF(VLOOKUP($C5286,薬効分類マスタ!$A$2:$E$180,5,FALSE())=0,"",VLOOKUP($C5286,薬効分類マスタ!$A$2:$E$180,5,FALSE())),"")</f>
        <v/>
      </c>
      <c r="L5286" s="17"/>
      <c r="M5286" s="0" t="str">
        <f aca="false">IF($K5286="","",IF($L5286&lt;&gt;"",$L5286,VLOOKUP($C5286,薬効分類マスタ!$A$2:$F$180,6,FALSE())))</f>
        <v/>
      </c>
      <c r="N5286" s="0" t="str">
        <f aca="false">ASC(G5286)</f>
        <v>ｻｲﾊﾞｲﾝｺ錠50mg</v>
      </c>
      <c r="O5286" s="0" t="str">
        <f aca="false">ASC(E5286)</f>
        <v>ｱﾌﾞﾛｼﾁﾆﾌﾞ</v>
      </c>
      <c r="P5286" s="16" t="n">
        <f aca="false">N(P5285)+IF($C5286=検索!$B$49,1,0)</f>
        <v>0</v>
      </c>
    </row>
    <row r="5287" customFormat="false" ht="15" hidden="false" customHeight="false" outlineLevel="0" collapsed="false">
      <c r="A5287" s="16" t="s">
        <v>221</v>
      </c>
      <c r="B5287" s="0" t="s">
        <v>12257</v>
      </c>
      <c r="C5287" s="0" t="n">
        <v>449</v>
      </c>
      <c r="D5287" s="0" t="str">
        <f aca="false">IFERROR(VLOOKUP($C5287,薬効分類マスタ!$A$2:$B$180,2,FALSE()),"未登録")</f>
        <v>その他のアレルギー用薬</v>
      </c>
      <c r="E5287" s="16" t="s">
        <v>12255</v>
      </c>
      <c r="F5287" s="16" t="s">
        <v>627</v>
      </c>
      <c r="G5287" s="16" t="s">
        <v>12258</v>
      </c>
      <c r="H5287" s="16" t="s">
        <v>272</v>
      </c>
      <c r="I5287" s="0" t="n">
        <v>4245.6</v>
      </c>
      <c r="J5287" s="16" t="s">
        <v>232</v>
      </c>
      <c r="K5287" s="0" t="str">
        <f aca="false">IFERROR(IF(VLOOKUP($C5287,薬効分類マスタ!$A$2:$E$180,5,FALSE())=0,"",VLOOKUP($C5287,薬効分類マスタ!$A$2:$E$180,5,FALSE())),"")</f>
        <v/>
      </c>
      <c r="L5287" s="17"/>
      <c r="M5287" s="0" t="str">
        <f aca="false">IF($K5287="","",IF($L5287&lt;&gt;"",$L5287,VLOOKUP($C5287,薬効分類マスタ!$A$2:$F$180,6,FALSE())))</f>
        <v/>
      </c>
      <c r="N5287" s="0" t="str">
        <f aca="false">ASC(G5287)</f>
        <v>ｻｲﾊﾞｲﾝｺ錠100mg</v>
      </c>
      <c r="O5287" s="0" t="str">
        <f aca="false">ASC(E5287)</f>
        <v>ｱﾌﾞﾛｼﾁﾆﾌﾞ</v>
      </c>
      <c r="P5287" s="16" t="n">
        <f aca="false">N(P5286)+IF($C5287=検索!$B$49,1,0)</f>
        <v>0</v>
      </c>
    </row>
    <row r="5288" customFormat="false" ht="15" hidden="false" customHeight="false" outlineLevel="0" collapsed="false">
      <c r="A5288" s="16" t="s">
        <v>221</v>
      </c>
      <c r="B5288" s="0" t="s">
        <v>12259</v>
      </c>
      <c r="C5288" s="0" t="n">
        <v>449</v>
      </c>
      <c r="D5288" s="0" t="str">
        <f aca="false">IFERROR(VLOOKUP($C5288,薬効分類マスタ!$A$2:$B$180,2,FALSE()),"未登録")</f>
        <v>その他のアレルギー用薬</v>
      </c>
      <c r="E5288" s="16" t="s">
        <v>12255</v>
      </c>
      <c r="F5288" s="16" t="s">
        <v>613</v>
      </c>
      <c r="G5288" s="16" t="s">
        <v>12260</v>
      </c>
      <c r="H5288" s="16" t="s">
        <v>272</v>
      </c>
      <c r="I5288" s="0" t="n">
        <v>6384.5</v>
      </c>
      <c r="J5288" s="16" t="s">
        <v>232</v>
      </c>
      <c r="K5288" s="0" t="str">
        <f aca="false">IFERROR(IF(VLOOKUP($C5288,薬効分類マスタ!$A$2:$E$180,5,FALSE())=0,"",VLOOKUP($C5288,薬効分類マスタ!$A$2:$E$180,5,FALSE())),"")</f>
        <v/>
      </c>
      <c r="L5288" s="17"/>
      <c r="M5288" s="0" t="str">
        <f aca="false">IF($K5288="","",IF($L5288&lt;&gt;"",$L5288,VLOOKUP($C5288,薬効分類マスタ!$A$2:$F$180,6,FALSE())))</f>
        <v/>
      </c>
      <c r="N5288" s="0" t="str">
        <f aca="false">ASC(G5288)</f>
        <v>ｻｲﾊﾞｲﾝｺ錠200mg</v>
      </c>
      <c r="O5288" s="0" t="str">
        <f aca="false">ASC(E5288)</f>
        <v>ｱﾌﾞﾛｼﾁﾆﾌﾞ</v>
      </c>
      <c r="P5288" s="16" t="n">
        <f aca="false">N(P5287)+IF($C5288=検索!$B$49,1,0)</f>
        <v>0</v>
      </c>
    </row>
    <row r="5289" customFormat="false" ht="15" hidden="false" customHeight="false" outlineLevel="0" collapsed="false">
      <c r="A5289" s="16" t="s">
        <v>221</v>
      </c>
      <c r="B5289" s="0" t="s">
        <v>12261</v>
      </c>
      <c r="C5289" s="0" t="n">
        <v>449</v>
      </c>
      <c r="D5289" s="0" t="str">
        <f aca="false">IFERROR(VLOOKUP($C5289,薬効分類マスタ!$A$2:$B$180,2,FALSE()),"未登録")</f>
        <v>その他のアレルギー用薬</v>
      </c>
      <c r="E5289" s="16" t="s">
        <v>12262</v>
      </c>
      <c r="F5289" s="16" t="s">
        <v>767</v>
      </c>
      <c r="G5289" s="16" t="s">
        <v>12263</v>
      </c>
      <c r="H5289" s="16" t="s">
        <v>12264</v>
      </c>
      <c r="I5289" s="0" t="n">
        <v>344822.1</v>
      </c>
      <c r="J5289" s="16" t="s">
        <v>232</v>
      </c>
      <c r="K5289" s="0" t="str">
        <f aca="false">IFERROR(IF(VLOOKUP($C5289,薬効分類マスタ!$A$2:$E$180,5,FALSE())=0,"",VLOOKUP($C5289,薬効分類マスタ!$A$2:$E$180,5,FALSE())),"")</f>
        <v/>
      </c>
      <c r="L5289" s="17"/>
      <c r="M5289" s="0" t="str">
        <f aca="false">IF($K5289="","",IF($L5289&lt;&gt;"",$L5289,VLOOKUP($C5289,薬効分類マスタ!$A$2:$F$180,6,FALSE())))</f>
        <v/>
      </c>
      <c r="N5289" s="0" t="str">
        <f aca="false">ASC(G5289)</f>
        <v>ｴｸﾃﾘｰ錠300mg</v>
      </c>
      <c r="O5289" s="0" t="str">
        <f aca="false">ASC(E5289)</f>
        <v>ｾﾍﾞﾄﾗﾙｽﾀｯﾄ</v>
      </c>
      <c r="P5289" s="16" t="n">
        <f aca="false">N(P5288)+IF($C5289=検索!$B$49,1,0)</f>
        <v>0</v>
      </c>
    </row>
    <row r="5290" customFormat="false" ht="15" hidden="false" customHeight="false" outlineLevel="0" collapsed="false">
      <c r="A5290" s="16" t="s">
        <v>221</v>
      </c>
      <c r="B5290" s="0" t="s">
        <v>12265</v>
      </c>
      <c r="C5290" s="0" t="n">
        <v>449</v>
      </c>
      <c r="D5290" s="0" t="str">
        <f aca="false">IFERROR(VLOOKUP($C5290,薬効分類マスタ!$A$2:$B$180,2,FALSE()),"未登録")</f>
        <v>その他のアレルギー用薬</v>
      </c>
      <c r="E5290" s="16" t="s">
        <v>12266</v>
      </c>
      <c r="F5290" s="16" t="s">
        <v>622</v>
      </c>
      <c r="G5290" s="16" t="s">
        <v>12267</v>
      </c>
      <c r="H5290" s="16" t="s">
        <v>1133</v>
      </c>
      <c r="I5290" s="0" t="n">
        <v>929</v>
      </c>
      <c r="J5290" s="16" t="s">
        <v>232</v>
      </c>
      <c r="K5290" s="0" t="str">
        <f aca="false">IFERROR(IF(VLOOKUP($C5290,薬効分類マスタ!$A$2:$E$180,5,FALSE())=0,"",VLOOKUP($C5290,薬効分類マスタ!$A$2:$E$180,5,FALSE())),"")</f>
        <v/>
      </c>
      <c r="L5290" s="17"/>
      <c r="M5290" s="0" t="str">
        <f aca="false">IF($K5290="","",IF($L5290&lt;&gt;"",$L5290,VLOOKUP($C5290,薬効分類マスタ!$A$2:$F$180,6,FALSE())))</f>
        <v/>
      </c>
      <c r="N5290" s="0" t="str">
        <f aca="false">ASC(G5290)</f>
        <v>ﾗﾌﾟｼﾄﾞ錠25mg</v>
      </c>
      <c r="O5290" s="0" t="str">
        <f aca="false">ASC(E5290)</f>
        <v>ﾚﾐﾌﾞﾙﾁﾆﾌﾞ</v>
      </c>
      <c r="P5290" s="16" t="n">
        <f aca="false">N(P5289)+IF($C5290=検索!$B$49,1,0)</f>
        <v>0</v>
      </c>
    </row>
    <row r="5291" customFormat="false" ht="15" hidden="false" customHeight="false" outlineLevel="0" collapsed="false">
      <c r="A5291" s="16" t="s">
        <v>221</v>
      </c>
      <c r="B5291" s="0" t="s">
        <v>12268</v>
      </c>
      <c r="C5291" s="0" t="n">
        <v>449</v>
      </c>
      <c r="D5291" s="0" t="str">
        <f aca="false">IFERROR(VLOOKUP($C5291,薬効分類マスタ!$A$2:$B$180,2,FALSE()),"未登録")</f>
        <v>その他のアレルギー用薬</v>
      </c>
      <c r="E5291" s="16" t="s">
        <v>12269</v>
      </c>
      <c r="F5291" s="16" t="s">
        <v>1027</v>
      </c>
      <c r="G5291" s="16" t="s">
        <v>12270</v>
      </c>
      <c r="H5291" s="16" t="s">
        <v>1143</v>
      </c>
      <c r="I5291" s="0" t="n">
        <v>24.7</v>
      </c>
      <c r="J5291" s="16" t="s">
        <v>232</v>
      </c>
      <c r="K5291" s="0" t="str">
        <f aca="false">IFERROR(IF(VLOOKUP($C5291,薬効分類マスタ!$A$2:$E$180,5,FALSE())=0,"",VLOOKUP($C5291,薬効分類マスタ!$A$2:$E$180,5,FALSE())),"")</f>
        <v/>
      </c>
      <c r="L5291" s="17"/>
      <c r="M5291" s="0" t="str">
        <f aca="false">IF($K5291="","",IF($L5291&lt;&gt;"",$L5291,VLOOKUP($C5291,薬効分類マスタ!$A$2:$F$180,6,FALSE())))</f>
        <v/>
      </c>
      <c r="N5291" s="0" t="str">
        <f aca="false">ASC(G5291)</f>
        <v>ﾃﾞｨﾚｸﾞﾗ配合錠</v>
      </c>
      <c r="O5291" s="0" t="str">
        <f aca="false">ASC(E5291)</f>
        <v>ﾌｪｷｿﾌｪﾅｼﾞﾝ塩酸塩･塩酸ﾌﾟｿｲﾄﾞｴﾌｪﾄﾞﾘﾝ</v>
      </c>
      <c r="P5291" s="16" t="n">
        <f aca="false">N(P5290)+IF($C5291=検索!$B$49,1,0)</f>
        <v>0</v>
      </c>
    </row>
    <row r="5292" customFormat="false" ht="15" hidden="false" customHeight="false" outlineLevel="0" collapsed="false">
      <c r="A5292" s="16" t="s">
        <v>221</v>
      </c>
      <c r="B5292" s="0" t="s">
        <v>12271</v>
      </c>
      <c r="C5292" s="0" t="n">
        <v>449</v>
      </c>
      <c r="D5292" s="0" t="str">
        <f aca="false">IFERROR(VLOOKUP($C5292,薬効分類マスタ!$A$2:$B$180,2,FALSE()),"未登録")</f>
        <v>その他のアレルギー用薬</v>
      </c>
      <c r="E5292" s="16" t="s">
        <v>12269</v>
      </c>
      <c r="F5292" s="16" t="s">
        <v>1027</v>
      </c>
      <c r="G5292" s="16" t="s">
        <v>12272</v>
      </c>
      <c r="H5292" s="16" t="s">
        <v>385</v>
      </c>
      <c r="I5292" s="0" t="n">
        <v>20.8</v>
      </c>
      <c r="J5292" s="16" t="s">
        <v>239</v>
      </c>
      <c r="K5292" s="0" t="str">
        <f aca="false">IFERROR(IF(VLOOKUP($C5292,薬効分類マスタ!$A$2:$E$180,5,FALSE())=0,"",VLOOKUP($C5292,薬効分類マスタ!$A$2:$E$180,5,FALSE())),"")</f>
        <v/>
      </c>
      <c r="L5292" s="17"/>
      <c r="M5292" s="0" t="str">
        <f aca="false">IF($K5292="","",IF($L5292&lt;&gt;"",$L5292,VLOOKUP($C5292,薬効分類マスタ!$A$2:$F$180,6,FALSE())))</f>
        <v/>
      </c>
      <c r="N5292" s="0" t="str">
        <f aca="false">ASC(G5292)</f>
        <v>ﾌﾟｿﾌｪｷ配合錠｢ｻﾜｲ｣</v>
      </c>
      <c r="O5292" s="0" t="str">
        <f aca="false">ASC(E5292)</f>
        <v>ﾌｪｷｿﾌｪﾅｼﾞﾝ塩酸塩･塩酸ﾌﾟｿｲﾄﾞｴﾌｪﾄﾞﾘﾝ</v>
      </c>
      <c r="P5292" s="16" t="n">
        <f aca="false">N(P5291)+IF($C5292=検索!$B$49,1,0)</f>
        <v>0</v>
      </c>
    </row>
    <row r="5293" customFormat="false" ht="15" hidden="false" customHeight="false" outlineLevel="0" collapsed="false">
      <c r="A5293" s="16" t="s">
        <v>221</v>
      </c>
      <c r="B5293" s="0" t="s">
        <v>12273</v>
      </c>
      <c r="C5293" s="0" t="n">
        <v>449</v>
      </c>
      <c r="D5293" s="0" t="str">
        <f aca="false">IFERROR(VLOOKUP($C5293,薬効分類マスタ!$A$2:$B$180,2,FALSE()),"未登録")</f>
        <v>その他のアレルギー用薬</v>
      </c>
      <c r="E5293" s="16" t="s">
        <v>12269</v>
      </c>
      <c r="F5293" s="16" t="s">
        <v>1027</v>
      </c>
      <c r="G5293" s="16" t="s">
        <v>12274</v>
      </c>
      <c r="H5293" s="16" t="s">
        <v>536</v>
      </c>
      <c r="I5293" s="0" t="n">
        <v>14.3</v>
      </c>
      <c r="J5293" s="16" t="s">
        <v>239</v>
      </c>
      <c r="K5293" s="0" t="str">
        <f aca="false">IFERROR(IF(VLOOKUP($C5293,薬効分類マスタ!$A$2:$E$180,5,FALSE())=0,"",VLOOKUP($C5293,薬効分類マスタ!$A$2:$E$180,5,FALSE())),"")</f>
        <v/>
      </c>
      <c r="L5293" s="17"/>
      <c r="M5293" s="0" t="str">
        <f aca="false">IF($K5293="","",IF($L5293&lt;&gt;"",$L5293,VLOOKUP($C5293,薬効分類マスタ!$A$2:$F$180,6,FALSE())))</f>
        <v/>
      </c>
      <c r="N5293" s="0" t="str">
        <f aca="false">ASC(G5293)</f>
        <v>ﾌﾟｿﾌｪｷ配合錠｢SANIK｣</v>
      </c>
      <c r="O5293" s="0" t="str">
        <f aca="false">ASC(E5293)</f>
        <v>ﾌｪｷｿﾌｪﾅｼﾞﾝ塩酸塩･塩酸ﾌﾟｿｲﾄﾞｴﾌｪﾄﾞﾘﾝ</v>
      </c>
      <c r="P5293" s="16" t="n">
        <f aca="false">N(P5292)+IF($C5293=検索!$B$49,1,0)</f>
        <v>0</v>
      </c>
    </row>
    <row r="5294" customFormat="false" ht="15" hidden="false" customHeight="false" outlineLevel="0" collapsed="false">
      <c r="A5294" s="16" t="s">
        <v>221</v>
      </c>
      <c r="B5294" s="0" t="s">
        <v>12275</v>
      </c>
      <c r="C5294" s="0" t="n">
        <v>510</v>
      </c>
      <c r="D5294" s="0" t="str">
        <f aca="false">IFERROR(VLOOKUP($C5294,薬効分類マスタ!$A$2:$B$180,2,FALSE()),"未登録")</f>
        <v>生薬</v>
      </c>
      <c r="E5294" s="16" t="s">
        <v>12276</v>
      </c>
      <c r="F5294" s="16" t="s">
        <v>476</v>
      </c>
      <c r="G5294" s="16" t="s">
        <v>12276</v>
      </c>
      <c r="I5294" s="0" t="n">
        <v>143.6</v>
      </c>
      <c r="K5294" s="0" t="str">
        <f aca="false">IFERROR(IF(VLOOKUP($C5294,薬効分類マスタ!$A$2:$E$180,5,FALSE())=0,"",VLOOKUP($C5294,薬効分類マスタ!$A$2:$E$180,5,FALSE())),"")</f>
        <v/>
      </c>
      <c r="L5294" s="17"/>
      <c r="M5294" s="0" t="str">
        <f aca="false">IF($K5294="","",IF($L5294&lt;&gt;"",$L5294,VLOOKUP($C5294,薬効分類マスタ!$A$2:$F$180,6,FALSE())))</f>
        <v/>
      </c>
      <c r="N5294" s="0" t="str">
        <f aca="false">ASC(G5294)</f>
        <v>ｱｷｮｳ</v>
      </c>
      <c r="O5294" s="0" t="str">
        <f aca="false">ASC(E5294)</f>
        <v>ｱｷｮｳ</v>
      </c>
      <c r="P5294" s="16" t="n">
        <f aca="false">N(P5293)+IF($C5294=検索!$B$49,1,0)</f>
        <v>0</v>
      </c>
    </row>
    <row r="5295" customFormat="false" ht="15" hidden="false" customHeight="false" outlineLevel="0" collapsed="false">
      <c r="A5295" s="16" t="s">
        <v>221</v>
      </c>
      <c r="B5295" s="0" t="s">
        <v>12277</v>
      </c>
      <c r="C5295" s="0" t="n">
        <v>510</v>
      </c>
      <c r="D5295" s="0" t="str">
        <f aca="false">IFERROR(VLOOKUP($C5295,薬効分類マスタ!$A$2:$B$180,2,FALSE()),"未登録")</f>
        <v>生薬</v>
      </c>
      <c r="E5295" s="16" t="s">
        <v>12278</v>
      </c>
      <c r="F5295" s="16" t="s">
        <v>476</v>
      </c>
      <c r="G5295" s="16" t="s">
        <v>12279</v>
      </c>
      <c r="I5295" s="0" t="n">
        <v>15.6</v>
      </c>
      <c r="K5295" s="0" t="str">
        <f aca="false">IFERROR(IF(VLOOKUP($C5295,薬効分類マスタ!$A$2:$E$180,5,FALSE())=0,"",VLOOKUP($C5295,薬効分類マスタ!$A$2:$E$180,5,FALSE())),"")</f>
        <v/>
      </c>
      <c r="L5295" s="17"/>
      <c r="M5295" s="0" t="str">
        <f aca="false">IF($K5295="","",IF($L5295&lt;&gt;"",$L5295,VLOOKUP($C5295,薬効分類マスタ!$A$2:$F$180,6,FALSE())))</f>
        <v/>
      </c>
      <c r="N5295" s="0" t="str">
        <f aca="false">ASC(G5295)</f>
        <v>ｱｾﾝﾔｸ末</v>
      </c>
      <c r="O5295" s="0" t="str">
        <f aca="false">ASC(E5295)</f>
        <v>ｱｾﾝﾔｸ</v>
      </c>
      <c r="P5295" s="16" t="n">
        <f aca="false">N(P5294)+IF($C5295=検索!$B$49,1,0)</f>
        <v>0</v>
      </c>
    </row>
    <row r="5296" customFormat="false" ht="15" hidden="false" customHeight="false" outlineLevel="0" collapsed="false">
      <c r="A5296" s="16" t="s">
        <v>221</v>
      </c>
      <c r="B5296" s="0" t="s">
        <v>12280</v>
      </c>
      <c r="C5296" s="0" t="n">
        <v>510</v>
      </c>
      <c r="D5296" s="0" t="str">
        <f aca="false">IFERROR(VLOOKUP($C5296,薬効分類マスタ!$A$2:$B$180,2,FALSE()),"未登録")</f>
        <v>生薬</v>
      </c>
      <c r="E5296" s="16" t="s">
        <v>12281</v>
      </c>
      <c r="F5296" s="16" t="s">
        <v>476</v>
      </c>
      <c r="G5296" s="16" t="s">
        <v>12282</v>
      </c>
      <c r="I5296" s="0" t="n">
        <v>46.3</v>
      </c>
      <c r="K5296" s="0" t="str">
        <f aca="false">IFERROR(IF(VLOOKUP($C5296,薬効分類マスタ!$A$2:$E$180,5,FALSE())=0,"",VLOOKUP($C5296,薬効分類マスタ!$A$2:$E$180,5,FALSE())),"")</f>
        <v/>
      </c>
      <c r="L5296" s="17"/>
      <c r="M5296" s="0" t="str">
        <f aca="false">IF($K5296="","",IF($L5296&lt;&gt;"",$L5296,VLOOKUP($C5296,薬効分類マスタ!$A$2:$F$180,6,FALSE())))</f>
        <v/>
      </c>
      <c r="N5296" s="0" t="str">
        <f aca="false">ASC(G5296)</f>
        <v>ｱﾏﾁｬ末</v>
      </c>
      <c r="O5296" s="0" t="str">
        <f aca="false">ASC(E5296)</f>
        <v>ｱﾏﾁｬ</v>
      </c>
      <c r="P5296" s="16" t="n">
        <f aca="false">N(P5295)+IF($C5296=検索!$B$49,1,0)</f>
        <v>0</v>
      </c>
    </row>
    <row r="5297" customFormat="false" ht="15" hidden="false" customHeight="false" outlineLevel="0" collapsed="false">
      <c r="A5297" s="16" t="s">
        <v>221</v>
      </c>
      <c r="B5297" s="0" t="s">
        <v>12283</v>
      </c>
      <c r="C5297" s="0" t="n">
        <v>510</v>
      </c>
      <c r="D5297" s="0" t="str">
        <f aca="false">IFERROR(VLOOKUP($C5297,薬効分類マスタ!$A$2:$B$180,2,FALSE()),"未登録")</f>
        <v>生薬</v>
      </c>
      <c r="E5297" s="16" t="s">
        <v>12281</v>
      </c>
      <c r="F5297" s="16" t="s">
        <v>476</v>
      </c>
      <c r="G5297" s="16" t="s">
        <v>12281</v>
      </c>
      <c r="I5297" s="0" t="n">
        <v>46.9</v>
      </c>
      <c r="K5297" s="0" t="str">
        <f aca="false">IFERROR(IF(VLOOKUP($C5297,薬効分類マスタ!$A$2:$E$180,5,FALSE())=0,"",VLOOKUP($C5297,薬効分類マスタ!$A$2:$E$180,5,FALSE())),"")</f>
        <v/>
      </c>
      <c r="L5297" s="17"/>
      <c r="M5297" s="0" t="str">
        <f aca="false">IF($K5297="","",IF($L5297&lt;&gt;"",$L5297,VLOOKUP($C5297,薬効分類マスタ!$A$2:$F$180,6,FALSE())))</f>
        <v/>
      </c>
      <c r="N5297" s="0" t="str">
        <f aca="false">ASC(G5297)</f>
        <v>ｱﾏﾁｬ</v>
      </c>
      <c r="O5297" s="0" t="str">
        <f aca="false">ASC(E5297)</f>
        <v>ｱﾏﾁｬ</v>
      </c>
      <c r="P5297" s="16" t="n">
        <f aca="false">N(P5296)+IF($C5297=検索!$B$49,1,0)</f>
        <v>0</v>
      </c>
    </row>
    <row r="5298" customFormat="false" ht="15" hidden="false" customHeight="false" outlineLevel="0" collapsed="false">
      <c r="A5298" s="16" t="s">
        <v>221</v>
      </c>
      <c r="B5298" s="0" t="s">
        <v>12284</v>
      </c>
      <c r="C5298" s="0" t="n">
        <v>510</v>
      </c>
      <c r="D5298" s="0" t="str">
        <f aca="false">IFERROR(VLOOKUP($C5298,薬効分類マスタ!$A$2:$B$180,2,FALSE()),"未登録")</f>
        <v>生薬</v>
      </c>
      <c r="E5298" s="16" t="s">
        <v>12285</v>
      </c>
      <c r="F5298" s="16" t="s">
        <v>476</v>
      </c>
      <c r="G5298" s="16" t="s">
        <v>12286</v>
      </c>
      <c r="I5298" s="0" t="n">
        <v>41</v>
      </c>
      <c r="K5298" s="0" t="str">
        <f aca="false">IFERROR(IF(VLOOKUP($C5298,薬効分類マスタ!$A$2:$E$180,5,FALSE())=0,"",VLOOKUP($C5298,薬効分類マスタ!$A$2:$E$180,5,FALSE())),"")</f>
        <v/>
      </c>
      <c r="L5298" s="17"/>
      <c r="M5298" s="0" t="str">
        <f aca="false">IF($K5298="","",IF($L5298&lt;&gt;"",$L5298,VLOOKUP($C5298,薬効分類マスタ!$A$2:$F$180,6,FALSE())))</f>
        <v/>
      </c>
      <c r="N5298" s="0" t="str">
        <f aca="false">ASC(G5298)</f>
        <v>ｱﾛｴ末</v>
      </c>
      <c r="O5298" s="0" t="str">
        <f aca="false">ASC(E5298)</f>
        <v>ｱﾛｴ</v>
      </c>
      <c r="P5298" s="16" t="n">
        <f aca="false">N(P5297)+IF($C5298=検索!$B$49,1,0)</f>
        <v>0</v>
      </c>
    </row>
    <row r="5299" customFormat="false" ht="15" hidden="false" customHeight="false" outlineLevel="0" collapsed="false">
      <c r="A5299" s="16" t="s">
        <v>221</v>
      </c>
      <c r="B5299" s="0" t="s">
        <v>12287</v>
      </c>
      <c r="C5299" s="0" t="n">
        <v>510</v>
      </c>
      <c r="D5299" s="0" t="str">
        <f aca="false">IFERROR(VLOOKUP($C5299,薬効分類マスタ!$A$2:$B$180,2,FALSE()),"未登録")</f>
        <v>生薬</v>
      </c>
      <c r="E5299" s="16" t="s">
        <v>12288</v>
      </c>
      <c r="F5299" s="16" t="s">
        <v>476</v>
      </c>
      <c r="G5299" s="16" t="s">
        <v>12288</v>
      </c>
      <c r="I5299" s="0" t="n">
        <v>12.3</v>
      </c>
      <c r="K5299" s="0" t="str">
        <f aca="false">IFERROR(IF(VLOOKUP($C5299,薬効分類マスタ!$A$2:$E$180,5,FALSE())=0,"",VLOOKUP($C5299,薬効分類マスタ!$A$2:$E$180,5,FALSE())),"")</f>
        <v/>
      </c>
      <c r="L5299" s="17"/>
      <c r="M5299" s="0" t="str">
        <f aca="false">IF($K5299="","",IF($L5299&lt;&gt;"",$L5299,VLOOKUP($C5299,薬効分類マスタ!$A$2:$F$180,6,FALSE())))</f>
        <v/>
      </c>
      <c r="N5299" s="0" t="str">
        <f aca="false">ASC(G5299)</f>
        <v>ｱﾝｿｯｺｳ</v>
      </c>
      <c r="O5299" s="0" t="str">
        <f aca="false">ASC(E5299)</f>
        <v>ｱﾝｿｯｺｳ</v>
      </c>
      <c r="P5299" s="16" t="n">
        <f aca="false">N(P5298)+IF($C5299=検索!$B$49,1,0)</f>
        <v>0</v>
      </c>
    </row>
    <row r="5300" customFormat="false" ht="15" hidden="false" customHeight="false" outlineLevel="0" collapsed="false">
      <c r="A5300" s="16" t="s">
        <v>221</v>
      </c>
      <c r="B5300" s="0" t="s">
        <v>12289</v>
      </c>
      <c r="C5300" s="0" t="n">
        <v>510</v>
      </c>
      <c r="D5300" s="0" t="str">
        <f aca="false">IFERROR(VLOOKUP($C5300,薬効分類マスタ!$A$2:$B$180,2,FALSE()),"未登録")</f>
        <v>生薬</v>
      </c>
      <c r="E5300" s="16" t="s">
        <v>12290</v>
      </c>
      <c r="F5300" s="16" t="s">
        <v>476</v>
      </c>
      <c r="G5300" s="16" t="s">
        <v>12290</v>
      </c>
      <c r="I5300" s="0" t="n">
        <v>17.4</v>
      </c>
      <c r="K5300" s="0" t="str">
        <f aca="false">IFERROR(IF(VLOOKUP($C5300,薬効分類マスタ!$A$2:$E$180,5,FALSE())=0,"",VLOOKUP($C5300,薬効分類マスタ!$A$2:$E$180,5,FALSE())),"")</f>
        <v/>
      </c>
      <c r="L5300" s="17"/>
      <c r="M5300" s="0" t="str">
        <f aca="false">IF($K5300="","",IF($L5300&lt;&gt;"",$L5300,VLOOKUP($C5300,薬効分類マスタ!$A$2:$F$180,6,FALSE())))</f>
        <v/>
      </c>
      <c r="N5300" s="0" t="str">
        <f aca="false">ASC(G5300)</f>
        <v>ｲﾚｲｾﾝ</v>
      </c>
      <c r="O5300" s="0" t="str">
        <f aca="false">ASC(E5300)</f>
        <v>ｲﾚｲｾﾝ</v>
      </c>
      <c r="P5300" s="16" t="n">
        <f aca="false">N(P5299)+IF($C5300=検索!$B$49,1,0)</f>
        <v>0</v>
      </c>
    </row>
    <row r="5301" customFormat="false" ht="15" hidden="false" customHeight="false" outlineLevel="0" collapsed="false">
      <c r="A5301" s="16" t="s">
        <v>221</v>
      </c>
      <c r="B5301" s="0" t="s">
        <v>12291</v>
      </c>
      <c r="C5301" s="0" t="n">
        <v>510</v>
      </c>
      <c r="D5301" s="0" t="str">
        <f aca="false">IFERROR(VLOOKUP($C5301,薬効分類マスタ!$A$2:$B$180,2,FALSE()),"未登録")</f>
        <v>生薬</v>
      </c>
      <c r="E5301" s="16" t="s">
        <v>12290</v>
      </c>
      <c r="F5301" s="16" t="s">
        <v>476</v>
      </c>
      <c r="G5301" s="16" t="s">
        <v>12292</v>
      </c>
      <c r="H5301" s="16" t="s">
        <v>12293</v>
      </c>
      <c r="I5301" s="0" t="n">
        <v>19.1</v>
      </c>
      <c r="K5301" s="0" t="str">
        <f aca="false">IFERROR(IF(VLOOKUP($C5301,薬効分類マスタ!$A$2:$E$180,5,FALSE())=0,"",VLOOKUP($C5301,薬効分類マスタ!$A$2:$E$180,5,FALSE())),"")</f>
        <v/>
      </c>
      <c r="L5301" s="17"/>
      <c r="M5301" s="0" t="str">
        <f aca="false">IF($K5301="","",IF($L5301&lt;&gt;"",$L5301,VLOOKUP($C5301,薬効分類マスタ!$A$2:$F$180,6,FALSE())))</f>
        <v/>
      </c>
      <c r="N5301" s="0" t="str">
        <f aca="false">ASC(G5301)</f>
        <v>ｳﾁﾀﾞのｲﾚｲｾﾝM</v>
      </c>
      <c r="O5301" s="0" t="str">
        <f aca="false">ASC(E5301)</f>
        <v>ｲﾚｲｾﾝ</v>
      </c>
      <c r="P5301" s="16" t="n">
        <f aca="false">N(P5300)+IF($C5301=検索!$B$49,1,0)</f>
        <v>0</v>
      </c>
    </row>
    <row r="5302" customFormat="false" ht="15" hidden="false" customHeight="false" outlineLevel="0" collapsed="false">
      <c r="A5302" s="16" t="s">
        <v>221</v>
      </c>
      <c r="B5302" s="0" t="s">
        <v>12294</v>
      </c>
      <c r="C5302" s="0" t="n">
        <v>510</v>
      </c>
      <c r="D5302" s="0" t="str">
        <f aca="false">IFERROR(VLOOKUP($C5302,薬効分類マスタ!$A$2:$B$180,2,FALSE()),"未登録")</f>
        <v>生薬</v>
      </c>
      <c r="E5302" s="16" t="s">
        <v>12290</v>
      </c>
      <c r="F5302" s="16" t="s">
        <v>476</v>
      </c>
      <c r="G5302" s="16" t="s">
        <v>12295</v>
      </c>
      <c r="H5302" s="16" t="s">
        <v>12296</v>
      </c>
      <c r="I5302" s="0" t="n">
        <v>19.4</v>
      </c>
      <c r="K5302" s="0" t="str">
        <f aca="false">IFERROR(IF(VLOOKUP($C5302,薬効分類マスタ!$A$2:$E$180,5,FALSE())=0,"",VLOOKUP($C5302,薬効分類マスタ!$A$2:$E$180,5,FALSE())),"")</f>
        <v/>
      </c>
      <c r="L5302" s="17"/>
      <c r="M5302" s="0" t="str">
        <f aca="false">IF($K5302="","",IF($L5302&lt;&gt;"",$L5302,VLOOKUP($C5302,薬効分類マスタ!$A$2:$F$180,6,FALSE())))</f>
        <v/>
      </c>
      <c r="N5302" s="0" t="str">
        <f aca="false">ASC(G5302)</f>
        <v>ﾄﾁﾓﾄのｲﾚｲｾﾝ</v>
      </c>
      <c r="O5302" s="0" t="str">
        <f aca="false">ASC(E5302)</f>
        <v>ｲﾚｲｾﾝ</v>
      </c>
      <c r="P5302" s="16" t="n">
        <f aca="false">N(P5301)+IF($C5302=検索!$B$49,1,0)</f>
        <v>0</v>
      </c>
    </row>
    <row r="5303" customFormat="false" ht="15" hidden="false" customHeight="false" outlineLevel="0" collapsed="false">
      <c r="A5303" s="16" t="s">
        <v>221</v>
      </c>
      <c r="B5303" s="0" t="s">
        <v>12297</v>
      </c>
      <c r="C5303" s="0" t="n">
        <v>510</v>
      </c>
      <c r="D5303" s="0" t="str">
        <f aca="false">IFERROR(VLOOKUP($C5303,薬効分類マスタ!$A$2:$B$180,2,FALSE()),"未登録")</f>
        <v>生薬</v>
      </c>
      <c r="E5303" s="16" t="s">
        <v>12298</v>
      </c>
      <c r="F5303" s="16" t="s">
        <v>476</v>
      </c>
      <c r="G5303" s="16" t="s">
        <v>12298</v>
      </c>
      <c r="I5303" s="0" t="n">
        <v>25.7</v>
      </c>
      <c r="K5303" s="0" t="str">
        <f aca="false">IFERROR(IF(VLOOKUP($C5303,薬効分類マスタ!$A$2:$E$180,5,FALSE())=0,"",VLOOKUP($C5303,薬効分類マスタ!$A$2:$E$180,5,FALSE())),"")</f>
        <v/>
      </c>
      <c r="L5303" s="17"/>
      <c r="M5303" s="0" t="str">
        <f aca="false">IF($K5303="","",IF($L5303&lt;&gt;"",$L5303,VLOOKUP($C5303,薬効分類マスタ!$A$2:$F$180,6,FALSE())))</f>
        <v/>
      </c>
      <c r="N5303" s="0" t="str">
        <f aca="false">ASC(G5303)</f>
        <v>ｲﾝﾁﾝｺｳ</v>
      </c>
      <c r="O5303" s="0" t="str">
        <f aca="false">ASC(E5303)</f>
        <v>ｲﾝﾁﾝｺｳ</v>
      </c>
      <c r="P5303" s="16" t="n">
        <f aca="false">N(P5302)+IF($C5303=検索!$B$49,1,0)</f>
        <v>0</v>
      </c>
    </row>
    <row r="5304" customFormat="false" ht="15" hidden="false" customHeight="false" outlineLevel="0" collapsed="false">
      <c r="A5304" s="16" t="s">
        <v>221</v>
      </c>
      <c r="B5304" s="0" t="s">
        <v>12299</v>
      </c>
      <c r="C5304" s="0" t="n">
        <v>510</v>
      </c>
      <c r="D5304" s="0" t="str">
        <f aca="false">IFERROR(VLOOKUP($C5304,薬効分類マスタ!$A$2:$B$180,2,FALSE()),"未登録")</f>
        <v>生薬</v>
      </c>
      <c r="E5304" s="16" t="s">
        <v>12298</v>
      </c>
      <c r="F5304" s="16" t="s">
        <v>476</v>
      </c>
      <c r="G5304" s="16" t="s">
        <v>12300</v>
      </c>
      <c r="H5304" s="16" t="s">
        <v>12293</v>
      </c>
      <c r="I5304" s="0" t="n">
        <v>27.9</v>
      </c>
      <c r="K5304" s="0" t="str">
        <f aca="false">IFERROR(IF(VLOOKUP($C5304,薬効分類マスタ!$A$2:$E$180,5,FALSE())=0,"",VLOOKUP($C5304,薬効分類マスタ!$A$2:$E$180,5,FALSE())),"")</f>
        <v/>
      </c>
      <c r="L5304" s="17"/>
      <c r="M5304" s="0" t="str">
        <f aca="false">IF($K5304="","",IF($L5304&lt;&gt;"",$L5304,VLOOKUP($C5304,薬効分類マスタ!$A$2:$F$180,6,FALSE())))</f>
        <v/>
      </c>
      <c r="N5304" s="0" t="str">
        <f aca="false">ASC(G5304)</f>
        <v>ｳﾁﾀﾞのｲﾝﾁﾝｺｳM</v>
      </c>
      <c r="O5304" s="0" t="str">
        <f aca="false">ASC(E5304)</f>
        <v>ｲﾝﾁﾝｺｳ</v>
      </c>
      <c r="P5304" s="16" t="n">
        <f aca="false">N(P5303)+IF($C5304=検索!$B$49,1,0)</f>
        <v>0</v>
      </c>
    </row>
    <row r="5305" customFormat="false" ht="15" hidden="false" customHeight="false" outlineLevel="0" collapsed="false">
      <c r="A5305" s="16" t="s">
        <v>221</v>
      </c>
      <c r="B5305" s="0" t="s">
        <v>12301</v>
      </c>
      <c r="C5305" s="0" t="n">
        <v>510</v>
      </c>
      <c r="D5305" s="0" t="str">
        <f aca="false">IFERROR(VLOOKUP($C5305,薬効分類マスタ!$A$2:$B$180,2,FALSE()),"未登録")</f>
        <v>生薬</v>
      </c>
      <c r="E5305" s="16" t="s">
        <v>12298</v>
      </c>
      <c r="F5305" s="16" t="s">
        <v>476</v>
      </c>
      <c r="G5305" s="16" t="s">
        <v>12302</v>
      </c>
      <c r="H5305" s="16" t="s">
        <v>12296</v>
      </c>
      <c r="I5305" s="0" t="n">
        <v>26.5</v>
      </c>
      <c r="K5305" s="0" t="str">
        <f aca="false">IFERROR(IF(VLOOKUP($C5305,薬効分類マスタ!$A$2:$E$180,5,FALSE())=0,"",VLOOKUP($C5305,薬効分類マスタ!$A$2:$E$180,5,FALSE())),"")</f>
        <v/>
      </c>
      <c r="L5305" s="17"/>
      <c r="M5305" s="0" t="str">
        <f aca="false">IF($K5305="","",IF($L5305&lt;&gt;"",$L5305,VLOOKUP($C5305,薬効分類マスタ!$A$2:$F$180,6,FALSE())))</f>
        <v/>
      </c>
      <c r="N5305" s="0" t="str">
        <f aca="false">ASC(G5305)</f>
        <v>ﾄﾁﾓﾄのｲﾝﾁﾝｺｳ</v>
      </c>
      <c r="O5305" s="0" t="str">
        <f aca="false">ASC(E5305)</f>
        <v>ｲﾝﾁﾝｺｳ</v>
      </c>
      <c r="P5305" s="16" t="n">
        <f aca="false">N(P5304)+IF($C5305=検索!$B$49,1,0)</f>
        <v>0</v>
      </c>
    </row>
    <row r="5306" customFormat="false" ht="15" hidden="false" customHeight="false" outlineLevel="0" collapsed="false">
      <c r="A5306" s="16" t="s">
        <v>221</v>
      </c>
      <c r="B5306" s="0" t="s">
        <v>12303</v>
      </c>
      <c r="C5306" s="0" t="n">
        <v>510</v>
      </c>
      <c r="D5306" s="0" t="str">
        <f aca="false">IFERROR(VLOOKUP($C5306,薬効分類マスタ!$A$2:$B$180,2,FALSE()),"未登録")</f>
        <v>生薬</v>
      </c>
      <c r="E5306" s="16" t="s">
        <v>12304</v>
      </c>
      <c r="F5306" s="16" t="s">
        <v>476</v>
      </c>
      <c r="G5306" s="16" t="s">
        <v>12304</v>
      </c>
      <c r="I5306" s="0" t="n">
        <v>18.3</v>
      </c>
      <c r="K5306" s="0" t="str">
        <f aca="false">IFERROR(IF(VLOOKUP($C5306,薬効分類マスタ!$A$2:$E$180,5,FALSE())=0,"",VLOOKUP($C5306,薬効分類マスタ!$A$2:$E$180,5,FALSE())),"")</f>
        <v/>
      </c>
      <c r="L5306" s="17"/>
      <c r="M5306" s="0" t="str">
        <f aca="false">IF($K5306="","",IF($L5306&lt;&gt;"",$L5306,VLOOKUP($C5306,薬効分類マスタ!$A$2:$F$180,6,FALSE())))</f>
        <v/>
      </c>
      <c r="N5306" s="0" t="str">
        <f aca="false">ASC(G5306)</f>
        <v>ｳｲｷｮｳ</v>
      </c>
      <c r="O5306" s="0" t="str">
        <f aca="false">ASC(E5306)</f>
        <v>ｳｲｷｮｳ</v>
      </c>
      <c r="P5306" s="16" t="n">
        <f aca="false">N(P5305)+IF($C5306=検索!$B$49,1,0)</f>
        <v>0</v>
      </c>
    </row>
    <row r="5307" customFormat="false" ht="15" hidden="false" customHeight="false" outlineLevel="0" collapsed="false">
      <c r="A5307" s="16" t="s">
        <v>221</v>
      </c>
      <c r="B5307" s="0" t="s">
        <v>12305</v>
      </c>
      <c r="C5307" s="0" t="n">
        <v>510</v>
      </c>
      <c r="D5307" s="0" t="str">
        <f aca="false">IFERROR(VLOOKUP($C5307,薬効分類マスタ!$A$2:$B$180,2,FALSE()),"未登録")</f>
        <v>生薬</v>
      </c>
      <c r="E5307" s="16" t="s">
        <v>12306</v>
      </c>
      <c r="F5307" s="16" t="s">
        <v>476</v>
      </c>
      <c r="G5307" s="16" t="s">
        <v>12306</v>
      </c>
      <c r="I5307" s="0" t="n">
        <v>14.9</v>
      </c>
      <c r="K5307" s="0" t="str">
        <f aca="false">IFERROR(IF(VLOOKUP($C5307,薬効分類マスタ!$A$2:$E$180,5,FALSE())=0,"",VLOOKUP($C5307,薬効分類マスタ!$A$2:$E$180,5,FALSE())),"")</f>
        <v/>
      </c>
      <c r="L5307" s="17"/>
      <c r="M5307" s="0" t="str">
        <f aca="false">IF($K5307="","",IF($L5307&lt;&gt;"",$L5307,VLOOKUP($C5307,薬効分類マスタ!$A$2:$F$180,6,FALSE())))</f>
        <v/>
      </c>
      <c r="N5307" s="0" t="str">
        <f aca="false">ASC(G5307)</f>
        <v>ｳｺﾝ</v>
      </c>
      <c r="O5307" s="0" t="str">
        <f aca="false">ASC(E5307)</f>
        <v>ｳｺﾝ</v>
      </c>
      <c r="P5307" s="16" t="n">
        <f aca="false">N(P5306)+IF($C5307=検索!$B$49,1,0)</f>
        <v>0</v>
      </c>
    </row>
    <row r="5308" customFormat="false" ht="15" hidden="false" customHeight="false" outlineLevel="0" collapsed="false">
      <c r="A5308" s="16" t="s">
        <v>221</v>
      </c>
      <c r="B5308" s="0" t="s">
        <v>12307</v>
      </c>
      <c r="C5308" s="0" t="n">
        <v>510</v>
      </c>
      <c r="D5308" s="0" t="str">
        <f aca="false">IFERROR(VLOOKUP($C5308,薬効分類マスタ!$A$2:$B$180,2,FALSE()),"未登録")</f>
        <v>生薬</v>
      </c>
      <c r="E5308" s="16" t="s">
        <v>12308</v>
      </c>
      <c r="F5308" s="16" t="s">
        <v>476</v>
      </c>
      <c r="G5308" s="16" t="s">
        <v>12308</v>
      </c>
      <c r="I5308" s="0" t="n">
        <v>123.9</v>
      </c>
      <c r="K5308" s="0" t="str">
        <f aca="false">IFERROR(IF(VLOOKUP($C5308,薬効分類マスタ!$A$2:$E$180,5,FALSE())=0,"",VLOOKUP($C5308,薬効分類マスタ!$A$2:$E$180,5,FALSE())),"")</f>
        <v/>
      </c>
      <c r="L5308" s="17"/>
      <c r="M5308" s="0" t="str">
        <f aca="false">IF($K5308="","",IF($L5308&lt;&gt;"",$L5308,VLOOKUP($C5308,薬効分類マスタ!$A$2:$F$180,6,FALSE())))</f>
        <v/>
      </c>
      <c r="N5308" s="0" t="str">
        <f aca="false">ASC(G5308)</f>
        <v>ｳｽﾞ</v>
      </c>
      <c r="O5308" s="0" t="str">
        <f aca="false">ASC(E5308)</f>
        <v>ｳｽﾞ</v>
      </c>
      <c r="P5308" s="16" t="n">
        <f aca="false">N(P5307)+IF($C5308=検索!$B$49,1,0)</f>
        <v>0</v>
      </c>
    </row>
    <row r="5309" customFormat="false" ht="15" hidden="false" customHeight="false" outlineLevel="0" collapsed="false">
      <c r="A5309" s="16" t="s">
        <v>221</v>
      </c>
      <c r="B5309" s="0" t="s">
        <v>12309</v>
      </c>
      <c r="C5309" s="0" t="n">
        <v>510</v>
      </c>
      <c r="D5309" s="0" t="str">
        <f aca="false">IFERROR(VLOOKUP($C5309,薬効分類マスタ!$A$2:$B$180,2,FALSE()),"未登録")</f>
        <v>生薬</v>
      </c>
      <c r="E5309" s="16" t="s">
        <v>12308</v>
      </c>
      <c r="F5309" s="16" t="s">
        <v>476</v>
      </c>
      <c r="G5309" s="16" t="s">
        <v>12310</v>
      </c>
      <c r="H5309" s="16" t="s">
        <v>12293</v>
      </c>
      <c r="I5309" s="0" t="n">
        <v>137.6</v>
      </c>
      <c r="K5309" s="0" t="str">
        <f aca="false">IFERROR(IF(VLOOKUP($C5309,薬効分類マスタ!$A$2:$E$180,5,FALSE())=0,"",VLOOKUP($C5309,薬効分類マスタ!$A$2:$E$180,5,FALSE())),"")</f>
        <v/>
      </c>
      <c r="L5309" s="17"/>
      <c r="M5309" s="0" t="str">
        <f aca="false">IF($K5309="","",IF($L5309&lt;&gt;"",$L5309,VLOOKUP($C5309,薬効分類マスタ!$A$2:$F$180,6,FALSE())))</f>
        <v/>
      </c>
      <c r="N5309" s="0" t="str">
        <f aca="false">ASC(G5309)</f>
        <v>ｳﾁﾀﾞの烏頭</v>
      </c>
      <c r="O5309" s="0" t="str">
        <f aca="false">ASC(E5309)</f>
        <v>ｳｽﾞ</v>
      </c>
      <c r="P5309" s="16" t="n">
        <f aca="false">N(P5308)+IF($C5309=検索!$B$49,1,0)</f>
        <v>0</v>
      </c>
    </row>
    <row r="5310" customFormat="false" ht="15" hidden="false" customHeight="false" outlineLevel="0" collapsed="false">
      <c r="A5310" s="16" t="s">
        <v>221</v>
      </c>
      <c r="B5310" s="0" t="s">
        <v>12311</v>
      </c>
      <c r="C5310" s="0" t="n">
        <v>510</v>
      </c>
      <c r="D5310" s="0" t="str">
        <f aca="false">IFERROR(VLOOKUP($C5310,薬効分類マスタ!$A$2:$B$180,2,FALSE()),"未登録")</f>
        <v>生薬</v>
      </c>
      <c r="E5310" s="16" t="s">
        <v>12312</v>
      </c>
      <c r="F5310" s="16" t="s">
        <v>476</v>
      </c>
      <c r="G5310" s="16" t="s">
        <v>12312</v>
      </c>
      <c r="I5310" s="0" t="n">
        <v>22.1</v>
      </c>
      <c r="K5310" s="0" t="str">
        <f aca="false">IFERROR(IF(VLOOKUP($C5310,薬効分類マスタ!$A$2:$E$180,5,FALSE())=0,"",VLOOKUP($C5310,薬効分類マスタ!$A$2:$E$180,5,FALSE())),"")</f>
        <v/>
      </c>
      <c r="L5310" s="17"/>
      <c r="M5310" s="0" t="str">
        <f aca="false">IF($K5310="","",IF($L5310&lt;&gt;"",$L5310,VLOOKUP($C5310,薬効分類マスタ!$A$2:$F$180,6,FALSE())))</f>
        <v/>
      </c>
      <c r="N5310" s="0" t="str">
        <f aca="false">ASC(G5310)</f>
        <v>ｳﾊﾞｲ</v>
      </c>
      <c r="O5310" s="0" t="str">
        <f aca="false">ASC(E5310)</f>
        <v>ｳﾊﾞｲ</v>
      </c>
      <c r="P5310" s="16" t="n">
        <f aca="false">N(P5309)+IF($C5310=検索!$B$49,1,0)</f>
        <v>0</v>
      </c>
    </row>
    <row r="5311" customFormat="false" ht="15" hidden="false" customHeight="false" outlineLevel="0" collapsed="false">
      <c r="A5311" s="16" t="s">
        <v>221</v>
      </c>
      <c r="B5311" s="0" t="s">
        <v>12313</v>
      </c>
      <c r="C5311" s="0" t="n">
        <v>510</v>
      </c>
      <c r="D5311" s="0" t="str">
        <f aca="false">IFERROR(VLOOKUP($C5311,薬効分類マスタ!$A$2:$B$180,2,FALSE()),"未登録")</f>
        <v>生薬</v>
      </c>
      <c r="E5311" s="16" t="s">
        <v>12314</v>
      </c>
      <c r="F5311" s="16" t="s">
        <v>476</v>
      </c>
      <c r="G5311" s="16" t="s">
        <v>12314</v>
      </c>
      <c r="I5311" s="0" t="n">
        <v>16.2</v>
      </c>
      <c r="K5311" s="0" t="str">
        <f aca="false">IFERROR(IF(VLOOKUP($C5311,薬効分類マスタ!$A$2:$E$180,5,FALSE())=0,"",VLOOKUP($C5311,薬効分類マスタ!$A$2:$E$180,5,FALSE())),"")</f>
        <v/>
      </c>
      <c r="L5311" s="17"/>
      <c r="M5311" s="0" t="str">
        <f aca="false">IF($K5311="","",IF($L5311&lt;&gt;"",$L5311,VLOOKUP($C5311,薬効分類マスタ!$A$2:$F$180,6,FALSE())))</f>
        <v/>
      </c>
      <c r="N5311" s="0" t="str">
        <f aca="false">ASC(G5311)</f>
        <v>ｳﾔｸ</v>
      </c>
      <c r="O5311" s="0" t="str">
        <f aca="false">ASC(E5311)</f>
        <v>ｳﾔｸ</v>
      </c>
      <c r="P5311" s="16" t="n">
        <f aca="false">N(P5310)+IF($C5311=検索!$B$49,1,0)</f>
        <v>0</v>
      </c>
    </row>
    <row r="5312" customFormat="false" ht="15" hidden="false" customHeight="false" outlineLevel="0" collapsed="false">
      <c r="A5312" s="16" t="s">
        <v>221</v>
      </c>
      <c r="B5312" s="0" t="s">
        <v>12315</v>
      </c>
      <c r="C5312" s="0" t="n">
        <v>510</v>
      </c>
      <c r="D5312" s="0" t="str">
        <f aca="false">IFERROR(VLOOKUP($C5312,薬効分類マスタ!$A$2:$B$180,2,FALSE()),"未登録")</f>
        <v>生薬</v>
      </c>
      <c r="E5312" s="16" t="s">
        <v>12314</v>
      </c>
      <c r="F5312" s="16" t="s">
        <v>476</v>
      </c>
      <c r="G5312" s="16" t="s">
        <v>12316</v>
      </c>
      <c r="H5312" s="16" t="s">
        <v>12296</v>
      </c>
      <c r="I5312" s="0" t="n">
        <v>16.6</v>
      </c>
      <c r="K5312" s="0" t="str">
        <f aca="false">IFERROR(IF(VLOOKUP($C5312,薬効分類マスタ!$A$2:$E$180,5,FALSE())=0,"",VLOOKUP($C5312,薬効分類マスタ!$A$2:$E$180,5,FALSE())),"")</f>
        <v/>
      </c>
      <c r="L5312" s="17"/>
      <c r="M5312" s="0" t="str">
        <f aca="false">IF($K5312="","",IF($L5312&lt;&gt;"",$L5312,VLOOKUP($C5312,薬効分類マスタ!$A$2:$F$180,6,FALSE())))</f>
        <v/>
      </c>
      <c r="N5312" s="0" t="str">
        <f aca="false">ASC(G5312)</f>
        <v>ﾄﾁﾓﾄのｳﾔｸ</v>
      </c>
      <c r="O5312" s="0" t="str">
        <f aca="false">ASC(E5312)</f>
        <v>ｳﾔｸ</v>
      </c>
      <c r="P5312" s="16" t="n">
        <f aca="false">N(P5311)+IF($C5312=検索!$B$49,1,0)</f>
        <v>0</v>
      </c>
    </row>
    <row r="5313" customFormat="false" ht="15" hidden="false" customHeight="false" outlineLevel="0" collapsed="false">
      <c r="A5313" s="16" t="s">
        <v>221</v>
      </c>
      <c r="B5313" s="0" t="s">
        <v>12317</v>
      </c>
      <c r="C5313" s="0" t="n">
        <v>510</v>
      </c>
      <c r="D5313" s="0" t="str">
        <f aca="false">IFERROR(VLOOKUP($C5313,薬効分類マスタ!$A$2:$B$180,2,FALSE()),"未登録")</f>
        <v>生薬</v>
      </c>
      <c r="E5313" s="16" t="s">
        <v>12318</v>
      </c>
      <c r="F5313" s="16" t="s">
        <v>476</v>
      </c>
      <c r="G5313" s="16" t="s">
        <v>12318</v>
      </c>
      <c r="I5313" s="0" t="n">
        <v>18.9</v>
      </c>
      <c r="K5313" s="0" t="str">
        <f aca="false">IFERROR(IF(VLOOKUP($C5313,薬効分類マスタ!$A$2:$E$180,5,FALSE())=0,"",VLOOKUP($C5313,薬効分類マスタ!$A$2:$E$180,5,FALSE())),"")</f>
        <v/>
      </c>
      <c r="L5313" s="17"/>
      <c r="M5313" s="0" t="str">
        <f aca="false">IF($K5313="","",IF($L5313&lt;&gt;"",$L5313,VLOOKUP($C5313,薬効分類マスタ!$A$2:$F$180,6,FALSE())))</f>
        <v/>
      </c>
      <c r="N5313" s="0" t="str">
        <f aca="false">ASC(G5313)</f>
        <v>ｳﾜｳﾙｼ</v>
      </c>
      <c r="O5313" s="0" t="str">
        <f aca="false">ASC(E5313)</f>
        <v>ｳﾜｳﾙｼ</v>
      </c>
      <c r="P5313" s="16" t="n">
        <f aca="false">N(P5312)+IF($C5313=検索!$B$49,1,0)</f>
        <v>0</v>
      </c>
    </row>
    <row r="5314" customFormat="false" ht="15" hidden="false" customHeight="false" outlineLevel="0" collapsed="false">
      <c r="A5314" s="16" t="s">
        <v>221</v>
      </c>
      <c r="B5314" s="0" t="s">
        <v>12319</v>
      </c>
      <c r="C5314" s="0" t="n">
        <v>510</v>
      </c>
      <c r="D5314" s="0" t="str">
        <f aca="false">IFERROR(VLOOKUP($C5314,薬効分類マスタ!$A$2:$B$180,2,FALSE()),"未登録")</f>
        <v>生薬</v>
      </c>
      <c r="E5314" s="16" t="s">
        <v>12320</v>
      </c>
      <c r="F5314" s="16" t="s">
        <v>476</v>
      </c>
      <c r="G5314" s="16" t="s">
        <v>12321</v>
      </c>
      <c r="I5314" s="0" t="n">
        <v>13</v>
      </c>
      <c r="K5314" s="0" t="str">
        <f aca="false">IFERROR(IF(VLOOKUP($C5314,薬効分類マスタ!$A$2:$E$180,5,FALSE())=0,"",VLOOKUP($C5314,薬効分類マスタ!$A$2:$E$180,5,FALSE())),"")</f>
        <v/>
      </c>
      <c r="L5314" s="17"/>
      <c r="M5314" s="0" t="str">
        <f aca="false">IF($K5314="","",IF($L5314&lt;&gt;"",$L5314,VLOOKUP($C5314,薬効分類マスタ!$A$2:$F$180,6,FALSE())))</f>
        <v/>
      </c>
      <c r="N5314" s="0" t="str">
        <f aca="false">ASC(G5314)</f>
        <v>ｴｲｼﾞﾂ末</v>
      </c>
      <c r="O5314" s="0" t="str">
        <f aca="false">ASC(E5314)</f>
        <v>ｴｲｼﾞﾂ</v>
      </c>
      <c r="P5314" s="16" t="n">
        <f aca="false">N(P5313)+IF($C5314=検索!$B$49,1,0)</f>
        <v>0</v>
      </c>
    </row>
    <row r="5315" customFormat="false" ht="15" hidden="false" customHeight="false" outlineLevel="0" collapsed="false">
      <c r="A5315" s="16" t="s">
        <v>221</v>
      </c>
      <c r="B5315" s="0" t="s">
        <v>12322</v>
      </c>
      <c r="C5315" s="0" t="n">
        <v>510</v>
      </c>
      <c r="D5315" s="0" t="str">
        <f aca="false">IFERROR(VLOOKUP($C5315,薬効分類マスタ!$A$2:$B$180,2,FALSE()),"未登録")</f>
        <v>生薬</v>
      </c>
      <c r="E5315" s="16" t="s">
        <v>12320</v>
      </c>
      <c r="F5315" s="16" t="s">
        <v>476</v>
      </c>
      <c r="G5315" s="16" t="s">
        <v>12320</v>
      </c>
      <c r="I5315" s="0" t="n">
        <v>10.4</v>
      </c>
      <c r="K5315" s="0" t="str">
        <f aca="false">IFERROR(IF(VLOOKUP($C5315,薬効分類マスタ!$A$2:$E$180,5,FALSE())=0,"",VLOOKUP($C5315,薬効分類マスタ!$A$2:$E$180,5,FALSE())),"")</f>
        <v/>
      </c>
      <c r="L5315" s="17"/>
      <c r="M5315" s="0" t="str">
        <f aca="false">IF($K5315="","",IF($L5315&lt;&gt;"",$L5315,VLOOKUP($C5315,薬効分類マスタ!$A$2:$F$180,6,FALSE())))</f>
        <v/>
      </c>
      <c r="N5315" s="0" t="str">
        <f aca="false">ASC(G5315)</f>
        <v>ｴｲｼﾞﾂ</v>
      </c>
      <c r="O5315" s="0" t="str">
        <f aca="false">ASC(E5315)</f>
        <v>ｴｲｼﾞﾂ</v>
      </c>
      <c r="P5315" s="16" t="n">
        <f aca="false">N(P5314)+IF($C5315=検索!$B$49,1,0)</f>
        <v>0</v>
      </c>
    </row>
    <row r="5316" customFormat="false" ht="15" hidden="false" customHeight="false" outlineLevel="0" collapsed="false">
      <c r="A5316" s="16" t="s">
        <v>221</v>
      </c>
      <c r="B5316" s="0" t="s">
        <v>12323</v>
      </c>
      <c r="C5316" s="0" t="n">
        <v>510</v>
      </c>
      <c r="D5316" s="0" t="str">
        <f aca="false">IFERROR(VLOOKUP($C5316,薬効分類マスタ!$A$2:$B$180,2,FALSE()),"未登録")</f>
        <v>生薬</v>
      </c>
      <c r="E5316" s="16" t="s">
        <v>12324</v>
      </c>
      <c r="F5316" s="16" t="s">
        <v>476</v>
      </c>
      <c r="G5316" s="16" t="s">
        <v>12324</v>
      </c>
      <c r="I5316" s="0" t="n">
        <v>49.4</v>
      </c>
      <c r="K5316" s="0" t="str">
        <f aca="false">IFERROR(IF(VLOOKUP($C5316,薬効分類マスタ!$A$2:$E$180,5,FALSE())=0,"",VLOOKUP($C5316,薬効分類マスタ!$A$2:$E$180,5,FALSE())),"")</f>
        <v/>
      </c>
      <c r="L5316" s="17"/>
      <c r="M5316" s="0" t="str">
        <f aca="false">IF($K5316="","",IF($L5316&lt;&gt;"",$L5316,VLOOKUP($C5316,薬効分類マスタ!$A$2:$F$180,6,FALSE())))</f>
        <v/>
      </c>
      <c r="N5316" s="0" t="str">
        <f aca="false">ASC(G5316)</f>
        <v>ｴﾝｺﾞｻｸ</v>
      </c>
      <c r="O5316" s="0" t="str">
        <f aca="false">ASC(E5316)</f>
        <v>ｴﾝｺﾞｻｸ</v>
      </c>
      <c r="P5316" s="16" t="n">
        <f aca="false">N(P5315)+IF($C5316=検索!$B$49,1,0)</f>
        <v>0</v>
      </c>
    </row>
    <row r="5317" customFormat="false" ht="15" hidden="false" customHeight="false" outlineLevel="0" collapsed="false">
      <c r="A5317" s="16" t="s">
        <v>221</v>
      </c>
      <c r="B5317" s="0" t="s">
        <v>12325</v>
      </c>
      <c r="C5317" s="0" t="n">
        <v>510</v>
      </c>
      <c r="D5317" s="0" t="str">
        <f aca="false">IFERROR(VLOOKUP($C5317,薬効分類マスタ!$A$2:$B$180,2,FALSE()),"未登録")</f>
        <v>生薬</v>
      </c>
      <c r="E5317" s="16" t="s">
        <v>12326</v>
      </c>
      <c r="F5317" s="16" t="s">
        <v>476</v>
      </c>
      <c r="G5317" s="16" t="s">
        <v>12326</v>
      </c>
      <c r="I5317" s="0" t="n">
        <v>26.9</v>
      </c>
      <c r="K5317" s="0" t="str">
        <f aca="false">IFERROR(IF(VLOOKUP($C5317,薬効分類マスタ!$A$2:$E$180,5,FALSE())=0,"",VLOOKUP($C5317,薬効分類マスタ!$A$2:$E$180,5,FALSE())),"")</f>
        <v/>
      </c>
      <c r="L5317" s="17"/>
      <c r="M5317" s="0" t="str">
        <f aca="false">IF($K5317="","",IF($L5317&lt;&gt;"",$L5317,VLOOKUP($C5317,薬効分類マスタ!$A$2:$F$180,6,FALSE())))</f>
        <v/>
      </c>
      <c r="N5317" s="0" t="str">
        <f aca="false">ASC(G5317)</f>
        <v>ｴﾝﾒｲｿｳ</v>
      </c>
      <c r="O5317" s="0" t="str">
        <f aca="false">ASC(E5317)</f>
        <v>ｴﾝﾒｲｿｳ</v>
      </c>
      <c r="P5317" s="16" t="n">
        <f aca="false">N(P5316)+IF($C5317=検索!$B$49,1,0)</f>
        <v>0</v>
      </c>
    </row>
    <row r="5318" customFormat="false" ht="15" hidden="false" customHeight="false" outlineLevel="0" collapsed="false">
      <c r="A5318" s="16" t="s">
        <v>221</v>
      </c>
      <c r="B5318" s="0" t="s">
        <v>12327</v>
      </c>
      <c r="C5318" s="0" t="n">
        <v>510</v>
      </c>
      <c r="D5318" s="0" t="str">
        <f aca="false">IFERROR(VLOOKUP($C5318,薬効分類マスタ!$A$2:$B$180,2,FALSE()),"未登録")</f>
        <v>生薬</v>
      </c>
      <c r="E5318" s="16" t="s">
        <v>12328</v>
      </c>
      <c r="F5318" s="16" t="s">
        <v>476</v>
      </c>
      <c r="G5318" s="16" t="s">
        <v>12328</v>
      </c>
      <c r="I5318" s="0" t="n">
        <v>23.3</v>
      </c>
      <c r="K5318" s="0" t="str">
        <f aca="false">IFERROR(IF(VLOOKUP($C5318,薬効分類マスタ!$A$2:$E$180,5,FALSE())=0,"",VLOOKUP($C5318,薬効分類マスタ!$A$2:$E$180,5,FALSE())),"")</f>
        <v/>
      </c>
      <c r="L5318" s="17"/>
      <c r="M5318" s="0" t="str">
        <f aca="false">IF($K5318="","",IF($L5318&lt;&gt;"",$L5318,VLOOKUP($C5318,薬効分類マスタ!$A$2:$F$180,6,FALSE())))</f>
        <v/>
      </c>
      <c r="N5318" s="0" t="str">
        <f aca="false">ASC(G5318)</f>
        <v>ｵｳｷﾞ</v>
      </c>
      <c r="O5318" s="0" t="str">
        <f aca="false">ASC(E5318)</f>
        <v>ｵｳｷﾞ</v>
      </c>
      <c r="P5318" s="16" t="n">
        <f aca="false">N(P5317)+IF($C5318=検索!$B$49,1,0)</f>
        <v>0</v>
      </c>
    </row>
    <row r="5319" customFormat="false" ht="15" hidden="false" customHeight="false" outlineLevel="0" collapsed="false">
      <c r="A5319" s="16" t="s">
        <v>221</v>
      </c>
      <c r="B5319" s="0" t="s">
        <v>12329</v>
      </c>
      <c r="C5319" s="0" t="n">
        <v>510</v>
      </c>
      <c r="D5319" s="0" t="str">
        <f aca="false">IFERROR(VLOOKUP($C5319,薬効分類マスタ!$A$2:$B$180,2,FALSE()),"未登録")</f>
        <v>生薬</v>
      </c>
      <c r="E5319" s="16" t="s">
        <v>12328</v>
      </c>
      <c r="F5319" s="16" t="s">
        <v>476</v>
      </c>
      <c r="G5319" s="16" t="s">
        <v>12330</v>
      </c>
      <c r="H5319" s="16" t="s">
        <v>12293</v>
      </c>
      <c r="I5319" s="0" t="n">
        <v>26</v>
      </c>
      <c r="K5319" s="0" t="str">
        <f aca="false">IFERROR(IF(VLOOKUP($C5319,薬効分類マスタ!$A$2:$E$180,5,FALSE())=0,"",VLOOKUP($C5319,薬効分類マスタ!$A$2:$E$180,5,FALSE())),"")</f>
        <v/>
      </c>
      <c r="L5319" s="17"/>
      <c r="M5319" s="0" t="str">
        <f aca="false">IF($K5319="","",IF($L5319&lt;&gt;"",$L5319,VLOOKUP($C5319,薬効分類マスタ!$A$2:$F$180,6,FALSE())))</f>
        <v/>
      </c>
      <c r="N5319" s="0" t="str">
        <f aca="false">ASC(G5319)</f>
        <v>ｳﾁﾀﾞのｵｳｷﾞM</v>
      </c>
      <c r="O5319" s="0" t="str">
        <f aca="false">ASC(E5319)</f>
        <v>ｵｳｷﾞ</v>
      </c>
      <c r="P5319" s="16" t="n">
        <f aca="false">N(P5318)+IF($C5319=検索!$B$49,1,0)</f>
        <v>0</v>
      </c>
    </row>
    <row r="5320" customFormat="false" ht="15" hidden="false" customHeight="false" outlineLevel="0" collapsed="false">
      <c r="A5320" s="16" t="s">
        <v>221</v>
      </c>
      <c r="B5320" s="0" t="s">
        <v>12331</v>
      </c>
      <c r="C5320" s="0" t="n">
        <v>510</v>
      </c>
      <c r="D5320" s="0" t="str">
        <f aca="false">IFERROR(VLOOKUP($C5320,薬効分類マスタ!$A$2:$B$180,2,FALSE()),"未登録")</f>
        <v>生薬</v>
      </c>
      <c r="E5320" s="16" t="s">
        <v>12328</v>
      </c>
      <c r="F5320" s="16" t="s">
        <v>476</v>
      </c>
      <c r="G5320" s="16" t="s">
        <v>12332</v>
      </c>
      <c r="H5320" s="16" t="s">
        <v>7488</v>
      </c>
      <c r="I5320" s="0" t="n">
        <v>26</v>
      </c>
      <c r="K5320" s="0" t="str">
        <f aca="false">IFERROR(IF(VLOOKUP($C5320,薬効分類マスタ!$A$2:$E$180,5,FALSE())=0,"",VLOOKUP($C5320,薬効分類マスタ!$A$2:$E$180,5,FALSE())),"")</f>
        <v/>
      </c>
      <c r="L5320" s="17"/>
      <c r="M5320" s="0" t="str">
        <f aca="false">IF($K5320="","",IF($L5320&lt;&gt;"",$L5320,VLOOKUP($C5320,薬効分類マスタ!$A$2:$F$180,6,FALSE())))</f>
        <v/>
      </c>
      <c r="N5320" s="0" t="str">
        <f aca="false">ASC(G5320)</f>
        <v>花扇ｵｳｷﾞK</v>
      </c>
      <c r="O5320" s="0" t="str">
        <f aca="false">ASC(E5320)</f>
        <v>ｵｳｷﾞ</v>
      </c>
      <c r="P5320" s="16" t="n">
        <f aca="false">N(P5319)+IF($C5320=検索!$B$49,1,0)</f>
        <v>0</v>
      </c>
    </row>
    <row r="5321" customFormat="false" ht="15" hidden="false" customHeight="false" outlineLevel="0" collapsed="false">
      <c r="A5321" s="16" t="s">
        <v>221</v>
      </c>
      <c r="B5321" s="0" t="s">
        <v>12333</v>
      </c>
      <c r="C5321" s="0" t="n">
        <v>510</v>
      </c>
      <c r="D5321" s="0" t="str">
        <f aca="false">IFERROR(VLOOKUP($C5321,薬効分類マスタ!$A$2:$B$180,2,FALSE()),"未登録")</f>
        <v>生薬</v>
      </c>
      <c r="E5321" s="16" t="s">
        <v>12328</v>
      </c>
      <c r="F5321" s="16" t="s">
        <v>476</v>
      </c>
      <c r="G5321" s="16" t="s">
        <v>12334</v>
      </c>
      <c r="H5321" s="16" t="s">
        <v>12335</v>
      </c>
      <c r="I5321" s="0" t="n">
        <v>26</v>
      </c>
      <c r="K5321" s="0" t="str">
        <f aca="false">IFERROR(IF(VLOOKUP($C5321,薬効分類マスタ!$A$2:$E$180,5,FALSE())=0,"",VLOOKUP($C5321,薬効分類マスタ!$A$2:$E$180,5,FALSE())),"")</f>
        <v/>
      </c>
      <c r="L5321" s="17"/>
      <c r="M5321" s="0" t="str">
        <f aca="false">IF($K5321="","",IF($L5321&lt;&gt;"",$L5321,VLOOKUP($C5321,薬効分類マスタ!$A$2:$F$180,6,FALSE())))</f>
        <v/>
      </c>
      <c r="N5321" s="0" t="str">
        <f aca="false">ASC(G5321)</f>
        <v>ｵｳｷﾞﾀﾞｲｺｰM</v>
      </c>
      <c r="O5321" s="0" t="str">
        <f aca="false">ASC(E5321)</f>
        <v>ｵｳｷﾞ</v>
      </c>
      <c r="P5321" s="16" t="n">
        <f aca="false">N(P5320)+IF($C5321=検索!$B$49,1,0)</f>
        <v>0</v>
      </c>
    </row>
    <row r="5322" customFormat="false" ht="15" hidden="false" customHeight="false" outlineLevel="0" collapsed="false">
      <c r="A5322" s="16" t="s">
        <v>221</v>
      </c>
      <c r="B5322" s="0" t="s">
        <v>12336</v>
      </c>
      <c r="C5322" s="0" t="n">
        <v>510</v>
      </c>
      <c r="D5322" s="0" t="str">
        <f aca="false">IFERROR(VLOOKUP($C5322,薬効分類マスタ!$A$2:$B$180,2,FALSE()),"未登録")</f>
        <v>生薬</v>
      </c>
      <c r="E5322" s="16" t="s">
        <v>12328</v>
      </c>
      <c r="F5322" s="16" t="s">
        <v>476</v>
      </c>
      <c r="G5322" s="16" t="s">
        <v>12337</v>
      </c>
      <c r="H5322" s="16" t="s">
        <v>9549</v>
      </c>
      <c r="I5322" s="0" t="n">
        <v>24.2</v>
      </c>
      <c r="K5322" s="0" t="str">
        <f aca="false">IFERROR(IF(VLOOKUP($C5322,薬効分類マスタ!$A$2:$E$180,5,FALSE())=0,"",VLOOKUP($C5322,薬効分類マスタ!$A$2:$E$180,5,FALSE())),"")</f>
        <v/>
      </c>
      <c r="L5322" s="17"/>
      <c r="M5322" s="0" t="str">
        <f aca="false">IF($K5322="","",IF($L5322&lt;&gt;"",$L5322,VLOOKUP($C5322,薬効分類マスタ!$A$2:$F$180,6,FALSE())))</f>
        <v/>
      </c>
      <c r="N5322" s="0" t="str">
        <f aca="false">ASC(G5322)</f>
        <v>ﾂﾑﾗの生薬ｵｳｷﾞ</v>
      </c>
      <c r="O5322" s="0" t="str">
        <f aca="false">ASC(E5322)</f>
        <v>ｵｳｷﾞ</v>
      </c>
      <c r="P5322" s="16" t="n">
        <f aca="false">N(P5321)+IF($C5322=検索!$B$49,1,0)</f>
        <v>0</v>
      </c>
    </row>
    <row r="5323" customFormat="false" ht="15" hidden="false" customHeight="false" outlineLevel="0" collapsed="false">
      <c r="A5323" s="16" t="s">
        <v>221</v>
      </c>
      <c r="B5323" s="0" t="s">
        <v>12338</v>
      </c>
      <c r="C5323" s="0" t="n">
        <v>510</v>
      </c>
      <c r="D5323" s="0" t="str">
        <f aca="false">IFERROR(VLOOKUP($C5323,薬効分類マスタ!$A$2:$B$180,2,FALSE()),"未登録")</f>
        <v>生薬</v>
      </c>
      <c r="E5323" s="16" t="s">
        <v>12328</v>
      </c>
      <c r="F5323" s="16" t="s">
        <v>476</v>
      </c>
      <c r="G5323" s="16" t="s">
        <v>12339</v>
      </c>
      <c r="H5323" s="16" t="s">
        <v>12296</v>
      </c>
      <c r="I5323" s="0" t="n">
        <v>24.2</v>
      </c>
      <c r="K5323" s="0" t="str">
        <f aca="false">IFERROR(IF(VLOOKUP($C5323,薬効分類マスタ!$A$2:$E$180,5,FALSE())=0,"",VLOOKUP($C5323,薬効分類マスタ!$A$2:$E$180,5,FALSE())),"")</f>
        <v/>
      </c>
      <c r="L5323" s="17"/>
      <c r="M5323" s="0" t="str">
        <f aca="false">IF($K5323="","",IF($L5323&lt;&gt;"",$L5323,VLOOKUP($C5323,薬効分類マスタ!$A$2:$F$180,6,FALSE())))</f>
        <v/>
      </c>
      <c r="N5323" s="0" t="str">
        <f aca="false">ASC(G5323)</f>
        <v>ﾄﾁﾓﾄのｵｳｷﾞ</v>
      </c>
      <c r="O5323" s="0" t="str">
        <f aca="false">ASC(E5323)</f>
        <v>ｵｳｷﾞ</v>
      </c>
      <c r="P5323" s="16" t="n">
        <f aca="false">N(P5322)+IF($C5323=検索!$B$49,1,0)</f>
        <v>0</v>
      </c>
    </row>
    <row r="5324" customFormat="false" ht="15" hidden="false" customHeight="false" outlineLevel="0" collapsed="false">
      <c r="A5324" s="16" t="s">
        <v>221</v>
      </c>
      <c r="B5324" s="0" t="s">
        <v>12340</v>
      </c>
      <c r="C5324" s="0" t="n">
        <v>510</v>
      </c>
      <c r="D5324" s="0" t="str">
        <f aca="false">IFERROR(VLOOKUP($C5324,薬効分類マスタ!$A$2:$B$180,2,FALSE()),"未登録")</f>
        <v>生薬</v>
      </c>
      <c r="E5324" s="16" t="s">
        <v>12328</v>
      </c>
      <c r="F5324" s="16" t="s">
        <v>476</v>
      </c>
      <c r="G5324" s="16" t="s">
        <v>12341</v>
      </c>
      <c r="I5324" s="0" t="n">
        <v>27.9</v>
      </c>
      <c r="K5324" s="0" t="str">
        <f aca="false">IFERROR(IF(VLOOKUP($C5324,薬効分類マスタ!$A$2:$E$180,5,FALSE())=0,"",VLOOKUP($C5324,薬効分類マスタ!$A$2:$E$180,5,FALSE())),"")</f>
        <v/>
      </c>
      <c r="L5324" s="17"/>
      <c r="M5324" s="0" t="str">
        <f aca="false">IF($K5324="","",IF($L5324&lt;&gt;"",$L5324,VLOOKUP($C5324,薬効分類マスタ!$A$2:$F$180,6,FALSE())))</f>
        <v/>
      </c>
      <c r="N5324" s="0" t="str">
        <f aca="false">ASC(G5324)</f>
        <v>ｵｳｷﾞ末</v>
      </c>
      <c r="O5324" s="0" t="str">
        <f aca="false">ASC(E5324)</f>
        <v>ｵｳｷﾞ</v>
      </c>
      <c r="P5324" s="16" t="n">
        <f aca="false">N(P5323)+IF($C5324=検索!$B$49,1,0)</f>
        <v>0</v>
      </c>
    </row>
    <row r="5325" customFormat="false" ht="15" hidden="false" customHeight="false" outlineLevel="0" collapsed="false">
      <c r="A5325" s="16" t="s">
        <v>221</v>
      </c>
      <c r="B5325" s="0" t="s">
        <v>12342</v>
      </c>
      <c r="C5325" s="0" t="n">
        <v>510</v>
      </c>
      <c r="D5325" s="0" t="str">
        <f aca="false">IFERROR(VLOOKUP($C5325,薬効分類マスタ!$A$2:$B$180,2,FALSE()),"未登録")</f>
        <v>生薬</v>
      </c>
      <c r="E5325" s="16" t="s">
        <v>12343</v>
      </c>
      <c r="F5325" s="16" t="s">
        <v>476</v>
      </c>
      <c r="G5325" s="16" t="s">
        <v>12344</v>
      </c>
      <c r="I5325" s="0" t="n">
        <v>22.8</v>
      </c>
      <c r="K5325" s="0" t="str">
        <f aca="false">IFERROR(IF(VLOOKUP($C5325,薬効分類マスタ!$A$2:$E$180,5,FALSE())=0,"",VLOOKUP($C5325,薬効分類マスタ!$A$2:$E$180,5,FALSE())),"")</f>
        <v/>
      </c>
      <c r="L5325" s="17"/>
      <c r="M5325" s="0" t="str">
        <f aca="false">IF($K5325="","",IF($L5325&lt;&gt;"",$L5325,VLOOKUP($C5325,薬効分類マスタ!$A$2:$F$180,6,FALSE())))</f>
        <v/>
      </c>
      <c r="N5325" s="0" t="str">
        <f aca="false">ASC(G5325)</f>
        <v>ｵｳｺﾞﾝ末</v>
      </c>
      <c r="O5325" s="0" t="str">
        <f aca="false">ASC(E5325)</f>
        <v>ｵｳｺﾞﾝ</v>
      </c>
      <c r="P5325" s="16" t="n">
        <f aca="false">N(P5324)+IF($C5325=検索!$B$49,1,0)</f>
        <v>0</v>
      </c>
    </row>
    <row r="5326" customFormat="false" ht="15" hidden="false" customHeight="false" outlineLevel="0" collapsed="false">
      <c r="A5326" s="16" t="s">
        <v>221</v>
      </c>
      <c r="B5326" s="0" t="s">
        <v>12345</v>
      </c>
      <c r="C5326" s="0" t="n">
        <v>510</v>
      </c>
      <c r="D5326" s="0" t="str">
        <f aca="false">IFERROR(VLOOKUP($C5326,薬効分類マスタ!$A$2:$B$180,2,FALSE()),"未登録")</f>
        <v>生薬</v>
      </c>
      <c r="E5326" s="16" t="s">
        <v>12343</v>
      </c>
      <c r="F5326" s="16" t="s">
        <v>476</v>
      </c>
      <c r="G5326" s="16" t="s">
        <v>12343</v>
      </c>
      <c r="I5326" s="0" t="n">
        <v>20</v>
      </c>
      <c r="K5326" s="0" t="str">
        <f aca="false">IFERROR(IF(VLOOKUP($C5326,薬効分類マスタ!$A$2:$E$180,5,FALSE())=0,"",VLOOKUP($C5326,薬効分類マスタ!$A$2:$E$180,5,FALSE())),"")</f>
        <v/>
      </c>
      <c r="L5326" s="17"/>
      <c r="M5326" s="0" t="str">
        <f aca="false">IF($K5326="","",IF($L5326&lt;&gt;"",$L5326,VLOOKUP($C5326,薬効分類マスタ!$A$2:$F$180,6,FALSE())))</f>
        <v/>
      </c>
      <c r="N5326" s="0" t="str">
        <f aca="false">ASC(G5326)</f>
        <v>ｵｳｺﾞﾝ</v>
      </c>
      <c r="O5326" s="0" t="str">
        <f aca="false">ASC(E5326)</f>
        <v>ｵｳｺﾞﾝ</v>
      </c>
      <c r="P5326" s="16" t="n">
        <f aca="false">N(P5325)+IF($C5326=検索!$B$49,1,0)</f>
        <v>0</v>
      </c>
    </row>
    <row r="5327" customFormat="false" ht="15" hidden="false" customHeight="false" outlineLevel="0" collapsed="false">
      <c r="A5327" s="16" t="s">
        <v>221</v>
      </c>
      <c r="B5327" s="0" t="s">
        <v>12346</v>
      </c>
      <c r="C5327" s="0" t="n">
        <v>510</v>
      </c>
      <c r="D5327" s="0" t="str">
        <f aca="false">IFERROR(VLOOKUP($C5327,薬効分類マスタ!$A$2:$B$180,2,FALSE()),"未登録")</f>
        <v>生薬</v>
      </c>
      <c r="E5327" s="16" t="s">
        <v>12343</v>
      </c>
      <c r="F5327" s="16" t="s">
        <v>476</v>
      </c>
      <c r="G5327" s="16" t="s">
        <v>12347</v>
      </c>
      <c r="H5327" s="16" t="s">
        <v>12348</v>
      </c>
      <c r="I5327" s="0" t="n">
        <v>25.2</v>
      </c>
      <c r="K5327" s="0" t="str">
        <f aca="false">IFERROR(IF(VLOOKUP($C5327,薬効分類マスタ!$A$2:$E$180,5,FALSE())=0,"",VLOOKUP($C5327,薬効分類マスタ!$A$2:$E$180,5,FALSE())),"")</f>
        <v/>
      </c>
      <c r="L5327" s="17"/>
      <c r="M5327" s="0" t="str">
        <f aca="false">IF($K5327="","",IF($L5327&lt;&gt;"",$L5327,VLOOKUP($C5327,薬効分類マスタ!$A$2:$F$180,6,FALSE())))</f>
        <v/>
      </c>
      <c r="N5327" s="0" t="str">
        <f aca="false">ASC(G5327)</f>
        <v>小島黄ごんM</v>
      </c>
      <c r="O5327" s="0" t="str">
        <f aca="false">ASC(E5327)</f>
        <v>ｵｳｺﾞﾝ</v>
      </c>
      <c r="P5327" s="16" t="n">
        <f aca="false">N(P5326)+IF($C5327=検索!$B$49,1,0)</f>
        <v>0</v>
      </c>
    </row>
    <row r="5328" customFormat="false" ht="15" hidden="false" customHeight="false" outlineLevel="0" collapsed="false">
      <c r="A5328" s="16" t="s">
        <v>221</v>
      </c>
      <c r="B5328" s="0" t="s">
        <v>12349</v>
      </c>
      <c r="C5328" s="0" t="n">
        <v>510</v>
      </c>
      <c r="D5328" s="0" t="str">
        <f aca="false">IFERROR(VLOOKUP($C5328,薬効分類マスタ!$A$2:$B$180,2,FALSE()),"未登録")</f>
        <v>生薬</v>
      </c>
      <c r="E5328" s="16" t="s">
        <v>12343</v>
      </c>
      <c r="F5328" s="16" t="s">
        <v>476</v>
      </c>
      <c r="G5328" s="16" t="s">
        <v>12350</v>
      </c>
      <c r="H5328" s="16" t="s">
        <v>12351</v>
      </c>
      <c r="I5328" s="0" t="n">
        <v>25.2</v>
      </c>
      <c r="K5328" s="0" t="str">
        <f aca="false">IFERROR(IF(VLOOKUP($C5328,薬効分類マスタ!$A$2:$E$180,5,FALSE())=0,"",VLOOKUP($C5328,薬効分類マスタ!$A$2:$E$180,5,FALSE())),"")</f>
        <v/>
      </c>
      <c r="L5328" s="17"/>
      <c r="M5328" s="0" t="str">
        <f aca="false">IF($K5328="","",IF($L5328&lt;&gt;"",$L5328,VLOOKUP($C5328,薬効分類マスタ!$A$2:$F$180,6,FALSE())))</f>
        <v/>
      </c>
      <c r="N5328" s="0" t="str">
        <f aca="false">ASC(G5328)</f>
        <v>高砂ｵｳｺﾞﾝM</v>
      </c>
      <c r="O5328" s="0" t="str">
        <f aca="false">ASC(E5328)</f>
        <v>ｵｳｺﾞﾝ</v>
      </c>
      <c r="P5328" s="16" t="n">
        <f aca="false">N(P5327)+IF($C5328=検索!$B$49,1,0)</f>
        <v>0</v>
      </c>
    </row>
    <row r="5329" customFormat="false" ht="15" hidden="false" customHeight="false" outlineLevel="0" collapsed="false">
      <c r="A5329" s="16" t="s">
        <v>221</v>
      </c>
      <c r="B5329" s="0" t="s">
        <v>12352</v>
      </c>
      <c r="C5329" s="0" t="n">
        <v>510</v>
      </c>
      <c r="D5329" s="0" t="str">
        <f aca="false">IFERROR(VLOOKUP($C5329,薬効分類マスタ!$A$2:$B$180,2,FALSE()),"未登録")</f>
        <v>生薬</v>
      </c>
      <c r="E5329" s="16" t="s">
        <v>12343</v>
      </c>
      <c r="F5329" s="16" t="s">
        <v>476</v>
      </c>
      <c r="G5329" s="16" t="s">
        <v>12353</v>
      </c>
      <c r="H5329" s="16" t="s">
        <v>9549</v>
      </c>
      <c r="I5329" s="0" t="n">
        <v>25.2</v>
      </c>
      <c r="K5329" s="0" t="str">
        <f aca="false">IFERROR(IF(VLOOKUP($C5329,薬効分類マスタ!$A$2:$E$180,5,FALSE())=0,"",VLOOKUP($C5329,薬効分類マスタ!$A$2:$E$180,5,FALSE())),"")</f>
        <v/>
      </c>
      <c r="L5329" s="17"/>
      <c r="M5329" s="0" t="str">
        <f aca="false">IF($K5329="","",IF($L5329&lt;&gt;"",$L5329,VLOOKUP($C5329,薬効分類マスタ!$A$2:$F$180,6,FALSE())))</f>
        <v/>
      </c>
      <c r="N5329" s="0" t="str">
        <f aca="false">ASC(G5329)</f>
        <v>ﾂﾑﾗの生薬ｵｳｺﾞﾝ</v>
      </c>
      <c r="O5329" s="0" t="str">
        <f aca="false">ASC(E5329)</f>
        <v>ｵｳｺﾞﾝ</v>
      </c>
      <c r="P5329" s="16" t="n">
        <f aca="false">N(P5328)+IF($C5329=検索!$B$49,1,0)</f>
        <v>0</v>
      </c>
    </row>
    <row r="5330" customFormat="false" ht="15" hidden="false" customHeight="false" outlineLevel="0" collapsed="false">
      <c r="A5330" s="16" t="s">
        <v>221</v>
      </c>
      <c r="B5330" s="0" t="s">
        <v>12354</v>
      </c>
      <c r="C5330" s="0" t="n">
        <v>510</v>
      </c>
      <c r="D5330" s="0" t="str">
        <f aca="false">IFERROR(VLOOKUP($C5330,薬効分類マスタ!$A$2:$B$180,2,FALSE()),"未登録")</f>
        <v>生薬</v>
      </c>
      <c r="E5330" s="16" t="s">
        <v>12343</v>
      </c>
      <c r="F5330" s="16" t="s">
        <v>476</v>
      </c>
      <c r="G5330" s="16" t="s">
        <v>12355</v>
      </c>
      <c r="H5330" s="16" t="s">
        <v>12296</v>
      </c>
      <c r="I5330" s="0" t="n">
        <v>25.2</v>
      </c>
      <c r="K5330" s="0" t="str">
        <f aca="false">IFERROR(IF(VLOOKUP($C5330,薬効分類マスタ!$A$2:$E$180,5,FALSE())=0,"",VLOOKUP($C5330,薬効分類マスタ!$A$2:$E$180,5,FALSE())),"")</f>
        <v/>
      </c>
      <c r="L5330" s="17"/>
      <c r="M5330" s="0" t="str">
        <f aca="false">IF($K5330="","",IF($L5330&lt;&gt;"",$L5330,VLOOKUP($C5330,薬効分類マスタ!$A$2:$F$180,6,FALSE())))</f>
        <v/>
      </c>
      <c r="N5330" s="0" t="str">
        <f aca="false">ASC(G5330)</f>
        <v>ﾄﾁﾓﾄのｵｳｺﾞﾝ</v>
      </c>
      <c r="O5330" s="0" t="str">
        <f aca="false">ASC(E5330)</f>
        <v>ｵｳｺﾞﾝ</v>
      </c>
      <c r="P5330" s="16" t="n">
        <f aca="false">N(P5329)+IF($C5330=検索!$B$49,1,0)</f>
        <v>0</v>
      </c>
    </row>
    <row r="5331" customFormat="false" ht="15" hidden="false" customHeight="false" outlineLevel="0" collapsed="false">
      <c r="A5331" s="16" t="s">
        <v>221</v>
      </c>
      <c r="B5331" s="0" t="s">
        <v>12356</v>
      </c>
      <c r="C5331" s="0" t="n">
        <v>510</v>
      </c>
      <c r="D5331" s="0" t="str">
        <f aca="false">IFERROR(VLOOKUP($C5331,薬効分類マスタ!$A$2:$B$180,2,FALSE()),"未登録")</f>
        <v>生薬</v>
      </c>
      <c r="E5331" s="16" t="s">
        <v>12343</v>
      </c>
      <c r="F5331" s="16" t="s">
        <v>476</v>
      </c>
      <c r="G5331" s="16" t="s">
        <v>12357</v>
      </c>
      <c r="H5331" s="16" t="s">
        <v>12358</v>
      </c>
      <c r="I5331" s="0" t="n">
        <v>25.2</v>
      </c>
      <c r="K5331" s="0" t="str">
        <f aca="false">IFERROR(IF(VLOOKUP($C5331,薬効分類マスタ!$A$2:$E$180,5,FALSE())=0,"",VLOOKUP($C5331,薬効分類マスタ!$A$2:$E$180,5,FALSE())),"")</f>
        <v/>
      </c>
      <c r="L5331" s="17"/>
      <c r="M5331" s="0" t="str">
        <f aca="false">IF($K5331="","",IF($L5331&lt;&gt;"",$L5331,VLOOKUP($C5331,薬効分類マスタ!$A$2:$F$180,6,FALSE())))</f>
        <v/>
      </c>
      <c r="N5331" s="0" t="str">
        <f aca="false">ASC(G5331)</f>
        <v>ﾎﾘｴ　ｵｳｺﾞﾝK</v>
      </c>
      <c r="O5331" s="0" t="str">
        <f aca="false">ASC(E5331)</f>
        <v>ｵｳｺﾞﾝ</v>
      </c>
      <c r="P5331" s="16" t="n">
        <f aca="false">N(P5330)+IF($C5331=検索!$B$49,1,0)</f>
        <v>0</v>
      </c>
    </row>
    <row r="5332" customFormat="false" ht="15" hidden="false" customHeight="false" outlineLevel="0" collapsed="false">
      <c r="A5332" s="16" t="s">
        <v>221</v>
      </c>
      <c r="B5332" s="0" t="s">
        <v>12359</v>
      </c>
      <c r="C5332" s="0" t="n">
        <v>510</v>
      </c>
      <c r="D5332" s="0" t="str">
        <f aca="false">IFERROR(VLOOKUP($C5332,薬効分類マスタ!$A$2:$B$180,2,FALSE()),"未登録")</f>
        <v>生薬</v>
      </c>
      <c r="E5332" s="16" t="s">
        <v>12360</v>
      </c>
      <c r="F5332" s="16" t="s">
        <v>476</v>
      </c>
      <c r="G5332" s="16" t="s">
        <v>12361</v>
      </c>
      <c r="I5332" s="0" t="n">
        <v>31</v>
      </c>
      <c r="K5332" s="0" t="str">
        <f aca="false">IFERROR(IF(VLOOKUP($C5332,薬効分類マスタ!$A$2:$E$180,5,FALSE())=0,"",VLOOKUP($C5332,薬効分類マスタ!$A$2:$E$180,5,FALSE())),"")</f>
        <v/>
      </c>
      <c r="L5332" s="17"/>
      <c r="M5332" s="0" t="str">
        <f aca="false">IF($K5332="","",IF($L5332&lt;&gt;"",$L5332,VLOOKUP($C5332,薬効分類マスタ!$A$2:$F$180,6,FALSE())))</f>
        <v/>
      </c>
      <c r="N5332" s="0" t="str">
        <f aca="false">ASC(G5332)</f>
        <v>ｵｳﾊﾞｸ末</v>
      </c>
      <c r="O5332" s="0" t="str">
        <f aca="false">ASC(E5332)</f>
        <v>ｵｳﾊﾞｸ</v>
      </c>
      <c r="P5332" s="16" t="n">
        <f aca="false">N(P5331)+IF($C5332=検索!$B$49,1,0)</f>
        <v>0</v>
      </c>
    </row>
    <row r="5333" customFormat="false" ht="15" hidden="false" customHeight="false" outlineLevel="0" collapsed="false">
      <c r="A5333" s="16" t="s">
        <v>221</v>
      </c>
      <c r="B5333" s="0" t="s">
        <v>12362</v>
      </c>
      <c r="C5333" s="0" t="n">
        <v>510</v>
      </c>
      <c r="D5333" s="0" t="str">
        <f aca="false">IFERROR(VLOOKUP($C5333,薬効分類マスタ!$A$2:$B$180,2,FALSE()),"未登録")</f>
        <v>生薬</v>
      </c>
      <c r="E5333" s="16" t="s">
        <v>12360</v>
      </c>
      <c r="F5333" s="16" t="s">
        <v>476</v>
      </c>
      <c r="G5333" s="16" t="s">
        <v>12360</v>
      </c>
      <c r="I5333" s="0" t="n">
        <v>27.3</v>
      </c>
      <c r="K5333" s="0" t="str">
        <f aca="false">IFERROR(IF(VLOOKUP($C5333,薬効分類マスタ!$A$2:$E$180,5,FALSE())=0,"",VLOOKUP($C5333,薬効分類マスタ!$A$2:$E$180,5,FALSE())),"")</f>
        <v/>
      </c>
      <c r="L5333" s="17"/>
      <c r="M5333" s="0" t="str">
        <f aca="false">IF($K5333="","",IF($L5333&lt;&gt;"",$L5333,VLOOKUP($C5333,薬効分類マスタ!$A$2:$F$180,6,FALSE())))</f>
        <v/>
      </c>
      <c r="N5333" s="0" t="str">
        <f aca="false">ASC(G5333)</f>
        <v>ｵｳﾊﾞｸ</v>
      </c>
      <c r="O5333" s="0" t="str">
        <f aca="false">ASC(E5333)</f>
        <v>ｵｳﾊﾞｸ</v>
      </c>
      <c r="P5333" s="16" t="n">
        <f aca="false">N(P5332)+IF($C5333=検索!$B$49,1,0)</f>
        <v>0</v>
      </c>
    </row>
    <row r="5334" customFormat="false" ht="15" hidden="false" customHeight="false" outlineLevel="0" collapsed="false">
      <c r="A5334" s="16" t="s">
        <v>221</v>
      </c>
      <c r="B5334" s="0" t="s">
        <v>12363</v>
      </c>
      <c r="C5334" s="0" t="n">
        <v>510</v>
      </c>
      <c r="D5334" s="0" t="str">
        <f aca="false">IFERROR(VLOOKUP($C5334,薬効分類マスタ!$A$2:$B$180,2,FALSE()),"未登録")</f>
        <v>生薬</v>
      </c>
      <c r="E5334" s="16" t="s">
        <v>12360</v>
      </c>
      <c r="F5334" s="16" t="s">
        <v>476</v>
      </c>
      <c r="G5334" s="16" t="s">
        <v>12364</v>
      </c>
      <c r="H5334" s="16" t="s">
        <v>12293</v>
      </c>
      <c r="I5334" s="0" t="n">
        <v>29.5</v>
      </c>
      <c r="K5334" s="0" t="str">
        <f aca="false">IFERROR(IF(VLOOKUP($C5334,薬効分類マスタ!$A$2:$E$180,5,FALSE())=0,"",VLOOKUP($C5334,薬効分類マスタ!$A$2:$E$180,5,FALSE())),"")</f>
        <v/>
      </c>
      <c r="L5334" s="17"/>
      <c r="M5334" s="0" t="str">
        <f aca="false">IF($K5334="","",IF($L5334&lt;&gt;"",$L5334,VLOOKUP($C5334,薬効分類マスタ!$A$2:$F$180,6,FALSE())))</f>
        <v/>
      </c>
      <c r="N5334" s="0" t="str">
        <f aca="false">ASC(G5334)</f>
        <v>ｳﾁﾀﾞのｵｳﾊﾞｸM</v>
      </c>
      <c r="O5334" s="0" t="str">
        <f aca="false">ASC(E5334)</f>
        <v>ｵｳﾊﾞｸ</v>
      </c>
      <c r="P5334" s="16" t="n">
        <f aca="false">N(P5333)+IF($C5334=検索!$B$49,1,0)</f>
        <v>0</v>
      </c>
    </row>
    <row r="5335" customFormat="false" ht="15" hidden="false" customHeight="false" outlineLevel="0" collapsed="false">
      <c r="A5335" s="16" t="s">
        <v>221</v>
      </c>
      <c r="B5335" s="0" t="s">
        <v>12365</v>
      </c>
      <c r="C5335" s="0" t="n">
        <v>510</v>
      </c>
      <c r="D5335" s="0" t="str">
        <f aca="false">IFERROR(VLOOKUP($C5335,薬効分類マスタ!$A$2:$B$180,2,FALSE()),"未登録")</f>
        <v>生薬</v>
      </c>
      <c r="E5335" s="16" t="s">
        <v>12360</v>
      </c>
      <c r="F5335" s="16" t="s">
        <v>476</v>
      </c>
      <c r="G5335" s="16" t="s">
        <v>12366</v>
      </c>
      <c r="H5335" s="16" t="s">
        <v>12351</v>
      </c>
      <c r="I5335" s="0" t="n">
        <v>29.5</v>
      </c>
      <c r="K5335" s="0" t="str">
        <f aca="false">IFERROR(IF(VLOOKUP($C5335,薬効分類マスタ!$A$2:$E$180,5,FALSE())=0,"",VLOOKUP($C5335,薬効分類マスタ!$A$2:$E$180,5,FALSE())),"")</f>
        <v/>
      </c>
      <c r="L5335" s="17"/>
      <c r="M5335" s="0" t="str">
        <f aca="false">IF($K5335="","",IF($L5335&lt;&gt;"",$L5335,VLOOKUP($C5335,薬効分類マスタ!$A$2:$F$180,6,FALSE())))</f>
        <v/>
      </c>
      <c r="N5335" s="0" t="str">
        <f aca="false">ASC(G5335)</f>
        <v>高砂ｵｳﾊﾞｸM</v>
      </c>
      <c r="O5335" s="0" t="str">
        <f aca="false">ASC(E5335)</f>
        <v>ｵｳﾊﾞｸ</v>
      </c>
      <c r="P5335" s="16" t="n">
        <f aca="false">N(P5334)+IF($C5335=検索!$B$49,1,0)</f>
        <v>0</v>
      </c>
    </row>
    <row r="5336" customFormat="false" ht="15" hidden="false" customHeight="false" outlineLevel="0" collapsed="false">
      <c r="A5336" s="16" t="s">
        <v>221</v>
      </c>
      <c r="B5336" s="0" t="s">
        <v>12367</v>
      </c>
      <c r="C5336" s="0" t="n">
        <v>510</v>
      </c>
      <c r="D5336" s="0" t="str">
        <f aca="false">IFERROR(VLOOKUP($C5336,薬効分類マスタ!$A$2:$B$180,2,FALSE()),"未登録")</f>
        <v>生薬</v>
      </c>
      <c r="E5336" s="16" t="s">
        <v>12360</v>
      </c>
      <c r="F5336" s="16" t="s">
        <v>476</v>
      </c>
      <c r="G5336" s="16" t="s">
        <v>12368</v>
      </c>
      <c r="H5336" s="16" t="s">
        <v>9549</v>
      </c>
      <c r="I5336" s="0" t="n">
        <v>29.5</v>
      </c>
      <c r="K5336" s="0" t="str">
        <f aca="false">IFERROR(IF(VLOOKUP($C5336,薬効分類マスタ!$A$2:$E$180,5,FALSE())=0,"",VLOOKUP($C5336,薬効分類マスタ!$A$2:$E$180,5,FALSE())),"")</f>
        <v/>
      </c>
      <c r="L5336" s="17"/>
      <c r="M5336" s="0" t="str">
        <f aca="false">IF($K5336="","",IF($L5336&lt;&gt;"",$L5336,VLOOKUP($C5336,薬効分類マスタ!$A$2:$F$180,6,FALSE())))</f>
        <v/>
      </c>
      <c r="N5336" s="0" t="str">
        <f aca="false">ASC(G5336)</f>
        <v>ﾂﾑﾗの生薬ｵｳﾊﾞｸ</v>
      </c>
      <c r="O5336" s="0" t="str">
        <f aca="false">ASC(E5336)</f>
        <v>ｵｳﾊﾞｸ</v>
      </c>
      <c r="P5336" s="16" t="n">
        <f aca="false">N(P5335)+IF($C5336=検索!$B$49,1,0)</f>
        <v>0</v>
      </c>
    </row>
    <row r="5337" customFormat="false" ht="15" hidden="false" customHeight="false" outlineLevel="0" collapsed="false">
      <c r="A5337" s="16" t="s">
        <v>221</v>
      </c>
      <c r="B5337" s="0" t="s">
        <v>12369</v>
      </c>
      <c r="C5337" s="0" t="n">
        <v>510</v>
      </c>
      <c r="D5337" s="0" t="str">
        <f aca="false">IFERROR(VLOOKUP($C5337,薬効分類マスタ!$A$2:$B$180,2,FALSE()),"未登録")</f>
        <v>生薬</v>
      </c>
      <c r="E5337" s="16" t="s">
        <v>12360</v>
      </c>
      <c r="F5337" s="16" t="s">
        <v>476</v>
      </c>
      <c r="G5337" s="16" t="s">
        <v>12370</v>
      </c>
      <c r="H5337" s="16" t="s">
        <v>12296</v>
      </c>
      <c r="I5337" s="0" t="n">
        <v>29.5</v>
      </c>
      <c r="K5337" s="0" t="str">
        <f aca="false">IFERROR(IF(VLOOKUP($C5337,薬効分類マスタ!$A$2:$E$180,5,FALSE())=0,"",VLOOKUP($C5337,薬効分類マスタ!$A$2:$E$180,5,FALSE())),"")</f>
        <v/>
      </c>
      <c r="L5337" s="17"/>
      <c r="M5337" s="0" t="str">
        <f aca="false">IF($K5337="","",IF($L5337&lt;&gt;"",$L5337,VLOOKUP($C5337,薬効分類マスタ!$A$2:$F$180,6,FALSE())))</f>
        <v/>
      </c>
      <c r="N5337" s="0" t="str">
        <f aca="false">ASC(G5337)</f>
        <v>ﾄﾁﾓﾄのｵｳﾊﾞｸ</v>
      </c>
      <c r="O5337" s="0" t="str">
        <f aca="false">ASC(E5337)</f>
        <v>ｵｳﾊﾞｸ</v>
      </c>
      <c r="P5337" s="16" t="n">
        <f aca="false">N(P5336)+IF($C5337=検索!$B$49,1,0)</f>
        <v>0</v>
      </c>
    </row>
    <row r="5338" customFormat="false" ht="15" hidden="false" customHeight="false" outlineLevel="0" collapsed="false">
      <c r="A5338" s="16" t="s">
        <v>221</v>
      </c>
      <c r="B5338" s="0" t="s">
        <v>12371</v>
      </c>
      <c r="C5338" s="0" t="n">
        <v>510</v>
      </c>
      <c r="D5338" s="0" t="str">
        <f aca="false">IFERROR(VLOOKUP($C5338,薬効分類マスタ!$A$2:$B$180,2,FALSE()),"未登録")</f>
        <v>生薬</v>
      </c>
      <c r="E5338" s="16" t="s">
        <v>12372</v>
      </c>
      <c r="F5338" s="16" t="s">
        <v>476</v>
      </c>
      <c r="G5338" s="16" t="s">
        <v>12372</v>
      </c>
      <c r="I5338" s="0" t="n">
        <v>10.7</v>
      </c>
      <c r="K5338" s="0" t="str">
        <f aca="false">IFERROR(IF(VLOOKUP($C5338,薬効分類マスタ!$A$2:$E$180,5,FALSE())=0,"",VLOOKUP($C5338,薬効分類マスタ!$A$2:$E$180,5,FALSE())),"")</f>
        <v/>
      </c>
      <c r="L5338" s="17"/>
      <c r="M5338" s="0" t="str">
        <f aca="false">IF($K5338="","",IF($L5338&lt;&gt;"",$L5338,VLOOKUP($C5338,薬効分類マスタ!$A$2:$F$180,6,FALSE())))</f>
        <v/>
      </c>
      <c r="N5338" s="0" t="str">
        <f aca="false">ASC(G5338)</f>
        <v>ｵｳﾋ</v>
      </c>
      <c r="O5338" s="0" t="str">
        <f aca="false">ASC(E5338)</f>
        <v>ｵｳﾋ</v>
      </c>
      <c r="P5338" s="16" t="n">
        <f aca="false">N(P5337)+IF($C5338=検索!$B$49,1,0)</f>
        <v>0</v>
      </c>
    </row>
    <row r="5339" customFormat="false" ht="15" hidden="false" customHeight="false" outlineLevel="0" collapsed="false">
      <c r="A5339" s="16" t="s">
        <v>221</v>
      </c>
      <c r="B5339" s="0" t="s">
        <v>12373</v>
      </c>
      <c r="C5339" s="0" t="n">
        <v>510</v>
      </c>
      <c r="D5339" s="0" t="str">
        <f aca="false">IFERROR(VLOOKUP($C5339,薬効分類マスタ!$A$2:$B$180,2,FALSE()),"未登録")</f>
        <v>生薬</v>
      </c>
      <c r="E5339" s="16" t="s">
        <v>12372</v>
      </c>
      <c r="F5339" s="16" t="s">
        <v>476</v>
      </c>
      <c r="G5339" s="16" t="s">
        <v>12374</v>
      </c>
      <c r="H5339" s="16" t="s">
        <v>12293</v>
      </c>
      <c r="I5339" s="0" t="n">
        <v>16.1</v>
      </c>
      <c r="K5339" s="0" t="str">
        <f aca="false">IFERROR(IF(VLOOKUP($C5339,薬効分類マスタ!$A$2:$E$180,5,FALSE())=0,"",VLOOKUP($C5339,薬効分類マスタ!$A$2:$E$180,5,FALSE())),"")</f>
        <v/>
      </c>
      <c r="L5339" s="17"/>
      <c r="M5339" s="0" t="str">
        <f aca="false">IF($K5339="","",IF($L5339&lt;&gt;"",$L5339,VLOOKUP($C5339,薬効分類マスタ!$A$2:$F$180,6,FALSE())))</f>
        <v/>
      </c>
      <c r="N5339" s="0" t="str">
        <f aca="false">ASC(G5339)</f>
        <v>ｳﾁﾀﾞのｵｳﾋM</v>
      </c>
      <c r="O5339" s="0" t="str">
        <f aca="false">ASC(E5339)</f>
        <v>ｵｳﾋ</v>
      </c>
      <c r="P5339" s="16" t="n">
        <f aca="false">N(P5338)+IF($C5339=検索!$B$49,1,0)</f>
        <v>0</v>
      </c>
    </row>
    <row r="5340" customFormat="false" ht="15" hidden="false" customHeight="false" outlineLevel="0" collapsed="false">
      <c r="A5340" s="16" t="s">
        <v>221</v>
      </c>
      <c r="B5340" s="0" t="s">
        <v>12375</v>
      </c>
      <c r="C5340" s="0" t="n">
        <v>510</v>
      </c>
      <c r="D5340" s="0" t="str">
        <f aca="false">IFERROR(VLOOKUP($C5340,薬効分類マスタ!$A$2:$B$180,2,FALSE()),"未登録")</f>
        <v>生薬</v>
      </c>
      <c r="E5340" s="16" t="s">
        <v>12372</v>
      </c>
      <c r="F5340" s="16" t="s">
        <v>476</v>
      </c>
      <c r="G5340" s="16" t="s">
        <v>12376</v>
      </c>
      <c r="H5340" s="16" t="s">
        <v>12296</v>
      </c>
      <c r="I5340" s="0" t="n">
        <v>16.1</v>
      </c>
      <c r="K5340" s="0" t="str">
        <f aca="false">IFERROR(IF(VLOOKUP($C5340,薬効分類マスタ!$A$2:$E$180,5,FALSE())=0,"",VLOOKUP($C5340,薬効分類マスタ!$A$2:$E$180,5,FALSE())),"")</f>
        <v/>
      </c>
      <c r="L5340" s="17"/>
      <c r="M5340" s="0" t="str">
        <f aca="false">IF($K5340="","",IF($L5340&lt;&gt;"",$L5340,VLOOKUP($C5340,薬効分類マスタ!$A$2:$F$180,6,FALSE())))</f>
        <v/>
      </c>
      <c r="N5340" s="0" t="str">
        <f aca="false">ASC(G5340)</f>
        <v>ﾄﾁﾓﾄのｵｳﾋ</v>
      </c>
      <c r="O5340" s="0" t="str">
        <f aca="false">ASC(E5340)</f>
        <v>ｵｳﾋ</v>
      </c>
      <c r="P5340" s="16" t="n">
        <f aca="false">N(P5339)+IF($C5340=検索!$B$49,1,0)</f>
        <v>0</v>
      </c>
    </row>
    <row r="5341" customFormat="false" ht="15" hidden="false" customHeight="false" outlineLevel="0" collapsed="false">
      <c r="A5341" s="16" t="s">
        <v>221</v>
      </c>
      <c r="B5341" s="0" t="s">
        <v>12377</v>
      </c>
      <c r="C5341" s="0" t="n">
        <v>510</v>
      </c>
      <c r="D5341" s="0" t="str">
        <f aca="false">IFERROR(VLOOKUP($C5341,薬効分類マスタ!$A$2:$B$180,2,FALSE()),"未登録")</f>
        <v>生薬</v>
      </c>
      <c r="E5341" s="16" t="s">
        <v>12378</v>
      </c>
      <c r="F5341" s="16" t="s">
        <v>476</v>
      </c>
      <c r="G5341" s="16" t="s">
        <v>12379</v>
      </c>
      <c r="I5341" s="0" t="n">
        <v>167.6</v>
      </c>
      <c r="K5341" s="0" t="str">
        <f aca="false">IFERROR(IF(VLOOKUP($C5341,薬効分類マスタ!$A$2:$E$180,5,FALSE())=0,"",VLOOKUP($C5341,薬効分類マスタ!$A$2:$E$180,5,FALSE())),"")</f>
        <v/>
      </c>
      <c r="L5341" s="17"/>
      <c r="M5341" s="0" t="str">
        <f aca="false">IF($K5341="","",IF($L5341&lt;&gt;"",$L5341,VLOOKUP($C5341,薬効分類マスタ!$A$2:$F$180,6,FALSE())))</f>
        <v/>
      </c>
      <c r="N5341" s="0" t="str">
        <f aca="false">ASC(G5341)</f>
        <v>ｵｳﾚﾝ末</v>
      </c>
      <c r="O5341" s="0" t="str">
        <f aca="false">ASC(E5341)</f>
        <v>ｵｳﾚﾝ</v>
      </c>
      <c r="P5341" s="16" t="n">
        <f aca="false">N(P5340)+IF($C5341=検索!$B$49,1,0)</f>
        <v>0</v>
      </c>
    </row>
    <row r="5342" customFormat="false" ht="15" hidden="false" customHeight="false" outlineLevel="0" collapsed="false">
      <c r="A5342" s="16" t="s">
        <v>221</v>
      </c>
      <c r="B5342" s="0" t="s">
        <v>12380</v>
      </c>
      <c r="C5342" s="0" t="n">
        <v>510</v>
      </c>
      <c r="D5342" s="0" t="str">
        <f aca="false">IFERROR(VLOOKUP($C5342,薬効分類マスタ!$A$2:$B$180,2,FALSE()),"未登録")</f>
        <v>生薬</v>
      </c>
      <c r="E5342" s="16" t="s">
        <v>12378</v>
      </c>
      <c r="F5342" s="16" t="s">
        <v>476</v>
      </c>
      <c r="G5342" s="16" t="s">
        <v>12378</v>
      </c>
      <c r="I5342" s="0" t="n">
        <v>90.3</v>
      </c>
      <c r="K5342" s="0" t="str">
        <f aca="false">IFERROR(IF(VLOOKUP($C5342,薬効分類マスタ!$A$2:$E$180,5,FALSE())=0,"",VLOOKUP($C5342,薬効分類マスタ!$A$2:$E$180,5,FALSE())),"")</f>
        <v/>
      </c>
      <c r="L5342" s="17"/>
      <c r="M5342" s="0" t="str">
        <f aca="false">IF($K5342="","",IF($L5342&lt;&gt;"",$L5342,VLOOKUP($C5342,薬効分類マスタ!$A$2:$F$180,6,FALSE())))</f>
        <v/>
      </c>
      <c r="N5342" s="0" t="str">
        <f aca="false">ASC(G5342)</f>
        <v>ｵｳﾚﾝ</v>
      </c>
      <c r="O5342" s="0" t="str">
        <f aca="false">ASC(E5342)</f>
        <v>ｵｳﾚﾝ</v>
      </c>
      <c r="P5342" s="16" t="n">
        <f aca="false">N(P5341)+IF($C5342=検索!$B$49,1,0)</f>
        <v>0</v>
      </c>
    </row>
    <row r="5343" customFormat="false" ht="15" hidden="false" customHeight="false" outlineLevel="0" collapsed="false">
      <c r="A5343" s="16" t="s">
        <v>221</v>
      </c>
      <c r="B5343" s="0" t="s">
        <v>12381</v>
      </c>
      <c r="C5343" s="0" t="n">
        <v>510</v>
      </c>
      <c r="D5343" s="0" t="str">
        <f aca="false">IFERROR(VLOOKUP($C5343,薬効分類マスタ!$A$2:$B$180,2,FALSE()),"未登録")</f>
        <v>生薬</v>
      </c>
      <c r="E5343" s="16" t="s">
        <v>12378</v>
      </c>
      <c r="F5343" s="16" t="s">
        <v>476</v>
      </c>
      <c r="G5343" s="16" t="s">
        <v>12382</v>
      </c>
      <c r="H5343" s="16" t="s">
        <v>12351</v>
      </c>
      <c r="I5343" s="0" t="n">
        <v>117.4</v>
      </c>
      <c r="K5343" s="0" t="str">
        <f aca="false">IFERROR(IF(VLOOKUP($C5343,薬効分類マスタ!$A$2:$E$180,5,FALSE())=0,"",VLOOKUP($C5343,薬効分類マスタ!$A$2:$E$180,5,FALSE())),"")</f>
        <v/>
      </c>
      <c r="L5343" s="17"/>
      <c r="M5343" s="0" t="str">
        <f aca="false">IF($K5343="","",IF($L5343&lt;&gt;"",$L5343,VLOOKUP($C5343,薬効分類マスタ!$A$2:$F$180,6,FALSE())))</f>
        <v/>
      </c>
      <c r="N5343" s="0" t="str">
        <f aca="false">ASC(G5343)</f>
        <v>高砂ｵｳﾚﾝM</v>
      </c>
      <c r="O5343" s="0" t="str">
        <f aca="false">ASC(E5343)</f>
        <v>ｵｳﾚﾝ</v>
      </c>
      <c r="P5343" s="16" t="n">
        <f aca="false">N(P5342)+IF($C5343=検索!$B$49,1,0)</f>
        <v>0</v>
      </c>
    </row>
    <row r="5344" customFormat="false" ht="15" hidden="false" customHeight="false" outlineLevel="0" collapsed="false">
      <c r="A5344" s="16" t="s">
        <v>221</v>
      </c>
      <c r="B5344" s="0" t="s">
        <v>12383</v>
      </c>
      <c r="C5344" s="0" t="n">
        <v>510</v>
      </c>
      <c r="D5344" s="0" t="str">
        <f aca="false">IFERROR(VLOOKUP($C5344,薬効分類マスタ!$A$2:$B$180,2,FALSE()),"未登録")</f>
        <v>生薬</v>
      </c>
      <c r="E5344" s="16" t="s">
        <v>12378</v>
      </c>
      <c r="F5344" s="16" t="s">
        <v>476</v>
      </c>
      <c r="G5344" s="16" t="s">
        <v>12384</v>
      </c>
      <c r="H5344" s="16" t="s">
        <v>9549</v>
      </c>
      <c r="I5344" s="0" t="n">
        <v>117.4</v>
      </c>
      <c r="K5344" s="0" t="str">
        <f aca="false">IFERROR(IF(VLOOKUP($C5344,薬効分類マスタ!$A$2:$E$180,5,FALSE())=0,"",VLOOKUP($C5344,薬効分類マスタ!$A$2:$E$180,5,FALSE())),"")</f>
        <v/>
      </c>
      <c r="L5344" s="17"/>
      <c r="M5344" s="0" t="str">
        <f aca="false">IF($K5344="","",IF($L5344&lt;&gt;"",$L5344,VLOOKUP($C5344,薬効分類マスタ!$A$2:$F$180,6,FALSE())))</f>
        <v/>
      </c>
      <c r="N5344" s="0" t="str">
        <f aca="false">ASC(G5344)</f>
        <v>ﾂﾑﾗの生薬ｵｳﾚﾝ</v>
      </c>
      <c r="O5344" s="0" t="str">
        <f aca="false">ASC(E5344)</f>
        <v>ｵｳﾚﾝ</v>
      </c>
      <c r="P5344" s="16" t="n">
        <f aca="false">N(P5343)+IF($C5344=検索!$B$49,1,0)</f>
        <v>0</v>
      </c>
    </row>
    <row r="5345" customFormat="false" ht="15" hidden="false" customHeight="false" outlineLevel="0" collapsed="false">
      <c r="A5345" s="16" t="s">
        <v>221</v>
      </c>
      <c r="B5345" s="0" t="s">
        <v>12385</v>
      </c>
      <c r="C5345" s="0" t="n">
        <v>510</v>
      </c>
      <c r="D5345" s="0" t="str">
        <f aca="false">IFERROR(VLOOKUP($C5345,薬効分類マスタ!$A$2:$B$180,2,FALSE()),"未登録")</f>
        <v>生薬</v>
      </c>
      <c r="E5345" s="16" t="s">
        <v>12378</v>
      </c>
      <c r="F5345" s="16" t="s">
        <v>476</v>
      </c>
      <c r="G5345" s="16" t="s">
        <v>12386</v>
      </c>
      <c r="H5345" s="16" t="s">
        <v>12296</v>
      </c>
      <c r="I5345" s="0" t="n">
        <v>117.4</v>
      </c>
      <c r="K5345" s="0" t="str">
        <f aca="false">IFERROR(IF(VLOOKUP($C5345,薬効分類マスタ!$A$2:$E$180,5,FALSE())=0,"",VLOOKUP($C5345,薬効分類マスタ!$A$2:$E$180,5,FALSE())),"")</f>
        <v/>
      </c>
      <c r="L5345" s="17"/>
      <c r="M5345" s="0" t="str">
        <f aca="false">IF($K5345="","",IF($L5345&lt;&gt;"",$L5345,VLOOKUP($C5345,薬効分類マスタ!$A$2:$F$180,6,FALSE())))</f>
        <v/>
      </c>
      <c r="N5345" s="0" t="str">
        <f aca="false">ASC(G5345)</f>
        <v>ﾄﾁﾓﾄのｵｳﾚﾝ</v>
      </c>
      <c r="O5345" s="0" t="str">
        <f aca="false">ASC(E5345)</f>
        <v>ｵｳﾚﾝ</v>
      </c>
      <c r="P5345" s="16" t="n">
        <f aca="false">N(P5344)+IF($C5345=検索!$B$49,1,0)</f>
        <v>0</v>
      </c>
    </row>
    <row r="5346" customFormat="false" ht="15" hidden="false" customHeight="false" outlineLevel="0" collapsed="false">
      <c r="A5346" s="16" t="s">
        <v>221</v>
      </c>
      <c r="B5346" s="0" t="s">
        <v>12387</v>
      </c>
      <c r="C5346" s="0" t="n">
        <v>510</v>
      </c>
      <c r="D5346" s="0" t="str">
        <f aca="false">IFERROR(VLOOKUP($C5346,薬効分類マスタ!$A$2:$B$180,2,FALSE()),"未登録")</f>
        <v>生薬</v>
      </c>
      <c r="E5346" s="16" t="s">
        <v>12378</v>
      </c>
      <c r="F5346" s="16" t="s">
        <v>476</v>
      </c>
      <c r="G5346" s="16" t="s">
        <v>12388</v>
      </c>
      <c r="H5346" s="16" t="s">
        <v>12358</v>
      </c>
      <c r="I5346" s="0" t="n">
        <v>117.4</v>
      </c>
      <c r="K5346" s="0" t="str">
        <f aca="false">IFERROR(IF(VLOOKUP($C5346,薬効分類マスタ!$A$2:$E$180,5,FALSE())=0,"",VLOOKUP($C5346,薬効分類マスタ!$A$2:$E$180,5,FALSE())),"")</f>
        <v/>
      </c>
      <c r="L5346" s="17"/>
      <c r="M5346" s="0" t="str">
        <f aca="false">IF($K5346="","",IF($L5346&lt;&gt;"",$L5346,VLOOKUP($C5346,薬効分類マスタ!$A$2:$F$180,6,FALSE())))</f>
        <v/>
      </c>
      <c r="N5346" s="0" t="str">
        <f aca="false">ASC(G5346)</f>
        <v>ﾎﾘｴ　ｵｳﾚﾝK</v>
      </c>
      <c r="O5346" s="0" t="str">
        <f aca="false">ASC(E5346)</f>
        <v>ｵｳﾚﾝ</v>
      </c>
      <c r="P5346" s="16" t="n">
        <f aca="false">N(P5345)+IF($C5346=検索!$B$49,1,0)</f>
        <v>0</v>
      </c>
    </row>
    <row r="5347" customFormat="false" ht="15" hidden="false" customHeight="false" outlineLevel="0" collapsed="false">
      <c r="A5347" s="16" t="s">
        <v>221</v>
      </c>
      <c r="B5347" s="0" t="s">
        <v>12389</v>
      </c>
      <c r="C5347" s="0" t="n">
        <v>510</v>
      </c>
      <c r="D5347" s="0" t="str">
        <f aca="false">IFERROR(VLOOKUP($C5347,薬効分類マスタ!$A$2:$B$180,2,FALSE()),"未登録")</f>
        <v>生薬</v>
      </c>
      <c r="E5347" s="16" t="s">
        <v>12390</v>
      </c>
      <c r="F5347" s="16" t="s">
        <v>476</v>
      </c>
      <c r="G5347" s="16" t="s">
        <v>12391</v>
      </c>
      <c r="I5347" s="0" t="n">
        <v>32.1</v>
      </c>
      <c r="K5347" s="0" t="str">
        <f aca="false">IFERROR(IF(VLOOKUP($C5347,薬効分類マスタ!$A$2:$E$180,5,FALSE())=0,"",VLOOKUP($C5347,薬効分類マスタ!$A$2:$E$180,5,FALSE())),"")</f>
        <v/>
      </c>
      <c r="L5347" s="17"/>
      <c r="M5347" s="0" t="str">
        <f aca="false">IF($K5347="","",IF($L5347&lt;&gt;"",$L5347,VLOOKUP($C5347,薬効分類マスタ!$A$2:$F$180,6,FALSE())))</f>
        <v/>
      </c>
      <c r="N5347" s="0" t="str">
        <f aca="false">ASC(G5347)</f>
        <v>ｵﾝｼﾞ末</v>
      </c>
      <c r="O5347" s="0" t="str">
        <f aca="false">ASC(E5347)</f>
        <v>ｵﾝｼﾞ</v>
      </c>
      <c r="P5347" s="16" t="n">
        <f aca="false">N(P5346)+IF($C5347=検索!$B$49,1,0)</f>
        <v>0</v>
      </c>
    </row>
    <row r="5348" customFormat="false" ht="15" hidden="false" customHeight="false" outlineLevel="0" collapsed="false">
      <c r="A5348" s="16" t="s">
        <v>221</v>
      </c>
      <c r="B5348" s="0" t="s">
        <v>12392</v>
      </c>
      <c r="C5348" s="0" t="n">
        <v>510</v>
      </c>
      <c r="D5348" s="0" t="str">
        <f aca="false">IFERROR(VLOOKUP($C5348,薬効分類マスタ!$A$2:$B$180,2,FALSE()),"未登録")</f>
        <v>生薬</v>
      </c>
      <c r="E5348" s="16" t="s">
        <v>12390</v>
      </c>
      <c r="F5348" s="16" t="s">
        <v>476</v>
      </c>
      <c r="G5348" s="16" t="s">
        <v>12390</v>
      </c>
      <c r="I5348" s="0" t="n">
        <v>40.4</v>
      </c>
      <c r="K5348" s="0" t="str">
        <f aca="false">IFERROR(IF(VLOOKUP($C5348,薬効分類マスタ!$A$2:$E$180,5,FALSE())=0,"",VLOOKUP($C5348,薬効分類マスタ!$A$2:$E$180,5,FALSE())),"")</f>
        <v/>
      </c>
      <c r="L5348" s="17"/>
      <c r="M5348" s="0" t="str">
        <f aca="false">IF($K5348="","",IF($L5348&lt;&gt;"",$L5348,VLOOKUP($C5348,薬効分類マスタ!$A$2:$F$180,6,FALSE())))</f>
        <v/>
      </c>
      <c r="N5348" s="0" t="str">
        <f aca="false">ASC(G5348)</f>
        <v>ｵﾝｼﾞ</v>
      </c>
      <c r="O5348" s="0" t="str">
        <f aca="false">ASC(E5348)</f>
        <v>ｵﾝｼﾞ</v>
      </c>
      <c r="P5348" s="16" t="n">
        <f aca="false">N(P5347)+IF($C5348=検索!$B$49,1,0)</f>
        <v>0</v>
      </c>
    </row>
    <row r="5349" customFormat="false" ht="15" hidden="false" customHeight="false" outlineLevel="0" collapsed="false">
      <c r="A5349" s="16" t="s">
        <v>221</v>
      </c>
      <c r="B5349" s="0" t="s">
        <v>12393</v>
      </c>
      <c r="C5349" s="0" t="n">
        <v>510</v>
      </c>
      <c r="D5349" s="0" t="str">
        <f aca="false">IFERROR(VLOOKUP($C5349,薬効分類マスタ!$A$2:$B$180,2,FALSE()),"未登録")</f>
        <v>生薬</v>
      </c>
      <c r="E5349" s="16" t="s">
        <v>12394</v>
      </c>
      <c r="F5349" s="16" t="s">
        <v>476</v>
      </c>
      <c r="G5349" s="16" t="s">
        <v>12394</v>
      </c>
      <c r="I5349" s="0" t="n">
        <v>21.6</v>
      </c>
      <c r="K5349" s="0" t="str">
        <f aca="false">IFERROR(IF(VLOOKUP($C5349,薬効分類マスタ!$A$2:$E$180,5,FALSE())=0,"",VLOOKUP($C5349,薬効分類マスタ!$A$2:$E$180,5,FALSE())),"")</f>
        <v/>
      </c>
      <c r="L5349" s="17"/>
      <c r="M5349" s="0" t="str">
        <f aca="false">IF($K5349="","",IF($L5349&lt;&gt;"",$L5349,VLOOKUP($C5349,薬効分類マスタ!$A$2:$F$180,6,FALSE())))</f>
        <v/>
      </c>
      <c r="N5349" s="0" t="str">
        <f aca="false">ASC(G5349)</f>
        <v>ｶｲｶ</v>
      </c>
      <c r="O5349" s="0" t="str">
        <f aca="false">ASC(E5349)</f>
        <v>ｶｲｶ</v>
      </c>
      <c r="P5349" s="16" t="n">
        <f aca="false">N(P5348)+IF($C5349=検索!$B$49,1,0)</f>
        <v>0</v>
      </c>
    </row>
    <row r="5350" customFormat="false" ht="15" hidden="false" customHeight="false" outlineLevel="0" collapsed="false">
      <c r="A5350" s="16" t="s">
        <v>221</v>
      </c>
      <c r="B5350" s="0" t="s">
        <v>12395</v>
      </c>
      <c r="C5350" s="0" t="n">
        <v>510</v>
      </c>
      <c r="D5350" s="0" t="str">
        <f aca="false">IFERROR(VLOOKUP($C5350,薬効分類マスタ!$A$2:$B$180,2,FALSE()),"未登録")</f>
        <v>生薬</v>
      </c>
      <c r="E5350" s="16" t="s">
        <v>12396</v>
      </c>
      <c r="F5350" s="16" t="s">
        <v>476</v>
      </c>
      <c r="G5350" s="16" t="s">
        <v>12396</v>
      </c>
      <c r="I5350" s="0" t="n">
        <v>25.5</v>
      </c>
      <c r="K5350" s="0" t="str">
        <f aca="false">IFERROR(IF(VLOOKUP($C5350,薬効分類マスタ!$A$2:$E$180,5,FALSE())=0,"",VLOOKUP($C5350,薬効分類マスタ!$A$2:$E$180,5,FALSE())),"")</f>
        <v/>
      </c>
      <c r="L5350" s="17"/>
      <c r="M5350" s="0" t="str">
        <f aca="false">IF($K5350="","",IF($L5350&lt;&gt;"",$L5350,VLOOKUP($C5350,薬効分類マスタ!$A$2:$F$180,6,FALSE())))</f>
        <v/>
      </c>
      <c r="N5350" s="0" t="str">
        <f aca="false">ASC(G5350)</f>
        <v>ｶﾞｲﾖｳ</v>
      </c>
      <c r="O5350" s="0" t="str">
        <f aca="false">ASC(E5350)</f>
        <v>ｶﾞｲﾖｳ</v>
      </c>
      <c r="P5350" s="16" t="n">
        <f aca="false">N(P5349)+IF($C5350=検索!$B$49,1,0)</f>
        <v>0</v>
      </c>
    </row>
    <row r="5351" customFormat="false" ht="15" hidden="false" customHeight="false" outlineLevel="0" collapsed="false">
      <c r="A5351" s="16" t="s">
        <v>221</v>
      </c>
      <c r="B5351" s="0" t="s">
        <v>12397</v>
      </c>
      <c r="C5351" s="0" t="n">
        <v>510</v>
      </c>
      <c r="D5351" s="0" t="str">
        <f aca="false">IFERROR(VLOOKUP($C5351,薬効分類マスタ!$A$2:$B$180,2,FALSE()),"未登録")</f>
        <v>生薬</v>
      </c>
      <c r="E5351" s="16" t="s">
        <v>12398</v>
      </c>
      <c r="F5351" s="16" t="s">
        <v>476</v>
      </c>
      <c r="G5351" s="16" t="s">
        <v>12398</v>
      </c>
      <c r="I5351" s="0" t="n">
        <v>17.8</v>
      </c>
      <c r="K5351" s="0" t="str">
        <f aca="false">IFERROR(IF(VLOOKUP($C5351,薬効分類マスタ!$A$2:$E$180,5,FALSE())=0,"",VLOOKUP($C5351,薬効分類マスタ!$A$2:$E$180,5,FALSE())),"")</f>
        <v/>
      </c>
      <c r="L5351" s="17"/>
      <c r="M5351" s="0" t="str">
        <f aca="false">IF($K5351="","",IF($L5351&lt;&gt;"",$L5351,VLOOKUP($C5351,薬効分類マスタ!$A$2:$F$180,6,FALSE())))</f>
        <v/>
      </c>
      <c r="N5351" s="0" t="str">
        <f aca="false">ASC(G5351)</f>
        <v>ｶｺﾞｿｳ</v>
      </c>
      <c r="O5351" s="0" t="str">
        <f aca="false">ASC(E5351)</f>
        <v>ｶｺﾞｿｳ</v>
      </c>
      <c r="P5351" s="16" t="n">
        <f aca="false">N(P5350)+IF($C5351=検索!$B$49,1,0)</f>
        <v>0</v>
      </c>
    </row>
    <row r="5352" customFormat="false" ht="15" hidden="false" customHeight="false" outlineLevel="0" collapsed="false">
      <c r="A5352" s="16" t="s">
        <v>221</v>
      </c>
      <c r="B5352" s="0" t="s">
        <v>12399</v>
      </c>
      <c r="C5352" s="0" t="n">
        <v>510</v>
      </c>
      <c r="D5352" s="0" t="str">
        <f aca="false">IFERROR(VLOOKUP($C5352,薬効分類マスタ!$A$2:$B$180,2,FALSE()),"未登録")</f>
        <v>生薬</v>
      </c>
      <c r="E5352" s="16" t="s">
        <v>12400</v>
      </c>
      <c r="F5352" s="16" t="s">
        <v>476</v>
      </c>
      <c r="G5352" s="16" t="s">
        <v>12400</v>
      </c>
      <c r="I5352" s="0" t="n">
        <v>16.5</v>
      </c>
      <c r="K5352" s="0" t="str">
        <f aca="false">IFERROR(IF(VLOOKUP($C5352,薬効分類マスタ!$A$2:$E$180,5,FALSE())=0,"",VLOOKUP($C5352,薬効分類マスタ!$A$2:$E$180,5,FALSE())),"")</f>
        <v/>
      </c>
      <c r="L5352" s="17"/>
      <c r="M5352" s="0" t="str">
        <f aca="false">IF($K5352="","",IF($L5352&lt;&gt;"",$L5352,VLOOKUP($C5352,薬効分類マスタ!$A$2:$F$180,6,FALSE())))</f>
        <v/>
      </c>
      <c r="N5352" s="0" t="str">
        <f aca="false">ASC(G5352)</f>
        <v>ｶｼ</v>
      </c>
      <c r="O5352" s="0" t="str">
        <f aca="false">ASC(E5352)</f>
        <v>ｶｼ</v>
      </c>
      <c r="P5352" s="16" t="n">
        <f aca="false">N(P5351)+IF($C5352=検索!$B$49,1,0)</f>
        <v>0</v>
      </c>
    </row>
    <row r="5353" customFormat="false" ht="15" hidden="false" customHeight="false" outlineLevel="0" collapsed="false">
      <c r="A5353" s="16" t="s">
        <v>221</v>
      </c>
      <c r="B5353" s="0" t="s">
        <v>12401</v>
      </c>
      <c r="C5353" s="0" t="n">
        <v>510</v>
      </c>
      <c r="D5353" s="0" t="str">
        <f aca="false">IFERROR(VLOOKUP($C5353,薬効分類マスタ!$A$2:$B$180,2,FALSE()),"未登録")</f>
        <v>生薬</v>
      </c>
      <c r="E5353" s="16" t="s">
        <v>12402</v>
      </c>
      <c r="F5353" s="16" t="s">
        <v>476</v>
      </c>
      <c r="G5353" s="16" t="s">
        <v>12402</v>
      </c>
      <c r="I5353" s="0" t="n">
        <v>25.5</v>
      </c>
      <c r="K5353" s="0" t="str">
        <f aca="false">IFERROR(IF(VLOOKUP($C5353,薬効分類マスタ!$A$2:$E$180,5,FALSE())=0,"",VLOOKUP($C5353,薬効分類マスタ!$A$2:$E$180,5,FALSE())),"")</f>
        <v/>
      </c>
      <c r="L5353" s="17"/>
      <c r="M5353" s="0" t="str">
        <f aca="false">IF($K5353="","",IF($L5353&lt;&gt;"",$L5353,VLOOKUP($C5353,薬効分類マスタ!$A$2:$F$180,6,FALSE())))</f>
        <v/>
      </c>
      <c r="N5353" s="0" t="str">
        <f aca="false">ASC(G5353)</f>
        <v>ｶｼｭｳ</v>
      </c>
      <c r="O5353" s="0" t="str">
        <f aca="false">ASC(E5353)</f>
        <v>ｶｼｭｳ</v>
      </c>
      <c r="P5353" s="16" t="n">
        <f aca="false">N(P5352)+IF($C5353=検索!$B$49,1,0)</f>
        <v>0</v>
      </c>
    </row>
    <row r="5354" customFormat="false" ht="15" hidden="false" customHeight="false" outlineLevel="0" collapsed="false">
      <c r="A5354" s="16" t="s">
        <v>221</v>
      </c>
      <c r="B5354" s="0" t="s">
        <v>12403</v>
      </c>
      <c r="C5354" s="0" t="n">
        <v>510</v>
      </c>
      <c r="D5354" s="0" t="str">
        <f aca="false">IFERROR(VLOOKUP($C5354,薬効分類マスタ!$A$2:$B$180,2,FALSE()),"未登録")</f>
        <v>生薬</v>
      </c>
      <c r="E5354" s="16" t="s">
        <v>12404</v>
      </c>
      <c r="F5354" s="16" t="s">
        <v>476</v>
      </c>
      <c r="G5354" s="16" t="s">
        <v>12404</v>
      </c>
      <c r="I5354" s="0" t="n">
        <v>10.5</v>
      </c>
      <c r="K5354" s="0" t="str">
        <f aca="false">IFERROR(IF(VLOOKUP($C5354,薬効分類マスタ!$A$2:$E$180,5,FALSE())=0,"",VLOOKUP($C5354,薬効分類マスタ!$A$2:$E$180,5,FALSE())),"")</f>
        <v/>
      </c>
      <c r="L5354" s="17"/>
      <c r="M5354" s="0" t="str">
        <f aca="false">IF($K5354="","",IF($L5354&lt;&gt;"",$L5354,VLOOKUP($C5354,薬効分類マスタ!$A$2:$F$180,6,FALSE())))</f>
        <v/>
      </c>
      <c r="N5354" s="0" t="str">
        <f aca="false">ASC(G5354)</f>
        <v>ｶﾞｼﾞｭﾂ</v>
      </c>
      <c r="O5354" s="0" t="str">
        <f aca="false">ASC(E5354)</f>
        <v>ｶﾞｼﾞｭﾂ</v>
      </c>
      <c r="P5354" s="16" t="n">
        <f aca="false">N(P5353)+IF($C5354=検索!$B$49,1,0)</f>
        <v>0</v>
      </c>
    </row>
    <row r="5355" customFormat="false" ht="15" hidden="false" customHeight="false" outlineLevel="0" collapsed="false">
      <c r="A5355" s="16" t="s">
        <v>221</v>
      </c>
      <c r="B5355" s="0" t="s">
        <v>12405</v>
      </c>
      <c r="C5355" s="0" t="n">
        <v>510</v>
      </c>
      <c r="D5355" s="0" t="str">
        <f aca="false">IFERROR(VLOOKUP($C5355,薬効分類マスタ!$A$2:$B$180,2,FALSE()),"未登録")</f>
        <v>生薬</v>
      </c>
      <c r="E5355" s="16" t="s">
        <v>12404</v>
      </c>
      <c r="F5355" s="16" t="s">
        <v>476</v>
      </c>
      <c r="G5355" s="16" t="s">
        <v>12406</v>
      </c>
      <c r="H5355" s="16" t="s">
        <v>12293</v>
      </c>
      <c r="I5355" s="0" t="n">
        <v>11.4</v>
      </c>
      <c r="K5355" s="0" t="str">
        <f aca="false">IFERROR(IF(VLOOKUP($C5355,薬効分類マスタ!$A$2:$E$180,5,FALSE())=0,"",VLOOKUP($C5355,薬効分類マスタ!$A$2:$E$180,5,FALSE())),"")</f>
        <v/>
      </c>
      <c r="L5355" s="17"/>
      <c r="M5355" s="0" t="str">
        <f aca="false">IF($K5355="","",IF($L5355&lt;&gt;"",$L5355,VLOOKUP($C5355,薬効分類マスタ!$A$2:$F$180,6,FALSE())))</f>
        <v/>
      </c>
      <c r="N5355" s="0" t="str">
        <f aca="false">ASC(G5355)</f>
        <v>ｳﾁﾀﾞのｶﾞｼﾞｭﾂM</v>
      </c>
      <c r="O5355" s="0" t="str">
        <f aca="false">ASC(E5355)</f>
        <v>ｶﾞｼﾞｭﾂ</v>
      </c>
      <c r="P5355" s="16" t="n">
        <f aca="false">N(P5354)+IF($C5355=検索!$B$49,1,0)</f>
        <v>0</v>
      </c>
    </row>
    <row r="5356" customFormat="false" ht="15" hidden="false" customHeight="false" outlineLevel="0" collapsed="false">
      <c r="A5356" s="16" t="s">
        <v>221</v>
      </c>
      <c r="B5356" s="0" t="s">
        <v>12407</v>
      </c>
      <c r="C5356" s="0" t="n">
        <v>510</v>
      </c>
      <c r="D5356" s="0" t="str">
        <f aca="false">IFERROR(VLOOKUP($C5356,薬効分類マスタ!$A$2:$B$180,2,FALSE()),"未登録")</f>
        <v>生薬</v>
      </c>
      <c r="E5356" s="16" t="s">
        <v>12404</v>
      </c>
      <c r="F5356" s="16" t="s">
        <v>476</v>
      </c>
      <c r="G5356" s="16" t="s">
        <v>12408</v>
      </c>
      <c r="H5356" s="16" t="s">
        <v>12296</v>
      </c>
      <c r="I5356" s="0" t="n">
        <v>11.4</v>
      </c>
      <c r="K5356" s="0" t="str">
        <f aca="false">IFERROR(IF(VLOOKUP($C5356,薬効分類マスタ!$A$2:$E$180,5,FALSE())=0,"",VLOOKUP($C5356,薬効分類マスタ!$A$2:$E$180,5,FALSE())),"")</f>
        <v/>
      </c>
      <c r="L5356" s="17"/>
      <c r="M5356" s="0" t="str">
        <f aca="false">IF($K5356="","",IF($L5356&lt;&gt;"",$L5356,VLOOKUP($C5356,薬効分類マスタ!$A$2:$F$180,6,FALSE())))</f>
        <v/>
      </c>
      <c r="N5356" s="0" t="str">
        <f aca="false">ASC(G5356)</f>
        <v>ﾄﾁﾓﾄのｶﾞｼﾞｭﾂ</v>
      </c>
      <c r="O5356" s="0" t="str">
        <f aca="false">ASC(E5356)</f>
        <v>ｶﾞｼﾞｭﾂ</v>
      </c>
      <c r="P5356" s="16" t="n">
        <f aca="false">N(P5355)+IF($C5356=検索!$B$49,1,0)</f>
        <v>0</v>
      </c>
    </row>
    <row r="5357" customFormat="false" ht="15" hidden="false" customHeight="false" outlineLevel="0" collapsed="false">
      <c r="A5357" s="16" t="s">
        <v>221</v>
      </c>
      <c r="B5357" s="0" t="s">
        <v>12409</v>
      </c>
      <c r="C5357" s="0" t="n">
        <v>510</v>
      </c>
      <c r="D5357" s="0" t="str">
        <f aca="false">IFERROR(VLOOKUP($C5357,薬効分類マスタ!$A$2:$B$180,2,FALSE()),"未登録")</f>
        <v>生薬</v>
      </c>
      <c r="E5357" s="16" t="s">
        <v>12404</v>
      </c>
      <c r="F5357" s="16" t="s">
        <v>476</v>
      </c>
      <c r="G5357" s="16" t="s">
        <v>12410</v>
      </c>
      <c r="H5357" s="16" t="s">
        <v>12351</v>
      </c>
      <c r="I5357" s="0" t="n">
        <v>11.4</v>
      </c>
      <c r="K5357" s="0" t="str">
        <f aca="false">IFERROR(IF(VLOOKUP($C5357,薬効分類マスタ!$A$2:$E$180,5,FALSE())=0,"",VLOOKUP($C5357,薬効分類マスタ!$A$2:$E$180,5,FALSE())),"")</f>
        <v/>
      </c>
      <c r="L5357" s="17"/>
      <c r="M5357" s="0" t="str">
        <f aca="false">IF($K5357="","",IF($L5357&lt;&gt;"",$L5357,VLOOKUP($C5357,薬効分類マスタ!$A$2:$F$180,6,FALSE())))</f>
        <v/>
      </c>
      <c r="N5357" s="0" t="str">
        <f aca="false">ASC(G5357)</f>
        <v>高砂ｶﾞｼﾞｭﾂM</v>
      </c>
      <c r="O5357" s="0" t="str">
        <f aca="false">ASC(E5357)</f>
        <v>ｶﾞｼﾞｭﾂ</v>
      </c>
      <c r="P5357" s="16" t="n">
        <f aca="false">N(P5356)+IF($C5357=検索!$B$49,1,0)</f>
        <v>0</v>
      </c>
    </row>
    <row r="5358" customFormat="false" ht="15" hidden="false" customHeight="false" outlineLevel="0" collapsed="false">
      <c r="A5358" s="16" t="s">
        <v>221</v>
      </c>
      <c r="B5358" s="0" t="s">
        <v>12411</v>
      </c>
      <c r="C5358" s="0" t="n">
        <v>510</v>
      </c>
      <c r="D5358" s="0" t="str">
        <f aca="false">IFERROR(VLOOKUP($C5358,薬効分類マスタ!$A$2:$B$180,2,FALSE()),"未登録")</f>
        <v>生薬</v>
      </c>
      <c r="E5358" s="16" t="s">
        <v>12404</v>
      </c>
      <c r="F5358" s="16" t="s">
        <v>476</v>
      </c>
      <c r="G5358" s="16" t="s">
        <v>12412</v>
      </c>
      <c r="I5358" s="0" t="n">
        <v>18.6</v>
      </c>
      <c r="K5358" s="0" t="str">
        <f aca="false">IFERROR(IF(VLOOKUP($C5358,薬効分類マスタ!$A$2:$E$180,5,FALSE())=0,"",VLOOKUP($C5358,薬効分類マスタ!$A$2:$E$180,5,FALSE())),"")</f>
        <v/>
      </c>
      <c r="L5358" s="17"/>
      <c r="M5358" s="0" t="str">
        <f aca="false">IF($K5358="","",IF($L5358&lt;&gt;"",$L5358,VLOOKUP($C5358,薬効分類マスタ!$A$2:$F$180,6,FALSE())))</f>
        <v/>
      </c>
      <c r="N5358" s="0" t="str">
        <f aca="false">ASC(G5358)</f>
        <v>ｶﾞｼﾞｭﾂ末</v>
      </c>
      <c r="O5358" s="0" t="str">
        <f aca="false">ASC(E5358)</f>
        <v>ｶﾞｼﾞｭﾂ</v>
      </c>
      <c r="P5358" s="16" t="n">
        <f aca="false">N(P5357)+IF($C5358=検索!$B$49,1,0)</f>
        <v>0</v>
      </c>
    </row>
    <row r="5359" customFormat="false" ht="15" hidden="false" customHeight="false" outlineLevel="0" collapsed="false">
      <c r="A5359" s="16" t="s">
        <v>221</v>
      </c>
      <c r="B5359" s="0" t="s">
        <v>12413</v>
      </c>
      <c r="C5359" s="0" t="n">
        <v>510</v>
      </c>
      <c r="D5359" s="0" t="str">
        <f aca="false">IFERROR(VLOOKUP($C5359,薬効分類マスタ!$A$2:$B$180,2,FALSE()),"未登録")</f>
        <v>生薬</v>
      </c>
      <c r="E5359" s="16" t="s">
        <v>12414</v>
      </c>
      <c r="F5359" s="16" t="s">
        <v>476</v>
      </c>
      <c r="G5359" s="16" t="s">
        <v>12414</v>
      </c>
      <c r="I5359" s="0" t="n">
        <v>14.4</v>
      </c>
      <c r="K5359" s="0" t="str">
        <f aca="false">IFERROR(IF(VLOOKUP($C5359,薬効分類マスタ!$A$2:$E$180,5,FALSE())=0,"",VLOOKUP($C5359,薬効分類マスタ!$A$2:$E$180,5,FALSE())),"")</f>
        <v/>
      </c>
      <c r="L5359" s="17"/>
      <c r="M5359" s="0" t="str">
        <f aca="false">IF($K5359="","",IF($L5359&lt;&gt;"",$L5359,VLOOKUP($C5359,薬効分類マスタ!$A$2:$F$180,6,FALSE())))</f>
        <v/>
      </c>
      <c r="N5359" s="0" t="str">
        <f aca="false">ASC(G5359)</f>
        <v>ｶｯｺｳ</v>
      </c>
      <c r="O5359" s="0" t="str">
        <f aca="false">ASC(E5359)</f>
        <v>ｶｯｺｳ</v>
      </c>
      <c r="P5359" s="16" t="n">
        <f aca="false">N(P5358)+IF($C5359=検索!$B$49,1,0)</f>
        <v>0</v>
      </c>
    </row>
    <row r="5360" customFormat="false" ht="15" hidden="false" customHeight="false" outlineLevel="0" collapsed="false">
      <c r="A5360" s="16" t="s">
        <v>221</v>
      </c>
      <c r="B5360" s="0" t="s">
        <v>12415</v>
      </c>
      <c r="C5360" s="0" t="n">
        <v>510</v>
      </c>
      <c r="D5360" s="0" t="str">
        <f aca="false">IFERROR(VLOOKUP($C5360,薬効分類マスタ!$A$2:$B$180,2,FALSE()),"未登録")</f>
        <v>生薬</v>
      </c>
      <c r="E5360" s="16" t="s">
        <v>12416</v>
      </c>
      <c r="F5360" s="16" t="s">
        <v>476</v>
      </c>
      <c r="G5360" s="16" t="s">
        <v>12416</v>
      </c>
      <c r="I5360" s="0" t="n">
        <v>17.1</v>
      </c>
      <c r="K5360" s="0" t="str">
        <f aca="false">IFERROR(IF(VLOOKUP($C5360,薬効分類マスタ!$A$2:$E$180,5,FALSE())=0,"",VLOOKUP($C5360,薬効分類マスタ!$A$2:$E$180,5,FALSE())),"")</f>
        <v/>
      </c>
      <c r="L5360" s="17"/>
      <c r="M5360" s="0" t="str">
        <f aca="false">IF($K5360="","",IF($L5360&lt;&gt;"",$L5360,VLOOKUP($C5360,薬効分類マスタ!$A$2:$F$180,6,FALSE())))</f>
        <v/>
      </c>
      <c r="N5360" s="0" t="str">
        <f aca="false">ASC(G5360)</f>
        <v>ｶｯｺﾝ</v>
      </c>
      <c r="O5360" s="0" t="str">
        <f aca="false">ASC(E5360)</f>
        <v>ｶｯｺﾝ</v>
      </c>
      <c r="P5360" s="16" t="n">
        <f aca="false">N(P5359)+IF($C5360=検索!$B$49,1,0)</f>
        <v>0</v>
      </c>
    </row>
    <row r="5361" customFormat="false" ht="15" hidden="false" customHeight="false" outlineLevel="0" collapsed="false">
      <c r="A5361" s="16" t="s">
        <v>221</v>
      </c>
      <c r="B5361" s="0" t="s">
        <v>12417</v>
      </c>
      <c r="C5361" s="0" t="n">
        <v>510</v>
      </c>
      <c r="D5361" s="0" t="str">
        <f aca="false">IFERROR(VLOOKUP($C5361,薬効分類マスタ!$A$2:$B$180,2,FALSE()),"未登録")</f>
        <v>生薬</v>
      </c>
      <c r="E5361" s="16" t="s">
        <v>12418</v>
      </c>
      <c r="F5361" s="16" t="s">
        <v>476</v>
      </c>
      <c r="G5361" s="16" t="s">
        <v>12418</v>
      </c>
      <c r="I5361" s="0" t="n">
        <v>15.8</v>
      </c>
      <c r="K5361" s="0" t="str">
        <f aca="false">IFERROR(IF(VLOOKUP($C5361,薬効分類マスタ!$A$2:$E$180,5,FALSE())=0,"",VLOOKUP($C5361,薬効分類マスタ!$A$2:$E$180,5,FALSE())),"")</f>
        <v/>
      </c>
      <c r="L5361" s="17"/>
      <c r="M5361" s="0" t="str">
        <f aca="false">IF($K5361="","",IF($L5361&lt;&gt;"",$L5361,VLOOKUP($C5361,薬効分類マスタ!$A$2:$F$180,6,FALSE())))</f>
        <v/>
      </c>
      <c r="N5361" s="0" t="str">
        <f aca="false">ASC(G5361)</f>
        <v>ｶｯｾｷ</v>
      </c>
      <c r="O5361" s="0" t="str">
        <f aca="false">ASC(E5361)</f>
        <v>ｶｯｾｷ</v>
      </c>
      <c r="P5361" s="16" t="n">
        <f aca="false">N(P5360)+IF($C5361=検索!$B$49,1,0)</f>
        <v>0</v>
      </c>
    </row>
    <row r="5362" customFormat="false" ht="15" hidden="false" customHeight="false" outlineLevel="0" collapsed="false">
      <c r="A5362" s="16" t="s">
        <v>221</v>
      </c>
      <c r="B5362" s="0" t="s">
        <v>12419</v>
      </c>
      <c r="C5362" s="0" t="n">
        <v>510</v>
      </c>
      <c r="D5362" s="0" t="str">
        <f aca="false">IFERROR(VLOOKUP($C5362,薬効分類マスタ!$A$2:$B$180,2,FALSE()),"未登録")</f>
        <v>生薬</v>
      </c>
      <c r="E5362" s="16" t="s">
        <v>12418</v>
      </c>
      <c r="F5362" s="16" t="s">
        <v>476</v>
      </c>
      <c r="G5362" s="16" t="s">
        <v>12420</v>
      </c>
      <c r="H5362" s="16" t="s">
        <v>12296</v>
      </c>
      <c r="I5362" s="0" t="n">
        <v>20.5</v>
      </c>
      <c r="K5362" s="0" t="str">
        <f aca="false">IFERROR(IF(VLOOKUP($C5362,薬効分類マスタ!$A$2:$E$180,5,FALSE())=0,"",VLOOKUP($C5362,薬効分類マスタ!$A$2:$E$180,5,FALSE())),"")</f>
        <v/>
      </c>
      <c r="L5362" s="17"/>
      <c r="M5362" s="0" t="str">
        <f aca="false">IF($K5362="","",IF($L5362&lt;&gt;"",$L5362,VLOOKUP($C5362,薬効分類マスタ!$A$2:$F$180,6,FALSE())))</f>
        <v/>
      </c>
      <c r="N5362" s="0" t="str">
        <f aca="false">ASC(G5362)</f>
        <v>ﾄﾁﾓﾄのｶｯｾｷ</v>
      </c>
      <c r="O5362" s="0" t="str">
        <f aca="false">ASC(E5362)</f>
        <v>ｶｯｾｷ</v>
      </c>
      <c r="P5362" s="16" t="n">
        <f aca="false">N(P5361)+IF($C5362=検索!$B$49,1,0)</f>
        <v>0</v>
      </c>
    </row>
    <row r="5363" customFormat="false" ht="15" hidden="false" customHeight="false" outlineLevel="0" collapsed="false">
      <c r="A5363" s="16" t="s">
        <v>221</v>
      </c>
      <c r="B5363" s="0" t="s">
        <v>12421</v>
      </c>
      <c r="C5363" s="0" t="n">
        <v>510</v>
      </c>
      <c r="D5363" s="0" t="str">
        <f aca="false">IFERROR(VLOOKUP($C5363,薬効分類マスタ!$A$2:$B$180,2,FALSE()),"未登録")</f>
        <v>生薬</v>
      </c>
      <c r="E5363" s="16" t="s">
        <v>12418</v>
      </c>
      <c r="F5363" s="16" t="s">
        <v>476</v>
      </c>
      <c r="G5363" s="16" t="s">
        <v>12422</v>
      </c>
      <c r="H5363" s="16" t="s">
        <v>12351</v>
      </c>
      <c r="I5363" s="0" t="n">
        <v>20.5</v>
      </c>
      <c r="K5363" s="0" t="str">
        <f aca="false">IFERROR(IF(VLOOKUP($C5363,薬効分類マスタ!$A$2:$E$180,5,FALSE())=0,"",VLOOKUP($C5363,薬効分類マスタ!$A$2:$E$180,5,FALSE())),"")</f>
        <v/>
      </c>
      <c r="L5363" s="17"/>
      <c r="M5363" s="0" t="str">
        <f aca="false">IF($K5363="","",IF($L5363&lt;&gt;"",$L5363,VLOOKUP($C5363,薬効分類マスタ!$A$2:$F$180,6,FALSE())))</f>
        <v/>
      </c>
      <c r="N5363" s="0" t="str">
        <f aca="false">ASC(G5363)</f>
        <v>高砂ｶｯｾｷM</v>
      </c>
      <c r="O5363" s="0" t="str">
        <f aca="false">ASC(E5363)</f>
        <v>ｶｯｾｷ</v>
      </c>
      <c r="P5363" s="16" t="n">
        <f aca="false">N(P5362)+IF($C5363=検索!$B$49,1,0)</f>
        <v>0</v>
      </c>
    </row>
    <row r="5364" customFormat="false" ht="15" hidden="false" customHeight="false" outlineLevel="0" collapsed="false">
      <c r="A5364" s="16" t="s">
        <v>221</v>
      </c>
      <c r="B5364" s="0" t="s">
        <v>12423</v>
      </c>
      <c r="C5364" s="0" t="n">
        <v>510</v>
      </c>
      <c r="D5364" s="0" t="str">
        <f aca="false">IFERROR(VLOOKUP($C5364,薬効分類マスタ!$A$2:$B$180,2,FALSE()),"未登録")</f>
        <v>生薬</v>
      </c>
      <c r="E5364" s="16" t="s">
        <v>12424</v>
      </c>
      <c r="F5364" s="16" t="s">
        <v>476</v>
      </c>
      <c r="G5364" s="16" t="s">
        <v>12425</v>
      </c>
      <c r="I5364" s="0" t="n">
        <v>50.6</v>
      </c>
      <c r="K5364" s="0" t="str">
        <f aca="false">IFERROR(IF(VLOOKUP($C5364,薬効分類マスタ!$A$2:$E$180,5,FALSE())=0,"",VLOOKUP($C5364,薬効分類マスタ!$A$2:$E$180,5,FALSE())),"")</f>
        <v/>
      </c>
      <c r="L5364" s="17"/>
      <c r="M5364" s="0" t="str">
        <f aca="false">IF($K5364="","",IF($L5364&lt;&gt;"",$L5364,VLOOKUP($C5364,薬効分類マスタ!$A$2:$F$180,6,FALSE())))</f>
        <v/>
      </c>
      <c r="N5364" s="0" t="str">
        <f aca="false">ASC(G5364)</f>
        <v>ｶﾉｺｿｳ末</v>
      </c>
      <c r="O5364" s="0" t="str">
        <f aca="false">ASC(E5364)</f>
        <v>ｶﾉｺｿｳ</v>
      </c>
      <c r="P5364" s="16" t="n">
        <f aca="false">N(P5363)+IF($C5364=検索!$B$49,1,0)</f>
        <v>0</v>
      </c>
    </row>
    <row r="5365" customFormat="false" ht="15" hidden="false" customHeight="false" outlineLevel="0" collapsed="false">
      <c r="A5365" s="16" t="s">
        <v>221</v>
      </c>
      <c r="B5365" s="0" t="s">
        <v>12426</v>
      </c>
      <c r="C5365" s="0" t="n">
        <v>510</v>
      </c>
      <c r="D5365" s="0" t="str">
        <f aca="false">IFERROR(VLOOKUP($C5365,薬効分類マスタ!$A$2:$B$180,2,FALSE()),"未登録")</f>
        <v>生薬</v>
      </c>
      <c r="E5365" s="16" t="s">
        <v>12424</v>
      </c>
      <c r="F5365" s="16" t="s">
        <v>476</v>
      </c>
      <c r="G5365" s="16" t="s">
        <v>12424</v>
      </c>
      <c r="I5365" s="0" t="n">
        <v>46</v>
      </c>
      <c r="K5365" s="0" t="str">
        <f aca="false">IFERROR(IF(VLOOKUP($C5365,薬効分類マスタ!$A$2:$E$180,5,FALSE())=0,"",VLOOKUP($C5365,薬効分類マスタ!$A$2:$E$180,5,FALSE())),"")</f>
        <v/>
      </c>
      <c r="L5365" s="17"/>
      <c r="M5365" s="0" t="str">
        <f aca="false">IF($K5365="","",IF($L5365&lt;&gt;"",$L5365,VLOOKUP($C5365,薬効分類マスタ!$A$2:$F$180,6,FALSE())))</f>
        <v/>
      </c>
      <c r="N5365" s="0" t="str">
        <f aca="false">ASC(G5365)</f>
        <v>ｶﾉｺｿｳ</v>
      </c>
      <c r="O5365" s="0" t="str">
        <f aca="false">ASC(E5365)</f>
        <v>ｶﾉｺｿｳ</v>
      </c>
      <c r="P5365" s="16" t="n">
        <f aca="false">N(P5364)+IF($C5365=検索!$B$49,1,0)</f>
        <v>0</v>
      </c>
    </row>
    <row r="5366" customFormat="false" ht="15" hidden="false" customHeight="false" outlineLevel="0" collapsed="false">
      <c r="A5366" s="16" t="s">
        <v>221</v>
      </c>
      <c r="B5366" s="0" t="s">
        <v>12427</v>
      </c>
      <c r="C5366" s="0" t="n">
        <v>510</v>
      </c>
      <c r="D5366" s="0" t="str">
        <f aca="false">IFERROR(VLOOKUP($C5366,薬効分類マスタ!$A$2:$B$180,2,FALSE()),"未登録")</f>
        <v>生薬</v>
      </c>
      <c r="E5366" s="16" t="s">
        <v>12428</v>
      </c>
      <c r="F5366" s="16" t="s">
        <v>476</v>
      </c>
      <c r="G5366" s="16" t="s">
        <v>12428</v>
      </c>
      <c r="I5366" s="0" t="n">
        <v>336.8</v>
      </c>
      <c r="K5366" s="0" t="str">
        <f aca="false">IFERROR(IF(VLOOKUP($C5366,薬効分類マスタ!$A$2:$E$180,5,FALSE())=0,"",VLOOKUP($C5366,薬効分類マスタ!$A$2:$E$180,5,FALSE())),"")</f>
        <v/>
      </c>
      <c r="L5366" s="17"/>
      <c r="M5366" s="0" t="str">
        <f aca="false">IF($K5366="","",IF($L5366&lt;&gt;"",$L5366,VLOOKUP($C5366,薬効分類マスタ!$A$2:$F$180,6,FALSE())))</f>
        <v/>
      </c>
      <c r="N5366" s="0" t="str">
        <f aca="false">ASC(G5366)</f>
        <v>ｶﾏﾗ</v>
      </c>
      <c r="O5366" s="0" t="str">
        <f aca="false">ASC(E5366)</f>
        <v>ｶﾏﾗ</v>
      </c>
      <c r="P5366" s="16" t="n">
        <f aca="false">N(P5365)+IF($C5366=検索!$B$49,1,0)</f>
        <v>0</v>
      </c>
    </row>
    <row r="5367" customFormat="false" ht="15" hidden="false" customHeight="false" outlineLevel="0" collapsed="false">
      <c r="A5367" s="16" t="s">
        <v>221</v>
      </c>
      <c r="B5367" s="0" t="s">
        <v>12429</v>
      </c>
      <c r="C5367" s="0" t="n">
        <v>510</v>
      </c>
      <c r="D5367" s="0" t="str">
        <f aca="false">IFERROR(VLOOKUP($C5367,薬効分類マスタ!$A$2:$B$180,2,FALSE()),"未登録")</f>
        <v>生薬</v>
      </c>
      <c r="E5367" s="16" t="s">
        <v>12430</v>
      </c>
      <c r="F5367" s="16" t="s">
        <v>476</v>
      </c>
      <c r="G5367" s="16" t="s">
        <v>12430</v>
      </c>
      <c r="I5367" s="0" t="n">
        <v>17.3</v>
      </c>
      <c r="K5367" s="0" t="str">
        <f aca="false">IFERROR(IF(VLOOKUP($C5367,薬効分類マスタ!$A$2:$E$180,5,FALSE())=0,"",VLOOKUP($C5367,薬効分類マスタ!$A$2:$E$180,5,FALSE())),"")</f>
        <v/>
      </c>
      <c r="L5367" s="17"/>
      <c r="M5367" s="0" t="str">
        <f aca="false">IF($K5367="","",IF($L5367&lt;&gt;"",$L5367,VLOOKUP($C5367,薬効分類マスタ!$A$2:$F$180,6,FALSE())))</f>
        <v/>
      </c>
      <c r="N5367" s="0" t="str">
        <f aca="false">ASC(G5367)</f>
        <v>ｶﾛｺﾝ</v>
      </c>
      <c r="O5367" s="0" t="str">
        <f aca="false">ASC(E5367)</f>
        <v>ｶﾛｺﾝ</v>
      </c>
      <c r="P5367" s="16" t="n">
        <f aca="false">N(P5366)+IF($C5367=検索!$B$49,1,0)</f>
        <v>0</v>
      </c>
    </row>
    <row r="5368" customFormat="false" ht="15" hidden="false" customHeight="false" outlineLevel="0" collapsed="false">
      <c r="A5368" s="16" t="s">
        <v>221</v>
      </c>
      <c r="B5368" s="0" t="s">
        <v>12431</v>
      </c>
      <c r="C5368" s="0" t="n">
        <v>510</v>
      </c>
      <c r="D5368" s="0" t="str">
        <f aca="false">IFERROR(VLOOKUP($C5368,薬効分類マスタ!$A$2:$B$180,2,FALSE()),"未登録")</f>
        <v>生薬</v>
      </c>
      <c r="E5368" s="16" t="s">
        <v>12430</v>
      </c>
      <c r="F5368" s="16" t="s">
        <v>476</v>
      </c>
      <c r="G5368" s="16" t="s">
        <v>12432</v>
      </c>
      <c r="H5368" s="16" t="s">
        <v>12348</v>
      </c>
      <c r="I5368" s="0" t="n">
        <v>22.5</v>
      </c>
      <c r="K5368" s="0" t="str">
        <f aca="false">IFERROR(IF(VLOOKUP($C5368,薬効分類マスタ!$A$2:$E$180,5,FALSE())=0,"",VLOOKUP($C5368,薬効分類マスタ!$A$2:$E$180,5,FALSE())),"")</f>
        <v/>
      </c>
      <c r="L5368" s="17"/>
      <c r="M5368" s="0" t="str">
        <f aca="false">IF($K5368="","",IF($L5368&lt;&gt;"",$L5368,VLOOKUP($C5368,薬効分類マスタ!$A$2:$F$180,6,FALSE())))</f>
        <v/>
      </c>
      <c r="N5368" s="0" t="str">
        <f aca="false">ASC(G5368)</f>
        <v>小島か楼根M</v>
      </c>
      <c r="O5368" s="0" t="str">
        <f aca="false">ASC(E5368)</f>
        <v>ｶﾛｺﾝ</v>
      </c>
      <c r="P5368" s="16" t="n">
        <f aca="false">N(P5367)+IF($C5368=検索!$B$49,1,0)</f>
        <v>0</v>
      </c>
    </row>
    <row r="5369" customFormat="false" ht="15" hidden="false" customHeight="false" outlineLevel="0" collapsed="false">
      <c r="A5369" s="16" t="s">
        <v>221</v>
      </c>
      <c r="B5369" s="0" t="s">
        <v>12433</v>
      </c>
      <c r="C5369" s="0" t="n">
        <v>510</v>
      </c>
      <c r="D5369" s="0" t="str">
        <f aca="false">IFERROR(VLOOKUP($C5369,薬効分類マスタ!$A$2:$B$180,2,FALSE()),"未登録")</f>
        <v>生薬</v>
      </c>
      <c r="E5369" s="16" t="s">
        <v>12430</v>
      </c>
      <c r="F5369" s="16" t="s">
        <v>476</v>
      </c>
      <c r="G5369" s="16" t="s">
        <v>12434</v>
      </c>
      <c r="H5369" s="16" t="s">
        <v>12351</v>
      </c>
      <c r="I5369" s="0" t="n">
        <v>22.5</v>
      </c>
      <c r="K5369" s="0" t="str">
        <f aca="false">IFERROR(IF(VLOOKUP($C5369,薬効分類マスタ!$A$2:$E$180,5,FALSE())=0,"",VLOOKUP($C5369,薬効分類マスタ!$A$2:$E$180,5,FALSE())),"")</f>
        <v/>
      </c>
      <c r="L5369" s="17"/>
      <c r="M5369" s="0" t="str">
        <f aca="false">IF($K5369="","",IF($L5369&lt;&gt;"",$L5369,VLOOKUP($C5369,薬効分類マスタ!$A$2:$F$180,6,FALSE())))</f>
        <v/>
      </c>
      <c r="N5369" s="0" t="str">
        <f aca="false">ASC(G5369)</f>
        <v>高砂ｶﾛｺﾝM</v>
      </c>
      <c r="O5369" s="0" t="str">
        <f aca="false">ASC(E5369)</f>
        <v>ｶﾛｺﾝ</v>
      </c>
      <c r="P5369" s="16" t="n">
        <f aca="false">N(P5368)+IF($C5369=検索!$B$49,1,0)</f>
        <v>0</v>
      </c>
    </row>
    <row r="5370" customFormat="false" ht="15" hidden="false" customHeight="false" outlineLevel="0" collapsed="false">
      <c r="A5370" s="16" t="s">
        <v>221</v>
      </c>
      <c r="B5370" s="0" t="s">
        <v>12435</v>
      </c>
      <c r="C5370" s="0" t="n">
        <v>510</v>
      </c>
      <c r="D5370" s="0" t="str">
        <f aca="false">IFERROR(VLOOKUP($C5370,薬効分類マスタ!$A$2:$B$180,2,FALSE()),"未登録")</f>
        <v>生薬</v>
      </c>
      <c r="E5370" s="16" t="s">
        <v>12430</v>
      </c>
      <c r="F5370" s="16" t="s">
        <v>476</v>
      </c>
      <c r="G5370" s="16" t="s">
        <v>12436</v>
      </c>
      <c r="H5370" s="16" t="s">
        <v>9549</v>
      </c>
      <c r="I5370" s="0" t="n">
        <v>22.5</v>
      </c>
      <c r="K5370" s="0" t="str">
        <f aca="false">IFERROR(IF(VLOOKUP($C5370,薬効分類マスタ!$A$2:$E$180,5,FALSE())=0,"",VLOOKUP($C5370,薬効分類マスタ!$A$2:$E$180,5,FALSE())),"")</f>
        <v/>
      </c>
      <c r="L5370" s="17"/>
      <c r="M5370" s="0" t="str">
        <f aca="false">IF($K5370="","",IF($L5370&lt;&gt;"",$L5370,VLOOKUP($C5370,薬効分類マスタ!$A$2:$F$180,6,FALSE())))</f>
        <v/>
      </c>
      <c r="N5370" s="0" t="str">
        <f aca="false">ASC(G5370)</f>
        <v>ﾂﾑﾗの生薬ｶﾛｺﾝ</v>
      </c>
      <c r="O5370" s="0" t="str">
        <f aca="false">ASC(E5370)</f>
        <v>ｶﾛｺﾝ</v>
      </c>
      <c r="P5370" s="16" t="n">
        <f aca="false">N(P5369)+IF($C5370=検索!$B$49,1,0)</f>
        <v>0</v>
      </c>
    </row>
    <row r="5371" customFormat="false" ht="15" hidden="false" customHeight="false" outlineLevel="0" collapsed="false">
      <c r="A5371" s="16" t="s">
        <v>221</v>
      </c>
      <c r="B5371" s="0" t="s">
        <v>12437</v>
      </c>
      <c r="C5371" s="0" t="n">
        <v>510</v>
      </c>
      <c r="D5371" s="0" t="str">
        <f aca="false">IFERROR(VLOOKUP($C5371,薬効分類マスタ!$A$2:$B$180,2,FALSE()),"未登録")</f>
        <v>生薬</v>
      </c>
      <c r="E5371" s="16" t="s">
        <v>12430</v>
      </c>
      <c r="F5371" s="16" t="s">
        <v>476</v>
      </c>
      <c r="G5371" s="16" t="s">
        <v>12438</v>
      </c>
      <c r="H5371" s="16" t="s">
        <v>12296</v>
      </c>
      <c r="I5371" s="0" t="n">
        <v>22.5</v>
      </c>
      <c r="K5371" s="0" t="str">
        <f aca="false">IFERROR(IF(VLOOKUP($C5371,薬効分類マスタ!$A$2:$E$180,5,FALSE())=0,"",VLOOKUP($C5371,薬効分類マスタ!$A$2:$E$180,5,FALSE())),"")</f>
        <v/>
      </c>
      <c r="L5371" s="17"/>
      <c r="M5371" s="0" t="str">
        <f aca="false">IF($K5371="","",IF($L5371&lt;&gt;"",$L5371,VLOOKUP($C5371,薬効分類マスタ!$A$2:$F$180,6,FALSE())))</f>
        <v/>
      </c>
      <c r="N5371" s="0" t="str">
        <f aca="false">ASC(G5371)</f>
        <v>ﾄﾁﾓﾄのｶﾛｺﾝ</v>
      </c>
      <c r="O5371" s="0" t="str">
        <f aca="false">ASC(E5371)</f>
        <v>ｶﾛｺﾝ</v>
      </c>
      <c r="P5371" s="16" t="n">
        <f aca="false">N(P5370)+IF($C5371=検索!$B$49,1,0)</f>
        <v>0</v>
      </c>
    </row>
    <row r="5372" customFormat="false" ht="15" hidden="false" customHeight="false" outlineLevel="0" collapsed="false">
      <c r="A5372" s="16" t="s">
        <v>221</v>
      </c>
      <c r="B5372" s="0" t="s">
        <v>12439</v>
      </c>
      <c r="C5372" s="0" t="n">
        <v>510</v>
      </c>
      <c r="D5372" s="0" t="str">
        <f aca="false">IFERROR(VLOOKUP($C5372,薬効分類マスタ!$A$2:$B$180,2,FALSE()),"未登録")</f>
        <v>生薬</v>
      </c>
      <c r="E5372" s="16" t="s">
        <v>12430</v>
      </c>
      <c r="F5372" s="16" t="s">
        <v>476</v>
      </c>
      <c r="G5372" s="16" t="s">
        <v>12440</v>
      </c>
      <c r="H5372" s="16" t="s">
        <v>12358</v>
      </c>
      <c r="I5372" s="0" t="n">
        <v>22.5</v>
      </c>
      <c r="K5372" s="0" t="str">
        <f aca="false">IFERROR(IF(VLOOKUP($C5372,薬効分類マスタ!$A$2:$E$180,5,FALSE())=0,"",VLOOKUP($C5372,薬効分類マスタ!$A$2:$E$180,5,FALSE())),"")</f>
        <v/>
      </c>
      <c r="L5372" s="17"/>
      <c r="M5372" s="0" t="str">
        <f aca="false">IF($K5372="","",IF($L5372&lt;&gt;"",$L5372,VLOOKUP($C5372,薬効分類マスタ!$A$2:$F$180,6,FALSE())))</f>
        <v/>
      </c>
      <c r="N5372" s="0" t="str">
        <f aca="false">ASC(G5372)</f>
        <v>ﾎﾘｴ　ｶﾛｺﾝK</v>
      </c>
      <c r="O5372" s="0" t="str">
        <f aca="false">ASC(E5372)</f>
        <v>ｶﾛｺﾝ</v>
      </c>
      <c r="P5372" s="16" t="n">
        <f aca="false">N(P5371)+IF($C5372=検索!$B$49,1,0)</f>
        <v>0</v>
      </c>
    </row>
    <row r="5373" customFormat="false" ht="15" hidden="false" customHeight="false" outlineLevel="0" collapsed="false">
      <c r="A5373" s="16" t="s">
        <v>221</v>
      </c>
      <c r="B5373" s="0" t="s">
        <v>12441</v>
      </c>
      <c r="C5373" s="0" t="n">
        <v>510</v>
      </c>
      <c r="D5373" s="0" t="str">
        <f aca="false">IFERROR(VLOOKUP($C5373,薬効分類マスタ!$A$2:$B$180,2,FALSE()),"未登録")</f>
        <v>生薬</v>
      </c>
      <c r="E5373" s="16" t="s">
        <v>12442</v>
      </c>
      <c r="F5373" s="16" t="s">
        <v>476</v>
      </c>
      <c r="G5373" s="16" t="s">
        <v>12442</v>
      </c>
      <c r="I5373" s="0" t="n">
        <v>29.8</v>
      </c>
      <c r="K5373" s="0" t="str">
        <f aca="false">IFERROR(IF(VLOOKUP($C5373,薬効分類マスタ!$A$2:$E$180,5,FALSE())=0,"",VLOOKUP($C5373,薬効分類マスタ!$A$2:$E$180,5,FALSE())),"")</f>
        <v/>
      </c>
      <c r="L5373" s="17"/>
      <c r="M5373" s="0" t="str">
        <f aca="false">IF($K5373="","",IF($L5373&lt;&gt;"",$L5373,VLOOKUP($C5373,薬効分類マスタ!$A$2:$F$180,6,FALSE())))</f>
        <v/>
      </c>
      <c r="N5373" s="0" t="str">
        <f aca="false">ASC(G5373)</f>
        <v>ｶﾛﾆﾝ</v>
      </c>
      <c r="O5373" s="0" t="str">
        <f aca="false">ASC(E5373)</f>
        <v>ｶﾛﾆﾝ</v>
      </c>
      <c r="P5373" s="16" t="n">
        <f aca="false">N(P5372)+IF($C5373=検索!$B$49,1,0)</f>
        <v>0</v>
      </c>
    </row>
    <row r="5374" customFormat="false" ht="15" hidden="false" customHeight="false" outlineLevel="0" collapsed="false">
      <c r="A5374" s="16" t="s">
        <v>221</v>
      </c>
      <c r="B5374" s="0" t="s">
        <v>12443</v>
      </c>
      <c r="C5374" s="0" t="n">
        <v>510</v>
      </c>
      <c r="D5374" s="0" t="str">
        <f aca="false">IFERROR(VLOOKUP($C5374,薬効分類マスタ!$A$2:$B$180,2,FALSE()),"未登録")</f>
        <v>生薬</v>
      </c>
      <c r="E5374" s="16" t="s">
        <v>12444</v>
      </c>
      <c r="F5374" s="16" t="s">
        <v>476</v>
      </c>
      <c r="G5374" s="16" t="s">
        <v>12444</v>
      </c>
      <c r="I5374" s="0" t="n">
        <v>16.2</v>
      </c>
      <c r="K5374" s="0" t="str">
        <f aca="false">IFERROR(IF(VLOOKUP($C5374,薬効分類マスタ!$A$2:$E$180,5,FALSE())=0,"",VLOOKUP($C5374,薬効分類マスタ!$A$2:$E$180,5,FALSE())),"")</f>
        <v/>
      </c>
      <c r="L5374" s="17"/>
      <c r="M5374" s="0" t="str">
        <f aca="false">IF($K5374="","",IF($L5374&lt;&gt;"",$L5374,VLOOKUP($C5374,薬効分類マスタ!$A$2:$F$180,6,FALSE())))</f>
        <v/>
      </c>
      <c r="N5374" s="0" t="str">
        <f aca="false">ASC(G5374)</f>
        <v>ｶﾝｷｮｳ</v>
      </c>
      <c r="O5374" s="0" t="str">
        <f aca="false">ASC(E5374)</f>
        <v>ｶﾝｷｮｳ</v>
      </c>
      <c r="P5374" s="16" t="n">
        <f aca="false">N(P5373)+IF($C5374=検索!$B$49,1,0)</f>
        <v>0</v>
      </c>
    </row>
    <row r="5375" customFormat="false" ht="15" hidden="false" customHeight="false" outlineLevel="0" collapsed="false">
      <c r="A5375" s="16" t="s">
        <v>221</v>
      </c>
      <c r="B5375" s="0" t="s">
        <v>12445</v>
      </c>
      <c r="C5375" s="0" t="n">
        <v>510</v>
      </c>
      <c r="D5375" s="0" t="str">
        <f aca="false">IFERROR(VLOOKUP($C5375,薬効分類マスタ!$A$2:$B$180,2,FALSE()),"未登録")</f>
        <v>生薬</v>
      </c>
      <c r="E5375" s="16" t="s">
        <v>12444</v>
      </c>
      <c r="F5375" s="16" t="s">
        <v>476</v>
      </c>
      <c r="G5375" s="16" t="s">
        <v>12446</v>
      </c>
      <c r="H5375" s="16" t="s">
        <v>12296</v>
      </c>
      <c r="I5375" s="0" t="n">
        <v>19.9</v>
      </c>
      <c r="K5375" s="0" t="str">
        <f aca="false">IFERROR(IF(VLOOKUP($C5375,薬効分類マスタ!$A$2:$E$180,5,FALSE())=0,"",VLOOKUP($C5375,薬効分類マスタ!$A$2:$E$180,5,FALSE())),"")</f>
        <v/>
      </c>
      <c r="L5375" s="17"/>
      <c r="M5375" s="0" t="str">
        <f aca="false">IF($K5375="","",IF($L5375&lt;&gt;"",$L5375,VLOOKUP($C5375,薬効分類マスタ!$A$2:$F$180,6,FALSE())))</f>
        <v/>
      </c>
      <c r="N5375" s="0" t="str">
        <f aca="false">ASC(G5375)</f>
        <v>ﾄﾁﾓﾄの乾姜</v>
      </c>
      <c r="O5375" s="0" t="str">
        <f aca="false">ASC(E5375)</f>
        <v>ｶﾝｷｮｳ</v>
      </c>
      <c r="P5375" s="16" t="n">
        <f aca="false">N(P5374)+IF($C5375=検索!$B$49,1,0)</f>
        <v>0</v>
      </c>
    </row>
    <row r="5376" customFormat="false" ht="15" hidden="false" customHeight="false" outlineLevel="0" collapsed="false">
      <c r="A5376" s="16" t="s">
        <v>221</v>
      </c>
      <c r="B5376" s="0" t="s">
        <v>12447</v>
      </c>
      <c r="C5376" s="0" t="n">
        <v>510</v>
      </c>
      <c r="D5376" s="0" t="str">
        <f aca="false">IFERROR(VLOOKUP($C5376,薬効分類マスタ!$A$2:$B$180,2,FALSE()),"未登録")</f>
        <v>生薬</v>
      </c>
      <c r="E5376" s="16" t="s">
        <v>12444</v>
      </c>
      <c r="F5376" s="16" t="s">
        <v>476</v>
      </c>
      <c r="G5376" s="16" t="s">
        <v>12448</v>
      </c>
      <c r="H5376" s="16" t="s">
        <v>9549</v>
      </c>
      <c r="I5376" s="0" t="n">
        <v>19.9</v>
      </c>
      <c r="K5376" s="0" t="str">
        <f aca="false">IFERROR(IF(VLOOKUP($C5376,薬効分類マスタ!$A$2:$E$180,5,FALSE())=0,"",VLOOKUP($C5376,薬効分類マスタ!$A$2:$E$180,5,FALSE())),"")</f>
        <v/>
      </c>
      <c r="L5376" s="17"/>
      <c r="M5376" s="0" t="str">
        <f aca="false">IF($K5376="","",IF($L5376&lt;&gt;"",$L5376,VLOOKUP($C5376,薬効分類マスタ!$A$2:$F$180,6,FALSE())))</f>
        <v/>
      </c>
      <c r="N5376" s="0" t="str">
        <f aca="false">ASC(G5376)</f>
        <v>ﾂﾑﾗの生薬ｶﾝｷｮｳ</v>
      </c>
      <c r="O5376" s="0" t="str">
        <f aca="false">ASC(E5376)</f>
        <v>ｶﾝｷｮｳ</v>
      </c>
      <c r="P5376" s="16" t="n">
        <f aca="false">N(P5375)+IF($C5376=検索!$B$49,1,0)</f>
        <v>0</v>
      </c>
    </row>
    <row r="5377" customFormat="false" ht="15" hidden="false" customHeight="false" outlineLevel="0" collapsed="false">
      <c r="A5377" s="16" t="s">
        <v>221</v>
      </c>
      <c r="B5377" s="0" t="s">
        <v>12449</v>
      </c>
      <c r="C5377" s="0" t="n">
        <v>510</v>
      </c>
      <c r="D5377" s="0" t="str">
        <f aca="false">IFERROR(VLOOKUP($C5377,薬効分類マスタ!$A$2:$B$180,2,FALSE()),"未登録")</f>
        <v>生薬</v>
      </c>
      <c r="E5377" s="16" t="s">
        <v>12444</v>
      </c>
      <c r="F5377" s="16" t="s">
        <v>476</v>
      </c>
      <c r="G5377" s="16" t="s">
        <v>12450</v>
      </c>
      <c r="H5377" s="16" t="s">
        <v>12351</v>
      </c>
      <c r="I5377" s="0" t="n">
        <v>19.9</v>
      </c>
      <c r="K5377" s="0" t="str">
        <f aca="false">IFERROR(IF(VLOOKUP($C5377,薬効分類マスタ!$A$2:$E$180,5,FALSE())=0,"",VLOOKUP($C5377,薬効分類マスタ!$A$2:$E$180,5,FALSE())),"")</f>
        <v/>
      </c>
      <c r="L5377" s="17"/>
      <c r="M5377" s="0" t="str">
        <f aca="false">IF($K5377="","",IF($L5377&lt;&gt;"",$L5377,VLOOKUP($C5377,薬効分類マスタ!$A$2:$F$180,6,FALSE())))</f>
        <v/>
      </c>
      <c r="N5377" s="0" t="str">
        <f aca="false">ASC(G5377)</f>
        <v>高砂ｶﾝｷｮｳM</v>
      </c>
      <c r="O5377" s="0" t="str">
        <f aca="false">ASC(E5377)</f>
        <v>ｶﾝｷｮｳ</v>
      </c>
      <c r="P5377" s="16" t="n">
        <f aca="false">N(P5376)+IF($C5377=検索!$B$49,1,0)</f>
        <v>0</v>
      </c>
    </row>
    <row r="5378" customFormat="false" ht="15" hidden="false" customHeight="false" outlineLevel="0" collapsed="false">
      <c r="A5378" s="16" t="s">
        <v>221</v>
      </c>
      <c r="B5378" s="0" t="s">
        <v>12451</v>
      </c>
      <c r="C5378" s="0" t="n">
        <v>510</v>
      </c>
      <c r="D5378" s="0" t="str">
        <f aca="false">IFERROR(VLOOKUP($C5378,薬効分類マスタ!$A$2:$B$180,2,FALSE()),"未登録")</f>
        <v>生薬</v>
      </c>
      <c r="E5378" s="16" t="s">
        <v>12452</v>
      </c>
      <c r="F5378" s="16" t="s">
        <v>476</v>
      </c>
      <c r="G5378" s="16" t="s">
        <v>12453</v>
      </c>
      <c r="I5378" s="0" t="n">
        <v>32</v>
      </c>
      <c r="K5378" s="0" t="str">
        <f aca="false">IFERROR(IF(VLOOKUP($C5378,薬効分類マスタ!$A$2:$E$180,5,FALSE())=0,"",VLOOKUP($C5378,薬効分類マスタ!$A$2:$E$180,5,FALSE())),"")</f>
        <v/>
      </c>
      <c r="L5378" s="17"/>
      <c r="M5378" s="0" t="str">
        <f aca="false">IF($K5378="","",IF($L5378&lt;&gt;"",$L5378,VLOOKUP($C5378,薬効分類マスタ!$A$2:$F$180,6,FALSE())))</f>
        <v/>
      </c>
      <c r="N5378" s="0" t="str">
        <f aca="false">ASC(G5378)</f>
        <v>ｶﾝｿﾞｳ末</v>
      </c>
      <c r="O5378" s="0" t="str">
        <f aca="false">ASC(E5378)</f>
        <v>ｶﾝｿﾞｳ</v>
      </c>
      <c r="P5378" s="16" t="n">
        <f aca="false">N(P5377)+IF($C5378=検索!$B$49,1,0)</f>
        <v>0</v>
      </c>
    </row>
    <row r="5379" customFormat="false" ht="15" hidden="false" customHeight="false" outlineLevel="0" collapsed="false">
      <c r="A5379" s="16" t="s">
        <v>221</v>
      </c>
      <c r="B5379" s="0" t="s">
        <v>12454</v>
      </c>
      <c r="C5379" s="0" t="n">
        <v>510</v>
      </c>
      <c r="D5379" s="0" t="str">
        <f aca="false">IFERROR(VLOOKUP($C5379,薬効分類マスタ!$A$2:$B$180,2,FALSE()),"未登録")</f>
        <v>生薬</v>
      </c>
      <c r="E5379" s="16" t="s">
        <v>12452</v>
      </c>
      <c r="F5379" s="16" t="s">
        <v>476</v>
      </c>
      <c r="G5379" s="16" t="s">
        <v>12452</v>
      </c>
      <c r="I5379" s="0" t="n">
        <v>21.3</v>
      </c>
      <c r="K5379" s="0" t="str">
        <f aca="false">IFERROR(IF(VLOOKUP($C5379,薬効分類マスタ!$A$2:$E$180,5,FALSE())=0,"",VLOOKUP($C5379,薬効分類マスタ!$A$2:$E$180,5,FALSE())),"")</f>
        <v/>
      </c>
      <c r="L5379" s="17"/>
      <c r="M5379" s="0" t="str">
        <f aca="false">IF($K5379="","",IF($L5379&lt;&gt;"",$L5379,VLOOKUP($C5379,薬効分類マスタ!$A$2:$F$180,6,FALSE())))</f>
        <v/>
      </c>
      <c r="N5379" s="0" t="str">
        <f aca="false">ASC(G5379)</f>
        <v>ｶﾝｿﾞｳ</v>
      </c>
      <c r="O5379" s="0" t="str">
        <f aca="false">ASC(E5379)</f>
        <v>ｶﾝｿﾞｳ</v>
      </c>
      <c r="P5379" s="16" t="n">
        <f aca="false">N(P5378)+IF($C5379=検索!$B$49,1,0)</f>
        <v>0</v>
      </c>
    </row>
    <row r="5380" customFormat="false" ht="15" hidden="false" customHeight="false" outlineLevel="0" collapsed="false">
      <c r="A5380" s="16" t="s">
        <v>221</v>
      </c>
      <c r="B5380" s="0" t="s">
        <v>12455</v>
      </c>
      <c r="C5380" s="0" t="n">
        <v>510</v>
      </c>
      <c r="D5380" s="0" t="str">
        <f aca="false">IFERROR(VLOOKUP($C5380,薬効分類マスタ!$A$2:$B$180,2,FALSE()),"未登録")</f>
        <v>生薬</v>
      </c>
      <c r="E5380" s="16" t="s">
        <v>12452</v>
      </c>
      <c r="F5380" s="16" t="s">
        <v>476</v>
      </c>
      <c r="G5380" s="16" t="s">
        <v>12456</v>
      </c>
      <c r="H5380" s="16" t="s">
        <v>12293</v>
      </c>
      <c r="I5380" s="0" t="n">
        <v>27.7</v>
      </c>
      <c r="K5380" s="0" t="str">
        <f aca="false">IFERROR(IF(VLOOKUP($C5380,薬効分類マスタ!$A$2:$E$180,5,FALSE())=0,"",VLOOKUP($C5380,薬効分類マスタ!$A$2:$E$180,5,FALSE())),"")</f>
        <v/>
      </c>
      <c r="L5380" s="17"/>
      <c r="M5380" s="0" t="str">
        <f aca="false">IF($K5380="","",IF($L5380&lt;&gt;"",$L5380,VLOOKUP($C5380,薬効分類マスタ!$A$2:$F$180,6,FALSE())))</f>
        <v/>
      </c>
      <c r="N5380" s="0" t="str">
        <f aca="false">ASC(G5380)</f>
        <v>ｳﾁﾀﾞのｶﾝｿﾞｳM</v>
      </c>
      <c r="O5380" s="0" t="str">
        <f aca="false">ASC(E5380)</f>
        <v>ｶﾝｿﾞｳ</v>
      </c>
      <c r="P5380" s="16" t="n">
        <f aca="false">N(P5379)+IF($C5380=検索!$B$49,1,0)</f>
        <v>0</v>
      </c>
    </row>
    <row r="5381" customFormat="false" ht="15" hidden="false" customHeight="false" outlineLevel="0" collapsed="false">
      <c r="A5381" s="16" t="s">
        <v>221</v>
      </c>
      <c r="B5381" s="0" t="s">
        <v>12457</v>
      </c>
      <c r="C5381" s="0" t="n">
        <v>510</v>
      </c>
      <c r="D5381" s="0" t="str">
        <f aca="false">IFERROR(VLOOKUP($C5381,薬効分類マスタ!$A$2:$B$180,2,FALSE()),"未登録")</f>
        <v>生薬</v>
      </c>
      <c r="E5381" s="16" t="s">
        <v>12452</v>
      </c>
      <c r="F5381" s="16" t="s">
        <v>476</v>
      </c>
      <c r="G5381" s="16" t="s">
        <v>12458</v>
      </c>
      <c r="H5381" s="16" t="s">
        <v>7488</v>
      </c>
      <c r="I5381" s="0" t="n">
        <v>27.7</v>
      </c>
      <c r="K5381" s="0" t="str">
        <f aca="false">IFERROR(IF(VLOOKUP($C5381,薬効分類マスタ!$A$2:$E$180,5,FALSE())=0,"",VLOOKUP($C5381,薬効分類マスタ!$A$2:$E$180,5,FALSE())),"")</f>
        <v/>
      </c>
      <c r="L5381" s="17"/>
      <c r="M5381" s="0" t="str">
        <f aca="false">IF($K5381="","",IF($L5381&lt;&gt;"",$L5381,VLOOKUP($C5381,薬効分類マスタ!$A$2:$F$180,6,FALSE())))</f>
        <v/>
      </c>
      <c r="N5381" s="0" t="str">
        <f aca="false">ASC(G5381)</f>
        <v>花扇ｶﾝｿﾞｳK</v>
      </c>
      <c r="O5381" s="0" t="str">
        <f aca="false">ASC(E5381)</f>
        <v>ｶﾝｿﾞｳ</v>
      </c>
      <c r="P5381" s="16" t="n">
        <f aca="false">N(P5380)+IF($C5381=検索!$B$49,1,0)</f>
        <v>0</v>
      </c>
    </row>
    <row r="5382" customFormat="false" ht="15" hidden="false" customHeight="false" outlineLevel="0" collapsed="false">
      <c r="A5382" s="16" t="s">
        <v>221</v>
      </c>
      <c r="B5382" s="0" t="s">
        <v>12459</v>
      </c>
      <c r="C5382" s="0" t="n">
        <v>510</v>
      </c>
      <c r="D5382" s="0" t="str">
        <f aca="false">IFERROR(VLOOKUP($C5382,薬効分類マスタ!$A$2:$B$180,2,FALSE()),"未登録")</f>
        <v>生薬</v>
      </c>
      <c r="E5382" s="16" t="s">
        <v>12452</v>
      </c>
      <c r="F5382" s="16" t="s">
        <v>476</v>
      </c>
      <c r="G5382" s="16" t="s">
        <v>12460</v>
      </c>
      <c r="H5382" s="16" t="s">
        <v>12335</v>
      </c>
      <c r="I5382" s="0" t="n">
        <v>27.7</v>
      </c>
      <c r="K5382" s="0" t="str">
        <f aca="false">IFERROR(IF(VLOOKUP($C5382,薬効分類マスタ!$A$2:$E$180,5,FALSE())=0,"",VLOOKUP($C5382,薬効分類マスタ!$A$2:$E$180,5,FALSE())),"")</f>
        <v/>
      </c>
      <c r="L5382" s="17"/>
      <c r="M5382" s="0" t="str">
        <f aca="false">IF($K5382="","",IF($L5382&lt;&gt;"",$L5382,VLOOKUP($C5382,薬効分類マスタ!$A$2:$F$180,6,FALSE())))</f>
        <v/>
      </c>
      <c r="N5382" s="0" t="str">
        <f aca="false">ASC(G5382)</f>
        <v>ｶﾝｿﾞｳﾀﾞｲｺｰM</v>
      </c>
      <c r="O5382" s="0" t="str">
        <f aca="false">ASC(E5382)</f>
        <v>ｶﾝｿﾞｳ</v>
      </c>
      <c r="P5382" s="16" t="n">
        <f aca="false">N(P5381)+IF($C5382=検索!$B$49,1,0)</f>
        <v>0</v>
      </c>
    </row>
    <row r="5383" customFormat="false" ht="15" hidden="false" customHeight="false" outlineLevel="0" collapsed="false">
      <c r="A5383" s="16" t="s">
        <v>221</v>
      </c>
      <c r="B5383" s="0" t="s">
        <v>12461</v>
      </c>
      <c r="C5383" s="0" t="n">
        <v>510</v>
      </c>
      <c r="D5383" s="0" t="str">
        <f aca="false">IFERROR(VLOOKUP($C5383,薬効分類マスタ!$A$2:$B$180,2,FALSE()),"未登録")</f>
        <v>生薬</v>
      </c>
      <c r="E5383" s="16" t="s">
        <v>12452</v>
      </c>
      <c r="F5383" s="16" t="s">
        <v>476</v>
      </c>
      <c r="G5383" s="16" t="s">
        <v>12462</v>
      </c>
      <c r="H5383" s="16" t="s">
        <v>12351</v>
      </c>
      <c r="I5383" s="0" t="n">
        <v>27.7</v>
      </c>
      <c r="K5383" s="0" t="str">
        <f aca="false">IFERROR(IF(VLOOKUP($C5383,薬効分類マスタ!$A$2:$E$180,5,FALSE())=0,"",VLOOKUP($C5383,薬効分類マスタ!$A$2:$E$180,5,FALSE())),"")</f>
        <v/>
      </c>
      <c r="L5383" s="17"/>
      <c r="M5383" s="0" t="str">
        <f aca="false">IF($K5383="","",IF($L5383&lt;&gt;"",$L5383,VLOOKUP($C5383,薬効分類マスタ!$A$2:$F$180,6,FALSE())))</f>
        <v/>
      </c>
      <c r="N5383" s="0" t="str">
        <f aca="false">ASC(G5383)</f>
        <v>高砂ｶﾝｿﾞｳM</v>
      </c>
      <c r="O5383" s="0" t="str">
        <f aca="false">ASC(E5383)</f>
        <v>ｶﾝｿﾞｳ</v>
      </c>
      <c r="P5383" s="16" t="n">
        <f aca="false">N(P5382)+IF($C5383=検索!$B$49,1,0)</f>
        <v>0</v>
      </c>
    </row>
    <row r="5384" customFormat="false" ht="15" hidden="false" customHeight="false" outlineLevel="0" collapsed="false">
      <c r="A5384" s="16" t="s">
        <v>221</v>
      </c>
      <c r="B5384" s="0" t="s">
        <v>12463</v>
      </c>
      <c r="C5384" s="0" t="n">
        <v>510</v>
      </c>
      <c r="D5384" s="0" t="str">
        <f aca="false">IFERROR(VLOOKUP($C5384,薬効分類マスタ!$A$2:$B$180,2,FALSE()),"未登録")</f>
        <v>生薬</v>
      </c>
      <c r="E5384" s="16" t="s">
        <v>12452</v>
      </c>
      <c r="F5384" s="16" t="s">
        <v>476</v>
      </c>
      <c r="G5384" s="16" t="s">
        <v>12464</v>
      </c>
      <c r="H5384" s="16" t="s">
        <v>9549</v>
      </c>
      <c r="I5384" s="0" t="n">
        <v>27.7</v>
      </c>
      <c r="K5384" s="0" t="str">
        <f aca="false">IFERROR(IF(VLOOKUP($C5384,薬効分類マスタ!$A$2:$E$180,5,FALSE())=0,"",VLOOKUP($C5384,薬効分類マスタ!$A$2:$E$180,5,FALSE())),"")</f>
        <v/>
      </c>
      <c r="L5384" s="17"/>
      <c r="M5384" s="0" t="str">
        <f aca="false">IF($K5384="","",IF($L5384&lt;&gt;"",$L5384,VLOOKUP($C5384,薬効分類マスタ!$A$2:$F$180,6,FALSE())))</f>
        <v/>
      </c>
      <c r="N5384" s="0" t="str">
        <f aca="false">ASC(G5384)</f>
        <v>ﾂﾑﾗの生薬ｶﾝｿﾞｳ</v>
      </c>
      <c r="O5384" s="0" t="str">
        <f aca="false">ASC(E5384)</f>
        <v>ｶﾝｿﾞｳ</v>
      </c>
      <c r="P5384" s="16" t="n">
        <f aca="false">N(P5383)+IF($C5384=検索!$B$49,1,0)</f>
        <v>0</v>
      </c>
    </row>
    <row r="5385" customFormat="false" ht="15" hidden="false" customHeight="false" outlineLevel="0" collapsed="false">
      <c r="A5385" s="16" t="s">
        <v>221</v>
      </c>
      <c r="B5385" s="0" t="s">
        <v>12465</v>
      </c>
      <c r="C5385" s="0" t="n">
        <v>510</v>
      </c>
      <c r="D5385" s="0" t="str">
        <f aca="false">IFERROR(VLOOKUP($C5385,薬効分類マスタ!$A$2:$B$180,2,FALSE()),"未登録")</f>
        <v>生薬</v>
      </c>
      <c r="E5385" s="16" t="s">
        <v>12452</v>
      </c>
      <c r="F5385" s="16" t="s">
        <v>476</v>
      </c>
      <c r="G5385" s="16" t="s">
        <v>12466</v>
      </c>
      <c r="H5385" s="16" t="s">
        <v>12296</v>
      </c>
      <c r="I5385" s="0" t="n">
        <v>27.7</v>
      </c>
      <c r="K5385" s="0" t="str">
        <f aca="false">IFERROR(IF(VLOOKUP($C5385,薬効分類マスタ!$A$2:$E$180,5,FALSE())=0,"",VLOOKUP($C5385,薬効分類マスタ!$A$2:$E$180,5,FALSE())),"")</f>
        <v/>
      </c>
      <c r="L5385" s="17"/>
      <c r="M5385" s="0" t="str">
        <f aca="false">IF($K5385="","",IF($L5385&lt;&gt;"",$L5385,VLOOKUP($C5385,薬効分類マスタ!$A$2:$F$180,6,FALSE())))</f>
        <v/>
      </c>
      <c r="N5385" s="0" t="str">
        <f aca="false">ASC(G5385)</f>
        <v>ﾄﾁﾓﾄのｶﾝｿﾞｳ</v>
      </c>
      <c r="O5385" s="0" t="str">
        <f aca="false">ASC(E5385)</f>
        <v>ｶﾝｿﾞｳ</v>
      </c>
      <c r="P5385" s="16" t="n">
        <f aca="false">N(P5384)+IF($C5385=検索!$B$49,1,0)</f>
        <v>0</v>
      </c>
    </row>
    <row r="5386" customFormat="false" ht="15" hidden="false" customHeight="false" outlineLevel="0" collapsed="false">
      <c r="A5386" s="16" t="s">
        <v>221</v>
      </c>
      <c r="B5386" s="0" t="s">
        <v>12467</v>
      </c>
      <c r="C5386" s="0" t="n">
        <v>510</v>
      </c>
      <c r="D5386" s="0" t="str">
        <f aca="false">IFERROR(VLOOKUP($C5386,薬効分類マスタ!$A$2:$B$180,2,FALSE()),"未登録")</f>
        <v>生薬</v>
      </c>
      <c r="E5386" s="16" t="s">
        <v>12452</v>
      </c>
      <c r="F5386" s="16" t="s">
        <v>476</v>
      </c>
      <c r="G5386" s="16" t="s">
        <v>12468</v>
      </c>
      <c r="H5386" s="16" t="s">
        <v>12469</v>
      </c>
      <c r="I5386" s="0" t="n">
        <v>27.7</v>
      </c>
      <c r="K5386" s="0" t="str">
        <f aca="false">IFERROR(IF(VLOOKUP($C5386,薬効分類マスタ!$A$2:$E$180,5,FALSE())=0,"",VLOOKUP($C5386,薬効分類マスタ!$A$2:$E$180,5,FALSE())),"")</f>
        <v/>
      </c>
      <c r="L5386" s="17"/>
      <c r="M5386" s="0" t="str">
        <f aca="false">IF($K5386="","",IF($L5386&lt;&gt;"",$L5386,VLOOKUP($C5386,薬効分類マスタ!$A$2:$F$180,6,FALSE())))</f>
        <v/>
      </c>
      <c r="N5386" s="0" t="str">
        <f aca="false">ASC(G5386)</f>
        <v>ﾂﾙｲのｶﾝｿﾞｳM</v>
      </c>
      <c r="O5386" s="0" t="str">
        <f aca="false">ASC(E5386)</f>
        <v>ｶﾝｿﾞｳ</v>
      </c>
      <c r="P5386" s="16" t="n">
        <f aca="false">N(P5385)+IF($C5386=検索!$B$49,1,0)</f>
        <v>0</v>
      </c>
    </row>
    <row r="5387" customFormat="false" ht="15" hidden="false" customHeight="false" outlineLevel="0" collapsed="false">
      <c r="A5387" s="16" t="s">
        <v>221</v>
      </c>
      <c r="B5387" s="0" t="s">
        <v>12470</v>
      </c>
      <c r="C5387" s="0" t="n">
        <v>510</v>
      </c>
      <c r="D5387" s="0" t="str">
        <f aca="false">IFERROR(VLOOKUP($C5387,薬効分類マスタ!$A$2:$B$180,2,FALSE()),"未登録")</f>
        <v>生薬</v>
      </c>
      <c r="E5387" s="16" t="s">
        <v>12452</v>
      </c>
      <c r="F5387" s="16" t="s">
        <v>476</v>
      </c>
      <c r="G5387" s="16" t="s">
        <v>12471</v>
      </c>
      <c r="H5387" s="16" t="s">
        <v>12358</v>
      </c>
      <c r="I5387" s="0" t="n">
        <v>27.7</v>
      </c>
      <c r="K5387" s="0" t="str">
        <f aca="false">IFERROR(IF(VLOOKUP($C5387,薬効分類マスタ!$A$2:$E$180,5,FALSE())=0,"",VLOOKUP($C5387,薬効分類マスタ!$A$2:$E$180,5,FALSE())),"")</f>
        <v/>
      </c>
      <c r="L5387" s="17"/>
      <c r="M5387" s="0" t="str">
        <f aca="false">IF($K5387="","",IF($L5387&lt;&gt;"",$L5387,VLOOKUP($C5387,薬効分類マスタ!$A$2:$F$180,6,FALSE())))</f>
        <v/>
      </c>
      <c r="N5387" s="0" t="str">
        <f aca="false">ASC(G5387)</f>
        <v>ﾎﾘｴ　ｶﾝｿﾞｳK</v>
      </c>
      <c r="O5387" s="0" t="str">
        <f aca="false">ASC(E5387)</f>
        <v>ｶﾝｿﾞｳ</v>
      </c>
      <c r="P5387" s="16" t="n">
        <f aca="false">N(P5386)+IF($C5387=検索!$B$49,1,0)</f>
        <v>0</v>
      </c>
    </row>
    <row r="5388" customFormat="false" ht="15" hidden="false" customHeight="false" outlineLevel="0" collapsed="false">
      <c r="A5388" s="16" t="s">
        <v>221</v>
      </c>
      <c r="B5388" s="0" t="s">
        <v>12472</v>
      </c>
      <c r="C5388" s="0" t="n">
        <v>510</v>
      </c>
      <c r="D5388" s="0" t="str">
        <f aca="false">IFERROR(VLOOKUP($C5388,薬効分類マスタ!$A$2:$B$180,2,FALSE()),"未登録")</f>
        <v>生薬</v>
      </c>
      <c r="E5388" s="16" t="s">
        <v>12452</v>
      </c>
      <c r="F5388" s="16" t="s">
        <v>476</v>
      </c>
      <c r="G5388" s="16" t="s">
        <v>12473</v>
      </c>
      <c r="H5388" s="16" t="s">
        <v>12474</v>
      </c>
      <c r="I5388" s="0" t="n">
        <v>27.7</v>
      </c>
      <c r="K5388" s="0" t="str">
        <f aca="false">IFERROR(IF(VLOOKUP($C5388,薬効分類マスタ!$A$2:$E$180,5,FALSE())=0,"",VLOOKUP($C5388,薬効分類マスタ!$A$2:$E$180,5,FALSE())),"")</f>
        <v/>
      </c>
      <c r="L5388" s="17"/>
      <c r="M5388" s="0" t="str">
        <f aca="false">IF($K5388="","",IF($L5388&lt;&gt;"",$L5388,VLOOKUP($C5388,薬効分類マスタ!$A$2:$F$180,6,FALSE())))</f>
        <v/>
      </c>
      <c r="N5388" s="0" t="str">
        <f aca="false">ASC(G5388)</f>
        <v>ﾅｶｼﾞﾏ　ｶﾝｿﾞｳ　AM</v>
      </c>
      <c r="O5388" s="0" t="str">
        <f aca="false">ASC(E5388)</f>
        <v>ｶﾝｿﾞｳ</v>
      </c>
      <c r="P5388" s="16" t="n">
        <f aca="false">N(P5387)+IF($C5388=検索!$B$49,1,0)</f>
        <v>0</v>
      </c>
    </row>
    <row r="5389" customFormat="false" ht="15" hidden="false" customHeight="false" outlineLevel="0" collapsed="false">
      <c r="A5389" s="16" t="s">
        <v>221</v>
      </c>
      <c r="B5389" s="0" t="s">
        <v>12475</v>
      </c>
      <c r="C5389" s="0" t="n">
        <v>510</v>
      </c>
      <c r="D5389" s="0" t="str">
        <f aca="false">IFERROR(VLOOKUP($C5389,薬効分類マスタ!$A$2:$B$180,2,FALSE()),"未登録")</f>
        <v>生薬</v>
      </c>
      <c r="E5389" s="16" t="s">
        <v>12476</v>
      </c>
      <c r="F5389" s="16" t="s">
        <v>476</v>
      </c>
      <c r="G5389" s="16" t="s">
        <v>12476</v>
      </c>
      <c r="I5389" s="0" t="n">
        <v>212.2</v>
      </c>
      <c r="K5389" s="0" t="str">
        <f aca="false">IFERROR(IF(VLOOKUP($C5389,薬効分類マスタ!$A$2:$E$180,5,FALSE())=0,"",VLOOKUP($C5389,薬効分類マスタ!$A$2:$E$180,5,FALSE())),"")</f>
        <v/>
      </c>
      <c r="L5389" s="17"/>
      <c r="M5389" s="0" t="str">
        <f aca="false">IF($K5389="","",IF($L5389&lt;&gt;"",$L5389,VLOOKUP($C5389,薬効分類マスタ!$A$2:$F$180,6,FALSE())))</f>
        <v/>
      </c>
      <c r="N5389" s="0" t="str">
        <f aca="false">ASC(G5389)</f>
        <v>ｶﾝﾀﾘｽ</v>
      </c>
      <c r="O5389" s="0" t="str">
        <f aca="false">ASC(E5389)</f>
        <v>ｶﾝﾀﾘｽ</v>
      </c>
      <c r="P5389" s="16" t="n">
        <f aca="false">N(P5388)+IF($C5389=検索!$B$49,1,0)</f>
        <v>0</v>
      </c>
    </row>
    <row r="5390" customFormat="false" ht="15" hidden="false" customHeight="false" outlineLevel="0" collapsed="false">
      <c r="A5390" s="16" t="s">
        <v>221</v>
      </c>
      <c r="B5390" s="0" t="s">
        <v>12477</v>
      </c>
      <c r="C5390" s="0" t="n">
        <v>510</v>
      </c>
      <c r="D5390" s="0" t="str">
        <f aca="false">IFERROR(VLOOKUP($C5390,薬効分類マスタ!$A$2:$B$180,2,FALSE()),"未登録")</f>
        <v>生薬</v>
      </c>
      <c r="E5390" s="16" t="s">
        <v>12478</v>
      </c>
      <c r="F5390" s="16" t="s">
        <v>476</v>
      </c>
      <c r="G5390" s="16" t="s">
        <v>12479</v>
      </c>
      <c r="I5390" s="0" t="n">
        <v>51.1</v>
      </c>
      <c r="K5390" s="0" t="str">
        <f aca="false">IFERROR(IF(VLOOKUP($C5390,薬効分類マスタ!$A$2:$E$180,5,FALSE())=0,"",VLOOKUP($C5390,薬効分類マスタ!$A$2:$E$180,5,FALSE())),"")</f>
        <v/>
      </c>
      <c r="L5390" s="17"/>
      <c r="M5390" s="0" t="str">
        <f aca="false">IF($K5390="","",IF($L5390&lt;&gt;"",$L5390,VLOOKUP($C5390,薬効分類マスタ!$A$2:$F$180,6,FALSE())))</f>
        <v/>
      </c>
      <c r="N5390" s="0" t="str">
        <f aca="false">ASC(G5390)</f>
        <v>ｶﾝﾃﾝ末</v>
      </c>
      <c r="O5390" s="0" t="str">
        <f aca="false">ASC(E5390)</f>
        <v>ｶﾝﾃﾝ</v>
      </c>
      <c r="P5390" s="16" t="n">
        <f aca="false">N(P5389)+IF($C5390=検索!$B$49,1,0)</f>
        <v>0</v>
      </c>
    </row>
    <row r="5391" customFormat="false" ht="15" hidden="false" customHeight="false" outlineLevel="0" collapsed="false">
      <c r="A5391" s="16" t="s">
        <v>221</v>
      </c>
      <c r="B5391" s="0" t="s">
        <v>12480</v>
      </c>
      <c r="C5391" s="0" t="n">
        <v>510</v>
      </c>
      <c r="D5391" s="0" t="str">
        <f aca="false">IFERROR(VLOOKUP($C5391,薬効分類マスタ!$A$2:$B$180,2,FALSE()),"未登録")</f>
        <v>生薬</v>
      </c>
      <c r="E5391" s="16" t="s">
        <v>12481</v>
      </c>
      <c r="F5391" s="16" t="s">
        <v>476</v>
      </c>
      <c r="G5391" s="16" t="s">
        <v>12482</v>
      </c>
      <c r="I5391" s="0" t="n">
        <v>25.9</v>
      </c>
      <c r="K5391" s="0" t="str">
        <f aca="false">IFERROR(IF(VLOOKUP($C5391,薬効分類マスタ!$A$2:$E$180,5,FALSE())=0,"",VLOOKUP($C5391,薬効分類マスタ!$A$2:$E$180,5,FALSE())),"")</f>
        <v/>
      </c>
      <c r="L5391" s="17"/>
      <c r="M5391" s="0" t="str">
        <f aca="false">IF($K5391="","",IF($L5391&lt;&gt;"",$L5391,VLOOKUP($C5391,薬効分類マスタ!$A$2:$F$180,6,FALSE())))</f>
        <v/>
      </c>
      <c r="N5391" s="0" t="str">
        <f aca="false">ASC(G5391)</f>
        <v>ｷｷｮｳ末</v>
      </c>
      <c r="O5391" s="0" t="str">
        <f aca="false">ASC(E5391)</f>
        <v>ｷｷｮｳ</v>
      </c>
      <c r="P5391" s="16" t="n">
        <f aca="false">N(P5390)+IF($C5391=検索!$B$49,1,0)</f>
        <v>0</v>
      </c>
    </row>
    <row r="5392" customFormat="false" ht="15" hidden="false" customHeight="false" outlineLevel="0" collapsed="false">
      <c r="A5392" s="16" t="s">
        <v>221</v>
      </c>
      <c r="B5392" s="0" t="s">
        <v>12483</v>
      </c>
      <c r="C5392" s="0" t="n">
        <v>510</v>
      </c>
      <c r="D5392" s="0" t="str">
        <f aca="false">IFERROR(VLOOKUP($C5392,薬効分類マスタ!$A$2:$B$180,2,FALSE()),"未登録")</f>
        <v>生薬</v>
      </c>
      <c r="E5392" s="16" t="s">
        <v>12481</v>
      </c>
      <c r="F5392" s="16" t="s">
        <v>476</v>
      </c>
      <c r="G5392" s="16" t="s">
        <v>12481</v>
      </c>
      <c r="I5392" s="0" t="n">
        <v>28.2</v>
      </c>
      <c r="K5392" s="0" t="str">
        <f aca="false">IFERROR(IF(VLOOKUP($C5392,薬効分類マスタ!$A$2:$E$180,5,FALSE())=0,"",VLOOKUP($C5392,薬効分類マスタ!$A$2:$E$180,5,FALSE())),"")</f>
        <v/>
      </c>
      <c r="L5392" s="17"/>
      <c r="M5392" s="0" t="str">
        <f aca="false">IF($K5392="","",IF($L5392&lt;&gt;"",$L5392,VLOOKUP($C5392,薬効分類マスタ!$A$2:$F$180,6,FALSE())))</f>
        <v/>
      </c>
      <c r="N5392" s="0" t="str">
        <f aca="false">ASC(G5392)</f>
        <v>ｷｷｮｳ</v>
      </c>
      <c r="O5392" s="0" t="str">
        <f aca="false">ASC(E5392)</f>
        <v>ｷｷｮｳ</v>
      </c>
      <c r="P5392" s="16" t="n">
        <f aca="false">N(P5391)+IF($C5392=検索!$B$49,1,0)</f>
        <v>0</v>
      </c>
    </row>
    <row r="5393" customFormat="false" ht="15" hidden="false" customHeight="false" outlineLevel="0" collapsed="false">
      <c r="A5393" s="16" t="s">
        <v>221</v>
      </c>
      <c r="B5393" s="0" t="s">
        <v>12484</v>
      </c>
      <c r="C5393" s="0" t="n">
        <v>510</v>
      </c>
      <c r="D5393" s="0" t="str">
        <f aca="false">IFERROR(VLOOKUP($C5393,薬効分類マスタ!$A$2:$B$180,2,FALSE()),"未登録")</f>
        <v>生薬</v>
      </c>
      <c r="E5393" s="16" t="s">
        <v>12485</v>
      </c>
      <c r="F5393" s="16" t="s">
        <v>476</v>
      </c>
      <c r="G5393" s="16" t="s">
        <v>12485</v>
      </c>
      <c r="I5393" s="0" t="n">
        <v>33.6</v>
      </c>
      <c r="K5393" s="0" t="str">
        <f aca="false">IFERROR(IF(VLOOKUP($C5393,薬効分類マスタ!$A$2:$E$180,5,FALSE())=0,"",VLOOKUP($C5393,薬効分類マスタ!$A$2:$E$180,5,FALSE())),"")</f>
        <v/>
      </c>
      <c r="L5393" s="17"/>
      <c r="M5393" s="0" t="str">
        <f aca="false">IF($K5393="","",IF($L5393&lt;&gt;"",$L5393,VLOOKUP($C5393,薬効分類マスタ!$A$2:$F$180,6,FALSE())))</f>
        <v/>
      </c>
      <c r="N5393" s="0" t="str">
        <f aca="false">ASC(G5393)</f>
        <v>ｷｸｶ</v>
      </c>
      <c r="O5393" s="0" t="str">
        <f aca="false">ASC(E5393)</f>
        <v>ｷｸｶ</v>
      </c>
      <c r="P5393" s="16" t="n">
        <f aca="false">N(P5392)+IF($C5393=検索!$B$49,1,0)</f>
        <v>0</v>
      </c>
    </row>
    <row r="5394" customFormat="false" ht="15" hidden="false" customHeight="false" outlineLevel="0" collapsed="false">
      <c r="A5394" s="16" t="s">
        <v>221</v>
      </c>
      <c r="B5394" s="0" t="s">
        <v>12486</v>
      </c>
      <c r="C5394" s="0" t="n">
        <v>510</v>
      </c>
      <c r="D5394" s="0" t="str">
        <f aca="false">IFERROR(VLOOKUP($C5394,薬効分類マスタ!$A$2:$B$180,2,FALSE()),"未登録")</f>
        <v>生薬</v>
      </c>
      <c r="E5394" s="16" t="s">
        <v>12487</v>
      </c>
      <c r="F5394" s="16" t="s">
        <v>476</v>
      </c>
      <c r="G5394" s="16" t="s">
        <v>12487</v>
      </c>
      <c r="I5394" s="0" t="n">
        <v>19.4</v>
      </c>
      <c r="K5394" s="0" t="str">
        <f aca="false">IFERROR(IF(VLOOKUP($C5394,薬効分類マスタ!$A$2:$E$180,5,FALSE())=0,"",VLOOKUP($C5394,薬効分類マスタ!$A$2:$E$180,5,FALSE())),"")</f>
        <v/>
      </c>
      <c r="L5394" s="17"/>
      <c r="M5394" s="0" t="str">
        <f aca="false">IF($K5394="","",IF($L5394&lt;&gt;"",$L5394,VLOOKUP($C5394,薬効分類マスタ!$A$2:$F$180,6,FALSE())))</f>
        <v/>
      </c>
      <c r="N5394" s="0" t="str">
        <f aca="false">ASC(G5394)</f>
        <v>ｷｻｻｹﾞ</v>
      </c>
      <c r="O5394" s="0" t="str">
        <f aca="false">ASC(E5394)</f>
        <v>ｷｻｻｹﾞ</v>
      </c>
      <c r="P5394" s="16" t="n">
        <f aca="false">N(P5393)+IF($C5394=検索!$B$49,1,0)</f>
        <v>0</v>
      </c>
    </row>
    <row r="5395" customFormat="false" ht="15" hidden="false" customHeight="false" outlineLevel="0" collapsed="false">
      <c r="A5395" s="16" t="s">
        <v>221</v>
      </c>
      <c r="B5395" s="0" t="s">
        <v>12488</v>
      </c>
      <c r="C5395" s="0" t="n">
        <v>510</v>
      </c>
      <c r="D5395" s="0" t="str">
        <f aca="false">IFERROR(VLOOKUP($C5395,薬効分類マスタ!$A$2:$B$180,2,FALSE()),"未登録")</f>
        <v>生薬</v>
      </c>
      <c r="E5395" s="16" t="s">
        <v>12489</v>
      </c>
      <c r="F5395" s="16" t="s">
        <v>476</v>
      </c>
      <c r="G5395" s="16" t="s">
        <v>12489</v>
      </c>
      <c r="I5395" s="0" t="n">
        <v>12.7</v>
      </c>
      <c r="K5395" s="0" t="str">
        <f aca="false">IFERROR(IF(VLOOKUP($C5395,薬効分類マスタ!$A$2:$E$180,5,FALSE())=0,"",VLOOKUP($C5395,薬効分類マスタ!$A$2:$E$180,5,FALSE())),"")</f>
        <v/>
      </c>
      <c r="L5395" s="17"/>
      <c r="M5395" s="0" t="str">
        <f aca="false">IF($K5395="","",IF($L5395&lt;&gt;"",$L5395,VLOOKUP($C5395,薬効分類マスタ!$A$2:$F$180,6,FALSE())))</f>
        <v/>
      </c>
      <c r="N5395" s="0" t="str">
        <f aca="false">ASC(G5395)</f>
        <v>ｷｼﾞﾂ</v>
      </c>
      <c r="O5395" s="0" t="str">
        <f aca="false">ASC(E5395)</f>
        <v>ｷｼﾞﾂ</v>
      </c>
      <c r="P5395" s="16" t="n">
        <f aca="false">N(P5394)+IF($C5395=検索!$B$49,1,0)</f>
        <v>0</v>
      </c>
    </row>
    <row r="5396" customFormat="false" ht="15" hidden="false" customHeight="false" outlineLevel="0" collapsed="false">
      <c r="A5396" s="16" t="s">
        <v>221</v>
      </c>
      <c r="B5396" s="0" t="s">
        <v>12490</v>
      </c>
      <c r="C5396" s="0" t="n">
        <v>510</v>
      </c>
      <c r="D5396" s="0" t="str">
        <f aca="false">IFERROR(VLOOKUP($C5396,薬効分類マスタ!$A$2:$B$180,2,FALSE()),"未登録")</f>
        <v>生薬</v>
      </c>
      <c r="E5396" s="16" t="s">
        <v>12489</v>
      </c>
      <c r="F5396" s="16" t="s">
        <v>476</v>
      </c>
      <c r="G5396" s="16" t="s">
        <v>12491</v>
      </c>
      <c r="H5396" s="16" t="s">
        <v>12293</v>
      </c>
      <c r="I5396" s="0" t="n">
        <v>14.4</v>
      </c>
      <c r="K5396" s="0" t="str">
        <f aca="false">IFERROR(IF(VLOOKUP($C5396,薬効分類マスタ!$A$2:$E$180,5,FALSE())=0,"",VLOOKUP($C5396,薬効分類マスタ!$A$2:$E$180,5,FALSE())),"")</f>
        <v/>
      </c>
      <c r="L5396" s="17"/>
      <c r="M5396" s="0" t="str">
        <f aca="false">IF($K5396="","",IF($L5396&lt;&gt;"",$L5396,VLOOKUP($C5396,薬効分類マスタ!$A$2:$F$180,6,FALSE())))</f>
        <v/>
      </c>
      <c r="N5396" s="0" t="str">
        <f aca="false">ASC(G5396)</f>
        <v>ｳﾁﾀﾞのｷｼﾞﾂM</v>
      </c>
      <c r="O5396" s="0" t="str">
        <f aca="false">ASC(E5396)</f>
        <v>ｷｼﾞﾂ</v>
      </c>
      <c r="P5396" s="16" t="n">
        <f aca="false">N(P5395)+IF($C5396=検索!$B$49,1,0)</f>
        <v>0</v>
      </c>
    </row>
    <row r="5397" customFormat="false" ht="15" hidden="false" customHeight="false" outlineLevel="0" collapsed="false">
      <c r="A5397" s="16" t="s">
        <v>221</v>
      </c>
      <c r="B5397" s="0" t="s">
        <v>12492</v>
      </c>
      <c r="C5397" s="0" t="n">
        <v>510</v>
      </c>
      <c r="D5397" s="0" t="str">
        <f aca="false">IFERROR(VLOOKUP($C5397,薬効分類マスタ!$A$2:$B$180,2,FALSE()),"未登録")</f>
        <v>生薬</v>
      </c>
      <c r="E5397" s="16" t="s">
        <v>12489</v>
      </c>
      <c r="F5397" s="16" t="s">
        <v>476</v>
      </c>
      <c r="G5397" s="16" t="s">
        <v>12493</v>
      </c>
      <c r="H5397" s="16" t="s">
        <v>12296</v>
      </c>
      <c r="I5397" s="0" t="n">
        <v>14.4</v>
      </c>
      <c r="K5397" s="0" t="str">
        <f aca="false">IFERROR(IF(VLOOKUP($C5397,薬効分類マスタ!$A$2:$E$180,5,FALSE())=0,"",VLOOKUP($C5397,薬効分類マスタ!$A$2:$E$180,5,FALSE())),"")</f>
        <v/>
      </c>
      <c r="L5397" s="17"/>
      <c r="M5397" s="0" t="str">
        <f aca="false">IF($K5397="","",IF($L5397&lt;&gt;"",$L5397,VLOOKUP($C5397,薬効分類マスタ!$A$2:$F$180,6,FALSE())))</f>
        <v/>
      </c>
      <c r="N5397" s="0" t="str">
        <f aca="false">ASC(G5397)</f>
        <v>ﾄﾁﾓﾄのｷｼﾞﾂ</v>
      </c>
      <c r="O5397" s="0" t="str">
        <f aca="false">ASC(E5397)</f>
        <v>ｷｼﾞﾂ</v>
      </c>
      <c r="P5397" s="16" t="n">
        <f aca="false">N(P5396)+IF($C5397=検索!$B$49,1,0)</f>
        <v>0</v>
      </c>
    </row>
    <row r="5398" customFormat="false" ht="15" hidden="false" customHeight="false" outlineLevel="0" collapsed="false">
      <c r="A5398" s="16" t="s">
        <v>221</v>
      </c>
      <c r="B5398" s="0" t="s">
        <v>12494</v>
      </c>
      <c r="C5398" s="0" t="n">
        <v>510</v>
      </c>
      <c r="D5398" s="0" t="str">
        <f aca="false">IFERROR(VLOOKUP($C5398,薬効分類マスタ!$A$2:$B$180,2,FALSE()),"未登録")</f>
        <v>生薬</v>
      </c>
      <c r="E5398" s="16" t="s">
        <v>12495</v>
      </c>
      <c r="F5398" s="16" t="s">
        <v>476</v>
      </c>
      <c r="G5398" s="16" t="s">
        <v>12495</v>
      </c>
      <c r="I5398" s="0" t="n">
        <v>12.4</v>
      </c>
      <c r="K5398" s="0" t="str">
        <f aca="false">IFERROR(IF(VLOOKUP($C5398,薬効分類マスタ!$A$2:$E$180,5,FALSE())=0,"",VLOOKUP($C5398,薬効分類マスタ!$A$2:$E$180,5,FALSE())),"")</f>
        <v/>
      </c>
      <c r="L5398" s="17"/>
      <c r="M5398" s="0" t="str">
        <f aca="false">IF($K5398="","",IF($L5398&lt;&gt;"",$L5398,VLOOKUP($C5398,薬効分類マスタ!$A$2:$F$180,6,FALSE())))</f>
        <v/>
      </c>
      <c r="N5398" s="0" t="str">
        <f aca="false">ASC(G5398)</f>
        <v>ｷｯﾋﾟ</v>
      </c>
      <c r="O5398" s="0" t="str">
        <f aca="false">ASC(E5398)</f>
        <v>ｷｯﾋﾟ</v>
      </c>
      <c r="P5398" s="16" t="n">
        <f aca="false">N(P5397)+IF($C5398=検索!$B$49,1,0)</f>
        <v>0</v>
      </c>
    </row>
    <row r="5399" customFormat="false" ht="15" hidden="false" customHeight="false" outlineLevel="0" collapsed="false">
      <c r="A5399" s="16" t="s">
        <v>221</v>
      </c>
      <c r="B5399" s="0" t="s">
        <v>12496</v>
      </c>
      <c r="C5399" s="0" t="n">
        <v>510</v>
      </c>
      <c r="D5399" s="0" t="str">
        <f aca="false">IFERROR(VLOOKUP($C5399,薬効分類マスタ!$A$2:$B$180,2,FALSE()),"未登録")</f>
        <v>生薬</v>
      </c>
      <c r="E5399" s="16" t="s">
        <v>12495</v>
      </c>
      <c r="F5399" s="16" t="s">
        <v>476</v>
      </c>
      <c r="G5399" s="16" t="s">
        <v>12497</v>
      </c>
      <c r="H5399" s="16" t="s">
        <v>12293</v>
      </c>
      <c r="I5399" s="0" t="n">
        <v>13</v>
      </c>
      <c r="K5399" s="0" t="str">
        <f aca="false">IFERROR(IF(VLOOKUP($C5399,薬効分類マスタ!$A$2:$E$180,5,FALSE())=0,"",VLOOKUP($C5399,薬効分類マスタ!$A$2:$E$180,5,FALSE())),"")</f>
        <v/>
      </c>
      <c r="L5399" s="17"/>
      <c r="M5399" s="0" t="str">
        <f aca="false">IF($K5399="","",IF($L5399&lt;&gt;"",$L5399,VLOOKUP($C5399,薬効分類マスタ!$A$2:$F$180,6,FALSE())))</f>
        <v/>
      </c>
      <c r="N5399" s="0" t="str">
        <f aca="false">ASC(G5399)</f>
        <v>ｳﾁﾀﾞのｷｯﾋﾟM</v>
      </c>
      <c r="O5399" s="0" t="str">
        <f aca="false">ASC(E5399)</f>
        <v>ｷｯﾋﾟ</v>
      </c>
      <c r="P5399" s="16" t="n">
        <f aca="false">N(P5398)+IF($C5399=検索!$B$49,1,0)</f>
        <v>0</v>
      </c>
    </row>
    <row r="5400" customFormat="false" ht="15" hidden="false" customHeight="false" outlineLevel="0" collapsed="false">
      <c r="A5400" s="16" t="s">
        <v>221</v>
      </c>
      <c r="B5400" s="0" t="s">
        <v>12498</v>
      </c>
      <c r="C5400" s="0" t="n">
        <v>510</v>
      </c>
      <c r="D5400" s="0" t="str">
        <f aca="false">IFERROR(VLOOKUP($C5400,薬効分類マスタ!$A$2:$B$180,2,FALSE()),"未登録")</f>
        <v>生薬</v>
      </c>
      <c r="E5400" s="16" t="s">
        <v>12495</v>
      </c>
      <c r="F5400" s="16" t="s">
        <v>476</v>
      </c>
      <c r="G5400" s="16" t="s">
        <v>12499</v>
      </c>
      <c r="H5400" s="16" t="s">
        <v>12296</v>
      </c>
      <c r="I5400" s="0" t="n">
        <v>13</v>
      </c>
      <c r="K5400" s="0" t="str">
        <f aca="false">IFERROR(IF(VLOOKUP($C5400,薬効分類マスタ!$A$2:$E$180,5,FALSE())=0,"",VLOOKUP($C5400,薬効分類マスタ!$A$2:$E$180,5,FALSE())),"")</f>
        <v/>
      </c>
      <c r="L5400" s="17"/>
      <c r="M5400" s="0" t="str">
        <f aca="false">IF($K5400="","",IF($L5400&lt;&gt;"",$L5400,VLOOKUP($C5400,薬効分類マスタ!$A$2:$F$180,6,FALSE())))</f>
        <v/>
      </c>
      <c r="N5400" s="0" t="str">
        <f aca="false">ASC(G5400)</f>
        <v>ﾄﾁﾓﾄのｷｯﾋﾟ</v>
      </c>
      <c r="O5400" s="0" t="str">
        <f aca="false">ASC(E5400)</f>
        <v>ｷｯﾋﾟ</v>
      </c>
      <c r="P5400" s="16" t="n">
        <f aca="false">N(P5399)+IF($C5400=検索!$B$49,1,0)</f>
        <v>0</v>
      </c>
    </row>
    <row r="5401" customFormat="false" ht="15" hidden="false" customHeight="false" outlineLevel="0" collapsed="false">
      <c r="A5401" s="16" t="s">
        <v>221</v>
      </c>
      <c r="B5401" s="0" t="s">
        <v>12500</v>
      </c>
      <c r="C5401" s="0" t="n">
        <v>510</v>
      </c>
      <c r="D5401" s="0" t="str">
        <f aca="false">IFERROR(VLOOKUP($C5401,薬効分類マスタ!$A$2:$B$180,2,FALSE()),"未登録")</f>
        <v>生薬</v>
      </c>
      <c r="E5401" s="16" t="s">
        <v>12501</v>
      </c>
      <c r="F5401" s="16" t="s">
        <v>476</v>
      </c>
      <c r="G5401" s="16" t="s">
        <v>12502</v>
      </c>
      <c r="I5401" s="0" t="n">
        <v>12.4</v>
      </c>
      <c r="K5401" s="0" t="str">
        <f aca="false">IFERROR(IF(VLOOKUP($C5401,薬効分類マスタ!$A$2:$E$180,5,FALSE())=0,"",VLOOKUP($C5401,薬効分類マスタ!$A$2:$E$180,5,FALSE())),"")</f>
        <v/>
      </c>
      <c r="L5401" s="17"/>
      <c r="M5401" s="0" t="str">
        <f aca="false">IF($K5401="","",IF($L5401&lt;&gt;"",$L5401,VLOOKUP($C5401,薬効分類マスタ!$A$2:$F$180,6,FALSE())))</f>
        <v/>
      </c>
      <c r="N5401" s="0" t="str">
        <f aca="false">ASC(G5401)</f>
        <v>ｷﾅ末</v>
      </c>
      <c r="O5401" s="0" t="str">
        <f aca="false">ASC(E5401)</f>
        <v>ｷﾅ</v>
      </c>
      <c r="P5401" s="16" t="n">
        <f aca="false">N(P5400)+IF($C5401=検索!$B$49,1,0)</f>
        <v>0</v>
      </c>
    </row>
    <row r="5402" customFormat="false" ht="15" hidden="false" customHeight="false" outlineLevel="0" collapsed="false">
      <c r="A5402" s="16" t="s">
        <v>221</v>
      </c>
      <c r="B5402" s="0" t="s">
        <v>12503</v>
      </c>
      <c r="C5402" s="0" t="n">
        <v>510</v>
      </c>
      <c r="D5402" s="0" t="str">
        <f aca="false">IFERROR(VLOOKUP($C5402,薬効分類マスタ!$A$2:$B$180,2,FALSE()),"未登録")</f>
        <v>生薬</v>
      </c>
      <c r="E5402" s="16" t="s">
        <v>12501</v>
      </c>
      <c r="F5402" s="16" t="s">
        <v>476</v>
      </c>
      <c r="G5402" s="16" t="s">
        <v>12501</v>
      </c>
      <c r="I5402" s="0" t="n">
        <v>16.8</v>
      </c>
      <c r="K5402" s="0" t="str">
        <f aca="false">IFERROR(IF(VLOOKUP($C5402,薬効分類マスタ!$A$2:$E$180,5,FALSE())=0,"",VLOOKUP($C5402,薬効分類マスタ!$A$2:$E$180,5,FALSE())),"")</f>
        <v/>
      </c>
      <c r="L5402" s="17"/>
      <c r="M5402" s="0" t="str">
        <f aca="false">IF($K5402="","",IF($L5402&lt;&gt;"",$L5402,VLOOKUP($C5402,薬効分類マスタ!$A$2:$F$180,6,FALSE())))</f>
        <v/>
      </c>
      <c r="N5402" s="0" t="str">
        <f aca="false">ASC(G5402)</f>
        <v>ｷﾅ</v>
      </c>
      <c r="O5402" s="0" t="str">
        <f aca="false">ASC(E5402)</f>
        <v>ｷﾅ</v>
      </c>
      <c r="P5402" s="16" t="n">
        <f aca="false">N(P5401)+IF($C5402=検索!$B$49,1,0)</f>
        <v>0</v>
      </c>
    </row>
    <row r="5403" customFormat="false" ht="15" hidden="false" customHeight="false" outlineLevel="0" collapsed="false">
      <c r="A5403" s="16" t="s">
        <v>221</v>
      </c>
      <c r="B5403" s="0" t="s">
        <v>12504</v>
      </c>
      <c r="C5403" s="0" t="n">
        <v>510</v>
      </c>
      <c r="D5403" s="0" t="str">
        <f aca="false">IFERROR(VLOOKUP($C5403,薬効分類マスタ!$A$2:$B$180,2,FALSE()),"未登録")</f>
        <v>生薬</v>
      </c>
      <c r="E5403" s="16" t="s">
        <v>12505</v>
      </c>
      <c r="F5403" s="16" t="s">
        <v>476</v>
      </c>
      <c r="G5403" s="16" t="s">
        <v>12505</v>
      </c>
      <c r="I5403" s="0" t="n">
        <v>60.1</v>
      </c>
      <c r="K5403" s="0" t="str">
        <f aca="false">IFERROR(IF(VLOOKUP($C5403,薬効分類マスタ!$A$2:$E$180,5,FALSE())=0,"",VLOOKUP($C5403,薬効分類マスタ!$A$2:$E$180,5,FALSE())),"")</f>
        <v/>
      </c>
      <c r="L5403" s="17"/>
      <c r="M5403" s="0" t="str">
        <f aca="false">IF($K5403="","",IF($L5403&lt;&gt;"",$L5403,VLOOKUP($C5403,薬効分類マスタ!$A$2:$F$180,6,FALSE())))</f>
        <v/>
      </c>
      <c r="N5403" s="0" t="str">
        <f aca="false">ASC(G5403)</f>
        <v>ｷｮｳｶﾂ</v>
      </c>
      <c r="O5403" s="0" t="str">
        <f aca="false">ASC(E5403)</f>
        <v>ｷｮｳｶﾂ</v>
      </c>
      <c r="P5403" s="16" t="n">
        <f aca="false">N(P5402)+IF($C5403=検索!$B$49,1,0)</f>
        <v>0</v>
      </c>
    </row>
    <row r="5404" customFormat="false" ht="15" hidden="false" customHeight="false" outlineLevel="0" collapsed="false">
      <c r="A5404" s="16" t="s">
        <v>221</v>
      </c>
      <c r="B5404" s="0" t="s">
        <v>12506</v>
      </c>
      <c r="C5404" s="0" t="n">
        <v>510</v>
      </c>
      <c r="D5404" s="0" t="str">
        <f aca="false">IFERROR(VLOOKUP($C5404,薬効分類マスタ!$A$2:$B$180,2,FALSE()),"未登録")</f>
        <v>生薬</v>
      </c>
      <c r="E5404" s="16" t="s">
        <v>12505</v>
      </c>
      <c r="F5404" s="16" t="s">
        <v>476</v>
      </c>
      <c r="G5404" s="16" t="s">
        <v>12507</v>
      </c>
      <c r="H5404" s="16" t="s">
        <v>12296</v>
      </c>
      <c r="I5404" s="0" t="n">
        <v>78.1</v>
      </c>
      <c r="K5404" s="0" t="str">
        <f aca="false">IFERROR(IF(VLOOKUP($C5404,薬効分類マスタ!$A$2:$E$180,5,FALSE())=0,"",VLOOKUP($C5404,薬効分類マスタ!$A$2:$E$180,5,FALSE())),"")</f>
        <v/>
      </c>
      <c r="L5404" s="17"/>
      <c r="M5404" s="0" t="str">
        <f aca="false">IF($K5404="","",IF($L5404&lt;&gt;"",$L5404,VLOOKUP($C5404,薬効分類マスタ!$A$2:$F$180,6,FALSE())))</f>
        <v/>
      </c>
      <c r="N5404" s="0" t="str">
        <f aca="false">ASC(G5404)</f>
        <v>ﾄﾁﾓﾄのｷｮｳｶﾂ</v>
      </c>
      <c r="O5404" s="0" t="str">
        <f aca="false">ASC(E5404)</f>
        <v>ｷｮｳｶﾂ</v>
      </c>
      <c r="P5404" s="16" t="n">
        <f aca="false">N(P5403)+IF($C5404=検索!$B$49,1,0)</f>
        <v>0</v>
      </c>
    </row>
    <row r="5405" customFormat="false" ht="15" hidden="false" customHeight="false" outlineLevel="0" collapsed="false">
      <c r="A5405" s="16" t="s">
        <v>221</v>
      </c>
      <c r="B5405" s="0" t="s">
        <v>12508</v>
      </c>
      <c r="C5405" s="0" t="n">
        <v>510</v>
      </c>
      <c r="D5405" s="0" t="str">
        <f aca="false">IFERROR(VLOOKUP($C5405,薬効分類マスタ!$A$2:$B$180,2,FALSE()),"未登録")</f>
        <v>生薬</v>
      </c>
      <c r="E5405" s="16" t="s">
        <v>12505</v>
      </c>
      <c r="F5405" s="16" t="s">
        <v>476</v>
      </c>
      <c r="G5405" s="16" t="s">
        <v>12509</v>
      </c>
      <c r="H5405" s="16" t="s">
        <v>9549</v>
      </c>
      <c r="I5405" s="0" t="n">
        <v>78.1</v>
      </c>
      <c r="K5405" s="0" t="str">
        <f aca="false">IFERROR(IF(VLOOKUP($C5405,薬効分類マスタ!$A$2:$E$180,5,FALSE())=0,"",VLOOKUP($C5405,薬効分類マスタ!$A$2:$E$180,5,FALSE())),"")</f>
        <v/>
      </c>
      <c r="L5405" s="17"/>
      <c r="M5405" s="0" t="str">
        <f aca="false">IF($K5405="","",IF($L5405&lt;&gt;"",$L5405,VLOOKUP($C5405,薬効分類マスタ!$A$2:$F$180,6,FALSE())))</f>
        <v/>
      </c>
      <c r="N5405" s="0" t="str">
        <f aca="false">ASC(G5405)</f>
        <v>ﾂﾑﾗの生薬ｷｮｳｶﾂ</v>
      </c>
      <c r="O5405" s="0" t="str">
        <f aca="false">ASC(E5405)</f>
        <v>ｷｮｳｶﾂ</v>
      </c>
      <c r="P5405" s="16" t="n">
        <f aca="false">N(P5404)+IF($C5405=検索!$B$49,1,0)</f>
        <v>0</v>
      </c>
    </row>
    <row r="5406" customFormat="false" ht="15" hidden="false" customHeight="false" outlineLevel="0" collapsed="false">
      <c r="A5406" s="16" t="s">
        <v>221</v>
      </c>
      <c r="B5406" s="0" t="s">
        <v>12510</v>
      </c>
      <c r="C5406" s="0" t="n">
        <v>510</v>
      </c>
      <c r="D5406" s="0" t="str">
        <f aca="false">IFERROR(VLOOKUP($C5406,薬効分類マスタ!$A$2:$B$180,2,FALSE()),"未登録")</f>
        <v>生薬</v>
      </c>
      <c r="E5406" s="16" t="s">
        <v>12505</v>
      </c>
      <c r="F5406" s="16" t="s">
        <v>476</v>
      </c>
      <c r="G5406" s="16" t="s">
        <v>12511</v>
      </c>
      <c r="H5406" s="16" t="s">
        <v>12351</v>
      </c>
      <c r="I5406" s="0" t="n">
        <v>78.1</v>
      </c>
      <c r="K5406" s="0" t="str">
        <f aca="false">IFERROR(IF(VLOOKUP($C5406,薬効分類マスタ!$A$2:$E$180,5,FALSE())=0,"",VLOOKUP($C5406,薬効分類マスタ!$A$2:$E$180,5,FALSE())),"")</f>
        <v/>
      </c>
      <c r="L5406" s="17"/>
      <c r="M5406" s="0" t="str">
        <f aca="false">IF($K5406="","",IF($L5406&lt;&gt;"",$L5406,VLOOKUP($C5406,薬効分類マスタ!$A$2:$F$180,6,FALSE())))</f>
        <v/>
      </c>
      <c r="N5406" s="0" t="str">
        <f aca="false">ASC(G5406)</f>
        <v>高砂ｷｮｳｶﾂM</v>
      </c>
      <c r="O5406" s="0" t="str">
        <f aca="false">ASC(E5406)</f>
        <v>ｷｮｳｶﾂ</v>
      </c>
      <c r="P5406" s="16" t="n">
        <f aca="false">N(P5405)+IF($C5406=検索!$B$49,1,0)</f>
        <v>0</v>
      </c>
    </row>
    <row r="5407" customFormat="false" ht="15" hidden="false" customHeight="false" outlineLevel="0" collapsed="false">
      <c r="A5407" s="16" t="s">
        <v>221</v>
      </c>
      <c r="B5407" s="0" t="s">
        <v>12512</v>
      </c>
      <c r="C5407" s="0" t="n">
        <v>510</v>
      </c>
      <c r="D5407" s="0" t="str">
        <f aca="false">IFERROR(VLOOKUP($C5407,薬効分類マスタ!$A$2:$B$180,2,FALSE()),"未登録")</f>
        <v>生薬</v>
      </c>
      <c r="E5407" s="16" t="s">
        <v>12513</v>
      </c>
      <c r="F5407" s="16" t="s">
        <v>476</v>
      </c>
      <c r="G5407" s="16" t="s">
        <v>12513</v>
      </c>
      <c r="I5407" s="0" t="n">
        <v>15.9</v>
      </c>
      <c r="K5407" s="0" t="str">
        <f aca="false">IFERROR(IF(VLOOKUP($C5407,薬効分類マスタ!$A$2:$E$180,5,FALSE())=0,"",VLOOKUP($C5407,薬効分類マスタ!$A$2:$E$180,5,FALSE())),"")</f>
        <v/>
      </c>
      <c r="L5407" s="17"/>
      <c r="M5407" s="0" t="str">
        <f aca="false">IF($K5407="","",IF($L5407&lt;&gt;"",$L5407,VLOOKUP($C5407,薬効分類マスタ!$A$2:$F$180,6,FALSE())))</f>
        <v/>
      </c>
      <c r="N5407" s="0" t="str">
        <f aca="false">ASC(G5407)</f>
        <v>ｷｮｳﾆﾝ</v>
      </c>
      <c r="O5407" s="0" t="str">
        <f aca="false">ASC(E5407)</f>
        <v>ｷｮｳﾆﾝ</v>
      </c>
      <c r="P5407" s="16" t="n">
        <f aca="false">N(P5406)+IF($C5407=検索!$B$49,1,0)</f>
        <v>0</v>
      </c>
    </row>
    <row r="5408" customFormat="false" ht="15" hidden="false" customHeight="false" outlineLevel="0" collapsed="false">
      <c r="A5408" s="16" t="s">
        <v>221</v>
      </c>
      <c r="B5408" s="0" t="s">
        <v>12514</v>
      </c>
      <c r="C5408" s="0" t="n">
        <v>510</v>
      </c>
      <c r="D5408" s="0" t="str">
        <f aca="false">IFERROR(VLOOKUP($C5408,薬効分類マスタ!$A$2:$B$180,2,FALSE()),"未登録")</f>
        <v>生薬</v>
      </c>
      <c r="E5408" s="16" t="s">
        <v>12513</v>
      </c>
      <c r="F5408" s="16" t="s">
        <v>476</v>
      </c>
      <c r="G5408" s="16" t="s">
        <v>12515</v>
      </c>
      <c r="H5408" s="16" t="s">
        <v>12296</v>
      </c>
      <c r="I5408" s="0" t="n">
        <v>20.7</v>
      </c>
      <c r="K5408" s="0" t="str">
        <f aca="false">IFERROR(IF(VLOOKUP($C5408,薬効分類マスタ!$A$2:$E$180,5,FALSE())=0,"",VLOOKUP($C5408,薬効分類マスタ!$A$2:$E$180,5,FALSE())),"")</f>
        <v/>
      </c>
      <c r="L5408" s="17"/>
      <c r="M5408" s="0" t="str">
        <f aca="false">IF($K5408="","",IF($L5408&lt;&gt;"",$L5408,VLOOKUP($C5408,薬効分類マスタ!$A$2:$F$180,6,FALSE())))</f>
        <v/>
      </c>
      <c r="N5408" s="0" t="str">
        <f aca="false">ASC(G5408)</f>
        <v>ﾄﾁﾓﾄのｷｮｳﾆﾝ</v>
      </c>
      <c r="O5408" s="0" t="str">
        <f aca="false">ASC(E5408)</f>
        <v>ｷｮｳﾆﾝ</v>
      </c>
      <c r="P5408" s="16" t="n">
        <f aca="false">N(P5407)+IF($C5408=検索!$B$49,1,0)</f>
        <v>0</v>
      </c>
    </row>
    <row r="5409" customFormat="false" ht="15" hidden="false" customHeight="false" outlineLevel="0" collapsed="false">
      <c r="A5409" s="16" t="s">
        <v>221</v>
      </c>
      <c r="B5409" s="0" t="s">
        <v>12516</v>
      </c>
      <c r="C5409" s="0" t="n">
        <v>510</v>
      </c>
      <c r="D5409" s="0" t="str">
        <f aca="false">IFERROR(VLOOKUP($C5409,薬効分類マスタ!$A$2:$B$180,2,FALSE()),"未登録")</f>
        <v>生薬</v>
      </c>
      <c r="E5409" s="16" t="s">
        <v>12513</v>
      </c>
      <c r="F5409" s="16" t="s">
        <v>476</v>
      </c>
      <c r="G5409" s="16" t="s">
        <v>12517</v>
      </c>
      <c r="H5409" s="16" t="s">
        <v>12351</v>
      </c>
      <c r="I5409" s="0" t="n">
        <v>20.7</v>
      </c>
      <c r="K5409" s="0" t="str">
        <f aca="false">IFERROR(IF(VLOOKUP($C5409,薬効分類マスタ!$A$2:$E$180,5,FALSE())=0,"",VLOOKUP($C5409,薬効分類マスタ!$A$2:$E$180,5,FALSE())),"")</f>
        <v/>
      </c>
      <c r="L5409" s="17"/>
      <c r="M5409" s="0" t="str">
        <f aca="false">IF($K5409="","",IF($L5409&lt;&gt;"",$L5409,VLOOKUP($C5409,薬効分類マスタ!$A$2:$F$180,6,FALSE())))</f>
        <v/>
      </c>
      <c r="N5409" s="0" t="str">
        <f aca="false">ASC(G5409)</f>
        <v>高砂ｷｮｳﾆﾝM</v>
      </c>
      <c r="O5409" s="0" t="str">
        <f aca="false">ASC(E5409)</f>
        <v>ｷｮｳﾆﾝ</v>
      </c>
      <c r="P5409" s="16" t="n">
        <f aca="false">N(P5408)+IF($C5409=検索!$B$49,1,0)</f>
        <v>0</v>
      </c>
    </row>
    <row r="5410" customFormat="false" ht="15" hidden="false" customHeight="false" outlineLevel="0" collapsed="false">
      <c r="A5410" s="16" t="s">
        <v>221</v>
      </c>
      <c r="B5410" s="0" t="s">
        <v>12518</v>
      </c>
      <c r="C5410" s="0" t="n">
        <v>510</v>
      </c>
      <c r="D5410" s="0" t="str">
        <f aca="false">IFERROR(VLOOKUP($C5410,薬効分類マスタ!$A$2:$B$180,2,FALSE()),"未登録")</f>
        <v>生薬</v>
      </c>
      <c r="E5410" s="16" t="s">
        <v>12513</v>
      </c>
      <c r="F5410" s="16" t="s">
        <v>476</v>
      </c>
      <c r="G5410" s="16" t="s">
        <v>12519</v>
      </c>
      <c r="H5410" s="16" t="s">
        <v>9549</v>
      </c>
      <c r="I5410" s="0" t="n">
        <v>20.7</v>
      </c>
      <c r="K5410" s="0" t="str">
        <f aca="false">IFERROR(IF(VLOOKUP($C5410,薬効分類マスタ!$A$2:$E$180,5,FALSE())=0,"",VLOOKUP($C5410,薬効分類マスタ!$A$2:$E$180,5,FALSE())),"")</f>
        <v/>
      </c>
      <c r="L5410" s="17"/>
      <c r="M5410" s="0" t="str">
        <f aca="false">IF($K5410="","",IF($L5410&lt;&gt;"",$L5410,VLOOKUP($C5410,薬効分類マスタ!$A$2:$F$180,6,FALSE())))</f>
        <v/>
      </c>
      <c r="N5410" s="0" t="str">
        <f aca="false">ASC(G5410)</f>
        <v>ﾂﾑﾗの生薬ｷｮｳﾆﾝ</v>
      </c>
      <c r="O5410" s="0" t="str">
        <f aca="false">ASC(E5410)</f>
        <v>ｷｮｳﾆﾝ</v>
      </c>
      <c r="P5410" s="16" t="n">
        <f aca="false">N(P5409)+IF($C5410=検索!$B$49,1,0)</f>
        <v>0</v>
      </c>
    </row>
    <row r="5411" customFormat="false" ht="15" hidden="false" customHeight="false" outlineLevel="0" collapsed="false">
      <c r="A5411" s="16" t="s">
        <v>221</v>
      </c>
      <c r="B5411" s="0" t="s">
        <v>12520</v>
      </c>
      <c r="C5411" s="0" t="n">
        <v>510</v>
      </c>
      <c r="D5411" s="0" t="str">
        <f aca="false">IFERROR(VLOOKUP($C5411,薬効分類マスタ!$A$2:$B$180,2,FALSE()),"未登録")</f>
        <v>生薬</v>
      </c>
      <c r="E5411" s="16" t="s">
        <v>12513</v>
      </c>
      <c r="F5411" s="16" t="s">
        <v>476</v>
      </c>
      <c r="G5411" s="16" t="s">
        <v>12521</v>
      </c>
      <c r="H5411" s="16" t="s">
        <v>12348</v>
      </c>
      <c r="I5411" s="0" t="n">
        <v>20.7</v>
      </c>
      <c r="K5411" s="0" t="str">
        <f aca="false">IFERROR(IF(VLOOKUP($C5411,薬効分類マスタ!$A$2:$E$180,5,FALSE())=0,"",VLOOKUP($C5411,薬効分類マスタ!$A$2:$E$180,5,FALSE())),"")</f>
        <v/>
      </c>
      <c r="L5411" s="17"/>
      <c r="M5411" s="0" t="str">
        <f aca="false">IF($K5411="","",IF($L5411&lt;&gt;"",$L5411,VLOOKUP($C5411,薬効分類マスタ!$A$2:$F$180,6,FALSE())))</f>
        <v/>
      </c>
      <c r="N5411" s="0" t="str">
        <f aca="false">ASC(G5411)</f>
        <v>小島杏仁M</v>
      </c>
      <c r="O5411" s="0" t="str">
        <f aca="false">ASC(E5411)</f>
        <v>ｷｮｳﾆﾝ</v>
      </c>
      <c r="P5411" s="16" t="n">
        <f aca="false">N(P5410)+IF($C5411=検索!$B$49,1,0)</f>
        <v>0</v>
      </c>
    </row>
    <row r="5412" customFormat="false" ht="15" hidden="false" customHeight="false" outlineLevel="0" collapsed="false">
      <c r="A5412" s="16" t="s">
        <v>221</v>
      </c>
      <c r="B5412" s="0" t="s">
        <v>12522</v>
      </c>
      <c r="C5412" s="0" t="n">
        <v>510</v>
      </c>
      <c r="D5412" s="0" t="str">
        <f aca="false">IFERROR(VLOOKUP($C5412,薬効分類マスタ!$A$2:$B$180,2,FALSE()),"未登録")</f>
        <v>生薬</v>
      </c>
      <c r="E5412" s="16" t="s">
        <v>12513</v>
      </c>
      <c r="F5412" s="16" t="s">
        <v>476</v>
      </c>
      <c r="G5412" s="16" t="s">
        <v>12523</v>
      </c>
      <c r="H5412" s="16" t="s">
        <v>12358</v>
      </c>
      <c r="I5412" s="0" t="n">
        <v>20.7</v>
      </c>
      <c r="K5412" s="0" t="str">
        <f aca="false">IFERROR(IF(VLOOKUP($C5412,薬効分類マスタ!$A$2:$E$180,5,FALSE())=0,"",VLOOKUP($C5412,薬効分類マスタ!$A$2:$E$180,5,FALSE())),"")</f>
        <v/>
      </c>
      <c r="L5412" s="17"/>
      <c r="M5412" s="0" t="str">
        <f aca="false">IF($K5412="","",IF($L5412&lt;&gt;"",$L5412,VLOOKUP($C5412,薬効分類マスタ!$A$2:$F$180,6,FALSE())))</f>
        <v/>
      </c>
      <c r="N5412" s="0" t="str">
        <f aca="false">ASC(G5412)</f>
        <v>ﾎﾘｴ　ｷｮｳﾆﾝK</v>
      </c>
      <c r="O5412" s="0" t="str">
        <f aca="false">ASC(E5412)</f>
        <v>ｷｮｳﾆﾝ</v>
      </c>
      <c r="P5412" s="16" t="n">
        <f aca="false">N(P5411)+IF($C5412=検索!$B$49,1,0)</f>
        <v>0</v>
      </c>
    </row>
    <row r="5413" customFormat="false" ht="15" hidden="false" customHeight="false" outlineLevel="0" collapsed="false">
      <c r="A5413" s="16" t="s">
        <v>221</v>
      </c>
      <c r="B5413" s="0" t="s">
        <v>12524</v>
      </c>
      <c r="C5413" s="0" t="n">
        <v>510</v>
      </c>
      <c r="D5413" s="0" t="str">
        <f aca="false">IFERROR(VLOOKUP($C5413,薬効分類マスタ!$A$2:$B$180,2,FALSE()),"未登録")</f>
        <v>生薬</v>
      </c>
      <c r="E5413" s="16" t="s">
        <v>12525</v>
      </c>
      <c r="F5413" s="16" t="s">
        <v>476</v>
      </c>
      <c r="G5413" s="16" t="s">
        <v>12525</v>
      </c>
      <c r="I5413" s="0" t="n">
        <v>97.8</v>
      </c>
      <c r="K5413" s="0" t="str">
        <f aca="false">IFERROR(IF(VLOOKUP($C5413,薬効分類マスタ!$A$2:$E$180,5,FALSE())=0,"",VLOOKUP($C5413,薬効分類マスタ!$A$2:$E$180,5,FALSE())),"")</f>
        <v/>
      </c>
      <c r="L5413" s="17"/>
      <c r="M5413" s="0" t="str">
        <f aca="false">IF($K5413="","",IF($L5413&lt;&gt;"",$L5413,VLOOKUP($C5413,薬効分類マスタ!$A$2:$F$180,6,FALSE())))</f>
        <v/>
      </c>
      <c r="N5413" s="0" t="str">
        <f aca="false">ASC(G5413)</f>
        <v>ｷﾝｷﾞﾝｶ</v>
      </c>
      <c r="O5413" s="0" t="str">
        <f aca="false">ASC(E5413)</f>
        <v>ｷﾝｷﾞﾝｶ</v>
      </c>
      <c r="P5413" s="16" t="n">
        <f aca="false">N(P5412)+IF($C5413=検索!$B$49,1,0)</f>
        <v>0</v>
      </c>
    </row>
    <row r="5414" customFormat="false" ht="15" hidden="false" customHeight="false" outlineLevel="0" collapsed="false">
      <c r="A5414" s="16" t="s">
        <v>221</v>
      </c>
      <c r="B5414" s="0" t="s">
        <v>12526</v>
      </c>
      <c r="C5414" s="0" t="n">
        <v>510</v>
      </c>
      <c r="D5414" s="0" t="str">
        <f aca="false">IFERROR(VLOOKUP($C5414,薬効分類マスタ!$A$2:$B$180,2,FALSE()),"未登録")</f>
        <v>生薬</v>
      </c>
      <c r="E5414" s="16" t="s">
        <v>12527</v>
      </c>
      <c r="F5414" s="16" t="s">
        <v>476</v>
      </c>
      <c r="G5414" s="16" t="s">
        <v>12527</v>
      </c>
      <c r="I5414" s="0" t="n">
        <v>26.5</v>
      </c>
      <c r="K5414" s="0" t="str">
        <f aca="false">IFERROR(IF(VLOOKUP($C5414,薬効分類マスタ!$A$2:$E$180,5,FALSE())=0,"",VLOOKUP($C5414,薬効分類マスタ!$A$2:$E$180,5,FALSE())),"")</f>
        <v/>
      </c>
      <c r="L5414" s="17"/>
      <c r="M5414" s="0" t="str">
        <f aca="false">IF($K5414="","",IF($L5414&lt;&gt;"",$L5414,VLOOKUP($C5414,薬効分類マスタ!$A$2:$F$180,6,FALSE())))</f>
        <v/>
      </c>
      <c r="N5414" s="0" t="str">
        <f aca="false">ASC(G5414)</f>
        <v>ｸﾞｱﾔｸ脂</v>
      </c>
      <c r="O5414" s="0" t="str">
        <f aca="false">ASC(E5414)</f>
        <v>ｸﾞｱﾔｸ脂</v>
      </c>
      <c r="P5414" s="16" t="n">
        <f aca="false">N(P5413)+IF($C5414=検索!$B$49,1,0)</f>
        <v>0</v>
      </c>
    </row>
    <row r="5415" customFormat="false" ht="15" hidden="false" customHeight="false" outlineLevel="0" collapsed="false">
      <c r="A5415" s="16" t="s">
        <v>221</v>
      </c>
      <c r="B5415" s="0" t="s">
        <v>12528</v>
      </c>
      <c r="C5415" s="0" t="n">
        <v>510</v>
      </c>
      <c r="D5415" s="0" t="str">
        <f aca="false">IFERROR(VLOOKUP($C5415,薬効分類マスタ!$A$2:$B$180,2,FALSE()),"未登録")</f>
        <v>生薬</v>
      </c>
      <c r="E5415" s="16" t="s">
        <v>12529</v>
      </c>
      <c r="F5415" s="16" t="s">
        <v>476</v>
      </c>
      <c r="G5415" s="16" t="s">
        <v>12529</v>
      </c>
      <c r="I5415" s="0" t="n">
        <v>28.8</v>
      </c>
      <c r="K5415" s="0" t="str">
        <f aca="false">IFERROR(IF(VLOOKUP($C5415,薬効分類マスタ!$A$2:$E$180,5,FALSE())=0,"",VLOOKUP($C5415,薬効分類マスタ!$A$2:$E$180,5,FALSE())),"")</f>
        <v/>
      </c>
      <c r="L5415" s="17"/>
      <c r="M5415" s="0" t="str">
        <f aca="false">IF($K5415="","",IF($L5415&lt;&gt;"",$L5415,VLOOKUP($C5415,薬効分類マスタ!$A$2:$F$180,6,FALSE())))</f>
        <v/>
      </c>
      <c r="N5415" s="0" t="str">
        <f aca="false">ASC(G5415)</f>
        <v>ｸｺｼ</v>
      </c>
      <c r="O5415" s="0" t="str">
        <f aca="false">ASC(E5415)</f>
        <v>ｸｺｼ</v>
      </c>
      <c r="P5415" s="16" t="n">
        <f aca="false">N(P5414)+IF($C5415=検索!$B$49,1,0)</f>
        <v>0</v>
      </c>
    </row>
    <row r="5416" customFormat="false" ht="15" hidden="false" customHeight="false" outlineLevel="0" collapsed="false">
      <c r="A5416" s="16" t="s">
        <v>221</v>
      </c>
      <c r="B5416" s="0" t="s">
        <v>12530</v>
      </c>
      <c r="C5416" s="0" t="n">
        <v>510</v>
      </c>
      <c r="D5416" s="0" t="str">
        <f aca="false">IFERROR(VLOOKUP($C5416,薬効分類マスタ!$A$2:$B$180,2,FALSE()),"未登録")</f>
        <v>生薬</v>
      </c>
      <c r="E5416" s="16" t="s">
        <v>12531</v>
      </c>
      <c r="F5416" s="16" t="s">
        <v>476</v>
      </c>
      <c r="G5416" s="16" t="s">
        <v>12531</v>
      </c>
      <c r="I5416" s="0" t="n">
        <v>14</v>
      </c>
      <c r="K5416" s="0" t="str">
        <f aca="false">IFERROR(IF(VLOOKUP($C5416,薬効分類マスタ!$A$2:$E$180,5,FALSE())=0,"",VLOOKUP($C5416,薬効分類マスタ!$A$2:$E$180,5,FALSE())),"")</f>
        <v/>
      </c>
      <c r="L5416" s="17"/>
      <c r="M5416" s="0" t="str">
        <f aca="false">IF($K5416="","",IF($L5416&lt;&gt;"",$L5416,VLOOKUP($C5416,薬効分類マスタ!$A$2:$F$180,6,FALSE())))</f>
        <v/>
      </c>
      <c r="N5416" s="0" t="str">
        <f aca="false">ASC(G5416)</f>
        <v>ｸｺﾖｳ</v>
      </c>
      <c r="O5416" s="0" t="str">
        <f aca="false">ASC(E5416)</f>
        <v>ｸｺﾖｳ</v>
      </c>
      <c r="P5416" s="16" t="n">
        <f aca="false">N(P5415)+IF($C5416=検索!$B$49,1,0)</f>
        <v>0</v>
      </c>
    </row>
    <row r="5417" customFormat="false" ht="15" hidden="false" customHeight="false" outlineLevel="0" collapsed="false">
      <c r="A5417" s="16" t="s">
        <v>221</v>
      </c>
      <c r="B5417" s="0" t="s">
        <v>12532</v>
      </c>
      <c r="C5417" s="0" t="n">
        <v>510</v>
      </c>
      <c r="D5417" s="0" t="str">
        <f aca="false">IFERROR(VLOOKUP($C5417,薬効分類マスタ!$A$2:$B$180,2,FALSE()),"未登録")</f>
        <v>生薬</v>
      </c>
      <c r="E5417" s="16" t="s">
        <v>12533</v>
      </c>
      <c r="F5417" s="16" t="s">
        <v>476</v>
      </c>
      <c r="G5417" s="16" t="s">
        <v>12534</v>
      </c>
      <c r="I5417" s="0" t="n">
        <v>17.1</v>
      </c>
      <c r="K5417" s="0" t="str">
        <f aca="false">IFERROR(IF(VLOOKUP($C5417,薬効分類マスタ!$A$2:$E$180,5,FALSE())=0,"",VLOOKUP($C5417,薬効分類マスタ!$A$2:$E$180,5,FALSE())),"")</f>
        <v/>
      </c>
      <c r="L5417" s="17"/>
      <c r="M5417" s="0" t="str">
        <f aca="false">IF($K5417="","",IF($L5417&lt;&gt;"",$L5417,VLOOKUP($C5417,薬効分類マスタ!$A$2:$F$180,6,FALSE())))</f>
        <v/>
      </c>
      <c r="N5417" s="0" t="str">
        <f aca="false">ASC(G5417)</f>
        <v>ｸｼﾞﾝ末</v>
      </c>
      <c r="O5417" s="0" t="str">
        <f aca="false">ASC(E5417)</f>
        <v>ｸｼﾞﾝ</v>
      </c>
      <c r="P5417" s="16" t="n">
        <f aca="false">N(P5416)+IF($C5417=検索!$B$49,1,0)</f>
        <v>0</v>
      </c>
    </row>
    <row r="5418" customFormat="false" ht="15" hidden="false" customHeight="false" outlineLevel="0" collapsed="false">
      <c r="A5418" s="16" t="s">
        <v>221</v>
      </c>
      <c r="B5418" s="0" t="s">
        <v>12535</v>
      </c>
      <c r="C5418" s="0" t="n">
        <v>510</v>
      </c>
      <c r="D5418" s="0" t="str">
        <f aca="false">IFERROR(VLOOKUP($C5418,薬効分類マスタ!$A$2:$B$180,2,FALSE()),"未登録")</f>
        <v>生薬</v>
      </c>
      <c r="E5418" s="16" t="s">
        <v>12533</v>
      </c>
      <c r="F5418" s="16" t="s">
        <v>476</v>
      </c>
      <c r="G5418" s="16" t="s">
        <v>12533</v>
      </c>
      <c r="I5418" s="0" t="n">
        <v>14.3</v>
      </c>
      <c r="K5418" s="0" t="str">
        <f aca="false">IFERROR(IF(VLOOKUP($C5418,薬効分類マスタ!$A$2:$E$180,5,FALSE())=0,"",VLOOKUP($C5418,薬効分類マスタ!$A$2:$E$180,5,FALSE())),"")</f>
        <v/>
      </c>
      <c r="L5418" s="17"/>
      <c r="M5418" s="0" t="str">
        <f aca="false">IF($K5418="","",IF($L5418&lt;&gt;"",$L5418,VLOOKUP($C5418,薬効分類マスタ!$A$2:$F$180,6,FALSE())))</f>
        <v/>
      </c>
      <c r="N5418" s="0" t="str">
        <f aca="false">ASC(G5418)</f>
        <v>ｸｼﾞﾝ</v>
      </c>
      <c r="O5418" s="0" t="str">
        <f aca="false">ASC(E5418)</f>
        <v>ｸｼﾞﾝ</v>
      </c>
      <c r="P5418" s="16" t="n">
        <f aca="false">N(P5417)+IF($C5418=検索!$B$49,1,0)</f>
        <v>0</v>
      </c>
    </row>
    <row r="5419" customFormat="false" ht="15" hidden="false" customHeight="false" outlineLevel="0" collapsed="false">
      <c r="A5419" s="16" t="s">
        <v>221</v>
      </c>
      <c r="B5419" s="0" t="s">
        <v>12536</v>
      </c>
      <c r="C5419" s="0" t="n">
        <v>510</v>
      </c>
      <c r="D5419" s="0" t="str">
        <f aca="false">IFERROR(VLOOKUP($C5419,薬効分類マスタ!$A$2:$B$180,2,FALSE()),"未登録")</f>
        <v>生薬</v>
      </c>
      <c r="E5419" s="16" t="s">
        <v>12533</v>
      </c>
      <c r="F5419" s="16" t="s">
        <v>476</v>
      </c>
      <c r="G5419" s="16" t="s">
        <v>12537</v>
      </c>
      <c r="H5419" s="16" t="s">
        <v>9549</v>
      </c>
      <c r="I5419" s="0" t="n">
        <v>17.5</v>
      </c>
      <c r="K5419" s="0" t="str">
        <f aca="false">IFERROR(IF(VLOOKUP($C5419,薬効分類マスタ!$A$2:$E$180,5,FALSE())=0,"",VLOOKUP($C5419,薬効分類マスタ!$A$2:$E$180,5,FALSE())),"")</f>
        <v/>
      </c>
      <c r="L5419" s="17"/>
      <c r="M5419" s="0" t="str">
        <f aca="false">IF($K5419="","",IF($L5419&lt;&gt;"",$L5419,VLOOKUP($C5419,薬効分類マスタ!$A$2:$F$180,6,FALSE())))</f>
        <v/>
      </c>
      <c r="N5419" s="0" t="str">
        <f aca="false">ASC(G5419)</f>
        <v>ﾂﾑﾗの生薬ｸｼﾞﾝ</v>
      </c>
      <c r="O5419" s="0" t="str">
        <f aca="false">ASC(E5419)</f>
        <v>ｸｼﾞﾝ</v>
      </c>
      <c r="P5419" s="16" t="n">
        <f aca="false">N(P5418)+IF($C5419=検索!$B$49,1,0)</f>
        <v>0</v>
      </c>
    </row>
    <row r="5420" customFormat="false" ht="15" hidden="false" customHeight="false" outlineLevel="0" collapsed="false">
      <c r="A5420" s="16" t="s">
        <v>221</v>
      </c>
      <c r="B5420" s="0" t="s">
        <v>12538</v>
      </c>
      <c r="C5420" s="0" t="n">
        <v>510</v>
      </c>
      <c r="D5420" s="0" t="str">
        <f aca="false">IFERROR(VLOOKUP($C5420,薬効分類マスタ!$A$2:$B$180,2,FALSE()),"未登録")</f>
        <v>生薬</v>
      </c>
      <c r="E5420" s="16" t="s">
        <v>12533</v>
      </c>
      <c r="F5420" s="16" t="s">
        <v>476</v>
      </c>
      <c r="G5420" s="16" t="s">
        <v>12539</v>
      </c>
      <c r="H5420" s="16" t="s">
        <v>12296</v>
      </c>
      <c r="I5420" s="0" t="n">
        <v>17.5</v>
      </c>
      <c r="K5420" s="0" t="str">
        <f aca="false">IFERROR(IF(VLOOKUP($C5420,薬効分類マスタ!$A$2:$E$180,5,FALSE())=0,"",VLOOKUP($C5420,薬効分類マスタ!$A$2:$E$180,5,FALSE())),"")</f>
        <v/>
      </c>
      <c r="L5420" s="17"/>
      <c r="M5420" s="0" t="str">
        <f aca="false">IF($K5420="","",IF($L5420&lt;&gt;"",$L5420,VLOOKUP($C5420,薬効分類マスタ!$A$2:$F$180,6,FALSE())))</f>
        <v/>
      </c>
      <c r="N5420" s="0" t="str">
        <f aca="false">ASC(G5420)</f>
        <v>ﾄﾁﾓﾄのｸｼﾞﾝ</v>
      </c>
      <c r="O5420" s="0" t="str">
        <f aca="false">ASC(E5420)</f>
        <v>ｸｼﾞﾝ</v>
      </c>
      <c r="P5420" s="16" t="n">
        <f aca="false">N(P5419)+IF($C5420=検索!$B$49,1,0)</f>
        <v>0</v>
      </c>
    </row>
    <row r="5421" customFormat="false" ht="15" hidden="false" customHeight="false" outlineLevel="0" collapsed="false">
      <c r="A5421" s="16" t="s">
        <v>221</v>
      </c>
      <c r="B5421" s="0" t="s">
        <v>12540</v>
      </c>
      <c r="C5421" s="0" t="n">
        <v>510</v>
      </c>
      <c r="D5421" s="0" t="str">
        <f aca="false">IFERROR(VLOOKUP($C5421,薬効分類マスタ!$A$2:$B$180,2,FALSE()),"未登録")</f>
        <v>生薬</v>
      </c>
      <c r="E5421" s="16" t="s">
        <v>12533</v>
      </c>
      <c r="F5421" s="16" t="s">
        <v>476</v>
      </c>
      <c r="G5421" s="16" t="s">
        <v>12541</v>
      </c>
      <c r="H5421" s="16" t="s">
        <v>12358</v>
      </c>
      <c r="I5421" s="0" t="n">
        <v>17.5</v>
      </c>
      <c r="K5421" s="0" t="str">
        <f aca="false">IFERROR(IF(VLOOKUP($C5421,薬効分類マスタ!$A$2:$E$180,5,FALSE())=0,"",VLOOKUP($C5421,薬効分類マスタ!$A$2:$E$180,5,FALSE())),"")</f>
        <v/>
      </c>
      <c r="L5421" s="17"/>
      <c r="M5421" s="0" t="str">
        <f aca="false">IF($K5421="","",IF($L5421&lt;&gt;"",$L5421,VLOOKUP($C5421,薬効分類マスタ!$A$2:$F$180,6,FALSE())))</f>
        <v/>
      </c>
      <c r="N5421" s="0" t="str">
        <f aca="false">ASC(G5421)</f>
        <v>ﾎﾘｴ　ｸｼﾞﾝK</v>
      </c>
      <c r="O5421" s="0" t="str">
        <f aca="false">ASC(E5421)</f>
        <v>ｸｼﾞﾝ</v>
      </c>
      <c r="P5421" s="16" t="n">
        <f aca="false">N(P5420)+IF($C5421=検索!$B$49,1,0)</f>
        <v>0</v>
      </c>
    </row>
    <row r="5422" customFormat="false" ht="15" hidden="false" customHeight="false" outlineLevel="0" collapsed="false">
      <c r="A5422" s="16" t="s">
        <v>221</v>
      </c>
      <c r="B5422" s="0" t="s">
        <v>12542</v>
      </c>
      <c r="C5422" s="0" t="n">
        <v>510</v>
      </c>
      <c r="D5422" s="0" t="str">
        <f aca="false">IFERROR(VLOOKUP($C5422,薬効分類マスタ!$A$2:$B$180,2,FALSE()),"未登録")</f>
        <v>生薬</v>
      </c>
      <c r="E5422" s="16" t="s">
        <v>12533</v>
      </c>
      <c r="F5422" s="16" t="s">
        <v>476</v>
      </c>
      <c r="G5422" s="16" t="s">
        <v>12543</v>
      </c>
      <c r="H5422" s="16" t="s">
        <v>12351</v>
      </c>
      <c r="I5422" s="0" t="n">
        <v>17.5</v>
      </c>
      <c r="K5422" s="0" t="str">
        <f aca="false">IFERROR(IF(VLOOKUP($C5422,薬効分類マスタ!$A$2:$E$180,5,FALSE())=0,"",VLOOKUP($C5422,薬効分類マスタ!$A$2:$E$180,5,FALSE())),"")</f>
        <v/>
      </c>
      <c r="L5422" s="17"/>
      <c r="M5422" s="0" t="str">
        <f aca="false">IF($K5422="","",IF($L5422&lt;&gt;"",$L5422,VLOOKUP($C5422,薬効分類マスタ!$A$2:$F$180,6,FALSE())))</f>
        <v/>
      </c>
      <c r="N5422" s="0" t="str">
        <f aca="false">ASC(G5422)</f>
        <v>高砂ｸｼﾞﾝM</v>
      </c>
      <c r="O5422" s="0" t="str">
        <f aca="false">ASC(E5422)</f>
        <v>ｸｼﾞﾝ</v>
      </c>
      <c r="P5422" s="16" t="n">
        <f aca="false">N(P5421)+IF($C5422=検索!$B$49,1,0)</f>
        <v>0</v>
      </c>
    </row>
    <row r="5423" customFormat="false" ht="15" hidden="false" customHeight="false" outlineLevel="0" collapsed="false">
      <c r="A5423" s="16" t="s">
        <v>221</v>
      </c>
      <c r="B5423" s="0" t="s">
        <v>12544</v>
      </c>
      <c r="C5423" s="0" t="n">
        <v>510</v>
      </c>
      <c r="D5423" s="0" t="str">
        <f aca="false">IFERROR(VLOOKUP($C5423,薬効分類マスタ!$A$2:$B$180,2,FALSE()),"未登録")</f>
        <v>生薬</v>
      </c>
      <c r="E5423" s="16" t="s">
        <v>12545</v>
      </c>
      <c r="F5423" s="16" t="s">
        <v>476</v>
      </c>
      <c r="G5423" s="16" t="s">
        <v>12545</v>
      </c>
      <c r="I5423" s="0" t="n">
        <v>17.5</v>
      </c>
      <c r="K5423" s="0" t="str">
        <f aca="false">IFERROR(IF(VLOOKUP($C5423,薬効分類マスタ!$A$2:$E$180,5,FALSE())=0,"",VLOOKUP($C5423,薬効分類マスタ!$A$2:$E$180,5,FALSE())),"")</f>
        <v/>
      </c>
      <c r="L5423" s="17"/>
      <c r="M5423" s="0" t="str">
        <f aca="false">IF($K5423="","",IF($L5423&lt;&gt;"",$L5423,VLOOKUP($C5423,薬効分類マスタ!$A$2:$F$180,6,FALSE())))</f>
        <v/>
      </c>
      <c r="N5423" s="0" t="str">
        <f aca="false">ASC(G5423)</f>
        <v>ｹｲｶﾞｲ</v>
      </c>
      <c r="O5423" s="0" t="str">
        <f aca="false">ASC(E5423)</f>
        <v>ｹｲｶﾞｲ</v>
      </c>
      <c r="P5423" s="16" t="n">
        <f aca="false">N(P5422)+IF($C5423=検索!$B$49,1,0)</f>
        <v>0</v>
      </c>
    </row>
    <row r="5424" customFormat="false" ht="15" hidden="false" customHeight="false" outlineLevel="0" collapsed="false">
      <c r="A5424" s="16" t="s">
        <v>221</v>
      </c>
      <c r="B5424" s="0" t="s">
        <v>12546</v>
      </c>
      <c r="C5424" s="0" t="n">
        <v>510</v>
      </c>
      <c r="D5424" s="0" t="str">
        <f aca="false">IFERROR(VLOOKUP($C5424,薬効分類マスタ!$A$2:$B$180,2,FALSE()),"未登録")</f>
        <v>生薬</v>
      </c>
      <c r="E5424" s="16" t="s">
        <v>12545</v>
      </c>
      <c r="F5424" s="16" t="s">
        <v>476</v>
      </c>
      <c r="G5424" s="16" t="s">
        <v>12547</v>
      </c>
      <c r="H5424" s="16" t="s">
        <v>12348</v>
      </c>
      <c r="I5424" s="0" t="n">
        <v>22.8</v>
      </c>
      <c r="K5424" s="0" t="str">
        <f aca="false">IFERROR(IF(VLOOKUP($C5424,薬効分類マスタ!$A$2:$E$180,5,FALSE())=0,"",VLOOKUP($C5424,薬効分類マスタ!$A$2:$E$180,5,FALSE())),"")</f>
        <v/>
      </c>
      <c r="L5424" s="17"/>
      <c r="M5424" s="0" t="str">
        <f aca="false">IF($K5424="","",IF($L5424&lt;&gt;"",$L5424,VLOOKUP($C5424,薬効分類マスタ!$A$2:$F$180,6,FALSE())))</f>
        <v/>
      </c>
      <c r="N5424" s="0" t="str">
        <f aca="false">ASC(G5424)</f>
        <v>小島荊芥M</v>
      </c>
      <c r="O5424" s="0" t="str">
        <f aca="false">ASC(E5424)</f>
        <v>ｹｲｶﾞｲ</v>
      </c>
      <c r="P5424" s="16" t="n">
        <f aca="false">N(P5423)+IF($C5424=検索!$B$49,1,0)</f>
        <v>0</v>
      </c>
    </row>
    <row r="5425" customFormat="false" ht="15" hidden="false" customHeight="false" outlineLevel="0" collapsed="false">
      <c r="A5425" s="16" t="s">
        <v>221</v>
      </c>
      <c r="B5425" s="0" t="s">
        <v>12548</v>
      </c>
      <c r="C5425" s="0" t="n">
        <v>510</v>
      </c>
      <c r="D5425" s="0" t="str">
        <f aca="false">IFERROR(VLOOKUP($C5425,薬効分類マスタ!$A$2:$B$180,2,FALSE()),"未登録")</f>
        <v>生薬</v>
      </c>
      <c r="E5425" s="16" t="s">
        <v>12545</v>
      </c>
      <c r="F5425" s="16" t="s">
        <v>476</v>
      </c>
      <c r="G5425" s="16" t="s">
        <v>12549</v>
      </c>
      <c r="H5425" s="16" t="s">
        <v>12351</v>
      </c>
      <c r="I5425" s="0" t="n">
        <v>22.8</v>
      </c>
      <c r="K5425" s="0" t="str">
        <f aca="false">IFERROR(IF(VLOOKUP($C5425,薬効分類マスタ!$A$2:$E$180,5,FALSE())=0,"",VLOOKUP($C5425,薬効分類マスタ!$A$2:$E$180,5,FALSE())),"")</f>
        <v/>
      </c>
      <c r="L5425" s="17"/>
      <c r="M5425" s="0" t="str">
        <f aca="false">IF($K5425="","",IF($L5425&lt;&gt;"",$L5425,VLOOKUP($C5425,薬効分類マスタ!$A$2:$F$180,6,FALSE())))</f>
        <v/>
      </c>
      <c r="N5425" s="0" t="str">
        <f aca="false">ASC(G5425)</f>
        <v>高砂ｹｲｶﾞｲM</v>
      </c>
      <c r="O5425" s="0" t="str">
        <f aca="false">ASC(E5425)</f>
        <v>ｹｲｶﾞｲ</v>
      </c>
      <c r="P5425" s="16" t="n">
        <f aca="false">N(P5424)+IF($C5425=検索!$B$49,1,0)</f>
        <v>0</v>
      </c>
    </row>
    <row r="5426" customFormat="false" ht="15" hidden="false" customHeight="false" outlineLevel="0" collapsed="false">
      <c r="A5426" s="16" t="s">
        <v>221</v>
      </c>
      <c r="B5426" s="0" t="s">
        <v>12550</v>
      </c>
      <c r="C5426" s="0" t="n">
        <v>510</v>
      </c>
      <c r="D5426" s="0" t="str">
        <f aca="false">IFERROR(VLOOKUP($C5426,薬効分類マスタ!$A$2:$B$180,2,FALSE()),"未登録")</f>
        <v>生薬</v>
      </c>
      <c r="E5426" s="16" t="s">
        <v>12545</v>
      </c>
      <c r="F5426" s="16" t="s">
        <v>476</v>
      </c>
      <c r="G5426" s="16" t="s">
        <v>12551</v>
      </c>
      <c r="H5426" s="16" t="s">
        <v>12296</v>
      </c>
      <c r="I5426" s="0" t="n">
        <v>22.8</v>
      </c>
      <c r="K5426" s="0" t="str">
        <f aca="false">IFERROR(IF(VLOOKUP($C5426,薬効分類マスタ!$A$2:$E$180,5,FALSE())=0,"",VLOOKUP($C5426,薬効分類マスタ!$A$2:$E$180,5,FALSE())),"")</f>
        <v/>
      </c>
      <c r="L5426" s="17"/>
      <c r="M5426" s="0" t="str">
        <f aca="false">IF($K5426="","",IF($L5426&lt;&gt;"",$L5426,VLOOKUP($C5426,薬効分類マスタ!$A$2:$F$180,6,FALSE())))</f>
        <v/>
      </c>
      <c r="N5426" s="0" t="str">
        <f aca="false">ASC(G5426)</f>
        <v>ﾄﾁﾓﾄのｹｲｶﾞｲ</v>
      </c>
      <c r="O5426" s="0" t="str">
        <f aca="false">ASC(E5426)</f>
        <v>ｹｲｶﾞｲ</v>
      </c>
      <c r="P5426" s="16" t="n">
        <f aca="false">N(P5425)+IF($C5426=検索!$B$49,1,0)</f>
        <v>0</v>
      </c>
    </row>
    <row r="5427" customFormat="false" ht="15" hidden="false" customHeight="false" outlineLevel="0" collapsed="false">
      <c r="A5427" s="16" t="s">
        <v>221</v>
      </c>
      <c r="B5427" s="0" t="s">
        <v>12552</v>
      </c>
      <c r="C5427" s="0" t="n">
        <v>510</v>
      </c>
      <c r="D5427" s="0" t="str">
        <f aca="false">IFERROR(VLOOKUP($C5427,薬効分類マスタ!$A$2:$B$180,2,FALSE()),"未登録")</f>
        <v>生薬</v>
      </c>
      <c r="E5427" s="16" t="s">
        <v>12545</v>
      </c>
      <c r="F5427" s="16" t="s">
        <v>476</v>
      </c>
      <c r="G5427" s="16" t="s">
        <v>12553</v>
      </c>
      <c r="H5427" s="16" t="s">
        <v>12358</v>
      </c>
      <c r="I5427" s="0" t="n">
        <v>22.8</v>
      </c>
      <c r="K5427" s="0" t="str">
        <f aca="false">IFERROR(IF(VLOOKUP($C5427,薬効分類マスタ!$A$2:$E$180,5,FALSE())=0,"",VLOOKUP($C5427,薬効分類マスタ!$A$2:$E$180,5,FALSE())),"")</f>
        <v/>
      </c>
      <c r="L5427" s="17"/>
      <c r="M5427" s="0" t="str">
        <f aca="false">IF($K5427="","",IF($L5427&lt;&gt;"",$L5427,VLOOKUP($C5427,薬効分類マスタ!$A$2:$F$180,6,FALSE())))</f>
        <v/>
      </c>
      <c r="N5427" s="0" t="str">
        <f aca="false">ASC(G5427)</f>
        <v>ﾎﾘｴ　ｹｲｶﾞｲK</v>
      </c>
      <c r="O5427" s="0" t="str">
        <f aca="false">ASC(E5427)</f>
        <v>ｹｲｶﾞｲ</v>
      </c>
      <c r="P5427" s="16" t="n">
        <f aca="false">N(P5426)+IF($C5427=検索!$B$49,1,0)</f>
        <v>0</v>
      </c>
    </row>
    <row r="5428" customFormat="false" ht="15" hidden="false" customHeight="false" outlineLevel="0" collapsed="false">
      <c r="A5428" s="16" t="s">
        <v>221</v>
      </c>
      <c r="B5428" s="0" t="s">
        <v>12554</v>
      </c>
      <c r="C5428" s="0" t="n">
        <v>510</v>
      </c>
      <c r="D5428" s="0" t="str">
        <f aca="false">IFERROR(VLOOKUP($C5428,薬効分類マスタ!$A$2:$B$180,2,FALSE()),"未登録")</f>
        <v>生薬</v>
      </c>
      <c r="E5428" s="16" t="s">
        <v>12555</v>
      </c>
      <c r="F5428" s="16" t="s">
        <v>476</v>
      </c>
      <c r="G5428" s="16" t="s">
        <v>12556</v>
      </c>
      <c r="I5428" s="0" t="n">
        <v>21.9</v>
      </c>
      <c r="K5428" s="0" t="str">
        <f aca="false">IFERROR(IF(VLOOKUP($C5428,薬効分類マスタ!$A$2:$E$180,5,FALSE())=0,"",VLOOKUP($C5428,薬効分類マスタ!$A$2:$E$180,5,FALSE())),"")</f>
        <v/>
      </c>
      <c r="L5428" s="17"/>
      <c r="M5428" s="0" t="str">
        <f aca="false">IF($K5428="","",IF($L5428&lt;&gt;"",$L5428,VLOOKUP($C5428,薬効分類マスタ!$A$2:$F$180,6,FALSE())))</f>
        <v/>
      </c>
      <c r="N5428" s="0" t="str">
        <f aca="false">ASC(G5428)</f>
        <v>ｹｲﾋ末</v>
      </c>
      <c r="O5428" s="0" t="str">
        <f aca="false">ASC(E5428)</f>
        <v>ｹｲﾋ</v>
      </c>
      <c r="P5428" s="16" t="n">
        <f aca="false">N(P5427)+IF($C5428=検索!$B$49,1,0)</f>
        <v>0</v>
      </c>
    </row>
    <row r="5429" customFormat="false" ht="15" hidden="false" customHeight="false" outlineLevel="0" collapsed="false">
      <c r="A5429" s="16" t="s">
        <v>221</v>
      </c>
      <c r="B5429" s="0" t="s">
        <v>12557</v>
      </c>
      <c r="C5429" s="0" t="n">
        <v>510</v>
      </c>
      <c r="D5429" s="0" t="str">
        <f aca="false">IFERROR(VLOOKUP($C5429,薬効分類マスタ!$A$2:$B$180,2,FALSE()),"未登録")</f>
        <v>生薬</v>
      </c>
      <c r="E5429" s="16" t="s">
        <v>12555</v>
      </c>
      <c r="F5429" s="16" t="s">
        <v>476</v>
      </c>
      <c r="G5429" s="16" t="s">
        <v>12555</v>
      </c>
      <c r="I5429" s="0" t="n">
        <v>16.2</v>
      </c>
      <c r="K5429" s="0" t="str">
        <f aca="false">IFERROR(IF(VLOOKUP($C5429,薬効分類マスタ!$A$2:$E$180,5,FALSE())=0,"",VLOOKUP($C5429,薬効分類マスタ!$A$2:$E$180,5,FALSE())),"")</f>
        <v/>
      </c>
      <c r="L5429" s="17"/>
      <c r="M5429" s="0" t="str">
        <f aca="false">IF($K5429="","",IF($L5429&lt;&gt;"",$L5429,VLOOKUP($C5429,薬効分類マスタ!$A$2:$F$180,6,FALSE())))</f>
        <v/>
      </c>
      <c r="N5429" s="0" t="str">
        <f aca="false">ASC(G5429)</f>
        <v>ｹｲﾋ</v>
      </c>
      <c r="O5429" s="0" t="str">
        <f aca="false">ASC(E5429)</f>
        <v>ｹｲﾋ</v>
      </c>
      <c r="P5429" s="16" t="n">
        <f aca="false">N(P5428)+IF($C5429=検索!$B$49,1,0)</f>
        <v>0</v>
      </c>
    </row>
    <row r="5430" customFormat="false" ht="15" hidden="false" customHeight="false" outlineLevel="0" collapsed="false">
      <c r="A5430" s="16" t="s">
        <v>221</v>
      </c>
      <c r="B5430" s="0" t="s">
        <v>12558</v>
      </c>
      <c r="C5430" s="0" t="n">
        <v>510</v>
      </c>
      <c r="D5430" s="0" t="str">
        <f aca="false">IFERROR(VLOOKUP($C5430,薬効分類マスタ!$A$2:$B$180,2,FALSE()),"未登録")</f>
        <v>生薬</v>
      </c>
      <c r="E5430" s="16" t="s">
        <v>12555</v>
      </c>
      <c r="F5430" s="16" t="s">
        <v>476</v>
      </c>
      <c r="G5430" s="16" t="s">
        <v>12559</v>
      </c>
      <c r="H5430" s="16" t="s">
        <v>12293</v>
      </c>
      <c r="I5430" s="0" t="n">
        <v>21.1</v>
      </c>
      <c r="K5430" s="0" t="str">
        <f aca="false">IFERROR(IF(VLOOKUP($C5430,薬効分類マスタ!$A$2:$E$180,5,FALSE())=0,"",VLOOKUP($C5430,薬効分類マスタ!$A$2:$E$180,5,FALSE())),"")</f>
        <v/>
      </c>
      <c r="L5430" s="17"/>
      <c r="M5430" s="0" t="str">
        <f aca="false">IF($K5430="","",IF($L5430&lt;&gt;"",$L5430,VLOOKUP($C5430,薬効分類マスタ!$A$2:$F$180,6,FALSE())))</f>
        <v/>
      </c>
      <c r="N5430" s="0" t="str">
        <f aca="false">ASC(G5430)</f>
        <v>ｳﾁﾀﾞのｹｲﾋM</v>
      </c>
      <c r="O5430" s="0" t="str">
        <f aca="false">ASC(E5430)</f>
        <v>ｹｲﾋ</v>
      </c>
      <c r="P5430" s="16" t="n">
        <f aca="false">N(P5429)+IF($C5430=検索!$B$49,1,0)</f>
        <v>0</v>
      </c>
    </row>
    <row r="5431" customFormat="false" ht="15" hidden="false" customHeight="false" outlineLevel="0" collapsed="false">
      <c r="A5431" s="16" t="s">
        <v>221</v>
      </c>
      <c r="B5431" s="0" t="s">
        <v>12560</v>
      </c>
      <c r="C5431" s="0" t="n">
        <v>510</v>
      </c>
      <c r="D5431" s="0" t="str">
        <f aca="false">IFERROR(VLOOKUP($C5431,薬効分類マスタ!$A$2:$B$180,2,FALSE()),"未登録")</f>
        <v>生薬</v>
      </c>
      <c r="E5431" s="16" t="s">
        <v>12555</v>
      </c>
      <c r="F5431" s="16" t="s">
        <v>476</v>
      </c>
      <c r="G5431" s="16" t="s">
        <v>12561</v>
      </c>
      <c r="H5431" s="16" t="s">
        <v>12351</v>
      </c>
      <c r="I5431" s="0" t="n">
        <v>21.1</v>
      </c>
      <c r="K5431" s="0" t="str">
        <f aca="false">IFERROR(IF(VLOOKUP($C5431,薬効分類マスタ!$A$2:$E$180,5,FALSE())=0,"",VLOOKUP($C5431,薬効分類マスタ!$A$2:$E$180,5,FALSE())),"")</f>
        <v/>
      </c>
      <c r="L5431" s="17"/>
      <c r="M5431" s="0" t="str">
        <f aca="false">IF($K5431="","",IF($L5431&lt;&gt;"",$L5431,VLOOKUP($C5431,薬効分類マスタ!$A$2:$F$180,6,FALSE())))</f>
        <v/>
      </c>
      <c r="N5431" s="0" t="str">
        <f aca="false">ASC(G5431)</f>
        <v>高砂ｹｲﾋM</v>
      </c>
      <c r="O5431" s="0" t="str">
        <f aca="false">ASC(E5431)</f>
        <v>ｹｲﾋ</v>
      </c>
      <c r="P5431" s="16" t="n">
        <f aca="false">N(P5430)+IF($C5431=検索!$B$49,1,0)</f>
        <v>0</v>
      </c>
    </row>
    <row r="5432" customFormat="false" ht="15" hidden="false" customHeight="false" outlineLevel="0" collapsed="false">
      <c r="A5432" s="16" t="s">
        <v>221</v>
      </c>
      <c r="B5432" s="0" t="s">
        <v>12562</v>
      </c>
      <c r="C5432" s="0" t="n">
        <v>510</v>
      </c>
      <c r="D5432" s="0" t="str">
        <f aca="false">IFERROR(VLOOKUP($C5432,薬効分類マスタ!$A$2:$B$180,2,FALSE()),"未登録")</f>
        <v>生薬</v>
      </c>
      <c r="E5432" s="16" t="s">
        <v>12555</v>
      </c>
      <c r="F5432" s="16" t="s">
        <v>476</v>
      </c>
      <c r="G5432" s="16" t="s">
        <v>12563</v>
      </c>
      <c r="H5432" s="16" t="s">
        <v>9549</v>
      </c>
      <c r="I5432" s="0" t="n">
        <v>21.1</v>
      </c>
      <c r="K5432" s="0" t="str">
        <f aca="false">IFERROR(IF(VLOOKUP($C5432,薬効分類マスタ!$A$2:$E$180,5,FALSE())=0,"",VLOOKUP($C5432,薬効分類マスタ!$A$2:$E$180,5,FALSE())),"")</f>
        <v/>
      </c>
      <c r="L5432" s="17"/>
      <c r="M5432" s="0" t="str">
        <f aca="false">IF($K5432="","",IF($L5432&lt;&gt;"",$L5432,VLOOKUP($C5432,薬効分類マスタ!$A$2:$F$180,6,FALSE())))</f>
        <v/>
      </c>
      <c r="N5432" s="0" t="str">
        <f aca="false">ASC(G5432)</f>
        <v>ﾂﾑﾗの生薬ｹｲﾋ</v>
      </c>
      <c r="O5432" s="0" t="str">
        <f aca="false">ASC(E5432)</f>
        <v>ｹｲﾋ</v>
      </c>
      <c r="P5432" s="16" t="n">
        <f aca="false">N(P5431)+IF($C5432=検索!$B$49,1,0)</f>
        <v>0</v>
      </c>
    </row>
    <row r="5433" customFormat="false" ht="15" hidden="false" customHeight="false" outlineLevel="0" collapsed="false">
      <c r="A5433" s="16" t="s">
        <v>221</v>
      </c>
      <c r="B5433" s="0" t="s">
        <v>12564</v>
      </c>
      <c r="C5433" s="0" t="n">
        <v>510</v>
      </c>
      <c r="D5433" s="0" t="str">
        <f aca="false">IFERROR(VLOOKUP($C5433,薬効分類マスタ!$A$2:$B$180,2,FALSE()),"未登録")</f>
        <v>生薬</v>
      </c>
      <c r="E5433" s="16" t="s">
        <v>12555</v>
      </c>
      <c r="F5433" s="16" t="s">
        <v>476</v>
      </c>
      <c r="G5433" s="16" t="s">
        <v>12565</v>
      </c>
      <c r="H5433" s="16" t="s">
        <v>12296</v>
      </c>
      <c r="I5433" s="0" t="n">
        <v>21.1</v>
      </c>
      <c r="K5433" s="0" t="str">
        <f aca="false">IFERROR(IF(VLOOKUP($C5433,薬効分類マスタ!$A$2:$E$180,5,FALSE())=0,"",VLOOKUP($C5433,薬効分類マスタ!$A$2:$E$180,5,FALSE())),"")</f>
        <v/>
      </c>
      <c r="L5433" s="17"/>
      <c r="M5433" s="0" t="str">
        <f aca="false">IF($K5433="","",IF($L5433&lt;&gt;"",$L5433,VLOOKUP($C5433,薬効分類マスタ!$A$2:$F$180,6,FALSE())))</f>
        <v/>
      </c>
      <c r="N5433" s="0" t="str">
        <f aca="false">ASC(G5433)</f>
        <v>ﾄﾁﾓﾄのｹｲﾋ</v>
      </c>
      <c r="O5433" s="0" t="str">
        <f aca="false">ASC(E5433)</f>
        <v>ｹｲﾋ</v>
      </c>
      <c r="P5433" s="16" t="n">
        <f aca="false">N(P5432)+IF($C5433=検索!$B$49,1,0)</f>
        <v>0</v>
      </c>
    </row>
    <row r="5434" customFormat="false" ht="15" hidden="false" customHeight="false" outlineLevel="0" collapsed="false">
      <c r="A5434" s="16" t="s">
        <v>221</v>
      </c>
      <c r="B5434" s="0" t="s">
        <v>12566</v>
      </c>
      <c r="C5434" s="0" t="n">
        <v>510</v>
      </c>
      <c r="D5434" s="0" t="str">
        <f aca="false">IFERROR(VLOOKUP($C5434,薬効分類マスタ!$A$2:$B$180,2,FALSE()),"未登録")</f>
        <v>生薬</v>
      </c>
      <c r="E5434" s="16" t="s">
        <v>12555</v>
      </c>
      <c r="F5434" s="16" t="s">
        <v>476</v>
      </c>
      <c r="G5434" s="16" t="s">
        <v>12567</v>
      </c>
      <c r="H5434" s="16" t="s">
        <v>12358</v>
      </c>
      <c r="I5434" s="0" t="n">
        <v>21.1</v>
      </c>
      <c r="K5434" s="0" t="str">
        <f aca="false">IFERROR(IF(VLOOKUP($C5434,薬効分類マスタ!$A$2:$E$180,5,FALSE())=0,"",VLOOKUP($C5434,薬効分類マスタ!$A$2:$E$180,5,FALSE())),"")</f>
        <v/>
      </c>
      <c r="L5434" s="17"/>
      <c r="M5434" s="0" t="str">
        <f aca="false">IF($K5434="","",IF($L5434&lt;&gt;"",$L5434,VLOOKUP($C5434,薬効分類マスタ!$A$2:$F$180,6,FALSE())))</f>
        <v/>
      </c>
      <c r="N5434" s="0" t="str">
        <f aca="false">ASC(G5434)</f>
        <v>ﾎﾘｴ　ｹｲﾋK</v>
      </c>
      <c r="O5434" s="0" t="str">
        <f aca="false">ASC(E5434)</f>
        <v>ｹｲﾋ</v>
      </c>
      <c r="P5434" s="16" t="n">
        <f aca="false">N(P5433)+IF($C5434=検索!$B$49,1,0)</f>
        <v>0</v>
      </c>
    </row>
    <row r="5435" customFormat="false" ht="15" hidden="false" customHeight="false" outlineLevel="0" collapsed="false">
      <c r="A5435" s="16" t="s">
        <v>221</v>
      </c>
      <c r="B5435" s="0" t="s">
        <v>12568</v>
      </c>
      <c r="C5435" s="0" t="n">
        <v>510</v>
      </c>
      <c r="D5435" s="0" t="str">
        <f aca="false">IFERROR(VLOOKUP($C5435,薬効分類マスタ!$A$2:$B$180,2,FALSE()),"未登録")</f>
        <v>生薬</v>
      </c>
      <c r="E5435" s="16" t="s">
        <v>12569</v>
      </c>
      <c r="F5435" s="16" t="s">
        <v>476</v>
      </c>
      <c r="G5435" s="16" t="s">
        <v>12569</v>
      </c>
      <c r="I5435" s="0" t="n">
        <v>8</v>
      </c>
      <c r="K5435" s="0" t="str">
        <f aca="false">IFERROR(IF(VLOOKUP($C5435,薬効分類マスタ!$A$2:$E$180,5,FALSE())=0,"",VLOOKUP($C5435,薬効分類マスタ!$A$2:$E$180,5,FALSE())),"")</f>
        <v/>
      </c>
      <c r="L5435" s="17"/>
      <c r="M5435" s="0" t="str">
        <f aca="false">IF($K5435="","",IF($L5435&lt;&gt;"",$L5435,VLOOKUP($C5435,薬効分類マスタ!$A$2:$F$180,6,FALSE())))</f>
        <v/>
      </c>
      <c r="N5435" s="0" t="str">
        <f aca="false">ASC(G5435)</f>
        <v>ｹﾂﾒｲｼ</v>
      </c>
      <c r="O5435" s="0" t="str">
        <f aca="false">ASC(E5435)</f>
        <v>ｹﾂﾒｲｼ</v>
      </c>
      <c r="P5435" s="16" t="n">
        <f aca="false">N(P5434)+IF($C5435=検索!$B$49,1,0)</f>
        <v>0</v>
      </c>
    </row>
    <row r="5436" customFormat="false" ht="15" hidden="false" customHeight="false" outlineLevel="0" collapsed="false">
      <c r="A5436" s="16" t="s">
        <v>221</v>
      </c>
      <c r="B5436" s="0" t="s">
        <v>12570</v>
      </c>
      <c r="C5436" s="0" t="n">
        <v>510</v>
      </c>
      <c r="D5436" s="0" t="str">
        <f aca="false">IFERROR(VLOOKUP($C5436,薬効分類マスタ!$A$2:$B$180,2,FALSE()),"未登録")</f>
        <v>生薬</v>
      </c>
      <c r="E5436" s="16" t="s">
        <v>12571</v>
      </c>
      <c r="F5436" s="16" t="s">
        <v>476</v>
      </c>
      <c r="G5436" s="16" t="s">
        <v>12571</v>
      </c>
      <c r="I5436" s="0" t="n">
        <v>9.7</v>
      </c>
      <c r="K5436" s="0" t="str">
        <f aca="false">IFERROR(IF(VLOOKUP($C5436,薬効分類マスタ!$A$2:$E$180,5,FALSE())=0,"",VLOOKUP($C5436,薬効分類マスタ!$A$2:$E$180,5,FALSE())),"")</f>
        <v/>
      </c>
      <c r="L5436" s="17"/>
      <c r="M5436" s="0" t="str">
        <f aca="false">IF($K5436="","",IF($L5436&lt;&gt;"",$L5436,VLOOKUP($C5436,薬効分類マスタ!$A$2:$F$180,6,FALSE())))</f>
        <v/>
      </c>
      <c r="N5436" s="0" t="str">
        <f aca="false">ASC(G5436)</f>
        <v>ｹﾝｺﾞｼ</v>
      </c>
      <c r="O5436" s="0" t="str">
        <f aca="false">ASC(E5436)</f>
        <v>ｹﾝｺﾞｼ</v>
      </c>
      <c r="P5436" s="16" t="n">
        <f aca="false">N(P5435)+IF($C5436=検索!$B$49,1,0)</f>
        <v>0</v>
      </c>
    </row>
    <row r="5437" customFormat="false" ht="15" hidden="false" customHeight="false" outlineLevel="0" collapsed="false">
      <c r="A5437" s="16" t="s">
        <v>221</v>
      </c>
      <c r="B5437" s="0" t="s">
        <v>12572</v>
      </c>
      <c r="C5437" s="0" t="n">
        <v>510</v>
      </c>
      <c r="D5437" s="0" t="str">
        <f aca="false">IFERROR(VLOOKUP($C5437,薬効分類マスタ!$A$2:$B$180,2,FALSE()),"未登録")</f>
        <v>生薬</v>
      </c>
      <c r="E5437" s="16" t="s">
        <v>12573</v>
      </c>
      <c r="F5437" s="16" t="s">
        <v>476</v>
      </c>
      <c r="G5437" s="16" t="s">
        <v>12573</v>
      </c>
      <c r="I5437" s="0" t="n">
        <v>15.4</v>
      </c>
      <c r="K5437" s="0" t="str">
        <f aca="false">IFERROR(IF(VLOOKUP($C5437,薬効分類マスタ!$A$2:$E$180,5,FALSE())=0,"",VLOOKUP($C5437,薬効分類マスタ!$A$2:$E$180,5,FALSE())),"")</f>
        <v/>
      </c>
      <c r="L5437" s="17"/>
      <c r="M5437" s="0" t="str">
        <f aca="false">IF($K5437="","",IF($L5437&lt;&gt;"",$L5437,VLOOKUP($C5437,薬効分類マスタ!$A$2:$F$180,6,FALSE())))</f>
        <v/>
      </c>
      <c r="N5437" s="0" t="str">
        <f aca="false">ASC(G5437)</f>
        <v>ｹﾞﾝｼﾞﾝ</v>
      </c>
      <c r="O5437" s="0" t="str">
        <f aca="false">ASC(E5437)</f>
        <v>ｹﾞﾝｼﾞﾝ</v>
      </c>
      <c r="P5437" s="16" t="n">
        <f aca="false">N(P5436)+IF($C5437=検索!$B$49,1,0)</f>
        <v>0</v>
      </c>
    </row>
    <row r="5438" customFormat="false" ht="15" hidden="false" customHeight="false" outlineLevel="0" collapsed="false">
      <c r="A5438" s="16" t="s">
        <v>221</v>
      </c>
      <c r="B5438" s="0" t="s">
        <v>12574</v>
      </c>
      <c r="C5438" s="0" t="n">
        <v>510</v>
      </c>
      <c r="D5438" s="0" t="str">
        <f aca="false">IFERROR(VLOOKUP($C5438,薬効分類マスタ!$A$2:$B$180,2,FALSE()),"未登録")</f>
        <v>生薬</v>
      </c>
      <c r="E5438" s="16" t="s">
        <v>12575</v>
      </c>
      <c r="F5438" s="16" t="s">
        <v>476</v>
      </c>
      <c r="G5438" s="16" t="s">
        <v>12576</v>
      </c>
      <c r="I5438" s="0" t="n">
        <v>32.6</v>
      </c>
      <c r="K5438" s="0" t="str">
        <f aca="false">IFERROR(IF(VLOOKUP($C5438,薬効分類マスタ!$A$2:$E$180,5,FALSE())=0,"",VLOOKUP($C5438,薬効分類マスタ!$A$2:$E$180,5,FALSE())),"")</f>
        <v/>
      </c>
      <c r="L5438" s="17"/>
      <c r="M5438" s="0" t="str">
        <f aca="false">IF($K5438="","",IF($L5438&lt;&gt;"",$L5438,VLOOKUP($C5438,薬効分類マスタ!$A$2:$F$180,6,FALSE())))</f>
        <v/>
      </c>
      <c r="N5438" s="0" t="str">
        <f aca="false">ASC(G5438)</f>
        <v>ｹﾞﾝﾁｱﾅ末</v>
      </c>
      <c r="O5438" s="0" t="str">
        <f aca="false">ASC(E5438)</f>
        <v>ｹﾞﾝﾁｱﾅ</v>
      </c>
      <c r="P5438" s="16" t="n">
        <f aca="false">N(P5437)+IF($C5438=検索!$B$49,1,0)</f>
        <v>0</v>
      </c>
    </row>
    <row r="5439" customFormat="false" ht="15" hidden="false" customHeight="false" outlineLevel="0" collapsed="false">
      <c r="A5439" s="16" t="s">
        <v>221</v>
      </c>
      <c r="B5439" s="0" t="s">
        <v>12577</v>
      </c>
      <c r="C5439" s="0" t="n">
        <v>510</v>
      </c>
      <c r="D5439" s="0" t="str">
        <f aca="false">IFERROR(VLOOKUP($C5439,薬効分類マスタ!$A$2:$B$180,2,FALSE()),"未登録")</f>
        <v>生薬</v>
      </c>
      <c r="E5439" s="16" t="s">
        <v>12575</v>
      </c>
      <c r="F5439" s="16" t="s">
        <v>476</v>
      </c>
      <c r="G5439" s="16" t="s">
        <v>12578</v>
      </c>
      <c r="H5439" s="16" t="s">
        <v>1080</v>
      </c>
      <c r="I5439" s="0" t="n">
        <v>33.1</v>
      </c>
      <c r="K5439" s="0" t="str">
        <f aca="false">IFERROR(IF(VLOOKUP($C5439,薬効分類マスタ!$A$2:$E$180,5,FALSE())=0,"",VLOOKUP($C5439,薬効分類マスタ!$A$2:$E$180,5,FALSE())),"")</f>
        <v/>
      </c>
      <c r="L5439" s="17"/>
      <c r="M5439" s="0" t="str">
        <f aca="false">IF($K5439="","",IF($L5439&lt;&gt;"",$L5439,VLOOKUP($C5439,薬効分類マスタ!$A$2:$F$180,6,FALSE())))</f>
        <v/>
      </c>
      <c r="N5439" s="0" t="str">
        <f aca="false">ASC(G5439)</f>
        <v>ｹﾞﾝﾁｱﾅ末｢ｹﾝｴｰ｣</v>
      </c>
      <c r="O5439" s="0" t="str">
        <f aca="false">ASC(E5439)</f>
        <v>ｹﾞﾝﾁｱﾅ</v>
      </c>
      <c r="P5439" s="16" t="n">
        <f aca="false">N(P5438)+IF($C5439=検索!$B$49,1,0)</f>
        <v>0</v>
      </c>
    </row>
    <row r="5440" customFormat="false" ht="15" hidden="false" customHeight="false" outlineLevel="0" collapsed="false">
      <c r="A5440" s="16" t="s">
        <v>221</v>
      </c>
      <c r="B5440" s="0" t="s">
        <v>12579</v>
      </c>
      <c r="C5440" s="0" t="n">
        <v>510</v>
      </c>
      <c r="D5440" s="0" t="str">
        <f aca="false">IFERROR(VLOOKUP($C5440,薬効分類マスタ!$A$2:$B$180,2,FALSE()),"未登録")</f>
        <v>生薬</v>
      </c>
      <c r="E5440" s="16" t="s">
        <v>12575</v>
      </c>
      <c r="F5440" s="16" t="s">
        <v>476</v>
      </c>
      <c r="G5440" s="16" t="s">
        <v>12575</v>
      </c>
      <c r="I5440" s="0" t="n">
        <v>20.4</v>
      </c>
      <c r="K5440" s="0" t="str">
        <f aca="false">IFERROR(IF(VLOOKUP($C5440,薬効分類マスタ!$A$2:$E$180,5,FALSE())=0,"",VLOOKUP($C5440,薬効分類マスタ!$A$2:$E$180,5,FALSE())),"")</f>
        <v/>
      </c>
      <c r="L5440" s="17"/>
      <c r="M5440" s="0" t="str">
        <f aca="false">IF($K5440="","",IF($L5440&lt;&gt;"",$L5440,VLOOKUP($C5440,薬効分類マスタ!$A$2:$F$180,6,FALSE())))</f>
        <v/>
      </c>
      <c r="N5440" s="0" t="str">
        <f aca="false">ASC(G5440)</f>
        <v>ｹﾞﾝﾁｱﾅ</v>
      </c>
      <c r="O5440" s="0" t="str">
        <f aca="false">ASC(E5440)</f>
        <v>ｹﾞﾝﾁｱﾅ</v>
      </c>
      <c r="P5440" s="16" t="n">
        <f aca="false">N(P5439)+IF($C5440=検索!$B$49,1,0)</f>
        <v>0</v>
      </c>
    </row>
    <row r="5441" customFormat="false" ht="15" hidden="false" customHeight="false" outlineLevel="0" collapsed="false">
      <c r="A5441" s="16" t="s">
        <v>221</v>
      </c>
      <c r="B5441" s="0" t="s">
        <v>12580</v>
      </c>
      <c r="C5441" s="0" t="n">
        <v>510</v>
      </c>
      <c r="D5441" s="0" t="str">
        <f aca="false">IFERROR(VLOOKUP($C5441,薬効分類マスタ!$A$2:$B$180,2,FALSE()),"未登録")</f>
        <v>生薬</v>
      </c>
      <c r="E5441" s="16" t="s">
        <v>12581</v>
      </c>
      <c r="F5441" s="16" t="s">
        <v>476</v>
      </c>
      <c r="G5441" s="16" t="s">
        <v>12582</v>
      </c>
      <c r="I5441" s="0" t="n">
        <v>19.4</v>
      </c>
      <c r="K5441" s="0" t="str">
        <f aca="false">IFERROR(IF(VLOOKUP($C5441,薬効分類マスタ!$A$2:$E$180,5,FALSE())=0,"",VLOOKUP($C5441,薬効分類マスタ!$A$2:$E$180,5,FALSE())),"")</f>
        <v/>
      </c>
      <c r="L5441" s="17"/>
      <c r="M5441" s="0" t="str">
        <f aca="false">IF($K5441="","",IF($L5441&lt;&gt;"",$L5441,VLOOKUP($C5441,薬効分類マスタ!$A$2:$F$180,6,FALSE())))</f>
        <v/>
      </c>
      <c r="N5441" s="0" t="str">
        <f aca="false">ASC(G5441)</f>
        <v>ｹﾞﾝﾉｼｮｳｺ末</v>
      </c>
      <c r="O5441" s="0" t="str">
        <f aca="false">ASC(E5441)</f>
        <v>ｹﾞﾝﾉｼｮｳｺ</v>
      </c>
      <c r="P5441" s="16" t="n">
        <f aca="false">N(P5440)+IF($C5441=検索!$B$49,1,0)</f>
        <v>0</v>
      </c>
    </row>
    <row r="5442" customFormat="false" ht="15" hidden="false" customHeight="false" outlineLevel="0" collapsed="false">
      <c r="A5442" s="16" t="s">
        <v>221</v>
      </c>
      <c r="B5442" s="0" t="s">
        <v>12583</v>
      </c>
      <c r="C5442" s="0" t="n">
        <v>510</v>
      </c>
      <c r="D5442" s="0" t="str">
        <f aca="false">IFERROR(VLOOKUP($C5442,薬効分類マスタ!$A$2:$B$180,2,FALSE()),"未登録")</f>
        <v>生薬</v>
      </c>
      <c r="E5442" s="16" t="s">
        <v>12581</v>
      </c>
      <c r="F5442" s="16" t="s">
        <v>476</v>
      </c>
      <c r="G5442" s="16" t="s">
        <v>12581</v>
      </c>
      <c r="I5442" s="0" t="n">
        <v>19.4</v>
      </c>
      <c r="K5442" s="0" t="str">
        <f aca="false">IFERROR(IF(VLOOKUP($C5442,薬効分類マスタ!$A$2:$E$180,5,FALSE())=0,"",VLOOKUP($C5442,薬効分類マスタ!$A$2:$E$180,5,FALSE())),"")</f>
        <v/>
      </c>
      <c r="L5442" s="17"/>
      <c r="M5442" s="0" t="str">
        <f aca="false">IF($K5442="","",IF($L5442&lt;&gt;"",$L5442,VLOOKUP($C5442,薬効分類マスタ!$A$2:$F$180,6,FALSE())))</f>
        <v/>
      </c>
      <c r="N5442" s="0" t="str">
        <f aca="false">ASC(G5442)</f>
        <v>ｹﾞﾝﾉｼｮｳｺ</v>
      </c>
      <c r="O5442" s="0" t="str">
        <f aca="false">ASC(E5442)</f>
        <v>ｹﾞﾝﾉｼｮｳｺ</v>
      </c>
      <c r="P5442" s="16" t="n">
        <f aca="false">N(P5441)+IF($C5442=検索!$B$49,1,0)</f>
        <v>0</v>
      </c>
    </row>
    <row r="5443" customFormat="false" ht="15" hidden="false" customHeight="false" outlineLevel="0" collapsed="false">
      <c r="A5443" s="16" t="s">
        <v>221</v>
      </c>
      <c r="B5443" s="0" t="s">
        <v>12584</v>
      </c>
      <c r="C5443" s="0" t="n">
        <v>510</v>
      </c>
      <c r="D5443" s="0" t="str">
        <f aca="false">IFERROR(VLOOKUP($C5443,薬効分類マスタ!$A$2:$B$180,2,FALSE()),"未登録")</f>
        <v>生薬</v>
      </c>
      <c r="E5443" s="16" t="s">
        <v>12585</v>
      </c>
      <c r="F5443" s="16" t="s">
        <v>476</v>
      </c>
      <c r="G5443" s="16" t="s">
        <v>12585</v>
      </c>
      <c r="I5443" s="0" t="n">
        <v>49.3</v>
      </c>
      <c r="K5443" s="0" t="str">
        <f aca="false">IFERROR(IF(VLOOKUP($C5443,薬効分類マスタ!$A$2:$E$180,5,FALSE())=0,"",VLOOKUP($C5443,薬効分類マスタ!$A$2:$E$180,5,FALSE())),"")</f>
        <v/>
      </c>
      <c r="L5443" s="17"/>
      <c r="M5443" s="0" t="str">
        <f aca="false">IF($K5443="","",IF($L5443&lt;&gt;"",$L5443,VLOOKUP($C5443,薬効分類マスタ!$A$2:$F$180,6,FALSE())))</f>
        <v/>
      </c>
      <c r="N5443" s="0" t="str">
        <f aca="false">ASC(G5443)</f>
        <v>ｺｳｶ</v>
      </c>
      <c r="O5443" s="0" t="str">
        <f aca="false">ASC(E5443)</f>
        <v>ｺｳｶ</v>
      </c>
      <c r="P5443" s="16" t="n">
        <f aca="false">N(P5442)+IF($C5443=検索!$B$49,1,0)</f>
        <v>0</v>
      </c>
    </row>
    <row r="5444" customFormat="false" ht="15" hidden="false" customHeight="false" outlineLevel="0" collapsed="false">
      <c r="A5444" s="16" t="s">
        <v>221</v>
      </c>
      <c r="B5444" s="0" t="s">
        <v>12586</v>
      </c>
      <c r="C5444" s="0" t="n">
        <v>510</v>
      </c>
      <c r="D5444" s="0" t="str">
        <f aca="false">IFERROR(VLOOKUP($C5444,薬効分類マスタ!$A$2:$B$180,2,FALSE()),"未登録")</f>
        <v>生薬</v>
      </c>
      <c r="E5444" s="16" t="s">
        <v>12585</v>
      </c>
      <c r="F5444" s="16" t="s">
        <v>476</v>
      </c>
      <c r="G5444" s="16" t="s">
        <v>12587</v>
      </c>
      <c r="H5444" s="16" t="s">
        <v>12351</v>
      </c>
      <c r="I5444" s="0" t="n">
        <v>64.1</v>
      </c>
      <c r="K5444" s="0" t="str">
        <f aca="false">IFERROR(IF(VLOOKUP($C5444,薬効分類マスタ!$A$2:$E$180,5,FALSE())=0,"",VLOOKUP($C5444,薬効分類マスタ!$A$2:$E$180,5,FALSE())),"")</f>
        <v/>
      </c>
      <c r="L5444" s="17"/>
      <c r="M5444" s="0" t="str">
        <f aca="false">IF($K5444="","",IF($L5444&lt;&gt;"",$L5444,VLOOKUP($C5444,薬効分類マスタ!$A$2:$F$180,6,FALSE())))</f>
        <v/>
      </c>
      <c r="N5444" s="0" t="str">
        <f aca="false">ASC(G5444)</f>
        <v>高砂ｺｳｶM</v>
      </c>
      <c r="O5444" s="0" t="str">
        <f aca="false">ASC(E5444)</f>
        <v>ｺｳｶ</v>
      </c>
      <c r="P5444" s="16" t="n">
        <f aca="false">N(P5443)+IF($C5444=検索!$B$49,1,0)</f>
        <v>0</v>
      </c>
    </row>
    <row r="5445" customFormat="false" ht="15" hidden="false" customHeight="false" outlineLevel="0" collapsed="false">
      <c r="A5445" s="16" t="s">
        <v>221</v>
      </c>
      <c r="B5445" s="0" t="s">
        <v>12588</v>
      </c>
      <c r="C5445" s="0" t="n">
        <v>510</v>
      </c>
      <c r="D5445" s="0" t="str">
        <f aca="false">IFERROR(VLOOKUP($C5445,薬効分類マスタ!$A$2:$B$180,2,FALSE()),"未登録")</f>
        <v>生薬</v>
      </c>
      <c r="E5445" s="16" t="s">
        <v>12585</v>
      </c>
      <c r="F5445" s="16" t="s">
        <v>476</v>
      </c>
      <c r="G5445" s="16" t="s">
        <v>12589</v>
      </c>
      <c r="H5445" s="16" t="s">
        <v>9549</v>
      </c>
      <c r="I5445" s="0" t="n">
        <v>64.1</v>
      </c>
      <c r="K5445" s="0" t="str">
        <f aca="false">IFERROR(IF(VLOOKUP($C5445,薬効分類マスタ!$A$2:$E$180,5,FALSE())=0,"",VLOOKUP($C5445,薬効分類マスタ!$A$2:$E$180,5,FALSE())),"")</f>
        <v/>
      </c>
      <c r="L5445" s="17"/>
      <c r="M5445" s="0" t="str">
        <f aca="false">IF($K5445="","",IF($L5445&lt;&gt;"",$L5445,VLOOKUP($C5445,薬効分類マスタ!$A$2:$F$180,6,FALSE())))</f>
        <v/>
      </c>
      <c r="N5445" s="0" t="str">
        <f aca="false">ASC(G5445)</f>
        <v>ﾂﾑﾗの生薬ｺｳｶ</v>
      </c>
      <c r="O5445" s="0" t="str">
        <f aca="false">ASC(E5445)</f>
        <v>ｺｳｶ</v>
      </c>
      <c r="P5445" s="16" t="n">
        <f aca="false">N(P5444)+IF($C5445=検索!$B$49,1,0)</f>
        <v>0</v>
      </c>
    </row>
    <row r="5446" customFormat="false" ht="15" hidden="false" customHeight="false" outlineLevel="0" collapsed="false">
      <c r="A5446" s="16" t="s">
        <v>221</v>
      </c>
      <c r="B5446" s="0" t="s">
        <v>12590</v>
      </c>
      <c r="C5446" s="0" t="n">
        <v>510</v>
      </c>
      <c r="D5446" s="0" t="str">
        <f aca="false">IFERROR(VLOOKUP($C5446,薬効分類マスタ!$A$2:$B$180,2,FALSE()),"未登録")</f>
        <v>生薬</v>
      </c>
      <c r="E5446" s="16" t="s">
        <v>12585</v>
      </c>
      <c r="F5446" s="16" t="s">
        <v>476</v>
      </c>
      <c r="G5446" s="16" t="s">
        <v>12591</v>
      </c>
      <c r="H5446" s="16" t="s">
        <v>12296</v>
      </c>
      <c r="I5446" s="0" t="n">
        <v>64.1</v>
      </c>
      <c r="K5446" s="0" t="str">
        <f aca="false">IFERROR(IF(VLOOKUP($C5446,薬効分類マスタ!$A$2:$E$180,5,FALSE())=0,"",VLOOKUP($C5446,薬効分類マスタ!$A$2:$E$180,5,FALSE())),"")</f>
        <v/>
      </c>
      <c r="L5446" s="17"/>
      <c r="M5446" s="0" t="str">
        <f aca="false">IF($K5446="","",IF($L5446&lt;&gt;"",$L5446,VLOOKUP($C5446,薬効分類マスタ!$A$2:$F$180,6,FALSE())))</f>
        <v/>
      </c>
      <c r="N5446" s="0" t="str">
        <f aca="false">ASC(G5446)</f>
        <v>ﾄﾁﾓﾄのｺｳｶ</v>
      </c>
      <c r="O5446" s="0" t="str">
        <f aca="false">ASC(E5446)</f>
        <v>ｺｳｶ</v>
      </c>
      <c r="P5446" s="16" t="n">
        <f aca="false">N(P5445)+IF($C5446=検索!$B$49,1,0)</f>
        <v>0</v>
      </c>
    </row>
    <row r="5447" customFormat="false" ht="15" hidden="false" customHeight="false" outlineLevel="0" collapsed="false">
      <c r="A5447" s="16" t="s">
        <v>221</v>
      </c>
      <c r="B5447" s="0" t="s">
        <v>12592</v>
      </c>
      <c r="C5447" s="0" t="n">
        <v>510</v>
      </c>
      <c r="D5447" s="0" t="str">
        <f aca="false">IFERROR(VLOOKUP($C5447,薬効分類マスタ!$A$2:$B$180,2,FALSE()),"未登録")</f>
        <v>生薬</v>
      </c>
      <c r="E5447" s="16" t="s">
        <v>12585</v>
      </c>
      <c r="F5447" s="16" t="s">
        <v>476</v>
      </c>
      <c r="G5447" s="16" t="s">
        <v>12593</v>
      </c>
      <c r="H5447" s="16" t="s">
        <v>12358</v>
      </c>
      <c r="I5447" s="0" t="n">
        <v>64.1</v>
      </c>
      <c r="K5447" s="0" t="str">
        <f aca="false">IFERROR(IF(VLOOKUP($C5447,薬効分類マスタ!$A$2:$E$180,5,FALSE())=0,"",VLOOKUP($C5447,薬効分類マスタ!$A$2:$E$180,5,FALSE())),"")</f>
        <v/>
      </c>
      <c r="L5447" s="17"/>
      <c r="M5447" s="0" t="str">
        <f aca="false">IF($K5447="","",IF($L5447&lt;&gt;"",$L5447,VLOOKUP($C5447,薬効分類マスタ!$A$2:$F$180,6,FALSE())))</f>
        <v/>
      </c>
      <c r="N5447" s="0" t="str">
        <f aca="false">ASC(G5447)</f>
        <v>ﾎﾘｴ　ｺｳｶK</v>
      </c>
      <c r="O5447" s="0" t="str">
        <f aca="false">ASC(E5447)</f>
        <v>ｺｳｶ</v>
      </c>
      <c r="P5447" s="16" t="n">
        <f aca="false">N(P5446)+IF($C5447=検索!$B$49,1,0)</f>
        <v>0</v>
      </c>
    </row>
    <row r="5448" customFormat="false" ht="15" hidden="false" customHeight="false" outlineLevel="0" collapsed="false">
      <c r="A5448" s="16" t="s">
        <v>221</v>
      </c>
      <c r="B5448" s="0" t="s">
        <v>12594</v>
      </c>
      <c r="C5448" s="0" t="n">
        <v>510</v>
      </c>
      <c r="D5448" s="0" t="str">
        <f aca="false">IFERROR(VLOOKUP($C5448,薬効分類マスタ!$A$2:$B$180,2,FALSE()),"未登録")</f>
        <v>生薬</v>
      </c>
      <c r="E5448" s="16" t="s">
        <v>12595</v>
      </c>
      <c r="F5448" s="16" t="s">
        <v>224</v>
      </c>
      <c r="G5448" s="16" t="s">
        <v>12595</v>
      </c>
      <c r="I5448" s="0" t="n">
        <v>11.9</v>
      </c>
      <c r="K5448" s="0" t="str">
        <f aca="false">IFERROR(IF(VLOOKUP($C5448,薬効分類マスタ!$A$2:$E$180,5,FALSE())=0,"",VLOOKUP($C5448,薬効分類マスタ!$A$2:$E$180,5,FALSE())),"")</f>
        <v/>
      </c>
      <c r="L5448" s="17"/>
      <c r="M5448" s="0" t="str">
        <f aca="false">IF($K5448="","",IF($L5448&lt;&gt;"",$L5448,VLOOKUP($C5448,薬効分類マスタ!$A$2:$F$180,6,FALSE())))</f>
        <v/>
      </c>
      <c r="N5448" s="0" t="str">
        <f aca="false">ASC(G5448)</f>
        <v>ｺｳｼﾞﾝ</v>
      </c>
      <c r="O5448" s="0" t="str">
        <f aca="false">ASC(E5448)</f>
        <v>ｺｳｼﾞﾝ</v>
      </c>
      <c r="P5448" s="16" t="n">
        <f aca="false">N(P5447)+IF($C5448=検索!$B$49,1,0)</f>
        <v>0</v>
      </c>
    </row>
    <row r="5449" customFormat="false" ht="15" hidden="false" customHeight="false" outlineLevel="0" collapsed="false">
      <c r="A5449" s="16" t="s">
        <v>221</v>
      </c>
      <c r="B5449" s="0" t="s">
        <v>12596</v>
      </c>
      <c r="C5449" s="0" t="n">
        <v>510</v>
      </c>
      <c r="D5449" s="0" t="str">
        <f aca="false">IFERROR(VLOOKUP($C5449,薬効分類マスタ!$A$2:$B$180,2,FALSE()),"未登録")</f>
        <v>生薬</v>
      </c>
      <c r="E5449" s="16" t="s">
        <v>12595</v>
      </c>
      <c r="F5449" s="16" t="s">
        <v>224</v>
      </c>
      <c r="G5449" s="16" t="s">
        <v>12597</v>
      </c>
      <c r="H5449" s="16" t="s">
        <v>12293</v>
      </c>
      <c r="I5449" s="0" t="n">
        <v>13</v>
      </c>
      <c r="K5449" s="0" t="str">
        <f aca="false">IFERROR(IF(VLOOKUP($C5449,薬効分類マスタ!$A$2:$E$180,5,FALSE())=0,"",VLOOKUP($C5449,薬効分類マスタ!$A$2:$E$180,5,FALSE())),"")</f>
        <v/>
      </c>
      <c r="L5449" s="17"/>
      <c r="M5449" s="0" t="str">
        <f aca="false">IF($K5449="","",IF($L5449&lt;&gt;"",$L5449,VLOOKUP($C5449,薬効分類マスタ!$A$2:$F$180,6,FALSE())))</f>
        <v/>
      </c>
      <c r="N5449" s="0" t="str">
        <f aca="false">ASC(G5449)</f>
        <v>ｳﾁﾀﾞのｺｳｼﾞﾝM</v>
      </c>
      <c r="O5449" s="0" t="str">
        <f aca="false">ASC(E5449)</f>
        <v>ｺｳｼﾞﾝ</v>
      </c>
      <c r="P5449" s="16" t="n">
        <f aca="false">N(P5448)+IF($C5449=検索!$B$49,1,0)</f>
        <v>0</v>
      </c>
    </row>
    <row r="5450" customFormat="false" ht="15" hidden="false" customHeight="false" outlineLevel="0" collapsed="false">
      <c r="A5450" s="16" t="s">
        <v>221</v>
      </c>
      <c r="B5450" s="0" t="s">
        <v>12598</v>
      </c>
      <c r="C5450" s="0" t="n">
        <v>510</v>
      </c>
      <c r="D5450" s="0" t="str">
        <f aca="false">IFERROR(VLOOKUP($C5450,薬効分類マスタ!$A$2:$B$180,2,FALSE()),"未登録")</f>
        <v>生薬</v>
      </c>
      <c r="E5450" s="16" t="s">
        <v>12595</v>
      </c>
      <c r="F5450" s="16" t="s">
        <v>224</v>
      </c>
      <c r="G5450" s="16" t="s">
        <v>12599</v>
      </c>
      <c r="H5450" s="16" t="s">
        <v>12296</v>
      </c>
      <c r="I5450" s="0" t="n">
        <v>12.4</v>
      </c>
      <c r="K5450" s="0" t="str">
        <f aca="false">IFERROR(IF(VLOOKUP($C5450,薬効分類マスタ!$A$2:$E$180,5,FALSE())=0,"",VLOOKUP($C5450,薬効分類マスタ!$A$2:$E$180,5,FALSE())),"")</f>
        <v/>
      </c>
      <c r="L5450" s="17"/>
      <c r="M5450" s="0" t="str">
        <f aca="false">IF($K5450="","",IF($L5450&lt;&gt;"",$L5450,VLOOKUP($C5450,薬効分類マスタ!$A$2:$F$180,6,FALSE())))</f>
        <v/>
      </c>
      <c r="N5450" s="0" t="str">
        <f aca="false">ASC(G5450)</f>
        <v>ﾄﾁﾓﾄのｺｳｼﾞﾝ</v>
      </c>
      <c r="O5450" s="0" t="str">
        <f aca="false">ASC(E5450)</f>
        <v>ｺｳｼﾞﾝ</v>
      </c>
      <c r="P5450" s="16" t="n">
        <f aca="false">N(P5449)+IF($C5450=検索!$B$49,1,0)</f>
        <v>0</v>
      </c>
    </row>
    <row r="5451" customFormat="false" ht="15" hidden="false" customHeight="false" outlineLevel="0" collapsed="false">
      <c r="A5451" s="16" t="s">
        <v>221</v>
      </c>
      <c r="B5451" s="0" t="s">
        <v>12600</v>
      </c>
      <c r="C5451" s="0" t="n">
        <v>510</v>
      </c>
      <c r="D5451" s="0" t="str">
        <f aca="false">IFERROR(VLOOKUP($C5451,薬効分類マスタ!$A$2:$B$180,2,FALSE()),"未登録")</f>
        <v>生薬</v>
      </c>
      <c r="E5451" s="16" t="s">
        <v>12595</v>
      </c>
      <c r="F5451" s="16" t="s">
        <v>224</v>
      </c>
      <c r="G5451" s="16" t="s">
        <v>12601</v>
      </c>
      <c r="H5451" s="16" t="s">
        <v>12293</v>
      </c>
      <c r="I5451" s="0" t="n">
        <v>16.6</v>
      </c>
      <c r="K5451" s="0" t="str">
        <f aca="false">IFERROR(IF(VLOOKUP($C5451,薬効分類マスタ!$A$2:$E$180,5,FALSE())=0,"",VLOOKUP($C5451,薬効分類マスタ!$A$2:$E$180,5,FALSE())),"")</f>
        <v/>
      </c>
      <c r="L5451" s="17"/>
      <c r="M5451" s="0" t="str">
        <f aca="false">IF($K5451="","",IF($L5451&lt;&gt;"",$L5451,VLOOKUP($C5451,薬効分類マスタ!$A$2:$F$180,6,FALSE())))</f>
        <v/>
      </c>
      <c r="N5451" s="0" t="str">
        <f aca="false">ASC(G5451)</f>
        <v>ｳﾁﾀﾞのｺｳｼﾞﾝ末M</v>
      </c>
      <c r="O5451" s="0" t="str">
        <f aca="false">ASC(E5451)</f>
        <v>ｺｳｼﾞﾝ</v>
      </c>
      <c r="P5451" s="16" t="n">
        <f aca="false">N(P5450)+IF($C5451=検索!$B$49,1,0)</f>
        <v>0</v>
      </c>
    </row>
    <row r="5452" customFormat="false" ht="15" hidden="false" customHeight="false" outlineLevel="0" collapsed="false">
      <c r="A5452" s="16" t="s">
        <v>221</v>
      </c>
      <c r="B5452" s="0" t="s">
        <v>12602</v>
      </c>
      <c r="C5452" s="0" t="n">
        <v>510</v>
      </c>
      <c r="D5452" s="0" t="str">
        <f aca="false">IFERROR(VLOOKUP($C5452,薬効分類マスタ!$A$2:$B$180,2,FALSE()),"未登録")</f>
        <v>生薬</v>
      </c>
      <c r="E5452" s="16" t="s">
        <v>12595</v>
      </c>
      <c r="F5452" s="16" t="s">
        <v>224</v>
      </c>
      <c r="G5452" s="16" t="s">
        <v>12603</v>
      </c>
      <c r="H5452" s="16" t="s">
        <v>7488</v>
      </c>
      <c r="I5452" s="0" t="n">
        <v>11.5</v>
      </c>
      <c r="K5452" s="0" t="str">
        <f aca="false">IFERROR(IF(VLOOKUP($C5452,薬効分類マスタ!$A$2:$E$180,5,FALSE())=0,"",VLOOKUP($C5452,薬効分類マスタ!$A$2:$E$180,5,FALSE())),"")</f>
        <v/>
      </c>
      <c r="L5452" s="17"/>
      <c r="M5452" s="0" t="str">
        <f aca="false">IF($K5452="","",IF($L5452&lt;&gt;"",$L5452,VLOOKUP($C5452,薬効分類マスタ!$A$2:$F$180,6,FALSE())))</f>
        <v/>
      </c>
      <c r="N5452" s="0" t="str">
        <f aca="false">ASC(G5452)</f>
        <v>花扇ｺｳｼﾞﾝ末</v>
      </c>
      <c r="O5452" s="0" t="str">
        <f aca="false">ASC(E5452)</f>
        <v>ｺｳｼﾞﾝ</v>
      </c>
      <c r="P5452" s="16" t="n">
        <f aca="false">N(P5451)+IF($C5452=検索!$B$49,1,0)</f>
        <v>0</v>
      </c>
    </row>
    <row r="5453" customFormat="false" ht="15" hidden="false" customHeight="false" outlineLevel="0" collapsed="false">
      <c r="A5453" s="16" t="s">
        <v>221</v>
      </c>
      <c r="B5453" s="0" t="s">
        <v>12604</v>
      </c>
      <c r="C5453" s="0" t="n">
        <v>510</v>
      </c>
      <c r="D5453" s="0" t="str">
        <f aca="false">IFERROR(VLOOKUP($C5453,薬効分類マスタ!$A$2:$B$180,2,FALSE()),"未登録")</f>
        <v>生薬</v>
      </c>
      <c r="E5453" s="16" t="s">
        <v>12595</v>
      </c>
      <c r="F5453" s="16" t="s">
        <v>224</v>
      </c>
      <c r="G5453" s="16" t="s">
        <v>12605</v>
      </c>
      <c r="H5453" s="16" t="s">
        <v>7471</v>
      </c>
      <c r="I5453" s="0" t="n">
        <v>13.2</v>
      </c>
      <c r="K5453" s="0" t="str">
        <f aca="false">IFERROR(IF(VLOOKUP($C5453,薬効分類マスタ!$A$2:$E$180,5,FALSE())=0,"",VLOOKUP($C5453,薬効分類マスタ!$A$2:$E$180,5,FALSE())),"")</f>
        <v/>
      </c>
      <c r="L5453" s="17"/>
      <c r="M5453" s="0" t="str">
        <f aca="false">IF($K5453="","",IF($L5453&lt;&gt;"",$L5453,VLOOKUP($C5453,薬効分類マスタ!$A$2:$F$180,6,FALSE())))</f>
        <v/>
      </c>
      <c r="N5453" s="0" t="str">
        <f aca="false">ASC(G5453)</f>
        <v>ｺｳｼﾞﾝ末鈴</v>
      </c>
      <c r="O5453" s="0" t="str">
        <f aca="false">ASC(E5453)</f>
        <v>ｺｳｼﾞﾝ</v>
      </c>
      <c r="P5453" s="16" t="n">
        <f aca="false">N(P5452)+IF($C5453=検索!$B$49,1,0)</f>
        <v>0</v>
      </c>
    </row>
    <row r="5454" customFormat="false" ht="15" hidden="false" customHeight="false" outlineLevel="0" collapsed="false">
      <c r="A5454" s="16" t="s">
        <v>221</v>
      </c>
      <c r="B5454" s="0" t="s">
        <v>12606</v>
      </c>
      <c r="C5454" s="0" t="n">
        <v>510</v>
      </c>
      <c r="D5454" s="0" t="str">
        <f aca="false">IFERROR(VLOOKUP($C5454,薬効分類マスタ!$A$2:$B$180,2,FALSE()),"未登録")</f>
        <v>生薬</v>
      </c>
      <c r="E5454" s="16" t="s">
        <v>12595</v>
      </c>
      <c r="F5454" s="16" t="s">
        <v>224</v>
      </c>
      <c r="G5454" s="16" t="s">
        <v>12607</v>
      </c>
      <c r="H5454" s="16" t="s">
        <v>12608</v>
      </c>
      <c r="I5454" s="0" t="n">
        <v>46</v>
      </c>
      <c r="K5454" s="0" t="str">
        <f aca="false">IFERROR(IF(VLOOKUP($C5454,薬効分類マスタ!$A$2:$E$180,5,FALSE())=0,"",VLOOKUP($C5454,薬効分類マスタ!$A$2:$E$180,5,FALSE())),"")</f>
        <v/>
      </c>
      <c r="L5454" s="17"/>
      <c r="M5454" s="0" t="str">
        <f aca="false">IF($K5454="","",IF($L5454&lt;&gt;"",$L5454,VLOOKUP($C5454,薬効分類マスタ!$A$2:$F$180,6,FALSE())))</f>
        <v/>
      </c>
      <c r="N5454" s="0" t="str">
        <f aca="false">ASC(G5454)</f>
        <v>正官庄ｺｳｼﾞﾝ末</v>
      </c>
      <c r="O5454" s="0" t="str">
        <f aca="false">ASC(E5454)</f>
        <v>ｺｳｼﾞﾝ</v>
      </c>
      <c r="P5454" s="16" t="n">
        <f aca="false">N(P5453)+IF($C5454=検索!$B$49,1,0)</f>
        <v>0</v>
      </c>
    </row>
    <row r="5455" customFormat="false" ht="15" hidden="false" customHeight="false" outlineLevel="0" collapsed="false">
      <c r="A5455" s="16" t="s">
        <v>221</v>
      </c>
      <c r="B5455" s="0" t="s">
        <v>12609</v>
      </c>
      <c r="C5455" s="0" t="n">
        <v>510</v>
      </c>
      <c r="D5455" s="0" t="str">
        <f aca="false">IFERROR(VLOOKUP($C5455,薬効分類マスタ!$A$2:$B$180,2,FALSE()),"未登録")</f>
        <v>生薬</v>
      </c>
      <c r="E5455" s="16" t="s">
        <v>12595</v>
      </c>
      <c r="F5455" s="16" t="s">
        <v>224</v>
      </c>
      <c r="G5455" s="16" t="s">
        <v>12610</v>
      </c>
      <c r="H5455" s="16" t="s">
        <v>12351</v>
      </c>
      <c r="I5455" s="0" t="n">
        <v>17.8</v>
      </c>
      <c r="K5455" s="0" t="str">
        <f aca="false">IFERROR(IF(VLOOKUP($C5455,薬効分類マスタ!$A$2:$E$180,5,FALSE())=0,"",VLOOKUP($C5455,薬効分類マスタ!$A$2:$E$180,5,FALSE())),"")</f>
        <v/>
      </c>
      <c r="L5455" s="17"/>
      <c r="M5455" s="0" t="str">
        <f aca="false">IF($K5455="","",IF($L5455&lt;&gt;"",$L5455,VLOOKUP($C5455,薬効分類マスタ!$A$2:$F$180,6,FALSE())))</f>
        <v/>
      </c>
      <c r="N5455" s="0" t="str">
        <f aca="false">ASC(G5455)</f>
        <v>高砂ｺｳｼﾞﾝ末M</v>
      </c>
      <c r="O5455" s="0" t="str">
        <f aca="false">ASC(E5455)</f>
        <v>ｺｳｼﾞﾝ</v>
      </c>
      <c r="P5455" s="16" t="n">
        <f aca="false">N(P5454)+IF($C5455=検索!$B$49,1,0)</f>
        <v>0</v>
      </c>
    </row>
    <row r="5456" customFormat="false" ht="15" hidden="false" customHeight="false" outlineLevel="0" collapsed="false">
      <c r="A5456" s="16" t="s">
        <v>221</v>
      </c>
      <c r="B5456" s="0" t="s">
        <v>12611</v>
      </c>
      <c r="C5456" s="0" t="n">
        <v>510</v>
      </c>
      <c r="D5456" s="0" t="str">
        <f aca="false">IFERROR(VLOOKUP($C5456,薬効分類マスタ!$A$2:$B$180,2,FALSE()),"未登録")</f>
        <v>生薬</v>
      </c>
      <c r="E5456" s="16" t="s">
        <v>12595</v>
      </c>
      <c r="F5456" s="16" t="s">
        <v>224</v>
      </c>
      <c r="G5456" s="16" t="s">
        <v>12612</v>
      </c>
      <c r="H5456" s="16" t="s">
        <v>9549</v>
      </c>
      <c r="I5456" s="0" t="n">
        <v>33.9</v>
      </c>
      <c r="K5456" s="0" t="str">
        <f aca="false">IFERROR(IF(VLOOKUP($C5456,薬効分類マスタ!$A$2:$E$180,5,FALSE())=0,"",VLOOKUP($C5456,薬効分類マスタ!$A$2:$E$180,5,FALSE())),"")</f>
        <v/>
      </c>
      <c r="L5456" s="17"/>
      <c r="M5456" s="0" t="str">
        <f aca="false">IF($K5456="","",IF($L5456&lt;&gt;"",$L5456,VLOOKUP($C5456,薬効分類マスタ!$A$2:$F$180,6,FALSE())))</f>
        <v/>
      </c>
      <c r="N5456" s="0" t="str">
        <f aca="false">ASC(G5456)</f>
        <v>ﾂﾑﾗの生薬ｺｳｼﾞﾝ末(調剤用)</v>
      </c>
      <c r="O5456" s="0" t="str">
        <f aca="false">ASC(E5456)</f>
        <v>ｺｳｼﾞﾝ</v>
      </c>
      <c r="P5456" s="16" t="n">
        <f aca="false">N(P5455)+IF($C5456=検索!$B$49,1,0)</f>
        <v>0</v>
      </c>
    </row>
    <row r="5457" customFormat="false" ht="15" hidden="false" customHeight="false" outlineLevel="0" collapsed="false">
      <c r="A5457" s="16" t="s">
        <v>221</v>
      </c>
      <c r="B5457" s="0" t="s">
        <v>12613</v>
      </c>
      <c r="C5457" s="0" t="n">
        <v>510</v>
      </c>
      <c r="D5457" s="0" t="str">
        <f aca="false">IFERROR(VLOOKUP($C5457,薬効分類マスタ!$A$2:$B$180,2,FALSE()),"未登録")</f>
        <v>生薬</v>
      </c>
      <c r="E5457" s="16" t="s">
        <v>12595</v>
      </c>
      <c r="F5457" s="16" t="s">
        <v>224</v>
      </c>
      <c r="G5457" s="16" t="s">
        <v>12614</v>
      </c>
      <c r="H5457" s="16" t="s">
        <v>12296</v>
      </c>
      <c r="I5457" s="0" t="n">
        <v>18.4</v>
      </c>
      <c r="K5457" s="0" t="str">
        <f aca="false">IFERROR(IF(VLOOKUP($C5457,薬効分類マスタ!$A$2:$E$180,5,FALSE())=0,"",VLOOKUP($C5457,薬効分類マスタ!$A$2:$E$180,5,FALSE())),"")</f>
        <v/>
      </c>
      <c r="L5457" s="17"/>
      <c r="M5457" s="0" t="str">
        <f aca="false">IF($K5457="","",IF($L5457&lt;&gt;"",$L5457,VLOOKUP($C5457,薬効分類マスタ!$A$2:$F$180,6,FALSE())))</f>
        <v/>
      </c>
      <c r="N5457" s="0" t="str">
        <f aca="false">ASC(G5457)</f>
        <v>ﾄﾁﾓﾄのｺｳｼﾞﾝ末AM</v>
      </c>
      <c r="O5457" s="0" t="str">
        <f aca="false">ASC(E5457)</f>
        <v>ｺｳｼﾞﾝ</v>
      </c>
      <c r="P5457" s="16" t="n">
        <f aca="false">N(P5456)+IF($C5457=検索!$B$49,1,0)</f>
        <v>0</v>
      </c>
    </row>
    <row r="5458" customFormat="false" ht="15" hidden="false" customHeight="false" outlineLevel="0" collapsed="false">
      <c r="A5458" s="16" t="s">
        <v>221</v>
      </c>
      <c r="B5458" s="0" t="s">
        <v>12615</v>
      </c>
      <c r="C5458" s="0" t="n">
        <v>510</v>
      </c>
      <c r="D5458" s="0" t="str">
        <f aca="false">IFERROR(VLOOKUP($C5458,薬効分類マスタ!$A$2:$B$180,2,FALSE()),"未登録")</f>
        <v>生薬</v>
      </c>
      <c r="E5458" s="16" t="s">
        <v>12595</v>
      </c>
      <c r="F5458" s="16" t="s">
        <v>224</v>
      </c>
      <c r="G5458" s="16" t="s">
        <v>12616</v>
      </c>
      <c r="H5458" s="16" t="s">
        <v>7659</v>
      </c>
      <c r="I5458" s="0" t="n">
        <v>11</v>
      </c>
      <c r="K5458" s="0" t="str">
        <f aca="false">IFERROR(IF(VLOOKUP($C5458,薬効分類マスタ!$A$2:$E$180,5,FALSE())=0,"",VLOOKUP($C5458,薬効分類マスタ!$A$2:$E$180,5,FALSE())),"")</f>
        <v/>
      </c>
      <c r="L5458" s="17"/>
      <c r="M5458" s="0" t="str">
        <f aca="false">IF($K5458="","",IF($L5458&lt;&gt;"",$L5458,VLOOKUP($C5458,薬効分類マスタ!$A$2:$F$180,6,FALSE())))</f>
        <v/>
      </c>
      <c r="N5458" s="0" t="str">
        <f aca="false">ASC(G5458)</f>
        <v>ﾎﾝｿﾞｳｺｳｼﾞﾝ末</v>
      </c>
      <c r="O5458" s="0" t="str">
        <f aca="false">ASC(E5458)</f>
        <v>ｺｳｼﾞﾝ</v>
      </c>
      <c r="P5458" s="16" t="n">
        <f aca="false">N(P5457)+IF($C5458=検索!$B$49,1,0)</f>
        <v>0</v>
      </c>
    </row>
    <row r="5459" customFormat="false" ht="15" hidden="false" customHeight="false" outlineLevel="0" collapsed="false">
      <c r="A5459" s="16" t="s">
        <v>221</v>
      </c>
      <c r="B5459" s="0" t="s">
        <v>12617</v>
      </c>
      <c r="C5459" s="0" t="n">
        <v>510</v>
      </c>
      <c r="D5459" s="0" t="str">
        <f aca="false">IFERROR(VLOOKUP($C5459,薬効分類マスタ!$A$2:$B$180,2,FALSE()),"未登録")</f>
        <v>生薬</v>
      </c>
      <c r="E5459" s="16" t="s">
        <v>12618</v>
      </c>
      <c r="F5459" s="16" t="s">
        <v>476</v>
      </c>
      <c r="G5459" s="16" t="s">
        <v>12619</v>
      </c>
      <c r="I5459" s="0" t="n">
        <v>13.2</v>
      </c>
      <c r="K5459" s="0" t="str">
        <f aca="false">IFERROR(IF(VLOOKUP($C5459,薬効分類マスタ!$A$2:$E$180,5,FALSE())=0,"",VLOOKUP($C5459,薬効分類マスタ!$A$2:$E$180,5,FALSE())),"")</f>
        <v/>
      </c>
      <c r="L5459" s="17"/>
      <c r="M5459" s="0" t="str">
        <f aca="false">IF($K5459="","",IF($L5459&lt;&gt;"",$L5459,VLOOKUP($C5459,薬効分類マスタ!$A$2:$F$180,6,FALSE())))</f>
        <v/>
      </c>
      <c r="N5459" s="0" t="str">
        <f aca="false">ASC(G5459)</f>
        <v>ｺｳﾌﾞｼ末</v>
      </c>
      <c r="O5459" s="0" t="str">
        <f aca="false">ASC(E5459)</f>
        <v>ｺｳﾌﾞｼ</v>
      </c>
      <c r="P5459" s="16" t="n">
        <f aca="false">N(P5458)+IF($C5459=検索!$B$49,1,0)</f>
        <v>0</v>
      </c>
    </row>
    <row r="5460" customFormat="false" ht="15" hidden="false" customHeight="false" outlineLevel="0" collapsed="false">
      <c r="A5460" s="16" t="s">
        <v>221</v>
      </c>
      <c r="B5460" s="0" t="s">
        <v>12620</v>
      </c>
      <c r="C5460" s="0" t="n">
        <v>510</v>
      </c>
      <c r="D5460" s="0" t="str">
        <f aca="false">IFERROR(VLOOKUP($C5460,薬効分類マスタ!$A$2:$B$180,2,FALSE()),"未登録")</f>
        <v>生薬</v>
      </c>
      <c r="E5460" s="16" t="s">
        <v>12618</v>
      </c>
      <c r="F5460" s="16" t="s">
        <v>476</v>
      </c>
      <c r="G5460" s="16" t="s">
        <v>12621</v>
      </c>
      <c r="H5460" s="16" t="s">
        <v>12351</v>
      </c>
      <c r="I5460" s="0" t="n">
        <v>17.2</v>
      </c>
      <c r="K5460" s="0" t="str">
        <f aca="false">IFERROR(IF(VLOOKUP($C5460,薬効分類マスタ!$A$2:$E$180,5,FALSE())=0,"",VLOOKUP($C5460,薬効分類マスタ!$A$2:$E$180,5,FALSE())),"")</f>
        <v/>
      </c>
      <c r="L5460" s="17"/>
      <c r="M5460" s="0" t="str">
        <f aca="false">IF($K5460="","",IF($L5460&lt;&gt;"",$L5460,VLOOKUP($C5460,薬効分類マスタ!$A$2:$F$180,6,FALSE())))</f>
        <v/>
      </c>
      <c r="N5460" s="0" t="str">
        <f aca="false">ASC(G5460)</f>
        <v>高砂ｺｳﾌﾞｼ末M</v>
      </c>
      <c r="O5460" s="0" t="str">
        <f aca="false">ASC(E5460)</f>
        <v>ｺｳﾌﾞｼ</v>
      </c>
      <c r="P5460" s="16" t="n">
        <f aca="false">N(P5459)+IF($C5460=検索!$B$49,1,0)</f>
        <v>0</v>
      </c>
    </row>
    <row r="5461" customFormat="false" ht="15" hidden="false" customHeight="false" outlineLevel="0" collapsed="false">
      <c r="A5461" s="16" t="s">
        <v>221</v>
      </c>
      <c r="B5461" s="0" t="s">
        <v>12622</v>
      </c>
      <c r="C5461" s="0" t="n">
        <v>510</v>
      </c>
      <c r="D5461" s="0" t="str">
        <f aca="false">IFERROR(VLOOKUP($C5461,薬効分類マスタ!$A$2:$B$180,2,FALSE()),"未登録")</f>
        <v>生薬</v>
      </c>
      <c r="E5461" s="16" t="s">
        <v>12618</v>
      </c>
      <c r="F5461" s="16" t="s">
        <v>476</v>
      </c>
      <c r="G5461" s="16" t="s">
        <v>12623</v>
      </c>
      <c r="H5461" s="16" t="s">
        <v>12296</v>
      </c>
      <c r="I5461" s="0" t="n">
        <v>17.2</v>
      </c>
      <c r="K5461" s="0" t="str">
        <f aca="false">IFERROR(IF(VLOOKUP($C5461,薬効分類マスタ!$A$2:$E$180,5,FALSE())=0,"",VLOOKUP($C5461,薬効分類マスタ!$A$2:$E$180,5,FALSE())),"")</f>
        <v/>
      </c>
      <c r="L5461" s="17"/>
      <c r="M5461" s="0" t="str">
        <f aca="false">IF($K5461="","",IF($L5461&lt;&gt;"",$L5461,VLOOKUP($C5461,薬効分類マスタ!$A$2:$F$180,6,FALSE())))</f>
        <v/>
      </c>
      <c r="N5461" s="0" t="str">
        <f aca="false">ASC(G5461)</f>
        <v>ﾄﾁﾓﾄのｺｳﾌﾞｼ末</v>
      </c>
      <c r="O5461" s="0" t="str">
        <f aca="false">ASC(E5461)</f>
        <v>ｺｳﾌﾞｼ</v>
      </c>
      <c r="P5461" s="16" t="n">
        <f aca="false">N(P5460)+IF($C5461=検索!$B$49,1,0)</f>
        <v>0</v>
      </c>
    </row>
    <row r="5462" customFormat="false" ht="15" hidden="false" customHeight="false" outlineLevel="0" collapsed="false">
      <c r="A5462" s="16" t="s">
        <v>221</v>
      </c>
      <c r="B5462" s="0" t="s">
        <v>12624</v>
      </c>
      <c r="C5462" s="0" t="n">
        <v>510</v>
      </c>
      <c r="D5462" s="0" t="str">
        <f aca="false">IFERROR(VLOOKUP($C5462,薬効分類マスタ!$A$2:$B$180,2,FALSE()),"未登録")</f>
        <v>生薬</v>
      </c>
      <c r="E5462" s="16" t="s">
        <v>12618</v>
      </c>
      <c r="F5462" s="16" t="s">
        <v>476</v>
      </c>
      <c r="G5462" s="16" t="s">
        <v>12618</v>
      </c>
      <c r="I5462" s="0" t="n">
        <v>12.6</v>
      </c>
      <c r="K5462" s="0" t="str">
        <f aca="false">IFERROR(IF(VLOOKUP($C5462,薬効分類マスタ!$A$2:$E$180,5,FALSE())=0,"",VLOOKUP($C5462,薬効分類マスタ!$A$2:$E$180,5,FALSE())),"")</f>
        <v/>
      </c>
      <c r="L5462" s="17"/>
      <c r="M5462" s="0" t="str">
        <f aca="false">IF($K5462="","",IF($L5462&lt;&gt;"",$L5462,VLOOKUP($C5462,薬効分類マスタ!$A$2:$F$180,6,FALSE())))</f>
        <v/>
      </c>
      <c r="N5462" s="0" t="str">
        <f aca="false">ASC(G5462)</f>
        <v>ｺｳﾌﾞｼ</v>
      </c>
      <c r="O5462" s="0" t="str">
        <f aca="false">ASC(E5462)</f>
        <v>ｺｳﾌﾞｼ</v>
      </c>
      <c r="P5462" s="16" t="n">
        <f aca="false">N(P5461)+IF($C5462=検索!$B$49,1,0)</f>
        <v>0</v>
      </c>
    </row>
    <row r="5463" customFormat="false" ht="15" hidden="false" customHeight="false" outlineLevel="0" collapsed="false">
      <c r="A5463" s="16" t="s">
        <v>221</v>
      </c>
      <c r="B5463" s="0" t="s">
        <v>12625</v>
      </c>
      <c r="C5463" s="0" t="n">
        <v>510</v>
      </c>
      <c r="D5463" s="0" t="str">
        <f aca="false">IFERROR(VLOOKUP($C5463,薬効分類マスタ!$A$2:$B$180,2,FALSE()),"未登録")</f>
        <v>生薬</v>
      </c>
      <c r="E5463" s="16" t="s">
        <v>12618</v>
      </c>
      <c r="F5463" s="16" t="s">
        <v>476</v>
      </c>
      <c r="G5463" s="16" t="s">
        <v>12626</v>
      </c>
      <c r="H5463" s="16" t="s">
        <v>12351</v>
      </c>
      <c r="I5463" s="0" t="n">
        <v>16.4</v>
      </c>
      <c r="K5463" s="0" t="str">
        <f aca="false">IFERROR(IF(VLOOKUP($C5463,薬効分類マスタ!$A$2:$E$180,5,FALSE())=0,"",VLOOKUP($C5463,薬効分類マスタ!$A$2:$E$180,5,FALSE())),"")</f>
        <v/>
      </c>
      <c r="L5463" s="17"/>
      <c r="M5463" s="0" t="str">
        <f aca="false">IF($K5463="","",IF($L5463&lt;&gt;"",$L5463,VLOOKUP($C5463,薬効分類マスタ!$A$2:$F$180,6,FALSE())))</f>
        <v/>
      </c>
      <c r="N5463" s="0" t="str">
        <f aca="false">ASC(G5463)</f>
        <v>高砂ｺｳﾌﾞｼM</v>
      </c>
      <c r="O5463" s="0" t="str">
        <f aca="false">ASC(E5463)</f>
        <v>ｺｳﾌﾞｼ</v>
      </c>
      <c r="P5463" s="16" t="n">
        <f aca="false">N(P5462)+IF($C5463=検索!$B$49,1,0)</f>
        <v>0</v>
      </c>
    </row>
    <row r="5464" customFormat="false" ht="15" hidden="false" customHeight="false" outlineLevel="0" collapsed="false">
      <c r="A5464" s="16" t="s">
        <v>221</v>
      </c>
      <c r="B5464" s="0" t="s">
        <v>12627</v>
      </c>
      <c r="C5464" s="0" t="n">
        <v>510</v>
      </c>
      <c r="D5464" s="0" t="str">
        <f aca="false">IFERROR(VLOOKUP($C5464,薬効分類マスタ!$A$2:$B$180,2,FALSE()),"未登録")</f>
        <v>生薬</v>
      </c>
      <c r="E5464" s="16" t="s">
        <v>12618</v>
      </c>
      <c r="F5464" s="16" t="s">
        <v>476</v>
      </c>
      <c r="G5464" s="16" t="s">
        <v>12628</v>
      </c>
      <c r="H5464" s="16" t="s">
        <v>9549</v>
      </c>
      <c r="I5464" s="0" t="n">
        <v>16.4</v>
      </c>
      <c r="K5464" s="0" t="str">
        <f aca="false">IFERROR(IF(VLOOKUP($C5464,薬効分類マスタ!$A$2:$E$180,5,FALSE())=0,"",VLOOKUP($C5464,薬効分類マスタ!$A$2:$E$180,5,FALSE())),"")</f>
        <v/>
      </c>
      <c r="L5464" s="17"/>
      <c r="M5464" s="0" t="str">
        <f aca="false">IF($K5464="","",IF($L5464&lt;&gt;"",$L5464,VLOOKUP($C5464,薬効分類マスタ!$A$2:$F$180,6,FALSE())))</f>
        <v/>
      </c>
      <c r="N5464" s="0" t="str">
        <f aca="false">ASC(G5464)</f>
        <v>ﾂﾑﾗの生薬ｺｳﾌﾞｼ</v>
      </c>
      <c r="O5464" s="0" t="str">
        <f aca="false">ASC(E5464)</f>
        <v>ｺｳﾌﾞｼ</v>
      </c>
      <c r="P5464" s="16" t="n">
        <f aca="false">N(P5463)+IF($C5464=検索!$B$49,1,0)</f>
        <v>0</v>
      </c>
    </row>
    <row r="5465" customFormat="false" ht="15" hidden="false" customHeight="false" outlineLevel="0" collapsed="false">
      <c r="A5465" s="16" t="s">
        <v>221</v>
      </c>
      <c r="B5465" s="0" t="s">
        <v>12629</v>
      </c>
      <c r="C5465" s="0" t="n">
        <v>510</v>
      </c>
      <c r="D5465" s="0" t="str">
        <f aca="false">IFERROR(VLOOKUP($C5465,薬効分類マスタ!$A$2:$B$180,2,FALSE()),"未登録")</f>
        <v>生薬</v>
      </c>
      <c r="E5465" s="16" t="s">
        <v>12618</v>
      </c>
      <c r="F5465" s="16" t="s">
        <v>476</v>
      </c>
      <c r="G5465" s="16" t="s">
        <v>12630</v>
      </c>
      <c r="H5465" s="16" t="s">
        <v>12296</v>
      </c>
      <c r="I5465" s="0" t="n">
        <v>16.4</v>
      </c>
      <c r="K5465" s="0" t="str">
        <f aca="false">IFERROR(IF(VLOOKUP($C5465,薬効分類マスタ!$A$2:$E$180,5,FALSE())=0,"",VLOOKUP($C5465,薬効分類マスタ!$A$2:$E$180,5,FALSE())),"")</f>
        <v/>
      </c>
      <c r="L5465" s="17"/>
      <c r="M5465" s="0" t="str">
        <f aca="false">IF($K5465="","",IF($L5465&lt;&gt;"",$L5465,VLOOKUP($C5465,薬効分類マスタ!$A$2:$F$180,6,FALSE())))</f>
        <v/>
      </c>
      <c r="N5465" s="0" t="str">
        <f aca="false">ASC(G5465)</f>
        <v>ﾄﾁﾓﾄのｺｳﾌﾞｼ</v>
      </c>
      <c r="O5465" s="0" t="str">
        <f aca="false">ASC(E5465)</f>
        <v>ｺｳﾌﾞｼ</v>
      </c>
      <c r="P5465" s="16" t="n">
        <f aca="false">N(P5464)+IF($C5465=検索!$B$49,1,0)</f>
        <v>0</v>
      </c>
    </row>
    <row r="5466" customFormat="false" ht="15" hidden="false" customHeight="false" outlineLevel="0" collapsed="false">
      <c r="A5466" s="16" t="s">
        <v>221</v>
      </c>
      <c r="B5466" s="0" t="s">
        <v>12631</v>
      </c>
      <c r="C5466" s="0" t="n">
        <v>510</v>
      </c>
      <c r="D5466" s="0" t="str">
        <f aca="false">IFERROR(VLOOKUP($C5466,薬効分類マスタ!$A$2:$B$180,2,FALSE()),"未登録")</f>
        <v>生薬</v>
      </c>
      <c r="E5466" s="16" t="s">
        <v>12618</v>
      </c>
      <c r="F5466" s="16" t="s">
        <v>476</v>
      </c>
      <c r="G5466" s="16" t="s">
        <v>12632</v>
      </c>
      <c r="H5466" s="16" t="s">
        <v>12358</v>
      </c>
      <c r="I5466" s="0" t="n">
        <v>16.4</v>
      </c>
      <c r="K5466" s="0" t="str">
        <f aca="false">IFERROR(IF(VLOOKUP($C5466,薬効分類マスタ!$A$2:$E$180,5,FALSE())=0,"",VLOOKUP($C5466,薬効分類マスタ!$A$2:$E$180,5,FALSE())),"")</f>
        <v/>
      </c>
      <c r="L5466" s="17"/>
      <c r="M5466" s="0" t="str">
        <f aca="false">IF($K5466="","",IF($L5466&lt;&gt;"",$L5466,VLOOKUP($C5466,薬効分類マスタ!$A$2:$F$180,6,FALSE())))</f>
        <v/>
      </c>
      <c r="N5466" s="0" t="str">
        <f aca="false">ASC(G5466)</f>
        <v>ﾎﾘｴ　ｺｳﾌﾞｼK</v>
      </c>
      <c r="O5466" s="0" t="str">
        <f aca="false">ASC(E5466)</f>
        <v>ｺｳﾌﾞｼ</v>
      </c>
      <c r="P5466" s="16" t="n">
        <f aca="false">N(P5465)+IF($C5466=検索!$B$49,1,0)</f>
        <v>0</v>
      </c>
    </row>
    <row r="5467" customFormat="false" ht="15" hidden="false" customHeight="false" outlineLevel="0" collapsed="false">
      <c r="A5467" s="16" t="s">
        <v>221</v>
      </c>
      <c r="B5467" s="0" t="s">
        <v>12633</v>
      </c>
      <c r="C5467" s="0" t="n">
        <v>510</v>
      </c>
      <c r="D5467" s="0" t="str">
        <f aca="false">IFERROR(VLOOKUP($C5467,薬効分類マスタ!$A$2:$B$180,2,FALSE()),"未登録")</f>
        <v>生薬</v>
      </c>
      <c r="E5467" s="16" t="s">
        <v>12634</v>
      </c>
      <c r="F5467" s="16" t="s">
        <v>476</v>
      </c>
      <c r="G5467" s="16" t="s">
        <v>12634</v>
      </c>
      <c r="I5467" s="0" t="n">
        <v>14.4</v>
      </c>
      <c r="K5467" s="0" t="str">
        <f aca="false">IFERROR(IF(VLOOKUP($C5467,薬効分類マスタ!$A$2:$E$180,5,FALSE())=0,"",VLOOKUP($C5467,薬効分類マスタ!$A$2:$E$180,5,FALSE())),"")</f>
        <v/>
      </c>
      <c r="L5467" s="17"/>
      <c r="M5467" s="0" t="str">
        <f aca="false">IF($K5467="","",IF($L5467&lt;&gt;"",$L5467,VLOOKUP($C5467,薬効分類マスタ!$A$2:$F$180,6,FALSE())))</f>
        <v/>
      </c>
      <c r="N5467" s="0" t="str">
        <f aca="false">ASC(G5467)</f>
        <v>ｺｳﾍﾞｲ</v>
      </c>
      <c r="O5467" s="0" t="str">
        <f aca="false">ASC(E5467)</f>
        <v>ｺｳﾍﾞｲ</v>
      </c>
      <c r="P5467" s="16" t="n">
        <f aca="false">N(P5466)+IF($C5467=検索!$B$49,1,0)</f>
        <v>0</v>
      </c>
    </row>
    <row r="5468" customFormat="false" ht="15" hidden="false" customHeight="false" outlineLevel="0" collapsed="false">
      <c r="A5468" s="16" t="s">
        <v>221</v>
      </c>
      <c r="B5468" s="0" t="s">
        <v>12635</v>
      </c>
      <c r="C5468" s="0" t="n">
        <v>510</v>
      </c>
      <c r="D5468" s="0" t="str">
        <f aca="false">IFERROR(VLOOKUP($C5468,薬効分類マスタ!$A$2:$B$180,2,FALSE()),"未登録")</f>
        <v>生薬</v>
      </c>
      <c r="E5468" s="16" t="s">
        <v>12636</v>
      </c>
      <c r="F5468" s="16" t="s">
        <v>476</v>
      </c>
      <c r="G5468" s="16" t="s">
        <v>12637</v>
      </c>
      <c r="I5468" s="0" t="n">
        <v>19.3</v>
      </c>
      <c r="K5468" s="0" t="str">
        <f aca="false">IFERROR(IF(VLOOKUP($C5468,薬効分類マスタ!$A$2:$E$180,5,FALSE())=0,"",VLOOKUP($C5468,薬効分類マスタ!$A$2:$E$180,5,FALSE())),"")</f>
        <v/>
      </c>
      <c r="L5468" s="17"/>
      <c r="M5468" s="0" t="str">
        <f aca="false">IF($K5468="","",IF($L5468&lt;&gt;"",$L5468,VLOOKUP($C5468,薬効分類マスタ!$A$2:$F$180,6,FALSE())))</f>
        <v/>
      </c>
      <c r="N5468" s="0" t="str">
        <f aca="false">ASC(G5468)</f>
        <v>ｺｳﾎﾞｸ末</v>
      </c>
      <c r="O5468" s="0" t="str">
        <f aca="false">ASC(E5468)</f>
        <v>ｺｳﾎﾞｸ</v>
      </c>
      <c r="P5468" s="16" t="n">
        <f aca="false">N(P5467)+IF($C5468=検索!$B$49,1,0)</f>
        <v>0</v>
      </c>
    </row>
    <row r="5469" customFormat="false" ht="15" hidden="false" customHeight="false" outlineLevel="0" collapsed="false">
      <c r="A5469" s="16" t="s">
        <v>221</v>
      </c>
      <c r="B5469" s="0" t="s">
        <v>12638</v>
      </c>
      <c r="C5469" s="0" t="n">
        <v>510</v>
      </c>
      <c r="D5469" s="0" t="str">
        <f aca="false">IFERROR(VLOOKUP($C5469,薬効分類マスタ!$A$2:$B$180,2,FALSE()),"未登録")</f>
        <v>生薬</v>
      </c>
      <c r="E5469" s="16" t="s">
        <v>12636</v>
      </c>
      <c r="F5469" s="16" t="s">
        <v>476</v>
      </c>
      <c r="G5469" s="16" t="s">
        <v>12639</v>
      </c>
      <c r="H5469" s="16" t="s">
        <v>12293</v>
      </c>
      <c r="I5469" s="0" t="n">
        <v>21.4</v>
      </c>
      <c r="K5469" s="0" t="str">
        <f aca="false">IFERROR(IF(VLOOKUP($C5469,薬効分類マスタ!$A$2:$E$180,5,FALSE())=0,"",VLOOKUP($C5469,薬効分類マスタ!$A$2:$E$180,5,FALSE())),"")</f>
        <v/>
      </c>
      <c r="L5469" s="17"/>
      <c r="M5469" s="0" t="str">
        <f aca="false">IF($K5469="","",IF($L5469&lt;&gt;"",$L5469,VLOOKUP($C5469,薬効分類マスタ!$A$2:$F$180,6,FALSE())))</f>
        <v/>
      </c>
      <c r="N5469" s="0" t="str">
        <f aca="false">ASC(G5469)</f>
        <v>ｳﾁﾀﾞのｺｳﾎﾞｸ末M</v>
      </c>
      <c r="O5469" s="0" t="str">
        <f aca="false">ASC(E5469)</f>
        <v>ｺｳﾎﾞｸ</v>
      </c>
      <c r="P5469" s="16" t="n">
        <f aca="false">N(P5468)+IF($C5469=検索!$B$49,1,0)</f>
        <v>0</v>
      </c>
    </row>
    <row r="5470" customFormat="false" ht="15" hidden="false" customHeight="false" outlineLevel="0" collapsed="false">
      <c r="A5470" s="16" t="s">
        <v>221</v>
      </c>
      <c r="B5470" s="0" t="s">
        <v>12640</v>
      </c>
      <c r="C5470" s="0" t="n">
        <v>510</v>
      </c>
      <c r="D5470" s="0" t="str">
        <f aca="false">IFERROR(VLOOKUP($C5470,薬効分類マスタ!$A$2:$B$180,2,FALSE()),"未登録")</f>
        <v>生薬</v>
      </c>
      <c r="E5470" s="16" t="s">
        <v>12636</v>
      </c>
      <c r="F5470" s="16" t="s">
        <v>476</v>
      </c>
      <c r="G5470" s="16" t="s">
        <v>12641</v>
      </c>
      <c r="H5470" s="16" t="s">
        <v>12351</v>
      </c>
      <c r="I5470" s="0" t="n">
        <v>21.4</v>
      </c>
      <c r="K5470" s="0" t="str">
        <f aca="false">IFERROR(IF(VLOOKUP($C5470,薬効分類マスタ!$A$2:$E$180,5,FALSE())=0,"",VLOOKUP($C5470,薬効分類マスタ!$A$2:$E$180,5,FALSE())),"")</f>
        <v/>
      </c>
      <c r="L5470" s="17"/>
      <c r="M5470" s="0" t="str">
        <f aca="false">IF($K5470="","",IF($L5470&lt;&gt;"",$L5470,VLOOKUP($C5470,薬効分類マスタ!$A$2:$F$180,6,FALSE())))</f>
        <v/>
      </c>
      <c r="N5470" s="0" t="str">
        <f aca="false">ASC(G5470)</f>
        <v>高砂ｺｳﾎﾞｸ末M</v>
      </c>
      <c r="O5470" s="0" t="str">
        <f aca="false">ASC(E5470)</f>
        <v>ｺｳﾎﾞｸ</v>
      </c>
      <c r="P5470" s="16" t="n">
        <f aca="false">N(P5469)+IF($C5470=検索!$B$49,1,0)</f>
        <v>0</v>
      </c>
    </row>
    <row r="5471" customFormat="false" ht="15" hidden="false" customHeight="false" outlineLevel="0" collapsed="false">
      <c r="A5471" s="16" t="s">
        <v>221</v>
      </c>
      <c r="B5471" s="0" t="s">
        <v>12642</v>
      </c>
      <c r="C5471" s="0" t="n">
        <v>510</v>
      </c>
      <c r="D5471" s="0" t="str">
        <f aca="false">IFERROR(VLOOKUP($C5471,薬効分類マスタ!$A$2:$B$180,2,FALSE()),"未登録")</f>
        <v>生薬</v>
      </c>
      <c r="E5471" s="16" t="s">
        <v>12636</v>
      </c>
      <c r="F5471" s="16" t="s">
        <v>476</v>
      </c>
      <c r="G5471" s="16" t="s">
        <v>12636</v>
      </c>
      <c r="I5471" s="0" t="n">
        <v>18.2</v>
      </c>
      <c r="K5471" s="0" t="str">
        <f aca="false">IFERROR(IF(VLOOKUP($C5471,薬効分類マスタ!$A$2:$E$180,5,FALSE())=0,"",VLOOKUP($C5471,薬効分類マスタ!$A$2:$E$180,5,FALSE())),"")</f>
        <v/>
      </c>
      <c r="L5471" s="17"/>
      <c r="M5471" s="0" t="str">
        <f aca="false">IF($K5471="","",IF($L5471&lt;&gt;"",$L5471,VLOOKUP($C5471,薬効分類マスタ!$A$2:$F$180,6,FALSE())))</f>
        <v/>
      </c>
      <c r="N5471" s="0" t="str">
        <f aca="false">ASC(G5471)</f>
        <v>ｺｳﾎﾞｸ</v>
      </c>
      <c r="O5471" s="0" t="str">
        <f aca="false">ASC(E5471)</f>
        <v>ｺｳﾎﾞｸ</v>
      </c>
      <c r="P5471" s="16" t="n">
        <f aca="false">N(P5470)+IF($C5471=検索!$B$49,1,0)</f>
        <v>0</v>
      </c>
    </row>
    <row r="5472" customFormat="false" ht="15" hidden="false" customHeight="false" outlineLevel="0" collapsed="false">
      <c r="A5472" s="16" t="s">
        <v>221</v>
      </c>
      <c r="B5472" s="0" t="s">
        <v>12643</v>
      </c>
      <c r="C5472" s="0" t="n">
        <v>510</v>
      </c>
      <c r="D5472" s="0" t="str">
        <f aca="false">IFERROR(VLOOKUP($C5472,薬効分類マスタ!$A$2:$B$180,2,FALSE()),"未登録")</f>
        <v>生薬</v>
      </c>
      <c r="E5472" s="16" t="s">
        <v>12636</v>
      </c>
      <c r="F5472" s="16" t="s">
        <v>476</v>
      </c>
      <c r="G5472" s="16" t="s">
        <v>12644</v>
      </c>
      <c r="H5472" s="16" t="s">
        <v>12351</v>
      </c>
      <c r="I5472" s="0" t="n">
        <v>23.7</v>
      </c>
      <c r="K5472" s="0" t="str">
        <f aca="false">IFERROR(IF(VLOOKUP($C5472,薬効分類マスタ!$A$2:$E$180,5,FALSE())=0,"",VLOOKUP($C5472,薬効分類マスタ!$A$2:$E$180,5,FALSE())),"")</f>
        <v/>
      </c>
      <c r="L5472" s="17"/>
      <c r="M5472" s="0" t="str">
        <f aca="false">IF($K5472="","",IF($L5472&lt;&gt;"",$L5472,VLOOKUP($C5472,薬効分類マスタ!$A$2:$F$180,6,FALSE())))</f>
        <v/>
      </c>
      <c r="N5472" s="0" t="str">
        <f aca="false">ASC(G5472)</f>
        <v>高砂ｺｳﾎﾞｸM</v>
      </c>
      <c r="O5472" s="0" t="str">
        <f aca="false">ASC(E5472)</f>
        <v>ｺｳﾎﾞｸ</v>
      </c>
      <c r="P5472" s="16" t="n">
        <f aca="false">N(P5471)+IF($C5472=検索!$B$49,1,0)</f>
        <v>0</v>
      </c>
    </row>
    <row r="5473" customFormat="false" ht="15" hidden="false" customHeight="false" outlineLevel="0" collapsed="false">
      <c r="A5473" s="16" t="s">
        <v>221</v>
      </c>
      <c r="B5473" s="0" t="s">
        <v>12645</v>
      </c>
      <c r="C5473" s="0" t="n">
        <v>510</v>
      </c>
      <c r="D5473" s="0" t="str">
        <f aca="false">IFERROR(VLOOKUP($C5473,薬効分類マスタ!$A$2:$B$180,2,FALSE()),"未登録")</f>
        <v>生薬</v>
      </c>
      <c r="E5473" s="16" t="s">
        <v>12636</v>
      </c>
      <c r="F5473" s="16" t="s">
        <v>476</v>
      </c>
      <c r="G5473" s="16" t="s">
        <v>12646</v>
      </c>
      <c r="H5473" s="16" t="s">
        <v>9549</v>
      </c>
      <c r="I5473" s="0" t="n">
        <v>23.7</v>
      </c>
      <c r="K5473" s="0" t="str">
        <f aca="false">IFERROR(IF(VLOOKUP($C5473,薬効分類マスタ!$A$2:$E$180,5,FALSE())=0,"",VLOOKUP($C5473,薬効分類マスタ!$A$2:$E$180,5,FALSE())),"")</f>
        <v/>
      </c>
      <c r="L5473" s="17"/>
      <c r="M5473" s="0" t="str">
        <f aca="false">IF($K5473="","",IF($L5473&lt;&gt;"",$L5473,VLOOKUP($C5473,薬効分類マスタ!$A$2:$F$180,6,FALSE())))</f>
        <v/>
      </c>
      <c r="N5473" s="0" t="str">
        <f aca="false">ASC(G5473)</f>
        <v>ﾂﾑﾗの生薬ｺｳﾎﾞｸ</v>
      </c>
      <c r="O5473" s="0" t="str">
        <f aca="false">ASC(E5473)</f>
        <v>ｺｳﾎﾞｸ</v>
      </c>
      <c r="P5473" s="16" t="n">
        <f aca="false">N(P5472)+IF($C5473=検索!$B$49,1,0)</f>
        <v>0</v>
      </c>
    </row>
    <row r="5474" customFormat="false" ht="15" hidden="false" customHeight="false" outlineLevel="0" collapsed="false">
      <c r="A5474" s="16" t="s">
        <v>221</v>
      </c>
      <c r="B5474" s="0" t="s">
        <v>12647</v>
      </c>
      <c r="C5474" s="0" t="n">
        <v>510</v>
      </c>
      <c r="D5474" s="0" t="str">
        <f aca="false">IFERROR(VLOOKUP($C5474,薬効分類マスタ!$A$2:$B$180,2,FALSE()),"未登録")</f>
        <v>生薬</v>
      </c>
      <c r="E5474" s="16" t="s">
        <v>12636</v>
      </c>
      <c r="F5474" s="16" t="s">
        <v>476</v>
      </c>
      <c r="G5474" s="16" t="s">
        <v>12648</v>
      </c>
      <c r="H5474" s="16" t="s">
        <v>12296</v>
      </c>
      <c r="I5474" s="0" t="n">
        <v>23.7</v>
      </c>
      <c r="K5474" s="0" t="str">
        <f aca="false">IFERROR(IF(VLOOKUP($C5474,薬効分類マスタ!$A$2:$E$180,5,FALSE())=0,"",VLOOKUP($C5474,薬効分類マスタ!$A$2:$E$180,5,FALSE())),"")</f>
        <v/>
      </c>
      <c r="L5474" s="17"/>
      <c r="M5474" s="0" t="str">
        <f aca="false">IF($K5474="","",IF($L5474&lt;&gt;"",$L5474,VLOOKUP($C5474,薬効分類マスタ!$A$2:$F$180,6,FALSE())))</f>
        <v/>
      </c>
      <c r="N5474" s="0" t="str">
        <f aca="false">ASC(G5474)</f>
        <v>ﾄﾁﾓﾄのｺｳﾎﾞｸ</v>
      </c>
      <c r="O5474" s="0" t="str">
        <f aca="false">ASC(E5474)</f>
        <v>ｺｳﾎﾞｸ</v>
      </c>
      <c r="P5474" s="16" t="n">
        <f aca="false">N(P5473)+IF($C5474=検索!$B$49,1,0)</f>
        <v>0</v>
      </c>
    </row>
    <row r="5475" customFormat="false" ht="15" hidden="false" customHeight="false" outlineLevel="0" collapsed="false">
      <c r="A5475" s="16" t="s">
        <v>221</v>
      </c>
      <c r="B5475" s="0" t="s">
        <v>12649</v>
      </c>
      <c r="C5475" s="0" t="n">
        <v>510</v>
      </c>
      <c r="D5475" s="0" t="str">
        <f aca="false">IFERROR(VLOOKUP($C5475,薬効分類マスタ!$A$2:$B$180,2,FALSE()),"未登録")</f>
        <v>生薬</v>
      </c>
      <c r="E5475" s="16" t="s">
        <v>12636</v>
      </c>
      <c r="F5475" s="16" t="s">
        <v>476</v>
      </c>
      <c r="G5475" s="16" t="s">
        <v>12650</v>
      </c>
      <c r="H5475" s="16" t="s">
        <v>12358</v>
      </c>
      <c r="I5475" s="0" t="n">
        <v>23.7</v>
      </c>
      <c r="K5475" s="0" t="str">
        <f aca="false">IFERROR(IF(VLOOKUP($C5475,薬効分類マスタ!$A$2:$E$180,5,FALSE())=0,"",VLOOKUP($C5475,薬効分類マスタ!$A$2:$E$180,5,FALSE())),"")</f>
        <v/>
      </c>
      <c r="L5475" s="17"/>
      <c r="M5475" s="0" t="str">
        <f aca="false">IF($K5475="","",IF($L5475&lt;&gt;"",$L5475,VLOOKUP($C5475,薬効分類マスタ!$A$2:$F$180,6,FALSE())))</f>
        <v/>
      </c>
      <c r="N5475" s="0" t="str">
        <f aca="false">ASC(G5475)</f>
        <v>ﾎﾘｴ　ｺｳﾎﾞｸK</v>
      </c>
      <c r="O5475" s="0" t="str">
        <f aca="false">ASC(E5475)</f>
        <v>ｺｳﾎﾞｸ</v>
      </c>
      <c r="P5475" s="16" t="n">
        <f aca="false">N(P5474)+IF($C5475=検索!$B$49,1,0)</f>
        <v>0</v>
      </c>
    </row>
    <row r="5476" customFormat="false" ht="15" hidden="false" customHeight="false" outlineLevel="0" collapsed="false">
      <c r="A5476" s="16" t="s">
        <v>221</v>
      </c>
      <c r="B5476" s="0" t="s">
        <v>12651</v>
      </c>
      <c r="C5476" s="0" t="n">
        <v>510</v>
      </c>
      <c r="D5476" s="0" t="str">
        <f aca="false">IFERROR(VLOOKUP($C5476,薬効分類マスタ!$A$2:$B$180,2,FALSE()),"未登録")</f>
        <v>生薬</v>
      </c>
      <c r="E5476" s="16" t="s">
        <v>12652</v>
      </c>
      <c r="F5476" s="16" t="s">
        <v>476</v>
      </c>
      <c r="G5476" s="16" t="s">
        <v>12652</v>
      </c>
      <c r="I5476" s="0" t="n">
        <v>28.9</v>
      </c>
      <c r="K5476" s="0" t="str">
        <f aca="false">IFERROR(IF(VLOOKUP($C5476,薬効分類マスタ!$A$2:$E$180,5,FALSE())=0,"",VLOOKUP($C5476,薬効分類マスタ!$A$2:$E$180,5,FALSE())),"")</f>
        <v/>
      </c>
      <c r="L5476" s="17"/>
      <c r="M5476" s="0" t="str">
        <f aca="false">IF($K5476="","",IF($L5476&lt;&gt;"",$L5476,VLOOKUP($C5476,薬効分類マスタ!$A$2:$F$180,6,FALSE())))</f>
        <v/>
      </c>
      <c r="N5476" s="0" t="str">
        <f aca="false">ASC(G5476)</f>
        <v>ｺｳﾎﾝ</v>
      </c>
      <c r="O5476" s="0" t="str">
        <f aca="false">ASC(E5476)</f>
        <v>ｺｳﾎﾝ</v>
      </c>
      <c r="P5476" s="16" t="n">
        <f aca="false">N(P5475)+IF($C5476=検索!$B$49,1,0)</f>
        <v>0</v>
      </c>
    </row>
    <row r="5477" customFormat="false" ht="15" hidden="false" customHeight="false" outlineLevel="0" collapsed="false">
      <c r="A5477" s="16" t="s">
        <v>221</v>
      </c>
      <c r="B5477" s="0" t="s">
        <v>12653</v>
      </c>
      <c r="C5477" s="0" t="n">
        <v>510</v>
      </c>
      <c r="D5477" s="0" t="str">
        <f aca="false">IFERROR(VLOOKUP($C5477,薬効分類マスタ!$A$2:$B$180,2,FALSE()),"未登録")</f>
        <v>生薬</v>
      </c>
      <c r="E5477" s="16" t="s">
        <v>12654</v>
      </c>
      <c r="F5477" s="16" t="s">
        <v>476</v>
      </c>
      <c r="G5477" s="16" t="s">
        <v>12654</v>
      </c>
      <c r="I5477" s="0" t="n">
        <v>19.1</v>
      </c>
      <c r="K5477" s="0" t="str">
        <f aca="false">IFERROR(IF(VLOOKUP($C5477,薬効分類マスタ!$A$2:$E$180,5,FALSE())=0,"",VLOOKUP($C5477,薬効分類マスタ!$A$2:$E$180,5,FALSE())),"")</f>
        <v/>
      </c>
      <c r="L5477" s="17"/>
      <c r="M5477" s="0" t="str">
        <f aca="false">IF($K5477="","",IF($L5477&lt;&gt;"",$L5477,VLOOKUP($C5477,薬効分類マスタ!$A$2:$F$180,6,FALSE())))</f>
        <v/>
      </c>
      <c r="N5477" s="0" t="str">
        <f aca="false">ASC(G5477)</f>
        <v>ｺﾞｼﾂ</v>
      </c>
      <c r="O5477" s="0" t="str">
        <f aca="false">ASC(E5477)</f>
        <v>ｺﾞｼﾂ</v>
      </c>
      <c r="P5477" s="16" t="n">
        <f aca="false">N(P5476)+IF($C5477=検索!$B$49,1,0)</f>
        <v>0</v>
      </c>
    </row>
    <row r="5478" customFormat="false" ht="15" hidden="false" customHeight="false" outlineLevel="0" collapsed="false">
      <c r="A5478" s="16" t="s">
        <v>221</v>
      </c>
      <c r="B5478" s="0" t="s">
        <v>12655</v>
      </c>
      <c r="C5478" s="0" t="n">
        <v>510</v>
      </c>
      <c r="D5478" s="0" t="str">
        <f aca="false">IFERROR(VLOOKUP($C5478,薬効分類マスタ!$A$2:$B$180,2,FALSE()),"未登録")</f>
        <v>生薬</v>
      </c>
      <c r="E5478" s="16" t="s">
        <v>12654</v>
      </c>
      <c r="F5478" s="16" t="s">
        <v>476</v>
      </c>
      <c r="G5478" s="16" t="s">
        <v>12656</v>
      </c>
      <c r="H5478" s="16" t="s">
        <v>12348</v>
      </c>
      <c r="I5478" s="0" t="n">
        <v>24.8</v>
      </c>
      <c r="K5478" s="0" t="str">
        <f aca="false">IFERROR(IF(VLOOKUP($C5478,薬効分類マスタ!$A$2:$E$180,5,FALSE())=0,"",VLOOKUP($C5478,薬効分類マスタ!$A$2:$E$180,5,FALSE())),"")</f>
        <v/>
      </c>
      <c r="L5478" s="17"/>
      <c r="M5478" s="0" t="str">
        <f aca="false">IF($K5478="","",IF($L5478&lt;&gt;"",$L5478,VLOOKUP($C5478,薬効分類マスタ!$A$2:$F$180,6,FALSE())))</f>
        <v/>
      </c>
      <c r="N5478" s="0" t="str">
        <f aca="false">ASC(G5478)</f>
        <v>小島牛膝M</v>
      </c>
      <c r="O5478" s="0" t="str">
        <f aca="false">ASC(E5478)</f>
        <v>ｺﾞｼﾂ</v>
      </c>
      <c r="P5478" s="16" t="n">
        <f aca="false">N(P5477)+IF($C5478=検索!$B$49,1,0)</f>
        <v>0</v>
      </c>
    </row>
    <row r="5479" customFormat="false" ht="15" hidden="false" customHeight="false" outlineLevel="0" collapsed="false">
      <c r="A5479" s="16" t="s">
        <v>221</v>
      </c>
      <c r="B5479" s="0" t="s">
        <v>12657</v>
      </c>
      <c r="C5479" s="0" t="n">
        <v>510</v>
      </c>
      <c r="D5479" s="0" t="str">
        <f aca="false">IFERROR(VLOOKUP($C5479,薬効分類マスタ!$A$2:$B$180,2,FALSE()),"未登録")</f>
        <v>生薬</v>
      </c>
      <c r="E5479" s="16" t="s">
        <v>12654</v>
      </c>
      <c r="F5479" s="16" t="s">
        <v>476</v>
      </c>
      <c r="G5479" s="16" t="s">
        <v>12658</v>
      </c>
      <c r="H5479" s="16" t="s">
        <v>12351</v>
      </c>
      <c r="I5479" s="0" t="n">
        <v>24.8</v>
      </c>
      <c r="K5479" s="0" t="str">
        <f aca="false">IFERROR(IF(VLOOKUP($C5479,薬効分類マスタ!$A$2:$E$180,5,FALSE())=0,"",VLOOKUP($C5479,薬効分類マスタ!$A$2:$E$180,5,FALSE())),"")</f>
        <v/>
      </c>
      <c r="L5479" s="17"/>
      <c r="M5479" s="0" t="str">
        <f aca="false">IF($K5479="","",IF($L5479&lt;&gt;"",$L5479,VLOOKUP($C5479,薬効分類マスタ!$A$2:$F$180,6,FALSE())))</f>
        <v/>
      </c>
      <c r="N5479" s="0" t="str">
        <f aca="false">ASC(G5479)</f>
        <v>高砂ｺﾞｼﾂM</v>
      </c>
      <c r="O5479" s="0" t="str">
        <f aca="false">ASC(E5479)</f>
        <v>ｺﾞｼﾂ</v>
      </c>
      <c r="P5479" s="16" t="n">
        <f aca="false">N(P5478)+IF($C5479=検索!$B$49,1,0)</f>
        <v>0</v>
      </c>
    </row>
    <row r="5480" customFormat="false" ht="15" hidden="false" customHeight="false" outlineLevel="0" collapsed="false">
      <c r="A5480" s="16" t="s">
        <v>221</v>
      </c>
      <c r="B5480" s="0" t="s">
        <v>12659</v>
      </c>
      <c r="C5480" s="0" t="n">
        <v>510</v>
      </c>
      <c r="D5480" s="0" t="str">
        <f aca="false">IFERROR(VLOOKUP($C5480,薬効分類マスタ!$A$2:$B$180,2,FALSE()),"未登録")</f>
        <v>生薬</v>
      </c>
      <c r="E5480" s="16" t="s">
        <v>12654</v>
      </c>
      <c r="F5480" s="16" t="s">
        <v>476</v>
      </c>
      <c r="G5480" s="16" t="s">
        <v>12660</v>
      </c>
      <c r="H5480" s="16" t="s">
        <v>9549</v>
      </c>
      <c r="I5480" s="0" t="n">
        <v>24.8</v>
      </c>
      <c r="K5480" s="0" t="str">
        <f aca="false">IFERROR(IF(VLOOKUP($C5480,薬効分類マスタ!$A$2:$E$180,5,FALSE())=0,"",VLOOKUP($C5480,薬効分類マスタ!$A$2:$E$180,5,FALSE())),"")</f>
        <v/>
      </c>
      <c r="L5480" s="17"/>
      <c r="M5480" s="0" t="str">
        <f aca="false">IF($K5480="","",IF($L5480&lt;&gt;"",$L5480,VLOOKUP($C5480,薬効分類マスタ!$A$2:$F$180,6,FALSE())))</f>
        <v/>
      </c>
      <c r="N5480" s="0" t="str">
        <f aca="false">ASC(G5480)</f>
        <v>ﾂﾑﾗの生薬ｺﾞｼﾂ</v>
      </c>
      <c r="O5480" s="0" t="str">
        <f aca="false">ASC(E5480)</f>
        <v>ｺﾞｼﾂ</v>
      </c>
      <c r="P5480" s="16" t="n">
        <f aca="false">N(P5479)+IF($C5480=検索!$B$49,1,0)</f>
        <v>0</v>
      </c>
    </row>
    <row r="5481" customFormat="false" ht="15" hidden="false" customHeight="false" outlineLevel="0" collapsed="false">
      <c r="A5481" s="16" t="s">
        <v>221</v>
      </c>
      <c r="B5481" s="0" t="s">
        <v>12661</v>
      </c>
      <c r="C5481" s="0" t="n">
        <v>510</v>
      </c>
      <c r="D5481" s="0" t="str">
        <f aca="false">IFERROR(VLOOKUP($C5481,薬効分類マスタ!$A$2:$B$180,2,FALSE()),"未登録")</f>
        <v>生薬</v>
      </c>
      <c r="E5481" s="16" t="s">
        <v>12654</v>
      </c>
      <c r="F5481" s="16" t="s">
        <v>476</v>
      </c>
      <c r="G5481" s="16" t="s">
        <v>12662</v>
      </c>
      <c r="H5481" s="16" t="s">
        <v>12296</v>
      </c>
      <c r="I5481" s="0" t="n">
        <v>24.8</v>
      </c>
      <c r="K5481" s="0" t="str">
        <f aca="false">IFERROR(IF(VLOOKUP($C5481,薬効分類マスタ!$A$2:$E$180,5,FALSE())=0,"",VLOOKUP($C5481,薬効分類マスタ!$A$2:$E$180,5,FALSE())),"")</f>
        <v/>
      </c>
      <c r="L5481" s="17"/>
      <c r="M5481" s="0" t="str">
        <f aca="false">IF($K5481="","",IF($L5481&lt;&gt;"",$L5481,VLOOKUP($C5481,薬効分類マスタ!$A$2:$F$180,6,FALSE())))</f>
        <v/>
      </c>
      <c r="N5481" s="0" t="str">
        <f aca="false">ASC(G5481)</f>
        <v>ﾄﾁﾓﾄのｺﾞｼﾂ</v>
      </c>
      <c r="O5481" s="0" t="str">
        <f aca="false">ASC(E5481)</f>
        <v>ｺﾞｼﾂ</v>
      </c>
      <c r="P5481" s="16" t="n">
        <f aca="false">N(P5480)+IF($C5481=検索!$B$49,1,0)</f>
        <v>0</v>
      </c>
    </row>
    <row r="5482" customFormat="false" ht="15" hidden="false" customHeight="false" outlineLevel="0" collapsed="false">
      <c r="A5482" s="16" t="s">
        <v>221</v>
      </c>
      <c r="B5482" s="0" t="s">
        <v>12663</v>
      </c>
      <c r="C5482" s="0" t="n">
        <v>510</v>
      </c>
      <c r="D5482" s="0" t="str">
        <f aca="false">IFERROR(VLOOKUP($C5482,薬効分類マスタ!$A$2:$B$180,2,FALSE()),"未登録")</f>
        <v>生薬</v>
      </c>
      <c r="E5482" s="16" t="s">
        <v>12654</v>
      </c>
      <c r="F5482" s="16" t="s">
        <v>476</v>
      </c>
      <c r="G5482" s="16" t="s">
        <v>12664</v>
      </c>
      <c r="H5482" s="16" t="s">
        <v>12358</v>
      </c>
      <c r="I5482" s="0" t="n">
        <v>24.8</v>
      </c>
      <c r="K5482" s="0" t="str">
        <f aca="false">IFERROR(IF(VLOOKUP($C5482,薬効分類マスタ!$A$2:$E$180,5,FALSE())=0,"",VLOOKUP($C5482,薬効分類マスタ!$A$2:$E$180,5,FALSE())),"")</f>
        <v/>
      </c>
      <c r="L5482" s="17"/>
      <c r="M5482" s="0" t="str">
        <f aca="false">IF($K5482="","",IF($L5482&lt;&gt;"",$L5482,VLOOKUP($C5482,薬効分類マスタ!$A$2:$F$180,6,FALSE())))</f>
        <v/>
      </c>
      <c r="N5482" s="0" t="str">
        <f aca="false">ASC(G5482)</f>
        <v>ﾎﾘｴ　ｺﾞｼﾂK</v>
      </c>
      <c r="O5482" s="0" t="str">
        <f aca="false">ASC(E5482)</f>
        <v>ｺﾞｼﾂ</v>
      </c>
      <c r="P5482" s="16" t="n">
        <f aca="false">N(P5481)+IF($C5482=検索!$B$49,1,0)</f>
        <v>0</v>
      </c>
    </row>
    <row r="5483" customFormat="false" ht="15" hidden="false" customHeight="false" outlineLevel="0" collapsed="false">
      <c r="A5483" s="16" t="s">
        <v>221</v>
      </c>
      <c r="B5483" s="0" t="s">
        <v>12665</v>
      </c>
      <c r="C5483" s="0" t="n">
        <v>510</v>
      </c>
      <c r="D5483" s="0" t="str">
        <f aca="false">IFERROR(VLOOKUP($C5483,薬効分類マスタ!$A$2:$B$180,2,FALSE()),"未登録")</f>
        <v>生薬</v>
      </c>
      <c r="E5483" s="16" t="s">
        <v>12666</v>
      </c>
      <c r="F5483" s="16" t="s">
        <v>476</v>
      </c>
      <c r="G5483" s="16" t="s">
        <v>12666</v>
      </c>
      <c r="I5483" s="0" t="n">
        <v>33.9</v>
      </c>
      <c r="K5483" s="0" t="str">
        <f aca="false">IFERROR(IF(VLOOKUP($C5483,薬効分類マスタ!$A$2:$E$180,5,FALSE())=0,"",VLOOKUP($C5483,薬効分類マスタ!$A$2:$E$180,5,FALSE())),"")</f>
        <v/>
      </c>
      <c r="L5483" s="17"/>
      <c r="M5483" s="0" t="str">
        <f aca="false">IF($K5483="","",IF($L5483&lt;&gt;"",$L5483,VLOOKUP($C5483,薬効分類マスタ!$A$2:$F$180,6,FALSE())))</f>
        <v/>
      </c>
      <c r="N5483" s="0" t="str">
        <f aca="false">ASC(G5483)</f>
        <v>ｺﾞｼｭﾕ</v>
      </c>
      <c r="O5483" s="0" t="str">
        <f aca="false">ASC(E5483)</f>
        <v>ｺﾞｼｭﾕ</v>
      </c>
      <c r="P5483" s="16" t="n">
        <f aca="false">N(P5482)+IF($C5483=検索!$B$49,1,0)</f>
        <v>0</v>
      </c>
    </row>
    <row r="5484" customFormat="false" ht="15" hidden="false" customHeight="false" outlineLevel="0" collapsed="false">
      <c r="A5484" s="16" t="s">
        <v>221</v>
      </c>
      <c r="B5484" s="0" t="s">
        <v>12667</v>
      </c>
      <c r="C5484" s="0" t="n">
        <v>510</v>
      </c>
      <c r="D5484" s="0" t="str">
        <f aca="false">IFERROR(VLOOKUP($C5484,薬効分類マスタ!$A$2:$B$180,2,FALSE()),"未登録")</f>
        <v>生薬</v>
      </c>
      <c r="E5484" s="16" t="s">
        <v>12668</v>
      </c>
      <c r="F5484" s="16" t="s">
        <v>476</v>
      </c>
      <c r="G5484" s="16" t="s">
        <v>12668</v>
      </c>
      <c r="I5484" s="0" t="n">
        <v>19.6</v>
      </c>
      <c r="K5484" s="0" t="str">
        <f aca="false">IFERROR(IF(VLOOKUP($C5484,薬効分類マスタ!$A$2:$E$180,5,FALSE())=0,"",VLOOKUP($C5484,薬効分類マスタ!$A$2:$E$180,5,FALSE())),"")</f>
        <v/>
      </c>
      <c r="L5484" s="17"/>
      <c r="M5484" s="0" t="str">
        <f aca="false">IF($K5484="","",IF($L5484&lt;&gt;"",$L5484,VLOOKUP($C5484,薬効分類マスタ!$A$2:$F$180,6,FALSE())))</f>
        <v/>
      </c>
      <c r="N5484" s="0" t="str">
        <f aca="false">ASC(G5484)</f>
        <v>ｺﾞﾎﾞｳｼ</v>
      </c>
      <c r="O5484" s="0" t="str">
        <f aca="false">ASC(E5484)</f>
        <v>ｺﾞﾎﾞｳｼ</v>
      </c>
      <c r="P5484" s="16" t="n">
        <f aca="false">N(P5483)+IF($C5484=検索!$B$49,1,0)</f>
        <v>0</v>
      </c>
    </row>
    <row r="5485" customFormat="false" ht="15" hidden="false" customHeight="false" outlineLevel="0" collapsed="false">
      <c r="A5485" s="16" t="s">
        <v>221</v>
      </c>
      <c r="B5485" s="0" t="s">
        <v>12669</v>
      </c>
      <c r="C5485" s="0" t="n">
        <v>510</v>
      </c>
      <c r="D5485" s="0" t="str">
        <f aca="false">IFERROR(VLOOKUP($C5485,薬効分類マスタ!$A$2:$B$180,2,FALSE()),"未登録")</f>
        <v>生薬</v>
      </c>
      <c r="E5485" s="16" t="s">
        <v>12670</v>
      </c>
      <c r="F5485" s="16" t="s">
        <v>476</v>
      </c>
      <c r="G5485" s="16" t="s">
        <v>12670</v>
      </c>
      <c r="I5485" s="0" t="n">
        <v>125.3</v>
      </c>
      <c r="K5485" s="0" t="str">
        <f aca="false">IFERROR(IF(VLOOKUP($C5485,薬効分類マスタ!$A$2:$E$180,5,FALSE())=0,"",VLOOKUP($C5485,薬効分類マスタ!$A$2:$E$180,5,FALSE())),"")</f>
        <v/>
      </c>
      <c r="L5485" s="17"/>
      <c r="M5485" s="0" t="str">
        <f aca="false">IF($K5485="","",IF($L5485&lt;&gt;"",$L5485,VLOOKUP($C5485,薬効分類マスタ!$A$2:$F$180,6,FALSE())))</f>
        <v/>
      </c>
      <c r="N5485" s="0" t="str">
        <f aca="false">ASC(G5485)</f>
        <v>ｺﾞﾐｼ</v>
      </c>
      <c r="O5485" s="0" t="str">
        <f aca="false">ASC(E5485)</f>
        <v>ｺﾞﾐｼ</v>
      </c>
      <c r="P5485" s="16" t="n">
        <f aca="false">N(P5484)+IF($C5485=検索!$B$49,1,0)</f>
        <v>0</v>
      </c>
    </row>
    <row r="5486" customFormat="false" ht="15" hidden="false" customHeight="false" outlineLevel="0" collapsed="false">
      <c r="A5486" s="16" t="s">
        <v>221</v>
      </c>
      <c r="B5486" s="0" t="s">
        <v>12671</v>
      </c>
      <c r="C5486" s="0" t="n">
        <v>510</v>
      </c>
      <c r="D5486" s="0" t="str">
        <f aca="false">IFERROR(VLOOKUP($C5486,薬効分類マスタ!$A$2:$B$180,2,FALSE()),"未登録")</f>
        <v>生薬</v>
      </c>
      <c r="E5486" s="16" t="s">
        <v>12672</v>
      </c>
      <c r="F5486" s="16" t="s">
        <v>476</v>
      </c>
      <c r="G5486" s="16" t="s">
        <v>12673</v>
      </c>
      <c r="I5486" s="0" t="n">
        <v>15.4</v>
      </c>
      <c r="K5486" s="0" t="str">
        <f aca="false">IFERROR(IF(VLOOKUP($C5486,薬効分類マスタ!$A$2:$E$180,5,FALSE())=0,"",VLOOKUP($C5486,薬効分類マスタ!$A$2:$E$180,5,FALSE())),"")</f>
        <v/>
      </c>
      <c r="L5486" s="17"/>
      <c r="M5486" s="0" t="str">
        <f aca="false">IF($K5486="","",IF($L5486&lt;&gt;"",$L5486,VLOOKUP($C5486,薬効分類マスタ!$A$2:$F$180,6,FALSE())))</f>
        <v/>
      </c>
      <c r="N5486" s="0" t="str">
        <f aca="false">ASC(G5486)</f>
        <v>ｺﾛﾝﾎﾞ末</v>
      </c>
      <c r="O5486" s="0" t="str">
        <f aca="false">ASC(E5486)</f>
        <v>ｺﾛﾝﾎﾞ</v>
      </c>
      <c r="P5486" s="16" t="n">
        <f aca="false">N(P5485)+IF($C5486=検索!$B$49,1,0)</f>
        <v>0</v>
      </c>
    </row>
    <row r="5487" customFormat="false" ht="15" hidden="false" customHeight="false" outlineLevel="0" collapsed="false">
      <c r="A5487" s="16" t="s">
        <v>221</v>
      </c>
      <c r="B5487" s="0" t="s">
        <v>12674</v>
      </c>
      <c r="C5487" s="0" t="n">
        <v>510</v>
      </c>
      <c r="D5487" s="0" t="str">
        <f aca="false">IFERROR(VLOOKUP($C5487,薬効分類マスタ!$A$2:$B$180,2,FALSE()),"未登録")</f>
        <v>生薬</v>
      </c>
      <c r="E5487" s="16" t="s">
        <v>12672</v>
      </c>
      <c r="F5487" s="16" t="s">
        <v>476</v>
      </c>
      <c r="G5487" s="16" t="s">
        <v>12672</v>
      </c>
      <c r="I5487" s="0" t="n">
        <v>12.3</v>
      </c>
      <c r="K5487" s="0" t="str">
        <f aca="false">IFERROR(IF(VLOOKUP($C5487,薬効分類マスタ!$A$2:$E$180,5,FALSE())=0,"",VLOOKUP($C5487,薬効分類マスタ!$A$2:$E$180,5,FALSE())),"")</f>
        <v/>
      </c>
      <c r="L5487" s="17"/>
      <c r="M5487" s="0" t="str">
        <f aca="false">IF($K5487="","",IF($L5487&lt;&gt;"",$L5487,VLOOKUP($C5487,薬効分類マスタ!$A$2:$F$180,6,FALSE())))</f>
        <v/>
      </c>
      <c r="N5487" s="0" t="str">
        <f aca="false">ASC(G5487)</f>
        <v>ｺﾛﾝﾎﾞ</v>
      </c>
      <c r="O5487" s="0" t="str">
        <f aca="false">ASC(E5487)</f>
        <v>ｺﾛﾝﾎﾞ</v>
      </c>
      <c r="P5487" s="16" t="n">
        <f aca="false">N(P5486)+IF($C5487=検索!$B$49,1,0)</f>
        <v>0</v>
      </c>
    </row>
    <row r="5488" customFormat="false" ht="15" hidden="false" customHeight="false" outlineLevel="0" collapsed="false">
      <c r="A5488" s="16" t="s">
        <v>221</v>
      </c>
      <c r="B5488" s="0" t="s">
        <v>12675</v>
      </c>
      <c r="C5488" s="0" t="n">
        <v>510</v>
      </c>
      <c r="D5488" s="0" t="str">
        <f aca="false">IFERROR(VLOOKUP($C5488,薬効分類マスタ!$A$2:$B$180,2,FALSE()),"未登録")</f>
        <v>生薬</v>
      </c>
      <c r="E5488" s="16" t="s">
        <v>12676</v>
      </c>
      <c r="F5488" s="16" t="s">
        <v>476</v>
      </c>
      <c r="G5488" s="16" t="s">
        <v>12676</v>
      </c>
      <c r="I5488" s="0" t="n">
        <v>12.4</v>
      </c>
      <c r="K5488" s="0" t="str">
        <f aca="false">IFERROR(IF(VLOOKUP($C5488,薬効分類マスタ!$A$2:$E$180,5,FALSE())=0,"",VLOOKUP($C5488,薬効分類マスタ!$A$2:$E$180,5,FALSE())),"")</f>
        <v/>
      </c>
      <c r="L5488" s="17"/>
      <c r="M5488" s="0" t="str">
        <f aca="false">IF($K5488="","",IF($L5488&lt;&gt;"",$L5488,VLOOKUP($C5488,薬効分類マスタ!$A$2:$F$180,6,FALSE())))</f>
        <v/>
      </c>
      <c r="N5488" s="0" t="str">
        <f aca="false">ASC(G5488)</f>
        <v>ｺﾝｽﾞﾗﾝｺﾞ</v>
      </c>
      <c r="O5488" s="0" t="str">
        <f aca="false">ASC(E5488)</f>
        <v>ｺﾝｽﾞﾗﾝｺﾞ</v>
      </c>
      <c r="P5488" s="16" t="n">
        <f aca="false">N(P5487)+IF($C5488=検索!$B$49,1,0)</f>
        <v>0</v>
      </c>
    </row>
    <row r="5489" customFormat="false" ht="15" hidden="false" customHeight="false" outlineLevel="0" collapsed="false">
      <c r="A5489" s="16" t="s">
        <v>221</v>
      </c>
      <c r="B5489" s="0" t="s">
        <v>12677</v>
      </c>
      <c r="C5489" s="0" t="n">
        <v>510</v>
      </c>
      <c r="D5489" s="0" t="str">
        <f aca="false">IFERROR(VLOOKUP($C5489,薬効分類マスタ!$A$2:$B$180,2,FALSE()),"未登録")</f>
        <v>生薬</v>
      </c>
      <c r="E5489" s="16" t="s">
        <v>12678</v>
      </c>
      <c r="F5489" s="16" t="s">
        <v>476</v>
      </c>
      <c r="G5489" s="16" t="s">
        <v>12678</v>
      </c>
      <c r="I5489" s="0" t="n">
        <v>46.1</v>
      </c>
      <c r="K5489" s="0" t="str">
        <f aca="false">IFERROR(IF(VLOOKUP($C5489,薬効分類マスタ!$A$2:$E$180,5,FALSE())=0,"",VLOOKUP($C5489,薬効分類マスタ!$A$2:$E$180,5,FALSE())),"")</f>
        <v/>
      </c>
      <c r="L5489" s="17"/>
      <c r="M5489" s="0" t="str">
        <f aca="false">IF($K5489="","",IF($L5489&lt;&gt;"",$L5489,VLOOKUP($C5489,薬効分類マスタ!$A$2:$F$180,6,FALSE())))</f>
        <v/>
      </c>
      <c r="N5489" s="0" t="str">
        <f aca="false">ASC(G5489)</f>
        <v>ｻｲｺ</v>
      </c>
      <c r="O5489" s="0" t="str">
        <f aca="false">ASC(E5489)</f>
        <v>ｻｲｺ</v>
      </c>
      <c r="P5489" s="16" t="n">
        <f aca="false">N(P5488)+IF($C5489=検索!$B$49,1,0)</f>
        <v>0</v>
      </c>
    </row>
    <row r="5490" customFormat="false" ht="15" hidden="false" customHeight="false" outlineLevel="0" collapsed="false">
      <c r="A5490" s="16" t="s">
        <v>221</v>
      </c>
      <c r="B5490" s="0" t="s">
        <v>12679</v>
      </c>
      <c r="C5490" s="0" t="n">
        <v>510</v>
      </c>
      <c r="D5490" s="0" t="str">
        <f aca="false">IFERROR(VLOOKUP($C5490,薬効分類マスタ!$A$2:$B$180,2,FALSE()),"未登録")</f>
        <v>生薬</v>
      </c>
      <c r="E5490" s="16" t="s">
        <v>12678</v>
      </c>
      <c r="F5490" s="16" t="s">
        <v>476</v>
      </c>
      <c r="G5490" s="16" t="s">
        <v>12680</v>
      </c>
      <c r="H5490" s="16" t="s">
        <v>12293</v>
      </c>
      <c r="I5490" s="0" t="n">
        <v>59.9</v>
      </c>
      <c r="K5490" s="0" t="str">
        <f aca="false">IFERROR(IF(VLOOKUP($C5490,薬効分類マスタ!$A$2:$E$180,5,FALSE())=0,"",VLOOKUP($C5490,薬効分類マスタ!$A$2:$E$180,5,FALSE())),"")</f>
        <v/>
      </c>
      <c r="L5490" s="17"/>
      <c r="M5490" s="0" t="str">
        <f aca="false">IF($K5490="","",IF($L5490&lt;&gt;"",$L5490,VLOOKUP($C5490,薬効分類マスタ!$A$2:$F$180,6,FALSE())))</f>
        <v/>
      </c>
      <c r="N5490" s="0" t="str">
        <f aca="false">ASC(G5490)</f>
        <v>ｳﾁﾀﾞのｻｲｺM</v>
      </c>
      <c r="O5490" s="0" t="str">
        <f aca="false">ASC(E5490)</f>
        <v>ｻｲｺ</v>
      </c>
      <c r="P5490" s="16" t="n">
        <f aca="false">N(P5489)+IF($C5490=検索!$B$49,1,0)</f>
        <v>0</v>
      </c>
    </row>
    <row r="5491" customFormat="false" ht="15" hidden="false" customHeight="false" outlineLevel="0" collapsed="false">
      <c r="A5491" s="16" t="s">
        <v>221</v>
      </c>
      <c r="B5491" s="0" t="s">
        <v>12681</v>
      </c>
      <c r="C5491" s="0" t="n">
        <v>510</v>
      </c>
      <c r="D5491" s="0" t="str">
        <f aca="false">IFERROR(VLOOKUP($C5491,薬効分類マスタ!$A$2:$B$180,2,FALSE()),"未登録")</f>
        <v>生薬</v>
      </c>
      <c r="E5491" s="16" t="s">
        <v>12678</v>
      </c>
      <c r="F5491" s="16" t="s">
        <v>476</v>
      </c>
      <c r="G5491" s="16" t="s">
        <v>12682</v>
      </c>
      <c r="H5491" s="16" t="s">
        <v>7488</v>
      </c>
      <c r="I5491" s="0" t="n">
        <v>59.9</v>
      </c>
      <c r="K5491" s="0" t="str">
        <f aca="false">IFERROR(IF(VLOOKUP($C5491,薬効分類マスタ!$A$2:$E$180,5,FALSE())=0,"",VLOOKUP($C5491,薬効分類マスタ!$A$2:$E$180,5,FALSE())),"")</f>
        <v/>
      </c>
      <c r="L5491" s="17"/>
      <c r="M5491" s="0" t="str">
        <f aca="false">IF($K5491="","",IF($L5491&lt;&gt;"",$L5491,VLOOKUP($C5491,薬効分類マスタ!$A$2:$F$180,6,FALSE())))</f>
        <v/>
      </c>
      <c r="N5491" s="0" t="str">
        <f aca="false">ASC(G5491)</f>
        <v>花扇ｻｲｺK</v>
      </c>
      <c r="O5491" s="0" t="str">
        <f aca="false">ASC(E5491)</f>
        <v>ｻｲｺ</v>
      </c>
      <c r="P5491" s="16" t="n">
        <f aca="false">N(P5490)+IF($C5491=検索!$B$49,1,0)</f>
        <v>0</v>
      </c>
    </row>
    <row r="5492" customFormat="false" ht="15" hidden="false" customHeight="false" outlineLevel="0" collapsed="false">
      <c r="A5492" s="16" t="s">
        <v>221</v>
      </c>
      <c r="B5492" s="0" t="s">
        <v>12683</v>
      </c>
      <c r="C5492" s="0" t="n">
        <v>510</v>
      </c>
      <c r="D5492" s="0" t="str">
        <f aca="false">IFERROR(VLOOKUP($C5492,薬効分類マスタ!$A$2:$B$180,2,FALSE()),"未登録")</f>
        <v>生薬</v>
      </c>
      <c r="E5492" s="16" t="s">
        <v>12678</v>
      </c>
      <c r="F5492" s="16" t="s">
        <v>476</v>
      </c>
      <c r="G5492" s="16" t="s">
        <v>12684</v>
      </c>
      <c r="H5492" s="16" t="s">
        <v>12335</v>
      </c>
      <c r="I5492" s="0" t="n">
        <v>59.9</v>
      </c>
      <c r="K5492" s="0" t="str">
        <f aca="false">IFERROR(IF(VLOOKUP($C5492,薬効分類マスタ!$A$2:$E$180,5,FALSE())=0,"",VLOOKUP($C5492,薬効分類マスタ!$A$2:$E$180,5,FALSE())),"")</f>
        <v/>
      </c>
      <c r="L5492" s="17"/>
      <c r="M5492" s="0" t="str">
        <f aca="false">IF($K5492="","",IF($L5492&lt;&gt;"",$L5492,VLOOKUP($C5492,薬効分類マスタ!$A$2:$F$180,6,FALSE())))</f>
        <v/>
      </c>
      <c r="N5492" s="0" t="str">
        <f aca="false">ASC(G5492)</f>
        <v>ｻｲｺﾀﾞｲｺｰM</v>
      </c>
      <c r="O5492" s="0" t="str">
        <f aca="false">ASC(E5492)</f>
        <v>ｻｲｺ</v>
      </c>
      <c r="P5492" s="16" t="n">
        <f aca="false">N(P5491)+IF($C5492=検索!$B$49,1,0)</f>
        <v>0</v>
      </c>
    </row>
    <row r="5493" customFormat="false" ht="15" hidden="false" customHeight="false" outlineLevel="0" collapsed="false">
      <c r="A5493" s="16" t="s">
        <v>221</v>
      </c>
      <c r="B5493" s="0" t="s">
        <v>12685</v>
      </c>
      <c r="C5493" s="0" t="n">
        <v>510</v>
      </c>
      <c r="D5493" s="0" t="str">
        <f aca="false">IFERROR(VLOOKUP($C5493,薬効分類マスタ!$A$2:$B$180,2,FALSE()),"未登録")</f>
        <v>生薬</v>
      </c>
      <c r="E5493" s="16" t="s">
        <v>12678</v>
      </c>
      <c r="F5493" s="16" t="s">
        <v>476</v>
      </c>
      <c r="G5493" s="16" t="s">
        <v>12686</v>
      </c>
      <c r="H5493" s="16" t="s">
        <v>12351</v>
      </c>
      <c r="I5493" s="0" t="n">
        <v>59.9</v>
      </c>
      <c r="K5493" s="0" t="str">
        <f aca="false">IFERROR(IF(VLOOKUP($C5493,薬効分類マスタ!$A$2:$E$180,5,FALSE())=0,"",VLOOKUP($C5493,薬効分類マスタ!$A$2:$E$180,5,FALSE())),"")</f>
        <v/>
      </c>
      <c r="L5493" s="17"/>
      <c r="M5493" s="0" t="str">
        <f aca="false">IF($K5493="","",IF($L5493&lt;&gt;"",$L5493,VLOOKUP($C5493,薬効分類マスタ!$A$2:$F$180,6,FALSE())))</f>
        <v/>
      </c>
      <c r="N5493" s="0" t="str">
        <f aca="false">ASC(G5493)</f>
        <v>高砂ｻｲｺM</v>
      </c>
      <c r="O5493" s="0" t="str">
        <f aca="false">ASC(E5493)</f>
        <v>ｻｲｺ</v>
      </c>
      <c r="P5493" s="16" t="n">
        <f aca="false">N(P5492)+IF($C5493=検索!$B$49,1,0)</f>
        <v>0</v>
      </c>
    </row>
    <row r="5494" customFormat="false" ht="15" hidden="false" customHeight="false" outlineLevel="0" collapsed="false">
      <c r="A5494" s="16" t="s">
        <v>221</v>
      </c>
      <c r="B5494" s="0" t="s">
        <v>12687</v>
      </c>
      <c r="C5494" s="0" t="n">
        <v>510</v>
      </c>
      <c r="D5494" s="0" t="str">
        <f aca="false">IFERROR(VLOOKUP($C5494,薬効分類マスタ!$A$2:$B$180,2,FALSE()),"未登録")</f>
        <v>生薬</v>
      </c>
      <c r="E5494" s="16" t="s">
        <v>12678</v>
      </c>
      <c r="F5494" s="16" t="s">
        <v>476</v>
      </c>
      <c r="G5494" s="16" t="s">
        <v>12688</v>
      </c>
      <c r="H5494" s="16" t="s">
        <v>9549</v>
      </c>
      <c r="I5494" s="0" t="n">
        <v>59.9</v>
      </c>
      <c r="K5494" s="0" t="str">
        <f aca="false">IFERROR(IF(VLOOKUP($C5494,薬効分類マスタ!$A$2:$E$180,5,FALSE())=0,"",VLOOKUP($C5494,薬効分類マスタ!$A$2:$E$180,5,FALSE())),"")</f>
        <v/>
      </c>
      <c r="L5494" s="17"/>
      <c r="M5494" s="0" t="str">
        <f aca="false">IF($K5494="","",IF($L5494&lt;&gt;"",$L5494,VLOOKUP($C5494,薬効分類マスタ!$A$2:$F$180,6,FALSE())))</f>
        <v/>
      </c>
      <c r="N5494" s="0" t="str">
        <f aca="false">ASC(G5494)</f>
        <v>ﾂﾑﾗの生薬ｻｲｺ</v>
      </c>
      <c r="O5494" s="0" t="str">
        <f aca="false">ASC(E5494)</f>
        <v>ｻｲｺ</v>
      </c>
      <c r="P5494" s="16" t="n">
        <f aca="false">N(P5493)+IF($C5494=検索!$B$49,1,0)</f>
        <v>0</v>
      </c>
    </row>
    <row r="5495" customFormat="false" ht="15" hidden="false" customHeight="false" outlineLevel="0" collapsed="false">
      <c r="A5495" s="16" t="s">
        <v>221</v>
      </c>
      <c r="B5495" s="0" t="s">
        <v>12689</v>
      </c>
      <c r="C5495" s="0" t="n">
        <v>510</v>
      </c>
      <c r="D5495" s="0" t="str">
        <f aca="false">IFERROR(VLOOKUP($C5495,薬効分類マスタ!$A$2:$B$180,2,FALSE()),"未登録")</f>
        <v>生薬</v>
      </c>
      <c r="E5495" s="16" t="s">
        <v>12678</v>
      </c>
      <c r="F5495" s="16" t="s">
        <v>476</v>
      </c>
      <c r="G5495" s="16" t="s">
        <v>12690</v>
      </c>
      <c r="H5495" s="16" t="s">
        <v>12296</v>
      </c>
      <c r="I5495" s="0" t="n">
        <v>59.9</v>
      </c>
      <c r="K5495" s="0" t="str">
        <f aca="false">IFERROR(IF(VLOOKUP($C5495,薬効分類マスタ!$A$2:$E$180,5,FALSE())=0,"",VLOOKUP($C5495,薬効分類マスタ!$A$2:$E$180,5,FALSE())),"")</f>
        <v/>
      </c>
      <c r="L5495" s="17"/>
      <c r="M5495" s="0" t="str">
        <f aca="false">IF($K5495="","",IF($L5495&lt;&gt;"",$L5495,VLOOKUP($C5495,薬効分類マスタ!$A$2:$F$180,6,FALSE())))</f>
        <v/>
      </c>
      <c r="N5495" s="0" t="str">
        <f aca="false">ASC(G5495)</f>
        <v>ﾄﾁﾓﾄのｻｲｺ</v>
      </c>
      <c r="O5495" s="0" t="str">
        <f aca="false">ASC(E5495)</f>
        <v>ｻｲｺ</v>
      </c>
      <c r="P5495" s="16" t="n">
        <f aca="false">N(P5494)+IF($C5495=検索!$B$49,1,0)</f>
        <v>0</v>
      </c>
    </row>
    <row r="5496" customFormat="false" ht="15" hidden="false" customHeight="false" outlineLevel="0" collapsed="false">
      <c r="A5496" s="16" t="s">
        <v>221</v>
      </c>
      <c r="B5496" s="0" t="s">
        <v>12691</v>
      </c>
      <c r="C5496" s="0" t="n">
        <v>510</v>
      </c>
      <c r="D5496" s="0" t="str">
        <f aca="false">IFERROR(VLOOKUP($C5496,薬効分類マスタ!$A$2:$B$180,2,FALSE()),"未登録")</f>
        <v>生薬</v>
      </c>
      <c r="E5496" s="16" t="s">
        <v>12678</v>
      </c>
      <c r="F5496" s="16" t="s">
        <v>476</v>
      </c>
      <c r="G5496" s="16" t="s">
        <v>12692</v>
      </c>
      <c r="H5496" s="16" t="s">
        <v>12469</v>
      </c>
      <c r="I5496" s="0" t="n">
        <v>59.9</v>
      </c>
      <c r="K5496" s="0" t="str">
        <f aca="false">IFERROR(IF(VLOOKUP($C5496,薬効分類マスタ!$A$2:$E$180,5,FALSE())=0,"",VLOOKUP($C5496,薬効分類マスタ!$A$2:$E$180,5,FALSE())),"")</f>
        <v/>
      </c>
      <c r="L5496" s="17"/>
      <c r="M5496" s="0" t="str">
        <f aca="false">IF($K5496="","",IF($L5496&lt;&gt;"",$L5496,VLOOKUP($C5496,薬効分類マスタ!$A$2:$F$180,6,FALSE())))</f>
        <v/>
      </c>
      <c r="N5496" s="0" t="str">
        <f aca="false">ASC(G5496)</f>
        <v>ﾂﾙｲのｻｲｺM</v>
      </c>
      <c r="O5496" s="0" t="str">
        <f aca="false">ASC(E5496)</f>
        <v>ｻｲｺ</v>
      </c>
      <c r="P5496" s="16" t="n">
        <f aca="false">N(P5495)+IF($C5496=検索!$B$49,1,0)</f>
        <v>0</v>
      </c>
    </row>
    <row r="5497" customFormat="false" ht="15" hidden="false" customHeight="false" outlineLevel="0" collapsed="false">
      <c r="A5497" s="16" t="s">
        <v>221</v>
      </c>
      <c r="B5497" s="0" t="s">
        <v>12693</v>
      </c>
      <c r="C5497" s="0" t="n">
        <v>510</v>
      </c>
      <c r="D5497" s="0" t="str">
        <f aca="false">IFERROR(VLOOKUP($C5497,薬効分類マスタ!$A$2:$B$180,2,FALSE()),"未登録")</f>
        <v>生薬</v>
      </c>
      <c r="E5497" s="16" t="s">
        <v>12678</v>
      </c>
      <c r="F5497" s="16" t="s">
        <v>476</v>
      </c>
      <c r="G5497" s="16" t="s">
        <v>12694</v>
      </c>
      <c r="H5497" s="16" t="s">
        <v>12358</v>
      </c>
      <c r="I5497" s="0" t="n">
        <v>59.9</v>
      </c>
      <c r="K5497" s="0" t="str">
        <f aca="false">IFERROR(IF(VLOOKUP($C5497,薬効分類マスタ!$A$2:$E$180,5,FALSE())=0,"",VLOOKUP($C5497,薬効分類マスタ!$A$2:$E$180,5,FALSE())),"")</f>
        <v/>
      </c>
      <c r="L5497" s="17"/>
      <c r="M5497" s="0" t="str">
        <f aca="false">IF($K5497="","",IF($L5497&lt;&gt;"",$L5497,VLOOKUP($C5497,薬効分類マスタ!$A$2:$F$180,6,FALSE())))</f>
        <v/>
      </c>
      <c r="N5497" s="0" t="str">
        <f aca="false">ASC(G5497)</f>
        <v>ﾎﾘｴ　ｻｲｺK</v>
      </c>
      <c r="O5497" s="0" t="str">
        <f aca="false">ASC(E5497)</f>
        <v>ｻｲｺ</v>
      </c>
      <c r="P5497" s="16" t="n">
        <f aca="false">N(P5496)+IF($C5497=検索!$B$49,1,0)</f>
        <v>0</v>
      </c>
    </row>
    <row r="5498" customFormat="false" ht="15" hidden="false" customHeight="false" outlineLevel="0" collapsed="false">
      <c r="A5498" s="16" t="s">
        <v>221</v>
      </c>
      <c r="B5498" s="0" t="s">
        <v>12695</v>
      </c>
      <c r="C5498" s="0" t="n">
        <v>510</v>
      </c>
      <c r="D5498" s="0" t="str">
        <f aca="false">IFERROR(VLOOKUP($C5498,薬効分類マスタ!$A$2:$B$180,2,FALSE()),"未登録")</f>
        <v>生薬</v>
      </c>
      <c r="E5498" s="16" t="s">
        <v>12678</v>
      </c>
      <c r="F5498" s="16" t="s">
        <v>476</v>
      </c>
      <c r="G5498" s="16" t="s">
        <v>12696</v>
      </c>
      <c r="H5498" s="16" t="s">
        <v>12474</v>
      </c>
      <c r="I5498" s="0" t="n">
        <v>59.9</v>
      </c>
      <c r="K5498" s="0" t="str">
        <f aca="false">IFERROR(IF(VLOOKUP($C5498,薬効分類マスタ!$A$2:$E$180,5,FALSE())=0,"",VLOOKUP($C5498,薬効分類マスタ!$A$2:$E$180,5,FALSE())),"")</f>
        <v/>
      </c>
      <c r="L5498" s="17"/>
      <c r="M5498" s="0" t="str">
        <f aca="false">IF($K5498="","",IF($L5498&lt;&gt;"",$L5498,VLOOKUP($C5498,薬効分類マスタ!$A$2:$F$180,6,FALSE())))</f>
        <v/>
      </c>
      <c r="N5498" s="0" t="str">
        <f aca="false">ASC(G5498)</f>
        <v>ﾅｶｼﾞﾏ　ｻｲｺ</v>
      </c>
      <c r="O5498" s="0" t="str">
        <f aca="false">ASC(E5498)</f>
        <v>ｻｲｺ</v>
      </c>
      <c r="P5498" s="16" t="n">
        <f aca="false">N(P5497)+IF($C5498=検索!$B$49,1,0)</f>
        <v>0</v>
      </c>
    </row>
    <row r="5499" customFormat="false" ht="15" hidden="false" customHeight="false" outlineLevel="0" collapsed="false">
      <c r="A5499" s="16" t="s">
        <v>221</v>
      </c>
      <c r="B5499" s="0" t="s">
        <v>12697</v>
      </c>
      <c r="C5499" s="0" t="n">
        <v>510</v>
      </c>
      <c r="D5499" s="0" t="str">
        <f aca="false">IFERROR(VLOOKUP($C5499,薬効分類マスタ!$A$2:$B$180,2,FALSE()),"未登録")</f>
        <v>生薬</v>
      </c>
      <c r="E5499" s="16" t="s">
        <v>12698</v>
      </c>
      <c r="F5499" s="16" t="s">
        <v>476</v>
      </c>
      <c r="G5499" s="16" t="s">
        <v>12698</v>
      </c>
      <c r="I5499" s="0" t="n">
        <v>72</v>
      </c>
      <c r="K5499" s="0" t="str">
        <f aca="false">IFERROR(IF(VLOOKUP($C5499,薬効分類マスタ!$A$2:$E$180,5,FALSE())=0,"",VLOOKUP($C5499,薬効分類マスタ!$A$2:$E$180,5,FALSE())),"")</f>
        <v/>
      </c>
      <c r="L5499" s="17"/>
      <c r="M5499" s="0" t="str">
        <f aca="false">IF($K5499="","",IF($L5499&lt;&gt;"",$L5499,VLOOKUP($C5499,薬効分類マスタ!$A$2:$F$180,6,FALSE())))</f>
        <v/>
      </c>
      <c r="N5499" s="0" t="str">
        <f aca="false">ASC(G5499)</f>
        <v>ｻｲｼﾝ</v>
      </c>
      <c r="O5499" s="0" t="str">
        <f aca="false">ASC(E5499)</f>
        <v>ｻｲｼﾝ</v>
      </c>
      <c r="P5499" s="16" t="n">
        <f aca="false">N(P5498)+IF($C5499=検索!$B$49,1,0)</f>
        <v>0</v>
      </c>
    </row>
    <row r="5500" customFormat="false" ht="15" hidden="false" customHeight="false" outlineLevel="0" collapsed="false">
      <c r="A5500" s="16" t="s">
        <v>221</v>
      </c>
      <c r="B5500" s="0" t="s">
        <v>12699</v>
      </c>
      <c r="C5500" s="0" t="n">
        <v>510</v>
      </c>
      <c r="D5500" s="0" t="str">
        <f aca="false">IFERROR(VLOOKUP($C5500,薬効分類マスタ!$A$2:$B$180,2,FALSE()),"未登録")</f>
        <v>生薬</v>
      </c>
      <c r="E5500" s="16" t="s">
        <v>12698</v>
      </c>
      <c r="F5500" s="16" t="s">
        <v>476</v>
      </c>
      <c r="G5500" s="16" t="s">
        <v>12700</v>
      </c>
      <c r="H5500" s="16" t="s">
        <v>12348</v>
      </c>
      <c r="I5500" s="0" t="n">
        <v>93.6</v>
      </c>
      <c r="K5500" s="0" t="str">
        <f aca="false">IFERROR(IF(VLOOKUP($C5500,薬効分類マスタ!$A$2:$E$180,5,FALSE())=0,"",VLOOKUP($C5500,薬効分類マスタ!$A$2:$E$180,5,FALSE())),"")</f>
        <v/>
      </c>
      <c r="L5500" s="17"/>
      <c r="M5500" s="0" t="str">
        <f aca="false">IF($K5500="","",IF($L5500&lt;&gt;"",$L5500,VLOOKUP($C5500,薬効分類マスタ!$A$2:$F$180,6,FALSE())))</f>
        <v/>
      </c>
      <c r="N5500" s="0" t="str">
        <f aca="false">ASC(G5500)</f>
        <v>小島細辛M</v>
      </c>
      <c r="O5500" s="0" t="str">
        <f aca="false">ASC(E5500)</f>
        <v>ｻｲｼﾝ</v>
      </c>
      <c r="P5500" s="16" t="n">
        <f aca="false">N(P5499)+IF($C5500=検索!$B$49,1,0)</f>
        <v>0</v>
      </c>
    </row>
    <row r="5501" customFormat="false" ht="15" hidden="false" customHeight="false" outlineLevel="0" collapsed="false">
      <c r="A5501" s="16" t="s">
        <v>221</v>
      </c>
      <c r="B5501" s="0" t="s">
        <v>12701</v>
      </c>
      <c r="C5501" s="0" t="n">
        <v>510</v>
      </c>
      <c r="D5501" s="0" t="str">
        <f aca="false">IFERROR(VLOOKUP($C5501,薬効分類マスタ!$A$2:$B$180,2,FALSE()),"未登録")</f>
        <v>生薬</v>
      </c>
      <c r="E5501" s="16" t="s">
        <v>12698</v>
      </c>
      <c r="F5501" s="16" t="s">
        <v>476</v>
      </c>
      <c r="G5501" s="16" t="s">
        <v>12702</v>
      </c>
      <c r="H5501" s="16" t="s">
        <v>12351</v>
      </c>
      <c r="I5501" s="0" t="n">
        <v>93.6</v>
      </c>
      <c r="K5501" s="0" t="str">
        <f aca="false">IFERROR(IF(VLOOKUP($C5501,薬効分類マスタ!$A$2:$E$180,5,FALSE())=0,"",VLOOKUP($C5501,薬効分類マスタ!$A$2:$E$180,5,FALSE())),"")</f>
        <v/>
      </c>
      <c r="L5501" s="17"/>
      <c r="M5501" s="0" t="str">
        <f aca="false">IF($K5501="","",IF($L5501&lt;&gt;"",$L5501,VLOOKUP($C5501,薬効分類マスタ!$A$2:$F$180,6,FALSE())))</f>
        <v/>
      </c>
      <c r="N5501" s="0" t="str">
        <f aca="false">ASC(G5501)</f>
        <v>高砂ｻｲｼﾝM</v>
      </c>
      <c r="O5501" s="0" t="str">
        <f aca="false">ASC(E5501)</f>
        <v>ｻｲｼﾝ</v>
      </c>
      <c r="P5501" s="16" t="n">
        <f aca="false">N(P5500)+IF($C5501=検索!$B$49,1,0)</f>
        <v>0</v>
      </c>
    </row>
    <row r="5502" customFormat="false" ht="15" hidden="false" customHeight="false" outlineLevel="0" collapsed="false">
      <c r="A5502" s="16" t="s">
        <v>221</v>
      </c>
      <c r="B5502" s="0" t="s">
        <v>12703</v>
      </c>
      <c r="C5502" s="0" t="n">
        <v>510</v>
      </c>
      <c r="D5502" s="0" t="str">
        <f aca="false">IFERROR(VLOOKUP($C5502,薬効分類マスタ!$A$2:$B$180,2,FALSE()),"未登録")</f>
        <v>生薬</v>
      </c>
      <c r="E5502" s="16" t="s">
        <v>12698</v>
      </c>
      <c r="F5502" s="16" t="s">
        <v>476</v>
      </c>
      <c r="G5502" s="16" t="s">
        <v>12704</v>
      </c>
      <c r="H5502" s="16" t="s">
        <v>9549</v>
      </c>
      <c r="I5502" s="0" t="n">
        <v>93.6</v>
      </c>
      <c r="K5502" s="0" t="str">
        <f aca="false">IFERROR(IF(VLOOKUP($C5502,薬効分類マスタ!$A$2:$E$180,5,FALSE())=0,"",VLOOKUP($C5502,薬効分類マスタ!$A$2:$E$180,5,FALSE())),"")</f>
        <v/>
      </c>
      <c r="L5502" s="17"/>
      <c r="M5502" s="0" t="str">
        <f aca="false">IF($K5502="","",IF($L5502&lt;&gt;"",$L5502,VLOOKUP($C5502,薬効分類マスタ!$A$2:$F$180,6,FALSE())))</f>
        <v/>
      </c>
      <c r="N5502" s="0" t="str">
        <f aca="false">ASC(G5502)</f>
        <v>ﾂﾑﾗの生薬ｻｲｼﾝ</v>
      </c>
      <c r="O5502" s="0" t="str">
        <f aca="false">ASC(E5502)</f>
        <v>ｻｲｼﾝ</v>
      </c>
      <c r="P5502" s="16" t="n">
        <f aca="false">N(P5501)+IF($C5502=検索!$B$49,1,0)</f>
        <v>0</v>
      </c>
    </row>
    <row r="5503" customFormat="false" ht="15" hidden="false" customHeight="false" outlineLevel="0" collapsed="false">
      <c r="A5503" s="16" t="s">
        <v>221</v>
      </c>
      <c r="B5503" s="0" t="s">
        <v>12705</v>
      </c>
      <c r="C5503" s="0" t="n">
        <v>510</v>
      </c>
      <c r="D5503" s="0" t="str">
        <f aca="false">IFERROR(VLOOKUP($C5503,薬効分類マスタ!$A$2:$B$180,2,FALSE()),"未登録")</f>
        <v>生薬</v>
      </c>
      <c r="E5503" s="16" t="s">
        <v>12698</v>
      </c>
      <c r="F5503" s="16" t="s">
        <v>476</v>
      </c>
      <c r="G5503" s="16" t="s">
        <v>12706</v>
      </c>
      <c r="H5503" s="16" t="s">
        <v>12296</v>
      </c>
      <c r="I5503" s="0" t="n">
        <v>93.6</v>
      </c>
      <c r="K5503" s="0" t="str">
        <f aca="false">IFERROR(IF(VLOOKUP($C5503,薬効分類マスタ!$A$2:$E$180,5,FALSE())=0,"",VLOOKUP($C5503,薬効分類マスタ!$A$2:$E$180,5,FALSE())),"")</f>
        <v/>
      </c>
      <c r="L5503" s="17"/>
      <c r="M5503" s="0" t="str">
        <f aca="false">IF($K5503="","",IF($L5503&lt;&gt;"",$L5503,VLOOKUP($C5503,薬効分類マスタ!$A$2:$F$180,6,FALSE())))</f>
        <v/>
      </c>
      <c r="N5503" s="0" t="str">
        <f aca="false">ASC(G5503)</f>
        <v>ﾄﾁﾓﾄのｻｲｼﾝ</v>
      </c>
      <c r="O5503" s="0" t="str">
        <f aca="false">ASC(E5503)</f>
        <v>ｻｲｼﾝ</v>
      </c>
      <c r="P5503" s="16" t="n">
        <f aca="false">N(P5502)+IF($C5503=検索!$B$49,1,0)</f>
        <v>0</v>
      </c>
    </row>
    <row r="5504" customFormat="false" ht="15" hidden="false" customHeight="false" outlineLevel="0" collapsed="false">
      <c r="A5504" s="16" t="s">
        <v>221</v>
      </c>
      <c r="B5504" s="0" t="s">
        <v>12707</v>
      </c>
      <c r="C5504" s="0" t="n">
        <v>510</v>
      </c>
      <c r="D5504" s="0" t="str">
        <f aca="false">IFERROR(VLOOKUP($C5504,薬効分類マスタ!$A$2:$B$180,2,FALSE()),"未登録")</f>
        <v>生薬</v>
      </c>
      <c r="E5504" s="16" t="s">
        <v>12698</v>
      </c>
      <c r="F5504" s="16" t="s">
        <v>476</v>
      </c>
      <c r="G5504" s="16" t="s">
        <v>12708</v>
      </c>
      <c r="H5504" s="16" t="s">
        <v>12358</v>
      </c>
      <c r="I5504" s="0" t="n">
        <v>93.6</v>
      </c>
      <c r="K5504" s="0" t="str">
        <f aca="false">IFERROR(IF(VLOOKUP($C5504,薬効分類マスタ!$A$2:$E$180,5,FALSE())=0,"",VLOOKUP($C5504,薬効分類マスタ!$A$2:$E$180,5,FALSE())),"")</f>
        <v/>
      </c>
      <c r="L5504" s="17"/>
      <c r="M5504" s="0" t="str">
        <f aca="false">IF($K5504="","",IF($L5504&lt;&gt;"",$L5504,VLOOKUP($C5504,薬効分類マスタ!$A$2:$F$180,6,FALSE())))</f>
        <v/>
      </c>
      <c r="N5504" s="0" t="str">
        <f aca="false">ASC(G5504)</f>
        <v>ﾎﾘｴ　ｻｲｼﾝK</v>
      </c>
      <c r="O5504" s="0" t="str">
        <f aca="false">ASC(E5504)</f>
        <v>ｻｲｼﾝ</v>
      </c>
      <c r="P5504" s="16" t="n">
        <f aca="false">N(P5503)+IF($C5504=検索!$B$49,1,0)</f>
        <v>0</v>
      </c>
    </row>
    <row r="5505" customFormat="false" ht="15" hidden="false" customHeight="false" outlineLevel="0" collapsed="false">
      <c r="A5505" s="16" t="s">
        <v>221</v>
      </c>
      <c r="B5505" s="0" t="s">
        <v>12709</v>
      </c>
      <c r="C5505" s="0" t="n">
        <v>510</v>
      </c>
      <c r="D5505" s="0" t="str">
        <f aca="false">IFERROR(VLOOKUP($C5505,薬効分類マスタ!$A$2:$B$180,2,FALSE()),"未登録")</f>
        <v>生薬</v>
      </c>
      <c r="E5505" s="16" t="s">
        <v>12710</v>
      </c>
      <c r="F5505" s="16" t="s">
        <v>476</v>
      </c>
      <c r="G5505" s="16" t="s">
        <v>12710</v>
      </c>
      <c r="I5505" s="0" t="n">
        <v>62.1</v>
      </c>
      <c r="K5505" s="0" t="str">
        <f aca="false">IFERROR(IF(VLOOKUP($C5505,薬効分類マスタ!$A$2:$E$180,5,FALSE())=0,"",VLOOKUP($C5505,薬効分類マスタ!$A$2:$E$180,5,FALSE())),"")</f>
        <v/>
      </c>
      <c r="L5505" s="17"/>
      <c r="M5505" s="0" t="str">
        <f aca="false">IF($K5505="","",IF($L5505&lt;&gt;"",$L5505,VLOOKUP($C5505,薬効分類マスタ!$A$2:$F$180,6,FALSE())))</f>
        <v/>
      </c>
      <c r="N5505" s="0" t="str">
        <f aca="false">ASC(G5505)</f>
        <v>ｻﾞｸﾛﾋ</v>
      </c>
      <c r="O5505" s="0" t="str">
        <f aca="false">ASC(E5505)</f>
        <v>ｻﾞｸﾛﾋ</v>
      </c>
      <c r="P5505" s="16" t="n">
        <f aca="false">N(P5504)+IF($C5505=検索!$B$49,1,0)</f>
        <v>0</v>
      </c>
    </row>
    <row r="5506" customFormat="false" ht="15" hidden="false" customHeight="false" outlineLevel="0" collapsed="false">
      <c r="A5506" s="16" t="s">
        <v>221</v>
      </c>
      <c r="B5506" s="0" t="s">
        <v>12711</v>
      </c>
      <c r="C5506" s="0" t="n">
        <v>510</v>
      </c>
      <c r="D5506" s="0" t="str">
        <f aca="false">IFERROR(VLOOKUP($C5506,薬効分類マスタ!$A$2:$B$180,2,FALSE()),"未登録")</f>
        <v>生薬</v>
      </c>
      <c r="E5506" s="16" t="s">
        <v>12712</v>
      </c>
      <c r="F5506" s="16" t="s">
        <v>224</v>
      </c>
      <c r="G5506" s="16" t="s">
        <v>12712</v>
      </c>
      <c r="I5506" s="0" t="n">
        <v>360.6</v>
      </c>
      <c r="K5506" s="0" t="str">
        <f aca="false">IFERROR(IF(VLOOKUP($C5506,薬効分類マスタ!$A$2:$E$180,5,FALSE())=0,"",VLOOKUP($C5506,薬効分類マスタ!$A$2:$E$180,5,FALSE())),"")</f>
        <v/>
      </c>
      <c r="L5506" s="17"/>
      <c r="M5506" s="0" t="str">
        <f aca="false">IF($K5506="","",IF($L5506&lt;&gt;"",$L5506,VLOOKUP($C5506,薬効分類マスタ!$A$2:$F$180,6,FALSE())))</f>
        <v/>
      </c>
      <c r="N5506" s="0" t="str">
        <f aca="false">ASC(G5506)</f>
        <v>ｻﾌﾗﾝ</v>
      </c>
      <c r="O5506" s="0" t="str">
        <f aca="false">ASC(E5506)</f>
        <v>ｻﾌﾗﾝ</v>
      </c>
      <c r="P5506" s="16" t="n">
        <f aca="false">N(P5505)+IF($C5506=検索!$B$49,1,0)</f>
        <v>0</v>
      </c>
    </row>
    <row r="5507" customFormat="false" ht="15" hidden="false" customHeight="false" outlineLevel="0" collapsed="false">
      <c r="A5507" s="16" t="s">
        <v>221</v>
      </c>
      <c r="B5507" s="0" t="s">
        <v>12713</v>
      </c>
      <c r="C5507" s="0" t="n">
        <v>510</v>
      </c>
      <c r="D5507" s="0" t="str">
        <f aca="false">IFERROR(VLOOKUP($C5507,薬効分類マスタ!$A$2:$B$180,2,FALSE()),"未登録")</f>
        <v>生薬</v>
      </c>
      <c r="E5507" s="16" t="s">
        <v>12712</v>
      </c>
      <c r="F5507" s="16" t="s">
        <v>224</v>
      </c>
      <c r="G5507" s="16" t="s">
        <v>12714</v>
      </c>
      <c r="H5507" s="16" t="s">
        <v>12293</v>
      </c>
      <c r="I5507" s="0" t="n">
        <v>392.4</v>
      </c>
      <c r="K5507" s="0" t="str">
        <f aca="false">IFERROR(IF(VLOOKUP($C5507,薬効分類マスタ!$A$2:$E$180,5,FALSE())=0,"",VLOOKUP($C5507,薬効分類マスタ!$A$2:$E$180,5,FALSE())),"")</f>
        <v/>
      </c>
      <c r="L5507" s="17"/>
      <c r="M5507" s="0" t="str">
        <f aca="false">IF($K5507="","",IF($L5507&lt;&gt;"",$L5507,VLOOKUP($C5507,薬効分類マスタ!$A$2:$F$180,6,FALSE())))</f>
        <v/>
      </c>
      <c r="N5507" s="0" t="str">
        <f aca="false">ASC(G5507)</f>
        <v>ｳﾁﾀﾞのｻﾌﾗﾝM</v>
      </c>
      <c r="O5507" s="0" t="str">
        <f aca="false">ASC(E5507)</f>
        <v>ｻﾌﾗﾝ</v>
      </c>
      <c r="P5507" s="16" t="n">
        <f aca="false">N(P5506)+IF($C5507=検索!$B$49,1,0)</f>
        <v>0</v>
      </c>
    </row>
    <row r="5508" customFormat="false" ht="15" hidden="false" customHeight="false" outlineLevel="0" collapsed="false">
      <c r="A5508" s="16" t="s">
        <v>221</v>
      </c>
      <c r="B5508" s="0" t="s">
        <v>12715</v>
      </c>
      <c r="C5508" s="0" t="n">
        <v>510</v>
      </c>
      <c r="D5508" s="0" t="str">
        <f aca="false">IFERROR(VLOOKUP($C5508,薬効分類マスタ!$A$2:$B$180,2,FALSE()),"未登録")</f>
        <v>生薬</v>
      </c>
      <c r="E5508" s="16" t="s">
        <v>12712</v>
      </c>
      <c r="F5508" s="16" t="s">
        <v>224</v>
      </c>
      <c r="G5508" s="16" t="s">
        <v>12716</v>
      </c>
      <c r="H5508" s="16" t="s">
        <v>7488</v>
      </c>
      <c r="I5508" s="0" t="n">
        <v>392.4</v>
      </c>
      <c r="K5508" s="0" t="str">
        <f aca="false">IFERROR(IF(VLOOKUP($C5508,薬効分類マスタ!$A$2:$E$180,5,FALSE())=0,"",VLOOKUP($C5508,薬効分類マスタ!$A$2:$E$180,5,FALSE())),"")</f>
        <v/>
      </c>
      <c r="L5508" s="17"/>
      <c r="M5508" s="0" t="str">
        <f aca="false">IF($K5508="","",IF($L5508&lt;&gt;"",$L5508,VLOOKUP($C5508,薬効分類マスタ!$A$2:$F$180,6,FALSE())))</f>
        <v/>
      </c>
      <c r="N5508" s="0" t="str">
        <f aca="false">ASC(G5508)</f>
        <v>花扇ｻﾌﾗﾝK</v>
      </c>
      <c r="O5508" s="0" t="str">
        <f aca="false">ASC(E5508)</f>
        <v>ｻﾌﾗﾝ</v>
      </c>
      <c r="P5508" s="16" t="n">
        <f aca="false">N(P5507)+IF($C5508=検索!$B$49,1,0)</f>
        <v>0</v>
      </c>
    </row>
    <row r="5509" customFormat="false" ht="15" hidden="false" customHeight="false" outlineLevel="0" collapsed="false">
      <c r="A5509" s="16" t="s">
        <v>221</v>
      </c>
      <c r="B5509" s="0" t="s">
        <v>12717</v>
      </c>
      <c r="C5509" s="0" t="n">
        <v>510</v>
      </c>
      <c r="D5509" s="0" t="str">
        <f aca="false">IFERROR(VLOOKUP($C5509,薬効分類マスタ!$A$2:$B$180,2,FALSE()),"未登録")</f>
        <v>生薬</v>
      </c>
      <c r="E5509" s="16" t="s">
        <v>12712</v>
      </c>
      <c r="F5509" s="16" t="s">
        <v>224</v>
      </c>
      <c r="G5509" s="16" t="s">
        <v>12718</v>
      </c>
      <c r="H5509" s="16" t="s">
        <v>7471</v>
      </c>
      <c r="I5509" s="0" t="n">
        <v>392.4</v>
      </c>
      <c r="K5509" s="0" t="str">
        <f aca="false">IFERROR(IF(VLOOKUP($C5509,薬効分類マスタ!$A$2:$E$180,5,FALSE())=0,"",VLOOKUP($C5509,薬効分類マスタ!$A$2:$E$180,5,FALSE())),"")</f>
        <v/>
      </c>
      <c r="L5509" s="17"/>
      <c r="M5509" s="0" t="str">
        <f aca="false">IF($K5509="","",IF($L5509&lt;&gt;"",$L5509,VLOOKUP($C5509,薬効分類マスタ!$A$2:$F$180,6,FALSE())))</f>
        <v/>
      </c>
      <c r="N5509" s="0" t="str">
        <f aca="false">ASC(G5509)</f>
        <v>ｻﾌﾗﾝ鈴</v>
      </c>
      <c r="O5509" s="0" t="str">
        <f aca="false">ASC(E5509)</f>
        <v>ｻﾌﾗﾝ</v>
      </c>
      <c r="P5509" s="16" t="n">
        <f aca="false">N(P5508)+IF($C5509=検索!$B$49,1,0)</f>
        <v>0</v>
      </c>
    </row>
    <row r="5510" customFormat="false" ht="15" hidden="false" customHeight="false" outlineLevel="0" collapsed="false">
      <c r="A5510" s="16" t="s">
        <v>221</v>
      </c>
      <c r="B5510" s="0" t="s">
        <v>12719</v>
      </c>
      <c r="C5510" s="0" t="n">
        <v>510</v>
      </c>
      <c r="D5510" s="0" t="str">
        <f aca="false">IFERROR(VLOOKUP($C5510,薬効分類マスタ!$A$2:$B$180,2,FALSE()),"未登録")</f>
        <v>生薬</v>
      </c>
      <c r="E5510" s="16" t="s">
        <v>12712</v>
      </c>
      <c r="F5510" s="16" t="s">
        <v>224</v>
      </c>
      <c r="G5510" s="16" t="s">
        <v>12720</v>
      </c>
      <c r="H5510" s="16" t="s">
        <v>12335</v>
      </c>
      <c r="I5510" s="0" t="n">
        <v>392.4</v>
      </c>
      <c r="K5510" s="0" t="str">
        <f aca="false">IFERROR(IF(VLOOKUP($C5510,薬効分類マスタ!$A$2:$E$180,5,FALSE())=0,"",VLOOKUP($C5510,薬効分類マスタ!$A$2:$E$180,5,FALSE())),"")</f>
        <v/>
      </c>
      <c r="L5510" s="17"/>
      <c r="M5510" s="0" t="str">
        <f aca="false">IF($K5510="","",IF($L5510&lt;&gt;"",$L5510,VLOOKUP($C5510,薬効分類マスタ!$A$2:$F$180,6,FALSE())))</f>
        <v/>
      </c>
      <c r="N5510" s="0" t="str">
        <f aca="false">ASC(G5510)</f>
        <v>ｻﾌﾗﾝﾀﾞｲｺｰM</v>
      </c>
      <c r="O5510" s="0" t="str">
        <f aca="false">ASC(E5510)</f>
        <v>ｻﾌﾗﾝ</v>
      </c>
      <c r="P5510" s="16" t="n">
        <f aca="false">N(P5509)+IF($C5510=検索!$B$49,1,0)</f>
        <v>0</v>
      </c>
    </row>
    <row r="5511" customFormat="false" ht="15" hidden="false" customHeight="false" outlineLevel="0" collapsed="false">
      <c r="A5511" s="16" t="s">
        <v>221</v>
      </c>
      <c r="B5511" s="0" t="s">
        <v>12721</v>
      </c>
      <c r="C5511" s="0" t="n">
        <v>510</v>
      </c>
      <c r="D5511" s="0" t="str">
        <f aca="false">IFERROR(VLOOKUP($C5511,薬効分類マスタ!$A$2:$B$180,2,FALSE()),"未登録")</f>
        <v>生薬</v>
      </c>
      <c r="E5511" s="16" t="s">
        <v>12712</v>
      </c>
      <c r="F5511" s="16" t="s">
        <v>224</v>
      </c>
      <c r="G5511" s="16" t="s">
        <v>12722</v>
      </c>
      <c r="H5511" s="16" t="s">
        <v>12296</v>
      </c>
      <c r="I5511" s="0" t="n">
        <v>392.4</v>
      </c>
      <c r="K5511" s="0" t="str">
        <f aca="false">IFERROR(IF(VLOOKUP($C5511,薬効分類マスタ!$A$2:$E$180,5,FALSE())=0,"",VLOOKUP($C5511,薬効分類マスタ!$A$2:$E$180,5,FALSE())),"")</f>
        <v/>
      </c>
      <c r="L5511" s="17"/>
      <c r="M5511" s="0" t="str">
        <f aca="false">IF($K5511="","",IF($L5511&lt;&gt;"",$L5511,VLOOKUP($C5511,薬効分類マスタ!$A$2:$F$180,6,FALSE())))</f>
        <v/>
      </c>
      <c r="N5511" s="0" t="str">
        <f aca="false">ASC(G5511)</f>
        <v>ﾄﾁﾓﾄのｻﾌﾗﾝ</v>
      </c>
      <c r="O5511" s="0" t="str">
        <f aca="false">ASC(E5511)</f>
        <v>ｻﾌﾗﾝ</v>
      </c>
      <c r="P5511" s="16" t="n">
        <f aca="false">N(P5510)+IF($C5511=検索!$B$49,1,0)</f>
        <v>0</v>
      </c>
    </row>
    <row r="5512" customFormat="false" ht="15" hidden="false" customHeight="false" outlineLevel="0" collapsed="false">
      <c r="A5512" s="16" t="s">
        <v>221</v>
      </c>
      <c r="B5512" s="0" t="s">
        <v>12723</v>
      </c>
      <c r="C5512" s="0" t="n">
        <v>510</v>
      </c>
      <c r="D5512" s="0" t="str">
        <f aca="false">IFERROR(VLOOKUP($C5512,薬効分類マスタ!$A$2:$B$180,2,FALSE()),"未登録")</f>
        <v>生薬</v>
      </c>
      <c r="E5512" s="16" t="s">
        <v>12724</v>
      </c>
      <c r="F5512" s="16" t="s">
        <v>476</v>
      </c>
      <c r="G5512" s="16" t="s">
        <v>12725</v>
      </c>
      <c r="I5512" s="0" t="n">
        <v>15</v>
      </c>
      <c r="K5512" s="0" t="str">
        <f aca="false">IFERROR(IF(VLOOKUP($C5512,薬効分類マスタ!$A$2:$E$180,5,FALSE())=0,"",VLOOKUP($C5512,薬効分類マスタ!$A$2:$E$180,5,FALSE())),"")</f>
        <v/>
      </c>
      <c r="L5512" s="17"/>
      <c r="M5512" s="0" t="str">
        <f aca="false">IF($K5512="","",IF($L5512&lt;&gt;"",$L5512,VLOOKUP($C5512,薬効分類マスタ!$A$2:$F$180,6,FALSE())))</f>
        <v/>
      </c>
      <c r="N5512" s="0" t="str">
        <f aca="false">ASC(G5512)</f>
        <v>ｻﾝｷﾗｲ末</v>
      </c>
      <c r="O5512" s="0" t="str">
        <f aca="false">ASC(E5512)</f>
        <v>ｻﾝｷﾗｲ</v>
      </c>
      <c r="P5512" s="16" t="n">
        <f aca="false">N(P5511)+IF($C5512=検索!$B$49,1,0)</f>
        <v>0</v>
      </c>
    </row>
    <row r="5513" customFormat="false" ht="15" hidden="false" customHeight="false" outlineLevel="0" collapsed="false">
      <c r="A5513" s="16" t="s">
        <v>221</v>
      </c>
      <c r="B5513" s="0" t="s">
        <v>12726</v>
      </c>
      <c r="C5513" s="0" t="n">
        <v>510</v>
      </c>
      <c r="D5513" s="0" t="str">
        <f aca="false">IFERROR(VLOOKUP($C5513,薬効分類マスタ!$A$2:$B$180,2,FALSE()),"未登録")</f>
        <v>生薬</v>
      </c>
      <c r="E5513" s="16" t="s">
        <v>12724</v>
      </c>
      <c r="F5513" s="16" t="s">
        <v>476</v>
      </c>
      <c r="G5513" s="16" t="s">
        <v>12724</v>
      </c>
      <c r="I5513" s="0" t="n">
        <v>15</v>
      </c>
      <c r="K5513" s="0" t="str">
        <f aca="false">IFERROR(IF(VLOOKUP($C5513,薬効分類マスタ!$A$2:$E$180,5,FALSE())=0,"",VLOOKUP($C5513,薬効分類マスタ!$A$2:$E$180,5,FALSE())),"")</f>
        <v/>
      </c>
      <c r="L5513" s="17"/>
      <c r="M5513" s="0" t="str">
        <f aca="false">IF($K5513="","",IF($L5513&lt;&gt;"",$L5513,VLOOKUP($C5513,薬効分類マスタ!$A$2:$F$180,6,FALSE())))</f>
        <v/>
      </c>
      <c r="N5513" s="0" t="str">
        <f aca="false">ASC(G5513)</f>
        <v>ｻﾝｷﾗｲ</v>
      </c>
      <c r="O5513" s="0" t="str">
        <f aca="false">ASC(E5513)</f>
        <v>ｻﾝｷﾗｲ</v>
      </c>
      <c r="P5513" s="16" t="n">
        <f aca="false">N(P5512)+IF($C5513=検索!$B$49,1,0)</f>
        <v>0</v>
      </c>
    </row>
    <row r="5514" customFormat="false" ht="15" hidden="false" customHeight="false" outlineLevel="0" collapsed="false">
      <c r="A5514" s="16" t="s">
        <v>221</v>
      </c>
      <c r="B5514" s="0" t="s">
        <v>12727</v>
      </c>
      <c r="C5514" s="0" t="n">
        <v>510</v>
      </c>
      <c r="D5514" s="0" t="str">
        <f aca="false">IFERROR(VLOOKUP($C5514,薬効分類マスタ!$A$2:$B$180,2,FALSE()),"未登録")</f>
        <v>生薬</v>
      </c>
      <c r="E5514" s="16" t="s">
        <v>12728</v>
      </c>
      <c r="F5514" s="16" t="s">
        <v>476</v>
      </c>
      <c r="G5514" s="16" t="s">
        <v>12728</v>
      </c>
      <c r="I5514" s="0" t="n">
        <v>18.9</v>
      </c>
      <c r="K5514" s="0" t="str">
        <f aca="false">IFERROR(IF(VLOOKUP($C5514,薬効分類マスタ!$A$2:$E$180,5,FALSE())=0,"",VLOOKUP($C5514,薬効分類マスタ!$A$2:$E$180,5,FALSE())),"")</f>
        <v/>
      </c>
      <c r="L5514" s="17"/>
      <c r="M5514" s="0" t="str">
        <f aca="false">IF($K5514="","",IF($L5514&lt;&gt;"",$L5514,VLOOKUP($C5514,薬効分類マスタ!$A$2:$F$180,6,FALSE())))</f>
        <v/>
      </c>
      <c r="N5514" s="0" t="str">
        <f aca="false">ASC(G5514)</f>
        <v>ｻﾝｻﾞｼ</v>
      </c>
      <c r="O5514" s="0" t="str">
        <f aca="false">ASC(E5514)</f>
        <v>ｻﾝｻﾞｼ</v>
      </c>
      <c r="P5514" s="16" t="n">
        <f aca="false">N(P5513)+IF($C5514=検索!$B$49,1,0)</f>
        <v>0</v>
      </c>
    </row>
    <row r="5515" customFormat="false" ht="15" hidden="false" customHeight="false" outlineLevel="0" collapsed="false">
      <c r="A5515" s="16" t="s">
        <v>221</v>
      </c>
      <c r="B5515" s="0" t="s">
        <v>12729</v>
      </c>
      <c r="C5515" s="0" t="n">
        <v>510</v>
      </c>
      <c r="D5515" s="0" t="str">
        <f aca="false">IFERROR(VLOOKUP($C5515,薬効分類マスタ!$A$2:$B$180,2,FALSE()),"未登録")</f>
        <v>生薬</v>
      </c>
      <c r="E5515" s="16" t="s">
        <v>12730</v>
      </c>
      <c r="F5515" s="16" t="s">
        <v>476</v>
      </c>
      <c r="G5515" s="16" t="s">
        <v>12731</v>
      </c>
      <c r="I5515" s="0" t="n">
        <v>20.8</v>
      </c>
      <c r="K5515" s="0" t="str">
        <f aca="false">IFERROR(IF(VLOOKUP($C5515,薬効分類マスタ!$A$2:$E$180,5,FALSE())=0,"",VLOOKUP($C5515,薬効分類マスタ!$A$2:$E$180,5,FALSE())),"")</f>
        <v/>
      </c>
      <c r="L5515" s="17"/>
      <c r="M5515" s="0" t="str">
        <f aca="false">IF($K5515="","",IF($L5515&lt;&gt;"",$L5515,VLOOKUP($C5515,薬効分類マスタ!$A$2:$F$180,6,FALSE())))</f>
        <v/>
      </c>
      <c r="N5515" s="0" t="str">
        <f aca="false">ASC(G5515)</f>
        <v>ｻﾝｼｼ末</v>
      </c>
      <c r="O5515" s="0" t="str">
        <f aca="false">ASC(E5515)</f>
        <v>ｻﾝｼｼ</v>
      </c>
      <c r="P5515" s="16" t="n">
        <f aca="false">N(P5514)+IF($C5515=検索!$B$49,1,0)</f>
        <v>0</v>
      </c>
    </row>
    <row r="5516" customFormat="false" ht="15" hidden="false" customHeight="false" outlineLevel="0" collapsed="false">
      <c r="A5516" s="16" t="s">
        <v>221</v>
      </c>
      <c r="B5516" s="0" t="s">
        <v>12732</v>
      </c>
      <c r="C5516" s="0" t="n">
        <v>510</v>
      </c>
      <c r="D5516" s="0" t="str">
        <f aca="false">IFERROR(VLOOKUP($C5516,薬効分類マスタ!$A$2:$B$180,2,FALSE()),"未登録")</f>
        <v>生薬</v>
      </c>
      <c r="E5516" s="16" t="s">
        <v>12730</v>
      </c>
      <c r="F5516" s="16" t="s">
        <v>476</v>
      </c>
      <c r="G5516" s="16" t="s">
        <v>12733</v>
      </c>
      <c r="H5516" s="16" t="s">
        <v>12351</v>
      </c>
      <c r="I5516" s="0" t="n">
        <v>27</v>
      </c>
      <c r="K5516" s="0" t="str">
        <f aca="false">IFERROR(IF(VLOOKUP($C5516,薬効分類マスタ!$A$2:$E$180,5,FALSE())=0,"",VLOOKUP($C5516,薬効分類マスタ!$A$2:$E$180,5,FALSE())),"")</f>
        <v/>
      </c>
      <c r="L5516" s="17"/>
      <c r="M5516" s="0" t="str">
        <f aca="false">IF($K5516="","",IF($L5516&lt;&gt;"",$L5516,VLOOKUP($C5516,薬効分類マスタ!$A$2:$F$180,6,FALSE())))</f>
        <v/>
      </c>
      <c r="N5516" s="0" t="str">
        <f aca="false">ASC(G5516)</f>
        <v>高砂ｻﾝｼｼ末M</v>
      </c>
      <c r="O5516" s="0" t="str">
        <f aca="false">ASC(E5516)</f>
        <v>ｻﾝｼｼ</v>
      </c>
      <c r="P5516" s="16" t="n">
        <f aca="false">N(P5515)+IF($C5516=検索!$B$49,1,0)</f>
        <v>0</v>
      </c>
    </row>
    <row r="5517" customFormat="false" ht="15" hidden="false" customHeight="false" outlineLevel="0" collapsed="false">
      <c r="A5517" s="16" t="s">
        <v>221</v>
      </c>
      <c r="B5517" s="0" t="s">
        <v>12734</v>
      </c>
      <c r="C5517" s="0" t="n">
        <v>510</v>
      </c>
      <c r="D5517" s="0" t="str">
        <f aca="false">IFERROR(VLOOKUP($C5517,薬効分類マスタ!$A$2:$B$180,2,FALSE()),"未登録")</f>
        <v>生薬</v>
      </c>
      <c r="E5517" s="16" t="s">
        <v>12730</v>
      </c>
      <c r="F5517" s="16" t="s">
        <v>476</v>
      </c>
      <c r="G5517" s="16" t="s">
        <v>12735</v>
      </c>
      <c r="H5517" s="16" t="s">
        <v>12296</v>
      </c>
      <c r="I5517" s="0" t="n">
        <v>27</v>
      </c>
      <c r="K5517" s="0" t="str">
        <f aca="false">IFERROR(IF(VLOOKUP($C5517,薬効分類マスタ!$A$2:$E$180,5,FALSE())=0,"",VLOOKUP($C5517,薬効分類マスタ!$A$2:$E$180,5,FALSE())),"")</f>
        <v/>
      </c>
      <c r="L5517" s="17"/>
      <c r="M5517" s="0" t="str">
        <f aca="false">IF($K5517="","",IF($L5517&lt;&gt;"",$L5517,VLOOKUP($C5517,薬効分類マスタ!$A$2:$F$180,6,FALSE())))</f>
        <v/>
      </c>
      <c r="N5517" s="0" t="str">
        <f aca="false">ASC(G5517)</f>
        <v>ﾄﾁﾓﾄのｻﾝｼｼ末</v>
      </c>
      <c r="O5517" s="0" t="str">
        <f aca="false">ASC(E5517)</f>
        <v>ｻﾝｼｼ</v>
      </c>
      <c r="P5517" s="16" t="n">
        <f aca="false">N(P5516)+IF($C5517=検索!$B$49,1,0)</f>
        <v>0</v>
      </c>
    </row>
    <row r="5518" customFormat="false" ht="15" hidden="false" customHeight="false" outlineLevel="0" collapsed="false">
      <c r="A5518" s="16" t="s">
        <v>221</v>
      </c>
      <c r="B5518" s="0" t="s">
        <v>12736</v>
      </c>
      <c r="C5518" s="0" t="n">
        <v>510</v>
      </c>
      <c r="D5518" s="0" t="str">
        <f aca="false">IFERROR(VLOOKUP($C5518,薬効分類マスタ!$A$2:$B$180,2,FALSE()),"未登録")</f>
        <v>生薬</v>
      </c>
      <c r="E5518" s="16" t="s">
        <v>12730</v>
      </c>
      <c r="F5518" s="16" t="s">
        <v>476</v>
      </c>
      <c r="G5518" s="16" t="s">
        <v>12730</v>
      </c>
      <c r="I5518" s="0" t="n">
        <v>15.9</v>
      </c>
      <c r="K5518" s="0" t="str">
        <f aca="false">IFERROR(IF(VLOOKUP($C5518,薬効分類マスタ!$A$2:$E$180,5,FALSE())=0,"",VLOOKUP($C5518,薬効分類マスタ!$A$2:$E$180,5,FALSE())),"")</f>
        <v/>
      </c>
      <c r="L5518" s="17"/>
      <c r="M5518" s="0" t="str">
        <f aca="false">IF($K5518="","",IF($L5518&lt;&gt;"",$L5518,VLOOKUP($C5518,薬効分類マスタ!$A$2:$F$180,6,FALSE())))</f>
        <v/>
      </c>
      <c r="N5518" s="0" t="str">
        <f aca="false">ASC(G5518)</f>
        <v>ｻﾝｼｼ</v>
      </c>
      <c r="O5518" s="0" t="str">
        <f aca="false">ASC(E5518)</f>
        <v>ｻﾝｼｼ</v>
      </c>
      <c r="P5518" s="16" t="n">
        <f aca="false">N(P5517)+IF($C5518=検索!$B$49,1,0)</f>
        <v>0</v>
      </c>
    </row>
    <row r="5519" customFormat="false" ht="15" hidden="false" customHeight="false" outlineLevel="0" collapsed="false">
      <c r="A5519" s="16" t="s">
        <v>221</v>
      </c>
      <c r="B5519" s="0" t="s">
        <v>12737</v>
      </c>
      <c r="C5519" s="0" t="n">
        <v>510</v>
      </c>
      <c r="D5519" s="0" t="str">
        <f aca="false">IFERROR(VLOOKUP($C5519,薬効分類マスタ!$A$2:$B$180,2,FALSE()),"未登録")</f>
        <v>生薬</v>
      </c>
      <c r="E5519" s="16" t="s">
        <v>12730</v>
      </c>
      <c r="F5519" s="16" t="s">
        <v>476</v>
      </c>
      <c r="G5519" s="16" t="s">
        <v>12738</v>
      </c>
      <c r="H5519" s="16" t="s">
        <v>12351</v>
      </c>
      <c r="I5519" s="0" t="n">
        <v>17.7</v>
      </c>
      <c r="K5519" s="0" t="str">
        <f aca="false">IFERROR(IF(VLOOKUP($C5519,薬効分類マスタ!$A$2:$E$180,5,FALSE())=0,"",VLOOKUP($C5519,薬効分類マスタ!$A$2:$E$180,5,FALSE())),"")</f>
        <v/>
      </c>
      <c r="L5519" s="17"/>
      <c r="M5519" s="0" t="str">
        <f aca="false">IF($K5519="","",IF($L5519&lt;&gt;"",$L5519,VLOOKUP($C5519,薬効分類マスタ!$A$2:$F$180,6,FALSE())))</f>
        <v/>
      </c>
      <c r="N5519" s="0" t="str">
        <f aca="false">ASC(G5519)</f>
        <v>高砂ｻﾝｼｼM</v>
      </c>
      <c r="O5519" s="0" t="str">
        <f aca="false">ASC(E5519)</f>
        <v>ｻﾝｼｼ</v>
      </c>
      <c r="P5519" s="16" t="n">
        <f aca="false">N(P5518)+IF($C5519=検索!$B$49,1,0)</f>
        <v>0</v>
      </c>
    </row>
    <row r="5520" customFormat="false" ht="15" hidden="false" customHeight="false" outlineLevel="0" collapsed="false">
      <c r="A5520" s="16" t="s">
        <v>221</v>
      </c>
      <c r="B5520" s="0" t="s">
        <v>12739</v>
      </c>
      <c r="C5520" s="0" t="n">
        <v>510</v>
      </c>
      <c r="D5520" s="0" t="str">
        <f aca="false">IFERROR(VLOOKUP($C5520,薬効分類マスタ!$A$2:$B$180,2,FALSE()),"未登録")</f>
        <v>生薬</v>
      </c>
      <c r="E5520" s="16" t="s">
        <v>12730</v>
      </c>
      <c r="F5520" s="16" t="s">
        <v>476</v>
      </c>
      <c r="G5520" s="16" t="s">
        <v>12740</v>
      </c>
      <c r="H5520" s="16" t="s">
        <v>9549</v>
      </c>
      <c r="I5520" s="0" t="n">
        <v>17.7</v>
      </c>
      <c r="K5520" s="0" t="str">
        <f aca="false">IFERROR(IF(VLOOKUP($C5520,薬効分類マスタ!$A$2:$E$180,5,FALSE())=0,"",VLOOKUP($C5520,薬効分類マスタ!$A$2:$E$180,5,FALSE())),"")</f>
        <v/>
      </c>
      <c r="L5520" s="17"/>
      <c r="M5520" s="0" t="str">
        <f aca="false">IF($K5520="","",IF($L5520&lt;&gt;"",$L5520,VLOOKUP($C5520,薬効分類マスタ!$A$2:$F$180,6,FALSE())))</f>
        <v/>
      </c>
      <c r="N5520" s="0" t="str">
        <f aca="false">ASC(G5520)</f>
        <v>ﾂﾑﾗの生薬ｻﾝｼｼ</v>
      </c>
      <c r="O5520" s="0" t="str">
        <f aca="false">ASC(E5520)</f>
        <v>ｻﾝｼｼ</v>
      </c>
      <c r="P5520" s="16" t="n">
        <f aca="false">N(P5519)+IF($C5520=検索!$B$49,1,0)</f>
        <v>0</v>
      </c>
    </row>
    <row r="5521" customFormat="false" ht="15" hidden="false" customHeight="false" outlineLevel="0" collapsed="false">
      <c r="A5521" s="16" t="s">
        <v>221</v>
      </c>
      <c r="B5521" s="0" t="s">
        <v>12741</v>
      </c>
      <c r="C5521" s="0" t="n">
        <v>510</v>
      </c>
      <c r="D5521" s="0" t="str">
        <f aca="false">IFERROR(VLOOKUP($C5521,薬効分類マスタ!$A$2:$B$180,2,FALSE()),"未登録")</f>
        <v>生薬</v>
      </c>
      <c r="E5521" s="16" t="s">
        <v>12730</v>
      </c>
      <c r="F5521" s="16" t="s">
        <v>476</v>
      </c>
      <c r="G5521" s="16" t="s">
        <v>12742</v>
      </c>
      <c r="H5521" s="16" t="s">
        <v>12296</v>
      </c>
      <c r="I5521" s="0" t="n">
        <v>17.7</v>
      </c>
      <c r="K5521" s="0" t="str">
        <f aca="false">IFERROR(IF(VLOOKUP($C5521,薬効分類マスタ!$A$2:$E$180,5,FALSE())=0,"",VLOOKUP($C5521,薬効分類マスタ!$A$2:$E$180,5,FALSE())),"")</f>
        <v/>
      </c>
      <c r="L5521" s="17"/>
      <c r="M5521" s="0" t="str">
        <f aca="false">IF($K5521="","",IF($L5521&lt;&gt;"",$L5521,VLOOKUP($C5521,薬効分類マスタ!$A$2:$F$180,6,FALSE())))</f>
        <v/>
      </c>
      <c r="N5521" s="0" t="str">
        <f aca="false">ASC(G5521)</f>
        <v>ﾄﾁﾓﾄのｻﾝｼｼ</v>
      </c>
      <c r="O5521" s="0" t="str">
        <f aca="false">ASC(E5521)</f>
        <v>ｻﾝｼｼ</v>
      </c>
      <c r="P5521" s="16" t="n">
        <f aca="false">N(P5520)+IF($C5521=検索!$B$49,1,0)</f>
        <v>0</v>
      </c>
    </row>
    <row r="5522" customFormat="false" ht="15" hidden="false" customHeight="false" outlineLevel="0" collapsed="false">
      <c r="A5522" s="16" t="s">
        <v>221</v>
      </c>
      <c r="B5522" s="0" t="s">
        <v>12743</v>
      </c>
      <c r="C5522" s="0" t="n">
        <v>510</v>
      </c>
      <c r="D5522" s="0" t="str">
        <f aca="false">IFERROR(VLOOKUP($C5522,薬効分類マスタ!$A$2:$B$180,2,FALSE()),"未登録")</f>
        <v>生薬</v>
      </c>
      <c r="E5522" s="16" t="s">
        <v>12730</v>
      </c>
      <c r="F5522" s="16" t="s">
        <v>476</v>
      </c>
      <c r="G5522" s="16" t="s">
        <v>12744</v>
      </c>
      <c r="H5522" s="16" t="s">
        <v>12358</v>
      </c>
      <c r="I5522" s="0" t="n">
        <v>17.7</v>
      </c>
      <c r="K5522" s="0" t="str">
        <f aca="false">IFERROR(IF(VLOOKUP($C5522,薬効分類マスタ!$A$2:$E$180,5,FALSE())=0,"",VLOOKUP($C5522,薬効分類マスタ!$A$2:$E$180,5,FALSE())),"")</f>
        <v/>
      </c>
      <c r="L5522" s="17"/>
      <c r="M5522" s="0" t="str">
        <f aca="false">IF($K5522="","",IF($L5522&lt;&gt;"",$L5522,VLOOKUP($C5522,薬効分類マスタ!$A$2:$F$180,6,FALSE())))</f>
        <v/>
      </c>
      <c r="N5522" s="0" t="str">
        <f aca="false">ASC(G5522)</f>
        <v>ﾎﾘｴ　ｻﾝｼｼK</v>
      </c>
      <c r="O5522" s="0" t="str">
        <f aca="false">ASC(E5522)</f>
        <v>ｻﾝｼｼ</v>
      </c>
      <c r="P5522" s="16" t="n">
        <f aca="false">N(P5521)+IF($C5522=検索!$B$49,1,0)</f>
        <v>0</v>
      </c>
    </row>
    <row r="5523" customFormat="false" ht="15" hidden="false" customHeight="false" outlineLevel="0" collapsed="false">
      <c r="A5523" s="16" t="s">
        <v>221</v>
      </c>
      <c r="B5523" s="0" t="s">
        <v>12745</v>
      </c>
      <c r="C5523" s="0" t="n">
        <v>510</v>
      </c>
      <c r="D5523" s="0" t="str">
        <f aca="false">IFERROR(VLOOKUP($C5523,薬効分類マスタ!$A$2:$B$180,2,FALSE()),"未登録")</f>
        <v>生薬</v>
      </c>
      <c r="E5523" s="16" t="s">
        <v>12746</v>
      </c>
      <c r="F5523" s="16" t="s">
        <v>476</v>
      </c>
      <c r="G5523" s="16" t="s">
        <v>12746</v>
      </c>
      <c r="I5523" s="0" t="n">
        <v>56.6</v>
      </c>
      <c r="K5523" s="0" t="str">
        <f aca="false">IFERROR(IF(VLOOKUP($C5523,薬効分類マスタ!$A$2:$E$180,5,FALSE())=0,"",VLOOKUP($C5523,薬効分類マスタ!$A$2:$E$180,5,FALSE())),"")</f>
        <v/>
      </c>
      <c r="L5523" s="17"/>
      <c r="M5523" s="0" t="str">
        <f aca="false">IF($K5523="","",IF($L5523&lt;&gt;"",$L5523,VLOOKUP($C5523,薬効分類マスタ!$A$2:$F$180,6,FALSE())))</f>
        <v/>
      </c>
      <c r="N5523" s="0" t="str">
        <f aca="false">ASC(G5523)</f>
        <v>ｻﾝｼｭﾕ</v>
      </c>
      <c r="O5523" s="0" t="str">
        <f aca="false">ASC(E5523)</f>
        <v>ｻﾝｼｭﾕ</v>
      </c>
      <c r="P5523" s="16" t="n">
        <f aca="false">N(P5522)+IF($C5523=検索!$B$49,1,0)</f>
        <v>0</v>
      </c>
    </row>
    <row r="5524" customFormat="false" ht="15" hidden="false" customHeight="false" outlineLevel="0" collapsed="false">
      <c r="A5524" s="16" t="s">
        <v>221</v>
      </c>
      <c r="B5524" s="0" t="s">
        <v>12747</v>
      </c>
      <c r="C5524" s="0" t="n">
        <v>510</v>
      </c>
      <c r="D5524" s="0" t="str">
        <f aca="false">IFERROR(VLOOKUP($C5524,薬効分類マスタ!$A$2:$B$180,2,FALSE()),"未登録")</f>
        <v>生薬</v>
      </c>
      <c r="E5524" s="16" t="s">
        <v>12746</v>
      </c>
      <c r="F5524" s="16" t="s">
        <v>476</v>
      </c>
      <c r="G5524" s="16" t="s">
        <v>12748</v>
      </c>
      <c r="H5524" s="16" t="s">
        <v>12296</v>
      </c>
      <c r="I5524" s="0" t="n">
        <v>59</v>
      </c>
      <c r="K5524" s="0" t="str">
        <f aca="false">IFERROR(IF(VLOOKUP($C5524,薬効分類マスタ!$A$2:$E$180,5,FALSE())=0,"",VLOOKUP($C5524,薬効分類マスタ!$A$2:$E$180,5,FALSE())),"")</f>
        <v/>
      </c>
      <c r="L5524" s="17"/>
      <c r="M5524" s="0" t="str">
        <f aca="false">IF($K5524="","",IF($L5524&lt;&gt;"",$L5524,VLOOKUP($C5524,薬効分類マスタ!$A$2:$F$180,6,FALSE())))</f>
        <v/>
      </c>
      <c r="N5524" s="0" t="str">
        <f aca="false">ASC(G5524)</f>
        <v>ﾄﾁﾓﾄのｻﾝｼｭﾕ</v>
      </c>
      <c r="O5524" s="0" t="str">
        <f aca="false">ASC(E5524)</f>
        <v>ｻﾝｼｭﾕ</v>
      </c>
      <c r="P5524" s="16" t="n">
        <f aca="false">N(P5523)+IF($C5524=検索!$B$49,1,0)</f>
        <v>0</v>
      </c>
    </row>
    <row r="5525" customFormat="false" ht="15" hidden="false" customHeight="false" outlineLevel="0" collapsed="false">
      <c r="A5525" s="16" t="s">
        <v>221</v>
      </c>
      <c r="B5525" s="0" t="s">
        <v>12749</v>
      </c>
      <c r="C5525" s="0" t="n">
        <v>510</v>
      </c>
      <c r="D5525" s="0" t="str">
        <f aca="false">IFERROR(VLOOKUP($C5525,薬効分類マスタ!$A$2:$B$180,2,FALSE()),"未登録")</f>
        <v>生薬</v>
      </c>
      <c r="E5525" s="16" t="s">
        <v>12750</v>
      </c>
      <c r="F5525" s="16" t="s">
        <v>476</v>
      </c>
      <c r="G5525" s="16" t="s">
        <v>12751</v>
      </c>
      <c r="I5525" s="0" t="n">
        <v>101.9</v>
      </c>
      <c r="K5525" s="0" t="str">
        <f aca="false">IFERROR(IF(VLOOKUP($C5525,薬効分類マスタ!$A$2:$E$180,5,FALSE())=0,"",VLOOKUP($C5525,薬効分類マスタ!$A$2:$E$180,5,FALSE())),"")</f>
        <v/>
      </c>
      <c r="L5525" s="17"/>
      <c r="M5525" s="0" t="str">
        <f aca="false">IF($K5525="","",IF($L5525&lt;&gt;"",$L5525,VLOOKUP($C5525,薬効分類マスタ!$A$2:$F$180,6,FALSE())))</f>
        <v/>
      </c>
      <c r="N5525" s="0" t="str">
        <f aca="false">ASC(G5525)</f>
        <v>ｻﾝｼｮｳ末</v>
      </c>
      <c r="O5525" s="0" t="str">
        <f aca="false">ASC(E5525)</f>
        <v>ｻﾝｼｮｳ</v>
      </c>
      <c r="P5525" s="16" t="n">
        <f aca="false">N(P5524)+IF($C5525=検索!$B$49,1,0)</f>
        <v>0</v>
      </c>
    </row>
    <row r="5526" customFormat="false" ht="15" hidden="false" customHeight="false" outlineLevel="0" collapsed="false">
      <c r="A5526" s="16" t="s">
        <v>221</v>
      </c>
      <c r="B5526" s="0" t="s">
        <v>12752</v>
      </c>
      <c r="C5526" s="0" t="n">
        <v>510</v>
      </c>
      <c r="D5526" s="0" t="str">
        <f aca="false">IFERROR(VLOOKUP($C5526,薬効分類マスタ!$A$2:$B$180,2,FALSE()),"未登録")</f>
        <v>生薬</v>
      </c>
      <c r="E5526" s="16" t="s">
        <v>12750</v>
      </c>
      <c r="F5526" s="16" t="s">
        <v>476</v>
      </c>
      <c r="G5526" s="16" t="s">
        <v>12750</v>
      </c>
      <c r="I5526" s="0" t="n">
        <v>267</v>
      </c>
      <c r="K5526" s="0" t="str">
        <f aca="false">IFERROR(IF(VLOOKUP($C5526,薬効分類マスタ!$A$2:$E$180,5,FALSE())=0,"",VLOOKUP($C5526,薬効分類マスタ!$A$2:$E$180,5,FALSE())),"")</f>
        <v/>
      </c>
      <c r="L5526" s="17"/>
      <c r="M5526" s="0" t="str">
        <f aca="false">IF($K5526="","",IF($L5526&lt;&gt;"",$L5526,VLOOKUP($C5526,薬効分類マスタ!$A$2:$F$180,6,FALSE())))</f>
        <v/>
      </c>
      <c r="N5526" s="0" t="str">
        <f aca="false">ASC(G5526)</f>
        <v>ｻﾝｼｮｳ</v>
      </c>
      <c r="O5526" s="0" t="str">
        <f aca="false">ASC(E5526)</f>
        <v>ｻﾝｼｮｳ</v>
      </c>
      <c r="P5526" s="16" t="n">
        <f aca="false">N(P5525)+IF($C5526=検索!$B$49,1,0)</f>
        <v>0</v>
      </c>
    </row>
    <row r="5527" customFormat="false" ht="15" hidden="false" customHeight="false" outlineLevel="0" collapsed="false">
      <c r="A5527" s="16" t="s">
        <v>221</v>
      </c>
      <c r="B5527" s="0" t="s">
        <v>12753</v>
      </c>
      <c r="C5527" s="0" t="n">
        <v>510</v>
      </c>
      <c r="D5527" s="0" t="str">
        <f aca="false">IFERROR(VLOOKUP($C5527,薬効分類マスタ!$A$2:$B$180,2,FALSE()),"未登録")</f>
        <v>生薬</v>
      </c>
      <c r="E5527" s="16" t="s">
        <v>12750</v>
      </c>
      <c r="F5527" s="16" t="s">
        <v>476</v>
      </c>
      <c r="G5527" s="16" t="s">
        <v>12754</v>
      </c>
      <c r="H5527" s="16" t="s">
        <v>12351</v>
      </c>
      <c r="I5527" s="0" t="n">
        <v>347.1</v>
      </c>
      <c r="K5527" s="0" t="str">
        <f aca="false">IFERROR(IF(VLOOKUP($C5527,薬効分類マスタ!$A$2:$E$180,5,FALSE())=0,"",VLOOKUP($C5527,薬効分類マスタ!$A$2:$E$180,5,FALSE())),"")</f>
        <v/>
      </c>
      <c r="L5527" s="17"/>
      <c r="M5527" s="0" t="str">
        <f aca="false">IF($K5527="","",IF($L5527&lt;&gt;"",$L5527,VLOOKUP($C5527,薬効分類マスタ!$A$2:$F$180,6,FALSE())))</f>
        <v/>
      </c>
      <c r="N5527" s="0" t="str">
        <f aca="false">ASC(G5527)</f>
        <v>高砂ｻﾝｼｮｳM</v>
      </c>
      <c r="O5527" s="0" t="str">
        <f aca="false">ASC(E5527)</f>
        <v>ｻﾝｼｮｳ</v>
      </c>
      <c r="P5527" s="16" t="n">
        <f aca="false">N(P5526)+IF($C5527=検索!$B$49,1,0)</f>
        <v>0</v>
      </c>
    </row>
    <row r="5528" customFormat="false" ht="15" hidden="false" customHeight="false" outlineLevel="0" collapsed="false">
      <c r="A5528" s="16" t="s">
        <v>221</v>
      </c>
      <c r="B5528" s="0" t="s">
        <v>12755</v>
      </c>
      <c r="C5528" s="0" t="n">
        <v>510</v>
      </c>
      <c r="D5528" s="0" t="str">
        <f aca="false">IFERROR(VLOOKUP($C5528,薬効分類マスタ!$A$2:$B$180,2,FALSE()),"未登録")</f>
        <v>生薬</v>
      </c>
      <c r="E5528" s="16" t="s">
        <v>12750</v>
      </c>
      <c r="F5528" s="16" t="s">
        <v>476</v>
      </c>
      <c r="G5528" s="16" t="s">
        <v>12756</v>
      </c>
      <c r="H5528" s="16" t="s">
        <v>9549</v>
      </c>
      <c r="I5528" s="0" t="n">
        <v>347.1</v>
      </c>
      <c r="K5528" s="0" t="str">
        <f aca="false">IFERROR(IF(VLOOKUP($C5528,薬効分類マスタ!$A$2:$E$180,5,FALSE())=0,"",VLOOKUP($C5528,薬効分類マスタ!$A$2:$E$180,5,FALSE())),"")</f>
        <v/>
      </c>
      <c r="L5528" s="17"/>
      <c r="M5528" s="0" t="str">
        <f aca="false">IF($K5528="","",IF($L5528&lt;&gt;"",$L5528,VLOOKUP($C5528,薬効分類マスタ!$A$2:$F$180,6,FALSE())))</f>
        <v/>
      </c>
      <c r="N5528" s="0" t="str">
        <f aca="false">ASC(G5528)</f>
        <v>ﾂﾑﾗの生薬ｻﾝｼｮｳ</v>
      </c>
      <c r="O5528" s="0" t="str">
        <f aca="false">ASC(E5528)</f>
        <v>ｻﾝｼｮｳ</v>
      </c>
      <c r="P5528" s="16" t="n">
        <f aca="false">N(P5527)+IF($C5528=検索!$B$49,1,0)</f>
        <v>0</v>
      </c>
    </row>
    <row r="5529" customFormat="false" ht="15" hidden="false" customHeight="false" outlineLevel="0" collapsed="false">
      <c r="A5529" s="16" t="s">
        <v>221</v>
      </c>
      <c r="B5529" s="0" t="s">
        <v>12757</v>
      </c>
      <c r="C5529" s="0" t="n">
        <v>510</v>
      </c>
      <c r="D5529" s="0" t="str">
        <f aca="false">IFERROR(VLOOKUP($C5529,薬効分類マスタ!$A$2:$B$180,2,FALSE()),"未登録")</f>
        <v>生薬</v>
      </c>
      <c r="E5529" s="16" t="s">
        <v>12750</v>
      </c>
      <c r="F5529" s="16" t="s">
        <v>476</v>
      </c>
      <c r="G5529" s="16" t="s">
        <v>12758</v>
      </c>
      <c r="H5529" s="16" t="s">
        <v>12296</v>
      </c>
      <c r="I5529" s="0" t="n">
        <v>347.1</v>
      </c>
      <c r="K5529" s="0" t="str">
        <f aca="false">IFERROR(IF(VLOOKUP($C5529,薬効分類マスタ!$A$2:$E$180,5,FALSE())=0,"",VLOOKUP($C5529,薬効分類マスタ!$A$2:$E$180,5,FALSE())),"")</f>
        <v/>
      </c>
      <c r="L5529" s="17"/>
      <c r="M5529" s="0" t="str">
        <f aca="false">IF($K5529="","",IF($L5529&lt;&gt;"",$L5529,VLOOKUP($C5529,薬効分類マスタ!$A$2:$F$180,6,FALSE())))</f>
        <v/>
      </c>
      <c r="N5529" s="0" t="str">
        <f aca="false">ASC(G5529)</f>
        <v>ﾄﾁﾓﾄのｻﾝｼｮｳ</v>
      </c>
      <c r="O5529" s="0" t="str">
        <f aca="false">ASC(E5529)</f>
        <v>ｻﾝｼｮｳ</v>
      </c>
      <c r="P5529" s="16" t="n">
        <f aca="false">N(P5528)+IF($C5529=検索!$B$49,1,0)</f>
        <v>0</v>
      </c>
    </row>
    <row r="5530" customFormat="false" ht="15" hidden="false" customHeight="false" outlineLevel="0" collapsed="false">
      <c r="A5530" s="16" t="s">
        <v>221</v>
      </c>
      <c r="B5530" s="0" t="s">
        <v>12759</v>
      </c>
      <c r="C5530" s="0" t="n">
        <v>510</v>
      </c>
      <c r="D5530" s="0" t="str">
        <f aca="false">IFERROR(VLOOKUP($C5530,薬効分類マスタ!$A$2:$B$180,2,FALSE()),"未登録")</f>
        <v>生薬</v>
      </c>
      <c r="E5530" s="16" t="s">
        <v>12760</v>
      </c>
      <c r="F5530" s="16" t="s">
        <v>476</v>
      </c>
      <c r="G5530" s="16" t="s">
        <v>12760</v>
      </c>
      <c r="I5530" s="0" t="n">
        <v>19.7</v>
      </c>
      <c r="K5530" s="0" t="str">
        <f aca="false">IFERROR(IF(VLOOKUP($C5530,薬効分類マスタ!$A$2:$E$180,5,FALSE())=0,"",VLOOKUP($C5530,薬効分類マスタ!$A$2:$E$180,5,FALSE())),"")</f>
        <v/>
      </c>
      <c r="L5530" s="17"/>
      <c r="M5530" s="0" t="str">
        <f aca="false">IF($K5530="","",IF($L5530&lt;&gt;"",$L5530,VLOOKUP($C5530,薬効分類マスタ!$A$2:$F$180,6,FALSE())))</f>
        <v/>
      </c>
      <c r="N5530" s="0" t="str">
        <f aca="false">ASC(G5530)</f>
        <v>ｻﾝｽﾞｺﾝ</v>
      </c>
      <c r="O5530" s="0" t="str">
        <f aca="false">ASC(E5530)</f>
        <v>ｻﾝｽﾞｺﾝ</v>
      </c>
      <c r="P5530" s="16" t="n">
        <f aca="false">N(P5529)+IF($C5530=検索!$B$49,1,0)</f>
        <v>0</v>
      </c>
    </row>
    <row r="5531" customFormat="false" ht="15" hidden="false" customHeight="false" outlineLevel="0" collapsed="false">
      <c r="A5531" s="16" t="s">
        <v>221</v>
      </c>
      <c r="B5531" s="0" t="s">
        <v>12761</v>
      </c>
      <c r="C5531" s="0" t="n">
        <v>510</v>
      </c>
      <c r="D5531" s="0" t="str">
        <f aca="false">IFERROR(VLOOKUP($C5531,薬効分類マスタ!$A$2:$B$180,2,FALSE()),"未登録")</f>
        <v>生薬</v>
      </c>
      <c r="E5531" s="16" t="s">
        <v>12762</v>
      </c>
      <c r="F5531" s="16" t="s">
        <v>476</v>
      </c>
      <c r="G5531" s="16" t="s">
        <v>12762</v>
      </c>
      <c r="I5531" s="0" t="n">
        <v>46.4</v>
      </c>
      <c r="K5531" s="0" t="str">
        <f aca="false">IFERROR(IF(VLOOKUP($C5531,薬効分類マスタ!$A$2:$E$180,5,FALSE())=0,"",VLOOKUP($C5531,薬効分類マスタ!$A$2:$E$180,5,FALSE())),"")</f>
        <v/>
      </c>
      <c r="L5531" s="17"/>
      <c r="M5531" s="0" t="str">
        <f aca="false">IF($K5531="","",IF($L5531&lt;&gt;"",$L5531,VLOOKUP($C5531,薬効分類マスタ!$A$2:$F$180,6,FALSE())))</f>
        <v/>
      </c>
      <c r="N5531" s="0" t="str">
        <f aca="false">ASC(G5531)</f>
        <v>ｻﾝｿｳﾆﾝ</v>
      </c>
      <c r="O5531" s="0" t="str">
        <f aca="false">ASC(E5531)</f>
        <v>ｻﾝｿｳﾆﾝ</v>
      </c>
      <c r="P5531" s="16" t="n">
        <f aca="false">N(P5530)+IF($C5531=検索!$B$49,1,0)</f>
        <v>0</v>
      </c>
    </row>
    <row r="5532" customFormat="false" ht="15" hidden="false" customHeight="false" outlineLevel="0" collapsed="false">
      <c r="A5532" s="16" t="s">
        <v>221</v>
      </c>
      <c r="B5532" s="0" t="s">
        <v>12763</v>
      </c>
      <c r="C5532" s="0" t="n">
        <v>510</v>
      </c>
      <c r="D5532" s="0" t="str">
        <f aca="false">IFERROR(VLOOKUP($C5532,薬効分類マスタ!$A$2:$B$180,2,FALSE()),"未登録")</f>
        <v>生薬</v>
      </c>
      <c r="E5532" s="16" t="s">
        <v>12764</v>
      </c>
      <c r="F5532" s="16" t="s">
        <v>476</v>
      </c>
      <c r="G5532" s="16" t="s">
        <v>12764</v>
      </c>
      <c r="I5532" s="0" t="n">
        <v>18.7</v>
      </c>
      <c r="K5532" s="0" t="str">
        <f aca="false">IFERROR(IF(VLOOKUP($C5532,薬効分類マスタ!$A$2:$E$180,5,FALSE())=0,"",VLOOKUP($C5532,薬効分類マスタ!$A$2:$E$180,5,FALSE())),"")</f>
        <v/>
      </c>
      <c r="L5532" s="17"/>
      <c r="M5532" s="0" t="str">
        <f aca="false">IF($K5532="","",IF($L5532&lt;&gt;"",$L5532,VLOOKUP($C5532,薬効分類マスタ!$A$2:$F$180,6,FALSE())))</f>
        <v/>
      </c>
      <c r="N5532" s="0" t="str">
        <f aca="false">ASC(G5532)</f>
        <v>ｻﾝﾔｸ</v>
      </c>
      <c r="O5532" s="0" t="str">
        <f aca="false">ASC(E5532)</f>
        <v>ｻﾝﾔｸ</v>
      </c>
      <c r="P5532" s="16" t="n">
        <f aca="false">N(P5531)+IF($C5532=検索!$B$49,1,0)</f>
        <v>0</v>
      </c>
    </row>
    <row r="5533" customFormat="false" ht="15" hidden="false" customHeight="false" outlineLevel="0" collapsed="false">
      <c r="A5533" s="16" t="s">
        <v>221</v>
      </c>
      <c r="B5533" s="0" t="s">
        <v>12765</v>
      </c>
      <c r="C5533" s="0" t="n">
        <v>510</v>
      </c>
      <c r="D5533" s="0" t="str">
        <f aca="false">IFERROR(VLOOKUP($C5533,薬効分類マスタ!$A$2:$B$180,2,FALSE()),"未登録")</f>
        <v>生薬</v>
      </c>
      <c r="E5533" s="16" t="s">
        <v>12764</v>
      </c>
      <c r="F5533" s="16" t="s">
        <v>476</v>
      </c>
      <c r="G5533" s="16" t="s">
        <v>12766</v>
      </c>
      <c r="H5533" s="16" t="s">
        <v>12293</v>
      </c>
      <c r="I5533" s="0" t="n">
        <v>20</v>
      </c>
      <c r="K5533" s="0" t="str">
        <f aca="false">IFERROR(IF(VLOOKUP($C5533,薬効分類マスタ!$A$2:$E$180,5,FALSE())=0,"",VLOOKUP($C5533,薬効分類マスタ!$A$2:$E$180,5,FALSE())),"")</f>
        <v/>
      </c>
      <c r="L5533" s="17"/>
      <c r="M5533" s="0" t="str">
        <f aca="false">IF($K5533="","",IF($L5533&lt;&gt;"",$L5533,VLOOKUP($C5533,薬効分類マスタ!$A$2:$F$180,6,FALSE())))</f>
        <v/>
      </c>
      <c r="N5533" s="0" t="str">
        <f aca="false">ASC(G5533)</f>
        <v>ｳﾁﾀﾞのｻﾝﾔｸM</v>
      </c>
      <c r="O5533" s="0" t="str">
        <f aca="false">ASC(E5533)</f>
        <v>ｻﾝﾔｸ</v>
      </c>
      <c r="P5533" s="16" t="n">
        <f aca="false">N(P5532)+IF($C5533=検索!$B$49,1,0)</f>
        <v>0</v>
      </c>
    </row>
    <row r="5534" customFormat="false" ht="15" hidden="false" customHeight="false" outlineLevel="0" collapsed="false">
      <c r="A5534" s="16" t="s">
        <v>221</v>
      </c>
      <c r="B5534" s="0" t="s">
        <v>12767</v>
      </c>
      <c r="C5534" s="0" t="n">
        <v>510</v>
      </c>
      <c r="D5534" s="0" t="str">
        <f aca="false">IFERROR(VLOOKUP($C5534,薬効分類マスタ!$A$2:$B$180,2,FALSE()),"未登録")</f>
        <v>生薬</v>
      </c>
      <c r="E5534" s="16" t="s">
        <v>12764</v>
      </c>
      <c r="F5534" s="16" t="s">
        <v>476</v>
      </c>
      <c r="G5534" s="16" t="s">
        <v>12768</v>
      </c>
      <c r="H5534" s="16" t="s">
        <v>12348</v>
      </c>
      <c r="I5534" s="0" t="n">
        <v>19.8</v>
      </c>
      <c r="K5534" s="0" t="str">
        <f aca="false">IFERROR(IF(VLOOKUP($C5534,薬効分類マスタ!$A$2:$E$180,5,FALSE())=0,"",VLOOKUP($C5534,薬効分類マスタ!$A$2:$E$180,5,FALSE())),"")</f>
        <v/>
      </c>
      <c r="L5534" s="17"/>
      <c r="M5534" s="0" t="str">
        <f aca="false">IF($K5534="","",IF($L5534&lt;&gt;"",$L5534,VLOOKUP($C5534,薬効分類マスタ!$A$2:$F$180,6,FALSE())))</f>
        <v/>
      </c>
      <c r="N5534" s="0" t="str">
        <f aca="false">ASC(G5534)</f>
        <v>小島山薬M</v>
      </c>
      <c r="O5534" s="0" t="str">
        <f aca="false">ASC(E5534)</f>
        <v>ｻﾝﾔｸ</v>
      </c>
      <c r="P5534" s="16" t="n">
        <f aca="false">N(P5533)+IF($C5534=検索!$B$49,1,0)</f>
        <v>0</v>
      </c>
    </row>
    <row r="5535" customFormat="false" ht="15" hidden="false" customHeight="false" outlineLevel="0" collapsed="false">
      <c r="A5535" s="16" t="s">
        <v>221</v>
      </c>
      <c r="B5535" s="0" t="s">
        <v>12769</v>
      </c>
      <c r="C5535" s="0" t="n">
        <v>510</v>
      </c>
      <c r="D5535" s="0" t="str">
        <f aca="false">IFERROR(VLOOKUP($C5535,薬効分類マスタ!$A$2:$B$180,2,FALSE()),"未登録")</f>
        <v>生薬</v>
      </c>
      <c r="E5535" s="16" t="s">
        <v>12764</v>
      </c>
      <c r="F5535" s="16" t="s">
        <v>476</v>
      </c>
      <c r="G5535" s="16" t="s">
        <v>12770</v>
      </c>
      <c r="H5535" s="16" t="s">
        <v>12296</v>
      </c>
      <c r="I5535" s="0" t="n">
        <v>22.1</v>
      </c>
      <c r="K5535" s="0" t="str">
        <f aca="false">IFERROR(IF(VLOOKUP($C5535,薬効分類マスタ!$A$2:$E$180,5,FALSE())=0,"",VLOOKUP($C5535,薬効分類マスタ!$A$2:$E$180,5,FALSE())),"")</f>
        <v/>
      </c>
      <c r="L5535" s="17"/>
      <c r="M5535" s="0" t="str">
        <f aca="false">IF($K5535="","",IF($L5535&lt;&gt;"",$L5535,VLOOKUP($C5535,薬効分類マスタ!$A$2:$F$180,6,FALSE())))</f>
        <v/>
      </c>
      <c r="N5535" s="0" t="str">
        <f aca="false">ASC(G5535)</f>
        <v>ﾄﾁﾓﾄのｻﾝﾔｸ</v>
      </c>
      <c r="O5535" s="0" t="str">
        <f aca="false">ASC(E5535)</f>
        <v>ｻﾝﾔｸ</v>
      </c>
      <c r="P5535" s="16" t="n">
        <f aca="false">N(P5534)+IF($C5535=検索!$B$49,1,0)</f>
        <v>0</v>
      </c>
    </row>
    <row r="5536" customFormat="false" ht="15" hidden="false" customHeight="false" outlineLevel="0" collapsed="false">
      <c r="A5536" s="16" t="s">
        <v>221</v>
      </c>
      <c r="B5536" s="0" t="s">
        <v>12771</v>
      </c>
      <c r="C5536" s="0" t="n">
        <v>510</v>
      </c>
      <c r="D5536" s="0" t="str">
        <f aca="false">IFERROR(VLOOKUP($C5536,薬効分類マスタ!$A$2:$B$180,2,FALSE()),"未登録")</f>
        <v>生薬</v>
      </c>
      <c r="E5536" s="16" t="s">
        <v>12772</v>
      </c>
      <c r="F5536" s="16" t="s">
        <v>476</v>
      </c>
      <c r="G5536" s="16" t="s">
        <v>12772</v>
      </c>
      <c r="I5536" s="0" t="n">
        <v>19.4</v>
      </c>
      <c r="K5536" s="0" t="str">
        <f aca="false">IFERROR(IF(VLOOKUP($C5536,薬効分類マスタ!$A$2:$E$180,5,FALSE())=0,"",VLOOKUP($C5536,薬効分類マスタ!$A$2:$E$180,5,FALSE())),"")</f>
        <v/>
      </c>
      <c r="L5536" s="17"/>
      <c r="M5536" s="0" t="str">
        <f aca="false">IF($K5536="","",IF($L5536&lt;&gt;"",$L5536,VLOOKUP($C5536,薬効分類マスタ!$A$2:$F$180,6,FALSE())))</f>
        <v/>
      </c>
      <c r="N5536" s="0" t="str">
        <f aca="false">ASC(G5536)</f>
        <v>ｼﾞｵｳ</v>
      </c>
      <c r="O5536" s="0" t="str">
        <f aca="false">ASC(E5536)</f>
        <v>ｼﾞｵｳ</v>
      </c>
      <c r="P5536" s="16" t="n">
        <f aca="false">N(P5535)+IF($C5536=検索!$B$49,1,0)</f>
        <v>0</v>
      </c>
    </row>
    <row r="5537" customFormat="false" ht="15" hidden="false" customHeight="false" outlineLevel="0" collapsed="false">
      <c r="A5537" s="16" t="s">
        <v>221</v>
      </c>
      <c r="B5537" s="0" t="s">
        <v>12773</v>
      </c>
      <c r="C5537" s="0" t="n">
        <v>510</v>
      </c>
      <c r="D5537" s="0" t="str">
        <f aca="false">IFERROR(VLOOKUP($C5537,薬効分類マスタ!$A$2:$B$180,2,FALSE()),"未登録")</f>
        <v>生薬</v>
      </c>
      <c r="E5537" s="16" t="s">
        <v>12772</v>
      </c>
      <c r="F5537" s="16" t="s">
        <v>476</v>
      </c>
      <c r="G5537" s="16" t="s">
        <v>12774</v>
      </c>
      <c r="H5537" s="16" t="s">
        <v>12293</v>
      </c>
      <c r="I5537" s="0" t="n">
        <v>25.2</v>
      </c>
      <c r="K5537" s="0" t="str">
        <f aca="false">IFERROR(IF(VLOOKUP($C5537,薬効分類マスタ!$A$2:$E$180,5,FALSE())=0,"",VLOOKUP($C5537,薬効分類マスタ!$A$2:$E$180,5,FALSE())),"")</f>
        <v/>
      </c>
      <c r="L5537" s="17"/>
      <c r="M5537" s="0" t="str">
        <f aca="false">IF($K5537="","",IF($L5537&lt;&gt;"",$L5537,VLOOKUP($C5537,薬効分類マスタ!$A$2:$F$180,6,FALSE())))</f>
        <v/>
      </c>
      <c r="N5537" s="0" t="str">
        <f aca="false">ASC(G5537)</f>
        <v>ｳﾁﾀﾞのｼﾞｵｳM</v>
      </c>
      <c r="O5537" s="0" t="str">
        <f aca="false">ASC(E5537)</f>
        <v>ｼﾞｵｳ</v>
      </c>
      <c r="P5537" s="16" t="n">
        <f aca="false">N(P5536)+IF($C5537=検索!$B$49,1,0)</f>
        <v>0</v>
      </c>
    </row>
    <row r="5538" customFormat="false" ht="15" hidden="false" customHeight="false" outlineLevel="0" collapsed="false">
      <c r="A5538" s="16" t="s">
        <v>221</v>
      </c>
      <c r="B5538" s="0" t="s">
        <v>12775</v>
      </c>
      <c r="C5538" s="0" t="n">
        <v>510</v>
      </c>
      <c r="D5538" s="0" t="str">
        <f aca="false">IFERROR(VLOOKUP($C5538,薬効分類マスタ!$A$2:$B$180,2,FALSE()),"未登録")</f>
        <v>生薬</v>
      </c>
      <c r="E5538" s="16" t="s">
        <v>12772</v>
      </c>
      <c r="F5538" s="16" t="s">
        <v>476</v>
      </c>
      <c r="G5538" s="16" t="s">
        <v>12776</v>
      </c>
      <c r="H5538" s="16" t="s">
        <v>7488</v>
      </c>
      <c r="I5538" s="0" t="n">
        <v>25.2</v>
      </c>
      <c r="K5538" s="0" t="str">
        <f aca="false">IFERROR(IF(VLOOKUP($C5538,薬効分類マスタ!$A$2:$E$180,5,FALSE())=0,"",VLOOKUP($C5538,薬効分類マスタ!$A$2:$E$180,5,FALSE())),"")</f>
        <v/>
      </c>
      <c r="L5538" s="17"/>
      <c r="M5538" s="0" t="str">
        <f aca="false">IF($K5538="","",IF($L5538&lt;&gt;"",$L5538,VLOOKUP($C5538,薬効分類マスタ!$A$2:$F$180,6,FALSE())))</f>
        <v/>
      </c>
      <c r="N5538" s="0" t="str">
        <f aca="false">ASC(G5538)</f>
        <v>花扇ｼﾞｵｳK</v>
      </c>
      <c r="O5538" s="0" t="str">
        <f aca="false">ASC(E5538)</f>
        <v>ｼﾞｵｳ</v>
      </c>
      <c r="P5538" s="16" t="n">
        <f aca="false">N(P5537)+IF($C5538=検索!$B$49,1,0)</f>
        <v>0</v>
      </c>
    </row>
    <row r="5539" customFormat="false" ht="15" hidden="false" customHeight="false" outlineLevel="0" collapsed="false">
      <c r="A5539" s="16" t="s">
        <v>221</v>
      </c>
      <c r="B5539" s="0" t="s">
        <v>12777</v>
      </c>
      <c r="C5539" s="0" t="n">
        <v>510</v>
      </c>
      <c r="D5539" s="0" t="str">
        <f aca="false">IFERROR(VLOOKUP($C5539,薬効分類マスタ!$A$2:$B$180,2,FALSE()),"未登録")</f>
        <v>生薬</v>
      </c>
      <c r="E5539" s="16" t="s">
        <v>12772</v>
      </c>
      <c r="F5539" s="16" t="s">
        <v>476</v>
      </c>
      <c r="G5539" s="16" t="s">
        <v>12778</v>
      </c>
      <c r="H5539" s="16" t="s">
        <v>12335</v>
      </c>
      <c r="I5539" s="0" t="n">
        <v>25.2</v>
      </c>
      <c r="K5539" s="0" t="str">
        <f aca="false">IFERROR(IF(VLOOKUP($C5539,薬効分類マスタ!$A$2:$E$180,5,FALSE())=0,"",VLOOKUP($C5539,薬効分類マスタ!$A$2:$E$180,5,FALSE())),"")</f>
        <v/>
      </c>
      <c r="L5539" s="17"/>
      <c r="M5539" s="0" t="str">
        <f aca="false">IF($K5539="","",IF($L5539&lt;&gt;"",$L5539,VLOOKUP($C5539,薬効分類マスタ!$A$2:$F$180,6,FALSE())))</f>
        <v/>
      </c>
      <c r="N5539" s="0" t="str">
        <f aca="false">ASC(G5539)</f>
        <v>ｼﾞｵｳﾀﾞｲｺｰM</v>
      </c>
      <c r="O5539" s="0" t="str">
        <f aca="false">ASC(E5539)</f>
        <v>ｼﾞｵｳ</v>
      </c>
      <c r="P5539" s="16" t="n">
        <f aca="false">N(P5538)+IF($C5539=検索!$B$49,1,0)</f>
        <v>0</v>
      </c>
    </row>
    <row r="5540" customFormat="false" ht="15" hidden="false" customHeight="false" outlineLevel="0" collapsed="false">
      <c r="A5540" s="16" t="s">
        <v>221</v>
      </c>
      <c r="B5540" s="0" t="s">
        <v>12779</v>
      </c>
      <c r="C5540" s="0" t="n">
        <v>510</v>
      </c>
      <c r="D5540" s="0" t="str">
        <f aca="false">IFERROR(VLOOKUP($C5540,薬効分類マスタ!$A$2:$B$180,2,FALSE()),"未登録")</f>
        <v>生薬</v>
      </c>
      <c r="E5540" s="16" t="s">
        <v>12772</v>
      </c>
      <c r="F5540" s="16" t="s">
        <v>476</v>
      </c>
      <c r="G5540" s="16" t="s">
        <v>12780</v>
      </c>
      <c r="H5540" s="16" t="s">
        <v>12351</v>
      </c>
      <c r="I5540" s="0" t="n">
        <v>25.2</v>
      </c>
      <c r="K5540" s="0" t="str">
        <f aca="false">IFERROR(IF(VLOOKUP($C5540,薬効分類マスタ!$A$2:$E$180,5,FALSE())=0,"",VLOOKUP($C5540,薬効分類マスタ!$A$2:$E$180,5,FALSE())),"")</f>
        <v/>
      </c>
      <c r="L5540" s="17"/>
      <c r="M5540" s="0" t="str">
        <f aca="false">IF($K5540="","",IF($L5540&lt;&gt;"",$L5540,VLOOKUP($C5540,薬効分類マスタ!$A$2:$F$180,6,FALSE())))</f>
        <v/>
      </c>
      <c r="N5540" s="0" t="str">
        <f aca="false">ASC(G5540)</f>
        <v>高砂ｼﾞｵｳM</v>
      </c>
      <c r="O5540" s="0" t="str">
        <f aca="false">ASC(E5540)</f>
        <v>ｼﾞｵｳ</v>
      </c>
      <c r="P5540" s="16" t="n">
        <f aca="false">N(P5539)+IF($C5540=検索!$B$49,1,0)</f>
        <v>0</v>
      </c>
    </row>
    <row r="5541" customFormat="false" ht="15" hidden="false" customHeight="false" outlineLevel="0" collapsed="false">
      <c r="A5541" s="16" t="s">
        <v>221</v>
      </c>
      <c r="B5541" s="0" t="s">
        <v>12781</v>
      </c>
      <c r="C5541" s="0" t="n">
        <v>510</v>
      </c>
      <c r="D5541" s="0" t="str">
        <f aca="false">IFERROR(VLOOKUP($C5541,薬効分類マスタ!$A$2:$B$180,2,FALSE()),"未登録")</f>
        <v>生薬</v>
      </c>
      <c r="E5541" s="16" t="s">
        <v>12772</v>
      </c>
      <c r="F5541" s="16" t="s">
        <v>476</v>
      </c>
      <c r="G5541" s="16" t="s">
        <v>12782</v>
      </c>
      <c r="H5541" s="16" t="s">
        <v>9549</v>
      </c>
      <c r="I5541" s="0" t="n">
        <v>25.2</v>
      </c>
      <c r="K5541" s="0" t="str">
        <f aca="false">IFERROR(IF(VLOOKUP($C5541,薬効分類マスタ!$A$2:$E$180,5,FALSE())=0,"",VLOOKUP($C5541,薬効分類マスタ!$A$2:$E$180,5,FALSE())),"")</f>
        <v/>
      </c>
      <c r="L5541" s="17"/>
      <c r="M5541" s="0" t="str">
        <f aca="false">IF($K5541="","",IF($L5541&lt;&gt;"",$L5541,VLOOKUP($C5541,薬効分類マスタ!$A$2:$F$180,6,FALSE())))</f>
        <v/>
      </c>
      <c r="N5541" s="0" t="str">
        <f aca="false">ASC(G5541)</f>
        <v>ﾂﾑﾗの生薬ｼﾞｵｳ</v>
      </c>
      <c r="O5541" s="0" t="str">
        <f aca="false">ASC(E5541)</f>
        <v>ｼﾞｵｳ</v>
      </c>
      <c r="P5541" s="16" t="n">
        <f aca="false">N(P5540)+IF($C5541=検索!$B$49,1,0)</f>
        <v>0</v>
      </c>
    </row>
    <row r="5542" customFormat="false" ht="15" hidden="false" customHeight="false" outlineLevel="0" collapsed="false">
      <c r="A5542" s="16" t="s">
        <v>221</v>
      </c>
      <c r="B5542" s="0" t="s">
        <v>12783</v>
      </c>
      <c r="C5542" s="0" t="n">
        <v>510</v>
      </c>
      <c r="D5542" s="0" t="str">
        <f aca="false">IFERROR(VLOOKUP($C5542,薬効分類マスタ!$A$2:$B$180,2,FALSE()),"未登録")</f>
        <v>生薬</v>
      </c>
      <c r="E5542" s="16" t="s">
        <v>12772</v>
      </c>
      <c r="F5542" s="16" t="s">
        <v>476</v>
      </c>
      <c r="G5542" s="16" t="s">
        <v>12784</v>
      </c>
      <c r="H5542" s="16" t="s">
        <v>12296</v>
      </c>
      <c r="I5542" s="0" t="n">
        <v>25.2</v>
      </c>
      <c r="K5542" s="0" t="str">
        <f aca="false">IFERROR(IF(VLOOKUP($C5542,薬効分類マスタ!$A$2:$E$180,5,FALSE())=0,"",VLOOKUP($C5542,薬効分類マスタ!$A$2:$E$180,5,FALSE())),"")</f>
        <v/>
      </c>
      <c r="L5542" s="17"/>
      <c r="M5542" s="0" t="str">
        <f aca="false">IF($K5542="","",IF($L5542&lt;&gt;"",$L5542,VLOOKUP($C5542,薬効分類マスタ!$A$2:$F$180,6,FALSE())))</f>
        <v/>
      </c>
      <c r="N5542" s="0" t="str">
        <f aca="false">ASC(G5542)</f>
        <v>ﾄﾁﾓﾄのｼﾞｵｳ</v>
      </c>
      <c r="O5542" s="0" t="str">
        <f aca="false">ASC(E5542)</f>
        <v>ｼﾞｵｳ</v>
      </c>
      <c r="P5542" s="16" t="n">
        <f aca="false">N(P5541)+IF($C5542=検索!$B$49,1,0)</f>
        <v>0</v>
      </c>
    </row>
    <row r="5543" customFormat="false" ht="15" hidden="false" customHeight="false" outlineLevel="0" collapsed="false">
      <c r="A5543" s="16" t="s">
        <v>221</v>
      </c>
      <c r="B5543" s="0" t="s">
        <v>12785</v>
      </c>
      <c r="C5543" s="0" t="n">
        <v>510</v>
      </c>
      <c r="D5543" s="0" t="str">
        <f aca="false">IFERROR(VLOOKUP($C5543,薬効分類マスタ!$A$2:$B$180,2,FALSE()),"未登録")</f>
        <v>生薬</v>
      </c>
      <c r="E5543" s="16" t="s">
        <v>12772</v>
      </c>
      <c r="F5543" s="16" t="s">
        <v>476</v>
      </c>
      <c r="G5543" s="16" t="s">
        <v>12786</v>
      </c>
      <c r="H5543" s="16" t="s">
        <v>12469</v>
      </c>
      <c r="I5543" s="0" t="n">
        <v>25.2</v>
      </c>
      <c r="K5543" s="0" t="str">
        <f aca="false">IFERROR(IF(VLOOKUP($C5543,薬効分類マスタ!$A$2:$E$180,5,FALSE())=0,"",VLOOKUP($C5543,薬効分類マスタ!$A$2:$E$180,5,FALSE())),"")</f>
        <v/>
      </c>
      <c r="L5543" s="17"/>
      <c r="M5543" s="0" t="str">
        <f aca="false">IF($K5543="","",IF($L5543&lt;&gt;"",$L5543,VLOOKUP($C5543,薬効分類マスタ!$A$2:$F$180,6,FALSE())))</f>
        <v/>
      </c>
      <c r="N5543" s="0" t="str">
        <f aca="false">ASC(G5543)</f>
        <v>ﾂﾙｲのｼﾞｵｳM</v>
      </c>
      <c r="O5543" s="0" t="str">
        <f aca="false">ASC(E5543)</f>
        <v>ｼﾞｵｳ</v>
      </c>
      <c r="P5543" s="16" t="n">
        <f aca="false">N(P5542)+IF($C5543=検索!$B$49,1,0)</f>
        <v>0</v>
      </c>
    </row>
    <row r="5544" customFormat="false" ht="15" hidden="false" customHeight="false" outlineLevel="0" collapsed="false">
      <c r="A5544" s="16" t="s">
        <v>221</v>
      </c>
      <c r="B5544" s="0" t="s">
        <v>12787</v>
      </c>
      <c r="C5544" s="0" t="n">
        <v>510</v>
      </c>
      <c r="D5544" s="0" t="str">
        <f aca="false">IFERROR(VLOOKUP($C5544,薬効分類マスタ!$A$2:$B$180,2,FALSE()),"未登録")</f>
        <v>生薬</v>
      </c>
      <c r="E5544" s="16" t="s">
        <v>12772</v>
      </c>
      <c r="F5544" s="16" t="s">
        <v>476</v>
      </c>
      <c r="G5544" s="16" t="s">
        <v>12788</v>
      </c>
      <c r="H5544" s="16" t="s">
        <v>12358</v>
      </c>
      <c r="I5544" s="0" t="n">
        <v>25.2</v>
      </c>
      <c r="K5544" s="0" t="str">
        <f aca="false">IFERROR(IF(VLOOKUP($C5544,薬効分類マスタ!$A$2:$E$180,5,FALSE())=0,"",VLOOKUP($C5544,薬効分類マスタ!$A$2:$E$180,5,FALSE())),"")</f>
        <v/>
      </c>
      <c r="L5544" s="17"/>
      <c r="M5544" s="0" t="str">
        <f aca="false">IF($K5544="","",IF($L5544&lt;&gt;"",$L5544,VLOOKUP($C5544,薬効分類マスタ!$A$2:$F$180,6,FALSE())))</f>
        <v/>
      </c>
      <c r="N5544" s="0" t="str">
        <f aca="false">ASC(G5544)</f>
        <v>ﾎﾘｴ　ｼﾞｵｳK</v>
      </c>
      <c r="O5544" s="0" t="str">
        <f aca="false">ASC(E5544)</f>
        <v>ｼﾞｵｳ</v>
      </c>
      <c r="P5544" s="16" t="n">
        <f aca="false">N(P5543)+IF($C5544=検索!$B$49,1,0)</f>
        <v>0</v>
      </c>
    </row>
    <row r="5545" customFormat="false" ht="15" hidden="false" customHeight="false" outlineLevel="0" collapsed="false">
      <c r="A5545" s="16" t="s">
        <v>221</v>
      </c>
      <c r="B5545" s="0" t="s">
        <v>12789</v>
      </c>
      <c r="C5545" s="0" t="n">
        <v>510</v>
      </c>
      <c r="D5545" s="0" t="str">
        <f aca="false">IFERROR(VLOOKUP($C5545,薬効分類マスタ!$A$2:$B$180,2,FALSE()),"未登録")</f>
        <v>生薬</v>
      </c>
      <c r="E5545" s="16" t="s">
        <v>12772</v>
      </c>
      <c r="F5545" s="16" t="s">
        <v>476</v>
      </c>
      <c r="G5545" s="16" t="s">
        <v>12790</v>
      </c>
      <c r="H5545" s="16" t="s">
        <v>12474</v>
      </c>
      <c r="I5545" s="0" t="n">
        <v>25.2</v>
      </c>
      <c r="K5545" s="0" t="str">
        <f aca="false">IFERROR(IF(VLOOKUP($C5545,薬効分類マスタ!$A$2:$E$180,5,FALSE())=0,"",VLOOKUP($C5545,薬効分類マスタ!$A$2:$E$180,5,FALSE())),"")</f>
        <v/>
      </c>
      <c r="L5545" s="17"/>
      <c r="M5545" s="0" t="str">
        <f aca="false">IF($K5545="","",IF($L5545&lt;&gt;"",$L5545,VLOOKUP($C5545,薬効分類マスタ!$A$2:$F$180,6,FALSE())))</f>
        <v/>
      </c>
      <c r="N5545" s="0" t="str">
        <f aca="false">ASC(G5545)</f>
        <v>ﾅｶｼﾞﾏ　ｼﾞｵｳ</v>
      </c>
      <c r="O5545" s="0" t="str">
        <f aca="false">ASC(E5545)</f>
        <v>ｼﾞｵｳ</v>
      </c>
      <c r="P5545" s="16" t="n">
        <f aca="false">N(P5544)+IF($C5545=検索!$B$49,1,0)</f>
        <v>0</v>
      </c>
    </row>
    <row r="5546" customFormat="false" ht="15" hidden="false" customHeight="false" outlineLevel="0" collapsed="false">
      <c r="A5546" s="16" t="s">
        <v>221</v>
      </c>
      <c r="B5546" s="0" t="s">
        <v>12791</v>
      </c>
      <c r="C5546" s="0" t="n">
        <v>510</v>
      </c>
      <c r="D5546" s="0" t="str">
        <f aca="false">IFERROR(VLOOKUP($C5546,薬効分類マスタ!$A$2:$B$180,2,FALSE()),"未登録")</f>
        <v>生薬</v>
      </c>
      <c r="E5546" s="16" t="s">
        <v>12792</v>
      </c>
      <c r="F5546" s="16" t="s">
        <v>476</v>
      </c>
      <c r="G5546" s="16" t="s">
        <v>12792</v>
      </c>
      <c r="I5546" s="0" t="n">
        <v>22</v>
      </c>
      <c r="K5546" s="0" t="str">
        <f aca="false">IFERROR(IF(VLOOKUP($C5546,薬効分類マスタ!$A$2:$E$180,5,FALSE())=0,"",VLOOKUP($C5546,薬効分類マスタ!$A$2:$E$180,5,FALSE())),"")</f>
        <v/>
      </c>
      <c r="L5546" s="17"/>
      <c r="M5546" s="0" t="str">
        <f aca="false">IF($K5546="","",IF($L5546&lt;&gt;"",$L5546,VLOOKUP($C5546,薬効分類マスタ!$A$2:$F$180,6,FALSE())))</f>
        <v/>
      </c>
      <c r="N5546" s="0" t="str">
        <f aca="false">ASC(G5546)</f>
        <v>ｼｵﾝ</v>
      </c>
      <c r="O5546" s="0" t="str">
        <f aca="false">ASC(E5546)</f>
        <v>ｼｵﾝ</v>
      </c>
      <c r="P5546" s="16" t="n">
        <f aca="false">N(P5545)+IF($C5546=検索!$B$49,1,0)</f>
        <v>0</v>
      </c>
    </row>
    <row r="5547" customFormat="false" ht="15" hidden="false" customHeight="false" outlineLevel="0" collapsed="false">
      <c r="A5547" s="16" t="s">
        <v>221</v>
      </c>
      <c r="B5547" s="0" t="s">
        <v>12793</v>
      </c>
      <c r="C5547" s="0" t="n">
        <v>510</v>
      </c>
      <c r="D5547" s="0" t="str">
        <f aca="false">IFERROR(VLOOKUP($C5547,薬効分類マスタ!$A$2:$B$180,2,FALSE()),"未登録")</f>
        <v>生薬</v>
      </c>
      <c r="E5547" s="16" t="s">
        <v>12794</v>
      </c>
      <c r="F5547" s="16" t="s">
        <v>476</v>
      </c>
      <c r="G5547" s="16" t="s">
        <v>12794</v>
      </c>
      <c r="I5547" s="0" t="n">
        <v>21.8</v>
      </c>
      <c r="K5547" s="0" t="str">
        <f aca="false">IFERROR(IF(VLOOKUP($C5547,薬効分類マスタ!$A$2:$E$180,5,FALSE())=0,"",VLOOKUP($C5547,薬効分類マスタ!$A$2:$E$180,5,FALSE())),"")</f>
        <v/>
      </c>
      <c r="L5547" s="17"/>
      <c r="M5547" s="0" t="str">
        <f aca="false">IF($K5547="","",IF($L5547&lt;&gt;"",$L5547,VLOOKUP($C5547,薬効分類マスタ!$A$2:$F$180,6,FALSE())))</f>
        <v/>
      </c>
      <c r="N5547" s="0" t="str">
        <f aca="false">ASC(G5547)</f>
        <v>ｼﾞｺｯﾋﾟ</v>
      </c>
      <c r="O5547" s="0" t="str">
        <f aca="false">ASC(E5547)</f>
        <v>ｼﾞｺｯﾋﾟ</v>
      </c>
      <c r="P5547" s="16" t="n">
        <f aca="false">N(P5546)+IF($C5547=検索!$B$49,1,0)</f>
        <v>0</v>
      </c>
    </row>
    <row r="5548" customFormat="false" ht="15" hidden="false" customHeight="false" outlineLevel="0" collapsed="false">
      <c r="A5548" s="16" t="s">
        <v>221</v>
      </c>
      <c r="B5548" s="0" t="s">
        <v>12795</v>
      </c>
      <c r="C5548" s="0" t="n">
        <v>510</v>
      </c>
      <c r="D5548" s="0" t="str">
        <f aca="false">IFERROR(VLOOKUP($C5548,薬効分類マスタ!$A$2:$B$180,2,FALSE()),"未登録")</f>
        <v>生薬</v>
      </c>
      <c r="E5548" s="16" t="s">
        <v>12794</v>
      </c>
      <c r="F5548" s="16" t="s">
        <v>476</v>
      </c>
      <c r="G5548" s="16" t="s">
        <v>12796</v>
      </c>
      <c r="H5548" s="16" t="s">
        <v>12293</v>
      </c>
      <c r="I5548" s="0" t="n">
        <v>32.7</v>
      </c>
      <c r="K5548" s="0" t="str">
        <f aca="false">IFERROR(IF(VLOOKUP($C5548,薬効分類マスタ!$A$2:$E$180,5,FALSE())=0,"",VLOOKUP($C5548,薬効分類マスタ!$A$2:$E$180,5,FALSE())),"")</f>
        <v/>
      </c>
      <c r="L5548" s="17"/>
      <c r="M5548" s="0" t="str">
        <f aca="false">IF($K5548="","",IF($L5548&lt;&gt;"",$L5548,VLOOKUP($C5548,薬効分類マスタ!$A$2:$F$180,6,FALSE())))</f>
        <v/>
      </c>
      <c r="N5548" s="0" t="str">
        <f aca="false">ASC(G5548)</f>
        <v>ｳﾁﾀﾞのｼﾞｺｯﾋﾟM</v>
      </c>
      <c r="O5548" s="0" t="str">
        <f aca="false">ASC(E5548)</f>
        <v>ｼﾞｺｯﾋﾟ</v>
      </c>
      <c r="P5548" s="16" t="n">
        <f aca="false">N(P5547)+IF($C5548=検索!$B$49,1,0)</f>
        <v>0</v>
      </c>
    </row>
    <row r="5549" customFormat="false" ht="15" hidden="false" customHeight="false" outlineLevel="0" collapsed="false">
      <c r="A5549" s="16" t="s">
        <v>221</v>
      </c>
      <c r="B5549" s="0" t="s">
        <v>12797</v>
      </c>
      <c r="C5549" s="0" t="n">
        <v>510</v>
      </c>
      <c r="D5549" s="0" t="str">
        <f aca="false">IFERROR(VLOOKUP($C5549,薬効分類マスタ!$A$2:$B$180,2,FALSE()),"未登録")</f>
        <v>生薬</v>
      </c>
      <c r="E5549" s="16" t="s">
        <v>12794</v>
      </c>
      <c r="F5549" s="16" t="s">
        <v>476</v>
      </c>
      <c r="G5549" s="16" t="s">
        <v>12798</v>
      </c>
      <c r="H5549" s="16" t="s">
        <v>12296</v>
      </c>
      <c r="I5549" s="0" t="n">
        <v>32.7</v>
      </c>
      <c r="K5549" s="0" t="str">
        <f aca="false">IFERROR(IF(VLOOKUP($C5549,薬効分類マスタ!$A$2:$E$180,5,FALSE())=0,"",VLOOKUP($C5549,薬効分類マスタ!$A$2:$E$180,5,FALSE())),"")</f>
        <v/>
      </c>
      <c r="L5549" s="17"/>
      <c r="M5549" s="0" t="str">
        <f aca="false">IF($K5549="","",IF($L5549&lt;&gt;"",$L5549,VLOOKUP($C5549,薬効分類マスタ!$A$2:$F$180,6,FALSE())))</f>
        <v/>
      </c>
      <c r="N5549" s="0" t="str">
        <f aca="false">ASC(G5549)</f>
        <v>ﾄﾁﾓﾄのｼﾞｺｯﾋﾟ</v>
      </c>
      <c r="O5549" s="0" t="str">
        <f aca="false">ASC(E5549)</f>
        <v>ｼﾞｺｯﾋﾟ</v>
      </c>
      <c r="P5549" s="16" t="n">
        <f aca="false">N(P5548)+IF($C5549=検索!$B$49,1,0)</f>
        <v>0</v>
      </c>
    </row>
    <row r="5550" customFormat="false" ht="15" hidden="false" customHeight="false" outlineLevel="0" collapsed="false">
      <c r="A5550" s="16" t="s">
        <v>221</v>
      </c>
      <c r="B5550" s="0" t="s">
        <v>12799</v>
      </c>
      <c r="C5550" s="0" t="n">
        <v>510</v>
      </c>
      <c r="D5550" s="0" t="str">
        <f aca="false">IFERROR(VLOOKUP($C5550,薬効分類マスタ!$A$2:$B$180,2,FALSE()),"未登録")</f>
        <v>生薬</v>
      </c>
      <c r="E5550" s="16" t="s">
        <v>12794</v>
      </c>
      <c r="F5550" s="16" t="s">
        <v>476</v>
      </c>
      <c r="G5550" s="16" t="s">
        <v>12800</v>
      </c>
      <c r="H5550" s="16" t="s">
        <v>12351</v>
      </c>
      <c r="I5550" s="0" t="n">
        <v>32.7</v>
      </c>
      <c r="K5550" s="0" t="str">
        <f aca="false">IFERROR(IF(VLOOKUP($C5550,薬効分類マスタ!$A$2:$E$180,5,FALSE())=0,"",VLOOKUP($C5550,薬効分類マスタ!$A$2:$E$180,5,FALSE())),"")</f>
        <v/>
      </c>
      <c r="L5550" s="17"/>
      <c r="M5550" s="0" t="str">
        <f aca="false">IF($K5550="","",IF($L5550&lt;&gt;"",$L5550,VLOOKUP($C5550,薬効分類マスタ!$A$2:$F$180,6,FALSE())))</f>
        <v/>
      </c>
      <c r="N5550" s="0" t="str">
        <f aca="false">ASC(G5550)</f>
        <v>高砂ｼﾞｺｯﾋﾟM</v>
      </c>
      <c r="O5550" s="0" t="str">
        <f aca="false">ASC(E5550)</f>
        <v>ｼﾞｺｯﾋﾟ</v>
      </c>
      <c r="P5550" s="16" t="n">
        <f aca="false">N(P5549)+IF($C5550=検索!$B$49,1,0)</f>
        <v>0</v>
      </c>
    </row>
    <row r="5551" customFormat="false" ht="15" hidden="false" customHeight="false" outlineLevel="0" collapsed="false">
      <c r="A5551" s="16" t="s">
        <v>221</v>
      </c>
      <c r="B5551" s="0" t="s">
        <v>12801</v>
      </c>
      <c r="C5551" s="0" t="n">
        <v>510</v>
      </c>
      <c r="D5551" s="0" t="str">
        <f aca="false">IFERROR(VLOOKUP($C5551,薬効分類マスタ!$A$2:$B$180,2,FALSE()),"未登録")</f>
        <v>生薬</v>
      </c>
      <c r="E5551" s="16" t="s">
        <v>12802</v>
      </c>
      <c r="F5551" s="16" t="s">
        <v>476</v>
      </c>
      <c r="G5551" s="16" t="s">
        <v>12802</v>
      </c>
      <c r="I5551" s="0" t="n">
        <v>31.8</v>
      </c>
      <c r="K5551" s="0" t="str">
        <f aca="false">IFERROR(IF(VLOOKUP($C5551,薬効分類マスタ!$A$2:$E$180,5,FALSE())=0,"",VLOOKUP($C5551,薬効分類マスタ!$A$2:$E$180,5,FALSE())),"")</f>
        <v/>
      </c>
      <c r="L5551" s="17"/>
      <c r="M5551" s="0" t="str">
        <f aca="false">IF($K5551="","",IF($L5551&lt;&gt;"",$L5551,VLOOKUP($C5551,薬効分類マスタ!$A$2:$F$180,6,FALSE())))</f>
        <v/>
      </c>
      <c r="N5551" s="0" t="str">
        <f aca="false">ASC(G5551)</f>
        <v>ｼｺﾝ</v>
      </c>
      <c r="O5551" s="0" t="str">
        <f aca="false">ASC(E5551)</f>
        <v>ｼｺﾝ</v>
      </c>
      <c r="P5551" s="16" t="n">
        <f aca="false">N(P5550)+IF($C5551=検索!$B$49,1,0)</f>
        <v>0</v>
      </c>
    </row>
    <row r="5552" customFormat="false" ht="15" hidden="false" customHeight="false" outlineLevel="0" collapsed="false">
      <c r="A5552" s="16" t="s">
        <v>221</v>
      </c>
      <c r="B5552" s="0" t="s">
        <v>12803</v>
      </c>
      <c r="C5552" s="0" t="n">
        <v>510</v>
      </c>
      <c r="D5552" s="0" t="str">
        <f aca="false">IFERROR(VLOOKUP($C5552,薬効分類マスタ!$A$2:$B$180,2,FALSE()),"未登録")</f>
        <v>生薬</v>
      </c>
      <c r="E5552" s="16" t="s">
        <v>12804</v>
      </c>
      <c r="F5552" s="16" t="s">
        <v>476</v>
      </c>
      <c r="G5552" s="16" t="s">
        <v>12804</v>
      </c>
      <c r="I5552" s="0" t="n">
        <v>18</v>
      </c>
      <c r="K5552" s="0" t="str">
        <f aca="false">IFERROR(IF(VLOOKUP($C5552,薬効分類マスタ!$A$2:$E$180,5,FALSE())=0,"",VLOOKUP($C5552,薬効分類マスタ!$A$2:$E$180,5,FALSE())),"")</f>
        <v/>
      </c>
      <c r="L5552" s="17"/>
      <c r="M5552" s="0" t="str">
        <f aca="false">IF($K5552="","",IF($L5552&lt;&gt;"",$L5552,VLOOKUP($C5552,薬効分類マスタ!$A$2:$F$180,6,FALSE())))</f>
        <v/>
      </c>
      <c r="N5552" s="0" t="str">
        <f aca="false">ASC(G5552)</f>
        <v>ｼｿｼ</v>
      </c>
      <c r="O5552" s="0" t="str">
        <f aca="false">ASC(E5552)</f>
        <v>ｼｿｼ</v>
      </c>
      <c r="P5552" s="16" t="n">
        <f aca="false">N(P5551)+IF($C5552=検索!$B$49,1,0)</f>
        <v>0</v>
      </c>
    </row>
    <row r="5553" customFormat="false" ht="15" hidden="false" customHeight="false" outlineLevel="0" collapsed="false">
      <c r="A5553" s="16" t="s">
        <v>221</v>
      </c>
      <c r="B5553" s="0" t="s">
        <v>12805</v>
      </c>
      <c r="C5553" s="0" t="n">
        <v>510</v>
      </c>
      <c r="D5553" s="0" t="str">
        <f aca="false">IFERROR(VLOOKUP($C5553,薬効分類マスタ!$A$2:$B$180,2,FALSE()),"未登録")</f>
        <v>生薬</v>
      </c>
      <c r="E5553" s="16" t="s">
        <v>12806</v>
      </c>
      <c r="F5553" s="16" t="s">
        <v>476</v>
      </c>
      <c r="G5553" s="16" t="s">
        <v>12806</v>
      </c>
      <c r="I5553" s="0" t="n">
        <v>17.8</v>
      </c>
      <c r="K5553" s="0" t="str">
        <f aca="false">IFERROR(IF(VLOOKUP($C5553,薬効分類マスタ!$A$2:$E$180,5,FALSE())=0,"",VLOOKUP($C5553,薬効分類マスタ!$A$2:$E$180,5,FALSE())),"")</f>
        <v/>
      </c>
      <c r="L5553" s="17"/>
      <c r="M5553" s="0" t="str">
        <f aca="false">IF($K5553="","",IF($L5553&lt;&gt;"",$L5553,VLOOKUP($C5553,薬効分類マスタ!$A$2:$F$180,6,FALSE())))</f>
        <v/>
      </c>
      <c r="N5553" s="0" t="str">
        <f aca="false">ASC(G5553)</f>
        <v>ｼﾂﾘｼ</v>
      </c>
      <c r="O5553" s="0" t="str">
        <f aca="false">ASC(E5553)</f>
        <v>ｼﾂﾘｼ</v>
      </c>
      <c r="P5553" s="16" t="n">
        <f aca="false">N(P5552)+IF($C5553=検索!$B$49,1,0)</f>
        <v>0</v>
      </c>
    </row>
    <row r="5554" customFormat="false" ht="15" hidden="false" customHeight="false" outlineLevel="0" collapsed="false">
      <c r="A5554" s="16" t="s">
        <v>221</v>
      </c>
      <c r="B5554" s="0" t="s">
        <v>12807</v>
      </c>
      <c r="C5554" s="0" t="n">
        <v>510</v>
      </c>
      <c r="D5554" s="0" t="str">
        <f aca="false">IFERROR(VLOOKUP($C5554,薬効分類マスタ!$A$2:$B$180,2,FALSE()),"未登録")</f>
        <v>生薬</v>
      </c>
      <c r="E5554" s="16" t="s">
        <v>12806</v>
      </c>
      <c r="F5554" s="16" t="s">
        <v>476</v>
      </c>
      <c r="G5554" s="16" t="s">
        <v>12808</v>
      </c>
      <c r="H5554" s="16" t="s">
        <v>12296</v>
      </c>
      <c r="I5554" s="0" t="n">
        <v>19.5</v>
      </c>
      <c r="K5554" s="0" t="str">
        <f aca="false">IFERROR(IF(VLOOKUP($C5554,薬効分類マスタ!$A$2:$E$180,5,FALSE())=0,"",VLOOKUP($C5554,薬効分類マスタ!$A$2:$E$180,5,FALSE())),"")</f>
        <v/>
      </c>
      <c r="L5554" s="17"/>
      <c r="M5554" s="0" t="str">
        <f aca="false">IF($K5554="","",IF($L5554&lt;&gt;"",$L5554,VLOOKUP($C5554,薬効分類マスタ!$A$2:$F$180,6,FALSE())))</f>
        <v/>
      </c>
      <c r="N5554" s="0" t="str">
        <f aca="false">ASC(G5554)</f>
        <v>ﾄﾁﾓﾄのｼﾂﾘｼ</v>
      </c>
      <c r="O5554" s="0" t="str">
        <f aca="false">ASC(E5554)</f>
        <v>ｼﾂﾘｼ</v>
      </c>
      <c r="P5554" s="16" t="n">
        <f aca="false">N(P5553)+IF($C5554=検索!$B$49,1,0)</f>
        <v>0</v>
      </c>
    </row>
    <row r="5555" customFormat="false" ht="15" hidden="false" customHeight="false" outlineLevel="0" collapsed="false">
      <c r="A5555" s="16" t="s">
        <v>221</v>
      </c>
      <c r="B5555" s="0" t="s">
        <v>12809</v>
      </c>
      <c r="C5555" s="0" t="n">
        <v>510</v>
      </c>
      <c r="D5555" s="0" t="str">
        <f aca="false">IFERROR(VLOOKUP($C5555,薬効分類マスタ!$A$2:$B$180,2,FALSE()),"未登録")</f>
        <v>生薬</v>
      </c>
      <c r="E5555" s="16" t="s">
        <v>12810</v>
      </c>
      <c r="F5555" s="16" t="s">
        <v>476</v>
      </c>
      <c r="G5555" s="16" t="s">
        <v>12810</v>
      </c>
      <c r="I5555" s="0" t="n">
        <v>29.4</v>
      </c>
      <c r="K5555" s="0" t="str">
        <f aca="false">IFERROR(IF(VLOOKUP($C5555,薬効分類マスタ!$A$2:$E$180,5,FALSE())=0,"",VLOOKUP($C5555,薬効分類マスタ!$A$2:$E$180,5,FALSE())),"")</f>
        <v/>
      </c>
      <c r="L5555" s="17"/>
      <c r="M5555" s="0" t="str">
        <f aca="false">IF($K5555="","",IF($L5555&lt;&gt;"",$L5555,VLOOKUP($C5555,薬効分類マスタ!$A$2:$F$180,6,FALSE())))</f>
        <v/>
      </c>
      <c r="N5555" s="0" t="str">
        <f aca="false">ASC(G5555)</f>
        <v>ｼﾃｲ</v>
      </c>
      <c r="O5555" s="0" t="str">
        <f aca="false">ASC(E5555)</f>
        <v>ｼﾃｲ</v>
      </c>
      <c r="P5555" s="16" t="n">
        <f aca="false">N(P5554)+IF($C5555=検索!$B$49,1,0)</f>
        <v>0</v>
      </c>
    </row>
    <row r="5556" customFormat="false" ht="15" hidden="false" customHeight="false" outlineLevel="0" collapsed="false">
      <c r="A5556" s="16" t="s">
        <v>221</v>
      </c>
      <c r="B5556" s="0" t="s">
        <v>12811</v>
      </c>
      <c r="C5556" s="0" t="n">
        <v>510</v>
      </c>
      <c r="D5556" s="0" t="str">
        <f aca="false">IFERROR(VLOOKUP($C5556,薬効分類マスタ!$A$2:$B$180,2,FALSE()),"未登録")</f>
        <v>生薬</v>
      </c>
      <c r="E5556" s="16" t="s">
        <v>12812</v>
      </c>
      <c r="F5556" s="16" t="s">
        <v>476</v>
      </c>
      <c r="G5556" s="16" t="s">
        <v>12813</v>
      </c>
      <c r="I5556" s="0" t="n">
        <v>29.1</v>
      </c>
      <c r="K5556" s="0" t="str">
        <f aca="false">IFERROR(IF(VLOOKUP($C5556,薬効分類マスタ!$A$2:$E$180,5,FALSE())=0,"",VLOOKUP($C5556,薬効分類マスタ!$A$2:$E$180,5,FALSE())),"")</f>
        <v/>
      </c>
      <c r="L5556" s="17"/>
      <c r="M5556" s="0" t="str">
        <f aca="false">IF($K5556="","",IF($L5556&lt;&gt;"",$L5556,VLOOKUP($C5556,薬効分類マスタ!$A$2:$F$180,6,FALSE())))</f>
        <v/>
      </c>
      <c r="N5556" s="0" t="str">
        <f aca="false">ASC(G5556)</f>
        <v>ｼｬｸﾔｸ末</v>
      </c>
      <c r="O5556" s="0" t="str">
        <f aca="false">ASC(E5556)</f>
        <v>ｼｬｸﾔｸ</v>
      </c>
      <c r="P5556" s="16" t="n">
        <f aca="false">N(P5555)+IF($C5556=検索!$B$49,1,0)</f>
        <v>0</v>
      </c>
    </row>
    <row r="5557" customFormat="false" ht="15" hidden="false" customHeight="false" outlineLevel="0" collapsed="false">
      <c r="A5557" s="16" t="s">
        <v>221</v>
      </c>
      <c r="B5557" s="0" t="s">
        <v>12814</v>
      </c>
      <c r="C5557" s="0" t="n">
        <v>510</v>
      </c>
      <c r="D5557" s="0" t="str">
        <f aca="false">IFERROR(VLOOKUP($C5557,薬効分類マスタ!$A$2:$B$180,2,FALSE()),"未登録")</f>
        <v>生薬</v>
      </c>
      <c r="E5557" s="16" t="s">
        <v>12812</v>
      </c>
      <c r="F5557" s="16" t="s">
        <v>476</v>
      </c>
      <c r="G5557" s="16" t="s">
        <v>12812</v>
      </c>
      <c r="I5557" s="0" t="n">
        <v>28.7</v>
      </c>
      <c r="K5557" s="0" t="str">
        <f aca="false">IFERROR(IF(VLOOKUP($C5557,薬効分類マスタ!$A$2:$E$180,5,FALSE())=0,"",VLOOKUP($C5557,薬効分類マスタ!$A$2:$E$180,5,FALSE())),"")</f>
        <v/>
      </c>
      <c r="L5557" s="17"/>
      <c r="M5557" s="0" t="str">
        <f aca="false">IF($K5557="","",IF($L5557&lt;&gt;"",$L5557,VLOOKUP($C5557,薬効分類マスタ!$A$2:$F$180,6,FALSE())))</f>
        <v/>
      </c>
      <c r="N5557" s="0" t="str">
        <f aca="false">ASC(G5557)</f>
        <v>ｼｬｸﾔｸ</v>
      </c>
      <c r="O5557" s="0" t="str">
        <f aca="false">ASC(E5557)</f>
        <v>ｼｬｸﾔｸ</v>
      </c>
      <c r="P5557" s="16" t="n">
        <f aca="false">N(P5556)+IF($C5557=検索!$B$49,1,0)</f>
        <v>0</v>
      </c>
    </row>
    <row r="5558" customFormat="false" ht="15" hidden="false" customHeight="false" outlineLevel="0" collapsed="false">
      <c r="A5558" s="16" t="s">
        <v>221</v>
      </c>
      <c r="B5558" s="0" t="s">
        <v>12815</v>
      </c>
      <c r="C5558" s="0" t="n">
        <v>510</v>
      </c>
      <c r="D5558" s="0" t="str">
        <f aca="false">IFERROR(VLOOKUP($C5558,薬効分類マスタ!$A$2:$B$180,2,FALSE()),"未登録")</f>
        <v>生薬</v>
      </c>
      <c r="E5558" s="16" t="s">
        <v>12816</v>
      </c>
      <c r="F5558" s="16" t="s">
        <v>476</v>
      </c>
      <c r="G5558" s="16" t="s">
        <v>12816</v>
      </c>
      <c r="I5558" s="0" t="n">
        <v>11.7</v>
      </c>
      <c r="K5558" s="0" t="str">
        <f aca="false">IFERROR(IF(VLOOKUP($C5558,薬効分類マスタ!$A$2:$E$180,5,FALSE())=0,"",VLOOKUP($C5558,薬効分類マスタ!$A$2:$E$180,5,FALSE())),"")</f>
        <v/>
      </c>
      <c r="L5558" s="17"/>
      <c r="M5558" s="0" t="str">
        <f aca="false">IF($K5558="","",IF($L5558&lt;&gt;"",$L5558,VLOOKUP($C5558,薬効分類マスタ!$A$2:$F$180,6,FALSE())))</f>
        <v/>
      </c>
      <c r="N5558" s="0" t="str">
        <f aca="false">ASC(G5558)</f>
        <v>ｼﾞｬｼｮｳｼ</v>
      </c>
      <c r="O5558" s="0" t="str">
        <f aca="false">ASC(E5558)</f>
        <v>ｼﾞｬｼｮｳｼ</v>
      </c>
      <c r="P5558" s="16" t="n">
        <f aca="false">N(P5557)+IF($C5558=検索!$B$49,1,0)</f>
        <v>0</v>
      </c>
    </row>
    <row r="5559" customFormat="false" ht="15" hidden="false" customHeight="false" outlineLevel="0" collapsed="false">
      <c r="A5559" s="16" t="s">
        <v>221</v>
      </c>
      <c r="B5559" s="0" t="s">
        <v>12817</v>
      </c>
      <c r="C5559" s="0" t="n">
        <v>510</v>
      </c>
      <c r="D5559" s="0" t="str">
        <f aca="false">IFERROR(VLOOKUP($C5559,薬効分類マスタ!$A$2:$B$180,2,FALSE()),"未登録")</f>
        <v>生薬</v>
      </c>
      <c r="E5559" s="16" t="s">
        <v>12818</v>
      </c>
      <c r="F5559" s="16" t="s">
        <v>476</v>
      </c>
      <c r="G5559" s="16" t="s">
        <v>12818</v>
      </c>
      <c r="I5559" s="0" t="n">
        <v>52.5</v>
      </c>
      <c r="K5559" s="0" t="str">
        <f aca="false">IFERROR(IF(VLOOKUP($C5559,薬効分類マスタ!$A$2:$E$180,5,FALSE())=0,"",VLOOKUP($C5559,薬効分類マスタ!$A$2:$E$180,5,FALSE())),"")</f>
        <v/>
      </c>
      <c r="L5559" s="17"/>
      <c r="M5559" s="0" t="str">
        <f aca="false">IF($K5559="","",IF($L5559&lt;&gt;"",$L5559,VLOOKUP($C5559,薬効分類マスタ!$A$2:$F$180,6,FALSE())))</f>
        <v/>
      </c>
      <c r="N5559" s="0" t="str">
        <f aca="false">ASC(G5559)</f>
        <v>ｼｬｼﾞﾝ</v>
      </c>
      <c r="O5559" s="0" t="str">
        <f aca="false">ASC(E5559)</f>
        <v>ｼｬｼﾞﾝ</v>
      </c>
      <c r="P5559" s="16" t="n">
        <f aca="false">N(P5558)+IF($C5559=検索!$B$49,1,0)</f>
        <v>0</v>
      </c>
    </row>
    <row r="5560" customFormat="false" ht="15" hidden="false" customHeight="false" outlineLevel="0" collapsed="false">
      <c r="A5560" s="16" t="s">
        <v>221</v>
      </c>
      <c r="B5560" s="0" t="s">
        <v>12819</v>
      </c>
      <c r="C5560" s="0" t="n">
        <v>510</v>
      </c>
      <c r="D5560" s="0" t="str">
        <f aca="false">IFERROR(VLOOKUP($C5560,薬効分類マスタ!$A$2:$B$180,2,FALSE()),"未登録")</f>
        <v>生薬</v>
      </c>
      <c r="E5560" s="16" t="s">
        <v>12820</v>
      </c>
      <c r="F5560" s="16" t="s">
        <v>476</v>
      </c>
      <c r="G5560" s="16" t="s">
        <v>12820</v>
      </c>
      <c r="I5560" s="0" t="n">
        <v>12.3</v>
      </c>
      <c r="K5560" s="0" t="str">
        <f aca="false">IFERROR(IF(VLOOKUP($C5560,薬効分類マスタ!$A$2:$E$180,5,FALSE())=0,"",VLOOKUP($C5560,薬効分類マスタ!$A$2:$E$180,5,FALSE())),"")</f>
        <v/>
      </c>
      <c r="L5560" s="17"/>
      <c r="M5560" s="0" t="str">
        <f aca="false">IF($K5560="","",IF($L5560&lt;&gt;"",$L5560,VLOOKUP($C5560,薬効分類マスタ!$A$2:$F$180,6,FALSE())))</f>
        <v/>
      </c>
      <c r="N5560" s="0" t="str">
        <f aca="false">ASC(G5560)</f>
        <v>ｼｬｾﾞﾝｼ</v>
      </c>
      <c r="O5560" s="0" t="str">
        <f aca="false">ASC(E5560)</f>
        <v>ｼｬｾﾞﾝｼ</v>
      </c>
      <c r="P5560" s="16" t="n">
        <f aca="false">N(P5559)+IF($C5560=検索!$B$49,1,0)</f>
        <v>0</v>
      </c>
    </row>
    <row r="5561" customFormat="false" ht="15" hidden="false" customHeight="false" outlineLevel="0" collapsed="false">
      <c r="A5561" s="16" t="s">
        <v>221</v>
      </c>
      <c r="B5561" s="0" t="s">
        <v>12821</v>
      </c>
      <c r="C5561" s="0" t="n">
        <v>510</v>
      </c>
      <c r="D5561" s="0" t="str">
        <f aca="false">IFERROR(VLOOKUP($C5561,薬効分類マスタ!$A$2:$B$180,2,FALSE()),"未登録")</f>
        <v>生薬</v>
      </c>
      <c r="E5561" s="16" t="s">
        <v>12820</v>
      </c>
      <c r="F5561" s="16" t="s">
        <v>476</v>
      </c>
      <c r="G5561" s="16" t="s">
        <v>12822</v>
      </c>
      <c r="H5561" s="16" t="s">
        <v>12348</v>
      </c>
      <c r="I5561" s="0" t="n">
        <v>16</v>
      </c>
      <c r="K5561" s="0" t="str">
        <f aca="false">IFERROR(IF(VLOOKUP($C5561,薬効分類マスタ!$A$2:$E$180,5,FALSE())=0,"",VLOOKUP($C5561,薬効分類マスタ!$A$2:$E$180,5,FALSE())),"")</f>
        <v/>
      </c>
      <c r="L5561" s="17"/>
      <c r="M5561" s="0" t="str">
        <f aca="false">IF($K5561="","",IF($L5561&lt;&gt;"",$L5561,VLOOKUP($C5561,薬効分類マスタ!$A$2:$F$180,6,FALSE())))</f>
        <v/>
      </c>
      <c r="N5561" s="0" t="str">
        <f aca="false">ASC(G5561)</f>
        <v>小島車前子M</v>
      </c>
      <c r="O5561" s="0" t="str">
        <f aca="false">ASC(E5561)</f>
        <v>ｼｬｾﾞﾝｼ</v>
      </c>
      <c r="P5561" s="16" t="n">
        <f aca="false">N(P5560)+IF($C5561=検索!$B$49,1,0)</f>
        <v>0</v>
      </c>
    </row>
    <row r="5562" customFormat="false" ht="15" hidden="false" customHeight="false" outlineLevel="0" collapsed="false">
      <c r="A5562" s="16" t="s">
        <v>221</v>
      </c>
      <c r="B5562" s="0" t="s">
        <v>12823</v>
      </c>
      <c r="C5562" s="0" t="n">
        <v>510</v>
      </c>
      <c r="D5562" s="0" t="str">
        <f aca="false">IFERROR(VLOOKUP($C5562,薬効分類マスタ!$A$2:$B$180,2,FALSE()),"未登録")</f>
        <v>生薬</v>
      </c>
      <c r="E5562" s="16" t="s">
        <v>12820</v>
      </c>
      <c r="F5562" s="16" t="s">
        <v>476</v>
      </c>
      <c r="G5562" s="16" t="s">
        <v>12824</v>
      </c>
      <c r="H5562" s="16" t="s">
        <v>12351</v>
      </c>
      <c r="I5562" s="0" t="n">
        <v>16</v>
      </c>
      <c r="K5562" s="0" t="str">
        <f aca="false">IFERROR(IF(VLOOKUP($C5562,薬効分類マスタ!$A$2:$E$180,5,FALSE())=0,"",VLOOKUP($C5562,薬効分類マスタ!$A$2:$E$180,5,FALSE())),"")</f>
        <v/>
      </c>
      <c r="L5562" s="17"/>
      <c r="M5562" s="0" t="str">
        <f aca="false">IF($K5562="","",IF($L5562&lt;&gt;"",$L5562,VLOOKUP($C5562,薬効分類マスタ!$A$2:$F$180,6,FALSE())))</f>
        <v/>
      </c>
      <c r="N5562" s="0" t="str">
        <f aca="false">ASC(G5562)</f>
        <v>高砂ｼｬｾﾞﾝｼM</v>
      </c>
      <c r="O5562" s="0" t="str">
        <f aca="false">ASC(E5562)</f>
        <v>ｼｬｾﾞﾝｼ</v>
      </c>
      <c r="P5562" s="16" t="n">
        <f aca="false">N(P5561)+IF($C5562=検索!$B$49,1,0)</f>
        <v>0</v>
      </c>
    </row>
    <row r="5563" customFormat="false" ht="15" hidden="false" customHeight="false" outlineLevel="0" collapsed="false">
      <c r="A5563" s="16" t="s">
        <v>221</v>
      </c>
      <c r="B5563" s="0" t="s">
        <v>12825</v>
      </c>
      <c r="C5563" s="0" t="n">
        <v>510</v>
      </c>
      <c r="D5563" s="0" t="str">
        <f aca="false">IFERROR(VLOOKUP($C5563,薬効分類マスタ!$A$2:$B$180,2,FALSE()),"未登録")</f>
        <v>生薬</v>
      </c>
      <c r="E5563" s="16" t="s">
        <v>12820</v>
      </c>
      <c r="F5563" s="16" t="s">
        <v>476</v>
      </c>
      <c r="G5563" s="16" t="s">
        <v>12826</v>
      </c>
      <c r="H5563" s="16" t="s">
        <v>9549</v>
      </c>
      <c r="I5563" s="0" t="n">
        <v>16</v>
      </c>
      <c r="K5563" s="0" t="str">
        <f aca="false">IFERROR(IF(VLOOKUP($C5563,薬効分類マスタ!$A$2:$E$180,5,FALSE())=0,"",VLOOKUP($C5563,薬効分類マスタ!$A$2:$E$180,5,FALSE())),"")</f>
        <v/>
      </c>
      <c r="L5563" s="17"/>
      <c r="M5563" s="0" t="str">
        <f aca="false">IF($K5563="","",IF($L5563&lt;&gt;"",$L5563,VLOOKUP($C5563,薬効分類マスタ!$A$2:$F$180,6,FALSE())))</f>
        <v/>
      </c>
      <c r="N5563" s="0" t="str">
        <f aca="false">ASC(G5563)</f>
        <v>ﾂﾑﾗの生薬ｼｬｾﾞﾝｼ</v>
      </c>
      <c r="O5563" s="0" t="str">
        <f aca="false">ASC(E5563)</f>
        <v>ｼｬｾﾞﾝｼ</v>
      </c>
      <c r="P5563" s="16" t="n">
        <f aca="false">N(P5562)+IF($C5563=検索!$B$49,1,0)</f>
        <v>0</v>
      </c>
    </row>
    <row r="5564" customFormat="false" ht="15" hidden="false" customHeight="false" outlineLevel="0" collapsed="false">
      <c r="A5564" s="16" t="s">
        <v>221</v>
      </c>
      <c r="B5564" s="0" t="s">
        <v>12827</v>
      </c>
      <c r="C5564" s="0" t="n">
        <v>510</v>
      </c>
      <c r="D5564" s="0" t="str">
        <f aca="false">IFERROR(VLOOKUP($C5564,薬効分類マスタ!$A$2:$B$180,2,FALSE()),"未登録")</f>
        <v>生薬</v>
      </c>
      <c r="E5564" s="16" t="s">
        <v>12820</v>
      </c>
      <c r="F5564" s="16" t="s">
        <v>476</v>
      </c>
      <c r="G5564" s="16" t="s">
        <v>12828</v>
      </c>
      <c r="H5564" s="16" t="s">
        <v>12296</v>
      </c>
      <c r="I5564" s="0" t="n">
        <v>16</v>
      </c>
      <c r="K5564" s="0" t="str">
        <f aca="false">IFERROR(IF(VLOOKUP($C5564,薬効分類マスタ!$A$2:$E$180,5,FALSE())=0,"",VLOOKUP($C5564,薬効分類マスタ!$A$2:$E$180,5,FALSE())),"")</f>
        <v/>
      </c>
      <c r="L5564" s="17"/>
      <c r="M5564" s="0" t="str">
        <f aca="false">IF($K5564="","",IF($L5564&lt;&gt;"",$L5564,VLOOKUP($C5564,薬効分類マスタ!$A$2:$F$180,6,FALSE())))</f>
        <v/>
      </c>
      <c r="N5564" s="0" t="str">
        <f aca="false">ASC(G5564)</f>
        <v>ﾄﾁﾓﾄのｼｬｾﾞﾝｼ</v>
      </c>
      <c r="O5564" s="0" t="str">
        <f aca="false">ASC(E5564)</f>
        <v>ｼｬｾﾞﾝｼ</v>
      </c>
      <c r="P5564" s="16" t="n">
        <f aca="false">N(P5563)+IF($C5564=検索!$B$49,1,0)</f>
        <v>0</v>
      </c>
    </row>
    <row r="5565" customFormat="false" ht="15" hidden="false" customHeight="false" outlineLevel="0" collapsed="false">
      <c r="A5565" s="16" t="s">
        <v>221</v>
      </c>
      <c r="B5565" s="0" t="s">
        <v>12829</v>
      </c>
      <c r="C5565" s="0" t="n">
        <v>510</v>
      </c>
      <c r="D5565" s="0" t="str">
        <f aca="false">IFERROR(VLOOKUP($C5565,薬効分類マスタ!$A$2:$B$180,2,FALSE()),"未登録")</f>
        <v>生薬</v>
      </c>
      <c r="E5565" s="16" t="s">
        <v>12830</v>
      </c>
      <c r="F5565" s="16" t="s">
        <v>476</v>
      </c>
      <c r="G5565" s="16" t="s">
        <v>12830</v>
      </c>
      <c r="I5565" s="0" t="n">
        <v>13.4</v>
      </c>
      <c r="K5565" s="0" t="str">
        <f aca="false">IFERROR(IF(VLOOKUP($C5565,薬効分類マスタ!$A$2:$E$180,5,FALSE())=0,"",VLOOKUP($C5565,薬効分類マスタ!$A$2:$E$180,5,FALSE())),"")</f>
        <v/>
      </c>
      <c r="L5565" s="17"/>
      <c r="M5565" s="0" t="str">
        <f aca="false">IF($K5565="","",IF($L5565&lt;&gt;"",$L5565,VLOOKUP($C5565,薬効分類マスタ!$A$2:$F$180,6,FALSE())))</f>
        <v/>
      </c>
      <c r="N5565" s="0" t="str">
        <f aca="false">ASC(G5565)</f>
        <v>ｼｬｾﾞﾝｿｳ</v>
      </c>
      <c r="O5565" s="0" t="str">
        <f aca="false">ASC(E5565)</f>
        <v>ｼｬｾﾞﾝｿｳ</v>
      </c>
      <c r="P5565" s="16" t="n">
        <f aca="false">N(P5564)+IF($C5565=検索!$B$49,1,0)</f>
        <v>0</v>
      </c>
    </row>
    <row r="5566" customFormat="false" ht="15" hidden="false" customHeight="false" outlineLevel="0" collapsed="false">
      <c r="A5566" s="16" t="s">
        <v>221</v>
      </c>
      <c r="B5566" s="0" t="s">
        <v>12831</v>
      </c>
      <c r="C5566" s="0" t="n">
        <v>510</v>
      </c>
      <c r="D5566" s="0" t="str">
        <f aca="false">IFERROR(VLOOKUP($C5566,薬効分類マスタ!$A$2:$B$180,2,FALSE()),"未登録")</f>
        <v>生薬</v>
      </c>
      <c r="E5566" s="16" t="s">
        <v>12832</v>
      </c>
      <c r="F5566" s="16" t="s">
        <v>476</v>
      </c>
      <c r="G5566" s="16" t="s">
        <v>12833</v>
      </c>
      <c r="H5566" s="16" t="s">
        <v>12293</v>
      </c>
      <c r="I5566" s="0" t="n">
        <v>135.7</v>
      </c>
      <c r="K5566" s="0" t="str">
        <f aca="false">IFERROR(IF(VLOOKUP($C5566,薬効分類マスタ!$A$2:$E$180,5,FALSE())=0,"",VLOOKUP($C5566,薬効分類マスタ!$A$2:$E$180,5,FALSE())),"")</f>
        <v/>
      </c>
      <c r="L5566" s="17"/>
      <c r="M5566" s="0" t="str">
        <f aca="false">IF($K5566="","",IF($L5566&lt;&gt;"",$L5566,VLOOKUP($C5566,薬効分類マスタ!$A$2:$F$180,6,FALSE())))</f>
        <v/>
      </c>
      <c r="N5566" s="0" t="str">
        <f aca="false">ASC(G5566)</f>
        <v>ｳﾁﾀﾞの修治ﾌﾞｼM</v>
      </c>
      <c r="O5566" s="0" t="str">
        <f aca="false">ASC(E5566)</f>
        <v>ﾌﾞｼ</v>
      </c>
      <c r="P5566" s="16" t="n">
        <f aca="false">N(P5565)+IF($C5566=検索!$B$49,1,0)</f>
        <v>0</v>
      </c>
    </row>
    <row r="5567" customFormat="false" ht="15" hidden="false" customHeight="false" outlineLevel="0" collapsed="false">
      <c r="A5567" s="16" t="s">
        <v>221</v>
      </c>
      <c r="B5567" s="0" t="s">
        <v>12834</v>
      </c>
      <c r="C5567" s="0" t="n">
        <v>510</v>
      </c>
      <c r="D5567" s="0" t="str">
        <f aca="false">IFERROR(VLOOKUP($C5567,薬効分類マスタ!$A$2:$B$180,2,FALSE()),"未登録")</f>
        <v>生薬</v>
      </c>
      <c r="E5567" s="16" t="s">
        <v>12835</v>
      </c>
      <c r="F5567" s="16" t="s">
        <v>476</v>
      </c>
      <c r="G5567" s="16" t="s">
        <v>12835</v>
      </c>
      <c r="I5567" s="0" t="n">
        <v>23.7</v>
      </c>
      <c r="K5567" s="0" t="str">
        <f aca="false">IFERROR(IF(VLOOKUP($C5567,薬効分類マスタ!$A$2:$E$180,5,FALSE())=0,"",VLOOKUP($C5567,薬効分類マスタ!$A$2:$E$180,5,FALSE())),"")</f>
        <v/>
      </c>
      <c r="L5567" s="17"/>
      <c r="M5567" s="0" t="str">
        <f aca="false">IF($K5567="","",IF($L5567&lt;&gt;"",$L5567,VLOOKUP($C5567,薬効分類マスタ!$A$2:$F$180,6,FALSE())))</f>
        <v/>
      </c>
      <c r="N5567" s="0" t="str">
        <f aca="false">ASC(G5567)</f>
        <v>ｼﾞｭｳﾔｸ</v>
      </c>
      <c r="O5567" s="0" t="str">
        <f aca="false">ASC(E5567)</f>
        <v>ｼﾞｭｳﾔｸ</v>
      </c>
      <c r="P5567" s="16" t="n">
        <f aca="false">N(P5566)+IF($C5567=検索!$B$49,1,0)</f>
        <v>0</v>
      </c>
    </row>
    <row r="5568" customFormat="false" ht="15" hidden="false" customHeight="false" outlineLevel="0" collapsed="false">
      <c r="A5568" s="16" t="s">
        <v>221</v>
      </c>
      <c r="B5568" s="0" t="s">
        <v>12836</v>
      </c>
      <c r="C5568" s="0" t="n">
        <v>510</v>
      </c>
      <c r="D5568" s="0" t="str">
        <f aca="false">IFERROR(VLOOKUP($C5568,薬効分類マスタ!$A$2:$B$180,2,FALSE()),"未登録")</f>
        <v>生薬</v>
      </c>
      <c r="E5568" s="16" t="s">
        <v>12837</v>
      </c>
      <c r="F5568" s="16" t="s">
        <v>476</v>
      </c>
      <c r="G5568" s="16" t="s">
        <v>12838</v>
      </c>
      <c r="I5568" s="0" t="n">
        <v>55.9</v>
      </c>
      <c r="K5568" s="0" t="str">
        <f aca="false">IFERROR(IF(VLOOKUP($C5568,薬効分類マスタ!$A$2:$E$180,5,FALSE())=0,"",VLOOKUP($C5568,薬効分類マスタ!$A$2:$E$180,5,FALSE())),"")</f>
        <v/>
      </c>
      <c r="L5568" s="17"/>
      <c r="M5568" s="0" t="str">
        <f aca="false">IF($K5568="","",IF($L5568&lt;&gt;"",$L5568,VLOOKUP($C5568,薬効分類マスタ!$A$2:$F$180,6,FALSE())))</f>
        <v/>
      </c>
      <c r="N5568" s="0" t="str">
        <f aca="false">ASC(G5568)</f>
        <v>ｼｭｸｼｬ末</v>
      </c>
      <c r="O5568" s="0" t="str">
        <f aca="false">ASC(E5568)</f>
        <v>ｼｭｸｼｬ</v>
      </c>
      <c r="P5568" s="16" t="n">
        <f aca="false">N(P5567)+IF($C5568=検索!$B$49,1,0)</f>
        <v>0</v>
      </c>
    </row>
    <row r="5569" customFormat="false" ht="15" hidden="false" customHeight="false" outlineLevel="0" collapsed="false">
      <c r="A5569" s="16" t="s">
        <v>221</v>
      </c>
      <c r="B5569" s="0" t="s">
        <v>12839</v>
      </c>
      <c r="C5569" s="0" t="n">
        <v>510</v>
      </c>
      <c r="D5569" s="0" t="str">
        <f aca="false">IFERROR(VLOOKUP($C5569,薬効分類マスタ!$A$2:$B$180,2,FALSE()),"未登録")</f>
        <v>生薬</v>
      </c>
      <c r="E5569" s="16" t="s">
        <v>12837</v>
      </c>
      <c r="F5569" s="16" t="s">
        <v>476</v>
      </c>
      <c r="G5569" s="16" t="s">
        <v>12837</v>
      </c>
      <c r="I5569" s="0" t="n">
        <v>36.4</v>
      </c>
      <c r="K5569" s="0" t="str">
        <f aca="false">IFERROR(IF(VLOOKUP($C5569,薬効分類マスタ!$A$2:$E$180,5,FALSE())=0,"",VLOOKUP($C5569,薬効分類マスタ!$A$2:$E$180,5,FALSE())),"")</f>
        <v/>
      </c>
      <c r="L5569" s="17"/>
      <c r="M5569" s="0" t="str">
        <f aca="false">IF($K5569="","",IF($L5569&lt;&gt;"",$L5569,VLOOKUP($C5569,薬効分類マスタ!$A$2:$F$180,6,FALSE())))</f>
        <v/>
      </c>
      <c r="N5569" s="0" t="str">
        <f aca="false">ASC(G5569)</f>
        <v>ｼｭｸｼｬ</v>
      </c>
      <c r="O5569" s="0" t="str">
        <f aca="false">ASC(E5569)</f>
        <v>ｼｭｸｼｬ</v>
      </c>
      <c r="P5569" s="16" t="n">
        <f aca="false">N(P5568)+IF($C5569=検索!$B$49,1,0)</f>
        <v>0</v>
      </c>
    </row>
    <row r="5570" customFormat="false" ht="15" hidden="false" customHeight="false" outlineLevel="0" collapsed="false">
      <c r="A5570" s="16" t="s">
        <v>221</v>
      </c>
      <c r="B5570" s="0" t="s">
        <v>12840</v>
      </c>
      <c r="C5570" s="0" t="n">
        <v>510</v>
      </c>
      <c r="D5570" s="0" t="str">
        <f aca="false">IFERROR(VLOOKUP($C5570,薬効分類マスタ!$A$2:$B$180,2,FALSE()),"未登録")</f>
        <v>生薬</v>
      </c>
      <c r="E5570" s="16" t="s">
        <v>12837</v>
      </c>
      <c r="F5570" s="16" t="s">
        <v>476</v>
      </c>
      <c r="G5570" s="16" t="s">
        <v>12841</v>
      </c>
      <c r="H5570" s="16" t="s">
        <v>12293</v>
      </c>
      <c r="I5570" s="0" t="n">
        <v>46.3</v>
      </c>
      <c r="K5570" s="0" t="str">
        <f aca="false">IFERROR(IF(VLOOKUP($C5570,薬効分類マスタ!$A$2:$E$180,5,FALSE())=0,"",VLOOKUP($C5570,薬効分類マスタ!$A$2:$E$180,5,FALSE())),"")</f>
        <v/>
      </c>
      <c r="L5570" s="17"/>
      <c r="M5570" s="0" t="str">
        <f aca="false">IF($K5570="","",IF($L5570&lt;&gt;"",$L5570,VLOOKUP($C5570,薬効分類マスタ!$A$2:$F$180,6,FALSE())))</f>
        <v/>
      </c>
      <c r="N5570" s="0" t="str">
        <f aca="false">ASC(G5570)</f>
        <v>ｳﾁﾀﾞのｼｭｸｼｬM</v>
      </c>
      <c r="O5570" s="0" t="str">
        <f aca="false">ASC(E5570)</f>
        <v>ｼｭｸｼｬ</v>
      </c>
      <c r="P5570" s="16" t="n">
        <f aca="false">N(P5569)+IF($C5570=検索!$B$49,1,0)</f>
        <v>0</v>
      </c>
    </row>
    <row r="5571" customFormat="false" ht="15" hidden="false" customHeight="false" outlineLevel="0" collapsed="false">
      <c r="A5571" s="16" t="s">
        <v>221</v>
      </c>
      <c r="B5571" s="0" t="s">
        <v>12842</v>
      </c>
      <c r="C5571" s="0" t="n">
        <v>510</v>
      </c>
      <c r="D5571" s="0" t="str">
        <f aca="false">IFERROR(VLOOKUP($C5571,薬効分類マスタ!$A$2:$B$180,2,FALSE()),"未登録")</f>
        <v>生薬</v>
      </c>
      <c r="E5571" s="16" t="s">
        <v>12837</v>
      </c>
      <c r="F5571" s="16" t="s">
        <v>476</v>
      </c>
      <c r="G5571" s="16" t="s">
        <v>12843</v>
      </c>
      <c r="H5571" s="16" t="s">
        <v>12296</v>
      </c>
      <c r="I5571" s="0" t="n">
        <v>42.7</v>
      </c>
      <c r="K5571" s="0" t="str">
        <f aca="false">IFERROR(IF(VLOOKUP($C5571,薬効分類マスタ!$A$2:$E$180,5,FALSE())=0,"",VLOOKUP($C5571,薬効分類マスタ!$A$2:$E$180,5,FALSE())),"")</f>
        <v/>
      </c>
      <c r="L5571" s="17"/>
      <c r="M5571" s="0" t="str">
        <f aca="false">IF($K5571="","",IF($L5571&lt;&gt;"",$L5571,VLOOKUP($C5571,薬効分類マスタ!$A$2:$F$180,6,FALSE())))</f>
        <v/>
      </c>
      <c r="N5571" s="0" t="str">
        <f aca="false">ASC(G5571)</f>
        <v>ﾄﾁﾓﾄのｼｭｸｼｬ</v>
      </c>
      <c r="O5571" s="0" t="str">
        <f aca="false">ASC(E5571)</f>
        <v>ｼｭｸｼｬ</v>
      </c>
      <c r="P5571" s="16" t="n">
        <f aca="false">N(P5570)+IF($C5571=検索!$B$49,1,0)</f>
        <v>0</v>
      </c>
    </row>
    <row r="5572" customFormat="false" ht="15" hidden="false" customHeight="false" outlineLevel="0" collapsed="false">
      <c r="A5572" s="16" t="s">
        <v>221</v>
      </c>
      <c r="B5572" s="0" t="s">
        <v>12844</v>
      </c>
      <c r="C5572" s="0" t="n">
        <v>510</v>
      </c>
      <c r="D5572" s="0" t="str">
        <f aca="false">IFERROR(VLOOKUP($C5572,薬効分類マスタ!$A$2:$B$180,2,FALSE()),"未登録")</f>
        <v>生薬</v>
      </c>
      <c r="E5572" s="16" t="s">
        <v>12845</v>
      </c>
      <c r="F5572" s="16" t="s">
        <v>476</v>
      </c>
      <c r="G5572" s="16" t="s">
        <v>12846</v>
      </c>
      <c r="I5572" s="0" t="n">
        <v>17.3</v>
      </c>
      <c r="K5572" s="0" t="str">
        <f aca="false">IFERROR(IF(VLOOKUP($C5572,薬効分類マスタ!$A$2:$E$180,5,FALSE())=0,"",VLOOKUP($C5572,薬効分類マスタ!$A$2:$E$180,5,FALSE())),"")</f>
        <v/>
      </c>
      <c r="L5572" s="17"/>
      <c r="M5572" s="0" t="str">
        <f aca="false">IF($K5572="","",IF($L5572&lt;&gt;"",$L5572,VLOOKUP($C5572,薬効分類マスタ!$A$2:$F$180,6,FALSE())))</f>
        <v/>
      </c>
      <c r="N5572" s="0" t="str">
        <f aca="false">ASC(G5572)</f>
        <v>ｼｮｳｷｮｳ末</v>
      </c>
      <c r="O5572" s="0" t="str">
        <f aca="false">ASC(E5572)</f>
        <v>ｼｮｳｷｮｳ</v>
      </c>
      <c r="P5572" s="16" t="n">
        <f aca="false">N(P5571)+IF($C5572=検索!$B$49,1,0)</f>
        <v>0</v>
      </c>
    </row>
    <row r="5573" customFormat="false" ht="15" hidden="false" customHeight="false" outlineLevel="0" collapsed="false">
      <c r="A5573" s="16" t="s">
        <v>221</v>
      </c>
      <c r="B5573" s="0" t="s">
        <v>12847</v>
      </c>
      <c r="C5573" s="0" t="n">
        <v>510</v>
      </c>
      <c r="D5573" s="0" t="str">
        <f aca="false">IFERROR(VLOOKUP($C5573,薬効分類マスタ!$A$2:$B$180,2,FALSE()),"未登録")</f>
        <v>生薬</v>
      </c>
      <c r="E5573" s="16" t="s">
        <v>12845</v>
      </c>
      <c r="F5573" s="16" t="s">
        <v>476</v>
      </c>
      <c r="G5573" s="16" t="s">
        <v>12845</v>
      </c>
      <c r="I5573" s="0" t="n">
        <v>15.5</v>
      </c>
      <c r="K5573" s="0" t="str">
        <f aca="false">IFERROR(IF(VLOOKUP($C5573,薬効分類マスタ!$A$2:$E$180,5,FALSE())=0,"",VLOOKUP($C5573,薬効分類マスタ!$A$2:$E$180,5,FALSE())),"")</f>
        <v/>
      </c>
      <c r="L5573" s="17"/>
      <c r="M5573" s="0" t="str">
        <f aca="false">IF($K5573="","",IF($L5573&lt;&gt;"",$L5573,VLOOKUP($C5573,薬効分類マスタ!$A$2:$F$180,6,FALSE())))</f>
        <v/>
      </c>
      <c r="N5573" s="0" t="str">
        <f aca="false">ASC(G5573)</f>
        <v>ｼｮｳｷｮｳ</v>
      </c>
      <c r="O5573" s="0" t="str">
        <f aca="false">ASC(E5573)</f>
        <v>ｼｮｳｷｮｳ</v>
      </c>
      <c r="P5573" s="16" t="n">
        <f aca="false">N(P5572)+IF($C5573=検索!$B$49,1,0)</f>
        <v>0</v>
      </c>
    </row>
    <row r="5574" customFormat="false" ht="15" hidden="false" customHeight="false" outlineLevel="0" collapsed="false">
      <c r="A5574" s="16" t="s">
        <v>221</v>
      </c>
      <c r="B5574" s="0" t="s">
        <v>12848</v>
      </c>
      <c r="C5574" s="0" t="n">
        <v>510</v>
      </c>
      <c r="D5574" s="0" t="str">
        <f aca="false">IFERROR(VLOOKUP($C5574,薬効分類マスタ!$A$2:$B$180,2,FALSE()),"未登録")</f>
        <v>生薬</v>
      </c>
      <c r="E5574" s="16" t="s">
        <v>12845</v>
      </c>
      <c r="F5574" s="16" t="s">
        <v>476</v>
      </c>
      <c r="G5574" s="16" t="s">
        <v>12849</v>
      </c>
      <c r="H5574" s="16" t="s">
        <v>12351</v>
      </c>
      <c r="I5574" s="0" t="n">
        <v>19.6</v>
      </c>
      <c r="K5574" s="0" t="str">
        <f aca="false">IFERROR(IF(VLOOKUP($C5574,薬効分類マスタ!$A$2:$E$180,5,FALSE())=0,"",VLOOKUP($C5574,薬効分類マスタ!$A$2:$E$180,5,FALSE())),"")</f>
        <v/>
      </c>
      <c r="L5574" s="17"/>
      <c r="M5574" s="0" t="str">
        <f aca="false">IF($K5574="","",IF($L5574&lt;&gt;"",$L5574,VLOOKUP($C5574,薬効分類マスタ!$A$2:$F$180,6,FALSE())))</f>
        <v/>
      </c>
      <c r="N5574" s="0" t="str">
        <f aca="false">ASC(G5574)</f>
        <v>高砂ｼｮｳｷｮｳM</v>
      </c>
      <c r="O5574" s="0" t="str">
        <f aca="false">ASC(E5574)</f>
        <v>ｼｮｳｷｮｳ</v>
      </c>
      <c r="P5574" s="16" t="n">
        <f aca="false">N(P5573)+IF($C5574=検索!$B$49,1,0)</f>
        <v>0</v>
      </c>
    </row>
    <row r="5575" customFormat="false" ht="15" hidden="false" customHeight="false" outlineLevel="0" collapsed="false">
      <c r="A5575" s="16" t="s">
        <v>221</v>
      </c>
      <c r="B5575" s="0" t="s">
        <v>12850</v>
      </c>
      <c r="C5575" s="0" t="n">
        <v>510</v>
      </c>
      <c r="D5575" s="0" t="str">
        <f aca="false">IFERROR(VLOOKUP($C5575,薬効分類マスタ!$A$2:$B$180,2,FALSE()),"未登録")</f>
        <v>生薬</v>
      </c>
      <c r="E5575" s="16" t="s">
        <v>12845</v>
      </c>
      <c r="F5575" s="16" t="s">
        <v>476</v>
      </c>
      <c r="G5575" s="16" t="s">
        <v>12851</v>
      </c>
      <c r="H5575" s="16" t="s">
        <v>9549</v>
      </c>
      <c r="I5575" s="0" t="n">
        <v>19.6</v>
      </c>
      <c r="K5575" s="0" t="str">
        <f aca="false">IFERROR(IF(VLOOKUP($C5575,薬効分類マスタ!$A$2:$E$180,5,FALSE())=0,"",VLOOKUP($C5575,薬効分類マスタ!$A$2:$E$180,5,FALSE())),"")</f>
        <v/>
      </c>
      <c r="L5575" s="17"/>
      <c r="M5575" s="0" t="str">
        <f aca="false">IF($K5575="","",IF($L5575&lt;&gt;"",$L5575,VLOOKUP($C5575,薬効分類マスタ!$A$2:$F$180,6,FALSE())))</f>
        <v/>
      </c>
      <c r="N5575" s="0" t="str">
        <f aca="false">ASC(G5575)</f>
        <v>ﾂﾑﾗの生薬ｼｮｳｷｮｳ</v>
      </c>
      <c r="O5575" s="0" t="str">
        <f aca="false">ASC(E5575)</f>
        <v>ｼｮｳｷｮｳ</v>
      </c>
      <c r="P5575" s="16" t="n">
        <f aca="false">N(P5574)+IF($C5575=検索!$B$49,1,0)</f>
        <v>0</v>
      </c>
    </row>
    <row r="5576" customFormat="false" ht="15" hidden="false" customHeight="false" outlineLevel="0" collapsed="false">
      <c r="A5576" s="16" t="s">
        <v>221</v>
      </c>
      <c r="B5576" s="0" t="s">
        <v>12852</v>
      </c>
      <c r="C5576" s="0" t="n">
        <v>510</v>
      </c>
      <c r="D5576" s="0" t="str">
        <f aca="false">IFERROR(VLOOKUP($C5576,薬効分類マスタ!$A$2:$B$180,2,FALSE()),"未登録")</f>
        <v>生薬</v>
      </c>
      <c r="E5576" s="16" t="s">
        <v>12845</v>
      </c>
      <c r="F5576" s="16" t="s">
        <v>476</v>
      </c>
      <c r="G5576" s="16" t="s">
        <v>12853</v>
      </c>
      <c r="H5576" s="16" t="s">
        <v>12296</v>
      </c>
      <c r="I5576" s="0" t="n">
        <v>19.6</v>
      </c>
      <c r="K5576" s="0" t="str">
        <f aca="false">IFERROR(IF(VLOOKUP($C5576,薬効分類マスタ!$A$2:$E$180,5,FALSE())=0,"",VLOOKUP($C5576,薬効分類マスタ!$A$2:$E$180,5,FALSE())),"")</f>
        <v/>
      </c>
      <c r="L5576" s="17"/>
      <c r="M5576" s="0" t="str">
        <f aca="false">IF($K5576="","",IF($L5576&lt;&gt;"",$L5576,VLOOKUP($C5576,薬効分類マスタ!$A$2:$F$180,6,FALSE())))</f>
        <v/>
      </c>
      <c r="N5576" s="0" t="str">
        <f aca="false">ASC(G5576)</f>
        <v>ﾄﾁﾓﾄのｼｮｳｷｮｳ</v>
      </c>
      <c r="O5576" s="0" t="str">
        <f aca="false">ASC(E5576)</f>
        <v>ｼｮｳｷｮｳ</v>
      </c>
      <c r="P5576" s="16" t="n">
        <f aca="false">N(P5575)+IF($C5576=検索!$B$49,1,0)</f>
        <v>0</v>
      </c>
    </row>
    <row r="5577" customFormat="false" ht="15" hidden="false" customHeight="false" outlineLevel="0" collapsed="false">
      <c r="A5577" s="16" t="s">
        <v>221</v>
      </c>
      <c r="B5577" s="0" t="s">
        <v>12854</v>
      </c>
      <c r="C5577" s="0" t="n">
        <v>510</v>
      </c>
      <c r="D5577" s="0" t="str">
        <f aca="false">IFERROR(VLOOKUP($C5577,薬効分類マスタ!$A$2:$B$180,2,FALSE()),"未登録")</f>
        <v>生薬</v>
      </c>
      <c r="E5577" s="16" t="s">
        <v>12845</v>
      </c>
      <c r="F5577" s="16" t="s">
        <v>476</v>
      </c>
      <c r="G5577" s="16" t="s">
        <v>12855</v>
      </c>
      <c r="H5577" s="16" t="s">
        <v>12358</v>
      </c>
      <c r="I5577" s="0" t="n">
        <v>19.6</v>
      </c>
      <c r="K5577" s="0" t="str">
        <f aca="false">IFERROR(IF(VLOOKUP($C5577,薬効分類マスタ!$A$2:$E$180,5,FALSE())=0,"",VLOOKUP($C5577,薬効分類マスタ!$A$2:$E$180,5,FALSE())),"")</f>
        <v/>
      </c>
      <c r="L5577" s="17"/>
      <c r="M5577" s="0" t="str">
        <f aca="false">IF($K5577="","",IF($L5577&lt;&gt;"",$L5577,VLOOKUP($C5577,薬効分類マスタ!$A$2:$F$180,6,FALSE())))</f>
        <v/>
      </c>
      <c r="N5577" s="0" t="str">
        <f aca="false">ASC(G5577)</f>
        <v>ﾎﾘｴ　ｼｮｳｷｮｳK</v>
      </c>
      <c r="O5577" s="0" t="str">
        <f aca="false">ASC(E5577)</f>
        <v>ｼｮｳｷｮｳ</v>
      </c>
      <c r="P5577" s="16" t="n">
        <f aca="false">N(P5576)+IF($C5577=検索!$B$49,1,0)</f>
        <v>0</v>
      </c>
    </row>
    <row r="5578" customFormat="false" ht="15" hidden="false" customHeight="false" outlineLevel="0" collapsed="false">
      <c r="A5578" s="16" t="s">
        <v>221</v>
      </c>
      <c r="B5578" s="0" t="s">
        <v>12856</v>
      </c>
      <c r="C5578" s="0" t="n">
        <v>510</v>
      </c>
      <c r="D5578" s="0" t="str">
        <f aca="false">IFERROR(VLOOKUP($C5578,薬効分類マスタ!$A$2:$B$180,2,FALSE()),"未登録")</f>
        <v>生薬</v>
      </c>
      <c r="E5578" s="16" t="s">
        <v>12857</v>
      </c>
      <c r="F5578" s="16" t="s">
        <v>476</v>
      </c>
      <c r="G5578" s="16" t="s">
        <v>12857</v>
      </c>
      <c r="I5578" s="0" t="n">
        <v>106</v>
      </c>
      <c r="K5578" s="0" t="str">
        <f aca="false">IFERROR(IF(VLOOKUP($C5578,薬効分類マスタ!$A$2:$E$180,5,FALSE())=0,"",VLOOKUP($C5578,薬効分類マスタ!$A$2:$E$180,5,FALSE())),"")</f>
        <v/>
      </c>
      <c r="L5578" s="17"/>
      <c r="M5578" s="0" t="str">
        <f aca="false">IF($K5578="","",IF($L5578&lt;&gt;"",$L5578,VLOOKUP($C5578,薬効分類マスタ!$A$2:$F$180,6,FALSE())))</f>
        <v/>
      </c>
      <c r="N5578" s="0" t="str">
        <f aca="false">ASC(G5578)</f>
        <v>ｼｮｳｽﾞｸ</v>
      </c>
      <c r="O5578" s="0" t="str">
        <f aca="false">ASC(E5578)</f>
        <v>ｼｮｳｽﾞｸ</v>
      </c>
      <c r="P5578" s="16" t="n">
        <f aca="false">N(P5577)+IF($C5578=検索!$B$49,1,0)</f>
        <v>0</v>
      </c>
    </row>
    <row r="5579" customFormat="false" ht="15" hidden="false" customHeight="false" outlineLevel="0" collapsed="false">
      <c r="A5579" s="16" t="s">
        <v>221</v>
      </c>
      <c r="B5579" s="0" t="s">
        <v>12858</v>
      </c>
      <c r="C5579" s="0" t="n">
        <v>510</v>
      </c>
      <c r="D5579" s="0" t="str">
        <f aca="false">IFERROR(VLOOKUP($C5579,薬効分類マスタ!$A$2:$B$180,2,FALSE()),"未登録")</f>
        <v>生薬</v>
      </c>
      <c r="E5579" s="16" t="s">
        <v>12857</v>
      </c>
      <c r="F5579" s="16" t="s">
        <v>476</v>
      </c>
      <c r="G5579" s="16" t="s">
        <v>12859</v>
      </c>
      <c r="I5579" s="0" t="n">
        <v>114.9</v>
      </c>
      <c r="K5579" s="0" t="str">
        <f aca="false">IFERROR(IF(VLOOKUP($C5579,薬効分類マスタ!$A$2:$E$180,5,FALSE())=0,"",VLOOKUP($C5579,薬効分類マスタ!$A$2:$E$180,5,FALSE())),"")</f>
        <v/>
      </c>
      <c r="L5579" s="17"/>
      <c r="M5579" s="0" t="str">
        <f aca="false">IF($K5579="","",IF($L5579&lt;&gt;"",$L5579,VLOOKUP($C5579,薬効分類マスタ!$A$2:$F$180,6,FALSE())))</f>
        <v/>
      </c>
      <c r="N5579" s="0" t="str">
        <f aca="false">ASC(G5579)</f>
        <v>ｼｮｳｽﾞｸ末</v>
      </c>
      <c r="O5579" s="0" t="str">
        <f aca="false">ASC(E5579)</f>
        <v>ｼｮｳｽﾞｸ</v>
      </c>
      <c r="P5579" s="16" t="n">
        <f aca="false">N(P5578)+IF($C5579=検索!$B$49,1,0)</f>
        <v>0</v>
      </c>
    </row>
    <row r="5580" customFormat="false" ht="15" hidden="false" customHeight="false" outlineLevel="0" collapsed="false">
      <c r="A5580" s="16" t="s">
        <v>221</v>
      </c>
      <c r="B5580" s="0" t="s">
        <v>12860</v>
      </c>
      <c r="C5580" s="0" t="n">
        <v>510</v>
      </c>
      <c r="D5580" s="0" t="str">
        <f aca="false">IFERROR(VLOOKUP($C5580,薬効分類マスタ!$A$2:$B$180,2,FALSE()),"未登録")</f>
        <v>生薬</v>
      </c>
      <c r="E5580" s="16" t="s">
        <v>12861</v>
      </c>
      <c r="F5580" s="16" t="s">
        <v>476</v>
      </c>
      <c r="G5580" s="16" t="s">
        <v>12861</v>
      </c>
      <c r="I5580" s="0" t="n">
        <v>8.8</v>
      </c>
      <c r="K5580" s="0" t="str">
        <f aca="false">IFERROR(IF(VLOOKUP($C5580,薬効分類マスタ!$A$2:$E$180,5,FALSE())=0,"",VLOOKUP($C5580,薬効分類マスタ!$A$2:$E$180,5,FALSE())),"")</f>
        <v/>
      </c>
      <c r="L5580" s="17"/>
      <c r="M5580" s="0" t="str">
        <f aca="false">IF($K5580="","",IF($L5580&lt;&gt;"",$L5580,VLOOKUP($C5580,薬効分類マスタ!$A$2:$F$180,6,FALSE())))</f>
        <v/>
      </c>
      <c r="N5580" s="0" t="str">
        <f aca="false">ASC(G5580)</f>
        <v>ｼｮｳﾊﾞｸ</v>
      </c>
      <c r="O5580" s="0" t="str">
        <f aca="false">ASC(E5580)</f>
        <v>ｼｮｳﾊﾞｸ</v>
      </c>
      <c r="P5580" s="16" t="n">
        <f aca="false">N(P5579)+IF($C5580=検索!$B$49,1,0)</f>
        <v>0</v>
      </c>
    </row>
    <row r="5581" customFormat="false" ht="15" hidden="false" customHeight="false" outlineLevel="0" collapsed="false">
      <c r="A5581" s="16" t="s">
        <v>221</v>
      </c>
      <c r="B5581" s="0" t="s">
        <v>12862</v>
      </c>
      <c r="C5581" s="0" t="n">
        <v>510</v>
      </c>
      <c r="D5581" s="0" t="str">
        <f aca="false">IFERROR(VLOOKUP($C5581,薬効分類マスタ!$A$2:$B$180,2,FALSE()),"未登録")</f>
        <v>生薬</v>
      </c>
      <c r="E5581" s="16" t="s">
        <v>12863</v>
      </c>
      <c r="F5581" s="16" t="s">
        <v>476</v>
      </c>
      <c r="G5581" s="16" t="s">
        <v>12863</v>
      </c>
      <c r="I5581" s="0" t="n">
        <v>12.7</v>
      </c>
      <c r="K5581" s="0" t="str">
        <f aca="false">IFERROR(IF(VLOOKUP($C5581,薬効分類マスタ!$A$2:$E$180,5,FALSE())=0,"",VLOOKUP($C5581,薬効分類マスタ!$A$2:$E$180,5,FALSE())),"")</f>
        <v/>
      </c>
      <c r="L5581" s="17"/>
      <c r="M5581" s="0" t="str">
        <f aca="false">IF($K5581="","",IF($L5581&lt;&gt;"",$L5581,VLOOKUP($C5581,薬効分類マスタ!$A$2:$F$180,6,FALSE())))</f>
        <v/>
      </c>
      <c r="N5581" s="0" t="str">
        <f aca="false">ASC(G5581)</f>
        <v>ｼｮｳﾏ</v>
      </c>
      <c r="O5581" s="0" t="str">
        <f aca="false">ASC(E5581)</f>
        <v>ｼｮｳﾏ</v>
      </c>
      <c r="P5581" s="16" t="n">
        <f aca="false">N(P5580)+IF($C5581=検索!$B$49,1,0)</f>
        <v>0</v>
      </c>
    </row>
    <row r="5582" customFormat="false" ht="15" hidden="false" customHeight="false" outlineLevel="0" collapsed="false">
      <c r="A5582" s="16" t="s">
        <v>221</v>
      </c>
      <c r="B5582" s="0" t="s">
        <v>12864</v>
      </c>
      <c r="C5582" s="0" t="n">
        <v>510</v>
      </c>
      <c r="D5582" s="0" t="str">
        <f aca="false">IFERROR(VLOOKUP($C5582,薬効分類マスタ!$A$2:$B$180,2,FALSE()),"未登録")</f>
        <v>生薬</v>
      </c>
      <c r="E5582" s="16" t="s">
        <v>12863</v>
      </c>
      <c r="F5582" s="16" t="s">
        <v>476</v>
      </c>
      <c r="G5582" s="16" t="s">
        <v>12865</v>
      </c>
      <c r="H5582" s="16" t="s">
        <v>12351</v>
      </c>
      <c r="I5582" s="0" t="n">
        <v>16.5</v>
      </c>
      <c r="K5582" s="0" t="str">
        <f aca="false">IFERROR(IF(VLOOKUP($C5582,薬効分類マスタ!$A$2:$E$180,5,FALSE())=0,"",VLOOKUP($C5582,薬効分類マスタ!$A$2:$E$180,5,FALSE())),"")</f>
        <v/>
      </c>
      <c r="L5582" s="17"/>
      <c r="M5582" s="0" t="str">
        <f aca="false">IF($K5582="","",IF($L5582&lt;&gt;"",$L5582,VLOOKUP($C5582,薬効分類マスタ!$A$2:$F$180,6,FALSE())))</f>
        <v/>
      </c>
      <c r="N5582" s="0" t="str">
        <f aca="false">ASC(G5582)</f>
        <v>高砂ｼｮｳﾏM</v>
      </c>
      <c r="O5582" s="0" t="str">
        <f aca="false">ASC(E5582)</f>
        <v>ｼｮｳﾏ</v>
      </c>
      <c r="P5582" s="16" t="n">
        <f aca="false">N(P5581)+IF($C5582=検索!$B$49,1,0)</f>
        <v>0</v>
      </c>
    </row>
    <row r="5583" customFormat="false" ht="15" hidden="false" customHeight="false" outlineLevel="0" collapsed="false">
      <c r="A5583" s="16" t="s">
        <v>221</v>
      </c>
      <c r="B5583" s="0" t="s">
        <v>12866</v>
      </c>
      <c r="C5583" s="0" t="n">
        <v>510</v>
      </c>
      <c r="D5583" s="0" t="str">
        <f aca="false">IFERROR(VLOOKUP($C5583,薬効分類マスタ!$A$2:$B$180,2,FALSE()),"未登録")</f>
        <v>生薬</v>
      </c>
      <c r="E5583" s="16" t="s">
        <v>12863</v>
      </c>
      <c r="F5583" s="16" t="s">
        <v>476</v>
      </c>
      <c r="G5583" s="16" t="s">
        <v>12867</v>
      </c>
      <c r="H5583" s="16" t="s">
        <v>12296</v>
      </c>
      <c r="I5583" s="0" t="n">
        <v>16.5</v>
      </c>
      <c r="K5583" s="0" t="str">
        <f aca="false">IFERROR(IF(VLOOKUP($C5583,薬効分類マスタ!$A$2:$E$180,5,FALSE())=0,"",VLOOKUP($C5583,薬効分類マスタ!$A$2:$E$180,5,FALSE())),"")</f>
        <v/>
      </c>
      <c r="L5583" s="17"/>
      <c r="M5583" s="0" t="str">
        <f aca="false">IF($K5583="","",IF($L5583&lt;&gt;"",$L5583,VLOOKUP($C5583,薬効分類マスタ!$A$2:$F$180,6,FALSE())))</f>
        <v/>
      </c>
      <c r="N5583" s="0" t="str">
        <f aca="false">ASC(G5583)</f>
        <v>ﾄﾁﾓﾄのｼｮｳﾏ</v>
      </c>
      <c r="O5583" s="0" t="str">
        <f aca="false">ASC(E5583)</f>
        <v>ｼｮｳﾏ</v>
      </c>
      <c r="P5583" s="16" t="n">
        <f aca="false">N(P5582)+IF($C5583=検索!$B$49,1,0)</f>
        <v>0</v>
      </c>
    </row>
    <row r="5584" customFormat="false" ht="15" hidden="false" customHeight="false" outlineLevel="0" collapsed="false">
      <c r="A5584" s="16" t="s">
        <v>221</v>
      </c>
      <c r="B5584" s="0" t="s">
        <v>12868</v>
      </c>
      <c r="C5584" s="0" t="n">
        <v>510</v>
      </c>
      <c r="D5584" s="0" t="str">
        <f aca="false">IFERROR(VLOOKUP($C5584,薬効分類マスタ!$A$2:$B$180,2,FALSE()),"未登録")</f>
        <v>生薬</v>
      </c>
      <c r="E5584" s="16" t="s">
        <v>12863</v>
      </c>
      <c r="F5584" s="16" t="s">
        <v>476</v>
      </c>
      <c r="G5584" s="16" t="s">
        <v>12869</v>
      </c>
      <c r="H5584" s="16" t="s">
        <v>12358</v>
      </c>
      <c r="I5584" s="0" t="n">
        <v>16.5</v>
      </c>
      <c r="K5584" s="0" t="str">
        <f aca="false">IFERROR(IF(VLOOKUP($C5584,薬効分類マスタ!$A$2:$E$180,5,FALSE())=0,"",VLOOKUP($C5584,薬効分類マスタ!$A$2:$E$180,5,FALSE())),"")</f>
        <v/>
      </c>
      <c r="L5584" s="17"/>
      <c r="M5584" s="0" t="str">
        <f aca="false">IF($K5584="","",IF($L5584&lt;&gt;"",$L5584,VLOOKUP($C5584,薬効分類マスタ!$A$2:$F$180,6,FALSE())))</f>
        <v/>
      </c>
      <c r="N5584" s="0" t="str">
        <f aca="false">ASC(G5584)</f>
        <v>ﾎﾘｴ　ｼｮｳﾏK</v>
      </c>
      <c r="O5584" s="0" t="str">
        <f aca="false">ASC(E5584)</f>
        <v>ｼｮｳﾏ</v>
      </c>
      <c r="P5584" s="16" t="n">
        <f aca="false">N(P5583)+IF($C5584=検索!$B$49,1,0)</f>
        <v>0</v>
      </c>
    </row>
    <row r="5585" customFormat="false" ht="15" hidden="false" customHeight="false" outlineLevel="0" collapsed="false">
      <c r="A5585" s="16" t="s">
        <v>221</v>
      </c>
      <c r="B5585" s="0" t="s">
        <v>12870</v>
      </c>
      <c r="C5585" s="0" t="n">
        <v>510</v>
      </c>
      <c r="D5585" s="0" t="str">
        <f aca="false">IFERROR(VLOOKUP($C5585,薬効分類マスタ!$A$2:$B$180,2,FALSE()),"未登録")</f>
        <v>生薬</v>
      </c>
      <c r="E5585" s="16" t="s">
        <v>12871</v>
      </c>
      <c r="F5585" s="16" t="s">
        <v>476</v>
      </c>
      <c r="G5585" s="16" t="s">
        <v>12871</v>
      </c>
      <c r="I5585" s="0" t="n">
        <v>52.6</v>
      </c>
      <c r="K5585" s="0" t="str">
        <f aca="false">IFERROR(IF(VLOOKUP($C5585,薬効分類マスタ!$A$2:$E$180,5,FALSE())=0,"",VLOOKUP($C5585,薬効分類マスタ!$A$2:$E$180,5,FALSE())),"")</f>
        <v/>
      </c>
      <c r="L5585" s="17"/>
      <c r="M5585" s="0" t="str">
        <f aca="false">IF($K5585="","",IF($L5585&lt;&gt;"",$L5585,VLOOKUP($C5585,薬効分類マスタ!$A$2:$F$180,6,FALSE())))</f>
        <v/>
      </c>
      <c r="N5585" s="0" t="str">
        <f aca="false">ASC(G5585)</f>
        <v>ｼﾝｲ</v>
      </c>
      <c r="O5585" s="0" t="str">
        <f aca="false">ASC(E5585)</f>
        <v>ｼﾝｲ</v>
      </c>
      <c r="P5585" s="16" t="n">
        <f aca="false">N(P5584)+IF($C5585=検索!$B$49,1,0)</f>
        <v>0</v>
      </c>
    </row>
    <row r="5586" customFormat="false" ht="15" hidden="false" customHeight="false" outlineLevel="0" collapsed="false">
      <c r="A5586" s="16" t="s">
        <v>221</v>
      </c>
      <c r="B5586" s="0" t="s">
        <v>12872</v>
      </c>
      <c r="C5586" s="0" t="n">
        <v>510</v>
      </c>
      <c r="D5586" s="0" t="str">
        <f aca="false">IFERROR(VLOOKUP($C5586,薬効分類マスタ!$A$2:$B$180,2,FALSE()),"未登録")</f>
        <v>生薬</v>
      </c>
      <c r="E5586" s="16" t="s">
        <v>12871</v>
      </c>
      <c r="F5586" s="16" t="s">
        <v>476</v>
      </c>
      <c r="G5586" s="16" t="s">
        <v>12873</v>
      </c>
      <c r="H5586" s="16" t="s">
        <v>12293</v>
      </c>
      <c r="I5586" s="0" t="n">
        <v>58.4</v>
      </c>
      <c r="K5586" s="0" t="str">
        <f aca="false">IFERROR(IF(VLOOKUP($C5586,薬効分類マスタ!$A$2:$E$180,5,FALSE())=0,"",VLOOKUP($C5586,薬効分類マスタ!$A$2:$E$180,5,FALSE())),"")</f>
        <v/>
      </c>
      <c r="L5586" s="17"/>
      <c r="M5586" s="0" t="str">
        <f aca="false">IF($K5586="","",IF($L5586&lt;&gt;"",$L5586,VLOOKUP($C5586,薬効分類マスタ!$A$2:$F$180,6,FALSE())))</f>
        <v/>
      </c>
      <c r="N5586" s="0" t="str">
        <f aca="false">ASC(G5586)</f>
        <v>ｳﾁﾀﾞのｼﾝｲM</v>
      </c>
      <c r="O5586" s="0" t="str">
        <f aca="false">ASC(E5586)</f>
        <v>ｼﾝｲ</v>
      </c>
      <c r="P5586" s="16" t="n">
        <f aca="false">N(P5585)+IF($C5586=検索!$B$49,1,0)</f>
        <v>0</v>
      </c>
    </row>
    <row r="5587" customFormat="false" ht="15" hidden="false" customHeight="false" outlineLevel="0" collapsed="false">
      <c r="A5587" s="16" t="s">
        <v>221</v>
      </c>
      <c r="B5587" s="0" t="s">
        <v>12874</v>
      </c>
      <c r="C5587" s="0" t="n">
        <v>510</v>
      </c>
      <c r="D5587" s="0" t="str">
        <f aca="false">IFERROR(VLOOKUP($C5587,薬効分類マスタ!$A$2:$B$180,2,FALSE()),"未登録")</f>
        <v>生薬</v>
      </c>
      <c r="E5587" s="16" t="s">
        <v>12871</v>
      </c>
      <c r="F5587" s="16" t="s">
        <v>476</v>
      </c>
      <c r="G5587" s="16" t="s">
        <v>12875</v>
      </c>
      <c r="H5587" s="16" t="s">
        <v>12296</v>
      </c>
      <c r="I5587" s="0" t="n">
        <v>57.6</v>
      </c>
      <c r="K5587" s="0" t="str">
        <f aca="false">IFERROR(IF(VLOOKUP($C5587,薬効分類マスタ!$A$2:$E$180,5,FALSE())=0,"",VLOOKUP($C5587,薬効分類マスタ!$A$2:$E$180,5,FALSE())),"")</f>
        <v/>
      </c>
      <c r="L5587" s="17"/>
      <c r="M5587" s="0" t="str">
        <f aca="false">IF($K5587="","",IF($L5587&lt;&gt;"",$L5587,VLOOKUP($C5587,薬効分類マスタ!$A$2:$F$180,6,FALSE())))</f>
        <v/>
      </c>
      <c r="N5587" s="0" t="str">
        <f aca="false">ASC(G5587)</f>
        <v>ﾄﾁﾓﾄのｼﾝｲ</v>
      </c>
      <c r="O5587" s="0" t="str">
        <f aca="false">ASC(E5587)</f>
        <v>ｼﾝｲ</v>
      </c>
      <c r="P5587" s="16" t="n">
        <f aca="false">N(P5586)+IF($C5587=検索!$B$49,1,0)</f>
        <v>0</v>
      </c>
    </row>
    <row r="5588" customFormat="false" ht="15" hidden="false" customHeight="false" outlineLevel="0" collapsed="false">
      <c r="A5588" s="16" t="s">
        <v>221</v>
      </c>
      <c r="B5588" s="0" t="s">
        <v>12876</v>
      </c>
      <c r="C5588" s="0" t="n">
        <v>510</v>
      </c>
      <c r="D5588" s="0" t="str">
        <f aca="false">IFERROR(VLOOKUP($C5588,薬効分類マスタ!$A$2:$B$180,2,FALSE()),"未登録")</f>
        <v>生薬</v>
      </c>
      <c r="E5588" s="16" t="s">
        <v>12871</v>
      </c>
      <c r="F5588" s="16" t="s">
        <v>476</v>
      </c>
      <c r="G5588" s="16" t="s">
        <v>12877</v>
      </c>
      <c r="H5588" s="16" t="s">
        <v>9549</v>
      </c>
      <c r="I5588" s="0" t="n">
        <v>58.4</v>
      </c>
      <c r="K5588" s="0" t="str">
        <f aca="false">IFERROR(IF(VLOOKUP($C5588,薬効分類マスタ!$A$2:$E$180,5,FALSE())=0,"",VLOOKUP($C5588,薬効分類マスタ!$A$2:$E$180,5,FALSE())),"")</f>
        <v/>
      </c>
      <c r="L5588" s="17"/>
      <c r="M5588" s="0" t="str">
        <f aca="false">IF($K5588="","",IF($L5588&lt;&gt;"",$L5588,VLOOKUP($C5588,薬効分類マスタ!$A$2:$F$180,6,FALSE())))</f>
        <v/>
      </c>
      <c r="N5588" s="0" t="str">
        <f aca="false">ASC(G5588)</f>
        <v>ﾂﾑﾗの生薬ｼﾝｲ</v>
      </c>
      <c r="O5588" s="0" t="str">
        <f aca="false">ASC(E5588)</f>
        <v>ｼﾝｲ</v>
      </c>
      <c r="P5588" s="16" t="n">
        <f aca="false">N(P5587)+IF($C5588=検索!$B$49,1,0)</f>
        <v>0</v>
      </c>
    </row>
    <row r="5589" customFormat="false" ht="15" hidden="false" customHeight="false" outlineLevel="0" collapsed="false">
      <c r="A5589" s="16" t="s">
        <v>221</v>
      </c>
      <c r="B5589" s="0" t="s">
        <v>12878</v>
      </c>
      <c r="C5589" s="0" t="n">
        <v>510</v>
      </c>
      <c r="D5589" s="0" t="str">
        <f aca="false">IFERROR(VLOOKUP($C5589,薬効分類マスタ!$A$2:$B$180,2,FALSE()),"未登録")</f>
        <v>生薬</v>
      </c>
      <c r="E5589" s="16" t="s">
        <v>12871</v>
      </c>
      <c r="F5589" s="16" t="s">
        <v>476</v>
      </c>
      <c r="G5589" s="16" t="s">
        <v>12879</v>
      </c>
      <c r="H5589" s="16" t="s">
        <v>12351</v>
      </c>
      <c r="I5589" s="0" t="n">
        <v>57.6</v>
      </c>
      <c r="K5589" s="0" t="str">
        <f aca="false">IFERROR(IF(VLOOKUP($C5589,薬効分類マスタ!$A$2:$E$180,5,FALSE())=0,"",VLOOKUP($C5589,薬効分類マスタ!$A$2:$E$180,5,FALSE())),"")</f>
        <v/>
      </c>
      <c r="L5589" s="17"/>
      <c r="M5589" s="0" t="str">
        <f aca="false">IF($K5589="","",IF($L5589&lt;&gt;"",$L5589,VLOOKUP($C5589,薬効分類マスタ!$A$2:$F$180,6,FALSE())))</f>
        <v/>
      </c>
      <c r="N5589" s="0" t="str">
        <f aca="false">ASC(G5589)</f>
        <v>高砂ｼﾝｲM</v>
      </c>
      <c r="O5589" s="0" t="str">
        <f aca="false">ASC(E5589)</f>
        <v>ｼﾝｲ</v>
      </c>
      <c r="P5589" s="16" t="n">
        <f aca="false">N(P5588)+IF($C5589=検索!$B$49,1,0)</f>
        <v>0</v>
      </c>
    </row>
    <row r="5590" customFormat="false" ht="15" hidden="false" customHeight="false" outlineLevel="0" collapsed="false">
      <c r="A5590" s="16" t="s">
        <v>221</v>
      </c>
      <c r="B5590" s="0" t="s">
        <v>12880</v>
      </c>
      <c r="C5590" s="0" t="n">
        <v>510</v>
      </c>
      <c r="D5590" s="0" t="str">
        <f aca="false">IFERROR(VLOOKUP($C5590,薬効分類マスタ!$A$2:$B$180,2,FALSE()),"未登録")</f>
        <v>生薬</v>
      </c>
      <c r="E5590" s="16" t="s">
        <v>12881</v>
      </c>
      <c r="F5590" s="16" t="s">
        <v>476</v>
      </c>
      <c r="G5590" s="16" t="s">
        <v>12881</v>
      </c>
      <c r="I5590" s="0" t="n">
        <v>70.9</v>
      </c>
      <c r="K5590" s="0" t="str">
        <f aca="false">IFERROR(IF(VLOOKUP($C5590,薬効分類マスタ!$A$2:$E$180,5,FALSE())=0,"",VLOOKUP($C5590,薬効分類マスタ!$A$2:$E$180,5,FALSE())),"")</f>
        <v/>
      </c>
      <c r="L5590" s="17"/>
      <c r="M5590" s="0" t="str">
        <f aca="false">IF($K5590="","",IF($L5590&lt;&gt;"",$L5590,VLOOKUP($C5590,薬効分類マスタ!$A$2:$F$180,6,FALSE())))</f>
        <v/>
      </c>
      <c r="N5590" s="0" t="str">
        <f aca="false">ASC(G5590)</f>
        <v>ｾｷｼｮｳｼ</v>
      </c>
      <c r="O5590" s="0" t="str">
        <f aca="false">ASC(E5590)</f>
        <v>ｾｷｼｮｳｼ</v>
      </c>
      <c r="P5590" s="16" t="n">
        <f aca="false">N(P5589)+IF($C5590=検索!$B$49,1,0)</f>
        <v>0</v>
      </c>
    </row>
    <row r="5591" customFormat="false" ht="15" hidden="false" customHeight="false" outlineLevel="0" collapsed="false">
      <c r="A5591" s="16" t="s">
        <v>221</v>
      </c>
      <c r="B5591" s="0" t="s">
        <v>12882</v>
      </c>
      <c r="C5591" s="0" t="n">
        <v>510</v>
      </c>
      <c r="D5591" s="0" t="str">
        <f aca="false">IFERROR(VLOOKUP($C5591,薬効分類マスタ!$A$2:$B$180,2,FALSE()),"未登録")</f>
        <v>生薬</v>
      </c>
      <c r="E5591" s="16" t="s">
        <v>12883</v>
      </c>
      <c r="F5591" s="16" t="s">
        <v>476</v>
      </c>
      <c r="G5591" s="16" t="s">
        <v>12883</v>
      </c>
      <c r="I5591" s="0" t="n">
        <v>9.5</v>
      </c>
      <c r="K5591" s="0" t="str">
        <f aca="false">IFERROR(IF(VLOOKUP($C5591,薬効分類マスタ!$A$2:$E$180,5,FALSE())=0,"",VLOOKUP($C5591,薬効分類マスタ!$A$2:$E$180,5,FALSE())),"")</f>
        <v/>
      </c>
      <c r="L5591" s="17"/>
      <c r="M5591" s="0" t="str">
        <f aca="false">IF($K5591="","",IF($L5591&lt;&gt;"",$L5591,VLOOKUP($C5591,薬効分類マスタ!$A$2:$F$180,6,FALSE())))</f>
        <v/>
      </c>
      <c r="N5591" s="0" t="str">
        <f aca="false">ASC(G5591)</f>
        <v>ｾｯｺｳ</v>
      </c>
      <c r="O5591" s="0" t="str">
        <f aca="false">ASC(E5591)</f>
        <v>ｾｯｺｳ</v>
      </c>
      <c r="P5591" s="16" t="n">
        <f aca="false">N(P5590)+IF($C5591=検索!$B$49,1,0)</f>
        <v>0</v>
      </c>
    </row>
    <row r="5592" customFormat="false" ht="15" hidden="false" customHeight="false" outlineLevel="0" collapsed="false">
      <c r="A5592" s="16" t="s">
        <v>221</v>
      </c>
      <c r="B5592" s="0" t="s">
        <v>12884</v>
      </c>
      <c r="C5592" s="0" t="n">
        <v>510</v>
      </c>
      <c r="D5592" s="0" t="str">
        <f aca="false">IFERROR(VLOOKUP($C5592,薬効分類マスタ!$A$2:$B$180,2,FALSE()),"未登録")</f>
        <v>生薬</v>
      </c>
      <c r="E5592" s="16" t="s">
        <v>12885</v>
      </c>
      <c r="F5592" s="16" t="s">
        <v>476</v>
      </c>
      <c r="G5592" s="16" t="s">
        <v>12886</v>
      </c>
      <c r="I5592" s="0" t="n">
        <v>121</v>
      </c>
      <c r="K5592" s="0" t="str">
        <f aca="false">IFERROR(IF(VLOOKUP($C5592,薬効分類マスタ!$A$2:$E$180,5,FALSE())=0,"",VLOOKUP($C5592,薬効分類マスタ!$A$2:$E$180,5,FALSE())),"")</f>
        <v/>
      </c>
      <c r="L5592" s="17"/>
      <c r="M5592" s="0" t="str">
        <f aca="false">IF($K5592="","",IF($L5592&lt;&gt;"",$L5592,VLOOKUP($C5592,薬効分類マスタ!$A$2:$F$180,6,FALSE())))</f>
        <v/>
      </c>
      <c r="N5592" s="0" t="str">
        <f aca="false">ASC(G5592)</f>
        <v>ｾﾈｶﾞ末</v>
      </c>
      <c r="O5592" s="0" t="str">
        <f aca="false">ASC(E5592)</f>
        <v>ｾﾈｶﾞ</v>
      </c>
      <c r="P5592" s="16" t="n">
        <f aca="false">N(P5591)+IF($C5592=検索!$B$49,1,0)</f>
        <v>0</v>
      </c>
    </row>
    <row r="5593" customFormat="false" ht="15" hidden="false" customHeight="false" outlineLevel="0" collapsed="false">
      <c r="A5593" s="16" t="s">
        <v>221</v>
      </c>
      <c r="B5593" s="0" t="s">
        <v>12887</v>
      </c>
      <c r="C5593" s="0" t="n">
        <v>510</v>
      </c>
      <c r="D5593" s="0" t="str">
        <f aca="false">IFERROR(VLOOKUP($C5593,薬効分類マスタ!$A$2:$B$180,2,FALSE()),"未登録")</f>
        <v>生薬</v>
      </c>
      <c r="E5593" s="16" t="s">
        <v>12885</v>
      </c>
      <c r="F5593" s="16" t="s">
        <v>476</v>
      </c>
      <c r="G5593" s="16" t="s">
        <v>12885</v>
      </c>
      <c r="I5593" s="0" t="n">
        <v>119.7</v>
      </c>
      <c r="K5593" s="0" t="str">
        <f aca="false">IFERROR(IF(VLOOKUP($C5593,薬効分類マスタ!$A$2:$E$180,5,FALSE())=0,"",VLOOKUP($C5593,薬効分類マスタ!$A$2:$E$180,5,FALSE())),"")</f>
        <v/>
      </c>
      <c r="L5593" s="17"/>
      <c r="M5593" s="0" t="str">
        <f aca="false">IF($K5593="","",IF($L5593&lt;&gt;"",$L5593,VLOOKUP($C5593,薬効分類マスタ!$A$2:$F$180,6,FALSE())))</f>
        <v/>
      </c>
      <c r="N5593" s="0" t="str">
        <f aca="false">ASC(G5593)</f>
        <v>ｾﾈｶﾞ</v>
      </c>
      <c r="O5593" s="0" t="str">
        <f aca="false">ASC(E5593)</f>
        <v>ｾﾈｶﾞ</v>
      </c>
      <c r="P5593" s="16" t="n">
        <f aca="false">N(P5592)+IF($C5593=検索!$B$49,1,0)</f>
        <v>0</v>
      </c>
    </row>
    <row r="5594" customFormat="false" ht="15" hidden="false" customHeight="false" outlineLevel="0" collapsed="false">
      <c r="A5594" s="16" t="s">
        <v>221</v>
      </c>
      <c r="B5594" s="0" t="s">
        <v>12888</v>
      </c>
      <c r="C5594" s="0" t="n">
        <v>510</v>
      </c>
      <c r="D5594" s="0" t="str">
        <f aca="false">IFERROR(VLOOKUP($C5594,薬効分類マスタ!$A$2:$B$180,2,FALSE()),"未登録")</f>
        <v>生薬</v>
      </c>
      <c r="E5594" s="16" t="s">
        <v>12889</v>
      </c>
      <c r="F5594" s="16" t="s">
        <v>476</v>
      </c>
      <c r="G5594" s="16" t="s">
        <v>12890</v>
      </c>
      <c r="I5594" s="0" t="n">
        <v>29.7</v>
      </c>
      <c r="K5594" s="0" t="str">
        <f aca="false">IFERROR(IF(VLOOKUP($C5594,薬効分類マスタ!$A$2:$E$180,5,FALSE())=0,"",VLOOKUP($C5594,薬効分類マスタ!$A$2:$E$180,5,FALSE())),"")</f>
        <v/>
      </c>
      <c r="L5594" s="17"/>
      <c r="M5594" s="0" t="str">
        <f aca="false">IF($K5594="","",IF($L5594&lt;&gt;"",$L5594,VLOOKUP($C5594,薬効分類マスタ!$A$2:$F$180,6,FALSE())))</f>
        <v/>
      </c>
      <c r="N5594" s="0" t="str">
        <f aca="false">ASC(G5594)</f>
        <v>ｾﾝｷｭｳ末</v>
      </c>
      <c r="O5594" s="0" t="str">
        <f aca="false">ASC(E5594)</f>
        <v>ｾﾝｷｭｳ</v>
      </c>
      <c r="P5594" s="16" t="n">
        <f aca="false">N(P5593)+IF($C5594=検索!$B$49,1,0)</f>
        <v>0</v>
      </c>
    </row>
    <row r="5595" customFormat="false" ht="15" hidden="false" customHeight="false" outlineLevel="0" collapsed="false">
      <c r="A5595" s="16" t="s">
        <v>221</v>
      </c>
      <c r="B5595" s="0" t="s">
        <v>12891</v>
      </c>
      <c r="C5595" s="0" t="n">
        <v>510</v>
      </c>
      <c r="D5595" s="0" t="str">
        <f aca="false">IFERROR(VLOOKUP($C5595,薬効分類マスタ!$A$2:$B$180,2,FALSE()),"未登録")</f>
        <v>生薬</v>
      </c>
      <c r="E5595" s="16" t="s">
        <v>12889</v>
      </c>
      <c r="F5595" s="16" t="s">
        <v>476</v>
      </c>
      <c r="G5595" s="16" t="s">
        <v>12889</v>
      </c>
      <c r="I5595" s="0" t="n">
        <v>22.7</v>
      </c>
      <c r="K5595" s="0" t="str">
        <f aca="false">IFERROR(IF(VLOOKUP($C5595,薬効分類マスタ!$A$2:$E$180,5,FALSE())=0,"",VLOOKUP($C5595,薬効分類マスタ!$A$2:$E$180,5,FALSE())),"")</f>
        <v/>
      </c>
      <c r="L5595" s="17"/>
      <c r="M5595" s="0" t="str">
        <f aca="false">IF($K5595="","",IF($L5595&lt;&gt;"",$L5595,VLOOKUP($C5595,薬効分類マスタ!$A$2:$F$180,6,FALSE())))</f>
        <v/>
      </c>
      <c r="N5595" s="0" t="str">
        <f aca="false">ASC(G5595)</f>
        <v>ｾﾝｷｭｳ</v>
      </c>
      <c r="O5595" s="0" t="str">
        <f aca="false">ASC(E5595)</f>
        <v>ｾﾝｷｭｳ</v>
      </c>
      <c r="P5595" s="16" t="n">
        <f aca="false">N(P5594)+IF($C5595=検索!$B$49,1,0)</f>
        <v>0</v>
      </c>
    </row>
    <row r="5596" customFormat="false" ht="15" hidden="false" customHeight="false" outlineLevel="0" collapsed="false">
      <c r="A5596" s="16" t="s">
        <v>221</v>
      </c>
      <c r="B5596" s="0" t="s">
        <v>12892</v>
      </c>
      <c r="C5596" s="0" t="n">
        <v>510</v>
      </c>
      <c r="D5596" s="0" t="str">
        <f aca="false">IFERROR(VLOOKUP($C5596,薬効分類マスタ!$A$2:$B$180,2,FALSE()),"未登録")</f>
        <v>生薬</v>
      </c>
      <c r="E5596" s="16" t="s">
        <v>12893</v>
      </c>
      <c r="F5596" s="16" t="s">
        <v>476</v>
      </c>
      <c r="G5596" s="16" t="s">
        <v>12893</v>
      </c>
      <c r="I5596" s="0" t="n">
        <v>44.7</v>
      </c>
      <c r="K5596" s="0" t="str">
        <f aca="false">IFERROR(IF(VLOOKUP($C5596,薬効分類マスタ!$A$2:$E$180,5,FALSE())=0,"",VLOOKUP($C5596,薬効分類マスタ!$A$2:$E$180,5,FALSE())),"")</f>
        <v/>
      </c>
      <c r="L5596" s="17"/>
      <c r="M5596" s="0" t="str">
        <f aca="false">IF($K5596="","",IF($L5596&lt;&gt;"",$L5596,VLOOKUP($C5596,薬効分類マスタ!$A$2:$F$180,6,FALSE())))</f>
        <v/>
      </c>
      <c r="N5596" s="0" t="str">
        <f aca="false">ASC(G5596)</f>
        <v>ｾﾞﾝｺ</v>
      </c>
      <c r="O5596" s="0" t="str">
        <f aca="false">ASC(E5596)</f>
        <v>ｾﾞﾝｺ</v>
      </c>
      <c r="P5596" s="16" t="n">
        <f aca="false">N(P5595)+IF($C5596=検索!$B$49,1,0)</f>
        <v>0</v>
      </c>
    </row>
    <row r="5597" customFormat="false" ht="15" hidden="false" customHeight="false" outlineLevel="0" collapsed="false">
      <c r="A5597" s="16" t="s">
        <v>221</v>
      </c>
      <c r="B5597" s="0" t="s">
        <v>12894</v>
      </c>
      <c r="C5597" s="0" t="n">
        <v>510</v>
      </c>
      <c r="D5597" s="0" t="str">
        <f aca="false">IFERROR(VLOOKUP($C5597,薬効分類マスタ!$A$2:$B$180,2,FALSE()),"未登録")</f>
        <v>生薬</v>
      </c>
      <c r="E5597" s="16" t="s">
        <v>12895</v>
      </c>
      <c r="F5597" s="16" t="s">
        <v>476</v>
      </c>
      <c r="G5597" s="16" t="s">
        <v>12895</v>
      </c>
      <c r="I5597" s="0" t="n">
        <v>35.9</v>
      </c>
      <c r="K5597" s="0" t="str">
        <f aca="false">IFERROR(IF(VLOOKUP($C5597,薬効分類マスタ!$A$2:$E$180,5,FALSE())=0,"",VLOOKUP($C5597,薬効分類マスタ!$A$2:$E$180,5,FALSE())),"")</f>
        <v/>
      </c>
      <c r="L5597" s="17"/>
      <c r="M5597" s="0" t="str">
        <f aca="false">IF($K5597="","",IF($L5597&lt;&gt;"",$L5597,VLOOKUP($C5597,薬効分類マスタ!$A$2:$F$180,6,FALSE())))</f>
        <v/>
      </c>
      <c r="N5597" s="0" t="str">
        <f aca="false">ASC(G5597)</f>
        <v>ｾﾝｺﾂ</v>
      </c>
      <c r="O5597" s="0" t="str">
        <f aca="false">ASC(E5597)</f>
        <v>ｾﾝｺﾂ</v>
      </c>
      <c r="P5597" s="16" t="n">
        <f aca="false">N(P5596)+IF($C5597=検索!$B$49,1,0)</f>
        <v>0</v>
      </c>
    </row>
    <row r="5598" customFormat="false" ht="15" hidden="false" customHeight="false" outlineLevel="0" collapsed="false">
      <c r="A5598" s="16" t="s">
        <v>221</v>
      </c>
      <c r="B5598" s="0" t="s">
        <v>12896</v>
      </c>
      <c r="C5598" s="0" t="n">
        <v>510</v>
      </c>
      <c r="D5598" s="0" t="str">
        <f aca="false">IFERROR(VLOOKUP($C5598,薬効分類マスタ!$A$2:$B$180,2,FALSE()),"未登録")</f>
        <v>生薬</v>
      </c>
      <c r="E5598" s="16" t="s">
        <v>12897</v>
      </c>
      <c r="F5598" s="16" t="s">
        <v>476</v>
      </c>
      <c r="G5598" s="16" t="s">
        <v>12897</v>
      </c>
      <c r="I5598" s="0" t="n">
        <v>76.4</v>
      </c>
      <c r="K5598" s="0" t="str">
        <f aca="false">IFERROR(IF(VLOOKUP($C5598,薬効分類マスタ!$A$2:$E$180,5,FALSE())=0,"",VLOOKUP($C5598,薬効分類マスタ!$A$2:$E$180,5,FALSE())),"")</f>
        <v/>
      </c>
      <c r="L5598" s="17"/>
      <c r="M5598" s="0" t="str">
        <f aca="false">IF($K5598="","",IF($L5598&lt;&gt;"",$L5598,VLOOKUP($C5598,薬効分類マスタ!$A$2:$F$180,6,FALSE())))</f>
        <v/>
      </c>
      <c r="N5598" s="0" t="str">
        <f aca="false">ASC(G5598)</f>
        <v>ｾﾝﾀｲ</v>
      </c>
      <c r="O5598" s="0" t="str">
        <f aca="false">ASC(E5598)</f>
        <v>ｾﾝﾀｲ</v>
      </c>
      <c r="P5598" s="16" t="n">
        <f aca="false">N(P5597)+IF($C5598=検索!$B$49,1,0)</f>
        <v>0</v>
      </c>
    </row>
    <row r="5599" customFormat="false" ht="15" hidden="false" customHeight="false" outlineLevel="0" collapsed="false">
      <c r="A5599" s="16" t="s">
        <v>221</v>
      </c>
      <c r="B5599" s="0" t="s">
        <v>12898</v>
      </c>
      <c r="C5599" s="0" t="n">
        <v>510</v>
      </c>
      <c r="D5599" s="0" t="str">
        <f aca="false">IFERROR(VLOOKUP($C5599,薬効分類マスタ!$A$2:$B$180,2,FALSE()),"未登録")</f>
        <v>生薬</v>
      </c>
      <c r="E5599" s="16" t="s">
        <v>12897</v>
      </c>
      <c r="F5599" s="16" t="s">
        <v>476</v>
      </c>
      <c r="G5599" s="16" t="s">
        <v>12899</v>
      </c>
      <c r="H5599" s="16" t="s">
        <v>12296</v>
      </c>
      <c r="I5599" s="0" t="n">
        <v>99.3</v>
      </c>
      <c r="K5599" s="0" t="str">
        <f aca="false">IFERROR(IF(VLOOKUP($C5599,薬効分類マスタ!$A$2:$E$180,5,FALSE())=0,"",VLOOKUP($C5599,薬効分類マスタ!$A$2:$E$180,5,FALSE())),"")</f>
        <v/>
      </c>
      <c r="L5599" s="17"/>
      <c r="M5599" s="0" t="str">
        <f aca="false">IF($K5599="","",IF($L5599&lt;&gt;"",$L5599,VLOOKUP($C5599,薬効分類マスタ!$A$2:$F$180,6,FALSE())))</f>
        <v/>
      </c>
      <c r="N5599" s="0" t="str">
        <f aca="false">ASC(G5599)</f>
        <v>ﾄﾁﾓﾄのｾﾝﾀｲ</v>
      </c>
      <c r="O5599" s="0" t="str">
        <f aca="false">ASC(E5599)</f>
        <v>ｾﾝﾀｲ</v>
      </c>
      <c r="P5599" s="16" t="n">
        <f aca="false">N(P5598)+IF($C5599=検索!$B$49,1,0)</f>
        <v>0</v>
      </c>
    </row>
    <row r="5600" customFormat="false" ht="15" hidden="false" customHeight="false" outlineLevel="0" collapsed="false">
      <c r="A5600" s="16" t="s">
        <v>221</v>
      </c>
      <c r="B5600" s="0" t="s">
        <v>12900</v>
      </c>
      <c r="C5600" s="0" t="n">
        <v>510</v>
      </c>
      <c r="D5600" s="0" t="str">
        <f aca="false">IFERROR(VLOOKUP($C5600,薬効分類マスタ!$A$2:$B$180,2,FALSE()),"未登録")</f>
        <v>生薬</v>
      </c>
      <c r="E5600" s="16" t="s">
        <v>12897</v>
      </c>
      <c r="F5600" s="16" t="s">
        <v>476</v>
      </c>
      <c r="G5600" s="16" t="s">
        <v>12901</v>
      </c>
      <c r="H5600" s="16" t="s">
        <v>12351</v>
      </c>
      <c r="I5600" s="0" t="n">
        <v>99.3</v>
      </c>
      <c r="K5600" s="0" t="str">
        <f aca="false">IFERROR(IF(VLOOKUP($C5600,薬効分類マスタ!$A$2:$E$180,5,FALSE())=0,"",VLOOKUP($C5600,薬効分類マスタ!$A$2:$E$180,5,FALSE())),"")</f>
        <v/>
      </c>
      <c r="L5600" s="17"/>
      <c r="M5600" s="0" t="str">
        <f aca="false">IF($K5600="","",IF($L5600&lt;&gt;"",$L5600,VLOOKUP($C5600,薬効分類マスタ!$A$2:$F$180,6,FALSE())))</f>
        <v/>
      </c>
      <c r="N5600" s="0" t="str">
        <f aca="false">ASC(G5600)</f>
        <v>高砂ｾﾝﾀｲM</v>
      </c>
      <c r="O5600" s="0" t="str">
        <f aca="false">ASC(E5600)</f>
        <v>ｾﾝﾀｲ</v>
      </c>
      <c r="P5600" s="16" t="n">
        <f aca="false">N(P5599)+IF($C5600=検索!$B$49,1,0)</f>
        <v>0</v>
      </c>
    </row>
    <row r="5601" customFormat="false" ht="15" hidden="false" customHeight="false" outlineLevel="0" collapsed="false">
      <c r="A5601" s="16" t="s">
        <v>221</v>
      </c>
      <c r="B5601" s="0" t="s">
        <v>12902</v>
      </c>
      <c r="C5601" s="0" t="n">
        <v>510</v>
      </c>
      <c r="D5601" s="0" t="str">
        <f aca="false">IFERROR(VLOOKUP($C5601,薬効分類マスタ!$A$2:$B$180,2,FALSE()),"未登録")</f>
        <v>生薬</v>
      </c>
      <c r="E5601" s="16" t="s">
        <v>12903</v>
      </c>
      <c r="F5601" s="16" t="s">
        <v>476</v>
      </c>
      <c r="G5601" s="16" t="s">
        <v>12904</v>
      </c>
      <c r="I5601" s="0" t="n">
        <v>12.6</v>
      </c>
      <c r="K5601" s="0" t="str">
        <f aca="false">IFERROR(IF(VLOOKUP($C5601,薬効分類マスタ!$A$2:$E$180,5,FALSE())=0,"",VLOOKUP($C5601,薬効分類マスタ!$A$2:$E$180,5,FALSE())),"")</f>
        <v/>
      </c>
      <c r="L5601" s="17"/>
      <c r="M5601" s="0" t="str">
        <f aca="false">IF($K5601="","",IF($L5601&lt;&gt;"",$L5601,VLOOKUP($C5601,薬効分類マスタ!$A$2:$F$180,6,FALSE())))</f>
        <v/>
      </c>
      <c r="N5601" s="0" t="str">
        <f aca="false">ASC(G5601)</f>
        <v>ｾﾝﾅ末</v>
      </c>
      <c r="O5601" s="0" t="str">
        <f aca="false">ASC(E5601)</f>
        <v>ｾﾝﾅ</v>
      </c>
      <c r="P5601" s="16" t="n">
        <f aca="false">N(P5600)+IF($C5601=検索!$B$49,1,0)</f>
        <v>0</v>
      </c>
    </row>
    <row r="5602" customFormat="false" ht="15" hidden="false" customHeight="false" outlineLevel="0" collapsed="false">
      <c r="A5602" s="16" t="s">
        <v>221</v>
      </c>
      <c r="B5602" s="0" t="s">
        <v>12905</v>
      </c>
      <c r="C5602" s="0" t="n">
        <v>510</v>
      </c>
      <c r="D5602" s="0" t="str">
        <f aca="false">IFERROR(VLOOKUP($C5602,薬効分類マスタ!$A$2:$B$180,2,FALSE()),"未登録")</f>
        <v>生薬</v>
      </c>
      <c r="E5602" s="16" t="s">
        <v>12903</v>
      </c>
      <c r="F5602" s="16" t="s">
        <v>476</v>
      </c>
      <c r="G5602" s="16" t="s">
        <v>12903</v>
      </c>
      <c r="I5602" s="0" t="n">
        <v>9.6</v>
      </c>
      <c r="K5602" s="0" t="str">
        <f aca="false">IFERROR(IF(VLOOKUP($C5602,薬効分類マスタ!$A$2:$E$180,5,FALSE())=0,"",VLOOKUP($C5602,薬効分類マスタ!$A$2:$E$180,5,FALSE())),"")</f>
        <v/>
      </c>
      <c r="L5602" s="17"/>
      <c r="M5602" s="0" t="str">
        <f aca="false">IF($K5602="","",IF($L5602&lt;&gt;"",$L5602,VLOOKUP($C5602,薬効分類マスタ!$A$2:$F$180,6,FALSE())))</f>
        <v/>
      </c>
      <c r="N5602" s="0" t="str">
        <f aca="false">ASC(G5602)</f>
        <v>ｾﾝﾅ</v>
      </c>
      <c r="O5602" s="0" t="str">
        <f aca="false">ASC(E5602)</f>
        <v>ｾﾝﾅ</v>
      </c>
      <c r="P5602" s="16" t="n">
        <f aca="false">N(P5601)+IF($C5602=検索!$B$49,1,0)</f>
        <v>0</v>
      </c>
    </row>
    <row r="5603" customFormat="false" ht="15" hidden="false" customHeight="false" outlineLevel="0" collapsed="false">
      <c r="A5603" s="16" t="s">
        <v>221</v>
      </c>
      <c r="B5603" s="0" t="s">
        <v>12906</v>
      </c>
      <c r="C5603" s="0" t="n">
        <v>510</v>
      </c>
      <c r="D5603" s="0" t="str">
        <f aca="false">IFERROR(VLOOKUP($C5603,薬効分類マスタ!$A$2:$B$180,2,FALSE()),"未登録")</f>
        <v>生薬</v>
      </c>
      <c r="E5603" s="16" t="s">
        <v>12907</v>
      </c>
      <c r="F5603" s="16" t="s">
        <v>476</v>
      </c>
      <c r="G5603" s="16" t="s">
        <v>12908</v>
      </c>
      <c r="I5603" s="0" t="n">
        <v>222.3</v>
      </c>
      <c r="K5603" s="0" t="str">
        <f aca="false">IFERROR(IF(VLOOKUP($C5603,薬効分類マスタ!$A$2:$E$180,5,FALSE())=0,"",VLOOKUP($C5603,薬効分類マスタ!$A$2:$E$180,5,FALSE())),"")</f>
        <v/>
      </c>
      <c r="L5603" s="17"/>
      <c r="M5603" s="0" t="str">
        <f aca="false">IF($K5603="","",IF($L5603&lt;&gt;"",$L5603,VLOOKUP($C5603,薬効分類マスタ!$A$2:$F$180,6,FALSE())))</f>
        <v/>
      </c>
      <c r="N5603" s="0" t="str">
        <f aca="false">ASC(G5603)</f>
        <v>ｾﾝﾌﾞﾘ末</v>
      </c>
      <c r="O5603" s="0" t="str">
        <f aca="false">ASC(E5603)</f>
        <v>ｾﾝﾌﾞﾘ</v>
      </c>
      <c r="P5603" s="16" t="n">
        <f aca="false">N(P5602)+IF($C5603=検索!$B$49,1,0)</f>
        <v>0</v>
      </c>
    </row>
    <row r="5604" customFormat="false" ht="15" hidden="false" customHeight="false" outlineLevel="0" collapsed="false">
      <c r="A5604" s="16" t="s">
        <v>221</v>
      </c>
      <c r="B5604" s="0" t="s">
        <v>12909</v>
      </c>
      <c r="C5604" s="0" t="n">
        <v>510</v>
      </c>
      <c r="D5604" s="0" t="str">
        <f aca="false">IFERROR(VLOOKUP($C5604,薬効分類マスタ!$A$2:$B$180,2,FALSE()),"未登録")</f>
        <v>生薬</v>
      </c>
      <c r="E5604" s="16" t="s">
        <v>12907</v>
      </c>
      <c r="F5604" s="16" t="s">
        <v>476</v>
      </c>
      <c r="G5604" s="16" t="s">
        <v>12907</v>
      </c>
      <c r="I5604" s="0" t="n">
        <v>233.6</v>
      </c>
      <c r="K5604" s="0" t="str">
        <f aca="false">IFERROR(IF(VLOOKUP($C5604,薬効分類マスタ!$A$2:$E$180,5,FALSE())=0,"",VLOOKUP($C5604,薬効分類マスタ!$A$2:$E$180,5,FALSE())),"")</f>
        <v/>
      </c>
      <c r="L5604" s="17"/>
      <c r="M5604" s="0" t="str">
        <f aca="false">IF($K5604="","",IF($L5604&lt;&gt;"",$L5604,VLOOKUP($C5604,薬効分類マスタ!$A$2:$F$180,6,FALSE())))</f>
        <v/>
      </c>
      <c r="N5604" s="0" t="str">
        <f aca="false">ASC(G5604)</f>
        <v>ｾﾝﾌﾞﾘ</v>
      </c>
      <c r="O5604" s="0" t="str">
        <f aca="false">ASC(E5604)</f>
        <v>ｾﾝﾌﾞﾘ</v>
      </c>
      <c r="P5604" s="16" t="n">
        <f aca="false">N(P5603)+IF($C5604=検索!$B$49,1,0)</f>
        <v>0</v>
      </c>
    </row>
    <row r="5605" customFormat="false" ht="15" hidden="false" customHeight="false" outlineLevel="0" collapsed="false">
      <c r="A5605" s="16" t="s">
        <v>221</v>
      </c>
      <c r="B5605" s="0" t="s">
        <v>12910</v>
      </c>
      <c r="C5605" s="0" t="n">
        <v>510</v>
      </c>
      <c r="D5605" s="0" t="str">
        <f aca="false">IFERROR(VLOOKUP($C5605,薬効分類マスタ!$A$2:$B$180,2,FALSE()),"未登録")</f>
        <v>生薬</v>
      </c>
      <c r="E5605" s="16" t="s">
        <v>12911</v>
      </c>
      <c r="F5605" s="16" t="s">
        <v>476</v>
      </c>
      <c r="G5605" s="16" t="s">
        <v>12912</v>
      </c>
      <c r="I5605" s="0" t="n">
        <v>23.4</v>
      </c>
      <c r="K5605" s="0" t="str">
        <f aca="false">IFERROR(IF(VLOOKUP($C5605,薬効分類マスタ!$A$2:$E$180,5,FALSE())=0,"",VLOOKUP($C5605,薬効分類マスタ!$A$2:$E$180,5,FALSE())),"")</f>
        <v/>
      </c>
      <c r="L5605" s="17"/>
      <c r="M5605" s="0" t="str">
        <f aca="false">IF($K5605="","",IF($L5605&lt;&gt;"",$L5605,VLOOKUP($C5605,薬効分類マスタ!$A$2:$F$180,6,FALSE())))</f>
        <v/>
      </c>
      <c r="N5605" s="0" t="str">
        <f aca="false">ASC(G5605)</f>
        <v>ｿｳｼﾞｭﾂ末</v>
      </c>
      <c r="O5605" s="0" t="str">
        <f aca="false">ASC(E5605)</f>
        <v>ｿｳｼﾞｭﾂ</v>
      </c>
      <c r="P5605" s="16" t="n">
        <f aca="false">N(P5604)+IF($C5605=検索!$B$49,1,0)</f>
        <v>0</v>
      </c>
    </row>
    <row r="5606" customFormat="false" ht="15" hidden="false" customHeight="false" outlineLevel="0" collapsed="false">
      <c r="A5606" s="16" t="s">
        <v>221</v>
      </c>
      <c r="B5606" s="0" t="s">
        <v>12913</v>
      </c>
      <c r="C5606" s="0" t="n">
        <v>510</v>
      </c>
      <c r="D5606" s="0" t="str">
        <f aca="false">IFERROR(VLOOKUP($C5606,薬効分類マスタ!$A$2:$B$180,2,FALSE()),"未登録")</f>
        <v>生薬</v>
      </c>
      <c r="E5606" s="16" t="s">
        <v>12911</v>
      </c>
      <c r="F5606" s="16" t="s">
        <v>476</v>
      </c>
      <c r="G5606" s="16" t="s">
        <v>12914</v>
      </c>
      <c r="H5606" s="16" t="s">
        <v>12351</v>
      </c>
      <c r="I5606" s="0" t="n">
        <v>30.4</v>
      </c>
      <c r="K5606" s="0" t="str">
        <f aca="false">IFERROR(IF(VLOOKUP($C5606,薬効分類マスタ!$A$2:$E$180,5,FALSE())=0,"",VLOOKUP($C5606,薬効分類マスタ!$A$2:$E$180,5,FALSE())),"")</f>
        <v/>
      </c>
      <c r="L5606" s="17"/>
      <c r="M5606" s="0" t="str">
        <f aca="false">IF($K5606="","",IF($L5606&lt;&gt;"",$L5606,VLOOKUP($C5606,薬効分類マスタ!$A$2:$F$180,6,FALSE())))</f>
        <v/>
      </c>
      <c r="N5606" s="0" t="str">
        <f aca="false">ASC(G5606)</f>
        <v>高砂ｿｳｼﾞｭﾂ末M</v>
      </c>
      <c r="O5606" s="0" t="str">
        <f aca="false">ASC(E5606)</f>
        <v>ｿｳｼﾞｭﾂ</v>
      </c>
      <c r="P5606" s="16" t="n">
        <f aca="false">N(P5605)+IF($C5606=検索!$B$49,1,0)</f>
        <v>0</v>
      </c>
    </row>
    <row r="5607" customFormat="false" ht="15" hidden="false" customHeight="false" outlineLevel="0" collapsed="false">
      <c r="A5607" s="16" t="s">
        <v>221</v>
      </c>
      <c r="B5607" s="0" t="s">
        <v>12915</v>
      </c>
      <c r="C5607" s="0" t="n">
        <v>510</v>
      </c>
      <c r="D5607" s="0" t="str">
        <f aca="false">IFERROR(VLOOKUP($C5607,薬効分類マスタ!$A$2:$B$180,2,FALSE()),"未登録")</f>
        <v>生薬</v>
      </c>
      <c r="E5607" s="16" t="s">
        <v>12911</v>
      </c>
      <c r="F5607" s="16" t="s">
        <v>476</v>
      </c>
      <c r="G5607" s="16" t="s">
        <v>12916</v>
      </c>
      <c r="H5607" s="16" t="s">
        <v>12296</v>
      </c>
      <c r="I5607" s="0" t="n">
        <v>30.4</v>
      </c>
      <c r="K5607" s="0" t="str">
        <f aca="false">IFERROR(IF(VLOOKUP($C5607,薬効分類マスタ!$A$2:$E$180,5,FALSE())=0,"",VLOOKUP($C5607,薬効分類マスタ!$A$2:$E$180,5,FALSE())),"")</f>
        <v/>
      </c>
      <c r="L5607" s="17"/>
      <c r="M5607" s="0" t="str">
        <f aca="false">IF($K5607="","",IF($L5607&lt;&gt;"",$L5607,VLOOKUP($C5607,薬効分類マスタ!$A$2:$F$180,6,FALSE())))</f>
        <v/>
      </c>
      <c r="N5607" s="0" t="str">
        <f aca="false">ASC(G5607)</f>
        <v>ﾄﾁﾓﾄのｿｳｼﾞｭﾂ末</v>
      </c>
      <c r="O5607" s="0" t="str">
        <f aca="false">ASC(E5607)</f>
        <v>ｿｳｼﾞｭﾂ</v>
      </c>
      <c r="P5607" s="16" t="n">
        <f aca="false">N(P5606)+IF($C5607=検索!$B$49,1,0)</f>
        <v>0</v>
      </c>
    </row>
    <row r="5608" customFormat="false" ht="15" hidden="false" customHeight="false" outlineLevel="0" collapsed="false">
      <c r="A5608" s="16" t="s">
        <v>221</v>
      </c>
      <c r="B5608" s="0" t="s">
        <v>12917</v>
      </c>
      <c r="C5608" s="0" t="n">
        <v>510</v>
      </c>
      <c r="D5608" s="0" t="str">
        <f aca="false">IFERROR(VLOOKUP($C5608,薬効分類マスタ!$A$2:$B$180,2,FALSE()),"未登録")</f>
        <v>生薬</v>
      </c>
      <c r="E5608" s="16" t="s">
        <v>12911</v>
      </c>
      <c r="F5608" s="16" t="s">
        <v>476</v>
      </c>
      <c r="G5608" s="16" t="s">
        <v>12911</v>
      </c>
      <c r="I5608" s="0" t="n">
        <v>25.7</v>
      </c>
      <c r="K5608" s="0" t="str">
        <f aca="false">IFERROR(IF(VLOOKUP($C5608,薬効分類マスタ!$A$2:$E$180,5,FALSE())=0,"",VLOOKUP($C5608,薬効分類マスタ!$A$2:$E$180,5,FALSE())),"")</f>
        <v/>
      </c>
      <c r="L5608" s="17"/>
      <c r="M5608" s="0" t="str">
        <f aca="false">IF($K5608="","",IF($L5608&lt;&gt;"",$L5608,VLOOKUP($C5608,薬効分類マスタ!$A$2:$F$180,6,FALSE())))</f>
        <v/>
      </c>
      <c r="N5608" s="0" t="str">
        <f aca="false">ASC(G5608)</f>
        <v>ｿｳｼﾞｭﾂ</v>
      </c>
      <c r="O5608" s="0" t="str">
        <f aca="false">ASC(E5608)</f>
        <v>ｿｳｼﾞｭﾂ</v>
      </c>
      <c r="P5608" s="16" t="n">
        <f aca="false">N(P5607)+IF($C5608=検索!$B$49,1,0)</f>
        <v>0</v>
      </c>
    </row>
    <row r="5609" customFormat="false" ht="15" hidden="false" customHeight="false" outlineLevel="0" collapsed="false">
      <c r="A5609" s="16" t="s">
        <v>221</v>
      </c>
      <c r="B5609" s="0" t="s">
        <v>12918</v>
      </c>
      <c r="C5609" s="0" t="n">
        <v>510</v>
      </c>
      <c r="D5609" s="0" t="str">
        <f aca="false">IFERROR(VLOOKUP($C5609,薬効分類マスタ!$A$2:$B$180,2,FALSE()),"未登録")</f>
        <v>生薬</v>
      </c>
      <c r="E5609" s="16" t="s">
        <v>12911</v>
      </c>
      <c r="F5609" s="16" t="s">
        <v>476</v>
      </c>
      <c r="G5609" s="16" t="s">
        <v>12919</v>
      </c>
      <c r="H5609" s="16" t="s">
        <v>12293</v>
      </c>
      <c r="I5609" s="0" t="n">
        <v>33.4</v>
      </c>
      <c r="K5609" s="0" t="str">
        <f aca="false">IFERROR(IF(VLOOKUP($C5609,薬効分類マスタ!$A$2:$E$180,5,FALSE())=0,"",VLOOKUP($C5609,薬効分類マスタ!$A$2:$E$180,5,FALSE())),"")</f>
        <v/>
      </c>
      <c r="L5609" s="17"/>
      <c r="M5609" s="0" t="str">
        <f aca="false">IF($K5609="","",IF($L5609&lt;&gt;"",$L5609,VLOOKUP($C5609,薬効分類マスタ!$A$2:$F$180,6,FALSE())))</f>
        <v/>
      </c>
      <c r="N5609" s="0" t="str">
        <f aca="false">ASC(G5609)</f>
        <v>ｳﾁﾀﾞのｿｳｼﾞｭﾂM</v>
      </c>
      <c r="O5609" s="0" t="str">
        <f aca="false">ASC(E5609)</f>
        <v>ｿｳｼﾞｭﾂ</v>
      </c>
      <c r="P5609" s="16" t="n">
        <f aca="false">N(P5608)+IF($C5609=検索!$B$49,1,0)</f>
        <v>0</v>
      </c>
    </row>
    <row r="5610" customFormat="false" ht="15" hidden="false" customHeight="false" outlineLevel="0" collapsed="false">
      <c r="A5610" s="16" t="s">
        <v>221</v>
      </c>
      <c r="B5610" s="0" t="s">
        <v>12920</v>
      </c>
      <c r="C5610" s="0" t="n">
        <v>510</v>
      </c>
      <c r="D5610" s="0" t="str">
        <f aca="false">IFERROR(VLOOKUP($C5610,薬効分類マスタ!$A$2:$B$180,2,FALSE()),"未登録")</f>
        <v>生薬</v>
      </c>
      <c r="E5610" s="16" t="s">
        <v>12911</v>
      </c>
      <c r="F5610" s="16" t="s">
        <v>476</v>
      </c>
      <c r="G5610" s="16" t="s">
        <v>12921</v>
      </c>
      <c r="H5610" s="16" t="s">
        <v>7488</v>
      </c>
      <c r="I5610" s="0" t="n">
        <v>33.4</v>
      </c>
      <c r="K5610" s="0" t="str">
        <f aca="false">IFERROR(IF(VLOOKUP($C5610,薬効分類マスタ!$A$2:$E$180,5,FALSE())=0,"",VLOOKUP($C5610,薬効分類マスタ!$A$2:$E$180,5,FALSE())),"")</f>
        <v/>
      </c>
      <c r="L5610" s="17"/>
      <c r="M5610" s="0" t="str">
        <f aca="false">IF($K5610="","",IF($L5610&lt;&gt;"",$L5610,VLOOKUP($C5610,薬効分類マスタ!$A$2:$F$180,6,FALSE())))</f>
        <v/>
      </c>
      <c r="N5610" s="0" t="str">
        <f aca="false">ASC(G5610)</f>
        <v>花扇ｿｳｼﾞｭﾂK</v>
      </c>
      <c r="O5610" s="0" t="str">
        <f aca="false">ASC(E5610)</f>
        <v>ｿｳｼﾞｭﾂ</v>
      </c>
      <c r="P5610" s="16" t="n">
        <f aca="false">N(P5609)+IF($C5610=検索!$B$49,1,0)</f>
        <v>0</v>
      </c>
    </row>
    <row r="5611" customFormat="false" ht="15" hidden="false" customHeight="false" outlineLevel="0" collapsed="false">
      <c r="A5611" s="16" t="s">
        <v>221</v>
      </c>
      <c r="B5611" s="0" t="s">
        <v>12922</v>
      </c>
      <c r="C5611" s="0" t="n">
        <v>510</v>
      </c>
      <c r="D5611" s="0" t="str">
        <f aca="false">IFERROR(VLOOKUP($C5611,薬効分類マスタ!$A$2:$B$180,2,FALSE()),"未登録")</f>
        <v>生薬</v>
      </c>
      <c r="E5611" s="16" t="s">
        <v>12911</v>
      </c>
      <c r="F5611" s="16" t="s">
        <v>476</v>
      </c>
      <c r="G5611" s="16" t="s">
        <v>12923</v>
      </c>
      <c r="H5611" s="16" t="s">
        <v>12335</v>
      </c>
      <c r="I5611" s="0" t="n">
        <v>33.4</v>
      </c>
      <c r="K5611" s="0" t="str">
        <f aca="false">IFERROR(IF(VLOOKUP($C5611,薬効分類マスタ!$A$2:$E$180,5,FALSE())=0,"",VLOOKUP($C5611,薬効分類マスタ!$A$2:$E$180,5,FALSE())),"")</f>
        <v/>
      </c>
      <c r="L5611" s="17"/>
      <c r="M5611" s="0" t="str">
        <f aca="false">IF($K5611="","",IF($L5611&lt;&gt;"",$L5611,VLOOKUP($C5611,薬効分類マスタ!$A$2:$F$180,6,FALSE())))</f>
        <v/>
      </c>
      <c r="N5611" s="0" t="str">
        <f aca="false">ASC(G5611)</f>
        <v>ｿｳｼﾞｭﾂﾀﾞｲｺｰM</v>
      </c>
      <c r="O5611" s="0" t="str">
        <f aca="false">ASC(E5611)</f>
        <v>ｿｳｼﾞｭﾂ</v>
      </c>
      <c r="P5611" s="16" t="n">
        <f aca="false">N(P5610)+IF($C5611=検索!$B$49,1,0)</f>
        <v>0</v>
      </c>
    </row>
    <row r="5612" customFormat="false" ht="15" hidden="false" customHeight="false" outlineLevel="0" collapsed="false">
      <c r="A5612" s="16" t="s">
        <v>221</v>
      </c>
      <c r="B5612" s="0" t="s">
        <v>12924</v>
      </c>
      <c r="C5612" s="0" t="n">
        <v>510</v>
      </c>
      <c r="D5612" s="0" t="str">
        <f aca="false">IFERROR(VLOOKUP($C5612,薬効分類マスタ!$A$2:$B$180,2,FALSE()),"未登録")</f>
        <v>生薬</v>
      </c>
      <c r="E5612" s="16" t="s">
        <v>12911</v>
      </c>
      <c r="F5612" s="16" t="s">
        <v>476</v>
      </c>
      <c r="G5612" s="16" t="s">
        <v>12925</v>
      </c>
      <c r="H5612" s="16" t="s">
        <v>12351</v>
      </c>
      <c r="I5612" s="0" t="n">
        <v>33.4</v>
      </c>
      <c r="K5612" s="0" t="str">
        <f aca="false">IFERROR(IF(VLOOKUP($C5612,薬効分類マスタ!$A$2:$E$180,5,FALSE())=0,"",VLOOKUP($C5612,薬効分類マスタ!$A$2:$E$180,5,FALSE())),"")</f>
        <v/>
      </c>
      <c r="L5612" s="17"/>
      <c r="M5612" s="0" t="str">
        <f aca="false">IF($K5612="","",IF($L5612&lt;&gt;"",$L5612,VLOOKUP($C5612,薬効分類マスタ!$A$2:$F$180,6,FALSE())))</f>
        <v/>
      </c>
      <c r="N5612" s="0" t="str">
        <f aca="false">ASC(G5612)</f>
        <v>高砂ｿｳｼﾞｭﾂM</v>
      </c>
      <c r="O5612" s="0" t="str">
        <f aca="false">ASC(E5612)</f>
        <v>ｿｳｼﾞｭﾂ</v>
      </c>
      <c r="P5612" s="16" t="n">
        <f aca="false">N(P5611)+IF($C5612=検索!$B$49,1,0)</f>
        <v>0</v>
      </c>
    </row>
    <row r="5613" customFormat="false" ht="15" hidden="false" customHeight="false" outlineLevel="0" collapsed="false">
      <c r="A5613" s="16" t="s">
        <v>221</v>
      </c>
      <c r="B5613" s="0" t="s">
        <v>12926</v>
      </c>
      <c r="C5613" s="0" t="n">
        <v>510</v>
      </c>
      <c r="D5613" s="0" t="str">
        <f aca="false">IFERROR(VLOOKUP($C5613,薬効分類マスタ!$A$2:$B$180,2,FALSE()),"未登録")</f>
        <v>生薬</v>
      </c>
      <c r="E5613" s="16" t="s">
        <v>12911</v>
      </c>
      <c r="F5613" s="16" t="s">
        <v>476</v>
      </c>
      <c r="G5613" s="16" t="s">
        <v>12927</v>
      </c>
      <c r="H5613" s="16" t="s">
        <v>9549</v>
      </c>
      <c r="I5613" s="0" t="n">
        <v>33.4</v>
      </c>
      <c r="K5613" s="0" t="str">
        <f aca="false">IFERROR(IF(VLOOKUP($C5613,薬効分類マスタ!$A$2:$E$180,5,FALSE())=0,"",VLOOKUP($C5613,薬効分類マスタ!$A$2:$E$180,5,FALSE())),"")</f>
        <v/>
      </c>
      <c r="L5613" s="17"/>
      <c r="M5613" s="0" t="str">
        <f aca="false">IF($K5613="","",IF($L5613&lt;&gt;"",$L5613,VLOOKUP($C5613,薬効分類マスタ!$A$2:$F$180,6,FALSE())))</f>
        <v/>
      </c>
      <c r="N5613" s="0" t="str">
        <f aca="false">ASC(G5613)</f>
        <v>ﾂﾑﾗの生薬ｿｳｼﾞｭﾂ</v>
      </c>
      <c r="O5613" s="0" t="str">
        <f aca="false">ASC(E5613)</f>
        <v>ｿｳｼﾞｭﾂ</v>
      </c>
      <c r="P5613" s="16" t="n">
        <f aca="false">N(P5612)+IF($C5613=検索!$B$49,1,0)</f>
        <v>0</v>
      </c>
    </row>
    <row r="5614" customFormat="false" ht="15" hidden="false" customHeight="false" outlineLevel="0" collapsed="false">
      <c r="A5614" s="16" t="s">
        <v>221</v>
      </c>
      <c r="B5614" s="0" t="s">
        <v>12928</v>
      </c>
      <c r="C5614" s="0" t="n">
        <v>510</v>
      </c>
      <c r="D5614" s="0" t="str">
        <f aca="false">IFERROR(VLOOKUP($C5614,薬効分類マスタ!$A$2:$B$180,2,FALSE()),"未登録")</f>
        <v>生薬</v>
      </c>
      <c r="E5614" s="16" t="s">
        <v>12911</v>
      </c>
      <c r="F5614" s="16" t="s">
        <v>476</v>
      </c>
      <c r="G5614" s="16" t="s">
        <v>12929</v>
      </c>
      <c r="H5614" s="16" t="s">
        <v>12296</v>
      </c>
      <c r="I5614" s="0" t="n">
        <v>33.4</v>
      </c>
      <c r="K5614" s="0" t="str">
        <f aca="false">IFERROR(IF(VLOOKUP($C5614,薬効分類マスタ!$A$2:$E$180,5,FALSE())=0,"",VLOOKUP($C5614,薬効分類マスタ!$A$2:$E$180,5,FALSE())),"")</f>
        <v/>
      </c>
      <c r="L5614" s="17"/>
      <c r="M5614" s="0" t="str">
        <f aca="false">IF($K5614="","",IF($L5614&lt;&gt;"",$L5614,VLOOKUP($C5614,薬効分類マスタ!$A$2:$F$180,6,FALSE())))</f>
        <v/>
      </c>
      <c r="N5614" s="0" t="str">
        <f aca="false">ASC(G5614)</f>
        <v>ﾄﾁﾓﾄのｿｳｼﾞｭﾂ</v>
      </c>
      <c r="O5614" s="0" t="str">
        <f aca="false">ASC(E5614)</f>
        <v>ｿｳｼﾞｭﾂ</v>
      </c>
      <c r="P5614" s="16" t="n">
        <f aca="false">N(P5613)+IF($C5614=検索!$B$49,1,0)</f>
        <v>0</v>
      </c>
    </row>
    <row r="5615" customFormat="false" ht="15" hidden="false" customHeight="false" outlineLevel="0" collapsed="false">
      <c r="A5615" s="16" t="s">
        <v>221</v>
      </c>
      <c r="B5615" s="0" t="s">
        <v>12930</v>
      </c>
      <c r="C5615" s="0" t="n">
        <v>510</v>
      </c>
      <c r="D5615" s="0" t="str">
        <f aca="false">IFERROR(VLOOKUP($C5615,薬効分類マスタ!$A$2:$B$180,2,FALSE()),"未登録")</f>
        <v>生薬</v>
      </c>
      <c r="E5615" s="16" t="s">
        <v>12911</v>
      </c>
      <c r="F5615" s="16" t="s">
        <v>476</v>
      </c>
      <c r="G5615" s="16" t="s">
        <v>12931</v>
      </c>
      <c r="H5615" s="16" t="s">
        <v>12469</v>
      </c>
      <c r="I5615" s="0" t="n">
        <v>33.4</v>
      </c>
      <c r="K5615" s="0" t="str">
        <f aca="false">IFERROR(IF(VLOOKUP($C5615,薬効分類マスタ!$A$2:$E$180,5,FALSE())=0,"",VLOOKUP($C5615,薬効分類マスタ!$A$2:$E$180,5,FALSE())),"")</f>
        <v/>
      </c>
      <c r="L5615" s="17"/>
      <c r="M5615" s="0" t="str">
        <f aca="false">IF($K5615="","",IF($L5615&lt;&gt;"",$L5615,VLOOKUP($C5615,薬効分類マスタ!$A$2:$F$180,6,FALSE())))</f>
        <v/>
      </c>
      <c r="N5615" s="0" t="str">
        <f aca="false">ASC(G5615)</f>
        <v>ﾂﾙｲのｿｳｼﾞｭﾂM</v>
      </c>
      <c r="O5615" s="0" t="str">
        <f aca="false">ASC(E5615)</f>
        <v>ｿｳｼﾞｭﾂ</v>
      </c>
      <c r="P5615" s="16" t="n">
        <f aca="false">N(P5614)+IF($C5615=検索!$B$49,1,0)</f>
        <v>0</v>
      </c>
    </row>
    <row r="5616" customFormat="false" ht="15" hidden="false" customHeight="false" outlineLevel="0" collapsed="false">
      <c r="A5616" s="16" t="s">
        <v>221</v>
      </c>
      <c r="B5616" s="0" t="s">
        <v>12932</v>
      </c>
      <c r="C5616" s="0" t="n">
        <v>510</v>
      </c>
      <c r="D5616" s="0" t="str">
        <f aca="false">IFERROR(VLOOKUP($C5616,薬効分類マスタ!$A$2:$B$180,2,FALSE()),"未登録")</f>
        <v>生薬</v>
      </c>
      <c r="E5616" s="16" t="s">
        <v>12911</v>
      </c>
      <c r="F5616" s="16" t="s">
        <v>476</v>
      </c>
      <c r="G5616" s="16" t="s">
        <v>12933</v>
      </c>
      <c r="H5616" s="16" t="s">
        <v>12358</v>
      </c>
      <c r="I5616" s="0" t="n">
        <v>33.4</v>
      </c>
      <c r="K5616" s="0" t="str">
        <f aca="false">IFERROR(IF(VLOOKUP($C5616,薬効分類マスタ!$A$2:$E$180,5,FALSE())=0,"",VLOOKUP($C5616,薬効分類マスタ!$A$2:$E$180,5,FALSE())),"")</f>
        <v/>
      </c>
      <c r="L5616" s="17"/>
      <c r="M5616" s="0" t="str">
        <f aca="false">IF($K5616="","",IF($L5616&lt;&gt;"",$L5616,VLOOKUP($C5616,薬効分類マスタ!$A$2:$F$180,6,FALSE())))</f>
        <v/>
      </c>
      <c r="N5616" s="0" t="str">
        <f aca="false">ASC(G5616)</f>
        <v>ﾎﾘｴ　ｿｳｼﾞｭﾂK</v>
      </c>
      <c r="O5616" s="0" t="str">
        <f aca="false">ASC(E5616)</f>
        <v>ｿｳｼﾞｭﾂ</v>
      </c>
      <c r="P5616" s="16" t="n">
        <f aca="false">N(P5615)+IF($C5616=検索!$B$49,1,0)</f>
        <v>0</v>
      </c>
    </row>
    <row r="5617" customFormat="false" ht="15" hidden="false" customHeight="false" outlineLevel="0" collapsed="false">
      <c r="A5617" s="16" t="s">
        <v>221</v>
      </c>
      <c r="B5617" s="0" t="s">
        <v>12934</v>
      </c>
      <c r="C5617" s="0" t="n">
        <v>510</v>
      </c>
      <c r="D5617" s="0" t="str">
        <f aca="false">IFERROR(VLOOKUP($C5617,薬効分類マスタ!$A$2:$B$180,2,FALSE()),"未登録")</f>
        <v>生薬</v>
      </c>
      <c r="E5617" s="16" t="s">
        <v>12911</v>
      </c>
      <c r="F5617" s="16" t="s">
        <v>476</v>
      </c>
      <c r="G5617" s="16" t="s">
        <v>12935</v>
      </c>
      <c r="H5617" s="16" t="s">
        <v>12474</v>
      </c>
      <c r="I5617" s="0" t="n">
        <v>33.4</v>
      </c>
      <c r="K5617" s="0" t="str">
        <f aca="false">IFERROR(IF(VLOOKUP($C5617,薬効分類マスタ!$A$2:$E$180,5,FALSE())=0,"",VLOOKUP($C5617,薬効分類マスタ!$A$2:$E$180,5,FALSE())),"")</f>
        <v/>
      </c>
      <c r="L5617" s="17"/>
      <c r="M5617" s="0" t="str">
        <f aca="false">IF($K5617="","",IF($L5617&lt;&gt;"",$L5617,VLOOKUP($C5617,薬効分類マスタ!$A$2:$F$180,6,FALSE())))</f>
        <v/>
      </c>
      <c r="N5617" s="0" t="str">
        <f aca="false">ASC(G5617)</f>
        <v>ﾅｶｼﾞﾏ　ｿｳｼﾞｭﾂ</v>
      </c>
      <c r="O5617" s="0" t="str">
        <f aca="false">ASC(E5617)</f>
        <v>ｿｳｼﾞｭﾂ</v>
      </c>
      <c r="P5617" s="16" t="n">
        <f aca="false">N(P5616)+IF($C5617=検索!$B$49,1,0)</f>
        <v>0</v>
      </c>
    </row>
    <row r="5618" customFormat="false" ht="15" hidden="false" customHeight="false" outlineLevel="0" collapsed="false">
      <c r="A5618" s="16" t="s">
        <v>221</v>
      </c>
      <c r="B5618" s="0" t="s">
        <v>12936</v>
      </c>
      <c r="C5618" s="0" t="n">
        <v>510</v>
      </c>
      <c r="D5618" s="0" t="str">
        <f aca="false">IFERROR(VLOOKUP($C5618,薬効分類マスタ!$A$2:$B$180,2,FALSE()),"未登録")</f>
        <v>生薬</v>
      </c>
      <c r="E5618" s="16" t="s">
        <v>12937</v>
      </c>
      <c r="F5618" s="16" t="s">
        <v>476</v>
      </c>
      <c r="G5618" s="16" t="s">
        <v>12937</v>
      </c>
      <c r="I5618" s="0" t="n">
        <v>15.5</v>
      </c>
      <c r="K5618" s="0" t="str">
        <f aca="false">IFERROR(IF(VLOOKUP($C5618,薬効分類マスタ!$A$2:$E$180,5,FALSE())=0,"",VLOOKUP($C5618,薬効分類マスタ!$A$2:$E$180,5,FALSE())),"")</f>
        <v/>
      </c>
      <c r="L5618" s="17"/>
      <c r="M5618" s="0" t="str">
        <f aca="false">IF($K5618="","",IF($L5618&lt;&gt;"",$L5618,VLOOKUP($C5618,薬効分類マスタ!$A$2:$F$180,6,FALSE())))</f>
        <v/>
      </c>
      <c r="N5618" s="0" t="str">
        <f aca="false">ASC(G5618)</f>
        <v>ｿｳﾊｸﾋ</v>
      </c>
      <c r="O5618" s="0" t="str">
        <f aca="false">ASC(E5618)</f>
        <v>ｿｳﾊｸﾋ</v>
      </c>
      <c r="P5618" s="16" t="n">
        <f aca="false">N(P5617)+IF($C5618=検索!$B$49,1,0)</f>
        <v>0</v>
      </c>
    </row>
    <row r="5619" customFormat="false" ht="15" hidden="false" customHeight="false" outlineLevel="0" collapsed="false">
      <c r="A5619" s="16" t="s">
        <v>221</v>
      </c>
      <c r="B5619" s="0" t="s">
        <v>12938</v>
      </c>
      <c r="C5619" s="0" t="n">
        <v>510</v>
      </c>
      <c r="D5619" s="0" t="str">
        <f aca="false">IFERROR(VLOOKUP($C5619,薬効分類マスタ!$A$2:$B$180,2,FALSE()),"未登録")</f>
        <v>生薬</v>
      </c>
      <c r="E5619" s="16" t="s">
        <v>12937</v>
      </c>
      <c r="F5619" s="16" t="s">
        <v>476</v>
      </c>
      <c r="G5619" s="16" t="s">
        <v>12939</v>
      </c>
      <c r="H5619" s="16" t="s">
        <v>12351</v>
      </c>
      <c r="I5619" s="0" t="n">
        <v>20.2</v>
      </c>
      <c r="K5619" s="0" t="str">
        <f aca="false">IFERROR(IF(VLOOKUP($C5619,薬効分類マスタ!$A$2:$E$180,5,FALSE())=0,"",VLOOKUP($C5619,薬効分類マスタ!$A$2:$E$180,5,FALSE())),"")</f>
        <v/>
      </c>
      <c r="L5619" s="17"/>
      <c r="M5619" s="0" t="str">
        <f aca="false">IF($K5619="","",IF($L5619&lt;&gt;"",$L5619,VLOOKUP($C5619,薬効分類マスタ!$A$2:$F$180,6,FALSE())))</f>
        <v/>
      </c>
      <c r="N5619" s="0" t="str">
        <f aca="false">ASC(G5619)</f>
        <v>高砂ｿｳﾊｸﾋM</v>
      </c>
      <c r="O5619" s="0" t="str">
        <f aca="false">ASC(E5619)</f>
        <v>ｿｳﾊｸﾋ</v>
      </c>
      <c r="P5619" s="16" t="n">
        <f aca="false">N(P5618)+IF($C5619=検索!$B$49,1,0)</f>
        <v>0</v>
      </c>
    </row>
    <row r="5620" customFormat="false" ht="15" hidden="false" customHeight="false" outlineLevel="0" collapsed="false">
      <c r="A5620" s="16" t="s">
        <v>221</v>
      </c>
      <c r="B5620" s="0" t="s">
        <v>12940</v>
      </c>
      <c r="C5620" s="0" t="n">
        <v>510</v>
      </c>
      <c r="D5620" s="0" t="str">
        <f aca="false">IFERROR(VLOOKUP($C5620,薬効分類マスタ!$A$2:$B$180,2,FALSE()),"未登録")</f>
        <v>生薬</v>
      </c>
      <c r="E5620" s="16" t="s">
        <v>12937</v>
      </c>
      <c r="F5620" s="16" t="s">
        <v>476</v>
      </c>
      <c r="G5620" s="16" t="s">
        <v>12941</v>
      </c>
      <c r="H5620" s="16" t="s">
        <v>9549</v>
      </c>
      <c r="I5620" s="0" t="n">
        <v>20.2</v>
      </c>
      <c r="K5620" s="0" t="str">
        <f aca="false">IFERROR(IF(VLOOKUP($C5620,薬効分類マスタ!$A$2:$E$180,5,FALSE())=0,"",VLOOKUP($C5620,薬効分類マスタ!$A$2:$E$180,5,FALSE())),"")</f>
        <v/>
      </c>
      <c r="L5620" s="17"/>
      <c r="M5620" s="0" t="str">
        <f aca="false">IF($K5620="","",IF($L5620&lt;&gt;"",$L5620,VLOOKUP($C5620,薬効分類マスタ!$A$2:$F$180,6,FALSE())))</f>
        <v/>
      </c>
      <c r="N5620" s="0" t="str">
        <f aca="false">ASC(G5620)</f>
        <v>ﾂﾑﾗの生薬ｿｳﾊｸﾋ</v>
      </c>
      <c r="O5620" s="0" t="str">
        <f aca="false">ASC(E5620)</f>
        <v>ｿｳﾊｸﾋ</v>
      </c>
      <c r="P5620" s="16" t="n">
        <f aca="false">N(P5619)+IF($C5620=検索!$B$49,1,0)</f>
        <v>0</v>
      </c>
    </row>
    <row r="5621" customFormat="false" ht="15" hidden="false" customHeight="false" outlineLevel="0" collapsed="false">
      <c r="A5621" s="16" t="s">
        <v>221</v>
      </c>
      <c r="B5621" s="0" t="s">
        <v>12942</v>
      </c>
      <c r="C5621" s="0" t="n">
        <v>510</v>
      </c>
      <c r="D5621" s="0" t="str">
        <f aca="false">IFERROR(VLOOKUP($C5621,薬効分類マスタ!$A$2:$B$180,2,FALSE()),"未登録")</f>
        <v>生薬</v>
      </c>
      <c r="E5621" s="16" t="s">
        <v>12937</v>
      </c>
      <c r="F5621" s="16" t="s">
        <v>476</v>
      </c>
      <c r="G5621" s="16" t="s">
        <v>12943</v>
      </c>
      <c r="H5621" s="16" t="s">
        <v>12296</v>
      </c>
      <c r="I5621" s="0" t="n">
        <v>20.2</v>
      </c>
      <c r="K5621" s="0" t="str">
        <f aca="false">IFERROR(IF(VLOOKUP($C5621,薬効分類マスタ!$A$2:$E$180,5,FALSE())=0,"",VLOOKUP($C5621,薬効分類マスタ!$A$2:$E$180,5,FALSE())),"")</f>
        <v/>
      </c>
      <c r="L5621" s="17"/>
      <c r="M5621" s="0" t="str">
        <f aca="false">IF($K5621="","",IF($L5621&lt;&gt;"",$L5621,VLOOKUP($C5621,薬効分類マスタ!$A$2:$F$180,6,FALSE())))</f>
        <v/>
      </c>
      <c r="N5621" s="0" t="str">
        <f aca="false">ASC(G5621)</f>
        <v>ﾄﾁﾓﾄのｿｳﾊｸﾋ</v>
      </c>
      <c r="O5621" s="0" t="str">
        <f aca="false">ASC(E5621)</f>
        <v>ｿｳﾊｸﾋ</v>
      </c>
      <c r="P5621" s="16" t="n">
        <f aca="false">N(P5620)+IF($C5621=検索!$B$49,1,0)</f>
        <v>0</v>
      </c>
    </row>
    <row r="5622" customFormat="false" ht="15" hidden="false" customHeight="false" outlineLevel="0" collapsed="false">
      <c r="A5622" s="16" t="s">
        <v>221</v>
      </c>
      <c r="B5622" s="0" t="s">
        <v>12944</v>
      </c>
      <c r="C5622" s="0" t="n">
        <v>510</v>
      </c>
      <c r="D5622" s="0" t="str">
        <f aca="false">IFERROR(VLOOKUP($C5622,薬効分類マスタ!$A$2:$B$180,2,FALSE()),"未登録")</f>
        <v>生薬</v>
      </c>
      <c r="E5622" s="16" t="s">
        <v>12945</v>
      </c>
      <c r="F5622" s="16" t="s">
        <v>476</v>
      </c>
      <c r="G5622" s="16" t="s">
        <v>12945</v>
      </c>
      <c r="I5622" s="0" t="n">
        <v>29.1</v>
      </c>
      <c r="K5622" s="0" t="str">
        <f aca="false">IFERROR(IF(VLOOKUP($C5622,薬効分類マスタ!$A$2:$E$180,5,FALSE())=0,"",VLOOKUP($C5622,薬効分類マスタ!$A$2:$E$180,5,FALSE())),"")</f>
        <v/>
      </c>
      <c r="L5622" s="17"/>
      <c r="M5622" s="0" t="str">
        <f aca="false">IF($K5622="","",IF($L5622&lt;&gt;"",$L5622,VLOOKUP($C5622,薬効分類マスタ!$A$2:$F$180,6,FALSE())))</f>
        <v/>
      </c>
      <c r="N5622" s="0" t="str">
        <f aca="false">ASC(G5622)</f>
        <v>ｿﾎﾞｸ</v>
      </c>
      <c r="O5622" s="0" t="str">
        <f aca="false">ASC(E5622)</f>
        <v>ｿﾎﾞｸ</v>
      </c>
      <c r="P5622" s="16" t="n">
        <f aca="false">N(P5621)+IF($C5622=検索!$B$49,1,0)</f>
        <v>0</v>
      </c>
    </row>
    <row r="5623" customFormat="false" ht="15" hidden="false" customHeight="false" outlineLevel="0" collapsed="false">
      <c r="A5623" s="16" t="s">
        <v>221</v>
      </c>
      <c r="B5623" s="0" t="s">
        <v>12946</v>
      </c>
      <c r="C5623" s="0" t="n">
        <v>510</v>
      </c>
      <c r="D5623" s="0" t="str">
        <f aca="false">IFERROR(VLOOKUP($C5623,薬効分類マスタ!$A$2:$B$180,2,FALSE()),"未登録")</f>
        <v>生薬</v>
      </c>
      <c r="E5623" s="16" t="s">
        <v>12947</v>
      </c>
      <c r="F5623" s="16" t="s">
        <v>476</v>
      </c>
      <c r="G5623" s="16" t="s">
        <v>12947</v>
      </c>
      <c r="I5623" s="0" t="n">
        <v>25.4</v>
      </c>
      <c r="K5623" s="0" t="str">
        <f aca="false">IFERROR(IF(VLOOKUP($C5623,薬効分類マスタ!$A$2:$E$180,5,FALSE())=0,"",VLOOKUP($C5623,薬効分類マスタ!$A$2:$E$180,5,FALSE())),"")</f>
        <v/>
      </c>
      <c r="L5623" s="17"/>
      <c r="M5623" s="0" t="str">
        <f aca="false">IF($K5623="","",IF($L5623&lt;&gt;"",$L5623,VLOOKUP($C5623,薬効分類マスタ!$A$2:$F$180,6,FALSE())))</f>
        <v/>
      </c>
      <c r="N5623" s="0" t="str">
        <f aca="false">ASC(G5623)</f>
        <v>ｿﾖｳ</v>
      </c>
      <c r="O5623" s="0" t="str">
        <f aca="false">ASC(E5623)</f>
        <v>ｿﾖｳ</v>
      </c>
      <c r="P5623" s="16" t="n">
        <f aca="false">N(P5622)+IF($C5623=検索!$B$49,1,0)</f>
        <v>0</v>
      </c>
    </row>
    <row r="5624" customFormat="false" ht="15" hidden="false" customHeight="false" outlineLevel="0" collapsed="false">
      <c r="A5624" s="16" t="s">
        <v>221</v>
      </c>
      <c r="B5624" s="0" t="s">
        <v>12948</v>
      </c>
      <c r="C5624" s="0" t="n">
        <v>510</v>
      </c>
      <c r="D5624" s="0" t="str">
        <f aca="false">IFERROR(VLOOKUP($C5624,薬効分類マスタ!$A$2:$B$180,2,FALSE()),"未登録")</f>
        <v>生薬</v>
      </c>
      <c r="E5624" s="16" t="s">
        <v>12947</v>
      </c>
      <c r="F5624" s="16" t="s">
        <v>476</v>
      </c>
      <c r="G5624" s="16" t="s">
        <v>12949</v>
      </c>
      <c r="H5624" s="16" t="s">
        <v>12351</v>
      </c>
      <c r="I5624" s="0" t="n">
        <v>33</v>
      </c>
      <c r="K5624" s="0" t="str">
        <f aca="false">IFERROR(IF(VLOOKUP($C5624,薬効分類マスタ!$A$2:$E$180,5,FALSE())=0,"",VLOOKUP($C5624,薬効分類マスタ!$A$2:$E$180,5,FALSE())),"")</f>
        <v/>
      </c>
      <c r="L5624" s="17"/>
      <c r="M5624" s="0" t="str">
        <f aca="false">IF($K5624="","",IF($L5624&lt;&gt;"",$L5624,VLOOKUP($C5624,薬効分類マスタ!$A$2:$F$180,6,FALSE())))</f>
        <v/>
      </c>
      <c r="N5624" s="0" t="str">
        <f aca="false">ASC(G5624)</f>
        <v>高砂ｿﾖｳM</v>
      </c>
      <c r="O5624" s="0" t="str">
        <f aca="false">ASC(E5624)</f>
        <v>ｿﾖｳ</v>
      </c>
      <c r="P5624" s="16" t="n">
        <f aca="false">N(P5623)+IF($C5624=検索!$B$49,1,0)</f>
        <v>0</v>
      </c>
    </row>
    <row r="5625" customFormat="false" ht="15" hidden="false" customHeight="false" outlineLevel="0" collapsed="false">
      <c r="A5625" s="16" t="s">
        <v>221</v>
      </c>
      <c r="B5625" s="0" t="s">
        <v>12950</v>
      </c>
      <c r="C5625" s="0" t="n">
        <v>510</v>
      </c>
      <c r="D5625" s="0" t="str">
        <f aca="false">IFERROR(VLOOKUP($C5625,薬効分類マスタ!$A$2:$B$180,2,FALSE()),"未登録")</f>
        <v>生薬</v>
      </c>
      <c r="E5625" s="16" t="s">
        <v>12947</v>
      </c>
      <c r="F5625" s="16" t="s">
        <v>476</v>
      </c>
      <c r="G5625" s="16" t="s">
        <v>12951</v>
      </c>
      <c r="H5625" s="16" t="s">
        <v>9549</v>
      </c>
      <c r="I5625" s="0" t="n">
        <v>33</v>
      </c>
      <c r="K5625" s="0" t="str">
        <f aca="false">IFERROR(IF(VLOOKUP($C5625,薬効分類マスタ!$A$2:$E$180,5,FALSE())=0,"",VLOOKUP($C5625,薬効分類マスタ!$A$2:$E$180,5,FALSE())),"")</f>
        <v/>
      </c>
      <c r="L5625" s="17"/>
      <c r="M5625" s="0" t="str">
        <f aca="false">IF($K5625="","",IF($L5625&lt;&gt;"",$L5625,VLOOKUP($C5625,薬効分類マスタ!$A$2:$F$180,6,FALSE())))</f>
        <v/>
      </c>
      <c r="N5625" s="0" t="str">
        <f aca="false">ASC(G5625)</f>
        <v>ﾂﾑﾗの生薬ｿﾖｳ</v>
      </c>
      <c r="O5625" s="0" t="str">
        <f aca="false">ASC(E5625)</f>
        <v>ｿﾖｳ</v>
      </c>
      <c r="P5625" s="16" t="n">
        <f aca="false">N(P5624)+IF($C5625=検索!$B$49,1,0)</f>
        <v>0</v>
      </c>
    </row>
    <row r="5626" customFormat="false" ht="15" hidden="false" customHeight="false" outlineLevel="0" collapsed="false">
      <c r="A5626" s="16" t="s">
        <v>221</v>
      </c>
      <c r="B5626" s="0" t="s">
        <v>12952</v>
      </c>
      <c r="C5626" s="0" t="n">
        <v>510</v>
      </c>
      <c r="D5626" s="0" t="str">
        <f aca="false">IFERROR(VLOOKUP($C5626,薬効分類マスタ!$A$2:$B$180,2,FALSE()),"未登録")</f>
        <v>生薬</v>
      </c>
      <c r="E5626" s="16" t="s">
        <v>12947</v>
      </c>
      <c r="F5626" s="16" t="s">
        <v>476</v>
      </c>
      <c r="G5626" s="16" t="s">
        <v>12953</v>
      </c>
      <c r="H5626" s="16" t="s">
        <v>12296</v>
      </c>
      <c r="I5626" s="0" t="n">
        <v>33</v>
      </c>
      <c r="K5626" s="0" t="str">
        <f aca="false">IFERROR(IF(VLOOKUP($C5626,薬効分類マスタ!$A$2:$E$180,5,FALSE())=0,"",VLOOKUP($C5626,薬効分類マスタ!$A$2:$E$180,5,FALSE())),"")</f>
        <v/>
      </c>
      <c r="L5626" s="17"/>
      <c r="M5626" s="0" t="str">
        <f aca="false">IF($K5626="","",IF($L5626&lt;&gt;"",$L5626,VLOOKUP($C5626,薬効分類マスタ!$A$2:$F$180,6,FALSE())))</f>
        <v/>
      </c>
      <c r="N5626" s="0" t="str">
        <f aca="false">ASC(G5626)</f>
        <v>ﾄﾁﾓﾄのｿﾖｳ</v>
      </c>
      <c r="O5626" s="0" t="str">
        <f aca="false">ASC(E5626)</f>
        <v>ｿﾖｳ</v>
      </c>
      <c r="P5626" s="16" t="n">
        <f aca="false">N(P5625)+IF($C5626=検索!$B$49,1,0)</f>
        <v>0</v>
      </c>
    </row>
    <row r="5627" customFormat="false" ht="15" hidden="false" customHeight="false" outlineLevel="0" collapsed="false">
      <c r="A5627" s="16" t="s">
        <v>221</v>
      </c>
      <c r="B5627" s="0" t="s">
        <v>12954</v>
      </c>
      <c r="C5627" s="0" t="n">
        <v>510</v>
      </c>
      <c r="D5627" s="0" t="str">
        <f aca="false">IFERROR(VLOOKUP($C5627,薬効分類マスタ!$A$2:$B$180,2,FALSE()),"未登録")</f>
        <v>生薬</v>
      </c>
      <c r="E5627" s="16" t="s">
        <v>12955</v>
      </c>
      <c r="F5627" s="16" t="s">
        <v>476</v>
      </c>
      <c r="G5627" s="16" t="s">
        <v>12956</v>
      </c>
      <c r="I5627" s="0" t="n">
        <v>24.5</v>
      </c>
      <c r="K5627" s="0" t="str">
        <f aca="false">IFERROR(IF(VLOOKUP($C5627,薬効分類マスタ!$A$2:$E$180,5,FALSE())=0,"",VLOOKUP($C5627,薬効分類マスタ!$A$2:$E$180,5,FALSE())),"")</f>
        <v/>
      </c>
      <c r="L5627" s="17"/>
      <c r="M5627" s="0" t="str">
        <f aca="false">IF($K5627="","",IF($L5627&lt;&gt;"",$L5627,VLOOKUP($C5627,薬効分類マスタ!$A$2:$F$180,6,FALSE())))</f>
        <v/>
      </c>
      <c r="N5627" s="0" t="str">
        <f aca="false">ASC(G5627)</f>
        <v>ﾀﾞｲｵｳ末</v>
      </c>
      <c r="O5627" s="0" t="str">
        <f aca="false">ASC(E5627)</f>
        <v>ﾀﾞｲｵｳ</v>
      </c>
      <c r="P5627" s="16" t="n">
        <f aca="false">N(P5626)+IF($C5627=検索!$B$49,1,0)</f>
        <v>0</v>
      </c>
    </row>
    <row r="5628" customFormat="false" ht="15" hidden="false" customHeight="false" outlineLevel="0" collapsed="false">
      <c r="A5628" s="16" t="s">
        <v>221</v>
      </c>
      <c r="B5628" s="0" t="s">
        <v>12957</v>
      </c>
      <c r="C5628" s="0" t="n">
        <v>510</v>
      </c>
      <c r="D5628" s="0" t="str">
        <f aca="false">IFERROR(VLOOKUP($C5628,薬効分類マスタ!$A$2:$B$180,2,FALSE()),"未登録")</f>
        <v>生薬</v>
      </c>
      <c r="E5628" s="16" t="s">
        <v>12955</v>
      </c>
      <c r="F5628" s="16" t="s">
        <v>476</v>
      </c>
      <c r="G5628" s="16" t="s">
        <v>12958</v>
      </c>
      <c r="H5628" s="16" t="s">
        <v>12351</v>
      </c>
      <c r="I5628" s="0" t="n">
        <v>31.9</v>
      </c>
      <c r="K5628" s="0" t="str">
        <f aca="false">IFERROR(IF(VLOOKUP($C5628,薬効分類マスタ!$A$2:$E$180,5,FALSE())=0,"",VLOOKUP($C5628,薬効分類マスタ!$A$2:$E$180,5,FALSE())),"")</f>
        <v/>
      </c>
      <c r="L5628" s="17"/>
      <c r="M5628" s="0" t="str">
        <f aca="false">IF($K5628="","",IF($L5628&lt;&gt;"",$L5628,VLOOKUP($C5628,薬効分類マスタ!$A$2:$F$180,6,FALSE())))</f>
        <v/>
      </c>
      <c r="N5628" s="0" t="str">
        <f aca="false">ASC(G5628)</f>
        <v>高砂ﾀﾞｲｵｳ末M</v>
      </c>
      <c r="O5628" s="0" t="str">
        <f aca="false">ASC(E5628)</f>
        <v>ﾀﾞｲｵｳ</v>
      </c>
      <c r="P5628" s="16" t="n">
        <f aca="false">N(P5627)+IF($C5628=検索!$B$49,1,0)</f>
        <v>0</v>
      </c>
    </row>
    <row r="5629" customFormat="false" ht="15" hidden="false" customHeight="false" outlineLevel="0" collapsed="false">
      <c r="A5629" s="16" t="s">
        <v>221</v>
      </c>
      <c r="B5629" s="0" t="s">
        <v>12959</v>
      </c>
      <c r="C5629" s="0" t="n">
        <v>510</v>
      </c>
      <c r="D5629" s="0" t="str">
        <f aca="false">IFERROR(VLOOKUP($C5629,薬効分類マスタ!$A$2:$B$180,2,FALSE()),"未登録")</f>
        <v>生薬</v>
      </c>
      <c r="E5629" s="16" t="s">
        <v>12955</v>
      </c>
      <c r="F5629" s="16" t="s">
        <v>476</v>
      </c>
      <c r="G5629" s="16" t="s">
        <v>12960</v>
      </c>
      <c r="H5629" s="16" t="s">
        <v>12296</v>
      </c>
      <c r="I5629" s="0" t="n">
        <v>31.9</v>
      </c>
      <c r="K5629" s="0" t="str">
        <f aca="false">IFERROR(IF(VLOOKUP($C5629,薬効分類マスタ!$A$2:$E$180,5,FALSE())=0,"",VLOOKUP($C5629,薬効分類マスタ!$A$2:$E$180,5,FALSE())),"")</f>
        <v/>
      </c>
      <c r="L5629" s="17"/>
      <c r="M5629" s="0" t="str">
        <f aca="false">IF($K5629="","",IF($L5629&lt;&gt;"",$L5629,VLOOKUP($C5629,薬効分類マスタ!$A$2:$F$180,6,FALSE())))</f>
        <v/>
      </c>
      <c r="N5629" s="0" t="str">
        <f aca="false">ASC(G5629)</f>
        <v>ﾄﾁﾓﾄのﾀﾞｲｵｳ末</v>
      </c>
      <c r="O5629" s="0" t="str">
        <f aca="false">ASC(E5629)</f>
        <v>ﾀﾞｲｵｳ</v>
      </c>
      <c r="P5629" s="16" t="n">
        <f aca="false">N(P5628)+IF($C5629=検索!$B$49,1,0)</f>
        <v>0</v>
      </c>
    </row>
    <row r="5630" customFormat="false" ht="15" hidden="false" customHeight="false" outlineLevel="0" collapsed="false">
      <c r="A5630" s="16" t="s">
        <v>221</v>
      </c>
      <c r="B5630" s="0" t="s">
        <v>12961</v>
      </c>
      <c r="C5630" s="0" t="n">
        <v>510</v>
      </c>
      <c r="D5630" s="0" t="str">
        <f aca="false">IFERROR(VLOOKUP($C5630,薬効分類マスタ!$A$2:$B$180,2,FALSE()),"未登録")</f>
        <v>生薬</v>
      </c>
      <c r="E5630" s="16" t="s">
        <v>12955</v>
      </c>
      <c r="F5630" s="16" t="s">
        <v>476</v>
      </c>
      <c r="G5630" s="16" t="s">
        <v>12962</v>
      </c>
      <c r="H5630" s="16" t="s">
        <v>12963</v>
      </c>
      <c r="I5630" s="0" t="n">
        <v>31.9</v>
      </c>
      <c r="K5630" s="0" t="str">
        <f aca="false">IFERROR(IF(VLOOKUP($C5630,薬効分類マスタ!$A$2:$E$180,5,FALSE())=0,"",VLOOKUP($C5630,薬効分類マスタ!$A$2:$E$180,5,FALSE())),"")</f>
        <v/>
      </c>
      <c r="L5630" s="17"/>
      <c r="M5630" s="0" t="str">
        <f aca="false">IF($K5630="","",IF($L5630&lt;&gt;"",$L5630,VLOOKUP($C5630,薬効分類マスタ!$A$2:$F$180,6,FALSE())))</f>
        <v/>
      </c>
      <c r="N5630" s="0" t="str">
        <f aca="false">ASC(G5630)</f>
        <v>三和ﾀﾞｲｵｳ末</v>
      </c>
      <c r="O5630" s="0" t="str">
        <f aca="false">ASC(E5630)</f>
        <v>ﾀﾞｲｵｳ</v>
      </c>
      <c r="P5630" s="16" t="n">
        <f aca="false">N(P5629)+IF($C5630=検索!$B$49,1,0)</f>
        <v>0</v>
      </c>
    </row>
    <row r="5631" customFormat="false" ht="15" hidden="false" customHeight="false" outlineLevel="0" collapsed="false">
      <c r="A5631" s="16" t="s">
        <v>221</v>
      </c>
      <c r="B5631" s="0" t="s">
        <v>12964</v>
      </c>
      <c r="C5631" s="0" t="n">
        <v>510</v>
      </c>
      <c r="D5631" s="0" t="str">
        <f aca="false">IFERROR(VLOOKUP($C5631,薬効分類マスタ!$A$2:$B$180,2,FALSE()),"未登録")</f>
        <v>生薬</v>
      </c>
      <c r="E5631" s="16" t="s">
        <v>12955</v>
      </c>
      <c r="F5631" s="16" t="s">
        <v>476</v>
      </c>
      <c r="G5631" s="16" t="s">
        <v>12955</v>
      </c>
      <c r="I5631" s="0" t="n">
        <v>20</v>
      </c>
      <c r="K5631" s="0" t="str">
        <f aca="false">IFERROR(IF(VLOOKUP($C5631,薬効分類マスタ!$A$2:$E$180,5,FALSE())=0,"",VLOOKUP($C5631,薬効分類マスタ!$A$2:$E$180,5,FALSE())),"")</f>
        <v/>
      </c>
      <c r="L5631" s="17"/>
      <c r="M5631" s="0" t="str">
        <f aca="false">IF($K5631="","",IF($L5631&lt;&gt;"",$L5631,VLOOKUP($C5631,薬効分類マスタ!$A$2:$F$180,6,FALSE())))</f>
        <v/>
      </c>
      <c r="N5631" s="0" t="str">
        <f aca="false">ASC(G5631)</f>
        <v>ﾀﾞｲｵｳ</v>
      </c>
      <c r="O5631" s="0" t="str">
        <f aca="false">ASC(E5631)</f>
        <v>ﾀﾞｲｵｳ</v>
      </c>
      <c r="P5631" s="16" t="n">
        <f aca="false">N(P5630)+IF($C5631=検索!$B$49,1,0)</f>
        <v>0</v>
      </c>
    </row>
    <row r="5632" customFormat="false" ht="15" hidden="false" customHeight="false" outlineLevel="0" collapsed="false">
      <c r="A5632" s="16" t="s">
        <v>221</v>
      </c>
      <c r="B5632" s="0" t="s">
        <v>12965</v>
      </c>
      <c r="C5632" s="0" t="n">
        <v>510</v>
      </c>
      <c r="D5632" s="0" t="str">
        <f aca="false">IFERROR(VLOOKUP($C5632,薬効分類マスタ!$A$2:$B$180,2,FALSE()),"未登録")</f>
        <v>生薬</v>
      </c>
      <c r="E5632" s="16" t="s">
        <v>12955</v>
      </c>
      <c r="F5632" s="16" t="s">
        <v>476</v>
      </c>
      <c r="G5632" s="16" t="s">
        <v>12966</v>
      </c>
      <c r="H5632" s="16" t="s">
        <v>12351</v>
      </c>
      <c r="I5632" s="0" t="n">
        <v>24.4</v>
      </c>
      <c r="K5632" s="0" t="str">
        <f aca="false">IFERROR(IF(VLOOKUP($C5632,薬効分類マスタ!$A$2:$E$180,5,FALSE())=0,"",VLOOKUP($C5632,薬効分類マスタ!$A$2:$E$180,5,FALSE())),"")</f>
        <v/>
      </c>
      <c r="L5632" s="17"/>
      <c r="M5632" s="0" t="str">
        <f aca="false">IF($K5632="","",IF($L5632&lt;&gt;"",$L5632,VLOOKUP($C5632,薬効分類マスタ!$A$2:$F$180,6,FALSE())))</f>
        <v/>
      </c>
      <c r="N5632" s="0" t="str">
        <f aca="false">ASC(G5632)</f>
        <v>高砂ﾀﾞｲｵｳM</v>
      </c>
      <c r="O5632" s="0" t="str">
        <f aca="false">ASC(E5632)</f>
        <v>ﾀﾞｲｵｳ</v>
      </c>
      <c r="P5632" s="16" t="n">
        <f aca="false">N(P5631)+IF($C5632=検索!$B$49,1,0)</f>
        <v>0</v>
      </c>
    </row>
    <row r="5633" customFormat="false" ht="15" hidden="false" customHeight="false" outlineLevel="0" collapsed="false">
      <c r="A5633" s="16" t="s">
        <v>221</v>
      </c>
      <c r="B5633" s="0" t="s">
        <v>12967</v>
      </c>
      <c r="C5633" s="0" t="n">
        <v>510</v>
      </c>
      <c r="D5633" s="0" t="str">
        <f aca="false">IFERROR(VLOOKUP($C5633,薬効分類マスタ!$A$2:$B$180,2,FALSE()),"未登録")</f>
        <v>生薬</v>
      </c>
      <c r="E5633" s="16" t="s">
        <v>12955</v>
      </c>
      <c r="F5633" s="16" t="s">
        <v>476</v>
      </c>
      <c r="G5633" s="16" t="s">
        <v>12968</v>
      </c>
      <c r="H5633" s="16" t="s">
        <v>9549</v>
      </c>
      <c r="I5633" s="0" t="n">
        <v>24.4</v>
      </c>
      <c r="K5633" s="0" t="str">
        <f aca="false">IFERROR(IF(VLOOKUP($C5633,薬効分類マスタ!$A$2:$E$180,5,FALSE())=0,"",VLOOKUP($C5633,薬効分類マスタ!$A$2:$E$180,5,FALSE())),"")</f>
        <v/>
      </c>
      <c r="L5633" s="17"/>
      <c r="M5633" s="0" t="str">
        <f aca="false">IF($K5633="","",IF($L5633&lt;&gt;"",$L5633,VLOOKUP($C5633,薬効分類マスタ!$A$2:$F$180,6,FALSE())))</f>
        <v/>
      </c>
      <c r="N5633" s="0" t="str">
        <f aca="false">ASC(G5633)</f>
        <v>ﾂﾑﾗの生薬ﾀﾞｲｵｳ</v>
      </c>
      <c r="O5633" s="0" t="str">
        <f aca="false">ASC(E5633)</f>
        <v>ﾀﾞｲｵｳ</v>
      </c>
      <c r="P5633" s="16" t="n">
        <f aca="false">N(P5632)+IF($C5633=検索!$B$49,1,0)</f>
        <v>0</v>
      </c>
    </row>
    <row r="5634" customFormat="false" ht="15" hidden="false" customHeight="false" outlineLevel="0" collapsed="false">
      <c r="A5634" s="16" t="s">
        <v>221</v>
      </c>
      <c r="B5634" s="0" t="s">
        <v>12969</v>
      </c>
      <c r="C5634" s="0" t="n">
        <v>510</v>
      </c>
      <c r="D5634" s="0" t="str">
        <f aca="false">IFERROR(VLOOKUP($C5634,薬効分類マスタ!$A$2:$B$180,2,FALSE()),"未登録")</f>
        <v>生薬</v>
      </c>
      <c r="E5634" s="16" t="s">
        <v>12955</v>
      </c>
      <c r="F5634" s="16" t="s">
        <v>476</v>
      </c>
      <c r="G5634" s="16" t="s">
        <v>12970</v>
      </c>
      <c r="H5634" s="16" t="s">
        <v>12296</v>
      </c>
      <c r="I5634" s="0" t="n">
        <v>24.4</v>
      </c>
      <c r="K5634" s="0" t="str">
        <f aca="false">IFERROR(IF(VLOOKUP($C5634,薬効分類マスタ!$A$2:$E$180,5,FALSE())=0,"",VLOOKUP($C5634,薬効分類マスタ!$A$2:$E$180,5,FALSE())),"")</f>
        <v/>
      </c>
      <c r="L5634" s="17"/>
      <c r="M5634" s="0" t="str">
        <f aca="false">IF($K5634="","",IF($L5634&lt;&gt;"",$L5634,VLOOKUP($C5634,薬効分類マスタ!$A$2:$F$180,6,FALSE())))</f>
        <v/>
      </c>
      <c r="N5634" s="0" t="str">
        <f aca="false">ASC(G5634)</f>
        <v>ﾄﾁﾓﾄのﾀﾞｲｵｳ</v>
      </c>
      <c r="O5634" s="0" t="str">
        <f aca="false">ASC(E5634)</f>
        <v>ﾀﾞｲｵｳ</v>
      </c>
      <c r="P5634" s="16" t="n">
        <f aca="false">N(P5633)+IF($C5634=検索!$B$49,1,0)</f>
        <v>0</v>
      </c>
    </row>
    <row r="5635" customFormat="false" ht="15" hidden="false" customHeight="false" outlineLevel="0" collapsed="false">
      <c r="A5635" s="16" t="s">
        <v>221</v>
      </c>
      <c r="B5635" s="0" t="s">
        <v>12971</v>
      </c>
      <c r="C5635" s="0" t="n">
        <v>510</v>
      </c>
      <c r="D5635" s="0" t="str">
        <f aca="false">IFERROR(VLOOKUP($C5635,薬効分類マスタ!$A$2:$B$180,2,FALSE()),"未登録")</f>
        <v>生薬</v>
      </c>
      <c r="E5635" s="16" t="s">
        <v>12972</v>
      </c>
      <c r="F5635" s="16" t="s">
        <v>476</v>
      </c>
      <c r="G5635" s="16" t="s">
        <v>12972</v>
      </c>
      <c r="I5635" s="0" t="n">
        <v>24.8</v>
      </c>
      <c r="K5635" s="0" t="str">
        <f aca="false">IFERROR(IF(VLOOKUP($C5635,薬効分類マスタ!$A$2:$E$180,5,FALSE())=0,"",VLOOKUP($C5635,薬効分類マスタ!$A$2:$E$180,5,FALSE())),"")</f>
        <v/>
      </c>
      <c r="L5635" s="17"/>
      <c r="M5635" s="0" t="str">
        <f aca="false">IF($K5635="","",IF($L5635&lt;&gt;"",$L5635,VLOOKUP($C5635,薬効分類マスタ!$A$2:$F$180,6,FALSE())))</f>
        <v/>
      </c>
      <c r="N5635" s="0" t="str">
        <f aca="false">ASC(G5635)</f>
        <v>ﾀｲｿｳ</v>
      </c>
      <c r="O5635" s="0" t="str">
        <f aca="false">ASC(E5635)</f>
        <v>ﾀｲｿｳ</v>
      </c>
      <c r="P5635" s="16" t="n">
        <f aca="false">N(P5634)+IF($C5635=検索!$B$49,1,0)</f>
        <v>0</v>
      </c>
    </row>
    <row r="5636" customFormat="false" ht="15" hidden="false" customHeight="false" outlineLevel="0" collapsed="false">
      <c r="A5636" s="16" t="s">
        <v>221</v>
      </c>
      <c r="B5636" s="0" t="s">
        <v>12973</v>
      </c>
      <c r="C5636" s="0" t="n">
        <v>510</v>
      </c>
      <c r="D5636" s="0" t="str">
        <f aca="false">IFERROR(VLOOKUP($C5636,薬効分類マスタ!$A$2:$B$180,2,FALSE()),"未登録")</f>
        <v>生薬</v>
      </c>
      <c r="E5636" s="16" t="s">
        <v>12974</v>
      </c>
      <c r="F5636" s="16" t="s">
        <v>476</v>
      </c>
      <c r="G5636" s="16" t="s">
        <v>12974</v>
      </c>
      <c r="I5636" s="0" t="n">
        <v>27.3</v>
      </c>
      <c r="K5636" s="0" t="str">
        <f aca="false">IFERROR(IF(VLOOKUP($C5636,薬効分類マスタ!$A$2:$E$180,5,FALSE())=0,"",VLOOKUP($C5636,薬効分類マスタ!$A$2:$E$180,5,FALSE())),"")</f>
        <v/>
      </c>
      <c r="L5636" s="17"/>
      <c r="M5636" s="0" t="str">
        <f aca="false">IF($K5636="","",IF($L5636&lt;&gt;"",$L5636,VLOOKUP($C5636,薬効分類マスタ!$A$2:$F$180,6,FALSE())))</f>
        <v/>
      </c>
      <c r="N5636" s="0" t="str">
        <f aca="false">ASC(G5636)</f>
        <v>ﾀﾞｲﾌｸﾋ</v>
      </c>
      <c r="O5636" s="0" t="str">
        <f aca="false">ASC(E5636)</f>
        <v>ﾀﾞｲﾌｸﾋ</v>
      </c>
      <c r="P5636" s="16" t="n">
        <f aca="false">N(P5635)+IF($C5636=検索!$B$49,1,0)</f>
        <v>0</v>
      </c>
    </row>
    <row r="5637" customFormat="false" ht="15" hidden="false" customHeight="false" outlineLevel="0" collapsed="false">
      <c r="A5637" s="16" t="s">
        <v>221</v>
      </c>
      <c r="B5637" s="0" t="s">
        <v>12975</v>
      </c>
      <c r="C5637" s="0" t="n">
        <v>510</v>
      </c>
      <c r="D5637" s="0" t="str">
        <f aca="false">IFERROR(VLOOKUP($C5637,薬効分類マスタ!$A$2:$B$180,2,FALSE()),"未登録")</f>
        <v>生薬</v>
      </c>
      <c r="E5637" s="16" t="s">
        <v>12976</v>
      </c>
      <c r="F5637" s="16" t="s">
        <v>476</v>
      </c>
      <c r="G5637" s="16" t="s">
        <v>12977</v>
      </c>
      <c r="I5637" s="0" t="n">
        <v>23.1</v>
      </c>
      <c r="K5637" s="0" t="str">
        <f aca="false">IFERROR(IF(VLOOKUP($C5637,薬効分類マスタ!$A$2:$E$180,5,FALSE())=0,"",VLOOKUP($C5637,薬効分類マスタ!$A$2:$E$180,5,FALSE())),"")</f>
        <v/>
      </c>
      <c r="L5637" s="17"/>
      <c r="M5637" s="0" t="str">
        <f aca="false">IF($K5637="","",IF($L5637&lt;&gt;"",$L5637,VLOOKUP($C5637,薬効分類マスタ!$A$2:$F$180,6,FALSE())))</f>
        <v/>
      </c>
      <c r="N5637" s="0" t="str">
        <f aca="false">ASC(G5637)</f>
        <v>ﾀｸｼｬ末</v>
      </c>
      <c r="O5637" s="0" t="str">
        <f aca="false">ASC(E5637)</f>
        <v>ﾀｸｼｬ</v>
      </c>
      <c r="P5637" s="16" t="n">
        <f aca="false">N(P5636)+IF($C5637=検索!$B$49,1,0)</f>
        <v>0</v>
      </c>
    </row>
    <row r="5638" customFormat="false" ht="15" hidden="false" customHeight="false" outlineLevel="0" collapsed="false">
      <c r="A5638" s="16" t="s">
        <v>221</v>
      </c>
      <c r="B5638" s="0" t="s">
        <v>12978</v>
      </c>
      <c r="C5638" s="0" t="n">
        <v>510</v>
      </c>
      <c r="D5638" s="0" t="str">
        <f aca="false">IFERROR(VLOOKUP($C5638,薬効分類マスタ!$A$2:$B$180,2,FALSE()),"未登録")</f>
        <v>生薬</v>
      </c>
      <c r="E5638" s="16" t="s">
        <v>12976</v>
      </c>
      <c r="F5638" s="16" t="s">
        <v>476</v>
      </c>
      <c r="G5638" s="16" t="s">
        <v>12979</v>
      </c>
      <c r="H5638" s="16" t="s">
        <v>12351</v>
      </c>
      <c r="I5638" s="0" t="n">
        <v>30</v>
      </c>
      <c r="K5638" s="0" t="str">
        <f aca="false">IFERROR(IF(VLOOKUP($C5638,薬効分類マスタ!$A$2:$E$180,5,FALSE())=0,"",VLOOKUP($C5638,薬効分類マスタ!$A$2:$E$180,5,FALSE())),"")</f>
        <v/>
      </c>
      <c r="L5638" s="17"/>
      <c r="M5638" s="0" t="str">
        <f aca="false">IF($K5638="","",IF($L5638&lt;&gt;"",$L5638,VLOOKUP($C5638,薬効分類マスタ!$A$2:$F$180,6,FALSE())))</f>
        <v/>
      </c>
      <c r="N5638" s="0" t="str">
        <f aca="false">ASC(G5638)</f>
        <v>高砂ﾀｸｼｬ末M</v>
      </c>
      <c r="O5638" s="0" t="str">
        <f aca="false">ASC(E5638)</f>
        <v>ﾀｸｼｬ</v>
      </c>
      <c r="P5638" s="16" t="n">
        <f aca="false">N(P5637)+IF($C5638=検索!$B$49,1,0)</f>
        <v>0</v>
      </c>
    </row>
    <row r="5639" customFormat="false" ht="15" hidden="false" customHeight="false" outlineLevel="0" collapsed="false">
      <c r="A5639" s="16" t="s">
        <v>221</v>
      </c>
      <c r="B5639" s="0" t="s">
        <v>12980</v>
      </c>
      <c r="C5639" s="0" t="n">
        <v>510</v>
      </c>
      <c r="D5639" s="0" t="str">
        <f aca="false">IFERROR(VLOOKUP($C5639,薬効分類マスタ!$A$2:$B$180,2,FALSE()),"未登録")</f>
        <v>生薬</v>
      </c>
      <c r="E5639" s="16" t="s">
        <v>12976</v>
      </c>
      <c r="F5639" s="16" t="s">
        <v>476</v>
      </c>
      <c r="G5639" s="16" t="s">
        <v>12981</v>
      </c>
      <c r="H5639" s="16" t="s">
        <v>12296</v>
      </c>
      <c r="I5639" s="0" t="n">
        <v>30</v>
      </c>
      <c r="K5639" s="0" t="str">
        <f aca="false">IFERROR(IF(VLOOKUP($C5639,薬効分類マスタ!$A$2:$E$180,5,FALSE())=0,"",VLOOKUP($C5639,薬効分類マスタ!$A$2:$E$180,5,FALSE())),"")</f>
        <v/>
      </c>
      <c r="L5639" s="17"/>
      <c r="M5639" s="0" t="str">
        <f aca="false">IF($K5639="","",IF($L5639&lt;&gt;"",$L5639,VLOOKUP($C5639,薬効分類マスタ!$A$2:$F$180,6,FALSE())))</f>
        <v/>
      </c>
      <c r="N5639" s="0" t="str">
        <f aca="false">ASC(G5639)</f>
        <v>ﾄﾁﾓﾄのﾀｸｼｬ末</v>
      </c>
      <c r="O5639" s="0" t="str">
        <f aca="false">ASC(E5639)</f>
        <v>ﾀｸｼｬ</v>
      </c>
      <c r="P5639" s="16" t="n">
        <f aca="false">N(P5638)+IF($C5639=検索!$B$49,1,0)</f>
        <v>0</v>
      </c>
    </row>
    <row r="5640" customFormat="false" ht="15" hidden="false" customHeight="false" outlineLevel="0" collapsed="false">
      <c r="A5640" s="16" t="s">
        <v>221</v>
      </c>
      <c r="B5640" s="0" t="s">
        <v>12982</v>
      </c>
      <c r="C5640" s="0" t="n">
        <v>510</v>
      </c>
      <c r="D5640" s="0" t="str">
        <f aca="false">IFERROR(VLOOKUP($C5640,薬効分類マスタ!$A$2:$B$180,2,FALSE()),"未登録")</f>
        <v>生薬</v>
      </c>
      <c r="E5640" s="16" t="s">
        <v>12976</v>
      </c>
      <c r="F5640" s="16" t="s">
        <v>476</v>
      </c>
      <c r="G5640" s="16" t="s">
        <v>12976</v>
      </c>
      <c r="I5640" s="0" t="n">
        <v>17.1</v>
      </c>
      <c r="K5640" s="0" t="str">
        <f aca="false">IFERROR(IF(VLOOKUP($C5640,薬効分類マスタ!$A$2:$E$180,5,FALSE())=0,"",VLOOKUP($C5640,薬効分類マスタ!$A$2:$E$180,5,FALSE())),"")</f>
        <v/>
      </c>
      <c r="L5640" s="17"/>
      <c r="M5640" s="0" t="str">
        <f aca="false">IF($K5640="","",IF($L5640&lt;&gt;"",$L5640,VLOOKUP($C5640,薬効分類マスタ!$A$2:$F$180,6,FALSE())))</f>
        <v/>
      </c>
      <c r="N5640" s="0" t="str">
        <f aca="false">ASC(G5640)</f>
        <v>ﾀｸｼｬ</v>
      </c>
      <c r="O5640" s="0" t="str">
        <f aca="false">ASC(E5640)</f>
        <v>ﾀｸｼｬ</v>
      </c>
      <c r="P5640" s="16" t="n">
        <f aca="false">N(P5639)+IF($C5640=検索!$B$49,1,0)</f>
        <v>0</v>
      </c>
    </row>
    <row r="5641" customFormat="false" ht="15" hidden="false" customHeight="false" outlineLevel="0" collapsed="false">
      <c r="A5641" s="16" t="s">
        <v>221</v>
      </c>
      <c r="B5641" s="0" t="s">
        <v>12983</v>
      </c>
      <c r="C5641" s="0" t="n">
        <v>510</v>
      </c>
      <c r="D5641" s="0" t="str">
        <f aca="false">IFERROR(VLOOKUP($C5641,薬効分類マスタ!$A$2:$B$180,2,FALSE()),"未登録")</f>
        <v>生薬</v>
      </c>
      <c r="E5641" s="16" t="s">
        <v>12976</v>
      </c>
      <c r="F5641" s="16" t="s">
        <v>476</v>
      </c>
      <c r="G5641" s="16" t="s">
        <v>12984</v>
      </c>
      <c r="H5641" s="16" t="s">
        <v>12348</v>
      </c>
      <c r="I5641" s="0" t="n">
        <v>22.2</v>
      </c>
      <c r="K5641" s="0" t="str">
        <f aca="false">IFERROR(IF(VLOOKUP($C5641,薬効分類マスタ!$A$2:$E$180,5,FALSE())=0,"",VLOOKUP($C5641,薬効分類マスタ!$A$2:$E$180,5,FALSE())),"")</f>
        <v/>
      </c>
      <c r="L5641" s="17"/>
      <c r="M5641" s="0" t="str">
        <f aca="false">IF($K5641="","",IF($L5641&lt;&gt;"",$L5641,VLOOKUP($C5641,薬効分類マスタ!$A$2:$F$180,6,FALSE())))</f>
        <v/>
      </c>
      <c r="N5641" s="0" t="str">
        <f aca="false">ASC(G5641)</f>
        <v>小島沢瀉M</v>
      </c>
      <c r="O5641" s="0" t="str">
        <f aca="false">ASC(E5641)</f>
        <v>ﾀｸｼｬ</v>
      </c>
      <c r="P5641" s="16" t="n">
        <f aca="false">N(P5640)+IF($C5641=検索!$B$49,1,0)</f>
        <v>0</v>
      </c>
    </row>
    <row r="5642" customFormat="false" ht="15" hidden="false" customHeight="false" outlineLevel="0" collapsed="false">
      <c r="A5642" s="16" t="s">
        <v>221</v>
      </c>
      <c r="B5642" s="0" t="s">
        <v>12985</v>
      </c>
      <c r="C5642" s="0" t="n">
        <v>510</v>
      </c>
      <c r="D5642" s="0" t="str">
        <f aca="false">IFERROR(VLOOKUP($C5642,薬効分類マスタ!$A$2:$B$180,2,FALSE()),"未登録")</f>
        <v>生薬</v>
      </c>
      <c r="E5642" s="16" t="s">
        <v>12976</v>
      </c>
      <c r="F5642" s="16" t="s">
        <v>476</v>
      </c>
      <c r="G5642" s="16" t="s">
        <v>12986</v>
      </c>
      <c r="H5642" s="16" t="s">
        <v>12351</v>
      </c>
      <c r="I5642" s="0" t="n">
        <v>22.2</v>
      </c>
      <c r="K5642" s="0" t="str">
        <f aca="false">IFERROR(IF(VLOOKUP($C5642,薬効分類マスタ!$A$2:$E$180,5,FALSE())=0,"",VLOOKUP($C5642,薬効分類マスタ!$A$2:$E$180,5,FALSE())),"")</f>
        <v/>
      </c>
      <c r="L5642" s="17"/>
      <c r="M5642" s="0" t="str">
        <f aca="false">IF($K5642="","",IF($L5642&lt;&gt;"",$L5642,VLOOKUP($C5642,薬効分類マスタ!$A$2:$F$180,6,FALSE())))</f>
        <v/>
      </c>
      <c r="N5642" s="0" t="str">
        <f aca="false">ASC(G5642)</f>
        <v>高砂ﾀｸｼｬM</v>
      </c>
      <c r="O5642" s="0" t="str">
        <f aca="false">ASC(E5642)</f>
        <v>ﾀｸｼｬ</v>
      </c>
      <c r="P5642" s="16" t="n">
        <f aca="false">N(P5641)+IF($C5642=検索!$B$49,1,0)</f>
        <v>0</v>
      </c>
    </row>
    <row r="5643" customFormat="false" ht="15" hidden="false" customHeight="false" outlineLevel="0" collapsed="false">
      <c r="A5643" s="16" t="s">
        <v>221</v>
      </c>
      <c r="B5643" s="0" t="s">
        <v>12987</v>
      </c>
      <c r="C5643" s="0" t="n">
        <v>510</v>
      </c>
      <c r="D5643" s="0" t="str">
        <f aca="false">IFERROR(VLOOKUP($C5643,薬効分類マスタ!$A$2:$B$180,2,FALSE()),"未登録")</f>
        <v>生薬</v>
      </c>
      <c r="E5643" s="16" t="s">
        <v>12976</v>
      </c>
      <c r="F5643" s="16" t="s">
        <v>476</v>
      </c>
      <c r="G5643" s="16" t="s">
        <v>12988</v>
      </c>
      <c r="H5643" s="16" t="s">
        <v>9549</v>
      </c>
      <c r="I5643" s="0" t="n">
        <v>22.2</v>
      </c>
      <c r="K5643" s="0" t="str">
        <f aca="false">IFERROR(IF(VLOOKUP($C5643,薬効分類マスタ!$A$2:$E$180,5,FALSE())=0,"",VLOOKUP($C5643,薬効分類マスタ!$A$2:$E$180,5,FALSE())),"")</f>
        <v/>
      </c>
      <c r="L5643" s="17"/>
      <c r="M5643" s="0" t="str">
        <f aca="false">IF($K5643="","",IF($L5643&lt;&gt;"",$L5643,VLOOKUP($C5643,薬効分類マスタ!$A$2:$F$180,6,FALSE())))</f>
        <v/>
      </c>
      <c r="N5643" s="0" t="str">
        <f aca="false">ASC(G5643)</f>
        <v>ﾂﾑﾗの生薬ﾀｸｼｬ</v>
      </c>
      <c r="O5643" s="0" t="str">
        <f aca="false">ASC(E5643)</f>
        <v>ﾀｸｼｬ</v>
      </c>
      <c r="P5643" s="16" t="n">
        <f aca="false">N(P5642)+IF($C5643=検索!$B$49,1,0)</f>
        <v>0</v>
      </c>
    </row>
    <row r="5644" customFormat="false" ht="15" hidden="false" customHeight="false" outlineLevel="0" collapsed="false">
      <c r="A5644" s="16" t="s">
        <v>221</v>
      </c>
      <c r="B5644" s="0" t="s">
        <v>12989</v>
      </c>
      <c r="C5644" s="0" t="n">
        <v>510</v>
      </c>
      <c r="D5644" s="0" t="str">
        <f aca="false">IFERROR(VLOOKUP($C5644,薬効分類マスタ!$A$2:$B$180,2,FALSE()),"未登録")</f>
        <v>生薬</v>
      </c>
      <c r="E5644" s="16" t="s">
        <v>12976</v>
      </c>
      <c r="F5644" s="16" t="s">
        <v>476</v>
      </c>
      <c r="G5644" s="16" t="s">
        <v>12990</v>
      </c>
      <c r="H5644" s="16" t="s">
        <v>12296</v>
      </c>
      <c r="I5644" s="0" t="n">
        <v>22.2</v>
      </c>
      <c r="K5644" s="0" t="str">
        <f aca="false">IFERROR(IF(VLOOKUP($C5644,薬効分類マスタ!$A$2:$E$180,5,FALSE())=0,"",VLOOKUP($C5644,薬効分類マスタ!$A$2:$E$180,5,FALSE())),"")</f>
        <v/>
      </c>
      <c r="L5644" s="17"/>
      <c r="M5644" s="0" t="str">
        <f aca="false">IF($K5644="","",IF($L5644&lt;&gt;"",$L5644,VLOOKUP($C5644,薬効分類マスタ!$A$2:$F$180,6,FALSE())))</f>
        <v/>
      </c>
      <c r="N5644" s="0" t="str">
        <f aca="false">ASC(G5644)</f>
        <v>ﾄﾁﾓﾄのﾀｸｼｬ</v>
      </c>
      <c r="O5644" s="0" t="str">
        <f aca="false">ASC(E5644)</f>
        <v>ﾀｸｼｬ</v>
      </c>
      <c r="P5644" s="16" t="n">
        <f aca="false">N(P5643)+IF($C5644=検索!$B$49,1,0)</f>
        <v>0</v>
      </c>
    </row>
    <row r="5645" customFormat="false" ht="15" hidden="false" customHeight="false" outlineLevel="0" collapsed="false">
      <c r="A5645" s="16" t="s">
        <v>221</v>
      </c>
      <c r="B5645" s="0" t="s">
        <v>12991</v>
      </c>
      <c r="C5645" s="0" t="n">
        <v>510</v>
      </c>
      <c r="D5645" s="0" t="str">
        <f aca="false">IFERROR(VLOOKUP($C5645,薬効分類マスタ!$A$2:$B$180,2,FALSE()),"未登録")</f>
        <v>生薬</v>
      </c>
      <c r="E5645" s="16" t="s">
        <v>12976</v>
      </c>
      <c r="F5645" s="16" t="s">
        <v>476</v>
      </c>
      <c r="G5645" s="16" t="s">
        <v>12992</v>
      </c>
      <c r="H5645" s="16" t="s">
        <v>12358</v>
      </c>
      <c r="I5645" s="0" t="n">
        <v>22.2</v>
      </c>
      <c r="K5645" s="0" t="str">
        <f aca="false">IFERROR(IF(VLOOKUP($C5645,薬効分類マスタ!$A$2:$E$180,5,FALSE())=0,"",VLOOKUP($C5645,薬効分類マスタ!$A$2:$E$180,5,FALSE())),"")</f>
        <v/>
      </c>
      <c r="L5645" s="17"/>
      <c r="M5645" s="0" t="str">
        <f aca="false">IF($K5645="","",IF($L5645&lt;&gt;"",$L5645,VLOOKUP($C5645,薬効分類マスタ!$A$2:$F$180,6,FALSE())))</f>
        <v/>
      </c>
      <c r="N5645" s="0" t="str">
        <f aca="false">ASC(G5645)</f>
        <v>ﾎﾘｴ　ﾀｸｼｬK</v>
      </c>
      <c r="O5645" s="0" t="str">
        <f aca="false">ASC(E5645)</f>
        <v>ﾀｸｼｬ</v>
      </c>
      <c r="P5645" s="16" t="n">
        <f aca="false">N(P5644)+IF($C5645=検索!$B$49,1,0)</f>
        <v>0</v>
      </c>
    </row>
    <row r="5646" customFormat="false" ht="15" hidden="false" customHeight="false" outlineLevel="0" collapsed="false">
      <c r="A5646" s="16" t="s">
        <v>221</v>
      </c>
      <c r="B5646" s="0" t="s">
        <v>12993</v>
      </c>
      <c r="C5646" s="0" t="n">
        <v>510</v>
      </c>
      <c r="D5646" s="0" t="str">
        <f aca="false">IFERROR(VLOOKUP($C5646,薬効分類マスタ!$A$2:$B$180,2,FALSE()),"未登録")</f>
        <v>生薬</v>
      </c>
      <c r="E5646" s="16" t="s">
        <v>12994</v>
      </c>
      <c r="F5646" s="16" t="s">
        <v>476</v>
      </c>
      <c r="G5646" s="16" t="s">
        <v>12994</v>
      </c>
      <c r="I5646" s="0" t="n">
        <v>16.6</v>
      </c>
      <c r="K5646" s="0" t="str">
        <f aca="false">IFERROR(IF(VLOOKUP($C5646,薬効分類マスタ!$A$2:$E$180,5,FALSE())=0,"",VLOOKUP($C5646,薬効分類マスタ!$A$2:$E$180,5,FALSE())),"")</f>
        <v/>
      </c>
      <c r="L5646" s="17"/>
      <c r="M5646" s="0" t="str">
        <f aca="false">IF($K5646="","",IF($L5646&lt;&gt;"",$L5646,VLOOKUP($C5646,薬効分類マスタ!$A$2:$F$180,6,FALSE())))</f>
        <v/>
      </c>
      <c r="N5646" s="0" t="str">
        <f aca="false">ASC(G5646)</f>
        <v>ﾁｸｼﾞｮ</v>
      </c>
      <c r="O5646" s="0" t="str">
        <f aca="false">ASC(E5646)</f>
        <v>ﾁｸｼﾞｮ</v>
      </c>
      <c r="P5646" s="16" t="n">
        <f aca="false">N(P5645)+IF($C5646=検索!$B$49,1,0)</f>
        <v>0</v>
      </c>
    </row>
    <row r="5647" customFormat="false" ht="15" hidden="false" customHeight="false" outlineLevel="0" collapsed="false">
      <c r="A5647" s="16" t="s">
        <v>221</v>
      </c>
      <c r="B5647" s="0" t="s">
        <v>12995</v>
      </c>
      <c r="C5647" s="0" t="n">
        <v>510</v>
      </c>
      <c r="D5647" s="0" t="str">
        <f aca="false">IFERROR(VLOOKUP($C5647,薬効分類マスタ!$A$2:$B$180,2,FALSE()),"未登録")</f>
        <v>生薬</v>
      </c>
      <c r="E5647" s="16" t="s">
        <v>12994</v>
      </c>
      <c r="F5647" s="16" t="s">
        <v>476</v>
      </c>
      <c r="G5647" s="16" t="s">
        <v>12996</v>
      </c>
      <c r="H5647" s="16" t="s">
        <v>12296</v>
      </c>
      <c r="I5647" s="0" t="n">
        <v>17.4</v>
      </c>
      <c r="K5647" s="0" t="str">
        <f aca="false">IFERROR(IF(VLOOKUP($C5647,薬効分類マスタ!$A$2:$E$180,5,FALSE())=0,"",VLOOKUP($C5647,薬効分類マスタ!$A$2:$E$180,5,FALSE())),"")</f>
        <v/>
      </c>
      <c r="L5647" s="17"/>
      <c r="M5647" s="0" t="str">
        <f aca="false">IF($K5647="","",IF($L5647&lt;&gt;"",$L5647,VLOOKUP($C5647,薬効分類マスタ!$A$2:$F$180,6,FALSE())))</f>
        <v/>
      </c>
      <c r="N5647" s="0" t="str">
        <f aca="false">ASC(G5647)</f>
        <v>ﾄﾁﾓﾄのﾁｸｼﾞｮ</v>
      </c>
      <c r="O5647" s="0" t="str">
        <f aca="false">ASC(E5647)</f>
        <v>ﾁｸｼﾞｮ</v>
      </c>
      <c r="P5647" s="16" t="n">
        <f aca="false">N(P5646)+IF($C5647=検索!$B$49,1,0)</f>
        <v>0</v>
      </c>
    </row>
    <row r="5648" customFormat="false" ht="15" hidden="false" customHeight="false" outlineLevel="0" collapsed="false">
      <c r="A5648" s="16" t="s">
        <v>221</v>
      </c>
      <c r="B5648" s="0" t="s">
        <v>12997</v>
      </c>
      <c r="C5648" s="0" t="n">
        <v>510</v>
      </c>
      <c r="D5648" s="0" t="str">
        <f aca="false">IFERROR(VLOOKUP($C5648,薬効分類マスタ!$A$2:$B$180,2,FALSE()),"未登録")</f>
        <v>生薬</v>
      </c>
      <c r="E5648" s="16" t="s">
        <v>12998</v>
      </c>
      <c r="F5648" s="16" t="s">
        <v>476</v>
      </c>
      <c r="G5648" s="16" t="s">
        <v>12999</v>
      </c>
      <c r="I5648" s="0" t="n">
        <v>183</v>
      </c>
      <c r="K5648" s="0" t="str">
        <f aca="false">IFERROR(IF(VLOOKUP($C5648,薬効分類マスタ!$A$2:$E$180,5,FALSE())=0,"",VLOOKUP($C5648,薬効分類マスタ!$A$2:$E$180,5,FALSE())),"")</f>
        <v/>
      </c>
      <c r="L5648" s="17"/>
      <c r="M5648" s="0" t="str">
        <f aca="false">IF($K5648="","",IF($L5648&lt;&gt;"",$L5648,VLOOKUP($C5648,薬効分類マスタ!$A$2:$F$180,6,FALSE())))</f>
        <v/>
      </c>
      <c r="N5648" s="0" t="str">
        <f aca="false">ASC(G5648)</f>
        <v>ﾁｸｾﾂﾆﾝｼﾞﾝ末</v>
      </c>
      <c r="O5648" s="0" t="str">
        <f aca="false">ASC(E5648)</f>
        <v>ﾁｸｾﾂﾆﾝｼﾞﾝ</v>
      </c>
      <c r="P5648" s="16" t="n">
        <f aca="false">N(P5647)+IF($C5648=検索!$B$49,1,0)</f>
        <v>0</v>
      </c>
    </row>
    <row r="5649" customFormat="false" ht="15" hidden="false" customHeight="false" outlineLevel="0" collapsed="false">
      <c r="A5649" s="16" t="s">
        <v>221</v>
      </c>
      <c r="B5649" s="0" t="s">
        <v>13000</v>
      </c>
      <c r="C5649" s="0" t="n">
        <v>510</v>
      </c>
      <c r="D5649" s="0" t="str">
        <f aca="false">IFERROR(VLOOKUP($C5649,薬効分類マスタ!$A$2:$B$180,2,FALSE()),"未登録")</f>
        <v>生薬</v>
      </c>
      <c r="E5649" s="16" t="s">
        <v>12998</v>
      </c>
      <c r="F5649" s="16" t="s">
        <v>476</v>
      </c>
      <c r="G5649" s="16" t="s">
        <v>12998</v>
      </c>
      <c r="I5649" s="0" t="n">
        <v>183</v>
      </c>
      <c r="K5649" s="0" t="str">
        <f aca="false">IFERROR(IF(VLOOKUP($C5649,薬効分類マスタ!$A$2:$E$180,5,FALSE())=0,"",VLOOKUP($C5649,薬効分類マスタ!$A$2:$E$180,5,FALSE())),"")</f>
        <v/>
      </c>
      <c r="L5649" s="17"/>
      <c r="M5649" s="0" t="str">
        <f aca="false">IF($K5649="","",IF($L5649&lt;&gt;"",$L5649,VLOOKUP($C5649,薬効分類マスタ!$A$2:$F$180,6,FALSE())))</f>
        <v/>
      </c>
      <c r="N5649" s="0" t="str">
        <f aca="false">ASC(G5649)</f>
        <v>ﾁｸｾﾂﾆﾝｼﾞﾝ</v>
      </c>
      <c r="O5649" s="0" t="str">
        <f aca="false">ASC(E5649)</f>
        <v>ﾁｸｾﾂﾆﾝｼﾞﾝ</v>
      </c>
      <c r="P5649" s="16" t="n">
        <f aca="false">N(P5648)+IF($C5649=検索!$B$49,1,0)</f>
        <v>0</v>
      </c>
    </row>
    <row r="5650" customFormat="false" ht="15" hidden="false" customHeight="false" outlineLevel="0" collapsed="false">
      <c r="A5650" s="16" t="s">
        <v>221</v>
      </c>
      <c r="B5650" s="0" t="s">
        <v>13001</v>
      </c>
      <c r="C5650" s="0" t="n">
        <v>510</v>
      </c>
      <c r="D5650" s="0" t="str">
        <f aca="false">IFERROR(VLOOKUP($C5650,薬効分類マスタ!$A$2:$B$180,2,FALSE()),"未登録")</f>
        <v>生薬</v>
      </c>
      <c r="E5650" s="16" t="s">
        <v>13002</v>
      </c>
      <c r="F5650" s="16" t="s">
        <v>476</v>
      </c>
      <c r="G5650" s="16" t="s">
        <v>13002</v>
      </c>
      <c r="I5650" s="0" t="n">
        <v>16.6</v>
      </c>
      <c r="K5650" s="0" t="str">
        <f aca="false">IFERROR(IF(VLOOKUP($C5650,薬効分類マスタ!$A$2:$E$180,5,FALSE())=0,"",VLOOKUP($C5650,薬効分類マスタ!$A$2:$E$180,5,FALSE())),"")</f>
        <v/>
      </c>
      <c r="L5650" s="17"/>
      <c r="M5650" s="0" t="str">
        <f aca="false">IF($K5650="","",IF($L5650&lt;&gt;"",$L5650,VLOOKUP($C5650,薬効分類マスタ!$A$2:$F$180,6,FALSE())))</f>
        <v/>
      </c>
      <c r="N5650" s="0" t="str">
        <f aca="false">ASC(G5650)</f>
        <v>ﾁﾓ</v>
      </c>
      <c r="O5650" s="0" t="str">
        <f aca="false">ASC(E5650)</f>
        <v>ﾁﾓ</v>
      </c>
      <c r="P5650" s="16" t="n">
        <f aca="false">N(P5649)+IF($C5650=検索!$B$49,1,0)</f>
        <v>0</v>
      </c>
    </row>
    <row r="5651" customFormat="false" ht="15" hidden="false" customHeight="false" outlineLevel="0" collapsed="false">
      <c r="A5651" s="16" t="s">
        <v>221</v>
      </c>
      <c r="B5651" s="0" t="s">
        <v>13003</v>
      </c>
      <c r="C5651" s="0" t="n">
        <v>510</v>
      </c>
      <c r="D5651" s="0" t="str">
        <f aca="false">IFERROR(VLOOKUP($C5651,薬効分類マスタ!$A$2:$B$180,2,FALSE()),"未登録")</f>
        <v>生薬</v>
      </c>
      <c r="E5651" s="16" t="s">
        <v>13002</v>
      </c>
      <c r="F5651" s="16" t="s">
        <v>476</v>
      </c>
      <c r="G5651" s="16" t="s">
        <v>13004</v>
      </c>
      <c r="H5651" s="16" t="s">
        <v>12293</v>
      </c>
      <c r="I5651" s="0" t="n">
        <v>17.1</v>
      </c>
      <c r="K5651" s="0" t="str">
        <f aca="false">IFERROR(IF(VLOOKUP($C5651,薬効分類マスタ!$A$2:$E$180,5,FALSE())=0,"",VLOOKUP($C5651,薬効分類マスタ!$A$2:$E$180,5,FALSE())),"")</f>
        <v/>
      </c>
      <c r="L5651" s="17"/>
      <c r="M5651" s="0" t="str">
        <f aca="false">IF($K5651="","",IF($L5651&lt;&gt;"",$L5651,VLOOKUP($C5651,薬効分類マスタ!$A$2:$F$180,6,FALSE())))</f>
        <v/>
      </c>
      <c r="N5651" s="0" t="str">
        <f aca="false">ASC(G5651)</f>
        <v>ｳﾁﾀﾞのﾁﾓM</v>
      </c>
      <c r="O5651" s="0" t="str">
        <f aca="false">ASC(E5651)</f>
        <v>ﾁﾓ</v>
      </c>
      <c r="P5651" s="16" t="n">
        <f aca="false">N(P5650)+IF($C5651=検索!$B$49,1,0)</f>
        <v>0</v>
      </c>
    </row>
    <row r="5652" customFormat="false" ht="15" hidden="false" customHeight="false" outlineLevel="0" collapsed="false">
      <c r="A5652" s="16" t="s">
        <v>221</v>
      </c>
      <c r="B5652" s="0" t="s">
        <v>13005</v>
      </c>
      <c r="C5652" s="0" t="n">
        <v>510</v>
      </c>
      <c r="D5652" s="0" t="str">
        <f aca="false">IFERROR(VLOOKUP($C5652,薬効分類マスタ!$A$2:$B$180,2,FALSE()),"未登録")</f>
        <v>生薬</v>
      </c>
      <c r="E5652" s="16" t="s">
        <v>13006</v>
      </c>
      <c r="F5652" s="16" t="s">
        <v>476</v>
      </c>
      <c r="G5652" s="16" t="s">
        <v>13007</v>
      </c>
      <c r="I5652" s="0" t="n">
        <v>25.6</v>
      </c>
      <c r="K5652" s="0" t="str">
        <f aca="false">IFERROR(IF(VLOOKUP($C5652,薬効分類マスタ!$A$2:$E$180,5,FALSE())=0,"",VLOOKUP($C5652,薬効分類マスタ!$A$2:$E$180,5,FALSE())),"")</f>
        <v/>
      </c>
      <c r="L5652" s="17"/>
      <c r="M5652" s="0" t="str">
        <f aca="false">IF($K5652="","",IF($L5652&lt;&gt;"",$L5652,VLOOKUP($C5652,薬効分類マスタ!$A$2:$F$180,6,FALSE())))</f>
        <v/>
      </c>
      <c r="N5652" s="0" t="str">
        <f aca="false">ASC(G5652)</f>
        <v>ﾁｮｳｼﾞ末</v>
      </c>
      <c r="O5652" s="0" t="str">
        <f aca="false">ASC(E5652)</f>
        <v>ﾁｮｳｼﾞ</v>
      </c>
      <c r="P5652" s="16" t="n">
        <f aca="false">N(P5651)+IF($C5652=検索!$B$49,1,0)</f>
        <v>0</v>
      </c>
    </row>
    <row r="5653" customFormat="false" ht="15" hidden="false" customHeight="false" outlineLevel="0" collapsed="false">
      <c r="A5653" s="16" t="s">
        <v>221</v>
      </c>
      <c r="B5653" s="0" t="s">
        <v>13008</v>
      </c>
      <c r="C5653" s="0" t="n">
        <v>510</v>
      </c>
      <c r="D5653" s="0" t="str">
        <f aca="false">IFERROR(VLOOKUP($C5653,薬効分類マスタ!$A$2:$B$180,2,FALSE()),"未登録")</f>
        <v>生薬</v>
      </c>
      <c r="E5653" s="16" t="s">
        <v>13006</v>
      </c>
      <c r="F5653" s="16" t="s">
        <v>476</v>
      </c>
      <c r="G5653" s="16" t="s">
        <v>13006</v>
      </c>
      <c r="I5653" s="0" t="n">
        <v>28.8</v>
      </c>
      <c r="K5653" s="0" t="str">
        <f aca="false">IFERROR(IF(VLOOKUP($C5653,薬効分類マスタ!$A$2:$E$180,5,FALSE())=0,"",VLOOKUP($C5653,薬効分類マスタ!$A$2:$E$180,5,FALSE())),"")</f>
        <v/>
      </c>
      <c r="L5653" s="17"/>
      <c r="M5653" s="0" t="str">
        <f aca="false">IF($K5653="","",IF($L5653&lt;&gt;"",$L5653,VLOOKUP($C5653,薬効分類マスタ!$A$2:$F$180,6,FALSE())))</f>
        <v/>
      </c>
      <c r="N5653" s="0" t="str">
        <f aca="false">ASC(G5653)</f>
        <v>ﾁｮｳｼﾞ</v>
      </c>
      <c r="O5653" s="0" t="str">
        <f aca="false">ASC(E5653)</f>
        <v>ﾁｮｳｼﾞ</v>
      </c>
      <c r="P5653" s="16" t="n">
        <f aca="false">N(P5652)+IF($C5653=検索!$B$49,1,0)</f>
        <v>0</v>
      </c>
    </row>
    <row r="5654" customFormat="false" ht="15" hidden="false" customHeight="false" outlineLevel="0" collapsed="false">
      <c r="A5654" s="16" t="s">
        <v>221</v>
      </c>
      <c r="B5654" s="0" t="s">
        <v>13009</v>
      </c>
      <c r="C5654" s="0" t="n">
        <v>510</v>
      </c>
      <c r="D5654" s="0" t="str">
        <f aca="false">IFERROR(VLOOKUP($C5654,薬効分類マスタ!$A$2:$B$180,2,FALSE()),"未登録")</f>
        <v>生薬</v>
      </c>
      <c r="E5654" s="16" t="s">
        <v>13010</v>
      </c>
      <c r="F5654" s="16" t="s">
        <v>476</v>
      </c>
      <c r="G5654" s="16" t="s">
        <v>13010</v>
      </c>
      <c r="I5654" s="0" t="n">
        <v>25.5</v>
      </c>
      <c r="K5654" s="0" t="str">
        <f aca="false">IFERROR(IF(VLOOKUP($C5654,薬効分類マスタ!$A$2:$E$180,5,FALSE())=0,"",VLOOKUP($C5654,薬効分類マスタ!$A$2:$E$180,5,FALSE())),"")</f>
        <v/>
      </c>
      <c r="L5654" s="17"/>
      <c r="M5654" s="0" t="str">
        <f aca="false">IF($K5654="","",IF($L5654&lt;&gt;"",$L5654,VLOOKUP($C5654,薬効分類マスタ!$A$2:$F$180,6,FALSE())))</f>
        <v/>
      </c>
      <c r="N5654" s="0" t="str">
        <f aca="false">ASC(G5654)</f>
        <v>ﾁｮｳﾄｳｺｳ</v>
      </c>
      <c r="O5654" s="0" t="str">
        <f aca="false">ASC(E5654)</f>
        <v>ﾁｮｳﾄｳｺｳ</v>
      </c>
      <c r="P5654" s="16" t="n">
        <f aca="false">N(P5653)+IF($C5654=検索!$B$49,1,0)</f>
        <v>0</v>
      </c>
    </row>
    <row r="5655" customFormat="false" ht="15" hidden="false" customHeight="false" outlineLevel="0" collapsed="false">
      <c r="A5655" s="16" t="s">
        <v>221</v>
      </c>
      <c r="B5655" s="0" t="s">
        <v>13011</v>
      </c>
      <c r="C5655" s="0" t="n">
        <v>510</v>
      </c>
      <c r="D5655" s="0" t="str">
        <f aca="false">IFERROR(VLOOKUP($C5655,薬効分類マスタ!$A$2:$B$180,2,FALSE()),"未登録")</f>
        <v>生薬</v>
      </c>
      <c r="E5655" s="16" t="s">
        <v>13010</v>
      </c>
      <c r="F5655" s="16" t="s">
        <v>476</v>
      </c>
      <c r="G5655" s="16" t="s">
        <v>13012</v>
      </c>
      <c r="H5655" s="16" t="s">
        <v>12296</v>
      </c>
      <c r="I5655" s="0" t="n">
        <v>26.1</v>
      </c>
      <c r="K5655" s="0" t="str">
        <f aca="false">IFERROR(IF(VLOOKUP($C5655,薬効分類マスタ!$A$2:$E$180,5,FALSE())=0,"",VLOOKUP($C5655,薬効分類マスタ!$A$2:$E$180,5,FALSE())),"")</f>
        <v/>
      </c>
      <c r="L5655" s="17"/>
      <c r="M5655" s="0" t="str">
        <f aca="false">IF($K5655="","",IF($L5655&lt;&gt;"",$L5655,VLOOKUP($C5655,薬効分類マスタ!$A$2:$F$180,6,FALSE())))</f>
        <v/>
      </c>
      <c r="N5655" s="0" t="str">
        <f aca="false">ASC(G5655)</f>
        <v>ﾄﾁﾓﾄのﾁｮｳﾄｳｺｳ</v>
      </c>
      <c r="O5655" s="0" t="str">
        <f aca="false">ASC(E5655)</f>
        <v>ﾁｮｳﾄｳｺｳ</v>
      </c>
      <c r="P5655" s="16" t="n">
        <f aca="false">N(P5654)+IF($C5655=検索!$B$49,1,0)</f>
        <v>0</v>
      </c>
    </row>
    <row r="5656" customFormat="false" ht="15" hidden="false" customHeight="false" outlineLevel="0" collapsed="false">
      <c r="A5656" s="16" t="s">
        <v>221</v>
      </c>
      <c r="B5656" s="0" t="s">
        <v>13013</v>
      </c>
      <c r="C5656" s="0" t="n">
        <v>510</v>
      </c>
      <c r="D5656" s="0" t="str">
        <f aca="false">IFERROR(VLOOKUP($C5656,薬効分類マスタ!$A$2:$B$180,2,FALSE()),"未登録")</f>
        <v>生薬</v>
      </c>
      <c r="E5656" s="16" t="s">
        <v>13010</v>
      </c>
      <c r="F5656" s="16" t="s">
        <v>476</v>
      </c>
      <c r="G5656" s="16" t="s">
        <v>13014</v>
      </c>
      <c r="H5656" s="16" t="s">
        <v>9549</v>
      </c>
      <c r="I5656" s="0" t="n">
        <v>26.1</v>
      </c>
      <c r="K5656" s="0" t="str">
        <f aca="false">IFERROR(IF(VLOOKUP($C5656,薬効分類マスタ!$A$2:$E$180,5,FALSE())=0,"",VLOOKUP($C5656,薬効分類マスタ!$A$2:$E$180,5,FALSE())),"")</f>
        <v/>
      </c>
      <c r="L5656" s="17"/>
      <c r="M5656" s="0" t="str">
        <f aca="false">IF($K5656="","",IF($L5656&lt;&gt;"",$L5656,VLOOKUP($C5656,薬効分類マスタ!$A$2:$F$180,6,FALSE())))</f>
        <v/>
      </c>
      <c r="N5656" s="0" t="str">
        <f aca="false">ASC(G5656)</f>
        <v>ﾂﾑﾗの生薬ﾁｮｳﾄｳｺｳ</v>
      </c>
      <c r="O5656" s="0" t="str">
        <f aca="false">ASC(E5656)</f>
        <v>ﾁｮｳﾄｳｺｳ</v>
      </c>
      <c r="P5656" s="16" t="n">
        <f aca="false">N(P5655)+IF($C5656=検索!$B$49,1,0)</f>
        <v>0</v>
      </c>
    </row>
    <row r="5657" customFormat="false" ht="15" hidden="false" customHeight="false" outlineLevel="0" collapsed="false">
      <c r="A5657" s="16" t="s">
        <v>221</v>
      </c>
      <c r="B5657" s="0" t="s">
        <v>13015</v>
      </c>
      <c r="C5657" s="0" t="n">
        <v>510</v>
      </c>
      <c r="D5657" s="0" t="str">
        <f aca="false">IFERROR(VLOOKUP($C5657,薬効分類マスタ!$A$2:$B$180,2,FALSE()),"未登録")</f>
        <v>生薬</v>
      </c>
      <c r="E5657" s="16" t="s">
        <v>13010</v>
      </c>
      <c r="F5657" s="16" t="s">
        <v>476</v>
      </c>
      <c r="G5657" s="16" t="s">
        <v>13016</v>
      </c>
      <c r="H5657" s="16" t="s">
        <v>12351</v>
      </c>
      <c r="I5657" s="0" t="n">
        <v>26.1</v>
      </c>
      <c r="K5657" s="0" t="str">
        <f aca="false">IFERROR(IF(VLOOKUP($C5657,薬効分類マスタ!$A$2:$E$180,5,FALSE())=0,"",VLOOKUP($C5657,薬効分類マスタ!$A$2:$E$180,5,FALSE())),"")</f>
        <v/>
      </c>
      <c r="L5657" s="17"/>
      <c r="M5657" s="0" t="str">
        <f aca="false">IF($K5657="","",IF($L5657&lt;&gt;"",$L5657,VLOOKUP($C5657,薬効分類マスタ!$A$2:$F$180,6,FALSE())))</f>
        <v/>
      </c>
      <c r="N5657" s="0" t="str">
        <f aca="false">ASC(G5657)</f>
        <v>高砂ﾁｮｳﾄｳｺｳM</v>
      </c>
      <c r="O5657" s="0" t="str">
        <f aca="false">ASC(E5657)</f>
        <v>ﾁｮｳﾄｳｺｳ</v>
      </c>
      <c r="P5657" s="16" t="n">
        <f aca="false">N(P5656)+IF($C5657=検索!$B$49,1,0)</f>
        <v>0</v>
      </c>
    </row>
    <row r="5658" customFormat="false" ht="15" hidden="false" customHeight="false" outlineLevel="0" collapsed="false">
      <c r="A5658" s="16" t="s">
        <v>221</v>
      </c>
      <c r="B5658" s="0" t="s">
        <v>13017</v>
      </c>
      <c r="C5658" s="0" t="n">
        <v>510</v>
      </c>
      <c r="D5658" s="0" t="str">
        <f aca="false">IFERROR(VLOOKUP($C5658,薬効分類マスタ!$A$2:$B$180,2,FALSE()),"未登録")</f>
        <v>生薬</v>
      </c>
      <c r="E5658" s="16" t="s">
        <v>13018</v>
      </c>
      <c r="F5658" s="16" t="s">
        <v>476</v>
      </c>
      <c r="G5658" s="16" t="s">
        <v>13018</v>
      </c>
      <c r="I5658" s="0" t="n">
        <v>80.4</v>
      </c>
      <c r="K5658" s="0" t="str">
        <f aca="false">IFERROR(IF(VLOOKUP($C5658,薬効分類マスタ!$A$2:$E$180,5,FALSE())=0,"",VLOOKUP($C5658,薬効分類マスタ!$A$2:$E$180,5,FALSE())),"")</f>
        <v/>
      </c>
      <c r="L5658" s="17"/>
      <c r="M5658" s="0" t="str">
        <f aca="false">IF($K5658="","",IF($L5658&lt;&gt;"",$L5658,VLOOKUP($C5658,薬効分類マスタ!$A$2:$F$180,6,FALSE())))</f>
        <v/>
      </c>
      <c r="N5658" s="0" t="str">
        <f aca="false">ASC(G5658)</f>
        <v>ﾁｮﾚｲ</v>
      </c>
      <c r="O5658" s="0" t="str">
        <f aca="false">ASC(E5658)</f>
        <v>ﾁｮﾚｲ</v>
      </c>
      <c r="P5658" s="16" t="n">
        <f aca="false">N(P5657)+IF($C5658=検索!$B$49,1,0)</f>
        <v>0</v>
      </c>
    </row>
    <row r="5659" customFormat="false" ht="15" hidden="false" customHeight="false" outlineLevel="0" collapsed="false">
      <c r="A5659" s="16" t="s">
        <v>221</v>
      </c>
      <c r="B5659" s="0" t="s">
        <v>13019</v>
      </c>
      <c r="C5659" s="0" t="n">
        <v>510</v>
      </c>
      <c r="D5659" s="0" t="str">
        <f aca="false">IFERROR(VLOOKUP($C5659,薬効分類マスタ!$A$2:$B$180,2,FALSE()),"未登録")</f>
        <v>生薬</v>
      </c>
      <c r="E5659" s="16" t="s">
        <v>13020</v>
      </c>
      <c r="F5659" s="16" t="s">
        <v>476</v>
      </c>
      <c r="G5659" s="16" t="s">
        <v>13020</v>
      </c>
      <c r="I5659" s="0" t="n">
        <v>11.7</v>
      </c>
      <c r="K5659" s="0" t="str">
        <f aca="false">IFERROR(IF(VLOOKUP($C5659,薬効分類マスタ!$A$2:$E$180,5,FALSE())=0,"",VLOOKUP($C5659,薬効分類マスタ!$A$2:$E$180,5,FALSE())),"")</f>
        <v/>
      </c>
      <c r="L5659" s="17"/>
      <c r="M5659" s="0" t="str">
        <f aca="false">IF($K5659="","",IF($L5659&lt;&gt;"",$L5659,VLOOKUP($C5659,薬効分類マスタ!$A$2:$F$180,6,FALSE())))</f>
        <v/>
      </c>
      <c r="N5659" s="0" t="str">
        <f aca="false">ASC(G5659)</f>
        <v>ﾁﾝﾋﾟ</v>
      </c>
      <c r="O5659" s="0" t="str">
        <f aca="false">ASC(E5659)</f>
        <v>ﾁﾝﾋﾟ</v>
      </c>
      <c r="P5659" s="16" t="n">
        <f aca="false">N(P5658)+IF($C5659=検索!$B$49,1,0)</f>
        <v>0</v>
      </c>
    </row>
    <row r="5660" customFormat="false" ht="15" hidden="false" customHeight="false" outlineLevel="0" collapsed="false">
      <c r="A5660" s="16" t="s">
        <v>221</v>
      </c>
      <c r="B5660" s="0" t="s">
        <v>13021</v>
      </c>
      <c r="C5660" s="0" t="n">
        <v>510</v>
      </c>
      <c r="D5660" s="0" t="str">
        <f aca="false">IFERROR(VLOOKUP($C5660,薬効分類マスタ!$A$2:$B$180,2,FALSE()),"未登録")</f>
        <v>生薬</v>
      </c>
      <c r="E5660" s="16" t="s">
        <v>13020</v>
      </c>
      <c r="F5660" s="16" t="s">
        <v>476</v>
      </c>
      <c r="G5660" s="16" t="s">
        <v>13022</v>
      </c>
      <c r="H5660" s="16" t="s">
        <v>9549</v>
      </c>
      <c r="I5660" s="0" t="n">
        <v>13.1</v>
      </c>
      <c r="K5660" s="0" t="str">
        <f aca="false">IFERROR(IF(VLOOKUP($C5660,薬効分類マスタ!$A$2:$E$180,5,FALSE())=0,"",VLOOKUP($C5660,薬効分類マスタ!$A$2:$E$180,5,FALSE())),"")</f>
        <v/>
      </c>
      <c r="L5660" s="17"/>
      <c r="M5660" s="0" t="str">
        <f aca="false">IF($K5660="","",IF($L5660&lt;&gt;"",$L5660,VLOOKUP($C5660,薬効分類マスタ!$A$2:$F$180,6,FALSE())))</f>
        <v/>
      </c>
      <c r="N5660" s="0" t="str">
        <f aca="false">ASC(G5660)</f>
        <v>ﾂﾑﾗの生薬ﾁﾝﾋﾟ</v>
      </c>
      <c r="O5660" s="0" t="str">
        <f aca="false">ASC(E5660)</f>
        <v>ﾁﾝﾋﾟ</v>
      </c>
      <c r="P5660" s="16" t="n">
        <f aca="false">N(P5659)+IF($C5660=検索!$B$49,1,0)</f>
        <v>0</v>
      </c>
    </row>
    <row r="5661" customFormat="false" ht="15" hidden="false" customHeight="false" outlineLevel="0" collapsed="false">
      <c r="A5661" s="16" t="s">
        <v>221</v>
      </c>
      <c r="B5661" s="0" t="s">
        <v>13023</v>
      </c>
      <c r="C5661" s="0" t="n">
        <v>510</v>
      </c>
      <c r="D5661" s="0" t="str">
        <f aca="false">IFERROR(VLOOKUP($C5661,薬効分類マスタ!$A$2:$B$180,2,FALSE()),"未登録")</f>
        <v>生薬</v>
      </c>
      <c r="E5661" s="16" t="s">
        <v>13020</v>
      </c>
      <c r="F5661" s="16" t="s">
        <v>476</v>
      </c>
      <c r="G5661" s="16" t="s">
        <v>13024</v>
      </c>
      <c r="H5661" s="16" t="s">
        <v>12296</v>
      </c>
      <c r="I5661" s="0" t="n">
        <v>13.1</v>
      </c>
      <c r="K5661" s="0" t="str">
        <f aca="false">IFERROR(IF(VLOOKUP($C5661,薬効分類マスタ!$A$2:$E$180,5,FALSE())=0,"",VLOOKUP($C5661,薬効分類マスタ!$A$2:$E$180,5,FALSE())),"")</f>
        <v/>
      </c>
      <c r="L5661" s="17"/>
      <c r="M5661" s="0" t="str">
        <f aca="false">IF($K5661="","",IF($L5661&lt;&gt;"",$L5661,VLOOKUP($C5661,薬効分類マスタ!$A$2:$F$180,6,FALSE())))</f>
        <v/>
      </c>
      <c r="N5661" s="0" t="str">
        <f aca="false">ASC(G5661)</f>
        <v>ﾄﾁﾓﾄのﾁﾝﾋﾟ</v>
      </c>
      <c r="O5661" s="0" t="str">
        <f aca="false">ASC(E5661)</f>
        <v>ﾁﾝﾋﾟ</v>
      </c>
      <c r="P5661" s="16" t="n">
        <f aca="false">N(P5660)+IF($C5661=検索!$B$49,1,0)</f>
        <v>0</v>
      </c>
    </row>
    <row r="5662" customFormat="false" ht="15" hidden="false" customHeight="false" outlineLevel="0" collapsed="false">
      <c r="A5662" s="16" t="s">
        <v>221</v>
      </c>
      <c r="B5662" s="0" t="s">
        <v>13025</v>
      </c>
      <c r="C5662" s="0" t="n">
        <v>510</v>
      </c>
      <c r="D5662" s="0" t="str">
        <f aca="false">IFERROR(VLOOKUP($C5662,薬効分類マスタ!$A$2:$B$180,2,FALSE()),"未登録")</f>
        <v>生薬</v>
      </c>
      <c r="E5662" s="16" t="s">
        <v>13020</v>
      </c>
      <c r="F5662" s="16" t="s">
        <v>476</v>
      </c>
      <c r="G5662" s="16" t="s">
        <v>13026</v>
      </c>
      <c r="H5662" s="16" t="s">
        <v>12351</v>
      </c>
      <c r="I5662" s="0" t="n">
        <v>13.1</v>
      </c>
      <c r="K5662" s="0" t="str">
        <f aca="false">IFERROR(IF(VLOOKUP($C5662,薬効分類マスタ!$A$2:$E$180,5,FALSE())=0,"",VLOOKUP($C5662,薬効分類マスタ!$A$2:$E$180,5,FALSE())),"")</f>
        <v/>
      </c>
      <c r="L5662" s="17"/>
      <c r="M5662" s="0" t="str">
        <f aca="false">IF($K5662="","",IF($L5662&lt;&gt;"",$L5662,VLOOKUP($C5662,薬効分類マスタ!$A$2:$F$180,6,FALSE())))</f>
        <v/>
      </c>
      <c r="N5662" s="0" t="str">
        <f aca="false">ASC(G5662)</f>
        <v>高砂ﾁﾝﾋﾟM</v>
      </c>
      <c r="O5662" s="0" t="str">
        <f aca="false">ASC(E5662)</f>
        <v>ﾁﾝﾋﾟ</v>
      </c>
      <c r="P5662" s="16" t="n">
        <f aca="false">N(P5661)+IF($C5662=検索!$B$49,1,0)</f>
        <v>0</v>
      </c>
    </row>
    <row r="5663" customFormat="false" ht="15" hidden="false" customHeight="false" outlineLevel="0" collapsed="false">
      <c r="A5663" s="16" t="s">
        <v>221</v>
      </c>
      <c r="B5663" s="0" t="s">
        <v>13027</v>
      </c>
      <c r="C5663" s="0" t="n">
        <v>510</v>
      </c>
      <c r="D5663" s="0" t="str">
        <f aca="false">IFERROR(VLOOKUP($C5663,薬効分類マスタ!$A$2:$B$180,2,FALSE()),"未登録")</f>
        <v>生薬</v>
      </c>
      <c r="E5663" s="16" t="s">
        <v>13020</v>
      </c>
      <c r="F5663" s="16" t="s">
        <v>476</v>
      </c>
      <c r="G5663" s="16" t="s">
        <v>13028</v>
      </c>
      <c r="H5663" s="16" t="s">
        <v>12358</v>
      </c>
      <c r="I5663" s="0" t="n">
        <v>13.1</v>
      </c>
      <c r="K5663" s="0" t="str">
        <f aca="false">IFERROR(IF(VLOOKUP($C5663,薬効分類マスタ!$A$2:$E$180,5,FALSE())=0,"",VLOOKUP($C5663,薬効分類マスタ!$A$2:$E$180,5,FALSE())),"")</f>
        <v/>
      </c>
      <c r="L5663" s="17"/>
      <c r="M5663" s="0" t="str">
        <f aca="false">IF($K5663="","",IF($L5663&lt;&gt;"",$L5663,VLOOKUP($C5663,薬効分類マスタ!$A$2:$F$180,6,FALSE())))</f>
        <v/>
      </c>
      <c r="N5663" s="0" t="str">
        <f aca="false">ASC(G5663)</f>
        <v>ﾎﾘｴ　ﾁﾝﾋﾟK</v>
      </c>
      <c r="O5663" s="0" t="str">
        <f aca="false">ASC(E5663)</f>
        <v>ﾁﾝﾋﾟ</v>
      </c>
      <c r="P5663" s="16" t="n">
        <f aca="false">N(P5662)+IF($C5663=検索!$B$49,1,0)</f>
        <v>0</v>
      </c>
    </row>
    <row r="5664" customFormat="false" ht="15" hidden="false" customHeight="false" outlineLevel="0" collapsed="false">
      <c r="A5664" s="16" t="s">
        <v>221</v>
      </c>
      <c r="B5664" s="0" t="s">
        <v>13029</v>
      </c>
      <c r="C5664" s="0" t="n">
        <v>510</v>
      </c>
      <c r="D5664" s="0" t="str">
        <f aca="false">IFERROR(VLOOKUP($C5664,薬効分類マスタ!$A$2:$B$180,2,FALSE()),"未登録")</f>
        <v>生薬</v>
      </c>
      <c r="E5664" s="16" t="s">
        <v>13030</v>
      </c>
      <c r="F5664" s="16" t="s">
        <v>476</v>
      </c>
      <c r="G5664" s="16" t="s">
        <v>13030</v>
      </c>
      <c r="I5664" s="0" t="n">
        <v>23.4</v>
      </c>
      <c r="K5664" s="0" t="str">
        <f aca="false">IFERROR(IF(VLOOKUP($C5664,薬効分類マスタ!$A$2:$E$180,5,FALSE())=0,"",VLOOKUP($C5664,薬効分類マスタ!$A$2:$E$180,5,FALSE())),"")</f>
        <v/>
      </c>
      <c r="L5664" s="17"/>
      <c r="M5664" s="0" t="str">
        <f aca="false">IF($K5664="","",IF($L5664&lt;&gt;"",$L5664,VLOOKUP($C5664,薬効分類マスタ!$A$2:$F$180,6,FALSE())))</f>
        <v/>
      </c>
      <c r="N5664" s="0" t="str">
        <f aca="false">ASC(G5664)</f>
        <v>ﾃﾝﾅﾝｼｮｳ</v>
      </c>
      <c r="O5664" s="0" t="str">
        <f aca="false">ASC(E5664)</f>
        <v>ﾃﾝﾅﾝｼｮｳ</v>
      </c>
      <c r="P5664" s="16" t="n">
        <f aca="false">N(P5663)+IF($C5664=検索!$B$49,1,0)</f>
        <v>0</v>
      </c>
    </row>
    <row r="5665" customFormat="false" ht="15" hidden="false" customHeight="false" outlineLevel="0" collapsed="false">
      <c r="A5665" s="16" t="s">
        <v>221</v>
      </c>
      <c r="B5665" s="0" t="s">
        <v>13031</v>
      </c>
      <c r="C5665" s="0" t="n">
        <v>510</v>
      </c>
      <c r="D5665" s="0" t="str">
        <f aca="false">IFERROR(VLOOKUP($C5665,薬効分類マスタ!$A$2:$B$180,2,FALSE()),"未登録")</f>
        <v>生薬</v>
      </c>
      <c r="E5665" s="16" t="s">
        <v>13030</v>
      </c>
      <c r="F5665" s="16" t="s">
        <v>476</v>
      </c>
      <c r="G5665" s="16" t="s">
        <v>13032</v>
      </c>
      <c r="H5665" s="16" t="s">
        <v>12296</v>
      </c>
      <c r="I5665" s="0" t="n">
        <v>25.3</v>
      </c>
      <c r="K5665" s="0" t="str">
        <f aca="false">IFERROR(IF(VLOOKUP($C5665,薬効分類マスタ!$A$2:$E$180,5,FALSE())=0,"",VLOOKUP($C5665,薬効分類マスタ!$A$2:$E$180,5,FALSE())),"")</f>
        <v/>
      </c>
      <c r="L5665" s="17"/>
      <c r="M5665" s="0" t="str">
        <f aca="false">IF($K5665="","",IF($L5665&lt;&gt;"",$L5665,VLOOKUP($C5665,薬効分類マスタ!$A$2:$F$180,6,FALSE())))</f>
        <v/>
      </c>
      <c r="N5665" s="0" t="str">
        <f aca="false">ASC(G5665)</f>
        <v>ﾄﾁﾓﾄのﾃﾝﾅﾝｼｮｳ</v>
      </c>
      <c r="O5665" s="0" t="str">
        <f aca="false">ASC(E5665)</f>
        <v>ﾃﾝﾅﾝｼｮｳ</v>
      </c>
      <c r="P5665" s="16" t="n">
        <f aca="false">N(P5664)+IF($C5665=検索!$B$49,1,0)</f>
        <v>0</v>
      </c>
    </row>
    <row r="5666" customFormat="false" ht="15" hidden="false" customHeight="false" outlineLevel="0" collapsed="false">
      <c r="A5666" s="16" t="s">
        <v>221</v>
      </c>
      <c r="B5666" s="0" t="s">
        <v>13033</v>
      </c>
      <c r="C5666" s="0" t="n">
        <v>510</v>
      </c>
      <c r="D5666" s="0" t="str">
        <f aca="false">IFERROR(VLOOKUP($C5666,薬効分類マスタ!$A$2:$B$180,2,FALSE()),"未登録")</f>
        <v>生薬</v>
      </c>
      <c r="E5666" s="16" t="s">
        <v>13034</v>
      </c>
      <c r="F5666" s="16" t="s">
        <v>224</v>
      </c>
      <c r="G5666" s="16" t="s">
        <v>13035</v>
      </c>
      <c r="I5666" s="0" t="n">
        <v>22.3</v>
      </c>
      <c r="K5666" s="0" t="str">
        <f aca="false">IFERROR(IF(VLOOKUP($C5666,薬効分類マスタ!$A$2:$E$180,5,FALSE())=0,"",VLOOKUP($C5666,薬効分類マスタ!$A$2:$E$180,5,FALSE())),"")</f>
        <v/>
      </c>
      <c r="L5666" s="17"/>
      <c r="M5666" s="0" t="str">
        <f aca="false">IF($K5666="","",IF($L5666&lt;&gt;"",$L5666,VLOOKUP($C5666,薬効分類マスタ!$A$2:$F$180,6,FALSE())))</f>
        <v/>
      </c>
      <c r="N5666" s="0" t="str">
        <f aca="false">ASC(G5666)</f>
        <v>ﾃﾝﾏ末</v>
      </c>
      <c r="O5666" s="0" t="str">
        <f aca="false">ASC(E5666)</f>
        <v>ﾃﾝﾏ</v>
      </c>
      <c r="P5666" s="16" t="n">
        <f aca="false">N(P5665)+IF($C5666=検索!$B$49,1,0)</f>
        <v>0</v>
      </c>
    </row>
    <row r="5667" customFormat="false" ht="15" hidden="false" customHeight="false" outlineLevel="0" collapsed="false">
      <c r="A5667" s="16" t="s">
        <v>221</v>
      </c>
      <c r="B5667" s="0" t="s">
        <v>13036</v>
      </c>
      <c r="C5667" s="0" t="n">
        <v>510</v>
      </c>
      <c r="D5667" s="0" t="str">
        <f aca="false">IFERROR(VLOOKUP($C5667,薬効分類マスタ!$A$2:$B$180,2,FALSE()),"未登録")</f>
        <v>生薬</v>
      </c>
      <c r="E5667" s="16" t="s">
        <v>13034</v>
      </c>
      <c r="F5667" s="16" t="s">
        <v>224</v>
      </c>
      <c r="G5667" s="16" t="s">
        <v>13034</v>
      </c>
      <c r="I5667" s="0" t="n">
        <v>20.8</v>
      </c>
      <c r="K5667" s="0" t="str">
        <f aca="false">IFERROR(IF(VLOOKUP($C5667,薬効分類マスタ!$A$2:$E$180,5,FALSE())=0,"",VLOOKUP($C5667,薬効分類マスタ!$A$2:$E$180,5,FALSE())),"")</f>
        <v/>
      </c>
      <c r="L5667" s="17"/>
      <c r="M5667" s="0" t="str">
        <f aca="false">IF($K5667="","",IF($L5667&lt;&gt;"",$L5667,VLOOKUP($C5667,薬効分類マスタ!$A$2:$F$180,6,FALSE())))</f>
        <v/>
      </c>
      <c r="N5667" s="0" t="str">
        <f aca="false">ASC(G5667)</f>
        <v>ﾃﾝﾏ</v>
      </c>
      <c r="O5667" s="0" t="str">
        <f aca="false">ASC(E5667)</f>
        <v>ﾃﾝﾏ</v>
      </c>
      <c r="P5667" s="16" t="n">
        <f aca="false">N(P5666)+IF($C5667=検索!$B$49,1,0)</f>
        <v>0</v>
      </c>
    </row>
    <row r="5668" customFormat="false" ht="15" hidden="false" customHeight="false" outlineLevel="0" collapsed="false">
      <c r="A5668" s="16" t="s">
        <v>221</v>
      </c>
      <c r="B5668" s="0" t="s">
        <v>13037</v>
      </c>
      <c r="C5668" s="0" t="n">
        <v>510</v>
      </c>
      <c r="D5668" s="0" t="str">
        <f aca="false">IFERROR(VLOOKUP($C5668,薬効分類マスタ!$A$2:$B$180,2,FALSE()),"未登録")</f>
        <v>生薬</v>
      </c>
      <c r="E5668" s="16" t="s">
        <v>13038</v>
      </c>
      <c r="F5668" s="16" t="s">
        <v>476</v>
      </c>
      <c r="G5668" s="16" t="s">
        <v>13038</v>
      </c>
      <c r="I5668" s="0" t="n">
        <v>49.5</v>
      </c>
      <c r="K5668" s="0" t="str">
        <f aca="false">IFERROR(IF(VLOOKUP($C5668,薬効分類マスタ!$A$2:$E$180,5,FALSE())=0,"",VLOOKUP($C5668,薬効分類マスタ!$A$2:$E$180,5,FALSE())),"")</f>
        <v/>
      </c>
      <c r="L5668" s="17"/>
      <c r="M5668" s="0" t="str">
        <f aca="false">IF($K5668="","",IF($L5668&lt;&gt;"",$L5668,VLOOKUP($C5668,薬効分類マスタ!$A$2:$F$180,6,FALSE())))</f>
        <v/>
      </c>
      <c r="N5668" s="0" t="str">
        <f aca="false">ASC(G5668)</f>
        <v>ﾃﾝﾓﾝﾄﾞｳ</v>
      </c>
      <c r="O5668" s="0" t="str">
        <f aca="false">ASC(E5668)</f>
        <v>ﾃﾝﾓﾝﾄﾞｳ</v>
      </c>
      <c r="P5668" s="16" t="n">
        <f aca="false">N(P5667)+IF($C5668=検索!$B$49,1,0)</f>
        <v>0</v>
      </c>
    </row>
    <row r="5669" customFormat="false" ht="15" hidden="false" customHeight="false" outlineLevel="0" collapsed="false">
      <c r="A5669" s="16" t="s">
        <v>221</v>
      </c>
      <c r="B5669" s="0" t="s">
        <v>13039</v>
      </c>
      <c r="C5669" s="0" t="n">
        <v>510</v>
      </c>
      <c r="D5669" s="0" t="str">
        <f aca="false">IFERROR(VLOOKUP($C5669,薬効分類マスタ!$A$2:$B$180,2,FALSE()),"未登録")</f>
        <v>生薬</v>
      </c>
      <c r="E5669" s="16" t="s">
        <v>13040</v>
      </c>
      <c r="F5669" s="16" t="s">
        <v>476</v>
      </c>
      <c r="G5669" s="16" t="s">
        <v>13040</v>
      </c>
      <c r="I5669" s="0" t="n">
        <v>15.1</v>
      </c>
      <c r="K5669" s="0" t="str">
        <f aca="false">IFERROR(IF(VLOOKUP($C5669,薬効分類マスタ!$A$2:$E$180,5,FALSE())=0,"",VLOOKUP($C5669,薬効分類マスタ!$A$2:$E$180,5,FALSE())),"")</f>
        <v/>
      </c>
      <c r="L5669" s="17"/>
      <c r="M5669" s="0" t="str">
        <f aca="false">IF($K5669="","",IF($L5669&lt;&gt;"",$L5669,VLOOKUP($C5669,薬効分類マスタ!$A$2:$F$180,6,FALSE())))</f>
        <v/>
      </c>
      <c r="N5669" s="0" t="str">
        <f aca="false">ASC(G5669)</f>
        <v>ﾄｳｶﾞｼ</v>
      </c>
      <c r="O5669" s="0" t="str">
        <f aca="false">ASC(E5669)</f>
        <v>ﾄｳｶﾞｼ</v>
      </c>
      <c r="P5669" s="16" t="n">
        <f aca="false">N(P5668)+IF($C5669=検索!$B$49,1,0)</f>
        <v>0</v>
      </c>
    </row>
    <row r="5670" customFormat="false" ht="15" hidden="false" customHeight="false" outlineLevel="0" collapsed="false">
      <c r="A5670" s="16" t="s">
        <v>221</v>
      </c>
      <c r="B5670" s="0" t="s">
        <v>13041</v>
      </c>
      <c r="C5670" s="0" t="n">
        <v>510</v>
      </c>
      <c r="D5670" s="0" t="str">
        <f aca="false">IFERROR(VLOOKUP($C5670,薬効分類マスタ!$A$2:$B$180,2,FALSE()),"未登録")</f>
        <v>生薬</v>
      </c>
      <c r="E5670" s="16" t="s">
        <v>13040</v>
      </c>
      <c r="F5670" s="16" t="s">
        <v>476</v>
      </c>
      <c r="G5670" s="16" t="s">
        <v>13042</v>
      </c>
      <c r="H5670" s="16" t="s">
        <v>12293</v>
      </c>
      <c r="I5670" s="0" t="n">
        <v>15.6</v>
      </c>
      <c r="K5670" s="0" t="str">
        <f aca="false">IFERROR(IF(VLOOKUP($C5670,薬効分類マスタ!$A$2:$E$180,5,FALSE())=0,"",VLOOKUP($C5670,薬効分類マスタ!$A$2:$E$180,5,FALSE())),"")</f>
        <v/>
      </c>
      <c r="L5670" s="17"/>
      <c r="M5670" s="0" t="str">
        <f aca="false">IF($K5670="","",IF($L5670&lt;&gt;"",$L5670,VLOOKUP($C5670,薬効分類マスタ!$A$2:$F$180,6,FALSE())))</f>
        <v/>
      </c>
      <c r="N5670" s="0" t="str">
        <f aca="false">ASC(G5670)</f>
        <v>ｳﾁﾀﾞのﾄｳｶﾞｼM</v>
      </c>
      <c r="O5670" s="0" t="str">
        <f aca="false">ASC(E5670)</f>
        <v>ﾄｳｶﾞｼ</v>
      </c>
      <c r="P5670" s="16" t="n">
        <f aca="false">N(P5669)+IF($C5670=検索!$B$49,1,0)</f>
        <v>0</v>
      </c>
    </row>
    <row r="5671" customFormat="false" ht="15" hidden="false" customHeight="false" outlineLevel="0" collapsed="false">
      <c r="A5671" s="16" t="s">
        <v>221</v>
      </c>
      <c r="B5671" s="0" t="s">
        <v>13043</v>
      </c>
      <c r="C5671" s="0" t="n">
        <v>510</v>
      </c>
      <c r="D5671" s="0" t="str">
        <f aca="false">IFERROR(VLOOKUP($C5671,薬効分類マスタ!$A$2:$B$180,2,FALSE()),"未登録")</f>
        <v>生薬</v>
      </c>
      <c r="E5671" s="16" t="s">
        <v>13044</v>
      </c>
      <c r="F5671" s="16" t="s">
        <v>476</v>
      </c>
      <c r="G5671" s="16" t="s">
        <v>13045</v>
      </c>
      <c r="I5671" s="0" t="n">
        <v>15.4</v>
      </c>
      <c r="K5671" s="0" t="str">
        <f aca="false">IFERROR(IF(VLOOKUP($C5671,薬効分類マスタ!$A$2:$E$180,5,FALSE())=0,"",VLOOKUP($C5671,薬効分類マスタ!$A$2:$E$180,5,FALSE())),"")</f>
        <v/>
      </c>
      <c r="L5671" s="17"/>
      <c r="M5671" s="0" t="str">
        <f aca="false">IF($K5671="","",IF($L5671&lt;&gt;"",$L5671,VLOOKUP($C5671,薬効分類マスタ!$A$2:$F$180,6,FALSE())))</f>
        <v/>
      </c>
      <c r="N5671" s="0" t="str">
        <f aca="false">ASC(G5671)</f>
        <v>ﾄｳｶﾞﾗｼ末</v>
      </c>
      <c r="O5671" s="0" t="str">
        <f aca="false">ASC(E5671)</f>
        <v>ﾄｳｶﾞﾗｼ</v>
      </c>
      <c r="P5671" s="16" t="n">
        <f aca="false">N(P5670)+IF($C5671=検索!$B$49,1,0)</f>
        <v>0</v>
      </c>
    </row>
    <row r="5672" customFormat="false" ht="15" hidden="false" customHeight="false" outlineLevel="0" collapsed="false">
      <c r="A5672" s="16" t="s">
        <v>221</v>
      </c>
      <c r="B5672" s="0" t="s">
        <v>13046</v>
      </c>
      <c r="C5672" s="0" t="n">
        <v>510</v>
      </c>
      <c r="D5672" s="0" t="str">
        <f aca="false">IFERROR(VLOOKUP($C5672,薬効分類マスタ!$A$2:$B$180,2,FALSE()),"未登録")</f>
        <v>生薬</v>
      </c>
      <c r="E5672" s="16" t="s">
        <v>13044</v>
      </c>
      <c r="F5672" s="16" t="s">
        <v>476</v>
      </c>
      <c r="G5672" s="16" t="s">
        <v>13044</v>
      </c>
      <c r="I5672" s="0" t="n">
        <v>12.3</v>
      </c>
      <c r="K5672" s="0" t="str">
        <f aca="false">IFERROR(IF(VLOOKUP($C5672,薬効分類マスタ!$A$2:$E$180,5,FALSE())=0,"",VLOOKUP($C5672,薬効分類マスタ!$A$2:$E$180,5,FALSE())),"")</f>
        <v/>
      </c>
      <c r="L5672" s="17"/>
      <c r="M5672" s="0" t="str">
        <f aca="false">IF($K5672="","",IF($L5672&lt;&gt;"",$L5672,VLOOKUP($C5672,薬効分類マスタ!$A$2:$F$180,6,FALSE())))</f>
        <v/>
      </c>
      <c r="N5672" s="0" t="str">
        <f aca="false">ASC(G5672)</f>
        <v>ﾄｳｶﾞﾗｼ</v>
      </c>
      <c r="O5672" s="0" t="str">
        <f aca="false">ASC(E5672)</f>
        <v>ﾄｳｶﾞﾗｼ</v>
      </c>
      <c r="P5672" s="16" t="n">
        <f aca="false">N(P5671)+IF($C5672=検索!$B$49,1,0)</f>
        <v>0</v>
      </c>
    </row>
    <row r="5673" customFormat="false" ht="15" hidden="false" customHeight="false" outlineLevel="0" collapsed="false">
      <c r="A5673" s="16" t="s">
        <v>221</v>
      </c>
      <c r="B5673" s="0" t="s">
        <v>13047</v>
      </c>
      <c r="C5673" s="0" t="n">
        <v>510</v>
      </c>
      <c r="D5673" s="0" t="str">
        <f aca="false">IFERROR(VLOOKUP($C5673,薬効分類マスタ!$A$2:$B$180,2,FALSE()),"未登録")</f>
        <v>生薬</v>
      </c>
      <c r="E5673" s="16" t="s">
        <v>13048</v>
      </c>
      <c r="F5673" s="16" t="s">
        <v>476</v>
      </c>
      <c r="G5673" s="16" t="s">
        <v>13049</v>
      </c>
      <c r="I5673" s="0" t="n">
        <v>39.8</v>
      </c>
      <c r="K5673" s="0" t="str">
        <f aca="false">IFERROR(IF(VLOOKUP($C5673,薬効分類マスタ!$A$2:$E$180,5,FALSE())=0,"",VLOOKUP($C5673,薬効分類マスタ!$A$2:$E$180,5,FALSE())),"")</f>
        <v/>
      </c>
      <c r="L5673" s="17"/>
      <c r="M5673" s="0" t="str">
        <f aca="false">IF($K5673="","",IF($L5673&lt;&gt;"",$L5673,VLOOKUP($C5673,薬効分類マスタ!$A$2:$F$180,6,FALSE())))</f>
        <v/>
      </c>
      <c r="N5673" s="0" t="str">
        <f aca="false">ASC(G5673)</f>
        <v>ﾄｳｷ末</v>
      </c>
      <c r="O5673" s="0" t="str">
        <f aca="false">ASC(E5673)</f>
        <v>ﾄｳｷ</v>
      </c>
      <c r="P5673" s="16" t="n">
        <f aca="false">N(P5672)+IF($C5673=検索!$B$49,1,0)</f>
        <v>0</v>
      </c>
    </row>
    <row r="5674" customFormat="false" ht="15" hidden="false" customHeight="false" outlineLevel="0" collapsed="false">
      <c r="A5674" s="16" t="s">
        <v>221</v>
      </c>
      <c r="B5674" s="0" t="s">
        <v>13050</v>
      </c>
      <c r="C5674" s="0" t="n">
        <v>510</v>
      </c>
      <c r="D5674" s="0" t="str">
        <f aca="false">IFERROR(VLOOKUP($C5674,薬効分類マスタ!$A$2:$B$180,2,FALSE()),"未登録")</f>
        <v>生薬</v>
      </c>
      <c r="E5674" s="16" t="s">
        <v>13048</v>
      </c>
      <c r="F5674" s="16" t="s">
        <v>476</v>
      </c>
      <c r="G5674" s="16" t="s">
        <v>13048</v>
      </c>
      <c r="I5674" s="0" t="n">
        <v>30.7</v>
      </c>
      <c r="K5674" s="0" t="str">
        <f aca="false">IFERROR(IF(VLOOKUP($C5674,薬効分類マスタ!$A$2:$E$180,5,FALSE())=0,"",VLOOKUP($C5674,薬効分類マスタ!$A$2:$E$180,5,FALSE())),"")</f>
        <v/>
      </c>
      <c r="L5674" s="17"/>
      <c r="M5674" s="0" t="str">
        <f aca="false">IF($K5674="","",IF($L5674&lt;&gt;"",$L5674,VLOOKUP($C5674,薬効分類マスタ!$A$2:$F$180,6,FALSE())))</f>
        <v/>
      </c>
      <c r="N5674" s="0" t="str">
        <f aca="false">ASC(G5674)</f>
        <v>ﾄｳｷ</v>
      </c>
      <c r="O5674" s="0" t="str">
        <f aca="false">ASC(E5674)</f>
        <v>ﾄｳｷ</v>
      </c>
      <c r="P5674" s="16" t="n">
        <f aca="false">N(P5673)+IF($C5674=検索!$B$49,1,0)</f>
        <v>0</v>
      </c>
    </row>
    <row r="5675" customFormat="false" ht="15" hidden="false" customHeight="false" outlineLevel="0" collapsed="false">
      <c r="A5675" s="16" t="s">
        <v>221</v>
      </c>
      <c r="B5675" s="0" t="s">
        <v>13051</v>
      </c>
      <c r="C5675" s="0" t="n">
        <v>510</v>
      </c>
      <c r="D5675" s="0" t="str">
        <f aca="false">IFERROR(VLOOKUP($C5675,薬効分類マスタ!$A$2:$B$180,2,FALSE()),"未登録")</f>
        <v>生薬</v>
      </c>
      <c r="E5675" s="16" t="s">
        <v>13048</v>
      </c>
      <c r="F5675" s="16" t="s">
        <v>476</v>
      </c>
      <c r="G5675" s="16" t="s">
        <v>13052</v>
      </c>
      <c r="H5675" s="16" t="s">
        <v>12293</v>
      </c>
      <c r="I5675" s="0" t="n">
        <v>34</v>
      </c>
      <c r="K5675" s="0" t="str">
        <f aca="false">IFERROR(IF(VLOOKUP($C5675,薬効分類マスタ!$A$2:$E$180,5,FALSE())=0,"",VLOOKUP($C5675,薬効分類マスタ!$A$2:$E$180,5,FALSE())),"")</f>
        <v/>
      </c>
      <c r="L5675" s="17"/>
      <c r="M5675" s="0" t="str">
        <f aca="false">IF($K5675="","",IF($L5675&lt;&gt;"",$L5675,VLOOKUP($C5675,薬効分類マスタ!$A$2:$F$180,6,FALSE())))</f>
        <v/>
      </c>
      <c r="N5675" s="0" t="str">
        <f aca="false">ASC(G5675)</f>
        <v>ｳﾁﾀﾞのﾄｳｷM</v>
      </c>
      <c r="O5675" s="0" t="str">
        <f aca="false">ASC(E5675)</f>
        <v>ﾄｳｷ</v>
      </c>
      <c r="P5675" s="16" t="n">
        <f aca="false">N(P5674)+IF($C5675=検索!$B$49,1,0)</f>
        <v>0</v>
      </c>
    </row>
    <row r="5676" customFormat="false" ht="15" hidden="false" customHeight="false" outlineLevel="0" collapsed="false">
      <c r="A5676" s="16" t="s">
        <v>221</v>
      </c>
      <c r="B5676" s="0" t="s">
        <v>13053</v>
      </c>
      <c r="C5676" s="0" t="n">
        <v>510</v>
      </c>
      <c r="D5676" s="0" t="str">
        <f aca="false">IFERROR(VLOOKUP($C5676,薬効分類マスタ!$A$2:$B$180,2,FALSE()),"未登録")</f>
        <v>生薬</v>
      </c>
      <c r="E5676" s="16" t="s">
        <v>13048</v>
      </c>
      <c r="F5676" s="16" t="s">
        <v>476</v>
      </c>
      <c r="G5676" s="16" t="s">
        <v>13054</v>
      </c>
      <c r="H5676" s="16" t="s">
        <v>7488</v>
      </c>
      <c r="I5676" s="0" t="n">
        <v>34</v>
      </c>
      <c r="K5676" s="0" t="str">
        <f aca="false">IFERROR(IF(VLOOKUP($C5676,薬効分類マスタ!$A$2:$E$180,5,FALSE())=0,"",VLOOKUP($C5676,薬効分類マスタ!$A$2:$E$180,5,FALSE())),"")</f>
        <v/>
      </c>
      <c r="L5676" s="17"/>
      <c r="M5676" s="0" t="str">
        <f aca="false">IF($K5676="","",IF($L5676&lt;&gt;"",$L5676,VLOOKUP($C5676,薬効分類マスタ!$A$2:$F$180,6,FALSE())))</f>
        <v/>
      </c>
      <c r="N5676" s="0" t="str">
        <f aca="false">ASC(G5676)</f>
        <v>花扇ﾄｳｷK</v>
      </c>
      <c r="O5676" s="0" t="str">
        <f aca="false">ASC(E5676)</f>
        <v>ﾄｳｷ</v>
      </c>
      <c r="P5676" s="16" t="n">
        <f aca="false">N(P5675)+IF($C5676=検索!$B$49,1,0)</f>
        <v>0</v>
      </c>
    </row>
    <row r="5677" customFormat="false" ht="15" hidden="false" customHeight="false" outlineLevel="0" collapsed="false">
      <c r="A5677" s="16" t="s">
        <v>221</v>
      </c>
      <c r="B5677" s="0" t="s">
        <v>13055</v>
      </c>
      <c r="C5677" s="0" t="n">
        <v>510</v>
      </c>
      <c r="D5677" s="0" t="str">
        <f aca="false">IFERROR(VLOOKUP($C5677,薬効分類マスタ!$A$2:$B$180,2,FALSE()),"未登録")</f>
        <v>生薬</v>
      </c>
      <c r="E5677" s="16" t="s">
        <v>13048</v>
      </c>
      <c r="F5677" s="16" t="s">
        <v>476</v>
      </c>
      <c r="G5677" s="16" t="s">
        <v>13056</v>
      </c>
      <c r="H5677" s="16" t="s">
        <v>12335</v>
      </c>
      <c r="I5677" s="0" t="n">
        <v>32.9</v>
      </c>
      <c r="K5677" s="0" t="str">
        <f aca="false">IFERROR(IF(VLOOKUP($C5677,薬効分類マスタ!$A$2:$E$180,5,FALSE())=0,"",VLOOKUP($C5677,薬効分類マスタ!$A$2:$E$180,5,FALSE())),"")</f>
        <v/>
      </c>
      <c r="L5677" s="17"/>
      <c r="M5677" s="0" t="str">
        <f aca="false">IF($K5677="","",IF($L5677&lt;&gt;"",$L5677,VLOOKUP($C5677,薬効分類マスタ!$A$2:$F$180,6,FALSE())))</f>
        <v/>
      </c>
      <c r="N5677" s="0" t="str">
        <f aca="false">ASC(G5677)</f>
        <v>ﾄｳｷﾀﾞｲｺｰM</v>
      </c>
      <c r="O5677" s="0" t="str">
        <f aca="false">ASC(E5677)</f>
        <v>ﾄｳｷ</v>
      </c>
      <c r="P5677" s="16" t="n">
        <f aca="false">N(P5676)+IF($C5677=検索!$B$49,1,0)</f>
        <v>0</v>
      </c>
    </row>
    <row r="5678" customFormat="false" ht="15" hidden="false" customHeight="false" outlineLevel="0" collapsed="false">
      <c r="A5678" s="16" t="s">
        <v>221</v>
      </c>
      <c r="B5678" s="0" t="s">
        <v>13057</v>
      </c>
      <c r="C5678" s="0" t="n">
        <v>510</v>
      </c>
      <c r="D5678" s="0" t="str">
        <f aca="false">IFERROR(VLOOKUP($C5678,薬効分類マスタ!$A$2:$B$180,2,FALSE()),"未登録")</f>
        <v>生薬</v>
      </c>
      <c r="E5678" s="16" t="s">
        <v>13048</v>
      </c>
      <c r="F5678" s="16" t="s">
        <v>476</v>
      </c>
      <c r="G5678" s="16" t="s">
        <v>13058</v>
      </c>
      <c r="H5678" s="16" t="s">
        <v>12348</v>
      </c>
      <c r="I5678" s="0" t="n">
        <v>32.9</v>
      </c>
      <c r="K5678" s="0" t="str">
        <f aca="false">IFERROR(IF(VLOOKUP($C5678,薬効分類マスタ!$A$2:$E$180,5,FALSE())=0,"",VLOOKUP($C5678,薬効分類マスタ!$A$2:$E$180,5,FALSE())),"")</f>
        <v/>
      </c>
      <c r="L5678" s="17"/>
      <c r="M5678" s="0" t="str">
        <f aca="false">IF($K5678="","",IF($L5678&lt;&gt;"",$L5678,VLOOKUP($C5678,薬効分類マスタ!$A$2:$F$180,6,FALSE())))</f>
        <v/>
      </c>
      <c r="N5678" s="0" t="str">
        <f aca="false">ASC(G5678)</f>
        <v>小島当帰M</v>
      </c>
      <c r="O5678" s="0" t="str">
        <f aca="false">ASC(E5678)</f>
        <v>ﾄｳｷ</v>
      </c>
      <c r="P5678" s="16" t="n">
        <f aca="false">N(P5677)+IF($C5678=検索!$B$49,1,0)</f>
        <v>0</v>
      </c>
    </row>
    <row r="5679" customFormat="false" ht="15" hidden="false" customHeight="false" outlineLevel="0" collapsed="false">
      <c r="A5679" s="16" t="s">
        <v>221</v>
      </c>
      <c r="B5679" s="0" t="s">
        <v>13059</v>
      </c>
      <c r="C5679" s="0" t="n">
        <v>510</v>
      </c>
      <c r="D5679" s="0" t="str">
        <f aca="false">IFERROR(VLOOKUP($C5679,薬効分類マスタ!$A$2:$B$180,2,FALSE()),"未登録")</f>
        <v>生薬</v>
      </c>
      <c r="E5679" s="16" t="s">
        <v>13048</v>
      </c>
      <c r="F5679" s="16" t="s">
        <v>476</v>
      </c>
      <c r="G5679" s="16" t="s">
        <v>13060</v>
      </c>
      <c r="H5679" s="16" t="s">
        <v>9549</v>
      </c>
      <c r="I5679" s="0" t="n">
        <v>34</v>
      </c>
      <c r="K5679" s="0" t="str">
        <f aca="false">IFERROR(IF(VLOOKUP($C5679,薬効分類マスタ!$A$2:$E$180,5,FALSE())=0,"",VLOOKUP($C5679,薬効分類マスタ!$A$2:$E$180,5,FALSE())),"")</f>
        <v/>
      </c>
      <c r="L5679" s="17"/>
      <c r="M5679" s="0" t="str">
        <f aca="false">IF($K5679="","",IF($L5679&lt;&gt;"",$L5679,VLOOKUP($C5679,薬効分類マスタ!$A$2:$F$180,6,FALSE())))</f>
        <v/>
      </c>
      <c r="N5679" s="0" t="str">
        <f aca="false">ASC(G5679)</f>
        <v>ﾂﾑﾗの生薬ﾄｳｷ</v>
      </c>
      <c r="O5679" s="0" t="str">
        <f aca="false">ASC(E5679)</f>
        <v>ﾄｳｷ</v>
      </c>
      <c r="P5679" s="16" t="n">
        <f aca="false">N(P5678)+IF($C5679=検索!$B$49,1,0)</f>
        <v>0</v>
      </c>
    </row>
    <row r="5680" customFormat="false" ht="15" hidden="false" customHeight="false" outlineLevel="0" collapsed="false">
      <c r="A5680" s="16" t="s">
        <v>221</v>
      </c>
      <c r="B5680" s="0" t="s">
        <v>13061</v>
      </c>
      <c r="C5680" s="0" t="n">
        <v>510</v>
      </c>
      <c r="D5680" s="0" t="str">
        <f aca="false">IFERROR(VLOOKUP($C5680,薬効分類マスタ!$A$2:$B$180,2,FALSE()),"未登録")</f>
        <v>生薬</v>
      </c>
      <c r="E5680" s="16" t="s">
        <v>13048</v>
      </c>
      <c r="F5680" s="16" t="s">
        <v>476</v>
      </c>
      <c r="G5680" s="16" t="s">
        <v>13062</v>
      </c>
      <c r="H5680" s="16" t="s">
        <v>12296</v>
      </c>
      <c r="I5680" s="0" t="n">
        <v>32.9</v>
      </c>
      <c r="K5680" s="0" t="str">
        <f aca="false">IFERROR(IF(VLOOKUP($C5680,薬効分類マスタ!$A$2:$E$180,5,FALSE())=0,"",VLOOKUP($C5680,薬効分類マスタ!$A$2:$E$180,5,FALSE())),"")</f>
        <v/>
      </c>
      <c r="L5680" s="17"/>
      <c r="M5680" s="0" t="str">
        <f aca="false">IF($K5680="","",IF($L5680&lt;&gt;"",$L5680,VLOOKUP($C5680,薬効分類マスタ!$A$2:$F$180,6,FALSE())))</f>
        <v/>
      </c>
      <c r="N5680" s="0" t="str">
        <f aca="false">ASC(G5680)</f>
        <v>ﾄﾁﾓﾄのﾄｳｷ</v>
      </c>
      <c r="O5680" s="0" t="str">
        <f aca="false">ASC(E5680)</f>
        <v>ﾄｳｷ</v>
      </c>
      <c r="P5680" s="16" t="n">
        <f aca="false">N(P5679)+IF($C5680=検索!$B$49,1,0)</f>
        <v>0</v>
      </c>
    </row>
    <row r="5681" customFormat="false" ht="15" hidden="false" customHeight="false" outlineLevel="0" collapsed="false">
      <c r="A5681" s="16" t="s">
        <v>221</v>
      </c>
      <c r="B5681" s="0" t="s">
        <v>13063</v>
      </c>
      <c r="C5681" s="0" t="n">
        <v>510</v>
      </c>
      <c r="D5681" s="0" t="str">
        <f aca="false">IFERROR(VLOOKUP($C5681,薬効分類マスタ!$A$2:$B$180,2,FALSE()),"未登録")</f>
        <v>生薬</v>
      </c>
      <c r="E5681" s="16" t="s">
        <v>13064</v>
      </c>
      <c r="F5681" s="16" t="s">
        <v>476</v>
      </c>
      <c r="G5681" s="16" t="s">
        <v>13064</v>
      </c>
      <c r="I5681" s="0" t="n">
        <v>18</v>
      </c>
      <c r="K5681" s="0" t="str">
        <f aca="false">IFERROR(IF(VLOOKUP($C5681,薬効分類マスタ!$A$2:$E$180,5,FALSE())=0,"",VLOOKUP($C5681,薬効分類マスタ!$A$2:$E$180,5,FALSE())),"")</f>
        <v/>
      </c>
      <c r="L5681" s="17"/>
      <c r="M5681" s="0" t="str">
        <f aca="false">IF($K5681="","",IF($L5681&lt;&gt;"",$L5681,VLOOKUP($C5681,薬効分類マスタ!$A$2:$F$180,6,FALSE())))</f>
        <v/>
      </c>
      <c r="N5681" s="0" t="str">
        <f aca="false">ASC(G5681)</f>
        <v>ﾄｳﾄﾞｸｶﾂ</v>
      </c>
      <c r="O5681" s="0" t="str">
        <f aca="false">ASC(E5681)</f>
        <v>ﾄｳﾄﾞｸｶﾂ</v>
      </c>
      <c r="P5681" s="16" t="n">
        <f aca="false">N(P5680)+IF($C5681=検索!$B$49,1,0)</f>
        <v>0</v>
      </c>
    </row>
    <row r="5682" customFormat="false" ht="15" hidden="false" customHeight="false" outlineLevel="0" collapsed="false">
      <c r="A5682" s="16" t="s">
        <v>221</v>
      </c>
      <c r="B5682" s="0" t="s">
        <v>13065</v>
      </c>
      <c r="C5682" s="0" t="n">
        <v>510</v>
      </c>
      <c r="D5682" s="0" t="str">
        <f aca="false">IFERROR(VLOOKUP($C5682,薬効分類マスタ!$A$2:$B$180,2,FALSE()),"未登録")</f>
        <v>生薬</v>
      </c>
      <c r="E5682" s="16" t="s">
        <v>13066</v>
      </c>
      <c r="F5682" s="16" t="s">
        <v>476</v>
      </c>
      <c r="G5682" s="16" t="s">
        <v>13066</v>
      </c>
      <c r="I5682" s="0" t="n">
        <v>51.3</v>
      </c>
      <c r="K5682" s="0" t="str">
        <f aca="false">IFERROR(IF(VLOOKUP($C5682,薬効分類マスタ!$A$2:$E$180,5,FALSE())=0,"",VLOOKUP($C5682,薬効分類マスタ!$A$2:$E$180,5,FALSE())),"")</f>
        <v/>
      </c>
      <c r="L5682" s="17"/>
      <c r="M5682" s="0" t="str">
        <f aca="false">IF($K5682="","",IF($L5682&lt;&gt;"",$L5682,VLOOKUP($C5682,薬効分類マスタ!$A$2:$F$180,6,FALSE())))</f>
        <v/>
      </c>
      <c r="N5682" s="0" t="str">
        <f aca="false">ASC(G5682)</f>
        <v>ﾄｳﾆﾝ</v>
      </c>
      <c r="O5682" s="0" t="str">
        <f aca="false">ASC(E5682)</f>
        <v>ﾄｳﾆﾝ</v>
      </c>
      <c r="P5682" s="16" t="n">
        <f aca="false">N(P5681)+IF($C5682=検索!$B$49,1,0)</f>
        <v>0</v>
      </c>
    </row>
    <row r="5683" customFormat="false" ht="15" hidden="false" customHeight="false" outlineLevel="0" collapsed="false">
      <c r="A5683" s="16" t="s">
        <v>221</v>
      </c>
      <c r="B5683" s="0" t="s">
        <v>13067</v>
      </c>
      <c r="C5683" s="0" t="n">
        <v>510</v>
      </c>
      <c r="D5683" s="0" t="str">
        <f aca="false">IFERROR(VLOOKUP($C5683,薬効分類マスタ!$A$2:$B$180,2,FALSE()),"未登録")</f>
        <v>生薬</v>
      </c>
      <c r="E5683" s="16" t="s">
        <v>7448</v>
      </c>
      <c r="F5683" s="16" t="s">
        <v>476</v>
      </c>
      <c r="G5683" s="16" t="s">
        <v>13068</v>
      </c>
      <c r="I5683" s="0" t="n">
        <v>19.7</v>
      </c>
      <c r="K5683" s="0" t="str">
        <f aca="false">IFERROR(IF(VLOOKUP($C5683,薬効分類マスタ!$A$2:$E$180,5,FALSE())=0,"",VLOOKUP($C5683,薬効分類マスタ!$A$2:$E$180,5,FALSE())),"")</f>
        <v/>
      </c>
      <c r="L5683" s="17"/>
      <c r="M5683" s="0" t="str">
        <f aca="false">IF($K5683="","",IF($L5683&lt;&gt;"",$L5683,VLOOKUP($C5683,薬効分類マスタ!$A$2:$F$180,6,FALSE())))</f>
        <v/>
      </c>
      <c r="N5683" s="0" t="str">
        <f aca="false">ASC(G5683)</f>
        <v>ﾄｳﾋ末</v>
      </c>
      <c r="O5683" s="0" t="str">
        <f aca="false">ASC(E5683)</f>
        <v>ﾄｳﾋ</v>
      </c>
      <c r="P5683" s="16" t="n">
        <f aca="false">N(P5682)+IF($C5683=検索!$B$49,1,0)</f>
        <v>0</v>
      </c>
    </row>
    <row r="5684" customFormat="false" ht="15" hidden="false" customHeight="false" outlineLevel="0" collapsed="false">
      <c r="A5684" s="16" t="s">
        <v>221</v>
      </c>
      <c r="B5684" s="0" t="s">
        <v>13069</v>
      </c>
      <c r="C5684" s="0" t="n">
        <v>510</v>
      </c>
      <c r="D5684" s="0" t="str">
        <f aca="false">IFERROR(VLOOKUP($C5684,薬効分類マスタ!$A$2:$B$180,2,FALSE()),"未登録")</f>
        <v>生薬</v>
      </c>
      <c r="E5684" s="16" t="s">
        <v>7448</v>
      </c>
      <c r="F5684" s="16" t="s">
        <v>476</v>
      </c>
      <c r="G5684" s="16" t="s">
        <v>7448</v>
      </c>
      <c r="I5684" s="0" t="n">
        <v>20.3</v>
      </c>
      <c r="K5684" s="0" t="str">
        <f aca="false">IFERROR(IF(VLOOKUP($C5684,薬効分類マスタ!$A$2:$E$180,5,FALSE())=0,"",VLOOKUP($C5684,薬効分類マスタ!$A$2:$E$180,5,FALSE())),"")</f>
        <v/>
      </c>
      <c r="L5684" s="17"/>
      <c r="M5684" s="0" t="str">
        <f aca="false">IF($K5684="","",IF($L5684&lt;&gt;"",$L5684,VLOOKUP($C5684,薬効分類マスタ!$A$2:$F$180,6,FALSE())))</f>
        <v/>
      </c>
      <c r="N5684" s="0" t="str">
        <f aca="false">ASC(G5684)</f>
        <v>ﾄｳﾋ</v>
      </c>
      <c r="O5684" s="0" t="str">
        <f aca="false">ASC(E5684)</f>
        <v>ﾄｳﾋ</v>
      </c>
      <c r="P5684" s="16" t="n">
        <f aca="false">N(P5683)+IF($C5684=検索!$B$49,1,0)</f>
        <v>0</v>
      </c>
    </row>
    <row r="5685" customFormat="false" ht="15" hidden="false" customHeight="false" outlineLevel="0" collapsed="false">
      <c r="A5685" s="16" t="s">
        <v>221</v>
      </c>
      <c r="B5685" s="0" t="s">
        <v>13070</v>
      </c>
      <c r="C5685" s="0" t="n">
        <v>510</v>
      </c>
      <c r="D5685" s="0" t="str">
        <f aca="false">IFERROR(VLOOKUP($C5685,薬効分類マスタ!$A$2:$B$180,2,FALSE()),"未登録")</f>
        <v>生薬</v>
      </c>
      <c r="E5685" s="16" t="s">
        <v>13071</v>
      </c>
      <c r="F5685" s="16" t="s">
        <v>476</v>
      </c>
      <c r="G5685" s="16" t="s">
        <v>13071</v>
      </c>
      <c r="I5685" s="0" t="n">
        <v>12.9</v>
      </c>
      <c r="K5685" s="0" t="str">
        <f aca="false">IFERROR(IF(VLOOKUP($C5685,薬効分類マスタ!$A$2:$E$180,5,FALSE())=0,"",VLOOKUP($C5685,薬効分類マスタ!$A$2:$E$180,5,FALSE())),"")</f>
        <v/>
      </c>
      <c r="L5685" s="17"/>
      <c r="M5685" s="0" t="str">
        <f aca="false">IF($K5685="","",IF($L5685&lt;&gt;"",$L5685,VLOOKUP($C5685,薬効分類マスタ!$A$2:$F$180,6,FALSE())))</f>
        <v/>
      </c>
      <c r="N5685" s="0" t="str">
        <f aca="false">ASC(G5685)</f>
        <v>ﾄﾞｸｶﾂ</v>
      </c>
      <c r="O5685" s="0" t="str">
        <f aca="false">ASC(E5685)</f>
        <v>ﾄﾞｸｶﾂ</v>
      </c>
      <c r="P5685" s="16" t="n">
        <f aca="false">N(P5684)+IF($C5685=検索!$B$49,1,0)</f>
        <v>0</v>
      </c>
    </row>
    <row r="5686" customFormat="false" ht="15" hidden="false" customHeight="false" outlineLevel="0" collapsed="false">
      <c r="A5686" s="16" t="s">
        <v>221</v>
      </c>
      <c r="B5686" s="0" t="s">
        <v>13072</v>
      </c>
      <c r="C5686" s="0" t="n">
        <v>510</v>
      </c>
      <c r="D5686" s="0" t="str">
        <f aca="false">IFERROR(VLOOKUP($C5686,薬効分類マスタ!$A$2:$B$180,2,FALSE()),"未登録")</f>
        <v>生薬</v>
      </c>
      <c r="E5686" s="16" t="s">
        <v>13071</v>
      </c>
      <c r="F5686" s="16" t="s">
        <v>476</v>
      </c>
      <c r="G5686" s="16" t="s">
        <v>13073</v>
      </c>
      <c r="H5686" s="16" t="s">
        <v>12293</v>
      </c>
      <c r="I5686" s="0" t="n">
        <v>13.3</v>
      </c>
      <c r="K5686" s="0" t="str">
        <f aca="false">IFERROR(IF(VLOOKUP($C5686,薬効分類マスタ!$A$2:$E$180,5,FALSE())=0,"",VLOOKUP($C5686,薬効分類マスタ!$A$2:$E$180,5,FALSE())),"")</f>
        <v/>
      </c>
      <c r="L5686" s="17"/>
      <c r="M5686" s="0" t="str">
        <f aca="false">IF($K5686="","",IF($L5686&lt;&gt;"",$L5686,VLOOKUP($C5686,薬効分類マスタ!$A$2:$F$180,6,FALSE())))</f>
        <v/>
      </c>
      <c r="N5686" s="0" t="str">
        <f aca="false">ASC(G5686)</f>
        <v>ｳﾁﾀﾞのﾄﾞｸｶﾂM</v>
      </c>
      <c r="O5686" s="0" t="str">
        <f aca="false">ASC(E5686)</f>
        <v>ﾄﾞｸｶﾂ</v>
      </c>
      <c r="P5686" s="16" t="n">
        <f aca="false">N(P5685)+IF($C5686=検索!$B$49,1,0)</f>
        <v>0</v>
      </c>
    </row>
    <row r="5687" customFormat="false" ht="15" hidden="false" customHeight="false" outlineLevel="0" collapsed="false">
      <c r="A5687" s="16" t="s">
        <v>221</v>
      </c>
      <c r="B5687" s="0" t="s">
        <v>13074</v>
      </c>
      <c r="C5687" s="0" t="n">
        <v>510</v>
      </c>
      <c r="D5687" s="0" t="str">
        <f aca="false">IFERROR(VLOOKUP($C5687,薬効分類マスタ!$A$2:$B$180,2,FALSE()),"未登録")</f>
        <v>生薬</v>
      </c>
      <c r="E5687" s="16" t="s">
        <v>13075</v>
      </c>
      <c r="F5687" s="16" t="s">
        <v>224</v>
      </c>
      <c r="G5687" s="16" t="s">
        <v>13076</v>
      </c>
      <c r="I5687" s="0" t="n">
        <v>71.7</v>
      </c>
      <c r="K5687" s="0" t="str">
        <f aca="false">IFERROR(IF(VLOOKUP($C5687,薬効分類マスタ!$A$2:$E$180,5,FALSE())=0,"",VLOOKUP($C5687,薬効分類マスタ!$A$2:$E$180,5,FALSE())),"")</f>
        <v/>
      </c>
      <c r="L5687" s="17"/>
      <c r="M5687" s="0" t="str">
        <f aca="false">IF($K5687="","",IF($L5687&lt;&gt;"",$L5687,VLOOKUP($C5687,薬効分類マスタ!$A$2:$F$180,6,FALSE())))</f>
        <v/>
      </c>
      <c r="N5687" s="0" t="str">
        <f aca="false">ASC(G5687)</f>
        <v>ﾄｺﾝ末</v>
      </c>
      <c r="O5687" s="0" t="str">
        <f aca="false">ASC(E5687)</f>
        <v>ﾄｺﾝ</v>
      </c>
      <c r="P5687" s="16" t="n">
        <f aca="false">N(P5686)+IF($C5687=検索!$B$49,1,0)</f>
        <v>0</v>
      </c>
    </row>
    <row r="5688" customFormat="false" ht="15" hidden="false" customHeight="false" outlineLevel="0" collapsed="false">
      <c r="A5688" s="16" t="s">
        <v>221</v>
      </c>
      <c r="B5688" s="0" t="s">
        <v>13077</v>
      </c>
      <c r="C5688" s="0" t="n">
        <v>510</v>
      </c>
      <c r="D5688" s="0" t="str">
        <f aca="false">IFERROR(VLOOKUP($C5688,薬効分類マスタ!$A$2:$B$180,2,FALSE()),"未登録")</f>
        <v>生薬</v>
      </c>
      <c r="E5688" s="16" t="s">
        <v>13075</v>
      </c>
      <c r="F5688" s="16" t="s">
        <v>224</v>
      </c>
      <c r="G5688" s="16" t="s">
        <v>13075</v>
      </c>
      <c r="I5688" s="0" t="n">
        <v>72.2</v>
      </c>
      <c r="K5688" s="0" t="str">
        <f aca="false">IFERROR(IF(VLOOKUP($C5688,薬効分類マスタ!$A$2:$E$180,5,FALSE())=0,"",VLOOKUP($C5688,薬効分類マスタ!$A$2:$E$180,5,FALSE())),"")</f>
        <v/>
      </c>
      <c r="L5688" s="17"/>
      <c r="M5688" s="0" t="str">
        <f aca="false">IF($K5688="","",IF($L5688&lt;&gt;"",$L5688,VLOOKUP($C5688,薬効分類マスタ!$A$2:$F$180,6,FALSE())))</f>
        <v/>
      </c>
      <c r="N5688" s="0" t="str">
        <f aca="false">ASC(G5688)</f>
        <v>ﾄｺﾝ</v>
      </c>
      <c r="O5688" s="0" t="str">
        <f aca="false">ASC(E5688)</f>
        <v>ﾄｺﾝ</v>
      </c>
      <c r="P5688" s="16" t="n">
        <f aca="false">N(P5687)+IF($C5688=検索!$B$49,1,0)</f>
        <v>0</v>
      </c>
    </row>
    <row r="5689" customFormat="false" ht="15" hidden="false" customHeight="false" outlineLevel="0" collapsed="false">
      <c r="A5689" s="16" t="s">
        <v>221</v>
      </c>
      <c r="B5689" s="0" t="s">
        <v>13078</v>
      </c>
      <c r="C5689" s="0" t="n">
        <v>510</v>
      </c>
      <c r="D5689" s="0" t="str">
        <f aca="false">IFERROR(VLOOKUP($C5689,薬効分類マスタ!$A$2:$B$180,2,FALSE()),"未登録")</f>
        <v>生薬</v>
      </c>
      <c r="E5689" s="16" t="s">
        <v>13079</v>
      </c>
      <c r="F5689" s="16" t="s">
        <v>476</v>
      </c>
      <c r="G5689" s="16" t="s">
        <v>13079</v>
      </c>
      <c r="I5689" s="0" t="n">
        <v>67.3</v>
      </c>
      <c r="K5689" s="0" t="str">
        <f aca="false">IFERROR(IF(VLOOKUP($C5689,薬効分類マスタ!$A$2:$E$180,5,FALSE())=0,"",VLOOKUP($C5689,薬効分類マスタ!$A$2:$E$180,5,FALSE())),"")</f>
        <v/>
      </c>
      <c r="L5689" s="17"/>
      <c r="M5689" s="0" t="str">
        <f aca="false">IF($K5689="","",IF($L5689&lt;&gt;"",$L5689,VLOOKUP($C5689,薬効分類マスタ!$A$2:$F$180,6,FALSE())))</f>
        <v/>
      </c>
      <c r="N5689" s="0" t="str">
        <f aca="false">ASC(G5689)</f>
        <v>ﾄﾞﾍﾞｯｺｳ</v>
      </c>
      <c r="O5689" s="0" t="str">
        <f aca="false">ASC(E5689)</f>
        <v>ﾄﾞﾍﾞｯｺｳ</v>
      </c>
      <c r="P5689" s="16" t="n">
        <f aca="false">N(P5688)+IF($C5689=検索!$B$49,1,0)</f>
        <v>0</v>
      </c>
    </row>
    <row r="5690" customFormat="false" ht="15" hidden="false" customHeight="false" outlineLevel="0" collapsed="false">
      <c r="A5690" s="16" t="s">
        <v>221</v>
      </c>
      <c r="B5690" s="0" t="s">
        <v>13080</v>
      </c>
      <c r="C5690" s="0" t="n">
        <v>510</v>
      </c>
      <c r="D5690" s="0" t="str">
        <f aca="false">IFERROR(VLOOKUP($C5690,薬効分類マスタ!$A$2:$B$180,2,FALSE()),"未登録")</f>
        <v>生薬</v>
      </c>
      <c r="E5690" s="16" t="s">
        <v>13081</v>
      </c>
      <c r="F5690" s="16" t="s">
        <v>476</v>
      </c>
      <c r="G5690" s="16" t="s">
        <v>13082</v>
      </c>
      <c r="I5690" s="0" t="n">
        <v>92.5</v>
      </c>
      <c r="K5690" s="0" t="str">
        <f aca="false">IFERROR(IF(VLOOKUP($C5690,薬効分類マスタ!$A$2:$E$180,5,FALSE())=0,"",VLOOKUP($C5690,薬効分類マスタ!$A$2:$E$180,5,FALSE())),"")</f>
        <v/>
      </c>
      <c r="L5690" s="17"/>
      <c r="M5690" s="0" t="str">
        <f aca="false">IF($K5690="","",IF($L5690&lt;&gt;"",$L5690,VLOOKUP($C5690,薬効分類マスタ!$A$2:$F$180,6,FALSE())))</f>
        <v/>
      </c>
      <c r="N5690" s="0" t="str">
        <f aca="false">ASC(G5690)</f>
        <v>ﾄﾗｶﾞﾝﾄ末</v>
      </c>
      <c r="O5690" s="0" t="str">
        <f aca="false">ASC(E5690)</f>
        <v>ﾄﾗｶﾞﾝﾄ</v>
      </c>
      <c r="P5690" s="16" t="n">
        <f aca="false">N(P5689)+IF($C5690=検索!$B$49,1,0)</f>
        <v>0</v>
      </c>
    </row>
    <row r="5691" customFormat="false" ht="15" hidden="false" customHeight="false" outlineLevel="0" collapsed="false">
      <c r="A5691" s="16" t="s">
        <v>221</v>
      </c>
      <c r="B5691" s="0" t="s">
        <v>13083</v>
      </c>
      <c r="C5691" s="0" t="n">
        <v>510</v>
      </c>
      <c r="D5691" s="0" t="str">
        <f aca="false">IFERROR(VLOOKUP($C5691,薬効分類マスタ!$A$2:$B$180,2,FALSE()),"未登録")</f>
        <v>生薬</v>
      </c>
      <c r="E5691" s="16" t="s">
        <v>13081</v>
      </c>
      <c r="F5691" s="16" t="s">
        <v>476</v>
      </c>
      <c r="G5691" s="16" t="s">
        <v>13081</v>
      </c>
      <c r="I5691" s="0" t="n">
        <v>65</v>
      </c>
      <c r="K5691" s="0" t="str">
        <f aca="false">IFERROR(IF(VLOOKUP($C5691,薬効分類マスタ!$A$2:$E$180,5,FALSE())=0,"",VLOOKUP($C5691,薬効分類マスタ!$A$2:$E$180,5,FALSE())),"")</f>
        <v/>
      </c>
      <c r="L5691" s="17"/>
      <c r="M5691" s="0" t="str">
        <f aca="false">IF($K5691="","",IF($L5691&lt;&gt;"",$L5691,VLOOKUP($C5691,薬効分類マスタ!$A$2:$F$180,6,FALSE())))</f>
        <v/>
      </c>
      <c r="N5691" s="0" t="str">
        <f aca="false">ASC(G5691)</f>
        <v>ﾄﾗｶﾞﾝﾄ</v>
      </c>
      <c r="O5691" s="0" t="str">
        <f aca="false">ASC(E5691)</f>
        <v>ﾄﾗｶﾞﾝﾄ</v>
      </c>
      <c r="P5691" s="16" t="n">
        <f aca="false">N(P5690)+IF($C5691=検索!$B$49,1,0)</f>
        <v>0</v>
      </c>
    </row>
    <row r="5692" customFormat="false" ht="15" hidden="false" customHeight="false" outlineLevel="0" collapsed="false">
      <c r="A5692" s="16" t="s">
        <v>221</v>
      </c>
      <c r="B5692" s="0" t="s">
        <v>13084</v>
      </c>
      <c r="C5692" s="0" t="n">
        <v>510</v>
      </c>
      <c r="D5692" s="0" t="str">
        <f aca="false">IFERROR(VLOOKUP($C5692,薬効分類マスタ!$A$2:$B$180,2,FALSE()),"未登録")</f>
        <v>生薬</v>
      </c>
      <c r="E5692" s="16" t="s">
        <v>13085</v>
      </c>
      <c r="F5692" s="16" t="s">
        <v>476</v>
      </c>
      <c r="G5692" s="16" t="s">
        <v>13085</v>
      </c>
      <c r="I5692" s="0" t="n">
        <v>35.3</v>
      </c>
      <c r="K5692" s="0" t="str">
        <f aca="false">IFERROR(IF(VLOOKUP($C5692,薬効分類マスタ!$A$2:$E$180,5,FALSE())=0,"",VLOOKUP($C5692,薬効分類マスタ!$A$2:$E$180,5,FALSE())),"")</f>
        <v/>
      </c>
      <c r="L5692" s="17"/>
      <c r="M5692" s="0" t="str">
        <f aca="false">IF($K5692="","",IF($L5692&lt;&gt;"",$L5692,VLOOKUP($C5692,薬効分類マスタ!$A$2:$F$180,6,FALSE())))</f>
        <v/>
      </c>
      <c r="N5692" s="0" t="str">
        <f aca="false">ASC(G5692)</f>
        <v>ﾅﾝﾃﾝｼﾞﾂ</v>
      </c>
      <c r="O5692" s="0" t="str">
        <f aca="false">ASC(E5692)</f>
        <v>ﾅﾝﾃﾝｼﾞﾂ</v>
      </c>
      <c r="P5692" s="16" t="n">
        <f aca="false">N(P5691)+IF($C5692=検索!$B$49,1,0)</f>
        <v>0</v>
      </c>
    </row>
    <row r="5693" customFormat="false" ht="15" hidden="false" customHeight="false" outlineLevel="0" collapsed="false">
      <c r="A5693" s="16" t="s">
        <v>221</v>
      </c>
      <c r="B5693" s="0" t="s">
        <v>13086</v>
      </c>
      <c r="C5693" s="0" t="n">
        <v>510</v>
      </c>
      <c r="D5693" s="0" t="str">
        <f aca="false">IFERROR(VLOOKUP($C5693,薬効分類マスタ!$A$2:$B$180,2,FALSE()),"未登録")</f>
        <v>生薬</v>
      </c>
      <c r="E5693" s="16" t="s">
        <v>13087</v>
      </c>
      <c r="F5693" s="16" t="s">
        <v>476</v>
      </c>
      <c r="G5693" s="16" t="s">
        <v>13088</v>
      </c>
      <c r="I5693" s="0" t="n">
        <v>11.1</v>
      </c>
      <c r="K5693" s="0" t="str">
        <f aca="false">IFERROR(IF(VLOOKUP($C5693,薬効分類マスタ!$A$2:$E$180,5,FALSE())=0,"",VLOOKUP($C5693,薬効分類マスタ!$A$2:$E$180,5,FALSE())),"")</f>
        <v/>
      </c>
      <c r="L5693" s="17"/>
      <c r="M5693" s="0" t="str">
        <f aca="false">IF($K5693="","",IF($L5693&lt;&gt;"",$L5693,VLOOKUP($C5693,薬効分類マスタ!$A$2:$F$180,6,FALSE())))</f>
        <v/>
      </c>
      <c r="N5693" s="0" t="str">
        <f aca="false">ASC(G5693)</f>
        <v>ﾆｶﾞｷ末</v>
      </c>
      <c r="O5693" s="0" t="str">
        <f aca="false">ASC(E5693)</f>
        <v>ﾆｶﾞｷ</v>
      </c>
      <c r="P5693" s="16" t="n">
        <f aca="false">N(P5692)+IF($C5693=検索!$B$49,1,0)</f>
        <v>0</v>
      </c>
    </row>
    <row r="5694" customFormat="false" ht="15" hidden="false" customHeight="false" outlineLevel="0" collapsed="false">
      <c r="A5694" s="16" t="s">
        <v>221</v>
      </c>
      <c r="B5694" s="0" t="s">
        <v>13089</v>
      </c>
      <c r="C5694" s="0" t="n">
        <v>510</v>
      </c>
      <c r="D5694" s="0" t="str">
        <f aca="false">IFERROR(VLOOKUP($C5694,薬効分類マスタ!$A$2:$B$180,2,FALSE()),"未登録")</f>
        <v>生薬</v>
      </c>
      <c r="E5694" s="16" t="s">
        <v>13087</v>
      </c>
      <c r="F5694" s="16" t="s">
        <v>476</v>
      </c>
      <c r="G5694" s="16" t="s">
        <v>13087</v>
      </c>
      <c r="I5694" s="0" t="n">
        <v>10.1</v>
      </c>
      <c r="K5694" s="0" t="str">
        <f aca="false">IFERROR(IF(VLOOKUP($C5694,薬効分類マスタ!$A$2:$E$180,5,FALSE())=0,"",VLOOKUP($C5694,薬効分類マスタ!$A$2:$E$180,5,FALSE())),"")</f>
        <v/>
      </c>
      <c r="L5694" s="17"/>
      <c r="M5694" s="0" t="str">
        <f aca="false">IF($K5694="","",IF($L5694&lt;&gt;"",$L5694,VLOOKUP($C5694,薬効分類マスタ!$A$2:$F$180,6,FALSE())))</f>
        <v/>
      </c>
      <c r="N5694" s="0" t="str">
        <f aca="false">ASC(G5694)</f>
        <v>ﾆｶﾞｷ</v>
      </c>
      <c r="O5694" s="0" t="str">
        <f aca="false">ASC(E5694)</f>
        <v>ﾆｶﾞｷ</v>
      </c>
      <c r="P5694" s="16" t="n">
        <f aca="false">N(P5693)+IF($C5694=検索!$B$49,1,0)</f>
        <v>0</v>
      </c>
    </row>
    <row r="5695" customFormat="false" ht="15" hidden="false" customHeight="false" outlineLevel="0" collapsed="false">
      <c r="A5695" s="16" t="s">
        <v>221</v>
      </c>
      <c r="B5695" s="0" t="s">
        <v>13090</v>
      </c>
      <c r="C5695" s="0" t="n">
        <v>510</v>
      </c>
      <c r="D5695" s="0" t="str">
        <f aca="false">IFERROR(VLOOKUP($C5695,薬効分類マスタ!$A$2:$B$180,2,FALSE()),"未登録")</f>
        <v>生薬</v>
      </c>
      <c r="E5695" s="16" t="s">
        <v>13091</v>
      </c>
      <c r="F5695" s="16" t="s">
        <v>476</v>
      </c>
      <c r="G5695" s="16" t="s">
        <v>13091</v>
      </c>
      <c r="I5695" s="0" t="n">
        <v>29.1</v>
      </c>
      <c r="K5695" s="0" t="str">
        <f aca="false">IFERROR(IF(VLOOKUP($C5695,薬効分類マスタ!$A$2:$E$180,5,FALSE())=0,"",VLOOKUP($C5695,薬効分類マスタ!$A$2:$E$180,5,FALSE())),"")</f>
        <v/>
      </c>
      <c r="L5695" s="17"/>
      <c r="M5695" s="0" t="str">
        <f aca="false">IF($K5695="","",IF($L5695&lt;&gt;"",$L5695,VLOOKUP($C5695,薬効分類マスタ!$A$2:$F$180,6,FALSE())))</f>
        <v/>
      </c>
      <c r="N5695" s="0" t="str">
        <f aca="false">ASC(G5695)</f>
        <v>ﾆｸｽﾞｸ</v>
      </c>
      <c r="O5695" s="0" t="str">
        <f aca="false">ASC(E5695)</f>
        <v>ﾆｸｽﾞｸ</v>
      </c>
      <c r="P5695" s="16" t="n">
        <f aca="false">N(P5694)+IF($C5695=検索!$B$49,1,0)</f>
        <v>0</v>
      </c>
    </row>
    <row r="5696" customFormat="false" ht="15" hidden="false" customHeight="false" outlineLevel="0" collapsed="false">
      <c r="A5696" s="16" t="s">
        <v>221</v>
      </c>
      <c r="B5696" s="0" t="s">
        <v>13092</v>
      </c>
      <c r="C5696" s="0" t="n">
        <v>510</v>
      </c>
      <c r="D5696" s="0" t="str">
        <f aca="false">IFERROR(VLOOKUP($C5696,薬効分類マスタ!$A$2:$B$180,2,FALSE()),"未登録")</f>
        <v>生薬</v>
      </c>
      <c r="E5696" s="16" t="s">
        <v>13093</v>
      </c>
      <c r="F5696" s="16" t="s">
        <v>476</v>
      </c>
      <c r="G5696" s="16" t="s">
        <v>13093</v>
      </c>
      <c r="I5696" s="0" t="n">
        <v>179.7</v>
      </c>
      <c r="K5696" s="0" t="str">
        <f aca="false">IFERROR(IF(VLOOKUP($C5696,薬効分類マスタ!$A$2:$E$180,5,FALSE())=0,"",VLOOKUP($C5696,薬効分類マスタ!$A$2:$E$180,5,FALSE())),"")</f>
        <v/>
      </c>
      <c r="L5696" s="17"/>
      <c r="M5696" s="0" t="str">
        <f aca="false">IF($K5696="","",IF($L5696&lt;&gt;"",$L5696,VLOOKUP($C5696,薬効分類マスタ!$A$2:$F$180,6,FALSE())))</f>
        <v/>
      </c>
      <c r="N5696" s="0" t="str">
        <f aca="false">ASC(G5696)</f>
        <v>ﾆﾝｼﾞﾝ</v>
      </c>
      <c r="O5696" s="0" t="str">
        <f aca="false">ASC(E5696)</f>
        <v>ﾆﾝｼﾞﾝ</v>
      </c>
      <c r="P5696" s="16" t="n">
        <f aca="false">N(P5695)+IF($C5696=検索!$B$49,1,0)</f>
        <v>0</v>
      </c>
    </row>
    <row r="5697" customFormat="false" ht="15" hidden="false" customHeight="false" outlineLevel="0" collapsed="false">
      <c r="A5697" s="16" t="s">
        <v>221</v>
      </c>
      <c r="B5697" s="0" t="s">
        <v>13094</v>
      </c>
      <c r="C5697" s="0" t="n">
        <v>510</v>
      </c>
      <c r="D5697" s="0" t="str">
        <f aca="false">IFERROR(VLOOKUP($C5697,薬効分類マスタ!$A$2:$B$180,2,FALSE()),"未登録")</f>
        <v>生薬</v>
      </c>
      <c r="E5697" s="16" t="s">
        <v>13095</v>
      </c>
      <c r="F5697" s="16" t="s">
        <v>476</v>
      </c>
      <c r="G5697" s="16" t="s">
        <v>13095</v>
      </c>
      <c r="I5697" s="0" t="n">
        <v>11.8</v>
      </c>
      <c r="K5697" s="0" t="str">
        <f aca="false">IFERROR(IF(VLOOKUP($C5697,薬効分類マスタ!$A$2:$E$180,5,FALSE())=0,"",VLOOKUP($C5697,薬効分類マスタ!$A$2:$E$180,5,FALSE())),"")</f>
        <v/>
      </c>
      <c r="L5697" s="17"/>
      <c r="M5697" s="0" t="str">
        <f aca="false">IF($K5697="","",IF($L5697&lt;&gt;"",$L5697,VLOOKUP($C5697,薬効分類マスタ!$A$2:$F$180,6,FALSE())))</f>
        <v/>
      </c>
      <c r="N5697" s="0" t="str">
        <f aca="false">ASC(G5697)</f>
        <v>ﾆﾝﾄﾞｳ</v>
      </c>
      <c r="O5697" s="0" t="str">
        <f aca="false">ASC(E5697)</f>
        <v>ﾆﾝﾄﾞｳ</v>
      </c>
      <c r="P5697" s="16" t="n">
        <f aca="false">N(P5696)+IF($C5697=検索!$B$49,1,0)</f>
        <v>0</v>
      </c>
    </row>
    <row r="5698" customFormat="false" ht="15" hidden="false" customHeight="false" outlineLevel="0" collapsed="false">
      <c r="A5698" s="16" t="s">
        <v>221</v>
      </c>
      <c r="B5698" s="0" t="s">
        <v>13096</v>
      </c>
      <c r="C5698" s="0" t="n">
        <v>510</v>
      </c>
      <c r="D5698" s="0" t="str">
        <f aca="false">IFERROR(VLOOKUP($C5698,薬効分類マスタ!$A$2:$B$180,2,FALSE()),"未登録")</f>
        <v>生薬</v>
      </c>
      <c r="E5698" s="16" t="s">
        <v>13095</v>
      </c>
      <c r="F5698" s="16" t="s">
        <v>476</v>
      </c>
      <c r="G5698" s="16" t="s">
        <v>13097</v>
      </c>
      <c r="H5698" s="16" t="s">
        <v>12296</v>
      </c>
      <c r="I5698" s="0" t="n">
        <v>12</v>
      </c>
      <c r="K5698" s="0" t="str">
        <f aca="false">IFERROR(IF(VLOOKUP($C5698,薬効分類マスタ!$A$2:$E$180,5,FALSE())=0,"",VLOOKUP($C5698,薬効分類マスタ!$A$2:$E$180,5,FALSE())),"")</f>
        <v/>
      </c>
      <c r="L5698" s="17"/>
      <c r="M5698" s="0" t="str">
        <f aca="false">IF($K5698="","",IF($L5698&lt;&gt;"",$L5698,VLOOKUP($C5698,薬効分類マスタ!$A$2:$F$180,6,FALSE())))</f>
        <v/>
      </c>
      <c r="N5698" s="0" t="str">
        <f aca="false">ASC(G5698)</f>
        <v>ﾄﾁﾓﾄのﾆﾝﾄﾞｳ</v>
      </c>
      <c r="O5698" s="0" t="str">
        <f aca="false">ASC(E5698)</f>
        <v>ﾆﾝﾄﾞｳ</v>
      </c>
      <c r="P5698" s="16" t="n">
        <f aca="false">N(P5697)+IF($C5698=検索!$B$49,1,0)</f>
        <v>0</v>
      </c>
    </row>
    <row r="5699" customFormat="false" ht="15" hidden="false" customHeight="false" outlineLevel="0" collapsed="false">
      <c r="A5699" s="16" t="s">
        <v>221</v>
      </c>
      <c r="B5699" s="0" t="s">
        <v>13098</v>
      </c>
      <c r="C5699" s="0" t="n">
        <v>510</v>
      </c>
      <c r="D5699" s="0" t="str">
        <f aca="false">IFERROR(VLOOKUP($C5699,薬効分類マスタ!$A$2:$B$180,2,FALSE()),"未登録")</f>
        <v>生薬</v>
      </c>
      <c r="E5699" s="16" t="s">
        <v>13099</v>
      </c>
      <c r="F5699" s="16" t="s">
        <v>476</v>
      </c>
      <c r="G5699" s="16" t="s">
        <v>13099</v>
      </c>
      <c r="I5699" s="0" t="n">
        <v>53.3</v>
      </c>
      <c r="K5699" s="0" t="str">
        <f aca="false">IFERROR(IF(VLOOKUP($C5699,薬効分類マスタ!$A$2:$E$180,5,FALSE())=0,"",VLOOKUP($C5699,薬効分類マスタ!$A$2:$E$180,5,FALSE())),"")</f>
        <v/>
      </c>
      <c r="L5699" s="17"/>
      <c r="M5699" s="0" t="str">
        <f aca="false">IF($K5699="","",IF($L5699&lt;&gt;"",$L5699,VLOOKUP($C5699,薬効分類マスタ!$A$2:$F$180,6,FALSE())))</f>
        <v/>
      </c>
      <c r="N5699" s="0" t="str">
        <f aca="false">ASC(G5699)</f>
        <v>ﾊﾞｲﾓ</v>
      </c>
      <c r="O5699" s="0" t="str">
        <f aca="false">ASC(E5699)</f>
        <v>ﾊﾞｲﾓ</v>
      </c>
      <c r="P5699" s="16" t="n">
        <f aca="false">N(P5698)+IF($C5699=検索!$B$49,1,0)</f>
        <v>0</v>
      </c>
    </row>
    <row r="5700" customFormat="false" ht="15" hidden="false" customHeight="false" outlineLevel="0" collapsed="false">
      <c r="A5700" s="16" t="s">
        <v>221</v>
      </c>
      <c r="B5700" s="0" t="s">
        <v>13100</v>
      </c>
      <c r="C5700" s="0" t="n">
        <v>510</v>
      </c>
      <c r="D5700" s="0" t="str">
        <f aca="false">IFERROR(VLOOKUP($C5700,薬効分類マスタ!$A$2:$B$180,2,FALSE()),"未登録")</f>
        <v>生薬</v>
      </c>
      <c r="E5700" s="16" t="s">
        <v>13101</v>
      </c>
      <c r="F5700" s="16" t="s">
        <v>476</v>
      </c>
      <c r="G5700" s="16" t="s">
        <v>13101</v>
      </c>
      <c r="I5700" s="0" t="n">
        <v>45.4</v>
      </c>
      <c r="K5700" s="0" t="str">
        <f aca="false">IFERROR(IF(VLOOKUP($C5700,薬効分類マスタ!$A$2:$E$180,5,FALSE())=0,"",VLOOKUP($C5700,薬効分類マスタ!$A$2:$E$180,5,FALSE())),"")</f>
        <v/>
      </c>
      <c r="L5700" s="17"/>
      <c r="M5700" s="0" t="str">
        <f aca="false">IF($K5700="","",IF($L5700&lt;&gt;"",$L5700,VLOOKUP($C5700,薬効分類マスタ!$A$2:$F$180,6,FALSE())))</f>
        <v/>
      </c>
      <c r="N5700" s="0" t="str">
        <f aca="false">ASC(G5700)</f>
        <v>ﾊﾞｸﾓﾝﾄﾞｳ</v>
      </c>
      <c r="O5700" s="0" t="str">
        <f aca="false">ASC(E5700)</f>
        <v>ﾊﾞｸﾓﾝﾄﾞｳ</v>
      </c>
      <c r="P5700" s="16" t="n">
        <f aca="false">N(P5699)+IF($C5700=検索!$B$49,1,0)</f>
        <v>0</v>
      </c>
    </row>
    <row r="5701" customFormat="false" ht="15" hidden="false" customHeight="false" outlineLevel="0" collapsed="false">
      <c r="A5701" s="16" t="s">
        <v>221</v>
      </c>
      <c r="B5701" s="0" t="s">
        <v>13102</v>
      </c>
      <c r="C5701" s="0" t="n">
        <v>510</v>
      </c>
      <c r="D5701" s="0" t="str">
        <f aca="false">IFERROR(VLOOKUP($C5701,薬効分類マスタ!$A$2:$B$180,2,FALSE()),"未登録")</f>
        <v>生薬</v>
      </c>
      <c r="E5701" s="16" t="s">
        <v>13101</v>
      </c>
      <c r="F5701" s="16" t="s">
        <v>476</v>
      </c>
      <c r="G5701" s="16" t="s">
        <v>13103</v>
      </c>
      <c r="H5701" s="16" t="s">
        <v>12348</v>
      </c>
      <c r="I5701" s="0" t="n">
        <v>59</v>
      </c>
      <c r="K5701" s="0" t="str">
        <f aca="false">IFERROR(IF(VLOOKUP($C5701,薬効分類マスタ!$A$2:$E$180,5,FALSE())=0,"",VLOOKUP($C5701,薬効分類マスタ!$A$2:$E$180,5,FALSE())),"")</f>
        <v/>
      </c>
      <c r="L5701" s="17"/>
      <c r="M5701" s="0" t="str">
        <f aca="false">IF($K5701="","",IF($L5701&lt;&gt;"",$L5701,VLOOKUP($C5701,薬効分類マスタ!$A$2:$F$180,6,FALSE())))</f>
        <v/>
      </c>
      <c r="N5701" s="0" t="str">
        <f aca="false">ASC(G5701)</f>
        <v>小島麦門冬M</v>
      </c>
      <c r="O5701" s="0" t="str">
        <f aca="false">ASC(E5701)</f>
        <v>ﾊﾞｸﾓﾝﾄﾞｳ</v>
      </c>
      <c r="P5701" s="16" t="n">
        <f aca="false">N(P5700)+IF($C5701=検索!$B$49,1,0)</f>
        <v>0</v>
      </c>
    </row>
    <row r="5702" customFormat="false" ht="15" hidden="false" customHeight="false" outlineLevel="0" collapsed="false">
      <c r="A5702" s="16" t="s">
        <v>221</v>
      </c>
      <c r="B5702" s="0" t="s">
        <v>13104</v>
      </c>
      <c r="C5702" s="0" t="n">
        <v>510</v>
      </c>
      <c r="D5702" s="0" t="str">
        <f aca="false">IFERROR(VLOOKUP($C5702,薬効分類マスタ!$A$2:$B$180,2,FALSE()),"未登録")</f>
        <v>生薬</v>
      </c>
      <c r="E5702" s="16" t="s">
        <v>13101</v>
      </c>
      <c r="F5702" s="16" t="s">
        <v>476</v>
      </c>
      <c r="G5702" s="16" t="s">
        <v>13105</v>
      </c>
      <c r="H5702" s="16" t="s">
        <v>12351</v>
      </c>
      <c r="I5702" s="0" t="n">
        <v>59</v>
      </c>
      <c r="K5702" s="0" t="str">
        <f aca="false">IFERROR(IF(VLOOKUP($C5702,薬効分類マスタ!$A$2:$E$180,5,FALSE())=0,"",VLOOKUP($C5702,薬効分類マスタ!$A$2:$E$180,5,FALSE())),"")</f>
        <v/>
      </c>
      <c r="L5702" s="17"/>
      <c r="M5702" s="0" t="str">
        <f aca="false">IF($K5702="","",IF($L5702&lt;&gt;"",$L5702,VLOOKUP($C5702,薬効分類マスタ!$A$2:$F$180,6,FALSE())))</f>
        <v/>
      </c>
      <c r="N5702" s="0" t="str">
        <f aca="false">ASC(G5702)</f>
        <v>高砂ﾊﾞｸﾓﾝﾄﾞｳM</v>
      </c>
      <c r="O5702" s="0" t="str">
        <f aca="false">ASC(E5702)</f>
        <v>ﾊﾞｸﾓﾝﾄﾞｳ</v>
      </c>
      <c r="P5702" s="16" t="n">
        <f aca="false">N(P5701)+IF($C5702=検索!$B$49,1,0)</f>
        <v>0</v>
      </c>
    </row>
    <row r="5703" customFormat="false" ht="15" hidden="false" customHeight="false" outlineLevel="0" collapsed="false">
      <c r="A5703" s="16" t="s">
        <v>221</v>
      </c>
      <c r="B5703" s="0" t="s">
        <v>13106</v>
      </c>
      <c r="C5703" s="0" t="n">
        <v>510</v>
      </c>
      <c r="D5703" s="0" t="str">
        <f aca="false">IFERROR(VLOOKUP($C5703,薬効分類マスタ!$A$2:$B$180,2,FALSE()),"未登録")</f>
        <v>生薬</v>
      </c>
      <c r="E5703" s="16" t="s">
        <v>13101</v>
      </c>
      <c r="F5703" s="16" t="s">
        <v>476</v>
      </c>
      <c r="G5703" s="16" t="s">
        <v>13107</v>
      </c>
      <c r="H5703" s="16" t="s">
        <v>9549</v>
      </c>
      <c r="I5703" s="0" t="n">
        <v>59</v>
      </c>
      <c r="K5703" s="0" t="str">
        <f aca="false">IFERROR(IF(VLOOKUP($C5703,薬効分類マスタ!$A$2:$E$180,5,FALSE())=0,"",VLOOKUP($C5703,薬効分類マスタ!$A$2:$E$180,5,FALSE())),"")</f>
        <v/>
      </c>
      <c r="L5703" s="17"/>
      <c r="M5703" s="0" t="str">
        <f aca="false">IF($K5703="","",IF($L5703&lt;&gt;"",$L5703,VLOOKUP($C5703,薬効分類マスタ!$A$2:$F$180,6,FALSE())))</f>
        <v/>
      </c>
      <c r="N5703" s="0" t="str">
        <f aca="false">ASC(G5703)</f>
        <v>ﾂﾑﾗの生薬ﾊﾞｸﾓﾝﾄﾞｳ</v>
      </c>
      <c r="O5703" s="0" t="str">
        <f aca="false">ASC(E5703)</f>
        <v>ﾊﾞｸﾓﾝﾄﾞｳ</v>
      </c>
      <c r="P5703" s="16" t="n">
        <f aca="false">N(P5702)+IF($C5703=検索!$B$49,1,0)</f>
        <v>0</v>
      </c>
    </row>
    <row r="5704" customFormat="false" ht="15" hidden="false" customHeight="false" outlineLevel="0" collapsed="false">
      <c r="A5704" s="16" t="s">
        <v>221</v>
      </c>
      <c r="B5704" s="0" t="s">
        <v>13108</v>
      </c>
      <c r="C5704" s="0" t="n">
        <v>510</v>
      </c>
      <c r="D5704" s="0" t="str">
        <f aca="false">IFERROR(VLOOKUP($C5704,薬効分類マスタ!$A$2:$B$180,2,FALSE()),"未登録")</f>
        <v>生薬</v>
      </c>
      <c r="E5704" s="16" t="s">
        <v>13101</v>
      </c>
      <c r="F5704" s="16" t="s">
        <v>476</v>
      </c>
      <c r="G5704" s="16" t="s">
        <v>13109</v>
      </c>
      <c r="H5704" s="16" t="s">
        <v>12296</v>
      </c>
      <c r="I5704" s="0" t="n">
        <v>59</v>
      </c>
      <c r="K5704" s="0" t="str">
        <f aca="false">IFERROR(IF(VLOOKUP($C5704,薬効分類マスタ!$A$2:$E$180,5,FALSE())=0,"",VLOOKUP($C5704,薬効分類マスタ!$A$2:$E$180,5,FALSE())),"")</f>
        <v/>
      </c>
      <c r="L5704" s="17"/>
      <c r="M5704" s="0" t="str">
        <f aca="false">IF($K5704="","",IF($L5704&lt;&gt;"",$L5704,VLOOKUP($C5704,薬効分類マスタ!$A$2:$F$180,6,FALSE())))</f>
        <v/>
      </c>
      <c r="N5704" s="0" t="str">
        <f aca="false">ASC(G5704)</f>
        <v>ﾄﾁﾓﾄのﾊﾞｸﾓﾝﾄﾞｳ</v>
      </c>
      <c r="O5704" s="0" t="str">
        <f aca="false">ASC(E5704)</f>
        <v>ﾊﾞｸﾓﾝﾄﾞｳ</v>
      </c>
      <c r="P5704" s="16" t="n">
        <f aca="false">N(P5703)+IF($C5704=検索!$B$49,1,0)</f>
        <v>0</v>
      </c>
    </row>
    <row r="5705" customFormat="false" ht="15" hidden="false" customHeight="false" outlineLevel="0" collapsed="false">
      <c r="A5705" s="16" t="s">
        <v>221</v>
      </c>
      <c r="B5705" s="0" t="s">
        <v>13110</v>
      </c>
      <c r="C5705" s="0" t="n">
        <v>510</v>
      </c>
      <c r="D5705" s="0" t="str">
        <f aca="false">IFERROR(VLOOKUP($C5705,薬効分類マスタ!$A$2:$B$180,2,FALSE()),"未登録")</f>
        <v>生薬</v>
      </c>
      <c r="E5705" s="16" t="s">
        <v>13101</v>
      </c>
      <c r="F5705" s="16" t="s">
        <v>476</v>
      </c>
      <c r="G5705" s="16" t="s">
        <v>13111</v>
      </c>
      <c r="H5705" s="16" t="s">
        <v>12358</v>
      </c>
      <c r="I5705" s="0" t="n">
        <v>59</v>
      </c>
      <c r="K5705" s="0" t="str">
        <f aca="false">IFERROR(IF(VLOOKUP($C5705,薬効分類マスタ!$A$2:$E$180,5,FALSE())=0,"",VLOOKUP($C5705,薬効分類マスタ!$A$2:$E$180,5,FALSE())),"")</f>
        <v/>
      </c>
      <c r="L5705" s="17"/>
      <c r="M5705" s="0" t="str">
        <f aca="false">IF($K5705="","",IF($L5705&lt;&gt;"",$L5705,VLOOKUP($C5705,薬効分類マスタ!$A$2:$F$180,6,FALSE())))</f>
        <v/>
      </c>
      <c r="N5705" s="0" t="str">
        <f aca="false">ASC(G5705)</f>
        <v>ﾎﾘｴ　ﾊﾞｸﾓﾝﾄﾞｳK</v>
      </c>
      <c r="O5705" s="0" t="str">
        <f aca="false">ASC(E5705)</f>
        <v>ﾊﾞｸﾓﾝﾄﾞｳ</v>
      </c>
      <c r="P5705" s="16" t="n">
        <f aca="false">N(P5704)+IF($C5705=検索!$B$49,1,0)</f>
        <v>0</v>
      </c>
    </row>
    <row r="5706" customFormat="false" ht="15" hidden="false" customHeight="false" outlineLevel="0" collapsed="false">
      <c r="A5706" s="16" t="s">
        <v>221</v>
      </c>
      <c r="B5706" s="0" t="s">
        <v>13112</v>
      </c>
      <c r="C5706" s="0" t="n">
        <v>510</v>
      </c>
      <c r="D5706" s="0" t="str">
        <f aca="false">IFERROR(VLOOKUP($C5706,薬効分類マスタ!$A$2:$B$180,2,FALSE()),"未登録")</f>
        <v>生薬</v>
      </c>
      <c r="E5706" s="16" t="s">
        <v>13113</v>
      </c>
      <c r="F5706" s="16" t="s">
        <v>476</v>
      </c>
      <c r="G5706" s="16" t="s">
        <v>13113</v>
      </c>
      <c r="I5706" s="0" t="n">
        <v>18.7</v>
      </c>
      <c r="K5706" s="0" t="str">
        <f aca="false">IFERROR(IF(VLOOKUP($C5706,薬効分類マスタ!$A$2:$E$180,5,FALSE())=0,"",VLOOKUP($C5706,薬効分類マスタ!$A$2:$E$180,5,FALSE())),"")</f>
        <v/>
      </c>
      <c r="L5706" s="17"/>
      <c r="M5706" s="0" t="str">
        <f aca="false">IF($K5706="","",IF($L5706&lt;&gt;"",$L5706,VLOOKUP($C5706,薬効分類マスタ!$A$2:$F$180,6,FALSE())))</f>
        <v/>
      </c>
      <c r="N5706" s="0" t="str">
        <f aca="false">ASC(G5706)</f>
        <v>ﾊｯｶ</v>
      </c>
      <c r="O5706" s="0" t="str">
        <f aca="false">ASC(E5706)</f>
        <v>ﾊｯｶ</v>
      </c>
      <c r="P5706" s="16" t="n">
        <f aca="false">N(P5705)+IF($C5706=検索!$B$49,1,0)</f>
        <v>0</v>
      </c>
    </row>
    <row r="5707" customFormat="false" ht="15" hidden="false" customHeight="false" outlineLevel="0" collapsed="false">
      <c r="A5707" s="16" t="s">
        <v>221</v>
      </c>
      <c r="B5707" s="0" t="s">
        <v>13114</v>
      </c>
      <c r="C5707" s="0" t="n">
        <v>510</v>
      </c>
      <c r="D5707" s="0" t="str">
        <f aca="false">IFERROR(VLOOKUP($C5707,薬効分類マスタ!$A$2:$B$180,2,FALSE()),"未登録")</f>
        <v>生薬</v>
      </c>
      <c r="E5707" s="16" t="s">
        <v>13113</v>
      </c>
      <c r="F5707" s="16" t="s">
        <v>476</v>
      </c>
      <c r="G5707" s="16" t="s">
        <v>13115</v>
      </c>
      <c r="H5707" s="16" t="s">
        <v>12296</v>
      </c>
      <c r="I5707" s="0" t="n">
        <v>24.3</v>
      </c>
      <c r="K5707" s="0" t="str">
        <f aca="false">IFERROR(IF(VLOOKUP($C5707,薬効分類マスタ!$A$2:$E$180,5,FALSE())=0,"",VLOOKUP($C5707,薬効分類マスタ!$A$2:$E$180,5,FALSE())),"")</f>
        <v/>
      </c>
      <c r="L5707" s="17"/>
      <c r="M5707" s="0" t="str">
        <f aca="false">IF($K5707="","",IF($L5707&lt;&gt;"",$L5707,VLOOKUP($C5707,薬効分類マスタ!$A$2:$F$180,6,FALSE())))</f>
        <v/>
      </c>
      <c r="N5707" s="0" t="str">
        <f aca="false">ASC(G5707)</f>
        <v>ﾄﾁﾓﾄのﾊｯｶ</v>
      </c>
      <c r="O5707" s="0" t="str">
        <f aca="false">ASC(E5707)</f>
        <v>ﾊｯｶ</v>
      </c>
      <c r="P5707" s="16" t="n">
        <f aca="false">N(P5706)+IF($C5707=検索!$B$49,1,0)</f>
        <v>0</v>
      </c>
    </row>
    <row r="5708" customFormat="false" ht="15" hidden="false" customHeight="false" outlineLevel="0" collapsed="false">
      <c r="A5708" s="16" t="s">
        <v>221</v>
      </c>
      <c r="B5708" s="0" t="s">
        <v>13116</v>
      </c>
      <c r="C5708" s="0" t="n">
        <v>510</v>
      </c>
      <c r="D5708" s="0" t="str">
        <f aca="false">IFERROR(VLOOKUP($C5708,薬効分類マスタ!$A$2:$B$180,2,FALSE()),"未登録")</f>
        <v>生薬</v>
      </c>
      <c r="E5708" s="16" t="s">
        <v>13113</v>
      </c>
      <c r="F5708" s="16" t="s">
        <v>476</v>
      </c>
      <c r="G5708" s="16" t="s">
        <v>13117</v>
      </c>
      <c r="H5708" s="16" t="s">
        <v>12351</v>
      </c>
      <c r="I5708" s="0" t="n">
        <v>24.3</v>
      </c>
      <c r="K5708" s="0" t="str">
        <f aca="false">IFERROR(IF(VLOOKUP($C5708,薬効分類マスタ!$A$2:$E$180,5,FALSE())=0,"",VLOOKUP($C5708,薬効分類マスタ!$A$2:$E$180,5,FALSE())),"")</f>
        <v/>
      </c>
      <c r="L5708" s="17"/>
      <c r="M5708" s="0" t="str">
        <f aca="false">IF($K5708="","",IF($L5708&lt;&gt;"",$L5708,VLOOKUP($C5708,薬効分類マスタ!$A$2:$F$180,6,FALSE())))</f>
        <v/>
      </c>
      <c r="N5708" s="0" t="str">
        <f aca="false">ASC(G5708)</f>
        <v>高砂ﾊｯｶM</v>
      </c>
      <c r="O5708" s="0" t="str">
        <f aca="false">ASC(E5708)</f>
        <v>ﾊｯｶ</v>
      </c>
      <c r="P5708" s="16" t="n">
        <f aca="false">N(P5707)+IF($C5708=検索!$B$49,1,0)</f>
        <v>0</v>
      </c>
    </row>
    <row r="5709" customFormat="false" ht="15" hidden="false" customHeight="false" outlineLevel="0" collapsed="false">
      <c r="A5709" s="16" t="s">
        <v>221</v>
      </c>
      <c r="B5709" s="0" t="s">
        <v>13118</v>
      </c>
      <c r="C5709" s="0" t="n">
        <v>510</v>
      </c>
      <c r="D5709" s="0" t="str">
        <f aca="false">IFERROR(VLOOKUP($C5709,薬効分類マスタ!$A$2:$B$180,2,FALSE()),"未登録")</f>
        <v>生薬</v>
      </c>
      <c r="E5709" s="16" t="s">
        <v>13113</v>
      </c>
      <c r="F5709" s="16" t="s">
        <v>476</v>
      </c>
      <c r="G5709" s="16" t="s">
        <v>13119</v>
      </c>
      <c r="H5709" s="16" t="s">
        <v>9549</v>
      </c>
      <c r="I5709" s="0" t="n">
        <v>24.3</v>
      </c>
      <c r="K5709" s="0" t="str">
        <f aca="false">IFERROR(IF(VLOOKUP($C5709,薬効分類マスタ!$A$2:$E$180,5,FALSE())=0,"",VLOOKUP($C5709,薬効分類マスタ!$A$2:$E$180,5,FALSE())),"")</f>
        <v/>
      </c>
      <c r="L5709" s="17"/>
      <c r="M5709" s="0" t="str">
        <f aca="false">IF($K5709="","",IF($L5709&lt;&gt;"",$L5709,VLOOKUP($C5709,薬効分類マスタ!$A$2:$F$180,6,FALSE())))</f>
        <v/>
      </c>
      <c r="N5709" s="0" t="str">
        <f aca="false">ASC(G5709)</f>
        <v>ﾂﾑﾗの生薬ﾊｯｶ</v>
      </c>
      <c r="O5709" s="0" t="str">
        <f aca="false">ASC(E5709)</f>
        <v>ﾊｯｶ</v>
      </c>
      <c r="P5709" s="16" t="n">
        <f aca="false">N(P5708)+IF($C5709=検索!$B$49,1,0)</f>
        <v>0</v>
      </c>
    </row>
    <row r="5710" customFormat="false" ht="15" hidden="false" customHeight="false" outlineLevel="0" collapsed="false">
      <c r="A5710" s="16" t="s">
        <v>221</v>
      </c>
      <c r="B5710" s="0" t="s">
        <v>13120</v>
      </c>
      <c r="C5710" s="0" t="n">
        <v>510</v>
      </c>
      <c r="D5710" s="0" t="str">
        <f aca="false">IFERROR(VLOOKUP($C5710,薬効分類マスタ!$A$2:$B$180,2,FALSE()),"未登録")</f>
        <v>生薬</v>
      </c>
      <c r="E5710" s="16" t="s">
        <v>13113</v>
      </c>
      <c r="F5710" s="16" t="s">
        <v>476</v>
      </c>
      <c r="G5710" s="16" t="s">
        <v>13121</v>
      </c>
      <c r="H5710" s="16" t="s">
        <v>12358</v>
      </c>
      <c r="I5710" s="0" t="n">
        <v>24.3</v>
      </c>
      <c r="K5710" s="0" t="str">
        <f aca="false">IFERROR(IF(VLOOKUP($C5710,薬効分類マスタ!$A$2:$E$180,5,FALSE())=0,"",VLOOKUP($C5710,薬効分類マスタ!$A$2:$E$180,5,FALSE())),"")</f>
        <v/>
      </c>
      <c r="L5710" s="17"/>
      <c r="M5710" s="0" t="str">
        <f aca="false">IF($K5710="","",IF($L5710&lt;&gt;"",$L5710,VLOOKUP($C5710,薬効分類マスタ!$A$2:$F$180,6,FALSE())))</f>
        <v/>
      </c>
      <c r="N5710" s="0" t="str">
        <f aca="false">ASC(G5710)</f>
        <v>ﾎﾘｴ　ﾊｯｶK</v>
      </c>
      <c r="O5710" s="0" t="str">
        <f aca="false">ASC(E5710)</f>
        <v>ﾊｯｶ</v>
      </c>
      <c r="P5710" s="16" t="n">
        <f aca="false">N(P5709)+IF($C5710=検索!$B$49,1,0)</f>
        <v>0</v>
      </c>
    </row>
    <row r="5711" customFormat="false" ht="15" hidden="false" customHeight="false" outlineLevel="0" collapsed="false">
      <c r="A5711" s="16" t="s">
        <v>221</v>
      </c>
      <c r="B5711" s="0" t="s">
        <v>13122</v>
      </c>
      <c r="C5711" s="0" t="n">
        <v>510</v>
      </c>
      <c r="D5711" s="0" t="str">
        <f aca="false">IFERROR(VLOOKUP($C5711,薬効分類マスタ!$A$2:$B$180,2,FALSE()),"未登録")</f>
        <v>生薬</v>
      </c>
      <c r="E5711" s="16" t="s">
        <v>13123</v>
      </c>
      <c r="F5711" s="16" t="s">
        <v>476</v>
      </c>
      <c r="G5711" s="16" t="s">
        <v>13123</v>
      </c>
      <c r="I5711" s="0" t="n">
        <v>54.4</v>
      </c>
      <c r="K5711" s="0" t="str">
        <f aca="false">IFERROR(IF(VLOOKUP($C5711,薬効分類マスタ!$A$2:$E$180,5,FALSE())=0,"",VLOOKUP($C5711,薬効分類マスタ!$A$2:$E$180,5,FALSE())),"")</f>
        <v/>
      </c>
      <c r="L5711" s="17"/>
      <c r="M5711" s="0" t="str">
        <f aca="false">IF($K5711="","",IF($L5711&lt;&gt;"",$L5711,VLOOKUP($C5711,薬効分類マスタ!$A$2:$F$180,6,FALSE())))</f>
        <v/>
      </c>
      <c r="N5711" s="0" t="str">
        <f aca="false">ASC(G5711)</f>
        <v>ﾊﾏﾎﾞｳﾌｳ</v>
      </c>
      <c r="O5711" s="0" t="str">
        <f aca="false">ASC(E5711)</f>
        <v>ﾊﾏﾎﾞｳﾌｳ</v>
      </c>
      <c r="P5711" s="16" t="n">
        <f aca="false">N(P5710)+IF($C5711=検索!$B$49,1,0)</f>
        <v>0</v>
      </c>
    </row>
    <row r="5712" customFormat="false" ht="15" hidden="false" customHeight="false" outlineLevel="0" collapsed="false">
      <c r="A5712" s="16" t="s">
        <v>221</v>
      </c>
      <c r="B5712" s="0" t="s">
        <v>13124</v>
      </c>
      <c r="C5712" s="0" t="n">
        <v>510</v>
      </c>
      <c r="D5712" s="0" t="str">
        <f aca="false">IFERROR(VLOOKUP($C5712,薬効分類マスタ!$A$2:$B$180,2,FALSE()),"未登録")</f>
        <v>生薬</v>
      </c>
      <c r="E5712" s="16" t="s">
        <v>13125</v>
      </c>
      <c r="F5712" s="16" t="s">
        <v>476</v>
      </c>
      <c r="G5712" s="16" t="s">
        <v>13125</v>
      </c>
      <c r="I5712" s="0" t="n">
        <v>45.7</v>
      </c>
      <c r="K5712" s="0" t="str">
        <f aca="false">IFERROR(IF(VLOOKUP($C5712,薬効分類マスタ!$A$2:$E$180,5,FALSE())=0,"",VLOOKUP($C5712,薬効分類マスタ!$A$2:$E$180,5,FALSE())),"")</f>
        <v/>
      </c>
      <c r="L5712" s="17"/>
      <c r="M5712" s="0" t="str">
        <f aca="false">IF($K5712="","",IF($L5712&lt;&gt;"",$L5712,VLOOKUP($C5712,薬効分類マスタ!$A$2:$F$180,6,FALSE())))</f>
        <v/>
      </c>
      <c r="N5712" s="0" t="str">
        <f aca="false">ASC(G5712)</f>
        <v>ﾊﾝｹﾞ</v>
      </c>
      <c r="O5712" s="0" t="str">
        <f aca="false">ASC(E5712)</f>
        <v>ﾊﾝｹﾞ</v>
      </c>
      <c r="P5712" s="16" t="n">
        <f aca="false">N(P5711)+IF($C5712=検索!$B$49,1,0)</f>
        <v>0</v>
      </c>
    </row>
    <row r="5713" customFormat="false" ht="15" hidden="false" customHeight="false" outlineLevel="0" collapsed="false">
      <c r="A5713" s="16" t="s">
        <v>221</v>
      </c>
      <c r="B5713" s="0" t="s">
        <v>13126</v>
      </c>
      <c r="C5713" s="0" t="n">
        <v>510</v>
      </c>
      <c r="D5713" s="0" t="str">
        <f aca="false">IFERROR(VLOOKUP($C5713,薬効分類マスタ!$A$2:$B$180,2,FALSE()),"未登録")</f>
        <v>生薬</v>
      </c>
      <c r="E5713" s="16" t="s">
        <v>13125</v>
      </c>
      <c r="F5713" s="16" t="s">
        <v>476</v>
      </c>
      <c r="G5713" s="16" t="s">
        <v>13127</v>
      </c>
      <c r="H5713" s="16" t="s">
        <v>12293</v>
      </c>
      <c r="I5713" s="0" t="n">
        <v>59.4</v>
      </c>
      <c r="K5713" s="0" t="str">
        <f aca="false">IFERROR(IF(VLOOKUP($C5713,薬効分類マスタ!$A$2:$E$180,5,FALSE())=0,"",VLOOKUP($C5713,薬効分類マスタ!$A$2:$E$180,5,FALSE())),"")</f>
        <v/>
      </c>
      <c r="L5713" s="17"/>
      <c r="M5713" s="0" t="str">
        <f aca="false">IF($K5713="","",IF($L5713&lt;&gt;"",$L5713,VLOOKUP($C5713,薬効分類マスタ!$A$2:$F$180,6,FALSE())))</f>
        <v/>
      </c>
      <c r="N5713" s="0" t="str">
        <f aca="false">ASC(G5713)</f>
        <v>ｳﾁﾀﾞのﾊﾝｹﾞM</v>
      </c>
      <c r="O5713" s="0" t="str">
        <f aca="false">ASC(E5713)</f>
        <v>ﾊﾝｹﾞ</v>
      </c>
      <c r="P5713" s="16" t="n">
        <f aca="false">N(P5712)+IF($C5713=検索!$B$49,1,0)</f>
        <v>0</v>
      </c>
    </row>
    <row r="5714" customFormat="false" ht="15" hidden="false" customHeight="false" outlineLevel="0" collapsed="false">
      <c r="A5714" s="16" t="s">
        <v>221</v>
      </c>
      <c r="B5714" s="0" t="s">
        <v>13128</v>
      </c>
      <c r="C5714" s="0" t="n">
        <v>510</v>
      </c>
      <c r="D5714" s="0" t="str">
        <f aca="false">IFERROR(VLOOKUP($C5714,薬効分類マスタ!$A$2:$B$180,2,FALSE()),"未登録")</f>
        <v>生薬</v>
      </c>
      <c r="E5714" s="16" t="s">
        <v>13125</v>
      </c>
      <c r="F5714" s="16" t="s">
        <v>476</v>
      </c>
      <c r="G5714" s="16" t="s">
        <v>13129</v>
      </c>
      <c r="H5714" s="16" t="s">
        <v>7488</v>
      </c>
      <c r="I5714" s="0" t="n">
        <v>59.4</v>
      </c>
      <c r="K5714" s="0" t="str">
        <f aca="false">IFERROR(IF(VLOOKUP($C5714,薬効分類マスタ!$A$2:$E$180,5,FALSE())=0,"",VLOOKUP($C5714,薬効分類マスタ!$A$2:$E$180,5,FALSE())),"")</f>
        <v/>
      </c>
      <c r="L5714" s="17"/>
      <c r="M5714" s="0" t="str">
        <f aca="false">IF($K5714="","",IF($L5714&lt;&gt;"",$L5714,VLOOKUP($C5714,薬効分類マスタ!$A$2:$F$180,6,FALSE())))</f>
        <v/>
      </c>
      <c r="N5714" s="0" t="str">
        <f aca="false">ASC(G5714)</f>
        <v>花扇ﾊﾝｹﾞK</v>
      </c>
      <c r="O5714" s="0" t="str">
        <f aca="false">ASC(E5714)</f>
        <v>ﾊﾝｹﾞ</v>
      </c>
      <c r="P5714" s="16" t="n">
        <f aca="false">N(P5713)+IF($C5714=検索!$B$49,1,0)</f>
        <v>0</v>
      </c>
    </row>
    <row r="5715" customFormat="false" ht="15" hidden="false" customHeight="false" outlineLevel="0" collapsed="false">
      <c r="A5715" s="16" t="s">
        <v>221</v>
      </c>
      <c r="B5715" s="0" t="s">
        <v>13130</v>
      </c>
      <c r="C5715" s="0" t="n">
        <v>510</v>
      </c>
      <c r="D5715" s="0" t="str">
        <f aca="false">IFERROR(VLOOKUP($C5715,薬効分類マスタ!$A$2:$B$180,2,FALSE()),"未登録")</f>
        <v>生薬</v>
      </c>
      <c r="E5715" s="16" t="s">
        <v>13125</v>
      </c>
      <c r="F5715" s="16" t="s">
        <v>476</v>
      </c>
      <c r="G5715" s="16" t="s">
        <v>13131</v>
      </c>
      <c r="H5715" s="16" t="s">
        <v>12335</v>
      </c>
      <c r="I5715" s="0" t="n">
        <v>59.4</v>
      </c>
      <c r="K5715" s="0" t="str">
        <f aca="false">IFERROR(IF(VLOOKUP($C5715,薬効分類マスタ!$A$2:$E$180,5,FALSE())=0,"",VLOOKUP($C5715,薬効分類マスタ!$A$2:$E$180,5,FALSE())),"")</f>
        <v/>
      </c>
      <c r="L5715" s="17"/>
      <c r="M5715" s="0" t="str">
        <f aca="false">IF($K5715="","",IF($L5715&lt;&gt;"",$L5715,VLOOKUP($C5715,薬効分類マスタ!$A$2:$F$180,6,FALSE())))</f>
        <v/>
      </c>
      <c r="N5715" s="0" t="str">
        <f aca="false">ASC(G5715)</f>
        <v>ﾊﾝｹﾞﾀﾞｲｺｰM</v>
      </c>
      <c r="O5715" s="0" t="str">
        <f aca="false">ASC(E5715)</f>
        <v>ﾊﾝｹﾞ</v>
      </c>
      <c r="P5715" s="16" t="n">
        <f aca="false">N(P5714)+IF($C5715=検索!$B$49,1,0)</f>
        <v>0</v>
      </c>
    </row>
    <row r="5716" customFormat="false" ht="15" hidden="false" customHeight="false" outlineLevel="0" collapsed="false">
      <c r="A5716" s="16" t="s">
        <v>221</v>
      </c>
      <c r="B5716" s="0" t="s">
        <v>13132</v>
      </c>
      <c r="C5716" s="0" t="n">
        <v>510</v>
      </c>
      <c r="D5716" s="0" t="str">
        <f aca="false">IFERROR(VLOOKUP($C5716,薬効分類マスタ!$A$2:$B$180,2,FALSE()),"未登録")</f>
        <v>生薬</v>
      </c>
      <c r="E5716" s="16" t="s">
        <v>13125</v>
      </c>
      <c r="F5716" s="16" t="s">
        <v>476</v>
      </c>
      <c r="G5716" s="16" t="s">
        <v>13133</v>
      </c>
      <c r="H5716" s="16" t="s">
        <v>12351</v>
      </c>
      <c r="I5716" s="0" t="n">
        <v>59.4</v>
      </c>
      <c r="K5716" s="0" t="str">
        <f aca="false">IFERROR(IF(VLOOKUP($C5716,薬効分類マスタ!$A$2:$E$180,5,FALSE())=0,"",VLOOKUP($C5716,薬効分類マスタ!$A$2:$E$180,5,FALSE())),"")</f>
        <v/>
      </c>
      <c r="L5716" s="17"/>
      <c r="M5716" s="0" t="str">
        <f aca="false">IF($K5716="","",IF($L5716&lt;&gt;"",$L5716,VLOOKUP($C5716,薬効分類マスタ!$A$2:$F$180,6,FALSE())))</f>
        <v/>
      </c>
      <c r="N5716" s="0" t="str">
        <f aca="false">ASC(G5716)</f>
        <v>高砂ﾊﾝｹﾞM</v>
      </c>
      <c r="O5716" s="0" t="str">
        <f aca="false">ASC(E5716)</f>
        <v>ﾊﾝｹﾞ</v>
      </c>
      <c r="P5716" s="16" t="n">
        <f aca="false">N(P5715)+IF($C5716=検索!$B$49,1,0)</f>
        <v>0</v>
      </c>
    </row>
    <row r="5717" customFormat="false" ht="15" hidden="false" customHeight="false" outlineLevel="0" collapsed="false">
      <c r="A5717" s="16" t="s">
        <v>221</v>
      </c>
      <c r="B5717" s="0" t="s">
        <v>13134</v>
      </c>
      <c r="C5717" s="0" t="n">
        <v>510</v>
      </c>
      <c r="D5717" s="0" t="str">
        <f aca="false">IFERROR(VLOOKUP($C5717,薬効分類マスタ!$A$2:$B$180,2,FALSE()),"未登録")</f>
        <v>生薬</v>
      </c>
      <c r="E5717" s="16" t="s">
        <v>13125</v>
      </c>
      <c r="F5717" s="16" t="s">
        <v>476</v>
      </c>
      <c r="G5717" s="16" t="s">
        <v>13135</v>
      </c>
      <c r="H5717" s="16" t="s">
        <v>9549</v>
      </c>
      <c r="I5717" s="0" t="n">
        <v>59.4</v>
      </c>
      <c r="K5717" s="0" t="str">
        <f aca="false">IFERROR(IF(VLOOKUP($C5717,薬効分類マスタ!$A$2:$E$180,5,FALSE())=0,"",VLOOKUP($C5717,薬効分類マスタ!$A$2:$E$180,5,FALSE())),"")</f>
        <v/>
      </c>
      <c r="L5717" s="17"/>
      <c r="M5717" s="0" t="str">
        <f aca="false">IF($K5717="","",IF($L5717&lt;&gt;"",$L5717,VLOOKUP($C5717,薬効分類マスタ!$A$2:$F$180,6,FALSE())))</f>
        <v/>
      </c>
      <c r="N5717" s="0" t="str">
        <f aca="false">ASC(G5717)</f>
        <v>ﾂﾑﾗの生薬ﾊﾝｹﾞ</v>
      </c>
      <c r="O5717" s="0" t="str">
        <f aca="false">ASC(E5717)</f>
        <v>ﾊﾝｹﾞ</v>
      </c>
      <c r="P5717" s="16" t="n">
        <f aca="false">N(P5716)+IF($C5717=検索!$B$49,1,0)</f>
        <v>0</v>
      </c>
    </row>
    <row r="5718" customFormat="false" ht="15" hidden="false" customHeight="false" outlineLevel="0" collapsed="false">
      <c r="A5718" s="16" t="s">
        <v>221</v>
      </c>
      <c r="B5718" s="0" t="s">
        <v>13136</v>
      </c>
      <c r="C5718" s="0" t="n">
        <v>510</v>
      </c>
      <c r="D5718" s="0" t="str">
        <f aca="false">IFERROR(VLOOKUP($C5718,薬効分類マスタ!$A$2:$B$180,2,FALSE()),"未登録")</f>
        <v>生薬</v>
      </c>
      <c r="E5718" s="16" t="s">
        <v>13125</v>
      </c>
      <c r="F5718" s="16" t="s">
        <v>476</v>
      </c>
      <c r="G5718" s="16" t="s">
        <v>13137</v>
      </c>
      <c r="H5718" s="16" t="s">
        <v>12296</v>
      </c>
      <c r="I5718" s="0" t="n">
        <v>59.4</v>
      </c>
      <c r="K5718" s="0" t="str">
        <f aca="false">IFERROR(IF(VLOOKUP($C5718,薬効分類マスタ!$A$2:$E$180,5,FALSE())=0,"",VLOOKUP($C5718,薬効分類マスタ!$A$2:$E$180,5,FALSE())),"")</f>
        <v/>
      </c>
      <c r="L5718" s="17"/>
      <c r="M5718" s="0" t="str">
        <f aca="false">IF($K5718="","",IF($L5718&lt;&gt;"",$L5718,VLOOKUP($C5718,薬効分類マスタ!$A$2:$F$180,6,FALSE())))</f>
        <v/>
      </c>
      <c r="N5718" s="0" t="str">
        <f aca="false">ASC(G5718)</f>
        <v>ﾄﾁﾓﾄのﾊﾝｹﾞ</v>
      </c>
      <c r="O5718" s="0" t="str">
        <f aca="false">ASC(E5718)</f>
        <v>ﾊﾝｹﾞ</v>
      </c>
      <c r="P5718" s="16" t="n">
        <f aca="false">N(P5717)+IF($C5718=検索!$B$49,1,0)</f>
        <v>0</v>
      </c>
    </row>
    <row r="5719" customFormat="false" ht="15" hidden="false" customHeight="false" outlineLevel="0" collapsed="false">
      <c r="A5719" s="16" t="s">
        <v>221</v>
      </c>
      <c r="B5719" s="0" t="s">
        <v>13138</v>
      </c>
      <c r="C5719" s="0" t="n">
        <v>510</v>
      </c>
      <c r="D5719" s="0" t="str">
        <f aca="false">IFERROR(VLOOKUP($C5719,薬効分類マスタ!$A$2:$B$180,2,FALSE()),"未登録")</f>
        <v>生薬</v>
      </c>
      <c r="E5719" s="16" t="s">
        <v>13125</v>
      </c>
      <c r="F5719" s="16" t="s">
        <v>476</v>
      </c>
      <c r="G5719" s="16" t="s">
        <v>13139</v>
      </c>
      <c r="H5719" s="16" t="s">
        <v>12469</v>
      </c>
      <c r="I5719" s="0" t="n">
        <v>59.4</v>
      </c>
      <c r="K5719" s="0" t="str">
        <f aca="false">IFERROR(IF(VLOOKUP($C5719,薬効分類マスタ!$A$2:$E$180,5,FALSE())=0,"",VLOOKUP($C5719,薬効分類マスタ!$A$2:$E$180,5,FALSE())),"")</f>
        <v/>
      </c>
      <c r="L5719" s="17"/>
      <c r="M5719" s="0" t="str">
        <f aca="false">IF($K5719="","",IF($L5719&lt;&gt;"",$L5719,VLOOKUP($C5719,薬効分類マスタ!$A$2:$F$180,6,FALSE())))</f>
        <v/>
      </c>
      <c r="N5719" s="0" t="str">
        <f aca="false">ASC(G5719)</f>
        <v>ﾂﾙｲのﾊﾝｹﾞM</v>
      </c>
      <c r="O5719" s="0" t="str">
        <f aca="false">ASC(E5719)</f>
        <v>ﾊﾝｹﾞ</v>
      </c>
      <c r="P5719" s="16" t="n">
        <f aca="false">N(P5718)+IF($C5719=検索!$B$49,1,0)</f>
        <v>0</v>
      </c>
    </row>
    <row r="5720" customFormat="false" ht="15" hidden="false" customHeight="false" outlineLevel="0" collapsed="false">
      <c r="A5720" s="16" t="s">
        <v>221</v>
      </c>
      <c r="B5720" s="0" t="s">
        <v>13140</v>
      </c>
      <c r="C5720" s="0" t="n">
        <v>510</v>
      </c>
      <c r="D5720" s="0" t="str">
        <f aca="false">IFERROR(VLOOKUP($C5720,薬効分類マスタ!$A$2:$B$180,2,FALSE()),"未登録")</f>
        <v>生薬</v>
      </c>
      <c r="E5720" s="16" t="s">
        <v>13125</v>
      </c>
      <c r="F5720" s="16" t="s">
        <v>476</v>
      </c>
      <c r="G5720" s="16" t="s">
        <v>13141</v>
      </c>
      <c r="H5720" s="16" t="s">
        <v>12358</v>
      </c>
      <c r="I5720" s="0" t="n">
        <v>59.4</v>
      </c>
      <c r="K5720" s="0" t="str">
        <f aca="false">IFERROR(IF(VLOOKUP($C5720,薬効分類マスタ!$A$2:$E$180,5,FALSE())=0,"",VLOOKUP($C5720,薬効分類マスタ!$A$2:$E$180,5,FALSE())),"")</f>
        <v/>
      </c>
      <c r="L5720" s="17"/>
      <c r="M5720" s="0" t="str">
        <f aca="false">IF($K5720="","",IF($L5720&lt;&gt;"",$L5720,VLOOKUP($C5720,薬効分類マスタ!$A$2:$F$180,6,FALSE())))</f>
        <v/>
      </c>
      <c r="N5720" s="0" t="str">
        <f aca="false">ASC(G5720)</f>
        <v>ﾎﾘｴ　ﾊﾝｹﾞK</v>
      </c>
      <c r="O5720" s="0" t="str">
        <f aca="false">ASC(E5720)</f>
        <v>ﾊﾝｹﾞ</v>
      </c>
      <c r="P5720" s="16" t="n">
        <f aca="false">N(P5719)+IF($C5720=検索!$B$49,1,0)</f>
        <v>0</v>
      </c>
    </row>
    <row r="5721" customFormat="false" ht="15" hidden="false" customHeight="false" outlineLevel="0" collapsed="false">
      <c r="A5721" s="16" t="s">
        <v>221</v>
      </c>
      <c r="B5721" s="0" t="s">
        <v>13142</v>
      </c>
      <c r="C5721" s="0" t="n">
        <v>510</v>
      </c>
      <c r="D5721" s="0" t="str">
        <f aca="false">IFERROR(VLOOKUP($C5721,薬効分類マスタ!$A$2:$B$180,2,FALSE()),"未登録")</f>
        <v>生薬</v>
      </c>
      <c r="E5721" s="16" t="s">
        <v>13125</v>
      </c>
      <c r="F5721" s="16" t="s">
        <v>476</v>
      </c>
      <c r="G5721" s="16" t="s">
        <v>13143</v>
      </c>
      <c r="H5721" s="16" t="s">
        <v>12474</v>
      </c>
      <c r="I5721" s="0" t="n">
        <v>59.4</v>
      </c>
      <c r="K5721" s="0" t="str">
        <f aca="false">IFERROR(IF(VLOOKUP($C5721,薬効分類マスタ!$A$2:$E$180,5,FALSE())=0,"",VLOOKUP($C5721,薬効分類マスタ!$A$2:$E$180,5,FALSE())),"")</f>
        <v/>
      </c>
      <c r="L5721" s="17"/>
      <c r="M5721" s="0" t="str">
        <f aca="false">IF($K5721="","",IF($L5721&lt;&gt;"",$L5721,VLOOKUP($C5721,薬効分類マスタ!$A$2:$F$180,6,FALSE())))</f>
        <v/>
      </c>
      <c r="N5721" s="0" t="str">
        <f aca="false">ASC(G5721)</f>
        <v>ﾅｶｼﾞﾏ　ﾊﾝｹﾞ</v>
      </c>
      <c r="O5721" s="0" t="str">
        <f aca="false">ASC(E5721)</f>
        <v>ﾊﾝｹﾞ</v>
      </c>
      <c r="P5721" s="16" t="n">
        <f aca="false">N(P5720)+IF($C5721=検索!$B$49,1,0)</f>
        <v>0</v>
      </c>
    </row>
    <row r="5722" customFormat="false" ht="15" hidden="false" customHeight="false" outlineLevel="0" collapsed="false">
      <c r="A5722" s="16" t="s">
        <v>221</v>
      </c>
      <c r="B5722" s="0" t="s">
        <v>13144</v>
      </c>
      <c r="C5722" s="0" t="n">
        <v>510</v>
      </c>
      <c r="D5722" s="0" t="str">
        <f aca="false">IFERROR(VLOOKUP($C5722,薬効分類マスタ!$A$2:$B$180,2,FALSE()),"未登録")</f>
        <v>生薬</v>
      </c>
      <c r="E5722" s="16" t="s">
        <v>13145</v>
      </c>
      <c r="F5722" s="16" t="s">
        <v>476</v>
      </c>
      <c r="G5722" s="16" t="s">
        <v>13145</v>
      </c>
      <c r="I5722" s="0" t="n">
        <v>23.1</v>
      </c>
      <c r="K5722" s="0" t="str">
        <f aca="false">IFERROR(IF(VLOOKUP($C5722,薬効分類マスタ!$A$2:$E$180,5,FALSE())=0,"",VLOOKUP($C5722,薬効分類マスタ!$A$2:$E$180,5,FALSE())),"")</f>
        <v/>
      </c>
      <c r="L5722" s="17"/>
      <c r="M5722" s="0" t="str">
        <f aca="false">IF($K5722="","",IF($L5722&lt;&gt;"",$L5722,VLOOKUP($C5722,薬効分類マスタ!$A$2:$F$180,6,FALSE())))</f>
        <v/>
      </c>
      <c r="N5722" s="0" t="str">
        <f aca="false">ASC(G5722)</f>
        <v>ﾋｼﾉﾐ</v>
      </c>
      <c r="O5722" s="0" t="str">
        <f aca="false">ASC(E5722)</f>
        <v>ﾋｼﾉﾐ</v>
      </c>
      <c r="P5722" s="16" t="n">
        <f aca="false">N(P5721)+IF($C5722=検索!$B$49,1,0)</f>
        <v>0</v>
      </c>
    </row>
    <row r="5723" customFormat="false" ht="15" hidden="false" customHeight="false" outlineLevel="0" collapsed="false">
      <c r="A5723" s="16" t="s">
        <v>221</v>
      </c>
      <c r="B5723" s="0" t="s">
        <v>13146</v>
      </c>
      <c r="C5723" s="0" t="n">
        <v>510</v>
      </c>
      <c r="D5723" s="0" t="str">
        <f aca="false">IFERROR(VLOOKUP($C5723,薬効分類マスタ!$A$2:$B$180,2,FALSE()),"未登録")</f>
        <v>生薬</v>
      </c>
      <c r="E5723" s="16" t="s">
        <v>13147</v>
      </c>
      <c r="F5723" s="16" t="s">
        <v>476</v>
      </c>
      <c r="G5723" s="16" t="s">
        <v>13147</v>
      </c>
      <c r="I5723" s="0" t="n">
        <v>24.3</v>
      </c>
      <c r="K5723" s="0" t="str">
        <f aca="false">IFERROR(IF(VLOOKUP($C5723,薬効分類マスタ!$A$2:$E$180,5,FALSE())=0,"",VLOOKUP($C5723,薬効分類マスタ!$A$2:$E$180,5,FALSE())),"")</f>
        <v/>
      </c>
      <c r="L5723" s="17"/>
      <c r="M5723" s="0" t="str">
        <f aca="false">IF($K5723="","",IF($L5723&lt;&gt;"",$L5723,VLOOKUP($C5723,薬効分類マスタ!$A$2:$F$180,6,FALSE())))</f>
        <v/>
      </c>
      <c r="N5723" s="0" t="str">
        <f aca="false">ASC(G5723)</f>
        <v>ﾋﾞｬｸｺﾞｳ</v>
      </c>
      <c r="O5723" s="0" t="str">
        <f aca="false">ASC(E5723)</f>
        <v>ﾋﾞｬｸｺﾞｳ</v>
      </c>
      <c r="P5723" s="16" t="n">
        <f aca="false">N(P5722)+IF($C5723=検索!$B$49,1,0)</f>
        <v>0</v>
      </c>
    </row>
    <row r="5724" customFormat="false" ht="15" hidden="false" customHeight="false" outlineLevel="0" collapsed="false">
      <c r="A5724" s="16" t="s">
        <v>221</v>
      </c>
      <c r="B5724" s="0" t="s">
        <v>13148</v>
      </c>
      <c r="C5724" s="0" t="n">
        <v>510</v>
      </c>
      <c r="D5724" s="0" t="str">
        <f aca="false">IFERROR(VLOOKUP($C5724,薬効分類マスタ!$A$2:$B$180,2,FALSE()),"未登録")</f>
        <v>生薬</v>
      </c>
      <c r="E5724" s="16" t="s">
        <v>13147</v>
      </c>
      <c r="F5724" s="16" t="s">
        <v>476</v>
      </c>
      <c r="G5724" s="16" t="s">
        <v>13149</v>
      </c>
      <c r="H5724" s="16" t="s">
        <v>12296</v>
      </c>
      <c r="I5724" s="0" t="n">
        <v>25.5</v>
      </c>
      <c r="K5724" s="0" t="str">
        <f aca="false">IFERROR(IF(VLOOKUP($C5724,薬効分類マスタ!$A$2:$E$180,5,FALSE())=0,"",VLOOKUP($C5724,薬効分類マスタ!$A$2:$E$180,5,FALSE())),"")</f>
        <v/>
      </c>
      <c r="L5724" s="17"/>
      <c r="M5724" s="0" t="str">
        <f aca="false">IF($K5724="","",IF($L5724&lt;&gt;"",$L5724,VLOOKUP($C5724,薬効分類マスタ!$A$2:$F$180,6,FALSE())))</f>
        <v/>
      </c>
      <c r="N5724" s="0" t="str">
        <f aca="false">ASC(G5724)</f>
        <v>ﾄﾁﾓﾄのﾋﾞｬｸｺﾞｳ</v>
      </c>
      <c r="O5724" s="0" t="str">
        <f aca="false">ASC(E5724)</f>
        <v>ﾋﾞｬｸｺﾞｳ</v>
      </c>
      <c r="P5724" s="16" t="n">
        <f aca="false">N(P5723)+IF($C5724=検索!$B$49,1,0)</f>
        <v>0</v>
      </c>
    </row>
    <row r="5725" customFormat="false" ht="15" hidden="false" customHeight="false" outlineLevel="0" collapsed="false">
      <c r="A5725" s="16" t="s">
        <v>221</v>
      </c>
      <c r="B5725" s="0" t="s">
        <v>13150</v>
      </c>
      <c r="C5725" s="0" t="n">
        <v>510</v>
      </c>
      <c r="D5725" s="0" t="str">
        <f aca="false">IFERROR(VLOOKUP($C5725,薬効分類マスタ!$A$2:$B$180,2,FALSE()),"未登録")</f>
        <v>生薬</v>
      </c>
      <c r="E5725" s="16" t="s">
        <v>13151</v>
      </c>
      <c r="F5725" s="16" t="s">
        <v>476</v>
      </c>
      <c r="G5725" s="16" t="s">
        <v>13151</v>
      </c>
      <c r="I5725" s="0" t="n">
        <v>29.1</v>
      </c>
      <c r="K5725" s="0" t="str">
        <f aca="false">IFERROR(IF(VLOOKUP($C5725,薬効分類マスタ!$A$2:$E$180,5,FALSE())=0,"",VLOOKUP($C5725,薬効分類マスタ!$A$2:$E$180,5,FALSE())),"")</f>
        <v/>
      </c>
      <c r="L5725" s="17"/>
      <c r="M5725" s="0" t="str">
        <f aca="false">IF($K5725="","",IF($L5725&lt;&gt;"",$L5725,VLOOKUP($C5725,薬効分類マスタ!$A$2:$F$180,6,FALSE())))</f>
        <v/>
      </c>
      <c r="N5725" s="0" t="str">
        <f aca="false">ASC(G5725)</f>
        <v>ﾋﾞｬｸｼ</v>
      </c>
      <c r="O5725" s="0" t="str">
        <f aca="false">ASC(E5725)</f>
        <v>ﾋﾞｬｸｼ</v>
      </c>
      <c r="P5725" s="16" t="n">
        <f aca="false">N(P5724)+IF($C5725=検索!$B$49,1,0)</f>
        <v>0</v>
      </c>
    </row>
    <row r="5726" customFormat="false" ht="15" hidden="false" customHeight="false" outlineLevel="0" collapsed="false">
      <c r="A5726" s="16" t="s">
        <v>221</v>
      </c>
      <c r="B5726" s="0" t="s">
        <v>13152</v>
      </c>
      <c r="C5726" s="0" t="n">
        <v>510</v>
      </c>
      <c r="D5726" s="0" t="str">
        <f aca="false">IFERROR(VLOOKUP($C5726,薬効分類マスタ!$A$2:$B$180,2,FALSE()),"未登録")</f>
        <v>生薬</v>
      </c>
      <c r="E5726" s="16" t="s">
        <v>13151</v>
      </c>
      <c r="F5726" s="16" t="s">
        <v>476</v>
      </c>
      <c r="G5726" s="16" t="s">
        <v>13153</v>
      </c>
      <c r="H5726" s="16" t="s">
        <v>12351</v>
      </c>
      <c r="I5726" s="0" t="n">
        <v>32.5</v>
      </c>
      <c r="K5726" s="0" t="str">
        <f aca="false">IFERROR(IF(VLOOKUP($C5726,薬効分類マスタ!$A$2:$E$180,5,FALSE())=0,"",VLOOKUP($C5726,薬効分類マスタ!$A$2:$E$180,5,FALSE())),"")</f>
        <v/>
      </c>
      <c r="L5726" s="17"/>
      <c r="M5726" s="0" t="str">
        <f aca="false">IF($K5726="","",IF($L5726&lt;&gt;"",$L5726,VLOOKUP($C5726,薬効分類マスタ!$A$2:$F$180,6,FALSE())))</f>
        <v/>
      </c>
      <c r="N5726" s="0" t="str">
        <f aca="false">ASC(G5726)</f>
        <v>高砂ﾋﾞｬｸｼM</v>
      </c>
      <c r="O5726" s="0" t="str">
        <f aca="false">ASC(E5726)</f>
        <v>ﾋﾞｬｸｼ</v>
      </c>
      <c r="P5726" s="16" t="n">
        <f aca="false">N(P5725)+IF($C5726=検索!$B$49,1,0)</f>
        <v>0</v>
      </c>
    </row>
    <row r="5727" customFormat="false" ht="15" hidden="false" customHeight="false" outlineLevel="0" collapsed="false">
      <c r="A5727" s="16" t="s">
        <v>221</v>
      </c>
      <c r="B5727" s="0" t="s">
        <v>13154</v>
      </c>
      <c r="C5727" s="0" t="n">
        <v>510</v>
      </c>
      <c r="D5727" s="0" t="str">
        <f aca="false">IFERROR(VLOOKUP($C5727,薬効分類マスタ!$A$2:$B$180,2,FALSE()),"未登録")</f>
        <v>生薬</v>
      </c>
      <c r="E5727" s="16" t="s">
        <v>13151</v>
      </c>
      <c r="F5727" s="16" t="s">
        <v>476</v>
      </c>
      <c r="G5727" s="16" t="s">
        <v>13155</v>
      </c>
      <c r="H5727" s="16" t="s">
        <v>9549</v>
      </c>
      <c r="I5727" s="0" t="n">
        <v>32.5</v>
      </c>
      <c r="K5727" s="0" t="str">
        <f aca="false">IFERROR(IF(VLOOKUP($C5727,薬効分類マスタ!$A$2:$E$180,5,FALSE())=0,"",VLOOKUP($C5727,薬効分類マスタ!$A$2:$E$180,5,FALSE())),"")</f>
        <v/>
      </c>
      <c r="L5727" s="17"/>
      <c r="M5727" s="0" t="str">
        <f aca="false">IF($K5727="","",IF($L5727&lt;&gt;"",$L5727,VLOOKUP($C5727,薬効分類マスタ!$A$2:$F$180,6,FALSE())))</f>
        <v/>
      </c>
      <c r="N5727" s="0" t="str">
        <f aca="false">ASC(G5727)</f>
        <v>ﾂﾑﾗの生薬ﾋﾞｬｸｼ</v>
      </c>
      <c r="O5727" s="0" t="str">
        <f aca="false">ASC(E5727)</f>
        <v>ﾋﾞｬｸｼ</v>
      </c>
      <c r="P5727" s="16" t="n">
        <f aca="false">N(P5726)+IF($C5727=検索!$B$49,1,0)</f>
        <v>0</v>
      </c>
    </row>
    <row r="5728" customFormat="false" ht="15" hidden="false" customHeight="false" outlineLevel="0" collapsed="false">
      <c r="A5728" s="16" t="s">
        <v>221</v>
      </c>
      <c r="B5728" s="0" t="s">
        <v>13156</v>
      </c>
      <c r="C5728" s="0" t="n">
        <v>510</v>
      </c>
      <c r="D5728" s="0" t="str">
        <f aca="false">IFERROR(VLOOKUP($C5728,薬効分類マスタ!$A$2:$B$180,2,FALSE()),"未登録")</f>
        <v>生薬</v>
      </c>
      <c r="E5728" s="16" t="s">
        <v>13151</v>
      </c>
      <c r="F5728" s="16" t="s">
        <v>476</v>
      </c>
      <c r="G5728" s="16" t="s">
        <v>13157</v>
      </c>
      <c r="H5728" s="16" t="s">
        <v>12296</v>
      </c>
      <c r="I5728" s="0" t="n">
        <v>32.5</v>
      </c>
      <c r="K5728" s="0" t="str">
        <f aca="false">IFERROR(IF(VLOOKUP($C5728,薬効分類マスタ!$A$2:$E$180,5,FALSE())=0,"",VLOOKUP($C5728,薬効分類マスタ!$A$2:$E$180,5,FALSE())),"")</f>
        <v/>
      </c>
      <c r="L5728" s="17"/>
      <c r="M5728" s="0" t="str">
        <f aca="false">IF($K5728="","",IF($L5728&lt;&gt;"",$L5728,VLOOKUP($C5728,薬効分類マスタ!$A$2:$F$180,6,FALSE())))</f>
        <v/>
      </c>
      <c r="N5728" s="0" t="str">
        <f aca="false">ASC(G5728)</f>
        <v>ﾄﾁﾓﾄのﾋﾞｬｸｼ</v>
      </c>
      <c r="O5728" s="0" t="str">
        <f aca="false">ASC(E5728)</f>
        <v>ﾋﾞｬｸｼ</v>
      </c>
      <c r="P5728" s="16" t="n">
        <f aca="false">N(P5727)+IF($C5728=検索!$B$49,1,0)</f>
        <v>0</v>
      </c>
    </row>
    <row r="5729" customFormat="false" ht="15" hidden="false" customHeight="false" outlineLevel="0" collapsed="false">
      <c r="A5729" s="16" t="s">
        <v>221</v>
      </c>
      <c r="B5729" s="0" t="s">
        <v>13158</v>
      </c>
      <c r="C5729" s="0" t="n">
        <v>510</v>
      </c>
      <c r="D5729" s="0" t="str">
        <f aca="false">IFERROR(VLOOKUP($C5729,薬効分類マスタ!$A$2:$B$180,2,FALSE()),"未登録")</f>
        <v>生薬</v>
      </c>
      <c r="E5729" s="16" t="s">
        <v>13159</v>
      </c>
      <c r="F5729" s="16" t="s">
        <v>476</v>
      </c>
      <c r="G5729" s="16" t="s">
        <v>13160</v>
      </c>
      <c r="I5729" s="0" t="n">
        <v>36.2</v>
      </c>
      <c r="K5729" s="0" t="str">
        <f aca="false">IFERROR(IF(VLOOKUP($C5729,薬効分類マスタ!$A$2:$E$180,5,FALSE())=0,"",VLOOKUP($C5729,薬効分類マスタ!$A$2:$E$180,5,FALSE())),"")</f>
        <v/>
      </c>
      <c r="L5729" s="17"/>
      <c r="M5729" s="0" t="str">
        <f aca="false">IF($K5729="","",IF($L5729&lt;&gt;"",$L5729,VLOOKUP($C5729,薬効分類マスタ!$A$2:$F$180,6,FALSE())))</f>
        <v/>
      </c>
      <c r="N5729" s="0" t="str">
        <f aca="false">ASC(G5729)</f>
        <v>ﾋﾞｬｸｼﾞｭﾂ末</v>
      </c>
      <c r="O5729" s="0" t="str">
        <f aca="false">ASC(E5729)</f>
        <v>ﾋﾞｬｸｼﾞｭﾂ</v>
      </c>
      <c r="P5729" s="16" t="n">
        <f aca="false">N(P5728)+IF($C5729=検索!$B$49,1,0)</f>
        <v>0</v>
      </c>
    </row>
    <row r="5730" customFormat="false" ht="15" hidden="false" customHeight="false" outlineLevel="0" collapsed="false">
      <c r="A5730" s="16" t="s">
        <v>221</v>
      </c>
      <c r="B5730" s="0" t="s">
        <v>13161</v>
      </c>
      <c r="C5730" s="0" t="n">
        <v>510</v>
      </c>
      <c r="D5730" s="0" t="str">
        <f aca="false">IFERROR(VLOOKUP($C5730,薬効分類マスタ!$A$2:$B$180,2,FALSE()),"未登録")</f>
        <v>生薬</v>
      </c>
      <c r="E5730" s="16" t="s">
        <v>13159</v>
      </c>
      <c r="F5730" s="16" t="s">
        <v>476</v>
      </c>
      <c r="G5730" s="16" t="s">
        <v>13159</v>
      </c>
      <c r="I5730" s="0" t="n">
        <v>29</v>
      </c>
      <c r="K5730" s="0" t="str">
        <f aca="false">IFERROR(IF(VLOOKUP($C5730,薬効分類マスタ!$A$2:$E$180,5,FALSE())=0,"",VLOOKUP($C5730,薬効分類マスタ!$A$2:$E$180,5,FALSE())),"")</f>
        <v/>
      </c>
      <c r="L5730" s="17"/>
      <c r="M5730" s="0" t="str">
        <f aca="false">IF($K5730="","",IF($L5730&lt;&gt;"",$L5730,VLOOKUP($C5730,薬効分類マスタ!$A$2:$F$180,6,FALSE())))</f>
        <v/>
      </c>
      <c r="N5730" s="0" t="str">
        <f aca="false">ASC(G5730)</f>
        <v>ﾋﾞｬｸｼﾞｭﾂ</v>
      </c>
      <c r="O5730" s="0" t="str">
        <f aca="false">ASC(E5730)</f>
        <v>ﾋﾞｬｸｼﾞｭﾂ</v>
      </c>
      <c r="P5730" s="16" t="n">
        <f aca="false">N(P5729)+IF($C5730=検索!$B$49,1,0)</f>
        <v>0</v>
      </c>
    </row>
    <row r="5731" customFormat="false" ht="15" hidden="false" customHeight="false" outlineLevel="0" collapsed="false">
      <c r="A5731" s="16" t="s">
        <v>221</v>
      </c>
      <c r="B5731" s="0" t="s">
        <v>13162</v>
      </c>
      <c r="C5731" s="0" t="n">
        <v>510</v>
      </c>
      <c r="D5731" s="0" t="str">
        <f aca="false">IFERROR(VLOOKUP($C5731,薬効分類マスタ!$A$2:$B$180,2,FALSE()),"未登録")</f>
        <v>生薬</v>
      </c>
      <c r="E5731" s="16" t="s">
        <v>13159</v>
      </c>
      <c r="F5731" s="16" t="s">
        <v>476</v>
      </c>
      <c r="G5731" s="16" t="s">
        <v>13163</v>
      </c>
      <c r="H5731" s="16" t="s">
        <v>12293</v>
      </c>
      <c r="I5731" s="0" t="n">
        <v>32.3</v>
      </c>
      <c r="K5731" s="0" t="str">
        <f aca="false">IFERROR(IF(VLOOKUP($C5731,薬効分類マスタ!$A$2:$E$180,5,FALSE())=0,"",VLOOKUP($C5731,薬効分類マスタ!$A$2:$E$180,5,FALSE())),"")</f>
        <v/>
      </c>
      <c r="L5731" s="17"/>
      <c r="M5731" s="0" t="str">
        <f aca="false">IF($K5731="","",IF($L5731&lt;&gt;"",$L5731,VLOOKUP($C5731,薬効分類マスタ!$A$2:$F$180,6,FALSE())))</f>
        <v/>
      </c>
      <c r="N5731" s="0" t="str">
        <f aca="false">ASC(G5731)</f>
        <v>ｳﾁﾀﾞのﾋﾞｬｸｼﾞｭﾂM</v>
      </c>
      <c r="O5731" s="0" t="str">
        <f aca="false">ASC(E5731)</f>
        <v>ﾋﾞｬｸｼﾞｭﾂ</v>
      </c>
      <c r="P5731" s="16" t="n">
        <f aca="false">N(P5730)+IF($C5731=検索!$B$49,1,0)</f>
        <v>0</v>
      </c>
    </row>
    <row r="5732" customFormat="false" ht="15" hidden="false" customHeight="false" outlineLevel="0" collapsed="false">
      <c r="A5732" s="16" t="s">
        <v>221</v>
      </c>
      <c r="B5732" s="0" t="s">
        <v>13164</v>
      </c>
      <c r="C5732" s="0" t="n">
        <v>510</v>
      </c>
      <c r="D5732" s="0" t="str">
        <f aca="false">IFERROR(VLOOKUP($C5732,薬効分類マスタ!$A$2:$B$180,2,FALSE()),"未登録")</f>
        <v>生薬</v>
      </c>
      <c r="E5732" s="16" t="s">
        <v>13159</v>
      </c>
      <c r="F5732" s="16" t="s">
        <v>476</v>
      </c>
      <c r="G5732" s="16" t="s">
        <v>13165</v>
      </c>
      <c r="H5732" s="16" t="s">
        <v>7488</v>
      </c>
      <c r="I5732" s="0" t="n">
        <v>32.3</v>
      </c>
      <c r="K5732" s="0" t="str">
        <f aca="false">IFERROR(IF(VLOOKUP($C5732,薬効分類マスタ!$A$2:$E$180,5,FALSE())=0,"",VLOOKUP($C5732,薬効分類マスタ!$A$2:$E$180,5,FALSE())),"")</f>
        <v/>
      </c>
      <c r="L5732" s="17"/>
      <c r="M5732" s="0" t="str">
        <f aca="false">IF($K5732="","",IF($L5732&lt;&gt;"",$L5732,VLOOKUP($C5732,薬効分類マスタ!$A$2:$F$180,6,FALSE())))</f>
        <v/>
      </c>
      <c r="N5732" s="0" t="str">
        <f aca="false">ASC(G5732)</f>
        <v>花扇ﾋﾞｬｸｼﾞｭﾂK</v>
      </c>
      <c r="O5732" s="0" t="str">
        <f aca="false">ASC(E5732)</f>
        <v>ﾋﾞｬｸｼﾞｭﾂ</v>
      </c>
      <c r="P5732" s="16" t="n">
        <f aca="false">N(P5731)+IF($C5732=検索!$B$49,1,0)</f>
        <v>0</v>
      </c>
    </row>
    <row r="5733" customFormat="false" ht="15" hidden="false" customHeight="false" outlineLevel="0" collapsed="false">
      <c r="A5733" s="16" t="s">
        <v>221</v>
      </c>
      <c r="B5733" s="0" t="s">
        <v>13166</v>
      </c>
      <c r="C5733" s="0" t="n">
        <v>510</v>
      </c>
      <c r="D5733" s="0" t="str">
        <f aca="false">IFERROR(VLOOKUP($C5733,薬効分類マスタ!$A$2:$B$180,2,FALSE()),"未登録")</f>
        <v>生薬</v>
      </c>
      <c r="E5733" s="16" t="s">
        <v>13167</v>
      </c>
      <c r="F5733" s="16" t="s">
        <v>476</v>
      </c>
      <c r="G5733" s="16" t="s">
        <v>13167</v>
      </c>
      <c r="I5733" s="0" t="n">
        <v>18.1</v>
      </c>
      <c r="K5733" s="0" t="str">
        <f aca="false">IFERROR(IF(VLOOKUP($C5733,薬効分類マスタ!$A$2:$E$180,5,FALSE())=0,"",VLOOKUP($C5733,薬効分類マスタ!$A$2:$E$180,5,FALSE())),"")</f>
        <v/>
      </c>
      <c r="L5733" s="17"/>
      <c r="M5733" s="0" t="str">
        <f aca="false">IF($K5733="","",IF($L5733&lt;&gt;"",$L5733,VLOOKUP($C5733,薬効分類マスタ!$A$2:$F$180,6,FALSE())))</f>
        <v/>
      </c>
      <c r="N5733" s="0" t="str">
        <f aca="false">ASC(G5733)</f>
        <v>ﾋﾞﾜﾖｳ</v>
      </c>
      <c r="O5733" s="0" t="str">
        <f aca="false">ASC(E5733)</f>
        <v>ﾋﾞﾜﾖｳ</v>
      </c>
      <c r="P5733" s="16" t="n">
        <f aca="false">N(P5732)+IF($C5733=検索!$B$49,1,0)</f>
        <v>0</v>
      </c>
    </row>
    <row r="5734" customFormat="false" ht="15" hidden="false" customHeight="false" outlineLevel="0" collapsed="false">
      <c r="A5734" s="16" t="s">
        <v>221</v>
      </c>
      <c r="B5734" s="0" t="s">
        <v>13168</v>
      </c>
      <c r="C5734" s="0" t="n">
        <v>510</v>
      </c>
      <c r="D5734" s="0" t="str">
        <f aca="false">IFERROR(VLOOKUP($C5734,薬効分類マスタ!$A$2:$B$180,2,FALSE()),"未登録")</f>
        <v>生薬</v>
      </c>
      <c r="E5734" s="16" t="s">
        <v>13167</v>
      </c>
      <c r="F5734" s="16" t="s">
        <v>476</v>
      </c>
      <c r="G5734" s="16" t="s">
        <v>13169</v>
      </c>
      <c r="H5734" s="16" t="s">
        <v>12296</v>
      </c>
      <c r="I5734" s="0" t="n">
        <v>19</v>
      </c>
      <c r="K5734" s="0" t="str">
        <f aca="false">IFERROR(IF(VLOOKUP($C5734,薬効分類マスタ!$A$2:$E$180,5,FALSE())=0,"",VLOOKUP($C5734,薬効分類マスタ!$A$2:$E$180,5,FALSE())),"")</f>
        <v/>
      </c>
      <c r="L5734" s="17"/>
      <c r="M5734" s="0" t="str">
        <f aca="false">IF($K5734="","",IF($L5734&lt;&gt;"",$L5734,VLOOKUP($C5734,薬効分類マスタ!$A$2:$F$180,6,FALSE())))</f>
        <v/>
      </c>
      <c r="N5734" s="0" t="str">
        <f aca="false">ASC(G5734)</f>
        <v>ﾄﾁﾓﾄのﾋﾞﾜﾖｳ</v>
      </c>
      <c r="O5734" s="0" t="str">
        <f aca="false">ASC(E5734)</f>
        <v>ﾋﾞﾜﾖｳ</v>
      </c>
      <c r="P5734" s="16" t="n">
        <f aca="false">N(P5733)+IF($C5734=検索!$B$49,1,0)</f>
        <v>0</v>
      </c>
    </row>
    <row r="5735" customFormat="false" ht="15" hidden="false" customHeight="false" outlineLevel="0" collapsed="false">
      <c r="A5735" s="16" t="s">
        <v>221</v>
      </c>
      <c r="B5735" s="0" t="s">
        <v>13170</v>
      </c>
      <c r="C5735" s="0" t="n">
        <v>510</v>
      </c>
      <c r="D5735" s="0" t="str">
        <f aca="false">IFERROR(VLOOKUP($C5735,薬効分類マスタ!$A$2:$B$180,2,FALSE()),"未登録")</f>
        <v>生薬</v>
      </c>
      <c r="E5735" s="16" t="s">
        <v>13171</v>
      </c>
      <c r="F5735" s="16" t="s">
        <v>476</v>
      </c>
      <c r="G5735" s="16" t="s">
        <v>13172</v>
      </c>
      <c r="I5735" s="0" t="n">
        <v>12.4</v>
      </c>
      <c r="K5735" s="0" t="str">
        <f aca="false">IFERROR(IF(VLOOKUP($C5735,薬効分類マスタ!$A$2:$E$180,5,FALSE())=0,"",VLOOKUP($C5735,薬効分類マスタ!$A$2:$E$180,5,FALSE())),"")</f>
        <v/>
      </c>
      <c r="L5735" s="17"/>
      <c r="M5735" s="0" t="str">
        <f aca="false">IF($K5735="","",IF($L5735&lt;&gt;"",$L5735,VLOOKUP($C5735,薬効分類マスタ!$A$2:$F$180,6,FALSE())))</f>
        <v/>
      </c>
      <c r="N5735" s="0" t="str">
        <f aca="false">ASC(G5735)</f>
        <v>ﾋﾞﾝﾛｳｼﾞ末</v>
      </c>
      <c r="O5735" s="0" t="str">
        <f aca="false">ASC(E5735)</f>
        <v>ﾋﾞﾝﾛｳｼﾞ</v>
      </c>
      <c r="P5735" s="16" t="n">
        <f aca="false">N(P5734)+IF($C5735=検索!$B$49,1,0)</f>
        <v>0</v>
      </c>
    </row>
    <row r="5736" customFormat="false" ht="15" hidden="false" customHeight="false" outlineLevel="0" collapsed="false">
      <c r="A5736" s="16" t="s">
        <v>221</v>
      </c>
      <c r="B5736" s="0" t="s">
        <v>13173</v>
      </c>
      <c r="C5736" s="0" t="n">
        <v>510</v>
      </c>
      <c r="D5736" s="0" t="str">
        <f aca="false">IFERROR(VLOOKUP($C5736,薬効分類マスタ!$A$2:$B$180,2,FALSE()),"未登録")</f>
        <v>生薬</v>
      </c>
      <c r="E5736" s="16" t="s">
        <v>13171</v>
      </c>
      <c r="F5736" s="16" t="s">
        <v>476</v>
      </c>
      <c r="G5736" s="16" t="s">
        <v>13171</v>
      </c>
      <c r="I5736" s="0" t="n">
        <v>12.7</v>
      </c>
      <c r="K5736" s="0" t="str">
        <f aca="false">IFERROR(IF(VLOOKUP($C5736,薬効分類マスタ!$A$2:$E$180,5,FALSE())=0,"",VLOOKUP($C5736,薬効分類マスタ!$A$2:$E$180,5,FALSE())),"")</f>
        <v/>
      </c>
      <c r="L5736" s="17"/>
      <c r="M5736" s="0" t="str">
        <f aca="false">IF($K5736="","",IF($L5736&lt;&gt;"",$L5736,VLOOKUP($C5736,薬効分類マスタ!$A$2:$F$180,6,FALSE())))</f>
        <v/>
      </c>
      <c r="N5736" s="0" t="str">
        <f aca="false">ASC(G5736)</f>
        <v>ﾋﾞﾝﾛｳｼﾞ</v>
      </c>
      <c r="O5736" s="0" t="str">
        <f aca="false">ASC(E5736)</f>
        <v>ﾋﾞﾝﾛｳｼﾞ</v>
      </c>
      <c r="P5736" s="16" t="n">
        <f aca="false">N(P5735)+IF($C5736=検索!$B$49,1,0)</f>
        <v>0</v>
      </c>
    </row>
    <row r="5737" customFormat="false" ht="15" hidden="false" customHeight="false" outlineLevel="0" collapsed="false">
      <c r="A5737" s="16" t="s">
        <v>221</v>
      </c>
      <c r="B5737" s="0" t="s">
        <v>13174</v>
      </c>
      <c r="C5737" s="0" t="n">
        <v>510</v>
      </c>
      <c r="D5737" s="0" t="str">
        <f aca="false">IFERROR(VLOOKUP($C5737,薬効分類マスタ!$A$2:$B$180,2,FALSE()),"未登録")</f>
        <v>生薬</v>
      </c>
      <c r="E5737" s="16" t="s">
        <v>13171</v>
      </c>
      <c r="F5737" s="16" t="s">
        <v>476</v>
      </c>
      <c r="G5737" s="16" t="s">
        <v>13175</v>
      </c>
      <c r="H5737" s="16" t="s">
        <v>12351</v>
      </c>
      <c r="I5737" s="0" t="n">
        <v>16.5</v>
      </c>
      <c r="K5737" s="0" t="str">
        <f aca="false">IFERROR(IF(VLOOKUP($C5737,薬効分類マスタ!$A$2:$E$180,5,FALSE())=0,"",VLOOKUP($C5737,薬効分類マスタ!$A$2:$E$180,5,FALSE())),"")</f>
        <v/>
      </c>
      <c r="L5737" s="17"/>
      <c r="M5737" s="0" t="str">
        <f aca="false">IF($K5737="","",IF($L5737&lt;&gt;"",$L5737,VLOOKUP($C5737,薬効分類マスタ!$A$2:$F$180,6,FALSE())))</f>
        <v/>
      </c>
      <c r="N5737" s="0" t="str">
        <f aca="false">ASC(G5737)</f>
        <v>高砂ﾋﾞﾝﾛｳｼﾞM</v>
      </c>
      <c r="O5737" s="0" t="str">
        <f aca="false">ASC(E5737)</f>
        <v>ﾋﾞﾝﾛｳｼﾞ</v>
      </c>
      <c r="P5737" s="16" t="n">
        <f aca="false">N(P5736)+IF($C5737=検索!$B$49,1,0)</f>
        <v>0</v>
      </c>
    </row>
    <row r="5738" customFormat="false" ht="15" hidden="false" customHeight="false" outlineLevel="0" collapsed="false">
      <c r="A5738" s="16" t="s">
        <v>221</v>
      </c>
      <c r="B5738" s="0" t="s">
        <v>13176</v>
      </c>
      <c r="C5738" s="0" t="n">
        <v>510</v>
      </c>
      <c r="D5738" s="0" t="str">
        <f aca="false">IFERROR(VLOOKUP($C5738,薬効分類マスタ!$A$2:$B$180,2,FALSE()),"未登録")</f>
        <v>生薬</v>
      </c>
      <c r="E5738" s="16" t="s">
        <v>13171</v>
      </c>
      <c r="F5738" s="16" t="s">
        <v>476</v>
      </c>
      <c r="G5738" s="16" t="s">
        <v>13177</v>
      </c>
      <c r="H5738" s="16" t="s">
        <v>12296</v>
      </c>
      <c r="I5738" s="0" t="n">
        <v>16.5</v>
      </c>
      <c r="K5738" s="0" t="str">
        <f aca="false">IFERROR(IF(VLOOKUP($C5738,薬効分類マスタ!$A$2:$E$180,5,FALSE())=0,"",VLOOKUP($C5738,薬効分類マスタ!$A$2:$E$180,5,FALSE())),"")</f>
        <v/>
      </c>
      <c r="L5738" s="17"/>
      <c r="M5738" s="0" t="str">
        <f aca="false">IF($K5738="","",IF($L5738&lt;&gt;"",$L5738,VLOOKUP($C5738,薬効分類マスタ!$A$2:$F$180,6,FALSE())))</f>
        <v/>
      </c>
      <c r="N5738" s="0" t="str">
        <f aca="false">ASC(G5738)</f>
        <v>ﾄﾁﾓﾄのﾋﾞﾝﾛｳｼﾞ</v>
      </c>
      <c r="O5738" s="0" t="str">
        <f aca="false">ASC(E5738)</f>
        <v>ﾋﾞﾝﾛｳｼﾞ</v>
      </c>
      <c r="P5738" s="16" t="n">
        <f aca="false">N(P5737)+IF($C5738=検索!$B$49,1,0)</f>
        <v>0</v>
      </c>
    </row>
    <row r="5739" customFormat="false" ht="15" hidden="false" customHeight="false" outlineLevel="0" collapsed="false">
      <c r="A5739" s="16" t="s">
        <v>221</v>
      </c>
      <c r="B5739" s="0" t="s">
        <v>13178</v>
      </c>
      <c r="C5739" s="0" t="n">
        <v>510</v>
      </c>
      <c r="D5739" s="0" t="str">
        <f aca="false">IFERROR(VLOOKUP($C5739,薬効分類マスタ!$A$2:$B$180,2,FALSE()),"未登録")</f>
        <v>生薬</v>
      </c>
      <c r="E5739" s="16" t="s">
        <v>13171</v>
      </c>
      <c r="F5739" s="16" t="s">
        <v>476</v>
      </c>
      <c r="G5739" s="16" t="s">
        <v>13179</v>
      </c>
      <c r="H5739" s="16" t="s">
        <v>12358</v>
      </c>
      <c r="I5739" s="0" t="n">
        <v>16.5</v>
      </c>
      <c r="K5739" s="0" t="str">
        <f aca="false">IFERROR(IF(VLOOKUP($C5739,薬効分類マスタ!$A$2:$E$180,5,FALSE())=0,"",VLOOKUP($C5739,薬効分類マスタ!$A$2:$E$180,5,FALSE())),"")</f>
        <v/>
      </c>
      <c r="L5739" s="17"/>
      <c r="M5739" s="0" t="str">
        <f aca="false">IF($K5739="","",IF($L5739&lt;&gt;"",$L5739,VLOOKUP($C5739,薬効分類マスタ!$A$2:$F$180,6,FALSE())))</f>
        <v/>
      </c>
      <c r="N5739" s="0" t="str">
        <f aca="false">ASC(G5739)</f>
        <v>ﾎﾘｴ　ﾋﾞﾝﾛｳｼﾞK</v>
      </c>
      <c r="O5739" s="0" t="str">
        <f aca="false">ASC(E5739)</f>
        <v>ﾋﾞﾝﾛｳｼﾞ</v>
      </c>
      <c r="P5739" s="16" t="n">
        <f aca="false">N(P5738)+IF($C5739=検索!$B$49,1,0)</f>
        <v>0</v>
      </c>
    </row>
    <row r="5740" customFormat="false" ht="15" hidden="false" customHeight="false" outlineLevel="0" collapsed="false">
      <c r="A5740" s="16" t="s">
        <v>221</v>
      </c>
      <c r="B5740" s="0" t="s">
        <v>13180</v>
      </c>
      <c r="C5740" s="0" t="n">
        <v>510</v>
      </c>
      <c r="D5740" s="0" t="str">
        <f aca="false">IFERROR(VLOOKUP($C5740,薬効分類マスタ!$A$2:$B$180,2,FALSE()),"未登録")</f>
        <v>生薬</v>
      </c>
      <c r="E5740" s="16" t="s">
        <v>13181</v>
      </c>
      <c r="F5740" s="16" t="s">
        <v>476</v>
      </c>
      <c r="G5740" s="16" t="s">
        <v>13182</v>
      </c>
      <c r="I5740" s="0" t="n">
        <v>28.9</v>
      </c>
      <c r="K5740" s="0" t="str">
        <f aca="false">IFERROR(IF(VLOOKUP($C5740,薬効分類マスタ!$A$2:$E$180,5,FALSE())=0,"",VLOOKUP($C5740,薬効分類マスタ!$A$2:$E$180,5,FALSE())),"")</f>
        <v/>
      </c>
      <c r="L5740" s="17"/>
      <c r="M5740" s="0" t="str">
        <f aca="false">IF($K5740="","",IF($L5740&lt;&gt;"",$L5740,VLOOKUP($C5740,薬効分類マスタ!$A$2:$F$180,6,FALSE())))</f>
        <v/>
      </c>
      <c r="N5740" s="0" t="str">
        <f aca="false">ASC(G5740)</f>
        <v>ﾌﾞｸﾘｮｳ末</v>
      </c>
      <c r="O5740" s="0" t="str">
        <f aca="false">ASC(E5740)</f>
        <v>ﾌﾞｸﾘｮｳ</v>
      </c>
      <c r="P5740" s="16" t="n">
        <f aca="false">N(P5739)+IF($C5740=検索!$B$49,1,0)</f>
        <v>0</v>
      </c>
    </row>
    <row r="5741" customFormat="false" ht="15" hidden="false" customHeight="false" outlineLevel="0" collapsed="false">
      <c r="A5741" s="16" t="s">
        <v>221</v>
      </c>
      <c r="B5741" s="0" t="s">
        <v>13183</v>
      </c>
      <c r="C5741" s="0" t="n">
        <v>510</v>
      </c>
      <c r="D5741" s="0" t="str">
        <f aca="false">IFERROR(VLOOKUP($C5741,薬効分類マスタ!$A$2:$B$180,2,FALSE()),"未登録")</f>
        <v>生薬</v>
      </c>
      <c r="E5741" s="16" t="s">
        <v>13181</v>
      </c>
      <c r="F5741" s="16" t="s">
        <v>476</v>
      </c>
      <c r="G5741" s="16" t="s">
        <v>13184</v>
      </c>
      <c r="H5741" s="16" t="s">
        <v>12351</v>
      </c>
      <c r="I5741" s="0" t="n">
        <v>37</v>
      </c>
      <c r="K5741" s="0" t="str">
        <f aca="false">IFERROR(IF(VLOOKUP($C5741,薬効分類マスタ!$A$2:$E$180,5,FALSE())=0,"",VLOOKUP($C5741,薬効分類マスタ!$A$2:$E$180,5,FALSE())),"")</f>
        <v/>
      </c>
      <c r="L5741" s="17"/>
      <c r="M5741" s="0" t="str">
        <f aca="false">IF($K5741="","",IF($L5741&lt;&gt;"",$L5741,VLOOKUP($C5741,薬効分類マスタ!$A$2:$F$180,6,FALSE())))</f>
        <v/>
      </c>
      <c r="N5741" s="0" t="str">
        <f aca="false">ASC(G5741)</f>
        <v>高砂ﾌﾞｸﾘｮｳ末M</v>
      </c>
      <c r="O5741" s="0" t="str">
        <f aca="false">ASC(E5741)</f>
        <v>ﾌﾞｸﾘｮｳ</v>
      </c>
      <c r="P5741" s="16" t="n">
        <f aca="false">N(P5740)+IF($C5741=検索!$B$49,1,0)</f>
        <v>0</v>
      </c>
    </row>
    <row r="5742" customFormat="false" ht="15" hidden="false" customHeight="false" outlineLevel="0" collapsed="false">
      <c r="A5742" s="16" t="s">
        <v>221</v>
      </c>
      <c r="B5742" s="0" t="s">
        <v>13185</v>
      </c>
      <c r="C5742" s="0" t="n">
        <v>510</v>
      </c>
      <c r="D5742" s="0" t="str">
        <f aca="false">IFERROR(VLOOKUP($C5742,薬効分類マスタ!$A$2:$B$180,2,FALSE()),"未登録")</f>
        <v>生薬</v>
      </c>
      <c r="E5742" s="16" t="s">
        <v>13181</v>
      </c>
      <c r="F5742" s="16" t="s">
        <v>476</v>
      </c>
      <c r="G5742" s="16" t="s">
        <v>13186</v>
      </c>
      <c r="H5742" s="16" t="s">
        <v>12296</v>
      </c>
      <c r="I5742" s="0" t="n">
        <v>37</v>
      </c>
      <c r="K5742" s="0" t="str">
        <f aca="false">IFERROR(IF(VLOOKUP($C5742,薬効分類マスタ!$A$2:$E$180,5,FALSE())=0,"",VLOOKUP($C5742,薬効分類マスタ!$A$2:$E$180,5,FALSE())),"")</f>
        <v/>
      </c>
      <c r="L5742" s="17"/>
      <c r="M5742" s="0" t="str">
        <f aca="false">IF($K5742="","",IF($L5742&lt;&gt;"",$L5742,VLOOKUP($C5742,薬効分類マスタ!$A$2:$F$180,6,FALSE())))</f>
        <v/>
      </c>
      <c r="N5742" s="0" t="str">
        <f aca="false">ASC(G5742)</f>
        <v>ﾄﾁﾓﾄのﾌﾞｸﾘｮｳ末</v>
      </c>
      <c r="O5742" s="0" t="str">
        <f aca="false">ASC(E5742)</f>
        <v>ﾌﾞｸﾘｮｳ</v>
      </c>
      <c r="P5742" s="16" t="n">
        <f aca="false">N(P5741)+IF($C5742=検索!$B$49,1,0)</f>
        <v>0</v>
      </c>
    </row>
    <row r="5743" customFormat="false" ht="15" hidden="false" customHeight="false" outlineLevel="0" collapsed="false">
      <c r="A5743" s="16" t="s">
        <v>221</v>
      </c>
      <c r="B5743" s="0" t="s">
        <v>13187</v>
      </c>
      <c r="C5743" s="0" t="n">
        <v>510</v>
      </c>
      <c r="D5743" s="0" t="str">
        <f aca="false">IFERROR(VLOOKUP($C5743,薬効分類マスタ!$A$2:$B$180,2,FALSE()),"未登録")</f>
        <v>生薬</v>
      </c>
      <c r="E5743" s="16" t="s">
        <v>13181</v>
      </c>
      <c r="F5743" s="16" t="s">
        <v>476</v>
      </c>
      <c r="G5743" s="16" t="s">
        <v>13181</v>
      </c>
      <c r="I5743" s="0" t="n">
        <v>23.9</v>
      </c>
      <c r="K5743" s="0" t="str">
        <f aca="false">IFERROR(IF(VLOOKUP($C5743,薬効分類マスタ!$A$2:$E$180,5,FALSE())=0,"",VLOOKUP($C5743,薬効分類マスタ!$A$2:$E$180,5,FALSE())),"")</f>
        <v/>
      </c>
      <c r="L5743" s="17"/>
      <c r="M5743" s="0" t="str">
        <f aca="false">IF($K5743="","",IF($L5743&lt;&gt;"",$L5743,VLOOKUP($C5743,薬効分類マスタ!$A$2:$F$180,6,FALSE())))</f>
        <v/>
      </c>
      <c r="N5743" s="0" t="str">
        <f aca="false">ASC(G5743)</f>
        <v>ﾌﾞｸﾘｮｳ</v>
      </c>
      <c r="O5743" s="0" t="str">
        <f aca="false">ASC(E5743)</f>
        <v>ﾌﾞｸﾘｮｳ</v>
      </c>
      <c r="P5743" s="16" t="n">
        <f aca="false">N(P5742)+IF($C5743=検索!$B$49,1,0)</f>
        <v>0</v>
      </c>
    </row>
    <row r="5744" customFormat="false" ht="15" hidden="false" customHeight="false" outlineLevel="0" collapsed="false">
      <c r="A5744" s="16" t="s">
        <v>221</v>
      </c>
      <c r="B5744" s="0" t="s">
        <v>13188</v>
      </c>
      <c r="C5744" s="0" t="n">
        <v>510</v>
      </c>
      <c r="D5744" s="0" t="str">
        <f aca="false">IFERROR(VLOOKUP($C5744,薬効分類マスタ!$A$2:$B$180,2,FALSE()),"未登録")</f>
        <v>生薬</v>
      </c>
      <c r="E5744" s="16" t="s">
        <v>13181</v>
      </c>
      <c r="F5744" s="16" t="s">
        <v>476</v>
      </c>
      <c r="G5744" s="16" t="s">
        <v>13189</v>
      </c>
      <c r="H5744" s="16" t="s">
        <v>12293</v>
      </c>
      <c r="I5744" s="0" t="n">
        <v>31.1</v>
      </c>
      <c r="K5744" s="0" t="str">
        <f aca="false">IFERROR(IF(VLOOKUP($C5744,薬効分類マスタ!$A$2:$E$180,5,FALSE())=0,"",VLOOKUP($C5744,薬効分類マスタ!$A$2:$E$180,5,FALSE())),"")</f>
        <v/>
      </c>
      <c r="L5744" s="17"/>
      <c r="M5744" s="0" t="str">
        <f aca="false">IF($K5744="","",IF($L5744&lt;&gt;"",$L5744,VLOOKUP($C5744,薬効分類マスタ!$A$2:$F$180,6,FALSE())))</f>
        <v/>
      </c>
      <c r="N5744" s="0" t="str">
        <f aca="false">ASC(G5744)</f>
        <v>ｳﾁﾀﾞのﾌﾞｸﾘｮｳM</v>
      </c>
      <c r="O5744" s="0" t="str">
        <f aca="false">ASC(E5744)</f>
        <v>ﾌﾞｸﾘｮｳ</v>
      </c>
      <c r="P5744" s="16" t="n">
        <f aca="false">N(P5743)+IF($C5744=検索!$B$49,1,0)</f>
        <v>0</v>
      </c>
    </row>
    <row r="5745" customFormat="false" ht="15" hidden="false" customHeight="false" outlineLevel="0" collapsed="false">
      <c r="A5745" s="16" t="s">
        <v>221</v>
      </c>
      <c r="B5745" s="0" t="s">
        <v>13190</v>
      </c>
      <c r="C5745" s="0" t="n">
        <v>510</v>
      </c>
      <c r="D5745" s="0" t="str">
        <f aca="false">IFERROR(VLOOKUP($C5745,薬効分類マスタ!$A$2:$B$180,2,FALSE()),"未登録")</f>
        <v>生薬</v>
      </c>
      <c r="E5745" s="16" t="s">
        <v>13181</v>
      </c>
      <c r="F5745" s="16" t="s">
        <v>476</v>
      </c>
      <c r="G5745" s="16" t="s">
        <v>13191</v>
      </c>
      <c r="H5745" s="16" t="s">
        <v>7488</v>
      </c>
      <c r="I5745" s="0" t="n">
        <v>31.1</v>
      </c>
      <c r="K5745" s="0" t="str">
        <f aca="false">IFERROR(IF(VLOOKUP($C5745,薬効分類マスタ!$A$2:$E$180,5,FALSE())=0,"",VLOOKUP($C5745,薬効分類マスタ!$A$2:$E$180,5,FALSE())),"")</f>
        <v/>
      </c>
      <c r="L5745" s="17"/>
      <c r="M5745" s="0" t="str">
        <f aca="false">IF($K5745="","",IF($L5745&lt;&gt;"",$L5745,VLOOKUP($C5745,薬効分類マスタ!$A$2:$F$180,6,FALSE())))</f>
        <v/>
      </c>
      <c r="N5745" s="0" t="str">
        <f aca="false">ASC(G5745)</f>
        <v>花扇ﾌﾞｸﾘｮｳK</v>
      </c>
      <c r="O5745" s="0" t="str">
        <f aca="false">ASC(E5745)</f>
        <v>ﾌﾞｸﾘｮｳ</v>
      </c>
      <c r="P5745" s="16" t="n">
        <f aca="false">N(P5744)+IF($C5745=検索!$B$49,1,0)</f>
        <v>0</v>
      </c>
    </row>
    <row r="5746" customFormat="false" ht="15" hidden="false" customHeight="false" outlineLevel="0" collapsed="false">
      <c r="A5746" s="16" t="s">
        <v>221</v>
      </c>
      <c r="B5746" s="0" t="s">
        <v>13192</v>
      </c>
      <c r="C5746" s="0" t="n">
        <v>510</v>
      </c>
      <c r="D5746" s="0" t="str">
        <f aca="false">IFERROR(VLOOKUP($C5746,薬効分類マスタ!$A$2:$B$180,2,FALSE()),"未登録")</f>
        <v>生薬</v>
      </c>
      <c r="E5746" s="16" t="s">
        <v>13181</v>
      </c>
      <c r="F5746" s="16" t="s">
        <v>476</v>
      </c>
      <c r="G5746" s="16" t="s">
        <v>13193</v>
      </c>
      <c r="H5746" s="16" t="s">
        <v>12335</v>
      </c>
      <c r="I5746" s="0" t="n">
        <v>31.1</v>
      </c>
      <c r="K5746" s="0" t="str">
        <f aca="false">IFERROR(IF(VLOOKUP($C5746,薬効分類マスタ!$A$2:$E$180,5,FALSE())=0,"",VLOOKUP($C5746,薬効分類マスタ!$A$2:$E$180,5,FALSE())),"")</f>
        <v/>
      </c>
      <c r="L5746" s="17"/>
      <c r="M5746" s="0" t="str">
        <f aca="false">IF($K5746="","",IF($L5746&lt;&gt;"",$L5746,VLOOKUP($C5746,薬効分類マスタ!$A$2:$F$180,6,FALSE())))</f>
        <v/>
      </c>
      <c r="N5746" s="0" t="str">
        <f aca="false">ASC(G5746)</f>
        <v>ﾌﾞｸﾘｮｳﾀﾞｲｺｰM</v>
      </c>
      <c r="O5746" s="0" t="str">
        <f aca="false">ASC(E5746)</f>
        <v>ﾌﾞｸﾘｮｳ</v>
      </c>
      <c r="P5746" s="16" t="n">
        <f aca="false">N(P5745)+IF($C5746=検索!$B$49,1,0)</f>
        <v>0</v>
      </c>
    </row>
    <row r="5747" customFormat="false" ht="15" hidden="false" customHeight="false" outlineLevel="0" collapsed="false">
      <c r="A5747" s="16" t="s">
        <v>221</v>
      </c>
      <c r="B5747" s="0" t="s">
        <v>13194</v>
      </c>
      <c r="C5747" s="0" t="n">
        <v>510</v>
      </c>
      <c r="D5747" s="0" t="str">
        <f aca="false">IFERROR(VLOOKUP($C5747,薬効分類マスタ!$A$2:$B$180,2,FALSE()),"未登録")</f>
        <v>生薬</v>
      </c>
      <c r="E5747" s="16" t="s">
        <v>13181</v>
      </c>
      <c r="F5747" s="16" t="s">
        <v>476</v>
      </c>
      <c r="G5747" s="16" t="s">
        <v>13195</v>
      </c>
      <c r="H5747" s="16" t="s">
        <v>12351</v>
      </c>
      <c r="I5747" s="0" t="n">
        <v>31.1</v>
      </c>
      <c r="K5747" s="0" t="str">
        <f aca="false">IFERROR(IF(VLOOKUP($C5747,薬効分類マスタ!$A$2:$E$180,5,FALSE())=0,"",VLOOKUP($C5747,薬効分類マスタ!$A$2:$E$180,5,FALSE())),"")</f>
        <v/>
      </c>
      <c r="L5747" s="17"/>
      <c r="M5747" s="0" t="str">
        <f aca="false">IF($K5747="","",IF($L5747&lt;&gt;"",$L5747,VLOOKUP($C5747,薬効分類マスタ!$A$2:$F$180,6,FALSE())))</f>
        <v/>
      </c>
      <c r="N5747" s="0" t="str">
        <f aca="false">ASC(G5747)</f>
        <v>高砂ﾌﾞｸﾘｮｳM</v>
      </c>
      <c r="O5747" s="0" t="str">
        <f aca="false">ASC(E5747)</f>
        <v>ﾌﾞｸﾘｮｳ</v>
      </c>
      <c r="P5747" s="16" t="n">
        <f aca="false">N(P5746)+IF($C5747=検索!$B$49,1,0)</f>
        <v>0</v>
      </c>
    </row>
    <row r="5748" customFormat="false" ht="15" hidden="false" customHeight="false" outlineLevel="0" collapsed="false">
      <c r="A5748" s="16" t="s">
        <v>221</v>
      </c>
      <c r="B5748" s="0" t="s">
        <v>13196</v>
      </c>
      <c r="C5748" s="0" t="n">
        <v>510</v>
      </c>
      <c r="D5748" s="0" t="str">
        <f aca="false">IFERROR(VLOOKUP($C5748,薬効分類マスタ!$A$2:$B$180,2,FALSE()),"未登録")</f>
        <v>生薬</v>
      </c>
      <c r="E5748" s="16" t="s">
        <v>13181</v>
      </c>
      <c r="F5748" s="16" t="s">
        <v>476</v>
      </c>
      <c r="G5748" s="16" t="s">
        <v>13197</v>
      </c>
      <c r="H5748" s="16" t="s">
        <v>9549</v>
      </c>
      <c r="I5748" s="0" t="n">
        <v>31.1</v>
      </c>
      <c r="K5748" s="0" t="str">
        <f aca="false">IFERROR(IF(VLOOKUP($C5748,薬効分類マスタ!$A$2:$E$180,5,FALSE())=0,"",VLOOKUP($C5748,薬効分類マスタ!$A$2:$E$180,5,FALSE())),"")</f>
        <v/>
      </c>
      <c r="L5748" s="17"/>
      <c r="M5748" s="0" t="str">
        <f aca="false">IF($K5748="","",IF($L5748&lt;&gt;"",$L5748,VLOOKUP($C5748,薬効分類マスタ!$A$2:$F$180,6,FALSE())))</f>
        <v/>
      </c>
      <c r="N5748" s="0" t="str">
        <f aca="false">ASC(G5748)</f>
        <v>ﾂﾑﾗの生薬ﾌﾞｸﾘｮｳ</v>
      </c>
      <c r="O5748" s="0" t="str">
        <f aca="false">ASC(E5748)</f>
        <v>ﾌﾞｸﾘｮｳ</v>
      </c>
      <c r="P5748" s="16" t="n">
        <f aca="false">N(P5747)+IF($C5748=検索!$B$49,1,0)</f>
        <v>0</v>
      </c>
    </row>
    <row r="5749" customFormat="false" ht="15" hidden="false" customHeight="false" outlineLevel="0" collapsed="false">
      <c r="A5749" s="16" t="s">
        <v>221</v>
      </c>
      <c r="B5749" s="0" t="s">
        <v>13198</v>
      </c>
      <c r="C5749" s="0" t="n">
        <v>510</v>
      </c>
      <c r="D5749" s="0" t="str">
        <f aca="false">IFERROR(VLOOKUP($C5749,薬効分類マスタ!$A$2:$B$180,2,FALSE()),"未登録")</f>
        <v>生薬</v>
      </c>
      <c r="E5749" s="16" t="s">
        <v>13181</v>
      </c>
      <c r="F5749" s="16" t="s">
        <v>476</v>
      </c>
      <c r="G5749" s="16" t="s">
        <v>13199</v>
      </c>
      <c r="H5749" s="16" t="s">
        <v>12296</v>
      </c>
      <c r="I5749" s="0" t="n">
        <v>31.1</v>
      </c>
      <c r="K5749" s="0" t="str">
        <f aca="false">IFERROR(IF(VLOOKUP($C5749,薬効分類マスタ!$A$2:$E$180,5,FALSE())=0,"",VLOOKUP($C5749,薬効分類マスタ!$A$2:$E$180,5,FALSE())),"")</f>
        <v/>
      </c>
      <c r="L5749" s="17"/>
      <c r="M5749" s="0" t="str">
        <f aca="false">IF($K5749="","",IF($L5749&lt;&gt;"",$L5749,VLOOKUP($C5749,薬効分類マスタ!$A$2:$F$180,6,FALSE())))</f>
        <v/>
      </c>
      <c r="N5749" s="0" t="str">
        <f aca="false">ASC(G5749)</f>
        <v>ﾄﾁﾓﾄのﾌﾞｸﾘｮｳ</v>
      </c>
      <c r="O5749" s="0" t="str">
        <f aca="false">ASC(E5749)</f>
        <v>ﾌﾞｸﾘｮｳ</v>
      </c>
      <c r="P5749" s="16" t="n">
        <f aca="false">N(P5748)+IF($C5749=検索!$B$49,1,0)</f>
        <v>0</v>
      </c>
    </row>
    <row r="5750" customFormat="false" ht="15" hidden="false" customHeight="false" outlineLevel="0" collapsed="false">
      <c r="A5750" s="16" t="s">
        <v>221</v>
      </c>
      <c r="B5750" s="0" t="s">
        <v>13200</v>
      </c>
      <c r="C5750" s="0" t="n">
        <v>510</v>
      </c>
      <c r="D5750" s="0" t="str">
        <f aca="false">IFERROR(VLOOKUP($C5750,薬効分類マスタ!$A$2:$B$180,2,FALSE()),"未登録")</f>
        <v>生薬</v>
      </c>
      <c r="E5750" s="16" t="s">
        <v>13181</v>
      </c>
      <c r="F5750" s="16" t="s">
        <v>476</v>
      </c>
      <c r="G5750" s="16" t="s">
        <v>13201</v>
      </c>
      <c r="H5750" s="16" t="s">
        <v>12469</v>
      </c>
      <c r="I5750" s="0" t="n">
        <v>31.1</v>
      </c>
      <c r="K5750" s="0" t="str">
        <f aca="false">IFERROR(IF(VLOOKUP($C5750,薬効分類マスタ!$A$2:$E$180,5,FALSE())=0,"",VLOOKUP($C5750,薬効分類マスタ!$A$2:$E$180,5,FALSE())),"")</f>
        <v/>
      </c>
      <c r="L5750" s="17"/>
      <c r="M5750" s="0" t="str">
        <f aca="false">IF($K5750="","",IF($L5750&lt;&gt;"",$L5750,VLOOKUP($C5750,薬効分類マスタ!$A$2:$F$180,6,FALSE())))</f>
        <v/>
      </c>
      <c r="N5750" s="0" t="str">
        <f aca="false">ASC(G5750)</f>
        <v>ﾂﾙｲのﾌﾞｸﾘｮｳM</v>
      </c>
      <c r="O5750" s="0" t="str">
        <f aca="false">ASC(E5750)</f>
        <v>ﾌﾞｸﾘｮｳ</v>
      </c>
      <c r="P5750" s="16" t="n">
        <f aca="false">N(P5749)+IF($C5750=検索!$B$49,1,0)</f>
        <v>0</v>
      </c>
    </row>
    <row r="5751" customFormat="false" ht="15" hidden="false" customHeight="false" outlineLevel="0" collapsed="false">
      <c r="A5751" s="16" t="s">
        <v>221</v>
      </c>
      <c r="B5751" s="0" t="s">
        <v>13202</v>
      </c>
      <c r="C5751" s="0" t="n">
        <v>510</v>
      </c>
      <c r="D5751" s="0" t="str">
        <f aca="false">IFERROR(VLOOKUP($C5751,薬効分類マスタ!$A$2:$B$180,2,FALSE()),"未登録")</f>
        <v>生薬</v>
      </c>
      <c r="E5751" s="16" t="s">
        <v>13181</v>
      </c>
      <c r="F5751" s="16" t="s">
        <v>476</v>
      </c>
      <c r="G5751" s="16" t="s">
        <v>13203</v>
      </c>
      <c r="H5751" s="16" t="s">
        <v>12358</v>
      </c>
      <c r="I5751" s="0" t="n">
        <v>31.1</v>
      </c>
      <c r="K5751" s="0" t="str">
        <f aca="false">IFERROR(IF(VLOOKUP($C5751,薬効分類マスタ!$A$2:$E$180,5,FALSE())=0,"",VLOOKUP($C5751,薬効分類マスタ!$A$2:$E$180,5,FALSE())),"")</f>
        <v/>
      </c>
      <c r="L5751" s="17"/>
      <c r="M5751" s="0" t="str">
        <f aca="false">IF($K5751="","",IF($L5751&lt;&gt;"",$L5751,VLOOKUP($C5751,薬効分類マスタ!$A$2:$F$180,6,FALSE())))</f>
        <v/>
      </c>
      <c r="N5751" s="0" t="str">
        <f aca="false">ASC(G5751)</f>
        <v>ﾎﾘｴ　ﾌﾞｸﾘｮｳK</v>
      </c>
      <c r="O5751" s="0" t="str">
        <f aca="false">ASC(E5751)</f>
        <v>ﾌﾞｸﾘｮｳ</v>
      </c>
      <c r="P5751" s="16" t="n">
        <f aca="false">N(P5750)+IF($C5751=検索!$B$49,1,0)</f>
        <v>0</v>
      </c>
    </row>
    <row r="5752" customFormat="false" ht="15" hidden="false" customHeight="false" outlineLevel="0" collapsed="false">
      <c r="A5752" s="16" t="s">
        <v>221</v>
      </c>
      <c r="B5752" s="0" t="s">
        <v>13204</v>
      </c>
      <c r="C5752" s="0" t="n">
        <v>510</v>
      </c>
      <c r="D5752" s="0" t="str">
        <f aca="false">IFERROR(VLOOKUP($C5752,薬効分類マスタ!$A$2:$B$180,2,FALSE()),"未登録")</f>
        <v>生薬</v>
      </c>
      <c r="E5752" s="16" t="s">
        <v>13181</v>
      </c>
      <c r="F5752" s="16" t="s">
        <v>476</v>
      </c>
      <c r="G5752" s="16" t="s">
        <v>13205</v>
      </c>
      <c r="H5752" s="16" t="s">
        <v>12474</v>
      </c>
      <c r="I5752" s="0" t="n">
        <v>31.1</v>
      </c>
      <c r="K5752" s="0" t="str">
        <f aca="false">IFERROR(IF(VLOOKUP($C5752,薬効分類マスタ!$A$2:$E$180,5,FALSE())=0,"",VLOOKUP($C5752,薬効分類マスタ!$A$2:$E$180,5,FALSE())),"")</f>
        <v/>
      </c>
      <c r="L5752" s="17"/>
      <c r="M5752" s="0" t="str">
        <f aca="false">IF($K5752="","",IF($L5752&lt;&gt;"",$L5752,VLOOKUP($C5752,薬効分類マスタ!$A$2:$F$180,6,FALSE())))</f>
        <v/>
      </c>
      <c r="N5752" s="0" t="str">
        <f aca="false">ASC(G5752)</f>
        <v>ﾅｶｼﾞﾏ　ﾌﾞｸﾘｮｳ</v>
      </c>
      <c r="O5752" s="0" t="str">
        <f aca="false">ASC(E5752)</f>
        <v>ﾌﾞｸﾘｮｳ</v>
      </c>
      <c r="P5752" s="16" t="n">
        <f aca="false">N(P5751)+IF($C5752=検索!$B$49,1,0)</f>
        <v>0</v>
      </c>
    </row>
    <row r="5753" customFormat="false" ht="15" hidden="false" customHeight="false" outlineLevel="0" collapsed="false">
      <c r="A5753" s="16" t="s">
        <v>221</v>
      </c>
      <c r="B5753" s="0" t="s">
        <v>13206</v>
      </c>
      <c r="C5753" s="0" t="n">
        <v>510</v>
      </c>
      <c r="D5753" s="0" t="str">
        <f aca="false">IFERROR(VLOOKUP($C5753,薬効分類マスタ!$A$2:$B$180,2,FALSE()),"未登録")</f>
        <v>生薬</v>
      </c>
      <c r="E5753" s="16" t="s">
        <v>12832</v>
      </c>
      <c r="F5753" s="16" t="s">
        <v>476</v>
      </c>
      <c r="G5753" s="16" t="s">
        <v>13207</v>
      </c>
      <c r="H5753" s="16" t="s">
        <v>12293</v>
      </c>
      <c r="I5753" s="0" t="n">
        <v>166.6</v>
      </c>
      <c r="K5753" s="0" t="str">
        <f aca="false">IFERROR(IF(VLOOKUP($C5753,薬効分類マスタ!$A$2:$E$180,5,FALSE())=0,"",VLOOKUP($C5753,薬効分類マスタ!$A$2:$E$180,5,FALSE())),"")</f>
        <v/>
      </c>
      <c r="L5753" s="17"/>
      <c r="M5753" s="0" t="str">
        <f aca="false">IF($K5753="","",IF($L5753&lt;&gt;"",$L5753,VLOOKUP($C5753,薬効分類マスタ!$A$2:$F$180,6,FALSE())))</f>
        <v/>
      </c>
      <c r="N5753" s="0" t="str">
        <f aca="false">ASC(G5753)</f>
        <v>ｳﾁﾀﾞの附子</v>
      </c>
      <c r="O5753" s="0" t="str">
        <f aca="false">ASC(E5753)</f>
        <v>ﾌﾞｼ</v>
      </c>
      <c r="P5753" s="16" t="n">
        <f aca="false">N(P5752)+IF($C5753=検索!$B$49,1,0)</f>
        <v>0</v>
      </c>
    </row>
    <row r="5754" customFormat="false" ht="15" hidden="false" customHeight="false" outlineLevel="0" collapsed="false">
      <c r="A5754" s="16" t="s">
        <v>221</v>
      </c>
      <c r="B5754" s="0" t="s">
        <v>13208</v>
      </c>
      <c r="C5754" s="0" t="n">
        <v>510</v>
      </c>
      <c r="D5754" s="0" t="str">
        <f aca="false">IFERROR(VLOOKUP($C5754,薬効分類マスタ!$A$2:$B$180,2,FALSE()),"未登録")</f>
        <v>生薬</v>
      </c>
      <c r="E5754" s="16" t="s">
        <v>13209</v>
      </c>
      <c r="F5754" s="16" t="s">
        <v>476</v>
      </c>
      <c r="G5754" s="16" t="s">
        <v>13209</v>
      </c>
      <c r="I5754" s="0" t="n">
        <v>17.2</v>
      </c>
      <c r="K5754" s="0" t="str">
        <f aca="false">IFERROR(IF(VLOOKUP($C5754,薬効分類マスタ!$A$2:$E$180,5,FALSE())=0,"",VLOOKUP($C5754,薬効分類マスタ!$A$2:$E$180,5,FALSE())),"")</f>
        <v/>
      </c>
      <c r="L5754" s="17"/>
      <c r="M5754" s="0" t="str">
        <f aca="false">IF($K5754="","",IF($L5754&lt;&gt;"",$L5754,VLOOKUP($C5754,薬効分類マスタ!$A$2:$F$180,6,FALSE())))</f>
        <v/>
      </c>
      <c r="N5754" s="0" t="str">
        <f aca="false">ASC(G5754)</f>
        <v>ﾎﾞｳｲ</v>
      </c>
      <c r="O5754" s="0" t="str">
        <f aca="false">ASC(E5754)</f>
        <v>ﾎﾞｳｲ</v>
      </c>
      <c r="P5754" s="16" t="n">
        <f aca="false">N(P5753)+IF($C5754=検索!$B$49,1,0)</f>
        <v>0</v>
      </c>
    </row>
    <row r="5755" customFormat="false" ht="15" hidden="false" customHeight="false" outlineLevel="0" collapsed="false">
      <c r="A5755" s="16" t="s">
        <v>221</v>
      </c>
      <c r="B5755" s="0" t="s">
        <v>13210</v>
      </c>
      <c r="C5755" s="0" t="n">
        <v>510</v>
      </c>
      <c r="D5755" s="0" t="str">
        <f aca="false">IFERROR(VLOOKUP($C5755,薬効分類マスタ!$A$2:$B$180,2,FALSE()),"未登録")</f>
        <v>生薬</v>
      </c>
      <c r="E5755" s="16" t="s">
        <v>13211</v>
      </c>
      <c r="F5755" s="16" t="s">
        <v>476</v>
      </c>
      <c r="G5755" s="16" t="s">
        <v>13211</v>
      </c>
      <c r="I5755" s="0" t="n">
        <v>14.7</v>
      </c>
      <c r="K5755" s="0" t="str">
        <f aca="false">IFERROR(IF(VLOOKUP($C5755,薬効分類マスタ!$A$2:$E$180,5,FALSE())=0,"",VLOOKUP($C5755,薬効分類マスタ!$A$2:$E$180,5,FALSE())),"")</f>
        <v/>
      </c>
      <c r="L5755" s="17"/>
      <c r="M5755" s="0" t="str">
        <f aca="false">IF($K5755="","",IF($L5755&lt;&gt;"",$L5755,VLOOKUP($C5755,薬効分類マスタ!$A$2:$F$180,6,FALSE())))</f>
        <v/>
      </c>
      <c r="N5755" s="0" t="str">
        <f aca="false">ASC(G5755)</f>
        <v>ﾎﾞｳｺﾝ</v>
      </c>
      <c r="O5755" s="0" t="str">
        <f aca="false">ASC(E5755)</f>
        <v>ﾎﾞｳｺﾝ</v>
      </c>
      <c r="P5755" s="16" t="n">
        <f aca="false">N(P5754)+IF($C5755=検索!$B$49,1,0)</f>
        <v>0</v>
      </c>
    </row>
    <row r="5756" customFormat="false" ht="15" hidden="false" customHeight="false" outlineLevel="0" collapsed="false">
      <c r="A5756" s="16" t="s">
        <v>221</v>
      </c>
      <c r="B5756" s="0" t="s">
        <v>13212</v>
      </c>
      <c r="C5756" s="0" t="n">
        <v>510</v>
      </c>
      <c r="D5756" s="0" t="str">
        <f aca="false">IFERROR(VLOOKUP($C5756,薬効分類マスタ!$A$2:$B$180,2,FALSE()),"未登録")</f>
        <v>生薬</v>
      </c>
      <c r="E5756" s="16" t="s">
        <v>13213</v>
      </c>
      <c r="F5756" s="16" t="s">
        <v>476</v>
      </c>
      <c r="G5756" s="16" t="s">
        <v>13213</v>
      </c>
      <c r="I5756" s="0" t="n">
        <v>40.2</v>
      </c>
      <c r="K5756" s="0" t="str">
        <f aca="false">IFERROR(IF(VLOOKUP($C5756,薬効分類マスタ!$A$2:$E$180,5,FALSE())=0,"",VLOOKUP($C5756,薬効分類マスタ!$A$2:$E$180,5,FALSE())),"")</f>
        <v/>
      </c>
      <c r="L5756" s="17"/>
      <c r="M5756" s="0" t="str">
        <f aca="false">IF($K5756="","",IF($L5756&lt;&gt;"",$L5756,VLOOKUP($C5756,薬効分類マスタ!$A$2:$F$180,6,FALSE())))</f>
        <v/>
      </c>
      <c r="N5756" s="0" t="str">
        <f aca="false">ASC(G5756)</f>
        <v>ﾎﾞｳﾌｳ</v>
      </c>
      <c r="O5756" s="0" t="str">
        <f aca="false">ASC(E5756)</f>
        <v>ﾎﾞｳﾌｳ</v>
      </c>
      <c r="P5756" s="16" t="n">
        <f aca="false">N(P5755)+IF($C5756=検索!$B$49,1,0)</f>
        <v>0</v>
      </c>
    </row>
    <row r="5757" customFormat="false" ht="15" hidden="false" customHeight="false" outlineLevel="0" collapsed="false">
      <c r="A5757" s="16" t="s">
        <v>221</v>
      </c>
      <c r="B5757" s="0" t="s">
        <v>13214</v>
      </c>
      <c r="C5757" s="0" t="n">
        <v>510</v>
      </c>
      <c r="D5757" s="0" t="str">
        <f aca="false">IFERROR(VLOOKUP($C5757,薬効分類マスタ!$A$2:$B$180,2,FALSE()),"未登録")</f>
        <v>生薬</v>
      </c>
      <c r="E5757" s="16" t="s">
        <v>13213</v>
      </c>
      <c r="F5757" s="16" t="s">
        <v>476</v>
      </c>
      <c r="G5757" s="16" t="s">
        <v>13215</v>
      </c>
      <c r="H5757" s="16" t="s">
        <v>12296</v>
      </c>
      <c r="I5757" s="0" t="n">
        <v>42.6</v>
      </c>
      <c r="K5757" s="0" t="str">
        <f aca="false">IFERROR(IF(VLOOKUP($C5757,薬効分類マスタ!$A$2:$E$180,5,FALSE())=0,"",VLOOKUP($C5757,薬効分類マスタ!$A$2:$E$180,5,FALSE())),"")</f>
        <v/>
      </c>
      <c r="L5757" s="17"/>
      <c r="M5757" s="0" t="str">
        <f aca="false">IF($K5757="","",IF($L5757&lt;&gt;"",$L5757,VLOOKUP($C5757,薬効分類マスタ!$A$2:$F$180,6,FALSE())))</f>
        <v/>
      </c>
      <c r="N5757" s="0" t="str">
        <f aca="false">ASC(G5757)</f>
        <v>ﾄﾁﾓﾄのﾎﾞｳﾌｳ</v>
      </c>
      <c r="O5757" s="0" t="str">
        <f aca="false">ASC(E5757)</f>
        <v>ﾎﾞｳﾌｳ</v>
      </c>
      <c r="P5757" s="16" t="n">
        <f aca="false">N(P5756)+IF($C5757=検索!$B$49,1,0)</f>
        <v>0</v>
      </c>
    </row>
    <row r="5758" customFormat="false" ht="15" hidden="false" customHeight="false" outlineLevel="0" collapsed="false">
      <c r="A5758" s="16" t="s">
        <v>221</v>
      </c>
      <c r="B5758" s="0" t="s">
        <v>13216</v>
      </c>
      <c r="C5758" s="0" t="n">
        <v>510</v>
      </c>
      <c r="D5758" s="0" t="str">
        <f aca="false">IFERROR(VLOOKUP($C5758,薬効分類マスタ!$A$2:$B$180,2,FALSE()),"未登録")</f>
        <v>生薬</v>
      </c>
      <c r="E5758" s="16" t="s">
        <v>13213</v>
      </c>
      <c r="F5758" s="16" t="s">
        <v>476</v>
      </c>
      <c r="G5758" s="16" t="s">
        <v>13217</v>
      </c>
      <c r="H5758" s="16" t="s">
        <v>9549</v>
      </c>
      <c r="I5758" s="0" t="n">
        <v>42.6</v>
      </c>
      <c r="K5758" s="0" t="str">
        <f aca="false">IFERROR(IF(VLOOKUP($C5758,薬効分類マスタ!$A$2:$E$180,5,FALSE())=0,"",VLOOKUP($C5758,薬効分類マスタ!$A$2:$E$180,5,FALSE())),"")</f>
        <v/>
      </c>
      <c r="L5758" s="17"/>
      <c r="M5758" s="0" t="str">
        <f aca="false">IF($K5758="","",IF($L5758&lt;&gt;"",$L5758,VLOOKUP($C5758,薬効分類マスタ!$A$2:$F$180,6,FALSE())))</f>
        <v/>
      </c>
      <c r="N5758" s="0" t="str">
        <f aca="false">ASC(G5758)</f>
        <v>ﾂﾑﾗの生薬ﾎﾞｳﾌｳ</v>
      </c>
      <c r="O5758" s="0" t="str">
        <f aca="false">ASC(E5758)</f>
        <v>ﾎﾞｳﾌｳ</v>
      </c>
      <c r="P5758" s="16" t="n">
        <f aca="false">N(P5757)+IF($C5758=検索!$B$49,1,0)</f>
        <v>0</v>
      </c>
    </row>
    <row r="5759" customFormat="false" ht="15" hidden="false" customHeight="false" outlineLevel="0" collapsed="false">
      <c r="A5759" s="16" t="s">
        <v>221</v>
      </c>
      <c r="B5759" s="0" t="s">
        <v>13218</v>
      </c>
      <c r="C5759" s="0" t="n">
        <v>510</v>
      </c>
      <c r="D5759" s="0" t="str">
        <f aca="false">IFERROR(VLOOKUP($C5759,薬効分類マスタ!$A$2:$B$180,2,FALSE()),"未登録")</f>
        <v>生薬</v>
      </c>
      <c r="E5759" s="16" t="s">
        <v>13213</v>
      </c>
      <c r="F5759" s="16" t="s">
        <v>476</v>
      </c>
      <c r="G5759" s="16" t="s">
        <v>13219</v>
      </c>
      <c r="H5759" s="16" t="s">
        <v>12351</v>
      </c>
      <c r="I5759" s="0" t="n">
        <v>42.6</v>
      </c>
      <c r="K5759" s="0" t="str">
        <f aca="false">IFERROR(IF(VLOOKUP($C5759,薬効分類マスタ!$A$2:$E$180,5,FALSE())=0,"",VLOOKUP($C5759,薬効分類マスタ!$A$2:$E$180,5,FALSE())),"")</f>
        <v/>
      </c>
      <c r="L5759" s="17"/>
      <c r="M5759" s="0" t="str">
        <f aca="false">IF($K5759="","",IF($L5759&lt;&gt;"",$L5759,VLOOKUP($C5759,薬効分類マスタ!$A$2:$F$180,6,FALSE())))</f>
        <v/>
      </c>
      <c r="N5759" s="0" t="str">
        <f aca="false">ASC(G5759)</f>
        <v>高砂ﾎﾞｳﾌｳM</v>
      </c>
      <c r="O5759" s="0" t="str">
        <f aca="false">ASC(E5759)</f>
        <v>ﾎﾞｳﾌｳ</v>
      </c>
      <c r="P5759" s="16" t="n">
        <f aca="false">N(P5758)+IF($C5759=検索!$B$49,1,0)</f>
        <v>0</v>
      </c>
    </row>
    <row r="5760" customFormat="false" ht="15" hidden="false" customHeight="false" outlineLevel="0" collapsed="false">
      <c r="A5760" s="16" t="s">
        <v>221</v>
      </c>
      <c r="B5760" s="0" t="s">
        <v>13220</v>
      </c>
      <c r="C5760" s="0" t="n">
        <v>510</v>
      </c>
      <c r="D5760" s="0" t="str">
        <f aca="false">IFERROR(VLOOKUP($C5760,薬効分類マスタ!$A$2:$B$180,2,FALSE()),"未登録")</f>
        <v>生薬</v>
      </c>
      <c r="E5760" s="16" t="s">
        <v>12832</v>
      </c>
      <c r="F5760" s="16" t="s">
        <v>476</v>
      </c>
      <c r="G5760" s="16" t="s">
        <v>13221</v>
      </c>
      <c r="H5760" s="16" t="s">
        <v>12293</v>
      </c>
      <c r="I5760" s="0" t="n">
        <v>97.9</v>
      </c>
      <c r="K5760" s="0" t="str">
        <f aca="false">IFERROR(IF(VLOOKUP($C5760,薬効分類マスタ!$A$2:$E$180,5,FALSE())=0,"",VLOOKUP($C5760,薬効分類マスタ!$A$2:$E$180,5,FALSE())),"")</f>
        <v/>
      </c>
      <c r="L5760" s="17"/>
      <c r="M5760" s="0" t="str">
        <f aca="false">IF($K5760="","",IF($L5760&lt;&gt;"",$L5760,VLOOKUP($C5760,薬効分類マスタ!$A$2:$F$180,6,FALSE())))</f>
        <v/>
      </c>
      <c r="N5760" s="0" t="str">
        <f aca="false">ASC(G5760)</f>
        <v>ｳﾁﾀﾞの炮附子</v>
      </c>
      <c r="O5760" s="0" t="str">
        <f aca="false">ASC(E5760)</f>
        <v>ﾌﾞｼ</v>
      </c>
      <c r="P5760" s="16" t="n">
        <f aca="false">N(P5759)+IF($C5760=検索!$B$49,1,0)</f>
        <v>0</v>
      </c>
    </row>
    <row r="5761" customFormat="false" ht="15" hidden="false" customHeight="false" outlineLevel="0" collapsed="false">
      <c r="A5761" s="16" t="s">
        <v>221</v>
      </c>
      <c r="B5761" s="0" t="s">
        <v>13222</v>
      </c>
      <c r="C5761" s="0" t="n">
        <v>510</v>
      </c>
      <c r="D5761" s="0" t="str">
        <f aca="false">IFERROR(VLOOKUP($C5761,薬効分類マスタ!$A$2:$B$180,2,FALSE()),"未登録")</f>
        <v>生薬</v>
      </c>
      <c r="E5761" s="16" t="s">
        <v>12832</v>
      </c>
      <c r="F5761" s="16" t="s">
        <v>476</v>
      </c>
      <c r="G5761" s="16" t="s">
        <v>13223</v>
      </c>
      <c r="H5761" s="16" t="s">
        <v>12296</v>
      </c>
      <c r="I5761" s="0" t="n">
        <v>91.6</v>
      </c>
      <c r="K5761" s="0" t="str">
        <f aca="false">IFERROR(IF(VLOOKUP($C5761,薬効分類マスタ!$A$2:$E$180,5,FALSE())=0,"",VLOOKUP($C5761,薬効分類マスタ!$A$2:$E$180,5,FALSE())),"")</f>
        <v/>
      </c>
      <c r="L5761" s="17"/>
      <c r="M5761" s="0" t="str">
        <f aca="false">IF($K5761="","",IF($L5761&lt;&gt;"",$L5761,VLOOKUP($C5761,薬効分類マスタ!$A$2:$F$180,6,FALSE())))</f>
        <v/>
      </c>
      <c r="N5761" s="0" t="str">
        <f aca="false">ASC(G5761)</f>
        <v>ﾄﾁﾓﾄのﾎｳﾌﾞｼ</v>
      </c>
      <c r="O5761" s="0" t="str">
        <f aca="false">ASC(E5761)</f>
        <v>ﾌﾞｼ</v>
      </c>
      <c r="P5761" s="16" t="n">
        <f aca="false">N(P5760)+IF($C5761=検索!$B$49,1,0)</f>
        <v>0</v>
      </c>
    </row>
    <row r="5762" customFormat="false" ht="15" hidden="false" customHeight="false" outlineLevel="0" collapsed="false">
      <c r="A5762" s="16" t="s">
        <v>221</v>
      </c>
      <c r="B5762" s="0" t="s">
        <v>13224</v>
      </c>
      <c r="C5762" s="0" t="n">
        <v>510</v>
      </c>
      <c r="D5762" s="0" t="str">
        <f aca="false">IFERROR(VLOOKUP($C5762,薬効分類マスタ!$A$2:$B$180,2,FALSE()),"未登録")</f>
        <v>生薬</v>
      </c>
      <c r="E5762" s="16" t="s">
        <v>12832</v>
      </c>
      <c r="F5762" s="16" t="s">
        <v>476</v>
      </c>
      <c r="G5762" s="16" t="s">
        <v>13225</v>
      </c>
      <c r="H5762" s="16" t="s">
        <v>7488</v>
      </c>
      <c r="I5762" s="0" t="n">
        <v>74.2</v>
      </c>
      <c r="K5762" s="0" t="str">
        <f aca="false">IFERROR(IF(VLOOKUP($C5762,薬効分類マスタ!$A$2:$E$180,5,FALSE())=0,"",VLOOKUP($C5762,薬効分類マスタ!$A$2:$E$180,5,FALSE())),"")</f>
        <v/>
      </c>
      <c r="L5762" s="17"/>
      <c r="M5762" s="0" t="str">
        <f aca="false">IF($K5762="","",IF($L5762&lt;&gt;"",$L5762,VLOOKUP($C5762,薬効分類マスタ!$A$2:$F$180,6,FALSE())))</f>
        <v/>
      </c>
      <c r="N5762" s="0" t="str">
        <f aca="false">ASC(G5762)</f>
        <v>花扇加工ﾌﾞｼK</v>
      </c>
      <c r="O5762" s="0" t="str">
        <f aca="false">ASC(E5762)</f>
        <v>ﾌﾞｼ</v>
      </c>
      <c r="P5762" s="16" t="n">
        <f aca="false">N(P5761)+IF($C5762=検索!$B$49,1,0)</f>
        <v>0</v>
      </c>
    </row>
    <row r="5763" customFormat="false" ht="15" hidden="false" customHeight="false" outlineLevel="0" collapsed="false">
      <c r="A5763" s="16" t="s">
        <v>221</v>
      </c>
      <c r="B5763" s="0" t="s">
        <v>13226</v>
      </c>
      <c r="C5763" s="0" t="n">
        <v>510</v>
      </c>
      <c r="D5763" s="0" t="str">
        <f aca="false">IFERROR(VLOOKUP($C5763,薬効分類マスタ!$A$2:$B$180,2,FALSE()),"未登録")</f>
        <v>生薬</v>
      </c>
      <c r="E5763" s="16" t="s">
        <v>13227</v>
      </c>
      <c r="F5763" s="16" t="s">
        <v>476</v>
      </c>
      <c r="G5763" s="16" t="s">
        <v>13227</v>
      </c>
      <c r="I5763" s="0" t="n">
        <v>22</v>
      </c>
      <c r="K5763" s="0" t="str">
        <f aca="false">IFERROR(IF(VLOOKUP($C5763,薬効分類マスタ!$A$2:$E$180,5,FALSE())=0,"",VLOOKUP($C5763,薬効分類マスタ!$A$2:$E$180,5,FALSE())),"")</f>
        <v/>
      </c>
      <c r="L5763" s="17"/>
      <c r="M5763" s="0" t="str">
        <f aca="false">IF($K5763="","",IF($L5763&lt;&gt;"",$L5763,VLOOKUP($C5763,薬効分類マスタ!$A$2:$F$180,6,FALSE())))</f>
        <v/>
      </c>
      <c r="N5763" s="0" t="str">
        <f aca="false">ASC(G5763)</f>
        <v>ﾎﾞｸｿｸ</v>
      </c>
      <c r="O5763" s="0" t="str">
        <f aca="false">ASC(E5763)</f>
        <v>ﾎﾞｸｿｸ</v>
      </c>
      <c r="P5763" s="16" t="n">
        <f aca="false">N(P5762)+IF($C5763=検索!$B$49,1,0)</f>
        <v>0</v>
      </c>
    </row>
    <row r="5764" customFormat="false" ht="15" hidden="false" customHeight="false" outlineLevel="0" collapsed="false">
      <c r="A5764" s="16" t="s">
        <v>221</v>
      </c>
      <c r="B5764" s="0" t="s">
        <v>13228</v>
      </c>
      <c r="C5764" s="0" t="n">
        <v>510</v>
      </c>
      <c r="D5764" s="0" t="str">
        <f aca="false">IFERROR(VLOOKUP($C5764,薬効分類マスタ!$A$2:$B$180,2,FALSE()),"未登録")</f>
        <v>生薬</v>
      </c>
      <c r="E5764" s="16" t="s">
        <v>13229</v>
      </c>
      <c r="F5764" s="16" t="s">
        <v>476</v>
      </c>
      <c r="G5764" s="16" t="s">
        <v>13230</v>
      </c>
      <c r="I5764" s="0" t="n">
        <v>23.5</v>
      </c>
      <c r="K5764" s="0" t="str">
        <f aca="false">IFERROR(IF(VLOOKUP($C5764,薬効分類マスタ!$A$2:$E$180,5,FALSE())=0,"",VLOOKUP($C5764,薬効分類マスタ!$A$2:$E$180,5,FALSE())),"")</f>
        <v/>
      </c>
      <c r="L5764" s="17"/>
      <c r="M5764" s="0" t="str">
        <f aca="false">IF($K5764="","",IF($L5764&lt;&gt;"",$L5764,VLOOKUP($C5764,薬効分類マスタ!$A$2:$F$180,6,FALSE())))</f>
        <v/>
      </c>
      <c r="N5764" s="0" t="str">
        <f aca="false">ASC(G5764)</f>
        <v>ﾎﾞﾀﾝﾋﾟ末</v>
      </c>
      <c r="O5764" s="0" t="str">
        <f aca="false">ASC(E5764)</f>
        <v>ﾎﾞﾀﾝﾋﾟ</v>
      </c>
      <c r="P5764" s="16" t="n">
        <f aca="false">N(P5763)+IF($C5764=検索!$B$49,1,0)</f>
        <v>0</v>
      </c>
    </row>
    <row r="5765" customFormat="false" ht="15" hidden="false" customHeight="false" outlineLevel="0" collapsed="false">
      <c r="A5765" s="16" t="s">
        <v>221</v>
      </c>
      <c r="B5765" s="0" t="s">
        <v>13231</v>
      </c>
      <c r="C5765" s="0" t="n">
        <v>510</v>
      </c>
      <c r="D5765" s="0" t="str">
        <f aca="false">IFERROR(VLOOKUP($C5765,薬効分類マスタ!$A$2:$B$180,2,FALSE()),"未登録")</f>
        <v>生薬</v>
      </c>
      <c r="E5765" s="16" t="s">
        <v>13229</v>
      </c>
      <c r="F5765" s="16" t="s">
        <v>476</v>
      </c>
      <c r="G5765" s="16" t="s">
        <v>13232</v>
      </c>
      <c r="H5765" s="16" t="s">
        <v>12351</v>
      </c>
      <c r="I5765" s="0" t="n">
        <v>30.6</v>
      </c>
      <c r="K5765" s="0" t="str">
        <f aca="false">IFERROR(IF(VLOOKUP($C5765,薬効分類マスタ!$A$2:$E$180,5,FALSE())=0,"",VLOOKUP($C5765,薬効分類マスタ!$A$2:$E$180,5,FALSE())),"")</f>
        <v/>
      </c>
      <c r="L5765" s="17"/>
      <c r="M5765" s="0" t="str">
        <f aca="false">IF($K5765="","",IF($L5765&lt;&gt;"",$L5765,VLOOKUP($C5765,薬効分類マスタ!$A$2:$F$180,6,FALSE())))</f>
        <v/>
      </c>
      <c r="N5765" s="0" t="str">
        <f aca="false">ASC(G5765)</f>
        <v>高砂ﾎﾞﾀﾝﾋﾟ末M</v>
      </c>
      <c r="O5765" s="0" t="str">
        <f aca="false">ASC(E5765)</f>
        <v>ﾎﾞﾀﾝﾋﾟ</v>
      </c>
      <c r="P5765" s="16" t="n">
        <f aca="false">N(P5764)+IF($C5765=検索!$B$49,1,0)</f>
        <v>0</v>
      </c>
    </row>
    <row r="5766" customFormat="false" ht="15" hidden="false" customHeight="false" outlineLevel="0" collapsed="false">
      <c r="A5766" s="16" t="s">
        <v>221</v>
      </c>
      <c r="B5766" s="0" t="s">
        <v>13233</v>
      </c>
      <c r="C5766" s="0" t="n">
        <v>510</v>
      </c>
      <c r="D5766" s="0" t="str">
        <f aca="false">IFERROR(VLOOKUP($C5766,薬効分類マスタ!$A$2:$B$180,2,FALSE()),"未登録")</f>
        <v>生薬</v>
      </c>
      <c r="E5766" s="16" t="s">
        <v>13229</v>
      </c>
      <c r="F5766" s="16" t="s">
        <v>476</v>
      </c>
      <c r="G5766" s="16" t="s">
        <v>13234</v>
      </c>
      <c r="H5766" s="16" t="s">
        <v>12296</v>
      </c>
      <c r="I5766" s="0" t="n">
        <v>30.6</v>
      </c>
      <c r="K5766" s="0" t="str">
        <f aca="false">IFERROR(IF(VLOOKUP($C5766,薬効分類マスタ!$A$2:$E$180,5,FALSE())=0,"",VLOOKUP($C5766,薬効分類マスタ!$A$2:$E$180,5,FALSE())),"")</f>
        <v/>
      </c>
      <c r="L5766" s="17"/>
      <c r="M5766" s="0" t="str">
        <f aca="false">IF($K5766="","",IF($L5766&lt;&gt;"",$L5766,VLOOKUP($C5766,薬効分類マスタ!$A$2:$F$180,6,FALSE())))</f>
        <v/>
      </c>
      <c r="N5766" s="0" t="str">
        <f aca="false">ASC(G5766)</f>
        <v>ﾄﾁﾓﾄのﾎﾞﾀﾝﾋﾟ末</v>
      </c>
      <c r="O5766" s="0" t="str">
        <f aca="false">ASC(E5766)</f>
        <v>ﾎﾞﾀﾝﾋﾟ</v>
      </c>
      <c r="P5766" s="16" t="n">
        <f aca="false">N(P5765)+IF($C5766=検索!$B$49,1,0)</f>
        <v>0</v>
      </c>
    </row>
    <row r="5767" customFormat="false" ht="15" hidden="false" customHeight="false" outlineLevel="0" collapsed="false">
      <c r="A5767" s="16" t="s">
        <v>221</v>
      </c>
      <c r="B5767" s="0" t="s">
        <v>13235</v>
      </c>
      <c r="C5767" s="0" t="n">
        <v>510</v>
      </c>
      <c r="D5767" s="0" t="str">
        <f aca="false">IFERROR(VLOOKUP($C5767,薬効分類マスタ!$A$2:$B$180,2,FALSE()),"未登録")</f>
        <v>生薬</v>
      </c>
      <c r="E5767" s="16" t="s">
        <v>13229</v>
      </c>
      <c r="F5767" s="16" t="s">
        <v>476</v>
      </c>
      <c r="G5767" s="16" t="s">
        <v>13229</v>
      </c>
      <c r="I5767" s="0" t="n">
        <v>33.6</v>
      </c>
      <c r="K5767" s="0" t="str">
        <f aca="false">IFERROR(IF(VLOOKUP($C5767,薬効分類マスタ!$A$2:$E$180,5,FALSE())=0,"",VLOOKUP($C5767,薬効分類マスタ!$A$2:$E$180,5,FALSE())),"")</f>
        <v/>
      </c>
      <c r="L5767" s="17"/>
      <c r="M5767" s="0" t="str">
        <f aca="false">IF($K5767="","",IF($L5767&lt;&gt;"",$L5767,VLOOKUP($C5767,薬効分類マスタ!$A$2:$F$180,6,FALSE())))</f>
        <v/>
      </c>
      <c r="N5767" s="0" t="str">
        <f aca="false">ASC(G5767)</f>
        <v>ﾎﾞﾀﾝﾋﾟ</v>
      </c>
      <c r="O5767" s="0" t="str">
        <f aca="false">ASC(E5767)</f>
        <v>ﾎﾞﾀﾝﾋﾟ</v>
      </c>
      <c r="P5767" s="16" t="n">
        <f aca="false">N(P5766)+IF($C5767=検索!$B$49,1,0)</f>
        <v>0</v>
      </c>
    </row>
    <row r="5768" customFormat="false" ht="15" hidden="false" customHeight="false" outlineLevel="0" collapsed="false">
      <c r="A5768" s="16" t="s">
        <v>221</v>
      </c>
      <c r="B5768" s="0" t="s">
        <v>13236</v>
      </c>
      <c r="C5768" s="0" t="n">
        <v>510</v>
      </c>
      <c r="D5768" s="0" t="str">
        <f aca="false">IFERROR(VLOOKUP($C5768,薬効分類マスタ!$A$2:$B$180,2,FALSE()),"未登録")</f>
        <v>生薬</v>
      </c>
      <c r="E5768" s="16" t="s">
        <v>13237</v>
      </c>
      <c r="F5768" s="16" t="s">
        <v>476</v>
      </c>
      <c r="G5768" s="16" t="s">
        <v>13238</v>
      </c>
      <c r="I5768" s="0" t="n">
        <v>10.2</v>
      </c>
      <c r="K5768" s="0" t="str">
        <f aca="false">IFERROR(IF(VLOOKUP($C5768,薬効分類マスタ!$A$2:$E$180,5,FALSE())=0,"",VLOOKUP($C5768,薬効分類マスタ!$A$2:$E$180,5,FALSE())),"")</f>
        <v/>
      </c>
      <c r="L5768" s="17"/>
      <c r="M5768" s="0" t="str">
        <f aca="false">IF($K5768="","",IF($L5768&lt;&gt;"",$L5768,VLOOKUP($C5768,薬効分類マスタ!$A$2:$F$180,6,FALSE())))</f>
        <v/>
      </c>
      <c r="N5768" s="0" t="str">
        <f aca="false">ASC(G5768)</f>
        <v>ﾎﾞﾚｲ末</v>
      </c>
      <c r="O5768" s="0" t="str">
        <f aca="false">ASC(E5768)</f>
        <v>ﾎﾞﾚｲ</v>
      </c>
      <c r="P5768" s="16" t="n">
        <f aca="false">N(P5767)+IF($C5768=検索!$B$49,1,0)</f>
        <v>0</v>
      </c>
    </row>
    <row r="5769" customFormat="false" ht="15" hidden="false" customHeight="false" outlineLevel="0" collapsed="false">
      <c r="A5769" s="16" t="s">
        <v>221</v>
      </c>
      <c r="B5769" s="0" t="s">
        <v>13239</v>
      </c>
      <c r="C5769" s="0" t="n">
        <v>510</v>
      </c>
      <c r="D5769" s="0" t="str">
        <f aca="false">IFERROR(VLOOKUP($C5769,薬効分類マスタ!$A$2:$B$180,2,FALSE()),"未登録")</f>
        <v>生薬</v>
      </c>
      <c r="E5769" s="16" t="s">
        <v>13237</v>
      </c>
      <c r="F5769" s="16" t="s">
        <v>476</v>
      </c>
      <c r="G5769" s="16" t="s">
        <v>13240</v>
      </c>
      <c r="H5769" s="16" t="s">
        <v>12351</v>
      </c>
      <c r="I5769" s="0" t="n">
        <v>13.3</v>
      </c>
      <c r="K5769" s="0" t="str">
        <f aca="false">IFERROR(IF(VLOOKUP($C5769,薬効分類マスタ!$A$2:$E$180,5,FALSE())=0,"",VLOOKUP($C5769,薬効分類マスタ!$A$2:$E$180,5,FALSE())),"")</f>
        <v/>
      </c>
      <c r="L5769" s="17"/>
      <c r="M5769" s="0" t="str">
        <f aca="false">IF($K5769="","",IF($L5769&lt;&gt;"",$L5769,VLOOKUP($C5769,薬効分類マスタ!$A$2:$F$180,6,FALSE())))</f>
        <v/>
      </c>
      <c r="N5769" s="0" t="str">
        <f aca="false">ASC(G5769)</f>
        <v>高砂ﾎﾞﾚｲ末M</v>
      </c>
      <c r="O5769" s="0" t="str">
        <f aca="false">ASC(E5769)</f>
        <v>ﾎﾞﾚｲ</v>
      </c>
      <c r="P5769" s="16" t="n">
        <f aca="false">N(P5768)+IF($C5769=検索!$B$49,1,0)</f>
        <v>0</v>
      </c>
    </row>
    <row r="5770" customFormat="false" ht="15" hidden="false" customHeight="false" outlineLevel="0" collapsed="false">
      <c r="A5770" s="16" t="s">
        <v>221</v>
      </c>
      <c r="B5770" s="0" t="s">
        <v>13241</v>
      </c>
      <c r="C5770" s="0" t="n">
        <v>510</v>
      </c>
      <c r="D5770" s="0" t="str">
        <f aca="false">IFERROR(VLOOKUP($C5770,薬効分類マスタ!$A$2:$B$180,2,FALSE()),"未登録")</f>
        <v>生薬</v>
      </c>
      <c r="E5770" s="16" t="s">
        <v>13237</v>
      </c>
      <c r="F5770" s="16" t="s">
        <v>476</v>
      </c>
      <c r="G5770" s="16" t="s">
        <v>13242</v>
      </c>
      <c r="H5770" s="16" t="s">
        <v>12296</v>
      </c>
      <c r="I5770" s="0" t="n">
        <v>13.3</v>
      </c>
      <c r="K5770" s="0" t="str">
        <f aca="false">IFERROR(IF(VLOOKUP($C5770,薬効分類マスタ!$A$2:$E$180,5,FALSE())=0,"",VLOOKUP($C5770,薬効分類マスタ!$A$2:$E$180,5,FALSE())),"")</f>
        <v/>
      </c>
      <c r="L5770" s="17"/>
      <c r="M5770" s="0" t="str">
        <f aca="false">IF($K5770="","",IF($L5770&lt;&gt;"",$L5770,VLOOKUP($C5770,薬効分類マスタ!$A$2:$F$180,6,FALSE())))</f>
        <v/>
      </c>
      <c r="N5770" s="0" t="str">
        <f aca="false">ASC(G5770)</f>
        <v>ﾄﾁﾓﾄのﾎﾞﾚｲ末</v>
      </c>
      <c r="O5770" s="0" t="str">
        <f aca="false">ASC(E5770)</f>
        <v>ﾎﾞﾚｲ</v>
      </c>
      <c r="P5770" s="16" t="n">
        <f aca="false">N(P5769)+IF($C5770=検索!$B$49,1,0)</f>
        <v>0</v>
      </c>
    </row>
    <row r="5771" customFormat="false" ht="15" hidden="false" customHeight="false" outlineLevel="0" collapsed="false">
      <c r="A5771" s="16" t="s">
        <v>221</v>
      </c>
      <c r="B5771" s="0" t="s">
        <v>13243</v>
      </c>
      <c r="C5771" s="0" t="n">
        <v>510</v>
      </c>
      <c r="D5771" s="0" t="str">
        <f aca="false">IFERROR(VLOOKUP($C5771,薬効分類マスタ!$A$2:$B$180,2,FALSE()),"未登録")</f>
        <v>生薬</v>
      </c>
      <c r="E5771" s="16" t="s">
        <v>13237</v>
      </c>
      <c r="F5771" s="16" t="s">
        <v>476</v>
      </c>
      <c r="G5771" s="16" t="s">
        <v>13237</v>
      </c>
      <c r="I5771" s="0" t="n">
        <v>9.4</v>
      </c>
      <c r="K5771" s="0" t="str">
        <f aca="false">IFERROR(IF(VLOOKUP($C5771,薬効分類マスタ!$A$2:$E$180,5,FALSE())=0,"",VLOOKUP($C5771,薬効分類マスタ!$A$2:$E$180,5,FALSE())),"")</f>
        <v/>
      </c>
      <c r="L5771" s="17"/>
      <c r="M5771" s="0" t="str">
        <f aca="false">IF($K5771="","",IF($L5771&lt;&gt;"",$L5771,VLOOKUP($C5771,薬効分類マスタ!$A$2:$F$180,6,FALSE())))</f>
        <v/>
      </c>
      <c r="N5771" s="0" t="str">
        <f aca="false">ASC(G5771)</f>
        <v>ﾎﾞﾚｲ</v>
      </c>
      <c r="O5771" s="0" t="str">
        <f aca="false">ASC(E5771)</f>
        <v>ﾎﾞﾚｲ</v>
      </c>
      <c r="P5771" s="16" t="n">
        <f aca="false">N(P5770)+IF($C5771=検索!$B$49,1,0)</f>
        <v>0</v>
      </c>
    </row>
    <row r="5772" customFormat="false" ht="15" hidden="false" customHeight="false" outlineLevel="0" collapsed="false">
      <c r="A5772" s="16" t="s">
        <v>221</v>
      </c>
      <c r="B5772" s="0" t="s">
        <v>13244</v>
      </c>
      <c r="C5772" s="0" t="n">
        <v>510</v>
      </c>
      <c r="D5772" s="0" t="str">
        <f aca="false">IFERROR(VLOOKUP($C5772,薬効分類マスタ!$A$2:$B$180,2,FALSE()),"未登録")</f>
        <v>生薬</v>
      </c>
      <c r="E5772" s="16" t="s">
        <v>13245</v>
      </c>
      <c r="F5772" s="16" t="s">
        <v>476</v>
      </c>
      <c r="G5772" s="16" t="s">
        <v>13245</v>
      </c>
      <c r="I5772" s="0" t="n">
        <v>12.5</v>
      </c>
      <c r="K5772" s="0" t="str">
        <f aca="false">IFERROR(IF(VLOOKUP($C5772,薬効分類マスタ!$A$2:$E$180,5,FALSE())=0,"",VLOOKUP($C5772,薬効分類マスタ!$A$2:$E$180,5,FALSE())),"")</f>
        <v/>
      </c>
      <c r="L5772" s="17"/>
      <c r="M5772" s="0" t="str">
        <f aca="false">IF($K5772="","",IF($L5772&lt;&gt;"",$L5772,VLOOKUP($C5772,薬効分類マスタ!$A$2:$F$180,6,FALSE())))</f>
        <v/>
      </c>
      <c r="N5772" s="0" t="str">
        <f aca="false">ASC(G5772)</f>
        <v>ﾏｵｳ</v>
      </c>
      <c r="O5772" s="0" t="str">
        <f aca="false">ASC(E5772)</f>
        <v>ﾏｵｳ</v>
      </c>
      <c r="P5772" s="16" t="n">
        <f aca="false">N(P5771)+IF($C5772=検索!$B$49,1,0)</f>
        <v>0</v>
      </c>
    </row>
    <row r="5773" customFormat="false" ht="15" hidden="false" customHeight="false" outlineLevel="0" collapsed="false">
      <c r="A5773" s="16" t="s">
        <v>221</v>
      </c>
      <c r="B5773" s="0" t="s">
        <v>13246</v>
      </c>
      <c r="C5773" s="0" t="n">
        <v>510</v>
      </c>
      <c r="D5773" s="0" t="str">
        <f aca="false">IFERROR(VLOOKUP($C5773,薬効分類マスタ!$A$2:$B$180,2,FALSE()),"未登録")</f>
        <v>生薬</v>
      </c>
      <c r="E5773" s="16" t="s">
        <v>13245</v>
      </c>
      <c r="F5773" s="16" t="s">
        <v>476</v>
      </c>
      <c r="G5773" s="16" t="s">
        <v>13247</v>
      </c>
      <c r="H5773" s="16" t="s">
        <v>12351</v>
      </c>
      <c r="I5773" s="0" t="n">
        <v>16.3</v>
      </c>
      <c r="K5773" s="0" t="str">
        <f aca="false">IFERROR(IF(VLOOKUP($C5773,薬効分類マスタ!$A$2:$E$180,5,FALSE())=0,"",VLOOKUP($C5773,薬効分類マスタ!$A$2:$E$180,5,FALSE())),"")</f>
        <v/>
      </c>
      <c r="L5773" s="17"/>
      <c r="M5773" s="0" t="str">
        <f aca="false">IF($K5773="","",IF($L5773&lt;&gt;"",$L5773,VLOOKUP($C5773,薬効分類マスタ!$A$2:$F$180,6,FALSE())))</f>
        <v/>
      </c>
      <c r="N5773" s="0" t="str">
        <f aca="false">ASC(G5773)</f>
        <v>高砂ﾏｵｳM</v>
      </c>
      <c r="O5773" s="0" t="str">
        <f aca="false">ASC(E5773)</f>
        <v>ﾏｵｳ</v>
      </c>
      <c r="P5773" s="16" t="n">
        <f aca="false">N(P5772)+IF($C5773=検索!$B$49,1,0)</f>
        <v>0</v>
      </c>
    </row>
    <row r="5774" customFormat="false" ht="15" hidden="false" customHeight="false" outlineLevel="0" collapsed="false">
      <c r="A5774" s="16" t="s">
        <v>221</v>
      </c>
      <c r="B5774" s="0" t="s">
        <v>13248</v>
      </c>
      <c r="C5774" s="0" t="n">
        <v>510</v>
      </c>
      <c r="D5774" s="0" t="str">
        <f aca="false">IFERROR(VLOOKUP($C5774,薬効分類マスタ!$A$2:$B$180,2,FALSE()),"未登録")</f>
        <v>生薬</v>
      </c>
      <c r="E5774" s="16" t="s">
        <v>13245</v>
      </c>
      <c r="F5774" s="16" t="s">
        <v>476</v>
      </c>
      <c r="G5774" s="16" t="s">
        <v>13249</v>
      </c>
      <c r="H5774" s="16" t="s">
        <v>9549</v>
      </c>
      <c r="I5774" s="0" t="n">
        <v>16.3</v>
      </c>
      <c r="K5774" s="0" t="str">
        <f aca="false">IFERROR(IF(VLOOKUP($C5774,薬効分類マスタ!$A$2:$E$180,5,FALSE())=0,"",VLOOKUP($C5774,薬効分類マスタ!$A$2:$E$180,5,FALSE())),"")</f>
        <v/>
      </c>
      <c r="L5774" s="17"/>
      <c r="M5774" s="0" t="str">
        <f aca="false">IF($K5774="","",IF($L5774&lt;&gt;"",$L5774,VLOOKUP($C5774,薬効分類マスタ!$A$2:$F$180,6,FALSE())))</f>
        <v/>
      </c>
      <c r="N5774" s="0" t="str">
        <f aca="false">ASC(G5774)</f>
        <v>ﾂﾑﾗの生薬ﾏｵｳ</v>
      </c>
      <c r="O5774" s="0" t="str">
        <f aca="false">ASC(E5774)</f>
        <v>ﾏｵｳ</v>
      </c>
      <c r="P5774" s="16" t="n">
        <f aca="false">N(P5773)+IF($C5774=検索!$B$49,1,0)</f>
        <v>0</v>
      </c>
    </row>
    <row r="5775" customFormat="false" ht="15" hidden="false" customHeight="false" outlineLevel="0" collapsed="false">
      <c r="A5775" s="16" t="s">
        <v>221</v>
      </c>
      <c r="B5775" s="0" t="s">
        <v>13250</v>
      </c>
      <c r="C5775" s="0" t="n">
        <v>510</v>
      </c>
      <c r="D5775" s="0" t="str">
        <f aca="false">IFERROR(VLOOKUP($C5775,薬効分類マスタ!$A$2:$B$180,2,FALSE()),"未登録")</f>
        <v>生薬</v>
      </c>
      <c r="E5775" s="16" t="s">
        <v>13245</v>
      </c>
      <c r="F5775" s="16" t="s">
        <v>476</v>
      </c>
      <c r="G5775" s="16" t="s">
        <v>13251</v>
      </c>
      <c r="H5775" s="16" t="s">
        <v>12296</v>
      </c>
      <c r="I5775" s="0" t="n">
        <v>16.3</v>
      </c>
      <c r="K5775" s="0" t="str">
        <f aca="false">IFERROR(IF(VLOOKUP($C5775,薬効分類マスタ!$A$2:$E$180,5,FALSE())=0,"",VLOOKUP($C5775,薬効分類マスタ!$A$2:$E$180,5,FALSE())),"")</f>
        <v/>
      </c>
      <c r="L5775" s="17"/>
      <c r="M5775" s="0" t="str">
        <f aca="false">IF($K5775="","",IF($L5775&lt;&gt;"",$L5775,VLOOKUP($C5775,薬効分類マスタ!$A$2:$F$180,6,FALSE())))</f>
        <v/>
      </c>
      <c r="N5775" s="0" t="str">
        <f aca="false">ASC(G5775)</f>
        <v>ﾄﾁﾓﾄのﾏｵｳ</v>
      </c>
      <c r="O5775" s="0" t="str">
        <f aca="false">ASC(E5775)</f>
        <v>ﾏｵｳ</v>
      </c>
      <c r="P5775" s="16" t="n">
        <f aca="false">N(P5774)+IF($C5775=検索!$B$49,1,0)</f>
        <v>0</v>
      </c>
    </row>
    <row r="5776" customFormat="false" ht="15" hidden="false" customHeight="false" outlineLevel="0" collapsed="false">
      <c r="A5776" s="16" t="s">
        <v>221</v>
      </c>
      <c r="B5776" s="0" t="s">
        <v>13252</v>
      </c>
      <c r="C5776" s="0" t="n">
        <v>510</v>
      </c>
      <c r="D5776" s="0" t="str">
        <f aca="false">IFERROR(VLOOKUP($C5776,薬効分類マスタ!$A$2:$B$180,2,FALSE()),"未登録")</f>
        <v>生薬</v>
      </c>
      <c r="E5776" s="16" t="s">
        <v>13245</v>
      </c>
      <c r="F5776" s="16" t="s">
        <v>476</v>
      </c>
      <c r="G5776" s="16" t="s">
        <v>13253</v>
      </c>
      <c r="H5776" s="16" t="s">
        <v>12358</v>
      </c>
      <c r="I5776" s="0" t="n">
        <v>16.3</v>
      </c>
      <c r="K5776" s="0" t="str">
        <f aca="false">IFERROR(IF(VLOOKUP($C5776,薬効分類マスタ!$A$2:$E$180,5,FALSE())=0,"",VLOOKUP($C5776,薬効分類マスタ!$A$2:$E$180,5,FALSE())),"")</f>
        <v/>
      </c>
      <c r="L5776" s="17"/>
      <c r="M5776" s="0" t="str">
        <f aca="false">IF($K5776="","",IF($L5776&lt;&gt;"",$L5776,VLOOKUP($C5776,薬効分類マスタ!$A$2:$F$180,6,FALSE())))</f>
        <v/>
      </c>
      <c r="N5776" s="0" t="str">
        <f aca="false">ASC(G5776)</f>
        <v>ﾎﾘｴ　ﾏｵｳK</v>
      </c>
      <c r="O5776" s="0" t="str">
        <f aca="false">ASC(E5776)</f>
        <v>ﾏｵｳ</v>
      </c>
      <c r="P5776" s="16" t="n">
        <f aca="false">N(P5775)+IF($C5776=検索!$B$49,1,0)</f>
        <v>0</v>
      </c>
    </row>
    <row r="5777" customFormat="false" ht="15" hidden="false" customHeight="false" outlineLevel="0" collapsed="false">
      <c r="A5777" s="16" t="s">
        <v>221</v>
      </c>
      <c r="B5777" s="0" t="s">
        <v>13254</v>
      </c>
      <c r="C5777" s="0" t="n">
        <v>510</v>
      </c>
      <c r="D5777" s="0" t="str">
        <f aca="false">IFERROR(VLOOKUP($C5777,薬効分類マスタ!$A$2:$B$180,2,FALSE()),"未登録")</f>
        <v>生薬</v>
      </c>
      <c r="E5777" s="16" t="s">
        <v>13255</v>
      </c>
      <c r="F5777" s="16" t="s">
        <v>476</v>
      </c>
      <c r="G5777" s="16" t="s">
        <v>13255</v>
      </c>
      <c r="I5777" s="0" t="n">
        <v>11</v>
      </c>
      <c r="K5777" s="0" t="str">
        <f aca="false">IFERROR(IF(VLOOKUP($C5777,薬効分類マスタ!$A$2:$E$180,5,FALSE())=0,"",VLOOKUP($C5777,薬効分類マスタ!$A$2:$E$180,5,FALSE())),"")</f>
        <v/>
      </c>
      <c r="L5777" s="17"/>
      <c r="M5777" s="0" t="str">
        <f aca="false">IF($K5777="","",IF($L5777&lt;&gt;"",$L5777,VLOOKUP($C5777,薬効分類マスタ!$A$2:$F$180,6,FALSE())))</f>
        <v/>
      </c>
      <c r="N5777" s="0" t="str">
        <f aca="false">ASC(G5777)</f>
        <v>ﾏｼﾆﾝ</v>
      </c>
      <c r="O5777" s="0" t="str">
        <f aca="false">ASC(E5777)</f>
        <v>ﾏｼﾆﾝ</v>
      </c>
      <c r="P5777" s="16" t="n">
        <f aca="false">N(P5776)+IF($C5777=検索!$B$49,1,0)</f>
        <v>0</v>
      </c>
    </row>
    <row r="5778" customFormat="false" ht="15" hidden="false" customHeight="false" outlineLevel="0" collapsed="false">
      <c r="A5778" s="16" t="s">
        <v>221</v>
      </c>
      <c r="B5778" s="0" t="s">
        <v>13256</v>
      </c>
      <c r="C5778" s="0" t="n">
        <v>510</v>
      </c>
      <c r="D5778" s="0" t="str">
        <f aca="false">IFERROR(VLOOKUP($C5778,薬効分類マスタ!$A$2:$B$180,2,FALSE()),"未登録")</f>
        <v>生薬</v>
      </c>
      <c r="E5778" s="16" t="s">
        <v>13255</v>
      </c>
      <c r="F5778" s="16" t="s">
        <v>476</v>
      </c>
      <c r="G5778" s="16" t="s">
        <v>13257</v>
      </c>
      <c r="H5778" s="16" t="s">
        <v>12296</v>
      </c>
      <c r="I5778" s="0" t="n">
        <v>11.5</v>
      </c>
      <c r="K5778" s="0" t="str">
        <f aca="false">IFERROR(IF(VLOOKUP($C5778,薬効分類マスタ!$A$2:$E$180,5,FALSE())=0,"",VLOOKUP($C5778,薬効分類マスタ!$A$2:$E$180,5,FALSE())),"")</f>
        <v/>
      </c>
      <c r="L5778" s="17"/>
      <c r="M5778" s="0" t="str">
        <f aca="false">IF($K5778="","",IF($L5778&lt;&gt;"",$L5778,VLOOKUP($C5778,薬効分類マスタ!$A$2:$F$180,6,FALSE())))</f>
        <v/>
      </c>
      <c r="N5778" s="0" t="str">
        <f aca="false">ASC(G5778)</f>
        <v>ﾄﾁﾓﾄのﾏｼﾆﾝ</v>
      </c>
      <c r="O5778" s="0" t="str">
        <f aca="false">ASC(E5778)</f>
        <v>ﾏｼﾆﾝ</v>
      </c>
      <c r="P5778" s="16" t="n">
        <f aca="false">N(P5777)+IF($C5778=検索!$B$49,1,0)</f>
        <v>0</v>
      </c>
    </row>
    <row r="5779" customFormat="false" ht="15" hidden="false" customHeight="false" outlineLevel="0" collapsed="false">
      <c r="A5779" s="16" t="s">
        <v>221</v>
      </c>
      <c r="B5779" s="0" t="s">
        <v>13258</v>
      </c>
      <c r="C5779" s="0" t="n">
        <v>510</v>
      </c>
      <c r="D5779" s="0" t="str">
        <f aca="false">IFERROR(VLOOKUP($C5779,薬効分類マスタ!$A$2:$B$180,2,FALSE()),"未登録")</f>
        <v>生薬</v>
      </c>
      <c r="E5779" s="16" t="s">
        <v>13259</v>
      </c>
      <c r="F5779" s="16" t="s">
        <v>476</v>
      </c>
      <c r="G5779" s="16" t="s">
        <v>13259</v>
      </c>
      <c r="I5779" s="0" t="n">
        <v>18.2</v>
      </c>
      <c r="K5779" s="0" t="str">
        <f aca="false">IFERROR(IF(VLOOKUP($C5779,薬効分類マスタ!$A$2:$E$180,5,FALSE())=0,"",VLOOKUP($C5779,薬効分類マスタ!$A$2:$E$180,5,FALSE())),"")</f>
        <v/>
      </c>
      <c r="L5779" s="17"/>
      <c r="M5779" s="0" t="str">
        <f aca="false">IF($K5779="","",IF($L5779&lt;&gt;"",$L5779,VLOOKUP($C5779,薬効分類マスタ!$A$2:$F$180,6,FALSE())))</f>
        <v/>
      </c>
      <c r="N5779" s="0" t="str">
        <f aca="false">ASC(G5779)</f>
        <v>ﾏﾝｹｲｼ</v>
      </c>
      <c r="O5779" s="0" t="str">
        <f aca="false">ASC(E5779)</f>
        <v>ﾏﾝｹｲｼ</v>
      </c>
      <c r="P5779" s="16" t="n">
        <f aca="false">N(P5778)+IF($C5779=検索!$B$49,1,0)</f>
        <v>0</v>
      </c>
    </row>
    <row r="5780" customFormat="false" ht="15" hidden="false" customHeight="false" outlineLevel="0" collapsed="false">
      <c r="A5780" s="16" t="s">
        <v>221</v>
      </c>
      <c r="B5780" s="0" t="s">
        <v>13260</v>
      </c>
      <c r="C5780" s="0" t="n">
        <v>510</v>
      </c>
      <c r="D5780" s="0" t="str">
        <f aca="false">IFERROR(VLOOKUP($C5780,薬効分類マスタ!$A$2:$B$180,2,FALSE()),"未登録")</f>
        <v>生薬</v>
      </c>
      <c r="E5780" s="16" t="s">
        <v>13259</v>
      </c>
      <c r="F5780" s="16" t="s">
        <v>476</v>
      </c>
      <c r="G5780" s="16" t="s">
        <v>13261</v>
      </c>
      <c r="H5780" s="16" t="s">
        <v>12296</v>
      </c>
      <c r="I5780" s="0" t="n">
        <v>19.1</v>
      </c>
      <c r="K5780" s="0" t="str">
        <f aca="false">IFERROR(IF(VLOOKUP($C5780,薬効分類マスタ!$A$2:$E$180,5,FALSE())=0,"",VLOOKUP($C5780,薬効分類マスタ!$A$2:$E$180,5,FALSE())),"")</f>
        <v/>
      </c>
      <c r="L5780" s="17"/>
      <c r="M5780" s="0" t="str">
        <f aca="false">IF($K5780="","",IF($L5780&lt;&gt;"",$L5780,VLOOKUP($C5780,薬効分類マスタ!$A$2:$F$180,6,FALSE())))</f>
        <v/>
      </c>
      <c r="N5780" s="0" t="str">
        <f aca="false">ASC(G5780)</f>
        <v>ﾄﾁﾓﾄのﾏﾝｹｲｼ</v>
      </c>
      <c r="O5780" s="0" t="str">
        <f aca="false">ASC(E5780)</f>
        <v>ﾏﾝｹｲｼ</v>
      </c>
      <c r="P5780" s="16" t="n">
        <f aca="false">N(P5779)+IF($C5780=検索!$B$49,1,0)</f>
        <v>0</v>
      </c>
    </row>
    <row r="5781" customFormat="false" ht="15" hidden="false" customHeight="false" outlineLevel="0" collapsed="false">
      <c r="A5781" s="16" t="s">
        <v>221</v>
      </c>
      <c r="B5781" s="0" t="s">
        <v>13262</v>
      </c>
      <c r="C5781" s="0" t="n">
        <v>510</v>
      </c>
      <c r="D5781" s="0" t="str">
        <f aca="false">IFERROR(VLOOKUP($C5781,薬効分類マスタ!$A$2:$B$180,2,FALSE()),"未登録")</f>
        <v>生薬</v>
      </c>
      <c r="E5781" s="16" t="s">
        <v>13263</v>
      </c>
      <c r="F5781" s="16" t="s">
        <v>476</v>
      </c>
      <c r="G5781" s="16" t="s">
        <v>13263</v>
      </c>
      <c r="I5781" s="0" t="n">
        <v>14.2</v>
      </c>
      <c r="K5781" s="0" t="str">
        <f aca="false">IFERROR(IF(VLOOKUP($C5781,薬効分類マスタ!$A$2:$E$180,5,FALSE())=0,"",VLOOKUP($C5781,薬効分類マスタ!$A$2:$E$180,5,FALSE())),"")</f>
        <v/>
      </c>
      <c r="L5781" s="17"/>
      <c r="M5781" s="0" t="str">
        <f aca="false">IF($K5781="","",IF($L5781&lt;&gt;"",$L5781,VLOOKUP($C5781,薬効分類マスタ!$A$2:$F$180,6,FALSE())))</f>
        <v/>
      </c>
      <c r="N5781" s="0" t="str">
        <f aca="false">ASC(G5781)</f>
        <v>ﾓｸﾂｳ</v>
      </c>
      <c r="O5781" s="0" t="str">
        <f aca="false">ASC(E5781)</f>
        <v>ﾓｸﾂｳ</v>
      </c>
      <c r="P5781" s="16" t="n">
        <f aca="false">N(P5780)+IF($C5781=検索!$B$49,1,0)</f>
        <v>0</v>
      </c>
    </row>
    <row r="5782" customFormat="false" ht="15" hidden="false" customHeight="false" outlineLevel="0" collapsed="false">
      <c r="A5782" s="16" t="s">
        <v>221</v>
      </c>
      <c r="B5782" s="0" t="s">
        <v>13264</v>
      </c>
      <c r="C5782" s="0" t="n">
        <v>510</v>
      </c>
      <c r="D5782" s="0" t="str">
        <f aca="false">IFERROR(VLOOKUP($C5782,薬効分類マスタ!$A$2:$B$180,2,FALSE()),"未登録")</f>
        <v>生薬</v>
      </c>
      <c r="E5782" s="16" t="s">
        <v>13263</v>
      </c>
      <c r="F5782" s="16" t="s">
        <v>476</v>
      </c>
      <c r="G5782" s="16" t="s">
        <v>13265</v>
      </c>
      <c r="H5782" s="16" t="s">
        <v>12351</v>
      </c>
      <c r="I5782" s="0" t="n">
        <v>18.5</v>
      </c>
      <c r="K5782" s="0" t="str">
        <f aca="false">IFERROR(IF(VLOOKUP($C5782,薬効分類マスタ!$A$2:$E$180,5,FALSE())=0,"",VLOOKUP($C5782,薬効分類マスタ!$A$2:$E$180,5,FALSE())),"")</f>
        <v/>
      </c>
      <c r="L5782" s="17"/>
      <c r="M5782" s="0" t="str">
        <f aca="false">IF($K5782="","",IF($L5782&lt;&gt;"",$L5782,VLOOKUP($C5782,薬効分類マスタ!$A$2:$F$180,6,FALSE())))</f>
        <v/>
      </c>
      <c r="N5782" s="0" t="str">
        <f aca="false">ASC(G5782)</f>
        <v>高砂ﾓｸﾂｳM</v>
      </c>
      <c r="O5782" s="0" t="str">
        <f aca="false">ASC(E5782)</f>
        <v>ﾓｸﾂｳ</v>
      </c>
      <c r="P5782" s="16" t="n">
        <f aca="false">N(P5781)+IF($C5782=検索!$B$49,1,0)</f>
        <v>0</v>
      </c>
    </row>
    <row r="5783" customFormat="false" ht="15" hidden="false" customHeight="false" outlineLevel="0" collapsed="false">
      <c r="A5783" s="16" t="s">
        <v>221</v>
      </c>
      <c r="B5783" s="0" t="s">
        <v>13266</v>
      </c>
      <c r="C5783" s="0" t="n">
        <v>510</v>
      </c>
      <c r="D5783" s="0" t="str">
        <f aca="false">IFERROR(VLOOKUP($C5783,薬効分類マスタ!$A$2:$B$180,2,FALSE()),"未登録")</f>
        <v>生薬</v>
      </c>
      <c r="E5783" s="16" t="s">
        <v>13263</v>
      </c>
      <c r="F5783" s="16" t="s">
        <v>476</v>
      </c>
      <c r="G5783" s="16" t="s">
        <v>13267</v>
      </c>
      <c r="H5783" s="16" t="s">
        <v>9549</v>
      </c>
      <c r="I5783" s="0" t="n">
        <v>18.5</v>
      </c>
      <c r="K5783" s="0" t="str">
        <f aca="false">IFERROR(IF(VLOOKUP($C5783,薬効分類マスタ!$A$2:$E$180,5,FALSE())=0,"",VLOOKUP($C5783,薬効分類マスタ!$A$2:$E$180,5,FALSE())),"")</f>
        <v/>
      </c>
      <c r="L5783" s="17"/>
      <c r="M5783" s="0" t="str">
        <f aca="false">IF($K5783="","",IF($L5783&lt;&gt;"",$L5783,VLOOKUP($C5783,薬効分類マスタ!$A$2:$F$180,6,FALSE())))</f>
        <v/>
      </c>
      <c r="N5783" s="0" t="str">
        <f aca="false">ASC(G5783)</f>
        <v>ﾂﾑﾗの生薬ﾓｸﾂｳ</v>
      </c>
      <c r="O5783" s="0" t="str">
        <f aca="false">ASC(E5783)</f>
        <v>ﾓｸﾂｳ</v>
      </c>
      <c r="P5783" s="16" t="n">
        <f aca="false">N(P5782)+IF($C5783=検索!$B$49,1,0)</f>
        <v>0</v>
      </c>
    </row>
    <row r="5784" customFormat="false" ht="15" hidden="false" customHeight="false" outlineLevel="0" collapsed="false">
      <c r="A5784" s="16" t="s">
        <v>221</v>
      </c>
      <c r="B5784" s="0" t="s">
        <v>13268</v>
      </c>
      <c r="C5784" s="0" t="n">
        <v>510</v>
      </c>
      <c r="D5784" s="0" t="str">
        <f aca="false">IFERROR(VLOOKUP($C5784,薬効分類マスタ!$A$2:$B$180,2,FALSE()),"未登録")</f>
        <v>生薬</v>
      </c>
      <c r="E5784" s="16" t="s">
        <v>13263</v>
      </c>
      <c r="F5784" s="16" t="s">
        <v>476</v>
      </c>
      <c r="G5784" s="16" t="s">
        <v>13269</v>
      </c>
      <c r="H5784" s="16" t="s">
        <v>12296</v>
      </c>
      <c r="I5784" s="0" t="n">
        <v>18.5</v>
      </c>
      <c r="K5784" s="0" t="str">
        <f aca="false">IFERROR(IF(VLOOKUP($C5784,薬効分類マスタ!$A$2:$E$180,5,FALSE())=0,"",VLOOKUP($C5784,薬効分類マスタ!$A$2:$E$180,5,FALSE())),"")</f>
        <v/>
      </c>
      <c r="L5784" s="17"/>
      <c r="M5784" s="0" t="str">
        <f aca="false">IF($K5784="","",IF($L5784&lt;&gt;"",$L5784,VLOOKUP($C5784,薬効分類マスタ!$A$2:$F$180,6,FALSE())))</f>
        <v/>
      </c>
      <c r="N5784" s="0" t="str">
        <f aca="false">ASC(G5784)</f>
        <v>ﾄﾁﾓﾄのﾓｸﾂｳ</v>
      </c>
      <c r="O5784" s="0" t="str">
        <f aca="false">ASC(E5784)</f>
        <v>ﾓｸﾂｳ</v>
      </c>
      <c r="P5784" s="16" t="n">
        <f aca="false">N(P5783)+IF($C5784=検索!$B$49,1,0)</f>
        <v>0</v>
      </c>
    </row>
    <row r="5785" customFormat="false" ht="15" hidden="false" customHeight="false" outlineLevel="0" collapsed="false">
      <c r="A5785" s="16" t="s">
        <v>221</v>
      </c>
      <c r="B5785" s="0" t="s">
        <v>13270</v>
      </c>
      <c r="C5785" s="0" t="n">
        <v>510</v>
      </c>
      <c r="D5785" s="0" t="str">
        <f aca="false">IFERROR(VLOOKUP($C5785,薬効分類マスタ!$A$2:$B$180,2,FALSE()),"未登録")</f>
        <v>生薬</v>
      </c>
      <c r="E5785" s="16" t="s">
        <v>13263</v>
      </c>
      <c r="F5785" s="16" t="s">
        <v>476</v>
      </c>
      <c r="G5785" s="16" t="s">
        <v>13271</v>
      </c>
      <c r="H5785" s="16" t="s">
        <v>12358</v>
      </c>
      <c r="I5785" s="0" t="n">
        <v>18.5</v>
      </c>
      <c r="K5785" s="0" t="str">
        <f aca="false">IFERROR(IF(VLOOKUP($C5785,薬効分類マスタ!$A$2:$E$180,5,FALSE())=0,"",VLOOKUP($C5785,薬効分類マスタ!$A$2:$E$180,5,FALSE())),"")</f>
        <v/>
      </c>
      <c r="L5785" s="17"/>
      <c r="M5785" s="0" t="str">
        <f aca="false">IF($K5785="","",IF($L5785&lt;&gt;"",$L5785,VLOOKUP($C5785,薬効分類マスタ!$A$2:$F$180,6,FALSE())))</f>
        <v/>
      </c>
      <c r="N5785" s="0" t="str">
        <f aca="false">ASC(G5785)</f>
        <v>ﾎﾘｴ　ﾓｸﾂｳK</v>
      </c>
      <c r="O5785" s="0" t="str">
        <f aca="false">ASC(E5785)</f>
        <v>ﾓｸﾂｳ</v>
      </c>
      <c r="P5785" s="16" t="n">
        <f aca="false">N(P5784)+IF($C5785=検索!$B$49,1,0)</f>
        <v>0</v>
      </c>
    </row>
    <row r="5786" customFormat="false" ht="15" hidden="false" customHeight="false" outlineLevel="0" collapsed="false">
      <c r="A5786" s="16" t="s">
        <v>221</v>
      </c>
      <c r="B5786" s="0" t="s">
        <v>13272</v>
      </c>
      <c r="C5786" s="0" t="n">
        <v>510</v>
      </c>
      <c r="D5786" s="0" t="str">
        <f aca="false">IFERROR(VLOOKUP($C5786,薬効分類マスタ!$A$2:$B$180,2,FALSE()),"未登録")</f>
        <v>生薬</v>
      </c>
      <c r="E5786" s="16" t="s">
        <v>13273</v>
      </c>
      <c r="F5786" s="16" t="s">
        <v>476</v>
      </c>
      <c r="G5786" s="16" t="s">
        <v>13273</v>
      </c>
      <c r="I5786" s="0" t="n">
        <v>20</v>
      </c>
      <c r="K5786" s="0" t="str">
        <f aca="false">IFERROR(IF(VLOOKUP($C5786,薬効分類マスタ!$A$2:$E$180,5,FALSE())=0,"",VLOOKUP($C5786,薬効分類マスタ!$A$2:$E$180,5,FALSE())),"")</f>
        <v/>
      </c>
      <c r="L5786" s="17"/>
      <c r="M5786" s="0" t="str">
        <f aca="false">IF($K5786="","",IF($L5786&lt;&gt;"",$L5786,VLOOKUP($C5786,薬効分類マスタ!$A$2:$F$180,6,FALSE())))</f>
        <v/>
      </c>
      <c r="N5786" s="0" t="str">
        <f aca="false">ASC(G5786)</f>
        <v>ﾓｯｶ</v>
      </c>
      <c r="O5786" s="0" t="str">
        <f aca="false">ASC(E5786)</f>
        <v>ﾓｯｶ</v>
      </c>
      <c r="P5786" s="16" t="n">
        <f aca="false">N(P5785)+IF($C5786=検索!$B$49,1,0)</f>
        <v>0</v>
      </c>
    </row>
    <row r="5787" customFormat="false" ht="15" hidden="false" customHeight="false" outlineLevel="0" collapsed="false">
      <c r="A5787" s="16" t="s">
        <v>221</v>
      </c>
      <c r="B5787" s="0" t="s">
        <v>13274</v>
      </c>
      <c r="C5787" s="0" t="n">
        <v>510</v>
      </c>
      <c r="D5787" s="0" t="str">
        <f aca="false">IFERROR(VLOOKUP($C5787,薬効分類マスタ!$A$2:$B$180,2,FALSE()),"未登録")</f>
        <v>生薬</v>
      </c>
      <c r="E5787" s="16" t="s">
        <v>13275</v>
      </c>
      <c r="F5787" s="16" t="s">
        <v>476</v>
      </c>
      <c r="G5787" s="16" t="s">
        <v>13275</v>
      </c>
      <c r="I5787" s="0" t="n">
        <v>18.3</v>
      </c>
      <c r="K5787" s="0" t="str">
        <f aca="false">IFERROR(IF(VLOOKUP($C5787,薬効分類マスタ!$A$2:$E$180,5,FALSE())=0,"",VLOOKUP($C5787,薬効分類マスタ!$A$2:$E$180,5,FALSE())),"")</f>
        <v/>
      </c>
      <c r="L5787" s="17"/>
      <c r="M5787" s="0" t="str">
        <f aca="false">IF($K5787="","",IF($L5787&lt;&gt;"",$L5787,VLOOKUP($C5787,薬効分類マスタ!$A$2:$F$180,6,FALSE())))</f>
        <v/>
      </c>
      <c r="N5787" s="0" t="str">
        <f aca="false">ASC(G5787)</f>
        <v>ﾓｯｺｳ</v>
      </c>
      <c r="O5787" s="0" t="str">
        <f aca="false">ASC(E5787)</f>
        <v>ﾓｯｺｳ</v>
      </c>
      <c r="P5787" s="16" t="n">
        <f aca="false">N(P5786)+IF($C5787=検索!$B$49,1,0)</f>
        <v>0</v>
      </c>
    </row>
    <row r="5788" customFormat="false" ht="15" hidden="false" customHeight="false" outlineLevel="0" collapsed="false">
      <c r="A5788" s="16" t="s">
        <v>221</v>
      </c>
      <c r="B5788" s="0" t="s">
        <v>13276</v>
      </c>
      <c r="C5788" s="0" t="n">
        <v>510</v>
      </c>
      <c r="D5788" s="0" t="str">
        <f aca="false">IFERROR(VLOOKUP($C5788,薬効分類マスタ!$A$2:$B$180,2,FALSE()),"未登録")</f>
        <v>生薬</v>
      </c>
      <c r="E5788" s="16" t="s">
        <v>13275</v>
      </c>
      <c r="F5788" s="16" t="s">
        <v>476</v>
      </c>
      <c r="G5788" s="16" t="s">
        <v>13277</v>
      </c>
      <c r="H5788" s="16" t="s">
        <v>12351</v>
      </c>
      <c r="I5788" s="0" t="n">
        <v>22.3</v>
      </c>
      <c r="K5788" s="0" t="str">
        <f aca="false">IFERROR(IF(VLOOKUP($C5788,薬効分類マスタ!$A$2:$E$180,5,FALSE())=0,"",VLOOKUP($C5788,薬効分類マスタ!$A$2:$E$180,5,FALSE())),"")</f>
        <v/>
      </c>
      <c r="L5788" s="17"/>
      <c r="M5788" s="0" t="str">
        <f aca="false">IF($K5788="","",IF($L5788&lt;&gt;"",$L5788,VLOOKUP($C5788,薬効分類マスタ!$A$2:$F$180,6,FALSE())))</f>
        <v/>
      </c>
      <c r="N5788" s="0" t="str">
        <f aca="false">ASC(G5788)</f>
        <v>高砂ﾓｯｺｳM</v>
      </c>
      <c r="O5788" s="0" t="str">
        <f aca="false">ASC(E5788)</f>
        <v>ﾓｯｺｳ</v>
      </c>
      <c r="P5788" s="16" t="n">
        <f aca="false">N(P5787)+IF($C5788=検索!$B$49,1,0)</f>
        <v>0</v>
      </c>
    </row>
    <row r="5789" customFormat="false" ht="15" hidden="false" customHeight="false" outlineLevel="0" collapsed="false">
      <c r="A5789" s="16" t="s">
        <v>221</v>
      </c>
      <c r="B5789" s="0" t="s">
        <v>13278</v>
      </c>
      <c r="C5789" s="0" t="n">
        <v>510</v>
      </c>
      <c r="D5789" s="0" t="str">
        <f aca="false">IFERROR(VLOOKUP($C5789,薬効分類マスタ!$A$2:$B$180,2,FALSE()),"未登録")</f>
        <v>生薬</v>
      </c>
      <c r="E5789" s="16" t="s">
        <v>13275</v>
      </c>
      <c r="F5789" s="16" t="s">
        <v>476</v>
      </c>
      <c r="G5789" s="16" t="s">
        <v>13279</v>
      </c>
      <c r="H5789" s="16" t="s">
        <v>12296</v>
      </c>
      <c r="I5789" s="0" t="n">
        <v>22.3</v>
      </c>
      <c r="K5789" s="0" t="str">
        <f aca="false">IFERROR(IF(VLOOKUP($C5789,薬効分類マスタ!$A$2:$E$180,5,FALSE())=0,"",VLOOKUP($C5789,薬効分類マスタ!$A$2:$E$180,5,FALSE())),"")</f>
        <v/>
      </c>
      <c r="L5789" s="17"/>
      <c r="M5789" s="0" t="str">
        <f aca="false">IF($K5789="","",IF($L5789&lt;&gt;"",$L5789,VLOOKUP($C5789,薬効分類マスタ!$A$2:$F$180,6,FALSE())))</f>
        <v/>
      </c>
      <c r="N5789" s="0" t="str">
        <f aca="false">ASC(G5789)</f>
        <v>ﾄﾁﾓﾄのﾓｯｺｳ</v>
      </c>
      <c r="O5789" s="0" t="str">
        <f aca="false">ASC(E5789)</f>
        <v>ﾓｯｺｳ</v>
      </c>
      <c r="P5789" s="16" t="n">
        <f aca="false">N(P5788)+IF($C5789=検索!$B$49,1,0)</f>
        <v>0</v>
      </c>
    </row>
    <row r="5790" customFormat="false" ht="15" hidden="false" customHeight="false" outlineLevel="0" collapsed="false">
      <c r="A5790" s="16" t="s">
        <v>221</v>
      </c>
      <c r="B5790" s="0" t="s">
        <v>13280</v>
      </c>
      <c r="C5790" s="0" t="n">
        <v>510</v>
      </c>
      <c r="D5790" s="0" t="str">
        <f aca="false">IFERROR(VLOOKUP($C5790,薬効分類マスタ!$A$2:$B$180,2,FALSE()),"未登録")</f>
        <v>生薬</v>
      </c>
      <c r="E5790" s="16" t="s">
        <v>13275</v>
      </c>
      <c r="F5790" s="16" t="s">
        <v>476</v>
      </c>
      <c r="G5790" s="16" t="s">
        <v>13281</v>
      </c>
      <c r="H5790" s="16" t="s">
        <v>12358</v>
      </c>
      <c r="I5790" s="0" t="n">
        <v>22.3</v>
      </c>
      <c r="K5790" s="0" t="str">
        <f aca="false">IFERROR(IF(VLOOKUP($C5790,薬効分類マスタ!$A$2:$E$180,5,FALSE())=0,"",VLOOKUP($C5790,薬効分類マスタ!$A$2:$E$180,5,FALSE())),"")</f>
        <v/>
      </c>
      <c r="L5790" s="17"/>
      <c r="M5790" s="0" t="str">
        <f aca="false">IF($K5790="","",IF($L5790&lt;&gt;"",$L5790,VLOOKUP($C5790,薬効分類マスタ!$A$2:$F$180,6,FALSE())))</f>
        <v/>
      </c>
      <c r="N5790" s="0" t="str">
        <f aca="false">ASC(G5790)</f>
        <v>ﾎﾘｴ　ﾓｯｺｳK</v>
      </c>
      <c r="O5790" s="0" t="str">
        <f aca="false">ASC(E5790)</f>
        <v>ﾓｯｺｳ</v>
      </c>
      <c r="P5790" s="16" t="n">
        <f aca="false">N(P5789)+IF($C5790=検索!$B$49,1,0)</f>
        <v>0</v>
      </c>
    </row>
    <row r="5791" customFormat="false" ht="15" hidden="false" customHeight="false" outlineLevel="0" collapsed="false">
      <c r="A5791" s="16" t="s">
        <v>221</v>
      </c>
      <c r="B5791" s="0" t="s">
        <v>13282</v>
      </c>
      <c r="C5791" s="0" t="n">
        <v>510</v>
      </c>
      <c r="D5791" s="0" t="str">
        <f aca="false">IFERROR(VLOOKUP($C5791,薬効分類マスタ!$A$2:$B$180,2,FALSE()),"未登録")</f>
        <v>生薬</v>
      </c>
      <c r="E5791" s="16" t="s">
        <v>13275</v>
      </c>
      <c r="F5791" s="16" t="s">
        <v>476</v>
      </c>
      <c r="G5791" s="16" t="s">
        <v>13283</v>
      </c>
      <c r="I5791" s="0" t="n">
        <v>20.8</v>
      </c>
      <c r="K5791" s="0" t="str">
        <f aca="false">IFERROR(IF(VLOOKUP($C5791,薬効分類マスタ!$A$2:$E$180,5,FALSE())=0,"",VLOOKUP($C5791,薬効分類マスタ!$A$2:$E$180,5,FALSE())),"")</f>
        <v/>
      </c>
      <c r="L5791" s="17"/>
      <c r="M5791" s="0" t="str">
        <f aca="false">IF($K5791="","",IF($L5791&lt;&gt;"",$L5791,VLOOKUP($C5791,薬効分類マスタ!$A$2:$F$180,6,FALSE())))</f>
        <v/>
      </c>
      <c r="N5791" s="0" t="str">
        <f aca="false">ASC(G5791)</f>
        <v>ﾓｯｺｳ末</v>
      </c>
      <c r="O5791" s="0" t="str">
        <f aca="false">ASC(E5791)</f>
        <v>ﾓｯｺｳ</v>
      </c>
      <c r="P5791" s="16" t="n">
        <f aca="false">N(P5790)+IF($C5791=検索!$B$49,1,0)</f>
        <v>0</v>
      </c>
    </row>
    <row r="5792" customFormat="false" ht="15" hidden="false" customHeight="false" outlineLevel="0" collapsed="false">
      <c r="A5792" s="16" t="s">
        <v>221</v>
      </c>
      <c r="B5792" s="0" t="s">
        <v>13284</v>
      </c>
      <c r="C5792" s="0" t="n">
        <v>510</v>
      </c>
      <c r="D5792" s="0" t="str">
        <f aca="false">IFERROR(VLOOKUP($C5792,薬効分類マスタ!$A$2:$B$180,2,FALSE()),"未登録")</f>
        <v>生薬</v>
      </c>
      <c r="E5792" s="16" t="s">
        <v>13285</v>
      </c>
      <c r="F5792" s="16" t="s">
        <v>476</v>
      </c>
      <c r="G5792" s="16" t="s">
        <v>13285</v>
      </c>
      <c r="I5792" s="0" t="n">
        <v>24.2</v>
      </c>
      <c r="K5792" s="0" t="str">
        <f aca="false">IFERROR(IF(VLOOKUP($C5792,薬効分類マスタ!$A$2:$E$180,5,FALSE())=0,"",VLOOKUP($C5792,薬効分類マスタ!$A$2:$E$180,5,FALSE())),"")</f>
        <v/>
      </c>
      <c r="L5792" s="17"/>
      <c r="M5792" s="0" t="str">
        <f aca="false">IF($K5792="","",IF($L5792&lt;&gt;"",$L5792,VLOOKUP($C5792,薬効分類マスタ!$A$2:$F$180,6,FALSE())))</f>
        <v/>
      </c>
      <c r="N5792" s="0" t="str">
        <f aca="false">ASC(G5792)</f>
        <v>ﾔｸﾁ</v>
      </c>
      <c r="O5792" s="0" t="str">
        <f aca="false">ASC(E5792)</f>
        <v>ﾔｸﾁ</v>
      </c>
      <c r="P5792" s="16" t="n">
        <f aca="false">N(P5791)+IF($C5792=検索!$B$49,1,0)</f>
        <v>0</v>
      </c>
    </row>
    <row r="5793" customFormat="false" ht="15" hidden="false" customHeight="false" outlineLevel="0" collapsed="false">
      <c r="A5793" s="16" t="s">
        <v>221</v>
      </c>
      <c r="B5793" s="0" t="s">
        <v>13286</v>
      </c>
      <c r="C5793" s="0" t="n">
        <v>510</v>
      </c>
      <c r="D5793" s="0" t="str">
        <f aca="false">IFERROR(VLOOKUP($C5793,薬効分類マスタ!$A$2:$B$180,2,FALSE()),"未登録")</f>
        <v>生薬</v>
      </c>
      <c r="E5793" s="16" t="s">
        <v>13285</v>
      </c>
      <c r="F5793" s="16" t="s">
        <v>476</v>
      </c>
      <c r="G5793" s="16" t="s">
        <v>13287</v>
      </c>
      <c r="H5793" s="16" t="s">
        <v>12293</v>
      </c>
      <c r="I5793" s="0" t="n">
        <v>26.3</v>
      </c>
      <c r="K5793" s="0" t="str">
        <f aca="false">IFERROR(IF(VLOOKUP($C5793,薬効分類マスタ!$A$2:$E$180,5,FALSE())=0,"",VLOOKUP($C5793,薬効分類マスタ!$A$2:$E$180,5,FALSE())),"")</f>
        <v/>
      </c>
      <c r="L5793" s="17"/>
      <c r="M5793" s="0" t="str">
        <f aca="false">IF($K5793="","",IF($L5793&lt;&gt;"",$L5793,VLOOKUP($C5793,薬効分類マスタ!$A$2:$F$180,6,FALSE())))</f>
        <v/>
      </c>
      <c r="N5793" s="0" t="str">
        <f aca="false">ASC(G5793)</f>
        <v>ｳﾁﾀﾞのﾔｸﾁM</v>
      </c>
      <c r="O5793" s="0" t="str">
        <f aca="false">ASC(E5793)</f>
        <v>ﾔｸﾁ</v>
      </c>
      <c r="P5793" s="16" t="n">
        <f aca="false">N(P5792)+IF($C5793=検索!$B$49,1,0)</f>
        <v>0</v>
      </c>
    </row>
    <row r="5794" customFormat="false" ht="15" hidden="false" customHeight="false" outlineLevel="0" collapsed="false">
      <c r="A5794" s="16" t="s">
        <v>221</v>
      </c>
      <c r="B5794" s="0" t="s">
        <v>13288</v>
      </c>
      <c r="C5794" s="0" t="n">
        <v>510</v>
      </c>
      <c r="D5794" s="0" t="str">
        <f aca="false">IFERROR(VLOOKUP($C5794,薬効分類マスタ!$A$2:$B$180,2,FALSE()),"未登録")</f>
        <v>生薬</v>
      </c>
      <c r="E5794" s="16" t="s">
        <v>13285</v>
      </c>
      <c r="F5794" s="16" t="s">
        <v>476</v>
      </c>
      <c r="G5794" s="16" t="s">
        <v>13289</v>
      </c>
      <c r="H5794" s="16" t="s">
        <v>12351</v>
      </c>
      <c r="I5794" s="0" t="n">
        <v>26.3</v>
      </c>
      <c r="K5794" s="0" t="str">
        <f aca="false">IFERROR(IF(VLOOKUP($C5794,薬効分類マスタ!$A$2:$E$180,5,FALSE())=0,"",VLOOKUP($C5794,薬効分類マスタ!$A$2:$E$180,5,FALSE())),"")</f>
        <v/>
      </c>
      <c r="L5794" s="17"/>
      <c r="M5794" s="0" t="str">
        <f aca="false">IF($K5794="","",IF($L5794&lt;&gt;"",$L5794,VLOOKUP($C5794,薬効分類マスタ!$A$2:$F$180,6,FALSE())))</f>
        <v/>
      </c>
      <c r="N5794" s="0" t="str">
        <f aca="false">ASC(G5794)</f>
        <v>高砂ﾔｸﾁM</v>
      </c>
      <c r="O5794" s="0" t="str">
        <f aca="false">ASC(E5794)</f>
        <v>ﾔｸﾁ</v>
      </c>
      <c r="P5794" s="16" t="n">
        <f aca="false">N(P5793)+IF($C5794=検索!$B$49,1,0)</f>
        <v>0</v>
      </c>
    </row>
    <row r="5795" customFormat="false" ht="15" hidden="false" customHeight="false" outlineLevel="0" collapsed="false">
      <c r="A5795" s="16" t="s">
        <v>221</v>
      </c>
      <c r="B5795" s="0" t="s">
        <v>13290</v>
      </c>
      <c r="C5795" s="0" t="n">
        <v>510</v>
      </c>
      <c r="D5795" s="0" t="str">
        <f aca="false">IFERROR(VLOOKUP($C5795,薬効分類マスタ!$A$2:$B$180,2,FALSE()),"未登録")</f>
        <v>生薬</v>
      </c>
      <c r="E5795" s="16" t="s">
        <v>13285</v>
      </c>
      <c r="F5795" s="16" t="s">
        <v>476</v>
      </c>
      <c r="G5795" s="16" t="s">
        <v>13291</v>
      </c>
      <c r="H5795" s="16" t="s">
        <v>12296</v>
      </c>
      <c r="I5795" s="0" t="n">
        <v>26.3</v>
      </c>
      <c r="K5795" s="0" t="str">
        <f aca="false">IFERROR(IF(VLOOKUP($C5795,薬効分類マスタ!$A$2:$E$180,5,FALSE())=0,"",VLOOKUP($C5795,薬効分類マスタ!$A$2:$E$180,5,FALSE())),"")</f>
        <v/>
      </c>
      <c r="L5795" s="17"/>
      <c r="M5795" s="0" t="str">
        <f aca="false">IF($K5795="","",IF($L5795&lt;&gt;"",$L5795,VLOOKUP($C5795,薬効分類マスタ!$A$2:$F$180,6,FALSE())))</f>
        <v/>
      </c>
      <c r="N5795" s="0" t="str">
        <f aca="false">ASC(G5795)</f>
        <v>ﾄﾁﾓﾄのﾔｸﾁ</v>
      </c>
      <c r="O5795" s="0" t="str">
        <f aca="false">ASC(E5795)</f>
        <v>ﾔｸﾁ</v>
      </c>
      <c r="P5795" s="16" t="n">
        <f aca="false">N(P5794)+IF($C5795=検索!$B$49,1,0)</f>
        <v>0</v>
      </c>
    </row>
    <row r="5796" customFormat="false" ht="15" hidden="false" customHeight="false" outlineLevel="0" collapsed="false">
      <c r="A5796" s="16" t="s">
        <v>221</v>
      </c>
      <c r="B5796" s="0" t="s">
        <v>13292</v>
      </c>
      <c r="C5796" s="0" t="n">
        <v>510</v>
      </c>
      <c r="D5796" s="0" t="str">
        <f aca="false">IFERROR(VLOOKUP($C5796,薬効分類マスタ!$A$2:$B$180,2,FALSE()),"未登録")</f>
        <v>生薬</v>
      </c>
      <c r="E5796" s="16" t="s">
        <v>13293</v>
      </c>
      <c r="F5796" s="16" t="s">
        <v>476</v>
      </c>
      <c r="G5796" s="16" t="s">
        <v>13293</v>
      </c>
      <c r="I5796" s="0" t="n">
        <v>20</v>
      </c>
      <c r="K5796" s="0" t="str">
        <f aca="false">IFERROR(IF(VLOOKUP($C5796,薬効分類マスタ!$A$2:$E$180,5,FALSE())=0,"",VLOOKUP($C5796,薬効分類マスタ!$A$2:$E$180,5,FALSE())),"")</f>
        <v/>
      </c>
      <c r="L5796" s="17"/>
      <c r="M5796" s="0" t="str">
        <f aca="false">IF($K5796="","",IF($L5796&lt;&gt;"",$L5796,VLOOKUP($C5796,薬効分類マスタ!$A$2:$F$180,6,FALSE())))</f>
        <v/>
      </c>
      <c r="N5796" s="0" t="str">
        <f aca="false">ASC(G5796)</f>
        <v>ﾔｸﾓｿｳ</v>
      </c>
      <c r="O5796" s="0" t="str">
        <f aca="false">ASC(E5796)</f>
        <v>ﾔｸﾓｿｳ</v>
      </c>
      <c r="P5796" s="16" t="n">
        <f aca="false">N(P5795)+IF($C5796=検索!$B$49,1,0)</f>
        <v>0</v>
      </c>
    </row>
    <row r="5797" customFormat="false" ht="15" hidden="false" customHeight="false" outlineLevel="0" collapsed="false">
      <c r="A5797" s="16" t="s">
        <v>221</v>
      </c>
      <c r="B5797" s="0" t="s">
        <v>13294</v>
      </c>
      <c r="C5797" s="0" t="n">
        <v>510</v>
      </c>
      <c r="D5797" s="0" t="str">
        <f aca="false">IFERROR(VLOOKUP($C5797,薬効分類マスタ!$A$2:$B$180,2,FALSE()),"未登録")</f>
        <v>生薬</v>
      </c>
      <c r="E5797" s="16" t="s">
        <v>13295</v>
      </c>
      <c r="F5797" s="16" t="s">
        <v>476</v>
      </c>
      <c r="G5797" s="16" t="s">
        <v>13296</v>
      </c>
      <c r="I5797" s="0" t="n">
        <v>16.8</v>
      </c>
      <c r="K5797" s="0" t="str">
        <f aca="false">IFERROR(IF(VLOOKUP($C5797,薬効分類マスタ!$A$2:$E$180,5,FALSE())=0,"",VLOOKUP($C5797,薬効分類マスタ!$A$2:$E$180,5,FALSE())),"")</f>
        <v/>
      </c>
      <c r="L5797" s="17"/>
      <c r="M5797" s="0" t="str">
        <f aca="false">IF($K5797="","",IF($L5797&lt;&gt;"",$L5797,VLOOKUP($C5797,薬効分類マスタ!$A$2:$F$180,6,FALSE())))</f>
        <v/>
      </c>
      <c r="N5797" s="0" t="str">
        <f aca="false">ASC(G5797)</f>
        <v>ﾖｳﾊﾞｲﾋ末</v>
      </c>
      <c r="O5797" s="0" t="str">
        <f aca="false">ASC(E5797)</f>
        <v>ﾖｳﾊﾞｲﾋ</v>
      </c>
      <c r="P5797" s="16" t="n">
        <f aca="false">N(P5796)+IF($C5797=検索!$B$49,1,0)</f>
        <v>0</v>
      </c>
    </row>
    <row r="5798" customFormat="false" ht="15" hidden="false" customHeight="false" outlineLevel="0" collapsed="false">
      <c r="A5798" s="16" t="s">
        <v>221</v>
      </c>
      <c r="B5798" s="0" t="s">
        <v>13297</v>
      </c>
      <c r="C5798" s="0" t="n">
        <v>510</v>
      </c>
      <c r="D5798" s="0" t="str">
        <f aca="false">IFERROR(VLOOKUP($C5798,薬効分類マスタ!$A$2:$B$180,2,FALSE()),"未登録")</f>
        <v>生薬</v>
      </c>
      <c r="E5798" s="16" t="s">
        <v>13295</v>
      </c>
      <c r="F5798" s="16" t="s">
        <v>476</v>
      </c>
      <c r="G5798" s="16" t="s">
        <v>13295</v>
      </c>
      <c r="I5798" s="0" t="n">
        <v>14.2</v>
      </c>
      <c r="K5798" s="0" t="str">
        <f aca="false">IFERROR(IF(VLOOKUP($C5798,薬効分類マスタ!$A$2:$E$180,5,FALSE())=0,"",VLOOKUP($C5798,薬効分類マスタ!$A$2:$E$180,5,FALSE())),"")</f>
        <v/>
      </c>
      <c r="L5798" s="17"/>
      <c r="M5798" s="0" t="str">
        <f aca="false">IF($K5798="","",IF($L5798&lt;&gt;"",$L5798,VLOOKUP($C5798,薬効分類マスタ!$A$2:$F$180,6,FALSE())))</f>
        <v/>
      </c>
      <c r="N5798" s="0" t="str">
        <f aca="false">ASC(G5798)</f>
        <v>ﾖｳﾊﾞｲﾋ</v>
      </c>
      <c r="O5798" s="0" t="str">
        <f aca="false">ASC(E5798)</f>
        <v>ﾖｳﾊﾞｲﾋ</v>
      </c>
      <c r="P5798" s="16" t="n">
        <f aca="false">N(P5797)+IF($C5798=検索!$B$49,1,0)</f>
        <v>0</v>
      </c>
    </row>
    <row r="5799" customFormat="false" ht="15" hidden="false" customHeight="false" outlineLevel="0" collapsed="false">
      <c r="A5799" s="16" t="s">
        <v>221</v>
      </c>
      <c r="B5799" s="0" t="s">
        <v>13298</v>
      </c>
      <c r="C5799" s="0" t="n">
        <v>510</v>
      </c>
      <c r="D5799" s="0" t="str">
        <f aca="false">IFERROR(VLOOKUP($C5799,薬効分類マスタ!$A$2:$B$180,2,FALSE()),"未登録")</f>
        <v>生薬</v>
      </c>
      <c r="E5799" s="16" t="s">
        <v>13299</v>
      </c>
      <c r="F5799" s="16" t="s">
        <v>476</v>
      </c>
      <c r="G5799" s="16" t="s">
        <v>13300</v>
      </c>
      <c r="I5799" s="0" t="n">
        <v>12.5</v>
      </c>
      <c r="K5799" s="0" t="str">
        <f aca="false">IFERROR(IF(VLOOKUP($C5799,薬効分類マスタ!$A$2:$E$180,5,FALSE())=0,"",VLOOKUP($C5799,薬効分類マスタ!$A$2:$E$180,5,FALSE())),"")</f>
        <v/>
      </c>
      <c r="L5799" s="17"/>
      <c r="M5799" s="0" t="str">
        <f aca="false">IF($K5799="","",IF($L5799&lt;&gt;"",$L5799,VLOOKUP($C5799,薬効分類マスタ!$A$2:$F$180,6,FALSE())))</f>
        <v/>
      </c>
      <c r="N5799" s="0" t="str">
        <f aca="false">ASC(G5799)</f>
        <v>ﾖｸｲﾆﾝ末</v>
      </c>
      <c r="O5799" s="0" t="str">
        <f aca="false">ASC(E5799)</f>
        <v>ﾖｸｲﾆﾝ</v>
      </c>
      <c r="P5799" s="16" t="n">
        <f aca="false">N(P5798)+IF($C5799=検索!$B$49,1,0)</f>
        <v>0</v>
      </c>
    </row>
    <row r="5800" customFormat="false" ht="15" hidden="false" customHeight="false" outlineLevel="0" collapsed="false">
      <c r="A5800" s="16" t="s">
        <v>221</v>
      </c>
      <c r="B5800" s="0" t="s">
        <v>13301</v>
      </c>
      <c r="C5800" s="0" t="n">
        <v>510</v>
      </c>
      <c r="D5800" s="0" t="str">
        <f aca="false">IFERROR(VLOOKUP($C5800,薬効分類マスタ!$A$2:$B$180,2,FALSE()),"未登録")</f>
        <v>生薬</v>
      </c>
      <c r="E5800" s="16" t="s">
        <v>13299</v>
      </c>
      <c r="F5800" s="16" t="s">
        <v>476</v>
      </c>
      <c r="G5800" s="16" t="s">
        <v>13299</v>
      </c>
      <c r="I5800" s="0" t="n">
        <v>9</v>
      </c>
      <c r="K5800" s="0" t="str">
        <f aca="false">IFERROR(IF(VLOOKUP($C5800,薬効分類マスタ!$A$2:$E$180,5,FALSE())=0,"",VLOOKUP($C5800,薬効分類マスタ!$A$2:$E$180,5,FALSE())),"")</f>
        <v/>
      </c>
      <c r="L5800" s="17"/>
      <c r="M5800" s="0" t="str">
        <f aca="false">IF($K5800="","",IF($L5800&lt;&gt;"",$L5800,VLOOKUP($C5800,薬効分類マスタ!$A$2:$F$180,6,FALSE())))</f>
        <v/>
      </c>
      <c r="N5800" s="0" t="str">
        <f aca="false">ASC(G5800)</f>
        <v>ﾖｸｲﾆﾝ</v>
      </c>
      <c r="O5800" s="0" t="str">
        <f aca="false">ASC(E5800)</f>
        <v>ﾖｸｲﾆﾝ</v>
      </c>
      <c r="P5800" s="16" t="n">
        <f aca="false">N(P5799)+IF($C5800=検索!$B$49,1,0)</f>
        <v>0</v>
      </c>
    </row>
    <row r="5801" customFormat="false" ht="15" hidden="false" customHeight="false" outlineLevel="0" collapsed="false">
      <c r="A5801" s="16" t="s">
        <v>221</v>
      </c>
      <c r="B5801" s="0" t="s">
        <v>13302</v>
      </c>
      <c r="C5801" s="0" t="n">
        <v>510</v>
      </c>
      <c r="D5801" s="0" t="str">
        <f aca="false">IFERROR(VLOOKUP($C5801,薬効分類マスタ!$A$2:$B$180,2,FALSE()),"未登録")</f>
        <v>生薬</v>
      </c>
      <c r="E5801" s="16" t="s">
        <v>13299</v>
      </c>
      <c r="F5801" s="16" t="s">
        <v>476</v>
      </c>
      <c r="G5801" s="16" t="s">
        <v>13303</v>
      </c>
      <c r="H5801" s="16" t="s">
        <v>12351</v>
      </c>
      <c r="I5801" s="0" t="n">
        <v>10.7</v>
      </c>
      <c r="K5801" s="0" t="str">
        <f aca="false">IFERROR(IF(VLOOKUP($C5801,薬効分類マスタ!$A$2:$E$180,5,FALSE())=0,"",VLOOKUP($C5801,薬効分類マスタ!$A$2:$E$180,5,FALSE())),"")</f>
        <v/>
      </c>
      <c r="L5801" s="17"/>
      <c r="M5801" s="0" t="str">
        <f aca="false">IF($K5801="","",IF($L5801&lt;&gt;"",$L5801,VLOOKUP($C5801,薬効分類マスタ!$A$2:$F$180,6,FALSE())))</f>
        <v/>
      </c>
      <c r="N5801" s="0" t="str">
        <f aca="false">ASC(G5801)</f>
        <v>高砂ﾖｸｲﾆﾝM</v>
      </c>
      <c r="O5801" s="0" t="str">
        <f aca="false">ASC(E5801)</f>
        <v>ﾖｸｲﾆﾝ</v>
      </c>
      <c r="P5801" s="16" t="n">
        <f aca="false">N(P5800)+IF($C5801=検索!$B$49,1,0)</f>
        <v>0</v>
      </c>
    </row>
    <row r="5802" customFormat="false" ht="15" hidden="false" customHeight="false" outlineLevel="0" collapsed="false">
      <c r="A5802" s="16" t="s">
        <v>221</v>
      </c>
      <c r="B5802" s="0" t="s">
        <v>13304</v>
      </c>
      <c r="C5802" s="0" t="n">
        <v>510</v>
      </c>
      <c r="D5802" s="0" t="str">
        <f aca="false">IFERROR(VLOOKUP($C5802,薬効分類マスタ!$A$2:$B$180,2,FALSE()),"未登録")</f>
        <v>生薬</v>
      </c>
      <c r="E5802" s="16" t="s">
        <v>13299</v>
      </c>
      <c r="F5802" s="16" t="s">
        <v>476</v>
      </c>
      <c r="G5802" s="16" t="s">
        <v>13305</v>
      </c>
      <c r="H5802" s="16" t="s">
        <v>9549</v>
      </c>
      <c r="I5802" s="0" t="n">
        <v>10.7</v>
      </c>
      <c r="K5802" s="0" t="str">
        <f aca="false">IFERROR(IF(VLOOKUP($C5802,薬効分類マスタ!$A$2:$E$180,5,FALSE())=0,"",VLOOKUP($C5802,薬効分類マスタ!$A$2:$E$180,5,FALSE())),"")</f>
        <v/>
      </c>
      <c r="L5802" s="17"/>
      <c r="M5802" s="0" t="str">
        <f aca="false">IF($K5802="","",IF($L5802&lt;&gt;"",$L5802,VLOOKUP($C5802,薬効分類マスタ!$A$2:$F$180,6,FALSE())))</f>
        <v/>
      </c>
      <c r="N5802" s="0" t="str">
        <f aca="false">ASC(G5802)</f>
        <v>ﾂﾑﾗの生薬ﾖｸｲﾆﾝ</v>
      </c>
      <c r="O5802" s="0" t="str">
        <f aca="false">ASC(E5802)</f>
        <v>ﾖｸｲﾆﾝ</v>
      </c>
      <c r="P5802" s="16" t="n">
        <f aca="false">N(P5801)+IF($C5802=検索!$B$49,1,0)</f>
        <v>0</v>
      </c>
    </row>
    <row r="5803" customFormat="false" ht="15" hidden="false" customHeight="false" outlineLevel="0" collapsed="false">
      <c r="A5803" s="16" t="s">
        <v>221</v>
      </c>
      <c r="B5803" s="0" t="s">
        <v>13306</v>
      </c>
      <c r="C5803" s="0" t="n">
        <v>510</v>
      </c>
      <c r="D5803" s="0" t="str">
        <f aca="false">IFERROR(VLOOKUP($C5803,薬効分類マスタ!$A$2:$B$180,2,FALSE()),"未登録")</f>
        <v>生薬</v>
      </c>
      <c r="E5803" s="16" t="s">
        <v>13299</v>
      </c>
      <c r="F5803" s="16" t="s">
        <v>476</v>
      </c>
      <c r="G5803" s="16" t="s">
        <v>13307</v>
      </c>
      <c r="H5803" s="16" t="s">
        <v>12296</v>
      </c>
      <c r="I5803" s="0" t="n">
        <v>10.7</v>
      </c>
      <c r="K5803" s="0" t="str">
        <f aca="false">IFERROR(IF(VLOOKUP($C5803,薬効分類マスタ!$A$2:$E$180,5,FALSE())=0,"",VLOOKUP($C5803,薬効分類マスタ!$A$2:$E$180,5,FALSE())),"")</f>
        <v/>
      </c>
      <c r="L5803" s="17"/>
      <c r="M5803" s="0" t="str">
        <f aca="false">IF($K5803="","",IF($L5803&lt;&gt;"",$L5803,VLOOKUP($C5803,薬効分類マスタ!$A$2:$F$180,6,FALSE())))</f>
        <v/>
      </c>
      <c r="N5803" s="0" t="str">
        <f aca="false">ASC(G5803)</f>
        <v>ﾄﾁﾓﾄのﾖｸｲﾆﾝ</v>
      </c>
      <c r="O5803" s="0" t="str">
        <f aca="false">ASC(E5803)</f>
        <v>ﾖｸｲﾆﾝ</v>
      </c>
      <c r="P5803" s="16" t="n">
        <f aca="false">N(P5802)+IF($C5803=検索!$B$49,1,0)</f>
        <v>0</v>
      </c>
    </row>
    <row r="5804" customFormat="false" ht="15" hidden="false" customHeight="false" outlineLevel="0" collapsed="false">
      <c r="A5804" s="16" t="s">
        <v>221</v>
      </c>
      <c r="B5804" s="0" t="s">
        <v>13308</v>
      </c>
      <c r="C5804" s="0" t="n">
        <v>510</v>
      </c>
      <c r="D5804" s="0" t="str">
        <f aca="false">IFERROR(VLOOKUP($C5804,薬効分類マスタ!$A$2:$B$180,2,FALSE()),"未登録")</f>
        <v>生薬</v>
      </c>
      <c r="E5804" s="16" t="s">
        <v>13299</v>
      </c>
      <c r="F5804" s="16" t="s">
        <v>476</v>
      </c>
      <c r="G5804" s="16" t="s">
        <v>13309</v>
      </c>
      <c r="H5804" s="16" t="s">
        <v>12358</v>
      </c>
      <c r="I5804" s="0" t="n">
        <v>10.7</v>
      </c>
      <c r="K5804" s="0" t="str">
        <f aca="false">IFERROR(IF(VLOOKUP($C5804,薬効分類マスタ!$A$2:$E$180,5,FALSE())=0,"",VLOOKUP($C5804,薬効分類マスタ!$A$2:$E$180,5,FALSE())),"")</f>
        <v/>
      </c>
      <c r="L5804" s="17"/>
      <c r="M5804" s="0" t="str">
        <f aca="false">IF($K5804="","",IF($L5804&lt;&gt;"",$L5804,VLOOKUP($C5804,薬効分類マスタ!$A$2:$F$180,6,FALSE())))</f>
        <v/>
      </c>
      <c r="N5804" s="0" t="str">
        <f aca="false">ASC(G5804)</f>
        <v>ﾎﾘｴ　ﾖｸｲﾆﾝK</v>
      </c>
      <c r="O5804" s="0" t="str">
        <f aca="false">ASC(E5804)</f>
        <v>ﾖｸｲﾆﾝ</v>
      </c>
      <c r="P5804" s="16" t="n">
        <f aca="false">N(P5803)+IF($C5804=検索!$B$49,1,0)</f>
        <v>0</v>
      </c>
    </row>
    <row r="5805" customFormat="false" ht="15" hidden="false" customHeight="false" outlineLevel="0" collapsed="false">
      <c r="A5805" s="16" t="s">
        <v>221</v>
      </c>
      <c r="B5805" s="0" t="s">
        <v>13310</v>
      </c>
      <c r="C5805" s="0" t="n">
        <v>510</v>
      </c>
      <c r="D5805" s="0" t="str">
        <f aca="false">IFERROR(VLOOKUP($C5805,薬効分類マスタ!$A$2:$B$180,2,FALSE()),"未登録")</f>
        <v>生薬</v>
      </c>
      <c r="E5805" s="16" t="s">
        <v>13311</v>
      </c>
      <c r="F5805" s="16" t="s">
        <v>476</v>
      </c>
      <c r="G5805" s="16" t="s">
        <v>13311</v>
      </c>
      <c r="I5805" s="0" t="n">
        <v>33</v>
      </c>
      <c r="K5805" s="0" t="str">
        <f aca="false">IFERROR(IF(VLOOKUP($C5805,薬効分類マスタ!$A$2:$E$180,5,FALSE())=0,"",VLOOKUP($C5805,薬効分類マスタ!$A$2:$E$180,5,FALSE())),"")</f>
        <v/>
      </c>
      <c r="L5805" s="17"/>
      <c r="M5805" s="0" t="str">
        <f aca="false">IF($K5805="","",IF($L5805&lt;&gt;"",$L5805,VLOOKUP($C5805,薬効分類マスタ!$A$2:$F$180,6,FALSE())))</f>
        <v/>
      </c>
      <c r="N5805" s="0" t="str">
        <f aca="false">ASC(G5805)</f>
        <v>ﾘｭｳｶﾞﾝﾆｸ</v>
      </c>
      <c r="O5805" s="0" t="str">
        <f aca="false">ASC(E5805)</f>
        <v>ﾘｭｳｶﾞﾝﾆｸ</v>
      </c>
      <c r="P5805" s="16" t="n">
        <f aca="false">N(P5804)+IF($C5805=検索!$B$49,1,0)</f>
        <v>0</v>
      </c>
    </row>
    <row r="5806" customFormat="false" ht="15" hidden="false" customHeight="false" outlineLevel="0" collapsed="false">
      <c r="A5806" s="16" t="s">
        <v>221</v>
      </c>
      <c r="B5806" s="0" t="s">
        <v>13312</v>
      </c>
      <c r="C5806" s="0" t="n">
        <v>510</v>
      </c>
      <c r="D5806" s="0" t="str">
        <f aca="false">IFERROR(VLOOKUP($C5806,薬効分類マスタ!$A$2:$B$180,2,FALSE()),"未登録")</f>
        <v>生薬</v>
      </c>
      <c r="E5806" s="16" t="s">
        <v>13311</v>
      </c>
      <c r="F5806" s="16" t="s">
        <v>476</v>
      </c>
      <c r="G5806" s="16" t="s">
        <v>13313</v>
      </c>
      <c r="H5806" s="16" t="s">
        <v>12296</v>
      </c>
      <c r="I5806" s="0" t="n">
        <v>35.6</v>
      </c>
      <c r="K5806" s="0" t="str">
        <f aca="false">IFERROR(IF(VLOOKUP($C5806,薬効分類マスタ!$A$2:$E$180,5,FALSE())=0,"",VLOOKUP($C5806,薬効分類マスタ!$A$2:$E$180,5,FALSE())),"")</f>
        <v/>
      </c>
      <c r="L5806" s="17"/>
      <c r="M5806" s="0" t="str">
        <f aca="false">IF($K5806="","",IF($L5806&lt;&gt;"",$L5806,VLOOKUP($C5806,薬効分類マスタ!$A$2:$F$180,6,FALSE())))</f>
        <v/>
      </c>
      <c r="N5806" s="0" t="str">
        <f aca="false">ASC(G5806)</f>
        <v>ﾄﾁﾓﾄのﾘｭｳｶﾞﾝﾆｸ</v>
      </c>
      <c r="O5806" s="0" t="str">
        <f aca="false">ASC(E5806)</f>
        <v>ﾘｭｳｶﾞﾝﾆｸ</v>
      </c>
      <c r="P5806" s="16" t="n">
        <f aca="false">N(P5805)+IF($C5806=検索!$B$49,1,0)</f>
        <v>0</v>
      </c>
    </row>
    <row r="5807" customFormat="false" ht="15" hidden="false" customHeight="false" outlineLevel="0" collapsed="false">
      <c r="A5807" s="16" t="s">
        <v>221</v>
      </c>
      <c r="B5807" s="0" t="s">
        <v>13314</v>
      </c>
      <c r="C5807" s="0" t="n">
        <v>510</v>
      </c>
      <c r="D5807" s="0" t="str">
        <f aca="false">IFERROR(VLOOKUP($C5807,薬効分類マスタ!$A$2:$B$180,2,FALSE()),"未登録")</f>
        <v>生薬</v>
      </c>
      <c r="E5807" s="16" t="s">
        <v>13315</v>
      </c>
      <c r="F5807" s="16" t="s">
        <v>476</v>
      </c>
      <c r="G5807" s="16" t="s">
        <v>13315</v>
      </c>
      <c r="I5807" s="0" t="n">
        <v>21.1</v>
      </c>
      <c r="K5807" s="0" t="str">
        <f aca="false">IFERROR(IF(VLOOKUP($C5807,薬効分類マスタ!$A$2:$E$180,5,FALSE())=0,"",VLOOKUP($C5807,薬効分類マスタ!$A$2:$E$180,5,FALSE())),"")</f>
        <v/>
      </c>
      <c r="L5807" s="17"/>
      <c r="M5807" s="0" t="str">
        <f aca="false">IF($K5807="","",IF($L5807&lt;&gt;"",$L5807,VLOOKUP($C5807,薬効分類マスタ!$A$2:$F$180,6,FALSE())))</f>
        <v/>
      </c>
      <c r="N5807" s="0" t="str">
        <f aca="false">ASC(G5807)</f>
        <v>ﾘｭｳｺﾂ</v>
      </c>
      <c r="O5807" s="0" t="str">
        <f aca="false">ASC(E5807)</f>
        <v>ﾘｭｳｺﾂ</v>
      </c>
      <c r="P5807" s="16" t="n">
        <f aca="false">N(P5806)+IF($C5807=検索!$B$49,1,0)</f>
        <v>0</v>
      </c>
    </row>
    <row r="5808" customFormat="false" ht="15" hidden="false" customHeight="false" outlineLevel="0" collapsed="false">
      <c r="A5808" s="16" t="s">
        <v>221</v>
      </c>
      <c r="B5808" s="0" t="s">
        <v>13316</v>
      </c>
      <c r="C5808" s="0" t="n">
        <v>510</v>
      </c>
      <c r="D5808" s="0" t="str">
        <f aca="false">IFERROR(VLOOKUP($C5808,薬効分類マスタ!$A$2:$B$180,2,FALSE()),"未登録")</f>
        <v>生薬</v>
      </c>
      <c r="E5808" s="16" t="s">
        <v>13315</v>
      </c>
      <c r="F5808" s="16" t="s">
        <v>476</v>
      </c>
      <c r="G5808" s="16" t="s">
        <v>13317</v>
      </c>
      <c r="H5808" s="16" t="s">
        <v>7488</v>
      </c>
      <c r="I5808" s="0" t="n">
        <v>25.1</v>
      </c>
      <c r="K5808" s="0" t="str">
        <f aca="false">IFERROR(IF(VLOOKUP($C5808,薬効分類マスタ!$A$2:$E$180,5,FALSE())=0,"",VLOOKUP($C5808,薬効分類マスタ!$A$2:$E$180,5,FALSE())),"")</f>
        <v/>
      </c>
      <c r="L5808" s="17"/>
      <c r="M5808" s="0" t="str">
        <f aca="false">IF($K5808="","",IF($L5808&lt;&gt;"",$L5808,VLOOKUP($C5808,薬効分類マスタ!$A$2:$F$180,6,FALSE())))</f>
        <v/>
      </c>
      <c r="N5808" s="0" t="str">
        <f aca="false">ASC(G5808)</f>
        <v>花扇ﾘｭｳｺﾂK</v>
      </c>
      <c r="O5808" s="0" t="str">
        <f aca="false">ASC(E5808)</f>
        <v>ﾘｭｳｺﾂ</v>
      </c>
      <c r="P5808" s="16" t="n">
        <f aca="false">N(P5807)+IF($C5808=検索!$B$49,1,0)</f>
        <v>0</v>
      </c>
    </row>
    <row r="5809" customFormat="false" ht="15" hidden="false" customHeight="false" outlineLevel="0" collapsed="false">
      <c r="A5809" s="16" t="s">
        <v>221</v>
      </c>
      <c r="B5809" s="0" t="s">
        <v>13318</v>
      </c>
      <c r="C5809" s="0" t="n">
        <v>510</v>
      </c>
      <c r="D5809" s="0" t="str">
        <f aca="false">IFERROR(VLOOKUP($C5809,薬効分類マスタ!$A$2:$B$180,2,FALSE()),"未登録")</f>
        <v>生薬</v>
      </c>
      <c r="E5809" s="16" t="s">
        <v>13315</v>
      </c>
      <c r="F5809" s="16" t="s">
        <v>476</v>
      </c>
      <c r="G5809" s="16" t="s">
        <v>13319</v>
      </c>
      <c r="H5809" s="16" t="s">
        <v>12348</v>
      </c>
      <c r="I5809" s="0" t="n">
        <v>25.1</v>
      </c>
      <c r="K5809" s="0" t="str">
        <f aca="false">IFERROR(IF(VLOOKUP($C5809,薬効分類マスタ!$A$2:$E$180,5,FALSE())=0,"",VLOOKUP($C5809,薬効分類マスタ!$A$2:$E$180,5,FALSE())),"")</f>
        <v/>
      </c>
      <c r="L5809" s="17"/>
      <c r="M5809" s="0" t="str">
        <f aca="false">IF($K5809="","",IF($L5809&lt;&gt;"",$L5809,VLOOKUP($C5809,薬効分類マスタ!$A$2:$F$180,6,FALSE())))</f>
        <v/>
      </c>
      <c r="N5809" s="0" t="str">
        <f aca="false">ASC(G5809)</f>
        <v>小島龍骨M</v>
      </c>
      <c r="O5809" s="0" t="str">
        <f aca="false">ASC(E5809)</f>
        <v>ﾘｭｳｺﾂ</v>
      </c>
      <c r="P5809" s="16" t="n">
        <f aca="false">N(P5808)+IF($C5809=検索!$B$49,1,0)</f>
        <v>0</v>
      </c>
    </row>
    <row r="5810" customFormat="false" ht="15" hidden="false" customHeight="false" outlineLevel="0" collapsed="false">
      <c r="A5810" s="16" t="s">
        <v>221</v>
      </c>
      <c r="B5810" s="0" t="s">
        <v>13320</v>
      </c>
      <c r="C5810" s="0" t="n">
        <v>510</v>
      </c>
      <c r="D5810" s="0" t="str">
        <f aca="false">IFERROR(VLOOKUP($C5810,薬効分類マスタ!$A$2:$B$180,2,FALSE()),"未登録")</f>
        <v>生薬</v>
      </c>
      <c r="E5810" s="16" t="s">
        <v>13315</v>
      </c>
      <c r="F5810" s="16" t="s">
        <v>476</v>
      </c>
      <c r="G5810" s="16" t="s">
        <v>13321</v>
      </c>
      <c r="H5810" s="16" t="s">
        <v>12351</v>
      </c>
      <c r="I5810" s="0" t="n">
        <v>25.1</v>
      </c>
      <c r="K5810" s="0" t="str">
        <f aca="false">IFERROR(IF(VLOOKUP($C5810,薬効分類マスタ!$A$2:$E$180,5,FALSE())=0,"",VLOOKUP($C5810,薬効分類マスタ!$A$2:$E$180,5,FALSE())),"")</f>
        <v/>
      </c>
      <c r="L5810" s="17"/>
      <c r="M5810" s="0" t="str">
        <f aca="false">IF($K5810="","",IF($L5810&lt;&gt;"",$L5810,VLOOKUP($C5810,薬効分類マスタ!$A$2:$F$180,6,FALSE())))</f>
        <v/>
      </c>
      <c r="N5810" s="0" t="str">
        <f aca="false">ASC(G5810)</f>
        <v>高砂ﾘｭｳｺﾂM</v>
      </c>
      <c r="O5810" s="0" t="str">
        <f aca="false">ASC(E5810)</f>
        <v>ﾘｭｳｺﾂ</v>
      </c>
      <c r="P5810" s="16" t="n">
        <f aca="false">N(P5809)+IF($C5810=検索!$B$49,1,0)</f>
        <v>0</v>
      </c>
    </row>
    <row r="5811" customFormat="false" ht="15" hidden="false" customHeight="false" outlineLevel="0" collapsed="false">
      <c r="A5811" s="16" t="s">
        <v>221</v>
      </c>
      <c r="B5811" s="0" t="s">
        <v>13322</v>
      </c>
      <c r="C5811" s="0" t="n">
        <v>510</v>
      </c>
      <c r="D5811" s="0" t="str">
        <f aca="false">IFERROR(VLOOKUP($C5811,薬効分類マスタ!$A$2:$B$180,2,FALSE()),"未登録")</f>
        <v>生薬</v>
      </c>
      <c r="E5811" s="16" t="s">
        <v>13315</v>
      </c>
      <c r="F5811" s="16" t="s">
        <v>476</v>
      </c>
      <c r="G5811" s="16" t="s">
        <v>13323</v>
      </c>
      <c r="H5811" s="16" t="s">
        <v>9549</v>
      </c>
      <c r="I5811" s="0" t="n">
        <v>25.1</v>
      </c>
      <c r="K5811" s="0" t="str">
        <f aca="false">IFERROR(IF(VLOOKUP($C5811,薬効分類マスタ!$A$2:$E$180,5,FALSE())=0,"",VLOOKUP($C5811,薬効分類マスタ!$A$2:$E$180,5,FALSE())),"")</f>
        <v/>
      </c>
      <c r="L5811" s="17"/>
      <c r="M5811" s="0" t="str">
        <f aca="false">IF($K5811="","",IF($L5811&lt;&gt;"",$L5811,VLOOKUP($C5811,薬効分類マスタ!$A$2:$F$180,6,FALSE())))</f>
        <v/>
      </c>
      <c r="N5811" s="0" t="str">
        <f aca="false">ASC(G5811)</f>
        <v>ﾂﾑﾗの生薬ﾘｭｳｺﾂ</v>
      </c>
      <c r="O5811" s="0" t="str">
        <f aca="false">ASC(E5811)</f>
        <v>ﾘｭｳｺﾂ</v>
      </c>
      <c r="P5811" s="16" t="n">
        <f aca="false">N(P5810)+IF($C5811=検索!$B$49,1,0)</f>
        <v>0</v>
      </c>
    </row>
    <row r="5812" customFormat="false" ht="15" hidden="false" customHeight="false" outlineLevel="0" collapsed="false">
      <c r="A5812" s="16" t="s">
        <v>221</v>
      </c>
      <c r="B5812" s="0" t="s">
        <v>13324</v>
      </c>
      <c r="C5812" s="0" t="n">
        <v>510</v>
      </c>
      <c r="D5812" s="0" t="str">
        <f aca="false">IFERROR(VLOOKUP($C5812,薬効分類マスタ!$A$2:$B$180,2,FALSE()),"未登録")</f>
        <v>生薬</v>
      </c>
      <c r="E5812" s="16" t="s">
        <v>13315</v>
      </c>
      <c r="F5812" s="16" t="s">
        <v>476</v>
      </c>
      <c r="G5812" s="16" t="s">
        <v>13325</v>
      </c>
      <c r="H5812" s="16" t="s">
        <v>12296</v>
      </c>
      <c r="I5812" s="0" t="n">
        <v>25.1</v>
      </c>
      <c r="K5812" s="0" t="str">
        <f aca="false">IFERROR(IF(VLOOKUP($C5812,薬効分類マスタ!$A$2:$E$180,5,FALSE())=0,"",VLOOKUP($C5812,薬効分類マスタ!$A$2:$E$180,5,FALSE())),"")</f>
        <v/>
      </c>
      <c r="L5812" s="17"/>
      <c r="M5812" s="0" t="str">
        <f aca="false">IF($K5812="","",IF($L5812&lt;&gt;"",$L5812,VLOOKUP($C5812,薬効分類マスタ!$A$2:$F$180,6,FALSE())))</f>
        <v/>
      </c>
      <c r="N5812" s="0" t="str">
        <f aca="false">ASC(G5812)</f>
        <v>ﾄﾁﾓﾄのﾘｭｳｺﾂ</v>
      </c>
      <c r="O5812" s="0" t="str">
        <f aca="false">ASC(E5812)</f>
        <v>ﾘｭｳｺﾂ</v>
      </c>
      <c r="P5812" s="16" t="n">
        <f aca="false">N(P5811)+IF($C5812=検索!$B$49,1,0)</f>
        <v>0</v>
      </c>
    </row>
    <row r="5813" customFormat="false" ht="15" hidden="false" customHeight="false" outlineLevel="0" collapsed="false">
      <c r="A5813" s="16" t="s">
        <v>221</v>
      </c>
      <c r="B5813" s="0" t="s">
        <v>13326</v>
      </c>
      <c r="C5813" s="0" t="n">
        <v>510</v>
      </c>
      <c r="D5813" s="0" t="str">
        <f aca="false">IFERROR(VLOOKUP($C5813,薬効分類マスタ!$A$2:$B$180,2,FALSE()),"未登録")</f>
        <v>生薬</v>
      </c>
      <c r="E5813" s="16" t="s">
        <v>13315</v>
      </c>
      <c r="F5813" s="16" t="s">
        <v>476</v>
      </c>
      <c r="G5813" s="16" t="s">
        <v>13327</v>
      </c>
      <c r="H5813" s="16" t="s">
        <v>12358</v>
      </c>
      <c r="I5813" s="0" t="n">
        <v>25.1</v>
      </c>
      <c r="K5813" s="0" t="str">
        <f aca="false">IFERROR(IF(VLOOKUP($C5813,薬効分類マスタ!$A$2:$E$180,5,FALSE())=0,"",VLOOKUP($C5813,薬効分類マスタ!$A$2:$E$180,5,FALSE())),"")</f>
        <v/>
      </c>
      <c r="L5813" s="17"/>
      <c r="M5813" s="0" t="str">
        <f aca="false">IF($K5813="","",IF($L5813&lt;&gt;"",$L5813,VLOOKUP($C5813,薬効分類マスタ!$A$2:$F$180,6,FALSE())))</f>
        <v/>
      </c>
      <c r="N5813" s="0" t="str">
        <f aca="false">ASC(G5813)</f>
        <v>ﾎﾘｴ　ﾘｭｳｺﾂK</v>
      </c>
      <c r="O5813" s="0" t="str">
        <f aca="false">ASC(E5813)</f>
        <v>ﾘｭｳｺﾂ</v>
      </c>
      <c r="P5813" s="16" t="n">
        <f aca="false">N(P5812)+IF($C5813=検索!$B$49,1,0)</f>
        <v>0</v>
      </c>
    </row>
    <row r="5814" customFormat="false" ht="15" hidden="false" customHeight="false" outlineLevel="0" collapsed="false">
      <c r="A5814" s="16" t="s">
        <v>221</v>
      </c>
      <c r="B5814" s="0" t="s">
        <v>13328</v>
      </c>
      <c r="C5814" s="0" t="n">
        <v>510</v>
      </c>
      <c r="D5814" s="0" t="str">
        <f aca="false">IFERROR(VLOOKUP($C5814,薬効分類マスタ!$A$2:$B$180,2,FALSE()),"未登録")</f>
        <v>生薬</v>
      </c>
      <c r="E5814" s="16" t="s">
        <v>13329</v>
      </c>
      <c r="F5814" s="16" t="s">
        <v>476</v>
      </c>
      <c r="G5814" s="16" t="s">
        <v>13330</v>
      </c>
      <c r="I5814" s="0" t="n">
        <v>39.5</v>
      </c>
      <c r="K5814" s="0" t="str">
        <f aca="false">IFERROR(IF(VLOOKUP($C5814,薬効分類マスタ!$A$2:$E$180,5,FALSE())=0,"",VLOOKUP($C5814,薬効分類マスタ!$A$2:$E$180,5,FALSE())),"")</f>
        <v/>
      </c>
      <c r="L5814" s="17"/>
      <c r="M5814" s="0" t="str">
        <f aca="false">IF($K5814="","",IF($L5814&lt;&gt;"",$L5814,VLOOKUP($C5814,薬効分類マスタ!$A$2:$F$180,6,FALSE())))</f>
        <v/>
      </c>
      <c r="N5814" s="0" t="str">
        <f aca="false">ASC(G5814)</f>
        <v>ﾘｭｳﾀﾝ末</v>
      </c>
      <c r="O5814" s="0" t="str">
        <f aca="false">ASC(E5814)</f>
        <v>ﾘｭｳﾀﾝ</v>
      </c>
      <c r="P5814" s="16" t="n">
        <f aca="false">N(P5813)+IF($C5814=検索!$B$49,1,0)</f>
        <v>0</v>
      </c>
    </row>
    <row r="5815" customFormat="false" ht="15" hidden="false" customHeight="false" outlineLevel="0" collapsed="false">
      <c r="A5815" s="16" t="s">
        <v>221</v>
      </c>
      <c r="B5815" s="0" t="s">
        <v>13331</v>
      </c>
      <c r="C5815" s="0" t="n">
        <v>510</v>
      </c>
      <c r="D5815" s="0" t="str">
        <f aca="false">IFERROR(VLOOKUP($C5815,薬効分類マスタ!$A$2:$B$180,2,FALSE()),"未登録")</f>
        <v>生薬</v>
      </c>
      <c r="E5815" s="16" t="s">
        <v>13329</v>
      </c>
      <c r="F5815" s="16" t="s">
        <v>476</v>
      </c>
      <c r="G5815" s="16" t="s">
        <v>13329</v>
      </c>
      <c r="I5815" s="0" t="n">
        <v>33.8</v>
      </c>
      <c r="K5815" s="0" t="str">
        <f aca="false">IFERROR(IF(VLOOKUP($C5815,薬効分類マスタ!$A$2:$E$180,5,FALSE())=0,"",VLOOKUP($C5815,薬効分類マスタ!$A$2:$E$180,5,FALSE())),"")</f>
        <v/>
      </c>
      <c r="L5815" s="17"/>
      <c r="M5815" s="0" t="str">
        <f aca="false">IF($K5815="","",IF($L5815&lt;&gt;"",$L5815,VLOOKUP($C5815,薬効分類マスタ!$A$2:$F$180,6,FALSE())))</f>
        <v/>
      </c>
      <c r="N5815" s="0" t="str">
        <f aca="false">ASC(G5815)</f>
        <v>ﾘｭｳﾀﾝ</v>
      </c>
      <c r="O5815" s="0" t="str">
        <f aca="false">ASC(E5815)</f>
        <v>ﾘｭｳﾀﾝ</v>
      </c>
      <c r="P5815" s="16" t="n">
        <f aca="false">N(P5814)+IF($C5815=検索!$B$49,1,0)</f>
        <v>0</v>
      </c>
    </row>
    <row r="5816" customFormat="false" ht="15" hidden="false" customHeight="false" outlineLevel="0" collapsed="false">
      <c r="A5816" s="16" t="s">
        <v>221</v>
      </c>
      <c r="B5816" s="0" t="s">
        <v>13332</v>
      </c>
      <c r="C5816" s="0" t="n">
        <v>510</v>
      </c>
      <c r="D5816" s="0" t="str">
        <f aca="false">IFERROR(VLOOKUP($C5816,薬効分類マスタ!$A$2:$B$180,2,FALSE()),"未登録")</f>
        <v>生薬</v>
      </c>
      <c r="E5816" s="16" t="s">
        <v>13333</v>
      </c>
      <c r="F5816" s="16" t="s">
        <v>476</v>
      </c>
      <c r="G5816" s="16" t="s">
        <v>13333</v>
      </c>
      <c r="I5816" s="0" t="n">
        <v>13.1</v>
      </c>
      <c r="K5816" s="0" t="str">
        <f aca="false">IFERROR(IF(VLOOKUP($C5816,薬効分類マスタ!$A$2:$E$180,5,FALSE())=0,"",VLOOKUP($C5816,薬効分類マスタ!$A$2:$E$180,5,FALSE())),"")</f>
        <v/>
      </c>
      <c r="L5816" s="17"/>
      <c r="M5816" s="0" t="str">
        <f aca="false">IF($K5816="","",IF($L5816&lt;&gt;"",$L5816,VLOOKUP($C5816,薬効分類マスタ!$A$2:$F$180,6,FALSE())))</f>
        <v/>
      </c>
      <c r="N5816" s="0" t="str">
        <f aca="false">ASC(G5816)</f>
        <v>ﾘｮｳｷｮｳ</v>
      </c>
      <c r="O5816" s="0" t="str">
        <f aca="false">ASC(E5816)</f>
        <v>ﾘｮｳｷｮｳ</v>
      </c>
      <c r="P5816" s="16" t="n">
        <f aca="false">N(P5815)+IF($C5816=検索!$B$49,1,0)</f>
        <v>0</v>
      </c>
    </row>
    <row r="5817" customFormat="false" ht="15" hidden="false" customHeight="false" outlineLevel="0" collapsed="false">
      <c r="A5817" s="16" t="s">
        <v>221</v>
      </c>
      <c r="B5817" s="0" t="s">
        <v>13334</v>
      </c>
      <c r="C5817" s="0" t="n">
        <v>510</v>
      </c>
      <c r="D5817" s="0" t="str">
        <f aca="false">IFERROR(VLOOKUP($C5817,薬効分類マスタ!$A$2:$B$180,2,FALSE()),"未登録")</f>
        <v>生薬</v>
      </c>
      <c r="E5817" s="16" t="s">
        <v>13335</v>
      </c>
      <c r="F5817" s="16" t="s">
        <v>476</v>
      </c>
      <c r="G5817" s="16" t="s">
        <v>13335</v>
      </c>
      <c r="I5817" s="0" t="n">
        <v>33.8</v>
      </c>
      <c r="K5817" s="0" t="str">
        <f aca="false">IFERROR(IF(VLOOKUP($C5817,薬効分類マスタ!$A$2:$E$180,5,FALSE())=0,"",VLOOKUP($C5817,薬効分類マスタ!$A$2:$E$180,5,FALSE())),"")</f>
        <v/>
      </c>
      <c r="L5817" s="17"/>
      <c r="M5817" s="0" t="str">
        <f aca="false">IF($K5817="","",IF($L5817&lt;&gt;"",$L5817,VLOOKUP($C5817,薬効分類マスタ!$A$2:$F$180,6,FALSE())))</f>
        <v/>
      </c>
      <c r="N5817" s="0" t="str">
        <f aca="false">ASC(G5817)</f>
        <v>ﾚﾝｷﾞｮｳ</v>
      </c>
      <c r="O5817" s="0" t="str">
        <f aca="false">ASC(E5817)</f>
        <v>ﾚﾝｷﾞｮｳ</v>
      </c>
      <c r="P5817" s="16" t="n">
        <f aca="false">N(P5816)+IF($C5817=検索!$B$49,1,0)</f>
        <v>0</v>
      </c>
    </row>
    <row r="5818" customFormat="false" ht="15" hidden="false" customHeight="false" outlineLevel="0" collapsed="false">
      <c r="A5818" s="16" t="s">
        <v>221</v>
      </c>
      <c r="B5818" s="0" t="s">
        <v>13336</v>
      </c>
      <c r="C5818" s="0" t="n">
        <v>510</v>
      </c>
      <c r="D5818" s="0" t="str">
        <f aca="false">IFERROR(VLOOKUP($C5818,薬効分類マスタ!$A$2:$B$180,2,FALSE()),"未登録")</f>
        <v>生薬</v>
      </c>
      <c r="E5818" s="16" t="s">
        <v>13335</v>
      </c>
      <c r="F5818" s="16" t="s">
        <v>476</v>
      </c>
      <c r="G5818" s="16" t="s">
        <v>13337</v>
      </c>
      <c r="H5818" s="16" t="s">
        <v>12348</v>
      </c>
      <c r="I5818" s="0" t="n">
        <v>43.9</v>
      </c>
      <c r="K5818" s="0" t="str">
        <f aca="false">IFERROR(IF(VLOOKUP($C5818,薬効分類マスタ!$A$2:$E$180,5,FALSE())=0,"",VLOOKUP($C5818,薬効分類マスタ!$A$2:$E$180,5,FALSE())),"")</f>
        <v/>
      </c>
      <c r="L5818" s="17"/>
      <c r="M5818" s="0" t="str">
        <f aca="false">IF($K5818="","",IF($L5818&lt;&gt;"",$L5818,VLOOKUP($C5818,薬効分類マスタ!$A$2:$F$180,6,FALSE())))</f>
        <v/>
      </c>
      <c r="N5818" s="0" t="str">
        <f aca="false">ASC(G5818)</f>
        <v>小島連翹M</v>
      </c>
      <c r="O5818" s="0" t="str">
        <f aca="false">ASC(E5818)</f>
        <v>ﾚﾝｷﾞｮｳ</v>
      </c>
      <c r="P5818" s="16" t="n">
        <f aca="false">N(P5817)+IF($C5818=検索!$B$49,1,0)</f>
        <v>0</v>
      </c>
    </row>
    <row r="5819" customFormat="false" ht="15" hidden="false" customHeight="false" outlineLevel="0" collapsed="false">
      <c r="A5819" s="16" t="s">
        <v>221</v>
      </c>
      <c r="B5819" s="0" t="s">
        <v>13338</v>
      </c>
      <c r="C5819" s="0" t="n">
        <v>510</v>
      </c>
      <c r="D5819" s="0" t="str">
        <f aca="false">IFERROR(VLOOKUP($C5819,薬効分類マスタ!$A$2:$B$180,2,FALSE()),"未登録")</f>
        <v>生薬</v>
      </c>
      <c r="E5819" s="16" t="s">
        <v>13335</v>
      </c>
      <c r="F5819" s="16" t="s">
        <v>476</v>
      </c>
      <c r="G5819" s="16" t="s">
        <v>13339</v>
      </c>
      <c r="H5819" s="16" t="s">
        <v>12351</v>
      </c>
      <c r="I5819" s="0" t="n">
        <v>43.9</v>
      </c>
      <c r="K5819" s="0" t="str">
        <f aca="false">IFERROR(IF(VLOOKUP($C5819,薬効分類マスタ!$A$2:$E$180,5,FALSE())=0,"",VLOOKUP($C5819,薬効分類マスタ!$A$2:$E$180,5,FALSE())),"")</f>
        <v/>
      </c>
      <c r="L5819" s="17"/>
      <c r="M5819" s="0" t="str">
        <f aca="false">IF($K5819="","",IF($L5819&lt;&gt;"",$L5819,VLOOKUP($C5819,薬効分類マスタ!$A$2:$F$180,6,FALSE())))</f>
        <v/>
      </c>
      <c r="N5819" s="0" t="str">
        <f aca="false">ASC(G5819)</f>
        <v>高砂ﾚﾝｷﾞｮｳM</v>
      </c>
      <c r="O5819" s="0" t="str">
        <f aca="false">ASC(E5819)</f>
        <v>ﾚﾝｷﾞｮｳ</v>
      </c>
      <c r="P5819" s="16" t="n">
        <f aca="false">N(P5818)+IF($C5819=検索!$B$49,1,0)</f>
        <v>0</v>
      </c>
    </row>
    <row r="5820" customFormat="false" ht="15" hidden="false" customHeight="false" outlineLevel="0" collapsed="false">
      <c r="A5820" s="16" t="s">
        <v>221</v>
      </c>
      <c r="B5820" s="0" t="s">
        <v>13340</v>
      </c>
      <c r="C5820" s="0" t="n">
        <v>510</v>
      </c>
      <c r="D5820" s="0" t="str">
        <f aca="false">IFERROR(VLOOKUP($C5820,薬効分類マスタ!$A$2:$B$180,2,FALSE()),"未登録")</f>
        <v>生薬</v>
      </c>
      <c r="E5820" s="16" t="s">
        <v>13335</v>
      </c>
      <c r="F5820" s="16" t="s">
        <v>476</v>
      </c>
      <c r="G5820" s="16" t="s">
        <v>13341</v>
      </c>
      <c r="H5820" s="16" t="s">
        <v>9549</v>
      </c>
      <c r="I5820" s="0" t="n">
        <v>43.9</v>
      </c>
      <c r="K5820" s="0" t="str">
        <f aca="false">IFERROR(IF(VLOOKUP($C5820,薬効分類マスタ!$A$2:$E$180,5,FALSE())=0,"",VLOOKUP($C5820,薬効分類マスタ!$A$2:$E$180,5,FALSE())),"")</f>
        <v/>
      </c>
      <c r="L5820" s="17"/>
      <c r="M5820" s="0" t="str">
        <f aca="false">IF($K5820="","",IF($L5820&lt;&gt;"",$L5820,VLOOKUP($C5820,薬効分類マスタ!$A$2:$F$180,6,FALSE())))</f>
        <v/>
      </c>
      <c r="N5820" s="0" t="str">
        <f aca="false">ASC(G5820)</f>
        <v>ﾂﾑﾗの生薬ﾚﾝｷﾞｮｳ</v>
      </c>
      <c r="O5820" s="0" t="str">
        <f aca="false">ASC(E5820)</f>
        <v>ﾚﾝｷﾞｮｳ</v>
      </c>
      <c r="P5820" s="16" t="n">
        <f aca="false">N(P5819)+IF($C5820=検索!$B$49,1,0)</f>
        <v>0</v>
      </c>
    </row>
    <row r="5821" customFormat="false" ht="15" hidden="false" customHeight="false" outlineLevel="0" collapsed="false">
      <c r="A5821" s="16" t="s">
        <v>221</v>
      </c>
      <c r="B5821" s="0" t="s">
        <v>13342</v>
      </c>
      <c r="C5821" s="0" t="n">
        <v>510</v>
      </c>
      <c r="D5821" s="0" t="str">
        <f aca="false">IFERROR(VLOOKUP($C5821,薬効分類マスタ!$A$2:$B$180,2,FALSE()),"未登録")</f>
        <v>生薬</v>
      </c>
      <c r="E5821" s="16" t="s">
        <v>13335</v>
      </c>
      <c r="F5821" s="16" t="s">
        <v>476</v>
      </c>
      <c r="G5821" s="16" t="s">
        <v>13343</v>
      </c>
      <c r="H5821" s="16" t="s">
        <v>12296</v>
      </c>
      <c r="I5821" s="0" t="n">
        <v>43.9</v>
      </c>
      <c r="K5821" s="0" t="str">
        <f aca="false">IFERROR(IF(VLOOKUP($C5821,薬効分類マスタ!$A$2:$E$180,5,FALSE())=0,"",VLOOKUP($C5821,薬効分類マスタ!$A$2:$E$180,5,FALSE())),"")</f>
        <v/>
      </c>
      <c r="L5821" s="17"/>
      <c r="M5821" s="0" t="str">
        <f aca="false">IF($K5821="","",IF($L5821&lt;&gt;"",$L5821,VLOOKUP($C5821,薬効分類マスタ!$A$2:$F$180,6,FALSE())))</f>
        <v/>
      </c>
      <c r="N5821" s="0" t="str">
        <f aca="false">ASC(G5821)</f>
        <v>ﾄﾁﾓﾄのﾚﾝｷﾞｮｳ</v>
      </c>
      <c r="O5821" s="0" t="str">
        <f aca="false">ASC(E5821)</f>
        <v>ﾚﾝｷﾞｮｳ</v>
      </c>
      <c r="P5821" s="16" t="n">
        <f aca="false">N(P5820)+IF($C5821=検索!$B$49,1,0)</f>
        <v>0</v>
      </c>
    </row>
    <row r="5822" customFormat="false" ht="15" hidden="false" customHeight="false" outlineLevel="0" collapsed="false">
      <c r="A5822" s="16" t="s">
        <v>221</v>
      </c>
      <c r="B5822" s="0" t="s">
        <v>13344</v>
      </c>
      <c r="C5822" s="0" t="n">
        <v>510</v>
      </c>
      <c r="D5822" s="0" t="str">
        <f aca="false">IFERROR(VLOOKUP($C5822,薬効分類マスタ!$A$2:$B$180,2,FALSE()),"未登録")</f>
        <v>生薬</v>
      </c>
      <c r="E5822" s="16" t="s">
        <v>13335</v>
      </c>
      <c r="F5822" s="16" t="s">
        <v>476</v>
      </c>
      <c r="G5822" s="16" t="s">
        <v>13345</v>
      </c>
      <c r="H5822" s="16" t="s">
        <v>12358</v>
      </c>
      <c r="I5822" s="0" t="n">
        <v>43.9</v>
      </c>
      <c r="K5822" s="0" t="str">
        <f aca="false">IFERROR(IF(VLOOKUP($C5822,薬効分類マスタ!$A$2:$E$180,5,FALSE())=0,"",VLOOKUP($C5822,薬効分類マスタ!$A$2:$E$180,5,FALSE())),"")</f>
        <v/>
      </c>
      <c r="L5822" s="17"/>
      <c r="M5822" s="0" t="str">
        <f aca="false">IF($K5822="","",IF($L5822&lt;&gt;"",$L5822,VLOOKUP($C5822,薬効分類マスタ!$A$2:$F$180,6,FALSE())))</f>
        <v/>
      </c>
      <c r="N5822" s="0" t="str">
        <f aca="false">ASC(G5822)</f>
        <v>ﾎﾘｴ　ﾚﾝｷﾞｮｳK</v>
      </c>
      <c r="O5822" s="0" t="str">
        <f aca="false">ASC(E5822)</f>
        <v>ﾚﾝｷﾞｮｳ</v>
      </c>
      <c r="P5822" s="16" t="n">
        <f aca="false">N(P5821)+IF($C5822=検索!$B$49,1,0)</f>
        <v>0</v>
      </c>
    </row>
    <row r="5823" customFormat="false" ht="15" hidden="false" customHeight="false" outlineLevel="0" collapsed="false">
      <c r="A5823" s="16" t="s">
        <v>221</v>
      </c>
      <c r="B5823" s="0" t="s">
        <v>13346</v>
      </c>
      <c r="C5823" s="0" t="n">
        <v>510</v>
      </c>
      <c r="D5823" s="0" t="str">
        <f aca="false">IFERROR(VLOOKUP($C5823,薬効分類マスタ!$A$2:$B$180,2,FALSE()),"未登録")</f>
        <v>生薬</v>
      </c>
      <c r="E5823" s="16" t="s">
        <v>13347</v>
      </c>
      <c r="F5823" s="16" t="s">
        <v>476</v>
      </c>
      <c r="G5823" s="16" t="s">
        <v>13347</v>
      </c>
      <c r="I5823" s="0" t="n">
        <v>20.8</v>
      </c>
      <c r="K5823" s="0" t="str">
        <f aca="false">IFERROR(IF(VLOOKUP($C5823,薬効分類マスタ!$A$2:$E$180,5,FALSE())=0,"",VLOOKUP($C5823,薬効分類マスタ!$A$2:$E$180,5,FALSE())),"")</f>
        <v/>
      </c>
      <c r="L5823" s="17"/>
      <c r="M5823" s="0" t="str">
        <f aca="false">IF($K5823="","",IF($L5823&lt;&gt;"",$L5823,VLOOKUP($C5823,薬効分類マスタ!$A$2:$F$180,6,FALSE())))</f>
        <v/>
      </c>
      <c r="N5823" s="0" t="str">
        <f aca="false">ASC(G5823)</f>
        <v>ﾚﾝﾆｸ</v>
      </c>
      <c r="O5823" s="0" t="str">
        <f aca="false">ASC(E5823)</f>
        <v>ﾚﾝﾆｸ</v>
      </c>
      <c r="P5823" s="16" t="n">
        <f aca="false">N(P5822)+IF($C5823=検索!$B$49,1,0)</f>
        <v>0</v>
      </c>
    </row>
    <row r="5824" customFormat="false" ht="15" hidden="false" customHeight="false" outlineLevel="0" collapsed="false">
      <c r="A5824" s="16" t="s">
        <v>221</v>
      </c>
      <c r="B5824" s="0" t="s">
        <v>13348</v>
      </c>
      <c r="C5824" s="0" t="n">
        <v>510</v>
      </c>
      <c r="D5824" s="0" t="str">
        <f aca="false">IFERROR(VLOOKUP($C5824,薬効分類マスタ!$A$2:$B$180,2,FALSE()),"未登録")</f>
        <v>生薬</v>
      </c>
      <c r="E5824" s="16" t="s">
        <v>13349</v>
      </c>
      <c r="F5824" s="16" t="s">
        <v>476</v>
      </c>
      <c r="G5824" s="16" t="s">
        <v>13349</v>
      </c>
      <c r="I5824" s="0" t="n">
        <v>17.7</v>
      </c>
      <c r="K5824" s="0" t="str">
        <f aca="false">IFERROR(IF(VLOOKUP($C5824,薬効分類マスタ!$A$2:$E$180,5,FALSE())=0,"",VLOOKUP($C5824,薬効分類マスタ!$A$2:$E$180,5,FALSE())),"")</f>
        <v/>
      </c>
      <c r="L5824" s="17"/>
      <c r="M5824" s="0" t="str">
        <f aca="false">IF($K5824="","",IF($L5824&lt;&gt;"",$L5824,VLOOKUP($C5824,薬効分類マスタ!$A$2:$F$180,6,FALSE())))</f>
        <v/>
      </c>
      <c r="N5824" s="0" t="str">
        <f aca="false">ASC(G5824)</f>
        <v>ﾛｰﾄｺﾝ</v>
      </c>
      <c r="O5824" s="0" t="str">
        <f aca="false">ASC(E5824)</f>
        <v>ﾛｰﾄｺﾝ</v>
      </c>
      <c r="P5824" s="16" t="n">
        <f aca="false">N(P5823)+IF($C5824=検索!$B$49,1,0)</f>
        <v>0</v>
      </c>
    </row>
    <row r="5825" customFormat="false" ht="15" hidden="false" customHeight="false" outlineLevel="0" collapsed="false">
      <c r="A5825" s="16" t="s">
        <v>221</v>
      </c>
      <c r="B5825" s="0" t="s">
        <v>13350</v>
      </c>
      <c r="C5825" s="0" t="n">
        <v>510</v>
      </c>
      <c r="D5825" s="0" t="str">
        <f aca="false">IFERROR(VLOOKUP($C5825,薬効分類マスタ!$A$2:$B$180,2,FALSE()),"未登録")</f>
        <v>生薬</v>
      </c>
      <c r="E5825" s="16" t="s">
        <v>13351</v>
      </c>
      <c r="F5825" s="16" t="s">
        <v>476</v>
      </c>
      <c r="G5825" s="16" t="s">
        <v>13351</v>
      </c>
      <c r="I5825" s="0" t="n">
        <v>35</v>
      </c>
      <c r="K5825" s="0" t="str">
        <f aca="false">IFERROR(IF(VLOOKUP($C5825,薬効分類マスタ!$A$2:$E$180,5,FALSE())=0,"",VLOOKUP($C5825,薬効分類マスタ!$A$2:$E$180,5,FALSE())),"")</f>
        <v/>
      </c>
      <c r="L5825" s="17"/>
      <c r="M5825" s="0" t="str">
        <f aca="false">IF($K5825="","",IF($L5825&lt;&gt;"",$L5825,VLOOKUP($C5825,薬効分類マスタ!$A$2:$F$180,6,FALSE())))</f>
        <v/>
      </c>
      <c r="N5825" s="0" t="str">
        <f aca="false">ASC(G5825)</f>
        <v>ﾜｷｮｳｶﾂ</v>
      </c>
      <c r="O5825" s="0" t="str">
        <f aca="false">ASC(E5825)</f>
        <v>ﾜｷｮｳｶﾂ</v>
      </c>
      <c r="P5825" s="16" t="n">
        <f aca="false">N(P5824)+IF($C5825=検索!$B$49,1,0)</f>
        <v>0</v>
      </c>
    </row>
    <row r="5826" customFormat="false" ht="15" hidden="false" customHeight="false" outlineLevel="0" collapsed="false">
      <c r="A5826" s="16" t="s">
        <v>221</v>
      </c>
      <c r="B5826" s="0" t="s">
        <v>13352</v>
      </c>
      <c r="C5826" s="0" t="n">
        <v>510</v>
      </c>
      <c r="D5826" s="0" t="str">
        <f aca="false">IFERROR(VLOOKUP($C5826,薬効分類マスタ!$A$2:$B$180,2,FALSE()),"未登録")</f>
        <v>生薬</v>
      </c>
      <c r="E5826" s="16" t="s">
        <v>13353</v>
      </c>
      <c r="F5826" s="16" t="s">
        <v>476</v>
      </c>
      <c r="G5826" s="16" t="s">
        <v>13353</v>
      </c>
      <c r="I5826" s="0" t="n">
        <v>35.3</v>
      </c>
      <c r="K5826" s="0" t="str">
        <f aca="false">IFERROR(IF(VLOOKUP($C5826,薬効分類マスタ!$A$2:$E$180,5,FALSE())=0,"",VLOOKUP($C5826,薬効分類マスタ!$A$2:$E$180,5,FALSE())),"")</f>
        <v/>
      </c>
      <c r="L5826" s="17"/>
      <c r="M5826" s="0" t="str">
        <f aca="false">IF($K5826="","",IF($L5826&lt;&gt;"",$L5826,VLOOKUP($C5826,薬効分類マスタ!$A$2:$F$180,6,FALSE())))</f>
        <v/>
      </c>
      <c r="N5826" s="0" t="str">
        <f aca="false">ASC(G5826)</f>
        <v>ﾜｺｳﾎﾝ</v>
      </c>
      <c r="O5826" s="0" t="str">
        <f aca="false">ASC(E5826)</f>
        <v>ﾜｺｳﾎﾝ</v>
      </c>
      <c r="P5826" s="16" t="n">
        <f aca="false">N(P5825)+IF($C5826=検索!$B$49,1,0)</f>
        <v>0</v>
      </c>
    </row>
    <row r="5827" customFormat="false" ht="15" hidden="false" customHeight="false" outlineLevel="0" collapsed="false">
      <c r="A5827" s="16" t="s">
        <v>221</v>
      </c>
      <c r="B5827" s="0" t="s">
        <v>13354</v>
      </c>
      <c r="C5827" s="0" t="n">
        <v>510</v>
      </c>
      <c r="D5827" s="0" t="str">
        <f aca="false">IFERROR(VLOOKUP($C5827,薬効分類マスタ!$A$2:$B$180,2,FALSE()),"未登録")</f>
        <v>生薬</v>
      </c>
      <c r="E5827" s="16" t="s">
        <v>13355</v>
      </c>
      <c r="F5827" s="16" t="s">
        <v>476</v>
      </c>
      <c r="G5827" s="16" t="s">
        <v>13355</v>
      </c>
      <c r="I5827" s="0" t="n">
        <v>31</v>
      </c>
      <c r="K5827" s="0" t="str">
        <f aca="false">IFERROR(IF(VLOOKUP($C5827,薬効分類マスタ!$A$2:$E$180,5,FALSE())=0,"",VLOOKUP($C5827,薬効分類マスタ!$A$2:$E$180,5,FALSE())),"")</f>
        <v/>
      </c>
      <c r="L5827" s="17"/>
      <c r="M5827" s="0" t="str">
        <f aca="false">IF($K5827="","",IF($L5827&lt;&gt;"",$L5827,VLOOKUP($C5827,薬効分類マスタ!$A$2:$F$180,6,FALSE())))</f>
        <v/>
      </c>
      <c r="N5827" s="0" t="str">
        <f aca="false">ASC(G5827)</f>
        <v>ﾄﾁｭｳ</v>
      </c>
      <c r="O5827" s="0" t="str">
        <f aca="false">ASC(E5827)</f>
        <v>ﾄﾁｭｳ</v>
      </c>
      <c r="P5827" s="16" t="n">
        <f aca="false">N(P5826)+IF($C5827=検索!$B$49,1,0)</f>
        <v>0</v>
      </c>
    </row>
    <row r="5828" customFormat="false" ht="15" hidden="false" customHeight="false" outlineLevel="0" collapsed="false">
      <c r="A5828" s="16" t="s">
        <v>221</v>
      </c>
      <c r="B5828" s="0" t="s">
        <v>13356</v>
      </c>
      <c r="C5828" s="0" t="n">
        <v>510</v>
      </c>
      <c r="D5828" s="0" t="str">
        <f aca="false">IFERROR(VLOOKUP($C5828,薬効分類マスタ!$A$2:$B$180,2,FALSE()),"未登録")</f>
        <v>生薬</v>
      </c>
      <c r="E5828" s="16" t="s">
        <v>13355</v>
      </c>
      <c r="F5828" s="16" t="s">
        <v>476</v>
      </c>
      <c r="G5828" s="16" t="s">
        <v>13357</v>
      </c>
      <c r="H5828" s="16" t="s">
        <v>12296</v>
      </c>
      <c r="I5828" s="0" t="n">
        <v>34.3</v>
      </c>
      <c r="K5828" s="0" t="str">
        <f aca="false">IFERROR(IF(VLOOKUP($C5828,薬効分類マスタ!$A$2:$E$180,5,FALSE())=0,"",VLOOKUP($C5828,薬効分類マスタ!$A$2:$E$180,5,FALSE())),"")</f>
        <v/>
      </c>
      <c r="L5828" s="17"/>
      <c r="M5828" s="0" t="str">
        <f aca="false">IF($K5828="","",IF($L5828&lt;&gt;"",$L5828,VLOOKUP($C5828,薬効分類マスタ!$A$2:$F$180,6,FALSE())))</f>
        <v/>
      </c>
      <c r="N5828" s="0" t="str">
        <f aca="false">ASC(G5828)</f>
        <v>ﾄﾁﾓﾄのﾄﾁｭｳ</v>
      </c>
      <c r="O5828" s="0" t="str">
        <f aca="false">ASC(E5828)</f>
        <v>ﾄﾁｭｳ</v>
      </c>
      <c r="P5828" s="16" t="n">
        <f aca="false">N(P5827)+IF($C5828=検索!$B$49,1,0)</f>
        <v>0</v>
      </c>
    </row>
    <row r="5829" customFormat="false" ht="15" hidden="false" customHeight="false" outlineLevel="0" collapsed="false">
      <c r="A5829" s="16" t="s">
        <v>221</v>
      </c>
      <c r="B5829" s="0" t="s">
        <v>13358</v>
      </c>
      <c r="C5829" s="0" t="n">
        <v>510</v>
      </c>
      <c r="D5829" s="0" t="str">
        <f aca="false">IFERROR(VLOOKUP($C5829,薬効分類マスタ!$A$2:$B$180,2,FALSE()),"未登録")</f>
        <v>生薬</v>
      </c>
      <c r="E5829" s="16" t="s">
        <v>13359</v>
      </c>
      <c r="F5829" s="16" t="s">
        <v>476</v>
      </c>
      <c r="G5829" s="16" t="s">
        <v>13359</v>
      </c>
      <c r="I5829" s="0" t="n">
        <v>18.4</v>
      </c>
      <c r="K5829" s="0" t="str">
        <f aca="false">IFERROR(IF(VLOOKUP($C5829,薬効分類マスタ!$A$2:$E$180,5,FALSE())=0,"",VLOOKUP($C5829,薬効分類マスタ!$A$2:$E$180,5,FALSE())),"")</f>
        <v/>
      </c>
      <c r="L5829" s="17"/>
      <c r="M5829" s="0" t="str">
        <f aca="false">IF($K5829="","",IF($L5829&lt;&gt;"",$L5829,VLOOKUP($C5829,薬効分類マスタ!$A$2:$F$180,6,FALSE())))</f>
        <v/>
      </c>
      <c r="N5829" s="0" t="str">
        <f aca="false">ASC(G5829)</f>
        <v>ﾊﾞｸｶﾞ</v>
      </c>
      <c r="O5829" s="0" t="str">
        <f aca="false">ASC(E5829)</f>
        <v>ﾊﾞｸｶﾞ</v>
      </c>
      <c r="P5829" s="16" t="n">
        <f aca="false">N(P5828)+IF($C5829=検索!$B$49,1,0)</f>
        <v>0</v>
      </c>
    </row>
    <row r="5830" customFormat="false" ht="15" hidden="false" customHeight="false" outlineLevel="0" collapsed="false">
      <c r="A5830" s="16" t="s">
        <v>221</v>
      </c>
      <c r="B5830" s="0" t="s">
        <v>13360</v>
      </c>
      <c r="C5830" s="0" t="n">
        <v>510</v>
      </c>
      <c r="D5830" s="0" t="str">
        <f aca="false">IFERROR(VLOOKUP($C5830,薬効分類マスタ!$A$2:$B$180,2,FALSE()),"未登録")</f>
        <v>生薬</v>
      </c>
      <c r="E5830" s="16" t="s">
        <v>13361</v>
      </c>
      <c r="F5830" s="16" t="s">
        <v>476</v>
      </c>
      <c r="G5830" s="16" t="s">
        <v>13361</v>
      </c>
      <c r="I5830" s="0" t="n">
        <v>16.3</v>
      </c>
      <c r="K5830" s="0" t="str">
        <f aca="false">IFERROR(IF(VLOOKUP($C5830,薬効分類マスタ!$A$2:$E$180,5,FALSE())=0,"",VLOOKUP($C5830,薬効分類マスタ!$A$2:$E$180,5,FALSE())),"")</f>
        <v/>
      </c>
      <c r="L5830" s="17"/>
      <c r="M5830" s="0" t="str">
        <f aca="false">IF($K5830="","",IF($L5830&lt;&gt;"",$L5830,VLOOKUP($C5830,薬効分類マスタ!$A$2:$F$180,6,FALSE())))</f>
        <v/>
      </c>
      <c r="N5830" s="0" t="str">
        <f aca="false">ASC(G5830)</f>
        <v>ﾁｬﾖｳ</v>
      </c>
      <c r="O5830" s="0" t="str">
        <f aca="false">ASC(E5830)</f>
        <v>ﾁｬﾖｳ</v>
      </c>
      <c r="P5830" s="16" t="n">
        <f aca="false">N(P5829)+IF($C5830=検索!$B$49,1,0)</f>
        <v>0</v>
      </c>
    </row>
    <row r="5831" customFormat="false" ht="15" hidden="false" customHeight="false" outlineLevel="0" collapsed="false">
      <c r="A5831" s="16" t="s">
        <v>221</v>
      </c>
      <c r="B5831" s="0" t="s">
        <v>13362</v>
      </c>
      <c r="C5831" s="0" t="n">
        <v>510</v>
      </c>
      <c r="D5831" s="0" t="str">
        <f aca="false">IFERROR(VLOOKUP($C5831,薬効分類マスタ!$A$2:$B$180,2,FALSE()),"未登録")</f>
        <v>生薬</v>
      </c>
      <c r="E5831" s="16" t="s">
        <v>13363</v>
      </c>
      <c r="F5831" s="16" t="s">
        <v>476</v>
      </c>
      <c r="G5831" s="16" t="s">
        <v>13363</v>
      </c>
      <c r="I5831" s="0" t="n">
        <v>19.4</v>
      </c>
      <c r="K5831" s="0" t="str">
        <f aca="false">IFERROR(IF(VLOOKUP($C5831,薬効分類マスタ!$A$2:$E$180,5,FALSE())=0,"",VLOOKUP($C5831,薬効分類マスタ!$A$2:$E$180,5,FALSE())),"")</f>
        <v/>
      </c>
      <c r="L5831" s="17"/>
      <c r="M5831" s="0" t="str">
        <f aca="false">IF($K5831="","",IF($L5831&lt;&gt;"",$L5831,VLOOKUP($C5831,薬効分類マスタ!$A$2:$F$180,6,FALSE())))</f>
        <v/>
      </c>
      <c r="N5831" s="0" t="str">
        <f aca="false">ASC(G5831)</f>
        <v>ｺﾞﾏ</v>
      </c>
      <c r="O5831" s="0" t="str">
        <f aca="false">ASC(E5831)</f>
        <v>ｺﾞﾏ</v>
      </c>
      <c r="P5831" s="16" t="n">
        <f aca="false">N(P5830)+IF($C5831=検索!$B$49,1,0)</f>
        <v>0</v>
      </c>
    </row>
    <row r="5832" customFormat="false" ht="15" hidden="false" customHeight="false" outlineLevel="0" collapsed="false">
      <c r="A5832" s="16" t="s">
        <v>221</v>
      </c>
      <c r="B5832" s="0" t="s">
        <v>13364</v>
      </c>
      <c r="C5832" s="0" t="n">
        <v>510</v>
      </c>
      <c r="D5832" s="0" t="str">
        <f aca="false">IFERROR(VLOOKUP($C5832,薬効分類マスタ!$A$2:$B$180,2,FALSE()),"未登録")</f>
        <v>生薬</v>
      </c>
      <c r="E5832" s="16" t="s">
        <v>13365</v>
      </c>
      <c r="F5832" s="16" t="s">
        <v>476</v>
      </c>
      <c r="G5832" s="16" t="s">
        <v>13365</v>
      </c>
      <c r="I5832" s="0" t="n">
        <v>23.9</v>
      </c>
      <c r="K5832" s="0" t="str">
        <f aca="false">IFERROR(IF(VLOOKUP($C5832,薬効分類マスタ!$A$2:$E$180,5,FALSE())=0,"",VLOOKUP($C5832,薬効分類マスタ!$A$2:$E$180,5,FALSE())),"")</f>
        <v/>
      </c>
      <c r="L5832" s="17"/>
      <c r="M5832" s="0" t="str">
        <f aca="false">IF($K5832="","",IF($L5832&lt;&gt;"",$L5832,VLOOKUP($C5832,薬効分類マスタ!$A$2:$F$180,6,FALSE())))</f>
        <v/>
      </c>
      <c r="N5832" s="0" t="str">
        <f aca="false">ASC(G5832)</f>
        <v>ｺｳｲ</v>
      </c>
      <c r="O5832" s="0" t="str">
        <f aca="false">ASC(E5832)</f>
        <v>ｺｳｲ</v>
      </c>
      <c r="P5832" s="16" t="n">
        <f aca="false">N(P5831)+IF($C5832=検索!$B$49,1,0)</f>
        <v>0</v>
      </c>
    </row>
    <row r="5833" customFormat="false" ht="15" hidden="false" customHeight="false" outlineLevel="0" collapsed="false">
      <c r="A5833" s="16" t="s">
        <v>221</v>
      </c>
      <c r="B5833" s="0" t="s">
        <v>13366</v>
      </c>
      <c r="C5833" s="0" t="n">
        <v>520</v>
      </c>
      <c r="D5833" s="0" t="str">
        <f aca="false">IFERROR(VLOOKUP($C5833,薬効分類マスタ!$A$2:$B$180,2,FALSE()),"未登録")</f>
        <v>漢方製剤</v>
      </c>
      <c r="E5833" s="16" t="s">
        <v>13367</v>
      </c>
      <c r="F5833" s="16" t="s">
        <v>224</v>
      </c>
      <c r="G5833" s="16" t="s">
        <v>13368</v>
      </c>
      <c r="H5833" s="16" t="s">
        <v>13369</v>
      </c>
      <c r="I5833" s="0" t="n">
        <v>11.3</v>
      </c>
      <c r="K5833" s="0" t="str">
        <f aca="false">IFERROR(IF(VLOOKUP($C5833,薬効分類マスタ!$A$2:$E$180,5,FALSE())=0,"",VLOOKUP($C5833,薬効分類マスタ!$A$2:$E$180,5,FALSE())),"")</f>
        <v/>
      </c>
      <c r="L5833" s="17"/>
      <c r="M5833" s="0" t="str">
        <f aca="false">IF($K5833="","",IF($L5833&lt;&gt;"",$L5833,VLOOKUP($C5833,薬効分類マスタ!$A$2:$F$180,6,FALSE())))</f>
        <v/>
      </c>
      <c r="N5833" s="0" t="str">
        <f aca="false">ASC(G5833)</f>
        <v>ｺﾀﾛｰ安中散ｴｷｽ細粒</v>
      </c>
      <c r="O5833" s="0" t="str">
        <f aca="false">ASC(E5833)</f>
        <v>安中散ｴｷｽ</v>
      </c>
      <c r="P5833" s="16" t="n">
        <f aca="false">N(P5832)+IF($C5833=検索!$B$49,1,0)</f>
        <v>0</v>
      </c>
    </row>
    <row r="5834" customFormat="false" ht="15" hidden="false" customHeight="false" outlineLevel="0" collapsed="false">
      <c r="A5834" s="16" t="s">
        <v>221</v>
      </c>
      <c r="B5834" s="0" t="s">
        <v>13370</v>
      </c>
      <c r="C5834" s="0" t="n">
        <v>520</v>
      </c>
      <c r="D5834" s="0" t="str">
        <f aca="false">IFERROR(VLOOKUP($C5834,薬効分類マスタ!$A$2:$B$180,2,FALSE()),"未登録")</f>
        <v>漢方製剤</v>
      </c>
      <c r="E5834" s="16" t="s">
        <v>13367</v>
      </c>
      <c r="F5834" s="16" t="s">
        <v>224</v>
      </c>
      <c r="G5834" s="16" t="s">
        <v>13371</v>
      </c>
      <c r="H5834" s="16" t="s">
        <v>13372</v>
      </c>
      <c r="I5834" s="0" t="n">
        <v>10.5</v>
      </c>
      <c r="K5834" s="0" t="str">
        <f aca="false">IFERROR(IF(VLOOKUP($C5834,薬効分類マスタ!$A$2:$E$180,5,FALSE())=0,"",VLOOKUP($C5834,薬効分類マスタ!$A$2:$E$180,5,FALSE())),"")</f>
        <v/>
      </c>
      <c r="L5834" s="17"/>
      <c r="M5834" s="0" t="str">
        <f aca="false">IF($K5834="","",IF($L5834&lt;&gt;"",$L5834,VLOOKUP($C5834,薬効分類マスタ!$A$2:$F$180,6,FALSE())))</f>
        <v/>
      </c>
      <c r="N5834" s="0" t="str">
        <f aca="false">ASC(G5834)</f>
        <v>〔東洋〕安中散料ｴｷｽ細粒</v>
      </c>
      <c r="O5834" s="0" t="str">
        <f aca="false">ASC(E5834)</f>
        <v>安中散ｴｷｽ</v>
      </c>
      <c r="P5834" s="16" t="n">
        <f aca="false">N(P5833)+IF($C5834=検索!$B$49,1,0)</f>
        <v>0</v>
      </c>
    </row>
    <row r="5835" customFormat="false" ht="15" hidden="false" customHeight="false" outlineLevel="0" collapsed="false">
      <c r="A5835" s="16" t="s">
        <v>221</v>
      </c>
      <c r="B5835" s="0" t="s">
        <v>13373</v>
      </c>
      <c r="C5835" s="0" t="n">
        <v>520</v>
      </c>
      <c r="D5835" s="0" t="str">
        <f aca="false">IFERROR(VLOOKUP($C5835,薬効分類マスタ!$A$2:$B$180,2,FALSE()),"未登録")</f>
        <v>漢方製剤</v>
      </c>
      <c r="E5835" s="16" t="s">
        <v>13367</v>
      </c>
      <c r="F5835" s="16" t="s">
        <v>224</v>
      </c>
      <c r="G5835" s="16" t="s">
        <v>13374</v>
      </c>
      <c r="H5835" s="16" t="s">
        <v>13375</v>
      </c>
      <c r="I5835" s="0" t="n">
        <v>12.2</v>
      </c>
      <c r="K5835" s="0" t="str">
        <f aca="false">IFERROR(IF(VLOOKUP($C5835,薬効分類マスタ!$A$2:$E$180,5,FALSE())=0,"",VLOOKUP($C5835,薬効分類マスタ!$A$2:$E$180,5,FALSE())),"")</f>
        <v/>
      </c>
      <c r="L5835" s="17"/>
      <c r="M5835" s="0" t="str">
        <f aca="false">IF($K5835="","",IF($L5835&lt;&gt;"",$L5835,VLOOKUP($C5835,薬効分類マスタ!$A$2:$F$180,6,FALSE())))</f>
        <v/>
      </c>
      <c r="N5835" s="0" t="str">
        <f aca="false">ASC(G5835)</f>
        <v>ｸﾗｼｴ安中散料ｴｷｽ細粒</v>
      </c>
      <c r="O5835" s="0" t="str">
        <f aca="false">ASC(E5835)</f>
        <v>安中散ｴｷｽ</v>
      </c>
      <c r="P5835" s="16" t="n">
        <f aca="false">N(P5834)+IF($C5835=検索!$B$49,1,0)</f>
        <v>0</v>
      </c>
    </row>
    <row r="5836" customFormat="false" ht="15" hidden="false" customHeight="false" outlineLevel="0" collapsed="false">
      <c r="A5836" s="16" t="s">
        <v>221</v>
      </c>
      <c r="B5836" s="0" t="s">
        <v>13376</v>
      </c>
      <c r="C5836" s="0" t="n">
        <v>520</v>
      </c>
      <c r="D5836" s="0" t="str">
        <f aca="false">IFERROR(VLOOKUP($C5836,薬効分類マスタ!$A$2:$B$180,2,FALSE()),"未登録")</f>
        <v>漢方製剤</v>
      </c>
      <c r="E5836" s="16" t="s">
        <v>13367</v>
      </c>
      <c r="F5836" s="16" t="s">
        <v>224</v>
      </c>
      <c r="G5836" s="16" t="s">
        <v>13377</v>
      </c>
      <c r="H5836" s="16" t="s">
        <v>13378</v>
      </c>
      <c r="I5836" s="0" t="n">
        <v>17.4</v>
      </c>
      <c r="K5836" s="0" t="str">
        <f aca="false">IFERROR(IF(VLOOKUP($C5836,薬効分類マスタ!$A$2:$E$180,5,FALSE())=0,"",VLOOKUP($C5836,薬効分類マスタ!$A$2:$E$180,5,FALSE())),"")</f>
        <v/>
      </c>
      <c r="L5836" s="17"/>
      <c r="M5836" s="0" t="str">
        <f aca="false">IF($K5836="","",IF($L5836&lt;&gt;"",$L5836,VLOOKUP($C5836,薬効分類マスタ!$A$2:$F$180,6,FALSE())))</f>
        <v/>
      </c>
      <c r="N5836" s="0" t="str">
        <f aca="false">ASC(G5836)</f>
        <v>ｵｰｽｷﾞ安中散料ｴｷｽG</v>
      </c>
      <c r="O5836" s="0" t="str">
        <f aca="false">ASC(E5836)</f>
        <v>安中散ｴｷｽ</v>
      </c>
      <c r="P5836" s="16" t="n">
        <f aca="false">N(P5835)+IF($C5836=検索!$B$49,1,0)</f>
        <v>0</v>
      </c>
    </row>
    <row r="5837" customFormat="false" ht="15" hidden="false" customHeight="false" outlineLevel="0" collapsed="false">
      <c r="A5837" s="16" t="s">
        <v>221</v>
      </c>
      <c r="B5837" s="0" t="s">
        <v>13379</v>
      </c>
      <c r="C5837" s="0" t="n">
        <v>520</v>
      </c>
      <c r="D5837" s="0" t="str">
        <f aca="false">IFERROR(VLOOKUP($C5837,薬効分類マスタ!$A$2:$B$180,2,FALSE()),"未登録")</f>
        <v>漢方製剤</v>
      </c>
      <c r="E5837" s="16" t="s">
        <v>13367</v>
      </c>
      <c r="F5837" s="16" t="s">
        <v>224</v>
      </c>
      <c r="G5837" s="16" t="s">
        <v>13380</v>
      </c>
      <c r="H5837" s="16" t="s">
        <v>13381</v>
      </c>
      <c r="I5837" s="0" t="n">
        <v>9.5</v>
      </c>
      <c r="K5837" s="0" t="str">
        <f aca="false">IFERROR(IF(VLOOKUP($C5837,薬効分類マスタ!$A$2:$E$180,5,FALSE())=0,"",VLOOKUP($C5837,薬効分類マスタ!$A$2:$E$180,5,FALSE())),"")</f>
        <v/>
      </c>
      <c r="L5837" s="17"/>
      <c r="M5837" s="0" t="str">
        <f aca="false">IF($K5837="","",IF($L5837&lt;&gt;"",$L5837,VLOOKUP($C5837,薬効分類マスタ!$A$2:$F$180,6,FALSE())))</f>
        <v/>
      </c>
      <c r="N5837" s="0" t="str">
        <f aca="false">ASC(G5837)</f>
        <v>JPS安中散料ｴｷｽ顆粒〔調剤用〕</v>
      </c>
      <c r="O5837" s="0" t="str">
        <f aca="false">ASC(E5837)</f>
        <v>安中散ｴｷｽ</v>
      </c>
      <c r="P5837" s="16" t="n">
        <f aca="false">N(P5836)+IF($C5837=検索!$B$49,1,0)</f>
        <v>0</v>
      </c>
    </row>
    <row r="5838" customFormat="false" ht="15" hidden="false" customHeight="false" outlineLevel="0" collapsed="false">
      <c r="A5838" s="16" t="s">
        <v>221</v>
      </c>
      <c r="B5838" s="0" t="s">
        <v>13382</v>
      </c>
      <c r="C5838" s="0" t="n">
        <v>520</v>
      </c>
      <c r="D5838" s="0" t="str">
        <f aca="false">IFERROR(VLOOKUP($C5838,薬効分類マスタ!$A$2:$B$180,2,FALSE()),"未登録")</f>
        <v>漢方製剤</v>
      </c>
      <c r="E5838" s="16" t="s">
        <v>13367</v>
      </c>
      <c r="F5838" s="16" t="s">
        <v>224</v>
      </c>
      <c r="G5838" s="16" t="s">
        <v>13383</v>
      </c>
      <c r="H5838" s="16" t="s">
        <v>9549</v>
      </c>
      <c r="I5838" s="0" t="n">
        <v>10.8</v>
      </c>
      <c r="K5838" s="0" t="str">
        <f aca="false">IFERROR(IF(VLOOKUP($C5838,薬効分類マスタ!$A$2:$E$180,5,FALSE())=0,"",VLOOKUP($C5838,薬効分類マスタ!$A$2:$E$180,5,FALSE())),"")</f>
        <v/>
      </c>
      <c r="L5838" s="17"/>
      <c r="M5838" s="0" t="str">
        <f aca="false">IF($K5838="","",IF($L5838&lt;&gt;"",$L5838,VLOOKUP($C5838,薬効分類マスタ!$A$2:$F$180,6,FALSE())))</f>
        <v/>
      </c>
      <c r="N5838" s="0" t="str">
        <f aca="false">ASC(G5838)</f>
        <v>ﾂﾑﾗ安中散ｴｷｽ顆粒(医療用)</v>
      </c>
      <c r="O5838" s="0" t="str">
        <f aca="false">ASC(E5838)</f>
        <v>安中散ｴｷｽ</v>
      </c>
      <c r="P5838" s="16" t="n">
        <f aca="false">N(P5837)+IF($C5838=検索!$B$49,1,0)</f>
        <v>0</v>
      </c>
    </row>
    <row r="5839" customFormat="false" ht="15" hidden="false" customHeight="false" outlineLevel="0" collapsed="false">
      <c r="A5839" s="16" t="s">
        <v>221</v>
      </c>
      <c r="B5839" s="0" t="s">
        <v>13384</v>
      </c>
      <c r="C5839" s="0" t="n">
        <v>520</v>
      </c>
      <c r="D5839" s="0" t="str">
        <f aca="false">IFERROR(VLOOKUP($C5839,薬効分類マスタ!$A$2:$B$180,2,FALSE()),"未登録")</f>
        <v>漢方製剤</v>
      </c>
      <c r="E5839" s="16" t="s">
        <v>13367</v>
      </c>
      <c r="F5839" s="16" t="s">
        <v>224</v>
      </c>
      <c r="G5839" s="16" t="s">
        <v>13385</v>
      </c>
      <c r="H5839" s="16" t="s">
        <v>7659</v>
      </c>
      <c r="I5839" s="0" t="n">
        <v>8.1</v>
      </c>
      <c r="K5839" s="0" t="str">
        <f aca="false">IFERROR(IF(VLOOKUP($C5839,薬効分類マスタ!$A$2:$E$180,5,FALSE())=0,"",VLOOKUP($C5839,薬効分類マスタ!$A$2:$E$180,5,FALSE())),"")</f>
        <v/>
      </c>
      <c r="L5839" s="17"/>
      <c r="M5839" s="0" t="str">
        <f aca="false">IF($K5839="","",IF($L5839&lt;&gt;"",$L5839,VLOOKUP($C5839,薬効分類マスタ!$A$2:$F$180,6,FALSE())))</f>
        <v/>
      </c>
      <c r="N5839" s="0" t="str">
        <f aca="false">ASC(G5839)</f>
        <v>本草安中散料ｴｷｽ顆粒-M</v>
      </c>
      <c r="O5839" s="0" t="str">
        <f aca="false">ASC(E5839)</f>
        <v>安中散ｴｷｽ</v>
      </c>
      <c r="P5839" s="16" t="n">
        <f aca="false">N(P5838)+IF($C5839=検索!$B$49,1,0)</f>
        <v>0</v>
      </c>
    </row>
    <row r="5840" customFormat="false" ht="15" hidden="false" customHeight="false" outlineLevel="0" collapsed="false">
      <c r="A5840" s="16" t="s">
        <v>221</v>
      </c>
      <c r="B5840" s="0" t="s">
        <v>13386</v>
      </c>
      <c r="C5840" s="0" t="n">
        <v>520</v>
      </c>
      <c r="D5840" s="0" t="str">
        <f aca="false">IFERROR(VLOOKUP($C5840,薬効分類マスタ!$A$2:$B$180,2,FALSE()),"未登録")</f>
        <v>漢方製剤</v>
      </c>
      <c r="E5840" s="16" t="s">
        <v>13367</v>
      </c>
      <c r="F5840" s="16" t="s">
        <v>1027</v>
      </c>
      <c r="G5840" s="16" t="s">
        <v>13387</v>
      </c>
      <c r="H5840" s="16" t="s">
        <v>12351</v>
      </c>
      <c r="I5840" s="0" t="n">
        <v>6.3</v>
      </c>
      <c r="K5840" s="0" t="str">
        <f aca="false">IFERROR(IF(VLOOKUP($C5840,薬効分類マスタ!$A$2:$E$180,5,FALSE())=0,"",VLOOKUP($C5840,薬効分類マスタ!$A$2:$E$180,5,FALSE())),"")</f>
        <v/>
      </c>
      <c r="L5840" s="17"/>
      <c r="M5840" s="0" t="str">
        <f aca="false">IF($K5840="","",IF($L5840&lt;&gt;"",$L5840,VLOOKUP($C5840,薬効分類マスタ!$A$2:$F$180,6,FALSE())))</f>
        <v/>
      </c>
      <c r="N5840" s="0" t="str">
        <f aca="false">ASC(G5840)</f>
        <v>ｵｰｽｷﾞ安中散料ｴｷｽT錠</v>
      </c>
      <c r="O5840" s="0" t="str">
        <f aca="false">ASC(E5840)</f>
        <v>安中散ｴｷｽ</v>
      </c>
      <c r="P5840" s="16" t="n">
        <f aca="false">N(P5839)+IF($C5840=検索!$B$49,1,0)</f>
        <v>0</v>
      </c>
    </row>
    <row r="5841" customFormat="false" ht="15" hidden="false" customHeight="false" outlineLevel="0" collapsed="false">
      <c r="A5841" s="16" t="s">
        <v>221</v>
      </c>
      <c r="B5841" s="0" t="s">
        <v>13388</v>
      </c>
      <c r="C5841" s="0" t="n">
        <v>520</v>
      </c>
      <c r="D5841" s="0" t="str">
        <f aca="false">IFERROR(VLOOKUP($C5841,薬効分類マスタ!$A$2:$B$180,2,FALSE()),"未登録")</f>
        <v>漢方製剤</v>
      </c>
      <c r="E5841" s="16" t="s">
        <v>13367</v>
      </c>
      <c r="F5841" s="16" t="s">
        <v>7477</v>
      </c>
      <c r="G5841" s="16" t="s">
        <v>13389</v>
      </c>
      <c r="H5841" s="16" t="s">
        <v>13369</v>
      </c>
      <c r="I5841" s="0" t="n">
        <v>11.9</v>
      </c>
      <c r="K5841" s="0" t="str">
        <f aca="false">IFERROR(IF(VLOOKUP($C5841,薬効分類マスタ!$A$2:$E$180,5,FALSE())=0,"",VLOOKUP($C5841,薬効分類マスタ!$A$2:$E$180,5,FALSE())),"")</f>
        <v/>
      </c>
      <c r="L5841" s="17"/>
      <c r="M5841" s="0" t="str">
        <f aca="false">IF($K5841="","",IF($L5841&lt;&gt;"",$L5841,VLOOKUP($C5841,薬効分類マスタ!$A$2:$F$180,6,FALSE())))</f>
        <v/>
      </c>
      <c r="N5841" s="0" t="str">
        <f aca="false">ASC(G5841)</f>
        <v>ｺﾀﾛｰ安中散ｴｷｽｶﾌﾟｾﾙ</v>
      </c>
      <c r="O5841" s="0" t="str">
        <f aca="false">ASC(E5841)</f>
        <v>安中散ｴｷｽ</v>
      </c>
      <c r="P5841" s="16" t="n">
        <f aca="false">N(P5840)+IF($C5841=検索!$B$49,1,0)</f>
        <v>0</v>
      </c>
    </row>
    <row r="5842" customFormat="false" ht="15" hidden="false" customHeight="false" outlineLevel="0" collapsed="false">
      <c r="A5842" s="16" t="s">
        <v>221</v>
      </c>
      <c r="B5842" s="0" t="s">
        <v>13390</v>
      </c>
      <c r="C5842" s="0" t="n">
        <v>520</v>
      </c>
      <c r="D5842" s="0" t="str">
        <f aca="false">IFERROR(VLOOKUP($C5842,薬効分類マスタ!$A$2:$B$180,2,FALSE()),"未登録")</f>
        <v>漢方製剤</v>
      </c>
      <c r="E5842" s="16" t="s">
        <v>13391</v>
      </c>
      <c r="F5842" s="16" t="s">
        <v>224</v>
      </c>
      <c r="G5842" s="16" t="s">
        <v>13392</v>
      </c>
      <c r="H5842" s="16" t="s">
        <v>9549</v>
      </c>
      <c r="I5842" s="0" t="n">
        <v>16.4</v>
      </c>
      <c r="K5842" s="0" t="str">
        <f aca="false">IFERROR(IF(VLOOKUP($C5842,薬効分類マスタ!$A$2:$E$180,5,FALSE())=0,"",VLOOKUP($C5842,薬効分類マスタ!$A$2:$E$180,5,FALSE())),"")</f>
        <v/>
      </c>
      <c r="L5842" s="17"/>
      <c r="M5842" s="0" t="str">
        <f aca="false">IF($K5842="","",IF($L5842&lt;&gt;"",$L5842,VLOOKUP($C5842,薬効分類マスタ!$A$2:$F$180,6,FALSE())))</f>
        <v/>
      </c>
      <c r="N5842" s="0" t="str">
        <f aca="false">ASC(G5842)</f>
        <v>ﾂﾑﾗ胃苓湯ｴｷｽ顆粒(医療用)</v>
      </c>
      <c r="O5842" s="0" t="str">
        <f aca="false">ASC(E5842)</f>
        <v>胃苓湯ｴｷｽ</v>
      </c>
      <c r="P5842" s="16" t="n">
        <f aca="false">N(P5841)+IF($C5842=検索!$B$49,1,0)</f>
        <v>0</v>
      </c>
    </row>
    <row r="5843" customFormat="false" ht="15" hidden="false" customHeight="false" outlineLevel="0" collapsed="false">
      <c r="A5843" s="16" t="s">
        <v>221</v>
      </c>
      <c r="B5843" s="0" t="s">
        <v>13393</v>
      </c>
      <c r="C5843" s="0" t="n">
        <v>520</v>
      </c>
      <c r="D5843" s="0" t="str">
        <f aca="false">IFERROR(VLOOKUP($C5843,薬効分類マスタ!$A$2:$B$180,2,FALSE()),"未登録")</f>
        <v>漢方製剤</v>
      </c>
      <c r="E5843" s="16" t="s">
        <v>13394</v>
      </c>
      <c r="F5843" s="16" t="s">
        <v>224</v>
      </c>
      <c r="G5843" s="16" t="s">
        <v>13395</v>
      </c>
      <c r="H5843" s="16" t="s">
        <v>13369</v>
      </c>
      <c r="I5843" s="0" t="n">
        <v>12.2</v>
      </c>
      <c r="K5843" s="0" t="str">
        <f aca="false">IFERROR(IF(VLOOKUP($C5843,薬効分類マスタ!$A$2:$E$180,5,FALSE())=0,"",VLOOKUP($C5843,薬効分類マスタ!$A$2:$E$180,5,FALSE())),"")</f>
        <v/>
      </c>
      <c r="L5843" s="17"/>
      <c r="M5843" s="0" t="str">
        <f aca="false">IF($K5843="","",IF($L5843&lt;&gt;"",$L5843,VLOOKUP($C5843,薬効分類マスタ!$A$2:$F$180,6,FALSE())))</f>
        <v/>
      </c>
      <c r="N5843" s="0" t="str">
        <f aca="false">ASC(G5843)</f>
        <v>ｺﾀﾛｰ茵ちん蒿湯ｴｷｽ細粒</v>
      </c>
      <c r="O5843" s="0" t="str">
        <f aca="false">ASC(E5843)</f>
        <v>茵ちん蒿湯ｴｷｽ</v>
      </c>
      <c r="P5843" s="16" t="n">
        <f aca="false">N(P5842)+IF($C5843=検索!$B$49,1,0)</f>
        <v>0</v>
      </c>
    </row>
    <row r="5844" customFormat="false" ht="15" hidden="false" customHeight="false" outlineLevel="0" collapsed="false">
      <c r="A5844" s="16" t="s">
        <v>221</v>
      </c>
      <c r="B5844" s="0" t="s">
        <v>13396</v>
      </c>
      <c r="C5844" s="0" t="n">
        <v>520</v>
      </c>
      <c r="D5844" s="0" t="str">
        <f aca="false">IFERROR(VLOOKUP($C5844,薬効分類マスタ!$A$2:$B$180,2,FALSE()),"未登録")</f>
        <v>漢方製剤</v>
      </c>
      <c r="E5844" s="16" t="s">
        <v>13394</v>
      </c>
      <c r="F5844" s="16" t="s">
        <v>224</v>
      </c>
      <c r="G5844" s="16" t="s">
        <v>13397</v>
      </c>
      <c r="H5844" s="16" t="s">
        <v>13375</v>
      </c>
      <c r="I5844" s="0" t="n">
        <v>16.4</v>
      </c>
      <c r="K5844" s="0" t="str">
        <f aca="false">IFERROR(IF(VLOOKUP($C5844,薬効分類マスタ!$A$2:$E$180,5,FALSE())=0,"",VLOOKUP($C5844,薬効分類マスタ!$A$2:$E$180,5,FALSE())),"")</f>
        <v/>
      </c>
      <c r="L5844" s="17"/>
      <c r="M5844" s="0" t="str">
        <f aca="false">IF($K5844="","",IF($L5844&lt;&gt;"",$L5844,VLOOKUP($C5844,薬効分類マスタ!$A$2:$F$180,6,FALSE())))</f>
        <v/>
      </c>
      <c r="N5844" s="0" t="str">
        <f aca="false">ASC(G5844)</f>
        <v>ｸﾗｼｴ茵ちん蒿湯ｴｷｽ細粒</v>
      </c>
      <c r="O5844" s="0" t="str">
        <f aca="false">ASC(E5844)</f>
        <v>茵ちん蒿湯ｴｷｽ</v>
      </c>
      <c r="P5844" s="16" t="n">
        <f aca="false">N(P5843)+IF($C5844=検索!$B$49,1,0)</f>
        <v>0</v>
      </c>
    </row>
    <row r="5845" customFormat="false" ht="15" hidden="false" customHeight="false" outlineLevel="0" collapsed="false">
      <c r="A5845" s="16" t="s">
        <v>221</v>
      </c>
      <c r="B5845" s="0" t="s">
        <v>13398</v>
      </c>
      <c r="C5845" s="0" t="n">
        <v>520</v>
      </c>
      <c r="D5845" s="0" t="str">
        <f aca="false">IFERROR(VLOOKUP($C5845,薬効分類マスタ!$A$2:$B$180,2,FALSE()),"未登録")</f>
        <v>漢方製剤</v>
      </c>
      <c r="E5845" s="16" t="s">
        <v>13394</v>
      </c>
      <c r="F5845" s="16" t="s">
        <v>224</v>
      </c>
      <c r="G5845" s="16" t="s">
        <v>13399</v>
      </c>
      <c r="H5845" s="16" t="s">
        <v>13378</v>
      </c>
      <c r="I5845" s="0" t="n">
        <v>22.2</v>
      </c>
      <c r="K5845" s="0" t="str">
        <f aca="false">IFERROR(IF(VLOOKUP($C5845,薬効分類マスタ!$A$2:$E$180,5,FALSE())=0,"",VLOOKUP($C5845,薬効分類マスタ!$A$2:$E$180,5,FALSE())),"")</f>
        <v/>
      </c>
      <c r="L5845" s="17"/>
      <c r="M5845" s="0" t="str">
        <f aca="false">IF($K5845="","",IF($L5845&lt;&gt;"",$L5845,VLOOKUP($C5845,薬効分類マスタ!$A$2:$F$180,6,FALSE())))</f>
        <v/>
      </c>
      <c r="N5845" s="0" t="str">
        <f aca="false">ASC(G5845)</f>
        <v>ｵｰｽｷﾞ茵ちん蒿湯ｴｷｽG</v>
      </c>
      <c r="O5845" s="0" t="str">
        <f aca="false">ASC(E5845)</f>
        <v>茵ちん蒿湯ｴｷｽ</v>
      </c>
      <c r="P5845" s="16" t="n">
        <f aca="false">N(P5844)+IF($C5845=検索!$B$49,1,0)</f>
        <v>0</v>
      </c>
    </row>
    <row r="5846" customFormat="false" ht="15" hidden="false" customHeight="false" outlineLevel="0" collapsed="false">
      <c r="A5846" s="16" t="s">
        <v>221</v>
      </c>
      <c r="B5846" s="0" t="s">
        <v>13400</v>
      </c>
      <c r="C5846" s="0" t="n">
        <v>520</v>
      </c>
      <c r="D5846" s="0" t="str">
        <f aca="false">IFERROR(VLOOKUP($C5846,薬効分類マスタ!$A$2:$B$180,2,FALSE()),"未登録")</f>
        <v>漢方製剤</v>
      </c>
      <c r="E5846" s="16" t="s">
        <v>13394</v>
      </c>
      <c r="F5846" s="16" t="s">
        <v>224</v>
      </c>
      <c r="G5846" s="16" t="s">
        <v>13401</v>
      </c>
      <c r="H5846" s="16" t="s">
        <v>9549</v>
      </c>
      <c r="I5846" s="0" t="n">
        <v>13.9</v>
      </c>
      <c r="K5846" s="0" t="str">
        <f aca="false">IFERROR(IF(VLOOKUP($C5846,薬効分類マスタ!$A$2:$E$180,5,FALSE())=0,"",VLOOKUP($C5846,薬効分類マスタ!$A$2:$E$180,5,FALSE())),"")</f>
        <v/>
      </c>
      <c r="L5846" s="17"/>
      <c r="M5846" s="0" t="str">
        <f aca="false">IF($K5846="","",IF($L5846&lt;&gt;"",$L5846,VLOOKUP($C5846,薬効分類マスタ!$A$2:$F$180,6,FALSE())))</f>
        <v/>
      </c>
      <c r="N5846" s="0" t="str">
        <f aca="false">ASC(G5846)</f>
        <v>ﾂﾑﾗ茵ちん蒿湯ｴｷｽ顆粒(医療用)</v>
      </c>
      <c r="O5846" s="0" t="str">
        <f aca="false">ASC(E5846)</f>
        <v>茵ちん蒿湯ｴｷｽ</v>
      </c>
      <c r="P5846" s="16" t="n">
        <f aca="false">N(P5845)+IF($C5846=検索!$B$49,1,0)</f>
        <v>0</v>
      </c>
    </row>
    <row r="5847" customFormat="false" ht="15" hidden="false" customHeight="false" outlineLevel="0" collapsed="false">
      <c r="A5847" s="16" t="s">
        <v>221</v>
      </c>
      <c r="B5847" s="0" t="s">
        <v>13402</v>
      </c>
      <c r="C5847" s="0" t="n">
        <v>520</v>
      </c>
      <c r="D5847" s="0" t="str">
        <f aca="false">IFERROR(VLOOKUP($C5847,薬効分類マスタ!$A$2:$B$180,2,FALSE()),"未登録")</f>
        <v>漢方製剤</v>
      </c>
      <c r="E5847" s="16" t="s">
        <v>13394</v>
      </c>
      <c r="F5847" s="16" t="s">
        <v>7477</v>
      </c>
      <c r="G5847" s="16" t="s">
        <v>13403</v>
      </c>
      <c r="H5847" s="16" t="s">
        <v>13369</v>
      </c>
      <c r="I5847" s="0" t="n">
        <v>17.4</v>
      </c>
      <c r="K5847" s="0" t="str">
        <f aca="false">IFERROR(IF(VLOOKUP($C5847,薬効分類マスタ!$A$2:$E$180,5,FALSE())=0,"",VLOOKUP($C5847,薬効分類マスタ!$A$2:$E$180,5,FALSE())),"")</f>
        <v/>
      </c>
      <c r="L5847" s="17"/>
      <c r="M5847" s="0" t="str">
        <f aca="false">IF($K5847="","",IF($L5847&lt;&gt;"",$L5847,VLOOKUP($C5847,薬効分類マスタ!$A$2:$F$180,6,FALSE())))</f>
        <v/>
      </c>
      <c r="N5847" s="0" t="str">
        <f aca="false">ASC(G5847)</f>
        <v>ｺﾀﾛｰ茵ちん蒿湯ｴｷｽｶﾌﾟｾﾙ</v>
      </c>
      <c r="O5847" s="0" t="str">
        <f aca="false">ASC(E5847)</f>
        <v>茵ちん蒿湯ｴｷｽ</v>
      </c>
      <c r="P5847" s="16" t="n">
        <f aca="false">N(P5846)+IF($C5847=検索!$B$49,1,0)</f>
        <v>0</v>
      </c>
    </row>
    <row r="5848" customFormat="false" ht="15" hidden="false" customHeight="false" outlineLevel="0" collapsed="false">
      <c r="A5848" s="16" t="s">
        <v>221</v>
      </c>
      <c r="B5848" s="0" t="s">
        <v>13404</v>
      </c>
      <c r="C5848" s="0" t="n">
        <v>520</v>
      </c>
      <c r="D5848" s="0" t="str">
        <f aca="false">IFERROR(VLOOKUP($C5848,薬効分類マスタ!$A$2:$B$180,2,FALSE()),"未登録")</f>
        <v>漢方製剤</v>
      </c>
      <c r="E5848" s="16" t="s">
        <v>13405</v>
      </c>
      <c r="F5848" s="16" t="s">
        <v>224</v>
      </c>
      <c r="G5848" s="16" t="s">
        <v>13406</v>
      </c>
      <c r="H5848" s="16" t="s">
        <v>9549</v>
      </c>
      <c r="I5848" s="0" t="n">
        <v>25.5</v>
      </c>
      <c r="K5848" s="0" t="str">
        <f aca="false">IFERROR(IF(VLOOKUP($C5848,薬効分類マスタ!$A$2:$E$180,5,FALSE())=0,"",VLOOKUP($C5848,薬効分類マスタ!$A$2:$E$180,5,FALSE())),"")</f>
        <v/>
      </c>
      <c r="L5848" s="17"/>
      <c r="M5848" s="0" t="str">
        <f aca="false">IF($K5848="","",IF($L5848&lt;&gt;"",$L5848,VLOOKUP($C5848,薬効分類マスタ!$A$2:$F$180,6,FALSE())))</f>
        <v/>
      </c>
      <c r="N5848" s="0" t="str">
        <f aca="false">ASC(G5848)</f>
        <v>ﾂﾑﾗ茵ちん五苓散ｴｷｽ顆粒(医療用)</v>
      </c>
      <c r="O5848" s="0" t="str">
        <f aca="false">ASC(E5848)</f>
        <v>茵ちん五苓散ｴｷｽ</v>
      </c>
      <c r="P5848" s="16" t="n">
        <f aca="false">N(P5847)+IF($C5848=検索!$B$49,1,0)</f>
        <v>0</v>
      </c>
    </row>
    <row r="5849" customFormat="false" ht="15" hidden="false" customHeight="false" outlineLevel="0" collapsed="false">
      <c r="A5849" s="16" t="s">
        <v>221</v>
      </c>
      <c r="B5849" s="0" t="s">
        <v>13407</v>
      </c>
      <c r="C5849" s="0" t="n">
        <v>520</v>
      </c>
      <c r="D5849" s="0" t="str">
        <f aca="false">IFERROR(VLOOKUP($C5849,薬効分類マスタ!$A$2:$B$180,2,FALSE()),"未登録")</f>
        <v>漢方製剤</v>
      </c>
      <c r="E5849" s="16" t="s">
        <v>13408</v>
      </c>
      <c r="F5849" s="16" t="s">
        <v>224</v>
      </c>
      <c r="G5849" s="16" t="s">
        <v>13409</v>
      </c>
      <c r="H5849" s="16" t="s">
        <v>13369</v>
      </c>
      <c r="I5849" s="0" t="n">
        <v>17.9</v>
      </c>
      <c r="K5849" s="0" t="str">
        <f aca="false">IFERROR(IF(VLOOKUP($C5849,薬効分類マスタ!$A$2:$E$180,5,FALSE())=0,"",VLOOKUP($C5849,薬効分類マスタ!$A$2:$E$180,5,FALSE())),"")</f>
        <v/>
      </c>
      <c r="L5849" s="17"/>
      <c r="M5849" s="0" t="str">
        <f aca="false">IF($K5849="","",IF($L5849&lt;&gt;"",$L5849,VLOOKUP($C5849,薬効分類マスタ!$A$2:$F$180,6,FALSE())))</f>
        <v/>
      </c>
      <c r="N5849" s="0" t="str">
        <f aca="false">ASC(G5849)</f>
        <v>ｺﾀﾛｰ温経湯ｴｷｽ細粒</v>
      </c>
      <c r="O5849" s="0" t="str">
        <f aca="false">ASC(E5849)</f>
        <v>温経湯ｴｷｽ</v>
      </c>
      <c r="P5849" s="16" t="n">
        <f aca="false">N(P5848)+IF($C5849=検索!$B$49,1,0)</f>
        <v>0</v>
      </c>
    </row>
    <row r="5850" customFormat="false" ht="15" hidden="false" customHeight="false" outlineLevel="0" collapsed="false">
      <c r="A5850" s="16" t="s">
        <v>221</v>
      </c>
      <c r="B5850" s="0" t="s">
        <v>13410</v>
      </c>
      <c r="C5850" s="0" t="n">
        <v>520</v>
      </c>
      <c r="D5850" s="0" t="str">
        <f aca="false">IFERROR(VLOOKUP($C5850,薬効分類マスタ!$A$2:$B$180,2,FALSE()),"未登録")</f>
        <v>漢方製剤</v>
      </c>
      <c r="E5850" s="16" t="s">
        <v>13408</v>
      </c>
      <c r="F5850" s="16" t="s">
        <v>224</v>
      </c>
      <c r="G5850" s="16" t="s">
        <v>13411</v>
      </c>
      <c r="H5850" s="16" t="s">
        <v>9549</v>
      </c>
      <c r="I5850" s="0" t="n">
        <v>37.2</v>
      </c>
      <c r="K5850" s="0" t="str">
        <f aca="false">IFERROR(IF(VLOOKUP($C5850,薬効分類マスタ!$A$2:$E$180,5,FALSE())=0,"",VLOOKUP($C5850,薬効分類マスタ!$A$2:$E$180,5,FALSE())),"")</f>
        <v/>
      </c>
      <c r="L5850" s="17"/>
      <c r="M5850" s="0" t="str">
        <f aca="false">IF($K5850="","",IF($L5850&lt;&gt;"",$L5850,VLOOKUP($C5850,薬効分類マスタ!$A$2:$F$180,6,FALSE())))</f>
        <v/>
      </c>
      <c r="N5850" s="0" t="str">
        <f aca="false">ASC(G5850)</f>
        <v>ﾂﾑﾗ温経湯ｴｷｽ顆粒(医療用)</v>
      </c>
      <c r="O5850" s="0" t="str">
        <f aca="false">ASC(E5850)</f>
        <v>温経湯ｴｷｽ</v>
      </c>
      <c r="P5850" s="16" t="n">
        <f aca="false">N(P5849)+IF($C5850=検索!$B$49,1,0)</f>
        <v>0</v>
      </c>
    </row>
    <row r="5851" customFormat="false" ht="15" hidden="false" customHeight="false" outlineLevel="0" collapsed="false">
      <c r="A5851" s="16" t="s">
        <v>221</v>
      </c>
      <c r="B5851" s="0" t="s">
        <v>13412</v>
      </c>
      <c r="C5851" s="0" t="n">
        <v>520</v>
      </c>
      <c r="D5851" s="0" t="str">
        <f aca="false">IFERROR(VLOOKUP($C5851,薬効分類マスタ!$A$2:$B$180,2,FALSE()),"未登録")</f>
        <v>漢方製剤</v>
      </c>
      <c r="E5851" s="16" t="s">
        <v>13413</v>
      </c>
      <c r="F5851" s="16" t="s">
        <v>224</v>
      </c>
      <c r="G5851" s="16" t="s">
        <v>13414</v>
      </c>
      <c r="H5851" s="16" t="s">
        <v>13369</v>
      </c>
      <c r="I5851" s="0" t="n">
        <v>6.9</v>
      </c>
      <c r="K5851" s="0" t="str">
        <f aca="false">IFERROR(IF(VLOOKUP($C5851,薬効分類マスタ!$A$2:$E$180,5,FALSE())=0,"",VLOOKUP($C5851,薬効分類マスタ!$A$2:$E$180,5,FALSE())),"")</f>
        <v/>
      </c>
      <c r="L5851" s="17"/>
      <c r="M5851" s="0" t="str">
        <f aca="false">IF($K5851="","",IF($L5851&lt;&gt;"",$L5851,VLOOKUP($C5851,薬効分類マスタ!$A$2:$F$180,6,FALSE())))</f>
        <v/>
      </c>
      <c r="N5851" s="0" t="str">
        <f aca="false">ASC(G5851)</f>
        <v>ｺﾀﾛｰ温清飲ｴｷｽ細粒</v>
      </c>
      <c r="O5851" s="0" t="str">
        <f aca="false">ASC(E5851)</f>
        <v>温清飲ｴｷｽ</v>
      </c>
      <c r="P5851" s="16" t="n">
        <f aca="false">N(P5850)+IF($C5851=検索!$B$49,1,0)</f>
        <v>0</v>
      </c>
    </row>
    <row r="5852" customFormat="false" ht="15" hidden="false" customHeight="false" outlineLevel="0" collapsed="false">
      <c r="A5852" s="16" t="s">
        <v>221</v>
      </c>
      <c r="B5852" s="0" t="s">
        <v>13415</v>
      </c>
      <c r="C5852" s="0" t="n">
        <v>520</v>
      </c>
      <c r="D5852" s="0" t="str">
        <f aca="false">IFERROR(VLOOKUP($C5852,薬効分類マスタ!$A$2:$B$180,2,FALSE()),"未登録")</f>
        <v>漢方製剤</v>
      </c>
      <c r="E5852" s="16" t="s">
        <v>13413</v>
      </c>
      <c r="F5852" s="16" t="s">
        <v>224</v>
      </c>
      <c r="G5852" s="16" t="s">
        <v>13416</v>
      </c>
      <c r="H5852" s="16" t="s">
        <v>13417</v>
      </c>
      <c r="I5852" s="0" t="n">
        <v>9</v>
      </c>
      <c r="K5852" s="0" t="str">
        <f aca="false">IFERROR(IF(VLOOKUP($C5852,薬効分類マスタ!$A$2:$E$180,5,FALSE())=0,"",VLOOKUP($C5852,薬効分類マスタ!$A$2:$E$180,5,FALSE())),"")</f>
        <v/>
      </c>
      <c r="L5852" s="17"/>
      <c r="M5852" s="0" t="str">
        <f aca="false">IF($K5852="","",IF($L5852&lt;&gt;"",$L5852,VLOOKUP($C5852,薬効分類マスタ!$A$2:$F$180,6,FALSE())))</f>
        <v/>
      </c>
      <c r="N5852" s="0" t="str">
        <f aca="false">ASC(G5852)</f>
        <v>ｼﾞｭﾝｺｳ　温清飲FCｴｷｽ細粒　医療用</v>
      </c>
      <c r="O5852" s="0" t="str">
        <f aca="false">ASC(E5852)</f>
        <v>温清飲ｴｷｽ</v>
      </c>
      <c r="P5852" s="16" t="n">
        <f aca="false">N(P5851)+IF($C5852=検索!$B$49,1,0)</f>
        <v>0</v>
      </c>
    </row>
    <row r="5853" customFormat="false" ht="15" hidden="false" customHeight="false" outlineLevel="0" collapsed="false">
      <c r="A5853" s="16" t="s">
        <v>221</v>
      </c>
      <c r="B5853" s="0" t="s">
        <v>13418</v>
      </c>
      <c r="C5853" s="0" t="n">
        <v>520</v>
      </c>
      <c r="D5853" s="0" t="str">
        <f aca="false">IFERROR(VLOOKUP($C5853,薬効分類マスタ!$A$2:$B$180,2,FALSE()),"未登録")</f>
        <v>漢方製剤</v>
      </c>
      <c r="E5853" s="16" t="s">
        <v>13413</v>
      </c>
      <c r="F5853" s="16" t="s">
        <v>224</v>
      </c>
      <c r="G5853" s="16" t="s">
        <v>13419</v>
      </c>
      <c r="H5853" s="16" t="s">
        <v>13372</v>
      </c>
      <c r="I5853" s="0" t="n">
        <v>14.4</v>
      </c>
      <c r="K5853" s="0" t="str">
        <f aca="false">IFERROR(IF(VLOOKUP($C5853,薬効分類マスタ!$A$2:$E$180,5,FALSE())=0,"",VLOOKUP($C5853,薬効分類マスタ!$A$2:$E$180,5,FALSE())),"")</f>
        <v/>
      </c>
      <c r="L5853" s="17"/>
      <c r="M5853" s="0" t="str">
        <f aca="false">IF($K5853="","",IF($L5853&lt;&gt;"",$L5853,VLOOKUP($C5853,薬効分類マスタ!$A$2:$F$180,6,FALSE())))</f>
        <v/>
      </c>
      <c r="N5853" s="0" t="str">
        <f aca="false">ASC(G5853)</f>
        <v>〔東洋〕温清飲ｴｷｽ細粒</v>
      </c>
      <c r="O5853" s="0" t="str">
        <f aca="false">ASC(E5853)</f>
        <v>温清飲ｴｷｽ</v>
      </c>
      <c r="P5853" s="16" t="n">
        <f aca="false">N(P5852)+IF($C5853=検索!$B$49,1,0)</f>
        <v>0</v>
      </c>
    </row>
    <row r="5854" customFormat="false" ht="15" hidden="false" customHeight="false" outlineLevel="0" collapsed="false">
      <c r="A5854" s="16" t="s">
        <v>221</v>
      </c>
      <c r="B5854" s="0" t="s">
        <v>13420</v>
      </c>
      <c r="C5854" s="0" t="n">
        <v>520</v>
      </c>
      <c r="D5854" s="0" t="str">
        <f aca="false">IFERROR(VLOOKUP($C5854,薬効分類マスタ!$A$2:$B$180,2,FALSE()),"未登録")</f>
        <v>漢方製剤</v>
      </c>
      <c r="E5854" s="16" t="s">
        <v>13413</v>
      </c>
      <c r="F5854" s="16" t="s">
        <v>224</v>
      </c>
      <c r="G5854" s="16" t="s">
        <v>13421</v>
      </c>
      <c r="H5854" s="16" t="s">
        <v>13422</v>
      </c>
      <c r="I5854" s="0" t="n">
        <v>15.3</v>
      </c>
      <c r="K5854" s="0" t="str">
        <f aca="false">IFERROR(IF(VLOOKUP($C5854,薬効分類マスタ!$A$2:$E$180,5,FALSE())=0,"",VLOOKUP($C5854,薬効分類マスタ!$A$2:$E$180,5,FALSE())),"")</f>
        <v/>
      </c>
      <c r="L5854" s="17"/>
      <c r="M5854" s="0" t="str">
        <f aca="false">IF($K5854="","",IF($L5854&lt;&gt;"",$L5854,VLOOKUP($C5854,薬効分類マスタ!$A$2:$F$180,6,FALSE())))</f>
        <v/>
      </c>
      <c r="N5854" s="0" t="str">
        <f aca="false">ASC(G5854)</f>
        <v>ｸﾗｼｴ温清飲ｴｷｽ細粒</v>
      </c>
      <c r="O5854" s="0" t="str">
        <f aca="false">ASC(E5854)</f>
        <v>温清飲ｴｷｽ</v>
      </c>
      <c r="P5854" s="16" t="n">
        <f aca="false">N(P5853)+IF($C5854=検索!$B$49,1,0)</f>
        <v>0</v>
      </c>
    </row>
    <row r="5855" customFormat="false" ht="15" hidden="false" customHeight="false" outlineLevel="0" collapsed="false">
      <c r="A5855" s="16" t="s">
        <v>221</v>
      </c>
      <c r="B5855" s="0" t="s">
        <v>13423</v>
      </c>
      <c r="C5855" s="0" t="n">
        <v>520</v>
      </c>
      <c r="D5855" s="0" t="str">
        <f aca="false">IFERROR(VLOOKUP($C5855,薬効分類マスタ!$A$2:$B$180,2,FALSE()),"未登録")</f>
        <v>漢方製剤</v>
      </c>
      <c r="E5855" s="16" t="s">
        <v>13413</v>
      </c>
      <c r="F5855" s="16" t="s">
        <v>224</v>
      </c>
      <c r="G5855" s="16" t="s">
        <v>13424</v>
      </c>
      <c r="H5855" s="16" t="s">
        <v>13378</v>
      </c>
      <c r="I5855" s="0" t="n">
        <v>9.3</v>
      </c>
      <c r="K5855" s="0" t="str">
        <f aca="false">IFERROR(IF(VLOOKUP($C5855,薬効分類マスタ!$A$2:$E$180,5,FALSE())=0,"",VLOOKUP($C5855,薬効分類マスタ!$A$2:$E$180,5,FALSE())),"")</f>
        <v/>
      </c>
      <c r="L5855" s="17"/>
      <c r="M5855" s="0" t="str">
        <f aca="false">IF($K5855="","",IF($L5855&lt;&gt;"",$L5855,VLOOKUP($C5855,薬効分類マスタ!$A$2:$F$180,6,FALSE())))</f>
        <v/>
      </c>
      <c r="N5855" s="0" t="str">
        <f aca="false">ASC(G5855)</f>
        <v>ｵｰｽｷﾞ温清飲ｴｷｽG</v>
      </c>
      <c r="O5855" s="0" t="str">
        <f aca="false">ASC(E5855)</f>
        <v>温清飲ｴｷｽ</v>
      </c>
      <c r="P5855" s="16" t="n">
        <f aca="false">N(P5854)+IF($C5855=検索!$B$49,1,0)</f>
        <v>0</v>
      </c>
    </row>
    <row r="5856" customFormat="false" ht="15" hidden="false" customHeight="false" outlineLevel="0" collapsed="false">
      <c r="A5856" s="16" t="s">
        <v>221</v>
      </c>
      <c r="B5856" s="0" t="s">
        <v>13425</v>
      </c>
      <c r="C5856" s="0" t="n">
        <v>520</v>
      </c>
      <c r="D5856" s="0" t="str">
        <f aca="false">IFERROR(VLOOKUP($C5856,薬効分類マスタ!$A$2:$B$180,2,FALSE()),"未登録")</f>
        <v>漢方製剤</v>
      </c>
      <c r="E5856" s="16" t="s">
        <v>13413</v>
      </c>
      <c r="F5856" s="16" t="s">
        <v>224</v>
      </c>
      <c r="G5856" s="16" t="s">
        <v>13426</v>
      </c>
      <c r="H5856" s="16" t="s">
        <v>9549</v>
      </c>
      <c r="I5856" s="0" t="n">
        <v>15.2</v>
      </c>
      <c r="K5856" s="0" t="str">
        <f aca="false">IFERROR(IF(VLOOKUP($C5856,薬効分類マスタ!$A$2:$E$180,5,FALSE())=0,"",VLOOKUP($C5856,薬効分類マスタ!$A$2:$E$180,5,FALSE())),"")</f>
        <v/>
      </c>
      <c r="L5856" s="17"/>
      <c r="M5856" s="0" t="str">
        <f aca="false">IF($K5856="","",IF($L5856&lt;&gt;"",$L5856,VLOOKUP($C5856,薬効分類マスタ!$A$2:$F$180,6,FALSE())))</f>
        <v/>
      </c>
      <c r="N5856" s="0" t="str">
        <f aca="false">ASC(G5856)</f>
        <v>ﾂﾑﾗ温清飲ｴｷｽ顆粒(医療用)</v>
      </c>
      <c r="O5856" s="0" t="str">
        <f aca="false">ASC(E5856)</f>
        <v>温清飲ｴｷｽ</v>
      </c>
      <c r="P5856" s="16" t="n">
        <f aca="false">N(P5855)+IF($C5856=検索!$B$49,1,0)</f>
        <v>0</v>
      </c>
    </row>
    <row r="5857" customFormat="false" ht="15" hidden="false" customHeight="false" outlineLevel="0" collapsed="false">
      <c r="A5857" s="16" t="s">
        <v>221</v>
      </c>
      <c r="B5857" s="0" t="s">
        <v>13427</v>
      </c>
      <c r="C5857" s="0" t="n">
        <v>520</v>
      </c>
      <c r="D5857" s="0" t="str">
        <f aca="false">IFERROR(VLOOKUP($C5857,薬効分類マスタ!$A$2:$B$180,2,FALSE()),"未登録")</f>
        <v>漢方製剤</v>
      </c>
      <c r="E5857" s="16" t="s">
        <v>13413</v>
      </c>
      <c r="F5857" s="16" t="s">
        <v>224</v>
      </c>
      <c r="G5857" s="16" t="s">
        <v>13428</v>
      </c>
      <c r="H5857" s="16" t="s">
        <v>7659</v>
      </c>
      <c r="I5857" s="0" t="n">
        <v>9.6</v>
      </c>
      <c r="K5857" s="0" t="str">
        <f aca="false">IFERROR(IF(VLOOKUP($C5857,薬効分類マスタ!$A$2:$E$180,5,FALSE())=0,"",VLOOKUP($C5857,薬効分類マスタ!$A$2:$E$180,5,FALSE())),"")</f>
        <v/>
      </c>
      <c r="L5857" s="17"/>
      <c r="M5857" s="0" t="str">
        <f aca="false">IF($K5857="","",IF($L5857&lt;&gt;"",$L5857,VLOOKUP($C5857,薬効分類マスタ!$A$2:$F$180,6,FALSE())))</f>
        <v/>
      </c>
      <c r="N5857" s="0" t="str">
        <f aca="false">ASC(G5857)</f>
        <v>本草温清飲ｴｷｽ顆粒-M</v>
      </c>
      <c r="O5857" s="0" t="str">
        <f aca="false">ASC(E5857)</f>
        <v>温清飲ｴｷｽ</v>
      </c>
      <c r="P5857" s="16" t="n">
        <f aca="false">N(P5856)+IF($C5857=検索!$B$49,1,0)</f>
        <v>0</v>
      </c>
    </row>
    <row r="5858" customFormat="false" ht="15" hidden="false" customHeight="false" outlineLevel="0" collapsed="false">
      <c r="A5858" s="16" t="s">
        <v>221</v>
      </c>
      <c r="B5858" s="0" t="s">
        <v>13429</v>
      </c>
      <c r="C5858" s="0" t="n">
        <v>520</v>
      </c>
      <c r="D5858" s="0" t="str">
        <f aca="false">IFERROR(VLOOKUP($C5858,薬効分類マスタ!$A$2:$B$180,2,FALSE()),"未登録")</f>
        <v>漢方製剤</v>
      </c>
      <c r="E5858" s="16" t="s">
        <v>13430</v>
      </c>
      <c r="F5858" s="16" t="s">
        <v>224</v>
      </c>
      <c r="G5858" s="16" t="s">
        <v>13431</v>
      </c>
      <c r="H5858" s="16" t="s">
        <v>13369</v>
      </c>
      <c r="I5858" s="0" t="n">
        <v>9.8</v>
      </c>
      <c r="K5858" s="0" t="str">
        <f aca="false">IFERROR(IF(VLOOKUP($C5858,薬効分類マスタ!$A$2:$E$180,5,FALSE())=0,"",VLOOKUP($C5858,薬効分類マスタ!$A$2:$E$180,5,FALSE())),"")</f>
        <v/>
      </c>
      <c r="L5858" s="17"/>
      <c r="M5858" s="0" t="str">
        <f aca="false">IF($K5858="","",IF($L5858&lt;&gt;"",$L5858,VLOOKUP($C5858,薬効分類マスタ!$A$2:$F$180,6,FALSE())))</f>
        <v/>
      </c>
      <c r="N5858" s="0" t="str">
        <f aca="false">ASC(G5858)</f>
        <v>ｺﾀﾛｰ越婢加朮湯ｴｷｽ細粒</v>
      </c>
      <c r="O5858" s="0" t="str">
        <f aca="false">ASC(E5858)</f>
        <v>越婢加朮湯ｴｷｽ</v>
      </c>
      <c r="P5858" s="16" t="n">
        <f aca="false">N(P5857)+IF($C5858=検索!$B$49,1,0)</f>
        <v>0</v>
      </c>
    </row>
    <row r="5859" customFormat="false" ht="15" hidden="false" customHeight="false" outlineLevel="0" collapsed="false">
      <c r="A5859" s="16" t="s">
        <v>221</v>
      </c>
      <c r="B5859" s="0" t="s">
        <v>13432</v>
      </c>
      <c r="C5859" s="0" t="n">
        <v>520</v>
      </c>
      <c r="D5859" s="0" t="str">
        <f aca="false">IFERROR(VLOOKUP($C5859,薬効分類マスタ!$A$2:$B$180,2,FALSE()),"未登録")</f>
        <v>漢方製剤</v>
      </c>
      <c r="E5859" s="16" t="s">
        <v>13430</v>
      </c>
      <c r="F5859" s="16" t="s">
        <v>224</v>
      </c>
      <c r="G5859" s="16" t="s">
        <v>13433</v>
      </c>
      <c r="H5859" s="16" t="s">
        <v>13381</v>
      </c>
      <c r="I5859" s="0" t="n">
        <v>11</v>
      </c>
      <c r="K5859" s="0" t="str">
        <f aca="false">IFERROR(IF(VLOOKUP($C5859,薬効分類マスタ!$A$2:$E$180,5,FALSE())=0,"",VLOOKUP($C5859,薬効分類マスタ!$A$2:$E$180,5,FALSE())),"")</f>
        <v/>
      </c>
      <c r="L5859" s="17"/>
      <c r="M5859" s="0" t="str">
        <f aca="false">IF($K5859="","",IF($L5859&lt;&gt;"",$L5859,VLOOKUP($C5859,薬効分類マスタ!$A$2:$F$180,6,FALSE())))</f>
        <v/>
      </c>
      <c r="N5859" s="0" t="str">
        <f aca="false">ASC(G5859)</f>
        <v>JPS越婢加朮湯ｴｷｽ顆粒〔調剤用〕</v>
      </c>
      <c r="O5859" s="0" t="str">
        <f aca="false">ASC(E5859)</f>
        <v>越婢加朮湯ｴｷｽ</v>
      </c>
      <c r="P5859" s="16" t="n">
        <f aca="false">N(P5858)+IF($C5859=検索!$B$49,1,0)</f>
        <v>0</v>
      </c>
    </row>
    <row r="5860" customFormat="false" ht="15" hidden="false" customHeight="false" outlineLevel="0" collapsed="false">
      <c r="A5860" s="16" t="s">
        <v>221</v>
      </c>
      <c r="B5860" s="0" t="s">
        <v>13434</v>
      </c>
      <c r="C5860" s="0" t="n">
        <v>520</v>
      </c>
      <c r="D5860" s="0" t="str">
        <f aca="false">IFERROR(VLOOKUP($C5860,薬効分類マスタ!$A$2:$B$180,2,FALSE()),"未登録")</f>
        <v>漢方製剤</v>
      </c>
      <c r="E5860" s="16" t="s">
        <v>13430</v>
      </c>
      <c r="F5860" s="16" t="s">
        <v>224</v>
      </c>
      <c r="G5860" s="16" t="s">
        <v>13435</v>
      </c>
      <c r="H5860" s="16" t="s">
        <v>9549</v>
      </c>
      <c r="I5860" s="0" t="n">
        <v>16.1</v>
      </c>
      <c r="K5860" s="0" t="str">
        <f aca="false">IFERROR(IF(VLOOKUP($C5860,薬効分類マスタ!$A$2:$E$180,5,FALSE())=0,"",VLOOKUP($C5860,薬効分類マスタ!$A$2:$E$180,5,FALSE())),"")</f>
        <v/>
      </c>
      <c r="L5860" s="17"/>
      <c r="M5860" s="0" t="str">
        <f aca="false">IF($K5860="","",IF($L5860&lt;&gt;"",$L5860,VLOOKUP($C5860,薬効分類マスタ!$A$2:$F$180,6,FALSE())))</f>
        <v/>
      </c>
      <c r="N5860" s="0" t="str">
        <f aca="false">ASC(G5860)</f>
        <v>ﾂﾑﾗ越婢加朮湯ｴｷｽ顆粒(医療用)</v>
      </c>
      <c r="O5860" s="0" t="str">
        <f aca="false">ASC(E5860)</f>
        <v>越婢加朮湯ｴｷｽ</v>
      </c>
      <c r="P5860" s="16" t="n">
        <f aca="false">N(P5859)+IF($C5860=検索!$B$49,1,0)</f>
        <v>0</v>
      </c>
    </row>
    <row r="5861" customFormat="false" ht="15" hidden="false" customHeight="false" outlineLevel="0" collapsed="false">
      <c r="A5861" s="16" t="s">
        <v>221</v>
      </c>
      <c r="B5861" s="0" t="s">
        <v>13436</v>
      </c>
      <c r="C5861" s="0" t="n">
        <v>520</v>
      </c>
      <c r="D5861" s="0" t="str">
        <f aca="false">IFERROR(VLOOKUP($C5861,薬効分類マスタ!$A$2:$B$180,2,FALSE()),"未登録")</f>
        <v>漢方製剤</v>
      </c>
      <c r="E5861" s="16" t="s">
        <v>13437</v>
      </c>
      <c r="F5861" s="16" t="s">
        <v>224</v>
      </c>
      <c r="G5861" s="16" t="s">
        <v>13438</v>
      </c>
      <c r="H5861" s="16" t="s">
        <v>13372</v>
      </c>
      <c r="I5861" s="0" t="n">
        <v>18.2</v>
      </c>
      <c r="K5861" s="0" t="str">
        <f aca="false">IFERROR(IF(VLOOKUP($C5861,薬効分類マスタ!$A$2:$E$180,5,FALSE())=0,"",VLOOKUP($C5861,薬効分類マスタ!$A$2:$E$180,5,FALSE())),"")</f>
        <v/>
      </c>
      <c r="L5861" s="17"/>
      <c r="M5861" s="0" t="str">
        <f aca="false">IF($K5861="","",IF($L5861&lt;&gt;"",$L5861,VLOOKUP($C5861,薬効分類マスタ!$A$2:$F$180,6,FALSE())))</f>
        <v/>
      </c>
      <c r="N5861" s="0" t="str">
        <f aca="false">ASC(G5861)</f>
        <v>〔東洋〕黄耆建中湯ｴｷｽ細粒</v>
      </c>
      <c r="O5861" s="0" t="str">
        <f aca="false">ASC(E5861)</f>
        <v>黄耆建中湯ｴｷｽ</v>
      </c>
      <c r="P5861" s="16" t="n">
        <f aca="false">N(P5860)+IF($C5861=検索!$B$49,1,0)</f>
        <v>0</v>
      </c>
    </row>
    <row r="5862" customFormat="false" ht="15" hidden="false" customHeight="false" outlineLevel="0" collapsed="false">
      <c r="A5862" s="16" t="s">
        <v>221</v>
      </c>
      <c r="B5862" s="0" t="s">
        <v>13439</v>
      </c>
      <c r="C5862" s="0" t="n">
        <v>520</v>
      </c>
      <c r="D5862" s="0" t="str">
        <f aca="false">IFERROR(VLOOKUP($C5862,薬効分類マスタ!$A$2:$B$180,2,FALSE()),"未登録")</f>
        <v>漢方製剤</v>
      </c>
      <c r="E5862" s="16" t="s">
        <v>13437</v>
      </c>
      <c r="F5862" s="16" t="s">
        <v>224</v>
      </c>
      <c r="G5862" s="16" t="s">
        <v>13440</v>
      </c>
      <c r="H5862" s="16" t="s">
        <v>9549</v>
      </c>
      <c r="I5862" s="0" t="n">
        <v>8.1</v>
      </c>
      <c r="K5862" s="0" t="str">
        <f aca="false">IFERROR(IF(VLOOKUP($C5862,薬効分類マスタ!$A$2:$E$180,5,FALSE())=0,"",VLOOKUP($C5862,薬効分類マスタ!$A$2:$E$180,5,FALSE())),"")</f>
        <v/>
      </c>
      <c r="L5862" s="17"/>
      <c r="M5862" s="0" t="str">
        <f aca="false">IF($K5862="","",IF($L5862&lt;&gt;"",$L5862,VLOOKUP($C5862,薬効分類マスタ!$A$2:$F$180,6,FALSE())))</f>
        <v/>
      </c>
      <c r="N5862" s="0" t="str">
        <f aca="false">ASC(G5862)</f>
        <v>ﾂﾑﾗ黄耆建中湯ｴｷｽ顆粒(医療用)</v>
      </c>
      <c r="O5862" s="0" t="str">
        <f aca="false">ASC(E5862)</f>
        <v>黄耆建中湯ｴｷｽ</v>
      </c>
      <c r="P5862" s="16" t="n">
        <f aca="false">N(P5861)+IF($C5862=検索!$B$49,1,0)</f>
        <v>0</v>
      </c>
    </row>
    <row r="5863" customFormat="false" ht="15" hidden="false" customHeight="false" outlineLevel="0" collapsed="false">
      <c r="A5863" s="16" t="s">
        <v>221</v>
      </c>
      <c r="B5863" s="0" t="s">
        <v>13441</v>
      </c>
      <c r="C5863" s="0" t="n">
        <v>520</v>
      </c>
      <c r="D5863" s="0" t="str">
        <f aca="false">IFERROR(VLOOKUP($C5863,薬効分類マスタ!$A$2:$B$180,2,FALSE()),"未登録")</f>
        <v>漢方製剤</v>
      </c>
      <c r="E5863" s="16" t="s">
        <v>13442</v>
      </c>
      <c r="F5863" s="16" t="s">
        <v>224</v>
      </c>
      <c r="G5863" s="16" t="s">
        <v>13443</v>
      </c>
      <c r="H5863" s="16" t="s">
        <v>12963</v>
      </c>
      <c r="I5863" s="0" t="n">
        <v>10.5</v>
      </c>
      <c r="K5863" s="0" t="str">
        <f aca="false">IFERROR(IF(VLOOKUP($C5863,薬効分類マスタ!$A$2:$E$180,5,FALSE())=0,"",VLOOKUP($C5863,薬効分類マスタ!$A$2:$E$180,5,FALSE())),"")</f>
        <v/>
      </c>
      <c r="L5863" s="17"/>
      <c r="M5863" s="0" t="str">
        <f aca="false">IF($K5863="","",IF($L5863&lt;&gt;"",$L5863,VLOOKUP($C5863,薬効分類マスタ!$A$2:$F$180,6,FALSE())))</f>
        <v/>
      </c>
      <c r="N5863" s="0" t="str">
        <f aca="false">ASC(G5863)</f>
        <v>三和黄ごん湯ｴｷｽ細粒</v>
      </c>
      <c r="O5863" s="0" t="str">
        <f aca="false">ASC(E5863)</f>
        <v>黄ごん湯ｴｷｽ</v>
      </c>
      <c r="P5863" s="16" t="n">
        <f aca="false">N(P5862)+IF($C5863=検索!$B$49,1,0)</f>
        <v>0</v>
      </c>
    </row>
    <row r="5864" customFormat="false" ht="15" hidden="false" customHeight="false" outlineLevel="0" collapsed="false">
      <c r="A5864" s="16" t="s">
        <v>221</v>
      </c>
      <c r="B5864" s="0" t="s">
        <v>13444</v>
      </c>
      <c r="C5864" s="0" t="n">
        <v>520</v>
      </c>
      <c r="D5864" s="0" t="str">
        <f aca="false">IFERROR(VLOOKUP($C5864,薬効分類マスタ!$A$2:$B$180,2,FALSE()),"未登録")</f>
        <v>漢方製剤</v>
      </c>
      <c r="E5864" s="16" t="s">
        <v>13445</v>
      </c>
      <c r="F5864" s="16" t="s">
        <v>224</v>
      </c>
      <c r="G5864" s="16" t="s">
        <v>13446</v>
      </c>
      <c r="H5864" s="16" t="s">
        <v>13369</v>
      </c>
      <c r="I5864" s="0" t="n">
        <v>27.9</v>
      </c>
      <c r="K5864" s="0" t="str">
        <f aca="false">IFERROR(IF(VLOOKUP($C5864,薬効分類マスタ!$A$2:$E$180,5,FALSE())=0,"",VLOOKUP($C5864,薬効分類マスタ!$A$2:$E$180,5,FALSE())),"")</f>
        <v/>
      </c>
      <c r="L5864" s="17"/>
      <c r="M5864" s="0" t="str">
        <f aca="false">IF($K5864="","",IF($L5864&lt;&gt;"",$L5864,VLOOKUP($C5864,薬効分類マスタ!$A$2:$F$180,6,FALSE())))</f>
        <v/>
      </c>
      <c r="N5864" s="0" t="str">
        <f aca="false">ASC(G5864)</f>
        <v>ｺﾀﾛｰ黄連湯ｴｷｽ細粒</v>
      </c>
      <c r="O5864" s="0" t="str">
        <f aca="false">ASC(E5864)</f>
        <v>黄連湯ｴｷｽ</v>
      </c>
      <c r="P5864" s="16" t="n">
        <f aca="false">N(P5863)+IF($C5864=検索!$B$49,1,0)</f>
        <v>0</v>
      </c>
    </row>
    <row r="5865" customFormat="false" ht="15" hidden="false" customHeight="false" outlineLevel="0" collapsed="false">
      <c r="A5865" s="16" t="s">
        <v>221</v>
      </c>
      <c r="B5865" s="0" t="s">
        <v>13447</v>
      </c>
      <c r="C5865" s="0" t="n">
        <v>520</v>
      </c>
      <c r="D5865" s="0" t="str">
        <f aca="false">IFERROR(VLOOKUP($C5865,薬効分類マスタ!$A$2:$B$180,2,FALSE()),"未登録")</f>
        <v>漢方製剤</v>
      </c>
      <c r="E5865" s="16" t="s">
        <v>13445</v>
      </c>
      <c r="F5865" s="16" t="s">
        <v>224</v>
      </c>
      <c r="G5865" s="16" t="s">
        <v>13448</v>
      </c>
      <c r="H5865" s="16" t="s">
        <v>13372</v>
      </c>
      <c r="I5865" s="0" t="n">
        <v>34.3</v>
      </c>
      <c r="K5865" s="0" t="str">
        <f aca="false">IFERROR(IF(VLOOKUP($C5865,薬効分類マスタ!$A$2:$E$180,5,FALSE())=0,"",VLOOKUP($C5865,薬効分類マスタ!$A$2:$E$180,5,FALSE())),"")</f>
        <v/>
      </c>
      <c r="L5865" s="17"/>
      <c r="M5865" s="0" t="str">
        <f aca="false">IF($K5865="","",IF($L5865&lt;&gt;"",$L5865,VLOOKUP($C5865,薬効分類マスタ!$A$2:$F$180,6,FALSE())))</f>
        <v/>
      </c>
      <c r="N5865" s="0" t="str">
        <f aca="false">ASC(G5865)</f>
        <v>〔東洋〕黄連湯ｴｷｽ細粒</v>
      </c>
      <c r="O5865" s="0" t="str">
        <f aca="false">ASC(E5865)</f>
        <v>黄連湯ｴｷｽ</v>
      </c>
      <c r="P5865" s="16" t="n">
        <f aca="false">N(P5864)+IF($C5865=検索!$B$49,1,0)</f>
        <v>0</v>
      </c>
    </row>
    <row r="5866" customFormat="false" ht="15" hidden="false" customHeight="false" outlineLevel="0" collapsed="false">
      <c r="A5866" s="16" t="s">
        <v>221</v>
      </c>
      <c r="B5866" s="0" t="s">
        <v>13449</v>
      </c>
      <c r="C5866" s="0" t="n">
        <v>520</v>
      </c>
      <c r="D5866" s="0" t="str">
        <f aca="false">IFERROR(VLOOKUP($C5866,薬効分類マスタ!$A$2:$B$180,2,FALSE()),"未登録")</f>
        <v>漢方製剤</v>
      </c>
      <c r="E5866" s="16" t="s">
        <v>13445</v>
      </c>
      <c r="F5866" s="16" t="s">
        <v>224</v>
      </c>
      <c r="G5866" s="16" t="s">
        <v>13450</v>
      </c>
      <c r="H5866" s="16" t="s">
        <v>13451</v>
      </c>
      <c r="I5866" s="0" t="n">
        <v>42.7</v>
      </c>
      <c r="K5866" s="0" t="str">
        <f aca="false">IFERROR(IF(VLOOKUP($C5866,薬効分類マスタ!$A$2:$E$180,5,FALSE())=0,"",VLOOKUP($C5866,薬効分類マスタ!$A$2:$E$180,5,FALSE())),"")</f>
        <v/>
      </c>
      <c r="L5866" s="17"/>
      <c r="M5866" s="0" t="str">
        <f aca="false">IF($K5866="","",IF($L5866&lt;&gt;"",$L5866,VLOOKUP($C5866,薬効分類マスタ!$A$2:$F$180,6,FALSE())))</f>
        <v/>
      </c>
      <c r="N5866" s="0" t="str">
        <f aca="false">ASC(G5866)</f>
        <v>太虎堂の黄連湯ｴｷｽ顆粒</v>
      </c>
      <c r="O5866" s="0" t="str">
        <f aca="false">ASC(E5866)</f>
        <v>黄連湯ｴｷｽ</v>
      </c>
      <c r="P5866" s="16" t="n">
        <f aca="false">N(P5865)+IF($C5866=検索!$B$49,1,0)</f>
        <v>0</v>
      </c>
    </row>
    <row r="5867" customFormat="false" ht="15" hidden="false" customHeight="false" outlineLevel="0" collapsed="false">
      <c r="A5867" s="16" t="s">
        <v>221</v>
      </c>
      <c r="B5867" s="0" t="s">
        <v>13452</v>
      </c>
      <c r="C5867" s="0" t="n">
        <v>520</v>
      </c>
      <c r="D5867" s="0" t="str">
        <f aca="false">IFERROR(VLOOKUP($C5867,薬効分類マスタ!$A$2:$B$180,2,FALSE()),"未登録")</f>
        <v>漢方製剤</v>
      </c>
      <c r="E5867" s="16" t="s">
        <v>13445</v>
      </c>
      <c r="F5867" s="16" t="s">
        <v>224</v>
      </c>
      <c r="G5867" s="16" t="s">
        <v>13453</v>
      </c>
      <c r="H5867" s="16" t="s">
        <v>9549</v>
      </c>
      <c r="I5867" s="0" t="n">
        <v>32.3</v>
      </c>
      <c r="K5867" s="0" t="str">
        <f aca="false">IFERROR(IF(VLOOKUP($C5867,薬効分類マスタ!$A$2:$E$180,5,FALSE())=0,"",VLOOKUP($C5867,薬効分類マスタ!$A$2:$E$180,5,FALSE())),"")</f>
        <v/>
      </c>
      <c r="L5867" s="17"/>
      <c r="M5867" s="0" t="str">
        <f aca="false">IF($K5867="","",IF($L5867&lt;&gt;"",$L5867,VLOOKUP($C5867,薬効分類マスタ!$A$2:$F$180,6,FALSE())))</f>
        <v/>
      </c>
      <c r="N5867" s="0" t="str">
        <f aca="false">ASC(G5867)</f>
        <v>ﾂﾑﾗ黄連湯ｴｷｽ顆粒(医療用)</v>
      </c>
      <c r="O5867" s="0" t="str">
        <f aca="false">ASC(E5867)</f>
        <v>黄連湯ｴｷｽ</v>
      </c>
      <c r="P5867" s="16" t="n">
        <f aca="false">N(P5866)+IF($C5867=検索!$B$49,1,0)</f>
        <v>0</v>
      </c>
    </row>
    <row r="5868" customFormat="false" ht="15" hidden="false" customHeight="false" outlineLevel="0" collapsed="false">
      <c r="A5868" s="16" t="s">
        <v>221</v>
      </c>
      <c r="B5868" s="0" t="s">
        <v>13454</v>
      </c>
      <c r="C5868" s="0" t="n">
        <v>520</v>
      </c>
      <c r="D5868" s="0" t="str">
        <f aca="false">IFERROR(VLOOKUP($C5868,薬効分類マスタ!$A$2:$B$180,2,FALSE()),"未登録")</f>
        <v>漢方製剤</v>
      </c>
      <c r="E5868" s="16" t="s">
        <v>13455</v>
      </c>
      <c r="F5868" s="16" t="s">
        <v>224</v>
      </c>
      <c r="G5868" s="16" t="s">
        <v>13456</v>
      </c>
      <c r="H5868" s="16" t="s">
        <v>13369</v>
      </c>
      <c r="I5868" s="0" t="n">
        <v>15.3</v>
      </c>
      <c r="K5868" s="0" t="str">
        <f aca="false">IFERROR(IF(VLOOKUP($C5868,薬効分類マスタ!$A$2:$E$180,5,FALSE())=0,"",VLOOKUP($C5868,薬効分類マスタ!$A$2:$E$180,5,FALSE())),"")</f>
        <v/>
      </c>
      <c r="L5868" s="17"/>
      <c r="M5868" s="0" t="str">
        <f aca="false">IF($K5868="","",IF($L5868&lt;&gt;"",$L5868,VLOOKUP($C5868,薬効分類マスタ!$A$2:$F$180,6,FALSE())))</f>
        <v/>
      </c>
      <c r="N5868" s="0" t="str">
        <f aca="false">ASC(G5868)</f>
        <v>ｺﾀﾛｰ黄連解毒湯ｴｷｽ細粒</v>
      </c>
      <c r="O5868" s="0" t="str">
        <f aca="false">ASC(E5868)</f>
        <v>黄連解毒湯ｴｷｽ</v>
      </c>
      <c r="P5868" s="16" t="n">
        <f aca="false">N(P5867)+IF($C5868=検索!$B$49,1,0)</f>
        <v>0</v>
      </c>
    </row>
    <row r="5869" customFormat="false" ht="15" hidden="false" customHeight="false" outlineLevel="0" collapsed="false">
      <c r="A5869" s="16" t="s">
        <v>221</v>
      </c>
      <c r="B5869" s="0" t="s">
        <v>13457</v>
      </c>
      <c r="C5869" s="0" t="n">
        <v>520</v>
      </c>
      <c r="D5869" s="0" t="str">
        <f aca="false">IFERROR(VLOOKUP($C5869,薬効分類マスタ!$A$2:$B$180,2,FALSE()),"未登録")</f>
        <v>漢方製剤</v>
      </c>
      <c r="E5869" s="16" t="s">
        <v>13455</v>
      </c>
      <c r="F5869" s="16" t="s">
        <v>224</v>
      </c>
      <c r="G5869" s="16" t="s">
        <v>13458</v>
      </c>
      <c r="H5869" s="16" t="s">
        <v>12963</v>
      </c>
      <c r="I5869" s="0" t="n">
        <v>12.6</v>
      </c>
      <c r="K5869" s="0" t="str">
        <f aca="false">IFERROR(IF(VLOOKUP($C5869,薬効分類マスタ!$A$2:$E$180,5,FALSE())=0,"",VLOOKUP($C5869,薬効分類マスタ!$A$2:$E$180,5,FALSE())),"")</f>
        <v/>
      </c>
      <c r="L5869" s="17"/>
      <c r="M5869" s="0" t="str">
        <f aca="false">IF($K5869="","",IF($L5869&lt;&gt;"",$L5869,VLOOKUP($C5869,薬効分類マスタ!$A$2:$F$180,6,FALSE())))</f>
        <v/>
      </c>
      <c r="N5869" s="0" t="str">
        <f aca="false">ASC(G5869)</f>
        <v>三和黄連解毒湯ｴｷｽ細粒</v>
      </c>
      <c r="O5869" s="0" t="str">
        <f aca="false">ASC(E5869)</f>
        <v>黄連解毒湯ｴｷｽ</v>
      </c>
      <c r="P5869" s="16" t="n">
        <f aca="false">N(P5868)+IF($C5869=検索!$B$49,1,0)</f>
        <v>0</v>
      </c>
    </row>
    <row r="5870" customFormat="false" ht="15" hidden="false" customHeight="false" outlineLevel="0" collapsed="false">
      <c r="A5870" s="16" t="s">
        <v>221</v>
      </c>
      <c r="B5870" s="0" t="s">
        <v>13459</v>
      </c>
      <c r="C5870" s="0" t="n">
        <v>520</v>
      </c>
      <c r="D5870" s="0" t="str">
        <f aca="false">IFERROR(VLOOKUP($C5870,薬効分類マスタ!$A$2:$B$180,2,FALSE()),"未登録")</f>
        <v>漢方製剤</v>
      </c>
      <c r="E5870" s="16" t="s">
        <v>13455</v>
      </c>
      <c r="F5870" s="16" t="s">
        <v>224</v>
      </c>
      <c r="G5870" s="16" t="s">
        <v>13460</v>
      </c>
      <c r="H5870" s="16" t="s">
        <v>13417</v>
      </c>
      <c r="I5870" s="0" t="n">
        <v>18.5</v>
      </c>
      <c r="K5870" s="0" t="str">
        <f aca="false">IFERROR(IF(VLOOKUP($C5870,薬効分類マスタ!$A$2:$E$180,5,FALSE())=0,"",VLOOKUP($C5870,薬効分類マスタ!$A$2:$E$180,5,FALSE())),"")</f>
        <v/>
      </c>
      <c r="L5870" s="17"/>
      <c r="M5870" s="0" t="str">
        <f aca="false">IF($K5870="","",IF($L5870&lt;&gt;"",$L5870,VLOOKUP($C5870,薬効分類マスタ!$A$2:$F$180,6,FALSE())))</f>
        <v/>
      </c>
      <c r="N5870" s="0" t="str">
        <f aca="false">ASC(G5870)</f>
        <v>ｼﾞｭﾝｺｳ　黄連解毒湯FCｴｷｽ細粒　医療用</v>
      </c>
      <c r="O5870" s="0" t="str">
        <f aca="false">ASC(E5870)</f>
        <v>黄連解毒湯ｴｷｽ</v>
      </c>
      <c r="P5870" s="16" t="n">
        <f aca="false">N(P5869)+IF($C5870=検索!$B$49,1,0)</f>
        <v>0</v>
      </c>
    </row>
    <row r="5871" customFormat="false" ht="15" hidden="false" customHeight="false" outlineLevel="0" collapsed="false">
      <c r="A5871" s="16" t="s">
        <v>221</v>
      </c>
      <c r="B5871" s="0" t="s">
        <v>13461</v>
      </c>
      <c r="C5871" s="0" t="n">
        <v>520</v>
      </c>
      <c r="D5871" s="0" t="str">
        <f aca="false">IFERROR(VLOOKUP($C5871,薬効分類マスタ!$A$2:$B$180,2,FALSE()),"未登録")</f>
        <v>漢方製剤</v>
      </c>
      <c r="E5871" s="16" t="s">
        <v>13455</v>
      </c>
      <c r="F5871" s="16" t="s">
        <v>224</v>
      </c>
      <c r="G5871" s="16" t="s">
        <v>13462</v>
      </c>
      <c r="H5871" s="16" t="s">
        <v>13372</v>
      </c>
      <c r="I5871" s="0" t="n">
        <v>20.4</v>
      </c>
      <c r="K5871" s="0" t="str">
        <f aca="false">IFERROR(IF(VLOOKUP($C5871,薬効分類マスタ!$A$2:$E$180,5,FALSE())=0,"",VLOOKUP($C5871,薬効分類マスタ!$A$2:$E$180,5,FALSE())),"")</f>
        <v/>
      </c>
      <c r="L5871" s="17"/>
      <c r="M5871" s="0" t="str">
        <f aca="false">IF($K5871="","",IF($L5871&lt;&gt;"",$L5871,VLOOKUP($C5871,薬効分類マスタ!$A$2:$F$180,6,FALSE())))</f>
        <v/>
      </c>
      <c r="N5871" s="0" t="str">
        <f aca="false">ASC(G5871)</f>
        <v>〔東洋〕黄連解毒湯ｴｷｽ細粒</v>
      </c>
      <c r="O5871" s="0" t="str">
        <f aca="false">ASC(E5871)</f>
        <v>黄連解毒湯ｴｷｽ</v>
      </c>
      <c r="P5871" s="16" t="n">
        <f aca="false">N(P5870)+IF($C5871=検索!$B$49,1,0)</f>
        <v>0</v>
      </c>
    </row>
    <row r="5872" customFormat="false" ht="15" hidden="false" customHeight="false" outlineLevel="0" collapsed="false">
      <c r="A5872" s="16" t="s">
        <v>221</v>
      </c>
      <c r="B5872" s="0" t="s">
        <v>13463</v>
      </c>
      <c r="C5872" s="0" t="n">
        <v>520</v>
      </c>
      <c r="D5872" s="0" t="str">
        <f aca="false">IFERROR(VLOOKUP($C5872,薬効分類マスタ!$A$2:$B$180,2,FALSE()),"未登録")</f>
        <v>漢方製剤</v>
      </c>
      <c r="E5872" s="16" t="s">
        <v>13455</v>
      </c>
      <c r="F5872" s="16" t="s">
        <v>224</v>
      </c>
      <c r="G5872" s="16" t="s">
        <v>13464</v>
      </c>
      <c r="H5872" s="16" t="s">
        <v>13375</v>
      </c>
      <c r="I5872" s="0" t="n">
        <v>13.2</v>
      </c>
      <c r="K5872" s="0" t="str">
        <f aca="false">IFERROR(IF(VLOOKUP($C5872,薬効分類マスタ!$A$2:$E$180,5,FALSE())=0,"",VLOOKUP($C5872,薬効分類マスタ!$A$2:$E$180,5,FALSE())),"")</f>
        <v/>
      </c>
      <c r="L5872" s="17"/>
      <c r="M5872" s="0" t="str">
        <f aca="false">IF($K5872="","",IF($L5872&lt;&gt;"",$L5872,VLOOKUP($C5872,薬効分類マスタ!$A$2:$F$180,6,FALSE())))</f>
        <v/>
      </c>
      <c r="N5872" s="0" t="str">
        <f aca="false">ASC(G5872)</f>
        <v>ｸﾗｼｴ黄連解毒湯ｴｷｽ細粒</v>
      </c>
      <c r="O5872" s="0" t="str">
        <f aca="false">ASC(E5872)</f>
        <v>黄連解毒湯ｴｷｽ</v>
      </c>
      <c r="P5872" s="16" t="n">
        <f aca="false">N(P5871)+IF($C5872=検索!$B$49,1,0)</f>
        <v>0</v>
      </c>
    </row>
    <row r="5873" customFormat="false" ht="15" hidden="false" customHeight="false" outlineLevel="0" collapsed="false">
      <c r="A5873" s="16" t="s">
        <v>221</v>
      </c>
      <c r="B5873" s="0" t="s">
        <v>13465</v>
      </c>
      <c r="C5873" s="0" t="n">
        <v>520</v>
      </c>
      <c r="D5873" s="0" t="str">
        <f aca="false">IFERROR(VLOOKUP($C5873,薬効分類マスタ!$A$2:$B$180,2,FALSE()),"未登録")</f>
        <v>漢方製剤</v>
      </c>
      <c r="E5873" s="16" t="s">
        <v>13455</v>
      </c>
      <c r="F5873" s="16" t="s">
        <v>224</v>
      </c>
      <c r="G5873" s="16" t="s">
        <v>13466</v>
      </c>
      <c r="H5873" s="16" t="s">
        <v>13378</v>
      </c>
      <c r="I5873" s="0" t="n">
        <v>13.4</v>
      </c>
      <c r="K5873" s="0" t="str">
        <f aca="false">IFERROR(IF(VLOOKUP($C5873,薬効分類マスタ!$A$2:$E$180,5,FALSE())=0,"",VLOOKUP($C5873,薬効分類マスタ!$A$2:$E$180,5,FALSE())),"")</f>
        <v/>
      </c>
      <c r="L5873" s="17"/>
      <c r="M5873" s="0" t="str">
        <f aca="false">IF($K5873="","",IF($L5873&lt;&gt;"",$L5873,VLOOKUP($C5873,薬効分類マスタ!$A$2:$F$180,6,FALSE())))</f>
        <v/>
      </c>
      <c r="N5873" s="0" t="str">
        <f aca="false">ASC(G5873)</f>
        <v>ｵｰｽｷﾞ黄連解毒湯ｴｷｽG</v>
      </c>
      <c r="O5873" s="0" t="str">
        <f aca="false">ASC(E5873)</f>
        <v>黄連解毒湯ｴｷｽ</v>
      </c>
      <c r="P5873" s="16" t="n">
        <f aca="false">N(P5872)+IF($C5873=検索!$B$49,1,0)</f>
        <v>0</v>
      </c>
    </row>
    <row r="5874" customFormat="false" ht="15" hidden="false" customHeight="false" outlineLevel="0" collapsed="false">
      <c r="A5874" s="16" t="s">
        <v>221</v>
      </c>
      <c r="B5874" s="0" t="s">
        <v>13467</v>
      </c>
      <c r="C5874" s="0" t="n">
        <v>520</v>
      </c>
      <c r="D5874" s="0" t="str">
        <f aca="false">IFERROR(VLOOKUP($C5874,薬効分類マスタ!$A$2:$B$180,2,FALSE()),"未登録")</f>
        <v>漢方製剤</v>
      </c>
      <c r="E5874" s="16" t="s">
        <v>13455</v>
      </c>
      <c r="F5874" s="16" t="s">
        <v>224</v>
      </c>
      <c r="G5874" s="16" t="s">
        <v>13468</v>
      </c>
      <c r="H5874" s="16" t="s">
        <v>13381</v>
      </c>
      <c r="I5874" s="0" t="n">
        <v>9.7</v>
      </c>
      <c r="K5874" s="0" t="str">
        <f aca="false">IFERROR(IF(VLOOKUP($C5874,薬効分類マスタ!$A$2:$E$180,5,FALSE())=0,"",VLOOKUP($C5874,薬効分類マスタ!$A$2:$E$180,5,FALSE())),"")</f>
        <v/>
      </c>
      <c r="L5874" s="17"/>
      <c r="M5874" s="0" t="str">
        <f aca="false">IF($K5874="","",IF($L5874&lt;&gt;"",$L5874,VLOOKUP($C5874,薬効分類マスタ!$A$2:$F$180,6,FALSE())))</f>
        <v/>
      </c>
      <c r="N5874" s="0" t="str">
        <f aca="false">ASC(G5874)</f>
        <v>JPS黄連解毒湯ｴｷｽ顆粒〔調剤用〕</v>
      </c>
      <c r="O5874" s="0" t="str">
        <f aca="false">ASC(E5874)</f>
        <v>黄連解毒湯ｴｷｽ</v>
      </c>
      <c r="P5874" s="16" t="n">
        <f aca="false">N(P5873)+IF($C5874=検索!$B$49,1,0)</f>
        <v>0</v>
      </c>
    </row>
    <row r="5875" customFormat="false" ht="15" hidden="false" customHeight="false" outlineLevel="0" collapsed="false">
      <c r="A5875" s="16" t="s">
        <v>221</v>
      </c>
      <c r="B5875" s="0" t="s">
        <v>13469</v>
      </c>
      <c r="C5875" s="0" t="n">
        <v>520</v>
      </c>
      <c r="D5875" s="0" t="str">
        <f aca="false">IFERROR(VLOOKUP($C5875,薬効分類マスタ!$A$2:$B$180,2,FALSE()),"未登録")</f>
        <v>漢方製剤</v>
      </c>
      <c r="E5875" s="16" t="s">
        <v>13455</v>
      </c>
      <c r="F5875" s="16" t="s">
        <v>224</v>
      </c>
      <c r="G5875" s="16" t="s">
        <v>13470</v>
      </c>
      <c r="H5875" s="16" t="s">
        <v>13451</v>
      </c>
      <c r="I5875" s="0" t="n">
        <v>16.7</v>
      </c>
      <c r="K5875" s="0" t="str">
        <f aca="false">IFERROR(IF(VLOOKUP($C5875,薬効分類マスタ!$A$2:$E$180,5,FALSE())=0,"",VLOOKUP($C5875,薬効分類マスタ!$A$2:$E$180,5,FALSE())),"")</f>
        <v/>
      </c>
      <c r="L5875" s="17"/>
      <c r="M5875" s="0" t="str">
        <f aca="false">IF($K5875="","",IF($L5875&lt;&gt;"",$L5875,VLOOKUP($C5875,薬効分類マスタ!$A$2:$F$180,6,FALSE())))</f>
        <v/>
      </c>
      <c r="N5875" s="0" t="str">
        <f aca="false">ASC(G5875)</f>
        <v>太虎堂の黄連解毒湯ｴｷｽ顆粒</v>
      </c>
      <c r="O5875" s="0" t="str">
        <f aca="false">ASC(E5875)</f>
        <v>黄連解毒湯ｴｷｽ</v>
      </c>
      <c r="P5875" s="16" t="n">
        <f aca="false">N(P5874)+IF($C5875=検索!$B$49,1,0)</f>
        <v>0</v>
      </c>
    </row>
    <row r="5876" customFormat="false" ht="15" hidden="false" customHeight="false" outlineLevel="0" collapsed="false">
      <c r="A5876" s="16" t="s">
        <v>221</v>
      </c>
      <c r="B5876" s="0" t="s">
        <v>13471</v>
      </c>
      <c r="C5876" s="0" t="n">
        <v>520</v>
      </c>
      <c r="D5876" s="0" t="str">
        <f aca="false">IFERROR(VLOOKUP($C5876,薬効分類マスタ!$A$2:$B$180,2,FALSE()),"未登録")</f>
        <v>漢方製剤</v>
      </c>
      <c r="E5876" s="16" t="s">
        <v>13455</v>
      </c>
      <c r="F5876" s="16" t="s">
        <v>224</v>
      </c>
      <c r="G5876" s="16" t="s">
        <v>13472</v>
      </c>
      <c r="H5876" s="16" t="s">
        <v>9549</v>
      </c>
      <c r="I5876" s="0" t="n">
        <v>14.1</v>
      </c>
      <c r="K5876" s="0" t="str">
        <f aca="false">IFERROR(IF(VLOOKUP($C5876,薬効分類マスタ!$A$2:$E$180,5,FALSE())=0,"",VLOOKUP($C5876,薬効分類マスタ!$A$2:$E$180,5,FALSE())),"")</f>
        <v/>
      </c>
      <c r="L5876" s="17"/>
      <c r="M5876" s="0" t="str">
        <f aca="false">IF($K5876="","",IF($L5876&lt;&gt;"",$L5876,VLOOKUP($C5876,薬効分類マスタ!$A$2:$F$180,6,FALSE())))</f>
        <v/>
      </c>
      <c r="N5876" s="0" t="str">
        <f aca="false">ASC(G5876)</f>
        <v>ﾂﾑﾗ黄連解毒湯ｴｷｽ顆粒(医療用)</v>
      </c>
      <c r="O5876" s="0" t="str">
        <f aca="false">ASC(E5876)</f>
        <v>黄連解毒湯ｴｷｽ</v>
      </c>
      <c r="P5876" s="16" t="n">
        <f aca="false">N(P5875)+IF($C5876=検索!$B$49,1,0)</f>
        <v>0</v>
      </c>
    </row>
    <row r="5877" customFormat="false" ht="15" hidden="false" customHeight="false" outlineLevel="0" collapsed="false">
      <c r="A5877" s="16" t="s">
        <v>221</v>
      </c>
      <c r="B5877" s="0" t="s">
        <v>13473</v>
      </c>
      <c r="C5877" s="0" t="n">
        <v>520</v>
      </c>
      <c r="D5877" s="0" t="str">
        <f aca="false">IFERROR(VLOOKUP($C5877,薬効分類マスタ!$A$2:$B$180,2,FALSE()),"未登録")</f>
        <v>漢方製剤</v>
      </c>
      <c r="E5877" s="16" t="s">
        <v>13455</v>
      </c>
      <c r="F5877" s="16" t="s">
        <v>224</v>
      </c>
      <c r="G5877" s="16" t="s">
        <v>13474</v>
      </c>
      <c r="H5877" s="16" t="s">
        <v>7659</v>
      </c>
      <c r="I5877" s="0" t="n">
        <v>10.1</v>
      </c>
      <c r="K5877" s="0" t="str">
        <f aca="false">IFERROR(IF(VLOOKUP($C5877,薬効分類マスタ!$A$2:$E$180,5,FALSE())=0,"",VLOOKUP($C5877,薬効分類マスタ!$A$2:$E$180,5,FALSE())),"")</f>
        <v/>
      </c>
      <c r="L5877" s="17"/>
      <c r="M5877" s="0" t="str">
        <f aca="false">IF($K5877="","",IF($L5877&lt;&gt;"",$L5877,VLOOKUP($C5877,薬効分類マスタ!$A$2:$F$180,6,FALSE())))</f>
        <v/>
      </c>
      <c r="N5877" s="0" t="str">
        <f aca="false">ASC(G5877)</f>
        <v>本草黄連解毒湯ｴｷｽ顆粒-M</v>
      </c>
      <c r="O5877" s="0" t="str">
        <f aca="false">ASC(E5877)</f>
        <v>黄連解毒湯ｴｷｽ</v>
      </c>
      <c r="P5877" s="16" t="n">
        <f aca="false">N(P5876)+IF($C5877=検索!$B$49,1,0)</f>
        <v>0</v>
      </c>
    </row>
    <row r="5878" customFormat="false" ht="15" hidden="false" customHeight="false" outlineLevel="0" collapsed="false">
      <c r="A5878" s="16" t="s">
        <v>221</v>
      </c>
      <c r="B5878" s="0" t="s">
        <v>13475</v>
      </c>
      <c r="C5878" s="0" t="n">
        <v>520</v>
      </c>
      <c r="D5878" s="0" t="str">
        <f aca="false">IFERROR(VLOOKUP($C5878,薬効分類マスタ!$A$2:$B$180,2,FALSE()),"未登録")</f>
        <v>漢方製剤</v>
      </c>
      <c r="E5878" s="16" t="s">
        <v>13455</v>
      </c>
      <c r="F5878" s="16" t="s">
        <v>1027</v>
      </c>
      <c r="G5878" s="16" t="s">
        <v>13476</v>
      </c>
      <c r="H5878" s="16" t="s">
        <v>13378</v>
      </c>
      <c r="I5878" s="0" t="n">
        <v>6.3</v>
      </c>
      <c r="K5878" s="0" t="str">
        <f aca="false">IFERROR(IF(VLOOKUP($C5878,薬効分類マスタ!$A$2:$E$180,5,FALSE())=0,"",VLOOKUP($C5878,薬効分類マスタ!$A$2:$E$180,5,FALSE())),"")</f>
        <v/>
      </c>
      <c r="L5878" s="17"/>
      <c r="M5878" s="0" t="str">
        <f aca="false">IF($K5878="","",IF($L5878&lt;&gt;"",$L5878,VLOOKUP($C5878,薬効分類マスタ!$A$2:$F$180,6,FALSE())))</f>
        <v/>
      </c>
      <c r="N5878" s="0" t="str">
        <f aca="false">ASC(G5878)</f>
        <v>ｵｰｽｷﾞ黄連解毒湯ｴｷｽT錠</v>
      </c>
      <c r="O5878" s="0" t="str">
        <f aca="false">ASC(E5878)</f>
        <v>黄連解毒湯ｴｷｽ</v>
      </c>
      <c r="P5878" s="16" t="n">
        <f aca="false">N(P5877)+IF($C5878=検索!$B$49,1,0)</f>
        <v>0</v>
      </c>
    </row>
    <row r="5879" customFormat="false" ht="15" hidden="false" customHeight="false" outlineLevel="0" collapsed="false">
      <c r="A5879" s="16" t="s">
        <v>221</v>
      </c>
      <c r="B5879" s="0" t="s">
        <v>13477</v>
      </c>
      <c r="C5879" s="0" t="n">
        <v>520</v>
      </c>
      <c r="D5879" s="0" t="str">
        <f aca="false">IFERROR(VLOOKUP($C5879,薬効分類マスタ!$A$2:$B$180,2,FALSE()),"未登録")</f>
        <v>漢方製剤</v>
      </c>
      <c r="E5879" s="16" t="s">
        <v>13455</v>
      </c>
      <c r="F5879" s="16" t="s">
        <v>1027</v>
      </c>
      <c r="G5879" s="16" t="s">
        <v>13478</v>
      </c>
      <c r="H5879" s="16" t="s">
        <v>13422</v>
      </c>
      <c r="I5879" s="0" t="n">
        <v>6.3</v>
      </c>
      <c r="K5879" s="0" t="str">
        <f aca="false">IFERROR(IF(VLOOKUP($C5879,薬効分類マスタ!$A$2:$E$180,5,FALSE())=0,"",VLOOKUP($C5879,薬効分類マスタ!$A$2:$E$180,5,FALSE())),"")</f>
        <v/>
      </c>
      <c r="L5879" s="17"/>
      <c r="M5879" s="0" t="str">
        <f aca="false">IF($K5879="","",IF($L5879&lt;&gt;"",$L5879,VLOOKUP($C5879,薬効分類マスタ!$A$2:$F$180,6,FALSE())))</f>
        <v/>
      </c>
      <c r="N5879" s="0" t="str">
        <f aca="false">ASC(G5879)</f>
        <v>ｸﾗｼｴ黄連解毒湯ｴｷｽ錠</v>
      </c>
      <c r="O5879" s="0" t="str">
        <f aca="false">ASC(E5879)</f>
        <v>黄連解毒湯ｴｷｽ</v>
      </c>
      <c r="P5879" s="16" t="n">
        <f aca="false">N(P5878)+IF($C5879=検索!$B$49,1,0)</f>
        <v>0</v>
      </c>
    </row>
    <row r="5880" customFormat="false" ht="15" hidden="false" customHeight="false" outlineLevel="0" collapsed="false">
      <c r="A5880" s="16" t="s">
        <v>221</v>
      </c>
      <c r="B5880" s="0" t="s">
        <v>13479</v>
      </c>
      <c r="C5880" s="0" t="n">
        <v>520</v>
      </c>
      <c r="D5880" s="0" t="str">
        <f aca="false">IFERROR(VLOOKUP($C5880,薬効分類マスタ!$A$2:$B$180,2,FALSE()),"未登録")</f>
        <v>漢方製剤</v>
      </c>
      <c r="E5880" s="16" t="s">
        <v>13455</v>
      </c>
      <c r="F5880" s="16" t="s">
        <v>7477</v>
      </c>
      <c r="G5880" s="16" t="s">
        <v>13480</v>
      </c>
      <c r="H5880" s="16" t="s">
        <v>13369</v>
      </c>
      <c r="I5880" s="0" t="n">
        <v>20.8</v>
      </c>
      <c r="K5880" s="0" t="str">
        <f aca="false">IFERROR(IF(VLOOKUP($C5880,薬効分類マスタ!$A$2:$E$180,5,FALSE())=0,"",VLOOKUP($C5880,薬効分類マスタ!$A$2:$E$180,5,FALSE())),"")</f>
        <v/>
      </c>
      <c r="L5880" s="17"/>
      <c r="M5880" s="0" t="str">
        <f aca="false">IF($K5880="","",IF($L5880&lt;&gt;"",$L5880,VLOOKUP($C5880,薬効分類マスタ!$A$2:$F$180,6,FALSE())))</f>
        <v/>
      </c>
      <c r="N5880" s="0" t="str">
        <f aca="false">ASC(G5880)</f>
        <v>ｺﾀﾛｰ黄連解毒湯ｴｷｽｶﾌﾟｾﾙ</v>
      </c>
      <c r="O5880" s="0" t="str">
        <f aca="false">ASC(E5880)</f>
        <v>黄連解毒湯ｴｷｽ</v>
      </c>
      <c r="P5880" s="16" t="n">
        <f aca="false">N(P5879)+IF($C5880=検索!$B$49,1,0)</f>
        <v>0</v>
      </c>
    </row>
    <row r="5881" customFormat="false" ht="15" hidden="false" customHeight="false" outlineLevel="0" collapsed="false">
      <c r="A5881" s="16" t="s">
        <v>221</v>
      </c>
      <c r="B5881" s="0" t="s">
        <v>13481</v>
      </c>
      <c r="C5881" s="0" t="n">
        <v>520</v>
      </c>
      <c r="D5881" s="0" t="str">
        <f aca="false">IFERROR(VLOOKUP($C5881,薬効分類マスタ!$A$2:$B$180,2,FALSE()),"未登録")</f>
        <v>漢方製剤</v>
      </c>
      <c r="E5881" s="16" t="s">
        <v>13482</v>
      </c>
      <c r="F5881" s="16" t="s">
        <v>224</v>
      </c>
      <c r="G5881" s="16" t="s">
        <v>13483</v>
      </c>
      <c r="H5881" s="16" t="s">
        <v>13369</v>
      </c>
      <c r="I5881" s="0" t="n">
        <v>11.1</v>
      </c>
      <c r="K5881" s="0" t="str">
        <f aca="false">IFERROR(IF(VLOOKUP($C5881,薬効分類マスタ!$A$2:$E$180,5,FALSE())=0,"",VLOOKUP($C5881,薬効分類マスタ!$A$2:$E$180,5,FALSE())),"")</f>
        <v/>
      </c>
      <c r="L5881" s="17"/>
      <c r="M5881" s="0" t="str">
        <f aca="false">IF($K5881="","",IF($L5881&lt;&gt;"",$L5881,VLOOKUP($C5881,薬効分類マスタ!$A$2:$F$180,6,FALSE())))</f>
        <v/>
      </c>
      <c r="N5881" s="0" t="str">
        <f aca="false">ASC(G5881)</f>
        <v>ｺﾀﾛｰ乙字湯ｴｷｽ細粒</v>
      </c>
      <c r="O5881" s="0" t="str">
        <f aca="false">ASC(E5881)</f>
        <v>乙字湯ｴｷｽ</v>
      </c>
      <c r="P5881" s="16" t="n">
        <f aca="false">N(P5880)+IF($C5881=検索!$B$49,1,0)</f>
        <v>0</v>
      </c>
    </row>
    <row r="5882" customFormat="false" ht="15" hidden="false" customHeight="false" outlineLevel="0" collapsed="false">
      <c r="A5882" s="16" t="s">
        <v>221</v>
      </c>
      <c r="B5882" s="0" t="s">
        <v>13484</v>
      </c>
      <c r="C5882" s="0" t="n">
        <v>520</v>
      </c>
      <c r="D5882" s="0" t="str">
        <f aca="false">IFERROR(VLOOKUP($C5882,薬効分類マスタ!$A$2:$B$180,2,FALSE()),"未登録")</f>
        <v>漢方製剤</v>
      </c>
      <c r="E5882" s="16" t="s">
        <v>13482</v>
      </c>
      <c r="F5882" s="16" t="s">
        <v>224</v>
      </c>
      <c r="G5882" s="16" t="s">
        <v>13485</v>
      </c>
      <c r="H5882" s="16" t="s">
        <v>12963</v>
      </c>
      <c r="I5882" s="0" t="n">
        <v>11</v>
      </c>
      <c r="K5882" s="0" t="str">
        <f aca="false">IFERROR(IF(VLOOKUP($C5882,薬効分類マスタ!$A$2:$E$180,5,FALSE())=0,"",VLOOKUP($C5882,薬効分類マスタ!$A$2:$E$180,5,FALSE())),"")</f>
        <v/>
      </c>
      <c r="L5882" s="17"/>
      <c r="M5882" s="0" t="str">
        <f aca="false">IF($K5882="","",IF($L5882&lt;&gt;"",$L5882,VLOOKUP($C5882,薬効分類マスタ!$A$2:$F$180,6,FALSE())))</f>
        <v/>
      </c>
      <c r="N5882" s="0" t="str">
        <f aca="false">ASC(G5882)</f>
        <v>三和乙字湯ｴｷｽ細粒</v>
      </c>
      <c r="O5882" s="0" t="str">
        <f aca="false">ASC(E5882)</f>
        <v>乙字湯ｴｷｽ</v>
      </c>
      <c r="P5882" s="16" t="n">
        <f aca="false">N(P5881)+IF($C5882=検索!$B$49,1,0)</f>
        <v>0</v>
      </c>
    </row>
    <row r="5883" customFormat="false" ht="15" hidden="false" customHeight="false" outlineLevel="0" collapsed="false">
      <c r="A5883" s="16" t="s">
        <v>221</v>
      </c>
      <c r="B5883" s="0" t="s">
        <v>13486</v>
      </c>
      <c r="C5883" s="0" t="n">
        <v>520</v>
      </c>
      <c r="D5883" s="0" t="str">
        <f aca="false">IFERROR(VLOOKUP($C5883,薬効分類マスタ!$A$2:$B$180,2,FALSE()),"未登録")</f>
        <v>漢方製剤</v>
      </c>
      <c r="E5883" s="16" t="s">
        <v>13482</v>
      </c>
      <c r="F5883" s="16" t="s">
        <v>224</v>
      </c>
      <c r="G5883" s="16" t="s">
        <v>13487</v>
      </c>
      <c r="H5883" s="16" t="s">
        <v>13417</v>
      </c>
      <c r="I5883" s="0" t="n">
        <v>16.6</v>
      </c>
      <c r="K5883" s="0" t="str">
        <f aca="false">IFERROR(IF(VLOOKUP($C5883,薬効分類マスタ!$A$2:$E$180,5,FALSE())=0,"",VLOOKUP($C5883,薬効分類マスタ!$A$2:$E$180,5,FALSE())),"")</f>
        <v/>
      </c>
      <c r="L5883" s="17"/>
      <c r="M5883" s="0" t="str">
        <f aca="false">IF($K5883="","",IF($L5883&lt;&gt;"",$L5883,VLOOKUP($C5883,薬効分類マスタ!$A$2:$F$180,6,FALSE())))</f>
        <v/>
      </c>
      <c r="N5883" s="0" t="str">
        <f aca="false">ASC(G5883)</f>
        <v>ｼﾞｭﾝｺｳ　乙字湯FCｴｷｽ細粒　医療用</v>
      </c>
      <c r="O5883" s="0" t="str">
        <f aca="false">ASC(E5883)</f>
        <v>乙字湯ｴｷｽ</v>
      </c>
      <c r="P5883" s="16" t="n">
        <f aca="false">N(P5882)+IF($C5883=検索!$B$49,1,0)</f>
        <v>0</v>
      </c>
    </row>
    <row r="5884" customFormat="false" ht="15" hidden="false" customHeight="false" outlineLevel="0" collapsed="false">
      <c r="A5884" s="16" t="s">
        <v>221</v>
      </c>
      <c r="B5884" s="0" t="s">
        <v>13488</v>
      </c>
      <c r="C5884" s="0" t="n">
        <v>520</v>
      </c>
      <c r="D5884" s="0" t="str">
        <f aca="false">IFERROR(VLOOKUP($C5884,薬効分類マスタ!$A$2:$B$180,2,FALSE()),"未登録")</f>
        <v>漢方製剤</v>
      </c>
      <c r="E5884" s="16" t="s">
        <v>13482</v>
      </c>
      <c r="F5884" s="16" t="s">
        <v>224</v>
      </c>
      <c r="G5884" s="16" t="s">
        <v>13489</v>
      </c>
      <c r="H5884" s="16" t="s">
        <v>13375</v>
      </c>
      <c r="I5884" s="0" t="n">
        <v>16.6</v>
      </c>
      <c r="K5884" s="0" t="str">
        <f aca="false">IFERROR(IF(VLOOKUP($C5884,薬効分類マスタ!$A$2:$E$180,5,FALSE())=0,"",VLOOKUP($C5884,薬効分類マスタ!$A$2:$E$180,5,FALSE())),"")</f>
        <v/>
      </c>
      <c r="L5884" s="17"/>
      <c r="M5884" s="0" t="str">
        <f aca="false">IF($K5884="","",IF($L5884&lt;&gt;"",$L5884,VLOOKUP($C5884,薬効分類マスタ!$A$2:$F$180,6,FALSE())))</f>
        <v/>
      </c>
      <c r="N5884" s="0" t="str">
        <f aca="false">ASC(G5884)</f>
        <v>ｸﾗｼｴ乙字湯ｴｷｽ細粒</v>
      </c>
      <c r="O5884" s="0" t="str">
        <f aca="false">ASC(E5884)</f>
        <v>乙字湯ｴｷｽ</v>
      </c>
      <c r="P5884" s="16" t="n">
        <f aca="false">N(P5883)+IF($C5884=検索!$B$49,1,0)</f>
        <v>0</v>
      </c>
    </row>
    <row r="5885" customFormat="false" ht="15" hidden="false" customHeight="false" outlineLevel="0" collapsed="false">
      <c r="A5885" s="16" t="s">
        <v>221</v>
      </c>
      <c r="B5885" s="0" t="s">
        <v>13490</v>
      </c>
      <c r="C5885" s="0" t="n">
        <v>520</v>
      </c>
      <c r="D5885" s="0" t="str">
        <f aca="false">IFERROR(VLOOKUP($C5885,薬効分類マスタ!$A$2:$B$180,2,FALSE()),"未登録")</f>
        <v>漢方製剤</v>
      </c>
      <c r="E5885" s="16" t="s">
        <v>13482</v>
      </c>
      <c r="F5885" s="16" t="s">
        <v>224</v>
      </c>
      <c r="G5885" s="16" t="s">
        <v>13491</v>
      </c>
      <c r="H5885" s="16" t="s">
        <v>13378</v>
      </c>
      <c r="I5885" s="0" t="n">
        <v>10.9</v>
      </c>
      <c r="K5885" s="0" t="str">
        <f aca="false">IFERROR(IF(VLOOKUP($C5885,薬効分類マスタ!$A$2:$E$180,5,FALSE())=0,"",VLOOKUP($C5885,薬効分類マスタ!$A$2:$E$180,5,FALSE())),"")</f>
        <v/>
      </c>
      <c r="L5885" s="17"/>
      <c r="M5885" s="0" t="str">
        <f aca="false">IF($K5885="","",IF($L5885&lt;&gt;"",$L5885,VLOOKUP($C5885,薬効分類マスタ!$A$2:$F$180,6,FALSE())))</f>
        <v/>
      </c>
      <c r="N5885" s="0" t="str">
        <f aca="false">ASC(G5885)</f>
        <v>ｵｰｽｷﾞ乙字湯ｴｷｽG</v>
      </c>
      <c r="O5885" s="0" t="str">
        <f aca="false">ASC(E5885)</f>
        <v>乙字湯ｴｷｽ</v>
      </c>
      <c r="P5885" s="16" t="n">
        <f aca="false">N(P5884)+IF($C5885=検索!$B$49,1,0)</f>
        <v>0</v>
      </c>
    </row>
    <row r="5886" customFormat="false" ht="15" hidden="false" customHeight="false" outlineLevel="0" collapsed="false">
      <c r="A5886" s="16" t="s">
        <v>221</v>
      </c>
      <c r="B5886" s="0" t="s">
        <v>13492</v>
      </c>
      <c r="C5886" s="0" t="n">
        <v>520</v>
      </c>
      <c r="D5886" s="0" t="str">
        <f aca="false">IFERROR(VLOOKUP($C5886,薬効分類マスタ!$A$2:$B$180,2,FALSE()),"未登録")</f>
        <v>漢方製剤</v>
      </c>
      <c r="E5886" s="16" t="s">
        <v>13482</v>
      </c>
      <c r="F5886" s="16" t="s">
        <v>224</v>
      </c>
      <c r="G5886" s="16" t="s">
        <v>13493</v>
      </c>
      <c r="H5886" s="16" t="s">
        <v>13381</v>
      </c>
      <c r="I5886" s="0" t="n">
        <v>12.1</v>
      </c>
      <c r="K5886" s="0" t="str">
        <f aca="false">IFERROR(IF(VLOOKUP($C5886,薬効分類マスタ!$A$2:$E$180,5,FALSE())=0,"",VLOOKUP($C5886,薬効分類マスタ!$A$2:$E$180,5,FALSE())),"")</f>
        <v/>
      </c>
      <c r="L5886" s="17"/>
      <c r="M5886" s="0" t="str">
        <f aca="false">IF($K5886="","",IF($L5886&lt;&gt;"",$L5886,VLOOKUP($C5886,薬効分類マスタ!$A$2:$F$180,6,FALSE())))</f>
        <v/>
      </c>
      <c r="N5886" s="0" t="str">
        <f aca="false">ASC(G5886)</f>
        <v>JPS乙字湯ｴｷｽ顆粒〔調剤用〕</v>
      </c>
      <c r="O5886" s="0" t="str">
        <f aca="false">ASC(E5886)</f>
        <v>乙字湯ｴｷｽ</v>
      </c>
      <c r="P5886" s="16" t="n">
        <f aca="false">N(P5885)+IF($C5886=検索!$B$49,1,0)</f>
        <v>0</v>
      </c>
    </row>
    <row r="5887" customFormat="false" ht="15" hidden="false" customHeight="false" outlineLevel="0" collapsed="false">
      <c r="A5887" s="16" t="s">
        <v>221</v>
      </c>
      <c r="B5887" s="0" t="s">
        <v>13494</v>
      </c>
      <c r="C5887" s="0" t="n">
        <v>520</v>
      </c>
      <c r="D5887" s="0" t="str">
        <f aca="false">IFERROR(VLOOKUP($C5887,薬効分類マスタ!$A$2:$B$180,2,FALSE()),"未登録")</f>
        <v>漢方製剤</v>
      </c>
      <c r="E5887" s="16" t="s">
        <v>13482</v>
      </c>
      <c r="F5887" s="16" t="s">
        <v>224</v>
      </c>
      <c r="G5887" s="16" t="s">
        <v>13495</v>
      </c>
      <c r="H5887" s="16" t="s">
        <v>13451</v>
      </c>
      <c r="I5887" s="0" t="n">
        <v>13.8</v>
      </c>
      <c r="K5887" s="0" t="str">
        <f aca="false">IFERROR(IF(VLOOKUP($C5887,薬効分類マスタ!$A$2:$E$180,5,FALSE())=0,"",VLOOKUP($C5887,薬効分類マスタ!$A$2:$E$180,5,FALSE())),"")</f>
        <v/>
      </c>
      <c r="L5887" s="17"/>
      <c r="M5887" s="0" t="str">
        <f aca="false">IF($K5887="","",IF($L5887&lt;&gt;"",$L5887,VLOOKUP($C5887,薬効分類マスタ!$A$2:$F$180,6,FALSE())))</f>
        <v/>
      </c>
      <c r="N5887" s="0" t="str">
        <f aca="false">ASC(G5887)</f>
        <v>太虎堂の乙字湯ｴｷｽ顆粒</v>
      </c>
      <c r="O5887" s="0" t="str">
        <f aca="false">ASC(E5887)</f>
        <v>乙字湯ｴｷｽ</v>
      </c>
      <c r="P5887" s="16" t="n">
        <f aca="false">N(P5886)+IF($C5887=検索!$B$49,1,0)</f>
        <v>0</v>
      </c>
    </row>
    <row r="5888" customFormat="false" ht="15" hidden="false" customHeight="false" outlineLevel="0" collapsed="false">
      <c r="A5888" s="16" t="s">
        <v>221</v>
      </c>
      <c r="B5888" s="0" t="s">
        <v>13496</v>
      </c>
      <c r="C5888" s="0" t="n">
        <v>520</v>
      </c>
      <c r="D5888" s="0" t="str">
        <f aca="false">IFERROR(VLOOKUP($C5888,薬効分類マスタ!$A$2:$B$180,2,FALSE()),"未登録")</f>
        <v>漢方製剤</v>
      </c>
      <c r="E5888" s="16" t="s">
        <v>13482</v>
      </c>
      <c r="F5888" s="16" t="s">
        <v>224</v>
      </c>
      <c r="G5888" s="16" t="s">
        <v>13497</v>
      </c>
      <c r="H5888" s="16" t="s">
        <v>9549</v>
      </c>
      <c r="I5888" s="0" t="n">
        <v>15.2</v>
      </c>
      <c r="K5888" s="0" t="str">
        <f aca="false">IFERROR(IF(VLOOKUP($C5888,薬効分類マスタ!$A$2:$E$180,5,FALSE())=0,"",VLOOKUP($C5888,薬効分類マスタ!$A$2:$E$180,5,FALSE())),"")</f>
        <v/>
      </c>
      <c r="L5888" s="17"/>
      <c r="M5888" s="0" t="str">
        <f aca="false">IF($K5888="","",IF($L5888&lt;&gt;"",$L5888,VLOOKUP($C5888,薬効分類マスタ!$A$2:$F$180,6,FALSE())))</f>
        <v/>
      </c>
      <c r="N5888" s="0" t="str">
        <f aca="false">ASC(G5888)</f>
        <v>ﾂﾑﾗ乙字湯ｴｷｽ顆粒(医療用)</v>
      </c>
      <c r="O5888" s="0" t="str">
        <f aca="false">ASC(E5888)</f>
        <v>乙字湯ｴｷｽ</v>
      </c>
      <c r="P5888" s="16" t="n">
        <f aca="false">N(P5887)+IF($C5888=検索!$B$49,1,0)</f>
        <v>0</v>
      </c>
    </row>
    <row r="5889" customFormat="false" ht="15" hidden="false" customHeight="false" outlineLevel="0" collapsed="false">
      <c r="A5889" s="16" t="s">
        <v>221</v>
      </c>
      <c r="B5889" s="0" t="s">
        <v>13498</v>
      </c>
      <c r="C5889" s="0" t="n">
        <v>520</v>
      </c>
      <c r="D5889" s="0" t="str">
        <f aca="false">IFERROR(VLOOKUP($C5889,薬効分類マスタ!$A$2:$B$180,2,FALSE()),"未登録")</f>
        <v>漢方製剤</v>
      </c>
      <c r="E5889" s="16" t="s">
        <v>13482</v>
      </c>
      <c r="F5889" s="16" t="s">
        <v>224</v>
      </c>
      <c r="G5889" s="16" t="s">
        <v>13499</v>
      </c>
      <c r="H5889" s="16" t="s">
        <v>7659</v>
      </c>
      <c r="I5889" s="0" t="n">
        <v>9.8</v>
      </c>
      <c r="K5889" s="0" t="str">
        <f aca="false">IFERROR(IF(VLOOKUP($C5889,薬効分類マスタ!$A$2:$E$180,5,FALSE())=0,"",VLOOKUP($C5889,薬効分類マスタ!$A$2:$E$180,5,FALSE())),"")</f>
        <v/>
      </c>
      <c r="L5889" s="17"/>
      <c r="M5889" s="0" t="str">
        <f aca="false">IF($K5889="","",IF($L5889&lt;&gt;"",$L5889,VLOOKUP($C5889,薬効分類マスタ!$A$2:$F$180,6,FALSE())))</f>
        <v/>
      </c>
      <c r="N5889" s="0" t="str">
        <f aca="false">ASC(G5889)</f>
        <v>本草乙字湯ｴｷｽ顆粒-M</v>
      </c>
      <c r="O5889" s="0" t="str">
        <f aca="false">ASC(E5889)</f>
        <v>乙字湯ｴｷｽ</v>
      </c>
      <c r="P5889" s="16" t="n">
        <f aca="false">N(P5888)+IF($C5889=検索!$B$49,1,0)</f>
        <v>0</v>
      </c>
    </row>
    <row r="5890" customFormat="false" ht="15" hidden="false" customHeight="false" outlineLevel="0" collapsed="false">
      <c r="A5890" s="16" t="s">
        <v>221</v>
      </c>
      <c r="B5890" s="0" t="s">
        <v>13500</v>
      </c>
      <c r="C5890" s="0" t="n">
        <v>520</v>
      </c>
      <c r="D5890" s="0" t="str">
        <f aca="false">IFERROR(VLOOKUP($C5890,薬効分類マスタ!$A$2:$B$180,2,FALSE()),"未登録")</f>
        <v>漢方製剤</v>
      </c>
      <c r="E5890" s="16" t="s">
        <v>13501</v>
      </c>
      <c r="F5890" s="16" t="s">
        <v>224</v>
      </c>
      <c r="G5890" s="16" t="s">
        <v>13502</v>
      </c>
      <c r="H5890" s="16" t="s">
        <v>13369</v>
      </c>
      <c r="I5890" s="0" t="n">
        <v>9.8</v>
      </c>
      <c r="K5890" s="0" t="str">
        <f aca="false">IFERROR(IF(VLOOKUP($C5890,薬効分類マスタ!$A$2:$E$180,5,FALSE())=0,"",VLOOKUP($C5890,薬効分類マスタ!$A$2:$E$180,5,FALSE())),"")</f>
        <v/>
      </c>
      <c r="L5890" s="17"/>
      <c r="M5890" s="0" t="str">
        <f aca="false">IF($K5890="","",IF($L5890&lt;&gt;"",$L5890,VLOOKUP($C5890,薬効分類マスタ!$A$2:$F$180,6,FALSE())))</f>
        <v/>
      </c>
      <c r="N5890" s="0" t="str">
        <f aca="false">ASC(G5890)</f>
        <v>ｺﾀﾛｰ葛根湯ｴｷｽ細粒</v>
      </c>
      <c r="O5890" s="0" t="str">
        <f aca="false">ASC(E5890)</f>
        <v>葛根湯ｴｷｽ</v>
      </c>
      <c r="P5890" s="16" t="n">
        <f aca="false">N(P5889)+IF($C5890=検索!$B$49,1,0)</f>
        <v>0</v>
      </c>
    </row>
    <row r="5891" customFormat="false" ht="15" hidden="false" customHeight="false" outlineLevel="0" collapsed="false">
      <c r="A5891" s="16" t="s">
        <v>221</v>
      </c>
      <c r="B5891" s="0" t="s">
        <v>13503</v>
      </c>
      <c r="C5891" s="0" t="n">
        <v>520</v>
      </c>
      <c r="D5891" s="0" t="str">
        <f aca="false">IFERROR(VLOOKUP($C5891,薬効分類マスタ!$A$2:$B$180,2,FALSE()),"未登録")</f>
        <v>漢方製剤</v>
      </c>
      <c r="E5891" s="16" t="s">
        <v>13501</v>
      </c>
      <c r="F5891" s="16" t="s">
        <v>224</v>
      </c>
      <c r="G5891" s="16" t="s">
        <v>13504</v>
      </c>
      <c r="H5891" s="16" t="s">
        <v>12963</v>
      </c>
      <c r="I5891" s="0" t="n">
        <v>9.8</v>
      </c>
      <c r="K5891" s="0" t="str">
        <f aca="false">IFERROR(IF(VLOOKUP($C5891,薬効分類マスタ!$A$2:$E$180,5,FALSE())=0,"",VLOOKUP($C5891,薬効分類マスタ!$A$2:$E$180,5,FALSE())),"")</f>
        <v/>
      </c>
      <c r="L5891" s="17"/>
      <c r="M5891" s="0" t="str">
        <f aca="false">IF($K5891="","",IF($L5891&lt;&gt;"",$L5891,VLOOKUP($C5891,薬効分類マスタ!$A$2:$F$180,6,FALSE())))</f>
        <v/>
      </c>
      <c r="N5891" s="0" t="str">
        <f aca="false">ASC(G5891)</f>
        <v>三和葛根湯ｴｷｽ細粒</v>
      </c>
      <c r="O5891" s="0" t="str">
        <f aca="false">ASC(E5891)</f>
        <v>葛根湯ｴｷｽ</v>
      </c>
      <c r="P5891" s="16" t="n">
        <f aca="false">N(P5890)+IF($C5891=検索!$B$49,1,0)</f>
        <v>0</v>
      </c>
    </row>
    <row r="5892" customFormat="false" ht="15" hidden="false" customHeight="false" outlineLevel="0" collapsed="false">
      <c r="A5892" s="16" t="s">
        <v>221</v>
      </c>
      <c r="B5892" s="0" t="s">
        <v>13505</v>
      </c>
      <c r="C5892" s="0" t="n">
        <v>520</v>
      </c>
      <c r="D5892" s="0" t="str">
        <f aca="false">IFERROR(VLOOKUP($C5892,薬効分類マスタ!$A$2:$B$180,2,FALSE()),"未登録")</f>
        <v>漢方製剤</v>
      </c>
      <c r="E5892" s="16" t="s">
        <v>13501</v>
      </c>
      <c r="F5892" s="16" t="s">
        <v>224</v>
      </c>
      <c r="G5892" s="16" t="s">
        <v>13506</v>
      </c>
      <c r="H5892" s="16" t="s">
        <v>13417</v>
      </c>
      <c r="I5892" s="0" t="n">
        <v>15.8</v>
      </c>
      <c r="K5892" s="0" t="str">
        <f aca="false">IFERROR(IF(VLOOKUP($C5892,薬効分類マスタ!$A$2:$E$180,5,FALSE())=0,"",VLOOKUP($C5892,薬効分類マスタ!$A$2:$E$180,5,FALSE())),"")</f>
        <v/>
      </c>
      <c r="L5892" s="17"/>
      <c r="M5892" s="0" t="str">
        <f aca="false">IF($K5892="","",IF($L5892&lt;&gt;"",$L5892,VLOOKUP($C5892,薬効分類マスタ!$A$2:$F$180,6,FALSE())))</f>
        <v/>
      </c>
      <c r="N5892" s="0" t="str">
        <f aca="false">ASC(G5892)</f>
        <v>ｼﾞｭﾝｺｳ　葛根湯FCｴｷｽ細粒　医療用</v>
      </c>
      <c r="O5892" s="0" t="str">
        <f aca="false">ASC(E5892)</f>
        <v>葛根湯ｴｷｽ</v>
      </c>
      <c r="P5892" s="16" t="n">
        <f aca="false">N(P5891)+IF($C5892=検索!$B$49,1,0)</f>
        <v>0</v>
      </c>
    </row>
    <row r="5893" customFormat="false" ht="15" hidden="false" customHeight="false" outlineLevel="0" collapsed="false">
      <c r="A5893" s="16" t="s">
        <v>221</v>
      </c>
      <c r="B5893" s="0" t="s">
        <v>13507</v>
      </c>
      <c r="C5893" s="0" t="n">
        <v>520</v>
      </c>
      <c r="D5893" s="0" t="str">
        <f aca="false">IFERROR(VLOOKUP($C5893,薬効分類マスタ!$A$2:$B$180,2,FALSE()),"未登録")</f>
        <v>漢方製剤</v>
      </c>
      <c r="E5893" s="16" t="s">
        <v>13501</v>
      </c>
      <c r="F5893" s="16" t="s">
        <v>224</v>
      </c>
      <c r="G5893" s="16" t="s">
        <v>13508</v>
      </c>
      <c r="H5893" s="16" t="s">
        <v>13372</v>
      </c>
      <c r="I5893" s="0" t="n">
        <v>12.5</v>
      </c>
      <c r="K5893" s="0" t="str">
        <f aca="false">IFERROR(IF(VLOOKUP($C5893,薬効分類マスタ!$A$2:$E$180,5,FALSE())=0,"",VLOOKUP($C5893,薬効分類マスタ!$A$2:$E$180,5,FALSE())),"")</f>
        <v/>
      </c>
      <c r="L5893" s="17"/>
      <c r="M5893" s="0" t="str">
        <f aca="false">IF($K5893="","",IF($L5893&lt;&gt;"",$L5893,VLOOKUP($C5893,薬効分類マスタ!$A$2:$F$180,6,FALSE())))</f>
        <v/>
      </c>
      <c r="N5893" s="0" t="str">
        <f aca="false">ASC(G5893)</f>
        <v>〔東洋〕葛根湯ｴｷｽ細粒</v>
      </c>
      <c r="O5893" s="0" t="str">
        <f aca="false">ASC(E5893)</f>
        <v>葛根湯ｴｷｽ</v>
      </c>
      <c r="P5893" s="16" t="n">
        <f aca="false">N(P5892)+IF($C5893=検索!$B$49,1,0)</f>
        <v>0</v>
      </c>
    </row>
    <row r="5894" customFormat="false" ht="15" hidden="false" customHeight="false" outlineLevel="0" collapsed="false">
      <c r="A5894" s="16" t="s">
        <v>221</v>
      </c>
      <c r="B5894" s="0" t="s">
        <v>13509</v>
      </c>
      <c r="C5894" s="0" t="n">
        <v>520</v>
      </c>
      <c r="D5894" s="0" t="str">
        <f aca="false">IFERROR(VLOOKUP($C5894,薬効分類マスタ!$A$2:$B$180,2,FALSE()),"未登録")</f>
        <v>漢方製剤</v>
      </c>
      <c r="E5894" s="16" t="s">
        <v>13501</v>
      </c>
      <c r="F5894" s="16" t="s">
        <v>224</v>
      </c>
      <c r="G5894" s="16" t="s">
        <v>13510</v>
      </c>
      <c r="H5894" s="16" t="s">
        <v>13375</v>
      </c>
      <c r="I5894" s="0" t="n">
        <v>10.2</v>
      </c>
      <c r="K5894" s="0" t="str">
        <f aca="false">IFERROR(IF(VLOOKUP($C5894,薬効分類マスタ!$A$2:$E$180,5,FALSE())=0,"",VLOOKUP($C5894,薬効分類マスタ!$A$2:$E$180,5,FALSE())),"")</f>
        <v/>
      </c>
      <c r="L5894" s="17"/>
      <c r="M5894" s="0" t="str">
        <f aca="false">IF($K5894="","",IF($L5894&lt;&gt;"",$L5894,VLOOKUP($C5894,薬効分類マスタ!$A$2:$F$180,6,FALSE())))</f>
        <v/>
      </c>
      <c r="N5894" s="0" t="str">
        <f aca="false">ASC(G5894)</f>
        <v>ｸﾗｼｴ葛根湯ｴｷｽ細粒</v>
      </c>
      <c r="O5894" s="0" t="str">
        <f aca="false">ASC(E5894)</f>
        <v>葛根湯ｴｷｽ</v>
      </c>
      <c r="P5894" s="16" t="n">
        <f aca="false">N(P5893)+IF($C5894=検索!$B$49,1,0)</f>
        <v>0</v>
      </c>
    </row>
    <row r="5895" customFormat="false" ht="15" hidden="false" customHeight="false" outlineLevel="0" collapsed="false">
      <c r="A5895" s="16" t="s">
        <v>221</v>
      </c>
      <c r="B5895" s="0" t="s">
        <v>13511</v>
      </c>
      <c r="C5895" s="0" t="n">
        <v>520</v>
      </c>
      <c r="D5895" s="0" t="str">
        <f aca="false">IFERROR(VLOOKUP($C5895,薬効分類マスタ!$A$2:$B$180,2,FALSE()),"未登録")</f>
        <v>漢方製剤</v>
      </c>
      <c r="E5895" s="16" t="s">
        <v>13501</v>
      </c>
      <c r="F5895" s="16" t="s">
        <v>224</v>
      </c>
      <c r="G5895" s="16" t="s">
        <v>13512</v>
      </c>
      <c r="H5895" s="16" t="s">
        <v>13378</v>
      </c>
      <c r="I5895" s="0" t="n">
        <v>10.3</v>
      </c>
      <c r="K5895" s="0" t="str">
        <f aca="false">IFERROR(IF(VLOOKUP($C5895,薬効分類マスタ!$A$2:$E$180,5,FALSE())=0,"",VLOOKUP($C5895,薬効分類マスタ!$A$2:$E$180,5,FALSE())),"")</f>
        <v/>
      </c>
      <c r="L5895" s="17"/>
      <c r="M5895" s="0" t="str">
        <f aca="false">IF($K5895="","",IF($L5895&lt;&gt;"",$L5895,VLOOKUP($C5895,薬効分類マスタ!$A$2:$F$180,6,FALSE())))</f>
        <v/>
      </c>
      <c r="N5895" s="0" t="str">
        <f aca="false">ASC(G5895)</f>
        <v>ｵｰｽｷﾞ葛根湯ｴｷｽG</v>
      </c>
      <c r="O5895" s="0" t="str">
        <f aca="false">ASC(E5895)</f>
        <v>葛根湯ｴｷｽ</v>
      </c>
      <c r="P5895" s="16" t="n">
        <f aca="false">N(P5894)+IF($C5895=検索!$B$49,1,0)</f>
        <v>0</v>
      </c>
    </row>
    <row r="5896" customFormat="false" ht="15" hidden="false" customHeight="false" outlineLevel="0" collapsed="false">
      <c r="A5896" s="16" t="s">
        <v>221</v>
      </c>
      <c r="B5896" s="0" t="s">
        <v>13513</v>
      </c>
      <c r="C5896" s="0" t="n">
        <v>520</v>
      </c>
      <c r="D5896" s="0" t="str">
        <f aca="false">IFERROR(VLOOKUP($C5896,薬効分類マスタ!$A$2:$B$180,2,FALSE()),"未登録")</f>
        <v>漢方製剤</v>
      </c>
      <c r="E5896" s="16" t="s">
        <v>13501</v>
      </c>
      <c r="F5896" s="16" t="s">
        <v>224</v>
      </c>
      <c r="G5896" s="16" t="s">
        <v>13514</v>
      </c>
      <c r="H5896" s="16" t="s">
        <v>13381</v>
      </c>
      <c r="I5896" s="0" t="n">
        <v>9.4</v>
      </c>
      <c r="K5896" s="0" t="str">
        <f aca="false">IFERROR(IF(VLOOKUP($C5896,薬効分類マスタ!$A$2:$E$180,5,FALSE())=0,"",VLOOKUP($C5896,薬効分類マスタ!$A$2:$E$180,5,FALSE())),"")</f>
        <v/>
      </c>
      <c r="L5896" s="17"/>
      <c r="M5896" s="0" t="str">
        <f aca="false">IF($K5896="","",IF($L5896&lt;&gt;"",$L5896,VLOOKUP($C5896,薬効分類マスタ!$A$2:$F$180,6,FALSE())))</f>
        <v/>
      </c>
      <c r="N5896" s="0" t="str">
        <f aca="false">ASC(G5896)</f>
        <v>JPS葛根湯ｴｷｽ顆粒〔調剤用〕</v>
      </c>
      <c r="O5896" s="0" t="str">
        <f aca="false">ASC(E5896)</f>
        <v>葛根湯ｴｷｽ</v>
      </c>
      <c r="P5896" s="16" t="n">
        <f aca="false">N(P5895)+IF($C5896=検索!$B$49,1,0)</f>
        <v>0</v>
      </c>
    </row>
    <row r="5897" customFormat="false" ht="15" hidden="false" customHeight="false" outlineLevel="0" collapsed="false">
      <c r="A5897" s="16" t="s">
        <v>221</v>
      </c>
      <c r="B5897" s="0" t="s">
        <v>13515</v>
      </c>
      <c r="C5897" s="0" t="n">
        <v>520</v>
      </c>
      <c r="D5897" s="0" t="str">
        <f aca="false">IFERROR(VLOOKUP($C5897,薬効分類マスタ!$A$2:$B$180,2,FALSE()),"未登録")</f>
        <v>漢方製剤</v>
      </c>
      <c r="E5897" s="16" t="s">
        <v>13501</v>
      </c>
      <c r="F5897" s="16" t="s">
        <v>224</v>
      </c>
      <c r="G5897" s="16" t="s">
        <v>13516</v>
      </c>
      <c r="H5897" s="16" t="s">
        <v>13451</v>
      </c>
      <c r="I5897" s="0" t="n">
        <v>10.9</v>
      </c>
      <c r="K5897" s="0" t="str">
        <f aca="false">IFERROR(IF(VLOOKUP($C5897,薬効分類マスタ!$A$2:$E$180,5,FALSE())=0,"",VLOOKUP($C5897,薬効分類マスタ!$A$2:$E$180,5,FALSE())),"")</f>
        <v/>
      </c>
      <c r="L5897" s="17"/>
      <c r="M5897" s="0" t="str">
        <f aca="false">IF($K5897="","",IF($L5897&lt;&gt;"",$L5897,VLOOKUP($C5897,薬効分類マスタ!$A$2:$F$180,6,FALSE())))</f>
        <v/>
      </c>
      <c r="N5897" s="0" t="str">
        <f aca="false">ASC(G5897)</f>
        <v>太虎堂の葛根湯ｴｷｽ顆粒</v>
      </c>
      <c r="O5897" s="0" t="str">
        <f aca="false">ASC(E5897)</f>
        <v>葛根湯ｴｷｽ</v>
      </c>
      <c r="P5897" s="16" t="n">
        <f aca="false">N(P5896)+IF($C5897=検索!$B$49,1,0)</f>
        <v>0</v>
      </c>
    </row>
    <row r="5898" customFormat="false" ht="15" hidden="false" customHeight="false" outlineLevel="0" collapsed="false">
      <c r="A5898" s="16" t="s">
        <v>221</v>
      </c>
      <c r="B5898" s="0" t="s">
        <v>13517</v>
      </c>
      <c r="C5898" s="0" t="n">
        <v>520</v>
      </c>
      <c r="D5898" s="0" t="str">
        <f aca="false">IFERROR(VLOOKUP($C5898,薬効分類マスタ!$A$2:$B$180,2,FALSE()),"未登録")</f>
        <v>漢方製剤</v>
      </c>
      <c r="E5898" s="16" t="s">
        <v>13501</v>
      </c>
      <c r="F5898" s="16" t="s">
        <v>224</v>
      </c>
      <c r="G5898" s="16" t="s">
        <v>13518</v>
      </c>
      <c r="H5898" s="16" t="s">
        <v>9549</v>
      </c>
      <c r="I5898" s="0" t="n">
        <v>13.4</v>
      </c>
      <c r="K5898" s="0" t="str">
        <f aca="false">IFERROR(IF(VLOOKUP($C5898,薬効分類マスタ!$A$2:$E$180,5,FALSE())=0,"",VLOOKUP($C5898,薬効分類マスタ!$A$2:$E$180,5,FALSE())),"")</f>
        <v/>
      </c>
      <c r="L5898" s="17"/>
      <c r="M5898" s="0" t="str">
        <f aca="false">IF($K5898="","",IF($L5898&lt;&gt;"",$L5898,VLOOKUP($C5898,薬効分類マスタ!$A$2:$F$180,6,FALSE())))</f>
        <v/>
      </c>
      <c r="N5898" s="0" t="str">
        <f aca="false">ASC(G5898)</f>
        <v>ﾂﾑﾗ葛根湯ｴｷｽ顆粒(医療用)</v>
      </c>
      <c r="O5898" s="0" t="str">
        <f aca="false">ASC(E5898)</f>
        <v>葛根湯ｴｷｽ</v>
      </c>
      <c r="P5898" s="16" t="n">
        <f aca="false">N(P5897)+IF($C5898=検索!$B$49,1,0)</f>
        <v>0</v>
      </c>
    </row>
    <row r="5899" customFormat="false" ht="15" hidden="false" customHeight="false" outlineLevel="0" collapsed="false">
      <c r="A5899" s="16" t="s">
        <v>221</v>
      </c>
      <c r="B5899" s="0" t="s">
        <v>13519</v>
      </c>
      <c r="C5899" s="0" t="n">
        <v>520</v>
      </c>
      <c r="D5899" s="0" t="str">
        <f aca="false">IFERROR(VLOOKUP($C5899,薬効分類マスタ!$A$2:$B$180,2,FALSE()),"未登録")</f>
        <v>漢方製剤</v>
      </c>
      <c r="E5899" s="16" t="s">
        <v>13501</v>
      </c>
      <c r="F5899" s="16" t="s">
        <v>224</v>
      </c>
      <c r="G5899" s="16" t="s">
        <v>13520</v>
      </c>
      <c r="H5899" s="16" t="s">
        <v>7659</v>
      </c>
      <c r="I5899" s="0" t="n">
        <v>9.6</v>
      </c>
      <c r="K5899" s="0" t="str">
        <f aca="false">IFERROR(IF(VLOOKUP($C5899,薬効分類マスタ!$A$2:$E$180,5,FALSE())=0,"",VLOOKUP($C5899,薬効分類マスタ!$A$2:$E$180,5,FALSE())),"")</f>
        <v/>
      </c>
      <c r="L5899" s="17"/>
      <c r="M5899" s="0" t="str">
        <f aca="false">IF($K5899="","",IF($L5899&lt;&gt;"",$L5899,VLOOKUP($C5899,薬効分類マスタ!$A$2:$F$180,6,FALSE())))</f>
        <v/>
      </c>
      <c r="N5899" s="0" t="str">
        <f aca="false">ASC(G5899)</f>
        <v>本草葛根湯ｴｷｽ顆粒-M</v>
      </c>
      <c r="O5899" s="0" t="str">
        <f aca="false">ASC(E5899)</f>
        <v>葛根湯ｴｷｽ</v>
      </c>
      <c r="P5899" s="16" t="n">
        <f aca="false">N(P5898)+IF($C5899=検索!$B$49,1,0)</f>
        <v>0</v>
      </c>
    </row>
    <row r="5900" customFormat="false" ht="15" hidden="false" customHeight="false" outlineLevel="0" collapsed="false">
      <c r="A5900" s="16" t="s">
        <v>221</v>
      </c>
      <c r="B5900" s="0" t="s">
        <v>13521</v>
      </c>
      <c r="C5900" s="0" t="n">
        <v>520</v>
      </c>
      <c r="D5900" s="0" t="str">
        <f aca="false">IFERROR(VLOOKUP($C5900,薬効分類マスタ!$A$2:$B$180,2,FALSE()),"未登録")</f>
        <v>漢方製剤</v>
      </c>
      <c r="E5900" s="16" t="s">
        <v>13501</v>
      </c>
      <c r="F5900" s="16" t="s">
        <v>1027</v>
      </c>
      <c r="G5900" s="16" t="s">
        <v>13522</v>
      </c>
      <c r="H5900" s="16" t="s">
        <v>13378</v>
      </c>
      <c r="I5900" s="0" t="n">
        <v>6.3</v>
      </c>
      <c r="K5900" s="0" t="str">
        <f aca="false">IFERROR(IF(VLOOKUP($C5900,薬効分類マスタ!$A$2:$E$180,5,FALSE())=0,"",VLOOKUP($C5900,薬効分類マスタ!$A$2:$E$180,5,FALSE())),"")</f>
        <v/>
      </c>
      <c r="L5900" s="17"/>
      <c r="M5900" s="0" t="str">
        <f aca="false">IF($K5900="","",IF($L5900&lt;&gt;"",$L5900,VLOOKUP($C5900,薬効分類マスタ!$A$2:$F$180,6,FALSE())))</f>
        <v/>
      </c>
      <c r="N5900" s="0" t="str">
        <f aca="false">ASC(G5900)</f>
        <v>ｵｰｽｷﾞ葛根湯ｴｷｽT錠</v>
      </c>
      <c r="O5900" s="0" t="str">
        <f aca="false">ASC(E5900)</f>
        <v>葛根湯ｴｷｽ</v>
      </c>
      <c r="P5900" s="16" t="n">
        <f aca="false">N(P5899)+IF($C5900=検索!$B$49,1,0)</f>
        <v>0</v>
      </c>
    </row>
    <row r="5901" customFormat="false" ht="15" hidden="false" customHeight="false" outlineLevel="0" collapsed="false">
      <c r="A5901" s="16" t="s">
        <v>221</v>
      </c>
      <c r="B5901" s="0" t="s">
        <v>13523</v>
      </c>
      <c r="C5901" s="0" t="n">
        <v>520</v>
      </c>
      <c r="D5901" s="0" t="str">
        <f aca="false">IFERROR(VLOOKUP($C5901,薬効分類マスタ!$A$2:$B$180,2,FALSE()),"未登録")</f>
        <v>漢方製剤</v>
      </c>
      <c r="E5901" s="16" t="s">
        <v>13501</v>
      </c>
      <c r="F5901" s="16" t="s">
        <v>1027</v>
      </c>
      <c r="G5901" s="16" t="s">
        <v>13524</v>
      </c>
      <c r="H5901" s="16" t="s">
        <v>13422</v>
      </c>
      <c r="I5901" s="0" t="n">
        <v>6.3</v>
      </c>
      <c r="K5901" s="0" t="str">
        <f aca="false">IFERROR(IF(VLOOKUP($C5901,薬効分類マスタ!$A$2:$E$180,5,FALSE())=0,"",VLOOKUP($C5901,薬効分類マスタ!$A$2:$E$180,5,FALSE())),"")</f>
        <v/>
      </c>
      <c r="L5901" s="17"/>
      <c r="M5901" s="0" t="str">
        <f aca="false">IF($K5901="","",IF($L5901&lt;&gt;"",$L5901,VLOOKUP($C5901,薬効分類マスタ!$A$2:$F$180,6,FALSE())))</f>
        <v/>
      </c>
      <c r="N5901" s="0" t="str">
        <f aca="false">ASC(G5901)</f>
        <v>ｸﾗｼｴ葛根湯ｴｷｽ錠T</v>
      </c>
      <c r="O5901" s="0" t="str">
        <f aca="false">ASC(E5901)</f>
        <v>葛根湯ｴｷｽ</v>
      </c>
      <c r="P5901" s="16" t="n">
        <f aca="false">N(P5900)+IF($C5901=検索!$B$49,1,0)</f>
        <v>0</v>
      </c>
    </row>
    <row r="5902" customFormat="false" ht="15" hidden="false" customHeight="false" outlineLevel="0" collapsed="false">
      <c r="A5902" s="16" t="s">
        <v>221</v>
      </c>
      <c r="B5902" s="0" t="s">
        <v>13525</v>
      </c>
      <c r="C5902" s="0" t="n">
        <v>520</v>
      </c>
      <c r="D5902" s="0" t="str">
        <f aca="false">IFERROR(VLOOKUP($C5902,薬効分類マスタ!$A$2:$B$180,2,FALSE()),"未登録")</f>
        <v>漢方製剤</v>
      </c>
      <c r="E5902" s="16" t="s">
        <v>13526</v>
      </c>
      <c r="F5902" s="16" t="s">
        <v>224</v>
      </c>
      <c r="G5902" s="16" t="s">
        <v>13527</v>
      </c>
      <c r="H5902" s="16" t="s">
        <v>12963</v>
      </c>
      <c r="I5902" s="0" t="n">
        <v>14.4</v>
      </c>
      <c r="K5902" s="0" t="str">
        <f aca="false">IFERROR(IF(VLOOKUP($C5902,薬効分類マスタ!$A$2:$E$180,5,FALSE())=0,"",VLOOKUP($C5902,薬効分類マスタ!$A$2:$E$180,5,FALSE())),"")</f>
        <v/>
      </c>
      <c r="L5902" s="17"/>
      <c r="M5902" s="0" t="str">
        <f aca="false">IF($K5902="","",IF($L5902&lt;&gt;"",$L5902,VLOOKUP($C5902,薬効分類マスタ!$A$2:$F$180,6,FALSE())))</f>
        <v/>
      </c>
      <c r="N5902" s="0" t="str">
        <f aca="false">ASC(G5902)</f>
        <v>三和葛根加朮附湯ｴｷｽ細粒</v>
      </c>
      <c r="O5902" s="0" t="str">
        <f aca="false">ASC(E5902)</f>
        <v>葛根加朮附湯ｴｷｽ</v>
      </c>
      <c r="P5902" s="16" t="n">
        <f aca="false">N(P5901)+IF($C5902=検索!$B$49,1,0)</f>
        <v>0</v>
      </c>
    </row>
    <row r="5903" customFormat="false" ht="15" hidden="false" customHeight="false" outlineLevel="0" collapsed="false">
      <c r="A5903" s="16" t="s">
        <v>221</v>
      </c>
      <c r="B5903" s="0" t="s">
        <v>13528</v>
      </c>
      <c r="C5903" s="0" t="n">
        <v>520</v>
      </c>
      <c r="D5903" s="0" t="str">
        <f aca="false">IFERROR(VLOOKUP($C5903,薬効分類マスタ!$A$2:$B$180,2,FALSE()),"未登録")</f>
        <v>漢方製剤</v>
      </c>
      <c r="E5903" s="16" t="s">
        <v>13529</v>
      </c>
      <c r="F5903" s="16" t="s">
        <v>224</v>
      </c>
      <c r="G5903" s="16" t="s">
        <v>13530</v>
      </c>
      <c r="H5903" s="16" t="s">
        <v>13369</v>
      </c>
      <c r="I5903" s="0" t="n">
        <v>6.9</v>
      </c>
      <c r="K5903" s="0" t="str">
        <f aca="false">IFERROR(IF(VLOOKUP($C5903,薬効分類マスタ!$A$2:$E$180,5,FALSE())=0,"",VLOOKUP($C5903,薬効分類マスタ!$A$2:$E$180,5,FALSE())),"")</f>
        <v/>
      </c>
      <c r="L5903" s="17"/>
      <c r="M5903" s="0" t="str">
        <f aca="false">IF($K5903="","",IF($L5903&lt;&gt;"",$L5903,VLOOKUP($C5903,薬効分類マスタ!$A$2:$F$180,6,FALSE())))</f>
        <v/>
      </c>
      <c r="N5903" s="0" t="str">
        <f aca="false">ASC(G5903)</f>
        <v>ｺﾀﾛｰ葛根湯加辛夷川きゅうｴｷｽ細粒</v>
      </c>
      <c r="O5903" s="0" t="str">
        <f aca="false">ASC(E5903)</f>
        <v>葛根湯加川きゅう辛夷ｴｷｽ</v>
      </c>
      <c r="P5903" s="16" t="n">
        <f aca="false">N(P5902)+IF($C5903=検索!$B$49,1,0)</f>
        <v>0</v>
      </c>
    </row>
    <row r="5904" customFormat="false" ht="15" hidden="false" customHeight="false" outlineLevel="0" collapsed="false">
      <c r="A5904" s="16" t="s">
        <v>221</v>
      </c>
      <c r="B5904" s="0" t="s">
        <v>13531</v>
      </c>
      <c r="C5904" s="0" t="n">
        <v>520</v>
      </c>
      <c r="D5904" s="0" t="str">
        <f aca="false">IFERROR(VLOOKUP($C5904,薬効分類マスタ!$A$2:$B$180,2,FALSE()),"未登録")</f>
        <v>漢方製剤</v>
      </c>
      <c r="E5904" s="16" t="s">
        <v>13529</v>
      </c>
      <c r="F5904" s="16" t="s">
        <v>224</v>
      </c>
      <c r="G5904" s="16" t="s">
        <v>13532</v>
      </c>
      <c r="H5904" s="16" t="s">
        <v>13372</v>
      </c>
      <c r="I5904" s="0" t="n">
        <v>14</v>
      </c>
      <c r="K5904" s="0" t="str">
        <f aca="false">IFERROR(IF(VLOOKUP($C5904,薬効分類マスタ!$A$2:$E$180,5,FALSE())=0,"",VLOOKUP($C5904,薬効分類マスタ!$A$2:$E$180,5,FALSE())),"")</f>
        <v/>
      </c>
      <c r="L5904" s="17"/>
      <c r="M5904" s="0" t="str">
        <f aca="false">IF($K5904="","",IF($L5904&lt;&gt;"",$L5904,VLOOKUP($C5904,薬効分類マスタ!$A$2:$F$180,6,FALSE())))</f>
        <v/>
      </c>
      <c r="N5904" s="0" t="str">
        <f aca="false">ASC(G5904)</f>
        <v>〔東洋〕葛根湯加川きゅう辛夷ｴｷｽ細粒</v>
      </c>
      <c r="O5904" s="0" t="str">
        <f aca="false">ASC(E5904)</f>
        <v>葛根湯加川きゅう辛夷ｴｷｽ</v>
      </c>
      <c r="P5904" s="16" t="n">
        <f aca="false">N(P5903)+IF($C5904=検索!$B$49,1,0)</f>
        <v>0</v>
      </c>
    </row>
    <row r="5905" customFormat="false" ht="15" hidden="false" customHeight="false" outlineLevel="0" collapsed="false">
      <c r="A5905" s="16" t="s">
        <v>221</v>
      </c>
      <c r="B5905" s="0" t="s">
        <v>13533</v>
      </c>
      <c r="C5905" s="0" t="n">
        <v>520</v>
      </c>
      <c r="D5905" s="0" t="str">
        <f aca="false">IFERROR(VLOOKUP($C5905,薬効分類マスタ!$A$2:$B$180,2,FALSE()),"未登録")</f>
        <v>漢方製剤</v>
      </c>
      <c r="E5905" s="16" t="s">
        <v>13529</v>
      </c>
      <c r="F5905" s="16" t="s">
        <v>224</v>
      </c>
      <c r="G5905" s="16" t="s">
        <v>13534</v>
      </c>
      <c r="H5905" s="16" t="s">
        <v>13375</v>
      </c>
      <c r="I5905" s="0" t="n">
        <v>12.9</v>
      </c>
      <c r="K5905" s="0" t="str">
        <f aca="false">IFERROR(IF(VLOOKUP($C5905,薬効分類マスタ!$A$2:$E$180,5,FALSE())=0,"",VLOOKUP($C5905,薬効分類マスタ!$A$2:$E$180,5,FALSE())),"")</f>
        <v/>
      </c>
      <c r="L5905" s="17"/>
      <c r="M5905" s="0" t="str">
        <f aca="false">IF($K5905="","",IF($L5905&lt;&gt;"",$L5905,VLOOKUP($C5905,薬効分類マスタ!$A$2:$F$180,6,FALSE())))</f>
        <v/>
      </c>
      <c r="N5905" s="0" t="str">
        <f aca="false">ASC(G5905)</f>
        <v>ｸﾗｼｴ葛根湯加川きゅう辛夷ｴｷｽ細粒</v>
      </c>
      <c r="O5905" s="0" t="str">
        <f aca="false">ASC(E5905)</f>
        <v>葛根湯加川きゅう辛夷ｴｷｽ</v>
      </c>
      <c r="P5905" s="16" t="n">
        <f aca="false">N(P5904)+IF($C5905=検索!$B$49,1,0)</f>
        <v>0</v>
      </c>
    </row>
    <row r="5906" customFormat="false" ht="15" hidden="false" customHeight="false" outlineLevel="0" collapsed="false">
      <c r="A5906" s="16" t="s">
        <v>221</v>
      </c>
      <c r="B5906" s="0" t="s">
        <v>13535</v>
      </c>
      <c r="C5906" s="0" t="n">
        <v>520</v>
      </c>
      <c r="D5906" s="0" t="str">
        <f aca="false">IFERROR(VLOOKUP($C5906,薬効分類マスタ!$A$2:$B$180,2,FALSE()),"未登録")</f>
        <v>漢方製剤</v>
      </c>
      <c r="E5906" s="16" t="s">
        <v>13529</v>
      </c>
      <c r="F5906" s="16" t="s">
        <v>224</v>
      </c>
      <c r="G5906" s="16" t="s">
        <v>13536</v>
      </c>
      <c r="H5906" s="16" t="s">
        <v>13378</v>
      </c>
      <c r="I5906" s="0" t="n">
        <v>6.9</v>
      </c>
      <c r="K5906" s="0" t="str">
        <f aca="false">IFERROR(IF(VLOOKUP($C5906,薬効分類マスタ!$A$2:$E$180,5,FALSE())=0,"",VLOOKUP($C5906,薬効分類マスタ!$A$2:$E$180,5,FALSE())),"")</f>
        <v/>
      </c>
      <c r="L5906" s="17"/>
      <c r="M5906" s="0" t="str">
        <f aca="false">IF($K5906="","",IF($L5906&lt;&gt;"",$L5906,VLOOKUP($C5906,薬効分類マスタ!$A$2:$F$180,6,FALSE())))</f>
        <v/>
      </c>
      <c r="N5906" s="0" t="str">
        <f aca="false">ASC(G5906)</f>
        <v>ｵｰｽｷﾞ葛根湯加川きゅう辛夷ｴｷｽG</v>
      </c>
      <c r="O5906" s="0" t="str">
        <f aca="false">ASC(E5906)</f>
        <v>葛根湯加川きゅう辛夷ｴｷｽ</v>
      </c>
      <c r="P5906" s="16" t="n">
        <f aca="false">N(P5905)+IF($C5906=検索!$B$49,1,0)</f>
        <v>0</v>
      </c>
    </row>
    <row r="5907" customFormat="false" ht="15" hidden="false" customHeight="false" outlineLevel="0" collapsed="false">
      <c r="A5907" s="16" t="s">
        <v>221</v>
      </c>
      <c r="B5907" s="0" t="s">
        <v>13537</v>
      </c>
      <c r="C5907" s="0" t="n">
        <v>520</v>
      </c>
      <c r="D5907" s="0" t="str">
        <f aca="false">IFERROR(VLOOKUP($C5907,薬効分類マスタ!$A$2:$B$180,2,FALSE()),"未登録")</f>
        <v>漢方製剤</v>
      </c>
      <c r="E5907" s="16" t="s">
        <v>13529</v>
      </c>
      <c r="F5907" s="16" t="s">
        <v>224</v>
      </c>
      <c r="G5907" s="16" t="s">
        <v>13538</v>
      </c>
      <c r="H5907" s="16" t="s">
        <v>13381</v>
      </c>
      <c r="I5907" s="0" t="n">
        <v>11</v>
      </c>
      <c r="K5907" s="0" t="str">
        <f aca="false">IFERROR(IF(VLOOKUP($C5907,薬効分類マスタ!$A$2:$E$180,5,FALSE())=0,"",VLOOKUP($C5907,薬効分類マスタ!$A$2:$E$180,5,FALSE())),"")</f>
        <v/>
      </c>
      <c r="L5907" s="17"/>
      <c r="M5907" s="0" t="str">
        <f aca="false">IF($K5907="","",IF($L5907&lt;&gt;"",$L5907,VLOOKUP($C5907,薬効分類マスタ!$A$2:$F$180,6,FALSE())))</f>
        <v/>
      </c>
      <c r="N5907" s="0" t="str">
        <f aca="false">ASC(G5907)</f>
        <v>JPS葛根湯加川きゅう辛夷ｴｷｽ顆粒〔調剤用〕</v>
      </c>
      <c r="O5907" s="0" t="str">
        <f aca="false">ASC(E5907)</f>
        <v>葛根湯加川きゅう辛夷ｴｷｽ</v>
      </c>
      <c r="P5907" s="16" t="n">
        <f aca="false">N(P5906)+IF($C5907=検索!$B$49,1,0)</f>
        <v>0</v>
      </c>
    </row>
    <row r="5908" customFormat="false" ht="15" hidden="false" customHeight="false" outlineLevel="0" collapsed="false">
      <c r="A5908" s="16" t="s">
        <v>221</v>
      </c>
      <c r="B5908" s="0" t="s">
        <v>13539</v>
      </c>
      <c r="C5908" s="0" t="n">
        <v>520</v>
      </c>
      <c r="D5908" s="0" t="str">
        <f aca="false">IFERROR(VLOOKUP($C5908,薬効分類マスタ!$A$2:$B$180,2,FALSE()),"未登録")</f>
        <v>漢方製剤</v>
      </c>
      <c r="E5908" s="16" t="s">
        <v>13529</v>
      </c>
      <c r="F5908" s="16" t="s">
        <v>224</v>
      </c>
      <c r="G5908" s="16" t="s">
        <v>13540</v>
      </c>
      <c r="H5908" s="16" t="s">
        <v>9549</v>
      </c>
      <c r="I5908" s="0" t="n">
        <v>10.1</v>
      </c>
      <c r="K5908" s="0" t="str">
        <f aca="false">IFERROR(IF(VLOOKUP($C5908,薬効分類マスタ!$A$2:$E$180,5,FALSE())=0,"",VLOOKUP($C5908,薬効分類マスタ!$A$2:$E$180,5,FALSE())),"")</f>
        <v/>
      </c>
      <c r="L5908" s="17"/>
      <c r="M5908" s="0" t="str">
        <f aca="false">IF($K5908="","",IF($L5908&lt;&gt;"",$L5908,VLOOKUP($C5908,薬効分類マスタ!$A$2:$F$180,6,FALSE())))</f>
        <v/>
      </c>
      <c r="N5908" s="0" t="str">
        <f aca="false">ASC(G5908)</f>
        <v>ﾂﾑﾗ葛根湯加川きゅう辛夷ｴｷｽ顆粒(医療用)</v>
      </c>
      <c r="O5908" s="0" t="str">
        <f aca="false">ASC(E5908)</f>
        <v>葛根湯加川きゅう辛夷ｴｷｽ</v>
      </c>
      <c r="P5908" s="16" t="n">
        <f aca="false">N(P5907)+IF($C5908=検索!$B$49,1,0)</f>
        <v>0</v>
      </c>
    </row>
    <row r="5909" customFormat="false" ht="15" hidden="false" customHeight="false" outlineLevel="0" collapsed="false">
      <c r="A5909" s="16" t="s">
        <v>221</v>
      </c>
      <c r="B5909" s="0" t="s">
        <v>13541</v>
      </c>
      <c r="C5909" s="0" t="n">
        <v>520</v>
      </c>
      <c r="D5909" s="0" t="str">
        <f aca="false">IFERROR(VLOOKUP($C5909,薬効分類マスタ!$A$2:$B$180,2,FALSE()),"未登録")</f>
        <v>漢方製剤</v>
      </c>
      <c r="E5909" s="16" t="s">
        <v>13529</v>
      </c>
      <c r="F5909" s="16" t="s">
        <v>224</v>
      </c>
      <c r="G5909" s="16" t="s">
        <v>13542</v>
      </c>
      <c r="H5909" s="16" t="s">
        <v>7659</v>
      </c>
      <c r="I5909" s="0" t="n">
        <v>9.4</v>
      </c>
      <c r="K5909" s="0" t="str">
        <f aca="false">IFERROR(IF(VLOOKUP($C5909,薬効分類マスタ!$A$2:$E$180,5,FALSE())=0,"",VLOOKUP($C5909,薬効分類マスタ!$A$2:$E$180,5,FALSE())),"")</f>
        <v/>
      </c>
      <c r="L5909" s="17"/>
      <c r="M5909" s="0" t="str">
        <f aca="false">IF($K5909="","",IF($L5909&lt;&gt;"",$L5909,VLOOKUP($C5909,薬効分類マスタ!$A$2:$F$180,6,FALSE())))</f>
        <v/>
      </c>
      <c r="N5909" s="0" t="str">
        <f aca="false">ASC(G5909)</f>
        <v>本草葛根湯加川きゅう辛夷ｴｷｽ顆粒-M</v>
      </c>
      <c r="O5909" s="0" t="str">
        <f aca="false">ASC(E5909)</f>
        <v>葛根湯加川きゅう辛夷ｴｷｽ</v>
      </c>
      <c r="P5909" s="16" t="n">
        <f aca="false">N(P5908)+IF($C5909=検索!$B$49,1,0)</f>
        <v>0</v>
      </c>
    </row>
    <row r="5910" customFormat="false" ht="15" hidden="false" customHeight="false" outlineLevel="0" collapsed="false">
      <c r="A5910" s="16" t="s">
        <v>221</v>
      </c>
      <c r="B5910" s="0" t="s">
        <v>13543</v>
      </c>
      <c r="C5910" s="0" t="n">
        <v>520</v>
      </c>
      <c r="D5910" s="0" t="str">
        <f aca="false">IFERROR(VLOOKUP($C5910,薬効分類マスタ!$A$2:$B$180,2,FALSE()),"未登録")</f>
        <v>漢方製剤</v>
      </c>
      <c r="E5910" s="16" t="s">
        <v>13529</v>
      </c>
      <c r="F5910" s="16" t="s">
        <v>1027</v>
      </c>
      <c r="G5910" s="16" t="s">
        <v>13544</v>
      </c>
      <c r="H5910" s="16" t="s">
        <v>13422</v>
      </c>
      <c r="I5910" s="0" t="n">
        <v>6.3</v>
      </c>
      <c r="K5910" s="0" t="str">
        <f aca="false">IFERROR(IF(VLOOKUP($C5910,薬効分類マスタ!$A$2:$E$180,5,FALSE())=0,"",VLOOKUP($C5910,薬効分類マスタ!$A$2:$E$180,5,FALSE())),"")</f>
        <v/>
      </c>
      <c r="L5910" s="17"/>
      <c r="M5910" s="0" t="str">
        <f aca="false">IF($K5910="","",IF($L5910&lt;&gt;"",$L5910,VLOOKUP($C5910,薬効分類マスタ!$A$2:$F$180,6,FALSE())))</f>
        <v/>
      </c>
      <c r="N5910" s="0" t="str">
        <f aca="false">ASC(G5910)</f>
        <v>ｸﾗｼｴ葛根湯加川きゅう辛夷ｴｷｽ錠</v>
      </c>
      <c r="O5910" s="0" t="str">
        <f aca="false">ASC(E5910)</f>
        <v>葛根湯加川きゅう辛夷ｴｷｽ</v>
      </c>
      <c r="P5910" s="16" t="n">
        <f aca="false">N(P5909)+IF($C5910=検索!$B$49,1,0)</f>
        <v>0</v>
      </c>
    </row>
    <row r="5911" customFormat="false" ht="15" hidden="false" customHeight="false" outlineLevel="0" collapsed="false">
      <c r="A5911" s="16" t="s">
        <v>221</v>
      </c>
      <c r="B5911" s="0" t="s">
        <v>13545</v>
      </c>
      <c r="C5911" s="0" t="n">
        <v>520</v>
      </c>
      <c r="D5911" s="0" t="str">
        <f aca="false">IFERROR(VLOOKUP($C5911,薬効分類マスタ!$A$2:$B$180,2,FALSE()),"未登録")</f>
        <v>漢方製剤</v>
      </c>
      <c r="E5911" s="16" t="s">
        <v>13546</v>
      </c>
      <c r="F5911" s="16" t="s">
        <v>224</v>
      </c>
      <c r="G5911" s="16" t="s">
        <v>13547</v>
      </c>
      <c r="H5911" s="16" t="s">
        <v>13372</v>
      </c>
      <c r="I5911" s="0" t="n">
        <v>19.7</v>
      </c>
      <c r="K5911" s="0" t="str">
        <f aca="false">IFERROR(IF(VLOOKUP($C5911,薬効分類マスタ!$A$2:$E$180,5,FALSE())=0,"",VLOOKUP($C5911,薬効分類マスタ!$A$2:$E$180,5,FALSE())),"")</f>
        <v/>
      </c>
      <c r="L5911" s="17"/>
      <c r="M5911" s="0" t="str">
        <f aca="false">IF($K5911="","",IF($L5911&lt;&gt;"",$L5911,VLOOKUP($C5911,薬効分類マスタ!$A$2:$F$180,6,FALSE())))</f>
        <v/>
      </c>
      <c r="N5911" s="0" t="str">
        <f aca="false">ASC(G5911)</f>
        <v>〔東洋〕加味帰脾湯ｴｷｽ細粒</v>
      </c>
      <c r="O5911" s="0" t="str">
        <f aca="false">ASC(E5911)</f>
        <v>加味帰脾湯ｴｷｽ</v>
      </c>
      <c r="P5911" s="16" t="n">
        <f aca="false">N(P5910)+IF($C5911=検索!$B$49,1,0)</f>
        <v>0</v>
      </c>
    </row>
    <row r="5912" customFormat="false" ht="15" hidden="false" customHeight="false" outlineLevel="0" collapsed="false">
      <c r="A5912" s="16" t="s">
        <v>221</v>
      </c>
      <c r="B5912" s="0" t="s">
        <v>13548</v>
      </c>
      <c r="C5912" s="0" t="n">
        <v>520</v>
      </c>
      <c r="D5912" s="0" t="str">
        <f aca="false">IFERROR(VLOOKUP($C5912,薬効分類マスタ!$A$2:$B$180,2,FALSE()),"未登録")</f>
        <v>漢方製剤</v>
      </c>
      <c r="E5912" s="16" t="s">
        <v>13546</v>
      </c>
      <c r="F5912" s="16" t="s">
        <v>224</v>
      </c>
      <c r="G5912" s="16" t="s">
        <v>13549</v>
      </c>
      <c r="H5912" s="16" t="s">
        <v>13375</v>
      </c>
      <c r="I5912" s="0" t="n">
        <v>25.5</v>
      </c>
      <c r="K5912" s="0" t="str">
        <f aca="false">IFERROR(IF(VLOOKUP($C5912,薬効分類マスタ!$A$2:$E$180,5,FALSE())=0,"",VLOOKUP($C5912,薬効分類マスタ!$A$2:$E$180,5,FALSE())),"")</f>
        <v/>
      </c>
      <c r="L5912" s="17"/>
      <c r="M5912" s="0" t="str">
        <f aca="false">IF($K5912="","",IF($L5912&lt;&gt;"",$L5912,VLOOKUP($C5912,薬効分類マスタ!$A$2:$F$180,6,FALSE())))</f>
        <v/>
      </c>
      <c r="N5912" s="0" t="str">
        <f aca="false">ASC(G5912)</f>
        <v>ｸﾗｼｴ加味帰脾湯ｴｷｽ細粒</v>
      </c>
      <c r="O5912" s="0" t="str">
        <f aca="false">ASC(E5912)</f>
        <v>加味帰脾湯ｴｷｽ</v>
      </c>
      <c r="P5912" s="16" t="n">
        <f aca="false">N(P5911)+IF($C5912=検索!$B$49,1,0)</f>
        <v>0</v>
      </c>
    </row>
    <row r="5913" customFormat="false" ht="15" hidden="false" customHeight="false" outlineLevel="0" collapsed="false">
      <c r="A5913" s="16" t="s">
        <v>221</v>
      </c>
      <c r="B5913" s="0" t="s">
        <v>13550</v>
      </c>
      <c r="C5913" s="0" t="n">
        <v>520</v>
      </c>
      <c r="D5913" s="0" t="str">
        <f aca="false">IFERROR(VLOOKUP($C5913,薬効分類マスタ!$A$2:$B$180,2,FALSE()),"未登録")</f>
        <v>漢方製剤</v>
      </c>
      <c r="E5913" s="16" t="s">
        <v>13546</v>
      </c>
      <c r="F5913" s="16" t="s">
        <v>224</v>
      </c>
      <c r="G5913" s="16" t="s">
        <v>13551</v>
      </c>
      <c r="H5913" s="16" t="s">
        <v>13378</v>
      </c>
      <c r="I5913" s="0" t="n">
        <v>11.3</v>
      </c>
      <c r="K5913" s="0" t="str">
        <f aca="false">IFERROR(IF(VLOOKUP($C5913,薬効分類マスタ!$A$2:$E$180,5,FALSE())=0,"",VLOOKUP($C5913,薬効分類マスタ!$A$2:$E$180,5,FALSE())),"")</f>
        <v/>
      </c>
      <c r="L5913" s="17"/>
      <c r="M5913" s="0" t="str">
        <f aca="false">IF($K5913="","",IF($L5913&lt;&gt;"",$L5913,VLOOKUP($C5913,薬効分類マスタ!$A$2:$F$180,6,FALSE())))</f>
        <v/>
      </c>
      <c r="N5913" s="0" t="str">
        <f aca="false">ASC(G5913)</f>
        <v>ｵｰｽｷﾞ加味帰脾湯ｴｷｽG</v>
      </c>
      <c r="O5913" s="0" t="str">
        <f aca="false">ASC(E5913)</f>
        <v>加味帰脾湯ｴｷｽ</v>
      </c>
      <c r="P5913" s="16" t="n">
        <f aca="false">N(P5912)+IF($C5913=検索!$B$49,1,0)</f>
        <v>0</v>
      </c>
    </row>
    <row r="5914" customFormat="false" ht="15" hidden="false" customHeight="false" outlineLevel="0" collapsed="false">
      <c r="A5914" s="16" t="s">
        <v>221</v>
      </c>
      <c r="B5914" s="0" t="s">
        <v>13552</v>
      </c>
      <c r="C5914" s="0" t="n">
        <v>520</v>
      </c>
      <c r="D5914" s="0" t="str">
        <f aca="false">IFERROR(VLOOKUP($C5914,薬効分類マスタ!$A$2:$B$180,2,FALSE()),"未登録")</f>
        <v>漢方製剤</v>
      </c>
      <c r="E5914" s="16" t="s">
        <v>13546</v>
      </c>
      <c r="F5914" s="16" t="s">
        <v>224</v>
      </c>
      <c r="G5914" s="16" t="s">
        <v>13553</v>
      </c>
      <c r="H5914" s="16" t="s">
        <v>13451</v>
      </c>
      <c r="I5914" s="0" t="n">
        <v>24.3</v>
      </c>
      <c r="K5914" s="0" t="str">
        <f aca="false">IFERROR(IF(VLOOKUP($C5914,薬効分類マスタ!$A$2:$E$180,5,FALSE())=0,"",VLOOKUP($C5914,薬効分類マスタ!$A$2:$E$180,5,FALSE())),"")</f>
        <v/>
      </c>
      <c r="L5914" s="17"/>
      <c r="M5914" s="0" t="str">
        <f aca="false">IF($K5914="","",IF($L5914&lt;&gt;"",$L5914,VLOOKUP($C5914,薬効分類マスタ!$A$2:$F$180,6,FALSE())))</f>
        <v/>
      </c>
      <c r="N5914" s="0" t="str">
        <f aca="false">ASC(G5914)</f>
        <v>太虎堂の加味帰脾湯ｴｷｽ顆粒</v>
      </c>
      <c r="O5914" s="0" t="str">
        <f aca="false">ASC(E5914)</f>
        <v>加味帰脾湯ｴｷｽ</v>
      </c>
      <c r="P5914" s="16" t="n">
        <f aca="false">N(P5913)+IF($C5914=検索!$B$49,1,0)</f>
        <v>0</v>
      </c>
    </row>
    <row r="5915" customFormat="false" ht="15" hidden="false" customHeight="false" outlineLevel="0" collapsed="false">
      <c r="A5915" s="16" t="s">
        <v>221</v>
      </c>
      <c r="B5915" s="0" t="s">
        <v>13554</v>
      </c>
      <c r="C5915" s="0" t="n">
        <v>520</v>
      </c>
      <c r="D5915" s="0" t="str">
        <f aca="false">IFERROR(VLOOKUP($C5915,薬効分類マスタ!$A$2:$B$180,2,FALSE()),"未登録")</f>
        <v>漢方製剤</v>
      </c>
      <c r="E5915" s="16" t="s">
        <v>13546</v>
      </c>
      <c r="F5915" s="16" t="s">
        <v>224</v>
      </c>
      <c r="G5915" s="16" t="s">
        <v>13555</v>
      </c>
      <c r="H5915" s="16" t="s">
        <v>9549</v>
      </c>
      <c r="I5915" s="0" t="n">
        <v>25.9</v>
      </c>
      <c r="K5915" s="0" t="str">
        <f aca="false">IFERROR(IF(VLOOKUP($C5915,薬効分類マスタ!$A$2:$E$180,5,FALSE())=0,"",VLOOKUP($C5915,薬効分類マスタ!$A$2:$E$180,5,FALSE())),"")</f>
        <v/>
      </c>
      <c r="L5915" s="17"/>
      <c r="M5915" s="0" t="str">
        <f aca="false">IF($K5915="","",IF($L5915&lt;&gt;"",$L5915,VLOOKUP($C5915,薬効分類マスタ!$A$2:$F$180,6,FALSE())))</f>
        <v/>
      </c>
      <c r="N5915" s="0" t="str">
        <f aca="false">ASC(G5915)</f>
        <v>ﾂﾑﾗ加味帰脾湯ｴｷｽ顆粒(医療用)</v>
      </c>
      <c r="O5915" s="0" t="str">
        <f aca="false">ASC(E5915)</f>
        <v>加味帰脾湯ｴｷｽ</v>
      </c>
      <c r="P5915" s="16" t="n">
        <f aca="false">N(P5914)+IF($C5915=検索!$B$49,1,0)</f>
        <v>0</v>
      </c>
    </row>
    <row r="5916" customFormat="false" ht="15" hidden="false" customHeight="false" outlineLevel="0" collapsed="false">
      <c r="A5916" s="16" t="s">
        <v>221</v>
      </c>
      <c r="B5916" s="0" t="s">
        <v>13556</v>
      </c>
      <c r="C5916" s="0" t="n">
        <v>520</v>
      </c>
      <c r="D5916" s="0" t="str">
        <f aca="false">IFERROR(VLOOKUP($C5916,薬効分類マスタ!$A$2:$B$180,2,FALSE()),"未登録")</f>
        <v>漢方製剤</v>
      </c>
      <c r="E5916" s="16" t="s">
        <v>13546</v>
      </c>
      <c r="F5916" s="16" t="s">
        <v>1027</v>
      </c>
      <c r="G5916" s="16" t="s">
        <v>13557</v>
      </c>
      <c r="H5916" s="16" t="s">
        <v>13422</v>
      </c>
      <c r="I5916" s="0" t="n">
        <v>9.6</v>
      </c>
      <c r="K5916" s="0" t="str">
        <f aca="false">IFERROR(IF(VLOOKUP($C5916,薬効分類マスタ!$A$2:$E$180,5,FALSE())=0,"",VLOOKUP($C5916,薬効分類マスタ!$A$2:$E$180,5,FALSE())),"")</f>
        <v/>
      </c>
      <c r="L5916" s="17"/>
      <c r="M5916" s="0" t="str">
        <f aca="false">IF($K5916="","",IF($L5916&lt;&gt;"",$L5916,VLOOKUP($C5916,薬効分類マスタ!$A$2:$F$180,6,FALSE())))</f>
        <v/>
      </c>
      <c r="N5916" s="0" t="str">
        <f aca="false">ASC(G5916)</f>
        <v>ｸﾗｼｴ加味帰脾湯ｴｷｽ錠</v>
      </c>
      <c r="O5916" s="0" t="str">
        <f aca="false">ASC(E5916)</f>
        <v>加味帰脾湯ｴｷｽ</v>
      </c>
      <c r="P5916" s="16" t="n">
        <f aca="false">N(P5915)+IF($C5916=検索!$B$49,1,0)</f>
        <v>0</v>
      </c>
    </row>
    <row r="5917" customFormat="false" ht="15" hidden="false" customHeight="false" outlineLevel="0" collapsed="false">
      <c r="A5917" s="16" t="s">
        <v>221</v>
      </c>
      <c r="B5917" s="0" t="s">
        <v>13558</v>
      </c>
      <c r="C5917" s="0" t="n">
        <v>520</v>
      </c>
      <c r="D5917" s="0" t="str">
        <f aca="false">IFERROR(VLOOKUP($C5917,薬効分類マスタ!$A$2:$B$180,2,FALSE()),"未登録")</f>
        <v>漢方製剤</v>
      </c>
      <c r="E5917" s="16" t="s">
        <v>13559</v>
      </c>
      <c r="F5917" s="16" t="s">
        <v>224</v>
      </c>
      <c r="G5917" s="16" t="s">
        <v>13560</v>
      </c>
      <c r="H5917" s="16" t="s">
        <v>13451</v>
      </c>
      <c r="I5917" s="0" t="n">
        <v>13.1</v>
      </c>
      <c r="K5917" s="0" t="str">
        <f aca="false">IFERROR(IF(VLOOKUP($C5917,薬効分類マスタ!$A$2:$E$180,5,FALSE())=0,"",VLOOKUP($C5917,薬効分類マスタ!$A$2:$E$180,5,FALSE())),"")</f>
        <v/>
      </c>
      <c r="L5917" s="17"/>
      <c r="M5917" s="0" t="str">
        <f aca="false">IF($K5917="","",IF($L5917&lt;&gt;"",$L5917,VLOOKUP($C5917,薬効分類マスタ!$A$2:$F$180,6,FALSE())))</f>
        <v/>
      </c>
      <c r="N5917" s="0" t="str">
        <f aca="false">ASC(G5917)</f>
        <v>太虎堂の加味逍遙散ｴｷｽ散</v>
      </c>
      <c r="O5917" s="0" t="str">
        <f aca="false">ASC(E5917)</f>
        <v>加味逍遙散ｴｷｽ</v>
      </c>
      <c r="P5917" s="16" t="n">
        <f aca="false">N(P5916)+IF($C5917=検索!$B$49,1,0)</f>
        <v>0</v>
      </c>
    </row>
    <row r="5918" customFormat="false" ht="15" hidden="false" customHeight="false" outlineLevel="0" collapsed="false">
      <c r="A5918" s="16" t="s">
        <v>221</v>
      </c>
      <c r="B5918" s="0" t="s">
        <v>13561</v>
      </c>
      <c r="C5918" s="0" t="n">
        <v>520</v>
      </c>
      <c r="D5918" s="0" t="str">
        <f aca="false">IFERROR(VLOOKUP($C5918,薬効分類マスタ!$A$2:$B$180,2,FALSE()),"未登録")</f>
        <v>漢方製剤</v>
      </c>
      <c r="E5918" s="16" t="s">
        <v>13559</v>
      </c>
      <c r="F5918" s="16" t="s">
        <v>224</v>
      </c>
      <c r="G5918" s="16" t="s">
        <v>13562</v>
      </c>
      <c r="H5918" s="16" t="s">
        <v>13369</v>
      </c>
      <c r="I5918" s="0" t="n">
        <v>12.1</v>
      </c>
      <c r="K5918" s="0" t="str">
        <f aca="false">IFERROR(IF(VLOOKUP($C5918,薬効分類マスタ!$A$2:$E$180,5,FALSE())=0,"",VLOOKUP($C5918,薬効分類マスタ!$A$2:$E$180,5,FALSE())),"")</f>
        <v/>
      </c>
      <c r="L5918" s="17"/>
      <c r="M5918" s="0" t="str">
        <f aca="false">IF($K5918="","",IF($L5918&lt;&gt;"",$L5918,VLOOKUP($C5918,薬効分類マスタ!$A$2:$F$180,6,FALSE())))</f>
        <v/>
      </c>
      <c r="N5918" s="0" t="str">
        <f aca="false">ASC(G5918)</f>
        <v>ｺﾀﾛｰ加味逍遙散ｴｷｽ細粒</v>
      </c>
      <c r="O5918" s="0" t="str">
        <f aca="false">ASC(E5918)</f>
        <v>加味逍遙散ｴｷｽ</v>
      </c>
      <c r="P5918" s="16" t="n">
        <f aca="false">N(P5917)+IF($C5918=検索!$B$49,1,0)</f>
        <v>0</v>
      </c>
    </row>
    <row r="5919" customFormat="false" ht="15" hidden="false" customHeight="false" outlineLevel="0" collapsed="false">
      <c r="A5919" s="16" t="s">
        <v>221</v>
      </c>
      <c r="B5919" s="0" t="s">
        <v>13563</v>
      </c>
      <c r="C5919" s="0" t="n">
        <v>520</v>
      </c>
      <c r="D5919" s="0" t="str">
        <f aca="false">IFERROR(VLOOKUP($C5919,薬効分類マスタ!$A$2:$B$180,2,FALSE()),"未登録")</f>
        <v>漢方製剤</v>
      </c>
      <c r="E5919" s="16" t="s">
        <v>13559</v>
      </c>
      <c r="F5919" s="16" t="s">
        <v>224</v>
      </c>
      <c r="G5919" s="16" t="s">
        <v>13564</v>
      </c>
      <c r="H5919" s="16" t="s">
        <v>13417</v>
      </c>
      <c r="I5919" s="0" t="n">
        <v>18.3</v>
      </c>
      <c r="K5919" s="0" t="str">
        <f aca="false">IFERROR(IF(VLOOKUP($C5919,薬効分類マスタ!$A$2:$E$180,5,FALSE())=0,"",VLOOKUP($C5919,薬効分類マスタ!$A$2:$E$180,5,FALSE())),"")</f>
        <v/>
      </c>
      <c r="L5919" s="17"/>
      <c r="M5919" s="0" t="str">
        <f aca="false">IF($K5919="","",IF($L5919&lt;&gt;"",$L5919,VLOOKUP($C5919,薬効分類マスタ!$A$2:$F$180,6,FALSE())))</f>
        <v/>
      </c>
      <c r="N5919" s="0" t="str">
        <f aca="false">ASC(G5919)</f>
        <v>ｼﾞｭﾝｺｳ　加味逍遙散FCｴｷｽ細粒　医療用</v>
      </c>
      <c r="O5919" s="0" t="str">
        <f aca="false">ASC(E5919)</f>
        <v>加味逍遙散ｴｷｽ</v>
      </c>
      <c r="P5919" s="16" t="n">
        <f aca="false">N(P5918)+IF($C5919=検索!$B$49,1,0)</f>
        <v>0</v>
      </c>
    </row>
    <row r="5920" customFormat="false" ht="15" hidden="false" customHeight="false" outlineLevel="0" collapsed="false">
      <c r="A5920" s="16" t="s">
        <v>221</v>
      </c>
      <c r="B5920" s="0" t="s">
        <v>13565</v>
      </c>
      <c r="C5920" s="0" t="n">
        <v>520</v>
      </c>
      <c r="D5920" s="0" t="str">
        <f aca="false">IFERROR(VLOOKUP($C5920,薬効分類マスタ!$A$2:$B$180,2,FALSE()),"未登録")</f>
        <v>漢方製剤</v>
      </c>
      <c r="E5920" s="16" t="s">
        <v>13559</v>
      </c>
      <c r="F5920" s="16" t="s">
        <v>224</v>
      </c>
      <c r="G5920" s="16" t="s">
        <v>13566</v>
      </c>
      <c r="H5920" s="16" t="s">
        <v>13372</v>
      </c>
      <c r="I5920" s="0" t="n">
        <v>17.4</v>
      </c>
      <c r="K5920" s="0" t="str">
        <f aca="false">IFERROR(IF(VLOOKUP($C5920,薬効分類マスタ!$A$2:$E$180,5,FALSE())=0,"",VLOOKUP($C5920,薬効分類マスタ!$A$2:$E$180,5,FALSE())),"")</f>
        <v/>
      </c>
      <c r="L5920" s="17"/>
      <c r="M5920" s="0" t="str">
        <f aca="false">IF($K5920="","",IF($L5920&lt;&gt;"",$L5920,VLOOKUP($C5920,薬効分類マスタ!$A$2:$F$180,6,FALSE())))</f>
        <v/>
      </c>
      <c r="N5920" s="0" t="str">
        <f aca="false">ASC(G5920)</f>
        <v>〔東洋〕加味逍遙散ｴｷｽ細粒</v>
      </c>
      <c r="O5920" s="0" t="str">
        <f aca="false">ASC(E5920)</f>
        <v>加味逍遙散ｴｷｽ</v>
      </c>
      <c r="P5920" s="16" t="n">
        <f aca="false">N(P5919)+IF($C5920=検索!$B$49,1,0)</f>
        <v>0</v>
      </c>
    </row>
    <row r="5921" customFormat="false" ht="15" hidden="false" customHeight="false" outlineLevel="0" collapsed="false">
      <c r="A5921" s="16" t="s">
        <v>221</v>
      </c>
      <c r="B5921" s="0" t="s">
        <v>13567</v>
      </c>
      <c r="C5921" s="0" t="n">
        <v>520</v>
      </c>
      <c r="D5921" s="0" t="str">
        <f aca="false">IFERROR(VLOOKUP($C5921,薬効分類マスタ!$A$2:$B$180,2,FALSE()),"未登録")</f>
        <v>漢方製剤</v>
      </c>
      <c r="E5921" s="16" t="s">
        <v>13559</v>
      </c>
      <c r="F5921" s="16" t="s">
        <v>224</v>
      </c>
      <c r="G5921" s="16" t="s">
        <v>13568</v>
      </c>
      <c r="H5921" s="16" t="s">
        <v>13375</v>
      </c>
      <c r="I5921" s="0" t="n">
        <v>18.1</v>
      </c>
      <c r="K5921" s="0" t="str">
        <f aca="false">IFERROR(IF(VLOOKUP($C5921,薬効分類マスタ!$A$2:$E$180,5,FALSE())=0,"",VLOOKUP($C5921,薬効分類マスタ!$A$2:$E$180,5,FALSE())),"")</f>
        <v/>
      </c>
      <c r="L5921" s="17"/>
      <c r="M5921" s="0" t="str">
        <f aca="false">IF($K5921="","",IF($L5921&lt;&gt;"",$L5921,VLOOKUP($C5921,薬効分類マスタ!$A$2:$F$180,6,FALSE())))</f>
        <v/>
      </c>
      <c r="N5921" s="0" t="str">
        <f aca="false">ASC(G5921)</f>
        <v>ｸﾗｼｴ加味逍遙散料ｴｷｽ細粒</v>
      </c>
      <c r="O5921" s="0" t="str">
        <f aca="false">ASC(E5921)</f>
        <v>加味逍遙散ｴｷｽ</v>
      </c>
      <c r="P5921" s="16" t="n">
        <f aca="false">N(P5920)+IF($C5921=検索!$B$49,1,0)</f>
        <v>0</v>
      </c>
    </row>
    <row r="5922" customFormat="false" ht="15" hidden="false" customHeight="false" outlineLevel="0" collapsed="false">
      <c r="A5922" s="16" t="s">
        <v>221</v>
      </c>
      <c r="B5922" s="0" t="s">
        <v>13569</v>
      </c>
      <c r="C5922" s="0" t="n">
        <v>520</v>
      </c>
      <c r="D5922" s="0" t="str">
        <f aca="false">IFERROR(VLOOKUP($C5922,薬効分類マスタ!$A$2:$B$180,2,FALSE()),"未登録")</f>
        <v>漢方製剤</v>
      </c>
      <c r="E5922" s="16" t="s">
        <v>13559</v>
      </c>
      <c r="F5922" s="16" t="s">
        <v>224</v>
      </c>
      <c r="G5922" s="16" t="s">
        <v>13570</v>
      </c>
      <c r="H5922" s="16" t="s">
        <v>13378</v>
      </c>
      <c r="I5922" s="0" t="n">
        <v>10.2</v>
      </c>
      <c r="K5922" s="0" t="str">
        <f aca="false">IFERROR(IF(VLOOKUP($C5922,薬効分類マスタ!$A$2:$E$180,5,FALSE())=0,"",VLOOKUP($C5922,薬効分類マスタ!$A$2:$E$180,5,FALSE())),"")</f>
        <v/>
      </c>
      <c r="L5922" s="17"/>
      <c r="M5922" s="0" t="str">
        <f aca="false">IF($K5922="","",IF($L5922&lt;&gt;"",$L5922,VLOOKUP($C5922,薬効分類マスタ!$A$2:$F$180,6,FALSE())))</f>
        <v/>
      </c>
      <c r="N5922" s="0" t="str">
        <f aca="false">ASC(G5922)</f>
        <v>ｵｰｽｷﾞ加味逍遙散ｴｷｽG</v>
      </c>
      <c r="O5922" s="0" t="str">
        <f aca="false">ASC(E5922)</f>
        <v>加味逍遙散ｴｷｽ</v>
      </c>
      <c r="P5922" s="16" t="n">
        <f aca="false">N(P5921)+IF($C5922=検索!$B$49,1,0)</f>
        <v>0</v>
      </c>
    </row>
    <row r="5923" customFormat="false" ht="15" hidden="false" customHeight="false" outlineLevel="0" collapsed="false">
      <c r="A5923" s="16" t="s">
        <v>221</v>
      </c>
      <c r="B5923" s="0" t="s">
        <v>13571</v>
      </c>
      <c r="C5923" s="0" t="n">
        <v>520</v>
      </c>
      <c r="D5923" s="0" t="str">
        <f aca="false">IFERROR(VLOOKUP($C5923,薬効分類マスタ!$A$2:$B$180,2,FALSE()),"未登録")</f>
        <v>漢方製剤</v>
      </c>
      <c r="E5923" s="16" t="s">
        <v>13559</v>
      </c>
      <c r="F5923" s="16" t="s">
        <v>224</v>
      </c>
      <c r="G5923" s="16" t="s">
        <v>13572</v>
      </c>
      <c r="H5923" s="16" t="s">
        <v>13381</v>
      </c>
      <c r="I5923" s="0" t="n">
        <v>13.9</v>
      </c>
      <c r="K5923" s="0" t="str">
        <f aca="false">IFERROR(IF(VLOOKUP($C5923,薬効分類マスタ!$A$2:$E$180,5,FALSE())=0,"",VLOOKUP($C5923,薬効分類マスタ!$A$2:$E$180,5,FALSE())),"")</f>
        <v/>
      </c>
      <c r="L5923" s="17"/>
      <c r="M5923" s="0" t="str">
        <f aca="false">IF($K5923="","",IF($L5923&lt;&gt;"",$L5923,VLOOKUP($C5923,薬効分類マスタ!$A$2:$F$180,6,FALSE())))</f>
        <v/>
      </c>
      <c r="N5923" s="0" t="str">
        <f aca="false">ASC(G5923)</f>
        <v>JPS加味逍遙散料ｴｷｽ顆粒〔調剤用〕</v>
      </c>
      <c r="O5923" s="0" t="str">
        <f aca="false">ASC(E5923)</f>
        <v>加味逍遙散ｴｷｽ</v>
      </c>
      <c r="P5923" s="16" t="n">
        <f aca="false">N(P5922)+IF($C5923=検索!$B$49,1,0)</f>
        <v>0</v>
      </c>
    </row>
    <row r="5924" customFormat="false" ht="15" hidden="false" customHeight="false" outlineLevel="0" collapsed="false">
      <c r="A5924" s="16" t="s">
        <v>221</v>
      </c>
      <c r="B5924" s="0" t="s">
        <v>13573</v>
      </c>
      <c r="C5924" s="0" t="n">
        <v>520</v>
      </c>
      <c r="D5924" s="0" t="str">
        <f aca="false">IFERROR(VLOOKUP($C5924,薬効分類マスタ!$A$2:$B$180,2,FALSE()),"未登録")</f>
        <v>漢方製剤</v>
      </c>
      <c r="E5924" s="16" t="s">
        <v>13559</v>
      </c>
      <c r="F5924" s="16" t="s">
        <v>224</v>
      </c>
      <c r="G5924" s="16" t="s">
        <v>13574</v>
      </c>
      <c r="H5924" s="16" t="s">
        <v>13451</v>
      </c>
      <c r="I5924" s="0" t="n">
        <v>19.5</v>
      </c>
      <c r="K5924" s="0" t="str">
        <f aca="false">IFERROR(IF(VLOOKUP($C5924,薬効分類マスタ!$A$2:$E$180,5,FALSE())=0,"",VLOOKUP($C5924,薬効分類マスタ!$A$2:$E$180,5,FALSE())),"")</f>
        <v/>
      </c>
      <c r="L5924" s="17"/>
      <c r="M5924" s="0" t="str">
        <f aca="false">IF($K5924="","",IF($L5924&lt;&gt;"",$L5924,VLOOKUP($C5924,薬効分類マスタ!$A$2:$F$180,6,FALSE())))</f>
        <v/>
      </c>
      <c r="N5924" s="0" t="str">
        <f aca="false">ASC(G5924)</f>
        <v>太虎堂の加味逍遙散ｴｷｽ顆粒</v>
      </c>
      <c r="O5924" s="0" t="str">
        <f aca="false">ASC(E5924)</f>
        <v>加味逍遙散ｴｷｽ</v>
      </c>
      <c r="P5924" s="16" t="n">
        <f aca="false">N(P5923)+IF($C5924=検索!$B$49,1,0)</f>
        <v>0</v>
      </c>
    </row>
    <row r="5925" customFormat="false" ht="15" hidden="false" customHeight="false" outlineLevel="0" collapsed="false">
      <c r="A5925" s="16" t="s">
        <v>221</v>
      </c>
      <c r="B5925" s="0" t="s">
        <v>13575</v>
      </c>
      <c r="C5925" s="0" t="n">
        <v>520</v>
      </c>
      <c r="D5925" s="0" t="str">
        <f aca="false">IFERROR(VLOOKUP($C5925,薬効分類マスタ!$A$2:$B$180,2,FALSE()),"未登録")</f>
        <v>漢方製剤</v>
      </c>
      <c r="E5925" s="16" t="s">
        <v>13559</v>
      </c>
      <c r="F5925" s="16" t="s">
        <v>224</v>
      </c>
      <c r="G5925" s="16" t="s">
        <v>13576</v>
      </c>
      <c r="H5925" s="16" t="s">
        <v>9549</v>
      </c>
      <c r="I5925" s="0" t="n">
        <v>15.9</v>
      </c>
      <c r="K5925" s="0" t="str">
        <f aca="false">IFERROR(IF(VLOOKUP($C5925,薬効分類マスタ!$A$2:$E$180,5,FALSE())=0,"",VLOOKUP($C5925,薬効分類マスタ!$A$2:$E$180,5,FALSE())),"")</f>
        <v/>
      </c>
      <c r="L5925" s="17"/>
      <c r="M5925" s="0" t="str">
        <f aca="false">IF($K5925="","",IF($L5925&lt;&gt;"",$L5925,VLOOKUP($C5925,薬効分類マスタ!$A$2:$F$180,6,FALSE())))</f>
        <v/>
      </c>
      <c r="N5925" s="0" t="str">
        <f aca="false">ASC(G5925)</f>
        <v>ﾂﾑﾗ加味逍遙散ｴｷｽ顆粒(医療用)</v>
      </c>
      <c r="O5925" s="0" t="str">
        <f aca="false">ASC(E5925)</f>
        <v>加味逍遙散ｴｷｽ</v>
      </c>
      <c r="P5925" s="16" t="n">
        <f aca="false">N(P5924)+IF($C5925=検索!$B$49,1,0)</f>
        <v>0</v>
      </c>
    </row>
    <row r="5926" customFormat="false" ht="15" hidden="false" customHeight="false" outlineLevel="0" collapsed="false">
      <c r="A5926" s="16" t="s">
        <v>221</v>
      </c>
      <c r="B5926" s="0" t="s">
        <v>13577</v>
      </c>
      <c r="C5926" s="0" t="n">
        <v>520</v>
      </c>
      <c r="D5926" s="0" t="str">
        <f aca="false">IFERROR(VLOOKUP($C5926,薬効分類マスタ!$A$2:$B$180,2,FALSE()),"未登録")</f>
        <v>漢方製剤</v>
      </c>
      <c r="E5926" s="16" t="s">
        <v>13559</v>
      </c>
      <c r="F5926" s="16" t="s">
        <v>224</v>
      </c>
      <c r="G5926" s="16" t="s">
        <v>13578</v>
      </c>
      <c r="H5926" s="16" t="s">
        <v>7659</v>
      </c>
      <c r="I5926" s="0" t="n">
        <v>11.6</v>
      </c>
      <c r="K5926" s="0" t="str">
        <f aca="false">IFERROR(IF(VLOOKUP($C5926,薬効分類マスタ!$A$2:$E$180,5,FALSE())=0,"",VLOOKUP($C5926,薬効分類マスタ!$A$2:$E$180,5,FALSE())),"")</f>
        <v/>
      </c>
      <c r="L5926" s="17"/>
      <c r="M5926" s="0" t="str">
        <f aca="false">IF($K5926="","",IF($L5926&lt;&gt;"",$L5926,VLOOKUP($C5926,薬効分類マスタ!$A$2:$F$180,6,FALSE())))</f>
        <v/>
      </c>
      <c r="N5926" s="0" t="str">
        <f aca="false">ASC(G5926)</f>
        <v>本草加味逍遙散ｴｷｽ顆粒-M</v>
      </c>
      <c r="O5926" s="0" t="str">
        <f aca="false">ASC(E5926)</f>
        <v>加味逍遙散ｴｷｽ</v>
      </c>
      <c r="P5926" s="16" t="n">
        <f aca="false">N(P5925)+IF($C5926=検索!$B$49,1,0)</f>
        <v>0</v>
      </c>
    </row>
    <row r="5927" customFormat="false" ht="15" hidden="false" customHeight="false" outlineLevel="0" collapsed="false">
      <c r="A5927" s="16" t="s">
        <v>221</v>
      </c>
      <c r="B5927" s="0" t="s">
        <v>13579</v>
      </c>
      <c r="C5927" s="0" t="n">
        <v>520</v>
      </c>
      <c r="D5927" s="0" t="str">
        <f aca="false">IFERROR(VLOOKUP($C5927,薬効分類マスタ!$A$2:$B$180,2,FALSE()),"未登録")</f>
        <v>漢方製剤</v>
      </c>
      <c r="E5927" s="16" t="s">
        <v>13559</v>
      </c>
      <c r="F5927" s="16" t="s">
        <v>1027</v>
      </c>
      <c r="G5927" s="16" t="s">
        <v>13580</v>
      </c>
      <c r="H5927" s="16" t="s">
        <v>13417</v>
      </c>
      <c r="I5927" s="0" t="n">
        <v>7.2</v>
      </c>
      <c r="K5927" s="0" t="str">
        <f aca="false">IFERROR(IF(VLOOKUP($C5927,薬効分類マスタ!$A$2:$E$180,5,FALSE())=0,"",VLOOKUP($C5927,薬効分類マスタ!$A$2:$E$180,5,FALSE())),"")</f>
        <v/>
      </c>
      <c r="L5927" s="17"/>
      <c r="M5927" s="0" t="str">
        <f aca="false">IF($K5927="","",IF($L5927&lt;&gt;"",$L5927,VLOOKUP($C5927,薬効分類マスタ!$A$2:$F$180,6,FALSE())))</f>
        <v/>
      </c>
      <c r="N5927" s="0" t="str">
        <f aca="false">ASC(G5927)</f>
        <v>ｼﾞｭﾝｺｳ　加味逍遙散FCｴｷｽ錠　医療用</v>
      </c>
      <c r="O5927" s="0" t="str">
        <f aca="false">ASC(E5927)</f>
        <v>加味逍遙散ｴｷｽ</v>
      </c>
      <c r="P5927" s="16" t="n">
        <f aca="false">N(P5926)+IF($C5927=検索!$B$49,1,0)</f>
        <v>0</v>
      </c>
    </row>
    <row r="5928" customFormat="false" ht="15" hidden="false" customHeight="false" outlineLevel="0" collapsed="false">
      <c r="A5928" s="16" t="s">
        <v>221</v>
      </c>
      <c r="B5928" s="0" t="s">
        <v>13581</v>
      </c>
      <c r="C5928" s="0" t="n">
        <v>520</v>
      </c>
      <c r="D5928" s="0" t="str">
        <f aca="false">IFERROR(VLOOKUP($C5928,薬効分類マスタ!$A$2:$B$180,2,FALSE()),"未登録")</f>
        <v>漢方製剤</v>
      </c>
      <c r="E5928" s="16" t="s">
        <v>13582</v>
      </c>
      <c r="F5928" s="16" t="s">
        <v>224</v>
      </c>
      <c r="G5928" s="16" t="s">
        <v>13583</v>
      </c>
      <c r="H5928" s="16" t="s">
        <v>13375</v>
      </c>
      <c r="I5928" s="0" t="n">
        <v>9.9</v>
      </c>
      <c r="K5928" s="0" t="str">
        <f aca="false">IFERROR(IF(VLOOKUP($C5928,薬効分類マスタ!$A$2:$E$180,5,FALSE())=0,"",VLOOKUP($C5928,薬効分類マスタ!$A$2:$E$180,5,FALSE())),"")</f>
        <v/>
      </c>
      <c r="L5928" s="17"/>
      <c r="M5928" s="0" t="str">
        <f aca="false">IF($K5928="","",IF($L5928&lt;&gt;"",$L5928,VLOOKUP($C5928,薬効分類マスタ!$A$2:$F$180,6,FALSE())))</f>
        <v/>
      </c>
      <c r="N5928" s="0" t="str">
        <f aca="false">ASC(G5928)</f>
        <v>ｸﾗｼｴ甘草湯ｴｷｽ細粒</v>
      </c>
      <c r="O5928" s="0" t="str">
        <f aca="false">ASC(E5928)</f>
        <v>甘草湯ｴｷｽ</v>
      </c>
      <c r="P5928" s="16" t="n">
        <f aca="false">N(P5927)+IF($C5928=検索!$B$49,1,0)</f>
        <v>0</v>
      </c>
    </row>
    <row r="5929" customFormat="false" ht="15" hidden="false" customHeight="false" outlineLevel="0" collapsed="false">
      <c r="A5929" s="16" t="s">
        <v>221</v>
      </c>
      <c r="B5929" s="0" t="s">
        <v>13584</v>
      </c>
      <c r="C5929" s="0" t="n">
        <v>520</v>
      </c>
      <c r="D5929" s="0" t="str">
        <f aca="false">IFERROR(VLOOKUP($C5929,薬効分類マスタ!$A$2:$B$180,2,FALSE()),"未登録")</f>
        <v>漢方製剤</v>
      </c>
      <c r="E5929" s="16" t="s">
        <v>13585</v>
      </c>
      <c r="F5929" s="16" t="s">
        <v>224</v>
      </c>
      <c r="G5929" s="16" t="s">
        <v>13586</v>
      </c>
      <c r="H5929" s="16" t="s">
        <v>13369</v>
      </c>
      <c r="I5929" s="0" t="n">
        <v>9.8</v>
      </c>
      <c r="K5929" s="0" t="str">
        <f aca="false">IFERROR(IF(VLOOKUP($C5929,薬効分類マスタ!$A$2:$E$180,5,FALSE())=0,"",VLOOKUP($C5929,薬効分類マスタ!$A$2:$E$180,5,FALSE())),"")</f>
        <v/>
      </c>
      <c r="L5929" s="17"/>
      <c r="M5929" s="0" t="str">
        <f aca="false">IF($K5929="","",IF($L5929&lt;&gt;"",$L5929,VLOOKUP($C5929,薬効分類マスタ!$A$2:$F$180,6,FALSE())))</f>
        <v/>
      </c>
      <c r="N5929" s="0" t="str">
        <f aca="false">ASC(G5929)</f>
        <v>ｺﾀﾛｰ甘麦大棗湯ｴｷｽ細粒</v>
      </c>
      <c r="O5929" s="0" t="str">
        <f aca="false">ASC(E5929)</f>
        <v>甘麦大棗湯ｴｷｽ</v>
      </c>
      <c r="P5929" s="16" t="n">
        <f aca="false">N(P5928)+IF($C5929=検索!$B$49,1,0)</f>
        <v>0</v>
      </c>
    </row>
    <row r="5930" customFormat="false" ht="15" hidden="false" customHeight="false" outlineLevel="0" collapsed="false">
      <c r="A5930" s="16" t="s">
        <v>221</v>
      </c>
      <c r="B5930" s="0" t="s">
        <v>13587</v>
      </c>
      <c r="C5930" s="0" t="n">
        <v>520</v>
      </c>
      <c r="D5930" s="0" t="str">
        <f aca="false">IFERROR(VLOOKUP($C5930,薬効分類マスタ!$A$2:$B$180,2,FALSE()),"未登録")</f>
        <v>漢方製剤</v>
      </c>
      <c r="E5930" s="16" t="s">
        <v>13585</v>
      </c>
      <c r="F5930" s="16" t="s">
        <v>224</v>
      </c>
      <c r="G5930" s="16" t="s">
        <v>13588</v>
      </c>
      <c r="H5930" s="16" t="s">
        <v>13378</v>
      </c>
      <c r="I5930" s="0" t="n">
        <v>10.4</v>
      </c>
      <c r="K5930" s="0" t="str">
        <f aca="false">IFERROR(IF(VLOOKUP($C5930,薬効分類マスタ!$A$2:$E$180,5,FALSE())=0,"",VLOOKUP($C5930,薬効分類マスタ!$A$2:$E$180,5,FALSE())),"")</f>
        <v/>
      </c>
      <c r="L5930" s="17"/>
      <c r="M5930" s="0" t="str">
        <f aca="false">IF($K5930="","",IF($L5930&lt;&gt;"",$L5930,VLOOKUP($C5930,薬効分類マスタ!$A$2:$F$180,6,FALSE())))</f>
        <v/>
      </c>
      <c r="N5930" s="0" t="str">
        <f aca="false">ASC(G5930)</f>
        <v>ｵｰｽｷﾞ甘麦大棗湯ｴｷｽTG</v>
      </c>
      <c r="O5930" s="0" t="str">
        <f aca="false">ASC(E5930)</f>
        <v>甘麦大棗湯ｴｷｽ</v>
      </c>
      <c r="P5930" s="16" t="n">
        <f aca="false">N(P5929)+IF($C5930=検索!$B$49,1,0)</f>
        <v>0</v>
      </c>
    </row>
    <row r="5931" customFormat="false" ht="15" hidden="false" customHeight="false" outlineLevel="0" collapsed="false">
      <c r="A5931" s="16" t="s">
        <v>221</v>
      </c>
      <c r="B5931" s="0" t="s">
        <v>13589</v>
      </c>
      <c r="C5931" s="0" t="n">
        <v>520</v>
      </c>
      <c r="D5931" s="0" t="str">
        <f aca="false">IFERROR(VLOOKUP($C5931,薬効分類マスタ!$A$2:$B$180,2,FALSE()),"未登録")</f>
        <v>漢方製剤</v>
      </c>
      <c r="E5931" s="16" t="s">
        <v>13585</v>
      </c>
      <c r="F5931" s="16" t="s">
        <v>224</v>
      </c>
      <c r="G5931" s="16" t="s">
        <v>13590</v>
      </c>
      <c r="H5931" s="16" t="s">
        <v>9549</v>
      </c>
      <c r="I5931" s="0" t="n">
        <v>12.2</v>
      </c>
      <c r="K5931" s="0" t="str">
        <f aca="false">IFERROR(IF(VLOOKUP($C5931,薬効分類マスタ!$A$2:$E$180,5,FALSE())=0,"",VLOOKUP($C5931,薬効分類マスタ!$A$2:$E$180,5,FALSE())),"")</f>
        <v/>
      </c>
      <c r="L5931" s="17"/>
      <c r="M5931" s="0" t="str">
        <f aca="false">IF($K5931="","",IF($L5931&lt;&gt;"",$L5931,VLOOKUP($C5931,薬効分類マスタ!$A$2:$F$180,6,FALSE())))</f>
        <v/>
      </c>
      <c r="N5931" s="0" t="str">
        <f aca="false">ASC(G5931)</f>
        <v>ﾂﾑﾗ甘麦大棗湯ｴｷｽ顆粒(医療用)</v>
      </c>
      <c r="O5931" s="0" t="str">
        <f aca="false">ASC(E5931)</f>
        <v>甘麦大棗湯ｴｷｽ</v>
      </c>
      <c r="P5931" s="16" t="n">
        <f aca="false">N(P5930)+IF($C5931=検索!$B$49,1,0)</f>
        <v>0</v>
      </c>
    </row>
    <row r="5932" customFormat="false" ht="15" hidden="false" customHeight="false" outlineLevel="0" collapsed="false">
      <c r="A5932" s="16" t="s">
        <v>221</v>
      </c>
      <c r="B5932" s="0" t="s">
        <v>13591</v>
      </c>
      <c r="C5932" s="0" t="n">
        <v>520</v>
      </c>
      <c r="D5932" s="0" t="str">
        <f aca="false">IFERROR(VLOOKUP($C5932,薬効分類マスタ!$A$2:$B$180,2,FALSE()),"未登録")</f>
        <v>漢方製剤</v>
      </c>
      <c r="E5932" s="16" t="s">
        <v>13592</v>
      </c>
      <c r="F5932" s="16" t="s">
        <v>224</v>
      </c>
      <c r="G5932" s="16" t="s">
        <v>13593</v>
      </c>
      <c r="H5932" s="16" t="s">
        <v>9549</v>
      </c>
      <c r="I5932" s="0" t="n">
        <v>6.9</v>
      </c>
      <c r="K5932" s="0" t="str">
        <f aca="false">IFERROR(IF(VLOOKUP($C5932,薬効分類マスタ!$A$2:$E$180,5,FALSE())=0,"",VLOOKUP($C5932,薬効分類マスタ!$A$2:$E$180,5,FALSE())),"")</f>
        <v/>
      </c>
      <c r="L5932" s="17"/>
      <c r="M5932" s="0" t="str">
        <f aca="false">IF($K5932="","",IF($L5932&lt;&gt;"",$L5932,VLOOKUP($C5932,薬効分類マスタ!$A$2:$F$180,6,FALSE())))</f>
        <v/>
      </c>
      <c r="N5932" s="0" t="str">
        <f aca="false">ASC(G5932)</f>
        <v>ﾂﾑﾗ桔梗湯ｴｷｽ顆粒(医療用)</v>
      </c>
      <c r="O5932" s="0" t="str">
        <f aca="false">ASC(E5932)</f>
        <v>桔梗湯ｴｷｽ</v>
      </c>
      <c r="P5932" s="16" t="n">
        <f aca="false">N(P5931)+IF($C5932=検索!$B$49,1,0)</f>
        <v>0</v>
      </c>
    </row>
    <row r="5933" customFormat="false" ht="15" hidden="false" customHeight="false" outlineLevel="0" collapsed="false">
      <c r="A5933" s="16" t="s">
        <v>221</v>
      </c>
      <c r="B5933" s="0" t="s">
        <v>13594</v>
      </c>
      <c r="C5933" s="0" t="n">
        <v>520</v>
      </c>
      <c r="D5933" s="0" t="str">
        <f aca="false">IFERROR(VLOOKUP($C5933,薬効分類マスタ!$A$2:$B$180,2,FALSE()),"未登録")</f>
        <v>漢方製剤</v>
      </c>
      <c r="E5933" s="16" t="s">
        <v>13595</v>
      </c>
      <c r="F5933" s="16" t="s">
        <v>224</v>
      </c>
      <c r="G5933" s="16" t="s">
        <v>13596</v>
      </c>
      <c r="H5933" s="16" t="s">
        <v>13369</v>
      </c>
      <c r="I5933" s="0" t="n">
        <v>11.2</v>
      </c>
      <c r="K5933" s="0" t="str">
        <f aca="false">IFERROR(IF(VLOOKUP($C5933,薬効分類マスタ!$A$2:$E$180,5,FALSE())=0,"",VLOOKUP($C5933,薬効分類マスタ!$A$2:$E$180,5,FALSE())),"")</f>
        <v/>
      </c>
      <c r="L5933" s="17"/>
      <c r="M5933" s="0" t="str">
        <f aca="false">IF($K5933="","",IF($L5933&lt;&gt;"",$L5933,VLOOKUP($C5933,薬効分類マスタ!$A$2:$F$180,6,FALSE())))</f>
        <v/>
      </c>
      <c r="N5933" s="0" t="str">
        <f aca="false">ASC(G5933)</f>
        <v>ｺﾀﾛｰ桔梗石膏ｴｷｽ細粒</v>
      </c>
      <c r="O5933" s="0" t="str">
        <f aca="false">ASC(E5933)</f>
        <v>桔梗石膏ｴｷｽ</v>
      </c>
      <c r="P5933" s="16" t="n">
        <f aca="false">N(P5932)+IF($C5933=検索!$B$49,1,0)</f>
        <v>0</v>
      </c>
    </row>
    <row r="5934" customFormat="false" ht="15" hidden="false" customHeight="false" outlineLevel="0" collapsed="false">
      <c r="A5934" s="16" t="s">
        <v>221</v>
      </c>
      <c r="B5934" s="0" t="s">
        <v>13597</v>
      </c>
      <c r="C5934" s="0" t="n">
        <v>520</v>
      </c>
      <c r="D5934" s="0" t="str">
        <f aca="false">IFERROR(VLOOKUP($C5934,薬効分類マスタ!$A$2:$B$180,2,FALSE()),"未登録")</f>
        <v>漢方製剤</v>
      </c>
      <c r="E5934" s="16" t="s">
        <v>13598</v>
      </c>
      <c r="F5934" s="16" t="s">
        <v>224</v>
      </c>
      <c r="G5934" s="16" t="s">
        <v>13599</v>
      </c>
      <c r="H5934" s="16" t="s">
        <v>13417</v>
      </c>
      <c r="I5934" s="0" t="n">
        <v>25.9</v>
      </c>
      <c r="K5934" s="0" t="str">
        <f aca="false">IFERROR(IF(VLOOKUP($C5934,薬効分類マスタ!$A$2:$E$180,5,FALSE())=0,"",VLOOKUP($C5934,薬効分類マスタ!$A$2:$E$180,5,FALSE())),"")</f>
        <v/>
      </c>
      <c r="L5934" s="17"/>
      <c r="M5934" s="0" t="str">
        <f aca="false">IF($K5934="","",IF($L5934&lt;&gt;"",$L5934,VLOOKUP($C5934,薬効分類マスタ!$A$2:$F$180,6,FALSE())))</f>
        <v/>
      </c>
      <c r="N5934" s="0" t="str">
        <f aca="false">ASC(G5934)</f>
        <v>ｼﾞｭﾝｺｳ　帰脾湯FCｴｷｽ細粒　医療用</v>
      </c>
      <c r="O5934" s="0" t="str">
        <f aca="false">ASC(E5934)</f>
        <v>帰脾湯ｴｷｽ</v>
      </c>
      <c r="P5934" s="16" t="n">
        <f aca="false">N(P5933)+IF($C5934=検索!$B$49,1,0)</f>
        <v>0</v>
      </c>
    </row>
    <row r="5935" customFormat="false" ht="15" hidden="false" customHeight="false" outlineLevel="0" collapsed="false">
      <c r="A5935" s="16" t="s">
        <v>221</v>
      </c>
      <c r="B5935" s="0" t="s">
        <v>13600</v>
      </c>
      <c r="C5935" s="0" t="n">
        <v>520</v>
      </c>
      <c r="D5935" s="0" t="str">
        <f aca="false">IFERROR(VLOOKUP($C5935,薬効分類マスタ!$A$2:$B$180,2,FALSE()),"未登録")</f>
        <v>漢方製剤</v>
      </c>
      <c r="E5935" s="16" t="s">
        <v>13598</v>
      </c>
      <c r="F5935" s="16" t="s">
        <v>224</v>
      </c>
      <c r="G5935" s="16" t="s">
        <v>13601</v>
      </c>
      <c r="H5935" s="16" t="s">
        <v>9549</v>
      </c>
      <c r="I5935" s="0" t="n">
        <v>30.2</v>
      </c>
      <c r="K5935" s="0" t="str">
        <f aca="false">IFERROR(IF(VLOOKUP($C5935,薬効分類マスタ!$A$2:$E$180,5,FALSE())=0,"",VLOOKUP($C5935,薬効分類マスタ!$A$2:$E$180,5,FALSE())),"")</f>
        <v/>
      </c>
      <c r="L5935" s="17"/>
      <c r="M5935" s="0" t="str">
        <f aca="false">IF($K5935="","",IF($L5935&lt;&gt;"",$L5935,VLOOKUP($C5935,薬効分類マスタ!$A$2:$F$180,6,FALSE())))</f>
        <v/>
      </c>
      <c r="N5935" s="0" t="str">
        <f aca="false">ASC(G5935)</f>
        <v>ﾂﾑﾗ帰脾湯ｴｷｽ顆粒(医療用)</v>
      </c>
      <c r="O5935" s="0" t="str">
        <f aca="false">ASC(E5935)</f>
        <v>帰脾湯ｴｷｽ</v>
      </c>
      <c r="P5935" s="16" t="n">
        <f aca="false">N(P5934)+IF($C5935=検索!$B$49,1,0)</f>
        <v>0</v>
      </c>
    </row>
    <row r="5936" customFormat="false" ht="15" hidden="false" customHeight="false" outlineLevel="0" collapsed="false">
      <c r="A5936" s="16" t="s">
        <v>221</v>
      </c>
      <c r="B5936" s="0" t="s">
        <v>13602</v>
      </c>
      <c r="C5936" s="0" t="n">
        <v>520</v>
      </c>
      <c r="D5936" s="0" t="str">
        <f aca="false">IFERROR(VLOOKUP($C5936,薬効分類マスタ!$A$2:$B$180,2,FALSE()),"未登録")</f>
        <v>漢方製剤</v>
      </c>
      <c r="E5936" s="16" t="s">
        <v>13603</v>
      </c>
      <c r="F5936" s="16" t="s">
        <v>224</v>
      </c>
      <c r="G5936" s="16" t="s">
        <v>13604</v>
      </c>
      <c r="H5936" s="16" t="s">
        <v>13369</v>
      </c>
      <c r="I5936" s="0" t="n">
        <v>6.9</v>
      </c>
      <c r="K5936" s="0" t="str">
        <f aca="false">IFERROR(IF(VLOOKUP($C5936,薬効分類マスタ!$A$2:$E$180,5,FALSE())=0,"",VLOOKUP($C5936,薬効分類マスタ!$A$2:$E$180,5,FALSE())),"")</f>
        <v/>
      </c>
      <c r="L5936" s="17"/>
      <c r="M5936" s="0" t="str">
        <f aca="false">IF($K5936="","",IF($L5936&lt;&gt;"",$L5936,VLOOKUP($C5936,薬効分類マスタ!$A$2:$F$180,6,FALSE())))</f>
        <v/>
      </c>
      <c r="N5936" s="0" t="str">
        <f aca="false">ASC(G5936)</f>
        <v>ｺﾀﾛｰきゅう帰膠艾湯ｴｷｽ細粒</v>
      </c>
      <c r="O5936" s="0" t="str">
        <f aca="false">ASC(E5936)</f>
        <v>きゅう帰膠艾湯ｴｷｽ</v>
      </c>
      <c r="P5936" s="16" t="n">
        <f aca="false">N(P5935)+IF($C5936=検索!$B$49,1,0)</f>
        <v>0</v>
      </c>
    </row>
    <row r="5937" customFormat="false" ht="15" hidden="false" customHeight="false" outlineLevel="0" collapsed="false">
      <c r="A5937" s="16" t="s">
        <v>221</v>
      </c>
      <c r="B5937" s="0" t="s">
        <v>13605</v>
      </c>
      <c r="C5937" s="0" t="n">
        <v>520</v>
      </c>
      <c r="D5937" s="0" t="str">
        <f aca="false">IFERROR(VLOOKUP($C5937,薬効分類マスタ!$A$2:$B$180,2,FALSE()),"未登録")</f>
        <v>漢方製剤</v>
      </c>
      <c r="E5937" s="16" t="s">
        <v>13603</v>
      </c>
      <c r="F5937" s="16" t="s">
        <v>224</v>
      </c>
      <c r="G5937" s="16" t="s">
        <v>13606</v>
      </c>
      <c r="H5937" s="16" t="s">
        <v>13417</v>
      </c>
      <c r="I5937" s="0" t="n">
        <v>8.1</v>
      </c>
      <c r="K5937" s="0" t="str">
        <f aca="false">IFERROR(IF(VLOOKUP($C5937,薬効分類マスタ!$A$2:$E$180,5,FALSE())=0,"",VLOOKUP($C5937,薬効分類マスタ!$A$2:$E$180,5,FALSE())),"")</f>
        <v/>
      </c>
      <c r="L5937" s="17"/>
      <c r="M5937" s="0" t="str">
        <f aca="false">IF($K5937="","",IF($L5937&lt;&gt;"",$L5937,VLOOKUP($C5937,薬効分類マスタ!$A$2:$F$180,6,FALSE())))</f>
        <v/>
      </c>
      <c r="N5937" s="0" t="str">
        <f aca="false">ASC(G5937)</f>
        <v>ｼﾞｭﾝｺｳ　きゅう帰膠艾湯FCｴｷｽ細粒　医療用</v>
      </c>
      <c r="O5937" s="0" t="str">
        <f aca="false">ASC(E5937)</f>
        <v>きゅう帰膠艾湯ｴｷｽ</v>
      </c>
      <c r="P5937" s="16" t="n">
        <f aca="false">N(P5936)+IF($C5937=検索!$B$49,1,0)</f>
        <v>0</v>
      </c>
    </row>
    <row r="5938" customFormat="false" ht="15" hidden="false" customHeight="false" outlineLevel="0" collapsed="false">
      <c r="A5938" s="16" t="s">
        <v>221</v>
      </c>
      <c r="B5938" s="0" t="s">
        <v>13607</v>
      </c>
      <c r="C5938" s="0" t="n">
        <v>520</v>
      </c>
      <c r="D5938" s="0" t="str">
        <f aca="false">IFERROR(VLOOKUP($C5938,薬効分類マスタ!$A$2:$B$180,2,FALSE()),"未登録")</f>
        <v>漢方製剤</v>
      </c>
      <c r="E5938" s="16" t="s">
        <v>13603</v>
      </c>
      <c r="F5938" s="16" t="s">
        <v>224</v>
      </c>
      <c r="G5938" s="16" t="s">
        <v>13608</v>
      </c>
      <c r="H5938" s="16" t="s">
        <v>9549</v>
      </c>
      <c r="I5938" s="0" t="n">
        <v>8</v>
      </c>
      <c r="K5938" s="0" t="str">
        <f aca="false">IFERROR(IF(VLOOKUP($C5938,薬効分類マスタ!$A$2:$E$180,5,FALSE())=0,"",VLOOKUP($C5938,薬効分類マスタ!$A$2:$E$180,5,FALSE())),"")</f>
        <v/>
      </c>
      <c r="L5938" s="17"/>
      <c r="M5938" s="0" t="str">
        <f aca="false">IF($K5938="","",IF($L5938&lt;&gt;"",$L5938,VLOOKUP($C5938,薬効分類マスタ!$A$2:$F$180,6,FALSE())))</f>
        <v/>
      </c>
      <c r="N5938" s="0" t="str">
        <f aca="false">ASC(G5938)</f>
        <v>ﾂﾑﾗきゅう帰膠艾湯ｴｷｽ顆粒(医療用)</v>
      </c>
      <c r="O5938" s="0" t="str">
        <f aca="false">ASC(E5938)</f>
        <v>きゅう帰膠艾湯ｴｷｽ</v>
      </c>
      <c r="P5938" s="16" t="n">
        <f aca="false">N(P5937)+IF($C5938=検索!$B$49,1,0)</f>
        <v>0</v>
      </c>
    </row>
    <row r="5939" customFormat="false" ht="15" hidden="false" customHeight="false" outlineLevel="0" collapsed="false">
      <c r="A5939" s="16" t="s">
        <v>221</v>
      </c>
      <c r="B5939" s="0" t="s">
        <v>13609</v>
      </c>
      <c r="C5939" s="0" t="n">
        <v>520</v>
      </c>
      <c r="D5939" s="0" t="str">
        <f aca="false">IFERROR(VLOOKUP($C5939,薬効分類マスタ!$A$2:$B$180,2,FALSE()),"未登録")</f>
        <v>漢方製剤</v>
      </c>
      <c r="E5939" s="16" t="s">
        <v>13610</v>
      </c>
      <c r="F5939" s="16" t="s">
        <v>224</v>
      </c>
      <c r="G5939" s="16" t="s">
        <v>13611</v>
      </c>
      <c r="H5939" s="16" t="s">
        <v>13451</v>
      </c>
      <c r="I5939" s="0" t="n">
        <v>18.3</v>
      </c>
      <c r="K5939" s="0" t="str">
        <f aca="false">IFERROR(IF(VLOOKUP($C5939,薬効分類マスタ!$A$2:$E$180,5,FALSE())=0,"",VLOOKUP($C5939,薬効分類マスタ!$A$2:$E$180,5,FALSE())),"")</f>
        <v/>
      </c>
      <c r="L5939" s="17"/>
      <c r="M5939" s="0" t="str">
        <f aca="false">IF($K5939="","",IF($L5939&lt;&gt;"",$L5939,VLOOKUP($C5939,薬効分類マスタ!$A$2:$F$180,6,FALSE())))</f>
        <v/>
      </c>
      <c r="N5939" s="0" t="str">
        <f aca="false">ASC(G5939)</f>
        <v>太虎堂のきゅう帰調血飲ｴｷｽ顆粒</v>
      </c>
      <c r="O5939" s="0" t="str">
        <f aca="false">ASC(E5939)</f>
        <v>きゅう帰調血飲ｴｷｽ</v>
      </c>
      <c r="P5939" s="16" t="n">
        <f aca="false">N(P5938)+IF($C5939=検索!$B$49,1,0)</f>
        <v>0</v>
      </c>
    </row>
    <row r="5940" customFormat="false" ht="15" hidden="false" customHeight="false" outlineLevel="0" collapsed="false">
      <c r="A5940" s="16" t="s">
        <v>221</v>
      </c>
      <c r="B5940" s="0" t="s">
        <v>13612</v>
      </c>
      <c r="C5940" s="0" t="n">
        <v>520</v>
      </c>
      <c r="D5940" s="0" t="str">
        <f aca="false">IFERROR(VLOOKUP($C5940,薬効分類マスタ!$A$2:$B$180,2,FALSE()),"未登録")</f>
        <v>漢方製剤</v>
      </c>
      <c r="E5940" s="16" t="s">
        <v>13613</v>
      </c>
      <c r="F5940" s="16" t="s">
        <v>224</v>
      </c>
      <c r="G5940" s="16" t="s">
        <v>13614</v>
      </c>
      <c r="H5940" s="16" t="s">
        <v>9549</v>
      </c>
      <c r="I5940" s="0" t="n">
        <v>17.7</v>
      </c>
      <c r="K5940" s="0" t="str">
        <f aca="false">IFERROR(IF(VLOOKUP($C5940,薬効分類マスタ!$A$2:$E$180,5,FALSE())=0,"",VLOOKUP($C5940,薬効分類マスタ!$A$2:$E$180,5,FALSE())),"")</f>
        <v/>
      </c>
      <c r="L5940" s="17"/>
      <c r="M5940" s="0" t="str">
        <f aca="false">IF($K5940="","",IF($L5940&lt;&gt;"",$L5940,VLOOKUP($C5940,薬効分類マスタ!$A$2:$F$180,6,FALSE())))</f>
        <v/>
      </c>
      <c r="N5940" s="0" t="str">
        <f aca="false">ASC(G5940)</f>
        <v>ﾂﾑﾗ牛車腎気丸ｴｷｽ顆粒(医療用)</v>
      </c>
      <c r="O5940" s="0" t="str">
        <f aca="false">ASC(E5940)</f>
        <v>牛車腎気丸ｴｷｽ</v>
      </c>
      <c r="P5940" s="16" t="n">
        <f aca="false">N(P5939)+IF($C5940=検索!$B$49,1,0)</f>
        <v>0</v>
      </c>
    </row>
    <row r="5941" customFormat="false" ht="15" hidden="false" customHeight="false" outlineLevel="0" collapsed="false">
      <c r="A5941" s="16" t="s">
        <v>221</v>
      </c>
      <c r="B5941" s="0" t="s">
        <v>13615</v>
      </c>
      <c r="C5941" s="0" t="n">
        <v>520</v>
      </c>
      <c r="D5941" s="0" t="str">
        <f aca="false">IFERROR(VLOOKUP($C5941,薬効分類マスタ!$A$2:$B$180,2,FALSE()),"未登録")</f>
        <v>漢方製剤</v>
      </c>
      <c r="E5941" s="16" t="s">
        <v>13616</v>
      </c>
      <c r="F5941" s="16" t="s">
        <v>224</v>
      </c>
      <c r="G5941" s="16" t="s">
        <v>13617</v>
      </c>
      <c r="H5941" s="16" t="s">
        <v>13369</v>
      </c>
      <c r="I5941" s="0" t="n">
        <v>19</v>
      </c>
      <c r="K5941" s="0" t="str">
        <f aca="false">IFERROR(IF(VLOOKUP($C5941,薬効分類マスタ!$A$2:$E$180,5,FALSE())=0,"",VLOOKUP($C5941,薬効分類マスタ!$A$2:$E$180,5,FALSE())),"")</f>
        <v/>
      </c>
      <c r="L5941" s="17"/>
      <c r="M5941" s="0" t="str">
        <f aca="false">IF($K5941="","",IF($L5941&lt;&gt;"",$L5941,VLOOKUP($C5941,薬効分類マスタ!$A$2:$F$180,6,FALSE())))</f>
        <v/>
      </c>
      <c r="N5941" s="0" t="str">
        <f aca="false">ASC(G5941)</f>
        <v>ｺﾀﾛｰ九味檳榔湯ｴｷｽ細粒</v>
      </c>
      <c r="O5941" s="0" t="str">
        <f aca="false">ASC(E5941)</f>
        <v>九味檳榔湯ｴｷｽ</v>
      </c>
      <c r="P5941" s="16" t="n">
        <f aca="false">N(P5940)+IF($C5941=検索!$B$49,1,0)</f>
        <v>0</v>
      </c>
    </row>
    <row r="5942" customFormat="false" ht="15" hidden="false" customHeight="false" outlineLevel="0" collapsed="false">
      <c r="A5942" s="16" t="s">
        <v>221</v>
      </c>
      <c r="B5942" s="0" t="s">
        <v>13618</v>
      </c>
      <c r="C5942" s="0" t="n">
        <v>520</v>
      </c>
      <c r="D5942" s="0" t="str">
        <f aca="false">IFERROR(VLOOKUP($C5942,薬効分類マスタ!$A$2:$B$180,2,FALSE()),"未登録")</f>
        <v>漢方製剤</v>
      </c>
      <c r="E5942" s="16" t="s">
        <v>13619</v>
      </c>
      <c r="F5942" s="16" t="s">
        <v>224</v>
      </c>
      <c r="G5942" s="16" t="s">
        <v>13620</v>
      </c>
      <c r="H5942" s="16" t="s">
        <v>13378</v>
      </c>
      <c r="I5942" s="0" t="n">
        <v>7.6</v>
      </c>
      <c r="K5942" s="0" t="str">
        <f aca="false">IFERROR(IF(VLOOKUP($C5942,薬効分類マスタ!$A$2:$E$180,5,FALSE())=0,"",VLOOKUP($C5942,薬効分類マスタ!$A$2:$E$180,5,FALSE())),"")</f>
        <v/>
      </c>
      <c r="L5942" s="17"/>
      <c r="M5942" s="0" t="str">
        <f aca="false">IF($K5942="","",IF($L5942&lt;&gt;"",$L5942,VLOOKUP($C5942,薬効分類マスタ!$A$2:$F$180,6,FALSE())))</f>
        <v/>
      </c>
      <c r="N5942" s="0" t="str">
        <f aca="false">ASC(G5942)</f>
        <v>ｵｰｽｷﾞ荊芥連翹湯ｴｷｽG</v>
      </c>
      <c r="O5942" s="0" t="str">
        <f aca="false">ASC(E5942)</f>
        <v>荊芥連翹湯ｴｷｽ</v>
      </c>
      <c r="P5942" s="16" t="n">
        <f aca="false">N(P5941)+IF($C5942=検索!$B$49,1,0)</f>
        <v>0</v>
      </c>
    </row>
    <row r="5943" customFormat="false" ht="15" hidden="false" customHeight="false" outlineLevel="0" collapsed="false">
      <c r="A5943" s="16" t="s">
        <v>221</v>
      </c>
      <c r="B5943" s="0" t="s">
        <v>13621</v>
      </c>
      <c r="C5943" s="0" t="n">
        <v>520</v>
      </c>
      <c r="D5943" s="0" t="str">
        <f aca="false">IFERROR(VLOOKUP($C5943,薬効分類マスタ!$A$2:$B$180,2,FALSE()),"未登録")</f>
        <v>漢方製剤</v>
      </c>
      <c r="E5943" s="16" t="s">
        <v>13619</v>
      </c>
      <c r="F5943" s="16" t="s">
        <v>224</v>
      </c>
      <c r="G5943" s="16" t="s">
        <v>13622</v>
      </c>
      <c r="H5943" s="16" t="s">
        <v>13451</v>
      </c>
      <c r="I5943" s="0" t="n">
        <v>15.5</v>
      </c>
      <c r="K5943" s="0" t="str">
        <f aca="false">IFERROR(IF(VLOOKUP($C5943,薬効分類マスタ!$A$2:$E$180,5,FALSE())=0,"",VLOOKUP($C5943,薬効分類マスタ!$A$2:$E$180,5,FALSE())),"")</f>
        <v/>
      </c>
      <c r="L5943" s="17"/>
      <c r="M5943" s="0" t="str">
        <f aca="false">IF($K5943="","",IF($L5943&lt;&gt;"",$L5943,VLOOKUP($C5943,薬効分類マスタ!$A$2:$F$180,6,FALSE())))</f>
        <v/>
      </c>
      <c r="N5943" s="0" t="str">
        <f aca="false">ASC(G5943)</f>
        <v>太虎堂の荊芥連翹湯ｴｷｽ顆粒</v>
      </c>
      <c r="O5943" s="0" t="str">
        <f aca="false">ASC(E5943)</f>
        <v>荊芥連翹湯ｴｷｽ</v>
      </c>
      <c r="P5943" s="16" t="n">
        <f aca="false">N(P5942)+IF($C5943=検索!$B$49,1,0)</f>
        <v>0</v>
      </c>
    </row>
    <row r="5944" customFormat="false" ht="15" hidden="false" customHeight="false" outlineLevel="0" collapsed="false">
      <c r="A5944" s="16" t="s">
        <v>221</v>
      </c>
      <c r="B5944" s="0" t="s">
        <v>13623</v>
      </c>
      <c r="C5944" s="0" t="n">
        <v>520</v>
      </c>
      <c r="D5944" s="0" t="str">
        <f aca="false">IFERROR(VLOOKUP($C5944,薬効分類マスタ!$A$2:$B$180,2,FALSE()),"未登録")</f>
        <v>漢方製剤</v>
      </c>
      <c r="E5944" s="16" t="s">
        <v>13619</v>
      </c>
      <c r="F5944" s="16" t="s">
        <v>224</v>
      </c>
      <c r="G5944" s="16" t="s">
        <v>13624</v>
      </c>
      <c r="H5944" s="16" t="s">
        <v>9549</v>
      </c>
      <c r="I5944" s="0" t="n">
        <v>18.5</v>
      </c>
      <c r="K5944" s="0" t="str">
        <f aca="false">IFERROR(IF(VLOOKUP($C5944,薬効分類マスタ!$A$2:$E$180,5,FALSE())=0,"",VLOOKUP($C5944,薬効分類マスタ!$A$2:$E$180,5,FALSE())),"")</f>
        <v/>
      </c>
      <c r="L5944" s="17"/>
      <c r="M5944" s="0" t="str">
        <f aca="false">IF($K5944="","",IF($L5944&lt;&gt;"",$L5944,VLOOKUP($C5944,薬効分類マスタ!$A$2:$F$180,6,FALSE())))</f>
        <v/>
      </c>
      <c r="N5944" s="0" t="str">
        <f aca="false">ASC(G5944)</f>
        <v>ﾂﾑﾗ荊芥連翹湯ｴｷｽ顆粒(医療用)</v>
      </c>
      <c r="O5944" s="0" t="str">
        <f aca="false">ASC(E5944)</f>
        <v>荊芥連翹湯ｴｷｽ</v>
      </c>
      <c r="P5944" s="16" t="n">
        <f aca="false">N(P5943)+IF($C5944=検索!$B$49,1,0)</f>
        <v>0</v>
      </c>
    </row>
    <row r="5945" customFormat="false" ht="15" hidden="false" customHeight="false" outlineLevel="0" collapsed="false">
      <c r="A5945" s="16" t="s">
        <v>221</v>
      </c>
      <c r="B5945" s="0" t="s">
        <v>13625</v>
      </c>
      <c r="C5945" s="0" t="n">
        <v>520</v>
      </c>
      <c r="D5945" s="0" t="str">
        <f aca="false">IFERROR(VLOOKUP($C5945,薬効分類マスタ!$A$2:$B$180,2,FALSE()),"未登録")</f>
        <v>漢方製剤</v>
      </c>
      <c r="E5945" s="16" t="s">
        <v>13626</v>
      </c>
      <c r="F5945" s="16" t="s">
        <v>224</v>
      </c>
      <c r="G5945" s="16" t="s">
        <v>13627</v>
      </c>
      <c r="H5945" s="16" t="s">
        <v>13369</v>
      </c>
      <c r="I5945" s="0" t="n">
        <v>12.6</v>
      </c>
      <c r="K5945" s="0" t="str">
        <f aca="false">IFERROR(IF(VLOOKUP($C5945,薬効分類マスタ!$A$2:$E$180,5,FALSE())=0,"",VLOOKUP($C5945,薬効分類マスタ!$A$2:$E$180,5,FALSE())),"")</f>
        <v/>
      </c>
      <c r="L5945" s="17"/>
      <c r="M5945" s="0" t="str">
        <f aca="false">IF($K5945="","",IF($L5945&lt;&gt;"",$L5945,VLOOKUP($C5945,薬効分類マスタ!$A$2:$F$180,6,FALSE())))</f>
        <v/>
      </c>
      <c r="N5945" s="0" t="str">
        <f aca="false">ASC(G5945)</f>
        <v>ｺﾀﾛｰ桂枝湯ｴｷｽ細粒</v>
      </c>
      <c r="O5945" s="0" t="str">
        <f aca="false">ASC(E5945)</f>
        <v>桂枝湯ｴｷｽ</v>
      </c>
      <c r="P5945" s="16" t="n">
        <f aca="false">N(P5944)+IF($C5945=検索!$B$49,1,0)</f>
        <v>0</v>
      </c>
    </row>
    <row r="5946" customFormat="false" ht="15" hidden="false" customHeight="false" outlineLevel="0" collapsed="false">
      <c r="A5946" s="16" t="s">
        <v>221</v>
      </c>
      <c r="B5946" s="0" t="s">
        <v>13628</v>
      </c>
      <c r="C5946" s="0" t="n">
        <v>520</v>
      </c>
      <c r="D5946" s="0" t="str">
        <f aca="false">IFERROR(VLOOKUP($C5946,薬効分類マスタ!$A$2:$B$180,2,FALSE()),"未登録")</f>
        <v>漢方製剤</v>
      </c>
      <c r="E5946" s="16" t="s">
        <v>13626</v>
      </c>
      <c r="F5946" s="16" t="s">
        <v>224</v>
      </c>
      <c r="G5946" s="16" t="s">
        <v>13629</v>
      </c>
      <c r="H5946" s="16" t="s">
        <v>13378</v>
      </c>
      <c r="I5946" s="0" t="n">
        <v>10.4</v>
      </c>
      <c r="K5946" s="0" t="str">
        <f aca="false">IFERROR(IF(VLOOKUP($C5946,薬効分類マスタ!$A$2:$E$180,5,FALSE())=0,"",VLOOKUP($C5946,薬効分類マスタ!$A$2:$E$180,5,FALSE())),"")</f>
        <v/>
      </c>
      <c r="L5946" s="17"/>
      <c r="M5946" s="0" t="str">
        <f aca="false">IF($K5946="","",IF($L5946&lt;&gt;"",$L5946,VLOOKUP($C5946,薬効分類マスタ!$A$2:$F$180,6,FALSE())))</f>
        <v/>
      </c>
      <c r="N5946" s="0" t="str">
        <f aca="false">ASC(G5946)</f>
        <v>ｵｰｽｷﾞ桂枝湯ｴｷｽG</v>
      </c>
      <c r="O5946" s="0" t="str">
        <f aca="false">ASC(E5946)</f>
        <v>桂枝湯ｴｷｽ</v>
      </c>
      <c r="P5946" s="16" t="n">
        <f aca="false">N(P5945)+IF($C5946=検索!$B$49,1,0)</f>
        <v>0</v>
      </c>
    </row>
    <row r="5947" customFormat="false" ht="15" hidden="false" customHeight="false" outlineLevel="0" collapsed="false">
      <c r="A5947" s="16" t="s">
        <v>221</v>
      </c>
      <c r="B5947" s="0" t="s">
        <v>13630</v>
      </c>
      <c r="C5947" s="0" t="n">
        <v>520</v>
      </c>
      <c r="D5947" s="0" t="str">
        <f aca="false">IFERROR(VLOOKUP($C5947,薬効分類マスタ!$A$2:$B$180,2,FALSE()),"未登録")</f>
        <v>漢方製剤</v>
      </c>
      <c r="E5947" s="16" t="s">
        <v>13626</v>
      </c>
      <c r="F5947" s="16" t="s">
        <v>224</v>
      </c>
      <c r="G5947" s="16" t="s">
        <v>13631</v>
      </c>
      <c r="H5947" s="16" t="s">
        <v>13381</v>
      </c>
      <c r="I5947" s="0" t="n">
        <v>9.6</v>
      </c>
      <c r="K5947" s="0" t="str">
        <f aca="false">IFERROR(IF(VLOOKUP($C5947,薬効分類マスタ!$A$2:$E$180,5,FALSE())=0,"",VLOOKUP($C5947,薬効分類マスタ!$A$2:$E$180,5,FALSE())),"")</f>
        <v/>
      </c>
      <c r="L5947" s="17"/>
      <c r="M5947" s="0" t="str">
        <f aca="false">IF($K5947="","",IF($L5947&lt;&gt;"",$L5947,VLOOKUP($C5947,薬効分類マスタ!$A$2:$F$180,6,FALSE())))</f>
        <v/>
      </c>
      <c r="N5947" s="0" t="str">
        <f aca="false">ASC(G5947)</f>
        <v>JPS桂枝湯ｴｷｽ顆粒〔調剤用〕</v>
      </c>
      <c r="O5947" s="0" t="str">
        <f aca="false">ASC(E5947)</f>
        <v>桂枝湯ｴｷｽ</v>
      </c>
      <c r="P5947" s="16" t="n">
        <f aca="false">N(P5946)+IF($C5947=検索!$B$49,1,0)</f>
        <v>0</v>
      </c>
    </row>
    <row r="5948" customFormat="false" ht="15" hidden="false" customHeight="false" outlineLevel="0" collapsed="false">
      <c r="A5948" s="16" t="s">
        <v>221</v>
      </c>
      <c r="B5948" s="0" t="s">
        <v>13632</v>
      </c>
      <c r="C5948" s="0" t="n">
        <v>520</v>
      </c>
      <c r="D5948" s="0" t="str">
        <f aca="false">IFERROR(VLOOKUP($C5948,薬効分類マスタ!$A$2:$B$180,2,FALSE()),"未登録")</f>
        <v>漢方製剤</v>
      </c>
      <c r="E5948" s="16" t="s">
        <v>13626</v>
      </c>
      <c r="F5948" s="16" t="s">
        <v>224</v>
      </c>
      <c r="G5948" s="16" t="s">
        <v>13633</v>
      </c>
      <c r="H5948" s="16" t="s">
        <v>9549</v>
      </c>
      <c r="I5948" s="0" t="n">
        <v>6.9</v>
      </c>
      <c r="K5948" s="0" t="str">
        <f aca="false">IFERROR(IF(VLOOKUP($C5948,薬効分類マスタ!$A$2:$E$180,5,FALSE())=0,"",VLOOKUP($C5948,薬効分類マスタ!$A$2:$E$180,5,FALSE())),"")</f>
        <v/>
      </c>
      <c r="L5948" s="17"/>
      <c r="M5948" s="0" t="str">
        <f aca="false">IF($K5948="","",IF($L5948&lt;&gt;"",$L5948,VLOOKUP($C5948,薬効分類マスタ!$A$2:$F$180,6,FALSE())))</f>
        <v/>
      </c>
      <c r="N5948" s="0" t="str">
        <f aca="false">ASC(G5948)</f>
        <v>ﾂﾑﾗ桂枝湯ｴｷｽ顆粒(医療用)</v>
      </c>
      <c r="O5948" s="0" t="str">
        <f aca="false">ASC(E5948)</f>
        <v>桂枝湯ｴｷｽ</v>
      </c>
      <c r="P5948" s="16" t="n">
        <f aca="false">N(P5947)+IF($C5948=検索!$B$49,1,0)</f>
        <v>0</v>
      </c>
    </row>
    <row r="5949" customFormat="false" ht="15" hidden="false" customHeight="false" outlineLevel="0" collapsed="false">
      <c r="A5949" s="16" t="s">
        <v>221</v>
      </c>
      <c r="B5949" s="0" t="s">
        <v>13634</v>
      </c>
      <c r="C5949" s="0" t="n">
        <v>520</v>
      </c>
      <c r="D5949" s="0" t="str">
        <f aca="false">IFERROR(VLOOKUP($C5949,薬効分類マスタ!$A$2:$B$180,2,FALSE()),"未登録")</f>
        <v>漢方製剤</v>
      </c>
      <c r="E5949" s="16" t="s">
        <v>13626</v>
      </c>
      <c r="F5949" s="16" t="s">
        <v>224</v>
      </c>
      <c r="G5949" s="16" t="s">
        <v>13635</v>
      </c>
      <c r="H5949" s="16" t="s">
        <v>7659</v>
      </c>
      <c r="I5949" s="0" t="n">
        <v>8.9</v>
      </c>
      <c r="K5949" s="0" t="str">
        <f aca="false">IFERROR(IF(VLOOKUP($C5949,薬効分類マスタ!$A$2:$E$180,5,FALSE())=0,"",VLOOKUP($C5949,薬効分類マスタ!$A$2:$E$180,5,FALSE())),"")</f>
        <v/>
      </c>
      <c r="L5949" s="17"/>
      <c r="M5949" s="0" t="str">
        <f aca="false">IF($K5949="","",IF($L5949&lt;&gt;"",$L5949,VLOOKUP($C5949,薬効分類マスタ!$A$2:$F$180,6,FALSE())))</f>
        <v/>
      </c>
      <c r="N5949" s="0" t="str">
        <f aca="false">ASC(G5949)</f>
        <v>本草桂枝湯ｴｷｽ顆粒-S</v>
      </c>
      <c r="O5949" s="0" t="str">
        <f aca="false">ASC(E5949)</f>
        <v>桂枝湯ｴｷｽ</v>
      </c>
      <c r="P5949" s="16" t="n">
        <f aca="false">N(P5948)+IF($C5949=検索!$B$49,1,0)</f>
        <v>0</v>
      </c>
    </row>
    <row r="5950" customFormat="false" ht="15" hidden="false" customHeight="false" outlineLevel="0" collapsed="false">
      <c r="A5950" s="16" t="s">
        <v>221</v>
      </c>
      <c r="B5950" s="0" t="s">
        <v>13636</v>
      </c>
      <c r="C5950" s="0" t="n">
        <v>520</v>
      </c>
      <c r="D5950" s="0" t="str">
        <f aca="false">IFERROR(VLOOKUP($C5950,薬効分類マスタ!$A$2:$B$180,2,FALSE()),"未登録")</f>
        <v>漢方製剤</v>
      </c>
      <c r="E5950" s="16" t="s">
        <v>13637</v>
      </c>
      <c r="F5950" s="16" t="s">
        <v>224</v>
      </c>
      <c r="G5950" s="16" t="s">
        <v>13638</v>
      </c>
      <c r="H5950" s="16" t="s">
        <v>13372</v>
      </c>
      <c r="I5950" s="0" t="n">
        <v>15.1</v>
      </c>
      <c r="K5950" s="0" t="str">
        <f aca="false">IFERROR(IF(VLOOKUP($C5950,薬効分類マスタ!$A$2:$E$180,5,FALSE())=0,"",VLOOKUP($C5950,薬効分類マスタ!$A$2:$E$180,5,FALSE())),"")</f>
        <v/>
      </c>
      <c r="L5950" s="17"/>
      <c r="M5950" s="0" t="str">
        <f aca="false">IF($K5950="","",IF($L5950&lt;&gt;"",$L5950,VLOOKUP($C5950,薬効分類マスタ!$A$2:$F$180,6,FALSE())))</f>
        <v/>
      </c>
      <c r="N5950" s="0" t="str">
        <f aca="false">ASC(G5950)</f>
        <v>〔東洋〕桂枝加黄耆湯ｴｷｽ細粒</v>
      </c>
      <c r="O5950" s="0" t="str">
        <f aca="false">ASC(E5950)</f>
        <v>桂枝加黄耆湯ｴｷｽ</v>
      </c>
      <c r="P5950" s="16" t="n">
        <f aca="false">N(P5949)+IF($C5950=検索!$B$49,1,0)</f>
        <v>0</v>
      </c>
    </row>
    <row r="5951" customFormat="false" ht="15" hidden="false" customHeight="false" outlineLevel="0" collapsed="false">
      <c r="A5951" s="16" t="s">
        <v>221</v>
      </c>
      <c r="B5951" s="0" t="s">
        <v>13639</v>
      </c>
      <c r="C5951" s="0" t="n">
        <v>520</v>
      </c>
      <c r="D5951" s="0" t="str">
        <f aca="false">IFERROR(VLOOKUP($C5951,薬効分類マスタ!$A$2:$B$180,2,FALSE()),"未登録")</f>
        <v>漢方製剤</v>
      </c>
      <c r="E5951" s="16" t="s">
        <v>13640</v>
      </c>
      <c r="F5951" s="16" t="s">
        <v>224</v>
      </c>
      <c r="G5951" s="16" t="s">
        <v>13641</v>
      </c>
      <c r="H5951" s="16" t="s">
        <v>13372</v>
      </c>
      <c r="I5951" s="0" t="n">
        <v>14.6</v>
      </c>
      <c r="K5951" s="0" t="str">
        <f aca="false">IFERROR(IF(VLOOKUP($C5951,薬効分類マスタ!$A$2:$E$180,5,FALSE())=0,"",VLOOKUP($C5951,薬効分類マスタ!$A$2:$E$180,5,FALSE())),"")</f>
        <v/>
      </c>
      <c r="L5951" s="17"/>
      <c r="M5951" s="0" t="str">
        <f aca="false">IF($K5951="","",IF($L5951&lt;&gt;"",$L5951,VLOOKUP($C5951,薬効分類マスタ!$A$2:$F$180,6,FALSE())))</f>
        <v/>
      </c>
      <c r="N5951" s="0" t="str">
        <f aca="false">ASC(G5951)</f>
        <v>〔東洋〕桂枝加葛根湯ｴｷｽ細粒</v>
      </c>
      <c r="O5951" s="0" t="str">
        <f aca="false">ASC(E5951)</f>
        <v>桂枝加葛根湯ｴｷｽ</v>
      </c>
      <c r="P5951" s="16" t="n">
        <f aca="false">N(P5950)+IF($C5951=検索!$B$49,1,0)</f>
        <v>0</v>
      </c>
    </row>
    <row r="5952" customFormat="false" ht="15" hidden="false" customHeight="false" outlineLevel="0" collapsed="false">
      <c r="A5952" s="16" t="s">
        <v>221</v>
      </c>
      <c r="B5952" s="0" t="s">
        <v>13642</v>
      </c>
      <c r="C5952" s="0" t="n">
        <v>520</v>
      </c>
      <c r="D5952" s="0" t="str">
        <f aca="false">IFERROR(VLOOKUP($C5952,薬効分類マスタ!$A$2:$B$180,2,FALSE()),"未登録")</f>
        <v>漢方製剤</v>
      </c>
      <c r="E5952" s="16" t="s">
        <v>13643</v>
      </c>
      <c r="F5952" s="16" t="s">
        <v>224</v>
      </c>
      <c r="G5952" s="16" t="s">
        <v>13644</v>
      </c>
      <c r="H5952" s="16" t="s">
        <v>13372</v>
      </c>
      <c r="I5952" s="0" t="n">
        <v>13.4</v>
      </c>
      <c r="K5952" s="0" t="str">
        <f aca="false">IFERROR(IF(VLOOKUP($C5952,薬効分類マスタ!$A$2:$E$180,5,FALSE())=0,"",VLOOKUP($C5952,薬効分類マスタ!$A$2:$E$180,5,FALSE())),"")</f>
        <v/>
      </c>
      <c r="L5952" s="17"/>
      <c r="M5952" s="0" t="str">
        <f aca="false">IF($K5952="","",IF($L5952&lt;&gt;"",$L5952,VLOOKUP($C5952,薬効分類マスタ!$A$2:$F$180,6,FALSE())))</f>
        <v/>
      </c>
      <c r="N5952" s="0" t="str">
        <f aca="false">ASC(G5952)</f>
        <v>〔東洋〕桂枝加厚朴杏仁湯ｴｷｽ細粒</v>
      </c>
      <c r="O5952" s="0" t="str">
        <f aca="false">ASC(E5952)</f>
        <v>桂枝加厚朴杏仁湯ｴｷｽ</v>
      </c>
      <c r="P5952" s="16" t="n">
        <f aca="false">N(P5951)+IF($C5952=検索!$B$49,1,0)</f>
        <v>0</v>
      </c>
    </row>
    <row r="5953" customFormat="false" ht="15" hidden="false" customHeight="false" outlineLevel="0" collapsed="false">
      <c r="A5953" s="16" t="s">
        <v>221</v>
      </c>
      <c r="B5953" s="0" t="s">
        <v>13645</v>
      </c>
      <c r="C5953" s="0" t="n">
        <v>520</v>
      </c>
      <c r="D5953" s="0" t="str">
        <f aca="false">IFERROR(VLOOKUP($C5953,薬効分類マスタ!$A$2:$B$180,2,FALSE()),"未登録")</f>
        <v>漢方製剤</v>
      </c>
      <c r="E5953" s="16" t="s">
        <v>13646</v>
      </c>
      <c r="F5953" s="16" t="s">
        <v>224</v>
      </c>
      <c r="G5953" s="16" t="s">
        <v>13647</v>
      </c>
      <c r="H5953" s="16" t="s">
        <v>13369</v>
      </c>
      <c r="I5953" s="0" t="n">
        <v>6.9</v>
      </c>
      <c r="K5953" s="0" t="str">
        <f aca="false">IFERROR(IF(VLOOKUP($C5953,薬効分類マスタ!$A$2:$E$180,5,FALSE())=0,"",VLOOKUP($C5953,薬効分類マスタ!$A$2:$E$180,5,FALSE())),"")</f>
        <v/>
      </c>
      <c r="L5953" s="17"/>
      <c r="M5953" s="0" t="str">
        <f aca="false">IF($K5953="","",IF($L5953&lt;&gt;"",$L5953,VLOOKUP($C5953,薬効分類マスタ!$A$2:$F$180,6,FALSE())))</f>
        <v/>
      </c>
      <c r="N5953" s="0" t="str">
        <f aca="false">ASC(G5953)</f>
        <v>ｺﾀﾛｰ桂枝加芍薬湯ｴｷｽ細粒</v>
      </c>
      <c r="O5953" s="0" t="str">
        <f aca="false">ASC(E5953)</f>
        <v>桂枝加芍薬湯ｴｷｽ</v>
      </c>
      <c r="P5953" s="16" t="n">
        <f aca="false">N(P5952)+IF($C5953=検索!$B$49,1,0)</f>
        <v>0</v>
      </c>
    </row>
    <row r="5954" customFormat="false" ht="15" hidden="false" customHeight="false" outlineLevel="0" collapsed="false">
      <c r="A5954" s="16" t="s">
        <v>221</v>
      </c>
      <c r="B5954" s="0" t="s">
        <v>13648</v>
      </c>
      <c r="C5954" s="0" t="n">
        <v>520</v>
      </c>
      <c r="D5954" s="0" t="str">
        <f aca="false">IFERROR(VLOOKUP($C5954,薬効分類マスタ!$A$2:$B$180,2,FALSE()),"未登録")</f>
        <v>漢方製剤</v>
      </c>
      <c r="E5954" s="16" t="s">
        <v>13646</v>
      </c>
      <c r="F5954" s="16" t="s">
        <v>224</v>
      </c>
      <c r="G5954" s="16" t="s">
        <v>13649</v>
      </c>
      <c r="H5954" s="16" t="s">
        <v>13417</v>
      </c>
      <c r="I5954" s="0" t="n">
        <v>6.9</v>
      </c>
      <c r="K5954" s="0" t="str">
        <f aca="false">IFERROR(IF(VLOOKUP($C5954,薬効分類マスタ!$A$2:$E$180,5,FALSE())=0,"",VLOOKUP($C5954,薬効分類マスタ!$A$2:$E$180,5,FALSE())),"")</f>
        <v/>
      </c>
      <c r="L5954" s="17"/>
      <c r="M5954" s="0" t="str">
        <f aca="false">IF($K5954="","",IF($L5954&lt;&gt;"",$L5954,VLOOKUP($C5954,薬効分類マスタ!$A$2:$F$180,6,FALSE())))</f>
        <v/>
      </c>
      <c r="N5954" s="0" t="str">
        <f aca="false">ASC(G5954)</f>
        <v>ｼﾞｭﾝｺｳ　桂枝加芍薬湯FCｴｷｽ細粒　医療用</v>
      </c>
      <c r="O5954" s="0" t="str">
        <f aca="false">ASC(E5954)</f>
        <v>桂枝加芍薬湯ｴｷｽ</v>
      </c>
      <c r="P5954" s="16" t="n">
        <f aca="false">N(P5953)+IF($C5954=検索!$B$49,1,0)</f>
        <v>0</v>
      </c>
    </row>
    <row r="5955" customFormat="false" ht="15" hidden="false" customHeight="false" outlineLevel="0" collapsed="false">
      <c r="A5955" s="16" t="s">
        <v>221</v>
      </c>
      <c r="B5955" s="0" t="s">
        <v>13650</v>
      </c>
      <c r="C5955" s="0" t="n">
        <v>520</v>
      </c>
      <c r="D5955" s="0" t="str">
        <f aca="false">IFERROR(VLOOKUP($C5955,薬効分類マスタ!$A$2:$B$180,2,FALSE()),"未登録")</f>
        <v>漢方製剤</v>
      </c>
      <c r="E5955" s="16" t="s">
        <v>13646</v>
      </c>
      <c r="F5955" s="16" t="s">
        <v>224</v>
      </c>
      <c r="G5955" s="16" t="s">
        <v>13651</v>
      </c>
      <c r="H5955" s="16" t="s">
        <v>13372</v>
      </c>
      <c r="I5955" s="0" t="n">
        <v>11.9</v>
      </c>
      <c r="K5955" s="0" t="str">
        <f aca="false">IFERROR(IF(VLOOKUP($C5955,薬効分類マスタ!$A$2:$E$180,5,FALSE())=0,"",VLOOKUP($C5955,薬効分類マスタ!$A$2:$E$180,5,FALSE())),"")</f>
        <v/>
      </c>
      <c r="L5955" s="17"/>
      <c r="M5955" s="0" t="str">
        <f aca="false">IF($K5955="","",IF($L5955&lt;&gt;"",$L5955,VLOOKUP($C5955,薬効分類マスタ!$A$2:$F$180,6,FALSE())))</f>
        <v/>
      </c>
      <c r="N5955" s="0" t="str">
        <f aca="false">ASC(G5955)</f>
        <v>〔東洋〕桂枝加芍薬湯ｴｷｽ細粒</v>
      </c>
      <c r="O5955" s="0" t="str">
        <f aca="false">ASC(E5955)</f>
        <v>桂枝加芍薬湯ｴｷｽ</v>
      </c>
      <c r="P5955" s="16" t="n">
        <f aca="false">N(P5954)+IF($C5955=検索!$B$49,1,0)</f>
        <v>0</v>
      </c>
    </row>
    <row r="5956" customFormat="false" ht="15" hidden="false" customHeight="false" outlineLevel="0" collapsed="false">
      <c r="A5956" s="16" t="s">
        <v>221</v>
      </c>
      <c r="B5956" s="0" t="s">
        <v>13652</v>
      </c>
      <c r="C5956" s="0" t="n">
        <v>520</v>
      </c>
      <c r="D5956" s="0" t="str">
        <f aca="false">IFERROR(VLOOKUP($C5956,薬効分類マスタ!$A$2:$B$180,2,FALSE()),"未登録")</f>
        <v>漢方製剤</v>
      </c>
      <c r="E5956" s="16" t="s">
        <v>13646</v>
      </c>
      <c r="F5956" s="16" t="s">
        <v>224</v>
      </c>
      <c r="G5956" s="16" t="s">
        <v>13653</v>
      </c>
      <c r="H5956" s="16" t="s">
        <v>13375</v>
      </c>
      <c r="I5956" s="0" t="n">
        <v>12.5</v>
      </c>
      <c r="K5956" s="0" t="str">
        <f aca="false">IFERROR(IF(VLOOKUP($C5956,薬効分類マスタ!$A$2:$E$180,5,FALSE())=0,"",VLOOKUP($C5956,薬効分類マスタ!$A$2:$E$180,5,FALSE())),"")</f>
        <v/>
      </c>
      <c r="L5956" s="17"/>
      <c r="M5956" s="0" t="str">
        <f aca="false">IF($K5956="","",IF($L5956&lt;&gt;"",$L5956,VLOOKUP($C5956,薬効分類マスタ!$A$2:$F$180,6,FALSE())))</f>
        <v/>
      </c>
      <c r="N5956" s="0" t="str">
        <f aca="false">ASC(G5956)</f>
        <v>ｸﾗｼｴ桂枝加芍薬湯ｴｷｽ細粒</v>
      </c>
      <c r="O5956" s="0" t="str">
        <f aca="false">ASC(E5956)</f>
        <v>桂枝加芍薬湯ｴｷｽ</v>
      </c>
      <c r="P5956" s="16" t="n">
        <f aca="false">N(P5955)+IF($C5956=検索!$B$49,1,0)</f>
        <v>0</v>
      </c>
    </row>
    <row r="5957" customFormat="false" ht="15" hidden="false" customHeight="false" outlineLevel="0" collapsed="false">
      <c r="A5957" s="16" t="s">
        <v>221</v>
      </c>
      <c r="B5957" s="0" t="s">
        <v>13654</v>
      </c>
      <c r="C5957" s="0" t="n">
        <v>520</v>
      </c>
      <c r="D5957" s="0" t="str">
        <f aca="false">IFERROR(VLOOKUP($C5957,薬効分類マスタ!$A$2:$B$180,2,FALSE()),"未登録")</f>
        <v>漢方製剤</v>
      </c>
      <c r="E5957" s="16" t="s">
        <v>13646</v>
      </c>
      <c r="F5957" s="16" t="s">
        <v>224</v>
      </c>
      <c r="G5957" s="16" t="s">
        <v>13655</v>
      </c>
      <c r="H5957" s="16" t="s">
        <v>13378</v>
      </c>
      <c r="I5957" s="0" t="n">
        <v>6.9</v>
      </c>
      <c r="K5957" s="0" t="str">
        <f aca="false">IFERROR(IF(VLOOKUP($C5957,薬効分類マスタ!$A$2:$E$180,5,FALSE())=0,"",VLOOKUP($C5957,薬効分類マスタ!$A$2:$E$180,5,FALSE())),"")</f>
        <v/>
      </c>
      <c r="L5957" s="17"/>
      <c r="M5957" s="0" t="str">
        <f aca="false">IF($K5957="","",IF($L5957&lt;&gt;"",$L5957,VLOOKUP($C5957,薬効分類マスタ!$A$2:$F$180,6,FALSE())))</f>
        <v/>
      </c>
      <c r="N5957" s="0" t="str">
        <f aca="false">ASC(G5957)</f>
        <v>ｵｰｽｷﾞ桂枝加芍薬湯ｴｷｽG</v>
      </c>
      <c r="O5957" s="0" t="str">
        <f aca="false">ASC(E5957)</f>
        <v>桂枝加芍薬湯ｴｷｽ</v>
      </c>
      <c r="P5957" s="16" t="n">
        <f aca="false">N(P5956)+IF($C5957=検索!$B$49,1,0)</f>
        <v>0</v>
      </c>
    </row>
    <row r="5958" customFormat="false" ht="15" hidden="false" customHeight="false" outlineLevel="0" collapsed="false">
      <c r="A5958" s="16" t="s">
        <v>221</v>
      </c>
      <c r="B5958" s="0" t="s">
        <v>13656</v>
      </c>
      <c r="C5958" s="0" t="n">
        <v>520</v>
      </c>
      <c r="D5958" s="0" t="str">
        <f aca="false">IFERROR(VLOOKUP($C5958,薬効分類マスタ!$A$2:$B$180,2,FALSE()),"未登録")</f>
        <v>漢方製剤</v>
      </c>
      <c r="E5958" s="16" t="s">
        <v>13646</v>
      </c>
      <c r="F5958" s="16" t="s">
        <v>224</v>
      </c>
      <c r="G5958" s="16" t="s">
        <v>13657</v>
      </c>
      <c r="H5958" s="16" t="s">
        <v>9549</v>
      </c>
      <c r="I5958" s="0" t="n">
        <v>7.5</v>
      </c>
      <c r="K5958" s="0" t="str">
        <f aca="false">IFERROR(IF(VLOOKUP($C5958,薬効分類マスタ!$A$2:$E$180,5,FALSE())=0,"",VLOOKUP($C5958,薬効分類マスタ!$A$2:$E$180,5,FALSE())),"")</f>
        <v/>
      </c>
      <c r="L5958" s="17"/>
      <c r="M5958" s="0" t="str">
        <f aca="false">IF($K5958="","",IF($L5958&lt;&gt;"",$L5958,VLOOKUP($C5958,薬効分類マスタ!$A$2:$F$180,6,FALSE())))</f>
        <v/>
      </c>
      <c r="N5958" s="0" t="str">
        <f aca="false">ASC(G5958)</f>
        <v>ﾂﾑﾗ桂枝加芍薬湯ｴｷｽ顆粒(医療用)</v>
      </c>
      <c r="O5958" s="0" t="str">
        <f aca="false">ASC(E5958)</f>
        <v>桂枝加芍薬湯ｴｷｽ</v>
      </c>
      <c r="P5958" s="16" t="n">
        <f aca="false">N(P5957)+IF($C5958=検索!$B$49,1,0)</f>
        <v>0</v>
      </c>
    </row>
    <row r="5959" customFormat="false" ht="15" hidden="false" customHeight="false" outlineLevel="0" collapsed="false">
      <c r="A5959" s="16" t="s">
        <v>221</v>
      </c>
      <c r="B5959" s="0" t="s">
        <v>13658</v>
      </c>
      <c r="C5959" s="0" t="n">
        <v>520</v>
      </c>
      <c r="D5959" s="0" t="str">
        <f aca="false">IFERROR(VLOOKUP($C5959,薬効分類マスタ!$A$2:$B$180,2,FALSE()),"未登録")</f>
        <v>漢方製剤</v>
      </c>
      <c r="E5959" s="16" t="s">
        <v>13646</v>
      </c>
      <c r="F5959" s="16" t="s">
        <v>224</v>
      </c>
      <c r="G5959" s="16" t="s">
        <v>13659</v>
      </c>
      <c r="H5959" s="16" t="s">
        <v>7659</v>
      </c>
      <c r="I5959" s="0" t="n">
        <v>7.5</v>
      </c>
      <c r="K5959" s="0" t="str">
        <f aca="false">IFERROR(IF(VLOOKUP($C5959,薬効分類マスタ!$A$2:$E$180,5,FALSE())=0,"",VLOOKUP($C5959,薬効分類マスタ!$A$2:$E$180,5,FALSE())),"")</f>
        <v/>
      </c>
      <c r="L5959" s="17"/>
      <c r="M5959" s="0" t="str">
        <f aca="false">IF($K5959="","",IF($L5959&lt;&gt;"",$L5959,VLOOKUP($C5959,薬効分類マスタ!$A$2:$F$180,6,FALSE())))</f>
        <v/>
      </c>
      <c r="N5959" s="0" t="str">
        <f aca="false">ASC(G5959)</f>
        <v>本草桂枝加芍薬湯ｴｷｽ顆粒-M</v>
      </c>
      <c r="O5959" s="0" t="str">
        <f aca="false">ASC(E5959)</f>
        <v>桂枝加芍薬湯ｴｷｽ</v>
      </c>
      <c r="P5959" s="16" t="n">
        <f aca="false">N(P5958)+IF($C5959=検索!$B$49,1,0)</f>
        <v>0</v>
      </c>
    </row>
    <row r="5960" customFormat="false" ht="15" hidden="false" customHeight="false" outlineLevel="0" collapsed="false">
      <c r="A5960" s="16" t="s">
        <v>221</v>
      </c>
      <c r="B5960" s="0" t="s">
        <v>13660</v>
      </c>
      <c r="C5960" s="0" t="n">
        <v>520</v>
      </c>
      <c r="D5960" s="0" t="str">
        <f aca="false">IFERROR(VLOOKUP($C5960,薬効分類マスタ!$A$2:$B$180,2,FALSE()),"未登録")</f>
        <v>漢方製剤</v>
      </c>
      <c r="E5960" s="16" t="s">
        <v>13646</v>
      </c>
      <c r="F5960" s="16" t="s">
        <v>1027</v>
      </c>
      <c r="G5960" s="16" t="s">
        <v>13661</v>
      </c>
      <c r="H5960" s="16" t="s">
        <v>13422</v>
      </c>
      <c r="I5960" s="0" t="n">
        <v>6.3</v>
      </c>
      <c r="K5960" s="0" t="str">
        <f aca="false">IFERROR(IF(VLOOKUP($C5960,薬効分類マスタ!$A$2:$E$180,5,FALSE())=0,"",VLOOKUP($C5960,薬効分類マスタ!$A$2:$E$180,5,FALSE())),"")</f>
        <v/>
      </c>
      <c r="L5960" s="17"/>
      <c r="M5960" s="0" t="str">
        <f aca="false">IF($K5960="","",IF($L5960&lt;&gt;"",$L5960,VLOOKUP($C5960,薬効分類マスタ!$A$2:$F$180,6,FALSE())))</f>
        <v/>
      </c>
      <c r="N5960" s="0" t="str">
        <f aca="false">ASC(G5960)</f>
        <v>ｸﾗｼｴ桂枝加芍薬湯ｴｷｽ錠</v>
      </c>
      <c r="O5960" s="0" t="str">
        <f aca="false">ASC(E5960)</f>
        <v>桂枝加芍薬湯ｴｷｽ</v>
      </c>
      <c r="P5960" s="16" t="n">
        <f aca="false">N(P5959)+IF($C5960=検索!$B$49,1,0)</f>
        <v>0</v>
      </c>
    </row>
    <row r="5961" customFormat="false" ht="15" hidden="false" customHeight="false" outlineLevel="0" collapsed="false">
      <c r="A5961" s="16" t="s">
        <v>221</v>
      </c>
      <c r="B5961" s="0" t="s">
        <v>13662</v>
      </c>
      <c r="C5961" s="0" t="n">
        <v>520</v>
      </c>
      <c r="D5961" s="0" t="str">
        <f aca="false">IFERROR(VLOOKUP($C5961,薬効分類マスタ!$A$2:$B$180,2,FALSE()),"未登録")</f>
        <v>漢方製剤</v>
      </c>
      <c r="E5961" s="16" t="s">
        <v>13663</v>
      </c>
      <c r="F5961" s="16" t="s">
        <v>224</v>
      </c>
      <c r="G5961" s="16" t="s">
        <v>13664</v>
      </c>
      <c r="H5961" s="16" t="s">
        <v>9549</v>
      </c>
      <c r="I5961" s="0" t="n">
        <v>14.4</v>
      </c>
      <c r="K5961" s="0" t="str">
        <f aca="false">IFERROR(IF(VLOOKUP($C5961,薬効分類マスタ!$A$2:$E$180,5,FALSE())=0,"",VLOOKUP($C5961,薬効分類マスタ!$A$2:$E$180,5,FALSE())),"")</f>
        <v/>
      </c>
      <c r="L5961" s="17"/>
      <c r="M5961" s="0" t="str">
        <f aca="false">IF($K5961="","",IF($L5961&lt;&gt;"",$L5961,VLOOKUP($C5961,薬効分類マスタ!$A$2:$F$180,6,FALSE())))</f>
        <v/>
      </c>
      <c r="N5961" s="0" t="str">
        <f aca="false">ASC(G5961)</f>
        <v>ﾂﾑﾗ桂枝加芍薬大黄湯ｴｷｽ顆粒(医療用)</v>
      </c>
      <c r="O5961" s="0" t="str">
        <f aca="false">ASC(E5961)</f>
        <v>桂枝加芍薬大黄湯ｴｷｽ</v>
      </c>
      <c r="P5961" s="16" t="n">
        <f aca="false">N(P5960)+IF($C5961=検索!$B$49,1,0)</f>
        <v>0</v>
      </c>
    </row>
    <row r="5962" customFormat="false" ht="15" hidden="false" customHeight="false" outlineLevel="0" collapsed="false">
      <c r="A5962" s="16" t="s">
        <v>221</v>
      </c>
      <c r="B5962" s="0" t="s">
        <v>13665</v>
      </c>
      <c r="C5962" s="0" t="n">
        <v>520</v>
      </c>
      <c r="D5962" s="0" t="str">
        <f aca="false">IFERROR(VLOOKUP($C5962,薬効分類マスタ!$A$2:$B$180,2,FALSE()),"未登録")</f>
        <v>漢方製剤</v>
      </c>
      <c r="E5962" s="16" t="s">
        <v>13666</v>
      </c>
      <c r="F5962" s="16" t="s">
        <v>224</v>
      </c>
      <c r="G5962" s="16" t="s">
        <v>13667</v>
      </c>
      <c r="H5962" s="16" t="s">
        <v>13369</v>
      </c>
      <c r="I5962" s="0" t="n">
        <v>9.9</v>
      </c>
      <c r="K5962" s="0" t="str">
        <f aca="false">IFERROR(IF(VLOOKUP($C5962,薬効分類マスタ!$A$2:$E$180,5,FALSE())=0,"",VLOOKUP($C5962,薬効分類マスタ!$A$2:$E$180,5,FALSE())),"")</f>
        <v/>
      </c>
      <c r="L5962" s="17"/>
      <c r="M5962" s="0" t="str">
        <f aca="false">IF($K5962="","",IF($L5962&lt;&gt;"",$L5962,VLOOKUP($C5962,薬効分類マスタ!$A$2:$F$180,6,FALSE())))</f>
        <v/>
      </c>
      <c r="N5962" s="0" t="str">
        <f aca="false">ASC(G5962)</f>
        <v>ｺﾀﾛｰ桂枝加朮附湯ｴｷｽ細粒</v>
      </c>
      <c r="O5962" s="0" t="str">
        <f aca="false">ASC(E5962)</f>
        <v>桂枝加朮附湯ｴｷｽ</v>
      </c>
      <c r="P5962" s="16" t="n">
        <f aca="false">N(P5961)+IF($C5962=検索!$B$49,1,0)</f>
        <v>0</v>
      </c>
    </row>
    <row r="5963" customFormat="false" ht="15" hidden="false" customHeight="false" outlineLevel="0" collapsed="false">
      <c r="A5963" s="16" t="s">
        <v>221</v>
      </c>
      <c r="B5963" s="0" t="s">
        <v>13668</v>
      </c>
      <c r="C5963" s="0" t="n">
        <v>520</v>
      </c>
      <c r="D5963" s="0" t="str">
        <f aca="false">IFERROR(VLOOKUP($C5963,薬効分類マスタ!$A$2:$B$180,2,FALSE()),"未登録")</f>
        <v>漢方製剤</v>
      </c>
      <c r="E5963" s="16" t="s">
        <v>13666</v>
      </c>
      <c r="F5963" s="16" t="s">
        <v>224</v>
      </c>
      <c r="G5963" s="16" t="s">
        <v>13669</v>
      </c>
      <c r="H5963" s="16" t="s">
        <v>12963</v>
      </c>
      <c r="I5963" s="0" t="n">
        <v>9.8</v>
      </c>
      <c r="K5963" s="0" t="str">
        <f aca="false">IFERROR(IF(VLOOKUP($C5963,薬効分類マスタ!$A$2:$E$180,5,FALSE())=0,"",VLOOKUP($C5963,薬効分類マスタ!$A$2:$E$180,5,FALSE())),"")</f>
        <v/>
      </c>
      <c r="L5963" s="17"/>
      <c r="M5963" s="0" t="str">
        <f aca="false">IF($K5963="","",IF($L5963&lt;&gt;"",$L5963,VLOOKUP($C5963,薬効分類マスタ!$A$2:$F$180,6,FALSE())))</f>
        <v/>
      </c>
      <c r="N5963" s="0" t="str">
        <f aca="false">ASC(G5963)</f>
        <v>三和桂枝加朮附湯ｴｷｽ細粒</v>
      </c>
      <c r="O5963" s="0" t="str">
        <f aca="false">ASC(E5963)</f>
        <v>桂枝加朮附湯ｴｷｽ</v>
      </c>
      <c r="P5963" s="16" t="n">
        <f aca="false">N(P5962)+IF($C5963=検索!$B$49,1,0)</f>
        <v>0</v>
      </c>
    </row>
    <row r="5964" customFormat="false" ht="15" hidden="false" customHeight="false" outlineLevel="0" collapsed="false">
      <c r="A5964" s="16" t="s">
        <v>221</v>
      </c>
      <c r="B5964" s="0" t="s">
        <v>13670</v>
      </c>
      <c r="C5964" s="0" t="n">
        <v>520</v>
      </c>
      <c r="D5964" s="0" t="str">
        <f aca="false">IFERROR(VLOOKUP($C5964,薬効分類マスタ!$A$2:$B$180,2,FALSE()),"未登録")</f>
        <v>漢方製剤</v>
      </c>
      <c r="E5964" s="16" t="s">
        <v>13666</v>
      </c>
      <c r="F5964" s="16" t="s">
        <v>224</v>
      </c>
      <c r="G5964" s="16" t="s">
        <v>13671</v>
      </c>
      <c r="H5964" s="16" t="s">
        <v>13381</v>
      </c>
      <c r="I5964" s="0" t="n">
        <v>10.7</v>
      </c>
      <c r="K5964" s="0" t="str">
        <f aca="false">IFERROR(IF(VLOOKUP($C5964,薬効分類マスタ!$A$2:$E$180,5,FALSE())=0,"",VLOOKUP($C5964,薬効分類マスタ!$A$2:$E$180,5,FALSE())),"")</f>
        <v/>
      </c>
      <c r="L5964" s="17"/>
      <c r="M5964" s="0" t="str">
        <f aca="false">IF($K5964="","",IF($L5964&lt;&gt;"",$L5964,VLOOKUP($C5964,薬効分類マスタ!$A$2:$F$180,6,FALSE())))</f>
        <v/>
      </c>
      <c r="N5964" s="0" t="str">
        <f aca="false">ASC(G5964)</f>
        <v>JPS桂枝加朮附湯ｴｷｽ顆粒〔調剤用〕</v>
      </c>
      <c r="O5964" s="0" t="str">
        <f aca="false">ASC(E5964)</f>
        <v>桂枝加朮附湯ｴｷｽ</v>
      </c>
      <c r="P5964" s="16" t="n">
        <f aca="false">N(P5963)+IF($C5964=検索!$B$49,1,0)</f>
        <v>0</v>
      </c>
    </row>
    <row r="5965" customFormat="false" ht="15" hidden="false" customHeight="false" outlineLevel="0" collapsed="false">
      <c r="A5965" s="16" t="s">
        <v>221</v>
      </c>
      <c r="B5965" s="0" t="s">
        <v>13672</v>
      </c>
      <c r="C5965" s="0" t="n">
        <v>520</v>
      </c>
      <c r="D5965" s="0" t="str">
        <f aca="false">IFERROR(VLOOKUP($C5965,薬効分類マスタ!$A$2:$B$180,2,FALSE()),"未登録")</f>
        <v>漢方製剤</v>
      </c>
      <c r="E5965" s="16" t="s">
        <v>13666</v>
      </c>
      <c r="F5965" s="16" t="s">
        <v>224</v>
      </c>
      <c r="G5965" s="16" t="s">
        <v>13673</v>
      </c>
      <c r="H5965" s="16" t="s">
        <v>9549</v>
      </c>
      <c r="I5965" s="0" t="n">
        <v>14.9</v>
      </c>
      <c r="K5965" s="0" t="str">
        <f aca="false">IFERROR(IF(VLOOKUP($C5965,薬効分類マスタ!$A$2:$E$180,5,FALSE())=0,"",VLOOKUP($C5965,薬効分類マスタ!$A$2:$E$180,5,FALSE())),"")</f>
        <v/>
      </c>
      <c r="L5965" s="17"/>
      <c r="M5965" s="0" t="str">
        <f aca="false">IF($K5965="","",IF($L5965&lt;&gt;"",$L5965,VLOOKUP($C5965,薬効分類マスタ!$A$2:$F$180,6,FALSE())))</f>
        <v/>
      </c>
      <c r="N5965" s="0" t="str">
        <f aca="false">ASC(G5965)</f>
        <v>ﾂﾑﾗ桂枝加朮附湯ｴｷｽ顆粒(医療用)</v>
      </c>
      <c r="O5965" s="0" t="str">
        <f aca="false">ASC(E5965)</f>
        <v>桂枝加朮附湯ｴｷｽ</v>
      </c>
      <c r="P5965" s="16" t="n">
        <f aca="false">N(P5964)+IF($C5965=検索!$B$49,1,0)</f>
        <v>0</v>
      </c>
    </row>
    <row r="5966" customFormat="false" ht="15" hidden="false" customHeight="false" outlineLevel="0" collapsed="false">
      <c r="A5966" s="16" t="s">
        <v>221</v>
      </c>
      <c r="B5966" s="0" t="s">
        <v>13674</v>
      </c>
      <c r="C5966" s="0" t="n">
        <v>520</v>
      </c>
      <c r="D5966" s="0" t="str">
        <f aca="false">IFERROR(VLOOKUP($C5966,薬効分類マスタ!$A$2:$B$180,2,FALSE()),"未登録")</f>
        <v>漢方製剤</v>
      </c>
      <c r="E5966" s="16" t="s">
        <v>13675</v>
      </c>
      <c r="F5966" s="16" t="s">
        <v>224</v>
      </c>
      <c r="G5966" s="16" t="s">
        <v>13676</v>
      </c>
      <c r="H5966" s="16" t="s">
        <v>13369</v>
      </c>
      <c r="I5966" s="0" t="n">
        <v>10.7</v>
      </c>
      <c r="K5966" s="0" t="str">
        <f aca="false">IFERROR(IF(VLOOKUP($C5966,薬効分類マスタ!$A$2:$E$180,5,FALSE())=0,"",VLOOKUP($C5966,薬効分類マスタ!$A$2:$E$180,5,FALSE())),"")</f>
        <v/>
      </c>
      <c r="L5966" s="17"/>
      <c r="M5966" s="0" t="str">
        <f aca="false">IF($K5966="","",IF($L5966&lt;&gt;"",$L5966,VLOOKUP($C5966,薬効分類マスタ!$A$2:$F$180,6,FALSE())))</f>
        <v/>
      </c>
      <c r="N5966" s="0" t="str">
        <f aca="false">ASC(G5966)</f>
        <v>ｺﾀﾛｰ桂枝加竜骨牡蛎湯ｴｷｽ細粒</v>
      </c>
      <c r="O5966" s="0" t="str">
        <f aca="false">ASC(E5966)</f>
        <v>桂枝加竜骨牡蛎湯ｴｷｽ</v>
      </c>
      <c r="P5966" s="16" t="n">
        <f aca="false">N(P5965)+IF($C5966=検索!$B$49,1,0)</f>
        <v>0</v>
      </c>
    </row>
    <row r="5967" customFormat="false" ht="15" hidden="false" customHeight="false" outlineLevel="0" collapsed="false">
      <c r="A5967" s="16" t="s">
        <v>221</v>
      </c>
      <c r="B5967" s="0" t="s">
        <v>13677</v>
      </c>
      <c r="C5967" s="0" t="n">
        <v>520</v>
      </c>
      <c r="D5967" s="0" t="str">
        <f aca="false">IFERROR(VLOOKUP($C5967,薬効分類マスタ!$A$2:$B$180,2,FALSE()),"未登録")</f>
        <v>漢方製剤</v>
      </c>
      <c r="E5967" s="16" t="s">
        <v>13675</v>
      </c>
      <c r="F5967" s="16" t="s">
        <v>224</v>
      </c>
      <c r="G5967" s="16" t="s">
        <v>13678</v>
      </c>
      <c r="H5967" s="16" t="s">
        <v>13375</v>
      </c>
      <c r="I5967" s="0" t="n">
        <v>12</v>
      </c>
      <c r="K5967" s="0" t="str">
        <f aca="false">IFERROR(IF(VLOOKUP($C5967,薬効分類マスタ!$A$2:$E$180,5,FALSE())=0,"",VLOOKUP($C5967,薬効分類マスタ!$A$2:$E$180,5,FALSE())),"")</f>
        <v/>
      </c>
      <c r="L5967" s="17"/>
      <c r="M5967" s="0" t="str">
        <f aca="false">IF($K5967="","",IF($L5967&lt;&gt;"",$L5967,VLOOKUP($C5967,薬効分類マスタ!$A$2:$F$180,6,FALSE())))</f>
        <v/>
      </c>
      <c r="N5967" s="0" t="str">
        <f aca="false">ASC(G5967)</f>
        <v>ｸﾗｼｴ桂枝加竜骨牡蛎湯ｴｷｽ細粒</v>
      </c>
      <c r="O5967" s="0" t="str">
        <f aca="false">ASC(E5967)</f>
        <v>桂枝加竜骨牡蛎湯ｴｷｽ</v>
      </c>
      <c r="P5967" s="16" t="n">
        <f aca="false">N(P5966)+IF($C5967=検索!$B$49,1,0)</f>
        <v>0</v>
      </c>
    </row>
    <row r="5968" customFormat="false" ht="15" hidden="false" customHeight="false" outlineLevel="0" collapsed="false">
      <c r="A5968" s="16" t="s">
        <v>221</v>
      </c>
      <c r="B5968" s="0" t="s">
        <v>13679</v>
      </c>
      <c r="C5968" s="0" t="n">
        <v>520</v>
      </c>
      <c r="D5968" s="0" t="str">
        <f aca="false">IFERROR(VLOOKUP($C5968,薬効分類マスタ!$A$2:$B$180,2,FALSE()),"未登録")</f>
        <v>漢方製剤</v>
      </c>
      <c r="E5968" s="16" t="s">
        <v>13675</v>
      </c>
      <c r="F5968" s="16" t="s">
        <v>224</v>
      </c>
      <c r="G5968" s="16" t="s">
        <v>13680</v>
      </c>
      <c r="H5968" s="16" t="s">
        <v>13378</v>
      </c>
      <c r="I5968" s="0" t="n">
        <v>10.8</v>
      </c>
      <c r="K5968" s="0" t="str">
        <f aca="false">IFERROR(IF(VLOOKUP($C5968,薬効分類マスタ!$A$2:$E$180,5,FALSE())=0,"",VLOOKUP($C5968,薬効分類マスタ!$A$2:$E$180,5,FALSE())),"")</f>
        <v/>
      </c>
      <c r="L5968" s="17"/>
      <c r="M5968" s="0" t="str">
        <f aca="false">IF($K5968="","",IF($L5968&lt;&gt;"",$L5968,VLOOKUP($C5968,薬効分類マスタ!$A$2:$F$180,6,FALSE())))</f>
        <v/>
      </c>
      <c r="N5968" s="0" t="str">
        <f aca="false">ASC(G5968)</f>
        <v>ｵｰｽｷﾞ桂枝加竜骨牡蛎湯ｴｷｽG</v>
      </c>
      <c r="O5968" s="0" t="str">
        <f aca="false">ASC(E5968)</f>
        <v>桂枝加竜骨牡蛎湯ｴｷｽ</v>
      </c>
      <c r="P5968" s="16" t="n">
        <f aca="false">N(P5967)+IF($C5968=検索!$B$49,1,0)</f>
        <v>0</v>
      </c>
    </row>
    <row r="5969" customFormat="false" ht="15" hidden="false" customHeight="false" outlineLevel="0" collapsed="false">
      <c r="A5969" s="16" t="s">
        <v>221</v>
      </c>
      <c r="B5969" s="0" t="s">
        <v>13681</v>
      </c>
      <c r="C5969" s="0" t="n">
        <v>520</v>
      </c>
      <c r="D5969" s="0" t="str">
        <f aca="false">IFERROR(VLOOKUP($C5969,薬効分類マスタ!$A$2:$B$180,2,FALSE()),"未登録")</f>
        <v>漢方製剤</v>
      </c>
      <c r="E5969" s="16" t="s">
        <v>13675</v>
      </c>
      <c r="F5969" s="16" t="s">
        <v>224</v>
      </c>
      <c r="G5969" s="16" t="s">
        <v>13682</v>
      </c>
      <c r="H5969" s="16" t="s">
        <v>9549</v>
      </c>
      <c r="I5969" s="0" t="n">
        <v>13.8</v>
      </c>
      <c r="K5969" s="0" t="str">
        <f aca="false">IFERROR(IF(VLOOKUP($C5969,薬効分類マスタ!$A$2:$E$180,5,FALSE())=0,"",VLOOKUP($C5969,薬効分類マスタ!$A$2:$E$180,5,FALSE())),"")</f>
        <v/>
      </c>
      <c r="L5969" s="17"/>
      <c r="M5969" s="0" t="str">
        <f aca="false">IF($K5969="","",IF($L5969&lt;&gt;"",$L5969,VLOOKUP($C5969,薬効分類マスタ!$A$2:$F$180,6,FALSE())))</f>
        <v/>
      </c>
      <c r="N5969" s="0" t="str">
        <f aca="false">ASC(G5969)</f>
        <v>ﾂﾑﾗ桂枝加竜骨牡蛎湯ｴｷｽ顆粒(医療用)</v>
      </c>
      <c r="O5969" s="0" t="str">
        <f aca="false">ASC(E5969)</f>
        <v>桂枝加竜骨牡蛎湯ｴｷｽ</v>
      </c>
      <c r="P5969" s="16" t="n">
        <f aca="false">N(P5968)+IF($C5969=検索!$B$49,1,0)</f>
        <v>0</v>
      </c>
    </row>
    <row r="5970" customFormat="false" ht="15" hidden="false" customHeight="false" outlineLevel="0" collapsed="false">
      <c r="A5970" s="16" t="s">
        <v>221</v>
      </c>
      <c r="B5970" s="0" t="s">
        <v>13683</v>
      </c>
      <c r="C5970" s="0" t="n">
        <v>520</v>
      </c>
      <c r="D5970" s="0" t="str">
        <f aca="false">IFERROR(VLOOKUP($C5970,薬効分類マスタ!$A$2:$B$180,2,FALSE()),"未登録")</f>
        <v>漢方製剤</v>
      </c>
      <c r="E5970" s="16" t="s">
        <v>13684</v>
      </c>
      <c r="F5970" s="16" t="s">
        <v>224</v>
      </c>
      <c r="G5970" s="16" t="s">
        <v>13685</v>
      </c>
      <c r="H5970" s="16" t="s">
        <v>13375</v>
      </c>
      <c r="I5970" s="0" t="n">
        <v>10.8</v>
      </c>
      <c r="K5970" s="0" t="str">
        <f aca="false">IFERROR(IF(VLOOKUP($C5970,薬効分類マスタ!$A$2:$E$180,5,FALSE())=0,"",VLOOKUP($C5970,薬効分類マスタ!$A$2:$E$180,5,FALSE())),"")</f>
        <v/>
      </c>
      <c r="L5970" s="17"/>
      <c r="M5970" s="0" t="str">
        <f aca="false">IF($K5970="","",IF($L5970&lt;&gt;"",$L5970,VLOOKUP($C5970,薬効分類マスタ!$A$2:$F$180,6,FALSE())))</f>
        <v/>
      </c>
      <c r="N5970" s="0" t="str">
        <f aca="false">ASC(G5970)</f>
        <v>ｸﾗｼｴ桂枝加苓朮附湯ｴｷｽ細粒</v>
      </c>
      <c r="O5970" s="0" t="str">
        <f aca="false">ASC(E5970)</f>
        <v>桂枝加苓朮附湯ｴｷｽ</v>
      </c>
      <c r="P5970" s="16" t="n">
        <f aca="false">N(P5969)+IF($C5970=検索!$B$49,1,0)</f>
        <v>0</v>
      </c>
    </row>
    <row r="5971" customFormat="false" ht="15" hidden="false" customHeight="false" outlineLevel="0" collapsed="false">
      <c r="A5971" s="16" t="s">
        <v>221</v>
      </c>
      <c r="B5971" s="0" t="s">
        <v>13686</v>
      </c>
      <c r="C5971" s="0" t="n">
        <v>520</v>
      </c>
      <c r="D5971" s="0" t="str">
        <f aca="false">IFERROR(VLOOKUP($C5971,薬効分類マスタ!$A$2:$B$180,2,FALSE()),"未登録")</f>
        <v>漢方製剤</v>
      </c>
      <c r="E5971" s="16" t="s">
        <v>13684</v>
      </c>
      <c r="F5971" s="16" t="s">
        <v>224</v>
      </c>
      <c r="G5971" s="16" t="s">
        <v>13687</v>
      </c>
      <c r="H5971" s="16" t="s">
        <v>13378</v>
      </c>
      <c r="I5971" s="0" t="n">
        <v>9.3</v>
      </c>
      <c r="K5971" s="0" t="str">
        <f aca="false">IFERROR(IF(VLOOKUP($C5971,薬効分類マスタ!$A$2:$E$180,5,FALSE())=0,"",VLOOKUP($C5971,薬効分類マスタ!$A$2:$E$180,5,FALSE())),"")</f>
        <v/>
      </c>
      <c r="L5971" s="17"/>
      <c r="M5971" s="0" t="str">
        <f aca="false">IF($K5971="","",IF($L5971&lt;&gt;"",$L5971,VLOOKUP($C5971,薬効分類マスタ!$A$2:$F$180,6,FALSE())))</f>
        <v/>
      </c>
      <c r="N5971" s="0" t="str">
        <f aca="false">ASC(G5971)</f>
        <v>ｵｰｽｷﾞ桂枝加苓朮附湯ｴｷｽG</v>
      </c>
      <c r="O5971" s="0" t="str">
        <f aca="false">ASC(E5971)</f>
        <v>桂枝加苓朮附湯ｴｷｽ</v>
      </c>
      <c r="P5971" s="16" t="n">
        <f aca="false">N(P5970)+IF($C5971=検索!$B$49,1,0)</f>
        <v>0</v>
      </c>
    </row>
    <row r="5972" customFormat="false" ht="15" hidden="false" customHeight="false" outlineLevel="0" collapsed="false">
      <c r="A5972" s="16" t="s">
        <v>221</v>
      </c>
      <c r="B5972" s="0" t="s">
        <v>13688</v>
      </c>
      <c r="C5972" s="0" t="n">
        <v>520</v>
      </c>
      <c r="D5972" s="0" t="str">
        <f aca="false">IFERROR(VLOOKUP($C5972,薬効分類マスタ!$A$2:$B$180,2,FALSE()),"未登録")</f>
        <v>漢方製剤</v>
      </c>
      <c r="E5972" s="16" t="s">
        <v>13684</v>
      </c>
      <c r="F5972" s="16" t="s">
        <v>1027</v>
      </c>
      <c r="G5972" s="16" t="s">
        <v>13689</v>
      </c>
      <c r="H5972" s="16" t="s">
        <v>13422</v>
      </c>
      <c r="I5972" s="0" t="n">
        <v>6.3</v>
      </c>
      <c r="K5972" s="0" t="str">
        <f aca="false">IFERROR(IF(VLOOKUP($C5972,薬効分類マスタ!$A$2:$E$180,5,FALSE())=0,"",VLOOKUP($C5972,薬効分類マスタ!$A$2:$E$180,5,FALSE())),"")</f>
        <v/>
      </c>
      <c r="L5972" s="17"/>
      <c r="M5972" s="0" t="str">
        <f aca="false">IF($K5972="","",IF($L5972&lt;&gt;"",$L5972,VLOOKUP($C5972,薬効分類マスタ!$A$2:$F$180,6,FALSE())))</f>
        <v/>
      </c>
      <c r="N5972" s="0" t="str">
        <f aca="false">ASC(G5972)</f>
        <v>ｸﾗｼｴ桂枝加苓朮附湯ｴｷｽ錠</v>
      </c>
      <c r="O5972" s="0" t="str">
        <f aca="false">ASC(E5972)</f>
        <v>桂枝加苓朮附湯ｴｷｽ</v>
      </c>
      <c r="P5972" s="16" t="n">
        <f aca="false">N(P5971)+IF($C5972=検索!$B$49,1,0)</f>
        <v>0</v>
      </c>
    </row>
    <row r="5973" customFormat="false" ht="15" hidden="false" customHeight="false" outlineLevel="0" collapsed="false">
      <c r="A5973" s="16" t="s">
        <v>221</v>
      </c>
      <c r="B5973" s="0" t="s">
        <v>13690</v>
      </c>
      <c r="C5973" s="0" t="n">
        <v>520</v>
      </c>
      <c r="D5973" s="0" t="str">
        <f aca="false">IFERROR(VLOOKUP($C5973,薬効分類マスタ!$A$2:$B$180,2,FALSE()),"未登録")</f>
        <v>漢方製剤</v>
      </c>
      <c r="E5973" s="16" t="s">
        <v>13691</v>
      </c>
      <c r="F5973" s="16" t="s">
        <v>224</v>
      </c>
      <c r="G5973" s="16" t="s">
        <v>13692</v>
      </c>
      <c r="H5973" s="16" t="s">
        <v>13375</v>
      </c>
      <c r="I5973" s="0" t="n">
        <v>19.5</v>
      </c>
      <c r="K5973" s="0" t="str">
        <f aca="false">IFERROR(IF(VLOOKUP($C5973,薬効分類マスタ!$A$2:$E$180,5,FALSE())=0,"",VLOOKUP($C5973,薬効分類マスタ!$A$2:$E$180,5,FALSE())),"")</f>
        <v/>
      </c>
      <c r="L5973" s="17"/>
      <c r="M5973" s="0" t="str">
        <f aca="false">IF($K5973="","",IF($L5973&lt;&gt;"",$L5973,VLOOKUP($C5973,薬効分類マスタ!$A$2:$F$180,6,FALSE())))</f>
        <v/>
      </c>
      <c r="N5973" s="0" t="str">
        <f aca="false">ASC(G5973)</f>
        <v>ｸﾗｼｴ桂枝人参湯ｴｷｽ細粒</v>
      </c>
      <c r="O5973" s="0" t="str">
        <f aca="false">ASC(E5973)</f>
        <v>桂枝人参湯ｴｷｽ</v>
      </c>
      <c r="P5973" s="16" t="n">
        <f aca="false">N(P5972)+IF($C5973=検索!$B$49,1,0)</f>
        <v>0</v>
      </c>
    </row>
    <row r="5974" customFormat="false" ht="15" hidden="false" customHeight="false" outlineLevel="0" collapsed="false">
      <c r="A5974" s="16" t="s">
        <v>221</v>
      </c>
      <c r="B5974" s="0" t="s">
        <v>13693</v>
      </c>
      <c r="C5974" s="0" t="n">
        <v>520</v>
      </c>
      <c r="D5974" s="0" t="str">
        <f aca="false">IFERROR(VLOOKUP($C5974,薬効分類マスタ!$A$2:$B$180,2,FALSE()),"未登録")</f>
        <v>漢方製剤</v>
      </c>
      <c r="E5974" s="16" t="s">
        <v>13691</v>
      </c>
      <c r="F5974" s="16" t="s">
        <v>224</v>
      </c>
      <c r="G5974" s="16" t="s">
        <v>13694</v>
      </c>
      <c r="H5974" s="16" t="s">
        <v>9549</v>
      </c>
      <c r="I5974" s="0" t="n">
        <v>21.8</v>
      </c>
      <c r="K5974" s="0" t="str">
        <f aca="false">IFERROR(IF(VLOOKUP($C5974,薬効分類マスタ!$A$2:$E$180,5,FALSE())=0,"",VLOOKUP($C5974,薬効分類マスタ!$A$2:$E$180,5,FALSE())),"")</f>
        <v/>
      </c>
      <c r="L5974" s="17"/>
      <c r="M5974" s="0" t="str">
        <f aca="false">IF($K5974="","",IF($L5974&lt;&gt;"",$L5974,VLOOKUP($C5974,薬効分類マスタ!$A$2:$F$180,6,FALSE())))</f>
        <v/>
      </c>
      <c r="N5974" s="0" t="str">
        <f aca="false">ASC(G5974)</f>
        <v>ﾂﾑﾗ桂枝人参湯ｴｷｽ顆粒(医療用)</v>
      </c>
      <c r="O5974" s="0" t="str">
        <f aca="false">ASC(E5974)</f>
        <v>桂枝人参湯ｴｷｽ</v>
      </c>
      <c r="P5974" s="16" t="n">
        <f aca="false">N(P5973)+IF($C5974=検索!$B$49,1,0)</f>
        <v>0</v>
      </c>
    </row>
    <row r="5975" customFormat="false" ht="15" hidden="false" customHeight="false" outlineLevel="0" collapsed="false">
      <c r="A5975" s="16" t="s">
        <v>221</v>
      </c>
      <c r="B5975" s="0" t="s">
        <v>13695</v>
      </c>
      <c r="C5975" s="0" t="n">
        <v>520</v>
      </c>
      <c r="D5975" s="0" t="str">
        <f aca="false">IFERROR(VLOOKUP($C5975,薬効分類マスタ!$A$2:$B$180,2,FALSE()),"未登録")</f>
        <v>漢方製剤</v>
      </c>
      <c r="E5975" s="16" t="s">
        <v>13696</v>
      </c>
      <c r="F5975" s="16" t="s">
        <v>224</v>
      </c>
      <c r="G5975" s="16" t="s">
        <v>13697</v>
      </c>
      <c r="H5975" s="16" t="s">
        <v>13369</v>
      </c>
      <c r="I5975" s="0" t="n">
        <v>11.2</v>
      </c>
      <c r="K5975" s="0" t="str">
        <f aca="false">IFERROR(IF(VLOOKUP($C5975,薬効分類マスタ!$A$2:$E$180,5,FALSE())=0,"",VLOOKUP($C5975,薬効分類マスタ!$A$2:$E$180,5,FALSE())),"")</f>
        <v/>
      </c>
      <c r="L5975" s="17"/>
      <c r="M5975" s="0" t="str">
        <f aca="false">IF($K5975="","",IF($L5975&lt;&gt;"",$L5975,VLOOKUP($C5975,薬効分類マスタ!$A$2:$F$180,6,FALSE())))</f>
        <v/>
      </c>
      <c r="N5975" s="0" t="str">
        <f aca="false">ASC(G5975)</f>
        <v>ｺﾀﾛｰ桂枝茯苓丸料ｴｷｽ細粒</v>
      </c>
      <c r="O5975" s="0" t="str">
        <f aca="false">ASC(E5975)</f>
        <v>桂枝茯苓丸ｴｷｽ</v>
      </c>
      <c r="P5975" s="16" t="n">
        <f aca="false">N(P5974)+IF($C5975=検索!$B$49,1,0)</f>
        <v>0</v>
      </c>
    </row>
    <row r="5976" customFormat="false" ht="15" hidden="false" customHeight="false" outlineLevel="0" collapsed="false">
      <c r="A5976" s="16" t="s">
        <v>221</v>
      </c>
      <c r="B5976" s="0" t="s">
        <v>13698</v>
      </c>
      <c r="C5976" s="0" t="n">
        <v>520</v>
      </c>
      <c r="D5976" s="0" t="str">
        <f aca="false">IFERROR(VLOOKUP($C5976,薬効分類マスタ!$A$2:$B$180,2,FALSE()),"未登録")</f>
        <v>漢方製剤</v>
      </c>
      <c r="E5976" s="16" t="s">
        <v>13696</v>
      </c>
      <c r="F5976" s="16" t="s">
        <v>224</v>
      </c>
      <c r="G5976" s="16" t="s">
        <v>13699</v>
      </c>
      <c r="H5976" s="16" t="s">
        <v>12963</v>
      </c>
      <c r="I5976" s="0" t="n">
        <v>14.7</v>
      </c>
      <c r="K5976" s="0" t="str">
        <f aca="false">IFERROR(IF(VLOOKUP($C5976,薬効分類マスタ!$A$2:$E$180,5,FALSE())=0,"",VLOOKUP($C5976,薬効分類マスタ!$A$2:$E$180,5,FALSE())),"")</f>
        <v/>
      </c>
      <c r="L5976" s="17"/>
      <c r="M5976" s="0" t="str">
        <f aca="false">IF($K5976="","",IF($L5976&lt;&gt;"",$L5976,VLOOKUP($C5976,薬効分類マスタ!$A$2:$F$180,6,FALSE())))</f>
        <v/>
      </c>
      <c r="N5976" s="0" t="str">
        <f aca="false">ASC(G5976)</f>
        <v>三和桂枝茯苓丸料ｴｷｽ細粒</v>
      </c>
      <c r="O5976" s="0" t="str">
        <f aca="false">ASC(E5976)</f>
        <v>桂枝茯苓丸ｴｷｽ</v>
      </c>
      <c r="P5976" s="16" t="n">
        <f aca="false">N(P5975)+IF($C5976=検索!$B$49,1,0)</f>
        <v>0</v>
      </c>
    </row>
    <row r="5977" customFormat="false" ht="15" hidden="false" customHeight="false" outlineLevel="0" collapsed="false">
      <c r="A5977" s="16" t="s">
        <v>221</v>
      </c>
      <c r="B5977" s="0" t="s">
        <v>13700</v>
      </c>
      <c r="C5977" s="0" t="n">
        <v>520</v>
      </c>
      <c r="D5977" s="0" t="str">
        <f aca="false">IFERROR(VLOOKUP($C5977,薬効分類マスタ!$A$2:$B$180,2,FALSE()),"未登録")</f>
        <v>漢方製剤</v>
      </c>
      <c r="E5977" s="16" t="s">
        <v>13696</v>
      </c>
      <c r="F5977" s="16" t="s">
        <v>224</v>
      </c>
      <c r="G5977" s="16" t="s">
        <v>13701</v>
      </c>
      <c r="H5977" s="16" t="s">
        <v>13417</v>
      </c>
      <c r="I5977" s="0" t="n">
        <v>21.3</v>
      </c>
      <c r="K5977" s="0" t="str">
        <f aca="false">IFERROR(IF(VLOOKUP($C5977,薬効分類マスタ!$A$2:$E$180,5,FALSE())=0,"",VLOOKUP($C5977,薬効分類マスタ!$A$2:$E$180,5,FALSE())),"")</f>
        <v/>
      </c>
      <c r="L5977" s="17"/>
      <c r="M5977" s="0" t="str">
        <f aca="false">IF($K5977="","",IF($L5977&lt;&gt;"",$L5977,VLOOKUP($C5977,薬効分類マスタ!$A$2:$F$180,6,FALSE())))</f>
        <v/>
      </c>
      <c r="N5977" s="0" t="str">
        <f aca="false">ASC(G5977)</f>
        <v>ｼﾞｭﾝｺｳ　桂枝茯苓丸料FCｴｷｽ細粒　医療用</v>
      </c>
      <c r="O5977" s="0" t="str">
        <f aca="false">ASC(E5977)</f>
        <v>桂枝茯苓丸ｴｷｽ</v>
      </c>
      <c r="P5977" s="16" t="n">
        <f aca="false">N(P5976)+IF($C5977=検索!$B$49,1,0)</f>
        <v>0</v>
      </c>
    </row>
    <row r="5978" customFormat="false" ht="15" hidden="false" customHeight="false" outlineLevel="0" collapsed="false">
      <c r="A5978" s="16" t="s">
        <v>221</v>
      </c>
      <c r="B5978" s="0" t="s">
        <v>13702</v>
      </c>
      <c r="C5978" s="0" t="n">
        <v>520</v>
      </c>
      <c r="D5978" s="0" t="str">
        <f aca="false">IFERROR(VLOOKUP($C5978,薬効分類マスタ!$A$2:$B$180,2,FALSE()),"未登録")</f>
        <v>漢方製剤</v>
      </c>
      <c r="E5978" s="16" t="s">
        <v>13696</v>
      </c>
      <c r="F5978" s="16" t="s">
        <v>224</v>
      </c>
      <c r="G5978" s="16" t="s">
        <v>13703</v>
      </c>
      <c r="H5978" s="16" t="s">
        <v>13372</v>
      </c>
      <c r="I5978" s="0" t="n">
        <v>11.4</v>
      </c>
      <c r="K5978" s="0" t="str">
        <f aca="false">IFERROR(IF(VLOOKUP($C5978,薬効分類マスタ!$A$2:$E$180,5,FALSE())=0,"",VLOOKUP($C5978,薬効分類マスタ!$A$2:$E$180,5,FALSE())),"")</f>
        <v/>
      </c>
      <c r="L5978" s="17"/>
      <c r="M5978" s="0" t="str">
        <f aca="false">IF($K5978="","",IF($L5978&lt;&gt;"",$L5978,VLOOKUP($C5978,薬効分類マスタ!$A$2:$F$180,6,FALSE())))</f>
        <v/>
      </c>
      <c r="N5978" s="0" t="str">
        <f aca="false">ASC(G5978)</f>
        <v>〔東洋〕桂枝茯苓丸料ｴｷｽ細粒</v>
      </c>
      <c r="O5978" s="0" t="str">
        <f aca="false">ASC(E5978)</f>
        <v>桂枝茯苓丸ｴｷｽ</v>
      </c>
      <c r="P5978" s="16" t="n">
        <f aca="false">N(P5977)+IF($C5978=検索!$B$49,1,0)</f>
        <v>0</v>
      </c>
    </row>
    <row r="5979" customFormat="false" ht="15" hidden="false" customHeight="false" outlineLevel="0" collapsed="false">
      <c r="A5979" s="16" t="s">
        <v>221</v>
      </c>
      <c r="B5979" s="0" t="s">
        <v>13704</v>
      </c>
      <c r="C5979" s="0" t="n">
        <v>520</v>
      </c>
      <c r="D5979" s="0" t="str">
        <f aca="false">IFERROR(VLOOKUP($C5979,薬効分類マスタ!$A$2:$B$180,2,FALSE()),"未登録")</f>
        <v>漢方製剤</v>
      </c>
      <c r="E5979" s="16" t="s">
        <v>13696</v>
      </c>
      <c r="F5979" s="16" t="s">
        <v>224</v>
      </c>
      <c r="G5979" s="16" t="s">
        <v>13705</v>
      </c>
      <c r="H5979" s="16" t="s">
        <v>13375</v>
      </c>
      <c r="I5979" s="0" t="n">
        <v>13.2</v>
      </c>
      <c r="K5979" s="0" t="str">
        <f aca="false">IFERROR(IF(VLOOKUP($C5979,薬効分類マスタ!$A$2:$E$180,5,FALSE())=0,"",VLOOKUP($C5979,薬効分類マスタ!$A$2:$E$180,5,FALSE())),"")</f>
        <v/>
      </c>
      <c r="L5979" s="17"/>
      <c r="M5979" s="0" t="str">
        <f aca="false">IF($K5979="","",IF($L5979&lt;&gt;"",$L5979,VLOOKUP($C5979,薬効分類マスタ!$A$2:$F$180,6,FALSE())))</f>
        <v/>
      </c>
      <c r="N5979" s="0" t="str">
        <f aca="false">ASC(G5979)</f>
        <v>ｸﾗｼｴ桂枝茯苓丸料ｴｷｽ細粒</v>
      </c>
      <c r="O5979" s="0" t="str">
        <f aca="false">ASC(E5979)</f>
        <v>桂枝茯苓丸ｴｷｽ</v>
      </c>
      <c r="P5979" s="16" t="n">
        <f aca="false">N(P5978)+IF($C5979=検索!$B$49,1,0)</f>
        <v>0</v>
      </c>
    </row>
    <row r="5980" customFormat="false" ht="15" hidden="false" customHeight="false" outlineLevel="0" collapsed="false">
      <c r="A5980" s="16" t="s">
        <v>221</v>
      </c>
      <c r="B5980" s="0" t="s">
        <v>13706</v>
      </c>
      <c r="C5980" s="0" t="n">
        <v>520</v>
      </c>
      <c r="D5980" s="0" t="str">
        <f aca="false">IFERROR(VLOOKUP($C5980,薬効分類マスタ!$A$2:$B$180,2,FALSE()),"未登録")</f>
        <v>漢方製剤</v>
      </c>
      <c r="E5980" s="16" t="s">
        <v>13696</v>
      </c>
      <c r="F5980" s="16" t="s">
        <v>224</v>
      </c>
      <c r="G5980" s="16" t="s">
        <v>13707</v>
      </c>
      <c r="H5980" s="16" t="s">
        <v>13378</v>
      </c>
      <c r="I5980" s="0" t="n">
        <v>18.2</v>
      </c>
      <c r="K5980" s="0" t="str">
        <f aca="false">IFERROR(IF(VLOOKUP($C5980,薬効分類マスタ!$A$2:$E$180,5,FALSE())=0,"",VLOOKUP($C5980,薬効分類マスタ!$A$2:$E$180,5,FALSE())),"")</f>
        <v/>
      </c>
      <c r="L5980" s="17"/>
      <c r="M5980" s="0" t="str">
        <f aca="false">IF($K5980="","",IF($L5980&lt;&gt;"",$L5980,VLOOKUP($C5980,薬効分類マスタ!$A$2:$F$180,6,FALSE())))</f>
        <v/>
      </c>
      <c r="N5980" s="0" t="str">
        <f aca="false">ASC(G5980)</f>
        <v>ｵｰｽｷﾞ桂枝茯苓丸料ｴｷｽG</v>
      </c>
      <c r="O5980" s="0" t="str">
        <f aca="false">ASC(E5980)</f>
        <v>桂枝茯苓丸ｴｷｽ</v>
      </c>
      <c r="P5980" s="16" t="n">
        <f aca="false">N(P5979)+IF($C5980=検索!$B$49,1,0)</f>
        <v>0</v>
      </c>
    </row>
    <row r="5981" customFormat="false" ht="15" hidden="false" customHeight="false" outlineLevel="0" collapsed="false">
      <c r="A5981" s="16" t="s">
        <v>221</v>
      </c>
      <c r="B5981" s="0" t="s">
        <v>13708</v>
      </c>
      <c r="C5981" s="0" t="n">
        <v>520</v>
      </c>
      <c r="D5981" s="0" t="str">
        <f aca="false">IFERROR(VLOOKUP($C5981,薬効分類マスタ!$A$2:$B$180,2,FALSE()),"未登録")</f>
        <v>漢方製剤</v>
      </c>
      <c r="E5981" s="16" t="s">
        <v>13696</v>
      </c>
      <c r="F5981" s="16" t="s">
        <v>224</v>
      </c>
      <c r="G5981" s="16" t="s">
        <v>13709</v>
      </c>
      <c r="H5981" s="16" t="s">
        <v>13381</v>
      </c>
      <c r="I5981" s="0" t="n">
        <v>11</v>
      </c>
      <c r="K5981" s="0" t="str">
        <f aca="false">IFERROR(IF(VLOOKUP($C5981,薬効分類マスタ!$A$2:$E$180,5,FALSE())=0,"",VLOOKUP($C5981,薬効分類マスタ!$A$2:$E$180,5,FALSE())),"")</f>
        <v/>
      </c>
      <c r="L5981" s="17"/>
      <c r="M5981" s="0" t="str">
        <f aca="false">IF($K5981="","",IF($L5981&lt;&gt;"",$L5981,VLOOKUP($C5981,薬効分類マスタ!$A$2:$F$180,6,FALSE())))</f>
        <v/>
      </c>
      <c r="N5981" s="0" t="str">
        <f aca="false">ASC(G5981)</f>
        <v>JPS桂枝茯苓丸料ｴｷｽ顆粒〔調剤用〕</v>
      </c>
      <c r="O5981" s="0" t="str">
        <f aca="false">ASC(E5981)</f>
        <v>桂枝茯苓丸ｴｷｽ</v>
      </c>
      <c r="P5981" s="16" t="n">
        <f aca="false">N(P5980)+IF($C5981=検索!$B$49,1,0)</f>
        <v>0</v>
      </c>
    </row>
    <row r="5982" customFormat="false" ht="15" hidden="false" customHeight="false" outlineLevel="0" collapsed="false">
      <c r="A5982" s="16" t="s">
        <v>221</v>
      </c>
      <c r="B5982" s="0" t="s">
        <v>13710</v>
      </c>
      <c r="C5982" s="0" t="n">
        <v>520</v>
      </c>
      <c r="D5982" s="0" t="str">
        <f aca="false">IFERROR(VLOOKUP($C5982,薬効分類マスタ!$A$2:$B$180,2,FALSE()),"未登録")</f>
        <v>漢方製剤</v>
      </c>
      <c r="E5982" s="16" t="s">
        <v>13696</v>
      </c>
      <c r="F5982" s="16" t="s">
        <v>224</v>
      </c>
      <c r="G5982" s="16" t="s">
        <v>13711</v>
      </c>
      <c r="H5982" s="16" t="s">
        <v>13451</v>
      </c>
      <c r="I5982" s="0" t="n">
        <v>11</v>
      </c>
      <c r="K5982" s="0" t="str">
        <f aca="false">IFERROR(IF(VLOOKUP($C5982,薬効分類マスタ!$A$2:$E$180,5,FALSE())=0,"",VLOOKUP($C5982,薬効分類マスタ!$A$2:$E$180,5,FALSE())),"")</f>
        <v/>
      </c>
      <c r="L5982" s="17"/>
      <c r="M5982" s="0" t="str">
        <f aca="false">IF($K5982="","",IF($L5982&lt;&gt;"",$L5982,VLOOKUP($C5982,薬効分類マスタ!$A$2:$F$180,6,FALSE())))</f>
        <v/>
      </c>
      <c r="N5982" s="0" t="str">
        <f aca="false">ASC(G5982)</f>
        <v>太虎堂の桂枝茯苓丸料ｴｷｽ顆粒</v>
      </c>
      <c r="O5982" s="0" t="str">
        <f aca="false">ASC(E5982)</f>
        <v>桂枝茯苓丸ｴｷｽ</v>
      </c>
      <c r="P5982" s="16" t="n">
        <f aca="false">N(P5981)+IF($C5982=検索!$B$49,1,0)</f>
        <v>0</v>
      </c>
    </row>
    <row r="5983" customFormat="false" ht="15" hidden="false" customHeight="false" outlineLevel="0" collapsed="false">
      <c r="A5983" s="16" t="s">
        <v>221</v>
      </c>
      <c r="B5983" s="0" t="s">
        <v>13712</v>
      </c>
      <c r="C5983" s="0" t="n">
        <v>520</v>
      </c>
      <c r="D5983" s="0" t="str">
        <f aca="false">IFERROR(VLOOKUP($C5983,薬効分類マスタ!$A$2:$B$180,2,FALSE()),"未登録")</f>
        <v>漢方製剤</v>
      </c>
      <c r="E5983" s="16" t="s">
        <v>13696</v>
      </c>
      <c r="F5983" s="16" t="s">
        <v>224</v>
      </c>
      <c r="G5983" s="16" t="s">
        <v>13713</v>
      </c>
      <c r="H5983" s="16" t="s">
        <v>9549</v>
      </c>
      <c r="I5983" s="0" t="n">
        <v>14.1</v>
      </c>
      <c r="K5983" s="0" t="str">
        <f aca="false">IFERROR(IF(VLOOKUP($C5983,薬効分類マスタ!$A$2:$E$180,5,FALSE())=0,"",VLOOKUP($C5983,薬効分類マスタ!$A$2:$E$180,5,FALSE())),"")</f>
        <v/>
      </c>
      <c r="L5983" s="17"/>
      <c r="M5983" s="0" t="str">
        <f aca="false">IF($K5983="","",IF($L5983&lt;&gt;"",$L5983,VLOOKUP($C5983,薬効分類マスタ!$A$2:$F$180,6,FALSE())))</f>
        <v/>
      </c>
      <c r="N5983" s="0" t="str">
        <f aca="false">ASC(G5983)</f>
        <v>ﾂﾑﾗ桂枝茯苓丸ｴｷｽ顆粒(医療用)</v>
      </c>
      <c r="O5983" s="0" t="str">
        <f aca="false">ASC(E5983)</f>
        <v>桂枝茯苓丸ｴｷｽ</v>
      </c>
      <c r="P5983" s="16" t="n">
        <f aca="false">N(P5982)+IF($C5983=検索!$B$49,1,0)</f>
        <v>0</v>
      </c>
    </row>
    <row r="5984" customFormat="false" ht="15" hidden="false" customHeight="false" outlineLevel="0" collapsed="false">
      <c r="A5984" s="16" t="s">
        <v>221</v>
      </c>
      <c r="B5984" s="0" t="s">
        <v>13714</v>
      </c>
      <c r="C5984" s="0" t="n">
        <v>520</v>
      </c>
      <c r="D5984" s="0" t="str">
        <f aca="false">IFERROR(VLOOKUP($C5984,薬効分類マスタ!$A$2:$B$180,2,FALSE()),"未登録")</f>
        <v>漢方製剤</v>
      </c>
      <c r="E5984" s="16" t="s">
        <v>13696</v>
      </c>
      <c r="F5984" s="16" t="s">
        <v>224</v>
      </c>
      <c r="G5984" s="16" t="s">
        <v>13715</v>
      </c>
      <c r="H5984" s="16" t="s">
        <v>7659</v>
      </c>
      <c r="I5984" s="0" t="n">
        <v>11</v>
      </c>
      <c r="K5984" s="0" t="str">
        <f aca="false">IFERROR(IF(VLOOKUP($C5984,薬効分類マスタ!$A$2:$E$180,5,FALSE())=0,"",VLOOKUP($C5984,薬効分類マスタ!$A$2:$E$180,5,FALSE())),"")</f>
        <v/>
      </c>
      <c r="L5984" s="17"/>
      <c r="M5984" s="0" t="str">
        <f aca="false">IF($K5984="","",IF($L5984&lt;&gt;"",$L5984,VLOOKUP($C5984,薬効分類マスタ!$A$2:$F$180,6,FALSE())))</f>
        <v/>
      </c>
      <c r="N5984" s="0" t="str">
        <f aca="false">ASC(G5984)</f>
        <v>本草桂枝茯苓丸料ｴｷｽ顆粒-M</v>
      </c>
      <c r="O5984" s="0" t="str">
        <f aca="false">ASC(E5984)</f>
        <v>桂枝茯苓丸ｴｷｽ</v>
      </c>
      <c r="P5984" s="16" t="n">
        <f aca="false">N(P5983)+IF($C5984=検索!$B$49,1,0)</f>
        <v>0</v>
      </c>
    </row>
    <row r="5985" customFormat="false" ht="15" hidden="false" customHeight="false" outlineLevel="0" collapsed="false">
      <c r="A5985" s="16" t="s">
        <v>221</v>
      </c>
      <c r="B5985" s="0" t="s">
        <v>13716</v>
      </c>
      <c r="C5985" s="0" t="n">
        <v>520</v>
      </c>
      <c r="D5985" s="0" t="str">
        <f aca="false">IFERROR(VLOOKUP($C5985,薬効分類マスタ!$A$2:$B$180,2,FALSE()),"未登録")</f>
        <v>漢方製剤</v>
      </c>
      <c r="E5985" s="16" t="s">
        <v>13696</v>
      </c>
      <c r="F5985" s="16" t="s">
        <v>1027</v>
      </c>
      <c r="G5985" s="16" t="s">
        <v>13717</v>
      </c>
      <c r="H5985" s="16" t="s">
        <v>13422</v>
      </c>
      <c r="I5985" s="0" t="n">
        <v>6.3</v>
      </c>
      <c r="K5985" s="0" t="str">
        <f aca="false">IFERROR(IF(VLOOKUP($C5985,薬効分類マスタ!$A$2:$E$180,5,FALSE())=0,"",VLOOKUP($C5985,薬効分類マスタ!$A$2:$E$180,5,FALSE())),"")</f>
        <v/>
      </c>
      <c r="L5985" s="17"/>
      <c r="M5985" s="0" t="str">
        <f aca="false">IF($K5985="","",IF($L5985&lt;&gt;"",$L5985,VLOOKUP($C5985,薬効分類マスタ!$A$2:$F$180,6,FALSE())))</f>
        <v/>
      </c>
      <c r="N5985" s="0" t="str">
        <f aca="false">ASC(G5985)</f>
        <v>ｸﾗｼｴ桂枝茯苓丸料ｴｷｽ錠</v>
      </c>
      <c r="O5985" s="0" t="str">
        <f aca="false">ASC(E5985)</f>
        <v>桂枝茯苓丸ｴｷｽ</v>
      </c>
      <c r="P5985" s="16" t="n">
        <f aca="false">N(P5984)+IF($C5985=検索!$B$49,1,0)</f>
        <v>0</v>
      </c>
    </row>
    <row r="5986" customFormat="false" ht="15" hidden="false" customHeight="false" outlineLevel="0" collapsed="false">
      <c r="A5986" s="16" t="s">
        <v>221</v>
      </c>
      <c r="B5986" s="0" t="s">
        <v>13718</v>
      </c>
      <c r="C5986" s="0" t="n">
        <v>520</v>
      </c>
      <c r="D5986" s="0" t="str">
        <f aca="false">IFERROR(VLOOKUP($C5986,薬効分類マスタ!$A$2:$B$180,2,FALSE()),"未登録")</f>
        <v>漢方製剤</v>
      </c>
      <c r="E5986" s="16" t="s">
        <v>13719</v>
      </c>
      <c r="F5986" s="16" t="s">
        <v>224</v>
      </c>
      <c r="G5986" s="16" t="s">
        <v>13720</v>
      </c>
      <c r="H5986" s="16" t="s">
        <v>9549</v>
      </c>
      <c r="I5986" s="0" t="n">
        <v>16.4</v>
      </c>
      <c r="K5986" s="0" t="str">
        <f aca="false">IFERROR(IF(VLOOKUP($C5986,薬効分類マスタ!$A$2:$E$180,5,FALSE())=0,"",VLOOKUP($C5986,薬効分類マスタ!$A$2:$E$180,5,FALSE())),"")</f>
        <v/>
      </c>
      <c r="L5986" s="17"/>
      <c r="M5986" s="0" t="str">
        <f aca="false">IF($K5986="","",IF($L5986&lt;&gt;"",$L5986,VLOOKUP($C5986,薬効分類マスタ!$A$2:$F$180,6,FALSE())))</f>
        <v/>
      </c>
      <c r="N5986" s="0" t="str">
        <f aca="false">ASC(G5986)</f>
        <v>ﾂﾑﾗ桂枝茯苓丸加よく苡仁ｴｷｽ顆粒(医療用)</v>
      </c>
      <c r="O5986" s="0" t="str">
        <f aca="false">ASC(E5986)</f>
        <v>桂枝茯苓丸加よく苡仁ｴｷｽ</v>
      </c>
      <c r="P5986" s="16" t="n">
        <f aca="false">N(P5985)+IF($C5986=検索!$B$49,1,0)</f>
        <v>0</v>
      </c>
    </row>
    <row r="5987" customFormat="false" ht="15" hidden="false" customHeight="false" outlineLevel="0" collapsed="false">
      <c r="A5987" s="16" t="s">
        <v>221</v>
      </c>
      <c r="B5987" s="0" t="s">
        <v>13721</v>
      </c>
      <c r="C5987" s="0" t="n">
        <v>520</v>
      </c>
      <c r="D5987" s="0" t="str">
        <f aca="false">IFERROR(VLOOKUP($C5987,薬効分類マスタ!$A$2:$B$180,2,FALSE()),"未登録")</f>
        <v>漢方製剤</v>
      </c>
      <c r="E5987" s="16" t="s">
        <v>13722</v>
      </c>
      <c r="F5987" s="16" t="s">
        <v>224</v>
      </c>
      <c r="G5987" s="16" t="s">
        <v>13723</v>
      </c>
      <c r="H5987" s="16" t="s">
        <v>12963</v>
      </c>
      <c r="I5987" s="0" t="n">
        <v>13.8</v>
      </c>
      <c r="K5987" s="0" t="str">
        <f aca="false">IFERROR(IF(VLOOKUP($C5987,薬効分類マスタ!$A$2:$E$180,5,FALSE())=0,"",VLOOKUP($C5987,薬効分類マスタ!$A$2:$E$180,5,FALSE())),"")</f>
        <v/>
      </c>
      <c r="L5987" s="17"/>
      <c r="M5987" s="0" t="str">
        <f aca="false">IF($K5987="","",IF($L5987&lt;&gt;"",$L5987,VLOOKUP($C5987,薬効分類マスタ!$A$2:$F$180,6,FALSE())))</f>
        <v/>
      </c>
      <c r="N5987" s="0" t="str">
        <f aca="false">ASC(G5987)</f>
        <v>三和桂芍知母湯ｴｷｽ細粒</v>
      </c>
      <c r="O5987" s="0" t="str">
        <f aca="false">ASC(E5987)</f>
        <v>桂芍知母湯ｴｷｽ</v>
      </c>
      <c r="P5987" s="16" t="n">
        <f aca="false">N(P5986)+IF($C5987=検索!$B$49,1,0)</f>
        <v>0</v>
      </c>
    </row>
    <row r="5988" customFormat="false" ht="15" hidden="false" customHeight="false" outlineLevel="0" collapsed="false">
      <c r="A5988" s="16" t="s">
        <v>221</v>
      </c>
      <c r="B5988" s="0" t="s">
        <v>13724</v>
      </c>
      <c r="C5988" s="0" t="n">
        <v>520</v>
      </c>
      <c r="D5988" s="0" t="str">
        <f aca="false">IFERROR(VLOOKUP($C5988,薬効分類マスタ!$A$2:$B$180,2,FALSE()),"未登録")</f>
        <v>漢方製剤</v>
      </c>
      <c r="E5988" s="16" t="s">
        <v>13725</v>
      </c>
      <c r="F5988" s="16" t="s">
        <v>224</v>
      </c>
      <c r="G5988" s="16" t="s">
        <v>13726</v>
      </c>
      <c r="H5988" s="16" t="s">
        <v>13372</v>
      </c>
      <c r="I5988" s="0" t="n">
        <v>24.2</v>
      </c>
      <c r="K5988" s="0" t="str">
        <f aca="false">IFERROR(IF(VLOOKUP($C5988,薬効分類マスタ!$A$2:$E$180,5,FALSE())=0,"",VLOOKUP($C5988,薬効分類マスタ!$A$2:$E$180,5,FALSE())),"")</f>
        <v/>
      </c>
      <c r="L5988" s="17"/>
      <c r="M5988" s="0" t="str">
        <f aca="false">IF($K5988="","",IF($L5988&lt;&gt;"",$L5988,VLOOKUP($C5988,薬効分類マスタ!$A$2:$F$180,6,FALSE())))</f>
        <v/>
      </c>
      <c r="N5988" s="0" t="str">
        <f aca="false">ASC(G5988)</f>
        <v>〔東洋〕啓脾湯ｴｷｽ細粒</v>
      </c>
      <c r="O5988" s="0" t="str">
        <f aca="false">ASC(E5988)</f>
        <v>啓脾湯ｴｷｽ</v>
      </c>
      <c r="P5988" s="16" t="n">
        <f aca="false">N(P5987)+IF($C5988=検索!$B$49,1,0)</f>
        <v>0</v>
      </c>
    </row>
    <row r="5989" customFormat="false" ht="15" hidden="false" customHeight="false" outlineLevel="0" collapsed="false">
      <c r="A5989" s="16" t="s">
        <v>221</v>
      </c>
      <c r="B5989" s="0" t="s">
        <v>13727</v>
      </c>
      <c r="C5989" s="0" t="n">
        <v>520</v>
      </c>
      <c r="D5989" s="0" t="str">
        <f aca="false">IFERROR(VLOOKUP($C5989,薬効分類マスタ!$A$2:$B$180,2,FALSE()),"未登録")</f>
        <v>漢方製剤</v>
      </c>
      <c r="E5989" s="16" t="s">
        <v>13725</v>
      </c>
      <c r="F5989" s="16" t="s">
        <v>224</v>
      </c>
      <c r="G5989" s="16" t="s">
        <v>13728</v>
      </c>
      <c r="H5989" s="16" t="s">
        <v>9549</v>
      </c>
      <c r="I5989" s="0" t="n">
        <v>31.1</v>
      </c>
      <c r="K5989" s="0" t="str">
        <f aca="false">IFERROR(IF(VLOOKUP($C5989,薬効分類マスタ!$A$2:$E$180,5,FALSE())=0,"",VLOOKUP($C5989,薬効分類マスタ!$A$2:$E$180,5,FALSE())),"")</f>
        <v/>
      </c>
      <c r="L5989" s="17"/>
      <c r="M5989" s="0" t="str">
        <f aca="false">IF($K5989="","",IF($L5989&lt;&gt;"",$L5989,VLOOKUP($C5989,薬効分類マスタ!$A$2:$F$180,6,FALSE())))</f>
        <v/>
      </c>
      <c r="N5989" s="0" t="str">
        <f aca="false">ASC(G5989)</f>
        <v>ﾂﾑﾗ啓脾湯ｴｷｽ顆粒(医療用)</v>
      </c>
      <c r="O5989" s="0" t="str">
        <f aca="false">ASC(E5989)</f>
        <v>啓脾湯ｴｷｽ</v>
      </c>
      <c r="P5989" s="16" t="n">
        <f aca="false">N(P5988)+IF($C5989=検索!$B$49,1,0)</f>
        <v>0</v>
      </c>
    </row>
    <row r="5990" customFormat="false" ht="15" hidden="false" customHeight="false" outlineLevel="0" collapsed="false">
      <c r="A5990" s="16" t="s">
        <v>221</v>
      </c>
      <c r="B5990" s="0" t="s">
        <v>13729</v>
      </c>
      <c r="C5990" s="0" t="n">
        <v>520</v>
      </c>
      <c r="D5990" s="0" t="str">
        <f aca="false">IFERROR(VLOOKUP($C5990,薬効分類マスタ!$A$2:$B$180,2,FALSE()),"未登録")</f>
        <v>漢方製剤</v>
      </c>
      <c r="E5990" s="16" t="s">
        <v>13730</v>
      </c>
      <c r="F5990" s="16" t="s">
        <v>224</v>
      </c>
      <c r="G5990" s="16" t="s">
        <v>13731</v>
      </c>
      <c r="H5990" s="16" t="s">
        <v>13372</v>
      </c>
      <c r="I5990" s="0" t="n">
        <v>15.3</v>
      </c>
      <c r="K5990" s="0" t="str">
        <f aca="false">IFERROR(IF(VLOOKUP($C5990,薬効分類マスタ!$A$2:$E$180,5,FALSE())=0,"",VLOOKUP($C5990,薬効分類マスタ!$A$2:$E$180,5,FALSE())),"")</f>
        <v/>
      </c>
      <c r="L5990" s="17"/>
      <c r="M5990" s="0" t="str">
        <f aca="false">IF($K5990="","",IF($L5990&lt;&gt;"",$L5990,VLOOKUP($C5990,薬効分類マスタ!$A$2:$F$180,6,FALSE())))</f>
        <v/>
      </c>
      <c r="N5990" s="0" t="str">
        <f aca="false">ASC(G5990)</f>
        <v>〔東洋〕桂麻各半湯ｴｷｽ細粒</v>
      </c>
      <c r="O5990" s="0" t="str">
        <f aca="false">ASC(E5990)</f>
        <v>桂麻各半湯ｴｷｽ</v>
      </c>
      <c r="P5990" s="16" t="n">
        <f aca="false">N(P5989)+IF($C5990=検索!$B$49,1,0)</f>
        <v>0</v>
      </c>
    </row>
    <row r="5991" customFormat="false" ht="15" hidden="false" customHeight="false" outlineLevel="0" collapsed="false">
      <c r="A5991" s="16" t="s">
        <v>221</v>
      </c>
      <c r="B5991" s="0" t="s">
        <v>13732</v>
      </c>
      <c r="C5991" s="0" t="n">
        <v>520</v>
      </c>
      <c r="D5991" s="0" t="str">
        <f aca="false">IFERROR(VLOOKUP($C5991,薬効分類マスタ!$A$2:$B$180,2,FALSE()),"未登録")</f>
        <v>漢方製剤</v>
      </c>
      <c r="E5991" s="16" t="s">
        <v>13733</v>
      </c>
      <c r="F5991" s="16" t="s">
        <v>224</v>
      </c>
      <c r="G5991" s="16" t="s">
        <v>13734</v>
      </c>
      <c r="H5991" s="16" t="s">
        <v>13369</v>
      </c>
      <c r="I5991" s="0" t="n">
        <v>10.7</v>
      </c>
      <c r="K5991" s="0" t="str">
        <f aca="false">IFERROR(IF(VLOOKUP($C5991,薬効分類マスタ!$A$2:$E$180,5,FALSE())=0,"",VLOOKUP($C5991,薬効分類マスタ!$A$2:$E$180,5,FALSE())),"")</f>
        <v/>
      </c>
      <c r="L5991" s="17"/>
      <c r="M5991" s="0" t="str">
        <f aca="false">IF($K5991="","",IF($L5991&lt;&gt;"",$L5991,VLOOKUP($C5991,薬効分類マスタ!$A$2:$F$180,6,FALSE())))</f>
        <v/>
      </c>
      <c r="N5991" s="0" t="str">
        <f aca="false">ASC(G5991)</f>
        <v>ｺﾀﾛｰ香蘇散ｴｷｽ細粒</v>
      </c>
      <c r="O5991" s="0" t="str">
        <f aca="false">ASC(E5991)</f>
        <v>香蘇散ｴｷｽ</v>
      </c>
      <c r="P5991" s="16" t="n">
        <f aca="false">N(P5990)+IF($C5991=検索!$B$49,1,0)</f>
        <v>0</v>
      </c>
    </row>
    <row r="5992" customFormat="false" ht="15" hidden="false" customHeight="false" outlineLevel="0" collapsed="false">
      <c r="A5992" s="16" t="s">
        <v>221</v>
      </c>
      <c r="B5992" s="0" t="s">
        <v>13735</v>
      </c>
      <c r="C5992" s="0" t="n">
        <v>520</v>
      </c>
      <c r="D5992" s="0" t="str">
        <f aca="false">IFERROR(VLOOKUP($C5992,薬効分類マスタ!$A$2:$B$180,2,FALSE()),"未登録")</f>
        <v>漢方製剤</v>
      </c>
      <c r="E5992" s="16" t="s">
        <v>13733</v>
      </c>
      <c r="F5992" s="16" t="s">
        <v>224</v>
      </c>
      <c r="G5992" s="16" t="s">
        <v>13736</v>
      </c>
      <c r="H5992" s="16" t="s">
        <v>9549</v>
      </c>
      <c r="I5992" s="0" t="n">
        <v>10.7</v>
      </c>
      <c r="K5992" s="0" t="str">
        <f aca="false">IFERROR(IF(VLOOKUP($C5992,薬効分類マスタ!$A$2:$E$180,5,FALSE())=0,"",VLOOKUP($C5992,薬効分類マスタ!$A$2:$E$180,5,FALSE())),"")</f>
        <v/>
      </c>
      <c r="L5992" s="17"/>
      <c r="M5992" s="0" t="str">
        <f aca="false">IF($K5992="","",IF($L5992&lt;&gt;"",$L5992,VLOOKUP($C5992,薬効分類マスタ!$A$2:$F$180,6,FALSE())))</f>
        <v/>
      </c>
      <c r="N5992" s="0" t="str">
        <f aca="false">ASC(G5992)</f>
        <v>ﾂﾑﾗ香蘇散ｴｷｽ顆粒(医療用)</v>
      </c>
      <c r="O5992" s="0" t="str">
        <f aca="false">ASC(E5992)</f>
        <v>香蘇散ｴｷｽ</v>
      </c>
      <c r="P5992" s="16" t="n">
        <f aca="false">N(P5991)+IF($C5992=検索!$B$49,1,0)</f>
        <v>0</v>
      </c>
    </row>
    <row r="5993" customFormat="false" ht="15" hidden="false" customHeight="false" outlineLevel="0" collapsed="false">
      <c r="A5993" s="16" t="s">
        <v>221</v>
      </c>
      <c r="B5993" s="0" t="s">
        <v>13737</v>
      </c>
      <c r="C5993" s="0" t="n">
        <v>520</v>
      </c>
      <c r="D5993" s="0" t="str">
        <f aca="false">IFERROR(VLOOKUP($C5993,薬効分類マスタ!$A$2:$B$180,2,FALSE()),"未登録")</f>
        <v>漢方製剤</v>
      </c>
      <c r="E5993" s="16" t="s">
        <v>13738</v>
      </c>
      <c r="F5993" s="16" t="s">
        <v>224</v>
      </c>
      <c r="G5993" s="16" t="s">
        <v>13739</v>
      </c>
      <c r="H5993" s="16" t="s">
        <v>13375</v>
      </c>
      <c r="I5993" s="0" t="n">
        <v>9.6</v>
      </c>
      <c r="K5993" s="0" t="str">
        <f aca="false">IFERROR(IF(VLOOKUP($C5993,薬効分類マスタ!$A$2:$E$180,5,FALSE())=0,"",VLOOKUP($C5993,薬効分類マスタ!$A$2:$E$180,5,FALSE())),"")</f>
        <v/>
      </c>
      <c r="L5993" s="17"/>
      <c r="M5993" s="0" t="str">
        <f aca="false">IF($K5993="","",IF($L5993&lt;&gt;"",$L5993,VLOOKUP($C5993,薬効分類マスタ!$A$2:$F$180,6,FALSE())))</f>
        <v/>
      </c>
      <c r="N5993" s="0" t="str">
        <f aca="false">ASC(G5993)</f>
        <v>ｸﾗｼｴ五虎湯ｴｷｽ細粒</v>
      </c>
      <c r="O5993" s="0" t="str">
        <f aca="false">ASC(E5993)</f>
        <v>五虎湯ｴｷｽ</v>
      </c>
      <c r="P5993" s="16" t="n">
        <f aca="false">N(P5992)+IF($C5993=検索!$B$49,1,0)</f>
        <v>0</v>
      </c>
    </row>
    <row r="5994" customFormat="false" ht="15" hidden="false" customHeight="false" outlineLevel="0" collapsed="false">
      <c r="A5994" s="16" t="s">
        <v>221</v>
      </c>
      <c r="B5994" s="0" t="s">
        <v>13740</v>
      </c>
      <c r="C5994" s="0" t="n">
        <v>520</v>
      </c>
      <c r="D5994" s="0" t="str">
        <f aca="false">IFERROR(VLOOKUP($C5994,薬効分類マスタ!$A$2:$B$180,2,FALSE()),"未登録")</f>
        <v>漢方製剤</v>
      </c>
      <c r="E5994" s="16" t="s">
        <v>13738</v>
      </c>
      <c r="F5994" s="16" t="s">
        <v>224</v>
      </c>
      <c r="G5994" s="16" t="s">
        <v>13741</v>
      </c>
      <c r="H5994" s="16" t="s">
        <v>9549</v>
      </c>
      <c r="I5994" s="0" t="n">
        <v>11</v>
      </c>
      <c r="K5994" s="0" t="str">
        <f aca="false">IFERROR(IF(VLOOKUP($C5994,薬効分類マスタ!$A$2:$E$180,5,FALSE())=0,"",VLOOKUP($C5994,薬効分類マスタ!$A$2:$E$180,5,FALSE())),"")</f>
        <v/>
      </c>
      <c r="L5994" s="17"/>
      <c r="M5994" s="0" t="str">
        <f aca="false">IF($K5994="","",IF($L5994&lt;&gt;"",$L5994,VLOOKUP($C5994,薬効分類マスタ!$A$2:$F$180,6,FALSE())))</f>
        <v/>
      </c>
      <c r="N5994" s="0" t="str">
        <f aca="false">ASC(G5994)</f>
        <v>ﾂﾑﾗ五虎湯ｴｷｽ顆粒(医療用)</v>
      </c>
      <c r="O5994" s="0" t="str">
        <f aca="false">ASC(E5994)</f>
        <v>五虎湯ｴｷｽ</v>
      </c>
      <c r="P5994" s="16" t="n">
        <f aca="false">N(P5993)+IF($C5994=検索!$B$49,1,0)</f>
        <v>0</v>
      </c>
    </row>
    <row r="5995" customFormat="false" ht="15" hidden="false" customHeight="false" outlineLevel="0" collapsed="false">
      <c r="A5995" s="16" t="s">
        <v>221</v>
      </c>
      <c r="B5995" s="0" t="s">
        <v>13742</v>
      </c>
      <c r="C5995" s="0" t="n">
        <v>520</v>
      </c>
      <c r="D5995" s="0" t="str">
        <f aca="false">IFERROR(VLOOKUP($C5995,薬効分類マスタ!$A$2:$B$180,2,FALSE()),"未登録")</f>
        <v>漢方製剤</v>
      </c>
      <c r="E5995" s="16" t="s">
        <v>13738</v>
      </c>
      <c r="F5995" s="16" t="s">
        <v>1027</v>
      </c>
      <c r="G5995" s="16" t="s">
        <v>13743</v>
      </c>
      <c r="H5995" s="16" t="s">
        <v>13378</v>
      </c>
      <c r="I5995" s="0" t="n">
        <v>7.2</v>
      </c>
      <c r="K5995" s="0" t="str">
        <f aca="false">IFERROR(IF(VLOOKUP($C5995,薬効分類マスタ!$A$2:$E$180,5,FALSE())=0,"",VLOOKUP($C5995,薬効分類マスタ!$A$2:$E$180,5,FALSE())),"")</f>
        <v/>
      </c>
      <c r="L5995" s="17"/>
      <c r="M5995" s="0" t="str">
        <f aca="false">IF($K5995="","",IF($L5995&lt;&gt;"",$L5995,VLOOKUP($C5995,薬効分類マスタ!$A$2:$F$180,6,FALSE())))</f>
        <v/>
      </c>
      <c r="N5995" s="0" t="str">
        <f aca="false">ASC(G5995)</f>
        <v>ｵｰｽｷﾞ五虎湯ｴｷｽ錠</v>
      </c>
      <c r="O5995" s="0" t="str">
        <f aca="false">ASC(E5995)</f>
        <v>五虎湯ｴｷｽ</v>
      </c>
      <c r="P5995" s="16" t="n">
        <f aca="false">N(P5994)+IF($C5995=検索!$B$49,1,0)</f>
        <v>0</v>
      </c>
    </row>
    <row r="5996" customFormat="false" ht="15" hidden="false" customHeight="false" outlineLevel="0" collapsed="false">
      <c r="A5996" s="16" t="s">
        <v>221</v>
      </c>
      <c r="B5996" s="0" t="s">
        <v>13744</v>
      </c>
      <c r="C5996" s="0" t="n">
        <v>520</v>
      </c>
      <c r="D5996" s="0" t="str">
        <f aca="false">IFERROR(VLOOKUP($C5996,薬効分類マスタ!$A$2:$B$180,2,FALSE()),"未登録")</f>
        <v>漢方製剤</v>
      </c>
      <c r="E5996" s="16" t="s">
        <v>13745</v>
      </c>
      <c r="F5996" s="16" t="s">
        <v>224</v>
      </c>
      <c r="G5996" s="16" t="s">
        <v>13746</v>
      </c>
      <c r="H5996" s="16" t="s">
        <v>13369</v>
      </c>
      <c r="I5996" s="0" t="n">
        <v>9.6</v>
      </c>
      <c r="K5996" s="0" t="str">
        <f aca="false">IFERROR(IF(VLOOKUP($C5996,薬効分類マスタ!$A$2:$E$180,5,FALSE())=0,"",VLOOKUP($C5996,薬効分類マスタ!$A$2:$E$180,5,FALSE())),"")</f>
        <v/>
      </c>
      <c r="L5996" s="17"/>
      <c r="M5996" s="0" t="str">
        <f aca="false">IF($K5996="","",IF($L5996&lt;&gt;"",$L5996,VLOOKUP($C5996,薬効分類マスタ!$A$2:$F$180,6,FALSE())))</f>
        <v/>
      </c>
      <c r="N5996" s="0" t="str">
        <f aca="false">ASC(G5996)</f>
        <v>ｺﾀﾛｰ五積散ｴｷｽ細粒</v>
      </c>
      <c r="O5996" s="0" t="str">
        <f aca="false">ASC(E5996)</f>
        <v>五積散ｴｷｽ</v>
      </c>
      <c r="P5996" s="16" t="n">
        <f aca="false">N(P5995)+IF($C5996=検索!$B$49,1,0)</f>
        <v>0</v>
      </c>
    </row>
    <row r="5997" customFormat="false" ht="15" hidden="false" customHeight="false" outlineLevel="0" collapsed="false">
      <c r="A5997" s="16" t="s">
        <v>221</v>
      </c>
      <c r="B5997" s="0" t="s">
        <v>13747</v>
      </c>
      <c r="C5997" s="0" t="n">
        <v>520</v>
      </c>
      <c r="D5997" s="0" t="str">
        <f aca="false">IFERROR(VLOOKUP($C5997,薬効分類マスタ!$A$2:$B$180,2,FALSE()),"未登録")</f>
        <v>漢方製剤</v>
      </c>
      <c r="E5997" s="16" t="s">
        <v>13745</v>
      </c>
      <c r="F5997" s="16" t="s">
        <v>224</v>
      </c>
      <c r="G5997" s="16" t="s">
        <v>13748</v>
      </c>
      <c r="H5997" s="16" t="s">
        <v>9549</v>
      </c>
      <c r="I5997" s="0" t="n">
        <v>13.4</v>
      </c>
      <c r="K5997" s="0" t="str">
        <f aca="false">IFERROR(IF(VLOOKUP($C5997,薬効分類マスタ!$A$2:$E$180,5,FALSE())=0,"",VLOOKUP($C5997,薬効分類マスタ!$A$2:$E$180,5,FALSE())),"")</f>
        <v/>
      </c>
      <c r="L5997" s="17"/>
      <c r="M5997" s="0" t="str">
        <f aca="false">IF($K5997="","",IF($L5997&lt;&gt;"",$L5997,VLOOKUP($C5997,薬効分類マスタ!$A$2:$F$180,6,FALSE())))</f>
        <v/>
      </c>
      <c r="N5997" s="0" t="str">
        <f aca="false">ASC(G5997)</f>
        <v>ﾂﾑﾗ五積散ｴｷｽ顆粒(医療用)</v>
      </c>
      <c r="O5997" s="0" t="str">
        <f aca="false">ASC(E5997)</f>
        <v>五積散ｴｷｽ</v>
      </c>
      <c r="P5997" s="16" t="n">
        <f aca="false">N(P5996)+IF($C5997=検索!$B$49,1,0)</f>
        <v>0</v>
      </c>
    </row>
    <row r="5998" customFormat="false" ht="15" hidden="false" customHeight="false" outlineLevel="0" collapsed="false">
      <c r="A5998" s="16" t="s">
        <v>221</v>
      </c>
      <c r="B5998" s="0" t="s">
        <v>13749</v>
      </c>
      <c r="C5998" s="0" t="n">
        <v>520</v>
      </c>
      <c r="D5998" s="0" t="str">
        <f aca="false">IFERROR(VLOOKUP($C5998,薬効分類マスタ!$A$2:$B$180,2,FALSE()),"未登録")</f>
        <v>漢方製剤</v>
      </c>
      <c r="E5998" s="16" t="s">
        <v>13750</v>
      </c>
      <c r="F5998" s="16" t="s">
        <v>224</v>
      </c>
      <c r="G5998" s="16" t="s">
        <v>13751</v>
      </c>
      <c r="H5998" s="16" t="s">
        <v>13369</v>
      </c>
      <c r="I5998" s="0" t="n">
        <v>13.8</v>
      </c>
      <c r="K5998" s="0" t="str">
        <f aca="false">IFERROR(IF(VLOOKUP($C5998,薬効分類マスタ!$A$2:$E$180,5,FALSE())=0,"",VLOOKUP($C5998,薬効分類マスタ!$A$2:$E$180,5,FALSE())),"")</f>
        <v/>
      </c>
      <c r="L5998" s="17"/>
      <c r="M5998" s="0" t="str">
        <f aca="false">IF($K5998="","",IF($L5998&lt;&gt;"",$L5998,VLOOKUP($C5998,薬効分類マスタ!$A$2:$F$180,6,FALSE())))</f>
        <v/>
      </c>
      <c r="N5998" s="0" t="str">
        <f aca="false">ASC(G5998)</f>
        <v>ｺﾀﾛｰ呉茱萸湯ｴｷｽ細粒</v>
      </c>
      <c r="O5998" s="0" t="str">
        <f aca="false">ASC(E5998)</f>
        <v>呉茱萸湯ｴｷｽ</v>
      </c>
      <c r="P5998" s="16" t="n">
        <f aca="false">N(P5997)+IF($C5998=検索!$B$49,1,0)</f>
        <v>0</v>
      </c>
    </row>
    <row r="5999" customFormat="false" ht="15" hidden="false" customHeight="false" outlineLevel="0" collapsed="false">
      <c r="A5999" s="16" t="s">
        <v>221</v>
      </c>
      <c r="B5999" s="0" t="s">
        <v>13752</v>
      </c>
      <c r="C5999" s="0" t="n">
        <v>520</v>
      </c>
      <c r="D5999" s="0" t="str">
        <f aca="false">IFERROR(VLOOKUP($C5999,薬効分類マスタ!$A$2:$B$180,2,FALSE()),"未登録")</f>
        <v>漢方製剤</v>
      </c>
      <c r="E5999" s="16" t="s">
        <v>13750</v>
      </c>
      <c r="F5999" s="16" t="s">
        <v>224</v>
      </c>
      <c r="G5999" s="16" t="s">
        <v>13753</v>
      </c>
      <c r="H5999" s="16" t="s">
        <v>13417</v>
      </c>
      <c r="I5999" s="0" t="n">
        <v>15.6</v>
      </c>
      <c r="K5999" s="0" t="str">
        <f aca="false">IFERROR(IF(VLOOKUP($C5999,薬効分類マスタ!$A$2:$E$180,5,FALSE())=0,"",VLOOKUP($C5999,薬効分類マスタ!$A$2:$E$180,5,FALSE())),"")</f>
        <v/>
      </c>
      <c r="L5999" s="17"/>
      <c r="M5999" s="0" t="str">
        <f aca="false">IF($K5999="","",IF($L5999&lt;&gt;"",$L5999,VLOOKUP($C5999,薬効分類マスタ!$A$2:$F$180,6,FALSE())))</f>
        <v/>
      </c>
      <c r="N5999" s="0" t="str">
        <f aca="false">ASC(G5999)</f>
        <v>ｼﾞｭﾝｺｳ　呉茱萸湯FCｴｷｽ細粒　医療用</v>
      </c>
      <c r="O5999" s="0" t="str">
        <f aca="false">ASC(E5999)</f>
        <v>呉茱萸湯ｴｷｽ</v>
      </c>
      <c r="P5999" s="16" t="n">
        <f aca="false">N(P5998)+IF($C5999=検索!$B$49,1,0)</f>
        <v>0</v>
      </c>
    </row>
    <row r="6000" customFormat="false" ht="15" hidden="false" customHeight="false" outlineLevel="0" collapsed="false">
      <c r="A6000" s="16" t="s">
        <v>221</v>
      </c>
      <c r="B6000" s="0" t="s">
        <v>13754</v>
      </c>
      <c r="C6000" s="0" t="n">
        <v>520</v>
      </c>
      <c r="D6000" s="0" t="str">
        <f aca="false">IFERROR(VLOOKUP($C6000,薬効分類マスタ!$A$2:$B$180,2,FALSE()),"未登録")</f>
        <v>漢方製剤</v>
      </c>
      <c r="E6000" s="16" t="s">
        <v>13750</v>
      </c>
      <c r="F6000" s="16" t="s">
        <v>224</v>
      </c>
      <c r="G6000" s="16" t="s">
        <v>13755</v>
      </c>
      <c r="H6000" s="16" t="s">
        <v>13451</v>
      </c>
      <c r="I6000" s="0" t="n">
        <v>14.7</v>
      </c>
      <c r="K6000" s="0" t="str">
        <f aca="false">IFERROR(IF(VLOOKUP($C6000,薬効分類マスタ!$A$2:$E$180,5,FALSE())=0,"",VLOOKUP($C6000,薬効分類マスタ!$A$2:$E$180,5,FALSE())),"")</f>
        <v/>
      </c>
      <c r="L6000" s="17"/>
      <c r="M6000" s="0" t="str">
        <f aca="false">IF($K6000="","",IF($L6000&lt;&gt;"",$L6000,VLOOKUP($C6000,薬効分類マスタ!$A$2:$F$180,6,FALSE())))</f>
        <v/>
      </c>
      <c r="N6000" s="0" t="str">
        <f aca="false">ASC(G6000)</f>
        <v>太虎堂の呉茱萸湯ｴｷｽ顆粒</v>
      </c>
      <c r="O6000" s="0" t="str">
        <f aca="false">ASC(E6000)</f>
        <v>呉茱萸湯ｴｷｽ</v>
      </c>
      <c r="P6000" s="16" t="n">
        <f aca="false">N(P5999)+IF($C6000=検索!$B$49,1,0)</f>
        <v>0</v>
      </c>
    </row>
    <row r="6001" customFormat="false" ht="15" hidden="false" customHeight="false" outlineLevel="0" collapsed="false">
      <c r="A6001" s="16" t="s">
        <v>221</v>
      </c>
      <c r="B6001" s="0" t="s">
        <v>13756</v>
      </c>
      <c r="C6001" s="0" t="n">
        <v>520</v>
      </c>
      <c r="D6001" s="0" t="str">
        <f aca="false">IFERROR(VLOOKUP($C6001,薬効分類マスタ!$A$2:$B$180,2,FALSE()),"未登録")</f>
        <v>漢方製剤</v>
      </c>
      <c r="E6001" s="16" t="s">
        <v>13750</v>
      </c>
      <c r="F6001" s="16" t="s">
        <v>224</v>
      </c>
      <c r="G6001" s="16" t="s">
        <v>13757</v>
      </c>
      <c r="H6001" s="16" t="s">
        <v>9549</v>
      </c>
      <c r="I6001" s="0" t="n">
        <v>15.3</v>
      </c>
      <c r="K6001" s="0" t="str">
        <f aca="false">IFERROR(IF(VLOOKUP($C6001,薬効分類マスタ!$A$2:$E$180,5,FALSE())=0,"",VLOOKUP($C6001,薬効分類マスタ!$A$2:$E$180,5,FALSE())),"")</f>
        <v/>
      </c>
      <c r="L6001" s="17"/>
      <c r="M6001" s="0" t="str">
        <f aca="false">IF($K6001="","",IF($L6001&lt;&gt;"",$L6001,VLOOKUP($C6001,薬効分類マスタ!$A$2:$F$180,6,FALSE())))</f>
        <v/>
      </c>
      <c r="N6001" s="0" t="str">
        <f aca="false">ASC(G6001)</f>
        <v>ﾂﾑﾗ呉茱萸湯ｴｷｽ顆粒(医療用)</v>
      </c>
      <c r="O6001" s="0" t="str">
        <f aca="false">ASC(E6001)</f>
        <v>呉茱萸湯ｴｷｽ</v>
      </c>
      <c r="P6001" s="16" t="n">
        <f aca="false">N(P6000)+IF($C6001=検索!$B$49,1,0)</f>
        <v>0</v>
      </c>
    </row>
    <row r="6002" customFormat="false" ht="15" hidden="false" customHeight="false" outlineLevel="0" collapsed="false">
      <c r="A6002" s="16" t="s">
        <v>221</v>
      </c>
      <c r="B6002" s="0" t="s">
        <v>13758</v>
      </c>
      <c r="C6002" s="0" t="n">
        <v>520</v>
      </c>
      <c r="D6002" s="0" t="str">
        <f aca="false">IFERROR(VLOOKUP($C6002,薬効分類マスタ!$A$2:$B$180,2,FALSE()),"未登録")</f>
        <v>漢方製剤</v>
      </c>
      <c r="E6002" s="16" t="s">
        <v>13759</v>
      </c>
      <c r="F6002" s="16" t="s">
        <v>224</v>
      </c>
      <c r="G6002" s="16" t="s">
        <v>13760</v>
      </c>
      <c r="H6002" s="16" t="s">
        <v>13372</v>
      </c>
      <c r="I6002" s="0" t="n">
        <v>14.6</v>
      </c>
      <c r="K6002" s="0" t="str">
        <f aca="false">IFERROR(IF(VLOOKUP($C6002,薬効分類マスタ!$A$2:$E$180,5,FALSE())=0,"",VLOOKUP($C6002,薬効分類マスタ!$A$2:$E$180,5,FALSE())),"")</f>
        <v/>
      </c>
      <c r="L6002" s="17"/>
      <c r="M6002" s="0" t="str">
        <f aca="false">IF($K6002="","",IF($L6002&lt;&gt;"",$L6002,VLOOKUP($C6002,薬効分類マスタ!$A$2:$F$180,6,FALSE())))</f>
        <v/>
      </c>
      <c r="N6002" s="0" t="str">
        <f aca="false">ASC(G6002)</f>
        <v>〔東洋〕五淋散ｴｷｽ細粒</v>
      </c>
      <c r="O6002" s="0" t="str">
        <f aca="false">ASC(E6002)</f>
        <v>五淋散ｴｷｽ</v>
      </c>
      <c r="P6002" s="16" t="n">
        <f aca="false">N(P6001)+IF($C6002=検索!$B$49,1,0)</f>
        <v>0</v>
      </c>
    </row>
    <row r="6003" customFormat="false" ht="15" hidden="false" customHeight="false" outlineLevel="0" collapsed="false">
      <c r="A6003" s="16" t="s">
        <v>221</v>
      </c>
      <c r="B6003" s="0" t="s">
        <v>13761</v>
      </c>
      <c r="C6003" s="0" t="n">
        <v>520</v>
      </c>
      <c r="D6003" s="0" t="str">
        <f aca="false">IFERROR(VLOOKUP($C6003,薬効分類マスタ!$A$2:$B$180,2,FALSE()),"未登録")</f>
        <v>漢方製剤</v>
      </c>
      <c r="E6003" s="16" t="s">
        <v>13759</v>
      </c>
      <c r="F6003" s="16" t="s">
        <v>224</v>
      </c>
      <c r="G6003" s="16" t="s">
        <v>13762</v>
      </c>
      <c r="H6003" s="16" t="s">
        <v>9549</v>
      </c>
      <c r="I6003" s="0" t="n">
        <v>17</v>
      </c>
      <c r="K6003" s="0" t="str">
        <f aca="false">IFERROR(IF(VLOOKUP($C6003,薬効分類マスタ!$A$2:$E$180,5,FALSE())=0,"",VLOOKUP($C6003,薬効分類マスタ!$A$2:$E$180,5,FALSE())),"")</f>
        <v/>
      </c>
      <c r="L6003" s="17"/>
      <c r="M6003" s="0" t="str">
        <f aca="false">IF($K6003="","",IF($L6003&lt;&gt;"",$L6003,VLOOKUP($C6003,薬効分類マスタ!$A$2:$F$180,6,FALSE())))</f>
        <v/>
      </c>
      <c r="N6003" s="0" t="str">
        <f aca="false">ASC(G6003)</f>
        <v>ﾂﾑﾗ五淋散ｴｷｽ顆粒(医療用)</v>
      </c>
      <c r="O6003" s="0" t="str">
        <f aca="false">ASC(E6003)</f>
        <v>五淋散ｴｷｽ</v>
      </c>
      <c r="P6003" s="16" t="n">
        <f aca="false">N(P6002)+IF($C6003=検索!$B$49,1,0)</f>
        <v>0</v>
      </c>
    </row>
    <row r="6004" customFormat="false" ht="15" hidden="false" customHeight="false" outlineLevel="0" collapsed="false">
      <c r="A6004" s="16" t="s">
        <v>221</v>
      </c>
      <c r="B6004" s="0" t="s">
        <v>13763</v>
      </c>
      <c r="C6004" s="0" t="n">
        <v>520</v>
      </c>
      <c r="D6004" s="0" t="str">
        <f aca="false">IFERROR(VLOOKUP($C6004,薬効分類マスタ!$A$2:$B$180,2,FALSE()),"未登録")</f>
        <v>漢方製剤</v>
      </c>
      <c r="E6004" s="16" t="s">
        <v>13764</v>
      </c>
      <c r="F6004" s="16" t="s">
        <v>224</v>
      </c>
      <c r="G6004" s="16" t="s">
        <v>13765</v>
      </c>
      <c r="H6004" s="16" t="s">
        <v>7659</v>
      </c>
      <c r="I6004" s="0" t="n">
        <v>6.8</v>
      </c>
      <c r="K6004" s="0" t="str">
        <f aca="false">IFERROR(IF(VLOOKUP($C6004,薬効分類マスタ!$A$2:$E$180,5,FALSE())=0,"",VLOOKUP($C6004,薬効分類マスタ!$A$2:$E$180,5,FALSE())),"")</f>
        <v/>
      </c>
      <c r="L6004" s="17"/>
      <c r="M6004" s="0" t="str">
        <f aca="false">IF($K6004="","",IF($L6004&lt;&gt;"",$L6004,VLOOKUP($C6004,薬効分類マスタ!$A$2:$F$180,6,FALSE())))</f>
        <v/>
      </c>
      <c r="N6004" s="0" t="str">
        <f aca="false">ASC(G6004)</f>
        <v>本草五苓散顆粒-R</v>
      </c>
      <c r="O6004" s="0" t="str">
        <f aca="false">ASC(E6004)</f>
        <v>五苓散</v>
      </c>
      <c r="P6004" s="16" t="n">
        <f aca="false">N(P6003)+IF($C6004=検索!$B$49,1,0)</f>
        <v>0</v>
      </c>
    </row>
    <row r="6005" customFormat="false" ht="15" hidden="false" customHeight="false" outlineLevel="0" collapsed="false">
      <c r="A6005" s="16" t="s">
        <v>221</v>
      </c>
      <c r="B6005" s="0" t="s">
        <v>13766</v>
      </c>
      <c r="C6005" s="0" t="n">
        <v>520</v>
      </c>
      <c r="D6005" s="0" t="str">
        <f aca="false">IFERROR(VLOOKUP($C6005,薬効分類マスタ!$A$2:$B$180,2,FALSE()),"未登録")</f>
        <v>漢方製剤</v>
      </c>
      <c r="E6005" s="16" t="s">
        <v>13767</v>
      </c>
      <c r="F6005" s="16" t="s">
        <v>224</v>
      </c>
      <c r="G6005" s="16" t="s">
        <v>13768</v>
      </c>
      <c r="H6005" s="16" t="s">
        <v>13369</v>
      </c>
      <c r="I6005" s="0" t="n">
        <v>11.9</v>
      </c>
      <c r="K6005" s="0" t="str">
        <f aca="false">IFERROR(IF(VLOOKUP($C6005,薬効分類マスタ!$A$2:$E$180,5,FALSE())=0,"",VLOOKUP($C6005,薬効分類マスタ!$A$2:$E$180,5,FALSE())),"")</f>
        <v/>
      </c>
      <c r="L6005" s="17"/>
      <c r="M6005" s="0" t="str">
        <f aca="false">IF($K6005="","",IF($L6005&lt;&gt;"",$L6005,VLOOKUP($C6005,薬効分類マスタ!$A$2:$F$180,6,FALSE())))</f>
        <v/>
      </c>
      <c r="N6005" s="0" t="str">
        <f aca="false">ASC(G6005)</f>
        <v>ｺﾀﾛｰ五苓散料ｴｷｽ細粒</v>
      </c>
      <c r="O6005" s="0" t="str">
        <f aca="false">ASC(E6005)</f>
        <v>五苓散ｴｷｽ</v>
      </c>
      <c r="P6005" s="16" t="n">
        <f aca="false">N(P6004)+IF($C6005=検索!$B$49,1,0)</f>
        <v>0</v>
      </c>
    </row>
    <row r="6006" customFormat="false" ht="15" hidden="false" customHeight="false" outlineLevel="0" collapsed="false">
      <c r="A6006" s="16" t="s">
        <v>221</v>
      </c>
      <c r="B6006" s="0" t="s">
        <v>13769</v>
      </c>
      <c r="C6006" s="0" t="n">
        <v>520</v>
      </c>
      <c r="D6006" s="0" t="str">
        <f aca="false">IFERROR(VLOOKUP($C6006,薬効分類マスタ!$A$2:$B$180,2,FALSE()),"未登録")</f>
        <v>漢方製剤</v>
      </c>
      <c r="E6006" s="16" t="s">
        <v>13767</v>
      </c>
      <c r="F6006" s="16" t="s">
        <v>224</v>
      </c>
      <c r="G6006" s="16" t="s">
        <v>13770</v>
      </c>
      <c r="H6006" s="16" t="s">
        <v>12963</v>
      </c>
      <c r="I6006" s="0" t="n">
        <v>9.5</v>
      </c>
      <c r="K6006" s="0" t="str">
        <f aca="false">IFERROR(IF(VLOOKUP($C6006,薬効分類マスタ!$A$2:$E$180,5,FALSE())=0,"",VLOOKUP($C6006,薬効分類マスタ!$A$2:$E$180,5,FALSE())),"")</f>
        <v/>
      </c>
      <c r="L6006" s="17"/>
      <c r="M6006" s="0" t="str">
        <f aca="false">IF($K6006="","",IF($L6006&lt;&gt;"",$L6006,VLOOKUP($C6006,薬効分類マスタ!$A$2:$F$180,6,FALSE())))</f>
        <v/>
      </c>
      <c r="N6006" s="0" t="str">
        <f aca="false">ASC(G6006)</f>
        <v>三和五苓散料ｴｷｽ細粒</v>
      </c>
      <c r="O6006" s="0" t="str">
        <f aca="false">ASC(E6006)</f>
        <v>五苓散ｴｷｽ</v>
      </c>
      <c r="P6006" s="16" t="n">
        <f aca="false">N(P6005)+IF($C6006=検索!$B$49,1,0)</f>
        <v>0</v>
      </c>
    </row>
    <row r="6007" customFormat="false" ht="15" hidden="false" customHeight="false" outlineLevel="0" collapsed="false">
      <c r="A6007" s="16" t="s">
        <v>221</v>
      </c>
      <c r="B6007" s="0" t="s">
        <v>13771</v>
      </c>
      <c r="C6007" s="0" t="n">
        <v>520</v>
      </c>
      <c r="D6007" s="0" t="str">
        <f aca="false">IFERROR(VLOOKUP($C6007,薬効分類マスタ!$A$2:$B$180,2,FALSE()),"未登録")</f>
        <v>漢方製剤</v>
      </c>
      <c r="E6007" s="16" t="s">
        <v>13767</v>
      </c>
      <c r="F6007" s="16" t="s">
        <v>224</v>
      </c>
      <c r="G6007" s="16" t="s">
        <v>13772</v>
      </c>
      <c r="H6007" s="16" t="s">
        <v>13417</v>
      </c>
      <c r="I6007" s="0" t="n">
        <v>16.4</v>
      </c>
      <c r="K6007" s="0" t="str">
        <f aca="false">IFERROR(IF(VLOOKUP($C6007,薬効分類マスタ!$A$2:$E$180,5,FALSE())=0,"",VLOOKUP($C6007,薬効分類マスタ!$A$2:$E$180,5,FALSE())),"")</f>
        <v/>
      </c>
      <c r="L6007" s="17"/>
      <c r="M6007" s="0" t="str">
        <f aca="false">IF($K6007="","",IF($L6007&lt;&gt;"",$L6007,VLOOKUP($C6007,薬効分類マスタ!$A$2:$F$180,6,FALSE())))</f>
        <v/>
      </c>
      <c r="N6007" s="0" t="str">
        <f aca="false">ASC(G6007)</f>
        <v>ｼﾞｭﾝｺｳ　五苓散料FCｴｷｽ細粒　医療用</v>
      </c>
      <c r="O6007" s="0" t="str">
        <f aca="false">ASC(E6007)</f>
        <v>五苓散ｴｷｽ</v>
      </c>
      <c r="P6007" s="16" t="n">
        <f aca="false">N(P6006)+IF($C6007=検索!$B$49,1,0)</f>
        <v>0</v>
      </c>
    </row>
    <row r="6008" customFormat="false" ht="15" hidden="false" customHeight="false" outlineLevel="0" collapsed="false">
      <c r="A6008" s="16" t="s">
        <v>221</v>
      </c>
      <c r="B6008" s="0" t="s">
        <v>13773</v>
      </c>
      <c r="C6008" s="0" t="n">
        <v>520</v>
      </c>
      <c r="D6008" s="0" t="str">
        <f aca="false">IFERROR(VLOOKUP($C6008,薬効分類マスタ!$A$2:$B$180,2,FALSE()),"未登録")</f>
        <v>漢方製剤</v>
      </c>
      <c r="E6008" s="16" t="s">
        <v>13767</v>
      </c>
      <c r="F6008" s="16" t="s">
        <v>224</v>
      </c>
      <c r="G6008" s="16" t="s">
        <v>13774</v>
      </c>
      <c r="H6008" s="16" t="s">
        <v>13372</v>
      </c>
      <c r="I6008" s="0" t="n">
        <v>13</v>
      </c>
      <c r="K6008" s="0" t="str">
        <f aca="false">IFERROR(IF(VLOOKUP($C6008,薬効分類マスタ!$A$2:$E$180,5,FALSE())=0,"",VLOOKUP($C6008,薬効分類マスタ!$A$2:$E$180,5,FALSE())),"")</f>
        <v/>
      </c>
      <c r="L6008" s="17"/>
      <c r="M6008" s="0" t="str">
        <f aca="false">IF($K6008="","",IF($L6008&lt;&gt;"",$L6008,VLOOKUP($C6008,薬効分類マスタ!$A$2:$F$180,6,FALSE())))</f>
        <v/>
      </c>
      <c r="N6008" s="0" t="str">
        <f aca="false">ASC(G6008)</f>
        <v>〔東洋〕五苓散料ｴｷｽ細粒</v>
      </c>
      <c r="O6008" s="0" t="str">
        <f aca="false">ASC(E6008)</f>
        <v>五苓散ｴｷｽ</v>
      </c>
      <c r="P6008" s="16" t="n">
        <f aca="false">N(P6007)+IF($C6008=検索!$B$49,1,0)</f>
        <v>0</v>
      </c>
    </row>
    <row r="6009" customFormat="false" ht="15" hidden="false" customHeight="false" outlineLevel="0" collapsed="false">
      <c r="A6009" s="16" t="s">
        <v>221</v>
      </c>
      <c r="B6009" s="0" t="s">
        <v>13775</v>
      </c>
      <c r="C6009" s="0" t="n">
        <v>520</v>
      </c>
      <c r="D6009" s="0" t="str">
        <f aca="false">IFERROR(VLOOKUP($C6009,薬効分類マスタ!$A$2:$B$180,2,FALSE()),"未登録")</f>
        <v>漢方製剤</v>
      </c>
      <c r="E6009" s="16" t="s">
        <v>13767</v>
      </c>
      <c r="F6009" s="16" t="s">
        <v>224</v>
      </c>
      <c r="G6009" s="16" t="s">
        <v>13776</v>
      </c>
      <c r="H6009" s="16" t="s">
        <v>13375</v>
      </c>
      <c r="I6009" s="0" t="n">
        <v>14.2</v>
      </c>
      <c r="K6009" s="0" t="str">
        <f aca="false">IFERROR(IF(VLOOKUP($C6009,薬効分類マスタ!$A$2:$E$180,5,FALSE())=0,"",VLOOKUP($C6009,薬効分類マスタ!$A$2:$E$180,5,FALSE())),"")</f>
        <v/>
      </c>
      <c r="L6009" s="17"/>
      <c r="M6009" s="0" t="str">
        <f aca="false">IF($K6009="","",IF($L6009&lt;&gt;"",$L6009,VLOOKUP($C6009,薬効分類マスタ!$A$2:$F$180,6,FALSE())))</f>
        <v/>
      </c>
      <c r="N6009" s="0" t="str">
        <f aca="false">ASC(G6009)</f>
        <v>ｸﾗｼｴ五苓散料ｴｷｽ細粒</v>
      </c>
      <c r="O6009" s="0" t="str">
        <f aca="false">ASC(E6009)</f>
        <v>五苓散ｴｷｽ</v>
      </c>
      <c r="P6009" s="16" t="n">
        <f aca="false">N(P6008)+IF($C6009=検索!$B$49,1,0)</f>
        <v>0</v>
      </c>
    </row>
    <row r="6010" customFormat="false" ht="15" hidden="false" customHeight="false" outlineLevel="0" collapsed="false">
      <c r="A6010" s="16" t="s">
        <v>221</v>
      </c>
      <c r="B6010" s="0" t="s">
        <v>13777</v>
      </c>
      <c r="C6010" s="0" t="n">
        <v>520</v>
      </c>
      <c r="D6010" s="0" t="str">
        <f aca="false">IFERROR(VLOOKUP($C6010,薬効分類マスタ!$A$2:$B$180,2,FALSE()),"未登録")</f>
        <v>漢方製剤</v>
      </c>
      <c r="E6010" s="16" t="s">
        <v>13767</v>
      </c>
      <c r="F6010" s="16" t="s">
        <v>224</v>
      </c>
      <c r="G6010" s="16" t="s">
        <v>13778</v>
      </c>
      <c r="H6010" s="16" t="s">
        <v>13381</v>
      </c>
      <c r="I6010" s="0" t="n">
        <v>10.2</v>
      </c>
      <c r="K6010" s="0" t="str">
        <f aca="false">IFERROR(IF(VLOOKUP($C6010,薬効分類マスタ!$A$2:$E$180,5,FALSE())=0,"",VLOOKUP($C6010,薬効分類マスタ!$A$2:$E$180,5,FALSE())),"")</f>
        <v/>
      </c>
      <c r="L6010" s="17"/>
      <c r="M6010" s="0" t="str">
        <f aca="false">IF($K6010="","",IF($L6010&lt;&gt;"",$L6010,VLOOKUP($C6010,薬効分類マスタ!$A$2:$F$180,6,FALSE())))</f>
        <v/>
      </c>
      <c r="N6010" s="0" t="str">
        <f aca="false">ASC(G6010)</f>
        <v>JPS五苓散料ｴｷｽ顆粒〔調剤用〕</v>
      </c>
      <c r="O6010" s="0" t="str">
        <f aca="false">ASC(E6010)</f>
        <v>五苓散ｴｷｽ</v>
      </c>
      <c r="P6010" s="16" t="n">
        <f aca="false">N(P6009)+IF($C6010=検索!$B$49,1,0)</f>
        <v>0</v>
      </c>
    </row>
    <row r="6011" customFormat="false" ht="15" hidden="false" customHeight="false" outlineLevel="0" collapsed="false">
      <c r="A6011" s="16" t="s">
        <v>221</v>
      </c>
      <c r="B6011" s="0" t="s">
        <v>13779</v>
      </c>
      <c r="C6011" s="0" t="n">
        <v>520</v>
      </c>
      <c r="D6011" s="0" t="str">
        <f aca="false">IFERROR(VLOOKUP($C6011,薬効分類マスタ!$A$2:$B$180,2,FALSE()),"未登録")</f>
        <v>漢方製剤</v>
      </c>
      <c r="E6011" s="16" t="s">
        <v>13767</v>
      </c>
      <c r="F6011" s="16" t="s">
        <v>224</v>
      </c>
      <c r="G6011" s="16" t="s">
        <v>13780</v>
      </c>
      <c r="H6011" s="16" t="s">
        <v>13451</v>
      </c>
      <c r="I6011" s="0" t="n">
        <v>19.4</v>
      </c>
      <c r="K6011" s="0" t="str">
        <f aca="false">IFERROR(IF(VLOOKUP($C6011,薬効分類マスタ!$A$2:$E$180,5,FALSE())=0,"",VLOOKUP($C6011,薬効分類マスタ!$A$2:$E$180,5,FALSE())),"")</f>
        <v/>
      </c>
      <c r="L6011" s="17"/>
      <c r="M6011" s="0" t="str">
        <f aca="false">IF($K6011="","",IF($L6011&lt;&gt;"",$L6011,VLOOKUP($C6011,薬効分類マスタ!$A$2:$F$180,6,FALSE())))</f>
        <v/>
      </c>
      <c r="N6011" s="0" t="str">
        <f aca="false">ASC(G6011)</f>
        <v>太虎堂の五苓散料ｴｷｽ顆粒</v>
      </c>
      <c r="O6011" s="0" t="str">
        <f aca="false">ASC(E6011)</f>
        <v>五苓散ｴｷｽ</v>
      </c>
      <c r="P6011" s="16" t="n">
        <f aca="false">N(P6010)+IF($C6011=検索!$B$49,1,0)</f>
        <v>0</v>
      </c>
    </row>
    <row r="6012" customFormat="false" ht="15" hidden="false" customHeight="false" outlineLevel="0" collapsed="false">
      <c r="A6012" s="16" t="s">
        <v>221</v>
      </c>
      <c r="B6012" s="0" t="s">
        <v>13781</v>
      </c>
      <c r="C6012" s="0" t="n">
        <v>520</v>
      </c>
      <c r="D6012" s="0" t="str">
        <f aca="false">IFERROR(VLOOKUP($C6012,薬効分類マスタ!$A$2:$B$180,2,FALSE()),"未登録")</f>
        <v>漢方製剤</v>
      </c>
      <c r="E6012" s="16" t="s">
        <v>13767</v>
      </c>
      <c r="F6012" s="16" t="s">
        <v>224</v>
      </c>
      <c r="G6012" s="16" t="s">
        <v>13782</v>
      </c>
      <c r="H6012" s="16" t="s">
        <v>9549</v>
      </c>
      <c r="I6012" s="0" t="n">
        <v>13.5</v>
      </c>
      <c r="K6012" s="0" t="str">
        <f aca="false">IFERROR(IF(VLOOKUP($C6012,薬効分類マスタ!$A$2:$E$180,5,FALSE())=0,"",VLOOKUP($C6012,薬効分類マスタ!$A$2:$E$180,5,FALSE())),"")</f>
        <v/>
      </c>
      <c r="L6012" s="17"/>
      <c r="M6012" s="0" t="str">
        <f aca="false">IF($K6012="","",IF($L6012&lt;&gt;"",$L6012,VLOOKUP($C6012,薬効分類マスタ!$A$2:$F$180,6,FALSE())))</f>
        <v/>
      </c>
      <c r="N6012" s="0" t="str">
        <f aca="false">ASC(G6012)</f>
        <v>ﾂﾑﾗ五苓散ｴｷｽ顆粒(医療用)</v>
      </c>
      <c r="O6012" s="0" t="str">
        <f aca="false">ASC(E6012)</f>
        <v>五苓散ｴｷｽ</v>
      </c>
      <c r="P6012" s="16" t="n">
        <f aca="false">N(P6011)+IF($C6012=検索!$B$49,1,0)</f>
        <v>0</v>
      </c>
    </row>
    <row r="6013" customFormat="false" ht="15" hidden="false" customHeight="false" outlineLevel="0" collapsed="false">
      <c r="A6013" s="16" t="s">
        <v>221</v>
      </c>
      <c r="B6013" s="0" t="s">
        <v>13783</v>
      </c>
      <c r="C6013" s="0" t="n">
        <v>520</v>
      </c>
      <c r="D6013" s="0" t="str">
        <f aca="false">IFERROR(VLOOKUP($C6013,薬効分類マスタ!$A$2:$B$180,2,FALSE()),"未登録")</f>
        <v>漢方製剤</v>
      </c>
      <c r="E6013" s="16" t="s">
        <v>13767</v>
      </c>
      <c r="F6013" s="16" t="s">
        <v>1027</v>
      </c>
      <c r="G6013" s="16" t="s">
        <v>13784</v>
      </c>
      <c r="H6013" s="16" t="s">
        <v>13422</v>
      </c>
      <c r="I6013" s="0" t="n">
        <v>6.3</v>
      </c>
      <c r="K6013" s="0" t="str">
        <f aca="false">IFERROR(IF(VLOOKUP($C6013,薬効分類マスタ!$A$2:$E$180,5,FALSE())=0,"",VLOOKUP($C6013,薬効分類マスタ!$A$2:$E$180,5,FALSE())),"")</f>
        <v/>
      </c>
      <c r="L6013" s="17"/>
      <c r="M6013" s="0" t="str">
        <f aca="false">IF($K6013="","",IF($L6013&lt;&gt;"",$L6013,VLOOKUP($C6013,薬効分類マスタ!$A$2:$F$180,6,FALSE())))</f>
        <v/>
      </c>
      <c r="N6013" s="0" t="str">
        <f aca="false">ASC(G6013)</f>
        <v>ｸﾗｼｴ五苓散料ｴｷｽ錠</v>
      </c>
      <c r="O6013" s="0" t="str">
        <f aca="false">ASC(E6013)</f>
        <v>五苓散ｴｷｽ</v>
      </c>
      <c r="P6013" s="16" t="n">
        <f aca="false">N(P6012)+IF($C6013=検索!$B$49,1,0)</f>
        <v>0</v>
      </c>
    </row>
    <row r="6014" customFormat="false" ht="15" hidden="false" customHeight="false" outlineLevel="0" collapsed="false">
      <c r="A6014" s="16" t="s">
        <v>221</v>
      </c>
      <c r="B6014" s="0" t="s">
        <v>13785</v>
      </c>
      <c r="C6014" s="0" t="n">
        <v>520</v>
      </c>
      <c r="D6014" s="0" t="str">
        <f aca="false">IFERROR(VLOOKUP($C6014,薬効分類マスタ!$A$2:$B$180,2,FALSE()),"未登録")</f>
        <v>漢方製剤</v>
      </c>
      <c r="E6014" s="16" t="s">
        <v>13786</v>
      </c>
      <c r="F6014" s="16" t="s">
        <v>224</v>
      </c>
      <c r="G6014" s="16" t="s">
        <v>13787</v>
      </c>
      <c r="H6014" s="16" t="s">
        <v>13369</v>
      </c>
      <c r="I6014" s="0" t="n">
        <v>30</v>
      </c>
      <c r="K6014" s="0" t="str">
        <f aca="false">IFERROR(IF(VLOOKUP($C6014,薬効分類マスタ!$A$2:$E$180,5,FALSE())=0,"",VLOOKUP($C6014,薬効分類マスタ!$A$2:$E$180,5,FALSE())),"")</f>
        <v/>
      </c>
      <c r="L6014" s="17"/>
      <c r="M6014" s="0" t="str">
        <f aca="false">IF($K6014="","",IF($L6014&lt;&gt;"",$L6014,VLOOKUP($C6014,薬効分類マスタ!$A$2:$F$180,6,FALSE())))</f>
        <v/>
      </c>
      <c r="N6014" s="0" t="str">
        <f aca="false">ASC(G6014)</f>
        <v>ｺﾀﾛｰ柴陥湯ｴｷｽ細粒</v>
      </c>
      <c r="O6014" s="0" t="str">
        <f aca="false">ASC(E6014)</f>
        <v>柴陥湯ｴｷｽ</v>
      </c>
      <c r="P6014" s="16" t="n">
        <f aca="false">N(P6013)+IF($C6014=検索!$B$49,1,0)</f>
        <v>0</v>
      </c>
    </row>
    <row r="6015" customFormat="false" ht="15" hidden="false" customHeight="false" outlineLevel="0" collapsed="false">
      <c r="A6015" s="16" t="s">
        <v>221</v>
      </c>
      <c r="B6015" s="0" t="s">
        <v>13788</v>
      </c>
      <c r="C6015" s="0" t="n">
        <v>520</v>
      </c>
      <c r="D6015" s="0" t="str">
        <f aca="false">IFERROR(VLOOKUP($C6015,薬効分類マスタ!$A$2:$B$180,2,FALSE()),"未登録")</f>
        <v>漢方製剤</v>
      </c>
      <c r="E6015" s="16" t="s">
        <v>13786</v>
      </c>
      <c r="F6015" s="16" t="s">
        <v>224</v>
      </c>
      <c r="G6015" s="16" t="s">
        <v>13789</v>
      </c>
      <c r="H6015" s="16" t="s">
        <v>13451</v>
      </c>
      <c r="I6015" s="0" t="n">
        <v>31.7</v>
      </c>
      <c r="K6015" s="0" t="str">
        <f aca="false">IFERROR(IF(VLOOKUP($C6015,薬効分類マスタ!$A$2:$E$180,5,FALSE())=0,"",VLOOKUP($C6015,薬効分類マスタ!$A$2:$E$180,5,FALSE())),"")</f>
        <v/>
      </c>
      <c r="L6015" s="17"/>
      <c r="M6015" s="0" t="str">
        <f aca="false">IF($K6015="","",IF($L6015&lt;&gt;"",$L6015,VLOOKUP($C6015,薬効分類マスタ!$A$2:$F$180,6,FALSE())))</f>
        <v/>
      </c>
      <c r="N6015" s="0" t="str">
        <f aca="false">ASC(G6015)</f>
        <v>太虎堂の柴陥湯ｴｷｽ顆粒</v>
      </c>
      <c r="O6015" s="0" t="str">
        <f aca="false">ASC(E6015)</f>
        <v>柴陥湯ｴｷｽ</v>
      </c>
      <c r="P6015" s="16" t="n">
        <f aca="false">N(P6014)+IF($C6015=検索!$B$49,1,0)</f>
        <v>0</v>
      </c>
    </row>
    <row r="6016" customFormat="false" ht="15" hidden="false" customHeight="false" outlineLevel="0" collapsed="false">
      <c r="A6016" s="16" t="s">
        <v>221</v>
      </c>
      <c r="B6016" s="0" t="s">
        <v>13790</v>
      </c>
      <c r="C6016" s="0" t="n">
        <v>520</v>
      </c>
      <c r="D6016" s="0" t="str">
        <f aca="false">IFERROR(VLOOKUP($C6016,薬効分類マスタ!$A$2:$B$180,2,FALSE()),"未登録")</f>
        <v>漢方製剤</v>
      </c>
      <c r="E6016" s="16" t="s">
        <v>13786</v>
      </c>
      <c r="F6016" s="16" t="s">
        <v>224</v>
      </c>
      <c r="G6016" s="16" t="s">
        <v>13791</v>
      </c>
      <c r="H6016" s="16" t="s">
        <v>9549</v>
      </c>
      <c r="I6016" s="0" t="n">
        <v>33.2</v>
      </c>
      <c r="K6016" s="0" t="str">
        <f aca="false">IFERROR(IF(VLOOKUP($C6016,薬効分類マスタ!$A$2:$E$180,5,FALSE())=0,"",VLOOKUP($C6016,薬効分類マスタ!$A$2:$E$180,5,FALSE())),"")</f>
        <v/>
      </c>
      <c r="L6016" s="17"/>
      <c r="M6016" s="0" t="str">
        <f aca="false">IF($K6016="","",IF($L6016&lt;&gt;"",$L6016,VLOOKUP($C6016,薬効分類マスタ!$A$2:$F$180,6,FALSE())))</f>
        <v/>
      </c>
      <c r="N6016" s="0" t="str">
        <f aca="false">ASC(G6016)</f>
        <v>ﾂﾑﾗ柴陥湯ｴｷｽ顆粒(医療用)</v>
      </c>
      <c r="O6016" s="0" t="str">
        <f aca="false">ASC(E6016)</f>
        <v>柴陥湯ｴｷｽ</v>
      </c>
      <c r="P6016" s="16" t="n">
        <f aca="false">N(P6015)+IF($C6016=検索!$B$49,1,0)</f>
        <v>0</v>
      </c>
    </row>
    <row r="6017" customFormat="false" ht="15" hidden="false" customHeight="false" outlineLevel="0" collapsed="false">
      <c r="A6017" s="16" t="s">
        <v>221</v>
      </c>
      <c r="B6017" s="0" t="s">
        <v>13792</v>
      </c>
      <c r="C6017" s="0" t="n">
        <v>520</v>
      </c>
      <c r="D6017" s="0" t="str">
        <f aca="false">IFERROR(VLOOKUP($C6017,薬効分類マスタ!$A$2:$B$180,2,FALSE()),"未登録")</f>
        <v>漢方製剤</v>
      </c>
      <c r="E6017" s="16" t="s">
        <v>13793</v>
      </c>
      <c r="F6017" s="16" t="s">
        <v>224</v>
      </c>
      <c r="G6017" s="16" t="s">
        <v>13794</v>
      </c>
      <c r="H6017" s="16" t="s">
        <v>13369</v>
      </c>
      <c r="I6017" s="0" t="n">
        <v>16.2</v>
      </c>
      <c r="K6017" s="0" t="str">
        <f aca="false">IFERROR(IF(VLOOKUP($C6017,薬効分類マスタ!$A$2:$E$180,5,FALSE())=0,"",VLOOKUP($C6017,薬効分類マスタ!$A$2:$E$180,5,FALSE())),"")</f>
        <v/>
      </c>
      <c r="L6017" s="17"/>
      <c r="M6017" s="0" t="str">
        <f aca="false">IF($K6017="","",IF($L6017&lt;&gt;"",$L6017,VLOOKUP($C6017,薬効分類マスタ!$A$2:$F$180,6,FALSE())))</f>
        <v/>
      </c>
      <c r="N6017" s="0" t="str">
        <f aca="false">ASC(G6017)</f>
        <v>ｺﾀﾛｰ柴胡加竜骨牡蛎湯ｴｷｽ細粒</v>
      </c>
      <c r="O6017" s="0" t="str">
        <f aca="false">ASC(E6017)</f>
        <v>柴胡加竜骨牡蛎湯ｴｷｽ</v>
      </c>
      <c r="P6017" s="16" t="n">
        <f aca="false">N(P6016)+IF($C6017=検索!$B$49,1,0)</f>
        <v>0</v>
      </c>
    </row>
    <row r="6018" customFormat="false" ht="15" hidden="false" customHeight="false" outlineLevel="0" collapsed="false">
      <c r="A6018" s="16" t="s">
        <v>221</v>
      </c>
      <c r="B6018" s="0" t="s">
        <v>13795</v>
      </c>
      <c r="C6018" s="0" t="n">
        <v>520</v>
      </c>
      <c r="D6018" s="0" t="str">
        <f aca="false">IFERROR(VLOOKUP($C6018,薬効分類マスタ!$A$2:$B$180,2,FALSE()),"未登録")</f>
        <v>漢方製剤</v>
      </c>
      <c r="E6018" s="16" t="s">
        <v>13793</v>
      </c>
      <c r="F6018" s="16" t="s">
        <v>224</v>
      </c>
      <c r="G6018" s="16" t="s">
        <v>13796</v>
      </c>
      <c r="H6018" s="16" t="s">
        <v>13417</v>
      </c>
      <c r="I6018" s="0" t="n">
        <v>20.1</v>
      </c>
      <c r="K6018" s="0" t="str">
        <f aca="false">IFERROR(IF(VLOOKUP($C6018,薬効分類マスタ!$A$2:$E$180,5,FALSE())=0,"",VLOOKUP($C6018,薬効分類マスタ!$A$2:$E$180,5,FALSE())),"")</f>
        <v/>
      </c>
      <c r="L6018" s="17"/>
      <c r="M6018" s="0" t="str">
        <f aca="false">IF($K6018="","",IF($L6018&lt;&gt;"",$L6018,VLOOKUP($C6018,薬効分類マスタ!$A$2:$F$180,6,FALSE())))</f>
        <v/>
      </c>
      <c r="N6018" s="0" t="str">
        <f aca="false">ASC(G6018)</f>
        <v>ｼﾞｭﾝｺｳ　柴胡加龍骨牡蠣湯FCｴｷｽ細粒　医療用</v>
      </c>
      <c r="O6018" s="0" t="str">
        <f aca="false">ASC(E6018)</f>
        <v>柴胡加竜骨牡蛎湯ｴｷｽ</v>
      </c>
      <c r="P6018" s="16" t="n">
        <f aca="false">N(P6017)+IF($C6018=検索!$B$49,1,0)</f>
        <v>0</v>
      </c>
    </row>
    <row r="6019" customFormat="false" ht="15" hidden="false" customHeight="false" outlineLevel="0" collapsed="false">
      <c r="A6019" s="16" t="s">
        <v>221</v>
      </c>
      <c r="B6019" s="0" t="s">
        <v>13797</v>
      </c>
      <c r="C6019" s="0" t="n">
        <v>520</v>
      </c>
      <c r="D6019" s="0" t="str">
        <f aca="false">IFERROR(VLOOKUP($C6019,薬効分類マスタ!$A$2:$B$180,2,FALSE()),"未登録")</f>
        <v>漢方製剤</v>
      </c>
      <c r="E6019" s="16" t="s">
        <v>13793</v>
      </c>
      <c r="F6019" s="16" t="s">
        <v>224</v>
      </c>
      <c r="G6019" s="16" t="s">
        <v>13798</v>
      </c>
      <c r="H6019" s="16" t="s">
        <v>13375</v>
      </c>
      <c r="I6019" s="0" t="n">
        <v>21.3</v>
      </c>
      <c r="K6019" s="0" t="str">
        <f aca="false">IFERROR(IF(VLOOKUP($C6019,薬効分類マスタ!$A$2:$E$180,5,FALSE())=0,"",VLOOKUP($C6019,薬効分類マスタ!$A$2:$E$180,5,FALSE())),"")</f>
        <v/>
      </c>
      <c r="L6019" s="17"/>
      <c r="M6019" s="0" t="str">
        <f aca="false">IF($K6019="","",IF($L6019&lt;&gt;"",$L6019,VLOOKUP($C6019,薬効分類マスタ!$A$2:$F$180,6,FALSE())))</f>
        <v/>
      </c>
      <c r="N6019" s="0" t="str">
        <f aca="false">ASC(G6019)</f>
        <v>ｸﾗｼｴ柴胡加竜骨牡蛎湯ｴｷｽ細粒</v>
      </c>
      <c r="O6019" s="0" t="str">
        <f aca="false">ASC(E6019)</f>
        <v>柴胡加竜骨牡蛎湯ｴｷｽ</v>
      </c>
      <c r="P6019" s="16" t="n">
        <f aca="false">N(P6018)+IF($C6019=検索!$B$49,1,0)</f>
        <v>0</v>
      </c>
    </row>
    <row r="6020" customFormat="false" ht="15" hidden="false" customHeight="false" outlineLevel="0" collapsed="false">
      <c r="A6020" s="16" t="s">
        <v>221</v>
      </c>
      <c r="B6020" s="0" t="s">
        <v>13799</v>
      </c>
      <c r="C6020" s="0" t="n">
        <v>520</v>
      </c>
      <c r="D6020" s="0" t="str">
        <f aca="false">IFERROR(VLOOKUP($C6020,薬効分類マスタ!$A$2:$B$180,2,FALSE()),"未登録")</f>
        <v>漢方製剤</v>
      </c>
      <c r="E6020" s="16" t="s">
        <v>13793</v>
      </c>
      <c r="F6020" s="16" t="s">
        <v>224</v>
      </c>
      <c r="G6020" s="16" t="s">
        <v>13800</v>
      </c>
      <c r="H6020" s="16" t="s">
        <v>13378</v>
      </c>
      <c r="I6020" s="0" t="n">
        <v>13.3</v>
      </c>
      <c r="K6020" s="0" t="str">
        <f aca="false">IFERROR(IF(VLOOKUP($C6020,薬効分類マスタ!$A$2:$E$180,5,FALSE())=0,"",VLOOKUP($C6020,薬効分類マスタ!$A$2:$E$180,5,FALSE())),"")</f>
        <v/>
      </c>
      <c r="L6020" s="17"/>
      <c r="M6020" s="0" t="str">
        <f aca="false">IF($K6020="","",IF($L6020&lt;&gt;"",$L6020,VLOOKUP($C6020,薬効分類マスタ!$A$2:$F$180,6,FALSE())))</f>
        <v/>
      </c>
      <c r="N6020" s="0" t="str">
        <f aca="false">ASC(G6020)</f>
        <v>ｵｰｽｷﾞ柴胡加竜骨牡蛎湯ｴｷｽG</v>
      </c>
      <c r="O6020" s="0" t="str">
        <f aca="false">ASC(E6020)</f>
        <v>柴胡加竜骨牡蛎湯ｴｷｽ</v>
      </c>
      <c r="P6020" s="16" t="n">
        <f aca="false">N(P6019)+IF($C6020=検索!$B$49,1,0)</f>
        <v>0</v>
      </c>
    </row>
    <row r="6021" customFormat="false" ht="15" hidden="false" customHeight="false" outlineLevel="0" collapsed="false">
      <c r="A6021" s="16" t="s">
        <v>221</v>
      </c>
      <c r="B6021" s="0" t="s">
        <v>13801</v>
      </c>
      <c r="C6021" s="0" t="n">
        <v>520</v>
      </c>
      <c r="D6021" s="0" t="str">
        <f aca="false">IFERROR(VLOOKUP($C6021,薬効分類マスタ!$A$2:$B$180,2,FALSE()),"未登録")</f>
        <v>漢方製剤</v>
      </c>
      <c r="E6021" s="16" t="s">
        <v>13793</v>
      </c>
      <c r="F6021" s="16" t="s">
        <v>224</v>
      </c>
      <c r="G6021" s="16" t="s">
        <v>13802</v>
      </c>
      <c r="H6021" s="16" t="s">
        <v>13381</v>
      </c>
      <c r="I6021" s="0" t="n">
        <v>16.3</v>
      </c>
      <c r="K6021" s="0" t="str">
        <f aca="false">IFERROR(IF(VLOOKUP($C6021,薬効分類マスタ!$A$2:$E$180,5,FALSE())=0,"",VLOOKUP($C6021,薬効分類マスタ!$A$2:$E$180,5,FALSE())),"")</f>
        <v/>
      </c>
      <c r="L6021" s="17"/>
      <c r="M6021" s="0" t="str">
        <f aca="false">IF($K6021="","",IF($L6021&lt;&gt;"",$L6021,VLOOKUP($C6021,薬効分類マスタ!$A$2:$F$180,6,FALSE())))</f>
        <v/>
      </c>
      <c r="N6021" s="0" t="str">
        <f aca="false">ASC(G6021)</f>
        <v>JPS柴胡加竜骨牡蛎湯ｴｷｽ顆粒〔調剤用〕</v>
      </c>
      <c r="O6021" s="0" t="str">
        <f aca="false">ASC(E6021)</f>
        <v>柴胡加竜骨牡蛎湯ｴｷｽ</v>
      </c>
      <c r="P6021" s="16" t="n">
        <f aca="false">N(P6020)+IF($C6021=検索!$B$49,1,0)</f>
        <v>0</v>
      </c>
    </row>
    <row r="6022" customFormat="false" ht="15" hidden="false" customHeight="false" outlineLevel="0" collapsed="false">
      <c r="A6022" s="16" t="s">
        <v>221</v>
      </c>
      <c r="B6022" s="0" t="s">
        <v>13803</v>
      </c>
      <c r="C6022" s="0" t="n">
        <v>520</v>
      </c>
      <c r="D6022" s="0" t="str">
        <f aca="false">IFERROR(VLOOKUP($C6022,薬効分類マスタ!$A$2:$B$180,2,FALSE()),"未登録")</f>
        <v>漢方製剤</v>
      </c>
      <c r="E6022" s="16" t="s">
        <v>13793</v>
      </c>
      <c r="F6022" s="16" t="s">
        <v>224</v>
      </c>
      <c r="G6022" s="16" t="s">
        <v>13804</v>
      </c>
      <c r="H6022" s="16" t="s">
        <v>13451</v>
      </c>
      <c r="I6022" s="0" t="n">
        <v>17.5</v>
      </c>
      <c r="K6022" s="0" t="str">
        <f aca="false">IFERROR(IF(VLOOKUP($C6022,薬効分類マスタ!$A$2:$E$180,5,FALSE())=0,"",VLOOKUP($C6022,薬効分類マスタ!$A$2:$E$180,5,FALSE())),"")</f>
        <v/>
      </c>
      <c r="L6022" s="17"/>
      <c r="M6022" s="0" t="str">
        <f aca="false">IF($K6022="","",IF($L6022&lt;&gt;"",$L6022,VLOOKUP($C6022,薬効分類マスタ!$A$2:$F$180,6,FALSE())))</f>
        <v/>
      </c>
      <c r="N6022" s="0" t="str">
        <f aca="false">ASC(G6022)</f>
        <v>太虎堂の柴胡加竜骨牡蛎湯ｴｷｽ顆粒</v>
      </c>
      <c r="O6022" s="0" t="str">
        <f aca="false">ASC(E6022)</f>
        <v>柴胡加竜骨牡蛎湯ｴｷｽ</v>
      </c>
      <c r="P6022" s="16" t="n">
        <f aca="false">N(P6021)+IF($C6022=検索!$B$49,1,0)</f>
        <v>0</v>
      </c>
    </row>
    <row r="6023" customFormat="false" ht="15" hidden="false" customHeight="false" outlineLevel="0" collapsed="false">
      <c r="A6023" s="16" t="s">
        <v>221</v>
      </c>
      <c r="B6023" s="0" t="s">
        <v>13805</v>
      </c>
      <c r="C6023" s="0" t="n">
        <v>520</v>
      </c>
      <c r="D6023" s="0" t="str">
        <f aca="false">IFERROR(VLOOKUP($C6023,薬効分類マスタ!$A$2:$B$180,2,FALSE()),"未登録")</f>
        <v>漢方製剤</v>
      </c>
      <c r="E6023" s="16" t="s">
        <v>13793</v>
      </c>
      <c r="F6023" s="16" t="s">
        <v>224</v>
      </c>
      <c r="G6023" s="16" t="s">
        <v>13806</v>
      </c>
      <c r="H6023" s="16" t="s">
        <v>9549</v>
      </c>
      <c r="I6023" s="0" t="n">
        <v>20.2</v>
      </c>
      <c r="K6023" s="0" t="str">
        <f aca="false">IFERROR(IF(VLOOKUP($C6023,薬効分類マスタ!$A$2:$E$180,5,FALSE())=0,"",VLOOKUP($C6023,薬効分類マスタ!$A$2:$E$180,5,FALSE())),"")</f>
        <v/>
      </c>
      <c r="L6023" s="17"/>
      <c r="M6023" s="0" t="str">
        <f aca="false">IF($K6023="","",IF($L6023&lt;&gt;"",$L6023,VLOOKUP($C6023,薬効分類マスタ!$A$2:$F$180,6,FALSE())))</f>
        <v/>
      </c>
      <c r="N6023" s="0" t="str">
        <f aca="false">ASC(G6023)</f>
        <v>ﾂﾑﾗ柴胡加竜骨牡蛎湯ｴｷｽ顆粒(医療用)</v>
      </c>
      <c r="O6023" s="0" t="str">
        <f aca="false">ASC(E6023)</f>
        <v>柴胡加竜骨牡蛎湯ｴｷｽ</v>
      </c>
      <c r="P6023" s="16" t="n">
        <f aca="false">N(P6022)+IF($C6023=検索!$B$49,1,0)</f>
        <v>0</v>
      </c>
    </row>
    <row r="6024" customFormat="false" ht="15" hidden="false" customHeight="false" outlineLevel="0" collapsed="false">
      <c r="A6024" s="16" t="s">
        <v>221</v>
      </c>
      <c r="B6024" s="0" t="s">
        <v>13807</v>
      </c>
      <c r="C6024" s="0" t="n">
        <v>520</v>
      </c>
      <c r="D6024" s="0" t="str">
        <f aca="false">IFERROR(VLOOKUP($C6024,薬効分類マスタ!$A$2:$B$180,2,FALSE()),"未登録")</f>
        <v>漢方製剤</v>
      </c>
      <c r="E6024" s="16" t="s">
        <v>13793</v>
      </c>
      <c r="F6024" s="16" t="s">
        <v>224</v>
      </c>
      <c r="G6024" s="16" t="s">
        <v>13808</v>
      </c>
      <c r="H6024" s="16" t="s">
        <v>7659</v>
      </c>
      <c r="I6024" s="0" t="n">
        <v>13.2</v>
      </c>
      <c r="K6024" s="0" t="str">
        <f aca="false">IFERROR(IF(VLOOKUP($C6024,薬効分類マスタ!$A$2:$E$180,5,FALSE())=0,"",VLOOKUP($C6024,薬効分類マスタ!$A$2:$E$180,5,FALSE())),"")</f>
        <v/>
      </c>
      <c r="L6024" s="17"/>
      <c r="M6024" s="0" t="str">
        <f aca="false">IF($K6024="","",IF($L6024&lt;&gt;"",$L6024,VLOOKUP($C6024,薬効分類マスタ!$A$2:$F$180,6,FALSE())))</f>
        <v/>
      </c>
      <c r="N6024" s="0" t="str">
        <f aca="false">ASC(G6024)</f>
        <v>本草柴胡加竜骨牡蛎湯ｴｷｽ顆粒-M</v>
      </c>
      <c r="O6024" s="0" t="str">
        <f aca="false">ASC(E6024)</f>
        <v>柴胡加竜骨牡蛎湯ｴｷｽ</v>
      </c>
      <c r="P6024" s="16" t="n">
        <f aca="false">N(P6023)+IF($C6024=検索!$B$49,1,0)</f>
        <v>0</v>
      </c>
    </row>
    <row r="6025" customFormat="false" ht="15" hidden="false" customHeight="false" outlineLevel="0" collapsed="false">
      <c r="A6025" s="16" t="s">
        <v>221</v>
      </c>
      <c r="B6025" s="0" t="s">
        <v>13809</v>
      </c>
      <c r="C6025" s="0" t="n">
        <v>520</v>
      </c>
      <c r="D6025" s="0" t="str">
        <f aca="false">IFERROR(VLOOKUP($C6025,薬効分類マスタ!$A$2:$B$180,2,FALSE()),"未登録")</f>
        <v>漢方製剤</v>
      </c>
      <c r="E6025" s="16" t="s">
        <v>13793</v>
      </c>
      <c r="F6025" s="16" t="s">
        <v>1027</v>
      </c>
      <c r="G6025" s="16" t="s">
        <v>13810</v>
      </c>
      <c r="H6025" s="16" t="s">
        <v>13422</v>
      </c>
      <c r="I6025" s="0" t="n">
        <v>10.6</v>
      </c>
      <c r="K6025" s="0" t="str">
        <f aca="false">IFERROR(IF(VLOOKUP($C6025,薬効分類マスタ!$A$2:$E$180,5,FALSE())=0,"",VLOOKUP($C6025,薬効分類マスタ!$A$2:$E$180,5,FALSE())),"")</f>
        <v/>
      </c>
      <c r="L6025" s="17"/>
      <c r="M6025" s="0" t="str">
        <f aca="false">IF($K6025="","",IF($L6025&lt;&gt;"",$L6025,VLOOKUP($C6025,薬効分類マスタ!$A$2:$F$180,6,FALSE())))</f>
        <v/>
      </c>
      <c r="N6025" s="0" t="str">
        <f aca="false">ASC(G6025)</f>
        <v>ｸﾗｼｴ柴胡加竜骨牡蛎湯ｴｷｽ錠</v>
      </c>
      <c r="O6025" s="0" t="str">
        <f aca="false">ASC(E6025)</f>
        <v>柴胡加竜骨牡蛎湯ｴｷｽ</v>
      </c>
      <c r="P6025" s="16" t="n">
        <f aca="false">N(P6024)+IF($C6025=検索!$B$49,1,0)</f>
        <v>0</v>
      </c>
    </row>
    <row r="6026" customFormat="false" ht="15" hidden="false" customHeight="false" outlineLevel="0" collapsed="false">
      <c r="A6026" s="16" t="s">
        <v>221</v>
      </c>
      <c r="B6026" s="0" t="s">
        <v>13811</v>
      </c>
      <c r="C6026" s="0" t="n">
        <v>520</v>
      </c>
      <c r="D6026" s="0" t="str">
        <f aca="false">IFERROR(VLOOKUP($C6026,薬効分類マスタ!$A$2:$B$180,2,FALSE()),"未登録")</f>
        <v>漢方製剤</v>
      </c>
      <c r="E6026" s="16" t="s">
        <v>13812</v>
      </c>
      <c r="F6026" s="16" t="s">
        <v>224</v>
      </c>
      <c r="G6026" s="16" t="s">
        <v>13813</v>
      </c>
      <c r="H6026" s="16" t="s">
        <v>13369</v>
      </c>
      <c r="I6026" s="0" t="n">
        <v>21.7</v>
      </c>
      <c r="K6026" s="0" t="str">
        <f aca="false">IFERROR(IF(VLOOKUP($C6026,薬効分類マスタ!$A$2:$E$180,5,FALSE())=0,"",VLOOKUP($C6026,薬効分類マスタ!$A$2:$E$180,5,FALSE())),"")</f>
        <v/>
      </c>
      <c r="L6026" s="17"/>
      <c r="M6026" s="0" t="str">
        <f aca="false">IF($K6026="","",IF($L6026&lt;&gt;"",$L6026,VLOOKUP($C6026,薬効分類マスタ!$A$2:$F$180,6,FALSE())))</f>
        <v/>
      </c>
      <c r="N6026" s="0" t="str">
        <f aca="false">ASC(G6026)</f>
        <v>ｺﾀﾛｰ柴胡桂枝湯ｴｷｽ細粒</v>
      </c>
      <c r="O6026" s="0" t="str">
        <f aca="false">ASC(E6026)</f>
        <v>柴胡桂枝湯ｴｷｽ</v>
      </c>
      <c r="P6026" s="16" t="n">
        <f aca="false">N(P6025)+IF($C6026=検索!$B$49,1,0)</f>
        <v>0</v>
      </c>
    </row>
    <row r="6027" customFormat="false" ht="15" hidden="false" customHeight="false" outlineLevel="0" collapsed="false">
      <c r="A6027" s="16" t="s">
        <v>221</v>
      </c>
      <c r="B6027" s="0" t="s">
        <v>13814</v>
      </c>
      <c r="C6027" s="0" t="n">
        <v>520</v>
      </c>
      <c r="D6027" s="0" t="str">
        <f aca="false">IFERROR(VLOOKUP($C6027,薬効分類マスタ!$A$2:$B$180,2,FALSE()),"未登録")</f>
        <v>漢方製剤</v>
      </c>
      <c r="E6027" s="16" t="s">
        <v>13812</v>
      </c>
      <c r="F6027" s="16" t="s">
        <v>224</v>
      </c>
      <c r="G6027" s="16" t="s">
        <v>13815</v>
      </c>
      <c r="H6027" s="16" t="s">
        <v>12963</v>
      </c>
      <c r="I6027" s="0" t="n">
        <v>15.4</v>
      </c>
      <c r="K6027" s="0" t="str">
        <f aca="false">IFERROR(IF(VLOOKUP($C6027,薬効分類マスタ!$A$2:$E$180,5,FALSE())=0,"",VLOOKUP($C6027,薬効分類マスタ!$A$2:$E$180,5,FALSE())),"")</f>
        <v/>
      </c>
      <c r="L6027" s="17"/>
      <c r="M6027" s="0" t="str">
        <f aca="false">IF($K6027="","",IF($L6027&lt;&gt;"",$L6027,VLOOKUP($C6027,薬効分類マスタ!$A$2:$F$180,6,FALSE())))</f>
        <v/>
      </c>
      <c r="N6027" s="0" t="str">
        <f aca="false">ASC(G6027)</f>
        <v>三和柴胡桂枝湯ｴｷｽ細粒</v>
      </c>
      <c r="O6027" s="0" t="str">
        <f aca="false">ASC(E6027)</f>
        <v>柴胡桂枝湯ｴｷｽ</v>
      </c>
      <c r="P6027" s="16" t="n">
        <f aca="false">N(P6026)+IF($C6027=検索!$B$49,1,0)</f>
        <v>0</v>
      </c>
    </row>
    <row r="6028" customFormat="false" ht="15" hidden="false" customHeight="false" outlineLevel="0" collapsed="false">
      <c r="A6028" s="16" t="s">
        <v>221</v>
      </c>
      <c r="B6028" s="0" t="s">
        <v>13816</v>
      </c>
      <c r="C6028" s="0" t="n">
        <v>520</v>
      </c>
      <c r="D6028" s="0" t="str">
        <f aca="false">IFERROR(VLOOKUP($C6028,薬効分類マスタ!$A$2:$B$180,2,FALSE()),"未登録")</f>
        <v>漢方製剤</v>
      </c>
      <c r="E6028" s="16" t="s">
        <v>13812</v>
      </c>
      <c r="F6028" s="16" t="s">
        <v>224</v>
      </c>
      <c r="G6028" s="16" t="s">
        <v>13817</v>
      </c>
      <c r="H6028" s="16" t="s">
        <v>13417</v>
      </c>
      <c r="I6028" s="0" t="n">
        <v>27.9</v>
      </c>
      <c r="K6028" s="0" t="str">
        <f aca="false">IFERROR(IF(VLOOKUP($C6028,薬効分類マスタ!$A$2:$E$180,5,FALSE())=0,"",VLOOKUP($C6028,薬効分類マスタ!$A$2:$E$180,5,FALSE())),"")</f>
        <v/>
      </c>
      <c r="L6028" s="17"/>
      <c r="M6028" s="0" t="str">
        <f aca="false">IF($K6028="","",IF($L6028&lt;&gt;"",$L6028,VLOOKUP($C6028,薬効分類マスタ!$A$2:$F$180,6,FALSE())))</f>
        <v/>
      </c>
      <c r="N6028" s="0" t="str">
        <f aca="false">ASC(G6028)</f>
        <v>ｼﾞｭﾝｺｳ　柴胡桂枝湯FCｴｷｽ細粒　医療用</v>
      </c>
      <c r="O6028" s="0" t="str">
        <f aca="false">ASC(E6028)</f>
        <v>柴胡桂枝湯ｴｷｽ</v>
      </c>
      <c r="P6028" s="16" t="n">
        <f aca="false">N(P6027)+IF($C6028=検索!$B$49,1,0)</f>
        <v>0</v>
      </c>
    </row>
    <row r="6029" customFormat="false" ht="15" hidden="false" customHeight="false" outlineLevel="0" collapsed="false">
      <c r="A6029" s="16" t="s">
        <v>221</v>
      </c>
      <c r="B6029" s="0" t="s">
        <v>13818</v>
      </c>
      <c r="C6029" s="0" t="n">
        <v>520</v>
      </c>
      <c r="D6029" s="0" t="str">
        <f aca="false">IFERROR(VLOOKUP($C6029,薬効分類マスタ!$A$2:$B$180,2,FALSE()),"未登録")</f>
        <v>漢方製剤</v>
      </c>
      <c r="E6029" s="16" t="s">
        <v>13812</v>
      </c>
      <c r="F6029" s="16" t="s">
        <v>224</v>
      </c>
      <c r="G6029" s="16" t="s">
        <v>13819</v>
      </c>
      <c r="H6029" s="16" t="s">
        <v>13375</v>
      </c>
      <c r="I6029" s="0" t="n">
        <v>20.9</v>
      </c>
      <c r="K6029" s="0" t="str">
        <f aca="false">IFERROR(IF(VLOOKUP($C6029,薬効分類マスタ!$A$2:$E$180,5,FALSE())=0,"",VLOOKUP($C6029,薬効分類マスタ!$A$2:$E$180,5,FALSE())),"")</f>
        <v/>
      </c>
      <c r="L6029" s="17"/>
      <c r="M6029" s="0" t="str">
        <f aca="false">IF($K6029="","",IF($L6029&lt;&gt;"",$L6029,VLOOKUP($C6029,薬効分類マスタ!$A$2:$F$180,6,FALSE())))</f>
        <v/>
      </c>
      <c r="N6029" s="0" t="str">
        <f aca="false">ASC(G6029)</f>
        <v>ｸﾗｼｴ柴胡桂枝湯ｴｷｽ細粒</v>
      </c>
      <c r="O6029" s="0" t="str">
        <f aca="false">ASC(E6029)</f>
        <v>柴胡桂枝湯ｴｷｽ</v>
      </c>
      <c r="P6029" s="16" t="n">
        <f aca="false">N(P6028)+IF($C6029=検索!$B$49,1,0)</f>
        <v>0</v>
      </c>
    </row>
    <row r="6030" customFormat="false" ht="15" hidden="false" customHeight="false" outlineLevel="0" collapsed="false">
      <c r="A6030" s="16" t="s">
        <v>221</v>
      </c>
      <c r="B6030" s="0" t="s">
        <v>13820</v>
      </c>
      <c r="C6030" s="0" t="n">
        <v>520</v>
      </c>
      <c r="D6030" s="0" t="str">
        <f aca="false">IFERROR(VLOOKUP($C6030,薬効分類マスタ!$A$2:$B$180,2,FALSE()),"未登録")</f>
        <v>漢方製剤</v>
      </c>
      <c r="E6030" s="16" t="s">
        <v>13812</v>
      </c>
      <c r="F6030" s="16" t="s">
        <v>224</v>
      </c>
      <c r="G6030" s="16" t="s">
        <v>13821</v>
      </c>
      <c r="H6030" s="16" t="s">
        <v>13378</v>
      </c>
      <c r="I6030" s="0" t="n">
        <v>14.1</v>
      </c>
      <c r="K6030" s="0" t="str">
        <f aca="false">IFERROR(IF(VLOOKUP($C6030,薬効分類マスタ!$A$2:$E$180,5,FALSE())=0,"",VLOOKUP($C6030,薬効分類マスタ!$A$2:$E$180,5,FALSE())),"")</f>
        <v/>
      </c>
      <c r="L6030" s="17"/>
      <c r="M6030" s="0" t="str">
        <f aca="false">IF($K6030="","",IF($L6030&lt;&gt;"",$L6030,VLOOKUP($C6030,薬効分類マスタ!$A$2:$F$180,6,FALSE())))</f>
        <v/>
      </c>
      <c r="N6030" s="0" t="str">
        <f aca="false">ASC(G6030)</f>
        <v>ｵｰｽｷﾞ柴胡桂枝湯ｴｷｽG</v>
      </c>
      <c r="O6030" s="0" t="str">
        <f aca="false">ASC(E6030)</f>
        <v>柴胡桂枝湯ｴｷｽ</v>
      </c>
      <c r="P6030" s="16" t="n">
        <f aca="false">N(P6029)+IF($C6030=検索!$B$49,1,0)</f>
        <v>0</v>
      </c>
    </row>
    <row r="6031" customFormat="false" ht="15" hidden="false" customHeight="false" outlineLevel="0" collapsed="false">
      <c r="A6031" s="16" t="s">
        <v>221</v>
      </c>
      <c r="B6031" s="0" t="s">
        <v>13822</v>
      </c>
      <c r="C6031" s="0" t="n">
        <v>520</v>
      </c>
      <c r="D6031" s="0" t="str">
        <f aca="false">IFERROR(VLOOKUP($C6031,薬効分類マスタ!$A$2:$B$180,2,FALSE()),"未登録")</f>
        <v>漢方製剤</v>
      </c>
      <c r="E6031" s="16" t="s">
        <v>13812</v>
      </c>
      <c r="F6031" s="16" t="s">
        <v>224</v>
      </c>
      <c r="G6031" s="16" t="s">
        <v>13823</v>
      </c>
      <c r="H6031" s="16" t="s">
        <v>13381</v>
      </c>
      <c r="I6031" s="0" t="n">
        <v>18.9</v>
      </c>
      <c r="K6031" s="0" t="str">
        <f aca="false">IFERROR(IF(VLOOKUP($C6031,薬効分類マスタ!$A$2:$E$180,5,FALSE())=0,"",VLOOKUP($C6031,薬効分類マスタ!$A$2:$E$180,5,FALSE())),"")</f>
        <v/>
      </c>
      <c r="L6031" s="17"/>
      <c r="M6031" s="0" t="str">
        <f aca="false">IF($K6031="","",IF($L6031&lt;&gt;"",$L6031,VLOOKUP($C6031,薬効分類マスタ!$A$2:$F$180,6,FALSE())))</f>
        <v/>
      </c>
      <c r="N6031" s="0" t="str">
        <f aca="false">ASC(G6031)</f>
        <v>JPS柴胡桂枝湯ｴｷｽ顆粒〔調剤用〕</v>
      </c>
      <c r="O6031" s="0" t="str">
        <f aca="false">ASC(E6031)</f>
        <v>柴胡桂枝湯ｴｷｽ</v>
      </c>
      <c r="P6031" s="16" t="n">
        <f aca="false">N(P6030)+IF($C6031=検索!$B$49,1,0)</f>
        <v>0</v>
      </c>
    </row>
    <row r="6032" customFormat="false" ht="15" hidden="false" customHeight="false" outlineLevel="0" collapsed="false">
      <c r="A6032" s="16" t="s">
        <v>221</v>
      </c>
      <c r="B6032" s="0" t="s">
        <v>13824</v>
      </c>
      <c r="C6032" s="0" t="n">
        <v>520</v>
      </c>
      <c r="D6032" s="0" t="str">
        <f aca="false">IFERROR(VLOOKUP($C6032,薬効分類マスタ!$A$2:$B$180,2,FALSE()),"未登録")</f>
        <v>漢方製剤</v>
      </c>
      <c r="E6032" s="16" t="s">
        <v>13812</v>
      </c>
      <c r="F6032" s="16" t="s">
        <v>224</v>
      </c>
      <c r="G6032" s="16" t="s">
        <v>13825</v>
      </c>
      <c r="H6032" s="16" t="s">
        <v>13451</v>
      </c>
      <c r="I6032" s="0" t="n">
        <v>18.9</v>
      </c>
      <c r="K6032" s="0" t="str">
        <f aca="false">IFERROR(IF(VLOOKUP($C6032,薬効分類マスタ!$A$2:$E$180,5,FALSE())=0,"",VLOOKUP($C6032,薬効分類マスタ!$A$2:$E$180,5,FALSE())),"")</f>
        <v/>
      </c>
      <c r="L6032" s="17"/>
      <c r="M6032" s="0" t="str">
        <f aca="false">IF($K6032="","",IF($L6032&lt;&gt;"",$L6032,VLOOKUP($C6032,薬効分類マスタ!$A$2:$F$180,6,FALSE())))</f>
        <v/>
      </c>
      <c r="N6032" s="0" t="str">
        <f aca="false">ASC(G6032)</f>
        <v>太虎堂の柴胡桂枝湯ｴｷｽ顆粒</v>
      </c>
      <c r="O6032" s="0" t="str">
        <f aca="false">ASC(E6032)</f>
        <v>柴胡桂枝湯ｴｷｽ</v>
      </c>
      <c r="P6032" s="16" t="n">
        <f aca="false">N(P6031)+IF($C6032=検索!$B$49,1,0)</f>
        <v>0</v>
      </c>
    </row>
    <row r="6033" customFormat="false" ht="15" hidden="false" customHeight="false" outlineLevel="0" collapsed="false">
      <c r="A6033" s="16" t="s">
        <v>221</v>
      </c>
      <c r="B6033" s="0" t="s">
        <v>13826</v>
      </c>
      <c r="C6033" s="0" t="n">
        <v>520</v>
      </c>
      <c r="D6033" s="0" t="str">
        <f aca="false">IFERROR(VLOOKUP($C6033,薬効分類マスタ!$A$2:$B$180,2,FALSE()),"未登録")</f>
        <v>漢方製剤</v>
      </c>
      <c r="E6033" s="16" t="s">
        <v>13812</v>
      </c>
      <c r="F6033" s="16" t="s">
        <v>224</v>
      </c>
      <c r="G6033" s="16" t="s">
        <v>13827</v>
      </c>
      <c r="H6033" s="16" t="s">
        <v>9549</v>
      </c>
      <c r="I6033" s="0" t="n">
        <v>24.2</v>
      </c>
      <c r="K6033" s="0" t="str">
        <f aca="false">IFERROR(IF(VLOOKUP($C6033,薬効分類マスタ!$A$2:$E$180,5,FALSE())=0,"",VLOOKUP($C6033,薬効分類マスタ!$A$2:$E$180,5,FALSE())),"")</f>
        <v/>
      </c>
      <c r="L6033" s="17"/>
      <c r="M6033" s="0" t="str">
        <f aca="false">IF($K6033="","",IF($L6033&lt;&gt;"",$L6033,VLOOKUP($C6033,薬効分類マスタ!$A$2:$F$180,6,FALSE())))</f>
        <v/>
      </c>
      <c r="N6033" s="0" t="str">
        <f aca="false">ASC(G6033)</f>
        <v>ﾂﾑﾗ柴胡桂枝湯ｴｷｽ顆粒(医療用)</v>
      </c>
      <c r="O6033" s="0" t="str">
        <f aca="false">ASC(E6033)</f>
        <v>柴胡桂枝湯ｴｷｽ</v>
      </c>
      <c r="P6033" s="16" t="n">
        <f aca="false">N(P6032)+IF($C6033=検索!$B$49,1,0)</f>
        <v>0</v>
      </c>
    </row>
    <row r="6034" customFormat="false" ht="15" hidden="false" customHeight="false" outlineLevel="0" collapsed="false">
      <c r="A6034" s="16" t="s">
        <v>221</v>
      </c>
      <c r="B6034" s="0" t="s">
        <v>13828</v>
      </c>
      <c r="C6034" s="0" t="n">
        <v>520</v>
      </c>
      <c r="D6034" s="0" t="str">
        <f aca="false">IFERROR(VLOOKUP($C6034,薬効分類マスタ!$A$2:$B$180,2,FALSE()),"未登録")</f>
        <v>漢方製剤</v>
      </c>
      <c r="E6034" s="16" t="s">
        <v>13812</v>
      </c>
      <c r="F6034" s="16" t="s">
        <v>1027</v>
      </c>
      <c r="G6034" s="16" t="s">
        <v>13829</v>
      </c>
      <c r="H6034" s="16" t="s">
        <v>13422</v>
      </c>
      <c r="I6034" s="0" t="n">
        <v>7.8</v>
      </c>
      <c r="K6034" s="0" t="str">
        <f aca="false">IFERROR(IF(VLOOKUP($C6034,薬効分類マスタ!$A$2:$E$180,5,FALSE())=0,"",VLOOKUP($C6034,薬効分類マスタ!$A$2:$E$180,5,FALSE())),"")</f>
        <v/>
      </c>
      <c r="L6034" s="17"/>
      <c r="M6034" s="0" t="str">
        <f aca="false">IF($K6034="","",IF($L6034&lt;&gt;"",$L6034,VLOOKUP($C6034,薬効分類マスタ!$A$2:$F$180,6,FALSE())))</f>
        <v/>
      </c>
      <c r="N6034" s="0" t="str">
        <f aca="false">ASC(G6034)</f>
        <v>ｸﾗｼｴ柴胡桂枝湯ｴｷｽ錠</v>
      </c>
      <c r="O6034" s="0" t="str">
        <f aca="false">ASC(E6034)</f>
        <v>柴胡桂枝湯ｴｷｽ</v>
      </c>
      <c r="P6034" s="16" t="n">
        <f aca="false">N(P6033)+IF($C6034=検索!$B$49,1,0)</f>
        <v>0</v>
      </c>
    </row>
    <row r="6035" customFormat="false" ht="15" hidden="false" customHeight="false" outlineLevel="0" collapsed="false">
      <c r="A6035" s="16" t="s">
        <v>221</v>
      </c>
      <c r="B6035" s="0" t="s">
        <v>13830</v>
      </c>
      <c r="C6035" s="0" t="n">
        <v>520</v>
      </c>
      <c r="D6035" s="0" t="str">
        <f aca="false">IFERROR(VLOOKUP($C6035,薬効分類マスタ!$A$2:$B$180,2,FALSE()),"未登録")</f>
        <v>漢方製剤</v>
      </c>
      <c r="E6035" s="16" t="s">
        <v>13831</v>
      </c>
      <c r="F6035" s="16" t="s">
        <v>224</v>
      </c>
      <c r="G6035" s="16" t="s">
        <v>13832</v>
      </c>
      <c r="H6035" s="16" t="s">
        <v>13369</v>
      </c>
      <c r="I6035" s="0" t="n">
        <v>21.5</v>
      </c>
      <c r="K6035" s="0" t="str">
        <f aca="false">IFERROR(IF(VLOOKUP($C6035,薬効分類マスタ!$A$2:$E$180,5,FALSE())=0,"",VLOOKUP($C6035,薬効分類マスタ!$A$2:$E$180,5,FALSE())),"")</f>
        <v/>
      </c>
      <c r="L6035" s="17"/>
      <c r="M6035" s="0" t="str">
        <f aca="false">IF($K6035="","",IF($L6035&lt;&gt;"",$L6035,VLOOKUP($C6035,薬効分類マスタ!$A$2:$F$180,6,FALSE())))</f>
        <v/>
      </c>
      <c r="N6035" s="0" t="str">
        <f aca="false">ASC(G6035)</f>
        <v>ｺﾀﾛｰ柴胡桂枝乾姜湯ｴｷｽ細粒</v>
      </c>
      <c r="O6035" s="0" t="str">
        <f aca="false">ASC(E6035)</f>
        <v>柴胡桂枝乾姜湯ｴｷｽ</v>
      </c>
      <c r="P6035" s="16" t="n">
        <f aca="false">N(P6034)+IF($C6035=検索!$B$49,1,0)</f>
        <v>0</v>
      </c>
    </row>
    <row r="6036" customFormat="false" ht="15" hidden="false" customHeight="false" outlineLevel="0" collapsed="false">
      <c r="A6036" s="16" t="s">
        <v>221</v>
      </c>
      <c r="B6036" s="0" t="s">
        <v>13833</v>
      </c>
      <c r="C6036" s="0" t="n">
        <v>520</v>
      </c>
      <c r="D6036" s="0" t="str">
        <f aca="false">IFERROR(VLOOKUP($C6036,薬効分類マスタ!$A$2:$B$180,2,FALSE()),"未登録")</f>
        <v>漢方製剤</v>
      </c>
      <c r="E6036" s="16" t="s">
        <v>13831</v>
      </c>
      <c r="F6036" s="16" t="s">
        <v>224</v>
      </c>
      <c r="G6036" s="16" t="s">
        <v>13834</v>
      </c>
      <c r="H6036" s="16" t="s">
        <v>13451</v>
      </c>
      <c r="I6036" s="0" t="n">
        <v>16.1</v>
      </c>
      <c r="K6036" s="0" t="str">
        <f aca="false">IFERROR(IF(VLOOKUP($C6036,薬効分類マスタ!$A$2:$E$180,5,FALSE())=0,"",VLOOKUP($C6036,薬効分類マスタ!$A$2:$E$180,5,FALSE())),"")</f>
        <v/>
      </c>
      <c r="L6036" s="17"/>
      <c r="M6036" s="0" t="str">
        <f aca="false">IF($K6036="","",IF($L6036&lt;&gt;"",$L6036,VLOOKUP($C6036,薬効分類マスタ!$A$2:$F$180,6,FALSE())))</f>
        <v/>
      </c>
      <c r="N6036" s="0" t="str">
        <f aca="false">ASC(G6036)</f>
        <v>太虎堂の柴胡桂枝乾姜湯ｴｷｽ顆粒</v>
      </c>
      <c r="O6036" s="0" t="str">
        <f aca="false">ASC(E6036)</f>
        <v>柴胡桂枝乾姜湯ｴｷｽ</v>
      </c>
      <c r="P6036" s="16" t="n">
        <f aca="false">N(P6035)+IF($C6036=検索!$B$49,1,0)</f>
        <v>0</v>
      </c>
    </row>
    <row r="6037" customFormat="false" ht="15" hidden="false" customHeight="false" outlineLevel="0" collapsed="false">
      <c r="A6037" s="16" t="s">
        <v>221</v>
      </c>
      <c r="B6037" s="0" t="s">
        <v>13835</v>
      </c>
      <c r="C6037" s="0" t="n">
        <v>520</v>
      </c>
      <c r="D6037" s="0" t="str">
        <f aca="false">IFERROR(VLOOKUP($C6037,薬効分類マスタ!$A$2:$B$180,2,FALSE()),"未登録")</f>
        <v>漢方製剤</v>
      </c>
      <c r="E6037" s="16" t="s">
        <v>13831</v>
      </c>
      <c r="F6037" s="16" t="s">
        <v>224</v>
      </c>
      <c r="G6037" s="16" t="s">
        <v>13836</v>
      </c>
      <c r="H6037" s="16" t="s">
        <v>9549</v>
      </c>
      <c r="I6037" s="0" t="n">
        <v>28.4</v>
      </c>
      <c r="K6037" s="0" t="str">
        <f aca="false">IFERROR(IF(VLOOKUP($C6037,薬効分類マスタ!$A$2:$E$180,5,FALSE())=0,"",VLOOKUP($C6037,薬効分類マスタ!$A$2:$E$180,5,FALSE())),"")</f>
        <v/>
      </c>
      <c r="L6037" s="17"/>
      <c r="M6037" s="0" t="str">
        <f aca="false">IF($K6037="","",IF($L6037&lt;&gt;"",$L6037,VLOOKUP($C6037,薬効分類マスタ!$A$2:$F$180,6,FALSE())))</f>
        <v/>
      </c>
      <c r="N6037" s="0" t="str">
        <f aca="false">ASC(G6037)</f>
        <v>ﾂﾑﾗ柴胡桂枝乾姜湯ｴｷｽ顆粒(医療用)</v>
      </c>
      <c r="O6037" s="0" t="str">
        <f aca="false">ASC(E6037)</f>
        <v>柴胡桂枝乾姜湯ｴｷｽ</v>
      </c>
      <c r="P6037" s="16" t="n">
        <f aca="false">N(P6036)+IF($C6037=検索!$B$49,1,0)</f>
        <v>0</v>
      </c>
    </row>
    <row r="6038" customFormat="false" ht="15" hidden="false" customHeight="false" outlineLevel="0" collapsed="false">
      <c r="A6038" s="16" t="s">
        <v>221</v>
      </c>
      <c r="B6038" s="0" t="s">
        <v>13837</v>
      </c>
      <c r="C6038" s="0" t="n">
        <v>520</v>
      </c>
      <c r="D6038" s="0" t="str">
        <f aca="false">IFERROR(VLOOKUP($C6038,薬効分類マスタ!$A$2:$B$180,2,FALSE()),"未登録")</f>
        <v>漢方製剤</v>
      </c>
      <c r="E6038" s="16" t="s">
        <v>13831</v>
      </c>
      <c r="F6038" s="16" t="s">
        <v>224</v>
      </c>
      <c r="G6038" s="16" t="s">
        <v>13838</v>
      </c>
      <c r="H6038" s="16" t="s">
        <v>7659</v>
      </c>
      <c r="I6038" s="0" t="n">
        <v>13.1</v>
      </c>
      <c r="K6038" s="0" t="str">
        <f aca="false">IFERROR(IF(VLOOKUP($C6038,薬効分類マスタ!$A$2:$E$180,5,FALSE())=0,"",VLOOKUP($C6038,薬効分類マスタ!$A$2:$E$180,5,FALSE())),"")</f>
        <v/>
      </c>
      <c r="L6038" s="17"/>
      <c r="M6038" s="0" t="str">
        <f aca="false">IF($K6038="","",IF($L6038&lt;&gt;"",$L6038,VLOOKUP($C6038,薬効分類マスタ!$A$2:$F$180,6,FALSE())))</f>
        <v/>
      </c>
      <c r="N6038" s="0" t="str">
        <f aca="false">ASC(G6038)</f>
        <v>本草柴胡桂枝乾姜湯ｴｷｽ顆粒-M</v>
      </c>
      <c r="O6038" s="0" t="str">
        <f aca="false">ASC(E6038)</f>
        <v>柴胡桂枝乾姜湯ｴｷｽ</v>
      </c>
      <c r="P6038" s="16" t="n">
        <f aca="false">N(P6037)+IF($C6038=検索!$B$49,1,0)</f>
        <v>0</v>
      </c>
    </row>
    <row r="6039" customFormat="false" ht="15" hidden="false" customHeight="false" outlineLevel="0" collapsed="false">
      <c r="A6039" s="16" t="s">
        <v>221</v>
      </c>
      <c r="B6039" s="0" t="s">
        <v>13839</v>
      </c>
      <c r="C6039" s="0" t="n">
        <v>520</v>
      </c>
      <c r="D6039" s="0" t="str">
        <f aca="false">IFERROR(VLOOKUP($C6039,薬効分類マスタ!$A$2:$B$180,2,FALSE()),"未登録")</f>
        <v>漢方製剤</v>
      </c>
      <c r="E6039" s="16" t="s">
        <v>13840</v>
      </c>
      <c r="F6039" s="16" t="s">
        <v>224</v>
      </c>
      <c r="G6039" s="16" t="s">
        <v>13841</v>
      </c>
      <c r="H6039" s="16" t="s">
        <v>13369</v>
      </c>
      <c r="I6039" s="0" t="n">
        <v>17.6</v>
      </c>
      <c r="K6039" s="0" t="str">
        <f aca="false">IFERROR(IF(VLOOKUP($C6039,薬効分類マスタ!$A$2:$E$180,5,FALSE())=0,"",VLOOKUP($C6039,薬効分類マスタ!$A$2:$E$180,5,FALSE())),"")</f>
        <v/>
      </c>
      <c r="L6039" s="17"/>
      <c r="M6039" s="0" t="str">
        <f aca="false">IF($K6039="","",IF($L6039&lt;&gt;"",$L6039,VLOOKUP($C6039,薬効分類マスタ!$A$2:$F$180,6,FALSE())))</f>
        <v/>
      </c>
      <c r="N6039" s="0" t="str">
        <f aca="false">ASC(G6039)</f>
        <v>ｺﾀﾛｰ柴胡清肝湯ｴｷｽ細粒</v>
      </c>
      <c r="O6039" s="0" t="str">
        <f aca="false">ASC(E6039)</f>
        <v>柴胡清肝湯ｴｷｽ</v>
      </c>
      <c r="P6039" s="16" t="n">
        <f aca="false">N(P6038)+IF($C6039=検索!$B$49,1,0)</f>
        <v>0</v>
      </c>
    </row>
    <row r="6040" customFormat="false" ht="15" hidden="false" customHeight="false" outlineLevel="0" collapsed="false">
      <c r="A6040" s="16" t="s">
        <v>221</v>
      </c>
      <c r="B6040" s="0" t="s">
        <v>13842</v>
      </c>
      <c r="C6040" s="0" t="n">
        <v>520</v>
      </c>
      <c r="D6040" s="0" t="str">
        <f aca="false">IFERROR(VLOOKUP($C6040,薬効分類マスタ!$A$2:$B$180,2,FALSE()),"未登録")</f>
        <v>漢方製剤</v>
      </c>
      <c r="E6040" s="16" t="s">
        <v>13840</v>
      </c>
      <c r="F6040" s="16" t="s">
        <v>224</v>
      </c>
      <c r="G6040" s="16" t="s">
        <v>13843</v>
      </c>
      <c r="H6040" s="16" t="s">
        <v>9549</v>
      </c>
      <c r="I6040" s="0" t="n">
        <v>31.2</v>
      </c>
      <c r="K6040" s="0" t="str">
        <f aca="false">IFERROR(IF(VLOOKUP($C6040,薬効分類マスタ!$A$2:$E$180,5,FALSE())=0,"",VLOOKUP($C6040,薬効分類マスタ!$A$2:$E$180,5,FALSE())),"")</f>
        <v/>
      </c>
      <c r="L6040" s="17"/>
      <c r="M6040" s="0" t="str">
        <f aca="false">IF($K6040="","",IF($L6040&lt;&gt;"",$L6040,VLOOKUP($C6040,薬効分類マスタ!$A$2:$F$180,6,FALSE())))</f>
        <v/>
      </c>
      <c r="N6040" s="0" t="str">
        <f aca="false">ASC(G6040)</f>
        <v>ﾂﾑﾗ柴胡清肝湯ｴｷｽ顆粒(医療用)</v>
      </c>
      <c r="O6040" s="0" t="str">
        <f aca="false">ASC(E6040)</f>
        <v>柴胡清肝湯ｴｷｽ</v>
      </c>
      <c r="P6040" s="16" t="n">
        <f aca="false">N(P6039)+IF($C6040=検索!$B$49,1,0)</f>
        <v>0</v>
      </c>
    </row>
    <row r="6041" customFormat="false" ht="15" hidden="false" customHeight="false" outlineLevel="0" collapsed="false">
      <c r="A6041" s="16" t="s">
        <v>221</v>
      </c>
      <c r="B6041" s="0" t="s">
        <v>13844</v>
      </c>
      <c r="C6041" s="0" t="n">
        <v>520</v>
      </c>
      <c r="D6041" s="0" t="str">
        <f aca="false">IFERROR(VLOOKUP($C6041,薬効分類マスタ!$A$2:$B$180,2,FALSE()),"未登録")</f>
        <v>漢方製剤</v>
      </c>
      <c r="E6041" s="16" t="s">
        <v>13845</v>
      </c>
      <c r="F6041" s="16" t="s">
        <v>224</v>
      </c>
      <c r="G6041" s="16" t="s">
        <v>13846</v>
      </c>
      <c r="H6041" s="16" t="s">
        <v>13422</v>
      </c>
      <c r="I6041" s="0" t="n">
        <v>29.8</v>
      </c>
      <c r="K6041" s="0" t="str">
        <f aca="false">IFERROR(IF(VLOOKUP($C6041,薬効分類マスタ!$A$2:$E$180,5,FALSE())=0,"",VLOOKUP($C6041,薬効分類マスタ!$A$2:$E$180,5,FALSE())),"")</f>
        <v/>
      </c>
      <c r="L6041" s="17"/>
      <c r="M6041" s="0" t="str">
        <f aca="false">IF($K6041="","",IF($L6041&lt;&gt;"",$L6041,VLOOKUP($C6041,薬効分類マスタ!$A$2:$F$180,6,FALSE())))</f>
        <v/>
      </c>
      <c r="N6041" s="0" t="str">
        <f aca="false">ASC(G6041)</f>
        <v>ｸﾗｼｴ柴朴湯ｴｷｽ細粒</v>
      </c>
      <c r="O6041" s="0" t="str">
        <f aca="false">ASC(E6041)</f>
        <v>柴朴湯ｴｷｽ</v>
      </c>
      <c r="P6041" s="16" t="n">
        <f aca="false">N(P6040)+IF($C6041=検索!$B$49,1,0)</f>
        <v>0</v>
      </c>
    </row>
    <row r="6042" customFormat="false" ht="15" hidden="false" customHeight="false" outlineLevel="0" collapsed="false">
      <c r="A6042" s="16" t="s">
        <v>221</v>
      </c>
      <c r="B6042" s="0" t="s">
        <v>13847</v>
      </c>
      <c r="C6042" s="0" t="n">
        <v>520</v>
      </c>
      <c r="D6042" s="0" t="str">
        <f aca="false">IFERROR(VLOOKUP($C6042,薬効分類マスタ!$A$2:$B$180,2,FALSE()),"未登録")</f>
        <v>漢方製剤</v>
      </c>
      <c r="E6042" s="16" t="s">
        <v>13845</v>
      </c>
      <c r="F6042" s="16" t="s">
        <v>224</v>
      </c>
      <c r="G6042" s="16" t="s">
        <v>13848</v>
      </c>
      <c r="H6042" s="16" t="s">
        <v>9549</v>
      </c>
      <c r="I6042" s="0" t="n">
        <v>33.9</v>
      </c>
      <c r="K6042" s="0" t="str">
        <f aca="false">IFERROR(IF(VLOOKUP($C6042,薬効分類マスタ!$A$2:$E$180,5,FALSE())=0,"",VLOOKUP($C6042,薬効分類マスタ!$A$2:$E$180,5,FALSE())),"")</f>
        <v/>
      </c>
      <c r="L6042" s="17"/>
      <c r="M6042" s="0" t="str">
        <f aca="false">IF($K6042="","",IF($L6042&lt;&gt;"",$L6042,VLOOKUP($C6042,薬効分類マスタ!$A$2:$F$180,6,FALSE())))</f>
        <v/>
      </c>
      <c r="N6042" s="0" t="str">
        <f aca="false">ASC(G6042)</f>
        <v>ﾂﾑﾗ柴朴湯ｴｷｽ顆粒(医療用)</v>
      </c>
      <c r="O6042" s="0" t="str">
        <f aca="false">ASC(E6042)</f>
        <v>柴朴湯ｴｷｽ</v>
      </c>
      <c r="P6042" s="16" t="n">
        <f aca="false">N(P6041)+IF($C6042=検索!$B$49,1,0)</f>
        <v>0</v>
      </c>
    </row>
    <row r="6043" customFormat="false" ht="15" hidden="false" customHeight="false" outlineLevel="0" collapsed="false">
      <c r="A6043" s="16" t="s">
        <v>221</v>
      </c>
      <c r="B6043" s="0" t="s">
        <v>13849</v>
      </c>
      <c r="C6043" s="0" t="n">
        <v>520</v>
      </c>
      <c r="D6043" s="0" t="str">
        <f aca="false">IFERROR(VLOOKUP($C6043,薬効分類マスタ!$A$2:$B$180,2,FALSE()),"未登録")</f>
        <v>漢方製剤</v>
      </c>
      <c r="E6043" s="16" t="s">
        <v>13850</v>
      </c>
      <c r="F6043" s="16" t="s">
        <v>224</v>
      </c>
      <c r="G6043" s="16" t="s">
        <v>13851</v>
      </c>
      <c r="H6043" s="16" t="s">
        <v>13422</v>
      </c>
      <c r="I6043" s="0" t="n">
        <v>46.4</v>
      </c>
      <c r="K6043" s="0" t="str">
        <f aca="false">IFERROR(IF(VLOOKUP($C6043,薬効分類マスタ!$A$2:$E$180,5,FALSE())=0,"",VLOOKUP($C6043,薬効分類マスタ!$A$2:$E$180,5,FALSE())),"")</f>
        <v/>
      </c>
      <c r="L6043" s="17"/>
      <c r="M6043" s="0" t="str">
        <f aca="false">IF($K6043="","",IF($L6043&lt;&gt;"",$L6043,VLOOKUP($C6043,薬効分類マスタ!$A$2:$F$180,6,FALSE())))</f>
        <v/>
      </c>
      <c r="N6043" s="0" t="str">
        <f aca="false">ASC(G6043)</f>
        <v>ｸﾗｼｴ柴苓湯ｴｷｽ細粒</v>
      </c>
      <c r="O6043" s="0" t="str">
        <f aca="false">ASC(E6043)</f>
        <v>柴苓湯ｴｷｽ</v>
      </c>
      <c r="P6043" s="16" t="n">
        <f aca="false">N(P6042)+IF($C6043=検索!$B$49,1,0)</f>
        <v>0</v>
      </c>
    </row>
    <row r="6044" customFormat="false" ht="15" hidden="false" customHeight="false" outlineLevel="0" collapsed="false">
      <c r="A6044" s="16" t="s">
        <v>221</v>
      </c>
      <c r="B6044" s="0" t="s">
        <v>13852</v>
      </c>
      <c r="C6044" s="0" t="n">
        <v>520</v>
      </c>
      <c r="D6044" s="0" t="str">
        <f aca="false">IFERROR(VLOOKUP($C6044,薬効分類マスタ!$A$2:$B$180,2,FALSE()),"未登録")</f>
        <v>漢方製剤</v>
      </c>
      <c r="E6044" s="16" t="s">
        <v>13850</v>
      </c>
      <c r="F6044" s="16" t="s">
        <v>224</v>
      </c>
      <c r="G6044" s="16" t="s">
        <v>13853</v>
      </c>
      <c r="H6044" s="16" t="s">
        <v>9549</v>
      </c>
      <c r="I6044" s="0" t="n">
        <v>45</v>
      </c>
      <c r="K6044" s="0" t="str">
        <f aca="false">IFERROR(IF(VLOOKUP($C6044,薬効分類マスタ!$A$2:$E$180,5,FALSE())=0,"",VLOOKUP($C6044,薬効分類マスタ!$A$2:$E$180,5,FALSE())),"")</f>
        <v/>
      </c>
      <c r="L6044" s="17"/>
      <c r="M6044" s="0" t="str">
        <f aca="false">IF($K6044="","",IF($L6044&lt;&gt;"",$L6044,VLOOKUP($C6044,薬効分類マスタ!$A$2:$F$180,6,FALSE())))</f>
        <v/>
      </c>
      <c r="N6044" s="0" t="str">
        <f aca="false">ASC(G6044)</f>
        <v>ﾂﾑﾗ柴苓湯ｴｷｽ顆粒(医療用)</v>
      </c>
      <c r="O6044" s="0" t="str">
        <f aca="false">ASC(E6044)</f>
        <v>柴苓湯ｴｷｽ</v>
      </c>
      <c r="P6044" s="16" t="n">
        <f aca="false">N(P6043)+IF($C6044=検索!$B$49,1,0)</f>
        <v>0</v>
      </c>
    </row>
    <row r="6045" customFormat="false" ht="15" hidden="false" customHeight="false" outlineLevel="0" collapsed="false">
      <c r="A6045" s="16" t="s">
        <v>221</v>
      </c>
      <c r="B6045" s="0" t="s">
        <v>13854</v>
      </c>
      <c r="C6045" s="0" t="n">
        <v>520</v>
      </c>
      <c r="D6045" s="0" t="str">
        <f aca="false">IFERROR(VLOOKUP($C6045,薬効分類マスタ!$A$2:$B$180,2,FALSE()),"未登録")</f>
        <v>漢方製剤</v>
      </c>
      <c r="E6045" s="16" t="s">
        <v>13855</v>
      </c>
      <c r="F6045" s="16" t="s">
        <v>224</v>
      </c>
      <c r="G6045" s="16" t="s">
        <v>13856</v>
      </c>
      <c r="H6045" s="16" t="s">
        <v>13378</v>
      </c>
      <c r="I6045" s="0" t="n">
        <v>14.3</v>
      </c>
      <c r="K6045" s="0" t="str">
        <f aca="false">IFERROR(IF(VLOOKUP($C6045,薬効分類マスタ!$A$2:$E$180,5,FALSE())=0,"",VLOOKUP($C6045,薬効分類マスタ!$A$2:$E$180,5,FALSE())),"")</f>
        <v/>
      </c>
      <c r="L6045" s="17"/>
      <c r="M6045" s="0" t="str">
        <f aca="false">IF($K6045="","",IF($L6045&lt;&gt;"",$L6045,VLOOKUP($C6045,薬効分類マスタ!$A$2:$F$180,6,FALSE())))</f>
        <v/>
      </c>
      <c r="N6045" s="0" t="str">
        <f aca="false">ASC(G6045)</f>
        <v>ｵｰｽｷﾞ酸棗仁湯ｴｷｽG</v>
      </c>
      <c r="O6045" s="0" t="str">
        <f aca="false">ASC(E6045)</f>
        <v>酸棗仁湯ｴｷｽ</v>
      </c>
      <c r="P6045" s="16" t="n">
        <f aca="false">N(P6044)+IF($C6045=検索!$B$49,1,0)</f>
        <v>0</v>
      </c>
    </row>
    <row r="6046" customFormat="false" ht="15" hidden="false" customHeight="false" outlineLevel="0" collapsed="false">
      <c r="A6046" s="16" t="s">
        <v>221</v>
      </c>
      <c r="B6046" s="0" t="s">
        <v>13857</v>
      </c>
      <c r="C6046" s="0" t="n">
        <v>520</v>
      </c>
      <c r="D6046" s="0" t="str">
        <f aca="false">IFERROR(VLOOKUP($C6046,薬効分類マスタ!$A$2:$B$180,2,FALSE()),"未登録")</f>
        <v>漢方製剤</v>
      </c>
      <c r="E6046" s="16" t="s">
        <v>13855</v>
      </c>
      <c r="F6046" s="16" t="s">
        <v>224</v>
      </c>
      <c r="G6046" s="16" t="s">
        <v>13858</v>
      </c>
      <c r="H6046" s="16" t="s">
        <v>9549</v>
      </c>
      <c r="I6046" s="0" t="n">
        <v>18</v>
      </c>
      <c r="K6046" s="0" t="str">
        <f aca="false">IFERROR(IF(VLOOKUP($C6046,薬効分類マスタ!$A$2:$E$180,5,FALSE())=0,"",VLOOKUP($C6046,薬効分類マスタ!$A$2:$E$180,5,FALSE())),"")</f>
        <v/>
      </c>
      <c r="L6046" s="17"/>
      <c r="M6046" s="0" t="str">
        <f aca="false">IF($K6046="","",IF($L6046&lt;&gt;"",$L6046,VLOOKUP($C6046,薬効分類マスタ!$A$2:$F$180,6,FALSE())))</f>
        <v/>
      </c>
      <c r="N6046" s="0" t="str">
        <f aca="false">ASC(G6046)</f>
        <v>ﾂﾑﾗ酸棗仁湯ｴｷｽ顆粒(医療用)</v>
      </c>
      <c r="O6046" s="0" t="str">
        <f aca="false">ASC(E6046)</f>
        <v>酸棗仁湯ｴｷｽ</v>
      </c>
      <c r="P6046" s="16" t="n">
        <f aca="false">N(P6045)+IF($C6046=検索!$B$49,1,0)</f>
        <v>0</v>
      </c>
    </row>
    <row r="6047" customFormat="false" ht="15" hidden="false" customHeight="false" outlineLevel="0" collapsed="false">
      <c r="A6047" s="16" t="s">
        <v>221</v>
      </c>
      <c r="B6047" s="0" t="s">
        <v>13859</v>
      </c>
      <c r="C6047" s="0" t="n">
        <v>520</v>
      </c>
      <c r="D6047" s="0" t="str">
        <f aca="false">IFERROR(VLOOKUP($C6047,薬効分類マスタ!$A$2:$B$180,2,FALSE()),"未登録")</f>
        <v>漢方製剤</v>
      </c>
      <c r="E6047" s="16" t="s">
        <v>13860</v>
      </c>
      <c r="F6047" s="16" t="s">
        <v>224</v>
      </c>
      <c r="G6047" s="16" t="s">
        <v>13861</v>
      </c>
      <c r="H6047" s="16" t="s">
        <v>13369</v>
      </c>
      <c r="I6047" s="0" t="n">
        <v>19.5</v>
      </c>
      <c r="K6047" s="0" t="str">
        <f aca="false">IFERROR(IF(VLOOKUP($C6047,薬効分類マスタ!$A$2:$E$180,5,FALSE())=0,"",VLOOKUP($C6047,薬効分類マスタ!$A$2:$E$180,5,FALSE())),"")</f>
        <v/>
      </c>
      <c r="L6047" s="17"/>
      <c r="M6047" s="0" t="str">
        <f aca="false">IF($K6047="","",IF($L6047&lt;&gt;"",$L6047,VLOOKUP($C6047,薬効分類マスタ!$A$2:$F$180,6,FALSE())))</f>
        <v/>
      </c>
      <c r="N6047" s="0" t="str">
        <f aca="false">ASC(G6047)</f>
        <v>ｺﾀﾛｰ三黄瀉心湯ｴｷｽ細粒</v>
      </c>
      <c r="O6047" s="0" t="str">
        <f aca="false">ASC(E6047)</f>
        <v>三黄瀉心湯ｴｷｽ</v>
      </c>
      <c r="P6047" s="16" t="n">
        <f aca="false">N(P6046)+IF($C6047=検索!$B$49,1,0)</f>
        <v>0</v>
      </c>
    </row>
    <row r="6048" customFormat="false" ht="15" hidden="false" customHeight="false" outlineLevel="0" collapsed="false">
      <c r="A6048" s="16" t="s">
        <v>221</v>
      </c>
      <c r="B6048" s="0" t="s">
        <v>13862</v>
      </c>
      <c r="C6048" s="0" t="n">
        <v>520</v>
      </c>
      <c r="D6048" s="0" t="str">
        <f aca="false">IFERROR(VLOOKUP($C6048,薬効分類マスタ!$A$2:$B$180,2,FALSE()),"未登録")</f>
        <v>漢方製剤</v>
      </c>
      <c r="E6048" s="16" t="s">
        <v>13860</v>
      </c>
      <c r="F6048" s="16" t="s">
        <v>224</v>
      </c>
      <c r="G6048" s="16" t="s">
        <v>13863</v>
      </c>
      <c r="H6048" s="16" t="s">
        <v>13375</v>
      </c>
      <c r="I6048" s="0" t="n">
        <v>13.8</v>
      </c>
      <c r="K6048" s="0" t="str">
        <f aca="false">IFERROR(IF(VLOOKUP($C6048,薬効分類マスタ!$A$2:$E$180,5,FALSE())=0,"",VLOOKUP($C6048,薬効分類マスタ!$A$2:$E$180,5,FALSE())),"")</f>
        <v/>
      </c>
      <c r="L6048" s="17"/>
      <c r="M6048" s="0" t="str">
        <f aca="false">IF($K6048="","",IF($L6048&lt;&gt;"",$L6048,VLOOKUP($C6048,薬効分類マスタ!$A$2:$F$180,6,FALSE())))</f>
        <v/>
      </c>
      <c r="N6048" s="0" t="str">
        <f aca="false">ASC(G6048)</f>
        <v>ｸﾗｼｴ三黄瀉心湯ｴｷｽ細粒</v>
      </c>
      <c r="O6048" s="0" t="str">
        <f aca="false">ASC(E6048)</f>
        <v>三黄瀉心湯ｴｷｽ</v>
      </c>
      <c r="P6048" s="16" t="n">
        <f aca="false">N(P6047)+IF($C6048=検索!$B$49,1,0)</f>
        <v>0</v>
      </c>
    </row>
    <row r="6049" customFormat="false" ht="15" hidden="false" customHeight="false" outlineLevel="0" collapsed="false">
      <c r="A6049" s="16" t="s">
        <v>221</v>
      </c>
      <c r="B6049" s="0" t="s">
        <v>13864</v>
      </c>
      <c r="C6049" s="0" t="n">
        <v>520</v>
      </c>
      <c r="D6049" s="0" t="str">
        <f aca="false">IFERROR(VLOOKUP($C6049,薬効分類マスタ!$A$2:$B$180,2,FALSE()),"未登録")</f>
        <v>漢方製剤</v>
      </c>
      <c r="E6049" s="16" t="s">
        <v>13860</v>
      </c>
      <c r="F6049" s="16" t="s">
        <v>224</v>
      </c>
      <c r="G6049" s="16" t="s">
        <v>13865</v>
      </c>
      <c r="H6049" s="16" t="s">
        <v>13378</v>
      </c>
      <c r="I6049" s="0" t="n">
        <v>22</v>
      </c>
      <c r="K6049" s="0" t="str">
        <f aca="false">IFERROR(IF(VLOOKUP($C6049,薬効分類マスタ!$A$2:$E$180,5,FALSE())=0,"",VLOOKUP($C6049,薬効分類マスタ!$A$2:$E$180,5,FALSE())),"")</f>
        <v/>
      </c>
      <c r="L6049" s="17"/>
      <c r="M6049" s="0" t="str">
        <f aca="false">IF($K6049="","",IF($L6049&lt;&gt;"",$L6049,VLOOKUP($C6049,薬効分類マスタ!$A$2:$F$180,6,FALSE())))</f>
        <v/>
      </c>
      <c r="N6049" s="0" t="str">
        <f aca="false">ASC(G6049)</f>
        <v>ｵｰｽｷﾞ三黄瀉心湯ｴｷｽG</v>
      </c>
      <c r="O6049" s="0" t="str">
        <f aca="false">ASC(E6049)</f>
        <v>三黄瀉心湯ｴｷｽ</v>
      </c>
      <c r="P6049" s="16" t="n">
        <f aca="false">N(P6048)+IF($C6049=検索!$B$49,1,0)</f>
        <v>0</v>
      </c>
    </row>
    <row r="6050" customFormat="false" ht="15" hidden="false" customHeight="false" outlineLevel="0" collapsed="false">
      <c r="A6050" s="16" t="s">
        <v>221</v>
      </c>
      <c r="B6050" s="0" t="s">
        <v>13866</v>
      </c>
      <c r="C6050" s="0" t="n">
        <v>520</v>
      </c>
      <c r="D6050" s="0" t="str">
        <f aca="false">IFERROR(VLOOKUP($C6050,薬効分類マスタ!$A$2:$B$180,2,FALSE()),"未登録")</f>
        <v>漢方製剤</v>
      </c>
      <c r="E6050" s="16" t="s">
        <v>13860</v>
      </c>
      <c r="F6050" s="16" t="s">
        <v>224</v>
      </c>
      <c r="G6050" s="16" t="s">
        <v>13867</v>
      </c>
      <c r="H6050" s="16" t="s">
        <v>13381</v>
      </c>
      <c r="I6050" s="0" t="n">
        <v>22.7</v>
      </c>
      <c r="K6050" s="0" t="str">
        <f aca="false">IFERROR(IF(VLOOKUP($C6050,薬効分類マスタ!$A$2:$E$180,5,FALSE())=0,"",VLOOKUP($C6050,薬効分類マスタ!$A$2:$E$180,5,FALSE())),"")</f>
        <v/>
      </c>
      <c r="L6050" s="17"/>
      <c r="M6050" s="0" t="str">
        <f aca="false">IF($K6050="","",IF($L6050&lt;&gt;"",$L6050,VLOOKUP($C6050,薬効分類マスタ!$A$2:$F$180,6,FALSE())))</f>
        <v/>
      </c>
      <c r="N6050" s="0" t="str">
        <f aca="false">ASC(G6050)</f>
        <v>JPS三黄瀉心湯ｴｷｽ顆粒〔調剤用〕</v>
      </c>
      <c r="O6050" s="0" t="str">
        <f aca="false">ASC(E6050)</f>
        <v>三黄瀉心湯ｴｷｽ</v>
      </c>
      <c r="P6050" s="16" t="n">
        <f aca="false">N(P6049)+IF($C6050=検索!$B$49,1,0)</f>
        <v>0</v>
      </c>
    </row>
    <row r="6051" customFormat="false" ht="15" hidden="false" customHeight="false" outlineLevel="0" collapsed="false">
      <c r="A6051" s="16" t="s">
        <v>221</v>
      </c>
      <c r="B6051" s="0" t="s">
        <v>13868</v>
      </c>
      <c r="C6051" s="0" t="n">
        <v>520</v>
      </c>
      <c r="D6051" s="0" t="str">
        <f aca="false">IFERROR(VLOOKUP($C6051,薬効分類マスタ!$A$2:$B$180,2,FALSE()),"未登録")</f>
        <v>漢方製剤</v>
      </c>
      <c r="E6051" s="16" t="s">
        <v>13860</v>
      </c>
      <c r="F6051" s="16" t="s">
        <v>224</v>
      </c>
      <c r="G6051" s="16" t="s">
        <v>13869</v>
      </c>
      <c r="H6051" s="16" t="s">
        <v>13451</v>
      </c>
      <c r="I6051" s="0" t="n">
        <v>20.9</v>
      </c>
      <c r="K6051" s="0" t="str">
        <f aca="false">IFERROR(IF(VLOOKUP($C6051,薬効分類マスタ!$A$2:$E$180,5,FALSE())=0,"",VLOOKUP($C6051,薬効分類マスタ!$A$2:$E$180,5,FALSE())),"")</f>
        <v/>
      </c>
      <c r="L6051" s="17"/>
      <c r="M6051" s="0" t="str">
        <f aca="false">IF($K6051="","",IF($L6051&lt;&gt;"",$L6051,VLOOKUP($C6051,薬効分類マスタ!$A$2:$F$180,6,FALSE())))</f>
        <v/>
      </c>
      <c r="N6051" s="0" t="str">
        <f aca="false">ASC(G6051)</f>
        <v>太虎堂の三黄瀉心湯ｴｷｽ顆粒</v>
      </c>
      <c r="O6051" s="0" t="str">
        <f aca="false">ASC(E6051)</f>
        <v>三黄瀉心湯ｴｷｽ</v>
      </c>
      <c r="P6051" s="16" t="n">
        <f aca="false">N(P6050)+IF($C6051=検索!$B$49,1,0)</f>
        <v>0</v>
      </c>
    </row>
    <row r="6052" customFormat="false" ht="15" hidden="false" customHeight="false" outlineLevel="0" collapsed="false">
      <c r="A6052" s="16" t="s">
        <v>221</v>
      </c>
      <c r="B6052" s="0" t="s">
        <v>13870</v>
      </c>
      <c r="C6052" s="0" t="n">
        <v>520</v>
      </c>
      <c r="D6052" s="0" t="str">
        <f aca="false">IFERROR(VLOOKUP($C6052,薬効分類マスタ!$A$2:$B$180,2,FALSE()),"未登録")</f>
        <v>漢方製剤</v>
      </c>
      <c r="E6052" s="16" t="s">
        <v>13860</v>
      </c>
      <c r="F6052" s="16" t="s">
        <v>224</v>
      </c>
      <c r="G6052" s="16" t="s">
        <v>13871</v>
      </c>
      <c r="H6052" s="16" t="s">
        <v>9549</v>
      </c>
      <c r="I6052" s="0" t="n">
        <v>13.2</v>
      </c>
      <c r="K6052" s="0" t="str">
        <f aca="false">IFERROR(IF(VLOOKUP($C6052,薬効分類マスタ!$A$2:$E$180,5,FALSE())=0,"",VLOOKUP($C6052,薬効分類マスタ!$A$2:$E$180,5,FALSE())),"")</f>
        <v/>
      </c>
      <c r="L6052" s="17"/>
      <c r="M6052" s="0" t="str">
        <f aca="false">IF($K6052="","",IF($L6052&lt;&gt;"",$L6052,VLOOKUP($C6052,薬効分類マスタ!$A$2:$F$180,6,FALSE())))</f>
        <v/>
      </c>
      <c r="N6052" s="0" t="str">
        <f aca="false">ASC(G6052)</f>
        <v>ﾂﾑﾗ三黄瀉心湯ｴｷｽ顆粒(医療用)</v>
      </c>
      <c r="O6052" s="0" t="str">
        <f aca="false">ASC(E6052)</f>
        <v>三黄瀉心湯ｴｷｽ</v>
      </c>
      <c r="P6052" s="16" t="n">
        <f aca="false">N(P6051)+IF($C6052=検索!$B$49,1,0)</f>
        <v>0</v>
      </c>
    </row>
    <row r="6053" customFormat="false" ht="15" hidden="false" customHeight="false" outlineLevel="0" collapsed="false">
      <c r="A6053" s="16" t="s">
        <v>221</v>
      </c>
      <c r="B6053" s="0" t="s">
        <v>13872</v>
      </c>
      <c r="C6053" s="0" t="n">
        <v>520</v>
      </c>
      <c r="D6053" s="0" t="str">
        <f aca="false">IFERROR(VLOOKUP($C6053,薬効分類マスタ!$A$2:$B$180,2,FALSE()),"未登録")</f>
        <v>漢方製剤</v>
      </c>
      <c r="E6053" s="16" t="s">
        <v>13860</v>
      </c>
      <c r="F6053" s="16" t="s">
        <v>224</v>
      </c>
      <c r="G6053" s="16" t="s">
        <v>13873</v>
      </c>
      <c r="H6053" s="16" t="s">
        <v>7659</v>
      </c>
      <c r="I6053" s="0" t="n">
        <v>9.7</v>
      </c>
      <c r="K6053" s="0" t="str">
        <f aca="false">IFERROR(IF(VLOOKUP($C6053,薬効分類マスタ!$A$2:$E$180,5,FALSE())=0,"",VLOOKUP($C6053,薬効分類マスタ!$A$2:$E$180,5,FALSE())),"")</f>
        <v/>
      </c>
      <c r="L6053" s="17"/>
      <c r="M6053" s="0" t="str">
        <f aca="false">IF($K6053="","",IF($L6053&lt;&gt;"",$L6053,VLOOKUP($C6053,薬効分類マスタ!$A$2:$F$180,6,FALSE())))</f>
        <v/>
      </c>
      <c r="N6053" s="0" t="str">
        <f aca="false">ASC(G6053)</f>
        <v>本草三黄瀉心湯ｴｷｽ顆粒-M</v>
      </c>
      <c r="O6053" s="0" t="str">
        <f aca="false">ASC(E6053)</f>
        <v>三黄瀉心湯ｴｷｽ</v>
      </c>
      <c r="P6053" s="16" t="n">
        <f aca="false">N(P6052)+IF($C6053=検索!$B$49,1,0)</f>
        <v>0</v>
      </c>
    </row>
    <row r="6054" customFormat="false" ht="15" hidden="false" customHeight="false" outlineLevel="0" collapsed="false">
      <c r="A6054" s="16" t="s">
        <v>221</v>
      </c>
      <c r="B6054" s="0" t="s">
        <v>13874</v>
      </c>
      <c r="C6054" s="0" t="n">
        <v>520</v>
      </c>
      <c r="D6054" s="0" t="str">
        <f aca="false">IFERROR(VLOOKUP($C6054,薬効分類マスタ!$A$2:$B$180,2,FALSE()),"未登録")</f>
        <v>漢方製剤</v>
      </c>
      <c r="E6054" s="16" t="s">
        <v>13860</v>
      </c>
      <c r="F6054" s="16" t="s">
        <v>7477</v>
      </c>
      <c r="G6054" s="16" t="s">
        <v>13875</v>
      </c>
      <c r="H6054" s="16" t="s">
        <v>13369</v>
      </c>
      <c r="I6054" s="0" t="n">
        <v>30.2</v>
      </c>
      <c r="K6054" s="0" t="str">
        <f aca="false">IFERROR(IF(VLOOKUP($C6054,薬効分類マスタ!$A$2:$E$180,5,FALSE())=0,"",VLOOKUP($C6054,薬効分類マスタ!$A$2:$E$180,5,FALSE())),"")</f>
        <v/>
      </c>
      <c r="L6054" s="17"/>
      <c r="M6054" s="0" t="str">
        <f aca="false">IF($K6054="","",IF($L6054&lt;&gt;"",$L6054,VLOOKUP($C6054,薬効分類マスタ!$A$2:$F$180,6,FALSE())))</f>
        <v/>
      </c>
      <c r="N6054" s="0" t="str">
        <f aca="false">ASC(G6054)</f>
        <v>ｺﾀﾛｰ三黄瀉心湯ｴｷｽｶﾌﾟｾﾙ</v>
      </c>
      <c r="O6054" s="0" t="str">
        <f aca="false">ASC(E6054)</f>
        <v>三黄瀉心湯ｴｷｽ</v>
      </c>
      <c r="P6054" s="16" t="n">
        <f aca="false">N(P6053)+IF($C6054=検索!$B$49,1,0)</f>
        <v>0</v>
      </c>
    </row>
    <row r="6055" customFormat="false" ht="15" hidden="false" customHeight="false" outlineLevel="0" collapsed="false">
      <c r="A6055" s="16" t="s">
        <v>221</v>
      </c>
      <c r="B6055" s="0" t="s">
        <v>13876</v>
      </c>
      <c r="C6055" s="0" t="n">
        <v>520</v>
      </c>
      <c r="D6055" s="0" t="str">
        <f aca="false">IFERROR(VLOOKUP($C6055,薬効分類マスタ!$A$2:$B$180,2,FALSE()),"未登録")</f>
        <v>漢方製剤</v>
      </c>
      <c r="E6055" s="16" t="s">
        <v>13877</v>
      </c>
      <c r="F6055" s="16" t="s">
        <v>224</v>
      </c>
      <c r="G6055" s="16" t="s">
        <v>13878</v>
      </c>
      <c r="H6055" s="16" t="s">
        <v>9549</v>
      </c>
      <c r="I6055" s="0" t="n">
        <v>7.4</v>
      </c>
      <c r="K6055" s="0" t="str">
        <f aca="false">IFERROR(IF(VLOOKUP($C6055,薬効分類マスタ!$A$2:$E$180,5,FALSE())=0,"",VLOOKUP($C6055,薬効分類マスタ!$A$2:$E$180,5,FALSE())),"")</f>
        <v/>
      </c>
      <c r="L6055" s="17"/>
      <c r="M6055" s="0" t="str">
        <f aca="false">IF($K6055="","",IF($L6055&lt;&gt;"",$L6055,VLOOKUP($C6055,薬効分類マスタ!$A$2:$F$180,6,FALSE())))</f>
        <v/>
      </c>
      <c r="N6055" s="0" t="str">
        <f aca="false">ASC(G6055)</f>
        <v>ﾂﾑﾗ三物黄ごん湯ｴｷｽ顆粒(医療用)</v>
      </c>
      <c r="O6055" s="0" t="str">
        <f aca="false">ASC(E6055)</f>
        <v>三物黄ごん湯ｴｷｽ</v>
      </c>
      <c r="P6055" s="16" t="n">
        <f aca="false">N(P6054)+IF($C6055=検索!$B$49,1,0)</f>
        <v>0</v>
      </c>
    </row>
    <row r="6056" customFormat="false" ht="15" hidden="false" customHeight="false" outlineLevel="0" collapsed="false">
      <c r="A6056" s="16" t="s">
        <v>221</v>
      </c>
      <c r="B6056" s="0" t="s">
        <v>13879</v>
      </c>
      <c r="C6056" s="0" t="n">
        <v>520</v>
      </c>
      <c r="D6056" s="0" t="str">
        <f aca="false">IFERROR(VLOOKUP($C6056,薬効分類マスタ!$A$2:$B$180,2,FALSE()),"未登録")</f>
        <v>漢方製剤</v>
      </c>
      <c r="E6056" s="16" t="s">
        <v>13880</v>
      </c>
      <c r="F6056" s="16" t="s">
        <v>224</v>
      </c>
      <c r="G6056" s="16" t="s">
        <v>13881</v>
      </c>
      <c r="H6056" s="16" t="s">
        <v>9549</v>
      </c>
      <c r="I6056" s="0" t="n">
        <v>17.9</v>
      </c>
      <c r="K6056" s="0" t="str">
        <f aca="false">IFERROR(IF(VLOOKUP($C6056,薬効分類マスタ!$A$2:$E$180,5,FALSE())=0,"",VLOOKUP($C6056,薬効分類マスタ!$A$2:$E$180,5,FALSE())),"")</f>
        <v/>
      </c>
      <c r="L6056" s="17"/>
      <c r="M6056" s="0" t="str">
        <f aca="false">IF($K6056="","",IF($L6056&lt;&gt;"",$L6056,VLOOKUP($C6056,薬効分類マスタ!$A$2:$F$180,6,FALSE())))</f>
        <v/>
      </c>
      <c r="N6056" s="0" t="str">
        <f aca="false">ASC(G6056)</f>
        <v>ﾂﾑﾗ滋陰降火湯ｴｷｽ顆粒(医療用)</v>
      </c>
      <c r="O6056" s="0" t="str">
        <f aca="false">ASC(E6056)</f>
        <v>滋陰降火湯ｴｷｽ</v>
      </c>
      <c r="P6056" s="16" t="n">
        <f aca="false">N(P6055)+IF($C6056=検索!$B$49,1,0)</f>
        <v>0</v>
      </c>
    </row>
    <row r="6057" customFormat="false" ht="15" hidden="false" customHeight="false" outlineLevel="0" collapsed="false">
      <c r="A6057" s="16" t="s">
        <v>221</v>
      </c>
      <c r="B6057" s="0" t="s">
        <v>13882</v>
      </c>
      <c r="C6057" s="0" t="n">
        <v>520</v>
      </c>
      <c r="D6057" s="0" t="str">
        <f aca="false">IFERROR(VLOOKUP($C6057,薬効分類マスタ!$A$2:$B$180,2,FALSE()),"未登録")</f>
        <v>漢方製剤</v>
      </c>
      <c r="E6057" s="16" t="s">
        <v>13883</v>
      </c>
      <c r="F6057" s="16" t="s">
        <v>224</v>
      </c>
      <c r="G6057" s="16" t="s">
        <v>13884</v>
      </c>
      <c r="H6057" s="16" t="s">
        <v>9549</v>
      </c>
      <c r="I6057" s="0" t="n">
        <v>15.1</v>
      </c>
      <c r="K6057" s="0" t="str">
        <f aca="false">IFERROR(IF(VLOOKUP($C6057,薬効分類マスタ!$A$2:$E$180,5,FALSE())=0,"",VLOOKUP($C6057,薬効分類マスタ!$A$2:$E$180,5,FALSE())),"")</f>
        <v/>
      </c>
      <c r="L6057" s="17"/>
      <c r="M6057" s="0" t="str">
        <f aca="false">IF($K6057="","",IF($L6057&lt;&gt;"",$L6057,VLOOKUP($C6057,薬効分類マスタ!$A$2:$F$180,6,FALSE())))</f>
        <v/>
      </c>
      <c r="N6057" s="0" t="str">
        <f aca="false">ASC(G6057)</f>
        <v>ﾂﾑﾗ滋陰至宝湯ｴｷｽ顆粒(医療用)</v>
      </c>
      <c r="O6057" s="0" t="str">
        <f aca="false">ASC(E6057)</f>
        <v>滋陰至宝湯ｴｷｽ</v>
      </c>
      <c r="P6057" s="16" t="n">
        <f aca="false">N(P6056)+IF($C6057=検索!$B$49,1,0)</f>
        <v>0</v>
      </c>
    </row>
    <row r="6058" customFormat="false" ht="15" hidden="false" customHeight="false" outlineLevel="0" collapsed="false">
      <c r="A6058" s="16" t="s">
        <v>221</v>
      </c>
      <c r="B6058" s="0" t="s">
        <v>13885</v>
      </c>
      <c r="C6058" s="0" t="n">
        <v>520</v>
      </c>
      <c r="D6058" s="0" t="str">
        <f aca="false">IFERROR(VLOOKUP($C6058,薬効分類マスタ!$A$2:$B$180,2,FALSE()),"未登録")</f>
        <v>漢方製剤</v>
      </c>
      <c r="E6058" s="16" t="s">
        <v>13886</v>
      </c>
      <c r="F6058" s="16" t="s">
        <v>224</v>
      </c>
      <c r="G6058" s="16" t="s">
        <v>13887</v>
      </c>
      <c r="H6058" s="16" t="s">
        <v>9549</v>
      </c>
      <c r="I6058" s="0" t="n">
        <v>16.8</v>
      </c>
      <c r="K6058" s="0" t="str">
        <f aca="false">IFERROR(IF(VLOOKUP($C6058,薬効分類マスタ!$A$2:$E$180,5,FALSE())=0,"",VLOOKUP($C6058,薬効分類マスタ!$A$2:$E$180,5,FALSE())),"")</f>
        <v/>
      </c>
      <c r="L6058" s="17"/>
      <c r="M6058" s="0" t="str">
        <f aca="false">IF($K6058="","",IF($L6058&lt;&gt;"",$L6058,VLOOKUP($C6058,薬効分類マスタ!$A$2:$F$180,6,FALSE())))</f>
        <v/>
      </c>
      <c r="N6058" s="0" t="str">
        <f aca="false">ASC(G6058)</f>
        <v>ﾂﾑﾗ四逆散ｴｷｽ顆粒(医療用)</v>
      </c>
      <c r="O6058" s="0" t="str">
        <f aca="false">ASC(E6058)</f>
        <v>四逆散ｴｷｽ</v>
      </c>
      <c r="P6058" s="16" t="n">
        <f aca="false">N(P6057)+IF($C6058=検索!$B$49,1,0)</f>
        <v>0</v>
      </c>
    </row>
    <row r="6059" customFormat="false" ht="15" hidden="false" customHeight="false" outlineLevel="0" collapsed="false">
      <c r="A6059" s="16" t="s">
        <v>221</v>
      </c>
      <c r="B6059" s="0" t="s">
        <v>13888</v>
      </c>
      <c r="C6059" s="0" t="n">
        <v>520</v>
      </c>
      <c r="D6059" s="0" t="str">
        <f aca="false">IFERROR(VLOOKUP($C6059,薬効分類マスタ!$A$2:$B$180,2,FALSE()),"未登録")</f>
        <v>漢方製剤</v>
      </c>
      <c r="E6059" s="16" t="s">
        <v>13889</v>
      </c>
      <c r="F6059" s="16" t="s">
        <v>224</v>
      </c>
      <c r="G6059" s="16" t="s">
        <v>13890</v>
      </c>
      <c r="H6059" s="16" t="s">
        <v>13372</v>
      </c>
      <c r="I6059" s="0" t="n">
        <v>26.8</v>
      </c>
      <c r="K6059" s="0" t="str">
        <f aca="false">IFERROR(IF(VLOOKUP($C6059,薬効分類マスタ!$A$2:$E$180,5,FALSE())=0,"",VLOOKUP($C6059,薬効分類マスタ!$A$2:$E$180,5,FALSE())),"")</f>
        <v/>
      </c>
      <c r="L6059" s="17"/>
      <c r="M6059" s="0" t="str">
        <f aca="false">IF($K6059="","",IF($L6059&lt;&gt;"",$L6059,VLOOKUP($C6059,薬効分類マスタ!$A$2:$F$180,6,FALSE())))</f>
        <v/>
      </c>
      <c r="N6059" s="0" t="str">
        <f aca="false">ASC(G6059)</f>
        <v>〔東洋〕四君子湯ｴｷｽ細粒</v>
      </c>
      <c r="O6059" s="0" t="str">
        <f aca="false">ASC(E6059)</f>
        <v>四君子湯ｴｷｽ</v>
      </c>
      <c r="P6059" s="16" t="n">
        <f aca="false">N(P6058)+IF($C6059=検索!$B$49,1,0)</f>
        <v>0</v>
      </c>
    </row>
    <row r="6060" customFormat="false" ht="15" hidden="false" customHeight="false" outlineLevel="0" collapsed="false">
      <c r="A6060" s="16" t="s">
        <v>221</v>
      </c>
      <c r="B6060" s="0" t="s">
        <v>13891</v>
      </c>
      <c r="C6060" s="0" t="n">
        <v>520</v>
      </c>
      <c r="D6060" s="0" t="str">
        <f aca="false">IFERROR(VLOOKUP($C6060,薬効分類マスタ!$A$2:$B$180,2,FALSE()),"未登録")</f>
        <v>漢方製剤</v>
      </c>
      <c r="E6060" s="16" t="s">
        <v>13889</v>
      </c>
      <c r="F6060" s="16" t="s">
        <v>224</v>
      </c>
      <c r="G6060" s="16" t="s">
        <v>13892</v>
      </c>
      <c r="H6060" s="16" t="s">
        <v>9549</v>
      </c>
      <c r="I6060" s="0" t="n">
        <v>28.2</v>
      </c>
      <c r="K6060" s="0" t="str">
        <f aca="false">IFERROR(IF(VLOOKUP($C6060,薬効分類マスタ!$A$2:$E$180,5,FALSE())=0,"",VLOOKUP($C6060,薬効分類マスタ!$A$2:$E$180,5,FALSE())),"")</f>
        <v/>
      </c>
      <c r="L6060" s="17"/>
      <c r="M6060" s="0" t="str">
        <f aca="false">IF($K6060="","",IF($L6060&lt;&gt;"",$L6060,VLOOKUP($C6060,薬効分類マスタ!$A$2:$F$180,6,FALSE())))</f>
        <v/>
      </c>
      <c r="N6060" s="0" t="str">
        <f aca="false">ASC(G6060)</f>
        <v>ﾂﾑﾗ四君子湯ｴｷｽ顆粒(医療用)</v>
      </c>
      <c r="O6060" s="0" t="str">
        <f aca="false">ASC(E6060)</f>
        <v>四君子湯ｴｷｽ</v>
      </c>
      <c r="P6060" s="16" t="n">
        <f aca="false">N(P6059)+IF($C6060=検索!$B$49,1,0)</f>
        <v>0</v>
      </c>
    </row>
    <row r="6061" customFormat="false" ht="15" hidden="false" customHeight="false" outlineLevel="0" collapsed="false">
      <c r="A6061" s="16" t="s">
        <v>221</v>
      </c>
      <c r="B6061" s="0" t="s">
        <v>13893</v>
      </c>
      <c r="C6061" s="0" t="n">
        <v>520</v>
      </c>
      <c r="D6061" s="0" t="str">
        <f aca="false">IFERROR(VLOOKUP($C6061,薬効分類マスタ!$A$2:$B$180,2,FALSE()),"未登録")</f>
        <v>漢方製剤</v>
      </c>
      <c r="E6061" s="16" t="s">
        <v>13889</v>
      </c>
      <c r="F6061" s="16" t="s">
        <v>1027</v>
      </c>
      <c r="G6061" s="16" t="s">
        <v>13894</v>
      </c>
      <c r="H6061" s="16" t="s">
        <v>13378</v>
      </c>
      <c r="I6061" s="0" t="n">
        <v>10.8</v>
      </c>
      <c r="K6061" s="0" t="str">
        <f aca="false">IFERROR(IF(VLOOKUP($C6061,薬効分類マスタ!$A$2:$E$180,5,FALSE())=0,"",VLOOKUP($C6061,薬効分類マスタ!$A$2:$E$180,5,FALSE())),"")</f>
        <v/>
      </c>
      <c r="L6061" s="17"/>
      <c r="M6061" s="0" t="str">
        <f aca="false">IF($K6061="","",IF($L6061&lt;&gt;"",$L6061,VLOOKUP($C6061,薬効分類マスタ!$A$2:$F$180,6,FALSE())))</f>
        <v/>
      </c>
      <c r="N6061" s="0" t="str">
        <f aca="false">ASC(G6061)</f>
        <v>ｵｰｽｷﾞ四君子湯ｴｷｽ錠</v>
      </c>
      <c r="O6061" s="0" t="str">
        <f aca="false">ASC(E6061)</f>
        <v>四君子湯ｴｷｽ</v>
      </c>
      <c r="P6061" s="16" t="n">
        <f aca="false">N(P6060)+IF($C6061=検索!$B$49,1,0)</f>
        <v>0</v>
      </c>
    </row>
    <row r="6062" customFormat="false" ht="15" hidden="false" customHeight="false" outlineLevel="0" collapsed="false">
      <c r="A6062" s="16" t="s">
        <v>221</v>
      </c>
      <c r="B6062" s="0" t="s">
        <v>13895</v>
      </c>
      <c r="C6062" s="0" t="n">
        <v>520</v>
      </c>
      <c r="D6062" s="0" t="str">
        <f aca="false">IFERROR(VLOOKUP($C6062,薬効分類マスタ!$A$2:$B$180,2,FALSE()),"未登録")</f>
        <v>漢方製剤</v>
      </c>
      <c r="E6062" s="16" t="s">
        <v>13896</v>
      </c>
      <c r="F6062" s="16" t="s">
        <v>224</v>
      </c>
      <c r="G6062" s="16" t="s">
        <v>13897</v>
      </c>
      <c r="H6062" s="16" t="s">
        <v>13369</v>
      </c>
      <c r="I6062" s="0" t="n">
        <v>9.5</v>
      </c>
      <c r="K6062" s="0" t="str">
        <f aca="false">IFERROR(IF(VLOOKUP($C6062,薬効分類マスタ!$A$2:$E$180,5,FALSE())=0,"",VLOOKUP($C6062,薬効分類マスタ!$A$2:$E$180,5,FALSE())),"")</f>
        <v/>
      </c>
      <c r="L6062" s="17"/>
      <c r="M6062" s="0" t="str">
        <f aca="false">IF($K6062="","",IF($L6062&lt;&gt;"",$L6062,VLOOKUP($C6062,薬効分類マスタ!$A$2:$F$180,6,FALSE())))</f>
        <v/>
      </c>
      <c r="N6062" s="0" t="str">
        <f aca="false">ASC(G6062)</f>
        <v>ｺﾀﾛｰ梔子柏皮湯ｴｷｽ細粒</v>
      </c>
      <c r="O6062" s="0" t="str">
        <f aca="false">ASC(E6062)</f>
        <v>梔子柏皮湯ｴｷｽ</v>
      </c>
      <c r="P6062" s="16" t="n">
        <f aca="false">N(P6061)+IF($C6062=検索!$B$49,1,0)</f>
        <v>0</v>
      </c>
    </row>
    <row r="6063" customFormat="false" ht="15" hidden="false" customHeight="false" outlineLevel="0" collapsed="false">
      <c r="A6063" s="16" t="s">
        <v>221</v>
      </c>
      <c r="B6063" s="0" t="s">
        <v>13898</v>
      </c>
      <c r="C6063" s="0" t="n">
        <v>520</v>
      </c>
      <c r="D6063" s="0" t="str">
        <f aca="false">IFERROR(VLOOKUP($C6063,薬効分類マスタ!$A$2:$B$180,2,FALSE()),"未登録")</f>
        <v>漢方製剤</v>
      </c>
      <c r="E6063" s="16" t="s">
        <v>13899</v>
      </c>
      <c r="F6063" s="16" t="s">
        <v>224</v>
      </c>
      <c r="G6063" s="16" t="s">
        <v>13900</v>
      </c>
      <c r="H6063" s="16" t="s">
        <v>13372</v>
      </c>
      <c r="I6063" s="0" t="n">
        <v>10.4</v>
      </c>
      <c r="K6063" s="0" t="str">
        <f aca="false">IFERROR(IF(VLOOKUP($C6063,薬効分類マスタ!$A$2:$E$180,5,FALSE())=0,"",VLOOKUP($C6063,薬効分類マスタ!$A$2:$E$180,5,FALSE())),"")</f>
        <v/>
      </c>
      <c r="L6063" s="17"/>
      <c r="M6063" s="0" t="str">
        <f aca="false">IF($K6063="","",IF($L6063&lt;&gt;"",$L6063,VLOOKUP($C6063,薬効分類マスタ!$A$2:$F$180,6,FALSE())))</f>
        <v/>
      </c>
      <c r="N6063" s="0" t="str">
        <f aca="false">ASC(G6063)</f>
        <v>〔東洋〕七物降下湯ｴｷｽ細粒</v>
      </c>
      <c r="O6063" s="0" t="str">
        <f aca="false">ASC(E6063)</f>
        <v>七物降下湯ｴｷｽ</v>
      </c>
      <c r="P6063" s="16" t="n">
        <f aca="false">N(P6062)+IF($C6063=検索!$B$49,1,0)</f>
        <v>0</v>
      </c>
    </row>
    <row r="6064" customFormat="false" ht="15" hidden="false" customHeight="false" outlineLevel="0" collapsed="false">
      <c r="A6064" s="16" t="s">
        <v>221</v>
      </c>
      <c r="B6064" s="0" t="s">
        <v>13901</v>
      </c>
      <c r="C6064" s="0" t="n">
        <v>520</v>
      </c>
      <c r="D6064" s="0" t="str">
        <f aca="false">IFERROR(VLOOKUP($C6064,薬効分類マスタ!$A$2:$B$180,2,FALSE()),"未登録")</f>
        <v>漢方製剤</v>
      </c>
      <c r="E6064" s="16" t="s">
        <v>13899</v>
      </c>
      <c r="F6064" s="16" t="s">
        <v>224</v>
      </c>
      <c r="G6064" s="16" t="s">
        <v>13902</v>
      </c>
      <c r="H6064" s="16" t="s">
        <v>13378</v>
      </c>
      <c r="I6064" s="0" t="n">
        <v>9.6</v>
      </c>
      <c r="K6064" s="0" t="str">
        <f aca="false">IFERROR(IF(VLOOKUP($C6064,薬効分類マスタ!$A$2:$E$180,5,FALSE())=0,"",VLOOKUP($C6064,薬効分類マスタ!$A$2:$E$180,5,FALSE())),"")</f>
        <v/>
      </c>
      <c r="L6064" s="17"/>
      <c r="M6064" s="0" t="str">
        <f aca="false">IF($K6064="","",IF($L6064&lt;&gt;"",$L6064,VLOOKUP($C6064,薬効分類マスタ!$A$2:$F$180,6,FALSE())))</f>
        <v/>
      </c>
      <c r="N6064" s="0" t="str">
        <f aca="false">ASC(G6064)</f>
        <v>ｵｰｽｷﾞ七物降下湯ｴｷｽG</v>
      </c>
      <c r="O6064" s="0" t="str">
        <f aca="false">ASC(E6064)</f>
        <v>七物降下湯ｴｷｽ</v>
      </c>
      <c r="P6064" s="16" t="n">
        <f aca="false">N(P6063)+IF($C6064=検索!$B$49,1,0)</f>
        <v>0</v>
      </c>
    </row>
    <row r="6065" customFormat="false" ht="15" hidden="false" customHeight="false" outlineLevel="0" collapsed="false">
      <c r="A6065" s="16" t="s">
        <v>221</v>
      </c>
      <c r="B6065" s="0" t="s">
        <v>13903</v>
      </c>
      <c r="C6065" s="0" t="n">
        <v>520</v>
      </c>
      <c r="D6065" s="0" t="str">
        <f aca="false">IFERROR(VLOOKUP($C6065,薬効分類マスタ!$A$2:$B$180,2,FALSE()),"未登録")</f>
        <v>漢方製剤</v>
      </c>
      <c r="E6065" s="16" t="s">
        <v>13899</v>
      </c>
      <c r="F6065" s="16" t="s">
        <v>224</v>
      </c>
      <c r="G6065" s="16" t="s">
        <v>13904</v>
      </c>
      <c r="H6065" s="16" t="s">
        <v>9549</v>
      </c>
      <c r="I6065" s="0" t="n">
        <v>13.1</v>
      </c>
      <c r="K6065" s="0" t="str">
        <f aca="false">IFERROR(IF(VLOOKUP($C6065,薬効分類マスタ!$A$2:$E$180,5,FALSE())=0,"",VLOOKUP($C6065,薬効分類マスタ!$A$2:$E$180,5,FALSE())),"")</f>
        <v/>
      </c>
      <c r="L6065" s="17"/>
      <c r="M6065" s="0" t="str">
        <f aca="false">IF($K6065="","",IF($L6065&lt;&gt;"",$L6065,VLOOKUP($C6065,薬効分類マスタ!$A$2:$F$180,6,FALSE())))</f>
        <v/>
      </c>
      <c r="N6065" s="0" t="str">
        <f aca="false">ASC(G6065)</f>
        <v>ﾂﾑﾗ七物降下湯ｴｷｽ顆粒(医療用)</v>
      </c>
      <c r="O6065" s="0" t="str">
        <f aca="false">ASC(E6065)</f>
        <v>七物降下湯ｴｷｽ</v>
      </c>
      <c r="P6065" s="16" t="n">
        <f aca="false">N(P6064)+IF($C6065=検索!$B$49,1,0)</f>
        <v>0</v>
      </c>
    </row>
    <row r="6066" customFormat="false" ht="15" hidden="false" customHeight="false" outlineLevel="0" collapsed="false">
      <c r="A6066" s="16" t="s">
        <v>221</v>
      </c>
      <c r="B6066" s="0" t="s">
        <v>13905</v>
      </c>
      <c r="C6066" s="0" t="n">
        <v>520</v>
      </c>
      <c r="D6066" s="0" t="str">
        <f aca="false">IFERROR(VLOOKUP($C6066,薬効分類マスタ!$A$2:$B$180,2,FALSE()),"未登録")</f>
        <v>漢方製剤</v>
      </c>
      <c r="E6066" s="16" t="s">
        <v>13906</v>
      </c>
      <c r="F6066" s="16" t="s">
        <v>224</v>
      </c>
      <c r="G6066" s="16" t="s">
        <v>13907</v>
      </c>
      <c r="H6066" s="16" t="s">
        <v>13369</v>
      </c>
      <c r="I6066" s="0" t="n">
        <v>12.1</v>
      </c>
      <c r="K6066" s="0" t="str">
        <f aca="false">IFERROR(IF(VLOOKUP($C6066,薬効分類マスタ!$A$2:$E$180,5,FALSE())=0,"",VLOOKUP($C6066,薬効分類マスタ!$A$2:$E$180,5,FALSE())),"")</f>
        <v/>
      </c>
      <c r="L6066" s="17"/>
      <c r="M6066" s="0" t="str">
        <f aca="false">IF($K6066="","",IF($L6066&lt;&gt;"",$L6066,VLOOKUP($C6066,薬効分類マスタ!$A$2:$F$180,6,FALSE())))</f>
        <v/>
      </c>
      <c r="N6066" s="0" t="str">
        <f aca="false">ASC(G6066)</f>
        <v>ｺﾀﾛｰ四物湯ｴｷｽ細粒</v>
      </c>
      <c r="O6066" s="0" t="str">
        <f aca="false">ASC(E6066)</f>
        <v>四物湯ｴｷｽ</v>
      </c>
      <c r="P6066" s="16" t="n">
        <f aca="false">N(P6065)+IF($C6066=検索!$B$49,1,0)</f>
        <v>0</v>
      </c>
    </row>
    <row r="6067" customFormat="false" ht="15" hidden="false" customHeight="false" outlineLevel="0" collapsed="false">
      <c r="A6067" s="16" t="s">
        <v>221</v>
      </c>
      <c r="B6067" s="0" t="s">
        <v>13908</v>
      </c>
      <c r="C6067" s="0" t="n">
        <v>520</v>
      </c>
      <c r="D6067" s="0" t="str">
        <f aca="false">IFERROR(VLOOKUP($C6067,薬効分類マスタ!$A$2:$B$180,2,FALSE()),"未登録")</f>
        <v>漢方製剤</v>
      </c>
      <c r="E6067" s="16" t="s">
        <v>13906</v>
      </c>
      <c r="F6067" s="16" t="s">
        <v>224</v>
      </c>
      <c r="G6067" s="16" t="s">
        <v>13909</v>
      </c>
      <c r="H6067" s="16" t="s">
        <v>13417</v>
      </c>
      <c r="I6067" s="0" t="n">
        <v>9.6</v>
      </c>
      <c r="K6067" s="0" t="str">
        <f aca="false">IFERROR(IF(VLOOKUP($C6067,薬効分類マスタ!$A$2:$E$180,5,FALSE())=0,"",VLOOKUP($C6067,薬効分類マスタ!$A$2:$E$180,5,FALSE())),"")</f>
        <v/>
      </c>
      <c r="L6067" s="17"/>
      <c r="M6067" s="0" t="str">
        <f aca="false">IF($K6067="","",IF($L6067&lt;&gt;"",$L6067,VLOOKUP($C6067,薬効分類マスタ!$A$2:$F$180,6,FALSE())))</f>
        <v/>
      </c>
      <c r="N6067" s="0" t="str">
        <f aca="false">ASC(G6067)</f>
        <v>ｼﾞｭﾝｺｳ　四物湯FCｴｷｽ細粒　医療用</v>
      </c>
      <c r="O6067" s="0" t="str">
        <f aca="false">ASC(E6067)</f>
        <v>四物湯ｴｷｽ</v>
      </c>
      <c r="P6067" s="16" t="n">
        <f aca="false">N(P6066)+IF($C6067=検索!$B$49,1,0)</f>
        <v>0</v>
      </c>
    </row>
    <row r="6068" customFormat="false" ht="15" hidden="false" customHeight="false" outlineLevel="0" collapsed="false">
      <c r="A6068" s="16" t="s">
        <v>221</v>
      </c>
      <c r="B6068" s="0" t="s">
        <v>13910</v>
      </c>
      <c r="C6068" s="0" t="n">
        <v>520</v>
      </c>
      <c r="D6068" s="0" t="str">
        <f aca="false">IFERROR(VLOOKUP($C6068,薬効分類マスタ!$A$2:$B$180,2,FALSE()),"未登録")</f>
        <v>漢方製剤</v>
      </c>
      <c r="E6068" s="16" t="s">
        <v>13906</v>
      </c>
      <c r="F6068" s="16" t="s">
        <v>224</v>
      </c>
      <c r="G6068" s="16" t="s">
        <v>13911</v>
      </c>
      <c r="H6068" s="16" t="s">
        <v>13375</v>
      </c>
      <c r="I6068" s="0" t="n">
        <v>12.5</v>
      </c>
      <c r="K6068" s="0" t="str">
        <f aca="false">IFERROR(IF(VLOOKUP($C6068,薬効分類マスタ!$A$2:$E$180,5,FALSE())=0,"",VLOOKUP($C6068,薬効分類マスタ!$A$2:$E$180,5,FALSE())),"")</f>
        <v/>
      </c>
      <c r="L6068" s="17"/>
      <c r="M6068" s="0" t="str">
        <f aca="false">IF($K6068="","",IF($L6068&lt;&gt;"",$L6068,VLOOKUP($C6068,薬効分類マスタ!$A$2:$F$180,6,FALSE())))</f>
        <v/>
      </c>
      <c r="N6068" s="0" t="str">
        <f aca="false">ASC(G6068)</f>
        <v>ｸﾗｼｴ四物湯ｴｷｽ細粒</v>
      </c>
      <c r="O6068" s="0" t="str">
        <f aca="false">ASC(E6068)</f>
        <v>四物湯ｴｷｽ</v>
      </c>
      <c r="P6068" s="16" t="n">
        <f aca="false">N(P6067)+IF($C6068=検索!$B$49,1,0)</f>
        <v>0</v>
      </c>
    </row>
    <row r="6069" customFormat="false" ht="15" hidden="false" customHeight="false" outlineLevel="0" collapsed="false">
      <c r="A6069" s="16" t="s">
        <v>221</v>
      </c>
      <c r="B6069" s="0" t="s">
        <v>13912</v>
      </c>
      <c r="C6069" s="0" t="n">
        <v>520</v>
      </c>
      <c r="D6069" s="0" t="str">
        <f aca="false">IFERROR(VLOOKUP($C6069,薬効分類マスタ!$A$2:$B$180,2,FALSE()),"未登録")</f>
        <v>漢方製剤</v>
      </c>
      <c r="E6069" s="16" t="s">
        <v>13906</v>
      </c>
      <c r="F6069" s="16" t="s">
        <v>224</v>
      </c>
      <c r="G6069" s="16" t="s">
        <v>13913</v>
      </c>
      <c r="H6069" s="16" t="s">
        <v>13451</v>
      </c>
      <c r="I6069" s="0" t="n">
        <v>10.8</v>
      </c>
      <c r="K6069" s="0" t="str">
        <f aca="false">IFERROR(IF(VLOOKUP($C6069,薬効分類マスタ!$A$2:$E$180,5,FALSE())=0,"",VLOOKUP($C6069,薬効分類マスタ!$A$2:$E$180,5,FALSE())),"")</f>
        <v/>
      </c>
      <c r="L6069" s="17"/>
      <c r="M6069" s="0" t="str">
        <f aca="false">IF($K6069="","",IF($L6069&lt;&gt;"",$L6069,VLOOKUP($C6069,薬効分類マスタ!$A$2:$F$180,6,FALSE())))</f>
        <v/>
      </c>
      <c r="N6069" s="0" t="str">
        <f aca="false">ASC(G6069)</f>
        <v>太虎堂の四物湯ｴｷｽ顆粒</v>
      </c>
      <c r="O6069" s="0" t="str">
        <f aca="false">ASC(E6069)</f>
        <v>四物湯ｴｷｽ</v>
      </c>
      <c r="P6069" s="16" t="n">
        <f aca="false">N(P6068)+IF($C6069=検索!$B$49,1,0)</f>
        <v>0</v>
      </c>
    </row>
    <row r="6070" customFormat="false" ht="15" hidden="false" customHeight="false" outlineLevel="0" collapsed="false">
      <c r="A6070" s="16" t="s">
        <v>221</v>
      </c>
      <c r="B6070" s="0" t="s">
        <v>13914</v>
      </c>
      <c r="C6070" s="0" t="n">
        <v>520</v>
      </c>
      <c r="D6070" s="0" t="str">
        <f aca="false">IFERROR(VLOOKUP($C6070,薬効分類マスタ!$A$2:$B$180,2,FALSE()),"未登録")</f>
        <v>漢方製剤</v>
      </c>
      <c r="E6070" s="16" t="s">
        <v>13906</v>
      </c>
      <c r="F6070" s="16" t="s">
        <v>224</v>
      </c>
      <c r="G6070" s="16" t="s">
        <v>13915</v>
      </c>
      <c r="H6070" s="16" t="s">
        <v>9549</v>
      </c>
      <c r="I6070" s="0" t="n">
        <v>13.5</v>
      </c>
      <c r="K6070" s="0" t="str">
        <f aca="false">IFERROR(IF(VLOOKUP($C6070,薬効分類マスタ!$A$2:$E$180,5,FALSE())=0,"",VLOOKUP($C6070,薬効分類マスタ!$A$2:$E$180,5,FALSE())),"")</f>
        <v/>
      </c>
      <c r="L6070" s="17"/>
      <c r="M6070" s="0" t="str">
        <f aca="false">IF($K6070="","",IF($L6070&lt;&gt;"",$L6070,VLOOKUP($C6070,薬効分類マスタ!$A$2:$F$180,6,FALSE())))</f>
        <v/>
      </c>
      <c r="N6070" s="0" t="str">
        <f aca="false">ASC(G6070)</f>
        <v>ﾂﾑﾗ四物湯ｴｷｽ顆粒(医療用)</v>
      </c>
      <c r="O6070" s="0" t="str">
        <f aca="false">ASC(E6070)</f>
        <v>四物湯ｴｷｽ</v>
      </c>
      <c r="P6070" s="16" t="n">
        <f aca="false">N(P6069)+IF($C6070=検索!$B$49,1,0)</f>
        <v>0</v>
      </c>
    </row>
    <row r="6071" customFormat="false" ht="15" hidden="false" customHeight="false" outlineLevel="0" collapsed="false">
      <c r="A6071" s="16" t="s">
        <v>221</v>
      </c>
      <c r="B6071" s="0" t="s">
        <v>13916</v>
      </c>
      <c r="C6071" s="0" t="n">
        <v>520</v>
      </c>
      <c r="D6071" s="0" t="str">
        <f aca="false">IFERROR(VLOOKUP($C6071,薬効分類マスタ!$A$2:$B$180,2,FALSE()),"未登録")</f>
        <v>漢方製剤</v>
      </c>
      <c r="E6071" s="16" t="s">
        <v>13906</v>
      </c>
      <c r="F6071" s="16" t="s">
        <v>224</v>
      </c>
      <c r="G6071" s="16" t="s">
        <v>13917</v>
      </c>
      <c r="H6071" s="16" t="s">
        <v>7659</v>
      </c>
      <c r="I6071" s="0" t="n">
        <v>8.6</v>
      </c>
      <c r="K6071" s="0" t="str">
        <f aca="false">IFERROR(IF(VLOOKUP($C6071,薬効分類マスタ!$A$2:$E$180,5,FALSE())=0,"",VLOOKUP($C6071,薬効分類マスタ!$A$2:$E$180,5,FALSE())),"")</f>
        <v/>
      </c>
      <c r="L6071" s="17"/>
      <c r="M6071" s="0" t="str">
        <f aca="false">IF($K6071="","",IF($L6071&lt;&gt;"",$L6071,VLOOKUP($C6071,薬効分類マスタ!$A$2:$F$180,6,FALSE())))</f>
        <v/>
      </c>
      <c r="N6071" s="0" t="str">
        <f aca="false">ASC(G6071)</f>
        <v>本草四物湯ｴｷｽ顆粒-M</v>
      </c>
      <c r="O6071" s="0" t="str">
        <f aca="false">ASC(E6071)</f>
        <v>四物湯ｴｷｽ</v>
      </c>
      <c r="P6071" s="16" t="n">
        <f aca="false">N(P6070)+IF($C6071=検索!$B$49,1,0)</f>
        <v>0</v>
      </c>
    </row>
    <row r="6072" customFormat="false" ht="15" hidden="false" customHeight="false" outlineLevel="0" collapsed="false">
      <c r="A6072" s="16" t="s">
        <v>221</v>
      </c>
      <c r="B6072" s="0" t="s">
        <v>13918</v>
      </c>
      <c r="C6072" s="0" t="n">
        <v>520</v>
      </c>
      <c r="D6072" s="0" t="str">
        <f aca="false">IFERROR(VLOOKUP($C6072,薬効分類マスタ!$A$2:$B$180,2,FALSE()),"未登録")</f>
        <v>漢方製剤</v>
      </c>
      <c r="E6072" s="16" t="s">
        <v>13906</v>
      </c>
      <c r="F6072" s="16" t="s">
        <v>1027</v>
      </c>
      <c r="G6072" s="16" t="s">
        <v>13919</v>
      </c>
      <c r="H6072" s="16" t="s">
        <v>13422</v>
      </c>
      <c r="I6072" s="0" t="n">
        <v>6.3</v>
      </c>
      <c r="K6072" s="0" t="str">
        <f aca="false">IFERROR(IF(VLOOKUP($C6072,薬効分類マスタ!$A$2:$E$180,5,FALSE())=0,"",VLOOKUP($C6072,薬効分類マスタ!$A$2:$E$180,5,FALSE())),"")</f>
        <v/>
      </c>
      <c r="L6072" s="17"/>
      <c r="M6072" s="0" t="str">
        <f aca="false">IF($K6072="","",IF($L6072&lt;&gt;"",$L6072,VLOOKUP($C6072,薬効分類マスタ!$A$2:$F$180,6,FALSE())))</f>
        <v/>
      </c>
      <c r="N6072" s="0" t="str">
        <f aca="false">ASC(G6072)</f>
        <v>ｸﾗｼｴ四物湯ｴｷｽ錠</v>
      </c>
      <c r="O6072" s="0" t="str">
        <f aca="false">ASC(E6072)</f>
        <v>四物湯ｴｷｽ</v>
      </c>
      <c r="P6072" s="16" t="n">
        <f aca="false">N(P6071)+IF($C6072=検索!$B$49,1,0)</f>
        <v>0</v>
      </c>
    </row>
    <row r="6073" customFormat="false" ht="15" hidden="false" customHeight="false" outlineLevel="0" collapsed="false">
      <c r="A6073" s="16" t="s">
        <v>221</v>
      </c>
      <c r="B6073" s="0" t="s">
        <v>13920</v>
      </c>
      <c r="C6073" s="0" t="n">
        <v>520</v>
      </c>
      <c r="D6073" s="0" t="str">
        <f aca="false">IFERROR(VLOOKUP($C6073,薬効分類マスタ!$A$2:$B$180,2,FALSE()),"未登録")</f>
        <v>漢方製剤</v>
      </c>
      <c r="E6073" s="16" t="s">
        <v>13921</v>
      </c>
      <c r="F6073" s="16" t="s">
        <v>224</v>
      </c>
      <c r="G6073" s="16" t="s">
        <v>13922</v>
      </c>
      <c r="H6073" s="16" t="s">
        <v>13369</v>
      </c>
      <c r="I6073" s="0" t="n">
        <v>14.7</v>
      </c>
      <c r="K6073" s="0" t="str">
        <f aca="false">IFERROR(IF(VLOOKUP($C6073,薬効分類マスタ!$A$2:$E$180,5,FALSE())=0,"",VLOOKUP($C6073,薬効分類マスタ!$A$2:$E$180,5,FALSE())),"")</f>
        <v/>
      </c>
      <c r="L6073" s="17"/>
      <c r="M6073" s="0" t="str">
        <f aca="false">IF($K6073="","",IF($L6073&lt;&gt;"",$L6073,VLOOKUP($C6073,薬効分類マスタ!$A$2:$F$180,6,FALSE())))</f>
        <v/>
      </c>
      <c r="N6073" s="0" t="str">
        <f aca="false">ASC(G6073)</f>
        <v>ｺﾀﾛｰ炙甘草湯ｴｷｽ細粒</v>
      </c>
      <c r="O6073" s="0" t="str">
        <f aca="false">ASC(E6073)</f>
        <v>炙甘草湯ｴｷｽ</v>
      </c>
      <c r="P6073" s="16" t="n">
        <f aca="false">N(P6072)+IF($C6073=検索!$B$49,1,0)</f>
        <v>0</v>
      </c>
    </row>
    <row r="6074" customFormat="false" ht="15" hidden="false" customHeight="false" outlineLevel="0" collapsed="false">
      <c r="A6074" s="16" t="s">
        <v>221</v>
      </c>
      <c r="B6074" s="0" t="s">
        <v>13923</v>
      </c>
      <c r="C6074" s="0" t="n">
        <v>520</v>
      </c>
      <c r="D6074" s="0" t="str">
        <f aca="false">IFERROR(VLOOKUP($C6074,薬効分類マスタ!$A$2:$B$180,2,FALSE()),"未登録")</f>
        <v>漢方製剤</v>
      </c>
      <c r="E6074" s="16" t="s">
        <v>13921</v>
      </c>
      <c r="F6074" s="16" t="s">
        <v>224</v>
      </c>
      <c r="G6074" s="16" t="s">
        <v>13924</v>
      </c>
      <c r="H6074" s="16" t="s">
        <v>9549</v>
      </c>
      <c r="I6074" s="0" t="n">
        <v>29.4</v>
      </c>
      <c r="K6074" s="0" t="str">
        <f aca="false">IFERROR(IF(VLOOKUP($C6074,薬効分類マスタ!$A$2:$E$180,5,FALSE())=0,"",VLOOKUP($C6074,薬効分類マスタ!$A$2:$E$180,5,FALSE())),"")</f>
        <v/>
      </c>
      <c r="L6074" s="17"/>
      <c r="M6074" s="0" t="str">
        <f aca="false">IF($K6074="","",IF($L6074&lt;&gt;"",$L6074,VLOOKUP($C6074,薬効分類マスタ!$A$2:$F$180,6,FALSE())))</f>
        <v/>
      </c>
      <c r="N6074" s="0" t="str">
        <f aca="false">ASC(G6074)</f>
        <v>ﾂﾑﾗ炙甘草湯ｴｷｽ顆粒(医療用)</v>
      </c>
      <c r="O6074" s="0" t="str">
        <f aca="false">ASC(E6074)</f>
        <v>炙甘草湯ｴｷｽ</v>
      </c>
      <c r="P6074" s="16" t="n">
        <f aca="false">N(P6073)+IF($C6074=検索!$B$49,1,0)</f>
        <v>0</v>
      </c>
    </row>
    <row r="6075" customFormat="false" ht="15" hidden="false" customHeight="false" outlineLevel="0" collapsed="false">
      <c r="A6075" s="16" t="s">
        <v>221</v>
      </c>
      <c r="B6075" s="0" t="s">
        <v>13925</v>
      </c>
      <c r="C6075" s="0" t="n">
        <v>520</v>
      </c>
      <c r="D6075" s="0" t="str">
        <f aca="false">IFERROR(VLOOKUP($C6075,薬効分類マスタ!$A$2:$B$180,2,FALSE()),"未登録")</f>
        <v>漢方製剤</v>
      </c>
      <c r="E6075" s="16" t="s">
        <v>13926</v>
      </c>
      <c r="F6075" s="16" t="s">
        <v>224</v>
      </c>
      <c r="G6075" s="16" t="s">
        <v>13927</v>
      </c>
      <c r="H6075" s="16" t="s">
        <v>13369</v>
      </c>
      <c r="I6075" s="0" t="n">
        <v>9</v>
      </c>
      <c r="K6075" s="0" t="str">
        <f aca="false">IFERROR(IF(VLOOKUP($C6075,薬効分類マスタ!$A$2:$E$180,5,FALSE())=0,"",VLOOKUP($C6075,薬効分類マスタ!$A$2:$E$180,5,FALSE())),"")</f>
        <v/>
      </c>
      <c r="L6075" s="17"/>
      <c r="M6075" s="0" t="str">
        <f aca="false">IF($K6075="","",IF($L6075&lt;&gt;"",$L6075,VLOOKUP($C6075,薬効分類マスタ!$A$2:$F$180,6,FALSE())))</f>
        <v/>
      </c>
      <c r="N6075" s="0" t="str">
        <f aca="false">ASC(G6075)</f>
        <v>ｺﾀﾛｰ芍薬甘草湯ｴｷｽ細粒</v>
      </c>
      <c r="O6075" s="0" t="str">
        <f aca="false">ASC(E6075)</f>
        <v>芍薬甘草湯ｴｷｽ</v>
      </c>
      <c r="P6075" s="16" t="n">
        <f aca="false">N(P6074)+IF($C6075=検索!$B$49,1,0)</f>
        <v>0</v>
      </c>
    </row>
    <row r="6076" customFormat="false" ht="15" hidden="false" customHeight="false" outlineLevel="0" collapsed="false">
      <c r="A6076" s="16" t="s">
        <v>221</v>
      </c>
      <c r="B6076" s="0" t="s">
        <v>13928</v>
      </c>
      <c r="C6076" s="0" t="n">
        <v>520</v>
      </c>
      <c r="D6076" s="0" t="str">
        <f aca="false">IFERROR(VLOOKUP($C6076,薬効分類マスタ!$A$2:$B$180,2,FALSE()),"未登録")</f>
        <v>漢方製剤</v>
      </c>
      <c r="E6076" s="16" t="s">
        <v>13926</v>
      </c>
      <c r="F6076" s="16" t="s">
        <v>224</v>
      </c>
      <c r="G6076" s="16" t="s">
        <v>13929</v>
      </c>
      <c r="H6076" s="16" t="s">
        <v>13417</v>
      </c>
      <c r="I6076" s="0" t="n">
        <v>15.3</v>
      </c>
      <c r="K6076" s="0" t="str">
        <f aca="false">IFERROR(IF(VLOOKUP($C6076,薬効分類マスタ!$A$2:$E$180,5,FALSE())=0,"",VLOOKUP($C6076,薬効分類マスタ!$A$2:$E$180,5,FALSE())),"")</f>
        <v/>
      </c>
      <c r="L6076" s="17"/>
      <c r="M6076" s="0" t="str">
        <f aca="false">IF($K6076="","",IF($L6076&lt;&gt;"",$L6076,VLOOKUP($C6076,薬効分類マスタ!$A$2:$F$180,6,FALSE())))</f>
        <v/>
      </c>
      <c r="N6076" s="0" t="str">
        <f aca="false">ASC(G6076)</f>
        <v>ｼﾞｭﾝｺｳ　芍薬甘草湯FCｴｷｽ細粒　医療用</v>
      </c>
      <c r="O6076" s="0" t="str">
        <f aca="false">ASC(E6076)</f>
        <v>芍薬甘草湯ｴｷｽ</v>
      </c>
      <c r="P6076" s="16" t="n">
        <f aca="false">N(P6075)+IF($C6076=検索!$B$49,1,0)</f>
        <v>0</v>
      </c>
    </row>
    <row r="6077" customFormat="false" ht="15" hidden="false" customHeight="false" outlineLevel="0" collapsed="false">
      <c r="A6077" s="16" t="s">
        <v>221</v>
      </c>
      <c r="B6077" s="0" t="s">
        <v>13930</v>
      </c>
      <c r="C6077" s="0" t="n">
        <v>520</v>
      </c>
      <c r="D6077" s="0" t="str">
        <f aca="false">IFERROR(VLOOKUP($C6077,薬効分類マスタ!$A$2:$B$180,2,FALSE()),"未登録")</f>
        <v>漢方製剤</v>
      </c>
      <c r="E6077" s="16" t="s">
        <v>13926</v>
      </c>
      <c r="F6077" s="16" t="s">
        <v>224</v>
      </c>
      <c r="G6077" s="16" t="s">
        <v>13931</v>
      </c>
      <c r="H6077" s="16" t="s">
        <v>13372</v>
      </c>
      <c r="I6077" s="0" t="n">
        <v>12.4</v>
      </c>
      <c r="K6077" s="0" t="str">
        <f aca="false">IFERROR(IF(VLOOKUP($C6077,薬効分類マスタ!$A$2:$E$180,5,FALSE())=0,"",VLOOKUP($C6077,薬効分類マスタ!$A$2:$E$180,5,FALSE())),"")</f>
        <v/>
      </c>
      <c r="L6077" s="17"/>
      <c r="M6077" s="0" t="str">
        <f aca="false">IF($K6077="","",IF($L6077&lt;&gt;"",$L6077,VLOOKUP($C6077,薬効分類マスタ!$A$2:$F$180,6,FALSE())))</f>
        <v/>
      </c>
      <c r="N6077" s="0" t="str">
        <f aca="false">ASC(G6077)</f>
        <v>〔東洋〕芍薬甘草湯ｴｷｽ細粒</v>
      </c>
      <c r="O6077" s="0" t="str">
        <f aca="false">ASC(E6077)</f>
        <v>芍薬甘草湯ｴｷｽ</v>
      </c>
      <c r="P6077" s="16" t="n">
        <f aca="false">N(P6076)+IF($C6077=検索!$B$49,1,0)</f>
        <v>0</v>
      </c>
    </row>
    <row r="6078" customFormat="false" ht="15" hidden="false" customHeight="false" outlineLevel="0" collapsed="false">
      <c r="A6078" s="16" t="s">
        <v>221</v>
      </c>
      <c r="B6078" s="0" t="s">
        <v>13932</v>
      </c>
      <c r="C6078" s="0" t="n">
        <v>520</v>
      </c>
      <c r="D6078" s="0" t="str">
        <f aca="false">IFERROR(VLOOKUP($C6078,薬効分類マスタ!$A$2:$B$180,2,FALSE()),"未登録")</f>
        <v>漢方製剤</v>
      </c>
      <c r="E6078" s="16" t="s">
        <v>13926</v>
      </c>
      <c r="F6078" s="16" t="s">
        <v>224</v>
      </c>
      <c r="G6078" s="16" t="s">
        <v>13933</v>
      </c>
      <c r="H6078" s="16" t="s">
        <v>13375</v>
      </c>
      <c r="I6078" s="0" t="n">
        <v>10.8</v>
      </c>
      <c r="K6078" s="0" t="str">
        <f aca="false">IFERROR(IF(VLOOKUP($C6078,薬効分類マスタ!$A$2:$E$180,5,FALSE())=0,"",VLOOKUP($C6078,薬効分類マスタ!$A$2:$E$180,5,FALSE())),"")</f>
        <v/>
      </c>
      <c r="L6078" s="17"/>
      <c r="M6078" s="0" t="str">
        <f aca="false">IF($K6078="","",IF($L6078&lt;&gt;"",$L6078,VLOOKUP($C6078,薬効分類マスタ!$A$2:$F$180,6,FALSE())))</f>
        <v/>
      </c>
      <c r="N6078" s="0" t="str">
        <f aca="false">ASC(G6078)</f>
        <v>ｸﾗｼｴ芍薬甘草湯ｴｷｽ細粒</v>
      </c>
      <c r="O6078" s="0" t="str">
        <f aca="false">ASC(E6078)</f>
        <v>芍薬甘草湯ｴｷｽ</v>
      </c>
      <c r="P6078" s="16" t="n">
        <f aca="false">N(P6077)+IF($C6078=検索!$B$49,1,0)</f>
        <v>0</v>
      </c>
    </row>
    <row r="6079" customFormat="false" ht="15" hidden="false" customHeight="false" outlineLevel="0" collapsed="false">
      <c r="A6079" s="16" t="s">
        <v>221</v>
      </c>
      <c r="B6079" s="0" t="s">
        <v>13934</v>
      </c>
      <c r="C6079" s="0" t="n">
        <v>520</v>
      </c>
      <c r="D6079" s="0" t="str">
        <f aca="false">IFERROR(VLOOKUP($C6079,薬効分類マスタ!$A$2:$B$180,2,FALSE()),"未登録")</f>
        <v>漢方製剤</v>
      </c>
      <c r="E6079" s="16" t="s">
        <v>13926</v>
      </c>
      <c r="F6079" s="16" t="s">
        <v>224</v>
      </c>
      <c r="G6079" s="16" t="s">
        <v>13935</v>
      </c>
      <c r="H6079" s="16" t="s">
        <v>9549</v>
      </c>
      <c r="I6079" s="0" t="n">
        <v>10.4</v>
      </c>
      <c r="K6079" s="0" t="str">
        <f aca="false">IFERROR(IF(VLOOKUP($C6079,薬効分類マスタ!$A$2:$E$180,5,FALSE())=0,"",VLOOKUP($C6079,薬効分類マスタ!$A$2:$E$180,5,FALSE())),"")</f>
        <v/>
      </c>
      <c r="L6079" s="17"/>
      <c r="M6079" s="0" t="str">
        <f aca="false">IF($K6079="","",IF($L6079&lt;&gt;"",$L6079,VLOOKUP($C6079,薬効分類マスタ!$A$2:$F$180,6,FALSE())))</f>
        <v/>
      </c>
      <c r="N6079" s="0" t="str">
        <f aca="false">ASC(G6079)</f>
        <v>ﾂﾑﾗ芍薬甘草湯ｴｷｽ顆粒(医療用)</v>
      </c>
      <c r="O6079" s="0" t="str">
        <f aca="false">ASC(E6079)</f>
        <v>芍薬甘草湯ｴｷｽ</v>
      </c>
      <c r="P6079" s="16" t="n">
        <f aca="false">N(P6078)+IF($C6079=検索!$B$49,1,0)</f>
        <v>0</v>
      </c>
    </row>
    <row r="6080" customFormat="false" ht="15" hidden="false" customHeight="false" outlineLevel="0" collapsed="false">
      <c r="A6080" s="16" t="s">
        <v>221</v>
      </c>
      <c r="B6080" s="0" t="s">
        <v>13936</v>
      </c>
      <c r="C6080" s="0" t="n">
        <v>520</v>
      </c>
      <c r="D6080" s="0" t="str">
        <f aca="false">IFERROR(VLOOKUP($C6080,薬効分類マスタ!$A$2:$B$180,2,FALSE()),"未登録")</f>
        <v>漢方製剤</v>
      </c>
      <c r="E6080" s="16" t="s">
        <v>13926</v>
      </c>
      <c r="F6080" s="16" t="s">
        <v>224</v>
      </c>
      <c r="G6080" s="16" t="s">
        <v>13937</v>
      </c>
      <c r="H6080" s="16" t="s">
        <v>7659</v>
      </c>
      <c r="I6080" s="0" t="n">
        <v>8</v>
      </c>
      <c r="K6080" s="0" t="str">
        <f aca="false">IFERROR(IF(VLOOKUP($C6080,薬効分類マスタ!$A$2:$E$180,5,FALSE())=0,"",VLOOKUP($C6080,薬効分類マスタ!$A$2:$E$180,5,FALSE())),"")</f>
        <v/>
      </c>
      <c r="L6080" s="17"/>
      <c r="M6080" s="0" t="str">
        <f aca="false">IF($K6080="","",IF($L6080&lt;&gt;"",$L6080,VLOOKUP($C6080,薬効分類マスタ!$A$2:$F$180,6,FALSE())))</f>
        <v/>
      </c>
      <c r="N6080" s="0" t="str">
        <f aca="false">ASC(G6080)</f>
        <v>本草芍薬甘草湯ｴｷｽ顆粒-M</v>
      </c>
      <c r="O6080" s="0" t="str">
        <f aca="false">ASC(E6080)</f>
        <v>芍薬甘草湯ｴｷｽ</v>
      </c>
      <c r="P6080" s="16" t="n">
        <f aca="false">N(P6079)+IF($C6080=検索!$B$49,1,0)</f>
        <v>0</v>
      </c>
    </row>
    <row r="6081" customFormat="false" ht="15" hidden="false" customHeight="false" outlineLevel="0" collapsed="false">
      <c r="A6081" s="16" t="s">
        <v>221</v>
      </c>
      <c r="B6081" s="0" t="s">
        <v>13938</v>
      </c>
      <c r="C6081" s="0" t="n">
        <v>520</v>
      </c>
      <c r="D6081" s="0" t="str">
        <f aca="false">IFERROR(VLOOKUP($C6081,薬効分類マスタ!$A$2:$B$180,2,FALSE()),"未登録")</f>
        <v>漢方製剤</v>
      </c>
      <c r="E6081" s="16" t="s">
        <v>13939</v>
      </c>
      <c r="F6081" s="16" t="s">
        <v>224</v>
      </c>
      <c r="G6081" s="16" t="s">
        <v>13940</v>
      </c>
      <c r="H6081" s="16" t="s">
        <v>12963</v>
      </c>
      <c r="I6081" s="0" t="n">
        <v>19.5</v>
      </c>
      <c r="K6081" s="0" t="str">
        <f aca="false">IFERROR(IF(VLOOKUP($C6081,薬効分類マスタ!$A$2:$E$180,5,FALSE())=0,"",VLOOKUP($C6081,薬効分類マスタ!$A$2:$E$180,5,FALSE())),"")</f>
        <v/>
      </c>
      <c r="L6081" s="17"/>
      <c r="M6081" s="0" t="str">
        <f aca="false">IF($K6081="","",IF($L6081&lt;&gt;"",$L6081,VLOOKUP($C6081,薬効分類マスタ!$A$2:$F$180,6,FALSE())))</f>
        <v/>
      </c>
      <c r="N6081" s="0" t="str">
        <f aca="false">ASC(G6081)</f>
        <v>三和芍薬甘草附子湯ｴｷｽ細粒</v>
      </c>
      <c r="O6081" s="0" t="str">
        <f aca="false">ASC(E6081)</f>
        <v>芍薬甘草附子湯ｴｷｽ</v>
      </c>
      <c r="P6081" s="16" t="n">
        <f aca="false">N(P6080)+IF($C6081=検索!$B$49,1,0)</f>
        <v>0</v>
      </c>
    </row>
    <row r="6082" customFormat="false" ht="15" hidden="false" customHeight="false" outlineLevel="0" collapsed="false">
      <c r="A6082" s="16" t="s">
        <v>221</v>
      </c>
      <c r="B6082" s="0" t="s">
        <v>13941</v>
      </c>
      <c r="C6082" s="0" t="n">
        <v>520</v>
      </c>
      <c r="D6082" s="0" t="str">
        <f aca="false">IFERROR(VLOOKUP($C6082,薬効分類マスタ!$A$2:$B$180,2,FALSE()),"未登録")</f>
        <v>漢方製剤</v>
      </c>
      <c r="E6082" s="16" t="s">
        <v>13942</v>
      </c>
      <c r="F6082" s="16" t="s">
        <v>224</v>
      </c>
      <c r="G6082" s="16" t="s">
        <v>13943</v>
      </c>
      <c r="H6082" s="16" t="s">
        <v>13369</v>
      </c>
      <c r="I6082" s="0" t="n">
        <v>7</v>
      </c>
      <c r="K6082" s="0" t="str">
        <f aca="false">IFERROR(IF(VLOOKUP($C6082,薬効分類マスタ!$A$2:$E$180,5,FALSE())=0,"",VLOOKUP($C6082,薬効分類マスタ!$A$2:$E$180,5,FALSE())),"")</f>
        <v/>
      </c>
      <c r="L6082" s="17"/>
      <c r="M6082" s="0" t="str">
        <f aca="false">IF($K6082="","",IF($L6082&lt;&gt;"",$L6082,VLOOKUP($C6082,薬効分類マスタ!$A$2:$F$180,6,FALSE())))</f>
        <v/>
      </c>
      <c r="N6082" s="0" t="str">
        <f aca="false">ASC(G6082)</f>
        <v>ｺﾀﾛｰ十全大補湯ｴｷｽ細粒</v>
      </c>
      <c r="O6082" s="0" t="str">
        <f aca="false">ASC(E6082)</f>
        <v>十全大補湯ｴｷｽ</v>
      </c>
      <c r="P6082" s="16" t="n">
        <f aca="false">N(P6081)+IF($C6082=検索!$B$49,1,0)</f>
        <v>0</v>
      </c>
    </row>
    <row r="6083" customFormat="false" ht="15" hidden="false" customHeight="false" outlineLevel="0" collapsed="false">
      <c r="A6083" s="16" t="s">
        <v>221</v>
      </c>
      <c r="B6083" s="0" t="s">
        <v>13944</v>
      </c>
      <c r="C6083" s="0" t="n">
        <v>520</v>
      </c>
      <c r="D6083" s="0" t="str">
        <f aca="false">IFERROR(VLOOKUP($C6083,薬効分類マスタ!$A$2:$B$180,2,FALSE()),"未登録")</f>
        <v>漢方製剤</v>
      </c>
      <c r="E6083" s="16" t="s">
        <v>13942</v>
      </c>
      <c r="F6083" s="16" t="s">
        <v>224</v>
      </c>
      <c r="G6083" s="16" t="s">
        <v>13945</v>
      </c>
      <c r="H6083" s="16" t="s">
        <v>12963</v>
      </c>
      <c r="I6083" s="0" t="n">
        <v>12</v>
      </c>
      <c r="K6083" s="0" t="str">
        <f aca="false">IFERROR(IF(VLOOKUP($C6083,薬効分類マスタ!$A$2:$E$180,5,FALSE())=0,"",VLOOKUP($C6083,薬効分類マスタ!$A$2:$E$180,5,FALSE())),"")</f>
        <v/>
      </c>
      <c r="L6083" s="17"/>
      <c r="M6083" s="0" t="str">
        <f aca="false">IF($K6083="","",IF($L6083&lt;&gt;"",$L6083,VLOOKUP($C6083,薬効分類マスタ!$A$2:$F$180,6,FALSE())))</f>
        <v/>
      </c>
      <c r="N6083" s="0" t="str">
        <f aca="false">ASC(G6083)</f>
        <v>三和十全大補湯ｴｷｽ細粒</v>
      </c>
      <c r="O6083" s="0" t="str">
        <f aca="false">ASC(E6083)</f>
        <v>十全大補湯ｴｷｽ</v>
      </c>
      <c r="P6083" s="16" t="n">
        <f aca="false">N(P6082)+IF($C6083=検索!$B$49,1,0)</f>
        <v>0</v>
      </c>
    </row>
    <row r="6084" customFormat="false" ht="15" hidden="false" customHeight="false" outlineLevel="0" collapsed="false">
      <c r="A6084" s="16" t="s">
        <v>221</v>
      </c>
      <c r="B6084" s="0" t="s">
        <v>13946</v>
      </c>
      <c r="C6084" s="0" t="n">
        <v>520</v>
      </c>
      <c r="D6084" s="0" t="str">
        <f aca="false">IFERROR(VLOOKUP($C6084,薬効分類マスタ!$A$2:$B$180,2,FALSE()),"未登録")</f>
        <v>漢方製剤</v>
      </c>
      <c r="E6084" s="16" t="s">
        <v>13942</v>
      </c>
      <c r="F6084" s="16" t="s">
        <v>224</v>
      </c>
      <c r="G6084" s="16" t="s">
        <v>13947</v>
      </c>
      <c r="H6084" s="16" t="s">
        <v>13417</v>
      </c>
      <c r="I6084" s="0" t="n">
        <v>14.5</v>
      </c>
      <c r="K6084" s="0" t="str">
        <f aca="false">IFERROR(IF(VLOOKUP($C6084,薬効分類マスタ!$A$2:$E$180,5,FALSE())=0,"",VLOOKUP($C6084,薬効分類マスタ!$A$2:$E$180,5,FALSE())),"")</f>
        <v/>
      </c>
      <c r="L6084" s="17"/>
      <c r="M6084" s="0" t="str">
        <f aca="false">IF($K6084="","",IF($L6084&lt;&gt;"",$L6084,VLOOKUP($C6084,薬効分類マスタ!$A$2:$F$180,6,FALSE())))</f>
        <v/>
      </c>
      <c r="N6084" s="0" t="str">
        <f aca="false">ASC(G6084)</f>
        <v>ｼﾞｭﾝｺｳ　十全大補湯FCｴｷｽ細粒　医療用</v>
      </c>
      <c r="O6084" s="0" t="str">
        <f aca="false">ASC(E6084)</f>
        <v>十全大補湯ｴｷｽ</v>
      </c>
      <c r="P6084" s="16" t="n">
        <f aca="false">N(P6083)+IF($C6084=検索!$B$49,1,0)</f>
        <v>0</v>
      </c>
    </row>
    <row r="6085" customFormat="false" ht="15" hidden="false" customHeight="false" outlineLevel="0" collapsed="false">
      <c r="A6085" s="16" t="s">
        <v>221</v>
      </c>
      <c r="B6085" s="0" t="s">
        <v>13948</v>
      </c>
      <c r="C6085" s="0" t="n">
        <v>520</v>
      </c>
      <c r="D6085" s="0" t="str">
        <f aca="false">IFERROR(VLOOKUP($C6085,薬効分類マスタ!$A$2:$B$180,2,FALSE()),"未登録")</f>
        <v>漢方製剤</v>
      </c>
      <c r="E6085" s="16" t="s">
        <v>13942</v>
      </c>
      <c r="F6085" s="16" t="s">
        <v>224</v>
      </c>
      <c r="G6085" s="16" t="s">
        <v>13949</v>
      </c>
      <c r="H6085" s="16" t="s">
        <v>13372</v>
      </c>
      <c r="I6085" s="0" t="n">
        <v>16.7</v>
      </c>
      <c r="K6085" s="0" t="str">
        <f aca="false">IFERROR(IF(VLOOKUP($C6085,薬効分類マスタ!$A$2:$E$180,5,FALSE())=0,"",VLOOKUP($C6085,薬効分類マスタ!$A$2:$E$180,5,FALSE())),"")</f>
        <v/>
      </c>
      <c r="L6085" s="17"/>
      <c r="M6085" s="0" t="str">
        <f aca="false">IF($K6085="","",IF($L6085&lt;&gt;"",$L6085,VLOOKUP($C6085,薬効分類マスタ!$A$2:$F$180,6,FALSE())))</f>
        <v/>
      </c>
      <c r="N6085" s="0" t="str">
        <f aca="false">ASC(G6085)</f>
        <v>〔東洋〕十全大補湯ｴｷｽ細粒</v>
      </c>
      <c r="O6085" s="0" t="str">
        <f aca="false">ASC(E6085)</f>
        <v>十全大補湯ｴｷｽ</v>
      </c>
      <c r="P6085" s="16" t="n">
        <f aca="false">N(P6084)+IF($C6085=検索!$B$49,1,0)</f>
        <v>0</v>
      </c>
    </row>
    <row r="6086" customFormat="false" ht="15" hidden="false" customHeight="false" outlineLevel="0" collapsed="false">
      <c r="A6086" s="16" t="s">
        <v>221</v>
      </c>
      <c r="B6086" s="0" t="s">
        <v>13950</v>
      </c>
      <c r="C6086" s="0" t="n">
        <v>520</v>
      </c>
      <c r="D6086" s="0" t="str">
        <f aca="false">IFERROR(VLOOKUP($C6086,薬効分類マスタ!$A$2:$B$180,2,FALSE()),"未登録")</f>
        <v>漢方製剤</v>
      </c>
      <c r="E6086" s="16" t="s">
        <v>13942</v>
      </c>
      <c r="F6086" s="16" t="s">
        <v>224</v>
      </c>
      <c r="G6086" s="16" t="s">
        <v>13951</v>
      </c>
      <c r="H6086" s="16" t="s">
        <v>13422</v>
      </c>
      <c r="I6086" s="0" t="n">
        <v>21</v>
      </c>
      <c r="K6086" s="0" t="str">
        <f aca="false">IFERROR(IF(VLOOKUP($C6086,薬効分類マスタ!$A$2:$E$180,5,FALSE())=0,"",VLOOKUP($C6086,薬効分類マスタ!$A$2:$E$180,5,FALSE())),"")</f>
        <v/>
      </c>
      <c r="L6086" s="17"/>
      <c r="M6086" s="0" t="str">
        <f aca="false">IF($K6086="","",IF($L6086&lt;&gt;"",$L6086,VLOOKUP($C6086,薬効分類マスタ!$A$2:$F$180,6,FALSE())))</f>
        <v/>
      </c>
      <c r="N6086" s="0" t="str">
        <f aca="false">ASC(G6086)</f>
        <v>ｸﾗｼｴ十全大補湯ｴｷｽ細粒</v>
      </c>
      <c r="O6086" s="0" t="str">
        <f aca="false">ASC(E6086)</f>
        <v>十全大補湯ｴｷｽ</v>
      </c>
      <c r="P6086" s="16" t="n">
        <f aca="false">N(P6085)+IF($C6086=検索!$B$49,1,0)</f>
        <v>0</v>
      </c>
    </row>
    <row r="6087" customFormat="false" ht="15" hidden="false" customHeight="false" outlineLevel="0" collapsed="false">
      <c r="A6087" s="16" t="s">
        <v>221</v>
      </c>
      <c r="B6087" s="0" t="s">
        <v>13952</v>
      </c>
      <c r="C6087" s="0" t="n">
        <v>520</v>
      </c>
      <c r="D6087" s="0" t="str">
        <f aca="false">IFERROR(VLOOKUP($C6087,薬効分類マスタ!$A$2:$B$180,2,FALSE()),"未登録")</f>
        <v>漢方製剤</v>
      </c>
      <c r="E6087" s="16" t="s">
        <v>13942</v>
      </c>
      <c r="F6087" s="16" t="s">
        <v>224</v>
      </c>
      <c r="G6087" s="16" t="s">
        <v>13953</v>
      </c>
      <c r="H6087" s="16" t="s">
        <v>13378</v>
      </c>
      <c r="I6087" s="0" t="n">
        <v>7.2</v>
      </c>
      <c r="K6087" s="0" t="str">
        <f aca="false">IFERROR(IF(VLOOKUP($C6087,薬効分類マスタ!$A$2:$E$180,5,FALSE())=0,"",VLOOKUP($C6087,薬効分類マスタ!$A$2:$E$180,5,FALSE())),"")</f>
        <v/>
      </c>
      <c r="L6087" s="17"/>
      <c r="M6087" s="0" t="str">
        <f aca="false">IF($K6087="","",IF($L6087&lt;&gt;"",$L6087,VLOOKUP($C6087,薬効分類マスタ!$A$2:$F$180,6,FALSE())))</f>
        <v/>
      </c>
      <c r="N6087" s="0" t="str">
        <f aca="false">ASC(G6087)</f>
        <v>ｵｰｽｷﾞ十全大補湯ｴｷｽG</v>
      </c>
      <c r="O6087" s="0" t="str">
        <f aca="false">ASC(E6087)</f>
        <v>十全大補湯ｴｷｽ</v>
      </c>
      <c r="P6087" s="16" t="n">
        <f aca="false">N(P6086)+IF($C6087=検索!$B$49,1,0)</f>
        <v>0</v>
      </c>
    </row>
    <row r="6088" customFormat="false" ht="15" hidden="false" customHeight="false" outlineLevel="0" collapsed="false">
      <c r="A6088" s="16" t="s">
        <v>221</v>
      </c>
      <c r="B6088" s="0" t="s">
        <v>13954</v>
      </c>
      <c r="C6088" s="0" t="n">
        <v>520</v>
      </c>
      <c r="D6088" s="0" t="str">
        <f aca="false">IFERROR(VLOOKUP($C6088,薬効分類マスタ!$A$2:$B$180,2,FALSE()),"未登録")</f>
        <v>漢方製剤</v>
      </c>
      <c r="E6088" s="16" t="s">
        <v>13942</v>
      </c>
      <c r="F6088" s="16" t="s">
        <v>224</v>
      </c>
      <c r="G6088" s="16" t="s">
        <v>13955</v>
      </c>
      <c r="H6088" s="16" t="s">
        <v>9549</v>
      </c>
      <c r="I6088" s="0" t="n">
        <v>18.4</v>
      </c>
      <c r="K6088" s="0" t="str">
        <f aca="false">IFERROR(IF(VLOOKUP($C6088,薬効分類マスタ!$A$2:$E$180,5,FALSE())=0,"",VLOOKUP($C6088,薬効分類マスタ!$A$2:$E$180,5,FALSE())),"")</f>
        <v/>
      </c>
      <c r="L6088" s="17"/>
      <c r="M6088" s="0" t="str">
        <f aca="false">IF($K6088="","",IF($L6088&lt;&gt;"",$L6088,VLOOKUP($C6088,薬効分類マスタ!$A$2:$F$180,6,FALSE())))</f>
        <v/>
      </c>
      <c r="N6088" s="0" t="str">
        <f aca="false">ASC(G6088)</f>
        <v>ﾂﾑﾗ十全大補湯ｴｷｽ顆粒(医療用)</v>
      </c>
      <c r="O6088" s="0" t="str">
        <f aca="false">ASC(E6088)</f>
        <v>十全大補湯ｴｷｽ</v>
      </c>
      <c r="P6088" s="16" t="n">
        <f aca="false">N(P6087)+IF($C6088=検索!$B$49,1,0)</f>
        <v>0</v>
      </c>
    </row>
    <row r="6089" customFormat="false" ht="15" hidden="false" customHeight="false" outlineLevel="0" collapsed="false">
      <c r="A6089" s="16" t="s">
        <v>221</v>
      </c>
      <c r="B6089" s="0" t="s">
        <v>13956</v>
      </c>
      <c r="C6089" s="0" t="n">
        <v>520</v>
      </c>
      <c r="D6089" s="0" t="str">
        <f aca="false">IFERROR(VLOOKUP($C6089,薬効分類マスタ!$A$2:$B$180,2,FALSE()),"未登録")</f>
        <v>漢方製剤</v>
      </c>
      <c r="E6089" s="16" t="s">
        <v>13942</v>
      </c>
      <c r="F6089" s="16" t="s">
        <v>224</v>
      </c>
      <c r="G6089" s="16" t="s">
        <v>13957</v>
      </c>
      <c r="H6089" s="16" t="s">
        <v>7659</v>
      </c>
      <c r="I6089" s="0" t="n">
        <v>11.4</v>
      </c>
      <c r="K6089" s="0" t="str">
        <f aca="false">IFERROR(IF(VLOOKUP($C6089,薬効分類マスタ!$A$2:$E$180,5,FALSE())=0,"",VLOOKUP($C6089,薬効分類マスタ!$A$2:$E$180,5,FALSE())),"")</f>
        <v/>
      </c>
      <c r="L6089" s="17"/>
      <c r="M6089" s="0" t="str">
        <f aca="false">IF($K6089="","",IF($L6089&lt;&gt;"",$L6089,VLOOKUP($C6089,薬効分類マスタ!$A$2:$F$180,6,FALSE())))</f>
        <v/>
      </c>
      <c r="N6089" s="0" t="str">
        <f aca="false">ASC(G6089)</f>
        <v>本草十全大補湯ｴｷｽ顆粒-M</v>
      </c>
      <c r="O6089" s="0" t="str">
        <f aca="false">ASC(E6089)</f>
        <v>十全大補湯ｴｷｽ</v>
      </c>
      <c r="P6089" s="16" t="n">
        <f aca="false">N(P6088)+IF($C6089=検索!$B$49,1,0)</f>
        <v>0</v>
      </c>
    </row>
    <row r="6090" customFormat="false" ht="15" hidden="false" customHeight="false" outlineLevel="0" collapsed="false">
      <c r="A6090" s="16" t="s">
        <v>221</v>
      </c>
      <c r="B6090" s="0" t="s">
        <v>13958</v>
      </c>
      <c r="C6090" s="0" t="n">
        <v>520</v>
      </c>
      <c r="D6090" s="0" t="str">
        <f aca="false">IFERROR(VLOOKUP($C6090,薬効分類マスタ!$A$2:$B$180,2,FALSE()),"未登録")</f>
        <v>漢方製剤</v>
      </c>
      <c r="E6090" s="16" t="s">
        <v>13959</v>
      </c>
      <c r="F6090" s="16" t="s">
        <v>224</v>
      </c>
      <c r="G6090" s="16" t="s">
        <v>13960</v>
      </c>
      <c r="H6090" s="16" t="s">
        <v>13369</v>
      </c>
      <c r="I6090" s="0" t="n">
        <v>16.8</v>
      </c>
      <c r="K6090" s="0" t="str">
        <f aca="false">IFERROR(IF(VLOOKUP($C6090,薬効分類マスタ!$A$2:$E$180,5,FALSE())=0,"",VLOOKUP($C6090,薬効分類マスタ!$A$2:$E$180,5,FALSE())),"")</f>
        <v/>
      </c>
      <c r="L6090" s="17"/>
      <c r="M6090" s="0" t="str">
        <f aca="false">IF($K6090="","",IF($L6090&lt;&gt;"",$L6090,VLOOKUP($C6090,薬効分類マスタ!$A$2:$F$180,6,FALSE())))</f>
        <v/>
      </c>
      <c r="N6090" s="0" t="str">
        <f aca="false">ASC(G6090)</f>
        <v>ｺﾀﾛｰ十味敗毒湯ｴｷｽ細粒</v>
      </c>
      <c r="O6090" s="0" t="str">
        <f aca="false">ASC(E6090)</f>
        <v>十味敗毒湯ｴｷｽ</v>
      </c>
      <c r="P6090" s="16" t="n">
        <f aca="false">N(P6089)+IF($C6090=検索!$B$49,1,0)</f>
        <v>0</v>
      </c>
    </row>
    <row r="6091" customFormat="false" ht="15" hidden="false" customHeight="false" outlineLevel="0" collapsed="false">
      <c r="A6091" s="16" t="s">
        <v>221</v>
      </c>
      <c r="B6091" s="0" t="s">
        <v>13961</v>
      </c>
      <c r="C6091" s="0" t="n">
        <v>520</v>
      </c>
      <c r="D6091" s="0" t="str">
        <f aca="false">IFERROR(VLOOKUP($C6091,薬効分類マスタ!$A$2:$B$180,2,FALSE()),"未登録")</f>
        <v>漢方製剤</v>
      </c>
      <c r="E6091" s="16" t="s">
        <v>13959</v>
      </c>
      <c r="F6091" s="16" t="s">
        <v>224</v>
      </c>
      <c r="G6091" s="16" t="s">
        <v>13962</v>
      </c>
      <c r="H6091" s="16" t="s">
        <v>12963</v>
      </c>
      <c r="I6091" s="0" t="n">
        <v>11.7</v>
      </c>
      <c r="K6091" s="0" t="str">
        <f aca="false">IFERROR(IF(VLOOKUP($C6091,薬効分類マスタ!$A$2:$E$180,5,FALSE())=0,"",VLOOKUP($C6091,薬効分類マスタ!$A$2:$E$180,5,FALSE())),"")</f>
        <v/>
      </c>
      <c r="L6091" s="17"/>
      <c r="M6091" s="0" t="str">
        <f aca="false">IF($K6091="","",IF($L6091&lt;&gt;"",$L6091,VLOOKUP($C6091,薬効分類マスタ!$A$2:$F$180,6,FALSE())))</f>
        <v/>
      </c>
      <c r="N6091" s="0" t="str">
        <f aca="false">ASC(G6091)</f>
        <v>三和十味敗毒湯ｴｷｽ細粒</v>
      </c>
      <c r="O6091" s="0" t="str">
        <f aca="false">ASC(E6091)</f>
        <v>十味敗毒湯ｴｷｽ</v>
      </c>
      <c r="P6091" s="16" t="n">
        <f aca="false">N(P6090)+IF($C6091=検索!$B$49,1,0)</f>
        <v>0</v>
      </c>
    </row>
    <row r="6092" customFormat="false" ht="15" hidden="false" customHeight="false" outlineLevel="0" collapsed="false">
      <c r="A6092" s="16" t="s">
        <v>221</v>
      </c>
      <c r="B6092" s="0" t="s">
        <v>13963</v>
      </c>
      <c r="C6092" s="0" t="n">
        <v>520</v>
      </c>
      <c r="D6092" s="0" t="str">
        <f aca="false">IFERROR(VLOOKUP($C6092,薬効分類マスタ!$A$2:$B$180,2,FALSE()),"未登録")</f>
        <v>漢方製剤</v>
      </c>
      <c r="E6092" s="16" t="s">
        <v>13959</v>
      </c>
      <c r="F6092" s="16" t="s">
        <v>224</v>
      </c>
      <c r="G6092" s="16" t="s">
        <v>13964</v>
      </c>
      <c r="H6092" s="16" t="s">
        <v>13372</v>
      </c>
      <c r="I6092" s="0" t="n">
        <v>16.8</v>
      </c>
      <c r="K6092" s="0" t="str">
        <f aca="false">IFERROR(IF(VLOOKUP($C6092,薬効分類マスタ!$A$2:$E$180,5,FALSE())=0,"",VLOOKUP($C6092,薬効分類マスタ!$A$2:$E$180,5,FALSE())),"")</f>
        <v/>
      </c>
      <c r="L6092" s="17"/>
      <c r="M6092" s="0" t="str">
        <f aca="false">IF($K6092="","",IF($L6092&lt;&gt;"",$L6092,VLOOKUP($C6092,薬効分類マスタ!$A$2:$F$180,6,FALSE())))</f>
        <v/>
      </c>
      <c r="N6092" s="0" t="str">
        <f aca="false">ASC(G6092)</f>
        <v>〔東洋〕十味敗毒湯ｴｷｽ細粒</v>
      </c>
      <c r="O6092" s="0" t="str">
        <f aca="false">ASC(E6092)</f>
        <v>十味敗毒湯ｴｷｽ</v>
      </c>
      <c r="P6092" s="16" t="n">
        <f aca="false">N(P6091)+IF($C6092=検索!$B$49,1,0)</f>
        <v>0</v>
      </c>
    </row>
    <row r="6093" customFormat="false" ht="15" hidden="false" customHeight="false" outlineLevel="0" collapsed="false">
      <c r="A6093" s="16" t="s">
        <v>221</v>
      </c>
      <c r="B6093" s="0" t="s">
        <v>13965</v>
      </c>
      <c r="C6093" s="0" t="n">
        <v>520</v>
      </c>
      <c r="D6093" s="0" t="str">
        <f aca="false">IFERROR(VLOOKUP($C6093,薬効分類マスタ!$A$2:$B$180,2,FALSE()),"未登録")</f>
        <v>漢方製剤</v>
      </c>
      <c r="E6093" s="16" t="s">
        <v>13959</v>
      </c>
      <c r="F6093" s="16" t="s">
        <v>224</v>
      </c>
      <c r="G6093" s="16" t="s">
        <v>13966</v>
      </c>
      <c r="H6093" s="16" t="s">
        <v>13375</v>
      </c>
      <c r="I6093" s="0" t="n">
        <v>16.4</v>
      </c>
      <c r="K6093" s="0" t="str">
        <f aca="false">IFERROR(IF(VLOOKUP($C6093,薬効分類マスタ!$A$2:$E$180,5,FALSE())=0,"",VLOOKUP($C6093,薬効分類マスタ!$A$2:$E$180,5,FALSE())),"")</f>
        <v/>
      </c>
      <c r="L6093" s="17"/>
      <c r="M6093" s="0" t="str">
        <f aca="false">IF($K6093="","",IF($L6093&lt;&gt;"",$L6093,VLOOKUP($C6093,薬効分類マスタ!$A$2:$F$180,6,FALSE())))</f>
        <v/>
      </c>
      <c r="N6093" s="0" t="str">
        <f aca="false">ASC(G6093)</f>
        <v>ｸﾗｼｴ十味敗毒湯ｴｷｽ細粒</v>
      </c>
      <c r="O6093" s="0" t="str">
        <f aca="false">ASC(E6093)</f>
        <v>十味敗毒湯ｴｷｽ</v>
      </c>
      <c r="P6093" s="16" t="n">
        <f aca="false">N(P6092)+IF($C6093=検索!$B$49,1,0)</f>
        <v>0</v>
      </c>
    </row>
    <row r="6094" customFormat="false" ht="15" hidden="false" customHeight="false" outlineLevel="0" collapsed="false">
      <c r="A6094" s="16" t="s">
        <v>221</v>
      </c>
      <c r="B6094" s="0" t="s">
        <v>13967</v>
      </c>
      <c r="C6094" s="0" t="n">
        <v>520</v>
      </c>
      <c r="D6094" s="0" t="str">
        <f aca="false">IFERROR(VLOOKUP($C6094,薬効分類マスタ!$A$2:$B$180,2,FALSE()),"未登録")</f>
        <v>漢方製剤</v>
      </c>
      <c r="E6094" s="16" t="s">
        <v>13959</v>
      </c>
      <c r="F6094" s="16" t="s">
        <v>224</v>
      </c>
      <c r="G6094" s="16" t="s">
        <v>13968</v>
      </c>
      <c r="H6094" s="16" t="s">
        <v>13378</v>
      </c>
      <c r="I6094" s="0" t="n">
        <v>9.6</v>
      </c>
      <c r="K6094" s="0" t="str">
        <f aca="false">IFERROR(IF(VLOOKUP($C6094,薬効分類マスタ!$A$2:$E$180,5,FALSE())=0,"",VLOOKUP($C6094,薬効分類マスタ!$A$2:$E$180,5,FALSE())),"")</f>
        <v/>
      </c>
      <c r="L6094" s="17"/>
      <c r="M6094" s="0" t="str">
        <f aca="false">IF($K6094="","",IF($L6094&lt;&gt;"",$L6094,VLOOKUP($C6094,薬効分類マスタ!$A$2:$F$180,6,FALSE())))</f>
        <v/>
      </c>
      <c r="N6094" s="0" t="str">
        <f aca="false">ASC(G6094)</f>
        <v>ｵｰｽｷﾞ十味敗毒湯ｴｷｽG</v>
      </c>
      <c r="O6094" s="0" t="str">
        <f aca="false">ASC(E6094)</f>
        <v>十味敗毒湯ｴｷｽ</v>
      </c>
      <c r="P6094" s="16" t="n">
        <f aca="false">N(P6093)+IF($C6094=検索!$B$49,1,0)</f>
        <v>0</v>
      </c>
    </row>
    <row r="6095" customFormat="false" ht="15" hidden="false" customHeight="false" outlineLevel="0" collapsed="false">
      <c r="A6095" s="16" t="s">
        <v>221</v>
      </c>
      <c r="B6095" s="0" t="s">
        <v>13969</v>
      </c>
      <c r="C6095" s="0" t="n">
        <v>520</v>
      </c>
      <c r="D6095" s="0" t="str">
        <f aca="false">IFERROR(VLOOKUP($C6095,薬効分類マスタ!$A$2:$B$180,2,FALSE()),"未登録")</f>
        <v>漢方製剤</v>
      </c>
      <c r="E6095" s="16" t="s">
        <v>13959</v>
      </c>
      <c r="F6095" s="16" t="s">
        <v>224</v>
      </c>
      <c r="G6095" s="16" t="s">
        <v>13970</v>
      </c>
      <c r="H6095" s="16" t="s">
        <v>13381</v>
      </c>
      <c r="I6095" s="0" t="n">
        <v>10.5</v>
      </c>
      <c r="K6095" s="0" t="str">
        <f aca="false">IFERROR(IF(VLOOKUP($C6095,薬効分類マスタ!$A$2:$E$180,5,FALSE())=0,"",VLOOKUP($C6095,薬効分類マスタ!$A$2:$E$180,5,FALSE())),"")</f>
        <v/>
      </c>
      <c r="L6095" s="17"/>
      <c r="M6095" s="0" t="str">
        <f aca="false">IF($K6095="","",IF($L6095&lt;&gt;"",$L6095,VLOOKUP($C6095,薬効分類マスタ!$A$2:$F$180,6,FALSE())))</f>
        <v/>
      </c>
      <c r="N6095" s="0" t="str">
        <f aca="false">ASC(G6095)</f>
        <v>JPS十味敗毒湯ｴｷｽ顆粒〔調剤用〕</v>
      </c>
      <c r="O6095" s="0" t="str">
        <f aca="false">ASC(E6095)</f>
        <v>十味敗毒湯ｴｷｽ</v>
      </c>
      <c r="P6095" s="16" t="n">
        <f aca="false">N(P6094)+IF($C6095=検索!$B$49,1,0)</f>
        <v>0</v>
      </c>
    </row>
    <row r="6096" customFormat="false" ht="15" hidden="false" customHeight="false" outlineLevel="0" collapsed="false">
      <c r="A6096" s="16" t="s">
        <v>221</v>
      </c>
      <c r="B6096" s="0" t="s">
        <v>13971</v>
      </c>
      <c r="C6096" s="0" t="n">
        <v>520</v>
      </c>
      <c r="D6096" s="0" t="str">
        <f aca="false">IFERROR(VLOOKUP($C6096,薬効分類マスタ!$A$2:$B$180,2,FALSE()),"未登録")</f>
        <v>漢方製剤</v>
      </c>
      <c r="E6096" s="16" t="s">
        <v>13959</v>
      </c>
      <c r="F6096" s="16" t="s">
        <v>224</v>
      </c>
      <c r="G6096" s="16" t="s">
        <v>13972</v>
      </c>
      <c r="H6096" s="16" t="s">
        <v>13451</v>
      </c>
      <c r="I6096" s="0" t="n">
        <v>16.5</v>
      </c>
      <c r="K6096" s="0" t="str">
        <f aca="false">IFERROR(IF(VLOOKUP($C6096,薬効分類マスタ!$A$2:$E$180,5,FALSE())=0,"",VLOOKUP($C6096,薬効分類マスタ!$A$2:$E$180,5,FALSE())),"")</f>
        <v/>
      </c>
      <c r="L6096" s="17"/>
      <c r="M6096" s="0" t="str">
        <f aca="false">IF($K6096="","",IF($L6096&lt;&gt;"",$L6096,VLOOKUP($C6096,薬効分類マスタ!$A$2:$F$180,6,FALSE())))</f>
        <v/>
      </c>
      <c r="N6096" s="0" t="str">
        <f aca="false">ASC(G6096)</f>
        <v>太虎堂の十味敗毒湯ｴｷｽ顆粒</v>
      </c>
      <c r="O6096" s="0" t="str">
        <f aca="false">ASC(E6096)</f>
        <v>十味敗毒湯ｴｷｽ</v>
      </c>
      <c r="P6096" s="16" t="n">
        <f aca="false">N(P6095)+IF($C6096=検索!$B$49,1,0)</f>
        <v>0</v>
      </c>
    </row>
    <row r="6097" customFormat="false" ht="15" hidden="false" customHeight="false" outlineLevel="0" collapsed="false">
      <c r="A6097" s="16" t="s">
        <v>221</v>
      </c>
      <c r="B6097" s="0" t="s">
        <v>13973</v>
      </c>
      <c r="C6097" s="0" t="n">
        <v>520</v>
      </c>
      <c r="D6097" s="0" t="str">
        <f aca="false">IFERROR(VLOOKUP($C6097,薬効分類マスタ!$A$2:$B$180,2,FALSE()),"未登録")</f>
        <v>漢方製剤</v>
      </c>
      <c r="E6097" s="16" t="s">
        <v>13959</v>
      </c>
      <c r="F6097" s="16" t="s">
        <v>224</v>
      </c>
      <c r="G6097" s="16" t="s">
        <v>13974</v>
      </c>
      <c r="H6097" s="16" t="s">
        <v>9549</v>
      </c>
      <c r="I6097" s="0" t="n">
        <v>14.1</v>
      </c>
      <c r="K6097" s="0" t="str">
        <f aca="false">IFERROR(IF(VLOOKUP($C6097,薬効分類マスタ!$A$2:$E$180,5,FALSE())=0,"",VLOOKUP($C6097,薬効分類マスタ!$A$2:$E$180,5,FALSE())),"")</f>
        <v/>
      </c>
      <c r="L6097" s="17"/>
      <c r="M6097" s="0" t="str">
        <f aca="false">IF($K6097="","",IF($L6097&lt;&gt;"",$L6097,VLOOKUP($C6097,薬効分類マスタ!$A$2:$F$180,6,FALSE())))</f>
        <v/>
      </c>
      <c r="N6097" s="0" t="str">
        <f aca="false">ASC(G6097)</f>
        <v>ﾂﾑﾗ十味敗毒湯ｴｷｽ顆粒(医療用)</v>
      </c>
      <c r="O6097" s="0" t="str">
        <f aca="false">ASC(E6097)</f>
        <v>十味敗毒湯ｴｷｽ</v>
      </c>
      <c r="P6097" s="16" t="n">
        <f aca="false">N(P6096)+IF($C6097=検索!$B$49,1,0)</f>
        <v>0</v>
      </c>
    </row>
    <row r="6098" customFormat="false" ht="15" hidden="false" customHeight="false" outlineLevel="0" collapsed="false">
      <c r="A6098" s="16" t="s">
        <v>221</v>
      </c>
      <c r="B6098" s="0" t="s">
        <v>13975</v>
      </c>
      <c r="C6098" s="0" t="n">
        <v>520</v>
      </c>
      <c r="D6098" s="0" t="str">
        <f aca="false">IFERROR(VLOOKUP($C6098,薬効分類マスタ!$A$2:$B$180,2,FALSE()),"未登録")</f>
        <v>漢方製剤</v>
      </c>
      <c r="E6098" s="16" t="s">
        <v>13959</v>
      </c>
      <c r="F6098" s="16" t="s">
        <v>224</v>
      </c>
      <c r="G6098" s="16" t="s">
        <v>13976</v>
      </c>
      <c r="H6098" s="16" t="s">
        <v>7659</v>
      </c>
      <c r="I6098" s="0" t="n">
        <v>8.7</v>
      </c>
      <c r="K6098" s="0" t="str">
        <f aca="false">IFERROR(IF(VLOOKUP($C6098,薬効分類マスタ!$A$2:$E$180,5,FALSE())=0,"",VLOOKUP($C6098,薬効分類マスタ!$A$2:$E$180,5,FALSE())),"")</f>
        <v/>
      </c>
      <c r="L6098" s="17"/>
      <c r="M6098" s="0" t="str">
        <f aca="false">IF($K6098="","",IF($L6098&lt;&gt;"",$L6098,VLOOKUP($C6098,薬効分類マスタ!$A$2:$F$180,6,FALSE())))</f>
        <v/>
      </c>
      <c r="N6098" s="0" t="str">
        <f aca="false">ASC(G6098)</f>
        <v>本草十味敗毒湯ｴｷｽ顆粒-M</v>
      </c>
      <c r="O6098" s="0" t="str">
        <f aca="false">ASC(E6098)</f>
        <v>十味敗毒湯ｴｷｽ</v>
      </c>
      <c r="P6098" s="16" t="n">
        <f aca="false">N(P6097)+IF($C6098=検索!$B$49,1,0)</f>
        <v>0</v>
      </c>
    </row>
    <row r="6099" customFormat="false" ht="15" hidden="false" customHeight="false" outlineLevel="0" collapsed="false">
      <c r="A6099" s="16" t="s">
        <v>221</v>
      </c>
      <c r="B6099" s="0" t="s">
        <v>13977</v>
      </c>
      <c r="C6099" s="0" t="n">
        <v>520</v>
      </c>
      <c r="D6099" s="0" t="str">
        <f aca="false">IFERROR(VLOOKUP($C6099,薬効分類マスタ!$A$2:$B$180,2,FALSE()),"未登録")</f>
        <v>漢方製剤</v>
      </c>
      <c r="E6099" s="16" t="s">
        <v>13959</v>
      </c>
      <c r="F6099" s="16" t="s">
        <v>1027</v>
      </c>
      <c r="G6099" s="16" t="s">
        <v>13978</v>
      </c>
      <c r="H6099" s="16" t="s">
        <v>13422</v>
      </c>
      <c r="I6099" s="0" t="n">
        <v>6.3</v>
      </c>
      <c r="K6099" s="0" t="str">
        <f aca="false">IFERROR(IF(VLOOKUP($C6099,薬効分類マスタ!$A$2:$E$180,5,FALSE())=0,"",VLOOKUP($C6099,薬効分類マスタ!$A$2:$E$180,5,FALSE())),"")</f>
        <v/>
      </c>
      <c r="L6099" s="17"/>
      <c r="M6099" s="0" t="str">
        <f aca="false">IF($K6099="","",IF($L6099&lt;&gt;"",$L6099,VLOOKUP($C6099,薬効分類マスタ!$A$2:$F$180,6,FALSE())))</f>
        <v/>
      </c>
      <c r="N6099" s="0" t="str">
        <f aca="false">ASC(G6099)</f>
        <v>ｸﾗｼｴ十味敗毒湯ｴｷｽ錠</v>
      </c>
      <c r="O6099" s="0" t="str">
        <f aca="false">ASC(E6099)</f>
        <v>十味敗毒湯ｴｷｽ</v>
      </c>
      <c r="P6099" s="16" t="n">
        <f aca="false">N(P6098)+IF($C6099=検索!$B$49,1,0)</f>
        <v>0</v>
      </c>
    </row>
    <row r="6100" customFormat="false" ht="15" hidden="false" customHeight="false" outlineLevel="0" collapsed="false">
      <c r="A6100" s="16" t="s">
        <v>221</v>
      </c>
      <c r="B6100" s="0" t="s">
        <v>13979</v>
      </c>
      <c r="C6100" s="0" t="n">
        <v>520</v>
      </c>
      <c r="D6100" s="0" t="str">
        <f aca="false">IFERROR(VLOOKUP($C6100,薬効分類マスタ!$A$2:$B$180,2,FALSE()),"未登録")</f>
        <v>漢方製剤</v>
      </c>
      <c r="E6100" s="16" t="s">
        <v>13980</v>
      </c>
      <c r="F6100" s="16" t="s">
        <v>224</v>
      </c>
      <c r="G6100" s="16" t="s">
        <v>13981</v>
      </c>
      <c r="H6100" s="16" t="s">
        <v>13451</v>
      </c>
      <c r="I6100" s="0" t="n">
        <v>15.2</v>
      </c>
      <c r="K6100" s="0" t="str">
        <f aca="false">IFERROR(IF(VLOOKUP($C6100,薬効分類マスタ!$A$2:$E$180,5,FALSE())=0,"",VLOOKUP($C6100,薬効分類マスタ!$A$2:$E$180,5,FALSE())),"")</f>
        <v/>
      </c>
      <c r="L6100" s="17"/>
      <c r="M6100" s="0" t="str">
        <f aca="false">IF($K6100="","",IF($L6100&lt;&gt;"",$L6100,VLOOKUP($C6100,薬効分類マスタ!$A$2:$F$180,6,FALSE())))</f>
        <v/>
      </c>
      <c r="N6100" s="0" t="str">
        <f aca="false">ASC(G6100)</f>
        <v>太虎堂の潤腸湯ｴｷｽ顆粒</v>
      </c>
      <c r="O6100" s="0" t="str">
        <f aca="false">ASC(E6100)</f>
        <v>潤腸湯ｴｷｽ</v>
      </c>
      <c r="P6100" s="16" t="n">
        <f aca="false">N(P6099)+IF($C6100=検索!$B$49,1,0)</f>
        <v>0</v>
      </c>
    </row>
    <row r="6101" customFormat="false" ht="15" hidden="false" customHeight="false" outlineLevel="0" collapsed="false">
      <c r="A6101" s="16" t="s">
        <v>221</v>
      </c>
      <c r="B6101" s="0" t="s">
        <v>13982</v>
      </c>
      <c r="C6101" s="0" t="n">
        <v>520</v>
      </c>
      <c r="D6101" s="0" t="str">
        <f aca="false">IFERROR(VLOOKUP($C6101,薬効分類マスタ!$A$2:$B$180,2,FALSE()),"未登録")</f>
        <v>漢方製剤</v>
      </c>
      <c r="E6101" s="16" t="s">
        <v>13980</v>
      </c>
      <c r="F6101" s="16" t="s">
        <v>224</v>
      </c>
      <c r="G6101" s="16" t="s">
        <v>13983</v>
      </c>
      <c r="H6101" s="16" t="s">
        <v>9549</v>
      </c>
      <c r="I6101" s="0" t="n">
        <v>15.2</v>
      </c>
      <c r="K6101" s="0" t="str">
        <f aca="false">IFERROR(IF(VLOOKUP($C6101,薬効分類マスタ!$A$2:$E$180,5,FALSE())=0,"",VLOOKUP($C6101,薬効分類マスタ!$A$2:$E$180,5,FALSE())),"")</f>
        <v/>
      </c>
      <c r="L6101" s="17"/>
      <c r="M6101" s="0" t="str">
        <f aca="false">IF($K6101="","",IF($L6101&lt;&gt;"",$L6101,VLOOKUP($C6101,薬効分類マスタ!$A$2:$F$180,6,FALSE())))</f>
        <v/>
      </c>
      <c r="N6101" s="0" t="str">
        <f aca="false">ASC(G6101)</f>
        <v>ﾂﾑﾗ潤腸湯ｴｷｽ顆粒(医療用)</v>
      </c>
      <c r="O6101" s="0" t="str">
        <f aca="false">ASC(E6101)</f>
        <v>潤腸湯ｴｷｽ</v>
      </c>
      <c r="P6101" s="16" t="n">
        <f aca="false">N(P6100)+IF($C6101=検索!$B$49,1,0)</f>
        <v>0</v>
      </c>
    </row>
    <row r="6102" customFormat="false" ht="15" hidden="false" customHeight="false" outlineLevel="0" collapsed="false">
      <c r="A6102" s="16" t="s">
        <v>221</v>
      </c>
      <c r="B6102" s="0" t="s">
        <v>13984</v>
      </c>
      <c r="C6102" s="0" t="n">
        <v>520</v>
      </c>
      <c r="D6102" s="0" t="str">
        <f aca="false">IFERROR(VLOOKUP($C6102,薬効分類マスタ!$A$2:$B$180,2,FALSE()),"未登録")</f>
        <v>漢方製剤</v>
      </c>
      <c r="E6102" s="16" t="s">
        <v>13985</v>
      </c>
      <c r="F6102" s="16" t="s">
        <v>224</v>
      </c>
      <c r="G6102" s="16" t="s">
        <v>13986</v>
      </c>
      <c r="H6102" s="16" t="s">
        <v>13369</v>
      </c>
      <c r="I6102" s="0" t="n">
        <v>6.9</v>
      </c>
      <c r="K6102" s="0" t="str">
        <f aca="false">IFERROR(IF(VLOOKUP($C6102,薬効分類マスタ!$A$2:$E$180,5,FALSE())=0,"",VLOOKUP($C6102,薬効分類マスタ!$A$2:$E$180,5,FALSE())),"")</f>
        <v/>
      </c>
      <c r="L6102" s="17"/>
      <c r="M6102" s="0" t="str">
        <f aca="false">IF($K6102="","",IF($L6102&lt;&gt;"",$L6102,VLOOKUP($C6102,薬効分類マスタ!$A$2:$F$180,6,FALSE())))</f>
        <v/>
      </c>
      <c r="N6102" s="0" t="str">
        <f aca="false">ASC(G6102)</f>
        <v>ｺﾀﾛｰ小建中湯ｴｷｽ細粒</v>
      </c>
      <c r="O6102" s="0" t="str">
        <f aca="false">ASC(E6102)</f>
        <v>小建中湯ｴｷｽ</v>
      </c>
      <c r="P6102" s="16" t="n">
        <f aca="false">N(P6101)+IF($C6102=検索!$B$49,1,0)</f>
        <v>0</v>
      </c>
    </row>
    <row r="6103" customFormat="false" ht="15" hidden="false" customHeight="false" outlineLevel="0" collapsed="false">
      <c r="A6103" s="16" t="s">
        <v>221</v>
      </c>
      <c r="B6103" s="0" t="s">
        <v>13987</v>
      </c>
      <c r="C6103" s="0" t="n">
        <v>520</v>
      </c>
      <c r="D6103" s="0" t="str">
        <f aca="false">IFERROR(VLOOKUP($C6103,薬効分類マスタ!$A$2:$B$180,2,FALSE()),"未登録")</f>
        <v>漢方製剤</v>
      </c>
      <c r="E6103" s="16" t="s">
        <v>13985</v>
      </c>
      <c r="F6103" s="16" t="s">
        <v>224</v>
      </c>
      <c r="G6103" s="16" t="s">
        <v>13988</v>
      </c>
      <c r="H6103" s="16" t="s">
        <v>13378</v>
      </c>
      <c r="I6103" s="0" t="n">
        <v>6.9</v>
      </c>
      <c r="K6103" s="0" t="str">
        <f aca="false">IFERROR(IF(VLOOKUP($C6103,薬効分類マスタ!$A$2:$E$180,5,FALSE())=0,"",VLOOKUP($C6103,薬効分類マスタ!$A$2:$E$180,5,FALSE())),"")</f>
        <v/>
      </c>
      <c r="L6103" s="17"/>
      <c r="M6103" s="0" t="str">
        <f aca="false">IF($K6103="","",IF($L6103&lt;&gt;"",$L6103,VLOOKUP($C6103,薬効分類マスタ!$A$2:$F$180,6,FALSE())))</f>
        <v/>
      </c>
      <c r="N6103" s="0" t="str">
        <f aca="false">ASC(G6103)</f>
        <v>ｵｰｽｷﾞ小建中湯ｴｷｽG</v>
      </c>
      <c r="O6103" s="0" t="str">
        <f aca="false">ASC(E6103)</f>
        <v>小建中湯ｴｷｽ</v>
      </c>
      <c r="P6103" s="16" t="n">
        <f aca="false">N(P6102)+IF($C6103=検索!$B$49,1,0)</f>
        <v>0</v>
      </c>
    </row>
    <row r="6104" customFormat="false" ht="15" hidden="false" customHeight="false" outlineLevel="0" collapsed="false">
      <c r="A6104" s="16" t="s">
        <v>221</v>
      </c>
      <c r="B6104" s="0" t="s">
        <v>13989</v>
      </c>
      <c r="C6104" s="0" t="n">
        <v>520</v>
      </c>
      <c r="D6104" s="0" t="str">
        <f aca="false">IFERROR(VLOOKUP($C6104,薬効分類マスタ!$A$2:$B$180,2,FALSE()),"未登録")</f>
        <v>漢方製剤</v>
      </c>
      <c r="E6104" s="16" t="s">
        <v>13985</v>
      </c>
      <c r="F6104" s="16" t="s">
        <v>224</v>
      </c>
      <c r="G6104" s="16" t="s">
        <v>13990</v>
      </c>
      <c r="H6104" s="16" t="s">
        <v>9549</v>
      </c>
      <c r="I6104" s="0" t="n">
        <v>6.9</v>
      </c>
      <c r="K6104" s="0" t="str">
        <f aca="false">IFERROR(IF(VLOOKUP($C6104,薬効分類マスタ!$A$2:$E$180,5,FALSE())=0,"",VLOOKUP($C6104,薬効分類マスタ!$A$2:$E$180,5,FALSE())),"")</f>
        <v/>
      </c>
      <c r="L6104" s="17"/>
      <c r="M6104" s="0" t="str">
        <f aca="false">IF($K6104="","",IF($L6104&lt;&gt;"",$L6104,VLOOKUP($C6104,薬効分類マスタ!$A$2:$F$180,6,FALSE())))</f>
        <v/>
      </c>
      <c r="N6104" s="0" t="str">
        <f aca="false">ASC(G6104)</f>
        <v>ﾂﾑﾗ小建中湯ｴｷｽ顆粒(医療用)</v>
      </c>
      <c r="O6104" s="0" t="str">
        <f aca="false">ASC(E6104)</f>
        <v>小建中湯ｴｷｽ</v>
      </c>
      <c r="P6104" s="16" t="n">
        <f aca="false">N(P6103)+IF($C6104=検索!$B$49,1,0)</f>
        <v>0</v>
      </c>
    </row>
    <row r="6105" customFormat="false" ht="15" hidden="false" customHeight="false" outlineLevel="0" collapsed="false">
      <c r="A6105" s="16" t="s">
        <v>221</v>
      </c>
      <c r="B6105" s="0" t="s">
        <v>13991</v>
      </c>
      <c r="C6105" s="0" t="n">
        <v>520</v>
      </c>
      <c r="D6105" s="0" t="str">
        <f aca="false">IFERROR(VLOOKUP($C6105,薬効分類マスタ!$A$2:$B$180,2,FALSE()),"未登録")</f>
        <v>漢方製剤</v>
      </c>
      <c r="E6105" s="16" t="s">
        <v>13992</v>
      </c>
      <c r="F6105" s="16" t="s">
        <v>224</v>
      </c>
      <c r="G6105" s="16" t="s">
        <v>13993</v>
      </c>
      <c r="H6105" s="16" t="s">
        <v>13369</v>
      </c>
      <c r="I6105" s="0" t="n">
        <v>23.1</v>
      </c>
      <c r="K6105" s="0" t="str">
        <f aca="false">IFERROR(IF(VLOOKUP($C6105,薬効分類マスタ!$A$2:$E$180,5,FALSE())=0,"",VLOOKUP($C6105,薬効分類マスタ!$A$2:$E$180,5,FALSE())),"")</f>
        <v/>
      </c>
      <c r="L6105" s="17"/>
      <c r="M6105" s="0" t="str">
        <f aca="false">IF($K6105="","",IF($L6105&lt;&gt;"",$L6105,VLOOKUP($C6105,薬効分類マスタ!$A$2:$F$180,6,FALSE())))</f>
        <v/>
      </c>
      <c r="N6105" s="0" t="str">
        <f aca="false">ASC(G6105)</f>
        <v>ｺﾀﾛｰ小柴胡湯ｴｷｽ細粒</v>
      </c>
      <c r="O6105" s="0" t="str">
        <f aca="false">ASC(E6105)</f>
        <v>小柴胡湯ｴｷｽ</v>
      </c>
      <c r="P6105" s="16" t="n">
        <f aca="false">N(P6104)+IF($C6105=検索!$B$49,1,0)</f>
        <v>0</v>
      </c>
    </row>
    <row r="6106" customFormat="false" ht="15" hidden="false" customHeight="false" outlineLevel="0" collapsed="false">
      <c r="A6106" s="16" t="s">
        <v>221</v>
      </c>
      <c r="B6106" s="0" t="s">
        <v>13994</v>
      </c>
      <c r="C6106" s="0" t="n">
        <v>520</v>
      </c>
      <c r="D6106" s="0" t="str">
        <f aca="false">IFERROR(VLOOKUP($C6106,薬効分類マスタ!$A$2:$B$180,2,FALSE()),"未登録")</f>
        <v>漢方製剤</v>
      </c>
      <c r="E6106" s="16" t="s">
        <v>13992</v>
      </c>
      <c r="F6106" s="16" t="s">
        <v>224</v>
      </c>
      <c r="G6106" s="16" t="s">
        <v>13995</v>
      </c>
      <c r="H6106" s="16" t="s">
        <v>12963</v>
      </c>
      <c r="I6106" s="0" t="n">
        <v>18.7</v>
      </c>
      <c r="K6106" s="0" t="str">
        <f aca="false">IFERROR(IF(VLOOKUP($C6106,薬効分類マスタ!$A$2:$E$180,5,FALSE())=0,"",VLOOKUP($C6106,薬効分類マスタ!$A$2:$E$180,5,FALSE())),"")</f>
        <v/>
      </c>
      <c r="L6106" s="17"/>
      <c r="M6106" s="0" t="str">
        <f aca="false">IF($K6106="","",IF($L6106&lt;&gt;"",$L6106,VLOOKUP($C6106,薬効分類マスタ!$A$2:$F$180,6,FALSE())))</f>
        <v/>
      </c>
      <c r="N6106" s="0" t="str">
        <f aca="false">ASC(G6106)</f>
        <v>三和小柴胡湯ｴｷｽ細粒</v>
      </c>
      <c r="O6106" s="0" t="str">
        <f aca="false">ASC(E6106)</f>
        <v>小柴胡湯ｴｷｽ</v>
      </c>
      <c r="P6106" s="16" t="n">
        <f aca="false">N(P6105)+IF($C6106=検索!$B$49,1,0)</f>
        <v>0</v>
      </c>
    </row>
    <row r="6107" customFormat="false" ht="15" hidden="false" customHeight="false" outlineLevel="0" collapsed="false">
      <c r="A6107" s="16" t="s">
        <v>221</v>
      </c>
      <c r="B6107" s="0" t="s">
        <v>13996</v>
      </c>
      <c r="C6107" s="0" t="n">
        <v>520</v>
      </c>
      <c r="D6107" s="0" t="str">
        <f aca="false">IFERROR(VLOOKUP($C6107,薬効分類マスタ!$A$2:$B$180,2,FALSE()),"未登録")</f>
        <v>漢方製剤</v>
      </c>
      <c r="E6107" s="16" t="s">
        <v>13992</v>
      </c>
      <c r="F6107" s="16" t="s">
        <v>224</v>
      </c>
      <c r="G6107" s="16" t="s">
        <v>13997</v>
      </c>
      <c r="H6107" s="16" t="s">
        <v>13417</v>
      </c>
      <c r="I6107" s="0" t="n">
        <v>34.9</v>
      </c>
      <c r="K6107" s="0" t="str">
        <f aca="false">IFERROR(IF(VLOOKUP($C6107,薬効分類マスタ!$A$2:$E$180,5,FALSE())=0,"",VLOOKUP($C6107,薬効分類マスタ!$A$2:$E$180,5,FALSE())),"")</f>
        <v/>
      </c>
      <c r="L6107" s="17"/>
      <c r="M6107" s="0" t="str">
        <f aca="false">IF($K6107="","",IF($L6107&lt;&gt;"",$L6107,VLOOKUP($C6107,薬効分類マスタ!$A$2:$F$180,6,FALSE())))</f>
        <v/>
      </c>
      <c r="N6107" s="0" t="str">
        <f aca="false">ASC(G6107)</f>
        <v>ｼﾞｭﾝｺｳ　小柴胡湯FCｴｷｽ細粒　医療用</v>
      </c>
      <c r="O6107" s="0" t="str">
        <f aca="false">ASC(E6107)</f>
        <v>小柴胡湯ｴｷｽ</v>
      </c>
      <c r="P6107" s="16" t="n">
        <f aca="false">N(P6106)+IF($C6107=検索!$B$49,1,0)</f>
        <v>0</v>
      </c>
    </row>
    <row r="6108" customFormat="false" ht="15" hidden="false" customHeight="false" outlineLevel="0" collapsed="false">
      <c r="A6108" s="16" t="s">
        <v>221</v>
      </c>
      <c r="B6108" s="0" t="s">
        <v>13998</v>
      </c>
      <c r="C6108" s="0" t="n">
        <v>520</v>
      </c>
      <c r="D6108" s="0" t="str">
        <f aca="false">IFERROR(VLOOKUP($C6108,薬効分類マスタ!$A$2:$B$180,2,FALSE()),"未登録")</f>
        <v>漢方製剤</v>
      </c>
      <c r="E6108" s="16" t="s">
        <v>13992</v>
      </c>
      <c r="F6108" s="16" t="s">
        <v>224</v>
      </c>
      <c r="G6108" s="16" t="s">
        <v>13999</v>
      </c>
      <c r="H6108" s="16" t="s">
        <v>13372</v>
      </c>
      <c r="I6108" s="0" t="n">
        <v>28</v>
      </c>
      <c r="K6108" s="0" t="str">
        <f aca="false">IFERROR(IF(VLOOKUP($C6108,薬効分類マスタ!$A$2:$E$180,5,FALSE())=0,"",VLOOKUP($C6108,薬効分類マスタ!$A$2:$E$180,5,FALSE())),"")</f>
        <v/>
      </c>
      <c r="L6108" s="17"/>
      <c r="M6108" s="0" t="str">
        <f aca="false">IF($K6108="","",IF($L6108&lt;&gt;"",$L6108,VLOOKUP($C6108,薬効分類マスタ!$A$2:$F$180,6,FALSE())))</f>
        <v/>
      </c>
      <c r="N6108" s="0" t="str">
        <f aca="false">ASC(G6108)</f>
        <v>〔東洋〕小柴胡湯ｴｷｽ細粒</v>
      </c>
      <c r="O6108" s="0" t="str">
        <f aca="false">ASC(E6108)</f>
        <v>小柴胡湯ｴｷｽ</v>
      </c>
      <c r="P6108" s="16" t="n">
        <f aca="false">N(P6107)+IF($C6108=検索!$B$49,1,0)</f>
        <v>0</v>
      </c>
    </row>
    <row r="6109" customFormat="false" ht="15" hidden="false" customHeight="false" outlineLevel="0" collapsed="false">
      <c r="A6109" s="16" t="s">
        <v>221</v>
      </c>
      <c r="B6109" s="0" t="s">
        <v>14000</v>
      </c>
      <c r="C6109" s="0" t="n">
        <v>520</v>
      </c>
      <c r="D6109" s="0" t="str">
        <f aca="false">IFERROR(VLOOKUP($C6109,薬効分類マスタ!$A$2:$B$180,2,FALSE()),"未登録")</f>
        <v>漢方製剤</v>
      </c>
      <c r="E6109" s="16" t="s">
        <v>13992</v>
      </c>
      <c r="F6109" s="16" t="s">
        <v>224</v>
      </c>
      <c r="G6109" s="16" t="s">
        <v>14001</v>
      </c>
      <c r="H6109" s="16" t="s">
        <v>13375</v>
      </c>
      <c r="I6109" s="0" t="n">
        <v>30.5</v>
      </c>
      <c r="K6109" s="0" t="str">
        <f aca="false">IFERROR(IF(VLOOKUP($C6109,薬効分類マスタ!$A$2:$E$180,5,FALSE())=0,"",VLOOKUP($C6109,薬効分類マスタ!$A$2:$E$180,5,FALSE())),"")</f>
        <v/>
      </c>
      <c r="L6109" s="17"/>
      <c r="M6109" s="0" t="str">
        <f aca="false">IF($K6109="","",IF($L6109&lt;&gt;"",$L6109,VLOOKUP($C6109,薬効分類マスタ!$A$2:$F$180,6,FALSE())))</f>
        <v/>
      </c>
      <c r="N6109" s="0" t="str">
        <f aca="false">ASC(G6109)</f>
        <v>ｸﾗｼｴ小柴胡湯ｴｷｽ細粒</v>
      </c>
      <c r="O6109" s="0" t="str">
        <f aca="false">ASC(E6109)</f>
        <v>小柴胡湯ｴｷｽ</v>
      </c>
      <c r="P6109" s="16" t="n">
        <f aca="false">N(P6108)+IF($C6109=検索!$B$49,1,0)</f>
        <v>0</v>
      </c>
    </row>
    <row r="6110" customFormat="false" ht="15" hidden="false" customHeight="false" outlineLevel="0" collapsed="false">
      <c r="A6110" s="16" t="s">
        <v>221</v>
      </c>
      <c r="B6110" s="0" t="s">
        <v>14002</v>
      </c>
      <c r="C6110" s="0" t="n">
        <v>520</v>
      </c>
      <c r="D6110" s="0" t="str">
        <f aca="false">IFERROR(VLOOKUP($C6110,薬効分類マスタ!$A$2:$B$180,2,FALSE()),"未登録")</f>
        <v>漢方製剤</v>
      </c>
      <c r="E6110" s="16" t="s">
        <v>13992</v>
      </c>
      <c r="F6110" s="16" t="s">
        <v>224</v>
      </c>
      <c r="G6110" s="16" t="s">
        <v>14003</v>
      </c>
      <c r="H6110" s="16" t="s">
        <v>13378</v>
      </c>
      <c r="I6110" s="0" t="n">
        <v>19.7</v>
      </c>
      <c r="K6110" s="0" t="str">
        <f aca="false">IFERROR(IF(VLOOKUP($C6110,薬効分類マスタ!$A$2:$E$180,5,FALSE())=0,"",VLOOKUP($C6110,薬効分類マスタ!$A$2:$E$180,5,FALSE())),"")</f>
        <v/>
      </c>
      <c r="L6110" s="17"/>
      <c r="M6110" s="0" t="str">
        <f aca="false">IF($K6110="","",IF($L6110&lt;&gt;"",$L6110,VLOOKUP($C6110,薬効分類マスタ!$A$2:$F$180,6,FALSE())))</f>
        <v/>
      </c>
      <c r="N6110" s="0" t="str">
        <f aca="false">ASC(G6110)</f>
        <v>ｵｰｽｷﾞ小柴胡湯ｴｷｽG</v>
      </c>
      <c r="O6110" s="0" t="str">
        <f aca="false">ASC(E6110)</f>
        <v>小柴胡湯ｴｷｽ</v>
      </c>
      <c r="P6110" s="16" t="n">
        <f aca="false">N(P6109)+IF($C6110=検索!$B$49,1,0)</f>
        <v>0</v>
      </c>
    </row>
    <row r="6111" customFormat="false" ht="15" hidden="false" customHeight="false" outlineLevel="0" collapsed="false">
      <c r="A6111" s="16" t="s">
        <v>221</v>
      </c>
      <c r="B6111" s="0" t="s">
        <v>14004</v>
      </c>
      <c r="C6111" s="0" t="n">
        <v>520</v>
      </c>
      <c r="D6111" s="0" t="str">
        <f aca="false">IFERROR(VLOOKUP($C6111,薬効分類マスタ!$A$2:$B$180,2,FALSE()),"未登録")</f>
        <v>漢方製剤</v>
      </c>
      <c r="E6111" s="16" t="s">
        <v>13992</v>
      </c>
      <c r="F6111" s="16" t="s">
        <v>224</v>
      </c>
      <c r="G6111" s="16" t="s">
        <v>14005</v>
      </c>
      <c r="H6111" s="16" t="s">
        <v>13381</v>
      </c>
      <c r="I6111" s="0" t="n">
        <v>20.3</v>
      </c>
      <c r="K6111" s="0" t="str">
        <f aca="false">IFERROR(IF(VLOOKUP($C6111,薬効分類マスタ!$A$2:$E$180,5,FALSE())=0,"",VLOOKUP($C6111,薬効分類マスタ!$A$2:$E$180,5,FALSE())),"")</f>
        <v/>
      </c>
      <c r="L6111" s="17"/>
      <c r="M6111" s="0" t="str">
        <f aca="false">IF($K6111="","",IF($L6111&lt;&gt;"",$L6111,VLOOKUP($C6111,薬効分類マスタ!$A$2:$F$180,6,FALSE())))</f>
        <v/>
      </c>
      <c r="N6111" s="0" t="str">
        <f aca="false">ASC(G6111)</f>
        <v>JPS小柴胡湯ｴｷｽ顆粒〔調剤用〕</v>
      </c>
      <c r="O6111" s="0" t="str">
        <f aca="false">ASC(E6111)</f>
        <v>小柴胡湯ｴｷｽ</v>
      </c>
      <c r="P6111" s="16" t="n">
        <f aca="false">N(P6110)+IF($C6111=検索!$B$49,1,0)</f>
        <v>0</v>
      </c>
    </row>
    <row r="6112" customFormat="false" ht="15" hidden="false" customHeight="false" outlineLevel="0" collapsed="false">
      <c r="A6112" s="16" t="s">
        <v>221</v>
      </c>
      <c r="B6112" s="0" t="s">
        <v>14006</v>
      </c>
      <c r="C6112" s="0" t="n">
        <v>520</v>
      </c>
      <c r="D6112" s="0" t="str">
        <f aca="false">IFERROR(VLOOKUP($C6112,薬効分類マスタ!$A$2:$B$180,2,FALSE()),"未登録")</f>
        <v>漢方製剤</v>
      </c>
      <c r="E6112" s="16" t="s">
        <v>13992</v>
      </c>
      <c r="F6112" s="16" t="s">
        <v>224</v>
      </c>
      <c r="G6112" s="16" t="s">
        <v>14007</v>
      </c>
      <c r="H6112" s="16" t="s">
        <v>13451</v>
      </c>
      <c r="I6112" s="0" t="n">
        <v>24.3</v>
      </c>
      <c r="K6112" s="0" t="str">
        <f aca="false">IFERROR(IF(VLOOKUP($C6112,薬効分類マスタ!$A$2:$E$180,5,FALSE())=0,"",VLOOKUP($C6112,薬効分類マスタ!$A$2:$E$180,5,FALSE())),"")</f>
        <v/>
      </c>
      <c r="L6112" s="17"/>
      <c r="M6112" s="0" t="str">
        <f aca="false">IF($K6112="","",IF($L6112&lt;&gt;"",$L6112,VLOOKUP($C6112,薬効分類マスタ!$A$2:$F$180,6,FALSE())))</f>
        <v/>
      </c>
      <c r="N6112" s="0" t="str">
        <f aca="false">ASC(G6112)</f>
        <v>太虎堂の小柴胡湯ｴｷｽ顆粒</v>
      </c>
      <c r="O6112" s="0" t="str">
        <f aca="false">ASC(E6112)</f>
        <v>小柴胡湯ｴｷｽ</v>
      </c>
      <c r="P6112" s="16" t="n">
        <f aca="false">N(P6111)+IF($C6112=検索!$B$49,1,0)</f>
        <v>0</v>
      </c>
    </row>
    <row r="6113" customFormat="false" ht="15" hidden="false" customHeight="false" outlineLevel="0" collapsed="false">
      <c r="A6113" s="16" t="s">
        <v>221</v>
      </c>
      <c r="B6113" s="0" t="s">
        <v>14008</v>
      </c>
      <c r="C6113" s="0" t="n">
        <v>520</v>
      </c>
      <c r="D6113" s="0" t="str">
        <f aca="false">IFERROR(VLOOKUP($C6113,薬効分類マスタ!$A$2:$B$180,2,FALSE()),"未登録")</f>
        <v>漢方製剤</v>
      </c>
      <c r="E6113" s="16" t="s">
        <v>13992</v>
      </c>
      <c r="F6113" s="16" t="s">
        <v>224</v>
      </c>
      <c r="G6113" s="16" t="s">
        <v>14009</v>
      </c>
      <c r="H6113" s="16" t="s">
        <v>9549</v>
      </c>
      <c r="I6113" s="0" t="n">
        <v>29.4</v>
      </c>
      <c r="K6113" s="0" t="str">
        <f aca="false">IFERROR(IF(VLOOKUP($C6113,薬効分類マスタ!$A$2:$E$180,5,FALSE())=0,"",VLOOKUP($C6113,薬効分類マスタ!$A$2:$E$180,5,FALSE())),"")</f>
        <v/>
      </c>
      <c r="L6113" s="17"/>
      <c r="M6113" s="0" t="str">
        <f aca="false">IF($K6113="","",IF($L6113&lt;&gt;"",$L6113,VLOOKUP($C6113,薬効分類マスタ!$A$2:$F$180,6,FALSE())))</f>
        <v/>
      </c>
      <c r="N6113" s="0" t="str">
        <f aca="false">ASC(G6113)</f>
        <v>ﾂﾑﾗ小柴胡湯ｴｷｽ顆粒(医療用)</v>
      </c>
      <c r="O6113" s="0" t="str">
        <f aca="false">ASC(E6113)</f>
        <v>小柴胡湯ｴｷｽ</v>
      </c>
      <c r="P6113" s="16" t="n">
        <f aca="false">N(P6112)+IF($C6113=検索!$B$49,1,0)</f>
        <v>0</v>
      </c>
    </row>
    <row r="6114" customFormat="false" ht="15" hidden="false" customHeight="false" outlineLevel="0" collapsed="false">
      <c r="A6114" s="16" t="s">
        <v>221</v>
      </c>
      <c r="B6114" s="0" t="s">
        <v>14010</v>
      </c>
      <c r="C6114" s="0" t="n">
        <v>520</v>
      </c>
      <c r="D6114" s="0" t="str">
        <f aca="false">IFERROR(VLOOKUP($C6114,薬効分類マスタ!$A$2:$B$180,2,FALSE()),"未登録")</f>
        <v>漢方製剤</v>
      </c>
      <c r="E6114" s="16" t="s">
        <v>13992</v>
      </c>
      <c r="F6114" s="16" t="s">
        <v>224</v>
      </c>
      <c r="G6114" s="16" t="s">
        <v>14011</v>
      </c>
      <c r="H6114" s="16" t="s">
        <v>7659</v>
      </c>
      <c r="I6114" s="0" t="n">
        <v>17.9</v>
      </c>
      <c r="K6114" s="0" t="str">
        <f aca="false">IFERROR(IF(VLOOKUP($C6114,薬効分類マスタ!$A$2:$E$180,5,FALSE())=0,"",VLOOKUP($C6114,薬効分類マスタ!$A$2:$E$180,5,FALSE())),"")</f>
        <v/>
      </c>
      <c r="L6114" s="17"/>
      <c r="M6114" s="0" t="str">
        <f aca="false">IF($K6114="","",IF($L6114&lt;&gt;"",$L6114,VLOOKUP($C6114,薬効分類マスタ!$A$2:$F$180,6,FALSE())))</f>
        <v/>
      </c>
      <c r="N6114" s="0" t="str">
        <f aca="false">ASC(G6114)</f>
        <v>本草小柴胡湯ｴｷｽ顆粒-M</v>
      </c>
      <c r="O6114" s="0" t="str">
        <f aca="false">ASC(E6114)</f>
        <v>小柴胡湯ｴｷｽ</v>
      </c>
      <c r="P6114" s="16" t="n">
        <f aca="false">N(P6113)+IF($C6114=検索!$B$49,1,0)</f>
        <v>0</v>
      </c>
    </row>
    <row r="6115" customFormat="false" ht="15" hidden="false" customHeight="false" outlineLevel="0" collapsed="false">
      <c r="A6115" s="16" t="s">
        <v>221</v>
      </c>
      <c r="B6115" s="0" t="s">
        <v>14012</v>
      </c>
      <c r="C6115" s="0" t="n">
        <v>520</v>
      </c>
      <c r="D6115" s="0" t="str">
        <f aca="false">IFERROR(VLOOKUP($C6115,薬効分類マスタ!$A$2:$B$180,2,FALSE()),"未登録")</f>
        <v>漢方製剤</v>
      </c>
      <c r="E6115" s="16" t="s">
        <v>13992</v>
      </c>
      <c r="F6115" s="16" t="s">
        <v>1027</v>
      </c>
      <c r="G6115" s="16" t="s">
        <v>14013</v>
      </c>
      <c r="H6115" s="16" t="s">
        <v>13378</v>
      </c>
      <c r="I6115" s="0" t="n">
        <v>8.1</v>
      </c>
      <c r="K6115" s="0" t="str">
        <f aca="false">IFERROR(IF(VLOOKUP($C6115,薬効分類マスタ!$A$2:$E$180,5,FALSE())=0,"",VLOOKUP($C6115,薬効分類マスタ!$A$2:$E$180,5,FALSE())),"")</f>
        <v/>
      </c>
      <c r="L6115" s="17"/>
      <c r="M6115" s="0" t="str">
        <f aca="false">IF($K6115="","",IF($L6115&lt;&gt;"",$L6115,VLOOKUP($C6115,薬効分類マスタ!$A$2:$F$180,6,FALSE())))</f>
        <v/>
      </c>
      <c r="N6115" s="0" t="str">
        <f aca="false">ASC(G6115)</f>
        <v>ｵｰｽｷﾞ小柴胡湯ｴｷｽT錠</v>
      </c>
      <c r="O6115" s="0" t="str">
        <f aca="false">ASC(E6115)</f>
        <v>小柴胡湯ｴｷｽ</v>
      </c>
      <c r="P6115" s="16" t="n">
        <f aca="false">N(P6114)+IF($C6115=検索!$B$49,1,0)</f>
        <v>0</v>
      </c>
    </row>
    <row r="6116" customFormat="false" ht="15" hidden="false" customHeight="false" outlineLevel="0" collapsed="false">
      <c r="A6116" s="16" t="s">
        <v>221</v>
      </c>
      <c r="B6116" s="0" t="s">
        <v>14014</v>
      </c>
      <c r="C6116" s="0" t="n">
        <v>520</v>
      </c>
      <c r="D6116" s="0" t="str">
        <f aca="false">IFERROR(VLOOKUP($C6116,薬効分類マスタ!$A$2:$B$180,2,FALSE()),"未登録")</f>
        <v>漢方製剤</v>
      </c>
      <c r="E6116" s="16" t="s">
        <v>13992</v>
      </c>
      <c r="F6116" s="16" t="s">
        <v>1027</v>
      </c>
      <c r="G6116" s="16" t="s">
        <v>14015</v>
      </c>
      <c r="H6116" s="16" t="s">
        <v>13422</v>
      </c>
      <c r="I6116" s="0" t="n">
        <v>11.9</v>
      </c>
      <c r="K6116" s="0" t="str">
        <f aca="false">IFERROR(IF(VLOOKUP($C6116,薬効分類マスタ!$A$2:$E$180,5,FALSE())=0,"",VLOOKUP($C6116,薬効分類マスタ!$A$2:$E$180,5,FALSE())),"")</f>
        <v/>
      </c>
      <c r="L6116" s="17"/>
      <c r="M6116" s="0" t="str">
        <f aca="false">IF($K6116="","",IF($L6116&lt;&gt;"",$L6116,VLOOKUP($C6116,薬効分類マスタ!$A$2:$F$180,6,FALSE())))</f>
        <v/>
      </c>
      <c r="N6116" s="0" t="str">
        <f aca="false">ASC(G6116)</f>
        <v>ｸﾗｼｴ小柴胡湯ｴｷｽ錠</v>
      </c>
      <c r="O6116" s="0" t="str">
        <f aca="false">ASC(E6116)</f>
        <v>小柴胡湯ｴｷｽ</v>
      </c>
      <c r="P6116" s="16" t="n">
        <f aca="false">N(P6115)+IF($C6116=検索!$B$49,1,0)</f>
        <v>0</v>
      </c>
    </row>
    <row r="6117" customFormat="false" ht="15" hidden="false" customHeight="false" outlineLevel="0" collapsed="false">
      <c r="A6117" s="16" t="s">
        <v>221</v>
      </c>
      <c r="B6117" s="0" t="s">
        <v>14016</v>
      </c>
      <c r="C6117" s="0" t="n">
        <v>520</v>
      </c>
      <c r="D6117" s="0" t="str">
        <f aca="false">IFERROR(VLOOKUP($C6117,薬効分類マスタ!$A$2:$B$180,2,FALSE()),"未登録")</f>
        <v>漢方製剤</v>
      </c>
      <c r="E6117" s="16" t="s">
        <v>14017</v>
      </c>
      <c r="F6117" s="16" t="s">
        <v>224</v>
      </c>
      <c r="G6117" s="16" t="s">
        <v>14018</v>
      </c>
      <c r="H6117" s="16" t="s">
        <v>9549</v>
      </c>
      <c r="I6117" s="0" t="n">
        <v>37.1</v>
      </c>
      <c r="K6117" s="0" t="str">
        <f aca="false">IFERROR(IF(VLOOKUP($C6117,薬効分類マスタ!$A$2:$E$180,5,FALSE())=0,"",VLOOKUP($C6117,薬効分類マスタ!$A$2:$E$180,5,FALSE())),"")</f>
        <v/>
      </c>
      <c r="L6117" s="17"/>
      <c r="M6117" s="0" t="str">
        <f aca="false">IF($K6117="","",IF($L6117&lt;&gt;"",$L6117,VLOOKUP($C6117,薬効分類マスタ!$A$2:$F$180,6,FALSE())))</f>
        <v/>
      </c>
      <c r="N6117" s="0" t="str">
        <f aca="false">ASC(G6117)</f>
        <v>ﾂﾑﾗ小柴胡湯加桔梗石膏ｴｷｽ顆粒(医療用)</v>
      </c>
      <c r="O6117" s="0" t="str">
        <f aca="false">ASC(E6117)</f>
        <v>小柴胡湯加桔梗石膏ｴｷｽ</v>
      </c>
      <c r="P6117" s="16" t="n">
        <f aca="false">N(P6116)+IF($C6117=検索!$B$49,1,0)</f>
        <v>0</v>
      </c>
    </row>
    <row r="6118" customFormat="false" ht="15" hidden="false" customHeight="false" outlineLevel="0" collapsed="false">
      <c r="A6118" s="16" t="s">
        <v>221</v>
      </c>
      <c r="B6118" s="0" t="s">
        <v>14019</v>
      </c>
      <c r="C6118" s="0" t="n">
        <v>520</v>
      </c>
      <c r="D6118" s="0" t="str">
        <f aca="false">IFERROR(VLOOKUP($C6118,薬効分類マスタ!$A$2:$B$180,2,FALSE()),"未登録")</f>
        <v>漢方製剤</v>
      </c>
      <c r="E6118" s="16" t="s">
        <v>14020</v>
      </c>
      <c r="F6118" s="16" t="s">
        <v>224</v>
      </c>
      <c r="G6118" s="16" t="s">
        <v>14021</v>
      </c>
      <c r="H6118" s="16" t="s">
        <v>13369</v>
      </c>
      <c r="I6118" s="0" t="n">
        <v>11.6</v>
      </c>
      <c r="K6118" s="0" t="str">
        <f aca="false">IFERROR(IF(VLOOKUP($C6118,薬効分類マスタ!$A$2:$E$180,5,FALSE())=0,"",VLOOKUP($C6118,薬効分類マスタ!$A$2:$E$180,5,FALSE())),"")</f>
        <v/>
      </c>
      <c r="L6118" s="17"/>
      <c r="M6118" s="0" t="str">
        <f aca="false">IF($K6118="","",IF($L6118&lt;&gt;"",$L6118,VLOOKUP($C6118,薬効分類マスタ!$A$2:$F$180,6,FALSE())))</f>
        <v/>
      </c>
      <c r="N6118" s="0" t="str">
        <f aca="false">ASC(G6118)</f>
        <v>ｺﾀﾛｰ小青竜湯ｴｷｽ細粒</v>
      </c>
      <c r="O6118" s="0" t="str">
        <f aca="false">ASC(E6118)</f>
        <v>小青竜湯ｴｷｽ</v>
      </c>
      <c r="P6118" s="16" t="n">
        <f aca="false">N(P6117)+IF($C6118=検索!$B$49,1,0)</f>
        <v>0</v>
      </c>
    </row>
    <row r="6119" customFormat="false" ht="15" hidden="false" customHeight="false" outlineLevel="0" collapsed="false">
      <c r="A6119" s="16" t="s">
        <v>221</v>
      </c>
      <c r="B6119" s="0" t="s">
        <v>14022</v>
      </c>
      <c r="C6119" s="0" t="n">
        <v>520</v>
      </c>
      <c r="D6119" s="0" t="str">
        <f aca="false">IFERROR(VLOOKUP($C6119,薬効分類マスタ!$A$2:$B$180,2,FALSE()),"未登録")</f>
        <v>漢方製剤</v>
      </c>
      <c r="E6119" s="16" t="s">
        <v>14020</v>
      </c>
      <c r="F6119" s="16" t="s">
        <v>224</v>
      </c>
      <c r="G6119" s="16" t="s">
        <v>14023</v>
      </c>
      <c r="H6119" s="16" t="s">
        <v>12963</v>
      </c>
      <c r="I6119" s="0" t="n">
        <v>9.5</v>
      </c>
      <c r="K6119" s="0" t="str">
        <f aca="false">IFERROR(IF(VLOOKUP($C6119,薬効分類マスタ!$A$2:$E$180,5,FALSE())=0,"",VLOOKUP($C6119,薬効分類マスタ!$A$2:$E$180,5,FALSE())),"")</f>
        <v/>
      </c>
      <c r="L6119" s="17"/>
      <c r="M6119" s="0" t="str">
        <f aca="false">IF($K6119="","",IF($L6119&lt;&gt;"",$L6119,VLOOKUP($C6119,薬効分類マスタ!$A$2:$F$180,6,FALSE())))</f>
        <v/>
      </c>
      <c r="N6119" s="0" t="str">
        <f aca="false">ASC(G6119)</f>
        <v>三和小青竜湯ｴｷｽ細粒</v>
      </c>
      <c r="O6119" s="0" t="str">
        <f aca="false">ASC(E6119)</f>
        <v>小青竜湯ｴｷｽ</v>
      </c>
      <c r="P6119" s="16" t="n">
        <f aca="false">N(P6118)+IF($C6119=検索!$B$49,1,0)</f>
        <v>0</v>
      </c>
    </row>
    <row r="6120" customFormat="false" ht="15" hidden="false" customHeight="false" outlineLevel="0" collapsed="false">
      <c r="A6120" s="16" t="s">
        <v>221</v>
      </c>
      <c r="B6120" s="0" t="s">
        <v>14024</v>
      </c>
      <c r="C6120" s="0" t="n">
        <v>520</v>
      </c>
      <c r="D6120" s="0" t="str">
        <f aca="false">IFERROR(VLOOKUP($C6120,薬効分類マスタ!$A$2:$B$180,2,FALSE()),"未登録")</f>
        <v>漢方製剤</v>
      </c>
      <c r="E6120" s="16" t="s">
        <v>14020</v>
      </c>
      <c r="F6120" s="16" t="s">
        <v>224</v>
      </c>
      <c r="G6120" s="16" t="s">
        <v>14025</v>
      </c>
      <c r="H6120" s="16" t="s">
        <v>13375</v>
      </c>
      <c r="I6120" s="0" t="n">
        <v>24.1</v>
      </c>
      <c r="K6120" s="0" t="str">
        <f aca="false">IFERROR(IF(VLOOKUP($C6120,薬効分類マスタ!$A$2:$E$180,5,FALSE())=0,"",VLOOKUP($C6120,薬効分類マスタ!$A$2:$E$180,5,FALSE())),"")</f>
        <v/>
      </c>
      <c r="L6120" s="17"/>
      <c r="M6120" s="0" t="str">
        <f aca="false">IF($K6120="","",IF($L6120&lt;&gt;"",$L6120,VLOOKUP($C6120,薬効分類マスタ!$A$2:$F$180,6,FALSE())))</f>
        <v/>
      </c>
      <c r="N6120" s="0" t="str">
        <f aca="false">ASC(G6120)</f>
        <v>ｸﾗｼｴ小青竜湯ｴｷｽ細粒</v>
      </c>
      <c r="O6120" s="0" t="str">
        <f aca="false">ASC(E6120)</f>
        <v>小青竜湯ｴｷｽ</v>
      </c>
      <c r="P6120" s="16" t="n">
        <f aca="false">N(P6119)+IF($C6120=検索!$B$49,1,0)</f>
        <v>0</v>
      </c>
    </row>
    <row r="6121" customFormat="false" ht="15" hidden="false" customHeight="false" outlineLevel="0" collapsed="false">
      <c r="A6121" s="16" t="s">
        <v>221</v>
      </c>
      <c r="B6121" s="0" t="s">
        <v>14026</v>
      </c>
      <c r="C6121" s="0" t="n">
        <v>520</v>
      </c>
      <c r="D6121" s="0" t="str">
        <f aca="false">IFERROR(VLOOKUP($C6121,薬効分類マスタ!$A$2:$B$180,2,FALSE()),"未登録")</f>
        <v>漢方製剤</v>
      </c>
      <c r="E6121" s="16" t="s">
        <v>14020</v>
      </c>
      <c r="F6121" s="16" t="s">
        <v>224</v>
      </c>
      <c r="G6121" s="16" t="s">
        <v>14027</v>
      </c>
      <c r="H6121" s="16" t="s">
        <v>13378</v>
      </c>
      <c r="I6121" s="0" t="n">
        <v>8.8</v>
      </c>
      <c r="K6121" s="0" t="str">
        <f aca="false">IFERROR(IF(VLOOKUP($C6121,薬効分類マスタ!$A$2:$E$180,5,FALSE())=0,"",VLOOKUP($C6121,薬効分類マスタ!$A$2:$E$180,5,FALSE())),"")</f>
        <v/>
      </c>
      <c r="L6121" s="17"/>
      <c r="M6121" s="0" t="str">
        <f aca="false">IF($K6121="","",IF($L6121&lt;&gt;"",$L6121,VLOOKUP($C6121,薬効分類マスタ!$A$2:$F$180,6,FALSE())))</f>
        <v/>
      </c>
      <c r="N6121" s="0" t="str">
        <f aca="false">ASC(G6121)</f>
        <v>ｵｰｽｷﾞ小青竜湯ｴｷｽG</v>
      </c>
      <c r="O6121" s="0" t="str">
        <f aca="false">ASC(E6121)</f>
        <v>小青竜湯ｴｷｽ</v>
      </c>
      <c r="P6121" s="16" t="n">
        <f aca="false">N(P6120)+IF($C6121=検索!$B$49,1,0)</f>
        <v>0</v>
      </c>
    </row>
    <row r="6122" customFormat="false" ht="15" hidden="false" customHeight="false" outlineLevel="0" collapsed="false">
      <c r="A6122" s="16" t="s">
        <v>221</v>
      </c>
      <c r="B6122" s="0" t="s">
        <v>14028</v>
      </c>
      <c r="C6122" s="0" t="n">
        <v>520</v>
      </c>
      <c r="D6122" s="0" t="str">
        <f aca="false">IFERROR(VLOOKUP($C6122,薬効分類マスタ!$A$2:$B$180,2,FALSE()),"未登録")</f>
        <v>漢方製剤</v>
      </c>
      <c r="E6122" s="16" t="s">
        <v>14020</v>
      </c>
      <c r="F6122" s="16" t="s">
        <v>224</v>
      </c>
      <c r="G6122" s="16" t="s">
        <v>14029</v>
      </c>
      <c r="H6122" s="16" t="s">
        <v>13381</v>
      </c>
      <c r="I6122" s="0" t="n">
        <v>18.5</v>
      </c>
      <c r="K6122" s="0" t="str">
        <f aca="false">IFERROR(IF(VLOOKUP($C6122,薬効分類マスタ!$A$2:$E$180,5,FALSE())=0,"",VLOOKUP($C6122,薬効分類マスタ!$A$2:$E$180,5,FALSE())),"")</f>
        <v/>
      </c>
      <c r="L6122" s="17"/>
      <c r="M6122" s="0" t="str">
        <f aca="false">IF($K6122="","",IF($L6122&lt;&gt;"",$L6122,VLOOKUP($C6122,薬効分類マスタ!$A$2:$F$180,6,FALSE())))</f>
        <v/>
      </c>
      <c r="N6122" s="0" t="str">
        <f aca="false">ASC(G6122)</f>
        <v>JPS小青竜湯ｴｷｽ顆粒〔調剤用〕</v>
      </c>
      <c r="O6122" s="0" t="str">
        <f aca="false">ASC(E6122)</f>
        <v>小青竜湯ｴｷｽ</v>
      </c>
      <c r="P6122" s="16" t="n">
        <f aca="false">N(P6121)+IF($C6122=検索!$B$49,1,0)</f>
        <v>0</v>
      </c>
    </row>
    <row r="6123" customFormat="false" ht="15" hidden="false" customHeight="false" outlineLevel="0" collapsed="false">
      <c r="A6123" s="16" t="s">
        <v>221</v>
      </c>
      <c r="B6123" s="0" t="s">
        <v>14030</v>
      </c>
      <c r="C6123" s="0" t="n">
        <v>520</v>
      </c>
      <c r="D6123" s="0" t="str">
        <f aca="false">IFERROR(VLOOKUP($C6123,薬効分類マスタ!$A$2:$B$180,2,FALSE()),"未登録")</f>
        <v>漢方製剤</v>
      </c>
      <c r="E6123" s="16" t="s">
        <v>14020</v>
      </c>
      <c r="F6123" s="16" t="s">
        <v>224</v>
      </c>
      <c r="G6123" s="16" t="s">
        <v>14031</v>
      </c>
      <c r="H6123" s="16" t="s">
        <v>13451</v>
      </c>
      <c r="I6123" s="0" t="n">
        <v>17.1</v>
      </c>
      <c r="K6123" s="0" t="str">
        <f aca="false">IFERROR(IF(VLOOKUP($C6123,薬効分類マスタ!$A$2:$E$180,5,FALSE())=0,"",VLOOKUP($C6123,薬効分類マスタ!$A$2:$E$180,5,FALSE())),"")</f>
        <v/>
      </c>
      <c r="L6123" s="17"/>
      <c r="M6123" s="0" t="str">
        <f aca="false">IF($K6123="","",IF($L6123&lt;&gt;"",$L6123,VLOOKUP($C6123,薬効分類マスタ!$A$2:$F$180,6,FALSE())))</f>
        <v/>
      </c>
      <c r="N6123" s="0" t="str">
        <f aca="false">ASC(G6123)</f>
        <v>太虎堂の小青竜湯ｴｷｽ顆粒</v>
      </c>
      <c r="O6123" s="0" t="str">
        <f aca="false">ASC(E6123)</f>
        <v>小青竜湯ｴｷｽ</v>
      </c>
      <c r="P6123" s="16" t="n">
        <f aca="false">N(P6122)+IF($C6123=検索!$B$49,1,0)</f>
        <v>0</v>
      </c>
    </row>
    <row r="6124" customFormat="false" ht="15" hidden="false" customHeight="false" outlineLevel="0" collapsed="false">
      <c r="A6124" s="16" t="s">
        <v>221</v>
      </c>
      <c r="B6124" s="0" t="s">
        <v>14032</v>
      </c>
      <c r="C6124" s="0" t="n">
        <v>520</v>
      </c>
      <c r="D6124" s="0" t="str">
        <f aca="false">IFERROR(VLOOKUP($C6124,薬効分類マスタ!$A$2:$B$180,2,FALSE()),"未登録")</f>
        <v>漢方製剤</v>
      </c>
      <c r="E6124" s="16" t="s">
        <v>14020</v>
      </c>
      <c r="F6124" s="16" t="s">
        <v>224</v>
      </c>
      <c r="G6124" s="16" t="s">
        <v>14033</v>
      </c>
      <c r="H6124" s="16" t="s">
        <v>9549</v>
      </c>
      <c r="I6124" s="0" t="n">
        <v>12.8</v>
      </c>
      <c r="K6124" s="0" t="str">
        <f aca="false">IFERROR(IF(VLOOKUP($C6124,薬効分類マスタ!$A$2:$E$180,5,FALSE())=0,"",VLOOKUP($C6124,薬効分類マスタ!$A$2:$E$180,5,FALSE())),"")</f>
        <v/>
      </c>
      <c r="L6124" s="17"/>
      <c r="M6124" s="0" t="str">
        <f aca="false">IF($K6124="","",IF($L6124&lt;&gt;"",$L6124,VLOOKUP($C6124,薬効分類マスタ!$A$2:$F$180,6,FALSE())))</f>
        <v/>
      </c>
      <c r="N6124" s="0" t="str">
        <f aca="false">ASC(G6124)</f>
        <v>ﾂﾑﾗ小青竜湯ｴｷｽ顆粒(医療用)</v>
      </c>
      <c r="O6124" s="0" t="str">
        <f aca="false">ASC(E6124)</f>
        <v>小青竜湯ｴｷｽ</v>
      </c>
      <c r="P6124" s="16" t="n">
        <f aca="false">N(P6123)+IF($C6124=検索!$B$49,1,0)</f>
        <v>0</v>
      </c>
    </row>
    <row r="6125" customFormat="false" ht="15" hidden="false" customHeight="false" outlineLevel="0" collapsed="false">
      <c r="A6125" s="16" t="s">
        <v>221</v>
      </c>
      <c r="B6125" s="0" t="s">
        <v>14034</v>
      </c>
      <c r="C6125" s="0" t="n">
        <v>520</v>
      </c>
      <c r="D6125" s="0" t="str">
        <f aca="false">IFERROR(VLOOKUP($C6125,薬効分類マスタ!$A$2:$B$180,2,FALSE()),"未登録")</f>
        <v>漢方製剤</v>
      </c>
      <c r="E6125" s="16" t="s">
        <v>14020</v>
      </c>
      <c r="F6125" s="16" t="s">
        <v>224</v>
      </c>
      <c r="G6125" s="16" t="s">
        <v>14035</v>
      </c>
      <c r="H6125" s="16" t="s">
        <v>7659</v>
      </c>
      <c r="I6125" s="0" t="n">
        <v>10.4</v>
      </c>
      <c r="K6125" s="0" t="str">
        <f aca="false">IFERROR(IF(VLOOKUP($C6125,薬効分類マスタ!$A$2:$E$180,5,FALSE())=0,"",VLOOKUP($C6125,薬効分類マスタ!$A$2:$E$180,5,FALSE())),"")</f>
        <v/>
      </c>
      <c r="L6125" s="17"/>
      <c r="M6125" s="0" t="str">
        <f aca="false">IF($K6125="","",IF($L6125&lt;&gt;"",$L6125,VLOOKUP($C6125,薬効分類マスタ!$A$2:$F$180,6,FALSE())))</f>
        <v/>
      </c>
      <c r="N6125" s="0" t="str">
        <f aca="false">ASC(G6125)</f>
        <v>本草小青龍湯ｴｷｽ顆粒-M</v>
      </c>
      <c r="O6125" s="0" t="str">
        <f aca="false">ASC(E6125)</f>
        <v>小青竜湯ｴｷｽ</v>
      </c>
      <c r="P6125" s="16" t="n">
        <f aca="false">N(P6124)+IF($C6125=検索!$B$49,1,0)</f>
        <v>0</v>
      </c>
    </row>
    <row r="6126" customFormat="false" ht="15" hidden="false" customHeight="false" outlineLevel="0" collapsed="false">
      <c r="A6126" s="16" t="s">
        <v>221</v>
      </c>
      <c r="B6126" s="0" t="s">
        <v>14036</v>
      </c>
      <c r="C6126" s="0" t="n">
        <v>520</v>
      </c>
      <c r="D6126" s="0" t="str">
        <f aca="false">IFERROR(VLOOKUP($C6126,薬効分類マスタ!$A$2:$B$180,2,FALSE()),"未登録")</f>
        <v>漢方製剤</v>
      </c>
      <c r="E6126" s="16" t="s">
        <v>14020</v>
      </c>
      <c r="F6126" s="16" t="s">
        <v>1027</v>
      </c>
      <c r="G6126" s="16" t="s">
        <v>14037</v>
      </c>
      <c r="H6126" s="16" t="s">
        <v>13378</v>
      </c>
      <c r="I6126" s="0" t="n">
        <v>6.3</v>
      </c>
      <c r="K6126" s="0" t="str">
        <f aca="false">IFERROR(IF(VLOOKUP($C6126,薬効分類マスタ!$A$2:$E$180,5,FALSE())=0,"",VLOOKUP($C6126,薬効分類マスタ!$A$2:$E$180,5,FALSE())),"")</f>
        <v/>
      </c>
      <c r="L6126" s="17"/>
      <c r="M6126" s="0" t="str">
        <f aca="false">IF($K6126="","",IF($L6126&lt;&gt;"",$L6126,VLOOKUP($C6126,薬効分類マスタ!$A$2:$F$180,6,FALSE())))</f>
        <v/>
      </c>
      <c r="N6126" s="0" t="str">
        <f aca="false">ASC(G6126)</f>
        <v>ｵｰｽｷﾞ小青竜湯ｴｷｽT錠</v>
      </c>
      <c r="O6126" s="0" t="str">
        <f aca="false">ASC(E6126)</f>
        <v>小青竜湯ｴｷｽ</v>
      </c>
      <c r="P6126" s="16" t="n">
        <f aca="false">N(P6125)+IF($C6126=検索!$B$49,1,0)</f>
        <v>0</v>
      </c>
    </row>
    <row r="6127" customFormat="false" ht="15" hidden="false" customHeight="false" outlineLevel="0" collapsed="false">
      <c r="A6127" s="16" t="s">
        <v>221</v>
      </c>
      <c r="B6127" s="0" t="s">
        <v>14038</v>
      </c>
      <c r="C6127" s="0" t="n">
        <v>520</v>
      </c>
      <c r="D6127" s="0" t="str">
        <f aca="false">IFERROR(VLOOKUP($C6127,薬効分類マスタ!$A$2:$B$180,2,FALSE()),"未登録")</f>
        <v>漢方製剤</v>
      </c>
      <c r="E6127" s="16" t="s">
        <v>14020</v>
      </c>
      <c r="F6127" s="16" t="s">
        <v>1027</v>
      </c>
      <c r="G6127" s="16" t="s">
        <v>14039</v>
      </c>
      <c r="H6127" s="16" t="s">
        <v>13422</v>
      </c>
      <c r="I6127" s="0" t="n">
        <v>9.2</v>
      </c>
      <c r="K6127" s="0" t="str">
        <f aca="false">IFERROR(IF(VLOOKUP($C6127,薬効分類マスタ!$A$2:$E$180,5,FALSE())=0,"",VLOOKUP($C6127,薬効分類マスタ!$A$2:$E$180,5,FALSE())),"")</f>
        <v/>
      </c>
      <c r="L6127" s="17"/>
      <c r="M6127" s="0" t="str">
        <f aca="false">IF($K6127="","",IF($L6127&lt;&gt;"",$L6127,VLOOKUP($C6127,薬効分類マスタ!$A$2:$F$180,6,FALSE())))</f>
        <v/>
      </c>
      <c r="N6127" s="0" t="str">
        <f aca="false">ASC(G6127)</f>
        <v>ｸﾗｼｴ小青竜湯ｴｷｽ錠</v>
      </c>
      <c r="O6127" s="0" t="str">
        <f aca="false">ASC(E6127)</f>
        <v>小青竜湯ｴｷｽ</v>
      </c>
      <c r="P6127" s="16" t="n">
        <f aca="false">N(P6126)+IF($C6127=検索!$B$49,1,0)</f>
        <v>0</v>
      </c>
    </row>
    <row r="6128" customFormat="false" ht="15" hidden="false" customHeight="false" outlineLevel="0" collapsed="false">
      <c r="A6128" s="16" t="s">
        <v>221</v>
      </c>
      <c r="B6128" s="0" t="s">
        <v>14040</v>
      </c>
      <c r="C6128" s="0" t="n">
        <v>520</v>
      </c>
      <c r="D6128" s="0" t="str">
        <f aca="false">IFERROR(VLOOKUP($C6128,薬効分類マスタ!$A$2:$B$180,2,FALSE()),"未登録")</f>
        <v>漢方製剤</v>
      </c>
      <c r="E6128" s="16" t="s">
        <v>14041</v>
      </c>
      <c r="F6128" s="16" t="s">
        <v>224</v>
      </c>
      <c r="G6128" s="16" t="s">
        <v>14042</v>
      </c>
      <c r="H6128" s="16" t="s">
        <v>13369</v>
      </c>
      <c r="I6128" s="0" t="n">
        <v>12.8</v>
      </c>
      <c r="K6128" s="0" t="str">
        <f aca="false">IFERROR(IF(VLOOKUP($C6128,薬効分類マスタ!$A$2:$E$180,5,FALSE())=0,"",VLOOKUP($C6128,薬効分類マスタ!$A$2:$E$180,5,FALSE())),"")</f>
        <v/>
      </c>
      <c r="L6128" s="17"/>
      <c r="M6128" s="0" t="str">
        <f aca="false">IF($K6128="","",IF($L6128&lt;&gt;"",$L6128,VLOOKUP($C6128,薬効分類マスタ!$A$2:$F$180,6,FALSE())))</f>
        <v/>
      </c>
      <c r="N6128" s="0" t="str">
        <f aca="false">ASC(G6128)</f>
        <v>ｺﾀﾛｰ小半夏加茯苓湯ｴｷｽ細粒</v>
      </c>
      <c r="O6128" s="0" t="str">
        <f aca="false">ASC(E6128)</f>
        <v>小半夏加茯苓湯ｴｷｽ</v>
      </c>
      <c r="P6128" s="16" t="n">
        <f aca="false">N(P6127)+IF($C6128=検索!$B$49,1,0)</f>
        <v>0</v>
      </c>
    </row>
    <row r="6129" customFormat="false" ht="15" hidden="false" customHeight="false" outlineLevel="0" collapsed="false">
      <c r="A6129" s="16" t="s">
        <v>221</v>
      </c>
      <c r="B6129" s="0" t="s">
        <v>14043</v>
      </c>
      <c r="C6129" s="0" t="n">
        <v>520</v>
      </c>
      <c r="D6129" s="0" t="str">
        <f aca="false">IFERROR(VLOOKUP($C6129,薬効分類マスタ!$A$2:$B$180,2,FALSE()),"未登録")</f>
        <v>漢方製剤</v>
      </c>
      <c r="E6129" s="16" t="s">
        <v>14041</v>
      </c>
      <c r="F6129" s="16" t="s">
        <v>224</v>
      </c>
      <c r="G6129" s="16" t="s">
        <v>14044</v>
      </c>
      <c r="H6129" s="16" t="s">
        <v>13375</v>
      </c>
      <c r="I6129" s="0" t="n">
        <v>18.2</v>
      </c>
      <c r="K6129" s="0" t="str">
        <f aca="false">IFERROR(IF(VLOOKUP($C6129,薬効分類マスタ!$A$2:$E$180,5,FALSE())=0,"",VLOOKUP($C6129,薬効分類マスタ!$A$2:$E$180,5,FALSE())),"")</f>
        <v/>
      </c>
      <c r="L6129" s="17"/>
      <c r="M6129" s="0" t="str">
        <f aca="false">IF($K6129="","",IF($L6129&lt;&gt;"",$L6129,VLOOKUP($C6129,薬効分類マスタ!$A$2:$F$180,6,FALSE())))</f>
        <v/>
      </c>
      <c r="N6129" s="0" t="str">
        <f aca="false">ASC(G6129)</f>
        <v>ｸﾗｼｴ小半夏加茯苓湯ｴｷｽ細粒</v>
      </c>
      <c r="O6129" s="0" t="str">
        <f aca="false">ASC(E6129)</f>
        <v>小半夏加茯苓湯ｴｷｽ</v>
      </c>
      <c r="P6129" s="16" t="n">
        <f aca="false">N(P6128)+IF($C6129=検索!$B$49,1,0)</f>
        <v>0</v>
      </c>
    </row>
    <row r="6130" customFormat="false" ht="15" hidden="false" customHeight="false" outlineLevel="0" collapsed="false">
      <c r="A6130" s="16" t="s">
        <v>221</v>
      </c>
      <c r="B6130" s="0" t="s">
        <v>14045</v>
      </c>
      <c r="C6130" s="0" t="n">
        <v>520</v>
      </c>
      <c r="D6130" s="0" t="str">
        <f aca="false">IFERROR(VLOOKUP($C6130,薬効分類マスタ!$A$2:$B$180,2,FALSE()),"未登録")</f>
        <v>漢方製剤</v>
      </c>
      <c r="E6130" s="16" t="s">
        <v>14041</v>
      </c>
      <c r="F6130" s="16" t="s">
        <v>224</v>
      </c>
      <c r="G6130" s="16" t="s">
        <v>14046</v>
      </c>
      <c r="H6130" s="16" t="s">
        <v>9549</v>
      </c>
      <c r="I6130" s="0" t="n">
        <v>10.7</v>
      </c>
      <c r="K6130" s="0" t="str">
        <f aca="false">IFERROR(IF(VLOOKUP($C6130,薬効分類マスタ!$A$2:$E$180,5,FALSE())=0,"",VLOOKUP($C6130,薬効分類マスタ!$A$2:$E$180,5,FALSE())),"")</f>
        <v/>
      </c>
      <c r="L6130" s="17"/>
      <c r="M6130" s="0" t="str">
        <f aca="false">IF($K6130="","",IF($L6130&lt;&gt;"",$L6130,VLOOKUP($C6130,薬効分類マスタ!$A$2:$F$180,6,FALSE())))</f>
        <v/>
      </c>
      <c r="N6130" s="0" t="str">
        <f aca="false">ASC(G6130)</f>
        <v>ﾂﾑﾗ小半夏加茯苓湯ｴｷｽ顆粒(医療用)</v>
      </c>
      <c r="O6130" s="0" t="str">
        <f aca="false">ASC(E6130)</f>
        <v>小半夏加茯苓湯ｴｷｽ</v>
      </c>
      <c r="P6130" s="16" t="n">
        <f aca="false">N(P6129)+IF($C6130=検索!$B$49,1,0)</f>
        <v>0</v>
      </c>
    </row>
    <row r="6131" customFormat="false" ht="15" hidden="false" customHeight="false" outlineLevel="0" collapsed="false">
      <c r="A6131" s="16" t="s">
        <v>221</v>
      </c>
      <c r="B6131" s="0" t="s">
        <v>14047</v>
      </c>
      <c r="C6131" s="0" t="n">
        <v>520</v>
      </c>
      <c r="D6131" s="0" t="str">
        <f aca="false">IFERROR(VLOOKUP($C6131,薬効分類マスタ!$A$2:$B$180,2,FALSE()),"未登録")</f>
        <v>漢方製剤</v>
      </c>
      <c r="E6131" s="16" t="s">
        <v>14041</v>
      </c>
      <c r="F6131" s="16" t="s">
        <v>224</v>
      </c>
      <c r="G6131" s="16" t="s">
        <v>14048</v>
      </c>
      <c r="H6131" s="16" t="s">
        <v>7659</v>
      </c>
      <c r="I6131" s="0" t="n">
        <v>9.8</v>
      </c>
      <c r="K6131" s="0" t="str">
        <f aca="false">IFERROR(IF(VLOOKUP($C6131,薬効分類マスタ!$A$2:$E$180,5,FALSE())=0,"",VLOOKUP($C6131,薬効分類マスタ!$A$2:$E$180,5,FALSE())),"")</f>
        <v/>
      </c>
      <c r="L6131" s="17"/>
      <c r="M6131" s="0" t="str">
        <f aca="false">IF($K6131="","",IF($L6131&lt;&gt;"",$L6131,VLOOKUP($C6131,薬効分類マスタ!$A$2:$F$180,6,FALSE())))</f>
        <v/>
      </c>
      <c r="N6131" s="0" t="str">
        <f aca="false">ASC(G6131)</f>
        <v>本草小半夏加茯苓湯ｴｷｽ顆粒-M</v>
      </c>
      <c r="O6131" s="0" t="str">
        <f aca="false">ASC(E6131)</f>
        <v>小半夏加茯苓湯ｴｷｽ</v>
      </c>
      <c r="P6131" s="16" t="n">
        <f aca="false">N(P6130)+IF($C6131=検索!$B$49,1,0)</f>
        <v>0</v>
      </c>
    </row>
    <row r="6132" customFormat="false" ht="15" hidden="false" customHeight="false" outlineLevel="0" collapsed="false">
      <c r="A6132" s="16" t="s">
        <v>221</v>
      </c>
      <c r="B6132" s="0" t="s">
        <v>14049</v>
      </c>
      <c r="C6132" s="0" t="n">
        <v>520</v>
      </c>
      <c r="D6132" s="0" t="str">
        <f aca="false">IFERROR(VLOOKUP($C6132,薬効分類マスタ!$A$2:$B$180,2,FALSE()),"未登録")</f>
        <v>漢方製剤</v>
      </c>
      <c r="E6132" s="16" t="s">
        <v>14041</v>
      </c>
      <c r="F6132" s="16" t="s">
        <v>224</v>
      </c>
      <c r="G6132" s="16" t="s">
        <v>14050</v>
      </c>
      <c r="H6132" s="16" t="s">
        <v>13378</v>
      </c>
      <c r="I6132" s="0" t="n">
        <v>18.7</v>
      </c>
      <c r="K6132" s="0" t="str">
        <f aca="false">IFERROR(IF(VLOOKUP($C6132,薬効分類マスタ!$A$2:$E$180,5,FALSE())=0,"",VLOOKUP($C6132,薬効分類マスタ!$A$2:$E$180,5,FALSE())),"")</f>
        <v/>
      </c>
      <c r="L6132" s="17"/>
      <c r="M6132" s="0" t="str">
        <f aca="false">IF($K6132="","",IF($L6132&lt;&gt;"",$L6132,VLOOKUP($C6132,薬効分類マスタ!$A$2:$F$180,6,FALSE())))</f>
        <v/>
      </c>
      <c r="N6132" s="0" t="str">
        <f aca="false">ASC(G6132)</f>
        <v>ｵｰｽｷﾞ小半夏加茯苓湯ｴｷｽG</v>
      </c>
      <c r="O6132" s="0" t="str">
        <f aca="false">ASC(E6132)</f>
        <v>小半夏加茯苓湯ｴｷｽ</v>
      </c>
      <c r="P6132" s="16" t="n">
        <f aca="false">N(P6131)+IF($C6132=検索!$B$49,1,0)</f>
        <v>0</v>
      </c>
    </row>
    <row r="6133" customFormat="false" ht="15" hidden="false" customHeight="false" outlineLevel="0" collapsed="false">
      <c r="A6133" s="16" t="s">
        <v>221</v>
      </c>
      <c r="B6133" s="0" t="s">
        <v>14051</v>
      </c>
      <c r="C6133" s="0" t="n">
        <v>520</v>
      </c>
      <c r="D6133" s="0" t="str">
        <f aca="false">IFERROR(VLOOKUP($C6133,薬効分類マスタ!$A$2:$B$180,2,FALSE()),"未登録")</f>
        <v>漢方製剤</v>
      </c>
      <c r="E6133" s="16" t="s">
        <v>14052</v>
      </c>
      <c r="F6133" s="16" t="s">
        <v>224</v>
      </c>
      <c r="G6133" s="16" t="s">
        <v>14053</v>
      </c>
      <c r="H6133" s="16" t="s">
        <v>13369</v>
      </c>
      <c r="I6133" s="0" t="n">
        <v>7.2</v>
      </c>
      <c r="K6133" s="0" t="str">
        <f aca="false">IFERROR(IF(VLOOKUP($C6133,薬効分類マスタ!$A$2:$E$180,5,FALSE())=0,"",VLOOKUP($C6133,薬効分類マスタ!$A$2:$E$180,5,FALSE())),"")</f>
        <v/>
      </c>
      <c r="L6133" s="17"/>
      <c r="M6133" s="0" t="str">
        <f aca="false">IF($K6133="","",IF($L6133&lt;&gt;"",$L6133,VLOOKUP($C6133,薬効分類マスタ!$A$2:$F$180,6,FALSE())))</f>
        <v/>
      </c>
      <c r="N6133" s="0" t="str">
        <f aca="false">ASC(G6133)</f>
        <v>ｺﾀﾛｰ消風散ｴｷｽ細粒</v>
      </c>
      <c r="O6133" s="0" t="str">
        <f aca="false">ASC(E6133)</f>
        <v>消風散ｴｷｽ</v>
      </c>
      <c r="P6133" s="16" t="n">
        <f aca="false">N(P6132)+IF($C6133=検索!$B$49,1,0)</f>
        <v>0</v>
      </c>
    </row>
    <row r="6134" customFormat="false" ht="15" hidden="false" customHeight="false" outlineLevel="0" collapsed="false">
      <c r="A6134" s="16" t="s">
        <v>221</v>
      </c>
      <c r="B6134" s="0" t="s">
        <v>14054</v>
      </c>
      <c r="C6134" s="0" t="n">
        <v>520</v>
      </c>
      <c r="D6134" s="0" t="str">
        <f aca="false">IFERROR(VLOOKUP($C6134,薬効分類マスタ!$A$2:$B$180,2,FALSE()),"未登録")</f>
        <v>漢方製剤</v>
      </c>
      <c r="E6134" s="16" t="s">
        <v>14052</v>
      </c>
      <c r="F6134" s="16" t="s">
        <v>224</v>
      </c>
      <c r="G6134" s="16" t="s">
        <v>14055</v>
      </c>
      <c r="H6134" s="16" t="s">
        <v>13378</v>
      </c>
      <c r="I6134" s="0" t="n">
        <v>6.9</v>
      </c>
      <c r="K6134" s="0" t="str">
        <f aca="false">IFERROR(IF(VLOOKUP($C6134,薬効分類マスタ!$A$2:$E$180,5,FALSE())=0,"",VLOOKUP($C6134,薬効分類マスタ!$A$2:$E$180,5,FALSE())),"")</f>
        <v/>
      </c>
      <c r="L6134" s="17"/>
      <c r="M6134" s="0" t="str">
        <f aca="false">IF($K6134="","",IF($L6134&lt;&gt;"",$L6134,VLOOKUP($C6134,薬効分類マスタ!$A$2:$F$180,6,FALSE())))</f>
        <v/>
      </c>
      <c r="N6134" s="0" t="str">
        <f aca="false">ASC(G6134)</f>
        <v>ｵｰｽｷﾞ消風散ｴｷｽG</v>
      </c>
      <c r="O6134" s="0" t="str">
        <f aca="false">ASC(E6134)</f>
        <v>消風散ｴｷｽ</v>
      </c>
      <c r="P6134" s="16" t="n">
        <f aca="false">N(P6133)+IF($C6134=検索!$B$49,1,0)</f>
        <v>0</v>
      </c>
    </row>
    <row r="6135" customFormat="false" ht="15" hidden="false" customHeight="false" outlineLevel="0" collapsed="false">
      <c r="A6135" s="16" t="s">
        <v>221</v>
      </c>
      <c r="B6135" s="0" t="s">
        <v>14056</v>
      </c>
      <c r="C6135" s="0" t="n">
        <v>520</v>
      </c>
      <c r="D6135" s="0" t="str">
        <f aca="false">IFERROR(VLOOKUP($C6135,薬効分類マスタ!$A$2:$B$180,2,FALSE()),"未登録")</f>
        <v>漢方製剤</v>
      </c>
      <c r="E6135" s="16" t="s">
        <v>14052</v>
      </c>
      <c r="F6135" s="16" t="s">
        <v>224</v>
      </c>
      <c r="G6135" s="16" t="s">
        <v>14057</v>
      </c>
      <c r="H6135" s="16" t="s">
        <v>9549</v>
      </c>
      <c r="I6135" s="0" t="n">
        <v>12.1</v>
      </c>
      <c r="K6135" s="0" t="str">
        <f aca="false">IFERROR(IF(VLOOKUP($C6135,薬効分類マスタ!$A$2:$E$180,5,FALSE())=0,"",VLOOKUP($C6135,薬効分類マスタ!$A$2:$E$180,5,FALSE())),"")</f>
        <v/>
      </c>
      <c r="L6135" s="17"/>
      <c r="M6135" s="0" t="str">
        <f aca="false">IF($K6135="","",IF($L6135&lt;&gt;"",$L6135,VLOOKUP($C6135,薬効分類マスタ!$A$2:$F$180,6,FALSE())))</f>
        <v/>
      </c>
      <c r="N6135" s="0" t="str">
        <f aca="false">ASC(G6135)</f>
        <v>ﾂﾑﾗ消風散ｴｷｽ顆粒(医療用)</v>
      </c>
      <c r="O6135" s="0" t="str">
        <f aca="false">ASC(E6135)</f>
        <v>消風散ｴｷｽ</v>
      </c>
      <c r="P6135" s="16" t="n">
        <f aca="false">N(P6134)+IF($C6135=検索!$B$49,1,0)</f>
        <v>0</v>
      </c>
    </row>
    <row r="6136" customFormat="false" ht="15" hidden="false" customHeight="false" outlineLevel="0" collapsed="false">
      <c r="A6136" s="16" t="s">
        <v>221</v>
      </c>
      <c r="B6136" s="0" t="s">
        <v>14058</v>
      </c>
      <c r="C6136" s="0" t="n">
        <v>520</v>
      </c>
      <c r="D6136" s="0" t="str">
        <f aca="false">IFERROR(VLOOKUP($C6136,薬効分類マスタ!$A$2:$B$180,2,FALSE()),"未登録")</f>
        <v>漢方製剤</v>
      </c>
      <c r="E6136" s="16" t="s">
        <v>14059</v>
      </c>
      <c r="F6136" s="16" t="s">
        <v>224</v>
      </c>
      <c r="G6136" s="16" t="s">
        <v>14060</v>
      </c>
      <c r="H6136" s="16" t="s">
        <v>9549</v>
      </c>
      <c r="I6136" s="0" t="n">
        <v>6.9</v>
      </c>
      <c r="K6136" s="0" t="str">
        <f aca="false">IFERROR(IF(VLOOKUP($C6136,薬効分類マスタ!$A$2:$E$180,5,FALSE())=0,"",VLOOKUP($C6136,薬効分類マスタ!$A$2:$E$180,5,FALSE())),"")</f>
        <v/>
      </c>
      <c r="L6136" s="17"/>
      <c r="M6136" s="0" t="str">
        <f aca="false">IF($K6136="","",IF($L6136&lt;&gt;"",$L6136,VLOOKUP($C6136,薬効分類マスタ!$A$2:$F$180,6,FALSE())))</f>
        <v/>
      </c>
      <c r="N6136" s="0" t="str">
        <f aca="false">ASC(G6136)</f>
        <v>ﾂﾑﾗ升麻葛根湯ｴｷｽ顆粒(医療用)</v>
      </c>
      <c r="O6136" s="0" t="str">
        <f aca="false">ASC(E6136)</f>
        <v>升麻葛根湯ｴｷｽ</v>
      </c>
      <c r="P6136" s="16" t="n">
        <f aca="false">N(P6135)+IF($C6136=検索!$B$49,1,0)</f>
        <v>0</v>
      </c>
    </row>
    <row r="6137" customFormat="false" ht="15" hidden="false" customHeight="false" outlineLevel="0" collapsed="false">
      <c r="A6137" s="16" t="s">
        <v>221</v>
      </c>
      <c r="B6137" s="0" t="s">
        <v>14061</v>
      </c>
      <c r="C6137" s="0" t="n">
        <v>520</v>
      </c>
      <c r="D6137" s="0" t="str">
        <f aca="false">IFERROR(VLOOKUP($C6137,薬効分類マスタ!$A$2:$B$180,2,FALSE()),"未登録")</f>
        <v>漢方製剤</v>
      </c>
      <c r="E6137" s="16" t="s">
        <v>14062</v>
      </c>
      <c r="F6137" s="16" t="s">
        <v>224</v>
      </c>
      <c r="G6137" s="16" t="s">
        <v>14063</v>
      </c>
      <c r="H6137" s="16" t="s">
        <v>13378</v>
      </c>
      <c r="I6137" s="0" t="n">
        <v>17.9</v>
      </c>
      <c r="K6137" s="0" t="str">
        <f aca="false">IFERROR(IF(VLOOKUP($C6137,薬効分類マスタ!$A$2:$E$180,5,FALSE())=0,"",VLOOKUP($C6137,薬効分類マスタ!$A$2:$E$180,5,FALSE())),"")</f>
        <v/>
      </c>
      <c r="L6137" s="17"/>
      <c r="M6137" s="0" t="str">
        <f aca="false">IF($K6137="","",IF($L6137&lt;&gt;"",$L6137,VLOOKUP($C6137,薬効分類マスタ!$A$2:$F$180,6,FALSE())))</f>
        <v/>
      </c>
      <c r="N6137" s="0" t="str">
        <f aca="false">ASC(G6137)</f>
        <v>ｵｰｽｷﾞ四苓湯細粒(調剤用)</v>
      </c>
      <c r="O6137" s="0" t="str">
        <f aca="false">ASC(E6137)</f>
        <v>四苓湯</v>
      </c>
      <c r="P6137" s="16" t="n">
        <f aca="false">N(P6136)+IF($C6137=検索!$B$49,1,0)</f>
        <v>0</v>
      </c>
    </row>
    <row r="6138" customFormat="false" ht="15" hidden="false" customHeight="false" outlineLevel="0" collapsed="false">
      <c r="A6138" s="16" t="s">
        <v>221</v>
      </c>
      <c r="B6138" s="0" t="s">
        <v>14064</v>
      </c>
      <c r="C6138" s="0" t="n">
        <v>520</v>
      </c>
      <c r="D6138" s="0" t="str">
        <f aca="false">IFERROR(VLOOKUP($C6138,薬効分類マスタ!$A$2:$B$180,2,FALSE()),"未登録")</f>
        <v>漢方製剤</v>
      </c>
      <c r="E6138" s="16" t="s">
        <v>14065</v>
      </c>
      <c r="F6138" s="16" t="s">
        <v>224</v>
      </c>
      <c r="G6138" s="16" t="s">
        <v>14066</v>
      </c>
      <c r="H6138" s="16" t="s">
        <v>13369</v>
      </c>
      <c r="I6138" s="0" t="n">
        <v>8.5</v>
      </c>
      <c r="K6138" s="0" t="str">
        <f aca="false">IFERROR(IF(VLOOKUP($C6138,薬効分類マスタ!$A$2:$E$180,5,FALSE())=0,"",VLOOKUP($C6138,薬効分類マスタ!$A$2:$E$180,5,FALSE())),"")</f>
        <v/>
      </c>
      <c r="L6138" s="17"/>
      <c r="M6138" s="0" t="str">
        <f aca="false">IF($K6138="","",IF($L6138&lt;&gt;"",$L6138,VLOOKUP($C6138,薬効分類マスタ!$A$2:$F$180,6,FALSE())))</f>
        <v/>
      </c>
      <c r="N6138" s="0" t="str">
        <f aca="false">ASC(G6138)</f>
        <v>ｺﾀﾛｰ辛夷清肺湯ｴｷｽ細粒</v>
      </c>
      <c r="O6138" s="0" t="str">
        <f aca="false">ASC(E6138)</f>
        <v>辛夷清肺湯ｴｷｽ</v>
      </c>
      <c r="P6138" s="16" t="n">
        <f aca="false">N(P6137)+IF($C6138=検索!$B$49,1,0)</f>
        <v>0</v>
      </c>
    </row>
    <row r="6139" customFormat="false" ht="15" hidden="false" customHeight="false" outlineLevel="0" collapsed="false">
      <c r="A6139" s="16" t="s">
        <v>221</v>
      </c>
      <c r="B6139" s="0" t="s">
        <v>14067</v>
      </c>
      <c r="C6139" s="0" t="n">
        <v>520</v>
      </c>
      <c r="D6139" s="0" t="str">
        <f aca="false">IFERROR(VLOOKUP($C6139,薬効分類マスタ!$A$2:$B$180,2,FALSE()),"未登録")</f>
        <v>漢方製剤</v>
      </c>
      <c r="E6139" s="16" t="s">
        <v>14065</v>
      </c>
      <c r="F6139" s="16" t="s">
        <v>224</v>
      </c>
      <c r="G6139" s="16" t="s">
        <v>14068</v>
      </c>
      <c r="H6139" s="16" t="s">
        <v>13422</v>
      </c>
      <c r="I6139" s="0" t="n">
        <v>18.6</v>
      </c>
      <c r="K6139" s="0" t="str">
        <f aca="false">IFERROR(IF(VLOOKUP($C6139,薬効分類マスタ!$A$2:$E$180,5,FALSE())=0,"",VLOOKUP($C6139,薬効分類マスタ!$A$2:$E$180,5,FALSE())),"")</f>
        <v/>
      </c>
      <c r="L6139" s="17"/>
      <c r="M6139" s="0" t="str">
        <f aca="false">IF($K6139="","",IF($L6139&lt;&gt;"",$L6139,VLOOKUP($C6139,薬効分類マスタ!$A$2:$F$180,6,FALSE())))</f>
        <v/>
      </c>
      <c r="N6139" s="0" t="str">
        <f aca="false">ASC(G6139)</f>
        <v>ｸﾗｼｴ辛夷清肺湯ｴｷｽ細粒</v>
      </c>
      <c r="O6139" s="0" t="str">
        <f aca="false">ASC(E6139)</f>
        <v>辛夷清肺湯ｴｷｽ</v>
      </c>
      <c r="P6139" s="16" t="n">
        <f aca="false">N(P6138)+IF($C6139=検索!$B$49,1,0)</f>
        <v>0</v>
      </c>
    </row>
    <row r="6140" customFormat="false" ht="15" hidden="false" customHeight="false" outlineLevel="0" collapsed="false">
      <c r="A6140" s="16" t="s">
        <v>221</v>
      </c>
      <c r="B6140" s="0" t="s">
        <v>14069</v>
      </c>
      <c r="C6140" s="0" t="n">
        <v>520</v>
      </c>
      <c r="D6140" s="0" t="str">
        <f aca="false">IFERROR(VLOOKUP($C6140,薬効分類マスタ!$A$2:$B$180,2,FALSE()),"未登録")</f>
        <v>漢方製剤</v>
      </c>
      <c r="E6140" s="16" t="s">
        <v>14065</v>
      </c>
      <c r="F6140" s="16" t="s">
        <v>224</v>
      </c>
      <c r="G6140" s="16" t="s">
        <v>14070</v>
      </c>
      <c r="H6140" s="16" t="s">
        <v>13378</v>
      </c>
      <c r="I6140" s="0" t="n">
        <v>6.9</v>
      </c>
      <c r="K6140" s="0" t="str">
        <f aca="false">IFERROR(IF(VLOOKUP($C6140,薬効分類マスタ!$A$2:$E$180,5,FALSE())=0,"",VLOOKUP($C6140,薬効分類マスタ!$A$2:$E$180,5,FALSE())),"")</f>
        <v/>
      </c>
      <c r="L6140" s="17"/>
      <c r="M6140" s="0" t="str">
        <f aca="false">IF($K6140="","",IF($L6140&lt;&gt;"",$L6140,VLOOKUP($C6140,薬効分類マスタ!$A$2:$F$180,6,FALSE())))</f>
        <v/>
      </c>
      <c r="N6140" s="0" t="str">
        <f aca="false">ASC(G6140)</f>
        <v>ｵｰｽｷﾞ辛夷清肺湯ｴｷｽG</v>
      </c>
      <c r="O6140" s="0" t="str">
        <f aca="false">ASC(E6140)</f>
        <v>辛夷清肺湯ｴｷｽ</v>
      </c>
      <c r="P6140" s="16" t="n">
        <f aca="false">N(P6139)+IF($C6140=検索!$B$49,1,0)</f>
        <v>0</v>
      </c>
    </row>
    <row r="6141" customFormat="false" ht="15" hidden="false" customHeight="false" outlineLevel="0" collapsed="false">
      <c r="A6141" s="16" t="s">
        <v>221</v>
      </c>
      <c r="B6141" s="0" t="s">
        <v>14071</v>
      </c>
      <c r="C6141" s="0" t="n">
        <v>520</v>
      </c>
      <c r="D6141" s="0" t="str">
        <f aca="false">IFERROR(VLOOKUP($C6141,薬効分類マスタ!$A$2:$B$180,2,FALSE()),"未登録")</f>
        <v>漢方製剤</v>
      </c>
      <c r="E6141" s="16" t="s">
        <v>14065</v>
      </c>
      <c r="F6141" s="16" t="s">
        <v>224</v>
      </c>
      <c r="G6141" s="16" t="s">
        <v>14072</v>
      </c>
      <c r="H6141" s="16" t="s">
        <v>9549</v>
      </c>
      <c r="I6141" s="0" t="n">
        <v>15.5</v>
      </c>
      <c r="K6141" s="0" t="str">
        <f aca="false">IFERROR(IF(VLOOKUP($C6141,薬効分類マスタ!$A$2:$E$180,5,FALSE())=0,"",VLOOKUP($C6141,薬効分類マスタ!$A$2:$E$180,5,FALSE())),"")</f>
        <v/>
      </c>
      <c r="L6141" s="17"/>
      <c r="M6141" s="0" t="str">
        <f aca="false">IF($K6141="","",IF($L6141&lt;&gt;"",$L6141,VLOOKUP($C6141,薬効分類マスタ!$A$2:$F$180,6,FALSE())))</f>
        <v/>
      </c>
      <c r="N6141" s="0" t="str">
        <f aca="false">ASC(G6141)</f>
        <v>ﾂﾑﾗ辛夷清肺湯ｴｷｽ顆粒(医療用)</v>
      </c>
      <c r="O6141" s="0" t="str">
        <f aca="false">ASC(E6141)</f>
        <v>辛夷清肺湯ｴｷｽ</v>
      </c>
      <c r="P6141" s="16" t="n">
        <f aca="false">N(P6140)+IF($C6141=検索!$B$49,1,0)</f>
        <v>0</v>
      </c>
    </row>
    <row r="6142" customFormat="false" ht="15" hidden="false" customHeight="false" outlineLevel="0" collapsed="false">
      <c r="A6142" s="16" t="s">
        <v>221</v>
      </c>
      <c r="B6142" s="0" t="s">
        <v>14073</v>
      </c>
      <c r="C6142" s="0" t="n">
        <v>520</v>
      </c>
      <c r="D6142" s="0" t="str">
        <f aca="false">IFERROR(VLOOKUP($C6142,薬効分類マスタ!$A$2:$B$180,2,FALSE()),"未登録")</f>
        <v>漢方製剤</v>
      </c>
      <c r="E6142" s="16" t="s">
        <v>14074</v>
      </c>
      <c r="F6142" s="16" t="s">
        <v>224</v>
      </c>
      <c r="G6142" s="16" t="s">
        <v>14075</v>
      </c>
      <c r="H6142" s="16" t="s">
        <v>13451</v>
      </c>
      <c r="I6142" s="0" t="n">
        <v>16.7</v>
      </c>
      <c r="K6142" s="0" t="str">
        <f aca="false">IFERROR(IF(VLOOKUP($C6142,薬効分類マスタ!$A$2:$E$180,5,FALSE())=0,"",VLOOKUP($C6142,薬効分類マスタ!$A$2:$E$180,5,FALSE())),"")</f>
        <v/>
      </c>
      <c r="L6142" s="17"/>
      <c r="M6142" s="0" t="str">
        <f aca="false">IF($K6142="","",IF($L6142&lt;&gt;"",$L6142,VLOOKUP($C6142,薬効分類マスタ!$A$2:$F$180,6,FALSE())))</f>
        <v/>
      </c>
      <c r="N6142" s="0" t="str">
        <f aca="false">ASC(G6142)</f>
        <v>太虎堂の参蘇飲ｴｷｽ顆粒</v>
      </c>
      <c r="O6142" s="0" t="str">
        <f aca="false">ASC(E6142)</f>
        <v>参蘇飲ｴｷｽ</v>
      </c>
      <c r="P6142" s="16" t="n">
        <f aca="false">N(P6141)+IF($C6142=検索!$B$49,1,0)</f>
        <v>0</v>
      </c>
    </row>
    <row r="6143" customFormat="false" ht="15" hidden="false" customHeight="false" outlineLevel="0" collapsed="false">
      <c r="A6143" s="16" t="s">
        <v>221</v>
      </c>
      <c r="B6143" s="0" t="s">
        <v>14076</v>
      </c>
      <c r="C6143" s="0" t="n">
        <v>520</v>
      </c>
      <c r="D6143" s="0" t="str">
        <f aca="false">IFERROR(VLOOKUP($C6143,薬効分類マスタ!$A$2:$B$180,2,FALSE()),"未登録")</f>
        <v>漢方製剤</v>
      </c>
      <c r="E6143" s="16" t="s">
        <v>14074</v>
      </c>
      <c r="F6143" s="16" t="s">
        <v>224</v>
      </c>
      <c r="G6143" s="16" t="s">
        <v>14077</v>
      </c>
      <c r="H6143" s="16" t="s">
        <v>9549</v>
      </c>
      <c r="I6143" s="0" t="n">
        <v>19.2</v>
      </c>
      <c r="K6143" s="0" t="str">
        <f aca="false">IFERROR(IF(VLOOKUP($C6143,薬効分類マスタ!$A$2:$E$180,5,FALSE())=0,"",VLOOKUP($C6143,薬効分類マスタ!$A$2:$E$180,5,FALSE())),"")</f>
        <v/>
      </c>
      <c r="L6143" s="17"/>
      <c r="M6143" s="0" t="str">
        <f aca="false">IF($K6143="","",IF($L6143&lt;&gt;"",$L6143,VLOOKUP($C6143,薬効分類マスタ!$A$2:$F$180,6,FALSE())))</f>
        <v/>
      </c>
      <c r="N6143" s="0" t="str">
        <f aca="false">ASC(G6143)</f>
        <v>ﾂﾑﾗ参蘇飲ｴｷｽ顆粒(医療用)</v>
      </c>
      <c r="O6143" s="0" t="str">
        <f aca="false">ASC(E6143)</f>
        <v>参蘇飲ｴｷｽ</v>
      </c>
      <c r="P6143" s="16" t="n">
        <f aca="false">N(P6142)+IF($C6143=検索!$B$49,1,0)</f>
        <v>0</v>
      </c>
    </row>
    <row r="6144" customFormat="false" ht="15" hidden="false" customHeight="false" outlineLevel="0" collapsed="false">
      <c r="A6144" s="16" t="s">
        <v>221</v>
      </c>
      <c r="B6144" s="0" t="s">
        <v>14078</v>
      </c>
      <c r="C6144" s="0" t="n">
        <v>520</v>
      </c>
      <c r="D6144" s="0" t="str">
        <f aca="false">IFERROR(VLOOKUP($C6144,薬効分類マスタ!$A$2:$B$180,2,FALSE()),"未登録")</f>
        <v>漢方製剤</v>
      </c>
      <c r="E6144" s="16" t="s">
        <v>14079</v>
      </c>
      <c r="F6144" s="16" t="s">
        <v>224</v>
      </c>
      <c r="G6144" s="16" t="s">
        <v>14080</v>
      </c>
      <c r="H6144" s="16" t="s">
        <v>13369</v>
      </c>
      <c r="I6144" s="0" t="n">
        <v>15</v>
      </c>
      <c r="K6144" s="0" t="str">
        <f aca="false">IFERROR(IF(VLOOKUP($C6144,薬効分類マスタ!$A$2:$E$180,5,FALSE())=0,"",VLOOKUP($C6144,薬効分類マスタ!$A$2:$E$180,5,FALSE())),"")</f>
        <v/>
      </c>
      <c r="L6144" s="17"/>
      <c r="M6144" s="0" t="str">
        <f aca="false">IF($K6144="","",IF($L6144&lt;&gt;"",$L6144,VLOOKUP($C6144,薬効分類マスタ!$A$2:$F$180,6,FALSE())))</f>
        <v/>
      </c>
      <c r="N6144" s="0" t="str">
        <f aca="false">ASC(G6144)</f>
        <v>ｺﾀﾛｰ神秘湯ｴｷｽ細粒</v>
      </c>
      <c r="O6144" s="0" t="str">
        <f aca="false">ASC(E6144)</f>
        <v>神秘湯ｴｷｽ</v>
      </c>
      <c r="P6144" s="16" t="n">
        <f aca="false">N(P6143)+IF($C6144=検索!$B$49,1,0)</f>
        <v>0</v>
      </c>
    </row>
    <row r="6145" customFormat="false" ht="15" hidden="false" customHeight="false" outlineLevel="0" collapsed="false">
      <c r="A6145" s="16" t="s">
        <v>221</v>
      </c>
      <c r="B6145" s="0" t="s">
        <v>14081</v>
      </c>
      <c r="C6145" s="0" t="n">
        <v>520</v>
      </c>
      <c r="D6145" s="0" t="str">
        <f aca="false">IFERROR(VLOOKUP($C6145,薬効分類マスタ!$A$2:$B$180,2,FALSE()),"未登録")</f>
        <v>漢方製剤</v>
      </c>
      <c r="E6145" s="16" t="s">
        <v>14079</v>
      </c>
      <c r="F6145" s="16" t="s">
        <v>224</v>
      </c>
      <c r="G6145" s="16" t="s">
        <v>14082</v>
      </c>
      <c r="H6145" s="16" t="s">
        <v>13372</v>
      </c>
      <c r="I6145" s="0" t="n">
        <v>18.5</v>
      </c>
      <c r="K6145" s="0" t="str">
        <f aca="false">IFERROR(IF(VLOOKUP($C6145,薬効分類マスタ!$A$2:$E$180,5,FALSE())=0,"",VLOOKUP($C6145,薬効分類マスタ!$A$2:$E$180,5,FALSE())),"")</f>
        <v/>
      </c>
      <c r="L6145" s="17"/>
      <c r="M6145" s="0" t="str">
        <f aca="false">IF($K6145="","",IF($L6145&lt;&gt;"",$L6145,VLOOKUP($C6145,薬効分類マスタ!$A$2:$F$180,6,FALSE())))</f>
        <v/>
      </c>
      <c r="N6145" s="0" t="str">
        <f aca="false">ASC(G6145)</f>
        <v>〔東洋〕神秘湯ｴｷｽ細粒</v>
      </c>
      <c r="O6145" s="0" t="str">
        <f aca="false">ASC(E6145)</f>
        <v>神秘湯ｴｷｽ</v>
      </c>
      <c r="P6145" s="16" t="n">
        <f aca="false">N(P6144)+IF($C6145=検索!$B$49,1,0)</f>
        <v>0</v>
      </c>
    </row>
    <row r="6146" customFormat="false" ht="15" hidden="false" customHeight="false" outlineLevel="0" collapsed="false">
      <c r="A6146" s="16" t="s">
        <v>221</v>
      </c>
      <c r="B6146" s="0" t="s">
        <v>14083</v>
      </c>
      <c r="C6146" s="0" t="n">
        <v>520</v>
      </c>
      <c r="D6146" s="0" t="str">
        <f aca="false">IFERROR(VLOOKUP($C6146,薬効分類マスタ!$A$2:$B$180,2,FALSE()),"未登録")</f>
        <v>漢方製剤</v>
      </c>
      <c r="E6146" s="16" t="s">
        <v>14079</v>
      </c>
      <c r="F6146" s="16" t="s">
        <v>224</v>
      </c>
      <c r="G6146" s="16" t="s">
        <v>14084</v>
      </c>
      <c r="H6146" s="16" t="s">
        <v>13422</v>
      </c>
      <c r="I6146" s="0" t="n">
        <v>17.4</v>
      </c>
      <c r="K6146" s="0" t="str">
        <f aca="false">IFERROR(IF(VLOOKUP($C6146,薬効分類マスタ!$A$2:$E$180,5,FALSE())=0,"",VLOOKUP($C6146,薬効分類マスタ!$A$2:$E$180,5,FALSE())),"")</f>
        <v/>
      </c>
      <c r="L6146" s="17"/>
      <c r="M6146" s="0" t="str">
        <f aca="false">IF($K6146="","",IF($L6146&lt;&gt;"",$L6146,VLOOKUP($C6146,薬効分類マスタ!$A$2:$F$180,6,FALSE())))</f>
        <v/>
      </c>
      <c r="N6146" s="0" t="str">
        <f aca="false">ASC(G6146)</f>
        <v>ｸﾗｼｴ神秘湯ｴｷｽ細粒</v>
      </c>
      <c r="O6146" s="0" t="str">
        <f aca="false">ASC(E6146)</f>
        <v>神秘湯ｴｷｽ</v>
      </c>
      <c r="P6146" s="16" t="n">
        <f aca="false">N(P6145)+IF($C6146=検索!$B$49,1,0)</f>
        <v>0</v>
      </c>
    </row>
    <row r="6147" customFormat="false" ht="15" hidden="false" customHeight="false" outlineLevel="0" collapsed="false">
      <c r="A6147" s="16" t="s">
        <v>221</v>
      </c>
      <c r="B6147" s="0" t="s">
        <v>14085</v>
      </c>
      <c r="C6147" s="0" t="n">
        <v>520</v>
      </c>
      <c r="D6147" s="0" t="str">
        <f aca="false">IFERROR(VLOOKUP($C6147,薬効分類マスタ!$A$2:$B$180,2,FALSE()),"未登録")</f>
        <v>漢方製剤</v>
      </c>
      <c r="E6147" s="16" t="s">
        <v>14079</v>
      </c>
      <c r="F6147" s="16" t="s">
        <v>224</v>
      </c>
      <c r="G6147" s="16" t="s">
        <v>14086</v>
      </c>
      <c r="H6147" s="16" t="s">
        <v>13378</v>
      </c>
      <c r="I6147" s="0" t="n">
        <v>13.8</v>
      </c>
      <c r="K6147" s="0" t="str">
        <f aca="false">IFERROR(IF(VLOOKUP($C6147,薬効分類マスタ!$A$2:$E$180,5,FALSE())=0,"",VLOOKUP($C6147,薬効分類マスタ!$A$2:$E$180,5,FALSE())),"")</f>
        <v/>
      </c>
      <c r="L6147" s="17"/>
      <c r="M6147" s="0" t="str">
        <f aca="false">IF($K6147="","",IF($L6147&lt;&gt;"",$L6147,VLOOKUP($C6147,薬効分類マスタ!$A$2:$F$180,6,FALSE())))</f>
        <v/>
      </c>
      <c r="N6147" s="0" t="str">
        <f aca="false">ASC(G6147)</f>
        <v>ｵｰｽｷﾞ神秘湯ｴｷｽG</v>
      </c>
      <c r="O6147" s="0" t="str">
        <f aca="false">ASC(E6147)</f>
        <v>神秘湯ｴｷｽ</v>
      </c>
      <c r="P6147" s="16" t="n">
        <f aca="false">N(P6146)+IF($C6147=検索!$B$49,1,0)</f>
        <v>0</v>
      </c>
    </row>
    <row r="6148" customFormat="false" ht="15" hidden="false" customHeight="false" outlineLevel="0" collapsed="false">
      <c r="A6148" s="16" t="s">
        <v>221</v>
      </c>
      <c r="B6148" s="0" t="s">
        <v>14087</v>
      </c>
      <c r="C6148" s="0" t="n">
        <v>520</v>
      </c>
      <c r="D6148" s="0" t="str">
        <f aca="false">IFERROR(VLOOKUP($C6148,薬効分類マスタ!$A$2:$B$180,2,FALSE()),"未登録")</f>
        <v>漢方製剤</v>
      </c>
      <c r="E6148" s="16" t="s">
        <v>14079</v>
      </c>
      <c r="F6148" s="16" t="s">
        <v>224</v>
      </c>
      <c r="G6148" s="16" t="s">
        <v>14088</v>
      </c>
      <c r="H6148" s="16" t="s">
        <v>9549</v>
      </c>
      <c r="I6148" s="0" t="n">
        <v>14.8</v>
      </c>
      <c r="K6148" s="0" t="str">
        <f aca="false">IFERROR(IF(VLOOKUP($C6148,薬効分類マスタ!$A$2:$E$180,5,FALSE())=0,"",VLOOKUP($C6148,薬効分類マスタ!$A$2:$E$180,5,FALSE())),"")</f>
        <v/>
      </c>
      <c r="L6148" s="17"/>
      <c r="M6148" s="0" t="str">
        <f aca="false">IF($K6148="","",IF($L6148&lt;&gt;"",$L6148,VLOOKUP($C6148,薬効分類マスタ!$A$2:$F$180,6,FALSE())))</f>
        <v/>
      </c>
      <c r="N6148" s="0" t="str">
        <f aca="false">ASC(G6148)</f>
        <v>ﾂﾑﾗ神秘湯ｴｷｽ顆粒(医療用)</v>
      </c>
      <c r="O6148" s="0" t="str">
        <f aca="false">ASC(E6148)</f>
        <v>神秘湯ｴｷｽ</v>
      </c>
      <c r="P6148" s="16" t="n">
        <f aca="false">N(P6147)+IF($C6148=検索!$B$49,1,0)</f>
        <v>0</v>
      </c>
    </row>
    <row r="6149" customFormat="false" ht="15" hidden="false" customHeight="false" outlineLevel="0" collapsed="false">
      <c r="A6149" s="16" t="s">
        <v>221</v>
      </c>
      <c r="B6149" s="0" t="s">
        <v>14089</v>
      </c>
      <c r="C6149" s="0" t="n">
        <v>520</v>
      </c>
      <c r="D6149" s="0" t="str">
        <f aca="false">IFERROR(VLOOKUP($C6149,薬効分類マスタ!$A$2:$B$180,2,FALSE()),"未登録")</f>
        <v>漢方製剤</v>
      </c>
      <c r="E6149" s="16" t="s">
        <v>14079</v>
      </c>
      <c r="F6149" s="16" t="s">
        <v>224</v>
      </c>
      <c r="G6149" s="16" t="s">
        <v>14090</v>
      </c>
      <c r="H6149" s="16" t="s">
        <v>7659</v>
      </c>
      <c r="I6149" s="0" t="n">
        <v>12.7</v>
      </c>
      <c r="K6149" s="0" t="str">
        <f aca="false">IFERROR(IF(VLOOKUP($C6149,薬効分類マスタ!$A$2:$E$180,5,FALSE())=0,"",VLOOKUP($C6149,薬効分類マスタ!$A$2:$E$180,5,FALSE())),"")</f>
        <v/>
      </c>
      <c r="L6149" s="17"/>
      <c r="M6149" s="0" t="str">
        <f aca="false">IF($K6149="","",IF($L6149&lt;&gt;"",$L6149,VLOOKUP($C6149,薬効分類マスタ!$A$2:$F$180,6,FALSE())))</f>
        <v/>
      </c>
      <c r="N6149" s="0" t="str">
        <f aca="false">ASC(G6149)</f>
        <v>本草神秘湯ｴｷｽ顆粒-M</v>
      </c>
      <c r="O6149" s="0" t="str">
        <f aca="false">ASC(E6149)</f>
        <v>神秘湯ｴｷｽ</v>
      </c>
      <c r="P6149" s="16" t="n">
        <f aca="false">N(P6148)+IF($C6149=検索!$B$49,1,0)</f>
        <v>0</v>
      </c>
    </row>
    <row r="6150" customFormat="false" ht="15" hidden="false" customHeight="false" outlineLevel="0" collapsed="false">
      <c r="A6150" s="16" t="s">
        <v>221</v>
      </c>
      <c r="B6150" s="0" t="s">
        <v>14091</v>
      </c>
      <c r="C6150" s="0" t="n">
        <v>520</v>
      </c>
      <c r="D6150" s="0" t="str">
        <f aca="false">IFERROR(VLOOKUP($C6150,薬効分類マスタ!$A$2:$B$180,2,FALSE()),"未登録")</f>
        <v>漢方製剤</v>
      </c>
      <c r="E6150" s="16" t="s">
        <v>14092</v>
      </c>
      <c r="F6150" s="16" t="s">
        <v>224</v>
      </c>
      <c r="G6150" s="16" t="s">
        <v>14093</v>
      </c>
      <c r="H6150" s="16" t="s">
        <v>13369</v>
      </c>
      <c r="I6150" s="0" t="n">
        <v>11.3</v>
      </c>
      <c r="K6150" s="0" t="str">
        <f aca="false">IFERROR(IF(VLOOKUP($C6150,薬効分類マスタ!$A$2:$E$180,5,FALSE())=0,"",VLOOKUP($C6150,薬効分類マスタ!$A$2:$E$180,5,FALSE())),"")</f>
        <v/>
      </c>
      <c r="L6150" s="17"/>
      <c r="M6150" s="0" t="str">
        <f aca="false">IF($K6150="","",IF($L6150&lt;&gt;"",$L6150,VLOOKUP($C6150,薬効分類マスタ!$A$2:$F$180,6,FALSE())))</f>
        <v/>
      </c>
      <c r="N6150" s="0" t="str">
        <f aca="false">ASC(G6150)</f>
        <v>ｺﾀﾛｰ真武湯ｴｷｽ細粒</v>
      </c>
      <c r="O6150" s="0" t="str">
        <f aca="false">ASC(E6150)</f>
        <v>真武湯ｴｷｽ</v>
      </c>
      <c r="P6150" s="16" t="n">
        <f aca="false">N(P6149)+IF($C6150=検索!$B$49,1,0)</f>
        <v>0</v>
      </c>
    </row>
    <row r="6151" customFormat="false" ht="15" hidden="false" customHeight="false" outlineLevel="0" collapsed="false">
      <c r="A6151" s="16" t="s">
        <v>221</v>
      </c>
      <c r="B6151" s="0" t="s">
        <v>14094</v>
      </c>
      <c r="C6151" s="0" t="n">
        <v>520</v>
      </c>
      <c r="D6151" s="0" t="str">
        <f aca="false">IFERROR(VLOOKUP($C6151,薬効分類マスタ!$A$2:$B$180,2,FALSE()),"未登録")</f>
        <v>漢方製剤</v>
      </c>
      <c r="E6151" s="16" t="s">
        <v>14092</v>
      </c>
      <c r="F6151" s="16" t="s">
        <v>224</v>
      </c>
      <c r="G6151" s="16" t="s">
        <v>14095</v>
      </c>
      <c r="H6151" s="16" t="s">
        <v>12963</v>
      </c>
      <c r="I6151" s="0" t="n">
        <v>17.7</v>
      </c>
      <c r="K6151" s="0" t="str">
        <f aca="false">IFERROR(IF(VLOOKUP($C6151,薬効分類マスタ!$A$2:$E$180,5,FALSE())=0,"",VLOOKUP($C6151,薬効分類マスタ!$A$2:$E$180,5,FALSE())),"")</f>
        <v/>
      </c>
      <c r="L6151" s="17"/>
      <c r="M6151" s="0" t="str">
        <f aca="false">IF($K6151="","",IF($L6151&lt;&gt;"",$L6151,VLOOKUP($C6151,薬効分類マスタ!$A$2:$F$180,6,FALSE())))</f>
        <v/>
      </c>
      <c r="N6151" s="0" t="str">
        <f aca="false">ASC(G6151)</f>
        <v>三和真武湯ｴｷｽ細粒</v>
      </c>
      <c r="O6151" s="0" t="str">
        <f aca="false">ASC(E6151)</f>
        <v>真武湯ｴｷｽ</v>
      </c>
      <c r="P6151" s="16" t="n">
        <f aca="false">N(P6150)+IF($C6151=検索!$B$49,1,0)</f>
        <v>0</v>
      </c>
    </row>
    <row r="6152" customFormat="false" ht="15" hidden="false" customHeight="false" outlineLevel="0" collapsed="false">
      <c r="A6152" s="16" t="s">
        <v>221</v>
      </c>
      <c r="B6152" s="0" t="s">
        <v>14096</v>
      </c>
      <c r="C6152" s="0" t="n">
        <v>520</v>
      </c>
      <c r="D6152" s="0" t="str">
        <f aca="false">IFERROR(VLOOKUP($C6152,薬効分類マスタ!$A$2:$B$180,2,FALSE()),"未登録")</f>
        <v>漢方製剤</v>
      </c>
      <c r="E6152" s="16" t="s">
        <v>14092</v>
      </c>
      <c r="F6152" s="16" t="s">
        <v>224</v>
      </c>
      <c r="G6152" s="16" t="s">
        <v>14097</v>
      </c>
      <c r="H6152" s="16" t="s">
        <v>13381</v>
      </c>
      <c r="I6152" s="0" t="n">
        <v>9.8</v>
      </c>
      <c r="K6152" s="0" t="str">
        <f aca="false">IFERROR(IF(VLOOKUP($C6152,薬効分類マスタ!$A$2:$E$180,5,FALSE())=0,"",VLOOKUP($C6152,薬効分類マスタ!$A$2:$E$180,5,FALSE())),"")</f>
        <v/>
      </c>
      <c r="L6152" s="17"/>
      <c r="M6152" s="0" t="str">
        <f aca="false">IF($K6152="","",IF($L6152&lt;&gt;"",$L6152,VLOOKUP($C6152,薬効分類マスタ!$A$2:$F$180,6,FALSE())))</f>
        <v/>
      </c>
      <c r="N6152" s="0" t="str">
        <f aca="false">ASC(G6152)</f>
        <v>JPS真武湯ｴｷｽ顆粒〔調剤用〕</v>
      </c>
      <c r="O6152" s="0" t="str">
        <f aca="false">ASC(E6152)</f>
        <v>真武湯ｴｷｽ</v>
      </c>
      <c r="P6152" s="16" t="n">
        <f aca="false">N(P6151)+IF($C6152=検索!$B$49,1,0)</f>
        <v>0</v>
      </c>
    </row>
    <row r="6153" customFormat="false" ht="15" hidden="false" customHeight="false" outlineLevel="0" collapsed="false">
      <c r="A6153" s="16" t="s">
        <v>221</v>
      </c>
      <c r="B6153" s="0" t="s">
        <v>14098</v>
      </c>
      <c r="C6153" s="0" t="n">
        <v>520</v>
      </c>
      <c r="D6153" s="0" t="str">
        <f aca="false">IFERROR(VLOOKUP($C6153,薬効分類マスタ!$A$2:$B$180,2,FALSE()),"未登録")</f>
        <v>漢方製剤</v>
      </c>
      <c r="E6153" s="16" t="s">
        <v>14092</v>
      </c>
      <c r="F6153" s="16" t="s">
        <v>224</v>
      </c>
      <c r="G6153" s="16" t="s">
        <v>14099</v>
      </c>
      <c r="H6153" s="16" t="s">
        <v>9549</v>
      </c>
      <c r="I6153" s="0" t="n">
        <v>13.1</v>
      </c>
      <c r="K6153" s="0" t="str">
        <f aca="false">IFERROR(IF(VLOOKUP($C6153,薬効分類マスタ!$A$2:$E$180,5,FALSE())=0,"",VLOOKUP($C6153,薬効分類マスタ!$A$2:$E$180,5,FALSE())),"")</f>
        <v/>
      </c>
      <c r="L6153" s="17"/>
      <c r="M6153" s="0" t="str">
        <f aca="false">IF($K6153="","",IF($L6153&lt;&gt;"",$L6153,VLOOKUP($C6153,薬効分類マスタ!$A$2:$F$180,6,FALSE())))</f>
        <v/>
      </c>
      <c r="N6153" s="0" t="str">
        <f aca="false">ASC(G6153)</f>
        <v>ﾂﾑﾗ真武湯ｴｷｽ顆粒(医療用)</v>
      </c>
      <c r="O6153" s="0" t="str">
        <f aca="false">ASC(E6153)</f>
        <v>真武湯ｴｷｽ</v>
      </c>
      <c r="P6153" s="16" t="n">
        <f aca="false">N(P6152)+IF($C6153=検索!$B$49,1,0)</f>
        <v>0</v>
      </c>
    </row>
    <row r="6154" customFormat="false" ht="15" hidden="false" customHeight="false" outlineLevel="0" collapsed="false">
      <c r="A6154" s="16" t="s">
        <v>221</v>
      </c>
      <c r="B6154" s="0" t="s">
        <v>14100</v>
      </c>
      <c r="C6154" s="0" t="n">
        <v>520</v>
      </c>
      <c r="D6154" s="0" t="str">
        <f aca="false">IFERROR(VLOOKUP($C6154,薬効分類マスタ!$A$2:$B$180,2,FALSE()),"未登録")</f>
        <v>漢方製剤</v>
      </c>
      <c r="E6154" s="16" t="s">
        <v>14101</v>
      </c>
      <c r="F6154" s="16" t="s">
        <v>224</v>
      </c>
      <c r="G6154" s="16" t="s">
        <v>14102</v>
      </c>
      <c r="H6154" s="16" t="s">
        <v>13378</v>
      </c>
      <c r="I6154" s="0" t="n">
        <v>7.2</v>
      </c>
      <c r="K6154" s="0" t="str">
        <f aca="false">IFERROR(IF(VLOOKUP($C6154,薬効分類マスタ!$A$2:$E$180,5,FALSE())=0,"",VLOOKUP($C6154,薬効分類マスタ!$A$2:$E$180,5,FALSE())),"")</f>
        <v/>
      </c>
      <c r="L6154" s="17"/>
      <c r="M6154" s="0" t="str">
        <f aca="false">IF($K6154="","",IF($L6154&lt;&gt;"",$L6154,VLOOKUP($C6154,薬効分類マスタ!$A$2:$F$180,6,FALSE())))</f>
        <v/>
      </c>
      <c r="N6154" s="0" t="str">
        <f aca="false">ASC(G6154)</f>
        <v>ｵｰｽｷﾞ清上防風湯ｴｷｽG</v>
      </c>
      <c r="O6154" s="0" t="str">
        <f aca="false">ASC(E6154)</f>
        <v>清上防風湯ｴｷｽ</v>
      </c>
      <c r="P6154" s="16" t="n">
        <f aca="false">N(P6153)+IF($C6154=検索!$B$49,1,0)</f>
        <v>0</v>
      </c>
    </row>
    <row r="6155" customFormat="false" ht="15" hidden="false" customHeight="false" outlineLevel="0" collapsed="false">
      <c r="A6155" s="16" t="s">
        <v>221</v>
      </c>
      <c r="B6155" s="0" t="s">
        <v>14103</v>
      </c>
      <c r="C6155" s="0" t="n">
        <v>520</v>
      </c>
      <c r="D6155" s="0" t="str">
        <f aca="false">IFERROR(VLOOKUP($C6155,薬効分類マスタ!$A$2:$B$180,2,FALSE()),"未登録")</f>
        <v>漢方製剤</v>
      </c>
      <c r="E6155" s="16" t="s">
        <v>14101</v>
      </c>
      <c r="F6155" s="16" t="s">
        <v>224</v>
      </c>
      <c r="G6155" s="16" t="s">
        <v>14104</v>
      </c>
      <c r="H6155" s="16" t="s">
        <v>9549</v>
      </c>
      <c r="I6155" s="0" t="n">
        <v>12.3</v>
      </c>
      <c r="K6155" s="0" t="str">
        <f aca="false">IFERROR(IF(VLOOKUP($C6155,薬効分類マスタ!$A$2:$E$180,5,FALSE())=0,"",VLOOKUP($C6155,薬効分類マスタ!$A$2:$E$180,5,FALSE())),"")</f>
        <v/>
      </c>
      <c r="L6155" s="17"/>
      <c r="M6155" s="0" t="str">
        <f aca="false">IF($K6155="","",IF($L6155&lt;&gt;"",$L6155,VLOOKUP($C6155,薬効分類マスタ!$A$2:$F$180,6,FALSE())))</f>
        <v/>
      </c>
      <c r="N6155" s="0" t="str">
        <f aca="false">ASC(G6155)</f>
        <v>ﾂﾑﾗ清上防風湯ｴｷｽ顆粒(医療用)</v>
      </c>
      <c r="O6155" s="0" t="str">
        <f aca="false">ASC(E6155)</f>
        <v>清上防風湯ｴｷｽ</v>
      </c>
      <c r="P6155" s="16" t="n">
        <f aca="false">N(P6154)+IF($C6155=検索!$B$49,1,0)</f>
        <v>0</v>
      </c>
    </row>
    <row r="6156" customFormat="false" ht="15" hidden="false" customHeight="false" outlineLevel="0" collapsed="false">
      <c r="A6156" s="16" t="s">
        <v>221</v>
      </c>
      <c r="B6156" s="0" t="s">
        <v>14105</v>
      </c>
      <c r="C6156" s="0" t="n">
        <v>520</v>
      </c>
      <c r="D6156" s="0" t="str">
        <f aca="false">IFERROR(VLOOKUP($C6156,薬効分類マスタ!$A$2:$B$180,2,FALSE()),"未登録")</f>
        <v>漢方製剤</v>
      </c>
      <c r="E6156" s="16" t="s">
        <v>14106</v>
      </c>
      <c r="F6156" s="16" t="s">
        <v>224</v>
      </c>
      <c r="G6156" s="16" t="s">
        <v>14107</v>
      </c>
      <c r="H6156" s="16" t="s">
        <v>9549</v>
      </c>
      <c r="I6156" s="0" t="n">
        <v>21.6</v>
      </c>
      <c r="K6156" s="0" t="str">
        <f aca="false">IFERROR(IF(VLOOKUP($C6156,薬効分類マスタ!$A$2:$E$180,5,FALSE())=0,"",VLOOKUP($C6156,薬効分類マスタ!$A$2:$E$180,5,FALSE())),"")</f>
        <v/>
      </c>
      <c r="L6156" s="17"/>
      <c r="M6156" s="0" t="str">
        <f aca="false">IF($K6156="","",IF($L6156&lt;&gt;"",$L6156,VLOOKUP($C6156,薬効分類マスタ!$A$2:$F$180,6,FALSE())))</f>
        <v/>
      </c>
      <c r="N6156" s="0" t="str">
        <f aca="false">ASC(G6156)</f>
        <v>ﾂﾑﾗ清暑益気湯ｴｷｽ顆粒(医療用)</v>
      </c>
      <c r="O6156" s="0" t="str">
        <f aca="false">ASC(E6156)</f>
        <v>清暑益気湯ｴｷｽ</v>
      </c>
      <c r="P6156" s="16" t="n">
        <f aca="false">N(P6155)+IF($C6156=検索!$B$49,1,0)</f>
        <v>0</v>
      </c>
    </row>
    <row r="6157" customFormat="false" ht="15" hidden="false" customHeight="false" outlineLevel="0" collapsed="false">
      <c r="A6157" s="16" t="s">
        <v>221</v>
      </c>
      <c r="B6157" s="0" t="s">
        <v>14108</v>
      </c>
      <c r="C6157" s="0" t="n">
        <v>520</v>
      </c>
      <c r="D6157" s="0" t="str">
        <f aca="false">IFERROR(VLOOKUP($C6157,薬効分類マスタ!$A$2:$B$180,2,FALSE()),"未登録")</f>
        <v>漢方製剤</v>
      </c>
      <c r="E6157" s="16" t="s">
        <v>14109</v>
      </c>
      <c r="F6157" s="16" t="s">
        <v>224</v>
      </c>
      <c r="G6157" s="16" t="s">
        <v>14110</v>
      </c>
      <c r="H6157" s="16" t="s">
        <v>13417</v>
      </c>
      <c r="I6157" s="0" t="n">
        <v>26.2</v>
      </c>
      <c r="K6157" s="0" t="str">
        <f aca="false">IFERROR(IF(VLOOKUP($C6157,薬効分類マスタ!$A$2:$E$180,5,FALSE())=0,"",VLOOKUP($C6157,薬効分類マスタ!$A$2:$E$180,5,FALSE())),"")</f>
        <v/>
      </c>
      <c r="L6157" s="17"/>
      <c r="M6157" s="0" t="str">
        <f aca="false">IF($K6157="","",IF($L6157&lt;&gt;"",$L6157,VLOOKUP($C6157,薬効分類マスタ!$A$2:$F$180,6,FALSE())))</f>
        <v/>
      </c>
      <c r="N6157" s="0" t="str">
        <f aca="false">ASC(G6157)</f>
        <v>ｼﾞｭﾝｺｳ　清心蓮子飲FCｴｷｽ細粒　医療用</v>
      </c>
      <c r="O6157" s="0" t="str">
        <f aca="false">ASC(E6157)</f>
        <v>清心蓮子飲ｴｷｽ</v>
      </c>
      <c r="P6157" s="16" t="n">
        <f aca="false">N(P6156)+IF($C6157=検索!$B$49,1,0)</f>
        <v>0</v>
      </c>
    </row>
    <row r="6158" customFormat="false" ht="15" hidden="false" customHeight="false" outlineLevel="0" collapsed="false">
      <c r="A6158" s="16" t="s">
        <v>221</v>
      </c>
      <c r="B6158" s="0" t="s">
        <v>14111</v>
      </c>
      <c r="C6158" s="0" t="n">
        <v>520</v>
      </c>
      <c r="D6158" s="0" t="str">
        <f aca="false">IFERROR(VLOOKUP($C6158,薬効分類マスタ!$A$2:$B$180,2,FALSE()),"未登録")</f>
        <v>漢方製剤</v>
      </c>
      <c r="E6158" s="16" t="s">
        <v>14109</v>
      </c>
      <c r="F6158" s="16" t="s">
        <v>224</v>
      </c>
      <c r="G6158" s="16" t="s">
        <v>14112</v>
      </c>
      <c r="H6158" s="16" t="s">
        <v>13372</v>
      </c>
      <c r="I6158" s="0" t="n">
        <v>22.6</v>
      </c>
      <c r="K6158" s="0" t="str">
        <f aca="false">IFERROR(IF(VLOOKUP($C6158,薬効分類マスタ!$A$2:$E$180,5,FALSE())=0,"",VLOOKUP($C6158,薬効分類マスタ!$A$2:$E$180,5,FALSE())),"")</f>
        <v/>
      </c>
      <c r="L6158" s="17"/>
      <c r="M6158" s="0" t="str">
        <f aca="false">IF($K6158="","",IF($L6158&lt;&gt;"",$L6158,VLOOKUP($C6158,薬効分類マスタ!$A$2:$F$180,6,FALSE())))</f>
        <v/>
      </c>
      <c r="N6158" s="0" t="str">
        <f aca="false">ASC(G6158)</f>
        <v>〔東洋〕清心連子飲ｴｷｽ細粒</v>
      </c>
      <c r="O6158" s="0" t="str">
        <f aca="false">ASC(E6158)</f>
        <v>清心蓮子飲ｴｷｽ</v>
      </c>
      <c r="P6158" s="16" t="n">
        <f aca="false">N(P6157)+IF($C6158=検索!$B$49,1,0)</f>
        <v>0</v>
      </c>
    </row>
    <row r="6159" customFormat="false" ht="15" hidden="false" customHeight="false" outlineLevel="0" collapsed="false">
      <c r="A6159" s="16" t="s">
        <v>221</v>
      </c>
      <c r="B6159" s="0" t="s">
        <v>14113</v>
      </c>
      <c r="C6159" s="0" t="n">
        <v>520</v>
      </c>
      <c r="D6159" s="0" t="str">
        <f aca="false">IFERROR(VLOOKUP($C6159,薬効分類マスタ!$A$2:$B$180,2,FALSE()),"未登録")</f>
        <v>漢方製剤</v>
      </c>
      <c r="E6159" s="16" t="s">
        <v>14109</v>
      </c>
      <c r="F6159" s="16" t="s">
        <v>224</v>
      </c>
      <c r="G6159" s="16" t="s">
        <v>14114</v>
      </c>
      <c r="H6159" s="16" t="s">
        <v>9549</v>
      </c>
      <c r="I6159" s="0" t="n">
        <v>29</v>
      </c>
      <c r="K6159" s="0" t="str">
        <f aca="false">IFERROR(IF(VLOOKUP($C6159,薬効分類マスタ!$A$2:$E$180,5,FALSE())=0,"",VLOOKUP($C6159,薬効分類マスタ!$A$2:$E$180,5,FALSE())),"")</f>
        <v/>
      </c>
      <c r="L6159" s="17"/>
      <c r="M6159" s="0" t="str">
        <f aca="false">IF($K6159="","",IF($L6159&lt;&gt;"",$L6159,VLOOKUP($C6159,薬効分類マスタ!$A$2:$F$180,6,FALSE())))</f>
        <v/>
      </c>
      <c r="N6159" s="0" t="str">
        <f aca="false">ASC(G6159)</f>
        <v>ﾂﾑﾗ清心蓮子飲ｴｷｽ顆粒(医療用)</v>
      </c>
      <c r="O6159" s="0" t="str">
        <f aca="false">ASC(E6159)</f>
        <v>清心蓮子飲ｴｷｽ</v>
      </c>
      <c r="P6159" s="16" t="n">
        <f aca="false">N(P6158)+IF($C6159=検索!$B$49,1,0)</f>
        <v>0</v>
      </c>
    </row>
    <row r="6160" customFormat="false" ht="15" hidden="false" customHeight="false" outlineLevel="0" collapsed="false">
      <c r="A6160" s="16" t="s">
        <v>221</v>
      </c>
      <c r="B6160" s="0" t="s">
        <v>14115</v>
      </c>
      <c r="C6160" s="0" t="n">
        <v>520</v>
      </c>
      <c r="D6160" s="0" t="str">
        <f aca="false">IFERROR(VLOOKUP($C6160,薬効分類マスタ!$A$2:$B$180,2,FALSE()),"未登録")</f>
        <v>漢方製剤</v>
      </c>
      <c r="E6160" s="16" t="s">
        <v>14116</v>
      </c>
      <c r="F6160" s="16" t="s">
        <v>224</v>
      </c>
      <c r="G6160" s="16" t="s">
        <v>14117</v>
      </c>
      <c r="H6160" s="16" t="s">
        <v>9549</v>
      </c>
      <c r="I6160" s="0" t="n">
        <v>17.1</v>
      </c>
      <c r="K6160" s="0" t="str">
        <f aca="false">IFERROR(IF(VLOOKUP($C6160,薬効分類マスタ!$A$2:$E$180,5,FALSE())=0,"",VLOOKUP($C6160,薬効分類マスタ!$A$2:$E$180,5,FALSE())),"")</f>
        <v/>
      </c>
      <c r="L6160" s="17"/>
      <c r="M6160" s="0" t="str">
        <f aca="false">IF($K6160="","",IF($L6160&lt;&gt;"",$L6160,VLOOKUP($C6160,薬効分類マスタ!$A$2:$F$180,6,FALSE())))</f>
        <v/>
      </c>
      <c r="N6160" s="0" t="str">
        <f aca="false">ASC(G6160)</f>
        <v>ﾂﾑﾗ清肺湯ｴｷｽ顆粒(医療用)</v>
      </c>
      <c r="O6160" s="0" t="str">
        <f aca="false">ASC(E6160)</f>
        <v>清肺湯ｴｷｽ</v>
      </c>
      <c r="P6160" s="16" t="n">
        <f aca="false">N(P6159)+IF($C6160=検索!$B$49,1,0)</f>
        <v>0</v>
      </c>
    </row>
    <row r="6161" customFormat="false" ht="15" hidden="false" customHeight="false" outlineLevel="0" collapsed="false">
      <c r="A6161" s="16" t="s">
        <v>221</v>
      </c>
      <c r="B6161" s="0" t="s">
        <v>14118</v>
      </c>
      <c r="C6161" s="0" t="n">
        <v>520</v>
      </c>
      <c r="D6161" s="0" t="str">
        <f aca="false">IFERROR(VLOOKUP($C6161,薬効分類マスタ!$A$2:$B$180,2,FALSE()),"未登録")</f>
        <v>漢方製剤</v>
      </c>
      <c r="E6161" s="16" t="s">
        <v>14119</v>
      </c>
      <c r="F6161" s="16" t="s">
        <v>224</v>
      </c>
      <c r="G6161" s="16" t="s">
        <v>14120</v>
      </c>
      <c r="H6161" s="16" t="s">
        <v>13378</v>
      </c>
      <c r="I6161" s="0" t="n">
        <v>10.8</v>
      </c>
      <c r="K6161" s="0" t="str">
        <f aca="false">IFERROR(IF(VLOOKUP($C6161,薬効分類マスタ!$A$2:$E$180,5,FALSE())=0,"",VLOOKUP($C6161,薬効分類マスタ!$A$2:$E$180,5,FALSE())),"")</f>
        <v/>
      </c>
      <c r="L6161" s="17"/>
      <c r="M6161" s="0" t="str">
        <f aca="false">IF($K6161="","",IF($L6161&lt;&gt;"",$L6161,VLOOKUP($C6161,薬効分類マスタ!$A$2:$F$180,6,FALSE())))</f>
        <v/>
      </c>
      <c r="N6161" s="0" t="str">
        <f aca="false">ASC(G6161)</f>
        <v>ｵｰｽｷﾞ川きゅう茶調散料ｴｷｽTG</v>
      </c>
      <c r="O6161" s="0" t="str">
        <f aca="false">ASC(E6161)</f>
        <v>川きゅう茶調散ｴｷｽ</v>
      </c>
      <c r="P6161" s="16" t="n">
        <f aca="false">N(P6160)+IF($C6161=検索!$B$49,1,0)</f>
        <v>0</v>
      </c>
    </row>
    <row r="6162" customFormat="false" ht="15" hidden="false" customHeight="false" outlineLevel="0" collapsed="false">
      <c r="A6162" s="16" t="s">
        <v>221</v>
      </c>
      <c r="B6162" s="0" t="s">
        <v>14121</v>
      </c>
      <c r="C6162" s="0" t="n">
        <v>520</v>
      </c>
      <c r="D6162" s="0" t="str">
        <f aca="false">IFERROR(VLOOKUP($C6162,薬効分類マスタ!$A$2:$B$180,2,FALSE()),"未登録")</f>
        <v>漢方製剤</v>
      </c>
      <c r="E6162" s="16" t="s">
        <v>14119</v>
      </c>
      <c r="F6162" s="16" t="s">
        <v>224</v>
      </c>
      <c r="G6162" s="16" t="s">
        <v>14122</v>
      </c>
      <c r="H6162" s="16" t="s">
        <v>9549</v>
      </c>
      <c r="I6162" s="0" t="n">
        <v>13.2</v>
      </c>
      <c r="K6162" s="0" t="str">
        <f aca="false">IFERROR(IF(VLOOKUP($C6162,薬効分類マスタ!$A$2:$E$180,5,FALSE())=0,"",VLOOKUP($C6162,薬効分類マスタ!$A$2:$E$180,5,FALSE())),"")</f>
        <v/>
      </c>
      <c r="L6162" s="17"/>
      <c r="M6162" s="0" t="str">
        <f aca="false">IF($K6162="","",IF($L6162&lt;&gt;"",$L6162,VLOOKUP($C6162,薬効分類マスタ!$A$2:$F$180,6,FALSE())))</f>
        <v/>
      </c>
      <c r="N6162" s="0" t="str">
        <f aca="false">ASC(G6162)</f>
        <v>ﾂﾑﾗ川きゅう茶調散ｴｷｽ顆粒(医療用)</v>
      </c>
      <c r="O6162" s="0" t="str">
        <f aca="false">ASC(E6162)</f>
        <v>川きゅう茶調散ｴｷｽ</v>
      </c>
      <c r="P6162" s="16" t="n">
        <f aca="false">N(P6161)+IF($C6162=検索!$B$49,1,0)</f>
        <v>0</v>
      </c>
    </row>
    <row r="6163" customFormat="false" ht="15" hidden="false" customHeight="false" outlineLevel="0" collapsed="false">
      <c r="A6163" s="16" t="s">
        <v>221</v>
      </c>
      <c r="B6163" s="0" t="s">
        <v>14123</v>
      </c>
      <c r="C6163" s="0" t="n">
        <v>520</v>
      </c>
      <c r="D6163" s="0" t="str">
        <f aca="false">IFERROR(VLOOKUP($C6163,薬効分類マスタ!$A$2:$B$180,2,FALSE()),"未登録")</f>
        <v>漢方製剤</v>
      </c>
      <c r="E6163" s="16" t="s">
        <v>14124</v>
      </c>
      <c r="F6163" s="16" t="s">
        <v>224</v>
      </c>
      <c r="G6163" s="16" t="s">
        <v>14125</v>
      </c>
      <c r="H6163" s="16" t="s">
        <v>13378</v>
      </c>
      <c r="I6163" s="0" t="n">
        <v>10.1</v>
      </c>
      <c r="K6163" s="0" t="str">
        <f aca="false">IFERROR(IF(VLOOKUP($C6163,薬効分類マスタ!$A$2:$E$180,5,FALSE())=0,"",VLOOKUP($C6163,薬効分類マスタ!$A$2:$E$180,5,FALSE())),"")</f>
        <v/>
      </c>
      <c r="L6163" s="17"/>
      <c r="M6163" s="0" t="str">
        <f aca="false">IF($K6163="","",IF($L6163&lt;&gt;"",$L6163,VLOOKUP($C6163,薬効分類マスタ!$A$2:$F$180,6,FALSE())))</f>
        <v/>
      </c>
      <c r="N6163" s="0" t="str">
        <f aca="false">ASC(G6163)</f>
        <v>ｵｰｽｷﾞ疎経活血湯ｴｷｽG</v>
      </c>
      <c r="O6163" s="0" t="str">
        <f aca="false">ASC(E6163)</f>
        <v>疎経活血湯ｴｷｽ</v>
      </c>
      <c r="P6163" s="16" t="n">
        <f aca="false">N(P6162)+IF($C6163=検索!$B$49,1,0)</f>
        <v>0</v>
      </c>
    </row>
    <row r="6164" customFormat="false" ht="15" hidden="false" customHeight="false" outlineLevel="0" collapsed="false">
      <c r="A6164" s="16" t="s">
        <v>221</v>
      </c>
      <c r="B6164" s="0" t="s">
        <v>14126</v>
      </c>
      <c r="C6164" s="0" t="n">
        <v>520</v>
      </c>
      <c r="D6164" s="0" t="str">
        <f aca="false">IFERROR(VLOOKUP($C6164,薬効分類マスタ!$A$2:$B$180,2,FALSE()),"未登録")</f>
        <v>漢方製剤</v>
      </c>
      <c r="E6164" s="16" t="s">
        <v>14124</v>
      </c>
      <c r="F6164" s="16" t="s">
        <v>224</v>
      </c>
      <c r="G6164" s="16" t="s">
        <v>14127</v>
      </c>
      <c r="H6164" s="16" t="s">
        <v>13451</v>
      </c>
      <c r="I6164" s="0" t="n">
        <v>16.2</v>
      </c>
      <c r="K6164" s="0" t="str">
        <f aca="false">IFERROR(IF(VLOOKUP($C6164,薬効分類マスタ!$A$2:$E$180,5,FALSE())=0,"",VLOOKUP($C6164,薬効分類マスタ!$A$2:$E$180,5,FALSE())),"")</f>
        <v/>
      </c>
      <c r="L6164" s="17"/>
      <c r="M6164" s="0" t="str">
        <f aca="false">IF($K6164="","",IF($L6164&lt;&gt;"",$L6164,VLOOKUP($C6164,薬効分類マスタ!$A$2:$F$180,6,FALSE())))</f>
        <v/>
      </c>
      <c r="N6164" s="0" t="str">
        <f aca="false">ASC(G6164)</f>
        <v>太虎堂の疎経活血湯ｴｷｽ顆粒</v>
      </c>
      <c r="O6164" s="0" t="str">
        <f aca="false">ASC(E6164)</f>
        <v>疎経活血湯ｴｷｽ</v>
      </c>
      <c r="P6164" s="16" t="n">
        <f aca="false">N(P6163)+IF($C6164=検索!$B$49,1,0)</f>
        <v>0</v>
      </c>
    </row>
    <row r="6165" customFormat="false" ht="15" hidden="false" customHeight="false" outlineLevel="0" collapsed="false">
      <c r="A6165" s="16" t="s">
        <v>221</v>
      </c>
      <c r="B6165" s="0" t="s">
        <v>14128</v>
      </c>
      <c r="C6165" s="0" t="n">
        <v>520</v>
      </c>
      <c r="D6165" s="0" t="str">
        <f aca="false">IFERROR(VLOOKUP($C6165,薬効分類マスタ!$A$2:$B$180,2,FALSE()),"未登録")</f>
        <v>漢方製剤</v>
      </c>
      <c r="E6165" s="16" t="s">
        <v>14124</v>
      </c>
      <c r="F6165" s="16" t="s">
        <v>224</v>
      </c>
      <c r="G6165" s="16" t="s">
        <v>14129</v>
      </c>
      <c r="H6165" s="16" t="s">
        <v>9549</v>
      </c>
      <c r="I6165" s="0" t="n">
        <v>16.2</v>
      </c>
      <c r="K6165" s="0" t="str">
        <f aca="false">IFERROR(IF(VLOOKUP($C6165,薬効分類マスタ!$A$2:$E$180,5,FALSE())=0,"",VLOOKUP($C6165,薬効分類マスタ!$A$2:$E$180,5,FALSE())),"")</f>
        <v/>
      </c>
      <c r="L6165" s="17"/>
      <c r="M6165" s="0" t="str">
        <f aca="false">IF($K6165="","",IF($L6165&lt;&gt;"",$L6165,VLOOKUP($C6165,薬効分類マスタ!$A$2:$F$180,6,FALSE())))</f>
        <v/>
      </c>
      <c r="N6165" s="0" t="str">
        <f aca="false">ASC(G6165)</f>
        <v>ﾂﾑﾗ疎経活血湯ｴｷｽ顆粒(医療用)</v>
      </c>
      <c r="O6165" s="0" t="str">
        <f aca="false">ASC(E6165)</f>
        <v>疎経活血湯ｴｷｽ</v>
      </c>
      <c r="P6165" s="16" t="n">
        <f aca="false">N(P6164)+IF($C6165=検索!$B$49,1,0)</f>
        <v>0</v>
      </c>
    </row>
    <row r="6166" customFormat="false" ht="15" hidden="false" customHeight="false" outlineLevel="0" collapsed="false">
      <c r="A6166" s="16" t="s">
        <v>221</v>
      </c>
      <c r="B6166" s="0" t="s">
        <v>14130</v>
      </c>
      <c r="C6166" s="0" t="n">
        <v>520</v>
      </c>
      <c r="D6166" s="0" t="str">
        <f aca="false">IFERROR(VLOOKUP($C6166,薬効分類マスタ!$A$2:$B$180,2,FALSE()),"未登録")</f>
        <v>漢方製剤</v>
      </c>
      <c r="E6166" s="16" t="s">
        <v>14131</v>
      </c>
      <c r="F6166" s="16" t="s">
        <v>224</v>
      </c>
      <c r="G6166" s="16" t="s">
        <v>14132</v>
      </c>
      <c r="H6166" s="16" t="s">
        <v>13378</v>
      </c>
      <c r="I6166" s="0" t="n">
        <v>14.8</v>
      </c>
      <c r="K6166" s="0" t="str">
        <f aca="false">IFERROR(IF(VLOOKUP($C6166,薬効分類マスタ!$A$2:$E$180,5,FALSE())=0,"",VLOOKUP($C6166,薬効分類マスタ!$A$2:$E$180,5,FALSE())),"")</f>
        <v/>
      </c>
      <c r="L6166" s="17"/>
      <c r="M6166" s="0" t="str">
        <f aca="false">IF($K6166="","",IF($L6166&lt;&gt;"",$L6166,VLOOKUP($C6166,薬効分類マスタ!$A$2:$F$180,6,FALSE())))</f>
        <v/>
      </c>
      <c r="N6166" s="0" t="str">
        <f aca="false">ASC(G6166)</f>
        <v>ｵｰｽｷﾞ大黄甘草湯ｴｷｽG</v>
      </c>
      <c r="O6166" s="0" t="str">
        <f aca="false">ASC(E6166)</f>
        <v>大黄甘草湯ｴｷｽ</v>
      </c>
      <c r="P6166" s="16" t="n">
        <f aca="false">N(P6165)+IF($C6166=検索!$B$49,1,0)</f>
        <v>0</v>
      </c>
    </row>
    <row r="6167" customFormat="false" ht="15" hidden="false" customHeight="false" outlineLevel="0" collapsed="false">
      <c r="A6167" s="16" t="s">
        <v>221</v>
      </c>
      <c r="B6167" s="0" t="s">
        <v>14133</v>
      </c>
      <c r="C6167" s="0" t="n">
        <v>520</v>
      </c>
      <c r="D6167" s="0" t="str">
        <f aca="false">IFERROR(VLOOKUP($C6167,薬効分類マスタ!$A$2:$B$180,2,FALSE()),"未登録")</f>
        <v>漢方製剤</v>
      </c>
      <c r="E6167" s="16" t="s">
        <v>14131</v>
      </c>
      <c r="F6167" s="16" t="s">
        <v>224</v>
      </c>
      <c r="G6167" s="16" t="s">
        <v>14134</v>
      </c>
      <c r="H6167" s="16" t="s">
        <v>9549</v>
      </c>
      <c r="I6167" s="0" t="n">
        <v>8</v>
      </c>
      <c r="K6167" s="0" t="str">
        <f aca="false">IFERROR(IF(VLOOKUP($C6167,薬効分類マスタ!$A$2:$E$180,5,FALSE())=0,"",VLOOKUP($C6167,薬効分類マスタ!$A$2:$E$180,5,FALSE())),"")</f>
        <v/>
      </c>
      <c r="L6167" s="17"/>
      <c r="M6167" s="0" t="str">
        <f aca="false">IF($K6167="","",IF($L6167&lt;&gt;"",$L6167,VLOOKUP($C6167,薬効分類マスタ!$A$2:$F$180,6,FALSE())))</f>
        <v/>
      </c>
      <c r="N6167" s="0" t="str">
        <f aca="false">ASC(G6167)</f>
        <v>ﾂﾑﾗ大黄甘草湯ｴｷｽ顆粒(医療用)</v>
      </c>
      <c r="O6167" s="0" t="str">
        <f aca="false">ASC(E6167)</f>
        <v>大黄甘草湯ｴｷｽ</v>
      </c>
      <c r="P6167" s="16" t="n">
        <f aca="false">N(P6166)+IF($C6167=検索!$B$49,1,0)</f>
        <v>0</v>
      </c>
    </row>
    <row r="6168" customFormat="false" ht="15" hidden="false" customHeight="false" outlineLevel="0" collapsed="false">
      <c r="A6168" s="16" t="s">
        <v>221</v>
      </c>
      <c r="B6168" s="0" t="s">
        <v>14135</v>
      </c>
      <c r="C6168" s="0" t="n">
        <v>520</v>
      </c>
      <c r="D6168" s="0" t="str">
        <f aca="false">IFERROR(VLOOKUP($C6168,薬効分類マスタ!$A$2:$B$180,2,FALSE()),"未登録")</f>
        <v>漢方製剤</v>
      </c>
      <c r="E6168" s="16" t="s">
        <v>14131</v>
      </c>
      <c r="F6168" s="16" t="s">
        <v>1027</v>
      </c>
      <c r="G6168" s="16" t="s">
        <v>14136</v>
      </c>
      <c r="H6168" s="16" t="s">
        <v>13378</v>
      </c>
      <c r="I6168" s="0" t="n">
        <v>7</v>
      </c>
      <c r="K6168" s="0" t="str">
        <f aca="false">IFERROR(IF(VLOOKUP($C6168,薬効分類マスタ!$A$2:$E$180,5,FALSE())=0,"",VLOOKUP($C6168,薬効分類マスタ!$A$2:$E$180,5,FALSE())),"")</f>
        <v/>
      </c>
      <c r="L6168" s="17"/>
      <c r="M6168" s="0" t="str">
        <f aca="false">IF($K6168="","",IF($L6168&lt;&gt;"",$L6168,VLOOKUP($C6168,薬効分類マスタ!$A$2:$F$180,6,FALSE())))</f>
        <v/>
      </c>
      <c r="N6168" s="0" t="str">
        <f aca="false">ASC(G6168)</f>
        <v>ｵｰｽｷﾞ大黄甘草湯ｴｷｽT錠</v>
      </c>
      <c r="O6168" s="0" t="str">
        <f aca="false">ASC(E6168)</f>
        <v>大黄甘草湯ｴｷｽ</v>
      </c>
      <c r="P6168" s="16" t="n">
        <f aca="false">N(P6167)+IF($C6168=検索!$B$49,1,0)</f>
        <v>0</v>
      </c>
    </row>
    <row r="6169" customFormat="false" ht="15" hidden="false" customHeight="false" outlineLevel="0" collapsed="false">
      <c r="A6169" s="16" t="s">
        <v>221</v>
      </c>
      <c r="B6169" s="0" t="s">
        <v>14137</v>
      </c>
      <c r="C6169" s="0" t="n">
        <v>520</v>
      </c>
      <c r="D6169" s="0" t="str">
        <f aca="false">IFERROR(VLOOKUP($C6169,薬効分類マスタ!$A$2:$B$180,2,FALSE()),"未登録")</f>
        <v>漢方製剤</v>
      </c>
      <c r="E6169" s="16" t="s">
        <v>14138</v>
      </c>
      <c r="F6169" s="16" t="s">
        <v>224</v>
      </c>
      <c r="G6169" s="16" t="s">
        <v>14139</v>
      </c>
      <c r="H6169" s="16" t="s">
        <v>13369</v>
      </c>
      <c r="I6169" s="0" t="n">
        <v>10.5</v>
      </c>
      <c r="K6169" s="0" t="str">
        <f aca="false">IFERROR(IF(VLOOKUP($C6169,薬効分類マスタ!$A$2:$E$180,5,FALSE())=0,"",VLOOKUP($C6169,薬効分類マスタ!$A$2:$E$180,5,FALSE())),"")</f>
        <v/>
      </c>
      <c r="L6169" s="17"/>
      <c r="M6169" s="0" t="str">
        <f aca="false">IF($K6169="","",IF($L6169&lt;&gt;"",$L6169,VLOOKUP($C6169,薬効分類マスタ!$A$2:$F$180,6,FALSE())))</f>
        <v/>
      </c>
      <c r="N6169" s="0" t="str">
        <f aca="false">ASC(G6169)</f>
        <v>ｺﾀﾛｰ大黄牡丹皮湯ｴｷｽ細粒</v>
      </c>
      <c r="O6169" s="0" t="str">
        <f aca="false">ASC(E6169)</f>
        <v>大黄牡丹皮湯ｴｷｽ</v>
      </c>
      <c r="P6169" s="16" t="n">
        <f aca="false">N(P6168)+IF($C6169=検索!$B$49,1,0)</f>
        <v>0</v>
      </c>
    </row>
    <row r="6170" customFormat="false" ht="15" hidden="false" customHeight="false" outlineLevel="0" collapsed="false">
      <c r="A6170" s="16" t="s">
        <v>221</v>
      </c>
      <c r="B6170" s="0" t="s">
        <v>14140</v>
      </c>
      <c r="C6170" s="0" t="n">
        <v>520</v>
      </c>
      <c r="D6170" s="0" t="str">
        <f aca="false">IFERROR(VLOOKUP($C6170,薬効分類マスタ!$A$2:$B$180,2,FALSE()),"未登録")</f>
        <v>漢方製剤</v>
      </c>
      <c r="E6170" s="16" t="s">
        <v>14138</v>
      </c>
      <c r="F6170" s="16" t="s">
        <v>224</v>
      </c>
      <c r="G6170" s="16" t="s">
        <v>14141</v>
      </c>
      <c r="H6170" s="16" t="s">
        <v>9549</v>
      </c>
      <c r="I6170" s="0" t="n">
        <v>13.1</v>
      </c>
      <c r="K6170" s="0" t="str">
        <f aca="false">IFERROR(IF(VLOOKUP($C6170,薬効分類マスタ!$A$2:$E$180,5,FALSE())=0,"",VLOOKUP($C6170,薬効分類マスタ!$A$2:$E$180,5,FALSE())),"")</f>
        <v/>
      </c>
      <c r="L6170" s="17"/>
      <c r="M6170" s="0" t="str">
        <f aca="false">IF($K6170="","",IF($L6170&lt;&gt;"",$L6170,VLOOKUP($C6170,薬効分類マスタ!$A$2:$F$180,6,FALSE())))</f>
        <v/>
      </c>
      <c r="N6170" s="0" t="str">
        <f aca="false">ASC(G6170)</f>
        <v>ﾂﾑﾗ大黄牡丹皮湯ｴｷｽ顆粒(医療用)</v>
      </c>
      <c r="O6170" s="0" t="str">
        <f aca="false">ASC(E6170)</f>
        <v>大黄牡丹皮湯ｴｷｽ</v>
      </c>
      <c r="P6170" s="16" t="n">
        <f aca="false">N(P6169)+IF($C6170=検索!$B$49,1,0)</f>
        <v>0</v>
      </c>
    </row>
    <row r="6171" customFormat="false" ht="15" hidden="false" customHeight="false" outlineLevel="0" collapsed="false">
      <c r="A6171" s="16" t="s">
        <v>221</v>
      </c>
      <c r="B6171" s="0" t="s">
        <v>14142</v>
      </c>
      <c r="C6171" s="0" t="n">
        <v>520</v>
      </c>
      <c r="D6171" s="0" t="str">
        <f aca="false">IFERROR(VLOOKUP($C6171,薬効分類マスタ!$A$2:$B$180,2,FALSE()),"未登録")</f>
        <v>漢方製剤</v>
      </c>
      <c r="E6171" s="16" t="s">
        <v>14143</v>
      </c>
      <c r="F6171" s="16" t="s">
        <v>224</v>
      </c>
      <c r="G6171" s="16" t="s">
        <v>14144</v>
      </c>
      <c r="H6171" s="16" t="s">
        <v>13369</v>
      </c>
      <c r="I6171" s="0" t="n">
        <v>8.9</v>
      </c>
      <c r="K6171" s="0" t="str">
        <f aca="false">IFERROR(IF(VLOOKUP($C6171,薬効分類マスタ!$A$2:$E$180,5,FALSE())=0,"",VLOOKUP($C6171,薬効分類マスタ!$A$2:$E$180,5,FALSE())),"")</f>
        <v/>
      </c>
      <c r="L6171" s="17"/>
      <c r="M6171" s="0" t="str">
        <f aca="false">IF($K6171="","",IF($L6171&lt;&gt;"",$L6171,VLOOKUP($C6171,薬効分類マスタ!$A$2:$F$180,6,FALSE())))</f>
        <v/>
      </c>
      <c r="N6171" s="0" t="str">
        <f aca="false">ASC(G6171)</f>
        <v>ｺﾀﾛｰ大建中湯ｴｷｽ細粒</v>
      </c>
      <c r="O6171" s="0" t="str">
        <f aca="false">ASC(E6171)</f>
        <v>大建中湯ｴｷｽ</v>
      </c>
      <c r="P6171" s="16" t="n">
        <f aca="false">N(P6170)+IF($C6171=検索!$B$49,1,0)</f>
        <v>0</v>
      </c>
    </row>
    <row r="6172" customFormat="false" ht="15" hidden="false" customHeight="false" outlineLevel="0" collapsed="false">
      <c r="A6172" s="16" t="s">
        <v>221</v>
      </c>
      <c r="B6172" s="0" t="s">
        <v>14145</v>
      </c>
      <c r="C6172" s="0" t="n">
        <v>520</v>
      </c>
      <c r="D6172" s="0" t="str">
        <f aca="false">IFERROR(VLOOKUP($C6172,薬効分類マスタ!$A$2:$B$180,2,FALSE()),"未登録")</f>
        <v>漢方製剤</v>
      </c>
      <c r="E6172" s="16" t="s">
        <v>14143</v>
      </c>
      <c r="F6172" s="16" t="s">
        <v>224</v>
      </c>
      <c r="G6172" s="16" t="s">
        <v>14146</v>
      </c>
      <c r="H6172" s="16" t="s">
        <v>9549</v>
      </c>
      <c r="I6172" s="0" t="n">
        <v>13.7</v>
      </c>
      <c r="K6172" s="0" t="str">
        <f aca="false">IFERROR(IF(VLOOKUP($C6172,薬効分類マスタ!$A$2:$E$180,5,FALSE())=0,"",VLOOKUP($C6172,薬効分類マスタ!$A$2:$E$180,5,FALSE())),"")</f>
        <v/>
      </c>
      <c r="L6172" s="17"/>
      <c r="M6172" s="0" t="str">
        <f aca="false">IF($K6172="","",IF($L6172&lt;&gt;"",$L6172,VLOOKUP($C6172,薬効分類マスタ!$A$2:$F$180,6,FALSE())))</f>
        <v/>
      </c>
      <c r="N6172" s="0" t="str">
        <f aca="false">ASC(G6172)</f>
        <v>ﾂﾑﾗ大建中湯ｴｷｽ顆粒(医療用)</v>
      </c>
      <c r="O6172" s="0" t="str">
        <f aca="false">ASC(E6172)</f>
        <v>大建中湯ｴｷｽ</v>
      </c>
      <c r="P6172" s="16" t="n">
        <f aca="false">N(P6171)+IF($C6172=検索!$B$49,1,0)</f>
        <v>0</v>
      </c>
    </row>
    <row r="6173" customFormat="false" ht="15" hidden="false" customHeight="false" outlineLevel="0" collapsed="false">
      <c r="A6173" s="16" t="s">
        <v>221</v>
      </c>
      <c r="B6173" s="0" t="s">
        <v>14147</v>
      </c>
      <c r="C6173" s="0" t="n">
        <v>520</v>
      </c>
      <c r="D6173" s="0" t="str">
        <f aca="false">IFERROR(VLOOKUP($C6173,薬効分類マスタ!$A$2:$B$180,2,FALSE()),"未登録")</f>
        <v>漢方製剤</v>
      </c>
      <c r="E6173" s="16" t="s">
        <v>14148</v>
      </c>
      <c r="F6173" s="16" t="s">
        <v>224</v>
      </c>
      <c r="G6173" s="16" t="s">
        <v>14149</v>
      </c>
      <c r="H6173" s="16" t="s">
        <v>13369</v>
      </c>
      <c r="I6173" s="0" t="n">
        <v>14.7</v>
      </c>
      <c r="K6173" s="0" t="str">
        <f aca="false">IFERROR(IF(VLOOKUP($C6173,薬効分類マスタ!$A$2:$E$180,5,FALSE())=0,"",VLOOKUP($C6173,薬効分類マスタ!$A$2:$E$180,5,FALSE())),"")</f>
        <v/>
      </c>
      <c r="L6173" s="17"/>
      <c r="M6173" s="0" t="str">
        <f aca="false">IF($K6173="","",IF($L6173&lt;&gt;"",$L6173,VLOOKUP($C6173,薬効分類マスタ!$A$2:$F$180,6,FALSE())))</f>
        <v/>
      </c>
      <c r="N6173" s="0" t="str">
        <f aca="false">ASC(G6173)</f>
        <v>ｺﾀﾛｰ大柴胡湯ｴｷｽ細粒</v>
      </c>
      <c r="O6173" s="0" t="str">
        <f aca="false">ASC(E6173)</f>
        <v>大柴胡湯ｴｷｽ</v>
      </c>
      <c r="P6173" s="16" t="n">
        <f aca="false">N(P6172)+IF($C6173=検索!$B$49,1,0)</f>
        <v>0</v>
      </c>
    </row>
    <row r="6174" customFormat="false" ht="15" hidden="false" customHeight="false" outlineLevel="0" collapsed="false">
      <c r="A6174" s="16" t="s">
        <v>221</v>
      </c>
      <c r="B6174" s="0" t="s">
        <v>14150</v>
      </c>
      <c r="C6174" s="0" t="n">
        <v>520</v>
      </c>
      <c r="D6174" s="0" t="str">
        <f aca="false">IFERROR(VLOOKUP($C6174,薬効分類マスタ!$A$2:$B$180,2,FALSE()),"未登録")</f>
        <v>漢方製剤</v>
      </c>
      <c r="E6174" s="16" t="s">
        <v>14148</v>
      </c>
      <c r="F6174" s="16" t="s">
        <v>224</v>
      </c>
      <c r="G6174" s="16" t="s">
        <v>14151</v>
      </c>
      <c r="H6174" s="16" t="s">
        <v>12963</v>
      </c>
      <c r="I6174" s="0" t="n">
        <v>16.3</v>
      </c>
      <c r="K6174" s="0" t="str">
        <f aca="false">IFERROR(IF(VLOOKUP($C6174,薬効分類マスタ!$A$2:$E$180,5,FALSE())=0,"",VLOOKUP($C6174,薬効分類マスタ!$A$2:$E$180,5,FALSE())),"")</f>
        <v/>
      </c>
      <c r="L6174" s="17"/>
      <c r="M6174" s="0" t="str">
        <f aca="false">IF($K6174="","",IF($L6174&lt;&gt;"",$L6174,VLOOKUP($C6174,薬効分類マスタ!$A$2:$F$180,6,FALSE())))</f>
        <v/>
      </c>
      <c r="N6174" s="0" t="str">
        <f aca="false">ASC(G6174)</f>
        <v>三和大柴胡湯ｴｷｽ細粒</v>
      </c>
      <c r="O6174" s="0" t="str">
        <f aca="false">ASC(E6174)</f>
        <v>大柴胡湯ｴｷｽ</v>
      </c>
      <c r="P6174" s="16" t="n">
        <f aca="false">N(P6173)+IF($C6174=検索!$B$49,1,0)</f>
        <v>0</v>
      </c>
    </row>
    <row r="6175" customFormat="false" ht="15" hidden="false" customHeight="false" outlineLevel="0" collapsed="false">
      <c r="A6175" s="16" t="s">
        <v>221</v>
      </c>
      <c r="B6175" s="0" t="s">
        <v>14152</v>
      </c>
      <c r="C6175" s="0" t="n">
        <v>520</v>
      </c>
      <c r="D6175" s="0" t="str">
        <f aca="false">IFERROR(VLOOKUP($C6175,薬効分類マスタ!$A$2:$B$180,2,FALSE()),"未登録")</f>
        <v>漢方製剤</v>
      </c>
      <c r="E6175" s="16" t="s">
        <v>14148</v>
      </c>
      <c r="F6175" s="16" t="s">
        <v>224</v>
      </c>
      <c r="G6175" s="16" t="s">
        <v>14153</v>
      </c>
      <c r="H6175" s="16" t="s">
        <v>13417</v>
      </c>
      <c r="I6175" s="0" t="n">
        <v>27.2</v>
      </c>
      <c r="K6175" s="0" t="str">
        <f aca="false">IFERROR(IF(VLOOKUP($C6175,薬効分類マスタ!$A$2:$E$180,5,FALSE())=0,"",VLOOKUP($C6175,薬効分類マスタ!$A$2:$E$180,5,FALSE())),"")</f>
        <v/>
      </c>
      <c r="L6175" s="17"/>
      <c r="M6175" s="0" t="str">
        <f aca="false">IF($K6175="","",IF($L6175&lt;&gt;"",$L6175,VLOOKUP($C6175,薬効分類マスタ!$A$2:$F$180,6,FALSE())))</f>
        <v/>
      </c>
      <c r="N6175" s="0" t="str">
        <f aca="false">ASC(G6175)</f>
        <v>ｼﾞｭﾝｺｳ　大柴胡湯FCｴｷｽ細粒　医療用</v>
      </c>
      <c r="O6175" s="0" t="str">
        <f aca="false">ASC(E6175)</f>
        <v>大柴胡湯ｴｷｽ</v>
      </c>
      <c r="P6175" s="16" t="n">
        <f aca="false">N(P6174)+IF($C6175=検索!$B$49,1,0)</f>
        <v>0</v>
      </c>
    </row>
    <row r="6176" customFormat="false" ht="15" hidden="false" customHeight="false" outlineLevel="0" collapsed="false">
      <c r="A6176" s="16" t="s">
        <v>221</v>
      </c>
      <c r="B6176" s="0" t="s">
        <v>14154</v>
      </c>
      <c r="C6176" s="0" t="n">
        <v>520</v>
      </c>
      <c r="D6176" s="0" t="str">
        <f aca="false">IFERROR(VLOOKUP($C6176,薬効分類マスタ!$A$2:$B$180,2,FALSE()),"未登録")</f>
        <v>漢方製剤</v>
      </c>
      <c r="E6176" s="16" t="s">
        <v>14148</v>
      </c>
      <c r="F6176" s="16" t="s">
        <v>224</v>
      </c>
      <c r="G6176" s="16" t="s">
        <v>14155</v>
      </c>
      <c r="H6176" s="16" t="s">
        <v>13372</v>
      </c>
      <c r="I6176" s="0" t="n">
        <v>28</v>
      </c>
      <c r="K6176" s="0" t="str">
        <f aca="false">IFERROR(IF(VLOOKUP($C6176,薬効分類マスタ!$A$2:$E$180,5,FALSE())=0,"",VLOOKUP($C6176,薬効分類マスタ!$A$2:$E$180,5,FALSE())),"")</f>
        <v/>
      </c>
      <c r="L6176" s="17"/>
      <c r="M6176" s="0" t="str">
        <f aca="false">IF($K6176="","",IF($L6176&lt;&gt;"",$L6176,VLOOKUP($C6176,薬効分類マスタ!$A$2:$F$180,6,FALSE())))</f>
        <v/>
      </c>
      <c r="N6176" s="0" t="str">
        <f aca="false">ASC(G6176)</f>
        <v>〔東洋〕大柴胡湯ｴｷｽ細粒</v>
      </c>
      <c r="O6176" s="0" t="str">
        <f aca="false">ASC(E6176)</f>
        <v>大柴胡湯ｴｷｽ</v>
      </c>
      <c r="P6176" s="16" t="n">
        <f aca="false">N(P6175)+IF($C6176=検索!$B$49,1,0)</f>
        <v>0</v>
      </c>
    </row>
    <row r="6177" customFormat="false" ht="15" hidden="false" customHeight="false" outlineLevel="0" collapsed="false">
      <c r="A6177" s="16" t="s">
        <v>221</v>
      </c>
      <c r="B6177" s="0" t="s">
        <v>14156</v>
      </c>
      <c r="C6177" s="0" t="n">
        <v>520</v>
      </c>
      <c r="D6177" s="0" t="str">
        <f aca="false">IFERROR(VLOOKUP($C6177,薬効分類マスタ!$A$2:$B$180,2,FALSE()),"未登録")</f>
        <v>漢方製剤</v>
      </c>
      <c r="E6177" s="16" t="s">
        <v>14148</v>
      </c>
      <c r="F6177" s="16" t="s">
        <v>224</v>
      </c>
      <c r="G6177" s="16" t="s">
        <v>14157</v>
      </c>
      <c r="H6177" s="16" t="s">
        <v>13375</v>
      </c>
      <c r="I6177" s="0" t="n">
        <v>22.3</v>
      </c>
      <c r="K6177" s="0" t="str">
        <f aca="false">IFERROR(IF(VLOOKUP($C6177,薬効分類マスタ!$A$2:$E$180,5,FALSE())=0,"",VLOOKUP($C6177,薬効分類マスタ!$A$2:$E$180,5,FALSE())),"")</f>
        <v/>
      </c>
      <c r="L6177" s="17"/>
      <c r="M6177" s="0" t="str">
        <f aca="false">IF($K6177="","",IF($L6177&lt;&gt;"",$L6177,VLOOKUP($C6177,薬効分類マスタ!$A$2:$F$180,6,FALSE())))</f>
        <v/>
      </c>
      <c r="N6177" s="0" t="str">
        <f aca="false">ASC(G6177)</f>
        <v>ｸﾗｼｴ大柴胡湯ｴｷｽ細粒</v>
      </c>
      <c r="O6177" s="0" t="str">
        <f aca="false">ASC(E6177)</f>
        <v>大柴胡湯ｴｷｽ</v>
      </c>
      <c r="P6177" s="16" t="n">
        <f aca="false">N(P6176)+IF($C6177=検索!$B$49,1,0)</f>
        <v>0</v>
      </c>
    </row>
    <row r="6178" customFormat="false" ht="15" hidden="false" customHeight="false" outlineLevel="0" collapsed="false">
      <c r="A6178" s="16" t="s">
        <v>221</v>
      </c>
      <c r="B6178" s="0" t="s">
        <v>14158</v>
      </c>
      <c r="C6178" s="0" t="n">
        <v>520</v>
      </c>
      <c r="D6178" s="0" t="str">
        <f aca="false">IFERROR(VLOOKUP($C6178,薬効分類マスタ!$A$2:$B$180,2,FALSE()),"未登録")</f>
        <v>漢方製剤</v>
      </c>
      <c r="E6178" s="16" t="s">
        <v>14148</v>
      </c>
      <c r="F6178" s="16" t="s">
        <v>224</v>
      </c>
      <c r="G6178" s="16" t="s">
        <v>14159</v>
      </c>
      <c r="H6178" s="16" t="s">
        <v>13378</v>
      </c>
      <c r="I6178" s="0" t="n">
        <v>15.2</v>
      </c>
      <c r="K6178" s="0" t="str">
        <f aca="false">IFERROR(IF(VLOOKUP($C6178,薬効分類マスタ!$A$2:$E$180,5,FALSE())=0,"",VLOOKUP($C6178,薬効分類マスタ!$A$2:$E$180,5,FALSE())),"")</f>
        <v/>
      </c>
      <c r="L6178" s="17"/>
      <c r="M6178" s="0" t="str">
        <f aca="false">IF($K6178="","",IF($L6178&lt;&gt;"",$L6178,VLOOKUP($C6178,薬効分類マスタ!$A$2:$F$180,6,FALSE())))</f>
        <v/>
      </c>
      <c r="N6178" s="0" t="str">
        <f aca="false">ASC(G6178)</f>
        <v>ｵｰｽｷﾞ大柴胡湯ｴｷｽG</v>
      </c>
      <c r="O6178" s="0" t="str">
        <f aca="false">ASC(E6178)</f>
        <v>大柴胡湯ｴｷｽ</v>
      </c>
      <c r="P6178" s="16" t="n">
        <f aca="false">N(P6177)+IF($C6178=検索!$B$49,1,0)</f>
        <v>0</v>
      </c>
    </row>
    <row r="6179" customFormat="false" ht="15" hidden="false" customHeight="false" outlineLevel="0" collapsed="false">
      <c r="A6179" s="16" t="s">
        <v>221</v>
      </c>
      <c r="B6179" s="0" t="s">
        <v>14160</v>
      </c>
      <c r="C6179" s="0" t="n">
        <v>520</v>
      </c>
      <c r="D6179" s="0" t="str">
        <f aca="false">IFERROR(VLOOKUP($C6179,薬効分類マスタ!$A$2:$B$180,2,FALSE()),"未登録")</f>
        <v>漢方製剤</v>
      </c>
      <c r="E6179" s="16" t="s">
        <v>14148</v>
      </c>
      <c r="F6179" s="16" t="s">
        <v>224</v>
      </c>
      <c r="G6179" s="16" t="s">
        <v>14161</v>
      </c>
      <c r="H6179" s="16" t="s">
        <v>13381</v>
      </c>
      <c r="I6179" s="0" t="n">
        <v>15.6</v>
      </c>
      <c r="K6179" s="0" t="str">
        <f aca="false">IFERROR(IF(VLOOKUP($C6179,薬効分類マスタ!$A$2:$E$180,5,FALSE())=0,"",VLOOKUP($C6179,薬効分類マスタ!$A$2:$E$180,5,FALSE())),"")</f>
        <v/>
      </c>
      <c r="L6179" s="17"/>
      <c r="M6179" s="0" t="str">
        <f aca="false">IF($K6179="","",IF($L6179&lt;&gt;"",$L6179,VLOOKUP($C6179,薬効分類マスタ!$A$2:$F$180,6,FALSE())))</f>
        <v/>
      </c>
      <c r="N6179" s="0" t="str">
        <f aca="false">ASC(G6179)</f>
        <v>JPS大柴胡湯ｴｷｽ顆粒〔調剤用〕</v>
      </c>
      <c r="O6179" s="0" t="str">
        <f aca="false">ASC(E6179)</f>
        <v>大柴胡湯ｴｷｽ</v>
      </c>
      <c r="P6179" s="16" t="n">
        <f aca="false">N(P6178)+IF($C6179=検索!$B$49,1,0)</f>
        <v>0</v>
      </c>
    </row>
    <row r="6180" customFormat="false" ht="15" hidden="false" customHeight="false" outlineLevel="0" collapsed="false">
      <c r="A6180" s="16" t="s">
        <v>221</v>
      </c>
      <c r="B6180" s="0" t="s">
        <v>14162</v>
      </c>
      <c r="C6180" s="0" t="n">
        <v>520</v>
      </c>
      <c r="D6180" s="0" t="str">
        <f aca="false">IFERROR(VLOOKUP($C6180,薬効分類マスタ!$A$2:$B$180,2,FALSE()),"未登録")</f>
        <v>漢方製剤</v>
      </c>
      <c r="E6180" s="16" t="s">
        <v>14148</v>
      </c>
      <c r="F6180" s="16" t="s">
        <v>224</v>
      </c>
      <c r="G6180" s="16" t="s">
        <v>14163</v>
      </c>
      <c r="H6180" s="16" t="s">
        <v>13451</v>
      </c>
      <c r="I6180" s="0" t="n">
        <v>19.1</v>
      </c>
      <c r="K6180" s="0" t="str">
        <f aca="false">IFERROR(IF(VLOOKUP($C6180,薬効分類マスタ!$A$2:$E$180,5,FALSE())=0,"",VLOOKUP($C6180,薬効分類マスタ!$A$2:$E$180,5,FALSE())),"")</f>
        <v/>
      </c>
      <c r="L6180" s="17"/>
      <c r="M6180" s="0" t="str">
        <f aca="false">IF($K6180="","",IF($L6180&lt;&gt;"",$L6180,VLOOKUP($C6180,薬効分類マスタ!$A$2:$F$180,6,FALSE())))</f>
        <v/>
      </c>
      <c r="N6180" s="0" t="str">
        <f aca="false">ASC(G6180)</f>
        <v>太虎堂の大柴胡湯ｴｷｽ顆粒</v>
      </c>
      <c r="O6180" s="0" t="str">
        <f aca="false">ASC(E6180)</f>
        <v>大柴胡湯ｴｷｽ</v>
      </c>
      <c r="P6180" s="16" t="n">
        <f aca="false">N(P6179)+IF($C6180=検索!$B$49,1,0)</f>
        <v>0</v>
      </c>
    </row>
    <row r="6181" customFormat="false" ht="15" hidden="false" customHeight="false" outlineLevel="0" collapsed="false">
      <c r="A6181" s="16" t="s">
        <v>221</v>
      </c>
      <c r="B6181" s="0" t="s">
        <v>14164</v>
      </c>
      <c r="C6181" s="0" t="n">
        <v>520</v>
      </c>
      <c r="D6181" s="0" t="str">
        <f aca="false">IFERROR(VLOOKUP($C6181,薬効分類マスタ!$A$2:$B$180,2,FALSE()),"未登録")</f>
        <v>漢方製剤</v>
      </c>
      <c r="E6181" s="16" t="s">
        <v>14148</v>
      </c>
      <c r="F6181" s="16" t="s">
        <v>224</v>
      </c>
      <c r="G6181" s="16" t="s">
        <v>14165</v>
      </c>
      <c r="H6181" s="16" t="s">
        <v>9549</v>
      </c>
      <c r="I6181" s="0" t="n">
        <v>21.9</v>
      </c>
      <c r="K6181" s="0" t="str">
        <f aca="false">IFERROR(IF(VLOOKUP($C6181,薬効分類マスタ!$A$2:$E$180,5,FALSE())=0,"",VLOOKUP($C6181,薬効分類マスタ!$A$2:$E$180,5,FALSE())),"")</f>
        <v/>
      </c>
      <c r="L6181" s="17"/>
      <c r="M6181" s="0" t="str">
        <f aca="false">IF($K6181="","",IF($L6181&lt;&gt;"",$L6181,VLOOKUP($C6181,薬効分類マスタ!$A$2:$F$180,6,FALSE())))</f>
        <v/>
      </c>
      <c r="N6181" s="0" t="str">
        <f aca="false">ASC(G6181)</f>
        <v>ﾂﾑﾗ大柴胡湯ｴｷｽ顆粒(医療用)</v>
      </c>
      <c r="O6181" s="0" t="str">
        <f aca="false">ASC(E6181)</f>
        <v>大柴胡湯ｴｷｽ</v>
      </c>
      <c r="P6181" s="16" t="n">
        <f aca="false">N(P6180)+IF($C6181=検索!$B$49,1,0)</f>
        <v>0</v>
      </c>
    </row>
    <row r="6182" customFormat="false" ht="15" hidden="false" customHeight="false" outlineLevel="0" collapsed="false">
      <c r="A6182" s="16" t="s">
        <v>221</v>
      </c>
      <c r="B6182" s="0" t="s">
        <v>14166</v>
      </c>
      <c r="C6182" s="0" t="n">
        <v>520</v>
      </c>
      <c r="D6182" s="0" t="str">
        <f aca="false">IFERROR(VLOOKUP($C6182,薬効分類マスタ!$A$2:$B$180,2,FALSE()),"未登録")</f>
        <v>漢方製剤</v>
      </c>
      <c r="E6182" s="16" t="s">
        <v>14148</v>
      </c>
      <c r="F6182" s="16" t="s">
        <v>224</v>
      </c>
      <c r="G6182" s="16" t="s">
        <v>14167</v>
      </c>
      <c r="H6182" s="16" t="s">
        <v>7659</v>
      </c>
      <c r="I6182" s="0" t="n">
        <v>14</v>
      </c>
      <c r="K6182" s="0" t="str">
        <f aca="false">IFERROR(IF(VLOOKUP($C6182,薬効分類マスタ!$A$2:$E$180,5,FALSE())=0,"",VLOOKUP($C6182,薬効分類マスタ!$A$2:$E$180,5,FALSE())),"")</f>
        <v/>
      </c>
      <c r="L6182" s="17"/>
      <c r="M6182" s="0" t="str">
        <f aca="false">IF($K6182="","",IF($L6182&lt;&gt;"",$L6182,VLOOKUP($C6182,薬効分類マスタ!$A$2:$F$180,6,FALSE())))</f>
        <v/>
      </c>
      <c r="N6182" s="0" t="str">
        <f aca="false">ASC(G6182)</f>
        <v>本草大柴胡湯ｴｷｽ顆粒-M</v>
      </c>
      <c r="O6182" s="0" t="str">
        <f aca="false">ASC(E6182)</f>
        <v>大柴胡湯ｴｷｽ</v>
      </c>
      <c r="P6182" s="16" t="n">
        <f aca="false">N(P6181)+IF($C6182=検索!$B$49,1,0)</f>
        <v>0</v>
      </c>
    </row>
    <row r="6183" customFormat="false" ht="15" hidden="false" customHeight="false" outlineLevel="0" collapsed="false">
      <c r="A6183" s="16" t="s">
        <v>221</v>
      </c>
      <c r="B6183" s="0" t="s">
        <v>14168</v>
      </c>
      <c r="C6183" s="0" t="n">
        <v>520</v>
      </c>
      <c r="D6183" s="0" t="str">
        <f aca="false">IFERROR(VLOOKUP($C6183,薬効分類マスタ!$A$2:$B$180,2,FALSE()),"未登録")</f>
        <v>漢方製剤</v>
      </c>
      <c r="E6183" s="16" t="s">
        <v>14148</v>
      </c>
      <c r="F6183" s="16" t="s">
        <v>1027</v>
      </c>
      <c r="G6183" s="16" t="s">
        <v>14169</v>
      </c>
      <c r="H6183" s="16" t="s">
        <v>13378</v>
      </c>
      <c r="I6183" s="0" t="n">
        <v>6.6</v>
      </c>
      <c r="K6183" s="0" t="str">
        <f aca="false">IFERROR(IF(VLOOKUP($C6183,薬効分類マスタ!$A$2:$E$180,5,FALSE())=0,"",VLOOKUP($C6183,薬効分類マスタ!$A$2:$E$180,5,FALSE())),"")</f>
        <v/>
      </c>
      <c r="L6183" s="17"/>
      <c r="M6183" s="0" t="str">
        <f aca="false">IF($K6183="","",IF($L6183&lt;&gt;"",$L6183,VLOOKUP($C6183,薬効分類マスタ!$A$2:$F$180,6,FALSE())))</f>
        <v/>
      </c>
      <c r="N6183" s="0" t="str">
        <f aca="false">ASC(G6183)</f>
        <v>ｵｰｽｷﾞ大柴胡湯ｴｷｽT錠</v>
      </c>
      <c r="O6183" s="0" t="str">
        <f aca="false">ASC(E6183)</f>
        <v>大柴胡湯ｴｷｽ</v>
      </c>
      <c r="P6183" s="16" t="n">
        <f aca="false">N(P6182)+IF($C6183=検索!$B$49,1,0)</f>
        <v>0</v>
      </c>
    </row>
    <row r="6184" customFormat="false" ht="15" hidden="false" customHeight="false" outlineLevel="0" collapsed="false">
      <c r="A6184" s="16" t="s">
        <v>221</v>
      </c>
      <c r="B6184" s="0" t="s">
        <v>14170</v>
      </c>
      <c r="C6184" s="0" t="n">
        <v>520</v>
      </c>
      <c r="D6184" s="0" t="str">
        <f aca="false">IFERROR(VLOOKUP($C6184,薬効分類マスタ!$A$2:$B$180,2,FALSE()),"未登録")</f>
        <v>漢方製剤</v>
      </c>
      <c r="E6184" s="16" t="s">
        <v>14148</v>
      </c>
      <c r="F6184" s="16" t="s">
        <v>1027</v>
      </c>
      <c r="G6184" s="16" t="s">
        <v>14171</v>
      </c>
      <c r="H6184" s="16" t="s">
        <v>13422</v>
      </c>
      <c r="I6184" s="0" t="n">
        <v>8.5</v>
      </c>
      <c r="K6184" s="0" t="str">
        <f aca="false">IFERROR(IF(VLOOKUP($C6184,薬効分類マスタ!$A$2:$E$180,5,FALSE())=0,"",VLOOKUP($C6184,薬効分類マスタ!$A$2:$E$180,5,FALSE())),"")</f>
        <v/>
      </c>
      <c r="L6184" s="17"/>
      <c r="M6184" s="0" t="str">
        <f aca="false">IF($K6184="","",IF($L6184&lt;&gt;"",$L6184,VLOOKUP($C6184,薬効分類マスタ!$A$2:$F$180,6,FALSE())))</f>
        <v/>
      </c>
      <c r="N6184" s="0" t="str">
        <f aca="false">ASC(G6184)</f>
        <v>ｸﾗｼｴ大柴胡湯ｴｷｽ錠</v>
      </c>
      <c r="O6184" s="0" t="str">
        <f aca="false">ASC(E6184)</f>
        <v>大柴胡湯ｴｷｽ</v>
      </c>
      <c r="P6184" s="16" t="n">
        <f aca="false">N(P6183)+IF($C6184=検索!$B$49,1,0)</f>
        <v>0</v>
      </c>
    </row>
    <row r="6185" customFormat="false" ht="15" hidden="false" customHeight="false" outlineLevel="0" collapsed="false">
      <c r="A6185" s="16" t="s">
        <v>221</v>
      </c>
      <c r="B6185" s="0" t="s">
        <v>14172</v>
      </c>
      <c r="C6185" s="0" t="n">
        <v>520</v>
      </c>
      <c r="D6185" s="0" t="str">
        <f aca="false">IFERROR(VLOOKUP($C6185,薬効分類マスタ!$A$2:$B$180,2,FALSE()),"未登録")</f>
        <v>漢方製剤</v>
      </c>
      <c r="E6185" s="16" t="s">
        <v>14173</v>
      </c>
      <c r="F6185" s="16" t="s">
        <v>224</v>
      </c>
      <c r="G6185" s="16" t="s">
        <v>14174</v>
      </c>
      <c r="H6185" s="16" t="s">
        <v>13369</v>
      </c>
      <c r="I6185" s="0" t="n">
        <v>18.4</v>
      </c>
      <c r="K6185" s="0" t="str">
        <f aca="false">IFERROR(IF(VLOOKUP($C6185,薬効分類マスタ!$A$2:$E$180,5,FALSE())=0,"",VLOOKUP($C6185,薬効分類マスタ!$A$2:$E$180,5,FALSE())),"")</f>
        <v/>
      </c>
      <c r="L6185" s="17"/>
      <c r="M6185" s="0" t="str">
        <f aca="false">IF($K6185="","",IF($L6185&lt;&gt;"",$L6185,VLOOKUP($C6185,薬効分類マスタ!$A$2:$F$180,6,FALSE())))</f>
        <v/>
      </c>
      <c r="N6185" s="0" t="str">
        <f aca="false">ASC(G6185)</f>
        <v>ｺﾀﾛｰ大柴胡湯去大黄ｴｷｽ細粒</v>
      </c>
      <c r="O6185" s="0" t="str">
        <f aca="false">ASC(E6185)</f>
        <v>大柴胡湯去大黄ｴｷｽ</v>
      </c>
      <c r="P6185" s="16" t="n">
        <f aca="false">N(P6184)+IF($C6185=検索!$B$49,1,0)</f>
        <v>0</v>
      </c>
    </row>
    <row r="6186" customFormat="false" ht="15" hidden="false" customHeight="false" outlineLevel="0" collapsed="false">
      <c r="A6186" s="16" t="s">
        <v>221</v>
      </c>
      <c r="B6186" s="0" t="s">
        <v>14175</v>
      </c>
      <c r="C6186" s="0" t="n">
        <v>520</v>
      </c>
      <c r="D6186" s="0" t="str">
        <f aca="false">IFERROR(VLOOKUP($C6186,薬効分類マスタ!$A$2:$B$180,2,FALSE()),"未登録")</f>
        <v>漢方製剤</v>
      </c>
      <c r="E6186" s="16" t="s">
        <v>14173</v>
      </c>
      <c r="F6186" s="16" t="s">
        <v>224</v>
      </c>
      <c r="G6186" s="16" t="s">
        <v>14176</v>
      </c>
      <c r="H6186" s="16" t="s">
        <v>12963</v>
      </c>
      <c r="I6186" s="0" t="n">
        <v>18.4</v>
      </c>
      <c r="K6186" s="0" t="str">
        <f aca="false">IFERROR(IF(VLOOKUP($C6186,薬効分類マスタ!$A$2:$E$180,5,FALSE())=0,"",VLOOKUP($C6186,薬効分類マスタ!$A$2:$E$180,5,FALSE())),"")</f>
        <v/>
      </c>
      <c r="L6186" s="17"/>
      <c r="M6186" s="0" t="str">
        <f aca="false">IF($K6186="","",IF($L6186&lt;&gt;"",$L6186,VLOOKUP($C6186,薬効分類マスタ!$A$2:$F$180,6,FALSE())))</f>
        <v/>
      </c>
      <c r="N6186" s="0" t="str">
        <f aca="false">ASC(G6186)</f>
        <v>三和大柴胡去大黄湯ｴｷｽ細粒</v>
      </c>
      <c r="O6186" s="0" t="str">
        <f aca="false">ASC(E6186)</f>
        <v>大柴胡湯去大黄ｴｷｽ</v>
      </c>
      <c r="P6186" s="16" t="n">
        <f aca="false">N(P6185)+IF($C6186=検索!$B$49,1,0)</f>
        <v>0</v>
      </c>
    </row>
    <row r="6187" customFormat="false" ht="15" hidden="false" customHeight="false" outlineLevel="0" collapsed="false">
      <c r="A6187" s="16" t="s">
        <v>221</v>
      </c>
      <c r="B6187" s="0" t="s">
        <v>14177</v>
      </c>
      <c r="C6187" s="0" t="n">
        <v>520</v>
      </c>
      <c r="D6187" s="0" t="str">
        <f aca="false">IFERROR(VLOOKUP($C6187,薬効分類マスタ!$A$2:$B$180,2,FALSE()),"未登録")</f>
        <v>漢方製剤</v>
      </c>
      <c r="E6187" s="16" t="s">
        <v>14178</v>
      </c>
      <c r="F6187" s="16" t="s">
        <v>224</v>
      </c>
      <c r="G6187" s="16" t="s">
        <v>14179</v>
      </c>
      <c r="H6187" s="16" t="s">
        <v>13369</v>
      </c>
      <c r="I6187" s="0" t="n">
        <v>11.1</v>
      </c>
      <c r="K6187" s="0" t="str">
        <f aca="false">IFERROR(IF(VLOOKUP($C6187,薬効分類マスタ!$A$2:$E$180,5,FALSE())=0,"",VLOOKUP($C6187,薬効分類マスタ!$A$2:$E$180,5,FALSE())),"")</f>
        <v/>
      </c>
      <c r="L6187" s="17"/>
      <c r="M6187" s="0" t="str">
        <f aca="false">IF($K6187="","",IF($L6187&lt;&gt;"",$L6187,VLOOKUP($C6187,薬効分類マスタ!$A$2:$F$180,6,FALSE())))</f>
        <v/>
      </c>
      <c r="N6187" s="0" t="str">
        <f aca="false">ASC(G6187)</f>
        <v>ｺﾀﾛｰ大承気湯ｴｷｽ細粒</v>
      </c>
      <c r="O6187" s="0" t="str">
        <f aca="false">ASC(E6187)</f>
        <v>大承気湯ｴｷｽ</v>
      </c>
      <c r="P6187" s="16" t="n">
        <f aca="false">N(P6186)+IF($C6187=検索!$B$49,1,0)</f>
        <v>0</v>
      </c>
    </row>
    <row r="6188" customFormat="false" ht="15" hidden="false" customHeight="false" outlineLevel="0" collapsed="false">
      <c r="A6188" s="16" t="s">
        <v>221</v>
      </c>
      <c r="B6188" s="0" t="s">
        <v>14180</v>
      </c>
      <c r="C6188" s="0" t="n">
        <v>520</v>
      </c>
      <c r="D6188" s="0" t="str">
        <f aca="false">IFERROR(VLOOKUP($C6188,薬効分類マスタ!$A$2:$B$180,2,FALSE()),"未登録")</f>
        <v>漢方製剤</v>
      </c>
      <c r="E6188" s="16" t="s">
        <v>14178</v>
      </c>
      <c r="F6188" s="16" t="s">
        <v>224</v>
      </c>
      <c r="G6188" s="16" t="s">
        <v>14181</v>
      </c>
      <c r="H6188" s="16" t="s">
        <v>9549</v>
      </c>
      <c r="I6188" s="0" t="n">
        <v>10.8</v>
      </c>
      <c r="K6188" s="0" t="str">
        <f aca="false">IFERROR(IF(VLOOKUP($C6188,薬効分類マスタ!$A$2:$E$180,5,FALSE())=0,"",VLOOKUP($C6188,薬効分類マスタ!$A$2:$E$180,5,FALSE())),"")</f>
        <v/>
      </c>
      <c r="L6188" s="17"/>
      <c r="M6188" s="0" t="str">
        <f aca="false">IF($K6188="","",IF($L6188&lt;&gt;"",$L6188,VLOOKUP($C6188,薬効分類マスタ!$A$2:$F$180,6,FALSE())))</f>
        <v/>
      </c>
      <c r="N6188" s="0" t="str">
        <f aca="false">ASC(G6188)</f>
        <v>ﾂﾑﾗ大承気湯ｴｷｽ顆粒(医療用)</v>
      </c>
      <c r="O6188" s="0" t="str">
        <f aca="false">ASC(E6188)</f>
        <v>大承気湯ｴｷｽ</v>
      </c>
      <c r="P6188" s="16" t="n">
        <f aca="false">N(P6187)+IF($C6188=検索!$B$49,1,0)</f>
        <v>0</v>
      </c>
    </row>
    <row r="6189" customFormat="false" ht="15" hidden="false" customHeight="false" outlineLevel="0" collapsed="false">
      <c r="A6189" s="16" t="s">
        <v>221</v>
      </c>
      <c r="B6189" s="0" t="s">
        <v>14182</v>
      </c>
      <c r="C6189" s="0" t="n">
        <v>520</v>
      </c>
      <c r="D6189" s="0" t="str">
        <f aca="false">IFERROR(VLOOKUP($C6189,薬効分類マスタ!$A$2:$B$180,2,FALSE()),"未登録")</f>
        <v>漢方製剤</v>
      </c>
      <c r="E6189" s="16" t="s">
        <v>14183</v>
      </c>
      <c r="F6189" s="16" t="s">
        <v>224</v>
      </c>
      <c r="G6189" s="16" t="s">
        <v>14184</v>
      </c>
      <c r="H6189" s="16" t="s">
        <v>12963</v>
      </c>
      <c r="I6189" s="0" t="n">
        <v>24</v>
      </c>
      <c r="K6189" s="0" t="str">
        <f aca="false">IFERROR(IF(VLOOKUP($C6189,薬効分類マスタ!$A$2:$E$180,5,FALSE())=0,"",VLOOKUP($C6189,薬効分類マスタ!$A$2:$E$180,5,FALSE())),"")</f>
        <v/>
      </c>
      <c r="L6189" s="17"/>
      <c r="M6189" s="0" t="str">
        <f aca="false">IF($K6189="","",IF($L6189&lt;&gt;"",$L6189,VLOOKUP($C6189,薬効分類マスタ!$A$2:$F$180,6,FALSE())))</f>
        <v/>
      </c>
      <c r="N6189" s="0" t="str">
        <f aca="false">ASC(G6189)</f>
        <v>三和大防風湯ｴｷｽ細粒</v>
      </c>
      <c r="O6189" s="0" t="str">
        <f aca="false">ASC(E6189)</f>
        <v>大防風湯ｴｷｽ</v>
      </c>
      <c r="P6189" s="16" t="n">
        <f aca="false">N(P6188)+IF($C6189=検索!$B$49,1,0)</f>
        <v>0</v>
      </c>
    </row>
    <row r="6190" customFormat="false" ht="15" hidden="false" customHeight="false" outlineLevel="0" collapsed="false">
      <c r="A6190" s="16" t="s">
        <v>221</v>
      </c>
      <c r="B6190" s="0" t="s">
        <v>14185</v>
      </c>
      <c r="C6190" s="0" t="n">
        <v>520</v>
      </c>
      <c r="D6190" s="0" t="str">
        <f aca="false">IFERROR(VLOOKUP($C6190,薬効分類マスタ!$A$2:$B$180,2,FALSE()),"未登録")</f>
        <v>漢方製剤</v>
      </c>
      <c r="E6190" s="16" t="s">
        <v>14183</v>
      </c>
      <c r="F6190" s="16" t="s">
        <v>224</v>
      </c>
      <c r="G6190" s="16" t="s">
        <v>14186</v>
      </c>
      <c r="H6190" s="16" t="s">
        <v>9549</v>
      </c>
      <c r="I6190" s="0" t="n">
        <v>20.9</v>
      </c>
      <c r="K6190" s="0" t="str">
        <f aca="false">IFERROR(IF(VLOOKUP($C6190,薬効分類マスタ!$A$2:$E$180,5,FALSE())=0,"",VLOOKUP($C6190,薬効分類マスタ!$A$2:$E$180,5,FALSE())),"")</f>
        <v/>
      </c>
      <c r="L6190" s="17"/>
      <c r="M6190" s="0" t="str">
        <f aca="false">IF($K6190="","",IF($L6190&lt;&gt;"",$L6190,VLOOKUP($C6190,薬効分類マスタ!$A$2:$F$180,6,FALSE())))</f>
        <v/>
      </c>
      <c r="N6190" s="0" t="str">
        <f aca="false">ASC(G6190)</f>
        <v>ﾂﾑﾗ大防風湯ｴｷｽ顆粒(医療用)</v>
      </c>
      <c r="O6190" s="0" t="str">
        <f aca="false">ASC(E6190)</f>
        <v>大防風湯ｴｷｽ</v>
      </c>
      <c r="P6190" s="16" t="n">
        <f aca="false">N(P6189)+IF($C6190=検索!$B$49,1,0)</f>
        <v>0</v>
      </c>
    </row>
    <row r="6191" customFormat="false" ht="15" hidden="false" customHeight="false" outlineLevel="0" collapsed="false">
      <c r="A6191" s="16" t="s">
        <v>221</v>
      </c>
      <c r="B6191" s="0" t="s">
        <v>14187</v>
      </c>
      <c r="C6191" s="0" t="n">
        <v>520</v>
      </c>
      <c r="D6191" s="0" t="str">
        <f aca="false">IFERROR(VLOOKUP($C6191,薬効分類マスタ!$A$2:$B$180,2,FALSE()),"未登録")</f>
        <v>漢方製剤</v>
      </c>
      <c r="E6191" s="16" t="s">
        <v>14188</v>
      </c>
      <c r="F6191" s="16" t="s">
        <v>224</v>
      </c>
      <c r="G6191" s="16" t="s">
        <v>14189</v>
      </c>
      <c r="H6191" s="16" t="s">
        <v>9549</v>
      </c>
      <c r="I6191" s="0" t="n">
        <v>28.7</v>
      </c>
      <c r="K6191" s="0" t="str">
        <f aca="false">IFERROR(IF(VLOOKUP($C6191,薬効分類マスタ!$A$2:$E$180,5,FALSE())=0,"",VLOOKUP($C6191,薬効分類マスタ!$A$2:$E$180,5,FALSE())),"")</f>
        <v/>
      </c>
      <c r="L6191" s="17"/>
      <c r="M6191" s="0" t="str">
        <f aca="false">IF($K6191="","",IF($L6191&lt;&gt;"",$L6191,VLOOKUP($C6191,薬効分類マスタ!$A$2:$F$180,6,FALSE())))</f>
        <v/>
      </c>
      <c r="N6191" s="0" t="str">
        <f aca="false">ASC(G6191)</f>
        <v>ﾂﾑﾗ竹じょ温胆湯ｴｷｽ顆粒(医療用)</v>
      </c>
      <c r="O6191" s="0" t="str">
        <f aca="false">ASC(E6191)</f>
        <v>竹じょ温胆湯ｴｷｽ</v>
      </c>
      <c r="P6191" s="16" t="n">
        <f aca="false">N(P6190)+IF($C6191=検索!$B$49,1,0)</f>
        <v>0</v>
      </c>
    </row>
    <row r="6192" customFormat="false" ht="15" hidden="false" customHeight="false" outlineLevel="0" collapsed="false">
      <c r="A6192" s="16" t="s">
        <v>221</v>
      </c>
      <c r="B6192" s="0" t="s">
        <v>14190</v>
      </c>
      <c r="C6192" s="0" t="n">
        <v>520</v>
      </c>
      <c r="D6192" s="0" t="str">
        <f aca="false">IFERROR(VLOOKUP($C6192,薬効分類マスタ!$A$2:$B$180,2,FALSE()),"未登録")</f>
        <v>漢方製剤</v>
      </c>
      <c r="E6192" s="16" t="s">
        <v>14191</v>
      </c>
      <c r="F6192" s="16" t="s">
        <v>224</v>
      </c>
      <c r="G6192" s="16" t="s">
        <v>14192</v>
      </c>
      <c r="H6192" s="16" t="s">
        <v>9549</v>
      </c>
      <c r="I6192" s="0" t="n">
        <v>8.3</v>
      </c>
      <c r="K6192" s="0" t="str">
        <f aca="false">IFERROR(IF(VLOOKUP($C6192,薬効分類マスタ!$A$2:$E$180,5,FALSE())=0,"",VLOOKUP($C6192,薬効分類マスタ!$A$2:$E$180,5,FALSE())),"")</f>
        <v/>
      </c>
      <c r="L6192" s="17"/>
      <c r="M6192" s="0" t="str">
        <f aca="false">IF($K6192="","",IF($L6192&lt;&gt;"",$L6192,VLOOKUP($C6192,薬効分類マスタ!$A$2:$F$180,6,FALSE())))</f>
        <v/>
      </c>
      <c r="N6192" s="0" t="str">
        <f aca="false">ASC(G6192)</f>
        <v>ﾂﾑﾗ治打撲一方ｴｷｽ顆粒(医療用)</v>
      </c>
      <c r="O6192" s="0" t="str">
        <f aca="false">ASC(E6192)</f>
        <v>治打撲一方ｴｷｽ</v>
      </c>
      <c r="P6192" s="16" t="n">
        <f aca="false">N(P6191)+IF($C6192=検索!$B$49,1,0)</f>
        <v>0</v>
      </c>
    </row>
    <row r="6193" customFormat="false" ht="15" hidden="false" customHeight="false" outlineLevel="0" collapsed="false">
      <c r="A6193" s="16" t="s">
        <v>221</v>
      </c>
      <c r="B6193" s="0" t="s">
        <v>14193</v>
      </c>
      <c r="C6193" s="0" t="n">
        <v>520</v>
      </c>
      <c r="D6193" s="0" t="str">
        <f aca="false">IFERROR(VLOOKUP($C6193,薬効分類マスタ!$A$2:$B$180,2,FALSE()),"未登録")</f>
        <v>漢方製剤</v>
      </c>
      <c r="E6193" s="16" t="s">
        <v>14194</v>
      </c>
      <c r="F6193" s="16" t="s">
        <v>224</v>
      </c>
      <c r="G6193" s="16" t="s">
        <v>14195</v>
      </c>
      <c r="H6193" s="16" t="s">
        <v>9549</v>
      </c>
      <c r="I6193" s="0" t="n">
        <v>12.8</v>
      </c>
      <c r="K6193" s="0" t="str">
        <f aca="false">IFERROR(IF(VLOOKUP($C6193,薬効分類マスタ!$A$2:$E$180,5,FALSE())=0,"",VLOOKUP($C6193,薬効分類マスタ!$A$2:$E$180,5,FALSE())),"")</f>
        <v/>
      </c>
      <c r="L6193" s="17"/>
      <c r="M6193" s="0" t="str">
        <f aca="false">IF($K6193="","",IF($L6193&lt;&gt;"",$L6193,VLOOKUP($C6193,薬効分類マスタ!$A$2:$F$180,6,FALSE())))</f>
        <v/>
      </c>
      <c r="N6193" s="0" t="str">
        <f aca="false">ASC(G6193)</f>
        <v>ﾂﾑﾗ治頭瘡一方ｴｷｽ顆粒(医療用)</v>
      </c>
      <c r="O6193" s="0" t="str">
        <f aca="false">ASC(E6193)</f>
        <v>治頭瘡一方ｴｷｽ</v>
      </c>
      <c r="P6193" s="16" t="n">
        <f aca="false">N(P6192)+IF($C6193=検索!$B$49,1,0)</f>
        <v>0</v>
      </c>
    </row>
    <row r="6194" customFormat="false" ht="15" hidden="false" customHeight="false" outlineLevel="0" collapsed="false">
      <c r="A6194" s="16" t="s">
        <v>221</v>
      </c>
      <c r="B6194" s="0" t="s">
        <v>14196</v>
      </c>
      <c r="C6194" s="0" t="n">
        <v>520</v>
      </c>
      <c r="D6194" s="0" t="str">
        <f aca="false">IFERROR(VLOOKUP($C6194,薬効分類マスタ!$A$2:$B$180,2,FALSE()),"未登録")</f>
        <v>漢方製剤</v>
      </c>
      <c r="E6194" s="16" t="s">
        <v>14197</v>
      </c>
      <c r="F6194" s="16" t="s">
        <v>224</v>
      </c>
      <c r="G6194" s="16" t="s">
        <v>14198</v>
      </c>
      <c r="H6194" s="16" t="s">
        <v>9549</v>
      </c>
      <c r="I6194" s="0" t="n">
        <v>6.9</v>
      </c>
      <c r="K6194" s="0" t="str">
        <f aca="false">IFERROR(IF(VLOOKUP($C6194,薬効分類マスタ!$A$2:$E$180,5,FALSE())=0,"",VLOOKUP($C6194,薬効分類マスタ!$A$2:$E$180,5,FALSE())),"")</f>
        <v/>
      </c>
      <c r="L6194" s="17"/>
      <c r="M6194" s="0" t="str">
        <f aca="false">IF($K6194="","",IF($L6194&lt;&gt;"",$L6194,VLOOKUP($C6194,薬効分類マスタ!$A$2:$F$180,6,FALSE())))</f>
        <v/>
      </c>
      <c r="N6194" s="0" t="str">
        <f aca="false">ASC(G6194)</f>
        <v>ﾂﾑﾗ調胃承気湯ｴｷｽ顆粒(医療用)</v>
      </c>
      <c r="O6194" s="0" t="str">
        <f aca="false">ASC(E6194)</f>
        <v>調胃承気湯ｴｷｽ</v>
      </c>
      <c r="P6194" s="16" t="n">
        <f aca="false">N(P6193)+IF($C6194=検索!$B$49,1,0)</f>
        <v>0</v>
      </c>
    </row>
    <row r="6195" customFormat="false" ht="15" hidden="false" customHeight="false" outlineLevel="0" collapsed="false">
      <c r="A6195" s="16" t="s">
        <v>221</v>
      </c>
      <c r="B6195" s="0" t="s">
        <v>14199</v>
      </c>
      <c r="C6195" s="0" t="n">
        <v>520</v>
      </c>
      <c r="D6195" s="0" t="str">
        <f aca="false">IFERROR(VLOOKUP($C6195,薬効分類マスタ!$A$2:$B$180,2,FALSE()),"未登録")</f>
        <v>漢方製剤</v>
      </c>
      <c r="E6195" s="16" t="s">
        <v>14200</v>
      </c>
      <c r="F6195" s="16" t="s">
        <v>224</v>
      </c>
      <c r="G6195" s="16" t="s">
        <v>14201</v>
      </c>
      <c r="H6195" s="16" t="s">
        <v>9549</v>
      </c>
      <c r="I6195" s="0" t="n">
        <v>34.7</v>
      </c>
      <c r="K6195" s="0" t="str">
        <f aca="false">IFERROR(IF(VLOOKUP($C6195,薬効分類マスタ!$A$2:$E$180,5,FALSE())=0,"",VLOOKUP($C6195,薬効分類マスタ!$A$2:$E$180,5,FALSE())),"")</f>
        <v/>
      </c>
      <c r="L6195" s="17"/>
      <c r="M6195" s="0" t="str">
        <f aca="false">IF($K6195="","",IF($L6195&lt;&gt;"",$L6195,VLOOKUP($C6195,薬効分類マスタ!$A$2:$F$180,6,FALSE())))</f>
        <v/>
      </c>
      <c r="N6195" s="0" t="str">
        <f aca="false">ASC(G6195)</f>
        <v>ﾂﾑﾗ釣藤散ｴｷｽ顆粒(医療用)</v>
      </c>
      <c r="O6195" s="0" t="str">
        <f aca="false">ASC(E6195)</f>
        <v>釣藤散ｴｷｽ</v>
      </c>
      <c r="P6195" s="16" t="n">
        <f aca="false">N(P6194)+IF($C6195=検索!$B$49,1,0)</f>
        <v>0</v>
      </c>
    </row>
    <row r="6196" customFormat="false" ht="15" hidden="false" customHeight="false" outlineLevel="0" collapsed="false">
      <c r="A6196" s="16" t="s">
        <v>221</v>
      </c>
      <c r="B6196" s="0" t="s">
        <v>14202</v>
      </c>
      <c r="C6196" s="0" t="n">
        <v>520</v>
      </c>
      <c r="D6196" s="0" t="str">
        <f aca="false">IFERROR(VLOOKUP($C6196,薬効分類マスタ!$A$2:$B$180,2,FALSE()),"未登録")</f>
        <v>漢方製剤</v>
      </c>
      <c r="E6196" s="16" t="s">
        <v>14203</v>
      </c>
      <c r="F6196" s="16" t="s">
        <v>224</v>
      </c>
      <c r="G6196" s="16" t="s">
        <v>14204</v>
      </c>
      <c r="H6196" s="16" t="s">
        <v>13369</v>
      </c>
      <c r="I6196" s="0" t="n">
        <v>13.4</v>
      </c>
      <c r="K6196" s="0" t="str">
        <f aca="false">IFERROR(IF(VLOOKUP($C6196,薬効分類マスタ!$A$2:$E$180,5,FALSE())=0,"",VLOOKUP($C6196,薬効分類マスタ!$A$2:$E$180,5,FALSE())),"")</f>
        <v/>
      </c>
      <c r="L6196" s="17"/>
      <c r="M6196" s="0" t="str">
        <f aca="false">IF($K6196="","",IF($L6196&lt;&gt;"",$L6196,VLOOKUP($C6196,薬効分類マスタ!$A$2:$F$180,6,FALSE())))</f>
        <v/>
      </c>
      <c r="N6196" s="0" t="str">
        <f aca="false">ASC(G6196)</f>
        <v>ｺﾀﾛｰ腸癰湯ｴｷｽ細粒</v>
      </c>
      <c r="O6196" s="0" t="str">
        <f aca="false">ASC(E6196)</f>
        <v>腸癰湯ｴｷｽ</v>
      </c>
      <c r="P6196" s="16" t="n">
        <f aca="false">N(P6195)+IF($C6196=検索!$B$49,1,0)</f>
        <v>0</v>
      </c>
    </row>
    <row r="6197" customFormat="false" ht="15" hidden="false" customHeight="false" outlineLevel="0" collapsed="false">
      <c r="A6197" s="16" t="s">
        <v>221</v>
      </c>
      <c r="B6197" s="0" t="s">
        <v>14205</v>
      </c>
      <c r="C6197" s="0" t="n">
        <v>520</v>
      </c>
      <c r="D6197" s="0" t="str">
        <f aca="false">IFERROR(VLOOKUP($C6197,薬効分類マスタ!$A$2:$B$180,2,FALSE()),"未登録")</f>
        <v>漢方製剤</v>
      </c>
      <c r="E6197" s="16" t="s">
        <v>14206</v>
      </c>
      <c r="F6197" s="16" t="s">
        <v>224</v>
      </c>
      <c r="G6197" s="16" t="s">
        <v>14207</v>
      </c>
      <c r="H6197" s="16" t="s">
        <v>13369</v>
      </c>
      <c r="I6197" s="0" t="n">
        <v>13.5</v>
      </c>
      <c r="K6197" s="0" t="str">
        <f aca="false">IFERROR(IF(VLOOKUP($C6197,薬効分類マスタ!$A$2:$E$180,5,FALSE())=0,"",VLOOKUP($C6197,薬効分類マスタ!$A$2:$E$180,5,FALSE())),"")</f>
        <v/>
      </c>
      <c r="L6197" s="17"/>
      <c r="M6197" s="0" t="str">
        <f aca="false">IF($K6197="","",IF($L6197&lt;&gt;"",$L6197,VLOOKUP($C6197,薬効分類マスタ!$A$2:$F$180,6,FALSE())))</f>
        <v/>
      </c>
      <c r="N6197" s="0" t="str">
        <f aca="false">ASC(G6197)</f>
        <v>ｺﾀﾛｰ猪苓湯ｴｷｽ細粒</v>
      </c>
      <c r="O6197" s="0" t="str">
        <f aca="false">ASC(E6197)</f>
        <v>猪苓湯ｴｷｽ</v>
      </c>
      <c r="P6197" s="16" t="n">
        <f aca="false">N(P6196)+IF($C6197=検索!$B$49,1,0)</f>
        <v>0</v>
      </c>
    </row>
    <row r="6198" customFormat="false" ht="15" hidden="false" customHeight="false" outlineLevel="0" collapsed="false">
      <c r="A6198" s="16" t="s">
        <v>221</v>
      </c>
      <c r="B6198" s="0" t="s">
        <v>14208</v>
      </c>
      <c r="C6198" s="0" t="n">
        <v>520</v>
      </c>
      <c r="D6198" s="0" t="str">
        <f aca="false">IFERROR(VLOOKUP($C6198,薬効分類マスタ!$A$2:$B$180,2,FALSE()),"未登録")</f>
        <v>漢方製剤</v>
      </c>
      <c r="E6198" s="16" t="s">
        <v>14206</v>
      </c>
      <c r="F6198" s="16" t="s">
        <v>224</v>
      </c>
      <c r="G6198" s="16" t="s">
        <v>14209</v>
      </c>
      <c r="H6198" s="16" t="s">
        <v>12963</v>
      </c>
      <c r="I6198" s="0" t="n">
        <v>10.4</v>
      </c>
      <c r="K6198" s="0" t="str">
        <f aca="false">IFERROR(IF(VLOOKUP($C6198,薬効分類マスタ!$A$2:$E$180,5,FALSE())=0,"",VLOOKUP($C6198,薬効分類マスタ!$A$2:$E$180,5,FALSE())),"")</f>
        <v/>
      </c>
      <c r="L6198" s="17"/>
      <c r="M6198" s="0" t="str">
        <f aca="false">IF($K6198="","",IF($L6198&lt;&gt;"",$L6198,VLOOKUP($C6198,薬効分類マスタ!$A$2:$F$180,6,FALSE())))</f>
        <v/>
      </c>
      <c r="N6198" s="0" t="str">
        <f aca="false">ASC(G6198)</f>
        <v>三和猪苓湯ｴｷｽ細粒</v>
      </c>
      <c r="O6198" s="0" t="str">
        <f aca="false">ASC(E6198)</f>
        <v>猪苓湯ｴｷｽ</v>
      </c>
      <c r="P6198" s="16" t="n">
        <f aca="false">N(P6197)+IF($C6198=検索!$B$49,1,0)</f>
        <v>0</v>
      </c>
    </row>
    <row r="6199" customFormat="false" ht="15" hidden="false" customHeight="false" outlineLevel="0" collapsed="false">
      <c r="A6199" s="16" t="s">
        <v>221</v>
      </c>
      <c r="B6199" s="0" t="s">
        <v>14210</v>
      </c>
      <c r="C6199" s="0" t="n">
        <v>520</v>
      </c>
      <c r="D6199" s="0" t="str">
        <f aca="false">IFERROR(VLOOKUP($C6199,薬効分類マスタ!$A$2:$B$180,2,FALSE()),"未登録")</f>
        <v>漢方製剤</v>
      </c>
      <c r="E6199" s="16" t="s">
        <v>14206</v>
      </c>
      <c r="F6199" s="16" t="s">
        <v>224</v>
      </c>
      <c r="G6199" s="16" t="s">
        <v>14211</v>
      </c>
      <c r="H6199" s="16" t="s">
        <v>13372</v>
      </c>
      <c r="I6199" s="0" t="n">
        <v>13.9</v>
      </c>
      <c r="K6199" s="0" t="str">
        <f aca="false">IFERROR(IF(VLOOKUP($C6199,薬効分類マスタ!$A$2:$E$180,5,FALSE())=0,"",VLOOKUP($C6199,薬効分類マスタ!$A$2:$E$180,5,FALSE())),"")</f>
        <v/>
      </c>
      <c r="L6199" s="17"/>
      <c r="M6199" s="0" t="str">
        <f aca="false">IF($K6199="","",IF($L6199&lt;&gt;"",$L6199,VLOOKUP($C6199,薬効分類マスタ!$A$2:$F$180,6,FALSE())))</f>
        <v/>
      </c>
      <c r="N6199" s="0" t="str">
        <f aca="false">ASC(G6199)</f>
        <v>〔東洋〕猪苓湯ｴｷｽ細粒</v>
      </c>
      <c r="O6199" s="0" t="str">
        <f aca="false">ASC(E6199)</f>
        <v>猪苓湯ｴｷｽ</v>
      </c>
      <c r="P6199" s="16" t="n">
        <f aca="false">N(P6198)+IF($C6199=検索!$B$49,1,0)</f>
        <v>0</v>
      </c>
    </row>
    <row r="6200" customFormat="false" ht="15" hidden="false" customHeight="false" outlineLevel="0" collapsed="false">
      <c r="A6200" s="16" t="s">
        <v>221</v>
      </c>
      <c r="B6200" s="0" t="s">
        <v>14212</v>
      </c>
      <c r="C6200" s="0" t="n">
        <v>520</v>
      </c>
      <c r="D6200" s="0" t="str">
        <f aca="false">IFERROR(VLOOKUP($C6200,薬効分類マスタ!$A$2:$B$180,2,FALSE()),"未登録")</f>
        <v>漢方製剤</v>
      </c>
      <c r="E6200" s="16" t="s">
        <v>14206</v>
      </c>
      <c r="F6200" s="16" t="s">
        <v>224</v>
      </c>
      <c r="G6200" s="16" t="s">
        <v>14213</v>
      </c>
      <c r="H6200" s="16" t="s">
        <v>13375</v>
      </c>
      <c r="I6200" s="0" t="n">
        <v>14.8</v>
      </c>
      <c r="K6200" s="0" t="str">
        <f aca="false">IFERROR(IF(VLOOKUP($C6200,薬効分類マスタ!$A$2:$E$180,5,FALSE())=0,"",VLOOKUP($C6200,薬効分類マスタ!$A$2:$E$180,5,FALSE())),"")</f>
        <v/>
      </c>
      <c r="L6200" s="17"/>
      <c r="M6200" s="0" t="str">
        <f aca="false">IF($K6200="","",IF($L6200&lt;&gt;"",$L6200,VLOOKUP($C6200,薬効分類マスタ!$A$2:$F$180,6,FALSE())))</f>
        <v/>
      </c>
      <c r="N6200" s="0" t="str">
        <f aca="false">ASC(G6200)</f>
        <v>ｸﾗｼｴ猪苓湯ｴｷｽ細粒</v>
      </c>
      <c r="O6200" s="0" t="str">
        <f aca="false">ASC(E6200)</f>
        <v>猪苓湯ｴｷｽ</v>
      </c>
      <c r="P6200" s="16" t="n">
        <f aca="false">N(P6199)+IF($C6200=検索!$B$49,1,0)</f>
        <v>0</v>
      </c>
    </row>
    <row r="6201" customFormat="false" ht="15" hidden="false" customHeight="false" outlineLevel="0" collapsed="false">
      <c r="A6201" s="16" t="s">
        <v>221</v>
      </c>
      <c r="B6201" s="0" t="s">
        <v>14214</v>
      </c>
      <c r="C6201" s="0" t="n">
        <v>520</v>
      </c>
      <c r="D6201" s="0" t="str">
        <f aca="false">IFERROR(VLOOKUP($C6201,薬効分類マスタ!$A$2:$B$180,2,FALSE()),"未登録")</f>
        <v>漢方製剤</v>
      </c>
      <c r="E6201" s="16" t="s">
        <v>14206</v>
      </c>
      <c r="F6201" s="16" t="s">
        <v>224</v>
      </c>
      <c r="G6201" s="16" t="s">
        <v>14215</v>
      </c>
      <c r="H6201" s="16" t="s">
        <v>13378</v>
      </c>
      <c r="I6201" s="0" t="n">
        <v>11</v>
      </c>
      <c r="K6201" s="0" t="str">
        <f aca="false">IFERROR(IF(VLOOKUP($C6201,薬効分類マスタ!$A$2:$E$180,5,FALSE())=0,"",VLOOKUP($C6201,薬効分類マスタ!$A$2:$E$180,5,FALSE())),"")</f>
        <v/>
      </c>
      <c r="L6201" s="17"/>
      <c r="M6201" s="0" t="str">
        <f aca="false">IF($K6201="","",IF($L6201&lt;&gt;"",$L6201,VLOOKUP($C6201,薬効分類マスタ!$A$2:$F$180,6,FALSE())))</f>
        <v/>
      </c>
      <c r="N6201" s="0" t="str">
        <f aca="false">ASC(G6201)</f>
        <v>ｵｰｽｷﾞ猪苓湯ｴｷｽG</v>
      </c>
      <c r="O6201" s="0" t="str">
        <f aca="false">ASC(E6201)</f>
        <v>猪苓湯ｴｷｽ</v>
      </c>
      <c r="P6201" s="16" t="n">
        <f aca="false">N(P6200)+IF($C6201=検索!$B$49,1,0)</f>
        <v>0</v>
      </c>
    </row>
    <row r="6202" customFormat="false" ht="15" hidden="false" customHeight="false" outlineLevel="0" collapsed="false">
      <c r="A6202" s="16" t="s">
        <v>221</v>
      </c>
      <c r="B6202" s="0" t="s">
        <v>14216</v>
      </c>
      <c r="C6202" s="0" t="n">
        <v>520</v>
      </c>
      <c r="D6202" s="0" t="str">
        <f aca="false">IFERROR(VLOOKUP($C6202,薬効分類マスタ!$A$2:$B$180,2,FALSE()),"未登録")</f>
        <v>漢方製剤</v>
      </c>
      <c r="E6202" s="16" t="s">
        <v>14206</v>
      </c>
      <c r="F6202" s="16" t="s">
        <v>224</v>
      </c>
      <c r="G6202" s="16" t="s">
        <v>14217</v>
      </c>
      <c r="H6202" s="16" t="s">
        <v>13381</v>
      </c>
      <c r="I6202" s="0" t="n">
        <v>11.2</v>
      </c>
      <c r="K6202" s="0" t="str">
        <f aca="false">IFERROR(IF(VLOOKUP($C6202,薬効分類マスタ!$A$2:$E$180,5,FALSE())=0,"",VLOOKUP($C6202,薬効分類マスタ!$A$2:$E$180,5,FALSE())),"")</f>
        <v/>
      </c>
      <c r="L6202" s="17"/>
      <c r="M6202" s="0" t="str">
        <f aca="false">IF($K6202="","",IF($L6202&lt;&gt;"",$L6202,VLOOKUP($C6202,薬効分類マスタ!$A$2:$F$180,6,FALSE())))</f>
        <v/>
      </c>
      <c r="N6202" s="0" t="str">
        <f aca="false">ASC(G6202)</f>
        <v>JPS猪苓湯ｴｷｽ顆粒〔調剤用〕</v>
      </c>
      <c r="O6202" s="0" t="str">
        <f aca="false">ASC(E6202)</f>
        <v>猪苓湯ｴｷｽ</v>
      </c>
      <c r="P6202" s="16" t="n">
        <f aca="false">N(P6201)+IF($C6202=検索!$B$49,1,0)</f>
        <v>0</v>
      </c>
    </row>
    <row r="6203" customFormat="false" ht="15" hidden="false" customHeight="false" outlineLevel="0" collapsed="false">
      <c r="A6203" s="16" t="s">
        <v>221</v>
      </c>
      <c r="B6203" s="0" t="s">
        <v>14218</v>
      </c>
      <c r="C6203" s="0" t="n">
        <v>520</v>
      </c>
      <c r="D6203" s="0" t="str">
        <f aca="false">IFERROR(VLOOKUP($C6203,薬効分類マスタ!$A$2:$B$180,2,FALSE()),"未登録")</f>
        <v>漢方製剤</v>
      </c>
      <c r="E6203" s="16" t="s">
        <v>14206</v>
      </c>
      <c r="F6203" s="16" t="s">
        <v>224</v>
      </c>
      <c r="G6203" s="16" t="s">
        <v>14219</v>
      </c>
      <c r="H6203" s="16" t="s">
        <v>13451</v>
      </c>
      <c r="I6203" s="0" t="n">
        <v>17</v>
      </c>
      <c r="K6203" s="0" t="str">
        <f aca="false">IFERROR(IF(VLOOKUP($C6203,薬効分類マスタ!$A$2:$E$180,5,FALSE())=0,"",VLOOKUP($C6203,薬効分類マスタ!$A$2:$E$180,5,FALSE())),"")</f>
        <v/>
      </c>
      <c r="L6203" s="17"/>
      <c r="M6203" s="0" t="str">
        <f aca="false">IF($K6203="","",IF($L6203&lt;&gt;"",$L6203,VLOOKUP($C6203,薬効分類マスタ!$A$2:$F$180,6,FALSE())))</f>
        <v/>
      </c>
      <c r="N6203" s="0" t="str">
        <f aca="false">ASC(G6203)</f>
        <v>太虎堂の猪苓湯ｴｷｽ顆粒</v>
      </c>
      <c r="O6203" s="0" t="str">
        <f aca="false">ASC(E6203)</f>
        <v>猪苓湯ｴｷｽ</v>
      </c>
      <c r="P6203" s="16" t="n">
        <f aca="false">N(P6202)+IF($C6203=検索!$B$49,1,0)</f>
        <v>0</v>
      </c>
    </row>
    <row r="6204" customFormat="false" ht="15" hidden="false" customHeight="false" outlineLevel="0" collapsed="false">
      <c r="A6204" s="16" t="s">
        <v>221</v>
      </c>
      <c r="B6204" s="0" t="s">
        <v>14220</v>
      </c>
      <c r="C6204" s="0" t="n">
        <v>520</v>
      </c>
      <c r="D6204" s="0" t="str">
        <f aca="false">IFERROR(VLOOKUP($C6204,薬効分類マスタ!$A$2:$B$180,2,FALSE()),"未登録")</f>
        <v>漢方製剤</v>
      </c>
      <c r="E6204" s="16" t="s">
        <v>14206</v>
      </c>
      <c r="F6204" s="16" t="s">
        <v>224</v>
      </c>
      <c r="G6204" s="16" t="s">
        <v>14221</v>
      </c>
      <c r="H6204" s="16" t="s">
        <v>9549</v>
      </c>
      <c r="I6204" s="0" t="n">
        <v>13.7</v>
      </c>
      <c r="K6204" s="0" t="str">
        <f aca="false">IFERROR(IF(VLOOKUP($C6204,薬効分類マスタ!$A$2:$E$180,5,FALSE())=0,"",VLOOKUP($C6204,薬効分類マスタ!$A$2:$E$180,5,FALSE())),"")</f>
        <v/>
      </c>
      <c r="L6204" s="17"/>
      <c r="M6204" s="0" t="str">
        <f aca="false">IF($K6204="","",IF($L6204&lt;&gt;"",$L6204,VLOOKUP($C6204,薬効分類マスタ!$A$2:$F$180,6,FALSE())))</f>
        <v/>
      </c>
      <c r="N6204" s="0" t="str">
        <f aca="false">ASC(G6204)</f>
        <v>ﾂﾑﾗ猪苓湯ｴｷｽ顆粒(医療用)</v>
      </c>
      <c r="O6204" s="0" t="str">
        <f aca="false">ASC(E6204)</f>
        <v>猪苓湯ｴｷｽ</v>
      </c>
      <c r="P6204" s="16" t="n">
        <f aca="false">N(P6203)+IF($C6204=検索!$B$49,1,0)</f>
        <v>0</v>
      </c>
    </row>
    <row r="6205" customFormat="false" ht="15" hidden="false" customHeight="false" outlineLevel="0" collapsed="false">
      <c r="A6205" s="16" t="s">
        <v>221</v>
      </c>
      <c r="B6205" s="0" t="s">
        <v>14222</v>
      </c>
      <c r="C6205" s="0" t="n">
        <v>520</v>
      </c>
      <c r="D6205" s="0" t="str">
        <f aca="false">IFERROR(VLOOKUP($C6205,薬効分類マスタ!$A$2:$B$180,2,FALSE()),"未登録")</f>
        <v>漢方製剤</v>
      </c>
      <c r="E6205" s="16" t="s">
        <v>14206</v>
      </c>
      <c r="F6205" s="16" t="s">
        <v>224</v>
      </c>
      <c r="G6205" s="16" t="s">
        <v>14223</v>
      </c>
      <c r="H6205" s="16" t="s">
        <v>7659</v>
      </c>
      <c r="I6205" s="0" t="n">
        <v>9.8</v>
      </c>
      <c r="K6205" s="0" t="str">
        <f aca="false">IFERROR(IF(VLOOKUP($C6205,薬効分類マスタ!$A$2:$E$180,5,FALSE())=0,"",VLOOKUP($C6205,薬効分類マスタ!$A$2:$E$180,5,FALSE())),"")</f>
        <v/>
      </c>
      <c r="L6205" s="17"/>
      <c r="M6205" s="0" t="str">
        <f aca="false">IF($K6205="","",IF($L6205&lt;&gt;"",$L6205,VLOOKUP($C6205,薬効分類マスタ!$A$2:$F$180,6,FALSE())))</f>
        <v/>
      </c>
      <c r="N6205" s="0" t="str">
        <f aca="false">ASC(G6205)</f>
        <v>本草猪苓湯ｴｷｽ顆粒-M</v>
      </c>
      <c r="O6205" s="0" t="str">
        <f aca="false">ASC(E6205)</f>
        <v>猪苓湯ｴｷｽ</v>
      </c>
      <c r="P6205" s="16" t="n">
        <f aca="false">N(P6204)+IF($C6205=検索!$B$49,1,0)</f>
        <v>0</v>
      </c>
    </row>
    <row r="6206" customFormat="false" ht="15" hidden="false" customHeight="false" outlineLevel="0" collapsed="false">
      <c r="A6206" s="16" t="s">
        <v>221</v>
      </c>
      <c r="B6206" s="0" t="s">
        <v>14224</v>
      </c>
      <c r="C6206" s="0" t="n">
        <v>520</v>
      </c>
      <c r="D6206" s="0" t="str">
        <f aca="false">IFERROR(VLOOKUP($C6206,薬効分類マスタ!$A$2:$B$180,2,FALSE()),"未登録")</f>
        <v>漢方製剤</v>
      </c>
      <c r="E6206" s="16" t="s">
        <v>14225</v>
      </c>
      <c r="F6206" s="16" t="s">
        <v>224</v>
      </c>
      <c r="G6206" s="16" t="s">
        <v>14226</v>
      </c>
      <c r="H6206" s="16" t="s">
        <v>9549</v>
      </c>
      <c r="I6206" s="0" t="n">
        <v>22.9</v>
      </c>
      <c r="K6206" s="0" t="str">
        <f aca="false">IFERROR(IF(VLOOKUP($C6206,薬効分類マスタ!$A$2:$E$180,5,FALSE())=0,"",VLOOKUP($C6206,薬効分類マスタ!$A$2:$E$180,5,FALSE())),"")</f>
        <v/>
      </c>
      <c r="L6206" s="17"/>
      <c r="M6206" s="0" t="str">
        <f aca="false">IF($K6206="","",IF($L6206&lt;&gt;"",$L6206,VLOOKUP($C6206,薬効分類マスタ!$A$2:$F$180,6,FALSE())))</f>
        <v/>
      </c>
      <c r="N6206" s="0" t="str">
        <f aca="false">ASC(G6206)</f>
        <v>ﾂﾑﾗ猪苓湯合四物湯ｴｷｽ顆粒(医療用)</v>
      </c>
      <c r="O6206" s="0" t="str">
        <f aca="false">ASC(E6206)</f>
        <v>猪苓湯合四物湯ｴｷｽ</v>
      </c>
      <c r="P6206" s="16" t="n">
        <f aca="false">N(P6205)+IF($C6206=検索!$B$49,1,0)</f>
        <v>0</v>
      </c>
    </row>
    <row r="6207" customFormat="false" ht="15" hidden="false" customHeight="false" outlineLevel="0" collapsed="false">
      <c r="A6207" s="16" t="s">
        <v>221</v>
      </c>
      <c r="B6207" s="0" t="s">
        <v>14227</v>
      </c>
      <c r="C6207" s="0" t="n">
        <v>520</v>
      </c>
      <c r="D6207" s="0" t="str">
        <f aca="false">IFERROR(VLOOKUP($C6207,薬効分類マスタ!$A$2:$B$180,2,FALSE()),"未登録")</f>
        <v>漢方製剤</v>
      </c>
      <c r="E6207" s="16" t="s">
        <v>14228</v>
      </c>
      <c r="F6207" s="16" t="s">
        <v>224</v>
      </c>
      <c r="G6207" s="16" t="s">
        <v>14229</v>
      </c>
      <c r="H6207" s="16" t="s">
        <v>13369</v>
      </c>
      <c r="I6207" s="0" t="n">
        <v>8.9</v>
      </c>
      <c r="K6207" s="0" t="str">
        <f aca="false">IFERROR(IF(VLOOKUP($C6207,薬効分類マスタ!$A$2:$E$180,5,FALSE())=0,"",VLOOKUP($C6207,薬効分類マスタ!$A$2:$E$180,5,FALSE())),"")</f>
        <v/>
      </c>
      <c r="L6207" s="17"/>
      <c r="M6207" s="0" t="str">
        <f aca="false">IF($K6207="","",IF($L6207&lt;&gt;"",$L6207,VLOOKUP($C6207,薬効分類マスタ!$A$2:$F$180,6,FALSE())))</f>
        <v/>
      </c>
      <c r="N6207" s="0" t="str">
        <f aca="false">ASC(G6207)</f>
        <v>ｺﾀﾛｰ通導散ｴｷｽ細粒</v>
      </c>
      <c r="O6207" s="0" t="str">
        <f aca="false">ASC(E6207)</f>
        <v>通導散ｴｷｽ</v>
      </c>
      <c r="P6207" s="16" t="n">
        <f aca="false">N(P6206)+IF($C6207=検索!$B$49,1,0)</f>
        <v>0</v>
      </c>
    </row>
    <row r="6208" customFormat="false" ht="15" hidden="false" customHeight="false" outlineLevel="0" collapsed="false">
      <c r="A6208" s="16" t="s">
        <v>221</v>
      </c>
      <c r="B6208" s="0" t="s">
        <v>14230</v>
      </c>
      <c r="C6208" s="0" t="n">
        <v>520</v>
      </c>
      <c r="D6208" s="0" t="str">
        <f aca="false">IFERROR(VLOOKUP($C6208,薬効分類マスタ!$A$2:$B$180,2,FALSE()),"未登録")</f>
        <v>漢方製剤</v>
      </c>
      <c r="E6208" s="16" t="s">
        <v>14228</v>
      </c>
      <c r="F6208" s="16" t="s">
        <v>224</v>
      </c>
      <c r="G6208" s="16" t="s">
        <v>14231</v>
      </c>
      <c r="H6208" s="16" t="s">
        <v>13451</v>
      </c>
      <c r="I6208" s="0" t="n">
        <v>11.1</v>
      </c>
      <c r="K6208" s="0" t="str">
        <f aca="false">IFERROR(IF(VLOOKUP($C6208,薬効分類マスタ!$A$2:$E$180,5,FALSE())=0,"",VLOOKUP($C6208,薬効分類マスタ!$A$2:$E$180,5,FALSE())),"")</f>
        <v/>
      </c>
      <c r="L6208" s="17"/>
      <c r="M6208" s="0" t="str">
        <f aca="false">IF($K6208="","",IF($L6208&lt;&gt;"",$L6208,VLOOKUP($C6208,薬効分類マスタ!$A$2:$F$180,6,FALSE())))</f>
        <v/>
      </c>
      <c r="N6208" s="0" t="str">
        <f aca="false">ASC(G6208)</f>
        <v>太虎堂の通導散ｴｷｽ顆粒</v>
      </c>
      <c r="O6208" s="0" t="str">
        <f aca="false">ASC(E6208)</f>
        <v>通導散ｴｷｽ</v>
      </c>
      <c r="P6208" s="16" t="n">
        <f aca="false">N(P6207)+IF($C6208=検索!$B$49,1,0)</f>
        <v>0</v>
      </c>
    </row>
    <row r="6209" customFormat="false" ht="15" hidden="false" customHeight="false" outlineLevel="0" collapsed="false">
      <c r="A6209" s="16" t="s">
        <v>221</v>
      </c>
      <c r="B6209" s="0" t="s">
        <v>14232</v>
      </c>
      <c r="C6209" s="0" t="n">
        <v>520</v>
      </c>
      <c r="D6209" s="0" t="str">
        <f aca="false">IFERROR(VLOOKUP($C6209,薬効分類マスタ!$A$2:$B$180,2,FALSE()),"未登録")</f>
        <v>漢方製剤</v>
      </c>
      <c r="E6209" s="16" t="s">
        <v>14228</v>
      </c>
      <c r="F6209" s="16" t="s">
        <v>224</v>
      </c>
      <c r="G6209" s="16" t="s">
        <v>14233</v>
      </c>
      <c r="H6209" s="16" t="s">
        <v>9549</v>
      </c>
      <c r="I6209" s="0" t="n">
        <v>14.6</v>
      </c>
      <c r="K6209" s="0" t="str">
        <f aca="false">IFERROR(IF(VLOOKUP($C6209,薬効分類マスタ!$A$2:$E$180,5,FALSE())=0,"",VLOOKUP($C6209,薬効分類マスタ!$A$2:$E$180,5,FALSE())),"")</f>
        <v/>
      </c>
      <c r="L6209" s="17"/>
      <c r="M6209" s="0" t="str">
        <f aca="false">IF($K6209="","",IF($L6209&lt;&gt;"",$L6209,VLOOKUP($C6209,薬効分類マスタ!$A$2:$F$180,6,FALSE())))</f>
        <v/>
      </c>
      <c r="N6209" s="0" t="str">
        <f aca="false">ASC(G6209)</f>
        <v>ﾂﾑﾗ通導散ｴｷｽ顆粒(医療用)</v>
      </c>
      <c r="O6209" s="0" t="str">
        <f aca="false">ASC(E6209)</f>
        <v>通導散ｴｷｽ</v>
      </c>
      <c r="P6209" s="16" t="n">
        <f aca="false">N(P6208)+IF($C6209=検索!$B$49,1,0)</f>
        <v>0</v>
      </c>
    </row>
    <row r="6210" customFormat="false" ht="15" hidden="false" customHeight="false" outlineLevel="0" collapsed="false">
      <c r="A6210" s="16" t="s">
        <v>221</v>
      </c>
      <c r="B6210" s="0" t="s">
        <v>14234</v>
      </c>
      <c r="C6210" s="0" t="n">
        <v>520</v>
      </c>
      <c r="D6210" s="0" t="str">
        <f aca="false">IFERROR(VLOOKUP($C6210,薬効分類マスタ!$A$2:$B$180,2,FALSE()),"未登録")</f>
        <v>漢方製剤</v>
      </c>
      <c r="E6210" s="16" t="s">
        <v>14235</v>
      </c>
      <c r="F6210" s="16" t="s">
        <v>224</v>
      </c>
      <c r="G6210" s="16" t="s">
        <v>14236</v>
      </c>
      <c r="H6210" s="16" t="s">
        <v>13369</v>
      </c>
      <c r="I6210" s="0" t="n">
        <v>12.8</v>
      </c>
      <c r="K6210" s="0" t="str">
        <f aca="false">IFERROR(IF(VLOOKUP($C6210,薬効分類マスタ!$A$2:$E$180,5,FALSE())=0,"",VLOOKUP($C6210,薬効分類マスタ!$A$2:$E$180,5,FALSE())),"")</f>
        <v/>
      </c>
      <c r="L6210" s="17"/>
      <c r="M6210" s="0" t="str">
        <f aca="false">IF($K6210="","",IF($L6210&lt;&gt;"",$L6210,VLOOKUP($C6210,薬効分類マスタ!$A$2:$F$180,6,FALSE())))</f>
        <v/>
      </c>
      <c r="N6210" s="0" t="str">
        <f aca="false">ASC(G6210)</f>
        <v>ｺﾀﾛｰ桃核承気湯ｴｷｽ細粒</v>
      </c>
      <c r="O6210" s="0" t="str">
        <f aca="false">ASC(E6210)</f>
        <v>桃核承気湯ｴｷｽ</v>
      </c>
      <c r="P6210" s="16" t="n">
        <f aca="false">N(P6209)+IF($C6210=検索!$B$49,1,0)</f>
        <v>0</v>
      </c>
    </row>
    <row r="6211" customFormat="false" ht="15" hidden="false" customHeight="false" outlineLevel="0" collapsed="false">
      <c r="A6211" s="16" t="s">
        <v>221</v>
      </c>
      <c r="B6211" s="0" t="s">
        <v>14237</v>
      </c>
      <c r="C6211" s="0" t="n">
        <v>520</v>
      </c>
      <c r="D6211" s="0" t="str">
        <f aca="false">IFERROR(VLOOKUP($C6211,薬効分類マスタ!$A$2:$B$180,2,FALSE()),"未登録")</f>
        <v>漢方製剤</v>
      </c>
      <c r="E6211" s="16" t="s">
        <v>14235</v>
      </c>
      <c r="F6211" s="16" t="s">
        <v>224</v>
      </c>
      <c r="G6211" s="16" t="s">
        <v>14238</v>
      </c>
      <c r="H6211" s="16" t="s">
        <v>13417</v>
      </c>
      <c r="I6211" s="0" t="n">
        <v>15.8</v>
      </c>
      <c r="K6211" s="0" t="str">
        <f aca="false">IFERROR(IF(VLOOKUP($C6211,薬効分類マスタ!$A$2:$E$180,5,FALSE())=0,"",VLOOKUP($C6211,薬効分類マスタ!$A$2:$E$180,5,FALSE())),"")</f>
        <v/>
      </c>
      <c r="L6211" s="17"/>
      <c r="M6211" s="0" t="str">
        <f aca="false">IF($K6211="","",IF($L6211&lt;&gt;"",$L6211,VLOOKUP($C6211,薬効分類マスタ!$A$2:$F$180,6,FALSE())))</f>
        <v/>
      </c>
      <c r="N6211" s="0" t="str">
        <f aca="false">ASC(G6211)</f>
        <v>ｼﾞｭﾝｺｳ　桃核承気湯FCｴｷｽ細粒　医療用</v>
      </c>
      <c r="O6211" s="0" t="str">
        <f aca="false">ASC(E6211)</f>
        <v>桃核承気湯ｴｷｽ</v>
      </c>
      <c r="P6211" s="16" t="n">
        <f aca="false">N(P6210)+IF($C6211=検索!$B$49,1,0)</f>
        <v>0</v>
      </c>
    </row>
    <row r="6212" customFormat="false" ht="15" hidden="false" customHeight="false" outlineLevel="0" collapsed="false">
      <c r="A6212" s="16" t="s">
        <v>221</v>
      </c>
      <c r="B6212" s="0" t="s">
        <v>14239</v>
      </c>
      <c r="C6212" s="0" t="n">
        <v>520</v>
      </c>
      <c r="D6212" s="0" t="str">
        <f aca="false">IFERROR(VLOOKUP($C6212,薬効分類マスタ!$A$2:$B$180,2,FALSE()),"未登録")</f>
        <v>漢方製剤</v>
      </c>
      <c r="E6212" s="16" t="s">
        <v>14235</v>
      </c>
      <c r="F6212" s="16" t="s">
        <v>224</v>
      </c>
      <c r="G6212" s="16" t="s">
        <v>14240</v>
      </c>
      <c r="H6212" s="16" t="s">
        <v>13375</v>
      </c>
      <c r="I6212" s="0" t="n">
        <v>13.4</v>
      </c>
      <c r="K6212" s="0" t="str">
        <f aca="false">IFERROR(IF(VLOOKUP($C6212,薬効分類マスタ!$A$2:$E$180,5,FALSE())=0,"",VLOOKUP($C6212,薬効分類マスタ!$A$2:$E$180,5,FALSE())),"")</f>
        <v/>
      </c>
      <c r="L6212" s="17"/>
      <c r="M6212" s="0" t="str">
        <f aca="false">IF($K6212="","",IF($L6212&lt;&gt;"",$L6212,VLOOKUP($C6212,薬効分類マスタ!$A$2:$F$180,6,FALSE())))</f>
        <v/>
      </c>
      <c r="N6212" s="0" t="str">
        <f aca="false">ASC(G6212)</f>
        <v>ｸﾗｼｴ桃核承気湯ｴｷｽ細粒</v>
      </c>
      <c r="O6212" s="0" t="str">
        <f aca="false">ASC(E6212)</f>
        <v>桃核承気湯ｴｷｽ</v>
      </c>
      <c r="P6212" s="16" t="n">
        <f aca="false">N(P6211)+IF($C6212=検索!$B$49,1,0)</f>
        <v>0</v>
      </c>
    </row>
    <row r="6213" customFormat="false" ht="15" hidden="false" customHeight="false" outlineLevel="0" collapsed="false">
      <c r="A6213" s="16" t="s">
        <v>221</v>
      </c>
      <c r="B6213" s="0" t="s">
        <v>14241</v>
      </c>
      <c r="C6213" s="0" t="n">
        <v>520</v>
      </c>
      <c r="D6213" s="0" t="str">
        <f aca="false">IFERROR(VLOOKUP($C6213,薬効分類マスタ!$A$2:$B$180,2,FALSE()),"未登録")</f>
        <v>漢方製剤</v>
      </c>
      <c r="E6213" s="16" t="s">
        <v>14235</v>
      </c>
      <c r="F6213" s="16" t="s">
        <v>224</v>
      </c>
      <c r="G6213" s="16" t="s">
        <v>14242</v>
      </c>
      <c r="H6213" s="16" t="s">
        <v>13378</v>
      </c>
      <c r="I6213" s="0" t="n">
        <v>16.9</v>
      </c>
      <c r="K6213" s="0" t="str">
        <f aca="false">IFERROR(IF(VLOOKUP($C6213,薬効分類マスタ!$A$2:$E$180,5,FALSE())=0,"",VLOOKUP($C6213,薬効分類マスタ!$A$2:$E$180,5,FALSE())),"")</f>
        <v/>
      </c>
      <c r="L6213" s="17"/>
      <c r="M6213" s="0" t="str">
        <f aca="false">IF($K6213="","",IF($L6213&lt;&gt;"",$L6213,VLOOKUP($C6213,薬効分類マスタ!$A$2:$F$180,6,FALSE())))</f>
        <v/>
      </c>
      <c r="N6213" s="0" t="str">
        <f aca="false">ASC(G6213)</f>
        <v>ｵｰｽｷﾞ桃核承気湯ｴｷｽG</v>
      </c>
      <c r="O6213" s="0" t="str">
        <f aca="false">ASC(E6213)</f>
        <v>桃核承気湯ｴｷｽ</v>
      </c>
      <c r="P6213" s="16" t="n">
        <f aca="false">N(P6212)+IF($C6213=検索!$B$49,1,0)</f>
        <v>0</v>
      </c>
    </row>
    <row r="6214" customFormat="false" ht="15" hidden="false" customHeight="false" outlineLevel="0" collapsed="false">
      <c r="A6214" s="16" t="s">
        <v>221</v>
      </c>
      <c r="B6214" s="0" t="s">
        <v>14243</v>
      </c>
      <c r="C6214" s="0" t="n">
        <v>520</v>
      </c>
      <c r="D6214" s="0" t="str">
        <f aca="false">IFERROR(VLOOKUP($C6214,薬効分類マスタ!$A$2:$B$180,2,FALSE()),"未登録")</f>
        <v>漢方製剤</v>
      </c>
      <c r="E6214" s="16" t="s">
        <v>14235</v>
      </c>
      <c r="F6214" s="16" t="s">
        <v>224</v>
      </c>
      <c r="G6214" s="16" t="s">
        <v>14244</v>
      </c>
      <c r="H6214" s="16" t="s">
        <v>13381</v>
      </c>
      <c r="I6214" s="0" t="n">
        <v>9.3</v>
      </c>
      <c r="K6214" s="0" t="str">
        <f aca="false">IFERROR(IF(VLOOKUP($C6214,薬効分類マスタ!$A$2:$E$180,5,FALSE())=0,"",VLOOKUP($C6214,薬効分類マスタ!$A$2:$E$180,5,FALSE())),"")</f>
        <v/>
      </c>
      <c r="L6214" s="17"/>
      <c r="M6214" s="0" t="str">
        <f aca="false">IF($K6214="","",IF($L6214&lt;&gt;"",$L6214,VLOOKUP($C6214,薬効分類マスタ!$A$2:$F$180,6,FALSE())))</f>
        <v/>
      </c>
      <c r="N6214" s="0" t="str">
        <f aca="false">ASC(G6214)</f>
        <v>JPS桃核承気湯ｴｷｽ顆粒〔調剤用〕</v>
      </c>
      <c r="O6214" s="0" t="str">
        <f aca="false">ASC(E6214)</f>
        <v>桃核承気湯ｴｷｽ</v>
      </c>
      <c r="P6214" s="16" t="n">
        <f aca="false">N(P6213)+IF($C6214=検索!$B$49,1,0)</f>
        <v>0</v>
      </c>
    </row>
    <row r="6215" customFormat="false" ht="15" hidden="false" customHeight="false" outlineLevel="0" collapsed="false">
      <c r="A6215" s="16" t="s">
        <v>221</v>
      </c>
      <c r="B6215" s="0" t="s">
        <v>14245</v>
      </c>
      <c r="C6215" s="0" t="n">
        <v>520</v>
      </c>
      <c r="D6215" s="0" t="str">
        <f aca="false">IFERROR(VLOOKUP($C6215,薬効分類マスタ!$A$2:$B$180,2,FALSE()),"未登録")</f>
        <v>漢方製剤</v>
      </c>
      <c r="E6215" s="16" t="s">
        <v>14235</v>
      </c>
      <c r="F6215" s="16" t="s">
        <v>224</v>
      </c>
      <c r="G6215" s="16" t="s">
        <v>14246</v>
      </c>
      <c r="H6215" s="16" t="s">
        <v>9549</v>
      </c>
      <c r="I6215" s="0" t="n">
        <v>12.8</v>
      </c>
      <c r="K6215" s="0" t="str">
        <f aca="false">IFERROR(IF(VLOOKUP($C6215,薬効分類マスタ!$A$2:$E$180,5,FALSE())=0,"",VLOOKUP($C6215,薬効分類マスタ!$A$2:$E$180,5,FALSE())),"")</f>
        <v/>
      </c>
      <c r="L6215" s="17"/>
      <c r="M6215" s="0" t="str">
        <f aca="false">IF($K6215="","",IF($L6215&lt;&gt;"",$L6215,VLOOKUP($C6215,薬効分類マスタ!$A$2:$F$180,6,FALSE())))</f>
        <v/>
      </c>
      <c r="N6215" s="0" t="str">
        <f aca="false">ASC(G6215)</f>
        <v>ﾂﾑﾗ桃核承気湯ｴｷｽ顆粒(医療用)</v>
      </c>
      <c r="O6215" s="0" t="str">
        <f aca="false">ASC(E6215)</f>
        <v>桃核承気湯ｴｷｽ</v>
      </c>
      <c r="P6215" s="16" t="n">
        <f aca="false">N(P6214)+IF($C6215=検索!$B$49,1,0)</f>
        <v>0</v>
      </c>
    </row>
    <row r="6216" customFormat="false" ht="15" hidden="false" customHeight="false" outlineLevel="0" collapsed="false">
      <c r="A6216" s="16" t="s">
        <v>221</v>
      </c>
      <c r="B6216" s="0" t="s">
        <v>14247</v>
      </c>
      <c r="C6216" s="0" t="n">
        <v>520</v>
      </c>
      <c r="D6216" s="0" t="str">
        <f aca="false">IFERROR(VLOOKUP($C6216,薬効分類マスタ!$A$2:$B$180,2,FALSE()),"未登録")</f>
        <v>漢方製剤</v>
      </c>
      <c r="E6216" s="16" t="s">
        <v>14235</v>
      </c>
      <c r="F6216" s="16" t="s">
        <v>224</v>
      </c>
      <c r="G6216" s="16" t="s">
        <v>14248</v>
      </c>
      <c r="H6216" s="16" t="s">
        <v>7659</v>
      </c>
      <c r="I6216" s="0" t="n">
        <v>10.2</v>
      </c>
      <c r="K6216" s="0" t="str">
        <f aca="false">IFERROR(IF(VLOOKUP($C6216,薬効分類マスタ!$A$2:$E$180,5,FALSE())=0,"",VLOOKUP($C6216,薬効分類マスタ!$A$2:$E$180,5,FALSE())),"")</f>
        <v/>
      </c>
      <c r="L6216" s="17"/>
      <c r="M6216" s="0" t="str">
        <f aca="false">IF($K6216="","",IF($L6216&lt;&gt;"",$L6216,VLOOKUP($C6216,薬効分類マスタ!$A$2:$F$180,6,FALSE())))</f>
        <v/>
      </c>
      <c r="N6216" s="0" t="str">
        <f aca="false">ASC(G6216)</f>
        <v>本草桃核承気湯ｴｷｽ顆粒-M</v>
      </c>
      <c r="O6216" s="0" t="str">
        <f aca="false">ASC(E6216)</f>
        <v>桃核承気湯ｴｷｽ</v>
      </c>
      <c r="P6216" s="16" t="n">
        <f aca="false">N(P6215)+IF($C6216=検索!$B$49,1,0)</f>
        <v>0</v>
      </c>
    </row>
    <row r="6217" customFormat="false" ht="15" hidden="false" customHeight="false" outlineLevel="0" collapsed="false">
      <c r="A6217" s="16" t="s">
        <v>221</v>
      </c>
      <c r="B6217" s="0" t="s">
        <v>14249</v>
      </c>
      <c r="C6217" s="0" t="n">
        <v>520</v>
      </c>
      <c r="D6217" s="0" t="str">
        <f aca="false">IFERROR(VLOOKUP($C6217,薬効分類マスタ!$A$2:$B$180,2,FALSE()),"未登録")</f>
        <v>漢方製剤</v>
      </c>
      <c r="E6217" s="16" t="s">
        <v>14235</v>
      </c>
      <c r="F6217" s="16" t="s">
        <v>1027</v>
      </c>
      <c r="G6217" s="16" t="s">
        <v>14250</v>
      </c>
      <c r="H6217" s="16" t="s">
        <v>13422</v>
      </c>
      <c r="I6217" s="0" t="n">
        <v>6.3</v>
      </c>
      <c r="K6217" s="0" t="str">
        <f aca="false">IFERROR(IF(VLOOKUP($C6217,薬効分類マスタ!$A$2:$E$180,5,FALSE())=0,"",VLOOKUP($C6217,薬効分類マスタ!$A$2:$E$180,5,FALSE())),"")</f>
        <v/>
      </c>
      <c r="L6217" s="17"/>
      <c r="M6217" s="0" t="str">
        <f aca="false">IF($K6217="","",IF($L6217&lt;&gt;"",$L6217,VLOOKUP($C6217,薬効分類マスタ!$A$2:$F$180,6,FALSE())))</f>
        <v/>
      </c>
      <c r="N6217" s="0" t="str">
        <f aca="false">ASC(G6217)</f>
        <v>ｸﾗｼｴ桃核承気湯ｴｷｽ錠</v>
      </c>
      <c r="O6217" s="0" t="str">
        <f aca="false">ASC(E6217)</f>
        <v>桃核承気湯ｴｷｽ</v>
      </c>
      <c r="P6217" s="16" t="n">
        <f aca="false">N(P6216)+IF($C6217=検索!$B$49,1,0)</f>
        <v>0</v>
      </c>
    </row>
    <row r="6218" customFormat="false" ht="15" hidden="false" customHeight="false" outlineLevel="0" collapsed="false">
      <c r="A6218" s="16" t="s">
        <v>221</v>
      </c>
      <c r="B6218" s="0" t="s">
        <v>14251</v>
      </c>
      <c r="C6218" s="0" t="n">
        <v>520</v>
      </c>
      <c r="D6218" s="0" t="str">
        <f aca="false">IFERROR(VLOOKUP($C6218,薬効分類マスタ!$A$2:$B$180,2,FALSE()),"未登録")</f>
        <v>漢方製剤</v>
      </c>
      <c r="E6218" s="16" t="s">
        <v>14252</v>
      </c>
      <c r="F6218" s="16" t="s">
        <v>224</v>
      </c>
      <c r="G6218" s="16" t="s">
        <v>14253</v>
      </c>
      <c r="H6218" s="16" t="s">
        <v>9549</v>
      </c>
      <c r="I6218" s="0" t="n">
        <v>31</v>
      </c>
      <c r="K6218" s="0" t="str">
        <f aca="false">IFERROR(IF(VLOOKUP($C6218,薬効分類マスタ!$A$2:$E$180,5,FALSE())=0,"",VLOOKUP($C6218,薬効分類マスタ!$A$2:$E$180,5,FALSE())),"")</f>
        <v/>
      </c>
      <c r="L6218" s="17"/>
      <c r="M6218" s="0" t="str">
        <f aca="false">IF($K6218="","",IF($L6218&lt;&gt;"",$L6218,VLOOKUP($C6218,薬効分類マスタ!$A$2:$F$180,6,FALSE())))</f>
        <v/>
      </c>
      <c r="N6218" s="0" t="str">
        <f aca="false">ASC(G6218)</f>
        <v>ﾂﾑﾗ当帰湯ｴｷｽ顆粒(医療用)</v>
      </c>
      <c r="O6218" s="0" t="str">
        <f aca="false">ASC(E6218)</f>
        <v>当帰湯ｴｷｽ</v>
      </c>
      <c r="P6218" s="16" t="n">
        <f aca="false">N(P6217)+IF($C6218=検索!$B$49,1,0)</f>
        <v>0</v>
      </c>
    </row>
    <row r="6219" customFormat="false" ht="15" hidden="false" customHeight="false" outlineLevel="0" collapsed="false">
      <c r="A6219" s="16" t="s">
        <v>221</v>
      </c>
      <c r="B6219" s="0" t="s">
        <v>14254</v>
      </c>
      <c r="C6219" s="0" t="n">
        <v>520</v>
      </c>
      <c r="D6219" s="0" t="str">
        <f aca="false">IFERROR(VLOOKUP($C6219,薬効分類マスタ!$A$2:$B$180,2,FALSE()),"未登録")</f>
        <v>漢方製剤</v>
      </c>
      <c r="E6219" s="16" t="s">
        <v>14255</v>
      </c>
      <c r="F6219" s="16" t="s">
        <v>224</v>
      </c>
      <c r="G6219" s="16" t="s">
        <v>14256</v>
      </c>
      <c r="H6219" s="16" t="s">
        <v>9549</v>
      </c>
      <c r="I6219" s="0" t="n">
        <v>21</v>
      </c>
      <c r="K6219" s="0" t="str">
        <f aca="false">IFERROR(IF(VLOOKUP($C6219,薬効分類マスタ!$A$2:$E$180,5,FALSE())=0,"",VLOOKUP($C6219,薬効分類マスタ!$A$2:$E$180,5,FALSE())),"")</f>
        <v/>
      </c>
      <c r="L6219" s="17"/>
      <c r="M6219" s="0" t="str">
        <f aca="false">IF($K6219="","",IF($L6219&lt;&gt;"",$L6219,VLOOKUP($C6219,薬効分類マスタ!$A$2:$F$180,6,FALSE())))</f>
        <v/>
      </c>
      <c r="N6219" s="0" t="str">
        <f aca="false">ASC(G6219)</f>
        <v>ﾂﾑﾗ当帰飲子ｴｷｽ顆粒(医療用)</v>
      </c>
      <c r="O6219" s="0" t="str">
        <f aca="false">ASC(E6219)</f>
        <v>当帰飲子ｴｷｽ</v>
      </c>
      <c r="P6219" s="16" t="n">
        <f aca="false">N(P6218)+IF($C6219=検索!$B$49,1,0)</f>
        <v>0</v>
      </c>
    </row>
    <row r="6220" customFormat="false" ht="15" hidden="false" customHeight="false" outlineLevel="0" collapsed="false">
      <c r="A6220" s="16" t="s">
        <v>221</v>
      </c>
      <c r="B6220" s="0" t="s">
        <v>14257</v>
      </c>
      <c r="C6220" s="0" t="n">
        <v>520</v>
      </c>
      <c r="D6220" s="0" t="str">
        <f aca="false">IFERROR(VLOOKUP($C6220,薬効分類マスタ!$A$2:$B$180,2,FALSE()),"未登録")</f>
        <v>漢方製剤</v>
      </c>
      <c r="E6220" s="16" t="s">
        <v>14258</v>
      </c>
      <c r="F6220" s="16" t="s">
        <v>224</v>
      </c>
      <c r="G6220" s="16" t="s">
        <v>14259</v>
      </c>
      <c r="H6220" s="16" t="s">
        <v>9549</v>
      </c>
      <c r="I6220" s="0" t="n">
        <v>14.6</v>
      </c>
      <c r="K6220" s="0" t="str">
        <f aca="false">IFERROR(IF(VLOOKUP($C6220,薬効分類マスタ!$A$2:$E$180,5,FALSE())=0,"",VLOOKUP($C6220,薬効分類マスタ!$A$2:$E$180,5,FALSE())),"")</f>
        <v/>
      </c>
      <c r="L6220" s="17"/>
      <c r="M6220" s="0" t="str">
        <f aca="false">IF($K6220="","",IF($L6220&lt;&gt;"",$L6220,VLOOKUP($C6220,薬効分類マスタ!$A$2:$F$180,6,FALSE())))</f>
        <v/>
      </c>
      <c r="N6220" s="0" t="str">
        <f aca="false">ASC(G6220)</f>
        <v>ﾂﾑﾗ当帰建中湯ｴｷｽ顆粒(医療用)</v>
      </c>
      <c r="O6220" s="0" t="str">
        <f aca="false">ASC(E6220)</f>
        <v>当帰建中湯ｴｷｽ</v>
      </c>
      <c r="P6220" s="16" t="n">
        <f aca="false">N(P6219)+IF($C6220=検索!$B$49,1,0)</f>
        <v>0</v>
      </c>
    </row>
    <row r="6221" customFormat="false" ht="15" hidden="false" customHeight="false" outlineLevel="0" collapsed="false">
      <c r="A6221" s="16" t="s">
        <v>221</v>
      </c>
      <c r="B6221" s="0" t="s">
        <v>14260</v>
      </c>
      <c r="C6221" s="0" t="n">
        <v>520</v>
      </c>
      <c r="D6221" s="0" t="str">
        <f aca="false">IFERROR(VLOOKUP($C6221,薬効分類マスタ!$A$2:$B$180,2,FALSE()),"未登録")</f>
        <v>漢方製剤</v>
      </c>
      <c r="E6221" s="16" t="s">
        <v>14261</v>
      </c>
      <c r="F6221" s="16" t="s">
        <v>224</v>
      </c>
      <c r="G6221" s="16" t="s">
        <v>14262</v>
      </c>
      <c r="H6221" s="16" t="s">
        <v>13369</v>
      </c>
      <c r="I6221" s="0" t="n">
        <v>11.3</v>
      </c>
      <c r="K6221" s="0" t="str">
        <f aca="false">IFERROR(IF(VLOOKUP($C6221,薬効分類マスタ!$A$2:$E$180,5,FALSE())=0,"",VLOOKUP($C6221,薬効分類マスタ!$A$2:$E$180,5,FALSE())),"")</f>
        <v/>
      </c>
      <c r="L6221" s="17"/>
      <c r="M6221" s="0" t="str">
        <f aca="false">IF($K6221="","",IF($L6221&lt;&gt;"",$L6221,VLOOKUP($C6221,薬効分類マスタ!$A$2:$F$180,6,FALSE())))</f>
        <v/>
      </c>
      <c r="N6221" s="0" t="str">
        <f aca="false">ASC(G6221)</f>
        <v>ｺﾀﾛｰ当帰四逆加呉茱萸生姜湯ｴｷｽ細粒</v>
      </c>
      <c r="O6221" s="0" t="str">
        <f aca="false">ASC(E6221)</f>
        <v>当帰四逆加呉茱萸生姜湯ｴｷｽ</v>
      </c>
      <c r="P6221" s="16" t="n">
        <f aca="false">N(P6220)+IF($C6221=検索!$B$49,1,0)</f>
        <v>0</v>
      </c>
    </row>
    <row r="6222" customFormat="false" ht="15" hidden="false" customHeight="false" outlineLevel="0" collapsed="false">
      <c r="A6222" s="16" t="s">
        <v>221</v>
      </c>
      <c r="B6222" s="0" t="s">
        <v>14263</v>
      </c>
      <c r="C6222" s="0" t="n">
        <v>520</v>
      </c>
      <c r="D6222" s="0" t="str">
        <f aca="false">IFERROR(VLOOKUP($C6222,薬効分類マスタ!$A$2:$B$180,2,FALSE()),"未登録")</f>
        <v>漢方製剤</v>
      </c>
      <c r="E6222" s="16" t="s">
        <v>14261</v>
      </c>
      <c r="F6222" s="16" t="s">
        <v>224</v>
      </c>
      <c r="G6222" s="16" t="s">
        <v>14264</v>
      </c>
      <c r="H6222" s="16" t="s">
        <v>13422</v>
      </c>
      <c r="I6222" s="0" t="n">
        <v>13.6</v>
      </c>
      <c r="K6222" s="0" t="str">
        <f aca="false">IFERROR(IF(VLOOKUP($C6222,薬効分類マスタ!$A$2:$E$180,5,FALSE())=0,"",VLOOKUP($C6222,薬効分類マスタ!$A$2:$E$180,5,FALSE())),"")</f>
        <v/>
      </c>
      <c r="L6222" s="17"/>
      <c r="M6222" s="0" t="str">
        <f aca="false">IF($K6222="","",IF($L6222&lt;&gt;"",$L6222,VLOOKUP($C6222,薬効分類マスタ!$A$2:$F$180,6,FALSE())))</f>
        <v/>
      </c>
      <c r="N6222" s="0" t="str">
        <f aca="false">ASC(G6222)</f>
        <v>ｸﾗｼｴ当帰四逆加呉茱萸生姜湯ｴｷｽ細粒</v>
      </c>
      <c r="O6222" s="0" t="str">
        <f aca="false">ASC(E6222)</f>
        <v>当帰四逆加呉茱萸生姜湯ｴｷｽ</v>
      </c>
      <c r="P6222" s="16" t="n">
        <f aca="false">N(P6221)+IF($C6222=検索!$B$49,1,0)</f>
        <v>0</v>
      </c>
    </row>
    <row r="6223" customFormat="false" ht="15" hidden="false" customHeight="false" outlineLevel="0" collapsed="false">
      <c r="A6223" s="16" t="s">
        <v>221</v>
      </c>
      <c r="B6223" s="0" t="s">
        <v>14265</v>
      </c>
      <c r="C6223" s="0" t="n">
        <v>520</v>
      </c>
      <c r="D6223" s="0" t="str">
        <f aca="false">IFERROR(VLOOKUP($C6223,薬効分類マスタ!$A$2:$B$180,2,FALSE()),"未登録")</f>
        <v>漢方製剤</v>
      </c>
      <c r="E6223" s="16" t="s">
        <v>14261</v>
      </c>
      <c r="F6223" s="16" t="s">
        <v>224</v>
      </c>
      <c r="G6223" s="16" t="s">
        <v>14266</v>
      </c>
      <c r="H6223" s="16" t="s">
        <v>13378</v>
      </c>
      <c r="I6223" s="0" t="n">
        <v>12.2</v>
      </c>
      <c r="K6223" s="0" t="str">
        <f aca="false">IFERROR(IF(VLOOKUP($C6223,薬効分類マスタ!$A$2:$E$180,5,FALSE())=0,"",VLOOKUP($C6223,薬効分類マスタ!$A$2:$E$180,5,FALSE())),"")</f>
        <v/>
      </c>
      <c r="L6223" s="17"/>
      <c r="M6223" s="0" t="str">
        <f aca="false">IF($K6223="","",IF($L6223&lt;&gt;"",$L6223,VLOOKUP($C6223,薬効分類マスタ!$A$2:$F$180,6,FALSE())))</f>
        <v/>
      </c>
      <c r="N6223" s="0" t="str">
        <f aca="false">ASC(G6223)</f>
        <v>ｵｰｽｷﾞ当帰四逆加呉茱萸生姜湯ｴｷｽG</v>
      </c>
      <c r="O6223" s="0" t="str">
        <f aca="false">ASC(E6223)</f>
        <v>当帰四逆加呉茱萸生姜湯ｴｷｽ</v>
      </c>
      <c r="P6223" s="16" t="n">
        <f aca="false">N(P6222)+IF($C6223=検索!$B$49,1,0)</f>
        <v>0</v>
      </c>
    </row>
    <row r="6224" customFormat="false" ht="15" hidden="false" customHeight="false" outlineLevel="0" collapsed="false">
      <c r="A6224" s="16" t="s">
        <v>221</v>
      </c>
      <c r="B6224" s="0" t="s">
        <v>14267</v>
      </c>
      <c r="C6224" s="0" t="n">
        <v>520</v>
      </c>
      <c r="D6224" s="0" t="str">
        <f aca="false">IFERROR(VLOOKUP($C6224,薬効分類マスタ!$A$2:$B$180,2,FALSE()),"未登録")</f>
        <v>漢方製剤</v>
      </c>
      <c r="E6224" s="16" t="s">
        <v>14261</v>
      </c>
      <c r="F6224" s="16" t="s">
        <v>224</v>
      </c>
      <c r="G6224" s="16" t="s">
        <v>14268</v>
      </c>
      <c r="H6224" s="16" t="s">
        <v>9549</v>
      </c>
      <c r="I6224" s="0" t="n">
        <v>16.6</v>
      </c>
      <c r="K6224" s="0" t="str">
        <f aca="false">IFERROR(IF(VLOOKUP($C6224,薬効分類マスタ!$A$2:$E$180,5,FALSE())=0,"",VLOOKUP($C6224,薬効分類マスタ!$A$2:$E$180,5,FALSE())),"")</f>
        <v/>
      </c>
      <c r="L6224" s="17"/>
      <c r="M6224" s="0" t="str">
        <f aca="false">IF($K6224="","",IF($L6224&lt;&gt;"",$L6224,VLOOKUP($C6224,薬効分類マスタ!$A$2:$F$180,6,FALSE())))</f>
        <v/>
      </c>
      <c r="N6224" s="0" t="str">
        <f aca="false">ASC(G6224)</f>
        <v>ﾂﾑﾗ当帰四逆加呉茱萸生姜湯ｴｷｽ顆粒(医療用)</v>
      </c>
      <c r="O6224" s="0" t="str">
        <f aca="false">ASC(E6224)</f>
        <v>当帰四逆加呉茱萸生姜湯ｴｷｽ</v>
      </c>
      <c r="P6224" s="16" t="n">
        <f aca="false">N(P6223)+IF($C6224=検索!$B$49,1,0)</f>
        <v>0</v>
      </c>
    </row>
    <row r="6225" customFormat="false" ht="15" hidden="false" customHeight="false" outlineLevel="0" collapsed="false">
      <c r="A6225" s="16" t="s">
        <v>221</v>
      </c>
      <c r="B6225" s="0" t="s">
        <v>14269</v>
      </c>
      <c r="C6225" s="0" t="n">
        <v>520</v>
      </c>
      <c r="D6225" s="0" t="str">
        <f aca="false">IFERROR(VLOOKUP($C6225,薬効分類マスタ!$A$2:$B$180,2,FALSE()),"未登録")</f>
        <v>漢方製剤</v>
      </c>
      <c r="E6225" s="16" t="s">
        <v>14270</v>
      </c>
      <c r="F6225" s="16" t="s">
        <v>224</v>
      </c>
      <c r="G6225" s="16" t="s">
        <v>14271</v>
      </c>
      <c r="H6225" s="16" t="s">
        <v>13451</v>
      </c>
      <c r="I6225" s="0" t="n">
        <v>7</v>
      </c>
      <c r="K6225" s="0" t="str">
        <f aca="false">IFERROR(IF(VLOOKUP($C6225,薬効分類マスタ!$A$2:$E$180,5,FALSE())=0,"",VLOOKUP($C6225,薬効分類マスタ!$A$2:$E$180,5,FALSE())),"")</f>
        <v/>
      </c>
      <c r="L6225" s="17"/>
      <c r="M6225" s="0" t="str">
        <f aca="false">IF($K6225="","",IF($L6225&lt;&gt;"",$L6225,VLOOKUP($C6225,薬効分類マスタ!$A$2:$F$180,6,FALSE())))</f>
        <v/>
      </c>
      <c r="N6225" s="0" t="str">
        <f aca="false">ASC(G6225)</f>
        <v>太虎堂の当帰芍薬散料ｴｷｽ散</v>
      </c>
      <c r="O6225" s="0" t="str">
        <f aca="false">ASC(E6225)</f>
        <v>当帰芍薬散ｴｷｽ</v>
      </c>
      <c r="P6225" s="16" t="n">
        <f aca="false">N(P6224)+IF($C6225=検索!$B$49,1,0)</f>
        <v>0</v>
      </c>
    </row>
    <row r="6226" customFormat="false" ht="15" hidden="false" customHeight="false" outlineLevel="0" collapsed="false">
      <c r="A6226" s="16" t="s">
        <v>221</v>
      </c>
      <c r="B6226" s="0" t="s">
        <v>14272</v>
      </c>
      <c r="C6226" s="0" t="n">
        <v>520</v>
      </c>
      <c r="D6226" s="0" t="str">
        <f aca="false">IFERROR(VLOOKUP($C6226,薬効分類マスタ!$A$2:$B$180,2,FALSE()),"未登録")</f>
        <v>漢方製剤</v>
      </c>
      <c r="E6226" s="16" t="s">
        <v>14270</v>
      </c>
      <c r="F6226" s="16" t="s">
        <v>224</v>
      </c>
      <c r="G6226" s="16" t="s">
        <v>14273</v>
      </c>
      <c r="H6226" s="16" t="s">
        <v>13369</v>
      </c>
      <c r="I6226" s="0" t="n">
        <v>9.5</v>
      </c>
      <c r="K6226" s="0" t="str">
        <f aca="false">IFERROR(IF(VLOOKUP($C6226,薬効分類マスタ!$A$2:$E$180,5,FALSE())=0,"",VLOOKUP($C6226,薬効分類マスタ!$A$2:$E$180,5,FALSE())),"")</f>
        <v/>
      </c>
      <c r="L6226" s="17"/>
      <c r="M6226" s="0" t="str">
        <f aca="false">IF($K6226="","",IF($L6226&lt;&gt;"",$L6226,VLOOKUP($C6226,薬効分類マスタ!$A$2:$F$180,6,FALSE())))</f>
        <v/>
      </c>
      <c r="N6226" s="0" t="str">
        <f aca="false">ASC(G6226)</f>
        <v>ｺﾀﾛｰ当帰芍薬散料ｴｷｽ細粒</v>
      </c>
      <c r="O6226" s="0" t="str">
        <f aca="false">ASC(E6226)</f>
        <v>当帰芍薬散ｴｷｽ</v>
      </c>
      <c r="P6226" s="16" t="n">
        <f aca="false">N(P6225)+IF($C6226=検索!$B$49,1,0)</f>
        <v>0</v>
      </c>
    </row>
    <row r="6227" customFormat="false" ht="15" hidden="false" customHeight="false" outlineLevel="0" collapsed="false">
      <c r="A6227" s="16" t="s">
        <v>221</v>
      </c>
      <c r="B6227" s="0" t="s">
        <v>14274</v>
      </c>
      <c r="C6227" s="0" t="n">
        <v>520</v>
      </c>
      <c r="D6227" s="0" t="str">
        <f aca="false">IFERROR(VLOOKUP($C6227,薬効分類マスタ!$A$2:$B$180,2,FALSE()),"未登録")</f>
        <v>漢方製剤</v>
      </c>
      <c r="E6227" s="16" t="s">
        <v>14270</v>
      </c>
      <c r="F6227" s="16" t="s">
        <v>224</v>
      </c>
      <c r="G6227" s="16" t="s">
        <v>14275</v>
      </c>
      <c r="H6227" s="16" t="s">
        <v>12963</v>
      </c>
      <c r="I6227" s="0" t="n">
        <v>10.5</v>
      </c>
      <c r="K6227" s="0" t="str">
        <f aca="false">IFERROR(IF(VLOOKUP($C6227,薬効分類マスタ!$A$2:$E$180,5,FALSE())=0,"",VLOOKUP($C6227,薬効分類マスタ!$A$2:$E$180,5,FALSE())),"")</f>
        <v/>
      </c>
      <c r="L6227" s="17"/>
      <c r="M6227" s="0" t="str">
        <f aca="false">IF($K6227="","",IF($L6227&lt;&gt;"",$L6227,VLOOKUP($C6227,薬効分類マスタ!$A$2:$F$180,6,FALSE())))</f>
        <v/>
      </c>
      <c r="N6227" s="0" t="str">
        <f aca="false">ASC(G6227)</f>
        <v>三和当帰芍薬散料ｴｷｽ細粒</v>
      </c>
      <c r="O6227" s="0" t="str">
        <f aca="false">ASC(E6227)</f>
        <v>当帰芍薬散ｴｷｽ</v>
      </c>
      <c r="P6227" s="16" t="n">
        <f aca="false">N(P6226)+IF($C6227=検索!$B$49,1,0)</f>
        <v>0</v>
      </c>
    </row>
    <row r="6228" customFormat="false" ht="15" hidden="false" customHeight="false" outlineLevel="0" collapsed="false">
      <c r="A6228" s="16" t="s">
        <v>221</v>
      </c>
      <c r="B6228" s="0" t="s">
        <v>14276</v>
      </c>
      <c r="C6228" s="0" t="n">
        <v>520</v>
      </c>
      <c r="D6228" s="0" t="str">
        <f aca="false">IFERROR(VLOOKUP($C6228,薬効分類マスタ!$A$2:$B$180,2,FALSE()),"未登録")</f>
        <v>漢方製剤</v>
      </c>
      <c r="E6228" s="16" t="s">
        <v>14270</v>
      </c>
      <c r="F6228" s="16" t="s">
        <v>224</v>
      </c>
      <c r="G6228" s="16" t="s">
        <v>14277</v>
      </c>
      <c r="H6228" s="16" t="s">
        <v>13417</v>
      </c>
      <c r="I6228" s="0" t="n">
        <v>18.2</v>
      </c>
      <c r="K6228" s="0" t="str">
        <f aca="false">IFERROR(IF(VLOOKUP($C6228,薬効分類マスタ!$A$2:$E$180,5,FALSE())=0,"",VLOOKUP($C6228,薬効分類マスタ!$A$2:$E$180,5,FALSE())),"")</f>
        <v/>
      </c>
      <c r="L6228" s="17"/>
      <c r="M6228" s="0" t="str">
        <f aca="false">IF($K6228="","",IF($L6228&lt;&gt;"",$L6228,VLOOKUP($C6228,薬効分類マスタ!$A$2:$F$180,6,FALSE())))</f>
        <v/>
      </c>
      <c r="N6228" s="0" t="str">
        <f aca="false">ASC(G6228)</f>
        <v>ｼﾞｭﾝｺｳ　当帰芍薬散料FCｴｷｽ細粒　医療用</v>
      </c>
      <c r="O6228" s="0" t="str">
        <f aca="false">ASC(E6228)</f>
        <v>当帰芍薬散ｴｷｽ</v>
      </c>
      <c r="P6228" s="16" t="n">
        <f aca="false">N(P6227)+IF($C6228=検索!$B$49,1,0)</f>
        <v>0</v>
      </c>
    </row>
    <row r="6229" customFormat="false" ht="15" hidden="false" customHeight="false" outlineLevel="0" collapsed="false">
      <c r="A6229" s="16" t="s">
        <v>221</v>
      </c>
      <c r="B6229" s="0" t="s">
        <v>14278</v>
      </c>
      <c r="C6229" s="0" t="n">
        <v>520</v>
      </c>
      <c r="D6229" s="0" t="str">
        <f aca="false">IFERROR(VLOOKUP($C6229,薬効分類マスタ!$A$2:$B$180,2,FALSE()),"未登録")</f>
        <v>漢方製剤</v>
      </c>
      <c r="E6229" s="16" t="s">
        <v>14270</v>
      </c>
      <c r="F6229" s="16" t="s">
        <v>224</v>
      </c>
      <c r="G6229" s="16" t="s">
        <v>14279</v>
      </c>
      <c r="H6229" s="16" t="s">
        <v>13372</v>
      </c>
      <c r="I6229" s="0" t="n">
        <v>10.8</v>
      </c>
      <c r="K6229" s="0" t="str">
        <f aca="false">IFERROR(IF(VLOOKUP($C6229,薬効分類マスタ!$A$2:$E$180,5,FALSE())=0,"",VLOOKUP($C6229,薬効分類マスタ!$A$2:$E$180,5,FALSE())),"")</f>
        <v/>
      </c>
      <c r="L6229" s="17"/>
      <c r="M6229" s="0" t="str">
        <f aca="false">IF($K6229="","",IF($L6229&lt;&gt;"",$L6229,VLOOKUP($C6229,薬効分類マスタ!$A$2:$F$180,6,FALSE())))</f>
        <v/>
      </c>
      <c r="N6229" s="0" t="str">
        <f aca="false">ASC(G6229)</f>
        <v>〔東洋〕当帰芍薬散料ｴｷｽ細粒</v>
      </c>
      <c r="O6229" s="0" t="str">
        <f aca="false">ASC(E6229)</f>
        <v>当帰芍薬散ｴｷｽ</v>
      </c>
      <c r="P6229" s="16" t="n">
        <f aca="false">N(P6228)+IF($C6229=検索!$B$49,1,0)</f>
        <v>0</v>
      </c>
    </row>
    <row r="6230" customFormat="false" ht="15" hidden="false" customHeight="false" outlineLevel="0" collapsed="false">
      <c r="A6230" s="16" t="s">
        <v>221</v>
      </c>
      <c r="B6230" s="0" t="s">
        <v>14280</v>
      </c>
      <c r="C6230" s="0" t="n">
        <v>520</v>
      </c>
      <c r="D6230" s="0" t="str">
        <f aca="false">IFERROR(VLOOKUP($C6230,薬効分類マスタ!$A$2:$B$180,2,FALSE()),"未登録")</f>
        <v>漢方製剤</v>
      </c>
      <c r="E6230" s="16" t="s">
        <v>14270</v>
      </c>
      <c r="F6230" s="16" t="s">
        <v>224</v>
      </c>
      <c r="G6230" s="16" t="s">
        <v>14281</v>
      </c>
      <c r="H6230" s="16" t="s">
        <v>13375</v>
      </c>
      <c r="I6230" s="0" t="n">
        <v>15.5</v>
      </c>
      <c r="K6230" s="0" t="str">
        <f aca="false">IFERROR(IF(VLOOKUP($C6230,薬効分類マスタ!$A$2:$E$180,5,FALSE())=0,"",VLOOKUP($C6230,薬効分類マスタ!$A$2:$E$180,5,FALSE())),"")</f>
        <v/>
      </c>
      <c r="L6230" s="17"/>
      <c r="M6230" s="0" t="str">
        <f aca="false">IF($K6230="","",IF($L6230&lt;&gt;"",$L6230,VLOOKUP($C6230,薬効分類マスタ!$A$2:$F$180,6,FALSE())))</f>
        <v/>
      </c>
      <c r="N6230" s="0" t="str">
        <f aca="false">ASC(G6230)</f>
        <v>ｸﾗｼｴ当帰芍薬散料ｴｷｽ細粒</v>
      </c>
      <c r="O6230" s="0" t="str">
        <f aca="false">ASC(E6230)</f>
        <v>当帰芍薬散ｴｷｽ</v>
      </c>
      <c r="P6230" s="16" t="n">
        <f aca="false">N(P6229)+IF($C6230=検索!$B$49,1,0)</f>
        <v>0</v>
      </c>
    </row>
    <row r="6231" customFormat="false" ht="15" hidden="false" customHeight="false" outlineLevel="0" collapsed="false">
      <c r="A6231" s="16" t="s">
        <v>221</v>
      </c>
      <c r="B6231" s="0" t="s">
        <v>14282</v>
      </c>
      <c r="C6231" s="0" t="n">
        <v>520</v>
      </c>
      <c r="D6231" s="0" t="str">
        <f aca="false">IFERROR(VLOOKUP($C6231,薬効分類マスタ!$A$2:$B$180,2,FALSE()),"未登録")</f>
        <v>漢方製剤</v>
      </c>
      <c r="E6231" s="16" t="s">
        <v>14270</v>
      </c>
      <c r="F6231" s="16" t="s">
        <v>224</v>
      </c>
      <c r="G6231" s="16" t="s">
        <v>14283</v>
      </c>
      <c r="H6231" s="16" t="s">
        <v>13378</v>
      </c>
      <c r="I6231" s="0" t="n">
        <v>11.6</v>
      </c>
      <c r="K6231" s="0" t="str">
        <f aca="false">IFERROR(IF(VLOOKUP($C6231,薬効分類マスタ!$A$2:$E$180,5,FALSE())=0,"",VLOOKUP($C6231,薬効分類マスタ!$A$2:$E$180,5,FALSE())),"")</f>
        <v/>
      </c>
      <c r="L6231" s="17"/>
      <c r="M6231" s="0" t="str">
        <f aca="false">IF($K6231="","",IF($L6231&lt;&gt;"",$L6231,VLOOKUP($C6231,薬効分類マスタ!$A$2:$F$180,6,FALSE())))</f>
        <v/>
      </c>
      <c r="N6231" s="0" t="str">
        <f aca="false">ASC(G6231)</f>
        <v>ｵｰｽｷﾞ当帰芍薬散料ｴｷｽG</v>
      </c>
      <c r="O6231" s="0" t="str">
        <f aca="false">ASC(E6231)</f>
        <v>当帰芍薬散ｴｷｽ</v>
      </c>
      <c r="P6231" s="16" t="n">
        <f aca="false">N(P6230)+IF($C6231=検索!$B$49,1,0)</f>
        <v>0</v>
      </c>
    </row>
    <row r="6232" customFormat="false" ht="15" hidden="false" customHeight="false" outlineLevel="0" collapsed="false">
      <c r="A6232" s="16" t="s">
        <v>221</v>
      </c>
      <c r="B6232" s="0" t="s">
        <v>14284</v>
      </c>
      <c r="C6232" s="0" t="n">
        <v>520</v>
      </c>
      <c r="D6232" s="0" t="str">
        <f aca="false">IFERROR(VLOOKUP($C6232,薬効分類マスタ!$A$2:$B$180,2,FALSE()),"未登録")</f>
        <v>漢方製剤</v>
      </c>
      <c r="E6232" s="16" t="s">
        <v>14270</v>
      </c>
      <c r="F6232" s="16" t="s">
        <v>224</v>
      </c>
      <c r="G6232" s="16" t="s">
        <v>14285</v>
      </c>
      <c r="H6232" s="16" t="s">
        <v>13381</v>
      </c>
      <c r="I6232" s="0" t="n">
        <v>12.2</v>
      </c>
      <c r="K6232" s="0" t="str">
        <f aca="false">IFERROR(IF(VLOOKUP($C6232,薬効分類マスタ!$A$2:$E$180,5,FALSE())=0,"",VLOOKUP($C6232,薬効分類マスタ!$A$2:$E$180,5,FALSE())),"")</f>
        <v/>
      </c>
      <c r="L6232" s="17"/>
      <c r="M6232" s="0" t="str">
        <f aca="false">IF($K6232="","",IF($L6232&lt;&gt;"",$L6232,VLOOKUP($C6232,薬効分類マスタ!$A$2:$F$180,6,FALSE())))</f>
        <v/>
      </c>
      <c r="N6232" s="0" t="str">
        <f aca="false">ASC(G6232)</f>
        <v>JPS当帰芍薬散料ｴｷｽ顆粒〔調剤用〕</v>
      </c>
      <c r="O6232" s="0" t="str">
        <f aca="false">ASC(E6232)</f>
        <v>当帰芍薬散ｴｷｽ</v>
      </c>
      <c r="P6232" s="16" t="n">
        <f aca="false">N(P6231)+IF($C6232=検索!$B$49,1,0)</f>
        <v>0</v>
      </c>
    </row>
    <row r="6233" customFormat="false" ht="15" hidden="false" customHeight="false" outlineLevel="0" collapsed="false">
      <c r="A6233" s="16" t="s">
        <v>221</v>
      </c>
      <c r="B6233" s="0" t="s">
        <v>14286</v>
      </c>
      <c r="C6233" s="0" t="n">
        <v>520</v>
      </c>
      <c r="D6233" s="0" t="str">
        <f aca="false">IFERROR(VLOOKUP($C6233,薬効分類マスタ!$A$2:$B$180,2,FALSE()),"未登録")</f>
        <v>漢方製剤</v>
      </c>
      <c r="E6233" s="16" t="s">
        <v>14270</v>
      </c>
      <c r="F6233" s="16" t="s">
        <v>224</v>
      </c>
      <c r="G6233" s="16" t="s">
        <v>14287</v>
      </c>
      <c r="H6233" s="16" t="s">
        <v>13451</v>
      </c>
      <c r="I6233" s="0" t="n">
        <v>11.6</v>
      </c>
      <c r="K6233" s="0" t="str">
        <f aca="false">IFERROR(IF(VLOOKUP($C6233,薬効分類マスタ!$A$2:$E$180,5,FALSE())=0,"",VLOOKUP($C6233,薬効分類マスタ!$A$2:$E$180,5,FALSE())),"")</f>
        <v/>
      </c>
      <c r="L6233" s="17"/>
      <c r="M6233" s="0" t="str">
        <f aca="false">IF($K6233="","",IF($L6233&lt;&gt;"",$L6233,VLOOKUP($C6233,薬効分類マスタ!$A$2:$F$180,6,FALSE())))</f>
        <v/>
      </c>
      <c r="N6233" s="0" t="str">
        <f aca="false">ASC(G6233)</f>
        <v>太虎堂の当帰芍薬散料ｴｷｽ顆粒</v>
      </c>
      <c r="O6233" s="0" t="str">
        <f aca="false">ASC(E6233)</f>
        <v>当帰芍薬散ｴｷｽ</v>
      </c>
      <c r="P6233" s="16" t="n">
        <f aca="false">N(P6232)+IF($C6233=検索!$B$49,1,0)</f>
        <v>0</v>
      </c>
    </row>
    <row r="6234" customFormat="false" ht="15" hidden="false" customHeight="false" outlineLevel="0" collapsed="false">
      <c r="A6234" s="16" t="s">
        <v>221</v>
      </c>
      <c r="B6234" s="0" t="s">
        <v>14288</v>
      </c>
      <c r="C6234" s="0" t="n">
        <v>520</v>
      </c>
      <c r="D6234" s="0" t="str">
        <f aca="false">IFERROR(VLOOKUP($C6234,薬効分類マスタ!$A$2:$B$180,2,FALSE()),"未登録")</f>
        <v>漢方製剤</v>
      </c>
      <c r="E6234" s="16" t="s">
        <v>14270</v>
      </c>
      <c r="F6234" s="16" t="s">
        <v>224</v>
      </c>
      <c r="G6234" s="16" t="s">
        <v>14289</v>
      </c>
      <c r="H6234" s="16" t="s">
        <v>9549</v>
      </c>
      <c r="I6234" s="0" t="n">
        <v>14.9</v>
      </c>
      <c r="K6234" s="0" t="str">
        <f aca="false">IFERROR(IF(VLOOKUP($C6234,薬効分類マスタ!$A$2:$E$180,5,FALSE())=0,"",VLOOKUP($C6234,薬効分類マスタ!$A$2:$E$180,5,FALSE())),"")</f>
        <v/>
      </c>
      <c r="L6234" s="17"/>
      <c r="M6234" s="0" t="str">
        <f aca="false">IF($K6234="","",IF($L6234&lt;&gt;"",$L6234,VLOOKUP($C6234,薬効分類マスタ!$A$2:$F$180,6,FALSE())))</f>
        <v/>
      </c>
      <c r="N6234" s="0" t="str">
        <f aca="false">ASC(G6234)</f>
        <v>ﾂﾑﾗ当帰芍薬散ｴｷｽ顆粒(医療用)</v>
      </c>
      <c r="O6234" s="0" t="str">
        <f aca="false">ASC(E6234)</f>
        <v>当帰芍薬散ｴｷｽ</v>
      </c>
      <c r="P6234" s="16" t="n">
        <f aca="false">N(P6233)+IF($C6234=検索!$B$49,1,0)</f>
        <v>0</v>
      </c>
    </row>
    <row r="6235" customFormat="false" ht="15" hidden="false" customHeight="false" outlineLevel="0" collapsed="false">
      <c r="A6235" s="16" t="s">
        <v>221</v>
      </c>
      <c r="B6235" s="0" t="s">
        <v>14290</v>
      </c>
      <c r="C6235" s="0" t="n">
        <v>520</v>
      </c>
      <c r="D6235" s="0" t="str">
        <f aca="false">IFERROR(VLOOKUP($C6235,薬効分類マスタ!$A$2:$B$180,2,FALSE()),"未登録")</f>
        <v>漢方製剤</v>
      </c>
      <c r="E6235" s="16" t="s">
        <v>14270</v>
      </c>
      <c r="F6235" s="16" t="s">
        <v>224</v>
      </c>
      <c r="G6235" s="16" t="s">
        <v>14291</v>
      </c>
      <c r="H6235" s="16" t="s">
        <v>7659</v>
      </c>
      <c r="I6235" s="0" t="n">
        <v>11.6</v>
      </c>
      <c r="K6235" s="0" t="str">
        <f aca="false">IFERROR(IF(VLOOKUP($C6235,薬効分類マスタ!$A$2:$E$180,5,FALSE())=0,"",VLOOKUP($C6235,薬効分類マスタ!$A$2:$E$180,5,FALSE())),"")</f>
        <v/>
      </c>
      <c r="L6235" s="17"/>
      <c r="M6235" s="0" t="str">
        <f aca="false">IF($K6235="","",IF($L6235&lt;&gt;"",$L6235,VLOOKUP($C6235,薬効分類マスタ!$A$2:$F$180,6,FALSE())))</f>
        <v/>
      </c>
      <c r="N6235" s="0" t="str">
        <f aca="false">ASC(G6235)</f>
        <v>本草当帰芍薬散料ｴｷｽ顆粒-M</v>
      </c>
      <c r="O6235" s="0" t="str">
        <f aca="false">ASC(E6235)</f>
        <v>当帰芍薬散ｴｷｽ</v>
      </c>
      <c r="P6235" s="16" t="n">
        <f aca="false">N(P6234)+IF($C6235=検索!$B$49,1,0)</f>
        <v>0</v>
      </c>
    </row>
    <row r="6236" customFormat="false" ht="15" hidden="false" customHeight="false" outlineLevel="0" collapsed="false">
      <c r="A6236" s="16" t="s">
        <v>221</v>
      </c>
      <c r="B6236" s="0" t="s">
        <v>14292</v>
      </c>
      <c r="C6236" s="0" t="n">
        <v>520</v>
      </c>
      <c r="D6236" s="0" t="str">
        <f aca="false">IFERROR(VLOOKUP($C6236,薬効分類マスタ!$A$2:$B$180,2,FALSE()),"未登録")</f>
        <v>漢方製剤</v>
      </c>
      <c r="E6236" s="16" t="s">
        <v>14270</v>
      </c>
      <c r="F6236" s="16" t="s">
        <v>1027</v>
      </c>
      <c r="G6236" s="16" t="s">
        <v>14293</v>
      </c>
      <c r="H6236" s="16" t="s">
        <v>13378</v>
      </c>
      <c r="I6236" s="0" t="n">
        <v>6.3</v>
      </c>
      <c r="K6236" s="0" t="str">
        <f aca="false">IFERROR(IF(VLOOKUP($C6236,薬効分類マスタ!$A$2:$E$180,5,FALSE())=0,"",VLOOKUP($C6236,薬効分類マスタ!$A$2:$E$180,5,FALSE())),"")</f>
        <v/>
      </c>
      <c r="L6236" s="17"/>
      <c r="M6236" s="0" t="str">
        <f aca="false">IF($K6236="","",IF($L6236&lt;&gt;"",$L6236,VLOOKUP($C6236,薬効分類マスタ!$A$2:$F$180,6,FALSE())))</f>
        <v/>
      </c>
      <c r="N6236" s="0" t="str">
        <f aca="false">ASC(G6236)</f>
        <v>ｵｰｽｷﾞ当帰芍薬散料ｴｷｽT錠</v>
      </c>
      <c r="O6236" s="0" t="str">
        <f aca="false">ASC(E6236)</f>
        <v>当帰芍薬散ｴｷｽ</v>
      </c>
      <c r="P6236" s="16" t="n">
        <f aca="false">N(P6235)+IF($C6236=検索!$B$49,1,0)</f>
        <v>0</v>
      </c>
    </row>
    <row r="6237" customFormat="false" ht="15" hidden="false" customHeight="false" outlineLevel="0" collapsed="false">
      <c r="A6237" s="16" t="s">
        <v>221</v>
      </c>
      <c r="B6237" s="0" t="s">
        <v>14294</v>
      </c>
      <c r="C6237" s="0" t="n">
        <v>520</v>
      </c>
      <c r="D6237" s="0" t="str">
        <f aca="false">IFERROR(VLOOKUP($C6237,薬効分類マスタ!$A$2:$B$180,2,FALSE()),"未登録")</f>
        <v>漢方製剤</v>
      </c>
      <c r="E6237" s="16" t="s">
        <v>14295</v>
      </c>
      <c r="F6237" s="16" t="s">
        <v>224</v>
      </c>
      <c r="G6237" s="16" t="s">
        <v>14296</v>
      </c>
      <c r="H6237" s="16" t="s">
        <v>12963</v>
      </c>
      <c r="I6237" s="0" t="n">
        <v>17.6</v>
      </c>
      <c r="K6237" s="0" t="str">
        <f aca="false">IFERROR(IF(VLOOKUP($C6237,薬効分類マスタ!$A$2:$E$180,5,FALSE())=0,"",VLOOKUP($C6237,薬効分類マスタ!$A$2:$E$180,5,FALSE())),"")</f>
        <v/>
      </c>
      <c r="L6237" s="17"/>
      <c r="M6237" s="0" t="str">
        <f aca="false">IF($K6237="","",IF($L6237&lt;&gt;"",$L6237,VLOOKUP($C6237,薬効分類マスタ!$A$2:$F$180,6,FALSE())))</f>
        <v/>
      </c>
      <c r="N6237" s="0" t="str">
        <f aca="false">ASC(G6237)</f>
        <v>三和当帰芍薬散加附子ｴｷｽ細粒</v>
      </c>
      <c r="O6237" s="0" t="str">
        <f aca="false">ASC(E6237)</f>
        <v>当帰芍薬散加附子ｴｷｽ</v>
      </c>
      <c r="P6237" s="16" t="n">
        <f aca="false">N(P6236)+IF($C6237=検索!$B$49,1,0)</f>
        <v>0</v>
      </c>
    </row>
    <row r="6238" customFormat="false" ht="15" hidden="false" customHeight="false" outlineLevel="0" collapsed="false">
      <c r="A6238" s="16" t="s">
        <v>221</v>
      </c>
      <c r="B6238" s="0" t="s">
        <v>14297</v>
      </c>
      <c r="C6238" s="0" t="n">
        <v>520</v>
      </c>
      <c r="D6238" s="0" t="str">
        <f aca="false">IFERROR(VLOOKUP($C6238,薬効分類マスタ!$A$2:$B$180,2,FALSE()),"未登録")</f>
        <v>漢方製剤</v>
      </c>
      <c r="E6238" s="16" t="s">
        <v>14298</v>
      </c>
      <c r="F6238" s="16" t="s">
        <v>224</v>
      </c>
      <c r="G6238" s="16" t="s">
        <v>14299</v>
      </c>
      <c r="H6238" s="16" t="s">
        <v>9549</v>
      </c>
      <c r="I6238" s="0" t="n">
        <v>11.5</v>
      </c>
      <c r="K6238" s="0" t="str">
        <f aca="false">IFERROR(IF(VLOOKUP($C6238,薬効分類マスタ!$A$2:$E$180,5,FALSE())=0,"",VLOOKUP($C6238,薬効分類マスタ!$A$2:$E$180,5,FALSE())),"")</f>
        <v/>
      </c>
      <c r="L6238" s="17"/>
      <c r="M6238" s="0" t="str">
        <f aca="false">IF($K6238="","",IF($L6238&lt;&gt;"",$L6238,VLOOKUP($C6238,薬効分類マスタ!$A$2:$F$180,6,FALSE())))</f>
        <v/>
      </c>
      <c r="N6238" s="0" t="str">
        <f aca="false">ASC(G6238)</f>
        <v>ﾂﾑﾗ二朮湯ｴｷｽ顆粒(医療用)</v>
      </c>
      <c r="O6238" s="0" t="str">
        <f aca="false">ASC(E6238)</f>
        <v>二朮湯ｴｷｽ</v>
      </c>
      <c r="P6238" s="16" t="n">
        <f aca="false">N(P6237)+IF($C6238=検索!$B$49,1,0)</f>
        <v>0</v>
      </c>
    </row>
    <row r="6239" customFormat="false" ht="15" hidden="false" customHeight="false" outlineLevel="0" collapsed="false">
      <c r="A6239" s="16" t="s">
        <v>221</v>
      </c>
      <c r="B6239" s="0" t="s">
        <v>14300</v>
      </c>
      <c r="C6239" s="0" t="n">
        <v>520</v>
      </c>
      <c r="D6239" s="0" t="str">
        <f aca="false">IFERROR(VLOOKUP($C6239,薬効分類マスタ!$A$2:$B$180,2,FALSE()),"未登録")</f>
        <v>漢方製剤</v>
      </c>
      <c r="E6239" s="16" t="s">
        <v>14301</v>
      </c>
      <c r="F6239" s="16" t="s">
        <v>224</v>
      </c>
      <c r="G6239" s="16" t="s">
        <v>14302</v>
      </c>
      <c r="H6239" s="16" t="s">
        <v>13372</v>
      </c>
      <c r="I6239" s="0" t="n">
        <v>16.1</v>
      </c>
      <c r="K6239" s="0" t="str">
        <f aca="false">IFERROR(IF(VLOOKUP($C6239,薬効分類マスタ!$A$2:$E$180,5,FALSE())=0,"",VLOOKUP($C6239,薬効分類マスタ!$A$2:$E$180,5,FALSE())),"")</f>
        <v/>
      </c>
      <c r="L6239" s="17"/>
      <c r="M6239" s="0" t="str">
        <f aca="false">IF($K6239="","",IF($L6239&lt;&gt;"",$L6239,VLOOKUP($C6239,薬効分類マスタ!$A$2:$F$180,6,FALSE())))</f>
        <v/>
      </c>
      <c r="N6239" s="0" t="str">
        <f aca="false">ASC(G6239)</f>
        <v>〔東洋〕二陳湯ｴｷｽ細粒</v>
      </c>
      <c r="O6239" s="0" t="str">
        <f aca="false">ASC(E6239)</f>
        <v>二陳湯ｴｷｽ</v>
      </c>
      <c r="P6239" s="16" t="n">
        <f aca="false">N(P6238)+IF($C6239=検索!$B$49,1,0)</f>
        <v>0</v>
      </c>
    </row>
    <row r="6240" customFormat="false" ht="15" hidden="false" customHeight="false" outlineLevel="0" collapsed="false">
      <c r="A6240" s="16" t="s">
        <v>221</v>
      </c>
      <c r="B6240" s="0" t="s">
        <v>14303</v>
      </c>
      <c r="C6240" s="0" t="n">
        <v>520</v>
      </c>
      <c r="D6240" s="0" t="str">
        <f aca="false">IFERROR(VLOOKUP($C6240,薬効分類マスタ!$A$2:$B$180,2,FALSE()),"未登録")</f>
        <v>漢方製剤</v>
      </c>
      <c r="E6240" s="16" t="s">
        <v>14301</v>
      </c>
      <c r="F6240" s="16" t="s">
        <v>224</v>
      </c>
      <c r="G6240" s="16" t="s">
        <v>14304</v>
      </c>
      <c r="H6240" s="16" t="s">
        <v>9549</v>
      </c>
      <c r="I6240" s="0" t="n">
        <v>14.9</v>
      </c>
      <c r="K6240" s="0" t="str">
        <f aca="false">IFERROR(IF(VLOOKUP($C6240,薬効分類マスタ!$A$2:$E$180,5,FALSE())=0,"",VLOOKUP($C6240,薬効分類マスタ!$A$2:$E$180,5,FALSE())),"")</f>
        <v/>
      </c>
      <c r="L6240" s="17"/>
      <c r="M6240" s="0" t="str">
        <f aca="false">IF($K6240="","",IF($L6240&lt;&gt;"",$L6240,VLOOKUP($C6240,薬効分類マスタ!$A$2:$F$180,6,FALSE())))</f>
        <v/>
      </c>
      <c r="N6240" s="0" t="str">
        <f aca="false">ASC(G6240)</f>
        <v>ﾂﾑﾗ二陳湯ｴｷｽ顆粒(医療用)</v>
      </c>
      <c r="O6240" s="0" t="str">
        <f aca="false">ASC(E6240)</f>
        <v>二陳湯ｴｷｽ</v>
      </c>
      <c r="P6240" s="16" t="n">
        <f aca="false">N(P6239)+IF($C6240=検索!$B$49,1,0)</f>
        <v>0</v>
      </c>
    </row>
    <row r="6241" customFormat="false" ht="15" hidden="false" customHeight="false" outlineLevel="0" collapsed="false">
      <c r="A6241" s="16" t="s">
        <v>221</v>
      </c>
      <c r="B6241" s="0" t="s">
        <v>14305</v>
      </c>
      <c r="C6241" s="0" t="n">
        <v>520</v>
      </c>
      <c r="D6241" s="0" t="str">
        <f aca="false">IFERROR(VLOOKUP($C6241,薬効分類マスタ!$A$2:$B$180,2,FALSE()),"未登録")</f>
        <v>漢方製剤</v>
      </c>
      <c r="E6241" s="16" t="s">
        <v>14306</v>
      </c>
      <c r="F6241" s="16" t="s">
        <v>224</v>
      </c>
      <c r="G6241" s="16" t="s">
        <v>14307</v>
      </c>
      <c r="H6241" s="16" t="s">
        <v>9549</v>
      </c>
      <c r="I6241" s="0" t="n">
        <v>21.8</v>
      </c>
      <c r="K6241" s="0" t="str">
        <f aca="false">IFERROR(IF(VLOOKUP($C6241,薬効分類マスタ!$A$2:$E$180,5,FALSE())=0,"",VLOOKUP($C6241,薬効分類マスタ!$A$2:$E$180,5,FALSE())),"")</f>
        <v/>
      </c>
      <c r="L6241" s="17"/>
      <c r="M6241" s="0" t="str">
        <f aca="false">IF($K6241="","",IF($L6241&lt;&gt;"",$L6241,VLOOKUP($C6241,薬効分類マスタ!$A$2:$F$180,6,FALSE())))</f>
        <v/>
      </c>
      <c r="N6241" s="0" t="str">
        <f aca="false">ASC(G6241)</f>
        <v>ﾂﾑﾗ女神散ｴｷｽ顆粒(医療用)</v>
      </c>
      <c r="O6241" s="0" t="str">
        <f aca="false">ASC(E6241)</f>
        <v>女神散ｴｷｽ</v>
      </c>
      <c r="P6241" s="16" t="n">
        <f aca="false">N(P6240)+IF($C6241=検索!$B$49,1,0)</f>
        <v>0</v>
      </c>
    </row>
    <row r="6242" customFormat="false" ht="15" hidden="false" customHeight="false" outlineLevel="0" collapsed="false">
      <c r="A6242" s="16" t="s">
        <v>221</v>
      </c>
      <c r="B6242" s="0" t="s">
        <v>14308</v>
      </c>
      <c r="C6242" s="0" t="n">
        <v>520</v>
      </c>
      <c r="D6242" s="0" t="str">
        <f aca="false">IFERROR(VLOOKUP($C6242,薬効分類マスタ!$A$2:$B$180,2,FALSE()),"未登録")</f>
        <v>漢方製剤</v>
      </c>
      <c r="E6242" s="16" t="s">
        <v>14309</v>
      </c>
      <c r="F6242" s="16" t="s">
        <v>224</v>
      </c>
      <c r="G6242" s="16" t="s">
        <v>14310</v>
      </c>
      <c r="H6242" s="16" t="s">
        <v>13369</v>
      </c>
      <c r="I6242" s="0" t="n">
        <v>12.8</v>
      </c>
      <c r="K6242" s="0" t="str">
        <f aca="false">IFERROR(IF(VLOOKUP($C6242,薬効分類マスタ!$A$2:$E$180,5,FALSE())=0,"",VLOOKUP($C6242,薬効分類マスタ!$A$2:$E$180,5,FALSE())),"")</f>
        <v/>
      </c>
      <c r="L6242" s="17"/>
      <c r="M6242" s="0" t="str">
        <f aca="false">IF($K6242="","",IF($L6242&lt;&gt;"",$L6242,VLOOKUP($C6242,薬効分類マスタ!$A$2:$F$180,6,FALSE())))</f>
        <v/>
      </c>
      <c r="N6242" s="0" t="str">
        <f aca="false">ASC(G6242)</f>
        <v>ｺﾀﾛｰ人参湯ｴｷｽ細粒</v>
      </c>
      <c r="O6242" s="0" t="str">
        <f aca="false">ASC(E6242)</f>
        <v>人参湯ｴｷｽ</v>
      </c>
      <c r="P6242" s="16" t="n">
        <f aca="false">N(P6241)+IF($C6242=検索!$B$49,1,0)</f>
        <v>0</v>
      </c>
    </row>
    <row r="6243" customFormat="false" ht="15" hidden="false" customHeight="false" outlineLevel="0" collapsed="false">
      <c r="A6243" s="16" t="s">
        <v>221</v>
      </c>
      <c r="B6243" s="0" t="s">
        <v>14311</v>
      </c>
      <c r="C6243" s="0" t="n">
        <v>520</v>
      </c>
      <c r="D6243" s="0" t="str">
        <f aca="false">IFERROR(VLOOKUP($C6243,薬効分類マスタ!$A$2:$B$180,2,FALSE()),"未登録")</f>
        <v>漢方製剤</v>
      </c>
      <c r="E6243" s="16" t="s">
        <v>14309</v>
      </c>
      <c r="F6243" s="16" t="s">
        <v>224</v>
      </c>
      <c r="G6243" s="16" t="s">
        <v>14312</v>
      </c>
      <c r="H6243" s="16" t="s">
        <v>13372</v>
      </c>
      <c r="I6243" s="0" t="n">
        <v>25.8</v>
      </c>
      <c r="K6243" s="0" t="str">
        <f aca="false">IFERROR(IF(VLOOKUP($C6243,薬効分類マスタ!$A$2:$E$180,5,FALSE())=0,"",VLOOKUP($C6243,薬効分類マスタ!$A$2:$E$180,5,FALSE())),"")</f>
        <v/>
      </c>
      <c r="L6243" s="17"/>
      <c r="M6243" s="0" t="str">
        <f aca="false">IF($K6243="","",IF($L6243&lt;&gt;"",$L6243,VLOOKUP($C6243,薬効分類マスタ!$A$2:$F$180,6,FALSE())))</f>
        <v/>
      </c>
      <c r="N6243" s="0" t="str">
        <f aca="false">ASC(G6243)</f>
        <v>〔東洋〕人参湯ｴｷｽ細粒</v>
      </c>
      <c r="O6243" s="0" t="str">
        <f aca="false">ASC(E6243)</f>
        <v>人参湯ｴｷｽ</v>
      </c>
      <c r="P6243" s="16" t="n">
        <f aca="false">N(P6242)+IF($C6243=検索!$B$49,1,0)</f>
        <v>0</v>
      </c>
    </row>
    <row r="6244" customFormat="false" ht="15" hidden="false" customHeight="false" outlineLevel="0" collapsed="false">
      <c r="A6244" s="16" t="s">
        <v>221</v>
      </c>
      <c r="B6244" s="0" t="s">
        <v>14313</v>
      </c>
      <c r="C6244" s="0" t="n">
        <v>520</v>
      </c>
      <c r="D6244" s="0" t="str">
        <f aca="false">IFERROR(VLOOKUP($C6244,薬効分類マスタ!$A$2:$B$180,2,FALSE()),"未登録")</f>
        <v>漢方製剤</v>
      </c>
      <c r="E6244" s="16" t="s">
        <v>14309</v>
      </c>
      <c r="F6244" s="16" t="s">
        <v>224</v>
      </c>
      <c r="G6244" s="16" t="s">
        <v>14314</v>
      </c>
      <c r="H6244" s="16" t="s">
        <v>7659</v>
      </c>
      <c r="I6244" s="0" t="n">
        <v>9.5</v>
      </c>
      <c r="K6244" s="0" t="str">
        <f aca="false">IFERROR(IF(VLOOKUP($C6244,薬効分類マスタ!$A$2:$E$180,5,FALSE())=0,"",VLOOKUP($C6244,薬効分類マスタ!$A$2:$E$180,5,FALSE())),"")</f>
        <v/>
      </c>
      <c r="L6244" s="17"/>
      <c r="M6244" s="0" t="str">
        <f aca="false">IF($K6244="","",IF($L6244&lt;&gt;"",$L6244,VLOOKUP($C6244,薬効分類マスタ!$A$2:$F$180,6,FALSE())))</f>
        <v/>
      </c>
      <c r="N6244" s="0" t="str">
        <f aca="false">ASC(G6244)</f>
        <v>本草人参湯ｴｷｽ細粒</v>
      </c>
      <c r="O6244" s="0" t="str">
        <f aca="false">ASC(E6244)</f>
        <v>人参湯ｴｷｽ</v>
      </c>
      <c r="P6244" s="16" t="n">
        <f aca="false">N(P6243)+IF($C6244=検索!$B$49,1,0)</f>
        <v>0</v>
      </c>
    </row>
    <row r="6245" customFormat="false" ht="15" hidden="false" customHeight="false" outlineLevel="0" collapsed="false">
      <c r="A6245" s="16" t="s">
        <v>221</v>
      </c>
      <c r="B6245" s="0" t="s">
        <v>14315</v>
      </c>
      <c r="C6245" s="0" t="n">
        <v>520</v>
      </c>
      <c r="D6245" s="0" t="str">
        <f aca="false">IFERROR(VLOOKUP($C6245,薬効分類マスタ!$A$2:$B$180,2,FALSE()),"未登録")</f>
        <v>漢方製剤</v>
      </c>
      <c r="E6245" s="16" t="s">
        <v>14309</v>
      </c>
      <c r="F6245" s="16" t="s">
        <v>224</v>
      </c>
      <c r="G6245" s="16" t="s">
        <v>14316</v>
      </c>
      <c r="H6245" s="16" t="s">
        <v>13422</v>
      </c>
      <c r="I6245" s="0" t="n">
        <v>17.4</v>
      </c>
      <c r="K6245" s="0" t="str">
        <f aca="false">IFERROR(IF(VLOOKUP($C6245,薬効分類マスタ!$A$2:$E$180,5,FALSE())=0,"",VLOOKUP($C6245,薬効分類マスタ!$A$2:$E$180,5,FALSE())),"")</f>
        <v/>
      </c>
      <c r="L6245" s="17"/>
      <c r="M6245" s="0" t="str">
        <f aca="false">IF($K6245="","",IF($L6245&lt;&gt;"",$L6245,VLOOKUP($C6245,薬効分類マスタ!$A$2:$F$180,6,FALSE())))</f>
        <v/>
      </c>
      <c r="N6245" s="0" t="str">
        <f aca="false">ASC(G6245)</f>
        <v>ｸﾗｼｴ人参湯ｴｷｽ細粒</v>
      </c>
      <c r="O6245" s="0" t="str">
        <f aca="false">ASC(E6245)</f>
        <v>人参湯ｴｷｽ</v>
      </c>
      <c r="P6245" s="16" t="n">
        <f aca="false">N(P6244)+IF($C6245=検索!$B$49,1,0)</f>
        <v>0</v>
      </c>
    </row>
    <row r="6246" customFormat="false" ht="15" hidden="false" customHeight="false" outlineLevel="0" collapsed="false">
      <c r="A6246" s="16" t="s">
        <v>221</v>
      </c>
      <c r="B6246" s="0" t="s">
        <v>14317</v>
      </c>
      <c r="C6246" s="0" t="n">
        <v>520</v>
      </c>
      <c r="D6246" s="0" t="str">
        <f aca="false">IFERROR(VLOOKUP($C6246,薬効分類マスタ!$A$2:$B$180,2,FALSE()),"未登録")</f>
        <v>漢方製剤</v>
      </c>
      <c r="E6246" s="16" t="s">
        <v>14309</v>
      </c>
      <c r="F6246" s="16" t="s">
        <v>224</v>
      </c>
      <c r="G6246" s="16" t="s">
        <v>14318</v>
      </c>
      <c r="H6246" s="16" t="s">
        <v>13378</v>
      </c>
      <c r="I6246" s="0" t="n">
        <v>8.2</v>
      </c>
      <c r="K6246" s="0" t="str">
        <f aca="false">IFERROR(IF(VLOOKUP($C6246,薬効分類マスタ!$A$2:$E$180,5,FALSE())=0,"",VLOOKUP($C6246,薬効分類マスタ!$A$2:$E$180,5,FALSE())),"")</f>
        <v/>
      </c>
      <c r="L6246" s="17"/>
      <c r="M6246" s="0" t="str">
        <f aca="false">IF($K6246="","",IF($L6246&lt;&gt;"",$L6246,VLOOKUP($C6246,薬効分類マスタ!$A$2:$F$180,6,FALSE())))</f>
        <v/>
      </c>
      <c r="N6246" s="0" t="str">
        <f aca="false">ASC(G6246)</f>
        <v>ｵｰｽｷﾞ人参湯ｴｷｽG</v>
      </c>
      <c r="O6246" s="0" t="str">
        <f aca="false">ASC(E6246)</f>
        <v>人参湯ｴｷｽ</v>
      </c>
      <c r="P6246" s="16" t="n">
        <f aca="false">N(P6245)+IF($C6246=検索!$B$49,1,0)</f>
        <v>0</v>
      </c>
    </row>
    <row r="6247" customFormat="false" ht="15" hidden="false" customHeight="false" outlineLevel="0" collapsed="false">
      <c r="A6247" s="16" t="s">
        <v>221</v>
      </c>
      <c r="B6247" s="0" t="s">
        <v>14319</v>
      </c>
      <c r="C6247" s="0" t="n">
        <v>520</v>
      </c>
      <c r="D6247" s="0" t="str">
        <f aca="false">IFERROR(VLOOKUP($C6247,薬効分類マスタ!$A$2:$B$180,2,FALSE()),"未登録")</f>
        <v>漢方製剤</v>
      </c>
      <c r="E6247" s="16" t="s">
        <v>14309</v>
      </c>
      <c r="F6247" s="16" t="s">
        <v>224</v>
      </c>
      <c r="G6247" s="16" t="s">
        <v>14320</v>
      </c>
      <c r="H6247" s="16" t="s">
        <v>13451</v>
      </c>
      <c r="I6247" s="0" t="n">
        <v>12.6</v>
      </c>
      <c r="K6247" s="0" t="str">
        <f aca="false">IFERROR(IF(VLOOKUP($C6247,薬効分類マスタ!$A$2:$E$180,5,FALSE())=0,"",VLOOKUP($C6247,薬効分類マスタ!$A$2:$E$180,5,FALSE())),"")</f>
        <v/>
      </c>
      <c r="L6247" s="17"/>
      <c r="M6247" s="0" t="str">
        <f aca="false">IF($K6247="","",IF($L6247&lt;&gt;"",$L6247,VLOOKUP($C6247,薬効分類マスタ!$A$2:$F$180,6,FALSE())))</f>
        <v/>
      </c>
      <c r="N6247" s="0" t="str">
        <f aca="false">ASC(G6247)</f>
        <v>太虎堂の人参湯ｴｷｽ顆粒</v>
      </c>
      <c r="O6247" s="0" t="str">
        <f aca="false">ASC(E6247)</f>
        <v>人参湯ｴｷｽ</v>
      </c>
      <c r="P6247" s="16" t="n">
        <f aca="false">N(P6246)+IF($C6247=検索!$B$49,1,0)</f>
        <v>0</v>
      </c>
    </row>
    <row r="6248" customFormat="false" ht="15" hidden="false" customHeight="false" outlineLevel="0" collapsed="false">
      <c r="A6248" s="16" t="s">
        <v>221</v>
      </c>
      <c r="B6248" s="0" t="s">
        <v>14321</v>
      </c>
      <c r="C6248" s="0" t="n">
        <v>520</v>
      </c>
      <c r="D6248" s="0" t="str">
        <f aca="false">IFERROR(VLOOKUP($C6248,薬効分類マスタ!$A$2:$B$180,2,FALSE()),"未登録")</f>
        <v>漢方製剤</v>
      </c>
      <c r="E6248" s="16" t="s">
        <v>14309</v>
      </c>
      <c r="F6248" s="16" t="s">
        <v>224</v>
      </c>
      <c r="G6248" s="16" t="s">
        <v>14322</v>
      </c>
      <c r="H6248" s="16" t="s">
        <v>9549</v>
      </c>
      <c r="I6248" s="0" t="n">
        <v>13.9</v>
      </c>
      <c r="K6248" s="0" t="str">
        <f aca="false">IFERROR(IF(VLOOKUP($C6248,薬効分類マスタ!$A$2:$E$180,5,FALSE())=0,"",VLOOKUP($C6248,薬効分類マスタ!$A$2:$E$180,5,FALSE())),"")</f>
        <v/>
      </c>
      <c r="L6248" s="17"/>
      <c r="M6248" s="0" t="str">
        <f aca="false">IF($K6248="","",IF($L6248&lt;&gt;"",$L6248,VLOOKUP($C6248,薬効分類マスタ!$A$2:$F$180,6,FALSE())))</f>
        <v/>
      </c>
      <c r="N6248" s="0" t="str">
        <f aca="false">ASC(G6248)</f>
        <v>ﾂﾑﾗ人参湯ｴｷｽ顆粒(医療用)</v>
      </c>
      <c r="O6248" s="0" t="str">
        <f aca="false">ASC(E6248)</f>
        <v>人参湯ｴｷｽ</v>
      </c>
      <c r="P6248" s="16" t="n">
        <f aca="false">N(P6247)+IF($C6248=検索!$B$49,1,0)</f>
        <v>0</v>
      </c>
    </row>
    <row r="6249" customFormat="false" ht="15" hidden="false" customHeight="false" outlineLevel="0" collapsed="false">
      <c r="A6249" s="16" t="s">
        <v>221</v>
      </c>
      <c r="B6249" s="0" t="s">
        <v>14323</v>
      </c>
      <c r="C6249" s="0" t="n">
        <v>520</v>
      </c>
      <c r="D6249" s="0" t="str">
        <f aca="false">IFERROR(VLOOKUP($C6249,薬効分類マスタ!$A$2:$B$180,2,FALSE()),"未登録")</f>
        <v>漢方製剤</v>
      </c>
      <c r="E6249" s="16" t="s">
        <v>14324</v>
      </c>
      <c r="F6249" s="16" t="s">
        <v>224</v>
      </c>
      <c r="G6249" s="16" t="s">
        <v>14325</v>
      </c>
      <c r="H6249" s="16" t="s">
        <v>13369</v>
      </c>
      <c r="I6249" s="0" t="n">
        <v>11.2</v>
      </c>
      <c r="K6249" s="0" t="str">
        <f aca="false">IFERROR(IF(VLOOKUP($C6249,薬効分類マスタ!$A$2:$E$180,5,FALSE())=0,"",VLOOKUP($C6249,薬効分類マスタ!$A$2:$E$180,5,FALSE())),"")</f>
        <v/>
      </c>
      <c r="L6249" s="17"/>
      <c r="M6249" s="0" t="str">
        <f aca="false">IF($K6249="","",IF($L6249&lt;&gt;"",$L6249,VLOOKUP($C6249,薬効分類マスタ!$A$2:$F$180,6,FALSE())))</f>
        <v/>
      </c>
      <c r="N6249" s="0" t="str">
        <f aca="false">ASC(G6249)</f>
        <v>ｺﾀﾛｰ人参養栄湯ｴｷｽ細粒</v>
      </c>
      <c r="O6249" s="0" t="str">
        <f aca="false">ASC(E6249)</f>
        <v>人参養栄湯ｴｷｽ</v>
      </c>
      <c r="P6249" s="16" t="n">
        <f aca="false">N(P6248)+IF($C6249=検索!$B$49,1,0)</f>
        <v>0</v>
      </c>
    </row>
    <row r="6250" customFormat="false" ht="15" hidden="false" customHeight="false" outlineLevel="0" collapsed="false">
      <c r="A6250" s="16" t="s">
        <v>221</v>
      </c>
      <c r="B6250" s="0" t="s">
        <v>14326</v>
      </c>
      <c r="C6250" s="0" t="n">
        <v>520</v>
      </c>
      <c r="D6250" s="0" t="str">
        <f aca="false">IFERROR(VLOOKUP($C6250,薬効分類マスタ!$A$2:$B$180,2,FALSE()),"未登録")</f>
        <v>漢方製剤</v>
      </c>
      <c r="E6250" s="16" t="s">
        <v>14324</v>
      </c>
      <c r="F6250" s="16" t="s">
        <v>224</v>
      </c>
      <c r="G6250" s="16" t="s">
        <v>14327</v>
      </c>
      <c r="H6250" s="16" t="s">
        <v>13375</v>
      </c>
      <c r="I6250" s="0" t="n">
        <v>22.2</v>
      </c>
      <c r="K6250" s="0" t="str">
        <f aca="false">IFERROR(IF(VLOOKUP($C6250,薬効分類マスタ!$A$2:$E$180,5,FALSE())=0,"",VLOOKUP($C6250,薬効分類マスタ!$A$2:$E$180,5,FALSE())),"")</f>
        <v/>
      </c>
      <c r="L6250" s="17"/>
      <c r="M6250" s="0" t="str">
        <f aca="false">IF($K6250="","",IF($L6250&lt;&gt;"",$L6250,VLOOKUP($C6250,薬効分類マスタ!$A$2:$F$180,6,FALSE())))</f>
        <v/>
      </c>
      <c r="N6250" s="0" t="str">
        <f aca="false">ASC(G6250)</f>
        <v>ｸﾗｼｴ人参養栄湯ｴｷｽ細粒</v>
      </c>
      <c r="O6250" s="0" t="str">
        <f aca="false">ASC(E6250)</f>
        <v>人参養栄湯ｴｷｽ</v>
      </c>
      <c r="P6250" s="16" t="n">
        <f aca="false">N(P6249)+IF($C6250=検索!$B$49,1,0)</f>
        <v>0</v>
      </c>
    </row>
    <row r="6251" customFormat="false" ht="15" hidden="false" customHeight="false" outlineLevel="0" collapsed="false">
      <c r="A6251" s="16" t="s">
        <v>221</v>
      </c>
      <c r="B6251" s="0" t="s">
        <v>14328</v>
      </c>
      <c r="C6251" s="0" t="n">
        <v>520</v>
      </c>
      <c r="D6251" s="0" t="str">
        <f aca="false">IFERROR(VLOOKUP($C6251,薬効分類マスタ!$A$2:$B$180,2,FALSE()),"未登録")</f>
        <v>漢方製剤</v>
      </c>
      <c r="E6251" s="16" t="s">
        <v>14324</v>
      </c>
      <c r="F6251" s="16" t="s">
        <v>224</v>
      </c>
      <c r="G6251" s="16" t="s">
        <v>14329</v>
      </c>
      <c r="H6251" s="16" t="s">
        <v>13378</v>
      </c>
      <c r="I6251" s="0" t="n">
        <v>8.1</v>
      </c>
      <c r="K6251" s="0" t="str">
        <f aca="false">IFERROR(IF(VLOOKUP($C6251,薬効分類マスタ!$A$2:$E$180,5,FALSE())=0,"",VLOOKUP($C6251,薬効分類マスタ!$A$2:$E$180,5,FALSE())),"")</f>
        <v/>
      </c>
      <c r="L6251" s="17"/>
      <c r="M6251" s="0" t="str">
        <f aca="false">IF($K6251="","",IF($L6251&lt;&gt;"",$L6251,VLOOKUP($C6251,薬効分類マスタ!$A$2:$F$180,6,FALSE())))</f>
        <v/>
      </c>
      <c r="N6251" s="0" t="str">
        <f aca="false">ASC(G6251)</f>
        <v>ｵｰｽｷﾞ人参養栄湯ｴｷｽG</v>
      </c>
      <c r="O6251" s="0" t="str">
        <f aca="false">ASC(E6251)</f>
        <v>人参養栄湯ｴｷｽ</v>
      </c>
      <c r="P6251" s="16" t="n">
        <f aca="false">N(P6250)+IF($C6251=検索!$B$49,1,0)</f>
        <v>0</v>
      </c>
    </row>
    <row r="6252" customFormat="false" ht="15" hidden="false" customHeight="false" outlineLevel="0" collapsed="false">
      <c r="A6252" s="16" t="s">
        <v>221</v>
      </c>
      <c r="B6252" s="0" t="s">
        <v>14330</v>
      </c>
      <c r="C6252" s="0" t="n">
        <v>520</v>
      </c>
      <c r="D6252" s="0" t="str">
        <f aca="false">IFERROR(VLOOKUP($C6252,薬効分類マスタ!$A$2:$B$180,2,FALSE()),"未登録")</f>
        <v>漢方製剤</v>
      </c>
      <c r="E6252" s="16" t="s">
        <v>14324</v>
      </c>
      <c r="F6252" s="16" t="s">
        <v>224</v>
      </c>
      <c r="G6252" s="16" t="s">
        <v>14331</v>
      </c>
      <c r="H6252" s="16" t="s">
        <v>9549</v>
      </c>
      <c r="I6252" s="0" t="n">
        <v>20</v>
      </c>
      <c r="K6252" s="0" t="str">
        <f aca="false">IFERROR(IF(VLOOKUP($C6252,薬効分類マスタ!$A$2:$E$180,5,FALSE())=0,"",VLOOKUP($C6252,薬効分類マスタ!$A$2:$E$180,5,FALSE())),"")</f>
        <v/>
      </c>
      <c r="L6252" s="17"/>
      <c r="M6252" s="0" t="str">
        <f aca="false">IF($K6252="","",IF($L6252&lt;&gt;"",$L6252,VLOOKUP($C6252,薬効分類マスタ!$A$2:$F$180,6,FALSE())))</f>
        <v/>
      </c>
      <c r="N6252" s="0" t="str">
        <f aca="false">ASC(G6252)</f>
        <v>ﾂﾑﾗ人参養栄湯ｴｷｽ顆粒(医療用)</v>
      </c>
      <c r="O6252" s="0" t="str">
        <f aca="false">ASC(E6252)</f>
        <v>人参養栄湯ｴｷｽ</v>
      </c>
      <c r="P6252" s="16" t="n">
        <f aca="false">N(P6251)+IF($C6252=検索!$B$49,1,0)</f>
        <v>0</v>
      </c>
    </row>
    <row r="6253" customFormat="false" ht="15" hidden="false" customHeight="false" outlineLevel="0" collapsed="false">
      <c r="A6253" s="16" t="s">
        <v>221</v>
      </c>
      <c r="B6253" s="0" t="s">
        <v>14332</v>
      </c>
      <c r="C6253" s="0" t="n">
        <v>520</v>
      </c>
      <c r="D6253" s="0" t="str">
        <f aca="false">IFERROR(VLOOKUP($C6253,薬効分類マスタ!$A$2:$B$180,2,FALSE()),"未登録")</f>
        <v>漢方製剤</v>
      </c>
      <c r="E6253" s="16" t="s">
        <v>14333</v>
      </c>
      <c r="F6253" s="16" t="s">
        <v>224</v>
      </c>
      <c r="G6253" s="16" t="s">
        <v>14334</v>
      </c>
      <c r="H6253" s="16" t="s">
        <v>13369</v>
      </c>
      <c r="I6253" s="0" t="n">
        <v>9.6</v>
      </c>
      <c r="K6253" s="0" t="str">
        <f aca="false">IFERROR(IF(VLOOKUP($C6253,薬効分類マスタ!$A$2:$E$180,5,FALSE())=0,"",VLOOKUP($C6253,薬効分類マスタ!$A$2:$E$180,5,FALSE())),"")</f>
        <v/>
      </c>
      <c r="L6253" s="17"/>
      <c r="M6253" s="0" t="str">
        <f aca="false">IF($K6253="","",IF($L6253&lt;&gt;"",$L6253,VLOOKUP($C6253,薬効分類マスタ!$A$2:$F$180,6,FALSE())))</f>
        <v/>
      </c>
      <c r="N6253" s="0" t="str">
        <f aca="false">ASC(G6253)</f>
        <v>ｺﾀﾛｰ排膿散及湯ｴｷｽ細粒</v>
      </c>
      <c r="O6253" s="0" t="str">
        <f aca="false">ASC(E6253)</f>
        <v>排膿散及湯ｴｷｽ</v>
      </c>
      <c r="P6253" s="16" t="n">
        <f aca="false">N(P6252)+IF($C6253=検索!$B$49,1,0)</f>
        <v>0</v>
      </c>
    </row>
    <row r="6254" customFormat="false" ht="15" hidden="false" customHeight="false" outlineLevel="0" collapsed="false">
      <c r="A6254" s="16" t="s">
        <v>221</v>
      </c>
      <c r="B6254" s="0" t="s">
        <v>14335</v>
      </c>
      <c r="C6254" s="0" t="n">
        <v>520</v>
      </c>
      <c r="D6254" s="0" t="str">
        <f aca="false">IFERROR(VLOOKUP($C6254,薬効分類マスタ!$A$2:$B$180,2,FALSE()),"未登録")</f>
        <v>漢方製剤</v>
      </c>
      <c r="E6254" s="16" t="s">
        <v>14333</v>
      </c>
      <c r="F6254" s="16" t="s">
        <v>224</v>
      </c>
      <c r="G6254" s="16" t="s">
        <v>14336</v>
      </c>
      <c r="H6254" s="16" t="s">
        <v>9549</v>
      </c>
      <c r="I6254" s="0" t="n">
        <v>13.4</v>
      </c>
      <c r="K6254" s="0" t="str">
        <f aca="false">IFERROR(IF(VLOOKUP($C6254,薬効分類マスタ!$A$2:$E$180,5,FALSE())=0,"",VLOOKUP($C6254,薬効分類マスタ!$A$2:$E$180,5,FALSE())),"")</f>
        <v/>
      </c>
      <c r="L6254" s="17"/>
      <c r="M6254" s="0" t="str">
        <f aca="false">IF($K6254="","",IF($L6254&lt;&gt;"",$L6254,VLOOKUP($C6254,薬効分類マスタ!$A$2:$F$180,6,FALSE())))</f>
        <v/>
      </c>
      <c r="N6254" s="0" t="str">
        <f aca="false">ASC(G6254)</f>
        <v>ﾂﾑﾗ排膿散及湯ｴｷｽ顆粒(医療用)</v>
      </c>
      <c r="O6254" s="0" t="str">
        <f aca="false">ASC(E6254)</f>
        <v>排膿散及湯ｴｷｽ</v>
      </c>
      <c r="P6254" s="16" t="n">
        <f aca="false">N(P6253)+IF($C6254=検索!$B$49,1,0)</f>
        <v>0</v>
      </c>
    </row>
    <row r="6255" customFormat="false" ht="15" hidden="false" customHeight="false" outlineLevel="0" collapsed="false">
      <c r="A6255" s="16" t="s">
        <v>221</v>
      </c>
      <c r="B6255" s="0" t="s">
        <v>14337</v>
      </c>
      <c r="C6255" s="0" t="n">
        <v>520</v>
      </c>
      <c r="D6255" s="0" t="str">
        <f aca="false">IFERROR(VLOOKUP($C6255,薬効分類マスタ!$A$2:$B$180,2,FALSE()),"未登録")</f>
        <v>漢方製剤</v>
      </c>
      <c r="E6255" s="16" t="s">
        <v>14338</v>
      </c>
      <c r="F6255" s="16" t="s">
        <v>224</v>
      </c>
      <c r="G6255" s="16" t="s">
        <v>14339</v>
      </c>
      <c r="H6255" s="16" t="s">
        <v>13369</v>
      </c>
      <c r="I6255" s="0" t="n">
        <v>6.9</v>
      </c>
      <c r="K6255" s="0" t="str">
        <f aca="false">IFERROR(IF(VLOOKUP($C6255,薬効分類マスタ!$A$2:$E$180,5,FALSE())=0,"",VLOOKUP($C6255,薬効分類マスタ!$A$2:$E$180,5,FALSE())),"")</f>
        <v/>
      </c>
      <c r="L6255" s="17"/>
      <c r="M6255" s="0" t="str">
        <f aca="false">IF($K6255="","",IF($L6255&lt;&gt;"",$L6255,VLOOKUP($C6255,薬効分類マスタ!$A$2:$F$180,6,FALSE())))</f>
        <v/>
      </c>
      <c r="N6255" s="0" t="str">
        <f aca="false">ASC(G6255)</f>
        <v>ｺﾀﾛｰ麦門冬湯ｴｷｽ細粒</v>
      </c>
      <c r="O6255" s="0" t="str">
        <f aca="false">ASC(E6255)</f>
        <v>麦門冬湯ｴｷｽ</v>
      </c>
      <c r="P6255" s="16" t="n">
        <f aca="false">N(P6254)+IF($C6255=検索!$B$49,1,0)</f>
        <v>0</v>
      </c>
    </row>
    <row r="6256" customFormat="false" ht="15" hidden="false" customHeight="false" outlineLevel="0" collapsed="false">
      <c r="A6256" s="16" t="s">
        <v>221</v>
      </c>
      <c r="B6256" s="0" t="s">
        <v>14340</v>
      </c>
      <c r="C6256" s="0" t="n">
        <v>520</v>
      </c>
      <c r="D6256" s="0" t="str">
        <f aca="false">IFERROR(VLOOKUP($C6256,薬効分類マスタ!$A$2:$B$180,2,FALSE()),"未登録")</f>
        <v>漢方製剤</v>
      </c>
      <c r="E6256" s="16" t="s">
        <v>14338</v>
      </c>
      <c r="F6256" s="16" t="s">
        <v>224</v>
      </c>
      <c r="G6256" s="16" t="s">
        <v>14341</v>
      </c>
      <c r="H6256" s="16" t="s">
        <v>13417</v>
      </c>
      <c r="I6256" s="0" t="n">
        <v>18</v>
      </c>
      <c r="K6256" s="0" t="str">
        <f aca="false">IFERROR(IF(VLOOKUP($C6256,薬効分類マスタ!$A$2:$E$180,5,FALSE())=0,"",VLOOKUP($C6256,薬効分類マスタ!$A$2:$E$180,5,FALSE())),"")</f>
        <v/>
      </c>
      <c r="L6256" s="17"/>
      <c r="M6256" s="0" t="str">
        <f aca="false">IF($K6256="","",IF($L6256&lt;&gt;"",$L6256,VLOOKUP($C6256,薬効分類マスタ!$A$2:$F$180,6,FALSE())))</f>
        <v/>
      </c>
      <c r="N6256" s="0" t="str">
        <f aca="false">ASC(G6256)</f>
        <v>ｼﾞｭﾝｺｳ　麦門冬湯FCｴｷｽ細粒　医療用</v>
      </c>
      <c r="O6256" s="0" t="str">
        <f aca="false">ASC(E6256)</f>
        <v>麦門冬湯ｴｷｽ</v>
      </c>
      <c r="P6256" s="16" t="n">
        <f aca="false">N(P6255)+IF($C6256=検索!$B$49,1,0)</f>
        <v>0</v>
      </c>
    </row>
    <row r="6257" customFormat="false" ht="15" hidden="false" customHeight="false" outlineLevel="0" collapsed="false">
      <c r="A6257" s="16" t="s">
        <v>221</v>
      </c>
      <c r="B6257" s="0" t="s">
        <v>14342</v>
      </c>
      <c r="C6257" s="0" t="n">
        <v>520</v>
      </c>
      <c r="D6257" s="0" t="str">
        <f aca="false">IFERROR(VLOOKUP($C6257,薬効分類マスタ!$A$2:$B$180,2,FALSE()),"未登録")</f>
        <v>漢方製剤</v>
      </c>
      <c r="E6257" s="16" t="s">
        <v>14338</v>
      </c>
      <c r="F6257" s="16" t="s">
        <v>224</v>
      </c>
      <c r="G6257" s="16" t="s">
        <v>14343</v>
      </c>
      <c r="H6257" s="16" t="s">
        <v>13381</v>
      </c>
      <c r="I6257" s="0" t="n">
        <v>11.9</v>
      </c>
      <c r="K6257" s="0" t="str">
        <f aca="false">IFERROR(IF(VLOOKUP($C6257,薬効分類マスタ!$A$2:$E$180,5,FALSE())=0,"",VLOOKUP($C6257,薬効分類マスタ!$A$2:$E$180,5,FALSE())),"")</f>
        <v/>
      </c>
      <c r="L6257" s="17"/>
      <c r="M6257" s="0" t="str">
        <f aca="false">IF($K6257="","",IF($L6257&lt;&gt;"",$L6257,VLOOKUP($C6257,薬効分類マスタ!$A$2:$F$180,6,FALSE())))</f>
        <v/>
      </c>
      <c r="N6257" s="0" t="str">
        <f aca="false">ASC(G6257)</f>
        <v>JPS麦門冬湯ｴｷｽ顆粒〔調剤用〕</v>
      </c>
      <c r="O6257" s="0" t="str">
        <f aca="false">ASC(E6257)</f>
        <v>麦門冬湯ｴｷｽ</v>
      </c>
      <c r="P6257" s="16" t="n">
        <f aca="false">N(P6256)+IF($C6257=検索!$B$49,1,0)</f>
        <v>0</v>
      </c>
    </row>
    <row r="6258" customFormat="false" ht="15" hidden="false" customHeight="false" outlineLevel="0" collapsed="false">
      <c r="A6258" s="16" t="s">
        <v>221</v>
      </c>
      <c r="B6258" s="0" t="s">
        <v>14344</v>
      </c>
      <c r="C6258" s="0" t="n">
        <v>520</v>
      </c>
      <c r="D6258" s="0" t="str">
        <f aca="false">IFERROR(VLOOKUP($C6258,薬効分類マスタ!$A$2:$B$180,2,FALSE()),"未登録")</f>
        <v>漢方製剤</v>
      </c>
      <c r="E6258" s="16" t="s">
        <v>14338</v>
      </c>
      <c r="F6258" s="16" t="s">
        <v>224</v>
      </c>
      <c r="G6258" s="16" t="s">
        <v>14345</v>
      </c>
      <c r="H6258" s="16" t="s">
        <v>9549</v>
      </c>
      <c r="I6258" s="0" t="n">
        <v>16.5</v>
      </c>
      <c r="K6258" s="0" t="str">
        <f aca="false">IFERROR(IF(VLOOKUP($C6258,薬効分類マスタ!$A$2:$E$180,5,FALSE())=0,"",VLOOKUP($C6258,薬効分類マスタ!$A$2:$E$180,5,FALSE())),"")</f>
        <v/>
      </c>
      <c r="L6258" s="17"/>
      <c r="M6258" s="0" t="str">
        <f aca="false">IF($K6258="","",IF($L6258&lt;&gt;"",$L6258,VLOOKUP($C6258,薬効分類マスタ!$A$2:$F$180,6,FALSE())))</f>
        <v/>
      </c>
      <c r="N6258" s="0" t="str">
        <f aca="false">ASC(G6258)</f>
        <v>ﾂﾑﾗ麦門冬湯ｴｷｽ顆粒(医療用)</v>
      </c>
      <c r="O6258" s="0" t="str">
        <f aca="false">ASC(E6258)</f>
        <v>麦門冬湯ｴｷｽ</v>
      </c>
      <c r="P6258" s="16" t="n">
        <f aca="false">N(P6257)+IF($C6258=検索!$B$49,1,0)</f>
        <v>0</v>
      </c>
    </row>
    <row r="6259" customFormat="false" ht="15" hidden="false" customHeight="false" outlineLevel="0" collapsed="false">
      <c r="A6259" s="16" t="s">
        <v>221</v>
      </c>
      <c r="B6259" s="0" t="s">
        <v>14346</v>
      </c>
      <c r="C6259" s="0" t="n">
        <v>520</v>
      </c>
      <c r="D6259" s="0" t="str">
        <f aca="false">IFERROR(VLOOKUP($C6259,薬効分類マスタ!$A$2:$B$180,2,FALSE()),"未登録")</f>
        <v>漢方製剤</v>
      </c>
      <c r="E6259" s="16" t="s">
        <v>14347</v>
      </c>
      <c r="F6259" s="16" t="s">
        <v>224</v>
      </c>
      <c r="G6259" s="16" t="s">
        <v>14348</v>
      </c>
      <c r="H6259" s="16" t="s">
        <v>13369</v>
      </c>
      <c r="I6259" s="0" t="n">
        <v>6.9</v>
      </c>
      <c r="K6259" s="0" t="str">
        <f aca="false">IFERROR(IF(VLOOKUP($C6259,薬効分類マスタ!$A$2:$E$180,5,FALSE())=0,"",VLOOKUP($C6259,薬効分類マスタ!$A$2:$E$180,5,FALSE())),"")</f>
        <v/>
      </c>
      <c r="L6259" s="17"/>
      <c r="M6259" s="0" t="str">
        <f aca="false">IF($K6259="","",IF($L6259&lt;&gt;"",$L6259,VLOOKUP($C6259,薬効分類マスタ!$A$2:$F$180,6,FALSE())))</f>
        <v/>
      </c>
      <c r="N6259" s="0" t="str">
        <f aca="false">ASC(G6259)</f>
        <v>ｺﾀﾛｰ八味丸料ｴｷｽ細粒</v>
      </c>
      <c r="O6259" s="0" t="str">
        <f aca="false">ASC(E6259)</f>
        <v>八味丸ｴｷｽ</v>
      </c>
      <c r="P6259" s="16" t="n">
        <f aca="false">N(P6258)+IF($C6259=検索!$B$49,1,0)</f>
        <v>0</v>
      </c>
    </row>
    <row r="6260" customFormat="false" ht="15" hidden="false" customHeight="false" outlineLevel="0" collapsed="false">
      <c r="A6260" s="16" t="s">
        <v>221</v>
      </c>
      <c r="B6260" s="0" t="s">
        <v>14349</v>
      </c>
      <c r="C6260" s="0" t="n">
        <v>520</v>
      </c>
      <c r="D6260" s="0" t="str">
        <f aca="false">IFERROR(VLOOKUP($C6260,薬効分類マスタ!$A$2:$B$180,2,FALSE()),"未登録")</f>
        <v>漢方製剤</v>
      </c>
      <c r="E6260" s="16" t="s">
        <v>14347</v>
      </c>
      <c r="F6260" s="16" t="s">
        <v>224</v>
      </c>
      <c r="G6260" s="16" t="s">
        <v>14350</v>
      </c>
      <c r="H6260" s="16" t="s">
        <v>7659</v>
      </c>
      <c r="I6260" s="0" t="n">
        <v>8.7</v>
      </c>
      <c r="K6260" s="0" t="str">
        <f aca="false">IFERROR(IF(VLOOKUP($C6260,薬効分類マスタ!$A$2:$E$180,5,FALSE())=0,"",VLOOKUP($C6260,薬効分類マスタ!$A$2:$E$180,5,FALSE())),"")</f>
        <v/>
      </c>
      <c r="L6260" s="17"/>
      <c r="M6260" s="0" t="str">
        <f aca="false">IF($K6260="","",IF($L6260&lt;&gt;"",$L6260,VLOOKUP($C6260,薬効分類マスタ!$A$2:$F$180,6,FALSE())))</f>
        <v/>
      </c>
      <c r="N6260" s="0" t="str">
        <f aca="false">ASC(G6260)</f>
        <v>本草八味丸料ｴｷｽ顆粒-M</v>
      </c>
      <c r="O6260" s="0" t="str">
        <f aca="false">ASC(E6260)</f>
        <v>八味丸ｴｷｽ</v>
      </c>
      <c r="P6260" s="16" t="n">
        <f aca="false">N(P6259)+IF($C6260=検索!$B$49,1,0)</f>
        <v>0</v>
      </c>
    </row>
    <row r="6261" customFormat="false" ht="15" hidden="false" customHeight="false" outlineLevel="0" collapsed="false">
      <c r="A6261" s="16" t="s">
        <v>221</v>
      </c>
      <c r="B6261" s="0" t="s">
        <v>14351</v>
      </c>
      <c r="C6261" s="0" t="n">
        <v>520</v>
      </c>
      <c r="D6261" s="0" t="str">
        <f aca="false">IFERROR(VLOOKUP($C6261,薬効分類マスタ!$A$2:$B$180,2,FALSE()),"未登録")</f>
        <v>漢方製剤</v>
      </c>
      <c r="E6261" s="16" t="s">
        <v>14352</v>
      </c>
      <c r="F6261" s="16" t="s">
        <v>14353</v>
      </c>
      <c r="G6261" s="16" t="s">
        <v>14354</v>
      </c>
      <c r="H6261" s="16" t="s">
        <v>12293</v>
      </c>
      <c r="I6261" s="0" t="n">
        <v>10.2</v>
      </c>
      <c r="K6261" s="0" t="str">
        <f aca="false">IFERROR(IF(VLOOKUP($C6261,薬効分類マスタ!$A$2:$E$180,5,FALSE())=0,"",VLOOKUP($C6261,薬効分類マスタ!$A$2:$E$180,5,FALSE())),"")</f>
        <v/>
      </c>
      <c r="L6261" s="17"/>
      <c r="M6261" s="0" t="str">
        <f aca="false">IF($K6261="","",IF($L6261&lt;&gt;"",$L6261,VLOOKUP($C6261,薬効分類マスタ!$A$2:$F$180,6,FALSE())))</f>
        <v/>
      </c>
      <c r="N6261" s="0" t="str">
        <f aca="false">ASC(G6261)</f>
        <v>ｳﾁﾀﾞの八味丸M</v>
      </c>
      <c r="O6261" s="0" t="str">
        <f aca="false">ASC(E6261)</f>
        <v>八味丸</v>
      </c>
      <c r="P6261" s="16" t="n">
        <f aca="false">N(P6260)+IF($C6261=検索!$B$49,1,0)</f>
        <v>0</v>
      </c>
    </row>
    <row r="6262" customFormat="false" ht="15" hidden="false" customHeight="false" outlineLevel="0" collapsed="false">
      <c r="A6262" s="16" t="s">
        <v>221</v>
      </c>
      <c r="B6262" s="0" t="s">
        <v>14355</v>
      </c>
      <c r="C6262" s="0" t="n">
        <v>520</v>
      </c>
      <c r="D6262" s="0" t="str">
        <f aca="false">IFERROR(VLOOKUP($C6262,薬効分類マスタ!$A$2:$B$180,2,FALSE()),"未登録")</f>
        <v>漢方製剤</v>
      </c>
      <c r="E6262" s="16" t="s">
        <v>14356</v>
      </c>
      <c r="F6262" s="16" t="s">
        <v>224</v>
      </c>
      <c r="G6262" s="16" t="s">
        <v>14357</v>
      </c>
      <c r="H6262" s="16" t="s">
        <v>12963</v>
      </c>
      <c r="I6262" s="0" t="n">
        <v>12.6</v>
      </c>
      <c r="K6262" s="0" t="str">
        <f aca="false">IFERROR(IF(VLOOKUP($C6262,薬効分類マスタ!$A$2:$E$180,5,FALSE())=0,"",VLOOKUP($C6262,薬効分類マスタ!$A$2:$E$180,5,FALSE())),"")</f>
        <v/>
      </c>
      <c r="L6262" s="17"/>
      <c r="M6262" s="0" t="str">
        <f aca="false">IF($K6262="","",IF($L6262&lt;&gt;"",$L6262,VLOOKUP($C6262,薬効分類マスタ!$A$2:$F$180,6,FALSE())))</f>
        <v/>
      </c>
      <c r="N6262" s="0" t="str">
        <f aca="false">ASC(G6262)</f>
        <v>三和八味地黄丸料ｴｷｽ細粒</v>
      </c>
      <c r="O6262" s="0" t="str">
        <f aca="false">ASC(E6262)</f>
        <v>八味地黄丸ｴｷｽ</v>
      </c>
      <c r="P6262" s="16" t="n">
        <f aca="false">N(P6261)+IF($C6262=検索!$B$49,1,0)</f>
        <v>0</v>
      </c>
    </row>
    <row r="6263" customFormat="false" ht="15" hidden="false" customHeight="false" outlineLevel="0" collapsed="false">
      <c r="A6263" s="16" t="s">
        <v>221</v>
      </c>
      <c r="B6263" s="0" t="s">
        <v>14358</v>
      </c>
      <c r="C6263" s="0" t="n">
        <v>520</v>
      </c>
      <c r="D6263" s="0" t="str">
        <f aca="false">IFERROR(VLOOKUP($C6263,薬効分類マスタ!$A$2:$B$180,2,FALSE()),"未登録")</f>
        <v>漢方製剤</v>
      </c>
      <c r="E6263" s="16" t="s">
        <v>14356</v>
      </c>
      <c r="F6263" s="16" t="s">
        <v>224</v>
      </c>
      <c r="G6263" s="16" t="s">
        <v>14359</v>
      </c>
      <c r="H6263" s="16" t="s">
        <v>13375</v>
      </c>
      <c r="I6263" s="0" t="n">
        <v>15.5</v>
      </c>
      <c r="K6263" s="0" t="str">
        <f aca="false">IFERROR(IF(VLOOKUP($C6263,薬効分類マスタ!$A$2:$E$180,5,FALSE())=0,"",VLOOKUP($C6263,薬効分類マスタ!$A$2:$E$180,5,FALSE())),"")</f>
        <v/>
      </c>
      <c r="L6263" s="17"/>
      <c r="M6263" s="0" t="str">
        <f aca="false">IF($K6263="","",IF($L6263&lt;&gt;"",$L6263,VLOOKUP($C6263,薬効分類マスタ!$A$2:$F$180,6,FALSE())))</f>
        <v/>
      </c>
      <c r="N6263" s="0" t="str">
        <f aca="false">ASC(G6263)</f>
        <v>ｸﾗｼｴ八味地黄丸料ｴｷｽ細粒</v>
      </c>
      <c r="O6263" s="0" t="str">
        <f aca="false">ASC(E6263)</f>
        <v>八味地黄丸ｴｷｽ</v>
      </c>
      <c r="P6263" s="16" t="n">
        <f aca="false">N(P6262)+IF($C6263=検索!$B$49,1,0)</f>
        <v>0</v>
      </c>
    </row>
    <row r="6264" customFormat="false" ht="15" hidden="false" customHeight="false" outlineLevel="0" collapsed="false">
      <c r="A6264" s="16" t="s">
        <v>221</v>
      </c>
      <c r="B6264" s="0" t="s">
        <v>14360</v>
      </c>
      <c r="C6264" s="0" t="n">
        <v>520</v>
      </c>
      <c r="D6264" s="0" t="str">
        <f aca="false">IFERROR(VLOOKUP($C6264,薬効分類マスタ!$A$2:$B$180,2,FALSE()),"未登録")</f>
        <v>漢方製剤</v>
      </c>
      <c r="E6264" s="16" t="s">
        <v>14356</v>
      </c>
      <c r="F6264" s="16" t="s">
        <v>224</v>
      </c>
      <c r="G6264" s="16" t="s">
        <v>14361</v>
      </c>
      <c r="H6264" s="16" t="s">
        <v>13378</v>
      </c>
      <c r="I6264" s="0" t="n">
        <v>6.9</v>
      </c>
      <c r="K6264" s="0" t="str">
        <f aca="false">IFERROR(IF(VLOOKUP($C6264,薬効分類マスタ!$A$2:$E$180,5,FALSE())=0,"",VLOOKUP($C6264,薬効分類マスタ!$A$2:$E$180,5,FALSE())),"")</f>
        <v/>
      </c>
      <c r="L6264" s="17"/>
      <c r="M6264" s="0" t="str">
        <f aca="false">IF($K6264="","",IF($L6264&lt;&gt;"",$L6264,VLOOKUP($C6264,薬効分類マスタ!$A$2:$F$180,6,FALSE())))</f>
        <v/>
      </c>
      <c r="N6264" s="0" t="str">
        <f aca="false">ASC(G6264)</f>
        <v>ｵｰｽｷﾞ八味地黄丸料ｴｷｽG</v>
      </c>
      <c r="O6264" s="0" t="str">
        <f aca="false">ASC(E6264)</f>
        <v>八味地黄丸ｴｷｽ</v>
      </c>
      <c r="P6264" s="16" t="n">
        <f aca="false">N(P6263)+IF($C6264=検索!$B$49,1,0)</f>
        <v>0</v>
      </c>
    </row>
    <row r="6265" customFormat="false" ht="15" hidden="false" customHeight="false" outlineLevel="0" collapsed="false">
      <c r="A6265" s="16" t="s">
        <v>221</v>
      </c>
      <c r="B6265" s="0" t="s">
        <v>14362</v>
      </c>
      <c r="C6265" s="0" t="n">
        <v>520</v>
      </c>
      <c r="D6265" s="0" t="str">
        <f aca="false">IFERROR(VLOOKUP($C6265,薬効分類マスタ!$A$2:$B$180,2,FALSE()),"未登録")</f>
        <v>漢方製剤</v>
      </c>
      <c r="E6265" s="16" t="s">
        <v>14356</v>
      </c>
      <c r="F6265" s="16" t="s">
        <v>224</v>
      </c>
      <c r="G6265" s="16" t="s">
        <v>14363</v>
      </c>
      <c r="H6265" s="16" t="s">
        <v>13381</v>
      </c>
      <c r="I6265" s="0" t="n">
        <v>10.2</v>
      </c>
      <c r="K6265" s="0" t="str">
        <f aca="false">IFERROR(IF(VLOOKUP($C6265,薬効分類マスタ!$A$2:$E$180,5,FALSE())=0,"",VLOOKUP($C6265,薬効分類マスタ!$A$2:$E$180,5,FALSE())),"")</f>
        <v/>
      </c>
      <c r="L6265" s="17"/>
      <c r="M6265" s="0" t="str">
        <f aca="false">IF($K6265="","",IF($L6265&lt;&gt;"",$L6265,VLOOKUP($C6265,薬効分類マスタ!$A$2:$F$180,6,FALSE())))</f>
        <v/>
      </c>
      <c r="N6265" s="0" t="str">
        <f aca="false">ASC(G6265)</f>
        <v>JPS八味地黄丸料ｴｷｽ顆粒〔調剤用〕</v>
      </c>
      <c r="O6265" s="0" t="str">
        <f aca="false">ASC(E6265)</f>
        <v>八味地黄丸ｴｷｽ</v>
      </c>
      <c r="P6265" s="16" t="n">
        <f aca="false">N(P6264)+IF($C6265=検索!$B$49,1,0)</f>
        <v>0</v>
      </c>
    </row>
    <row r="6266" customFormat="false" ht="15" hidden="false" customHeight="false" outlineLevel="0" collapsed="false">
      <c r="A6266" s="16" t="s">
        <v>221</v>
      </c>
      <c r="B6266" s="0" t="s">
        <v>14364</v>
      </c>
      <c r="C6266" s="0" t="n">
        <v>520</v>
      </c>
      <c r="D6266" s="0" t="str">
        <f aca="false">IFERROR(VLOOKUP($C6266,薬効分類マスタ!$A$2:$B$180,2,FALSE()),"未登録")</f>
        <v>漢方製剤</v>
      </c>
      <c r="E6266" s="16" t="s">
        <v>14356</v>
      </c>
      <c r="F6266" s="16" t="s">
        <v>224</v>
      </c>
      <c r="G6266" s="16" t="s">
        <v>14365</v>
      </c>
      <c r="H6266" s="16" t="s">
        <v>9549</v>
      </c>
      <c r="I6266" s="0" t="n">
        <v>9.8</v>
      </c>
      <c r="K6266" s="0" t="str">
        <f aca="false">IFERROR(IF(VLOOKUP($C6266,薬効分類マスタ!$A$2:$E$180,5,FALSE())=0,"",VLOOKUP($C6266,薬効分類マスタ!$A$2:$E$180,5,FALSE())),"")</f>
        <v/>
      </c>
      <c r="L6266" s="17"/>
      <c r="M6266" s="0" t="str">
        <f aca="false">IF($K6266="","",IF($L6266&lt;&gt;"",$L6266,VLOOKUP($C6266,薬効分類マスタ!$A$2:$F$180,6,FALSE())))</f>
        <v/>
      </c>
      <c r="N6266" s="0" t="str">
        <f aca="false">ASC(G6266)</f>
        <v>ﾂﾑﾗ八味地黄丸ｴｷｽ顆粒(医療用)</v>
      </c>
      <c r="O6266" s="0" t="str">
        <f aca="false">ASC(E6266)</f>
        <v>八味地黄丸ｴｷｽ</v>
      </c>
      <c r="P6266" s="16" t="n">
        <f aca="false">N(P6265)+IF($C6266=検索!$B$49,1,0)</f>
        <v>0</v>
      </c>
    </row>
    <row r="6267" customFormat="false" ht="15" hidden="false" customHeight="false" outlineLevel="0" collapsed="false">
      <c r="A6267" s="16" t="s">
        <v>221</v>
      </c>
      <c r="B6267" s="0" t="s">
        <v>14366</v>
      </c>
      <c r="C6267" s="0" t="n">
        <v>520</v>
      </c>
      <c r="D6267" s="0" t="str">
        <f aca="false">IFERROR(VLOOKUP($C6267,薬効分類マスタ!$A$2:$B$180,2,FALSE()),"未登録")</f>
        <v>漢方製剤</v>
      </c>
      <c r="E6267" s="16" t="s">
        <v>14356</v>
      </c>
      <c r="F6267" s="16" t="s">
        <v>1027</v>
      </c>
      <c r="G6267" s="16" t="s">
        <v>14367</v>
      </c>
      <c r="H6267" s="16" t="s">
        <v>13378</v>
      </c>
      <c r="I6267" s="0" t="n">
        <v>6.3</v>
      </c>
      <c r="K6267" s="0" t="str">
        <f aca="false">IFERROR(IF(VLOOKUP($C6267,薬効分類マスタ!$A$2:$E$180,5,FALSE())=0,"",VLOOKUP($C6267,薬効分類マスタ!$A$2:$E$180,5,FALSE())),"")</f>
        <v/>
      </c>
      <c r="L6267" s="17"/>
      <c r="M6267" s="0" t="str">
        <f aca="false">IF($K6267="","",IF($L6267&lt;&gt;"",$L6267,VLOOKUP($C6267,薬効分類マスタ!$A$2:$F$180,6,FALSE())))</f>
        <v/>
      </c>
      <c r="N6267" s="0" t="str">
        <f aca="false">ASC(G6267)</f>
        <v>ｵｰｽｷﾞ八味地黄丸料ｴｷｽT錠</v>
      </c>
      <c r="O6267" s="0" t="str">
        <f aca="false">ASC(E6267)</f>
        <v>八味地黄丸ｴｷｽ</v>
      </c>
      <c r="P6267" s="16" t="n">
        <f aca="false">N(P6266)+IF($C6267=検索!$B$49,1,0)</f>
        <v>0</v>
      </c>
    </row>
    <row r="6268" customFormat="false" ht="15" hidden="false" customHeight="false" outlineLevel="0" collapsed="false">
      <c r="A6268" s="16" t="s">
        <v>221</v>
      </c>
      <c r="B6268" s="0" t="s">
        <v>14368</v>
      </c>
      <c r="C6268" s="0" t="n">
        <v>520</v>
      </c>
      <c r="D6268" s="0" t="str">
        <f aca="false">IFERROR(VLOOKUP($C6268,薬効分類マスタ!$A$2:$B$180,2,FALSE()),"未登録")</f>
        <v>漢方製剤</v>
      </c>
      <c r="E6268" s="16" t="s">
        <v>14356</v>
      </c>
      <c r="F6268" s="16" t="s">
        <v>1027</v>
      </c>
      <c r="G6268" s="16" t="s">
        <v>14369</v>
      </c>
      <c r="H6268" s="16" t="s">
        <v>13422</v>
      </c>
      <c r="I6268" s="0" t="n">
        <v>7.4</v>
      </c>
      <c r="K6268" s="0" t="str">
        <f aca="false">IFERROR(IF(VLOOKUP($C6268,薬効分類マスタ!$A$2:$E$180,5,FALSE())=0,"",VLOOKUP($C6268,薬効分類マスタ!$A$2:$E$180,5,FALSE())),"")</f>
        <v/>
      </c>
      <c r="L6268" s="17"/>
      <c r="M6268" s="0" t="str">
        <f aca="false">IF($K6268="","",IF($L6268&lt;&gt;"",$L6268,VLOOKUP($C6268,薬効分類マスタ!$A$2:$F$180,6,FALSE())))</f>
        <v/>
      </c>
      <c r="N6268" s="0" t="str">
        <f aca="false">ASC(G6268)</f>
        <v>ｸﾗｼｴ八味地黄丸料ｴｷｽ錠</v>
      </c>
      <c r="O6268" s="0" t="str">
        <f aca="false">ASC(E6268)</f>
        <v>八味地黄丸ｴｷｽ</v>
      </c>
      <c r="P6268" s="16" t="n">
        <f aca="false">N(P6267)+IF($C6268=検索!$B$49,1,0)</f>
        <v>0</v>
      </c>
    </row>
    <row r="6269" customFormat="false" ht="15" hidden="false" customHeight="false" outlineLevel="0" collapsed="false">
      <c r="A6269" s="16" t="s">
        <v>221</v>
      </c>
      <c r="B6269" s="0" t="s">
        <v>14370</v>
      </c>
      <c r="C6269" s="0" t="n">
        <v>520</v>
      </c>
      <c r="D6269" s="0" t="str">
        <f aca="false">IFERROR(VLOOKUP($C6269,薬効分類マスタ!$A$2:$B$180,2,FALSE()),"未登録")</f>
        <v>漢方製剤</v>
      </c>
      <c r="E6269" s="16" t="s">
        <v>14371</v>
      </c>
      <c r="F6269" s="16" t="s">
        <v>224</v>
      </c>
      <c r="G6269" s="16" t="s">
        <v>14372</v>
      </c>
      <c r="H6269" s="16" t="s">
        <v>13369</v>
      </c>
      <c r="I6269" s="0" t="n">
        <v>16.5</v>
      </c>
      <c r="K6269" s="0" t="str">
        <f aca="false">IFERROR(IF(VLOOKUP($C6269,薬効分類マスタ!$A$2:$E$180,5,FALSE())=0,"",VLOOKUP($C6269,薬効分類マスタ!$A$2:$E$180,5,FALSE())),"")</f>
        <v/>
      </c>
      <c r="L6269" s="17"/>
      <c r="M6269" s="0" t="str">
        <f aca="false">IF($K6269="","",IF($L6269&lt;&gt;"",$L6269,VLOOKUP($C6269,薬効分類マスタ!$A$2:$F$180,6,FALSE())))</f>
        <v/>
      </c>
      <c r="N6269" s="0" t="str">
        <f aca="false">ASC(G6269)</f>
        <v>ｺﾀﾛｰ半夏厚朴湯ｴｷｽ細粒</v>
      </c>
      <c r="O6269" s="0" t="str">
        <f aca="false">ASC(E6269)</f>
        <v>半夏厚朴湯ｴｷｽ</v>
      </c>
      <c r="P6269" s="16" t="n">
        <f aca="false">N(P6268)+IF($C6269=検索!$B$49,1,0)</f>
        <v>0</v>
      </c>
    </row>
    <row r="6270" customFormat="false" ht="15" hidden="false" customHeight="false" outlineLevel="0" collapsed="false">
      <c r="A6270" s="16" t="s">
        <v>221</v>
      </c>
      <c r="B6270" s="0" t="s">
        <v>14373</v>
      </c>
      <c r="C6270" s="0" t="n">
        <v>520</v>
      </c>
      <c r="D6270" s="0" t="str">
        <f aca="false">IFERROR(VLOOKUP($C6270,薬効分類マスタ!$A$2:$B$180,2,FALSE()),"未登録")</f>
        <v>漢方製剤</v>
      </c>
      <c r="E6270" s="16" t="s">
        <v>14371</v>
      </c>
      <c r="F6270" s="16" t="s">
        <v>224</v>
      </c>
      <c r="G6270" s="16" t="s">
        <v>14374</v>
      </c>
      <c r="H6270" s="16" t="s">
        <v>12963</v>
      </c>
      <c r="I6270" s="0" t="n">
        <v>21.2</v>
      </c>
      <c r="K6270" s="0" t="str">
        <f aca="false">IFERROR(IF(VLOOKUP($C6270,薬効分類マスタ!$A$2:$E$180,5,FALSE())=0,"",VLOOKUP($C6270,薬効分類マスタ!$A$2:$E$180,5,FALSE())),"")</f>
        <v/>
      </c>
      <c r="L6270" s="17"/>
      <c r="M6270" s="0" t="str">
        <f aca="false">IF($K6270="","",IF($L6270&lt;&gt;"",$L6270,VLOOKUP($C6270,薬効分類マスタ!$A$2:$F$180,6,FALSE())))</f>
        <v/>
      </c>
      <c r="N6270" s="0" t="str">
        <f aca="false">ASC(G6270)</f>
        <v>三和半夏厚朴湯ｴｷｽ細粒</v>
      </c>
      <c r="O6270" s="0" t="str">
        <f aca="false">ASC(E6270)</f>
        <v>半夏厚朴湯ｴｷｽ</v>
      </c>
      <c r="P6270" s="16" t="n">
        <f aca="false">N(P6269)+IF($C6270=検索!$B$49,1,0)</f>
        <v>0</v>
      </c>
    </row>
    <row r="6271" customFormat="false" ht="15" hidden="false" customHeight="false" outlineLevel="0" collapsed="false">
      <c r="A6271" s="16" t="s">
        <v>221</v>
      </c>
      <c r="B6271" s="0" t="s">
        <v>14375</v>
      </c>
      <c r="C6271" s="0" t="n">
        <v>520</v>
      </c>
      <c r="D6271" s="0" t="str">
        <f aca="false">IFERROR(VLOOKUP($C6271,薬効分類マスタ!$A$2:$B$180,2,FALSE()),"未登録")</f>
        <v>漢方製剤</v>
      </c>
      <c r="E6271" s="16" t="s">
        <v>14371</v>
      </c>
      <c r="F6271" s="16" t="s">
        <v>224</v>
      </c>
      <c r="G6271" s="16" t="s">
        <v>14376</v>
      </c>
      <c r="H6271" s="16" t="s">
        <v>13417</v>
      </c>
      <c r="I6271" s="0" t="n">
        <v>24.2</v>
      </c>
      <c r="K6271" s="0" t="str">
        <f aca="false">IFERROR(IF(VLOOKUP($C6271,薬効分類マスタ!$A$2:$E$180,5,FALSE())=0,"",VLOOKUP($C6271,薬効分類マスタ!$A$2:$E$180,5,FALSE())),"")</f>
        <v/>
      </c>
      <c r="L6271" s="17"/>
      <c r="M6271" s="0" t="str">
        <f aca="false">IF($K6271="","",IF($L6271&lt;&gt;"",$L6271,VLOOKUP($C6271,薬効分類マスタ!$A$2:$F$180,6,FALSE())))</f>
        <v/>
      </c>
      <c r="N6271" s="0" t="str">
        <f aca="false">ASC(G6271)</f>
        <v>ｼﾞｭﾝｺｳ　半夏厚朴湯FCｴｷｽ細粒　医療用</v>
      </c>
      <c r="O6271" s="0" t="str">
        <f aca="false">ASC(E6271)</f>
        <v>半夏厚朴湯ｴｷｽ</v>
      </c>
      <c r="P6271" s="16" t="n">
        <f aca="false">N(P6270)+IF($C6271=検索!$B$49,1,0)</f>
        <v>0</v>
      </c>
    </row>
    <row r="6272" customFormat="false" ht="15" hidden="false" customHeight="false" outlineLevel="0" collapsed="false">
      <c r="A6272" s="16" t="s">
        <v>221</v>
      </c>
      <c r="B6272" s="0" t="s">
        <v>14377</v>
      </c>
      <c r="C6272" s="0" t="n">
        <v>520</v>
      </c>
      <c r="D6272" s="0" t="str">
        <f aca="false">IFERROR(VLOOKUP($C6272,薬効分類マスタ!$A$2:$B$180,2,FALSE()),"未登録")</f>
        <v>漢方製剤</v>
      </c>
      <c r="E6272" s="16" t="s">
        <v>14371</v>
      </c>
      <c r="F6272" s="16" t="s">
        <v>224</v>
      </c>
      <c r="G6272" s="16" t="s">
        <v>14378</v>
      </c>
      <c r="H6272" s="16" t="s">
        <v>13372</v>
      </c>
      <c r="I6272" s="0" t="n">
        <v>16.5</v>
      </c>
      <c r="K6272" s="0" t="str">
        <f aca="false">IFERROR(IF(VLOOKUP($C6272,薬効分類マスタ!$A$2:$E$180,5,FALSE())=0,"",VLOOKUP($C6272,薬効分類マスタ!$A$2:$E$180,5,FALSE())),"")</f>
        <v/>
      </c>
      <c r="L6272" s="17"/>
      <c r="M6272" s="0" t="str">
        <f aca="false">IF($K6272="","",IF($L6272&lt;&gt;"",$L6272,VLOOKUP($C6272,薬効分類マスタ!$A$2:$F$180,6,FALSE())))</f>
        <v/>
      </c>
      <c r="N6272" s="0" t="str">
        <f aca="false">ASC(G6272)</f>
        <v>〔東洋〕半夏厚朴湯ｴｷｽ細粒</v>
      </c>
      <c r="O6272" s="0" t="str">
        <f aca="false">ASC(E6272)</f>
        <v>半夏厚朴湯ｴｷｽ</v>
      </c>
      <c r="P6272" s="16" t="n">
        <f aca="false">N(P6271)+IF($C6272=検索!$B$49,1,0)</f>
        <v>0</v>
      </c>
    </row>
    <row r="6273" customFormat="false" ht="15" hidden="false" customHeight="false" outlineLevel="0" collapsed="false">
      <c r="A6273" s="16" t="s">
        <v>221</v>
      </c>
      <c r="B6273" s="0" t="s">
        <v>14379</v>
      </c>
      <c r="C6273" s="0" t="n">
        <v>520</v>
      </c>
      <c r="D6273" s="0" t="str">
        <f aca="false">IFERROR(VLOOKUP($C6273,薬効分類マスタ!$A$2:$B$180,2,FALSE()),"未登録")</f>
        <v>漢方製剤</v>
      </c>
      <c r="E6273" s="16" t="s">
        <v>14371</v>
      </c>
      <c r="F6273" s="16" t="s">
        <v>224</v>
      </c>
      <c r="G6273" s="16" t="s">
        <v>14380</v>
      </c>
      <c r="H6273" s="16" t="s">
        <v>13375</v>
      </c>
      <c r="I6273" s="0" t="n">
        <v>16.5</v>
      </c>
      <c r="K6273" s="0" t="str">
        <f aca="false">IFERROR(IF(VLOOKUP($C6273,薬効分類マスタ!$A$2:$E$180,5,FALSE())=0,"",VLOOKUP($C6273,薬効分類マスタ!$A$2:$E$180,5,FALSE())),"")</f>
        <v/>
      </c>
      <c r="L6273" s="17"/>
      <c r="M6273" s="0" t="str">
        <f aca="false">IF($K6273="","",IF($L6273&lt;&gt;"",$L6273,VLOOKUP($C6273,薬効分類マスタ!$A$2:$F$180,6,FALSE())))</f>
        <v/>
      </c>
      <c r="N6273" s="0" t="str">
        <f aca="false">ASC(G6273)</f>
        <v>ｸﾗｼｴ半夏厚朴湯ｴｷｽ細粒</v>
      </c>
      <c r="O6273" s="0" t="str">
        <f aca="false">ASC(E6273)</f>
        <v>半夏厚朴湯ｴｷｽ</v>
      </c>
      <c r="P6273" s="16" t="n">
        <f aca="false">N(P6272)+IF($C6273=検索!$B$49,1,0)</f>
        <v>0</v>
      </c>
    </row>
    <row r="6274" customFormat="false" ht="15" hidden="false" customHeight="false" outlineLevel="0" collapsed="false">
      <c r="A6274" s="16" t="s">
        <v>221</v>
      </c>
      <c r="B6274" s="0" t="s">
        <v>14381</v>
      </c>
      <c r="C6274" s="0" t="n">
        <v>520</v>
      </c>
      <c r="D6274" s="0" t="str">
        <f aca="false">IFERROR(VLOOKUP($C6274,薬効分類マスタ!$A$2:$B$180,2,FALSE()),"未登録")</f>
        <v>漢方製剤</v>
      </c>
      <c r="E6274" s="16" t="s">
        <v>14371</v>
      </c>
      <c r="F6274" s="16" t="s">
        <v>224</v>
      </c>
      <c r="G6274" s="16" t="s">
        <v>14382</v>
      </c>
      <c r="H6274" s="16" t="s">
        <v>13378</v>
      </c>
      <c r="I6274" s="0" t="n">
        <v>33.3</v>
      </c>
      <c r="K6274" s="0" t="str">
        <f aca="false">IFERROR(IF(VLOOKUP($C6274,薬効分類マスタ!$A$2:$E$180,5,FALSE())=0,"",VLOOKUP($C6274,薬効分類マスタ!$A$2:$E$180,5,FALSE())),"")</f>
        <v/>
      </c>
      <c r="L6274" s="17"/>
      <c r="M6274" s="0" t="str">
        <f aca="false">IF($K6274="","",IF($L6274&lt;&gt;"",$L6274,VLOOKUP($C6274,薬効分類マスタ!$A$2:$F$180,6,FALSE())))</f>
        <v/>
      </c>
      <c r="N6274" s="0" t="str">
        <f aca="false">ASC(G6274)</f>
        <v>ｵｰｽｷﾞ半夏厚朴湯ｴｷｽG</v>
      </c>
      <c r="O6274" s="0" t="str">
        <f aca="false">ASC(E6274)</f>
        <v>半夏厚朴湯ｴｷｽ</v>
      </c>
      <c r="P6274" s="16" t="n">
        <f aca="false">N(P6273)+IF($C6274=検索!$B$49,1,0)</f>
        <v>0</v>
      </c>
    </row>
    <row r="6275" customFormat="false" ht="15" hidden="false" customHeight="false" outlineLevel="0" collapsed="false">
      <c r="A6275" s="16" t="s">
        <v>221</v>
      </c>
      <c r="B6275" s="0" t="s">
        <v>14383</v>
      </c>
      <c r="C6275" s="0" t="n">
        <v>520</v>
      </c>
      <c r="D6275" s="0" t="str">
        <f aca="false">IFERROR(VLOOKUP($C6275,薬効分類マスタ!$A$2:$B$180,2,FALSE()),"未登録")</f>
        <v>漢方製剤</v>
      </c>
      <c r="E6275" s="16" t="s">
        <v>14371</v>
      </c>
      <c r="F6275" s="16" t="s">
        <v>224</v>
      </c>
      <c r="G6275" s="16" t="s">
        <v>14384</v>
      </c>
      <c r="H6275" s="16" t="s">
        <v>13381</v>
      </c>
      <c r="I6275" s="0" t="n">
        <v>11.7</v>
      </c>
      <c r="K6275" s="0" t="str">
        <f aca="false">IFERROR(IF(VLOOKUP($C6275,薬効分類マスタ!$A$2:$E$180,5,FALSE())=0,"",VLOOKUP($C6275,薬効分類マスタ!$A$2:$E$180,5,FALSE())),"")</f>
        <v/>
      </c>
      <c r="L6275" s="17"/>
      <c r="M6275" s="0" t="str">
        <f aca="false">IF($K6275="","",IF($L6275&lt;&gt;"",$L6275,VLOOKUP($C6275,薬効分類マスタ!$A$2:$F$180,6,FALSE())))</f>
        <v/>
      </c>
      <c r="N6275" s="0" t="str">
        <f aca="false">ASC(G6275)</f>
        <v>JPS半夏厚朴湯ｴｷｽ顆粒〔調剤用〕</v>
      </c>
      <c r="O6275" s="0" t="str">
        <f aca="false">ASC(E6275)</f>
        <v>半夏厚朴湯ｴｷｽ</v>
      </c>
      <c r="P6275" s="16" t="n">
        <f aca="false">N(P6274)+IF($C6275=検索!$B$49,1,0)</f>
        <v>0</v>
      </c>
    </row>
    <row r="6276" customFormat="false" ht="15" hidden="false" customHeight="false" outlineLevel="0" collapsed="false">
      <c r="A6276" s="16" t="s">
        <v>221</v>
      </c>
      <c r="B6276" s="0" t="s">
        <v>14385</v>
      </c>
      <c r="C6276" s="0" t="n">
        <v>520</v>
      </c>
      <c r="D6276" s="0" t="str">
        <f aca="false">IFERROR(VLOOKUP($C6276,薬効分類マスタ!$A$2:$B$180,2,FALSE()),"未登録")</f>
        <v>漢方製剤</v>
      </c>
      <c r="E6276" s="16" t="s">
        <v>14371</v>
      </c>
      <c r="F6276" s="16" t="s">
        <v>224</v>
      </c>
      <c r="G6276" s="16" t="s">
        <v>14386</v>
      </c>
      <c r="H6276" s="16" t="s">
        <v>13451</v>
      </c>
      <c r="I6276" s="0" t="n">
        <v>15.8</v>
      </c>
      <c r="K6276" s="0" t="str">
        <f aca="false">IFERROR(IF(VLOOKUP($C6276,薬効分類マスタ!$A$2:$E$180,5,FALSE())=0,"",VLOOKUP($C6276,薬効分類マスタ!$A$2:$E$180,5,FALSE())),"")</f>
        <v/>
      </c>
      <c r="L6276" s="17"/>
      <c r="M6276" s="0" t="str">
        <f aca="false">IF($K6276="","",IF($L6276&lt;&gt;"",$L6276,VLOOKUP($C6276,薬効分類マスタ!$A$2:$F$180,6,FALSE())))</f>
        <v/>
      </c>
      <c r="N6276" s="0" t="str">
        <f aca="false">ASC(G6276)</f>
        <v>太虎堂の半夏厚朴湯ｴｷｽ顆粒</v>
      </c>
      <c r="O6276" s="0" t="str">
        <f aca="false">ASC(E6276)</f>
        <v>半夏厚朴湯ｴｷｽ</v>
      </c>
      <c r="P6276" s="16" t="n">
        <f aca="false">N(P6275)+IF($C6276=検索!$B$49,1,0)</f>
        <v>0</v>
      </c>
    </row>
    <row r="6277" customFormat="false" ht="15" hidden="false" customHeight="false" outlineLevel="0" collapsed="false">
      <c r="A6277" s="16" t="s">
        <v>221</v>
      </c>
      <c r="B6277" s="0" t="s">
        <v>14387</v>
      </c>
      <c r="C6277" s="0" t="n">
        <v>520</v>
      </c>
      <c r="D6277" s="0" t="str">
        <f aca="false">IFERROR(VLOOKUP($C6277,薬効分類マスタ!$A$2:$B$180,2,FALSE()),"未登録")</f>
        <v>漢方製剤</v>
      </c>
      <c r="E6277" s="16" t="s">
        <v>14371</v>
      </c>
      <c r="F6277" s="16" t="s">
        <v>224</v>
      </c>
      <c r="G6277" s="16" t="s">
        <v>14388</v>
      </c>
      <c r="H6277" s="16" t="s">
        <v>9549</v>
      </c>
      <c r="I6277" s="0" t="n">
        <v>14.6</v>
      </c>
      <c r="K6277" s="0" t="str">
        <f aca="false">IFERROR(IF(VLOOKUP($C6277,薬効分類マスタ!$A$2:$E$180,5,FALSE())=0,"",VLOOKUP($C6277,薬効分類マスタ!$A$2:$E$180,5,FALSE())),"")</f>
        <v/>
      </c>
      <c r="L6277" s="17"/>
      <c r="M6277" s="0" t="str">
        <f aca="false">IF($K6277="","",IF($L6277&lt;&gt;"",$L6277,VLOOKUP($C6277,薬効分類マスタ!$A$2:$F$180,6,FALSE())))</f>
        <v/>
      </c>
      <c r="N6277" s="0" t="str">
        <f aca="false">ASC(G6277)</f>
        <v>ﾂﾑﾗ半夏厚朴湯ｴｷｽ顆粒(医療用)</v>
      </c>
      <c r="O6277" s="0" t="str">
        <f aca="false">ASC(E6277)</f>
        <v>半夏厚朴湯ｴｷｽ</v>
      </c>
      <c r="P6277" s="16" t="n">
        <f aca="false">N(P6276)+IF($C6277=検索!$B$49,1,0)</f>
        <v>0</v>
      </c>
    </row>
    <row r="6278" customFormat="false" ht="15" hidden="false" customHeight="false" outlineLevel="0" collapsed="false">
      <c r="A6278" s="16" t="s">
        <v>221</v>
      </c>
      <c r="B6278" s="0" t="s">
        <v>14389</v>
      </c>
      <c r="C6278" s="0" t="n">
        <v>520</v>
      </c>
      <c r="D6278" s="0" t="str">
        <f aca="false">IFERROR(VLOOKUP($C6278,薬効分類マスタ!$A$2:$B$180,2,FALSE()),"未登録")</f>
        <v>漢方製剤</v>
      </c>
      <c r="E6278" s="16" t="s">
        <v>14371</v>
      </c>
      <c r="F6278" s="16" t="s">
        <v>224</v>
      </c>
      <c r="G6278" s="16" t="s">
        <v>14390</v>
      </c>
      <c r="H6278" s="16" t="s">
        <v>7659</v>
      </c>
      <c r="I6278" s="0" t="n">
        <v>13.1</v>
      </c>
      <c r="K6278" s="0" t="str">
        <f aca="false">IFERROR(IF(VLOOKUP($C6278,薬効分類マスタ!$A$2:$E$180,5,FALSE())=0,"",VLOOKUP($C6278,薬効分類マスタ!$A$2:$E$180,5,FALSE())),"")</f>
        <v/>
      </c>
      <c r="L6278" s="17"/>
      <c r="M6278" s="0" t="str">
        <f aca="false">IF($K6278="","",IF($L6278&lt;&gt;"",$L6278,VLOOKUP($C6278,薬効分類マスタ!$A$2:$F$180,6,FALSE())))</f>
        <v/>
      </c>
      <c r="N6278" s="0" t="str">
        <f aca="false">ASC(G6278)</f>
        <v>本草半夏厚朴湯ｴｷｽ顆粒-M</v>
      </c>
      <c r="O6278" s="0" t="str">
        <f aca="false">ASC(E6278)</f>
        <v>半夏厚朴湯ｴｷｽ</v>
      </c>
      <c r="P6278" s="16" t="n">
        <f aca="false">N(P6277)+IF($C6278=検索!$B$49,1,0)</f>
        <v>0</v>
      </c>
    </row>
    <row r="6279" customFormat="false" ht="15" hidden="false" customHeight="false" outlineLevel="0" collapsed="false">
      <c r="A6279" s="16" t="s">
        <v>221</v>
      </c>
      <c r="B6279" s="0" t="s">
        <v>14391</v>
      </c>
      <c r="C6279" s="0" t="n">
        <v>520</v>
      </c>
      <c r="D6279" s="0" t="str">
        <f aca="false">IFERROR(VLOOKUP($C6279,薬効分類マスタ!$A$2:$B$180,2,FALSE()),"未登録")</f>
        <v>漢方製剤</v>
      </c>
      <c r="E6279" s="16" t="s">
        <v>14371</v>
      </c>
      <c r="F6279" s="16" t="s">
        <v>1027</v>
      </c>
      <c r="G6279" s="16" t="s">
        <v>14392</v>
      </c>
      <c r="H6279" s="16" t="s">
        <v>13378</v>
      </c>
      <c r="I6279" s="0" t="n">
        <v>9.5</v>
      </c>
      <c r="K6279" s="0" t="str">
        <f aca="false">IFERROR(IF(VLOOKUP($C6279,薬効分類マスタ!$A$2:$E$180,5,FALSE())=0,"",VLOOKUP($C6279,薬効分類マスタ!$A$2:$E$180,5,FALSE())),"")</f>
        <v/>
      </c>
      <c r="L6279" s="17"/>
      <c r="M6279" s="0" t="str">
        <f aca="false">IF($K6279="","",IF($L6279&lt;&gt;"",$L6279,VLOOKUP($C6279,薬効分類マスタ!$A$2:$F$180,6,FALSE())))</f>
        <v/>
      </c>
      <c r="N6279" s="0" t="str">
        <f aca="false">ASC(G6279)</f>
        <v>ｵｰｽｷﾞ半夏厚朴湯ｴｷｽT錠</v>
      </c>
      <c r="O6279" s="0" t="str">
        <f aca="false">ASC(E6279)</f>
        <v>半夏厚朴湯ｴｷｽ</v>
      </c>
      <c r="P6279" s="16" t="n">
        <f aca="false">N(P6278)+IF($C6279=検索!$B$49,1,0)</f>
        <v>0</v>
      </c>
    </row>
    <row r="6280" customFormat="false" ht="15" hidden="false" customHeight="false" outlineLevel="0" collapsed="false">
      <c r="A6280" s="16" t="s">
        <v>221</v>
      </c>
      <c r="B6280" s="0" t="s">
        <v>14393</v>
      </c>
      <c r="C6280" s="0" t="n">
        <v>520</v>
      </c>
      <c r="D6280" s="0" t="str">
        <f aca="false">IFERROR(VLOOKUP($C6280,薬効分類マスタ!$A$2:$B$180,2,FALSE()),"未登録")</f>
        <v>漢方製剤</v>
      </c>
      <c r="E6280" s="16" t="s">
        <v>14371</v>
      </c>
      <c r="F6280" s="16" t="s">
        <v>1027</v>
      </c>
      <c r="G6280" s="16" t="s">
        <v>14394</v>
      </c>
      <c r="H6280" s="16" t="s">
        <v>13422</v>
      </c>
      <c r="I6280" s="0" t="n">
        <v>8.6</v>
      </c>
      <c r="K6280" s="0" t="str">
        <f aca="false">IFERROR(IF(VLOOKUP($C6280,薬効分類マスタ!$A$2:$E$180,5,FALSE())=0,"",VLOOKUP($C6280,薬効分類マスタ!$A$2:$E$180,5,FALSE())),"")</f>
        <v/>
      </c>
      <c r="L6280" s="17"/>
      <c r="M6280" s="0" t="str">
        <f aca="false">IF($K6280="","",IF($L6280&lt;&gt;"",$L6280,VLOOKUP($C6280,薬効分類マスタ!$A$2:$F$180,6,FALSE())))</f>
        <v/>
      </c>
      <c r="N6280" s="0" t="str">
        <f aca="false">ASC(G6280)</f>
        <v>ｸﾗｼｴ半夏厚朴湯ｴｷｽ錠</v>
      </c>
      <c r="O6280" s="0" t="str">
        <f aca="false">ASC(E6280)</f>
        <v>半夏厚朴湯ｴｷｽ</v>
      </c>
      <c r="P6280" s="16" t="n">
        <f aca="false">N(P6279)+IF($C6280=検索!$B$49,1,0)</f>
        <v>0</v>
      </c>
    </row>
    <row r="6281" customFormat="false" ht="15" hidden="false" customHeight="false" outlineLevel="0" collapsed="false">
      <c r="A6281" s="16" t="s">
        <v>221</v>
      </c>
      <c r="B6281" s="0" t="s">
        <v>14395</v>
      </c>
      <c r="C6281" s="0" t="n">
        <v>520</v>
      </c>
      <c r="D6281" s="0" t="str">
        <f aca="false">IFERROR(VLOOKUP($C6281,薬効分類マスタ!$A$2:$B$180,2,FALSE()),"未登録")</f>
        <v>漢方製剤</v>
      </c>
      <c r="E6281" s="16" t="s">
        <v>14396</v>
      </c>
      <c r="F6281" s="16" t="s">
        <v>224</v>
      </c>
      <c r="G6281" s="16" t="s">
        <v>14397</v>
      </c>
      <c r="H6281" s="16" t="s">
        <v>13369</v>
      </c>
      <c r="I6281" s="0" t="n">
        <v>16.5</v>
      </c>
      <c r="K6281" s="0" t="str">
        <f aca="false">IFERROR(IF(VLOOKUP($C6281,薬効分類マスタ!$A$2:$E$180,5,FALSE())=0,"",VLOOKUP($C6281,薬効分類マスタ!$A$2:$E$180,5,FALSE())),"")</f>
        <v/>
      </c>
      <c r="L6281" s="17"/>
      <c r="M6281" s="0" t="str">
        <f aca="false">IF($K6281="","",IF($L6281&lt;&gt;"",$L6281,VLOOKUP($C6281,薬効分類マスタ!$A$2:$F$180,6,FALSE())))</f>
        <v/>
      </c>
      <c r="N6281" s="0" t="str">
        <f aca="false">ASC(G6281)</f>
        <v>ｺﾀﾛｰ半夏瀉心湯ｴｷｽ細粒</v>
      </c>
      <c r="O6281" s="0" t="str">
        <f aca="false">ASC(E6281)</f>
        <v>半夏瀉心湯ｴｷｽ</v>
      </c>
      <c r="P6281" s="16" t="n">
        <f aca="false">N(P6280)+IF($C6281=検索!$B$49,1,0)</f>
        <v>0</v>
      </c>
    </row>
    <row r="6282" customFormat="false" ht="15" hidden="false" customHeight="false" outlineLevel="0" collapsed="false">
      <c r="A6282" s="16" t="s">
        <v>221</v>
      </c>
      <c r="B6282" s="0" t="s">
        <v>14398</v>
      </c>
      <c r="C6282" s="0" t="n">
        <v>520</v>
      </c>
      <c r="D6282" s="0" t="str">
        <f aca="false">IFERROR(VLOOKUP($C6282,薬効分類マスタ!$A$2:$B$180,2,FALSE()),"未登録")</f>
        <v>漢方製剤</v>
      </c>
      <c r="E6282" s="16" t="s">
        <v>14396</v>
      </c>
      <c r="F6282" s="16" t="s">
        <v>224</v>
      </c>
      <c r="G6282" s="16" t="s">
        <v>14399</v>
      </c>
      <c r="H6282" s="16" t="s">
        <v>12963</v>
      </c>
      <c r="I6282" s="0" t="n">
        <v>14.7</v>
      </c>
      <c r="K6282" s="0" t="str">
        <f aca="false">IFERROR(IF(VLOOKUP($C6282,薬効分類マスタ!$A$2:$E$180,5,FALSE())=0,"",VLOOKUP($C6282,薬効分類マスタ!$A$2:$E$180,5,FALSE())),"")</f>
        <v/>
      </c>
      <c r="L6282" s="17"/>
      <c r="M6282" s="0" t="str">
        <f aca="false">IF($K6282="","",IF($L6282&lt;&gt;"",$L6282,VLOOKUP($C6282,薬効分類マスタ!$A$2:$F$180,6,FALSE())))</f>
        <v/>
      </c>
      <c r="N6282" s="0" t="str">
        <f aca="false">ASC(G6282)</f>
        <v>三和半夏瀉心湯ｴｷｽ細粒</v>
      </c>
      <c r="O6282" s="0" t="str">
        <f aca="false">ASC(E6282)</f>
        <v>半夏瀉心湯ｴｷｽ</v>
      </c>
      <c r="P6282" s="16" t="n">
        <f aca="false">N(P6281)+IF($C6282=検索!$B$49,1,0)</f>
        <v>0</v>
      </c>
    </row>
    <row r="6283" customFormat="false" ht="15" hidden="false" customHeight="false" outlineLevel="0" collapsed="false">
      <c r="A6283" s="16" t="s">
        <v>221</v>
      </c>
      <c r="B6283" s="0" t="s">
        <v>14400</v>
      </c>
      <c r="C6283" s="0" t="n">
        <v>520</v>
      </c>
      <c r="D6283" s="0" t="str">
        <f aca="false">IFERROR(VLOOKUP($C6283,薬効分類マスタ!$A$2:$B$180,2,FALSE()),"未登録")</f>
        <v>漢方製剤</v>
      </c>
      <c r="E6283" s="16" t="s">
        <v>14396</v>
      </c>
      <c r="F6283" s="16" t="s">
        <v>224</v>
      </c>
      <c r="G6283" s="16" t="s">
        <v>14401</v>
      </c>
      <c r="H6283" s="16" t="s">
        <v>13417</v>
      </c>
      <c r="I6283" s="0" t="n">
        <v>21.1</v>
      </c>
      <c r="K6283" s="0" t="str">
        <f aca="false">IFERROR(IF(VLOOKUP($C6283,薬効分類マスタ!$A$2:$E$180,5,FALSE())=0,"",VLOOKUP($C6283,薬効分類マスタ!$A$2:$E$180,5,FALSE())),"")</f>
        <v/>
      </c>
      <c r="L6283" s="17"/>
      <c r="M6283" s="0" t="str">
        <f aca="false">IF($K6283="","",IF($L6283&lt;&gt;"",$L6283,VLOOKUP($C6283,薬効分類マスタ!$A$2:$F$180,6,FALSE())))</f>
        <v/>
      </c>
      <c r="N6283" s="0" t="str">
        <f aca="false">ASC(G6283)</f>
        <v>ｼﾞｭﾝｺｳ　半夏瀉心湯FCｴｷｽ細粒　医療用</v>
      </c>
      <c r="O6283" s="0" t="str">
        <f aca="false">ASC(E6283)</f>
        <v>半夏瀉心湯ｴｷｽ</v>
      </c>
      <c r="P6283" s="16" t="n">
        <f aca="false">N(P6282)+IF($C6283=検索!$B$49,1,0)</f>
        <v>0</v>
      </c>
    </row>
    <row r="6284" customFormat="false" ht="15" hidden="false" customHeight="false" outlineLevel="0" collapsed="false">
      <c r="A6284" s="16" t="s">
        <v>221</v>
      </c>
      <c r="B6284" s="0" t="s">
        <v>14402</v>
      </c>
      <c r="C6284" s="0" t="n">
        <v>520</v>
      </c>
      <c r="D6284" s="0" t="str">
        <f aca="false">IFERROR(VLOOKUP($C6284,薬効分類マスタ!$A$2:$B$180,2,FALSE()),"未登録")</f>
        <v>漢方製剤</v>
      </c>
      <c r="E6284" s="16" t="s">
        <v>14396</v>
      </c>
      <c r="F6284" s="16" t="s">
        <v>224</v>
      </c>
      <c r="G6284" s="16" t="s">
        <v>14403</v>
      </c>
      <c r="H6284" s="16" t="s">
        <v>13372</v>
      </c>
      <c r="I6284" s="0" t="n">
        <v>26.6</v>
      </c>
      <c r="K6284" s="0" t="str">
        <f aca="false">IFERROR(IF(VLOOKUP($C6284,薬効分類マスタ!$A$2:$E$180,5,FALSE())=0,"",VLOOKUP($C6284,薬効分類マスタ!$A$2:$E$180,5,FALSE())),"")</f>
        <v/>
      </c>
      <c r="L6284" s="17"/>
      <c r="M6284" s="0" t="str">
        <f aca="false">IF($K6284="","",IF($L6284&lt;&gt;"",$L6284,VLOOKUP($C6284,薬効分類マスタ!$A$2:$F$180,6,FALSE())))</f>
        <v/>
      </c>
      <c r="N6284" s="0" t="str">
        <f aca="false">ASC(G6284)</f>
        <v>〔東洋〕半夏瀉心湯ｴｷｽ細粒</v>
      </c>
      <c r="O6284" s="0" t="str">
        <f aca="false">ASC(E6284)</f>
        <v>半夏瀉心湯ｴｷｽ</v>
      </c>
      <c r="P6284" s="16" t="n">
        <f aca="false">N(P6283)+IF($C6284=検索!$B$49,1,0)</f>
        <v>0</v>
      </c>
    </row>
    <row r="6285" customFormat="false" ht="15" hidden="false" customHeight="false" outlineLevel="0" collapsed="false">
      <c r="A6285" s="16" t="s">
        <v>221</v>
      </c>
      <c r="B6285" s="0" t="s">
        <v>14404</v>
      </c>
      <c r="C6285" s="0" t="n">
        <v>520</v>
      </c>
      <c r="D6285" s="0" t="str">
        <f aca="false">IFERROR(VLOOKUP($C6285,薬効分類マスタ!$A$2:$B$180,2,FALSE()),"未登録")</f>
        <v>漢方製剤</v>
      </c>
      <c r="E6285" s="16" t="s">
        <v>14396</v>
      </c>
      <c r="F6285" s="16" t="s">
        <v>224</v>
      </c>
      <c r="G6285" s="16" t="s">
        <v>14405</v>
      </c>
      <c r="H6285" s="16" t="s">
        <v>13422</v>
      </c>
      <c r="I6285" s="0" t="n">
        <v>24.2</v>
      </c>
      <c r="K6285" s="0" t="str">
        <f aca="false">IFERROR(IF(VLOOKUP($C6285,薬効分類マスタ!$A$2:$E$180,5,FALSE())=0,"",VLOOKUP($C6285,薬効分類マスタ!$A$2:$E$180,5,FALSE())),"")</f>
        <v/>
      </c>
      <c r="L6285" s="17"/>
      <c r="M6285" s="0" t="str">
        <f aca="false">IF($K6285="","",IF($L6285&lt;&gt;"",$L6285,VLOOKUP($C6285,薬効分類マスタ!$A$2:$F$180,6,FALSE())))</f>
        <v/>
      </c>
      <c r="N6285" s="0" t="str">
        <f aca="false">ASC(G6285)</f>
        <v>ｸﾗｼｴ半夏瀉心湯ｴｷｽ細粒</v>
      </c>
      <c r="O6285" s="0" t="str">
        <f aca="false">ASC(E6285)</f>
        <v>半夏瀉心湯ｴｷｽ</v>
      </c>
      <c r="P6285" s="16" t="n">
        <f aca="false">N(P6284)+IF($C6285=検索!$B$49,1,0)</f>
        <v>0</v>
      </c>
    </row>
    <row r="6286" customFormat="false" ht="15" hidden="false" customHeight="false" outlineLevel="0" collapsed="false">
      <c r="A6286" s="16" t="s">
        <v>221</v>
      </c>
      <c r="B6286" s="0" t="s">
        <v>14406</v>
      </c>
      <c r="C6286" s="0" t="n">
        <v>520</v>
      </c>
      <c r="D6286" s="0" t="str">
        <f aca="false">IFERROR(VLOOKUP($C6286,薬効分類マスタ!$A$2:$B$180,2,FALSE()),"未登録")</f>
        <v>漢方製剤</v>
      </c>
      <c r="E6286" s="16" t="s">
        <v>14396</v>
      </c>
      <c r="F6286" s="16" t="s">
        <v>224</v>
      </c>
      <c r="G6286" s="16" t="s">
        <v>14407</v>
      </c>
      <c r="H6286" s="16" t="s">
        <v>13378</v>
      </c>
      <c r="I6286" s="0" t="n">
        <v>14.7</v>
      </c>
      <c r="K6286" s="0" t="str">
        <f aca="false">IFERROR(IF(VLOOKUP($C6286,薬効分類マスタ!$A$2:$E$180,5,FALSE())=0,"",VLOOKUP($C6286,薬効分類マスタ!$A$2:$E$180,5,FALSE())),"")</f>
        <v/>
      </c>
      <c r="L6286" s="17"/>
      <c r="M6286" s="0" t="str">
        <f aca="false">IF($K6286="","",IF($L6286&lt;&gt;"",$L6286,VLOOKUP($C6286,薬効分類マスタ!$A$2:$F$180,6,FALSE())))</f>
        <v/>
      </c>
      <c r="N6286" s="0" t="str">
        <f aca="false">ASC(G6286)</f>
        <v>ｵｰｽｷﾞ半夏瀉心湯ｴｷｽG</v>
      </c>
      <c r="O6286" s="0" t="str">
        <f aca="false">ASC(E6286)</f>
        <v>半夏瀉心湯ｴｷｽ</v>
      </c>
      <c r="P6286" s="16" t="n">
        <f aca="false">N(P6285)+IF($C6286=検索!$B$49,1,0)</f>
        <v>0</v>
      </c>
    </row>
    <row r="6287" customFormat="false" ht="15" hidden="false" customHeight="false" outlineLevel="0" collapsed="false">
      <c r="A6287" s="16" t="s">
        <v>221</v>
      </c>
      <c r="B6287" s="0" t="s">
        <v>14408</v>
      </c>
      <c r="C6287" s="0" t="n">
        <v>520</v>
      </c>
      <c r="D6287" s="0" t="str">
        <f aca="false">IFERROR(VLOOKUP($C6287,薬効分類マスタ!$A$2:$B$180,2,FALSE()),"未登録")</f>
        <v>漢方製剤</v>
      </c>
      <c r="E6287" s="16" t="s">
        <v>14396</v>
      </c>
      <c r="F6287" s="16" t="s">
        <v>224</v>
      </c>
      <c r="G6287" s="16" t="s">
        <v>14409</v>
      </c>
      <c r="H6287" s="16" t="s">
        <v>13381</v>
      </c>
      <c r="I6287" s="0" t="n">
        <v>17.4</v>
      </c>
      <c r="K6287" s="0" t="str">
        <f aca="false">IFERROR(IF(VLOOKUP($C6287,薬効分類マスタ!$A$2:$E$180,5,FALSE())=0,"",VLOOKUP($C6287,薬効分類マスタ!$A$2:$E$180,5,FALSE())),"")</f>
        <v/>
      </c>
      <c r="L6287" s="17"/>
      <c r="M6287" s="0" t="str">
        <f aca="false">IF($K6287="","",IF($L6287&lt;&gt;"",$L6287,VLOOKUP($C6287,薬効分類マスタ!$A$2:$F$180,6,FALSE())))</f>
        <v/>
      </c>
      <c r="N6287" s="0" t="str">
        <f aca="false">ASC(G6287)</f>
        <v>JPS半夏瀉心湯ｴｷｽ顆粒〔調剤用〕</v>
      </c>
      <c r="O6287" s="0" t="str">
        <f aca="false">ASC(E6287)</f>
        <v>半夏瀉心湯ｴｷｽ</v>
      </c>
      <c r="P6287" s="16" t="n">
        <f aca="false">N(P6286)+IF($C6287=検索!$B$49,1,0)</f>
        <v>0</v>
      </c>
    </row>
    <row r="6288" customFormat="false" ht="15" hidden="false" customHeight="false" outlineLevel="0" collapsed="false">
      <c r="A6288" s="16" t="s">
        <v>221</v>
      </c>
      <c r="B6288" s="0" t="s">
        <v>14410</v>
      </c>
      <c r="C6288" s="0" t="n">
        <v>520</v>
      </c>
      <c r="D6288" s="0" t="str">
        <f aca="false">IFERROR(VLOOKUP($C6288,薬効分類マスタ!$A$2:$B$180,2,FALSE()),"未登録")</f>
        <v>漢方製剤</v>
      </c>
      <c r="E6288" s="16" t="s">
        <v>14396</v>
      </c>
      <c r="F6288" s="16" t="s">
        <v>224</v>
      </c>
      <c r="G6288" s="16" t="s">
        <v>14411</v>
      </c>
      <c r="H6288" s="16" t="s">
        <v>13451</v>
      </c>
      <c r="I6288" s="0" t="n">
        <v>15.5</v>
      </c>
      <c r="K6288" s="0" t="str">
        <f aca="false">IFERROR(IF(VLOOKUP($C6288,薬効分類マスタ!$A$2:$E$180,5,FALSE())=0,"",VLOOKUP($C6288,薬効分類マスタ!$A$2:$E$180,5,FALSE())),"")</f>
        <v/>
      </c>
      <c r="L6288" s="17"/>
      <c r="M6288" s="0" t="str">
        <f aca="false">IF($K6288="","",IF($L6288&lt;&gt;"",$L6288,VLOOKUP($C6288,薬効分類マスタ!$A$2:$F$180,6,FALSE())))</f>
        <v/>
      </c>
      <c r="N6288" s="0" t="str">
        <f aca="false">ASC(G6288)</f>
        <v>太虎堂の半夏瀉心湯ｴｷｽ顆粒</v>
      </c>
      <c r="O6288" s="0" t="str">
        <f aca="false">ASC(E6288)</f>
        <v>半夏瀉心湯ｴｷｽ</v>
      </c>
      <c r="P6288" s="16" t="n">
        <f aca="false">N(P6287)+IF($C6288=検索!$B$49,1,0)</f>
        <v>0</v>
      </c>
    </row>
    <row r="6289" customFormat="false" ht="15" hidden="false" customHeight="false" outlineLevel="0" collapsed="false">
      <c r="A6289" s="16" t="s">
        <v>221</v>
      </c>
      <c r="B6289" s="0" t="s">
        <v>14412</v>
      </c>
      <c r="C6289" s="0" t="n">
        <v>520</v>
      </c>
      <c r="D6289" s="0" t="str">
        <f aca="false">IFERROR(VLOOKUP($C6289,薬効分類マスタ!$A$2:$B$180,2,FALSE()),"未登録")</f>
        <v>漢方製剤</v>
      </c>
      <c r="E6289" s="16" t="s">
        <v>14396</v>
      </c>
      <c r="F6289" s="16" t="s">
        <v>224</v>
      </c>
      <c r="G6289" s="16" t="s">
        <v>14413</v>
      </c>
      <c r="H6289" s="16" t="s">
        <v>9549</v>
      </c>
      <c r="I6289" s="0" t="n">
        <v>22.3</v>
      </c>
      <c r="K6289" s="0" t="str">
        <f aca="false">IFERROR(IF(VLOOKUP($C6289,薬効分類マスタ!$A$2:$E$180,5,FALSE())=0,"",VLOOKUP($C6289,薬効分類マスタ!$A$2:$E$180,5,FALSE())),"")</f>
        <v/>
      </c>
      <c r="L6289" s="17"/>
      <c r="M6289" s="0" t="str">
        <f aca="false">IF($K6289="","",IF($L6289&lt;&gt;"",$L6289,VLOOKUP($C6289,薬効分類マスタ!$A$2:$F$180,6,FALSE())))</f>
        <v/>
      </c>
      <c r="N6289" s="0" t="str">
        <f aca="false">ASC(G6289)</f>
        <v>ﾂﾑﾗ半夏瀉心湯ｴｷｽ顆粒(医療用)</v>
      </c>
      <c r="O6289" s="0" t="str">
        <f aca="false">ASC(E6289)</f>
        <v>半夏瀉心湯ｴｷｽ</v>
      </c>
      <c r="P6289" s="16" t="n">
        <f aca="false">N(P6288)+IF($C6289=検索!$B$49,1,0)</f>
        <v>0</v>
      </c>
    </row>
    <row r="6290" customFormat="false" ht="15" hidden="false" customHeight="false" outlineLevel="0" collapsed="false">
      <c r="A6290" s="16" t="s">
        <v>221</v>
      </c>
      <c r="B6290" s="0" t="s">
        <v>14414</v>
      </c>
      <c r="C6290" s="0" t="n">
        <v>520</v>
      </c>
      <c r="D6290" s="0" t="str">
        <f aca="false">IFERROR(VLOOKUP($C6290,薬効分類マスタ!$A$2:$B$180,2,FALSE()),"未登録")</f>
        <v>漢方製剤</v>
      </c>
      <c r="E6290" s="16" t="s">
        <v>14396</v>
      </c>
      <c r="F6290" s="16" t="s">
        <v>224</v>
      </c>
      <c r="G6290" s="16" t="s">
        <v>14415</v>
      </c>
      <c r="H6290" s="16" t="s">
        <v>7659</v>
      </c>
      <c r="I6290" s="0" t="n">
        <v>13.3</v>
      </c>
      <c r="K6290" s="0" t="str">
        <f aca="false">IFERROR(IF(VLOOKUP($C6290,薬効分類マスタ!$A$2:$E$180,5,FALSE())=0,"",VLOOKUP($C6290,薬効分類マスタ!$A$2:$E$180,5,FALSE())),"")</f>
        <v/>
      </c>
      <c r="L6290" s="17"/>
      <c r="M6290" s="0" t="str">
        <f aca="false">IF($K6290="","",IF($L6290&lt;&gt;"",$L6290,VLOOKUP($C6290,薬効分類マスタ!$A$2:$F$180,6,FALSE())))</f>
        <v/>
      </c>
      <c r="N6290" s="0" t="str">
        <f aca="false">ASC(G6290)</f>
        <v>本草半夏瀉心湯ｴｷｽ顆粒-M</v>
      </c>
      <c r="O6290" s="0" t="str">
        <f aca="false">ASC(E6290)</f>
        <v>半夏瀉心湯ｴｷｽ</v>
      </c>
      <c r="P6290" s="16" t="n">
        <f aca="false">N(P6289)+IF($C6290=検索!$B$49,1,0)</f>
        <v>0</v>
      </c>
    </row>
    <row r="6291" customFormat="false" ht="15" hidden="false" customHeight="false" outlineLevel="0" collapsed="false">
      <c r="A6291" s="16" t="s">
        <v>221</v>
      </c>
      <c r="B6291" s="0" t="s">
        <v>14416</v>
      </c>
      <c r="C6291" s="0" t="n">
        <v>520</v>
      </c>
      <c r="D6291" s="0" t="str">
        <f aca="false">IFERROR(VLOOKUP($C6291,薬効分類マスタ!$A$2:$B$180,2,FALSE()),"未登録")</f>
        <v>漢方製剤</v>
      </c>
      <c r="E6291" s="16" t="s">
        <v>14396</v>
      </c>
      <c r="F6291" s="16" t="s">
        <v>1027</v>
      </c>
      <c r="G6291" s="16" t="s">
        <v>14417</v>
      </c>
      <c r="H6291" s="16" t="s">
        <v>13422</v>
      </c>
      <c r="I6291" s="0" t="n">
        <v>9.7</v>
      </c>
      <c r="K6291" s="0" t="str">
        <f aca="false">IFERROR(IF(VLOOKUP($C6291,薬効分類マスタ!$A$2:$E$180,5,FALSE())=0,"",VLOOKUP($C6291,薬効分類マスタ!$A$2:$E$180,5,FALSE())),"")</f>
        <v/>
      </c>
      <c r="L6291" s="17"/>
      <c r="M6291" s="0" t="str">
        <f aca="false">IF($K6291="","",IF($L6291&lt;&gt;"",$L6291,VLOOKUP($C6291,薬効分類マスタ!$A$2:$F$180,6,FALSE())))</f>
        <v/>
      </c>
      <c r="N6291" s="0" t="str">
        <f aca="false">ASC(G6291)</f>
        <v>ｸﾗｼｴ半夏瀉心湯ｴｷｽ錠</v>
      </c>
      <c r="O6291" s="0" t="str">
        <f aca="false">ASC(E6291)</f>
        <v>半夏瀉心湯ｴｷｽ</v>
      </c>
      <c r="P6291" s="16" t="n">
        <f aca="false">N(P6290)+IF($C6291=検索!$B$49,1,0)</f>
        <v>0</v>
      </c>
    </row>
    <row r="6292" customFormat="false" ht="15" hidden="false" customHeight="false" outlineLevel="0" collapsed="false">
      <c r="A6292" s="16" t="s">
        <v>221</v>
      </c>
      <c r="B6292" s="0" t="s">
        <v>14418</v>
      </c>
      <c r="C6292" s="0" t="n">
        <v>520</v>
      </c>
      <c r="D6292" s="0" t="str">
        <f aca="false">IFERROR(VLOOKUP($C6292,薬効分類マスタ!$A$2:$B$180,2,FALSE()),"未登録")</f>
        <v>漢方製剤</v>
      </c>
      <c r="E6292" s="16" t="s">
        <v>14419</v>
      </c>
      <c r="F6292" s="16" t="s">
        <v>224</v>
      </c>
      <c r="G6292" s="16" t="s">
        <v>14420</v>
      </c>
      <c r="H6292" s="16" t="s">
        <v>13369</v>
      </c>
      <c r="I6292" s="0" t="n">
        <v>13.5</v>
      </c>
      <c r="K6292" s="0" t="str">
        <f aca="false">IFERROR(IF(VLOOKUP($C6292,薬効分類マスタ!$A$2:$E$180,5,FALSE())=0,"",VLOOKUP($C6292,薬効分類マスタ!$A$2:$E$180,5,FALSE())),"")</f>
        <v/>
      </c>
      <c r="L6292" s="17"/>
      <c r="M6292" s="0" t="str">
        <f aca="false">IF($K6292="","",IF($L6292&lt;&gt;"",$L6292,VLOOKUP($C6292,薬効分類マスタ!$A$2:$F$180,6,FALSE())))</f>
        <v/>
      </c>
      <c r="N6292" s="0" t="str">
        <f aca="false">ASC(G6292)</f>
        <v>ｺﾀﾛｰ半夏白朮天麻湯ｴｷｽ細粒</v>
      </c>
      <c r="O6292" s="0" t="str">
        <f aca="false">ASC(E6292)</f>
        <v>半夏白朮天麻湯ｴｷｽ</v>
      </c>
      <c r="P6292" s="16" t="n">
        <f aca="false">N(P6291)+IF($C6292=検索!$B$49,1,0)</f>
        <v>0</v>
      </c>
    </row>
    <row r="6293" customFormat="false" ht="15" hidden="false" customHeight="false" outlineLevel="0" collapsed="false">
      <c r="A6293" s="16" t="s">
        <v>221</v>
      </c>
      <c r="B6293" s="0" t="s">
        <v>14421</v>
      </c>
      <c r="C6293" s="0" t="n">
        <v>520</v>
      </c>
      <c r="D6293" s="0" t="str">
        <f aca="false">IFERROR(VLOOKUP($C6293,薬効分類マスタ!$A$2:$B$180,2,FALSE()),"未登録")</f>
        <v>漢方製剤</v>
      </c>
      <c r="E6293" s="16" t="s">
        <v>14419</v>
      </c>
      <c r="F6293" s="16" t="s">
        <v>224</v>
      </c>
      <c r="G6293" s="16" t="s">
        <v>14422</v>
      </c>
      <c r="H6293" s="16" t="s">
        <v>12963</v>
      </c>
      <c r="I6293" s="0" t="n">
        <v>16</v>
      </c>
      <c r="K6293" s="0" t="str">
        <f aca="false">IFERROR(IF(VLOOKUP($C6293,薬効分類マスタ!$A$2:$E$180,5,FALSE())=0,"",VLOOKUP($C6293,薬効分類マスタ!$A$2:$E$180,5,FALSE())),"")</f>
        <v/>
      </c>
      <c r="L6293" s="17"/>
      <c r="M6293" s="0" t="str">
        <f aca="false">IF($K6293="","",IF($L6293&lt;&gt;"",$L6293,VLOOKUP($C6293,薬効分類マスタ!$A$2:$F$180,6,FALSE())))</f>
        <v/>
      </c>
      <c r="N6293" s="0" t="str">
        <f aca="false">ASC(G6293)</f>
        <v>三和半夏白朮天麻湯ｴｷｽ細粒</v>
      </c>
      <c r="O6293" s="0" t="str">
        <f aca="false">ASC(E6293)</f>
        <v>半夏白朮天麻湯ｴｷｽ</v>
      </c>
      <c r="P6293" s="16" t="n">
        <f aca="false">N(P6292)+IF($C6293=検索!$B$49,1,0)</f>
        <v>0</v>
      </c>
    </row>
    <row r="6294" customFormat="false" ht="15" hidden="false" customHeight="false" outlineLevel="0" collapsed="false">
      <c r="A6294" s="16" t="s">
        <v>221</v>
      </c>
      <c r="B6294" s="0" t="s">
        <v>14423</v>
      </c>
      <c r="C6294" s="0" t="n">
        <v>520</v>
      </c>
      <c r="D6294" s="0" t="str">
        <f aca="false">IFERROR(VLOOKUP($C6294,薬効分類マスタ!$A$2:$B$180,2,FALSE()),"未登録")</f>
        <v>漢方製剤</v>
      </c>
      <c r="E6294" s="16" t="s">
        <v>14419</v>
      </c>
      <c r="F6294" s="16" t="s">
        <v>224</v>
      </c>
      <c r="G6294" s="16" t="s">
        <v>14424</v>
      </c>
      <c r="H6294" s="16" t="s">
        <v>13422</v>
      </c>
      <c r="I6294" s="0" t="n">
        <v>23.6</v>
      </c>
      <c r="K6294" s="0" t="str">
        <f aca="false">IFERROR(IF(VLOOKUP($C6294,薬効分類マスタ!$A$2:$E$180,5,FALSE())=0,"",VLOOKUP($C6294,薬効分類マスタ!$A$2:$E$180,5,FALSE())),"")</f>
        <v/>
      </c>
      <c r="L6294" s="17"/>
      <c r="M6294" s="0" t="str">
        <f aca="false">IF($K6294="","",IF($L6294&lt;&gt;"",$L6294,VLOOKUP($C6294,薬効分類マスタ!$A$2:$F$180,6,FALSE())))</f>
        <v/>
      </c>
      <c r="N6294" s="0" t="str">
        <f aca="false">ASC(G6294)</f>
        <v>ｸﾗｼｴ半夏白朮天麻湯ｴｷｽ細粒</v>
      </c>
      <c r="O6294" s="0" t="str">
        <f aca="false">ASC(E6294)</f>
        <v>半夏白朮天麻湯ｴｷｽ</v>
      </c>
      <c r="P6294" s="16" t="n">
        <f aca="false">N(P6293)+IF($C6294=検索!$B$49,1,0)</f>
        <v>0</v>
      </c>
    </row>
    <row r="6295" customFormat="false" ht="15" hidden="false" customHeight="false" outlineLevel="0" collapsed="false">
      <c r="A6295" s="16" t="s">
        <v>221</v>
      </c>
      <c r="B6295" s="0" t="s">
        <v>14425</v>
      </c>
      <c r="C6295" s="0" t="n">
        <v>520</v>
      </c>
      <c r="D6295" s="0" t="str">
        <f aca="false">IFERROR(VLOOKUP($C6295,薬効分類マスタ!$A$2:$B$180,2,FALSE()),"未登録")</f>
        <v>漢方製剤</v>
      </c>
      <c r="E6295" s="16" t="s">
        <v>14419</v>
      </c>
      <c r="F6295" s="16" t="s">
        <v>224</v>
      </c>
      <c r="G6295" s="16" t="s">
        <v>14426</v>
      </c>
      <c r="H6295" s="16" t="s">
        <v>9549</v>
      </c>
      <c r="I6295" s="0" t="n">
        <v>23.2</v>
      </c>
      <c r="K6295" s="0" t="str">
        <f aca="false">IFERROR(IF(VLOOKUP($C6295,薬効分類マスタ!$A$2:$E$180,5,FALSE())=0,"",VLOOKUP($C6295,薬効分類マスタ!$A$2:$E$180,5,FALSE())),"")</f>
        <v/>
      </c>
      <c r="L6295" s="17"/>
      <c r="M6295" s="0" t="str">
        <f aca="false">IF($K6295="","",IF($L6295&lt;&gt;"",$L6295,VLOOKUP($C6295,薬効分類マスタ!$A$2:$F$180,6,FALSE())))</f>
        <v/>
      </c>
      <c r="N6295" s="0" t="str">
        <f aca="false">ASC(G6295)</f>
        <v>ﾂﾑﾗ半夏白朮天麻湯ｴｷｽ顆粒(医療用)</v>
      </c>
      <c r="O6295" s="0" t="str">
        <f aca="false">ASC(E6295)</f>
        <v>半夏白朮天麻湯ｴｷｽ</v>
      </c>
      <c r="P6295" s="16" t="n">
        <f aca="false">N(P6294)+IF($C6295=検索!$B$49,1,0)</f>
        <v>0</v>
      </c>
    </row>
    <row r="6296" customFormat="false" ht="15" hidden="false" customHeight="false" outlineLevel="0" collapsed="false">
      <c r="A6296" s="16" t="s">
        <v>221</v>
      </c>
      <c r="B6296" s="0" t="s">
        <v>14427</v>
      </c>
      <c r="C6296" s="0" t="n">
        <v>520</v>
      </c>
      <c r="D6296" s="0" t="str">
        <f aca="false">IFERROR(VLOOKUP($C6296,薬効分類マスタ!$A$2:$B$180,2,FALSE()),"未登録")</f>
        <v>漢方製剤</v>
      </c>
      <c r="E6296" s="16" t="s">
        <v>14428</v>
      </c>
      <c r="F6296" s="16" t="s">
        <v>224</v>
      </c>
      <c r="G6296" s="16" t="s">
        <v>14429</v>
      </c>
      <c r="H6296" s="16" t="s">
        <v>13369</v>
      </c>
      <c r="I6296" s="0" t="n">
        <v>9.1</v>
      </c>
      <c r="K6296" s="0" t="str">
        <f aca="false">IFERROR(IF(VLOOKUP($C6296,薬効分類マスタ!$A$2:$E$180,5,FALSE())=0,"",VLOOKUP($C6296,薬効分類マスタ!$A$2:$E$180,5,FALSE())),"")</f>
        <v/>
      </c>
      <c r="L6296" s="17"/>
      <c r="M6296" s="0" t="str">
        <f aca="false">IF($K6296="","",IF($L6296&lt;&gt;"",$L6296,VLOOKUP($C6296,薬効分類マスタ!$A$2:$F$180,6,FALSE())))</f>
        <v/>
      </c>
      <c r="N6296" s="0" t="str">
        <f aca="false">ASC(G6296)</f>
        <v>ｺﾀﾛｰ白虎加人参湯ｴｷｽ細粒</v>
      </c>
      <c r="O6296" s="0" t="str">
        <f aca="false">ASC(E6296)</f>
        <v>白虎加人参湯ｴｷｽ</v>
      </c>
      <c r="P6296" s="16" t="n">
        <f aca="false">N(P6295)+IF($C6296=検索!$B$49,1,0)</f>
        <v>0</v>
      </c>
    </row>
    <row r="6297" customFormat="false" ht="15" hidden="false" customHeight="false" outlineLevel="0" collapsed="false">
      <c r="A6297" s="16" t="s">
        <v>221</v>
      </c>
      <c r="B6297" s="0" t="s">
        <v>14430</v>
      </c>
      <c r="C6297" s="0" t="n">
        <v>520</v>
      </c>
      <c r="D6297" s="0" t="str">
        <f aca="false">IFERROR(VLOOKUP($C6297,薬効分類マスタ!$A$2:$B$180,2,FALSE()),"未登録")</f>
        <v>漢方製剤</v>
      </c>
      <c r="E6297" s="16" t="s">
        <v>14428</v>
      </c>
      <c r="F6297" s="16" t="s">
        <v>224</v>
      </c>
      <c r="G6297" s="16" t="s">
        <v>14431</v>
      </c>
      <c r="H6297" s="16" t="s">
        <v>13375</v>
      </c>
      <c r="I6297" s="0" t="n">
        <v>25.1</v>
      </c>
      <c r="K6297" s="0" t="str">
        <f aca="false">IFERROR(IF(VLOOKUP($C6297,薬効分類マスタ!$A$2:$E$180,5,FALSE())=0,"",VLOOKUP($C6297,薬効分類マスタ!$A$2:$E$180,5,FALSE())),"")</f>
        <v/>
      </c>
      <c r="L6297" s="17"/>
      <c r="M6297" s="0" t="str">
        <f aca="false">IF($K6297="","",IF($L6297&lt;&gt;"",$L6297,VLOOKUP($C6297,薬効分類マスタ!$A$2:$F$180,6,FALSE())))</f>
        <v/>
      </c>
      <c r="N6297" s="0" t="str">
        <f aca="false">ASC(G6297)</f>
        <v>ｸﾗｼｴ白虎加人参湯ｴｷｽ細粒</v>
      </c>
      <c r="O6297" s="0" t="str">
        <f aca="false">ASC(E6297)</f>
        <v>白虎加人参湯ｴｷｽ</v>
      </c>
      <c r="P6297" s="16" t="n">
        <f aca="false">N(P6296)+IF($C6297=検索!$B$49,1,0)</f>
        <v>0</v>
      </c>
    </row>
    <row r="6298" customFormat="false" ht="15" hidden="false" customHeight="false" outlineLevel="0" collapsed="false">
      <c r="A6298" s="16" t="s">
        <v>221</v>
      </c>
      <c r="B6298" s="0" t="s">
        <v>14432</v>
      </c>
      <c r="C6298" s="0" t="n">
        <v>520</v>
      </c>
      <c r="D6298" s="0" t="str">
        <f aca="false">IFERROR(VLOOKUP($C6298,薬効分類マスタ!$A$2:$B$180,2,FALSE()),"未登録")</f>
        <v>漢方製剤</v>
      </c>
      <c r="E6298" s="16" t="s">
        <v>14428</v>
      </c>
      <c r="F6298" s="16" t="s">
        <v>224</v>
      </c>
      <c r="G6298" s="16" t="s">
        <v>14433</v>
      </c>
      <c r="H6298" s="16" t="s">
        <v>9549</v>
      </c>
      <c r="I6298" s="0" t="n">
        <v>17.7</v>
      </c>
      <c r="K6298" s="0" t="str">
        <f aca="false">IFERROR(IF(VLOOKUP($C6298,薬効分類マスタ!$A$2:$E$180,5,FALSE())=0,"",VLOOKUP($C6298,薬効分類マスタ!$A$2:$E$180,5,FALSE())),"")</f>
        <v/>
      </c>
      <c r="L6298" s="17"/>
      <c r="M6298" s="0" t="str">
        <f aca="false">IF($K6298="","",IF($L6298&lt;&gt;"",$L6298,VLOOKUP($C6298,薬効分類マスタ!$A$2:$F$180,6,FALSE())))</f>
        <v/>
      </c>
      <c r="N6298" s="0" t="str">
        <f aca="false">ASC(G6298)</f>
        <v>ﾂﾑﾗ白虎加人参湯ｴｷｽ顆粒(医療用)</v>
      </c>
      <c r="O6298" s="0" t="str">
        <f aca="false">ASC(E6298)</f>
        <v>白虎加人参湯ｴｷｽ</v>
      </c>
      <c r="P6298" s="16" t="n">
        <f aca="false">N(P6297)+IF($C6298=検索!$B$49,1,0)</f>
        <v>0</v>
      </c>
    </row>
    <row r="6299" customFormat="false" ht="15" hidden="false" customHeight="false" outlineLevel="0" collapsed="false">
      <c r="A6299" s="16" t="s">
        <v>221</v>
      </c>
      <c r="B6299" s="0" t="s">
        <v>14434</v>
      </c>
      <c r="C6299" s="0" t="n">
        <v>520</v>
      </c>
      <c r="D6299" s="0" t="str">
        <f aca="false">IFERROR(VLOOKUP($C6299,薬効分類マスタ!$A$2:$B$180,2,FALSE()),"未登録")</f>
        <v>漢方製剤</v>
      </c>
      <c r="E6299" s="16" t="s">
        <v>14428</v>
      </c>
      <c r="F6299" s="16" t="s">
        <v>1027</v>
      </c>
      <c r="G6299" s="16" t="s">
        <v>14435</v>
      </c>
      <c r="H6299" s="16" t="s">
        <v>13422</v>
      </c>
      <c r="I6299" s="0" t="n">
        <v>13.5</v>
      </c>
      <c r="K6299" s="0" t="str">
        <f aca="false">IFERROR(IF(VLOOKUP($C6299,薬効分類マスタ!$A$2:$E$180,5,FALSE())=0,"",VLOOKUP($C6299,薬効分類マスタ!$A$2:$E$180,5,FALSE())),"")</f>
        <v/>
      </c>
      <c r="L6299" s="17"/>
      <c r="M6299" s="0" t="str">
        <f aca="false">IF($K6299="","",IF($L6299&lt;&gt;"",$L6299,VLOOKUP($C6299,薬効分類マスタ!$A$2:$F$180,6,FALSE())))</f>
        <v/>
      </c>
      <c r="N6299" s="0" t="str">
        <f aca="false">ASC(G6299)</f>
        <v>ｸﾗｼｴ白虎加人参湯ｴｷｽ錠</v>
      </c>
      <c r="O6299" s="0" t="str">
        <f aca="false">ASC(E6299)</f>
        <v>白虎加人参湯ｴｷｽ</v>
      </c>
      <c r="P6299" s="16" t="n">
        <f aca="false">N(P6298)+IF($C6299=検索!$B$49,1,0)</f>
        <v>0</v>
      </c>
    </row>
    <row r="6300" customFormat="false" ht="15" hidden="false" customHeight="false" outlineLevel="0" collapsed="false">
      <c r="A6300" s="16" t="s">
        <v>221</v>
      </c>
      <c r="B6300" s="0" t="s">
        <v>14436</v>
      </c>
      <c r="C6300" s="0" t="n">
        <v>520</v>
      </c>
      <c r="D6300" s="0" t="str">
        <f aca="false">IFERROR(VLOOKUP($C6300,薬効分類マスタ!$A$2:$B$180,2,FALSE()),"未登録")</f>
        <v>漢方製剤</v>
      </c>
      <c r="E6300" s="16" t="s">
        <v>14437</v>
      </c>
      <c r="F6300" s="16" t="s">
        <v>224</v>
      </c>
      <c r="G6300" s="16" t="s">
        <v>14438</v>
      </c>
      <c r="H6300" s="16" t="s">
        <v>13369</v>
      </c>
      <c r="I6300" s="0" t="n">
        <v>22.4</v>
      </c>
      <c r="K6300" s="0" t="str">
        <f aca="false">IFERROR(IF(VLOOKUP($C6300,薬効分類マスタ!$A$2:$E$180,5,FALSE())=0,"",VLOOKUP($C6300,薬効分類マスタ!$A$2:$E$180,5,FALSE())),"")</f>
        <v/>
      </c>
      <c r="L6300" s="17"/>
      <c r="M6300" s="0" t="str">
        <f aca="false">IF($K6300="","",IF($L6300&lt;&gt;"",$L6300,VLOOKUP($C6300,薬効分類マスタ!$A$2:$F$180,6,FALSE())))</f>
        <v/>
      </c>
      <c r="N6300" s="0" t="str">
        <f aca="false">ASC(G6300)</f>
        <v>ｺﾀﾛｰ茯苓飲ｴｷｽ細粒</v>
      </c>
      <c r="O6300" s="0" t="str">
        <f aca="false">ASC(E6300)</f>
        <v>茯苓飲ｴｷｽ</v>
      </c>
      <c r="P6300" s="16" t="n">
        <f aca="false">N(P6299)+IF($C6300=検索!$B$49,1,0)</f>
        <v>0</v>
      </c>
    </row>
    <row r="6301" customFormat="false" ht="15" hidden="false" customHeight="false" outlineLevel="0" collapsed="false">
      <c r="A6301" s="16" t="s">
        <v>221</v>
      </c>
      <c r="B6301" s="0" t="s">
        <v>14439</v>
      </c>
      <c r="C6301" s="0" t="n">
        <v>520</v>
      </c>
      <c r="D6301" s="0" t="str">
        <f aca="false">IFERROR(VLOOKUP($C6301,薬効分類マスタ!$A$2:$B$180,2,FALSE()),"未登録")</f>
        <v>漢方製剤</v>
      </c>
      <c r="E6301" s="16" t="s">
        <v>14437</v>
      </c>
      <c r="F6301" s="16" t="s">
        <v>224</v>
      </c>
      <c r="G6301" s="16" t="s">
        <v>14440</v>
      </c>
      <c r="H6301" s="16" t="s">
        <v>9549</v>
      </c>
      <c r="I6301" s="0" t="n">
        <v>21.6</v>
      </c>
      <c r="K6301" s="0" t="str">
        <f aca="false">IFERROR(IF(VLOOKUP($C6301,薬効分類マスタ!$A$2:$E$180,5,FALSE())=0,"",VLOOKUP($C6301,薬効分類マスタ!$A$2:$E$180,5,FALSE())),"")</f>
        <v/>
      </c>
      <c r="L6301" s="17"/>
      <c r="M6301" s="0" t="str">
        <f aca="false">IF($K6301="","",IF($L6301&lt;&gt;"",$L6301,VLOOKUP($C6301,薬効分類マスタ!$A$2:$F$180,6,FALSE())))</f>
        <v/>
      </c>
      <c r="N6301" s="0" t="str">
        <f aca="false">ASC(G6301)</f>
        <v>ﾂﾑﾗ茯苓飲ｴｷｽ顆粒(医療用)</v>
      </c>
      <c r="O6301" s="0" t="str">
        <f aca="false">ASC(E6301)</f>
        <v>茯苓飲ｴｷｽ</v>
      </c>
      <c r="P6301" s="16" t="n">
        <f aca="false">N(P6300)+IF($C6301=検索!$B$49,1,0)</f>
        <v>0</v>
      </c>
    </row>
    <row r="6302" customFormat="false" ht="15" hidden="false" customHeight="false" outlineLevel="0" collapsed="false">
      <c r="A6302" s="16" t="s">
        <v>221</v>
      </c>
      <c r="B6302" s="0" t="s">
        <v>14441</v>
      </c>
      <c r="C6302" s="0" t="n">
        <v>520</v>
      </c>
      <c r="D6302" s="0" t="str">
        <f aca="false">IFERROR(VLOOKUP($C6302,薬効分類マスタ!$A$2:$B$180,2,FALSE()),"未登録")</f>
        <v>漢方製剤</v>
      </c>
      <c r="E6302" s="16" t="s">
        <v>14442</v>
      </c>
      <c r="F6302" s="16" t="s">
        <v>224</v>
      </c>
      <c r="G6302" s="16" t="s">
        <v>14443</v>
      </c>
      <c r="H6302" s="16" t="s">
        <v>9549</v>
      </c>
      <c r="I6302" s="0" t="n">
        <v>31.2</v>
      </c>
      <c r="K6302" s="0" t="str">
        <f aca="false">IFERROR(IF(VLOOKUP($C6302,薬効分類マスタ!$A$2:$E$180,5,FALSE())=0,"",VLOOKUP($C6302,薬効分類マスタ!$A$2:$E$180,5,FALSE())),"")</f>
        <v/>
      </c>
      <c r="L6302" s="17"/>
      <c r="M6302" s="0" t="str">
        <f aca="false">IF($K6302="","",IF($L6302&lt;&gt;"",$L6302,VLOOKUP($C6302,薬効分類マスタ!$A$2:$F$180,6,FALSE())))</f>
        <v/>
      </c>
      <c r="N6302" s="0" t="str">
        <f aca="false">ASC(G6302)</f>
        <v>ﾂﾑﾗ茯苓飲合半夏厚朴湯ｴｷｽ顆粒(医療用)</v>
      </c>
      <c r="O6302" s="0" t="str">
        <f aca="false">ASC(E6302)</f>
        <v>茯苓飲合半夏厚朴湯ｴｷｽ</v>
      </c>
      <c r="P6302" s="16" t="n">
        <f aca="false">N(P6301)+IF($C6302=検索!$B$49,1,0)</f>
        <v>0</v>
      </c>
    </row>
    <row r="6303" customFormat="false" ht="15" hidden="false" customHeight="false" outlineLevel="0" collapsed="false">
      <c r="A6303" s="16" t="s">
        <v>221</v>
      </c>
      <c r="B6303" s="0" t="s">
        <v>14444</v>
      </c>
      <c r="C6303" s="0" t="n">
        <v>520</v>
      </c>
      <c r="D6303" s="0" t="str">
        <f aca="false">IFERROR(VLOOKUP($C6303,薬効分類マスタ!$A$2:$B$180,2,FALSE()),"未登録")</f>
        <v>漢方製剤</v>
      </c>
      <c r="E6303" s="16" t="s">
        <v>14445</v>
      </c>
      <c r="F6303" s="16" t="s">
        <v>224</v>
      </c>
      <c r="G6303" s="16" t="s">
        <v>14446</v>
      </c>
      <c r="H6303" s="16" t="s">
        <v>13369</v>
      </c>
      <c r="I6303" s="0" t="n">
        <v>10.1</v>
      </c>
      <c r="K6303" s="0" t="str">
        <f aca="false">IFERROR(IF(VLOOKUP($C6303,薬効分類マスタ!$A$2:$E$180,5,FALSE())=0,"",VLOOKUP($C6303,薬効分類マスタ!$A$2:$E$180,5,FALSE())),"")</f>
        <v/>
      </c>
      <c r="L6303" s="17"/>
      <c r="M6303" s="0" t="str">
        <f aca="false">IF($K6303="","",IF($L6303&lt;&gt;"",$L6303,VLOOKUP($C6303,薬効分類マスタ!$A$2:$F$180,6,FALSE())))</f>
        <v/>
      </c>
      <c r="N6303" s="0" t="str">
        <f aca="false">ASC(G6303)</f>
        <v>ｺﾀﾛｰ平胃散ｴｷｽ細粒</v>
      </c>
      <c r="O6303" s="0" t="str">
        <f aca="false">ASC(E6303)</f>
        <v>平胃散ｴｷｽ</v>
      </c>
      <c r="P6303" s="16" t="n">
        <f aca="false">N(P6302)+IF($C6303=検索!$B$49,1,0)</f>
        <v>0</v>
      </c>
    </row>
    <row r="6304" customFormat="false" ht="15" hidden="false" customHeight="false" outlineLevel="0" collapsed="false">
      <c r="A6304" s="16" t="s">
        <v>221</v>
      </c>
      <c r="B6304" s="0" t="s">
        <v>14447</v>
      </c>
      <c r="C6304" s="0" t="n">
        <v>520</v>
      </c>
      <c r="D6304" s="0" t="str">
        <f aca="false">IFERROR(VLOOKUP($C6304,薬効分類マスタ!$A$2:$B$180,2,FALSE()),"未登録")</f>
        <v>漢方製剤</v>
      </c>
      <c r="E6304" s="16" t="s">
        <v>14445</v>
      </c>
      <c r="F6304" s="16" t="s">
        <v>224</v>
      </c>
      <c r="G6304" s="16" t="s">
        <v>14448</v>
      </c>
      <c r="H6304" s="16" t="s">
        <v>13378</v>
      </c>
      <c r="I6304" s="0" t="n">
        <v>8.9</v>
      </c>
      <c r="K6304" s="0" t="str">
        <f aca="false">IFERROR(IF(VLOOKUP($C6304,薬効分類マスタ!$A$2:$E$180,5,FALSE())=0,"",VLOOKUP($C6304,薬効分類マスタ!$A$2:$E$180,5,FALSE())),"")</f>
        <v/>
      </c>
      <c r="L6304" s="17"/>
      <c r="M6304" s="0" t="str">
        <f aca="false">IF($K6304="","",IF($L6304&lt;&gt;"",$L6304,VLOOKUP($C6304,薬効分類マスタ!$A$2:$F$180,6,FALSE())))</f>
        <v/>
      </c>
      <c r="N6304" s="0" t="str">
        <f aca="false">ASC(G6304)</f>
        <v>ｵｰｽｷﾞ平胃散料ｴｷｽG</v>
      </c>
      <c r="O6304" s="0" t="str">
        <f aca="false">ASC(E6304)</f>
        <v>平胃散ｴｷｽ</v>
      </c>
      <c r="P6304" s="16" t="n">
        <f aca="false">N(P6303)+IF($C6304=検索!$B$49,1,0)</f>
        <v>0</v>
      </c>
    </row>
    <row r="6305" customFormat="false" ht="15" hidden="false" customHeight="false" outlineLevel="0" collapsed="false">
      <c r="A6305" s="16" t="s">
        <v>221</v>
      </c>
      <c r="B6305" s="0" t="s">
        <v>14449</v>
      </c>
      <c r="C6305" s="0" t="n">
        <v>520</v>
      </c>
      <c r="D6305" s="0" t="str">
        <f aca="false">IFERROR(VLOOKUP($C6305,薬効分類マスタ!$A$2:$B$180,2,FALSE()),"未登録")</f>
        <v>漢方製剤</v>
      </c>
      <c r="E6305" s="16" t="s">
        <v>14445</v>
      </c>
      <c r="F6305" s="16" t="s">
        <v>224</v>
      </c>
      <c r="G6305" s="16" t="s">
        <v>14450</v>
      </c>
      <c r="H6305" s="16" t="s">
        <v>9549</v>
      </c>
      <c r="I6305" s="0" t="n">
        <v>12.2</v>
      </c>
      <c r="K6305" s="0" t="str">
        <f aca="false">IFERROR(IF(VLOOKUP($C6305,薬効分類マスタ!$A$2:$E$180,5,FALSE())=0,"",VLOOKUP($C6305,薬効分類マスタ!$A$2:$E$180,5,FALSE())),"")</f>
        <v/>
      </c>
      <c r="L6305" s="17"/>
      <c r="M6305" s="0" t="str">
        <f aca="false">IF($K6305="","",IF($L6305&lt;&gt;"",$L6305,VLOOKUP($C6305,薬効分類マスタ!$A$2:$F$180,6,FALSE())))</f>
        <v/>
      </c>
      <c r="N6305" s="0" t="str">
        <f aca="false">ASC(G6305)</f>
        <v>ﾂﾑﾗ平胃散ｴｷｽ顆粒(医療用)</v>
      </c>
      <c r="O6305" s="0" t="str">
        <f aca="false">ASC(E6305)</f>
        <v>平胃散ｴｷｽ</v>
      </c>
      <c r="P6305" s="16" t="n">
        <f aca="false">N(P6304)+IF($C6305=検索!$B$49,1,0)</f>
        <v>0</v>
      </c>
    </row>
    <row r="6306" customFormat="false" ht="15" hidden="false" customHeight="false" outlineLevel="0" collapsed="false">
      <c r="A6306" s="16" t="s">
        <v>221</v>
      </c>
      <c r="B6306" s="0" t="s">
        <v>14451</v>
      </c>
      <c r="C6306" s="0" t="n">
        <v>520</v>
      </c>
      <c r="D6306" s="0" t="str">
        <f aca="false">IFERROR(VLOOKUP($C6306,薬効分類マスタ!$A$2:$B$180,2,FALSE()),"未登録")</f>
        <v>漢方製剤</v>
      </c>
      <c r="E6306" s="16" t="s">
        <v>14445</v>
      </c>
      <c r="F6306" s="16" t="s">
        <v>224</v>
      </c>
      <c r="G6306" s="16" t="s">
        <v>14452</v>
      </c>
      <c r="H6306" s="16" t="s">
        <v>7659</v>
      </c>
      <c r="I6306" s="0" t="n">
        <v>7.1</v>
      </c>
      <c r="K6306" s="0" t="str">
        <f aca="false">IFERROR(IF(VLOOKUP($C6306,薬効分類マスタ!$A$2:$E$180,5,FALSE())=0,"",VLOOKUP($C6306,薬効分類マスタ!$A$2:$E$180,5,FALSE())),"")</f>
        <v/>
      </c>
      <c r="L6306" s="17"/>
      <c r="M6306" s="0" t="str">
        <f aca="false">IF($K6306="","",IF($L6306&lt;&gt;"",$L6306,VLOOKUP($C6306,薬効分類マスタ!$A$2:$F$180,6,FALSE())))</f>
        <v/>
      </c>
      <c r="N6306" s="0" t="str">
        <f aca="false">ASC(G6306)</f>
        <v>本草平胃散料ｴｷｽ顆粒-M</v>
      </c>
      <c r="O6306" s="0" t="str">
        <f aca="false">ASC(E6306)</f>
        <v>平胃散ｴｷｽ</v>
      </c>
      <c r="P6306" s="16" t="n">
        <f aca="false">N(P6305)+IF($C6306=検索!$B$49,1,0)</f>
        <v>0</v>
      </c>
    </row>
    <row r="6307" customFormat="false" ht="15" hidden="false" customHeight="false" outlineLevel="0" collapsed="false">
      <c r="A6307" s="16" t="s">
        <v>221</v>
      </c>
      <c r="B6307" s="0" t="s">
        <v>14453</v>
      </c>
      <c r="C6307" s="0" t="n">
        <v>520</v>
      </c>
      <c r="D6307" s="0" t="str">
        <f aca="false">IFERROR(VLOOKUP($C6307,薬効分類マスタ!$A$2:$B$180,2,FALSE()),"未登録")</f>
        <v>漢方製剤</v>
      </c>
      <c r="E6307" s="16" t="s">
        <v>14454</v>
      </c>
      <c r="F6307" s="16" t="s">
        <v>224</v>
      </c>
      <c r="G6307" s="16" t="s">
        <v>14455</v>
      </c>
      <c r="H6307" s="16" t="s">
        <v>13369</v>
      </c>
      <c r="I6307" s="0" t="n">
        <v>6.9</v>
      </c>
      <c r="K6307" s="0" t="str">
        <f aca="false">IFERROR(IF(VLOOKUP($C6307,薬効分類マスタ!$A$2:$E$180,5,FALSE())=0,"",VLOOKUP($C6307,薬効分類マスタ!$A$2:$E$180,5,FALSE())),"")</f>
        <v/>
      </c>
      <c r="L6307" s="17"/>
      <c r="M6307" s="0" t="str">
        <f aca="false">IF($K6307="","",IF($L6307&lt;&gt;"",$L6307,VLOOKUP($C6307,薬効分類マスタ!$A$2:$F$180,6,FALSE())))</f>
        <v/>
      </c>
      <c r="N6307" s="0" t="str">
        <f aca="false">ASC(G6307)</f>
        <v>ｺﾀﾛｰ防已黄耆湯ｴｷｽ細粒</v>
      </c>
      <c r="O6307" s="0" t="str">
        <f aca="false">ASC(E6307)</f>
        <v>防已黄耆湯ｴｷｽ</v>
      </c>
      <c r="P6307" s="16" t="n">
        <f aca="false">N(P6306)+IF($C6307=検索!$B$49,1,0)</f>
        <v>0</v>
      </c>
    </row>
    <row r="6308" customFormat="false" ht="15" hidden="false" customHeight="false" outlineLevel="0" collapsed="false">
      <c r="A6308" s="16" t="s">
        <v>221</v>
      </c>
      <c r="B6308" s="0" t="s">
        <v>14456</v>
      </c>
      <c r="C6308" s="0" t="n">
        <v>520</v>
      </c>
      <c r="D6308" s="0" t="str">
        <f aca="false">IFERROR(VLOOKUP($C6308,薬効分類マスタ!$A$2:$B$180,2,FALSE()),"未登録")</f>
        <v>漢方製剤</v>
      </c>
      <c r="E6308" s="16" t="s">
        <v>14454</v>
      </c>
      <c r="F6308" s="16" t="s">
        <v>224</v>
      </c>
      <c r="G6308" s="16" t="s">
        <v>14457</v>
      </c>
      <c r="H6308" s="16" t="s">
        <v>13417</v>
      </c>
      <c r="I6308" s="0" t="n">
        <v>9</v>
      </c>
      <c r="K6308" s="0" t="str">
        <f aca="false">IFERROR(IF(VLOOKUP($C6308,薬効分類マスタ!$A$2:$E$180,5,FALSE())=0,"",VLOOKUP($C6308,薬効分類マスタ!$A$2:$E$180,5,FALSE())),"")</f>
        <v/>
      </c>
      <c r="L6308" s="17"/>
      <c r="M6308" s="0" t="str">
        <f aca="false">IF($K6308="","",IF($L6308&lt;&gt;"",$L6308,VLOOKUP($C6308,薬効分類マスタ!$A$2:$F$180,6,FALSE())))</f>
        <v/>
      </c>
      <c r="N6308" s="0" t="str">
        <f aca="false">ASC(G6308)</f>
        <v>ｼﾞｭﾝｺｳ　防已黄耆湯FCｴｷｽ細粒　医療用</v>
      </c>
      <c r="O6308" s="0" t="str">
        <f aca="false">ASC(E6308)</f>
        <v>防已黄耆湯ｴｷｽ</v>
      </c>
      <c r="P6308" s="16" t="n">
        <f aca="false">N(P6307)+IF($C6308=検索!$B$49,1,0)</f>
        <v>0</v>
      </c>
    </row>
    <row r="6309" customFormat="false" ht="15" hidden="false" customHeight="false" outlineLevel="0" collapsed="false">
      <c r="A6309" s="16" t="s">
        <v>221</v>
      </c>
      <c r="B6309" s="0" t="s">
        <v>14458</v>
      </c>
      <c r="C6309" s="0" t="n">
        <v>520</v>
      </c>
      <c r="D6309" s="0" t="str">
        <f aca="false">IFERROR(VLOOKUP($C6309,薬効分類マスタ!$A$2:$B$180,2,FALSE()),"未登録")</f>
        <v>漢方製剤</v>
      </c>
      <c r="E6309" s="16" t="s">
        <v>14454</v>
      </c>
      <c r="F6309" s="16" t="s">
        <v>224</v>
      </c>
      <c r="G6309" s="16" t="s">
        <v>14459</v>
      </c>
      <c r="H6309" s="16" t="s">
        <v>13422</v>
      </c>
      <c r="I6309" s="0" t="n">
        <v>10.1</v>
      </c>
      <c r="K6309" s="0" t="str">
        <f aca="false">IFERROR(IF(VLOOKUP($C6309,薬効分類マスタ!$A$2:$E$180,5,FALSE())=0,"",VLOOKUP($C6309,薬効分類マスタ!$A$2:$E$180,5,FALSE())),"")</f>
        <v/>
      </c>
      <c r="L6309" s="17"/>
      <c r="M6309" s="0" t="str">
        <f aca="false">IF($K6309="","",IF($L6309&lt;&gt;"",$L6309,VLOOKUP($C6309,薬効分類マスタ!$A$2:$F$180,6,FALSE())))</f>
        <v/>
      </c>
      <c r="N6309" s="0" t="str">
        <f aca="false">ASC(G6309)</f>
        <v>ｸﾗｼｴ防已黄耆湯ｴｷｽ細粒</v>
      </c>
      <c r="O6309" s="0" t="str">
        <f aca="false">ASC(E6309)</f>
        <v>防已黄耆湯ｴｷｽ</v>
      </c>
      <c r="P6309" s="16" t="n">
        <f aca="false">N(P6308)+IF($C6309=検索!$B$49,1,0)</f>
        <v>0</v>
      </c>
    </row>
    <row r="6310" customFormat="false" ht="15" hidden="false" customHeight="false" outlineLevel="0" collapsed="false">
      <c r="A6310" s="16" t="s">
        <v>221</v>
      </c>
      <c r="B6310" s="0" t="s">
        <v>14460</v>
      </c>
      <c r="C6310" s="0" t="n">
        <v>520</v>
      </c>
      <c r="D6310" s="0" t="str">
        <f aca="false">IFERROR(VLOOKUP($C6310,薬効分類マスタ!$A$2:$B$180,2,FALSE()),"未登録")</f>
        <v>漢方製剤</v>
      </c>
      <c r="E6310" s="16" t="s">
        <v>14454</v>
      </c>
      <c r="F6310" s="16" t="s">
        <v>224</v>
      </c>
      <c r="G6310" s="16" t="s">
        <v>14461</v>
      </c>
      <c r="H6310" s="16" t="s">
        <v>13378</v>
      </c>
      <c r="I6310" s="0" t="n">
        <v>6.9</v>
      </c>
      <c r="K6310" s="0" t="str">
        <f aca="false">IFERROR(IF(VLOOKUP($C6310,薬効分類マスタ!$A$2:$E$180,5,FALSE())=0,"",VLOOKUP($C6310,薬効分類マスタ!$A$2:$E$180,5,FALSE())),"")</f>
        <v/>
      </c>
      <c r="L6310" s="17"/>
      <c r="M6310" s="0" t="str">
        <f aca="false">IF($K6310="","",IF($L6310&lt;&gt;"",$L6310,VLOOKUP($C6310,薬効分類マスタ!$A$2:$F$180,6,FALSE())))</f>
        <v/>
      </c>
      <c r="N6310" s="0" t="str">
        <f aca="false">ASC(G6310)</f>
        <v>ｵｰｽｷﾞ防已黄耆湯ｴｷｽG</v>
      </c>
      <c r="O6310" s="0" t="str">
        <f aca="false">ASC(E6310)</f>
        <v>防已黄耆湯ｴｷｽ</v>
      </c>
      <c r="P6310" s="16" t="n">
        <f aca="false">N(P6309)+IF($C6310=検索!$B$49,1,0)</f>
        <v>0</v>
      </c>
    </row>
    <row r="6311" customFormat="false" ht="15" hidden="false" customHeight="false" outlineLevel="0" collapsed="false">
      <c r="A6311" s="16" t="s">
        <v>221</v>
      </c>
      <c r="B6311" s="0" t="s">
        <v>14462</v>
      </c>
      <c r="C6311" s="0" t="n">
        <v>520</v>
      </c>
      <c r="D6311" s="0" t="str">
        <f aca="false">IFERROR(VLOOKUP($C6311,薬効分類マスタ!$A$2:$B$180,2,FALSE()),"未登録")</f>
        <v>漢方製剤</v>
      </c>
      <c r="E6311" s="16" t="s">
        <v>14454</v>
      </c>
      <c r="F6311" s="16" t="s">
        <v>224</v>
      </c>
      <c r="G6311" s="16" t="s">
        <v>14463</v>
      </c>
      <c r="H6311" s="16" t="s">
        <v>13381</v>
      </c>
      <c r="I6311" s="0" t="n">
        <v>7.7</v>
      </c>
      <c r="K6311" s="0" t="str">
        <f aca="false">IFERROR(IF(VLOOKUP($C6311,薬効分類マスタ!$A$2:$E$180,5,FALSE())=0,"",VLOOKUP($C6311,薬効分類マスタ!$A$2:$E$180,5,FALSE())),"")</f>
        <v/>
      </c>
      <c r="L6311" s="17"/>
      <c r="M6311" s="0" t="str">
        <f aca="false">IF($K6311="","",IF($L6311&lt;&gt;"",$L6311,VLOOKUP($C6311,薬効分類マスタ!$A$2:$F$180,6,FALSE())))</f>
        <v/>
      </c>
      <c r="N6311" s="0" t="str">
        <f aca="false">ASC(G6311)</f>
        <v>JPS防已黄耆湯ｴｷｽ顆粒〔調剤用〕</v>
      </c>
      <c r="O6311" s="0" t="str">
        <f aca="false">ASC(E6311)</f>
        <v>防已黄耆湯ｴｷｽ</v>
      </c>
      <c r="P6311" s="16" t="n">
        <f aca="false">N(P6310)+IF($C6311=検索!$B$49,1,0)</f>
        <v>0</v>
      </c>
    </row>
    <row r="6312" customFormat="false" ht="15" hidden="false" customHeight="false" outlineLevel="0" collapsed="false">
      <c r="A6312" s="16" t="s">
        <v>221</v>
      </c>
      <c r="B6312" s="0" t="s">
        <v>14464</v>
      </c>
      <c r="C6312" s="0" t="n">
        <v>520</v>
      </c>
      <c r="D6312" s="0" t="str">
        <f aca="false">IFERROR(VLOOKUP($C6312,薬効分類マスタ!$A$2:$B$180,2,FALSE()),"未登録")</f>
        <v>漢方製剤</v>
      </c>
      <c r="E6312" s="16" t="s">
        <v>14454</v>
      </c>
      <c r="F6312" s="16" t="s">
        <v>224</v>
      </c>
      <c r="G6312" s="16" t="s">
        <v>14465</v>
      </c>
      <c r="H6312" s="16" t="s">
        <v>13451</v>
      </c>
      <c r="I6312" s="0" t="n">
        <v>9.8</v>
      </c>
      <c r="K6312" s="0" t="str">
        <f aca="false">IFERROR(IF(VLOOKUP($C6312,薬効分類マスタ!$A$2:$E$180,5,FALSE())=0,"",VLOOKUP($C6312,薬効分類マスタ!$A$2:$E$180,5,FALSE())),"")</f>
        <v/>
      </c>
      <c r="L6312" s="17"/>
      <c r="M6312" s="0" t="str">
        <f aca="false">IF($K6312="","",IF($L6312&lt;&gt;"",$L6312,VLOOKUP($C6312,薬効分類マスタ!$A$2:$F$180,6,FALSE())))</f>
        <v/>
      </c>
      <c r="N6312" s="0" t="str">
        <f aca="false">ASC(G6312)</f>
        <v>太虎堂の防已黄耆湯ｴｷｽ顆粒</v>
      </c>
      <c r="O6312" s="0" t="str">
        <f aca="false">ASC(E6312)</f>
        <v>防已黄耆湯ｴｷｽ</v>
      </c>
      <c r="P6312" s="16" t="n">
        <f aca="false">N(P6311)+IF($C6312=検索!$B$49,1,0)</f>
        <v>0</v>
      </c>
    </row>
    <row r="6313" customFormat="false" ht="15" hidden="false" customHeight="false" outlineLevel="0" collapsed="false">
      <c r="A6313" s="16" t="s">
        <v>221</v>
      </c>
      <c r="B6313" s="0" t="s">
        <v>14466</v>
      </c>
      <c r="C6313" s="0" t="n">
        <v>520</v>
      </c>
      <c r="D6313" s="0" t="str">
        <f aca="false">IFERROR(VLOOKUP($C6313,薬効分類マスタ!$A$2:$B$180,2,FALSE()),"未登録")</f>
        <v>漢方製剤</v>
      </c>
      <c r="E6313" s="16" t="s">
        <v>14454</v>
      </c>
      <c r="F6313" s="16" t="s">
        <v>224</v>
      </c>
      <c r="G6313" s="16" t="s">
        <v>14467</v>
      </c>
      <c r="H6313" s="16" t="s">
        <v>9549</v>
      </c>
      <c r="I6313" s="0" t="n">
        <v>9.6</v>
      </c>
      <c r="K6313" s="0" t="str">
        <f aca="false">IFERROR(IF(VLOOKUP($C6313,薬効分類マスタ!$A$2:$E$180,5,FALSE())=0,"",VLOOKUP($C6313,薬効分類マスタ!$A$2:$E$180,5,FALSE())),"")</f>
        <v/>
      </c>
      <c r="L6313" s="17"/>
      <c r="M6313" s="0" t="str">
        <f aca="false">IF($K6313="","",IF($L6313&lt;&gt;"",$L6313,VLOOKUP($C6313,薬効分類マスタ!$A$2:$F$180,6,FALSE())))</f>
        <v/>
      </c>
      <c r="N6313" s="0" t="str">
        <f aca="false">ASC(G6313)</f>
        <v>ﾂﾑﾗ防已黄耆湯ｴｷｽ顆粒(医療用)</v>
      </c>
      <c r="O6313" s="0" t="str">
        <f aca="false">ASC(E6313)</f>
        <v>防已黄耆湯ｴｷｽ</v>
      </c>
      <c r="P6313" s="16" t="n">
        <f aca="false">N(P6312)+IF($C6313=検索!$B$49,1,0)</f>
        <v>0</v>
      </c>
    </row>
    <row r="6314" customFormat="false" ht="15" hidden="false" customHeight="false" outlineLevel="0" collapsed="false">
      <c r="A6314" s="16" t="s">
        <v>221</v>
      </c>
      <c r="B6314" s="0" t="s">
        <v>14468</v>
      </c>
      <c r="C6314" s="0" t="n">
        <v>520</v>
      </c>
      <c r="D6314" s="0" t="str">
        <f aca="false">IFERROR(VLOOKUP($C6314,薬効分類マスタ!$A$2:$B$180,2,FALSE()),"未登録")</f>
        <v>漢方製剤</v>
      </c>
      <c r="E6314" s="16" t="s">
        <v>14454</v>
      </c>
      <c r="F6314" s="16" t="s">
        <v>224</v>
      </c>
      <c r="G6314" s="16" t="s">
        <v>14469</v>
      </c>
      <c r="H6314" s="16" t="s">
        <v>7659</v>
      </c>
      <c r="I6314" s="0" t="n">
        <v>9.5</v>
      </c>
      <c r="K6314" s="0" t="str">
        <f aca="false">IFERROR(IF(VLOOKUP($C6314,薬効分類マスタ!$A$2:$E$180,5,FALSE())=0,"",VLOOKUP($C6314,薬効分類マスタ!$A$2:$E$180,5,FALSE())),"")</f>
        <v/>
      </c>
      <c r="L6314" s="17"/>
      <c r="M6314" s="0" t="str">
        <f aca="false">IF($K6314="","",IF($L6314&lt;&gt;"",$L6314,VLOOKUP($C6314,薬効分類マスタ!$A$2:$F$180,6,FALSE())))</f>
        <v/>
      </c>
      <c r="N6314" s="0" t="str">
        <f aca="false">ASC(G6314)</f>
        <v>本草防已黄耆湯ｴｷｽ顆粒-M</v>
      </c>
      <c r="O6314" s="0" t="str">
        <f aca="false">ASC(E6314)</f>
        <v>防已黄耆湯ｴｷｽ</v>
      </c>
      <c r="P6314" s="16" t="n">
        <f aca="false">N(P6313)+IF($C6314=検索!$B$49,1,0)</f>
        <v>0</v>
      </c>
    </row>
    <row r="6315" customFormat="false" ht="15" hidden="false" customHeight="false" outlineLevel="0" collapsed="false">
      <c r="A6315" s="16" t="s">
        <v>221</v>
      </c>
      <c r="B6315" s="0" t="s">
        <v>14470</v>
      </c>
      <c r="C6315" s="0" t="n">
        <v>520</v>
      </c>
      <c r="D6315" s="0" t="str">
        <f aca="false">IFERROR(VLOOKUP($C6315,薬効分類マスタ!$A$2:$B$180,2,FALSE()),"未登録")</f>
        <v>漢方製剤</v>
      </c>
      <c r="E6315" s="16" t="s">
        <v>14454</v>
      </c>
      <c r="F6315" s="16" t="s">
        <v>1027</v>
      </c>
      <c r="G6315" s="16" t="s">
        <v>14471</v>
      </c>
      <c r="H6315" s="16" t="s">
        <v>13422</v>
      </c>
      <c r="I6315" s="0" t="n">
        <v>6.3</v>
      </c>
      <c r="K6315" s="0" t="str">
        <f aca="false">IFERROR(IF(VLOOKUP($C6315,薬効分類マスタ!$A$2:$E$180,5,FALSE())=0,"",VLOOKUP($C6315,薬効分類マスタ!$A$2:$E$180,5,FALSE())),"")</f>
        <v/>
      </c>
      <c r="L6315" s="17"/>
      <c r="M6315" s="0" t="str">
        <f aca="false">IF($K6315="","",IF($L6315&lt;&gt;"",$L6315,VLOOKUP($C6315,薬効分類マスタ!$A$2:$F$180,6,FALSE())))</f>
        <v/>
      </c>
      <c r="N6315" s="0" t="str">
        <f aca="false">ASC(G6315)</f>
        <v>ｸﾗｼｴ防已黄耆湯ｴｷｽ錠</v>
      </c>
      <c r="O6315" s="0" t="str">
        <f aca="false">ASC(E6315)</f>
        <v>防已黄耆湯ｴｷｽ</v>
      </c>
      <c r="P6315" s="16" t="n">
        <f aca="false">N(P6314)+IF($C6315=検索!$B$49,1,0)</f>
        <v>0</v>
      </c>
    </row>
    <row r="6316" customFormat="false" ht="15" hidden="false" customHeight="false" outlineLevel="0" collapsed="false">
      <c r="A6316" s="16" t="s">
        <v>221</v>
      </c>
      <c r="B6316" s="0" t="s">
        <v>14472</v>
      </c>
      <c r="C6316" s="0" t="n">
        <v>520</v>
      </c>
      <c r="D6316" s="0" t="str">
        <f aca="false">IFERROR(VLOOKUP($C6316,薬効分類マスタ!$A$2:$B$180,2,FALSE()),"未登録")</f>
        <v>漢方製剤</v>
      </c>
      <c r="E6316" s="16" t="s">
        <v>14473</v>
      </c>
      <c r="F6316" s="16" t="s">
        <v>224</v>
      </c>
      <c r="G6316" s="16" t="s">
        <v>14474</v>
      </c>
      <c r="H6316" s="16" t="s">
        <v>13369</v>
      </c>
      <c r="I6316" s="0" t="n">
        <v>9.6</v>
      </c>
      <c r="K6316" s="0" t="str">
        <f aca="false">IFERROR(IF(VLOOKUP($C6316,薬効分類マスタ!$A$2:$E$180,5,FALSE())=0,"",VLOOKUP($C6316,薬効分類マスタ!$A$2:$E$180,5,FALSE())),"")</f>
        <v/>
      </c>
      <c r="L6316" s="17"/>
      <c r="M6316" s="0" t="str">
        <f aca="false">IF($K6316="","",IF($L6316&lt;&gt;"",$L6316,VLOOKUP($C6316,薬効分類マスタ!$A$2:$F$180,6,FALSE())))</f>
        <v/>
      </c>
      <c r="N6316" s="0" t="str">
        <f aca="false">ASC(G6316)</f>
        <v>ｺﾀﾛｰ防風通聖散ｴｷｽ細粒</v>
      </c>
      <c r="O6316" s="0" t="str">
        <f aca="false">ASC(E6316)</f>
        <v>防風通聖散ｴｷｽ</v>
      </c>
      <c r="P6316" s="16" t="n">
        <f aca="false">N(P6315)+IF($C6316=検索!$B$49,1,0)</f>
        <v>0</v>
      </c>
    </row>
    <row r="6317" customFormat="false" ht="15" hidden="false" customHeight="false" outlineLevel="0" collapsed="false">
      <c r="A6317" s="16" t="s">
        <v>221</v>
      </c>
      <c r="B6317" s="0" t="s">
        <v>14475</v>
      </c>
      <c r="C6317" s="0" t="n">
        <v>520</v>
      </c>
      <c r="D6317" s="0" t="str">
        <f aca="false">IFERROR(VLOOKUP($C6317,薬効分類マスタ!$A$2:$B$180,2,FALSE()),"未登録")</f>
        <v>漢方製剤</v>
      </c>
      <c r="E6317" s="16" t="s">
        <v>14473</v>
      </c>
      <c r="F6317" s="16" t="s">
        <v>224</v>
      </c>
      <c r="G6317" s="16" t="s">
        <v>14476</v>
      </c>
      <c r="H6317" s="16" t="s">
        <v>12963</v>
      </c>
      <c r="I6317" s="0" t="n">
        <v>9.6</v>
      </c>
      <c r="K6317" s="0" t="str">
        <f aca="false">IFERROR(IF(VLOOKUP($C6317,薬効分類マスタ!$A$2:$E$180,5,FALSE())=0,"",VLOOKUP($C6317,薬効分類マスタ!$A$2:$E$180,5,FALSE())),"")</f>
        <v/>
      </c>
      <c r="L6317" s="17"/>
      <c r="M6317" s="0" t="str">
        <f aca="false">IF($K6317="","",IF($L6317&lt;&gt;"",$L6317,VLOOKUP($C6317,薬効分類マスタ!$A$2:$F$180,6,FALSE())))</f>
        <v/>
      </c>
      <c r="N6317" s="0" t="str">
        <f aca="false">ASC(G6317)</f>
        <v>三和防風通聖散料ｴｷｽ細粒</v>
      </c>
      <c r="O6317" s="0" t="str">
        <f aca="false">ASC(E6317)</f>
        <v>防風通聖散ｴｷｽ</v>
      </c>
      <c r="P6317" s="16" t="n">
        <f aca="false">N(P6316)+IF($C6317=検索!$B$49,1,0)</f>
        <v>0</v>
      </c>
    </row>
    <row r="6318" customFormat="false" ht="15" hidden="false" customHeight="false" outlineLevel="0" collapsed="false">
      <c r="A6318" s="16" t="s">
        <v>221</v>
      </c>
      <c r="B6318" s="0" t="s">
        <v>14477</v>
      </c>
      <c r="C6318" s="0" t="n">
        <v>520</v>
      </c>
      <c r="D6318" s="0" t="str">
        <f aca="false">IFERROR(VLOOKUP($C6318,薬効分類マスタ!$A$2:$B$180,2,FALSE()),"未登録")</f>
        <v>漢方製剤</v>
      </c>
      <c r="E6318" s="16" t="s">
        <v>14473</v>
      </c>
      <c r="F6318" s="16" t="s">
        <v>224</v>
      </c>
      <c r="G6318" s="16" t="s">
        <v>14478</v>
      </c>
      <c r="H6318" s="16" t="s">
        <v>13372</v>
      </c>
      <c r="I6318" s="0" t="n">
        <v>11</v>
      </c>
      <c r="K6318" s="0" t="str">
        <f aca="false">IFERROR(IF(VLOOKUP($C6318,薬効分類マスタ!$A$2:$E$180,5,FALSE())=0,"",VLOOKUP($C6318,薬効分類マスタ!$A$2:$E$180,5,FALSE())),"")</f>
        <v/>
      </c>
      <c r="L6318" s="17"/>
      <c r="M6318" s="0" t="str">
        <f aca="false">IF($K6318="","",IF($L6318&lt;&gt;"",$L6318,VLOOKUP($C6318,薬効分類マスタ!$A$2:$F$180,6,FALSE())))</f>
        <v/>
      </c>
      <c r="N6318" s="0" t="str">
        <f aca="false">ASC(G6318)</f>
        <v>〔東洋〕防風通聖散料ｴｷｽ細粒</v>
      </c>
      <c r="O6318" s="0" t="str">
        <f aca="false">ASC(E6318)</f>
        <v>防風通聖散ｴｷｽ</v>
      </c>
      <c r="P6318" s="16" t="n">
        <f aca="false">N(P6317)+IF($C6318=検索!$B$49,1,0)</f>
        <v>0</v>
      </c>
    </row>
    <row r="6319" customFormat="false" ht="15" hidden="false" customHeight="false" outlineLevel="0" collapsed="false">
      <c r="A6319" s="16" t="s">
        <v>221</v>
      </c>
      <c r="B6319" s="0" t="s">
        <v>14479</v>
      </c>
      <c r="C6319" s="0" t="n">
        <v>520</v>
      </c>
      <c r="D6319" s="0" t="str">
        <f aca="false">IFERROR(VLOOKUP($C6319,薬効分類マスタ!$A$2:$B$180,2,FALSE()),"未登録")</f>
        <v>漢方製剤</v>
      </c>
      <c r="E6319" s="16" t="s">
        <v>14473</v>
      </c>
      <c r="F6319" s="16" t="s">
        <v>224</v>
      </c>
      <c r="G6319" s="16" t="s">
        <v>14480</v>
      </c>
      <c r="H6319" s="16" t="s">
        <v>13375</v>
      </c>
      <c r="I6319" s="0" t="n">
        <v>10.1</v>
      </c>
      <c r="K6319" s="0" t="str">
        <f aca="false">IFERROR(IF(VLOOKUP($C6319,薬効分類マスタ!$A$2:$E$180,5,FALSE())=0,"",VLOOKUP($C6319,薬効分類マスタ!$A$2:$E$180,5,FALSE())),"")</f>
        <v/>
      </c>
      <c r="L6319" s="17"/>
      <c r="M6319" s="0" t="str">
        <f aca="false">IF($K6319="","",IF($L6319&lt;&gt;"",$L6319,VLOOKUP($C6319,薬効分類マスタ!$A$2:$F$180,6,FALSE())))</f>
        <v/>
      </c>
      <c r="N6319" s="0" t="str">
        <f aca="false">ASC(G6319)</f>
        <v>ｸﾗｼｴ防風通聖散料ｴｷｽ細粒</v>
      </c>
      <c r="O6319" s="0" t="str">
        <f aca="false">ASC(E6319)</f>
        <v>防風通聖散ｴｷｽ</v>
      </c>
      <c r="P6319" s="16" t="n">
        <f aca="false">N(P6318)+IF($C6319=検索!$B$49,1,0)</f>
        <v>0</v>
      </c>
    </row>
    <row r="6320" customFormat="false" ht="15" hidden="false" customHeight="false" outlineLevel="0" collapsed="false">
      <c r="A6320" s="16" t="s">
        <v>221</v>
      </c>
      <c r="B6320" s="0" t="s">
        <v>14481</v>
      </c>
      <c r="C6320" s="0" t="n">
        <v>520</v>
      </c>
      <c r="D6320" s="0" t="str">
        <f aca="false">IFERROR(VLOOKUP($C6320,薬効分類マスタ!$A$2:$B$180,2,FALSE()),"未登録")</f>
        <v>漢方製剤</v>
      </c>
      <c r="E6320" s="16" t="s">
        <v>14473</v>
      </c>
      <c r="F6320" s="16" t="s">
        <v>224</v>
      </c>
      <c r="G6320" s="16" t="s">
        <v>14482</v>
      </c>
      <c r="H6320" s="16" t="s">
        <v>13378</v>
      </c>
      <c r="I6320" s="0" t="n">
        <v>10.4</v>
      </c>
      <c r="K6320" s="0" t="str">
        <f aca="false">IFERROR(IF(VLOOKUP($C6320,薬効分類マスタ!$A$2:$E$180,5,FALSE())=0,"",VLOOKUP($C6320,薬効分類マスタ!$A$2:$E$180,5,FALSE())),"")</f>
        <v/>
      </c>
      <c r="L6320" s="17"/>
      <c r="M6320" s="0" t="str">
        <f aca="false">IF($K6320="","",IF($L6320&lt;&gt;"",$L6320,VLOOKUP($C6320,薬効分類マスタ!$A$2:$F$180,6,FALSE())))</f>
        <v/>
      </c>
      <c r="N6320" s="0" t="str">
        <f aca="false">ASC(G6320)</f>
        <v>ｵｰｽｷﾞ防風通聖散ｴｷｽG</v>
      </c>
      <c r="O6320" s="0" t="str">
        <f aca="false">ASC(E6320)</f>
        <v>防風通聖散ｴｷｽ</v>
      </c>
      <c r="P6320" s="16" t="n">
        <f aca="false">N(P6319)+IF($C6320=検索!$B$49,1,0)</f>
        <v>0</v>
      </c>
    </row>
    <row r="6321" customFormat="false" ht="15" hidden="false" customHeight="false" outlineLevel="0" collapsed="false">
      <c r="A6321" s="16" t="s">
        <v>221</v>
      </c>
      <c r="B6321" s="0" t="s">
        <v>14483</v>
      </c>
      <c r="C6321" s="0" t="n">
        <v>520</v>
      </c>
      <c r="D6321" s="0" t="str">
        <f aca="false">IFERROR(VLOOKUP($C6321,薬効分類マスタ!$A$2:$B$180,2,FALSE()),"未登録")</f>
        <v>漢方製剤</v>
      </c>
      <c r="E6321" s="16" t="s">
        <v>14473</v>
      </c>
      <c r="F6321" s="16" t="s">
        <v>224</v>
      </c>
      <c r="G6321" s="16" t="s">
        <v>14484</v>
      </c>
      <c r="H6321" s="16" t="s">
        <v>13381</v>
      </c>
      <c r="I6321" s="0" t="n">
        <v>11</v>
      </c>
      <c r="K6321" s="0" t="str">
        <f aca="false">IFERROR(IF(VLOOKUP($C6321,薬効分類マスタ!$A$2:$E$180,5,FALSE())=0,"",VLOOKUP($C6321,薬効分類マスタ!$A$2:$E$180,5,FALSE())),"")</f>
        <v/>
      </c>
      <c r="L6321" s="17"/>
      <c r="M6321" s="0" t="str">
        <f aca="false">IF($K6321="","",IF($L6321&lt;&gt;"",$L6321,VLOOKUP($C6321,薬効分類マスタ!$A$2:$F$180,6,FALSE())))</f>
        <v/>
      </c>
      <c r="N6321" s="0" t="str">
        <f aca="false">ASC(G6321)</f>
        <v>JPS防風通聖散料ｴｷｽ顆粒〔調剤用〕</v>
      </c>
      <c r="O6321" s="0" t="str">
        <f aca="false">ASC(E6321)</f>
        <v>防風通聖散ｴｷｽ</v>
      </c>
      <c r="P6321" s="16" t="n">
        <f aca="false">N(P6320)+IF($C6321=検索!$B$49,1,0)</f>
        <v>0</v>
      </c>
    </row>
    <row r="6322" customFormat="false" ht="15" hidden="false" customHeight="false" outlineLevel="0" collapsed="false">
      <c r="A6322" s="16" t="s">
        <v>221</v>
      </c>
      <c r="B6322" s="0" t="s">
        <v>14485</v>
      </c>
      <c r="C6322" s="0" t="n">
        <v>520</v>
      </c>
      <c r="D6322" s="0" t="str">
        <f aca="false">IFERROR(VLOOKUP($C6322,薬効分類マスタ!$A$2:$B$180,2,FALSE()),"未登録")</f>
        <v>漢方製剤</v>
      </c>
      <c r="E6322" s="16" t="s">
        <v>14473</v>
      </c>
      <c r="F6322" s="16" t="s">
        <v>224</v>
      </c>
      <c r="G6322" s="16" t="s">
        <v>14486</v>
      </c>
      <c r="H6322" s="16" t="s">
        <v>13451</v>
      </c>
      <c r="I6322" s="0" t="n">
        <v>10.5</v>
      </c>
      <c r="K6322" s="0" t="str">
        <f aca="false">IFERROR(IF(VLOOKUP($C6322,薬効分類マスタ!$A$2:$E$180,5,FALSE())=0,"",VLOOKUP($C6322,薬効分類マスタ!$A$2:$E$180,5,FALSE())),"")</f>
        <v/>
      </c>
      <c r="L6322" s="17"/>
      <c r="M6322" s="0" t="str">
        <f aca="false">IF($K6322="","",IF($L6322&lt;&gt;"",$L6322,VLOOKUP($C6322,薬効分類マスタ!$A$2:$F$180,6,FALSE())))</f>
        <v/>
      </c>
      <c r="N6322" s="0" t="str">
        <f aca="false">ASC(G6322)</f>
        <v>太虎堂の防風通聖散料ｴｷｽ顆粒</v>
      </c>
      <c r="O6322" s="0" t="str">
        <f aca="false">ASC(E6322)</f>
        <v>防風通聖散ｴｷｽ</v>
      </c>
      <c r="P6322" s="16" t="n">
        <f aca="false">N(P6321)+IF($C6322=検索!$B$49,1,0)</f>
        <v>0</v>
      </c>
    </row>
    <row r="6323" customFormat="false" ht="15" hidden="false" customHeight="false" outlineLevel="0" collapsed="false">
      <c r="A6323" s="16" t="s">
        <v>221</v>
      </c>
      <c r="B6323" s="0" t="s">
        <v>14487</v>
      </c>
      <c r="C6323" s="0" t="n">
        <v>520</v>
      </c>
      <c r="D6323" s="0" t="str">
        <f aca="false">IFERROR(VLOOKUP($C6323,薬効分類マスタ!$A$2:$B$180,2,FALSE()),"未登録")</f>
        <v>漢方製剤</v>
      </c>
      <c r="E6323" s="16" t="s">
        <v>14473</v>
      </c>
      <c r="F6323" s="16" t="s">
        <v>224</v>
      </c>
      <c r="G6323" s="16" t="s">
        <v>14488</v>
      </c>
      <c r="H6323" s="16" t="s">
        <v>9549</v>
      </c>
      <c r="I6323" s="0" t="n">
        <v>13.8</v>
      </c>
      <c r="K6323" s="0" t="str">
        <f aca="false">IFERROR(IF(VLOOKUP($C6323,薬効分類マスタ!$A$2:$E$180,5,FALSE())=0,"",VLOOKUP($C6323,薬効分類マスタ!$A$2:$E$180,5,FALSE())),"")</f>
        <v/>
      </c>
      <c r="L6323" s="17"/>
      <c r="M6323" s="0" t="str">
        <f aca="false">IF($K6323="","",IF($L6323&lt;&gt;"",$L6323,VLOOKUP($C6323,薬効分類マスタ!$A$2:$F$180,6,FALSE())))</f>
        <v/>
      </c>
      <c r="N6323" s="0" t="str">
        <f aca="false">ASC(G6323)</f>
        <v>ﾂﾑﾗ防風通聖散ｴｷｽ顆粒(医療用)</v>
      </c>
      <c r="O6323" s="0" t="str">
        <f aca="false">ASC(E6323)</f>
        <v>防風通聖散ｴｷｽ</v>
      </c>
      <c r="P6323" s="16" t="n">
        <f aca="false">N(P6322)+IF($C6323=検索!$B$49,1,0)</f>
        <v>0</v>
      </c>
    </row>
    <row r="6324" customFormat="false" ht="15" hidden="false" customHeight="false" outlineLevel="0" collapsed="false">
      <c r="A6324" s="16" t="s">
        <v>221</v>
      </c>
      <c r="B6324" s="0" t="s">
        <v>14489</v>
      </c>
      <c r="C6324" s="0" t="n">
        <v>520</v>
      </c>
      <c r="D6324" s="0" t="str">
        <f aca="false">IFERROR(VLOOKUP($C6324,薬効分類マスタ!$A$2:$B$180,2,FALSE()),"未登録")</f>
        <v>漢方製剤</v>
      </c>
      <c r="E6324" s="16" t="s">
        <v>14473</v>
      </c>
      <c r="F6324" s="16" t="s">
        <v>224</v>
      </c>
      <c r="G6324" s="16" t="s">
        <v>14490</v>
      </c>
      <c r="H6324" s="16" t="s">
        <v>7659</v>
      </c>
      <c r="I6324" s="0" t="n">
        <v>8.9</v>
      </c>
      <c r="K6324" s="0" t="str">
        <f aca="false">IFERROR(IF(VLOOKUP($C6324,薬効分類マスタ!$A$2:$E$180,5,FALSE())=0,"",VLOOKUP($C6324,薬効分類マスタ!$A$2:$E$180,5,FALSE())),"")</f>
        <v/>
      </c>
      <c r="L6324" s="17"/>
      <c r="M6324" s="0" t="str">
        <f aca="false">IF($K6324="","",IF($L6324&lt;&gt;"",$L6324,VLOOKUP($C6324,薬効分類マスタ!$A$2:$F$180,6,FALSE())))</f>
        <v/>
      </c>
      <c r="N6324" s="0" t="str">
        <f aca="false">ASC(G6324)</f>
        <v>本草防風通聖散ｴｷｽ顆粒-M</v>
      </c>
      <c r="O6324" s="0" t="str">
        <f aca="false">ASC(E6324)</f>
        <v>防風通聖散ｴｷｽ</v>
      </c>
      <c r="P6324" s="16" t="n">
        <f aca="false">N(P6323)+IF($C6324=検索!$B$49,1,0)</f>
        <v>0</v>
      </c>
    </row>
    <row r="6325" customFormat="false" ht="15" hidden="false" customHeight="false" outlineLevel="0" collapsed="false">
      <c r="A6325" s="16" t="s">
        <v>221</v>
      </c>
      <c r="B6325" s="0" t="s">
        <v>14491</v>
      </c>
      <c r="C6325" s="0" t="n">
        <v>520</v>
      </c>
      <c r="D6325" s="0" t="str">
        <f aca="false">IFERROR(VLOOKUP($C6325,薬効分類マスタ!$A$2:$B$180,2,FALSE()),"未登録")</f>
        <v>漢方製剤</v>
      </c>
      <c r="E6325" s="16" t="s">
        <v>14473</v>
      </c>
      <c r="F6325" s="16" t="s">
        <v>1027</v>
      </c>
      <c r="G6325" s="16" t="s">
        <v>14492</v>
      </c>
      <c r="H6325" s="16" t="s">
        <v>13422</v>
      </c>
      <c r="I6325" s="0" t="n">
        <v>6.3</v>
      </c>
      <c r="K6325" s="0" t="str">
        <f aca="false">IFERROR(IF(VLOOKUP($C6325,薬効分類マスタ!$A$2:$E$180,5,FALSE())=0,"",VLOOKUP($C6325,薬効分類マスタ!$A$2:$E$180,5,FALSE())),"")</f>
        <v/>
      </c>
      <c r="L6325" s="17"/>
      <c r="M6325" s="0" t="str">
        <f aca="false">IF($K6325="","",IF($L6325&lt;&gt;"",$L6325,VLOOKUP($C6325,薬効分類マスタ!$A$2:$F$180,6,FALSE())))</f>
        <v/>
      </c>
      <c r="N6325" s="0" t="str">
        <f aca="false">ASC(G6325)</f>
        <v>ｸﾗｼｴ防風通聖散ｴｷｽ錠</v>
      </c>
      <c r="O6325" s="0" t="str">
        <f aca="false">ASC(E6325)</f>
        <v>防風通聖散ｴｷｽ</v>
      </c>
      <c r="P6325" s="16" t="n">
        <f aca="false">N(P6324)+IF($C6325=検索!$B$49,1,0)</f>
        <v>0</v>
      </c>
    </row>
    <row r="6326" customFormat="false" ht="15" hidden="false" customHeight="false" outlineLevel="0" collapsed="false">
      <c r="A6326" s="16" t="s">
        <v>221</v>
      </c>
      <c r="B6326" s="0" t="s">
        <v>14493</v>
      </c>
      <c r="C6326" s="0" t="n">
        <v>520</v>
      </c>
      <c r="D6326" s="0" t="str">
        <f aca="false">IFERROR(VLOOKUP($C6326,薬効分類マスタ!$A$2:$B$180,2,FALSE()),"未登録")</f>
        <v>漢方製剤</v>
      </c>
      <c r="E6326" s="16" t="s">
        <v>14494</v>
      </c>
      <c r="F6326" s="16" t="s">
        <v>224</v>
      </c>
      <c r="G6326" s="16" t="s">
        <v>14495</v>
      </c>
      <c r="H6326" s="16" t="s">
        <v>13451</v>
      </c>
      <c r="I6326" s="0" t="n">
        <v>18.9</v>
      </c>
      <c r="K6326" s="0" t="str">
        <f aca="false">IFERROR(IF(VLOOKUP($C6326,薬効分類マスタ!$A$2:$E$180,5,FALSE())=0,"",VLOOKUP($C6326,薬効分類マスタ!$A$2:$E$180,5,FALSE())),"")</f>
        <v/>
      </c>
      <c r="L6326" s="17"/>
      <c r="M6326" s="0" t="str">
        <f aca="false">IF($K6326="","",IF($L6326&lt;&gt;"",$L6326,VLOOKUP($C6326,薬効分類マスタ!$A$2:$F$180,6,FALSE())))</f>
        <v/>
      </c>
      <c r="N6326" s="0" t="str">
        <f aca="false">ASC(G6326)</f>
        <v>太虎堂の補中益気湯ｴｷｽ散</v>
      </c>
      <c r="O6326" s="0" t="str">
        <f aca="false">ASC(E6326)</f>
        <v>補中益気湯ｴｷｽ</v>
      </c>
      <c r="P6326" s="16" t="n">
        <f aca="false">N(P6325)+IF($C6326=検索!$B$49,1,0)</f>
        <v>0</v>
      </c>
    </row>
    <row r="6327" customFormat="false" ht="15" hidden="false" customHeight="false" outlineLevel="0" collapsed="false">
      <c r="A6327" s="16" t="s">
        <v>221</v>
      </c>
      <c r="B6327" s="0" t="s">
        <v>14496</v>
      </c>
      <c r="C6327" s="0" t="n">
        <v>520</v>
      </c>
      <c r="D6327" s="0" t="str">
        <f aca="false">IFERROR(VLOOKUP($C6327,薬効分類マスタ!$A$2:$B$180,2,FALSE()),"未登録")</f>
        <v>漢方製剤</v>
      </c>
      <c r="E6327" s="16" t="s">
        <v>14494</v>
      </c>
      <c r="F6327" s="16" t="s">
        <v>224</v>
      </c>
      <c r="G6327" s="16" t="s">
        <v>14497</v>
      </c>
      <c r="H6327" s="16" t="s">
        <v>13369</v>
      </c>
      <c r="I6327" s="0" t="n">
        <v>10.9</v>
      </c>
      <c r="K6327" s="0" t="str">
        <f aca="false">IFERROR(IF(VLOOKUP($C6327,薬効分類マスタ!$A$2:$E$180,5,FALSE())=0,"",VLOOKUP($C6327,薬効分類マスタ!$A$2:$E$180,5,FALSE())),"")</f>
        <v/>
      </c>
      <c r="L6327" s="17"/>
      <c r="M6327" s="0" t="str">
        <f aca="false">IF($K6327="","",IF($L6327&lt;&gt;"",$L6327,VLOOKUP($C6327,薬効分類マスタ!$A$2:$F$180,6,FALSE())))</f>
        <v/>
      </c>
      <c r="N6327" s="0" t="str">
        <f aca="false">ASC(G6327)</f>
        <v>ｺﾀﾛｰ補中益気湯ｴｷｽ細粒</v>
      </c>
      <c r="O6327" s="0" t="str">
        <f aca="false">ASC(E6327)</f>
        <v>補中益気湯ｴｷｽ</v>
      </c>
      <c r="P6327" s="16" t="n">
        <f aca="false">N(P6326)+IF($C6327=検索!$B$49,1,0)</f>
        <v>0</v>
      </c>
    </row>
    <row r="6328" customFormat="false" ht="15" hidden="false" customHeight="false" outlineLevel="0" collapsed="false">
      <c r="A6328" s="16" t="s">
        <v>221</v>
      </c>
      <c r="B6328" s="0" t="s">
        <v>14498</v>
      </c>
      <c r="C6328" s="0" t="n">
        <v>520</v>
      </c>
      <c r="D6328" s="0" t="str">
        <f aca="false">IFERROR(VLOOKUP($C6328,薬効分類マスタ!$A$2:$B$180,2,FALSE()),"未登録")</f>
        <v>漢方製剤</v>
      </c>
      <c r="E6328" s="16" t="s">
        <v>14494</v>
      </c>
      <c r="F6328" s="16" t="s">
        <v>224</v>
      </c>
      <c r="G6328" s="16" t="s">
        <v>14499</v>
      </c>
      <c r="H6328" s="16" t="s">
        <v>12963</v>
      </c>
      <c r="I6328" s="0" t="n">
        <v>13.8</v>
      </c>
      <c r="K6328" s="0" t="str">
        <f aca="false">IFERROR(IF(VLOOKUP($C6328,薬効分類マスタ!$A$2:$E$180,5,FALSE())=0,"",VLOOKUP($C6328,薬効分類マスタ!$A$2:$E$180,5,FALSE())),"")</f>
        <v/>
      </c>
      <c r="L6328" s="17"/>
      <c r="M6328" s="0" t="str">
        <f aca="false">IF($K6328="","",IF($L6328&lt;&gt;"",$L6328,VLOOKUP($C6328,薬効分類マスタ!$A$2:$F$180,6,FALSE())))</f>
        <v/>
      </c>
      <c r="N6328" s="0" t="str">
        <f aca="false">ASC(G6328)</f>
        <v>三和補中益気湯ｴｷｽ細粒</v>
      </c>
      <c r="O6328" s="0" t="str">
        <f aca="false">ASC(E6328)</f>
        <v>補中益気湯ｴｷｽ</v>
      </c>
      <c r="P6328" s="16" t="n">
        <f aca="false">N(P6327)+IF($C6328=検索!$B$49,1,0)</f>
        <v>0</v>
      </c>
    </row>
    <row r="6329" customFormat="false" ht="15" hidden="false" customHeight="false" outlineLevel="0" collapsed="false">
      <c r="A6329" s="16" t="s">
        <v>221</v>
      </c>
      <c r="B6329" s="0" t="s">
        <v>14500</v>
      </c>
      <c r="C6329" s="0" t="n">
        <v>520</v>
      </c>
      <c r="D6329" s="0" t="str">
        <f aca="false">IFERROR(VLOOKUP($C6329,薬効分類マスタ!$A$2:$B$180,2,FALSE()),"未登録")</f>
        <v>漢方製剤</v>
      </c>
      <c r="E6329" s="16" t="s">
        <v>14494</v>
      </c>
      <c r="F6329" s="16" t="s">
        <v>224</v>
      </c>
      <c r="G6329" s="16" t="s">
        <v>14501</v>
      </c>
      <c r="H6329" s="16" t="s">
        <v>13417</v>
      </c>
      <c r="I6329" s="0" t="n">
        <v>20.9</v>
      </c>
      <c r="K6329" s="0" t="str">
        <f aca="false">IFERROR(IF(VLOOKUP($C6329,薬効分類マスタ!$A$2:$E$180,5,FALSE())=0,"",VLOOKUP($C6329,薬効分類マスタ!$A$2:$E$180,5,FALSE())),"")</f>
        <v/>
      </c>
      <c r="L6329" s="17"/>
      <c r="M6329" s="0" t="str">
        <f aca="false">IF($K6329="","",IF($L6329&lt;&gt;"",$L6329,VLOOKUP($C6329,薬効分類マスタ!$A$2:$F$180,6,FALSE())))</f>
        <v/>
      </c>
      <c r="N6329" s="0" t="str">
        <f aca="false">ASC(G6329)</f>
        <v>ｼﾞｭﾝｺｳ　補中益気湯FCｴｷｽ細粒　医療用</v>
      </c>
      <c r="O6329" s="0" t="str">
        <f aca="false">ASC(E6329)</f>
        <v>補中益気湯ｴｷｽ</v>
      </c>
      <c r="P6329" s="16" t="n">
        <f aca="false">N(P6328)+IF($C6329=検索!$B$49,1,0)</f>
        <v>0</v>
      </c>
    </row>
    <row r="6330" customFormat="false" ht="15" hidden="false" customHeight="false" outlineLevel="0" collapsed="false">
      <c r="A6330" s="16" t="s">
        <v>221</v>
      </c>
      <c r="B6330" s="0" t="s">
        <v>14502</v>
      </c>
      <c r="C6330" s="0" t="n">
        <v>520</v>
      </c>
      <c r="D6330" s="0" t="str">
        <f aca="false">IFERROR(VLOOKUP($C6330,薬効分類マスタ!$A$2:$B$180,2,FALSE()),"未登録")</f>
        <v>漢方製剤</v>
      </c>
      <c r="E6330" s="16" t="s">
        <v>14494</v>
      </c>
      <c r="F6330" s="16" t="s">
        <v>224</v>
      </c>
      <c r="G6330" s="16" t="s">
        <v>14503</v>
      </c>
      <c r="H6330" s="16" t="s">
        <v>13372</v>
      </c>
      <c r="I6330" s="0" t="n">
        <v>20.9</v>
      </c>
      <c r="K6330" s="0" t="str">
        <f aca="false">IFERROR(IF(VLOOKUP($C6330,薬効分類マスタ!$A$2:$E$180,5,FALSE())=0,"",VLOOKUP($C6330,薬効分類マスタ!$A$2:$E$180,5,FALSE())),"")</f>
        <v/>
      </c>
      <c r="L6330" s="17"/>
      <c r="M6330" s="0" t="str">
        <f aca="false">IF($K6330="","",IF($L6330&lt;&gt;"",$L6330,VLOOKUP($C6330,薬効分類マスタ!$A$2:$F$180,6,FALSE())))</f>
        <v/>
      </c>
      <c r="N6330" s="0" t="str">
        <f aca="false">ASC(G6330)</f>
        <v>〔東洋〕補中益気湯ｴｷｽ細粒</v>
      </c>
      <c r="O6330" s="0" t="str">
        <f aca="false">ASC(E6330)</f>
        <v>補中益気湯ｴｷｽ</v>
      </c>
      <c r="P6330" s="16" t="n">
        <f aca="false">N(P6329)+IF($C6330=検索!$B$49,1,0)</f>
        <v>0</v>
      </c>
    </row>
    <row r="6331" customFormat="false" ht="15" hidden="false" customHeight="false" outlineLevel="0" collapsed="false">
      <c r="A6331" s="16" t="s">
        <v>221</v>
      </c>
      <c r="B6331" s="0" t="s">
        <v>14504</v>
      </c>
      <c r="C6331" s="0" t="n">
        <v>520</v>
      </c>
      <c r="D6331" s="0" t="str">
        <f aca="false">IFERROR(VLOOKUP($C6331,薬効分類マスタ!$A$2:$B$180,2,FALSE()),"未登録")</f>
        <v>漢方製剤</v>
      </c>
      <c r="E6331" s="16" t="s">
        <v>14494</v>
      </c>
      <c r="F6331" s="16" t="s">
        <v>224</v>
      </c>
      <c r="G6331" s="16" t="s">
        <v>14505</v>
      </c>
      <c r="H6331" s="16" t="s">
        <v>13375</v>
      </c>
      <c r="I6331" s="0" t="n">
        <v>20.2</v>
      </c>
      <c r="K6331" s="0" t="str">
        <f aca="false">IFERROR(IF(VLOOKUP($C6331,薬効分類マスタ!$A$2:$E$180,5,FALSE())=0,"",VLOOKUP($C6331,薬効分類マスタ!$A$2:$E$180,5,FALSE())),"")</f>
        <v/>
      </c>
      <c r="L6331" s="17"/>
      <c r="M6331" s="0" t="str">
        <f aca="false">IF($K6331="","",IF($L6331&lt;&gt;"",$L6331,VLOOKUP($C6331,薬効分類マスタ!$A$2:$F$180,6,FALSE())))</f>
        <v/>
      </c>
      <c r="N6331" s="0" t="str">
        <f aca="false">ASC(G6331)</f>
        <v>ｸﾗｼｴ補中益気湯ｴｷｽ細粒</v>
      </c>
      <c r="O6331" s="0" t="str">
        <f aca="false">ASC(E6331)</f>
        <v>補中益気湯ｴｷｽ</v>
      </c>
      <c r="P6331" s="16" t="n">
        <f aca="false">N(P6330)+IF($C6331=検索!$B$49,1,0)</f>
        <v>0</v>
      </c>
    </row>
    <row r="6332" customFormat="false" ht="15" hidden="false" customHeight="false" outlineLevel="0" collapsed="false">
      <c r="A6332" s="16" t="s">
        <v>221</v>
      </c>
      <c r="B6332" s="0" t="s">
        <v>14506</v>
      </c>
      <c r="C6332" s="0" t="n">
        <v>520</v>
      </c>
      <c r="D6332" s="0" t="str">
        <f aca="false">IFERROR(VLOOKUP($C6332,薬効分類マスタ!$A$2:$B$180,2,FALSE()),"未登録")</f>
        <v>漢方製剤</v>
      </c>
      <c r="E6332" s="16" t="s">
        <v>14494</v>
      </c>
      <c r="F6332" s="16" t="s">
        <v>224</v>
      </c>
      <c r="G6332" s="16" t="s">
        <v>14507</v>
      </c>
      <c r="H6332" s="16" t="s">
        <v>13378</v>
      </c>
      <c r="I6332" s="0" t="n">
        <v>8.9</v>
      </c>
      <c r="K6332" s="0" t="str">
        <f aca="false">IFERROR(IF(VLOOKUP($C6332,薬効分類マスタ!$A$2:$E$180,5,FALSE())=0,"",VLOOKUP($C6332,薬効分類マスタ!$A$2:$E$180,5,FALSE())),"")</f>
        <v/>
      </c>
      <c r="L6332" s="17"/>
      <c r="M6332" s="0" t="str">
        <f aca="false">IF($K6332="","",IF($L6332&lt;&gt;"",$L6332,VLOOKUP($C6332,薬効分類マスタ!$A$2:$F$180,6,FALSE())))</f>
        <v/>
      </c>
      <c r="N6332" s="0" t="str">
        <f aca="false">ASC(G6332)</f>
        <v>ｵｰｽｷﾞ補中益気湯ｴｷｽG</v>
      </c>
      <c r="O6332" s="0" t="str">
        <f aca="false">ASC(E6332)</f>
        <v>補中益気湯ｴｷｽ</v>
      </c>
      <c r="P6332" s="16" t="n">
        <f aca="false">N(P6331)+IF($C6332=検索!$B$49,1,0)</f>
        <v>0</v>
      </c>
    </row>
    <row r="6333" customFormat="false" ht="15" hidden="false" customHeight="false" outlineLevel="0" collapsed="false">
      <c r="A6333" s="16" t="s">
        <v>221</v>
      </c>
      <c r="B6333" s="0" t="s">
        <v>14508</v>
      </c>
      <c r="C6333" s="0" t="n">
        <v>520</v>
      </c>
      <c r="D6333" s="0" t="str">
        <f aca="false">IFERROR(VLOOKUP($C6333,薬効分類マスタ!$A$2:$B$180,2,FALSE()),"未登録")</f>
        <v>漢方製剤</v>
      </c>
      <c r="E6333" s="16" t="s">
        <v>14494</v>
      </c>
      <c r="F6333" s="16" t="s">
        <v>224</v>
      </c>
      <c r="G6333" s="16" t="s">
        <v>14509</v>
      </c>
      <c r="H6333" s="16" t="s">
        <v>13381</v>
      </c>
      <c r="I6333" s="0" t="n">
        <v>16.6</v>
      </c>
      <c r="K6333" s="0" t="str">
        <f aca="false">IFERROR(IF(VLOOKUP($C6333,薬効分類マスタ!$A$2:$E$180,5,FALSE())=0,"",VLOOKUP($C6333,薬効分類マスタ!$A$2:$E$180,5,FALSE())),"")</f>
        <v/>
      </c>
      <c r="L6333" s="17"/>
      <c r="M6333" s="0" t="str">
        <f aca="false">IF($K6333="","",IF($L6333&lt;&gt;"",$L6333,VLOOKUP($C6333,薬効分類マスタ!$A$2:$F$180,6,FALSE())))</f>
        <v/>
      </c>
      <c r="N6333" s="0" t="str">
        <f aca="false">ASC(G6333)</f>
        <v>JPS補中益気湯ｴｷｽ顆粒〔調剤用〕</v>
      </c>
      <c r="O6333" s="0" t="str">
        <f aca="false">ASC(E6333)</f>
        <v>補中益気湯ｴｷｽ</v>
      </c>
      <c r="P6333" s="16" t="n">
        <f aca="false">N(P6332)+IF($C6333=検索!$B$49,1,0)</f>
        <v>0</v>
      </c>
    </row>
    <row r="6334" customFormat="false" ht="15" hidden="false" customHeight="false" outlineLevel="0" collapsed="false">
      <c r="A6334" s="16" t="s">
        <v>221</v>
      </c>
      <c r="B6334" s="0" t="s">
        <v>14510</v>
      </c>
      <c r="C6334" s="0" t="n">
        <v>520</v>
      </c>
      <c r="D6334" s="0" t="str">
        <f aca="false">IFERROR(VLOOKUP($C6334,薬効分類マスタ!$A$2:$B$180,2,FALSE()),"未登録")</f>
        <v>漢方製剤</v>
      </c>
      <c r="E6334" s="16" t="s">
        <v>14494</v>
      </c>
      <c r="F6334" s="16" t="s">
        <v>224</v>
      </c>
      <c r="G6334" s="16" t="s">
        <v>14511</v>
      </c>
      <c r="H6334" s="16" t="s">
        <v>13451</v>
      </c>
      <c r="I6334" s="0" t="n">
        <v>14.4</v>
      </c>
      <c r="K6334" s="0" t="str">
        <f aca="false">IFERROR(IF(VLOOKUP($C6334,薬効分類マスタ!$A$2:$E$180,5,FALSE())=0,"",VLOOKUP($C6334,薬効分類マスタ!$A$2:$E$180,5,FALSE())),"")</f>
        <v/>
      </c>
      <c r="L6334" s="17"/>
      <c r="M6334" s="0" t="str">
        <f aca="false">IF($K6334="","",IF($L6334&lt;&gt;"",$L6334,VLOOKUP($C6334,薬効分類マスタ!$A$2:$F$180,6,FALSE())))</f>
        <v/>
      </c>
      <c r="N6334" s="0" t="str">
        <f aca="false">ASC(G6334)</f>
        <v>太虎堂の補中益気湯ｴｷｽ顆粒</v>
      </c>
      <c r="O6334" s="0" t="str">
        <f aca="false">ASC(E6334)</f>
        <v>補中益気湯ｴｷｽ</v>
      </c>
      <c r="P6334" s="16" t="n">
        <f aca="false">N(P6333)+IF($C6334=検索!$B$49,1,0)</f>
        <v>0</v>
      </c>
    </row>
    <row r="6335" customFormat="false" ht="15" hidden="false" customHeight="false" outlineLevel="0" collapsed="false">
      <c r="A6335" s="16" t="s">
        <v>221</v>
      </c>
      <c r="B6335" s="0" t="s">
        <v>14512</v>
      </c>
      <c r="C6335" s="0" t="n">
        <v>520</v>
      </c>
      <c r="D6335" s="0" t="str">
        <f aca="false">IFERROR(VLOOKUP($C6335,薬効分類マスタ!$A$2:$B$180,2,FALSE()),"未登録")</f>
        <v>漢方製剤</v>
      </c>
      <c r="E6335" s="16" t="s">
        <v>14494</v>
      </c>
      <c r="F6335" s="16" t="s">
        <v>224</v>
      </c>
      <c r="G6335" s="16" t="s">
        <v>14513</v>
      </c>
      <c r="H6335" s="16" t="s">
        <v>9549</v>
      </c>
      <c r="I6335" s="0" t="n">
        <v>22.4</v>
      </c>
      <c r="K6335" s="0" t="str">
        <f aca="false">IFERROR(IF(VLOOKUP($C6335,薬効分類マスタ!$A$2:$E$180,5,FALSE())=0,"",VLOOKUP($C6335,薬効分類マスタ!$A$2:$E$180,5,FALSE())),"")</f>
        <v/>
      </c>
      <c r="L6335" s="17"/>
      <c r="M6335" s="0" t="str">
        <f aca="false">IF($K6335="","",IF($L6335&lt;&gt;"",$L6335,VLOOKUP($C6335,薬効分類マスタ!$A$2:$F$180,6,FALSE())))</f>
        <v/>
      </c>
      <c r="N6335" s="0" t="str">
        <f aca="false">ASC(G6335)</f>
        <v>ﾂﾑﾗ補中益気湯ｴｷｽ顆粒(医療用)</v>
      </c>
      <c r="O6335" s="0" t="str">
        <f aca="false">ASC(E6335)</f>
        <v>補中益気湯ｴｷｽ</v>
      </c>
      <c r="P6335" s="16" t="n">
        <f aca="false">N(P6334)+IF($C6335=検索!$B$49,1,0)</f>
        <v>0</v>
      </c>
    </row>
    <row r="6336" customFormat="false" ht="15" hidden="false" customHeight="false" outlineLevel="0" collapsed="false">
      <c r="A6336" s="16" t="s">
        <v>221</v>
      </c>
      <c r="B6336" s="0" t="s">
        <v>14514</v>
      </c>
      <c r="C6336" s="0" t="n">
        <v>520</v>
      </c>
      <c r="D6336" s="0" t="str">
        <f aca="false">IFERROR(VLOOKUP($C6336,薬効分類マスタ!$A$2:$B$180,2,FALSE()),"未登録")</f>
        <v>漢方製剤</v>
      </c>
      <c r="E6336" s="16" t="s">
        <v>14494</v>
      </c>
      <c r="F6336" s="16" t="s">
        <v>224</v>
      </c>
      <c r="G6336" s="16" t="s">
        <v>14515</v>
      </c>
      <c r="H6336" s="16" t="s">
        <v>7659</v>
      </c>
      <c r="I6336" s="0" t="n">
        <v>15.2</v>
      </c>
      <c r="K6336" s="0" t="str">
        <f aca="false">IFERROR(IF(VLOOKUP($C6336,薬効分類マスタ!$A$2:$E$180,5,FALSE())=0,"",VLOOKUP($C6336,薬効分類マスタ!$A$2:$E$180,5,FALSE())),"")</f>
        <v/>
      </c>
      <c r="L6336" s="17"/>
      <c r="M6336" s="0" t="str">
        <f aca="false">IF($K6336="","",IF($L6336&lt;&gt;"",$L6336,VLOOKUP($C6336,薬効分類マスタ!$A$2:$F$180,6,FALSE())))</f>
        <v/>
      </c>
      <c r="N6336" s="0" t="str">
        <f aca="false">ASC(G6336)</f>
        <v>本草補中益気湯ｴｷｽ顆粒-M</v>
      </c>
      <c r="O6336" s="0" t="str">
        <f aca="false">ASC(E6336)</f>
        <v>補中益気湯ｴｷｽ</v>
      </c>
      <c r="P6336" s="16" t="n">
        <f aca="false">N(P6335)+IF($C6336=検索!$B$49,1,0)</f>
        <v>0</v>
      </c>
    </row>
    <row r="6337" customFormat="false" ht="15" hidden="false" customHeight="false" outlineLevel="0" collapsed="false">
      <c r="A6337" s="16" t="s">
        <v>221</v>
      </c>
      <c r="B6337" s="0" t="s">
        <v>14516</v>
      </c>
      <c r="C6337" s="0" t="n">
        <v>520</v>
      </c>
      <c r="D6337" s="0" t="str">
        <f aca="false">IFERROR(VLOOKUP($C6337,薬効分類マスタ!$A$2:$B$180,2,FALSE()),"未登録")</f>
        <v>漢方製剤</v>
      </c>
      <c r="E6337" s="16" t="s">
        <v>14494</v>
      </c>
      <c r="F6337" s="16" t="s">
        <v>1027</v>
      </c>
      <c r="G6337" s="16" t="s">
        <v>14517</v>
      </c>
      <c r="H6337" s="16" t="s">
        <v>13417</v>
      </c>
      <c r="I6337" s="0" t="n">
        <v>8.2</v>
      </c>
      <c r="K6337" s="0" t="str">
        <f aca="false">IFERROR(IF(VLOOKUP($C6337,薬効分類マスタ!$A$2:$E$180,5,FALSE())=0,"",VLOOKUP($C6337,薬効分類マスタ!$A$2:$E$180,5,FALSE())),"")</f>
        <v/>
      </c>
      <c r="L6337" s="17"/>
      <c r="M6337" s="0" t="str">
        <f aca="false">IF($K6337="","",IF($L6337&lt;&gt;"",$L6337,VLOOKUP($C6337,薬効分類マスタ!$A$2:$F$180,6,FALSE())))</f>
        <v/>
      </c>
      <c r="N6337" s="0" t="str">
        <f aca="false">ASC(G6337)</f>
        <v>ｼﾞｭﾝｺｳ　補中益気湯FCｴｷｽ錠　医療用</v>
      </c>
      <c r="O6337" s="0" t="str">
        <f aca="false">ASC(E6337)</f>
        <v>補中益気湯ｴｷｽ</v>
      </c>
      <c r="P6337" s="16" t="n">
        <f aca="false">N(P6336)+IF($C6337=検索!$B$49,1,0)</f>
        <v>0</v>
      </c>
    </row>
    <row r="6338" customFormat="false" ht="15" hidden="false" customHeight="false" outlineLevel="0" collapsed="false">
      <c r="A6338" s="16" t="s">
        <v>221</v>
      </c>
      <c r="B6338" s="0" t="s">
        <v>14518</v>
      </c>
      <c r="C6338" s="0" t="n">
        <v>520</v>
      </c>
      <c r="D6338" s="0" t="str">
        <f aca="false">IFERROR(VLOOKUP($C6338,薬効分類マスタ!$A$2:$B$180,2,FALSE()),"未登録")</f>
        <v>漢方製剤</v>
      </c>
      <c r="E6338" s="16" t="s">
        <v>14519</v>
      </c>
      <c r="F6338" s="16" t="s">
        <v>224</v>
      </c>
      <c r="G6338" s="16" t="s">
        <v>14520</v>
      </c>
      <c r="H6338" s="16" t="s">
        <v>13369</v>
      </c>
      <c r="I6338" s="0" t="n">
        <v>11</v>
      </c>
      <c r="K6338" s="0" t="str">
        <f aca="false">IFERROR(IF(VLOOKUP($C6338,薬効分類マスタ!$A$2:$E$180,5,FALSE())=0,"",VLOOKUP($C6338,薬効分類マスタ!$A$2:$E$180,5,FALSE())),"")</f>
        <v/>
      </c>
      <c r="L6338" s="17"/>
      <c r="M6338" s="0" t="str">
        <f aca="false">IF($K6338="","",IF($L6338&lt;&gt;"",$L6338,VLOOKUP($C6338,薬効分類マスタ!$A$2:$F$180,6,FALSE())))</f>
        <v/>
      </c>
      <c r="N6338" s="0" t="str">
        <f aca="false">ASC(G6338)</f>
        <v>ｺﾀﾛｰ麻黄湯ｴｷｽ細粒</v>
      </c>
      <c r="O6338" s="0" t="str">
        <f aca="false">ASC(E6338)</f>
        <v>麻黄湯ｴｷｽ</v>
      </c>
      <c r="P6338" s="16" t="n">
        <f aca="false">N(P6337)+IF($C6338=検索!$B$49,1,0)</f>
        <v>0</v>
      </c>
    </row>
    <row r="6339" customFormat="false" ht="15" hidden="false" customHeight="false" outlineLevel="0" collapsed="false">
      <c r="A6339" s="16" t="s">
        <v>221</v>
      </c>
      <c r="B6339" s="0" t="s">
        <v>14521</v>
      </c>
      <c r="C6339" s="0" t="n">
        <v>520</v>
      </c>
      <c r="D6339" s="0" t="str">
        <f aca="false">IFERROR(VLOOKUP($C6339,薬効分類マスタ!$A$2:$B$180,2,FALSE()),"未登録")</f>
        <v>漢方製剤</v>
      </c>
      <c r="E6339" s="16" t="s">
        <v>14519</v>
      </c>
      <c r="F6339" s="16" t="s">
        <v>224</v>
      </c>
      <c r="G6339" s="16" t="s">
        <v>14522</v>
      </c>
      <c r="H6339" s="16" t="s">
        <v>13417</v>
      </c>
      <c r="I6339" s="0" t="n">
        <v>13.7</v>
      </c>
      <c r="K6339" s="0" t="str">
        <f aca="false">IFERROR(IF(VLOOKUP($C6339,薬効分類マスタ!$A$2:$E$180,5,FALSE())=0,"",VLOOKUP($C6339,薬効分類マスタ!$A$2:$E$180,5,FALSE())),"")</f>
        <v/>
      </c>
      <c r="L6339" s="17"/>
      <c r="M6339" s="0" t="str">
        <f aca="false">IF($K6339="","",IF($L6339&lt;&gt;"",$L6339,VLOOKUP($C6339,薬効分類マスタ!$A$2:$F$180,6,FALSE())))</f>
        <v/>
      </c>
      <c r="N6339" s="0" t="str">
        <f aca="false">ASC(G6339)</f>
        <v>ｼﾞｭﾝｺｳ　麻黄湯FCｴｷｽ細粒　医療用</v>
      </c>
      <c r="O6339" s="0" t="str">
        <f aca="false">ASC(E6339)</f>
        <v>麻黄湯ｴｷｽ</v>
      </c>
      <c r="P6339" s="16" t="n">
        <f aca="false">N(P6338)+IF($C6339=検索!$B$49,1,0)</f>
        <v>0</v>
      </c>
    </row>
    <row r="6340" customFormat="false" ht="15" hidden="false" customHeight="false" outlineLevel="0" collapsed="false">
      <c r="A6340" s="16" t="s">
        <v>221</v>
      </c>
      <c r="B6340" s="0" t="s">
        <v>14523</v>
      </c>
      <c r="C6340" s="0" t="n">
        <v>520</v>
      </c>
      <c r="D6340" s="0" t="str">
        <f aca="false">IFERROR(VLOOKUP($C6340,薬効分類マスタ!$A$2:$B$180,2,FALSE()),"未登録")</f>
        <v>漢方製剤</v>
      </c>
      <c r="E6340" s="16" t="s">
        <v>14519</v>
      </c>
      <c r="F6340" s="16" t="s">
        <v>224</v>
      </c>
      <c r="G6340" s="16" t="s">
        <v>14524</v>
      </c>
      <c r="H6340" s="16" t="s">
        <v>13375</v>
      </c>
      <c r="I6340" s="0" t="n">
        <v>12.2</v>
      </c>
      <c r="K6340" s="0" t="str">
        <f aca="false">IFERROR(IF(VLOOKUP($C6340,薬効分類マスタ!$A$2:$E$180,5,FALSE())=0,"",VLOOKUP($C6340,薬効分類マスタ!$A$2:$E$180,5,FALSE())),"")</f>
        <v/>
      </c>
      <c r="L6340" s="17"/>
      <c r="M6340" s="0" t="str">
        <f aca="false">IF($K6340="","",IF($L6340&lt;&gt;"",$L6340,VLOOKUP($C6340,薬効分類マスタ!$A$2:$F$180,6,FALSE())))</f>
        <v/>
      </c>
      <c r="N6340" s="0" t="str">
        <f aca="false">ASC(G6340)</f>
        <v>ｸﾗｼｴ麻黄湯ｴｷｽ細粒</v>
      </c>
      <c r="O6340" s="0" t="str">
        <f aca="false">ASC(E6340)</f>
        <v>麻黄湯ｴｷｽ</v>
      </c>
      <c r="P6340" s="16" t="n">
        <f aca="false">N(P6339)+IF($C6340=検索!$B$49,1,0)</f>
        <v>0</v>
      </c>
    </row>
    <row r="6341" customFormat="false" ht="15" hidden="false" customHeight="false" outlineLevel="0" collapsed="false">
      <c r="A6341" s="16" t="s">
        <v>221</v>
      </c>
      <c r="B6341" s="0" t="s">
        <v>14525</v>
      </c>
      <c r="C6341" s="0" t="n">
        <v>520</v>
      </c>
      <c r="D6341" s="0" t="str">
        <f aca="false">IFERROR(VLOOKUP($C6341,薬効分類マスタ!$A$2:$B$180,2,FALSE()),"未登録")</f>
        <v>漢方製剤</v>
      </c>
      <c r="E6341" s="16" t="s">
        <v>14519</v>
      </c>
      <c r="F6341" s="16" t="s">
        <v>224</v>
      </c>
      <c r="G6341" s="16" t="s">
        <v>14526</v>
      </c>
      <c r="H6341" s="16" t="s">
        <v>9549</v>
      </c>
      <c r="I6341" s="0" t="n">
        <v>11.4</v>
      </c>
      <c r="K6341" s="0" t="str">
        <f aca="false">IFERROR(IF(VLOOKUP($C6341,薬効分類マスタ!$A$2:$E$180,5,FALSE())=0,"",VLOOKUP($C6341,薬効分類マスタ!$A$2:$E$180,5,FALSE())),"")</f>
        <v/>
      </c>
      <c r="L6341" s="17"/>
      <c r="M6341" s="0" t="str">
        <f aca="false">IF($K6341="","",IF($L6341&lt;&gt;"",$L6341,VLOOKUP($C6341,薬効分類マスタ!$A$2:$F$180,6,FALSE())))</f>
        <v/>
      </c>
      <c r="N6341" s="0" t="str">
        <f aca="false">ASC(G6341)</f>
        <v>ﾂﾑﾗ麻黄湯ｴｷｽ顆粒(医療用)</v>
      </c>
      <c r="O6341" s="0" t="str">
        <f aca="false">ASC(E6341)</f>
        <v>麻黄湯ｴｷｽ</v>
      </c>
      <c r="P6341" s="16" t="n">
        <f aca="false">N(P6340)+IF($C6341=検索!$B$49,1,0)</f>
        <v>0</v>
      </c>
    </row>
    <row r="6342" customFormat="false" ht="15" hidden="false" customHeight="false" outlineLevel="0" collapsed="false">
      <c r="A6342" s="16" t="s">
        <v>221</v>
      </c>
      <c r="B6342" s="0" t="s">
        <v>14527</v>
      </c>
      <c r="C6342" s="0" t="n">
        <v>520</v>
      </c>
      <c r="D6342" s="0" t="str">
        <f aca="false">IFERROR(VLOOKUP($C6342,薬効分類マスタ!$A$2:$B$180,2,FALSE()),"未登録")</f>
        <v>漢方製剤</v>
      </c>
      <c r="E6342" s="16" t="s">
        <v>14519</v>
      </c>
      <c r="F6342" s="16" t="s">
        <v>224</v>
      </c>
      <c r="G6342" s="16" t="s">
        <v>14528</v>
      </c>
      <c r="H6342" s="16" t="s">
        <v>7659</v>
      </c>
      <c r="I6342" s="0" t="n">
        <v>8.6</v>
      </c>
      <c r="K6342" s="0" t="str">
        <f aca="false">IFERROR(IF(VLOOKUP($C6342,薬効分類マスタ!$A$2:$E$180,5,FALSE())=0,"",VLOOKUP($C6342,薬効分類マスタ!$A$2:$E$180,5,FALSE())),"")</f>
        <v/>
      </c>
      <c r="L6342" s="17"/>
      <c r="M6342" s="0" t="str">
        <f aca="false">IF($K6342="","",IF($L6342&lt;&gt;"",$L6342,VLOOKUP($C6342,薬効分類マスタ!$A$2:$F$180,6,FALSE())))</f>
        <v/>
      </c>
      <c r="N6342" s="0" t="str">
        <f aca="false">ASC(G6342)</f>
        <v>本草麻黄湯ｴｷｽ顆粒-S</v>
      </c>
      <c r="O6342" s="0" t="str">
        <f aca="false">ASC(E6342)</f>
        <v>麻黄湯ｴｷｽ</v>
      </c>
      <c r="P6342" s="16" t="n">
        <f aca="false">N(P6341)+IF($C6342=検索!$B$49,1,0)</f>
        <v>0</v>
      </c>
    </row>
    <row r="6343" customFormat="false" ht="15" hidden="false" customHeight="false" outlineLevel="0" collapsed="false">
      <c r="A6343" s="16" t="s">
        <v>221</v>
      </c>
      <c r="B6343" s="0" t="s">
        <v>14529</v>
      </c>
      <c r="C6343" s="0" t="n">
        <v>520</v>
      </c>
      <c r="D6343" s="0" t="str">
        <f aca="false">IFERROR(VLOOKUP($C6343,薬効分類マスタ!$A$2:$B$180,2,FALSE()),"未登録")</f>
        <v>漢方製剤</v>
      </c>
      <c r="E6343" s="16" t="s">
        <v>14530</v>
      </c>
      <c r="F6343" s="16" t="s">
        <v>224</v>
      </c>
      <c r="G6343" s="16" t="s">
        <v>14531</v>
      </c>
      <c r="H6343" s="16" t="s">
        <v>12963</v>
      </c>
      <c r="I6343" s="0" t="n">
        <v>32.4</v>
      </c>
      <c r="K6343" s="0" t="str">
        <f aca="false">IFERROR(IF(VLOOKUP($C6343,薬効分類マスタ!$A$2:$E$180,5,FALSE())=0,"",VLOOKUP($C6343,薬効分類マスタ!$A$2:$E$180,5,FALSE())),"")</f>
        <v/>
      </c>
      <c r="L6343" s="17"/>
      <c r="M6343" s="0" t="str">
        <f aca="false">IF($K6343="","",IF($L6343&lt;&gt;"",$L6343,VLOOKUP($C6343,薬効分類マスタ!$A$2:$F$180,6,FALSE())))</f>
        <v/>
      </c>
      <c r="N6343" s="0" t="str">
        <f aca="false">ASC(G6343)</f>
        <v>三和麻黄附子細辛湯ｴｷｽ細粒</v>
      </c>
      <c r="O6343" s="0" t="str">
        <f aca="false">ASC(E6343)</f>
        <v>麻黄附子細辛湯ｴｷｽ</v>
      </c>
      <c r="P6343" s="16" t="n">
        <f aca="false">N(P6342)+IF($C6343=検索!$B$49,1,0)</f>
        <v>0</v>
      </c>
    </row>
    <row r="6344" customFormat="false" ht="15" hidden="false" customHeight="false" outlineLevel="0" collapsed="false">
      <c r="A6344" s="16" t="s">
        <v>221</v>
      </c>
      <c r="B6344" s="0" t="s">
        <v>14532</v>
      </c>
      <c r="C6344" s="0" t="n">
        <v>520</v>
      </c>
      <c r="D6344" s="0" t="str">
        <f aca="false">IFERROR(VLOOKUP($C6344,薬効分類マスタ!$A$2:$B$180,2,FALSE()),"未登録")</f>
        <v>漢方製剤</v>
      </c>
      <c r="E6344" s="16" t="s">
        <v>14530</v>
      </c>
      <c r="F6344" s="16" t="s">
        <v>224</v>
      </c>
      <c r="G6344" s="16" t="s">
        <v>14533</v>
      </c>
      <c r="H6344" s="16" t="s">
        <v>9549</v>
      </c>
      <c r="I6344" s="0" t="n">
        <v>18.4</v>
      </c>
      <c r="K6344" s="0" t="str">
        <f aca="false">IFERROR(IF(VLOOKUP($C6344,薬効分類マスタ!$A$2:$E$180,5,FALSE())=0,"",VLOOKUP($C6344,薬効分類マスタ!$A$2:$E$180,5,FALSE())),"")</f>
        <v/>
      </c>
      <c r="L6344" s="17"/>
      <c r="M6344" s="0" t="str">
        <f aca="false">IF($K6344="","",IF($L6344&lt;&gt;"",$L6344,VLOOKUP($C6344,薬効分類マスタ!$A$2:$F$180,6,FALSE())))</f>
        <v/>
      </c>
      <c r="N6344" s="0" t="str">
        <f aca="false">ASC(G6344)</f>
        <v>ﾂﾑﾗ麻黄附子細辛湯ｴｷｽ顆粒(医療用)</v>
      </c>
      <c r="O6344" s="0" t="str">
        <f aca="false">ASC(E6344)</f>
        <v>麻黄附子細辛湯ｴｷｽ</v>
      </c>
      <c r="P6344" s="16" t="n">
        <f aca="false">N(P6343)+IF($C6344=検索!$B$49,1,0)</f>
        <v>0</v>
      </c>
    </row>
    <row r="6345" customFormat="false" ht="15" hidden="false" customHeight="false" outlineLevel="0" collapsed="false">
      <c r="A6345" s="16" t="s">
        <v>221</v>
      </c>
      <c r="B6345" s="0" t="s">
        <v>14534</v>
      </c>
      <c r="C6345" s="0" t="n">
        <v>520</v>
      </c>
      <c r="D6345" s="0" t="str">
        <f aca="false">IFERROR(VLOOKUP($C6345,薬効分類マスタ!$A$2:$B$180,2,FALSE()),"未登録")</f>
        <v>漢方製剤</v>
      </c>
      <c r="E6345" s="16" t="s">
        <v>14530</v>
      </c>
      <c r="F6345" s="16" t="s">
        <v>7477</v>
      </c>
      <c r="G6345" s="16" t="s">
        <v>14535</v>
      </c>
      <c r="H6345" s="16" t="s">
        <v>13369</v>
      </c>
      <c r="I6345" s="0" t="n">
        <v>25</v>
      </c>
      <c r="K6345" s="0" t="str">
        <f aca="false">IFERROR(IF(VLOOKUP($C6345,薬効分類マスタ!$A$2:$E$180,5,FALSE())=0,"",VLOOKUP($C6345,薬効分類マスタ!$A$2:$E$180,5,FALSE())),"")</f>
        <v/>
      </c>
      <c r="L6345" s="17"/>
      <c r="M6345" s="0" t="str">
        <f aca="false">IF($K6345="","",IF($L6345&lt;&gt;"",$L6345,VLOOKUP($C6345,薬効分類マスタ!$A$2:$F$180,6,FALSE())))</f>
        <v/>
      </c>
      <c r="N6345" s="0" t="str">
        <f aca="false">ASC(G6345)</f>
        <v>ｺﾀﾛｰ麻黄附子細辛湯ｴｷｽｶﾌﾟｾﾙ</v>
      </c>
      <c r="O6345" s="0" t="str">
        <f aca="false">ASC(E6345)</f>
        <v>麻黄附子細辛湯ｴｷｽ</v>
      </c>
      <c r="P6345" s="16" t="n">
        <f aca="false">N(P6344)+IF($C6345=検索!$B$49,1,0)</f>
        <v>0</v>
      </c>
    </row>
    <row r="6346" customFormat="false" ht="15" hidden="false" customHeight="false" outlineLevel="0" collapsed="false">
      <c r="A6346" s="16" t="s">
        <v>221</v>
      </c>
      <c r="B6346" s="0" t="s">
        <v>14536</v>
      </c>
      <c r="C6346" s="0" t="n">
        <v>520</v>
      </c>
      <c r="D6346" s="0" t="str">
        <f aca="false">IFERROR(VLOOKUP($C6346,薬効分類マスタ!$A$2:$B$180,2,FALSE()),"未登録")</f>
        <v>漢方製剤</v>
      </c>
      <c r="E6346" s="16" t="s">
        <v>14537</v>
      </c>
      <c r="F6346" s="16" t="s">
        <v>224</v>
      </c>
      <c r="G6346" s="16" t="s">
        <v>14538</v>
      </c>
      <c r="H6346" s="16" t="s">
        <v>13369</v>
      </c>
      <c r="I6346" s="0" t="n">
        <v>12.6</v>
      </c>
      <c r="K6346" s="0" t="str">
        <f aca="false">IFERROR(IF(VLOOKUP($C6346,薬効分類マスタ!$A$2:$E$180,5,FALSE())=0,"",VLOOKUP($C6346,薬効分類マスタ!$A$2:$E$180,5,FALSE())),"")</f>
        <v/>
      </c>
      <c r="L6346" s="17"/>
      <c r="M6346" s="0" t="str">
        <f aca="false">IF($K6346="","",IF($L6346&lt;&gt;"",$L6346,VLOOKUP($C6346,薬効分類マスタ!$A$2:$F$180,6,FALSE())))</f>
        <v/>
      </c>
      <c r="N6346" s="0" t="str">
        <f aca="false">ASC(G6346)</f>
        <v>ｺﾀﾛｰ麻杏甘石湯ｴｷｽ細粒</v>
      </c>
      <c r="O6346" s="0" t="str">
        <f aca="false">ASC(E6346)</f>
        <v>麻杏甘石湯ｴｷｽ</v>
      </c>
      <c r="P6346" s="16" t="n">
        <f aca="false">N(P6345)+IF($C6346=検索!$B$49,1,0)</f>
        <v>0</v>
      </c>
    </row>
    <row r="6347" customFormat="false" ht="15" hidden="false" customHeight="false" outlineLevel="0" collapsed="false">
      <c r="A6347" s="16" t="s">
        <v>221</v>
      </c>
      <c r="B6347" s="0" t="s">
        <v>14539</v>
      </c>
      <c r="C6347" s="0" t="n">
        <v>520</v>
      </c>
      <c r="D6347" s="0" t="str">
        <f aca="false">IFERROR(VLOOKUP($C6347,薬効分類マスタ!$A$2:$B$180,2,FALSE()),"未登録")</f>
        <v>漢方製剤</v>
      </c>
      <c r="E6347" s="16" t="s">
        <v>14537</v>
      </c>
      <c r="F6347" s="16" t="s">
        <v>224</v>
      </c>
      <c r="G6347" s="16" t="s">
        <v>14540</v>
      </c>
      <c r="H6347" s="16" t="s">
        <v>13417</v>
      </c>
      <c r="I6347" s="0" t="n">
        <v>14.4</v>
      </c>
      <c r="K6347" s="0" t="str">
        <f aca="false">IFERROR(IF(VLOOKUP($C6347,薬効分類マスタ!$A$2:$E$180,5,FALSE())=0,"",VLOOKUP($C6347,薬効分類マスタ!$A$2:$E$180,5,FALSE())),"")</f>
        <v/>
      </c>
      <c r="L6347" s="17"/>
      <c r="M6347" s="0" t="str">
        <f aca="false">IF($K6347="","",IF($L6347&lt;&gt;"",$L6347,VLOOKUP($C6347,薬効分類マスタ!$A$2:$F$180,6,FALSE())))</f>
        <v/>
      </c>
      <c r="N6347" s="0" t="str">
        <f aca="false">ASC(G6347)</f>
        <v>ｼﾞｭﾝｺｳ　麻杏甘石湯FCｴｷｽ細粒　医療用</v>
      </c>
      <c r="O6347" s="0" t="str">
        <f aca="false">ASC(E6347)</f>
        <v>麻杏甘石湯ｴｷｽ</v>
      </c>
      <c r="P6347" s="16" t="n">
        <f aca="false">N(P6346)+IF($C6347=検索!$B$49,1,0)</f>
        <v>0</v>
      </c>
    </row>
    <row r="6348" customFormat="false" ht="15" hidden="false" customHeight="false" outlineLevel="0" collapsed="false">
      <c r="A6348" s="16" t="s">
        <v>221</v>
      </c>
      <c r="B6348" s="0" t="s">
        <v>14541</v>
      </c>
      <c r="C6348" s="0" t="n">
        <v>520</v>
      </c>
      <c r="D6348" s="0" t="str">
        <f aca="false">IFERROR(VLOOKUP($C6348,薬効分類マスタ!$A$2:$B$180,2,FALSE()),"未登録")</f>
        <v>漢方製剤</v>
      </c>
      <c r="E6348" s="16" t="s">
        <v>14537</v>
      </c>
      <c r="F6348" s="16" t="s">
        <v>224</v>
      </c>
      <c r="G6348" s="16" t="s">
        <v>14542</v>
      </c>
      <c r="H6348" s="16" t="s">
        <v>13378</v>
      </c>
      <c r="I6348" s="0" t="n">
        <v>11.9</v>
      </c>
      <c r="K6348" s="0" t="str">
        <f aca="false">IFERROR(IF(VLOOKUP($C6348,薬効分類マスタ!$A$2:$E$180,5,FALSE())=0,"",VLOOKUP($C6348,薬効分類マスタ!$A$2:$E$180,5,FALSE())),"")</f>
        <v/>
      </c>
      <c r="L6348" s="17"/>
      <c r="M6348" s="0" t="str">
        <f aca="false">IF($K6348="","",IF($L6348&lt;&gt;"",$L6348,VLOOKUP($C6348,薬効分類マスタ!$A$2:$F$180,6,FALSE())))</f>
        <v/>
      </c>
      <c r="N6348" s="0" t="str">
        <f aca="false">ASC(G6348)</f>
        <v>ｵｰｽｷﾞ麻杏甘石湯ｴｷｽG</v>
      </c>
      <c r="O6348" s="0" t="str">
        <f aca="false">ASC(E6348)</f>
        <v>麻杏甘石湯ｴｷｽ</v>
      </c>
      <c r="P6348" s="16" t="n">
        <f aca="false">N(P6347)+IF($C6348=検索!$B$49,1,0)</f>
        <v>0</v>
      </c>
    </row>
    <row r="6349" customFormat="false" ht="15" hidden="false" customHeight="false" outlineLevel="0" collapsed="false">
      <c r="A6349" s="16" t="s">
        <v>221</v>
      </c>
      <c r="B6349" s="0" t="s">
        <v>14543</v>
      </c>
      <c r="C6349" s="0" t="n">
        <v>520</v>
      </c>
      <c r="D6349" s="0" t="str">
        <f aca="false">IFERROR(VLOOKUP($C6349,薬効分類マスタ!$A$2:$B$180,2,FALSE()),"未登録")</f>
        <v>漢方製剤</v>
      </c>
      <c r="E6349" s="16" t="s">
        <v>14537</v>
      </c>
      <c r="F6349" s="16" t="s">
        <v>224</v>
      </c>
      <c r="G6349" s="16" t="s">
        <v>14544</v>
      </c>
      <c r="H6349" s="16" t="s">
        <v>9549</v>
      </c>
      <c r="I6349" s="0" t="n">
        <v>10.8</v>
      </c>
      <c r="K6349" s="0" t="str">
        <f aca="false">IFERROR(IF(VLOOKUP($C6349,薬効分類マスタ!$A$2:$E$180,5,FALSE())=0,"",VLOOKUP($C6349,薬効分類マスタ!$A$2:$E$180,5,FALSE())),"")</f>
        <v/>
      </c>
      <c r="L6349" s="17"/>
      <c r="M6349" s="0" t="str">
        <f aca="false">IF($K6349="","",IF($L6349&lt;&gt;"",$L6349,VLOOKUP($C6349,薬効分類マスタ!$A$2:$F$180,6,FALSE())))</f>
        <v/>
      </c>
      <c r="N6349" s="0" t="str">
        <f aca="false">ASC(G6349)</f>
        <v>ﾂﾑﾗ麻杏甘石湯ｴｷｽ顆粒(医療用)</v>
      </c>
      <c r="O6349" s="0" t="str">
        <f aca="false">ASC(E6349)</f>
        <v>麻杏甘石湯ｴｷｽ</v>
      </c>
      <c r="P6349" s="16" t="n">
        <f aca="false">N(P6348)+IF($C6349=検索!$B$49,1,0)</f>
        <v>0</v>
      </c>
    </row>
    <row r="6350" customFormat="false" ht="15" hidden="false" customHeight="false" outlineLevel="0" collapsed="false">
      <c r="A6350" s="16" t="s">
        <v>221</v>
      </c>
      <c r="B6350" s="0" t="s">
        <v>14545</v>
      </c>
      <c r="C6350" s="0" t="n">
        <v>520</v>
      </c>
      <c r="D6350" s="0" t="str">
        <f aca="false">IFERROR(VLOOKUP($C6350,薬効分類マスタ!$A$2:$B$180,2,FALSE()),"未登録")</f>
        <v>漢方製剤</v>
      </c>
      <c r="E6350" s="16" t="s">
        <v>14537</v>
      </c>
      <c r="F6350" s="16" t="s">
        <v>224</v>
      </c>
      <c r="G6350" s="16" t="s">
        <v>14546</v>
      </c>
      <c r="H6350" s="16" t="s">
        <v>7659</v>
      </c>
      <c r="I6350" s="0" t="n">
        <v>6.9</v>
      </c>
      <c r="K6350" s="0" t="str">
        <f aca="false">IFERROR(IF(VLOOKUP($C6350,薬効分類マスタ!$A$2:$E$180,5,FALSE())=0,"",VLOOKUP($C6350,薬効分類マスタ!$A$2:$E$180,5,FALSE())),"")</f>
        <v/>
      </c>
      <c r="L6350" s="17"/>
      <c r="M6350" s="0" t="str">
        <f aca="false">IF($K6350="","",IF($L6350&lt;&gt;"",$L6350,VLOOKUP($C6350,薬効分類マスタ!$A$2:$F$180,6,FALSE())))</f>
        <v/>
      </c>
      <c r="N6350" s="0" t="str">
        <f aca="false">ASC(G6350)</f>
        <v>本草麻杏甘石湯ｴｷｽ顆粒-M</v>
      </c>
      <c r="O6350" s="0" t="str">
        <f aca="false">ASC(E6350)</f>
        <v>麻杏甘石湯ｴｷｽ</v>
      </c>
      <c r="P6350" s="16" t="n">
        <f aca="false">N(P6349)+IF($C6350=検索!$B$49,1,0)</f>
        <v>0</v>
      </c>
    </row>
    <row r="6351" customFormat="false" ht="15" hidden="false" customHeight="false" outlineLevel="0" collapsed="false">
      <c r="A6351" s="16" t="s">
        <v>221</v>
      </c>
      <c r="B6351" s="0" t="s">
        <v>14547</v>
      </c>
      <c r="C6351" s="0" t="n">
        <v>520</v>
      </c>
      <c r="D6351" s="0" t="str">
        <f aca="false">IFERROR(VLOOKUP($C6351,薬効分類マスタ!$A$2:$B$180,2,FALSE()),"未登録")</f>
        <v>漢方製剤</v>
      </c>
      <c r="E6351" s="16" t="s">
        <v>14548</v>
      </c>
      <c r="F6351" s="16" t="s">
        <v>224</v>
      </c>
      <c r="G6351" s="16" t="s">
        <v>14549</v>
      </c>
      <c r="H6351" s="16" t="s">
        <v>13369</v>
      </c>
      <c r="I6351" s="0" t="n">
        <v>8.3</v>
      </c>
      <c r="K6351" s="0" t="str">
        <f aca="false">IFERROR(IF(VLOOKUP($C6351,薬効分類マスタ!$A$2:$E$180,5,FALSE())=0,"",VLOOKUP($C6351,薬効分類マスタ!$A$2:$E$180,5,FALSE())),"")</f>
        <v/>
      </c>
      <c r="L6351" s="17"/>
      <c r="M6351" s="0" t="str">
        <f aca="false">IF($K6351="","",IF($L6351&lt;&gt;"",$L6351,VLOOKUP($C6351,薬効分類マスタ!$A$2:$F$180,6,FALSE())))</f>
        <v/>
      </c>
      <c r="N6351" s="0" t="str">
        <f aca="false">ASC(G6351)</f>
        <v>ｺﾀﾛｰ麻杏よく甘湯ｴｷｽ細粒</v>
      </c>
      <c r="O6351" s="0" t="str">
        <f aca="false">ASC(E6351)</f>
        <v>麻杏よく甘湯ｴｷｽ</v>
      </c>
      <c r="P6351" s="16" t="n">
        <f aca="false">N(P6350)+IF($C6351=検索!$B$49,1,0)</f>
        <v>0</v>
      </c>
    </row>
    <row r="6352" customFormat="false" ht="15" hidden="false" customHeight="false" outlineLevel="0" collapsed="false">
      <c r="A6352" s="16" t="s">
        <v>221</v>
      </c>
      <c r="B6352" s="0" t="s">
        <v>14550</v>
      </c>
      <c r="C6352" s="0" t="n">
        <v>520</v>
      </c>
      <c r="D6352" s="0" t="str">
        <f aca="false">IFERROR(VLOOKUP($C6352,薬効分類マスタ!$A$2:$B$180,2,FALSE()),"未登録")</f>
        <v>漢方製剤</v>
      </c>
      <c r="E6352" s="16" t="s">
        <v>14548</v>
      </c>
      <c r="F6352" s="16" t="s">
        <v>224</v>
      </c>
      <c r="G6352" s="16" t="s">
        <v>14551</v>
      </c>
      <c r="H6352" s="16" t="s">
        <v>12963</v>
      </c>
      <c r="I6352" s="0" t="n">
        <v>8.4</v>
      </c>
      <c r="K6352" s="0" t="str">
        <f aca="false">IFERROR(IF(VLOOKUP($C6352,薬効分類マスタ!$A$2:$E$180,5,FALSE())=0,"",VLOOKUP($C6352,薬効分類マスタ!$A$2:$E$180,5,FALSE())),"")</f>
        <v/>
      </c>
      <c r="L6352" s="17"/>
      <c r="M6352" s="0" t="str">
        <f aca="false">IF($K6352="","",IF($L6352&lt;&gt;"",$L6352,VLOOKUP($C6352,薬効分類マスタ!$A$2:$F$180,6,FALSE())))</f>
        <v/>
      </c>
      <c r="N6352" s="0" t="str">
        <f aca="false">ASC(G6352)</f>
        <v>三和麻杏よく甘湯ｴｷｽ細粒</v>
      </c>
      <c r="O6352" s="0" t="str">
        <f aca="false">ASC(E6352)</f>
        <v>麻杏よく甘湯ｴｷｽ</v>
      </c>
      <c r="P6352" s="16" t="n">
        <f aca="false">N(P6351)+IF($C6352=検索!$B$49,1,0)</f>
        <v>0</v>
      </c>
    </row>
    <row r="6353" customFormat="false" ht="15" hidden="false" customHeight="false" outlineLevel="0" collapsed="false">
      <c r="A6353" s="16" t="s">
        <v>221</v>
      </c>
      <c r="B6353" s="0" t="s">
        <v>14552</v>
      </c>
      <c r="C6353" s="0" t="n">
        <v>520</v>
      </c>
      <c r="D6353" s="0" t="str">
        <f aca="false">IFERROR(VLOOKUP($C6353,薬効分類マスタ!$A$2:$B$180,2,FALSE()),"未登録")</f>
        <v>漢方製剤</v>
      </c>
      <c r="E6353" s="16" t="s">
        <v>14548</v>
      </c>
      <c r="F6353" s="16" t="s">
        <v>224</v>
      </c>
      <c r="G6353" s="16" t="s">
        <v>14553</v>
      </c>
      <c r="H6353" s="16" t="s">
        <v>13422</v>
      </c>
      <c r="I6353" s="0" t="n">
        <v>11.1</v>
      </c>
      <c r="K6353" s="0" t="str">
        <f aca="false">IFERROR(IF(VLOOKUP($C6353,薬効分類マスタ!$A$2:$E$180,5,FALSE())=0,"",VLOOKUP($C6353,薬効分類マスタ!$A$2:$E$180,5,FALSE())),"")</f>
        <v/>
      </c>
      <c r="L6353" s="17"/>
      <c r="M6353" s="0" t="str">
        <f aca="false">IF($K6353="","",IF($L6353&lt;&gt;"",$L6353,VLOOKUP($C6353,薬効分類マスタ!$A$2:$F$180,6,FALSE())))</f>
        <v/>
      </c>
      <c r="N6353" s="0" t="str">
        <f aca="false">ASC(G6353)</f>
        <v>ｸﾗｼｴ麻杏よく甘湯ｴｷｽ細粒</v>
      </c>
      <c r="O6353" s="0" t="str">
        <f aca="false">ASC(E6353)</f>
        <v>麻杏よく甘湯ｴｷｽ</v>
      </c>
      <c r="P6353" s="16" t="n">
        <f aca="false">N(P6352)+IF($C6353=検索!$B$49,1,0)</f>
        <v>0</v>
      </c>
    </row>
    <row r="6354" customFormat="false" ht="15" hidden="false" customHeight="false" outlineLevel="0" collapsed="false">
      <c r="A6354" s="16" t="s">
        <v>221</v>
      </c>
      <c r="B6354" s="0" t="s">
        <v>14554</v>
      </c>
      <c r="C6354" s="0" t="n">
        <v>520</v>
      </c>
      <c r="D6354" s="0" t="str">
        <f aca="false">IFERROR(VLOOKUP($C6354,薬効分類マスタ!$A$2:$B$180,2,FALSE()),"未登録")</f>
        <v>漢方製剤</v>
      </c>
      <c r="E6354" s="16" t="s">
        <v>14548</v>
      </c>
      <c r="F6354" s="16" t="s">
        <v>224</v>
      </c>
      <c r="G6354" s="16" t="s">
        <v>14555</v>
      </c>
      <c r="H6354" s="16" t="s">
        <v>13378</v>
      </c>
      <c r="I6354" s="0" t="n">
        <v>9.2</v>
      </c>
      <c r="K6354" s="0" t="str">
        <f aca="false">IFERROR(IF(VLOOKUP($C6354,薬効分類マスタ!$A$2:$E$180,5,FALSE())=0,"",VLOOKUP($C6354,薬効分類マスタ!$A$2:$E$180,5,FALSE())),"")</f>
        <v/>
      </c>
      <c r="L6354" s="17"/>
      <c r="M6354" s="0" t="str">
        <f aca="false">IF($K6354="","",IF($L6354&lt;&gt;"",$L6354,VLOOKUP($C6354,薬効分類マスタ!$A$2:$F$180,6,FALSE())))</f>
        <v/>
      </c>
      <c r="N6354" s="0" t="str">
        <f aca="false">ASC(G6354)</f>
        <v>ｵｰｽｷﾞ麻杏よく甘湯ｴｷｽG</v>
      </c>
      <c r="O6354" s="0" t="str">
        <f aca="false">ASC(E6354)</f>
        <v>麻杏よく甘湯ｴｷｽ</v>
      </c>
      <c r="P6354" s="16" t="n">
        <f aca="false">N(P6353)+IF($C6354=検索!$B$49,1,0)</f>
        <v>0</v>
      </c>
    </row>
    <row r="6355" customFormat="false" ht="15" hidden="false" customHeight="false" outlineLevel="0" collapsed="false">
      <c r="A6355" s="16" t="s">
        <v>221</v>
      </c>
      <c r="B6355" s="0" t="s">
        <v>14556</v>
      </c>
      <c r="C6355" s="0" t="n">
        <v>520</v>
      </c>
      <c r="D6355" s="0" t="str">
        <f aca="false">IFERROR(VLOOKUP($C6355,薬効分類マスタ!$A$2:$B$180,2,FALSE()),"未登録")</f>
        <v>漢方製剤</v>
      </c>
      <c r="E6355" s="16" t="s">
        <v>14548</v>
      </c>
      <c r="F6355" s="16" t="s">
        <v>224</v>
      </c>
      <c r="G6355" s="16" t="s">
        <v>14557</v>
      </c>
      <c r="H6355" s="16" t="s">
        <v>13381</v>
      </c>
      <c r="I6355" s="0" t="n">
        <v>9.9</v>
      </c>
      <c r="K6355" s="0" t="str">
        <f aca="false">IFERROR(IF(VLOOKUP($C6355,薬効分類マスタ!$A$2:$E$180,5,FALSE())=0,"",VLOOKUP($C6355,薬効分類マスタ!$A$2:$E$180,5,FALSE())),"")</f>
        <v/>
      </c>
      <c r="L6355" s="17"/>
      <c r="M6355" s="0" t="str">
        <f aca="false">IF($K6355="","",IF($L6355&lt;&gt;"",$L6355,VLOOKUP($C6355,薬効分類マスタ!$A$2:$F$180,6,FALSE())))</f>
        <v/>
      </c>
      <c r="N6355" s="0" t="str">
        <f aca="false">ASC(G6355)</f>
        <v>JPS麻杏よく甘湯ｴｷｽ顆粒〔調剤用〕</v>
      </c>
      <c r="O6355" s="0" t="str">
        <f aca="false">ASC(E6355)</f>
        <v>麻杏よく甘湯ｴｷｽ</v>
      </c>
      <c r="P6355" s="16" t="n">
        <f aca="false">N(P6354)+IF($C6355=検索!$B$49,1,0)</f>
        <v>0</v>
      </c>
    </row>
    <row r="6356" customFormat="false" ht="15" hidden="false" customHeight="false" outlineLevel="0" collapsed="false">
      <c r="A6356" s="16" t="s">
        <v>221</v>
      </c>
      <c r="B6356" s="0" t="s">
        <v>14558</v>
      </c>
      <c r="C6356" s="0" t="n">
        <v>520</v>
      </c>
      <c r="D6356" s="0" t="str">
        <f aca="false">IFERROR(VLOOKUP($C6356,薬効分類マスタ!$A$2:$B$180,2,FALSE()),"未登録")</f>
        <v>漢方製剤</v>
      </c>
      <c r="E6356" s="16" t="s">
        <v>14548</v>
      </c>
      <c r="F6356" s="16" t="s">
        <v>224</v>
      </c>
      <c r="G6356" s="16" t="s">
        <v>14559</v>
      </c>
      <c r="H6356" s="16" t="s">
        <v>9549</v>
      </c>
      <c r="I6356" s="0" t="n">
        <v>8.7</v>
      </c>
      <c r="K6356" s="0" t="str">
        <f aca="false">IFERROR(IF(VLOOKUP($C6356,薬効分類マスタ!$A$2:$E$180,5,FALSE())=0,"",VLOOKUP($C6356,薬効分類マスタ!$A$2:$E$180,5,FALSE())),"")</f>
        <v/>
      </c>
      <c r="L6356" s="17"/>
      <c r="M6356" s="0" t="str">
        <f aca="false">IF($K6356="","",IF($L6356&lt;&gt;"",$L6356,VLOOKUP($C6356,薬効分類マスタ!$A$2:$F$180,6,FALSE())))</f>
        <v/>
      </c>
      <c r="N6356" s="0" t="str">
        <f aca="false">ASC(G6356)</f>
        <v>ﾂﾑﾗ麻杏よく甘湯ｴｷｽ顆粒(医療用)</v>
      </c>
      <c r="O6356" s="0" t="str">
        <f aca="false">ASC(E6356)</f>
        <v>麻杏よく甘湯ｴｷｽ</v>
      </c>
      <c r="P6356" s="16" t="n">
        <f aca="false">N(P6355)+IF($C6356=検索!$B$49,1,0)</f>
        <v>0</v>
      </c>
    </row>
    <row r="6357" customFormat="false" ht="15" hidden="false" customHeight="false" outlineLevel="0" collapsed="false">
      <c r="A6357" s="16" t="s">
        <v>221</v>
      </c>
      <c r="B6357" s="0" t="s">
        <v>14560</v>
      </c>
      <c r="C6357" s="0" t="n">
        <v>520</v>
      </c>
      <c r="D6357" s="0" t="str">
        <f aca="false">IFERROR(VLOOKUP($C6357,薬効分類マスタ!$A$2:$B$180,2,FALSE()),"未登録")</f>
        <v>漢方製剤</v>
      </c>
      <c r="E6357" s="16" t="s">
        <v>14561</v>
      </c>
      <c r="F6357" s="16" t="s">
        <v>224</v>
      </c>
      <c r="G6357" s="16" t="s">
        <v>14562</v>
      </c>
      <c r="H6357" s="16" t="s">
        <v>13369</v>
      </c>
      <c r="I6357" s="0" t="n">
        <v>12.9</v>
      </c>
      <c r="K6357" s="0" t="str">
        <f aca="false">IFERROR(IF(VLOOKUP($C6357,薬効分類マスタ!$A$2:$E$180,5,FALSE())=0,"",VLOOKUP($C6357,薬効分類マスタ!$A$2:$E$180,5,FALSE())),"")</f>
        <v/>
      </c>
      <c r="L6357" s="17"/>
      <c r="M6357" s="0" t="str">
        <f aca="false">IF($K6357="","",IF($L6357&lt;&gt;"",$L6357,VLOOKUP($C6357,薬効分類マスタ!$A$2:$F$180,6,FALSE())))</f>
        <v/>
      </c>
      <c r="N6357" s="0" t="str">
        <f aca="false">ASC(G6357)</f>
        <v>ｺﾀﾛｰ麻子仁丸料ｴｷｽ細粒</v>
      </c>
      <c r="O6357" s="0" t="str">
        <f aca="false">ASC(E6357)</f>
        <v>麻子仁丸ｴｷｽ</v>
      </c>
      <c r="P6357" s="16" t="n">
        <f aca="false">N(P6356)+IF($C6357=検索!$B$49,1,0)</f>
        <v>0</v>
      </c>
    </row>
    <row r="6358" customFormat="false" ht="15" hidden="false" customHeight="false" outlineLevel="0" collapsed="false">
      <c r="A6358" s="16" t="s">
        <v>221</v>
      </c>
      <c r="B6358" s="0" t="s">
        <v>14563</v>
      </c>
      <c r="C6358" s="0" t="n">
        <v>520</v>
      </c>
      <c r="D6358" s="0" t="str">
        <f aca="false">IFERROR(VLOOKUP($C6358,薬効分類マスタ!$A$2:$B$180,2,FALSE()),"未登録")</f>
        <v>漢方製剤</v>
      </c>
      <c r="E6358" s="16" t="s">
        <v>14561</v>
      </c>
      <c r="F6358" s="16" t="s">
        <v>224</v>
      </c>
      <c r="G6358" s="16" t="s">
        <v>14564</v>
      </c>
      <c r="H6358" s="16" t="s">
        <v>13378</v>
      </c>
      <c r="I6358" s="0" t="n">
        <v>12.3</v>
      </c>
      <c r="K6358" s="0" t="str">
        <f aca="false">IFERROR(IF(VLOOKUP($C6358,薬効分類マスタ!$A$2:$E$180,5,FALSE())=0,"",VLOOKUP($C6358,薬効分類マスタ!$A$2:$E$180,5,FALSE())),"")</f>
        <v/>
      </c>
      <c r="L6358" s="17"/>
      <c r="M6358" s="0" t="str">
        <f aca="false">IF($K6358="","",IF($L6358&lt;&gt;"",$L6358,VLOOKUP($C6358,薬効分類マスタ!$A$2:$F$180,6,FALSE())))</f>
        <v/>
      </c>
      <c r="N6358" s="0" t="str">
        <f aca="false">ASC(G6358)</f>
        <v>ｵｰｽｷﾞ麻子仁丸料ｴｷｽG</v>
      </c>
      <c r="O6358" s="0" t="str">
        <f aca="false">ASC(E6358)</f>
        <v>麻子仁丸ｴｷｽ</v>
      </c>
      <c r="P6358" s="16" t="n">
        <f aca="false">N(P6357)+IF($C6358=検索!$B$49,1,0)</f>
        <v>0</v>
      </c>
    </row>
    <row r="6359" customFormat="false" ht="15" hidden="false" customHeight="false" outlineLevel="0" collapsed="false">
      <c r="A6359" s="16" t="s">
        <v>221</v>
      </c>
      <c r="B6359" s="0" t="s">
        <v>14565</v>
      </c>
      <c r="C6359" s="0" t="n">
        <v>520</v>
      </c>
      <c r="D6359" s="0" t="str">
        <f aca="false">IFERROR(VLOOKUP($C6359,薬効分類マスタ!$A$2:$B$180,2,FALSE()),"未登録")</f>
        <v>漢方製剤</v>
      </c>
      <c r="E6359" s="16" t="s">
        <v>14561</v>
      </c>
      <c r="F6359" s="16" t="s">
        <v>224</v>
      </c>
      <c r="G6359" s="16" t="s">
        <v>14566</v>
      </c>
      <c r="H6359" s="16" t="s">
        <v>9549</v>
      </c>
      <c r="I6359" s="0" t="n">
        <v>9.9</v>
      </c>
      <c r="K6359" s="0" t="str">
        <f aca="false">IFERROR(IF(VLOOKUP($C6359,薬効分類マスタ!$A$2:$E$180,5,FALSE())=0,"",VLOOKUP($C6359,薬効分類マスタ!$A$2:$E$180,5,FALSE())),"")</f>
        <v/>
      </c>
      <c r="L6359" s="17"/>
      <c r="M6359" s="0" t="str">
        <f aca="false">IF($K6359="","",IF($L6359&lt;&gt;"",$L6359,VLOOKUP($C6359,薬効分類マスタ!$A$2:$F$180,6,FALSE())))</f>
        <v/>
      </c>
      <c r="N6359" s="0" t="str">
        <f aca="false">ASC(G6359)</f>
        <v>ﾂﾑﾗ麻子仁丸ｴｷｽ顆粒(医療用)</v>
      </c>
      <c r="O6359" s="0" t="str">
        <f aca="false">ASC(E6359)</f>
        <v>麻子仁丸ｴｷｽ</v>
      </c>
      <c r="P6359" s="16" t="n">
        <f aca="false">N(P6358)+IF($C6359=検索!$B$49,1,0)</f>
        <v>0</v>
      </c>
    </row>
    <row r="6360" customFormat="false" ht="15" hidden="false" customHeight="false" outlineLevel="0" collapsed="false">
      <c r="A6360" s="16" t="s">
        <v>221</v>
      </c>
      <c r="B6360" s="0" t="s">
        <v>14567</v>
      </c>
      <c r="C6360" s="0" t="n">
        <v>520</v>
      </c>
      <c r="D6360" s="0" t="str">
        <f aca="false">IFERROR(VLOOKUP($C6360,薬効分類マスタ!$A$2:$B$180,2,FALSE()),"未登録")</f>
        <v>漢方製剤</v>
      </c>
      <c r="E6360" s="16" t="s">
        <v>14568</v>
      </c>
      <c r="F6360" s="16" t="s">
        <v>224</v>
      </c>
      <c r="G6360" s="16" t="s">
        <v>14569</v>
      </c>
      <c r="H6360" s="16" t="s">
        <v>13369</v>
      </c>
      <c r="I6360" s="0" t="n">
        <v>14.2</v>
      </c>
      <c r="K6360" s="0" t="str">
        <f aca="false">IFERROR(IF(VLOOKUP($C6360,薬効分類マスタ!$A$2:$E$180,5,FALSE())=0,"",VLOOKUP($C6360,薬効分類マスタ!$A$2:$E$180,5,FALSE())),"")</f>
        <v/>
      </c>
      <c r="L6360" s="17"/>
      <c r="M6360" s="0" t="str">
        <f aca="false">IF($K6360="","",IF($L6360&lt;&gt;"",$L6360,VLOOKUP($C6360,薬効分類マスタ!$A$2:$F$180,6,FALSE())))</f>
        <v/>
      </c>
      <c r="N6360" s="0" t="str">
        <f aca="false">ASC(G6360)</f>
        <v>ｺﾀﾛｰ木防已湯ｴｷｽ細粒</v>
      </c>
      <c r="O6360" s="0" t="str">
        <f aca="false">ASC(E6360)</f>
        <v>木防已湯ｴｷｽ</v>
      </c>
      <c r="P6360" s="16" t="n">
        <f aca="false">N(P6359)+IF($C6360=検索!$B$49,1,0)</f>
        <v>0</v>
      </c>
    </row>
    <row r="6361" customFormat="false" ht="15" hidden="false" customHeight="false" outlineLevel="0" collapsed="false">
      <c r="A6361" s="16" t="s">
        <v>221</v>
      </c>
      <c r="B6361" s="0" t="s">
        <v>14570</v>
      </c>
      <c r="C6361" s="0" t="n">
        <v>520</v>
      </c>
      <c r="D6361" s="0" t="str">
        <f aca="false">IFERROR(VLOOKUP($C6361,薬効分類マスタ!$A$2:$B$180,2,FALSE()),"未登録")</f>
        <v>漢方製剤</v>
      </c>
      <c r="E6361" s="16" t="s">
        <v>14568</v>
      </c>
      <c r="F6361" s="16" t="s">
        <v>224</v>
      </c>
      <c r="G6361" s="16" t="s">
        <v>14571</v>
      </c>
      <c r="H6361" s="16" t="s">
        <v>12963</v>
      </c>
      <c r="I6361" s="0" t="n">
        <v>25.4</v>
      </c>
      <c r="K6361" s="0" t="str">
        <f aca="false">IFERROR(IF(VLOOKUP($C6361,薬効分類マスタ!$A$2:$E$180,5,FALSE())=0,"",VLOOKUP($C6361,薬効分類マスタ!$A$2:$E$180,5,FALSE())),"")</f>
        <v/>
      </c>
      <c r="L6361" s="17"/>
      <c r="M6361" s="0" t="str">
        <f aca="false">IF($K6361="","",IF($L6361&lt;&gt;"",$L6361,VLOOKUP($C6361,薬効分類マスタ!$A$2:$F$180,6,FALSE())))</f>
        <v/>
      </c>
      <c r="N6361" s="0" t="str">
        <f aca="false">ASC(G6361)</f>
        <v>三和木防已湯ｴｷｽ細粒</v>
      </c>
      <c r="O6361" s="0" t="str">
        <f aca="false">ASC(E6361)</f>
        <v>木防已湯ｴｷｽ</v>
      </c>
      <c r="P6361" s="16" t="n">
        <f aca="false">N(P6360)+IF($C6361=検索!$B$49,1,0)</f>
        <v>0</v>
      </c>
    </row>
    <row r="6362" customFormat="false" ht="15" hidden="false" customHeight="false" outlineLevel="0" collapsed="false">
      <c r="A6362" s="16" t="s">
        <v>221</v>
      </c>
      <c r="B6362" s="0" t="s">
        <v>14572</v>
      </c>
      <c r="C6362" s="0" t="n">
        <v>520</v>
      </c>
      <c r="D6362" s="0" t="str">
        <f aca="false">IFERROR(VLOOKUP($C6362,薬効分類マスタ!$A$2:$B$180,2,FALSE()),"未登録")</f>
        <v>漢方製剤</v>
      </c>
      <c r="E6362" s="16" t="s">
        <v>14568</v>
      </c>
      <c r="F6362" s="16" t="s">
        <v>224</v>
      </c>
      <c r="G6362" s="16" t="s">
        <v>14573</v>
      </c>
      <c r="H6362" s="16" t="s">
        <v>9549</v>
      </c>
      <c r="I6362" s="0" t="n">
        <v>13.2</v>
      </c>
      <c r="K6362" s="0" t="str">
        <f aca="false">IFERROR(IF(VLOOKUP($C6362,薬効分類マスタ!$A$2:$E$180,5,FALSE())=0,"",VLOOKUP($C6362,薬効分類マスタ!$A$2:$E$180,5,FALSE())),"")</f>
        <v/>
      </c>
      <c r="L6362" s="17"/>
      <c r="M6362" s="0" t="str">
        <f aca="false">IF($K6362="","",IF($L6362&lt;&gt;"",$L6362,VLOOKUP($C6362,薬効分類マスタ!$A$2:$F$180,6,FALSE())))</f>
        <v/>
      </c>
      <c r="N6362" s="0" t="str">
        <f aca="false">ASC(G6362)</f>
        <v>ﾂﾑﾗ木防已湯ｴｷｽ顆粒(医療用)</v>
      </c>
      <c r="O6362" s="0" t="str">
        <f aca="false">ASC(E6362)</f>
        <v>木防已湯ｴｷｽ</v>
      </c>
      <c r="P6362" s="16" t="n">
        <f aca="false">N(P6361)+IF($C6362=検索!$B$49,1,0)</f>
        <v>0</v>
      </c>
    </row>
    <row r="6363" customFormat="false" ht="15" hidden="false" customHeight="false" outlineLevel="0" collapsed="false">
      <c r="A6363" s="16" t="s">
        <v>221</v>
      </c>
      <c r="B6363" s="0" t="s">
        <v>14574</v>
      </c>
      <c r="C6363" s="0" t="n">
        <v>520</v>
      </c>
      <c r="D6363" s="0" t="str">
        <f aca="false">IFERROR(VLOOKUP($C6363,薬効分類マスタ!$A$2:$B$180,2,FALSE()),"未登録")</f>
        <v>漢方製剤</v>
      </c>
      <c r="E6363" s="16" t="s">
        <v>14575</v>
      </c>
      <c r="F6363" s="16" t="s">
        <v>224</v>
      </c>
      <c r="G6363" s="16" t="s">
        <v>14576</v>
      </c>
      <c r="H6363" s="16" t="s">
        <v>13417</v>
      </c>
      <c r="I6363" s="0" t="n">
        <v>15.5</v>
      </c>
      <c r="K6363" s="0" t="str">
        <f aca="false">IFERROR(IF(VLOOKUP($C6363,薬効分類マスタ!$A$2:$E$180,5,FALSE())=0,"",VLOOKUP($C6363,薬効分類マスタ!$A$2:$E$180,5,FALSE())),"")</f>
        <v/>
      </c>
      <c r="L6363" s="17"/>
      <c r="M6363" s="0" t="str">
        <f aca="false">IF($K6363="","",IF($L6363&lt;&gt;"",$L6363,VLOOKUP($C6363,薬効分類マスタ!$A$2:$F$180,6,FALSE())))</f>
        <v/>
      </c>
      <c r="N6363" s="0" t="str">
        <f aca="false">ASC(G6363)</f>
        <v>ｼﾞｭﾝｺｳ　よく苡仁湯FCｴｷｽ細粒　医療用</v>
      </c>
      <c r="O6363" s="0" t="str">
        <f aca="false">ASC(E6363)</f>
        <v>よく苡仁湯ｴｷｽ</v>
      </c>
      <c r="P6363" s="16" t="n">
        <f aca="false">N(P6362)+IF($C6363=検索!$B$49,1,0)</f>
        <v>0</v>
      </c>
    </row>
    <row r="6364" customFormat="false" ht="15" hidden="false" customHeight="false" outlineLevel="0" collapsed="false">
      <c r="A6364" s="16" t="s">
        <v>221</v>
      </c>
      <c r="B6364" s="0" t="s">
        <v>14577</v>
      </c>
      <c r="C6364" s="0" t="n">
        <v>520</v>
      </c>
      <c r="D6364" s="0" t="str">
        <f aca="false">IFERROR(VLOOKUP($C6364,薬効分類マスタ!$A$2:$B$180,2,FALSE()),"未登録")</f>
        <v>漢方製剤</v>
      </c>
      <c r="E6364" s="16" t="s">
        <v>14575</v>
      </c>
      <c r="F6364" s="16" t="s">
        <v>224</v>
      </c>
      <c r="G6364" s="16" t="s">
        <v>14578</v>
      </c>
      <c r="H6364" s="16" t="s">
        <v>13372</v>
      </c>
      <c r="I6364" s="0" t="n">
        <v>10.4</v>
      </c>
      <c r="K6364" s="0" t="str">
        <f aca="false">IFERROR(IF(VLOOKUP($C6364,薬効分類マスタ!$A$2:$E$180,5,FALSE())=0,"",VLOOKUP($C6364,薬効分類マスタ!$A$2:$E$180,5,FALSE())),"")</f>
        <v/>
      </c>
      <c r="L6364" s="17"/>
      <c r="M6364" s="0" t="str">
        <f aca="false">IF($K6364="","",IF($L6364&lt;&gt;"",$L6364,VLOOKUP($C6364,薬効分類マスタ!$A$2:$F$180,6,FALSE())))</f>
        <v/>
      </c>
      <c r="N6364" s="0" t="str">
        <f aca="false">ASC(G6364)</f>
        <v>〔東洋〕よく苡仁湯ｴｷｽ細粒</v>
      </c>
      <c r="O6364" s="0" t="str">
        <f aca="false">ASC(E6364)</f>
        <v>よく苡仁湯ｴｷｽ</v>
      </c>
      <c r="P6364" s="16" t="n">
        <f aca="false">N(P6363)+IF($C6364=検索!$B$49,1,0)</f>
        <v>0</v>
      </c>
    </row>
    <row r="6365" customFormat="false" ht="15" hidden="false" customHeight="false" outlineLevel="0" collapsed="false">
      <c r="A6365" s="16" t="s">
        <v>221</v>
      </c>
      <c r="B6365" s="0" t="s">
        <v>14579</v>
      </c>
      <c r="C6365" s="0" t="n">
        <v>520</v>
      </c>
      <c r="D6365" s="0" t="str">
        <f aca="false">IFERROR(VLOOKUP($C6365,薬効分類マスタ!$A$2:$B$180,2,FALSE()),"未登録")</f>
        <v>漢方製剤</v>
      </c>
      <c r="E6365" s="16" t="s">
        <v>14575</v>
      </c>
      <c r="F6365" s="16" t="s">
        <v>224</v>
      </c>
      <c r="G6365" s="16" t="s">
        <v>14580</v>
      </c>
      <c r="H6365" s="16" t="s">
        <v>13375</v>
      </c>
      <c r="I6365" s="0" t="n">
        <v>13.1</v>
      </c>
      <c r="K6365" s="0" t="str">
        <f aca="false">IFERROR(IF(VLOOKUP($C6365,薬効分類マスタ!$A$2:$E$180,5,FALSE())=0,"",VLOOKUP($C6365,薬効分類マスタ!$A$2:$E$180,5,FALSE())),"")</f>
        <v/>
      </c>
      <c r="L6365" s="17"/>
      <c r="M6365" s="0" t="str">
        <f aca="false">IF($K6365="","",IF($L6365&lt;&gt;"",$L6365,VLOOKUP($C6365,薬効分類マスタ!$A$2:$F$180,6,FALSE())))</f>
        <v/>
      </c>
      <c r="N6365" s="0" t="str">
        <f aca="false">ASC(G6365)</f>
        <v>ｸﾗｼｴよく苡仁湯ｴｷｽ細粒</v>
      </c>
      <c r="O6365" s="0" t="str">
        <f aca="false">ASC(E6365)</f>
        <v>よく苡仁湯ｴｷｽ</v>
      </c>
      <c r="P6365" s="16" t="n">
        <f aca="false">N(P6364)+IF($C6365=検索!$B$49,1,0)</f>
        <v>0</v>
      </c>
    </row>
    <row r="6366" customFormat="false" ht="15" hidden="false" customHeight="false" outlineLevel="0" collapsed="false">
      <c r="A6366" s="16" t="s">
        <v>221</v>
      </c>
      <c r="B6366" s="0" t="s">
        <v>14581</v>
      </c>
      <c r="C6366" s="0" t="n">
        <v>520</v>
      </c>
      <c r="D6366" s="0" t="str">
        <f aca="false">IFERROR(VLOOKUP($C6366,薬効分類マスタ!$A$2:$B$180,2,FALSE()),"未登録")</f>
        <v>漢方製剤</v>
      </c>
      <c r="E6366" s="16" t="s">
        <v>14575</v>
      </c>
      <c r="F6366" s="16" t="s">
        <v>224</v>
      </c>
      <c r="G6366" s="16" t="s">
        <v>14582</v>
      </c>
      <c r="H6366" s="16" t="s">
        <v>13378</v>
      </c>
      <c r="I6366" s="0" t="n">
        <v>10.4</v>
      </c>
      <c r="K6366" s="0" t="str">
        <f aca="false">IFERROR(IF(VLOOKUP($C6366,薬効分類マスタ!$A$2:$E$180,5,FALSE())=0,"",VLOOKUP($C6366,薬効分類マスタ!$A$2:$E$180,5,FALSE())),"")</f>
        <v/>
      </c>
      <c r="L6366" s="17"/>
      <c r="M6366" s="0" t="str">
        <f aca="false">IF($K6366="","",IF($L6366&lt;&gt;"",$L6366,VLOOKUP($C6366,薬効分類マスタ!$A$2:$F$180,6,FALSE())))</f>
        <v/>
      </c>
      <c r="N6366" s="0" t="str">
        <f aca="false">ASC(G6366)</f>
        <v>ｵｰｽｷﾞよく苡仁湯ｴｷｽTG</v>
      </c>
      <c r="O6366" s="0" t="str">
        <f aca="false">ASC(E6366)</f>
        <v>よく苡仁湯ｴｷｽ</v>
      </c>
      <c r="P6366" s="16" t="n">
        <f aca="false">N(P6365)+IF($C6366=検索!$B$49,1,0)</f>
        <v>0</v>
      </c>
    </row>
    <row r="6367" customFormat="false" ht="15" hidden="false" customHeight="false" outlineLevel="0" collapsed="false">
      <c r="A6367" s="16" t="s">
        <v>221</v>
      </c>
      <c r="B6367" s="0" t="s">
        <v>14583</v>
      </c>
      <c r="C6367" s="0" t="n">
        <v>520</v>
      </c>
      <c r="D6367" s="0" t="str">
        <f aca="false">IFERROR(VLOOKUP($C6367,薬効分類マスタ!$A$2:$B$180,2,FALSE()),"未登録")</f>
        <v>漢方製剤</v>
      </c>
      <c r="E6367" s="16" t="s">
        <v>14575</v>
      </c>
      <c r="F6367" s="16" t="s">
        <v>224</v>
      </c>
      <c r="G6367" s="16" t="s">
        <v>14584</v>
      </c>
      <c r="H6367" s="16" t="s">
        <v>9549</v>
      </c>
      <c r="I6367" s="0" t="n">
        <v>15.8</v>
      </c>
      <c r="K6367" s="0" t="str">
        <f aca="false">IFERROR(IF(VLOOKUP($C6367,薬効分類マスタ!$A$2:$E$180,5,FALSE())=0,"",VLOOKUP($C6367,薬効分類マスタ!$A$2:$E$180,5,FALSE())),"")</f>
        <v/>
      </c>
      <c r="L6367" s="17"/>
      <c r="M6367" s="0" t="str">
        <f aca="false">IF($K6367="","",IF($L6367&lt;&gt;"",$L6367,VLOOKUP($C6367,薬効分類マスタ!$A$2:$F$180,6,FALSE())))</f>
        <v/>
      </c>
      <c r="N6367" s="0" t="str">
        <f aca="false">ASC(G6367)</f>
        <v>ﾂﾑﾗよく苡仁湯ｴｷｽ顆粒(医療用)</v>
      </c>
      <c r="O6367" s="0" t="str">
        <f aca="false">ASC(E6367)</f>
        <v>よく苡仁湯ｴｷｽ</v>
      </c>
      <c r="P6367" s="16" t="n">
        <f aca="false">N(P6366)+IF($C6367=検索!$B$49,1,0)</f>
        <v>0</v>
      </c>
    </row>
    <row r="6368" customFormat="false" ht="15" hidden="false" customHeight="false" outlineLevel="0" collapsed="false">
      <c r="A6368" s="16" t="s">
        <v>221</v>
      </c>
      <c r="B6368" s="0" t="s">
        <v>14585</v>
      </c>
      <c r="C6368" s="0" t="n">
        <v>520</v>
      </c>
      <c r="D6368" s="0" t="str">
        <f aca="false">IFERROR(VLOOKUP($C6368,薬効分類マスタ!$A$2:$B$180,2,FALSE()),"未登録")</f>
        <v>漢方製剤</v>
      </c>
      <c r="E6368" s="16" t="s">
        <v>14575</v>
      </c>
      <c r="F6368" s="16" t="s">
        <v>224</v>
      </c>
      <c r="G6368" s="16" t="s">
        <v>14586</v>
      </c>
      <c r="H6368" s="16" t="s">
        <v>7659</v>
      </c>
      <c r="I6368" s="0" t="n">
        <v>9.9</v>
      </c>
      <c r="K6368" s="0" t="str">
        <f aca="false">IFERROR(IF(VLOOKUP($C6368,薬効分類マスタ!$A$2:$E$180,5,FALSE())=0,"",VLOOKUP($C6368,薬効分類マスタ!$A$2:$E$180,5,FALSE())),"")</f>
        <v/>
      </c>
      <c r="L6368" s="17"/>
      <c r="M6368" s="0" t="str">
        <f aca="false">IF($K6368="","",IF($L6368&lt;&gt;"",$L6368,VLOOKUP($C6368,薬効分類マスタ!$A$2:$F$180,6,FALSE())))</f>
        <v/>
      </c>
      <c r="N6368" s="0" t="str">
        <f aca="false">ASC(G6368)</f>
        <v>本草よく苡仁湯ｴｷｽ顆粒-M</v>
      </c>
      <c r="O6368" s="0" t="str">
        <f aca="false">ASC(E6368)</f>
        <v>よく苡仁湯ｴｷｽ</v>
      </c>
      <c r="P6368" s="16" t="n">
        <f aca="false">N(P6367)+IF($C6368=検索!$B$49,1,0)</f>
        <v>0</v>
      </c>
    </row>
    <row r="6369" customFormat="false" ht="15" hidden="false" customHeight="false" outlineLevel="0" collapsed="false">
      <c r="A6369" s="16" t="s">
        <v>221</v>
      </c>
      <c r="B6369" s="0" t="s">
        <v>14587</v>
      </c>
      <c r="C6369" s="0" t="n">
        <v>520</v>
      </c>
      <c r="D6369" s="0" t="str">
        <f aca="false">IFERROR(VLOOKUP($C6369,薬効分類マスタ!$A$2:$B$180,2,FALSE()),"未登録")</f>
        <v>漢方製剤</v>
      </c>
      <c r="E6369" s="16" t="s">
        <v>14575</v>
      </c>
      <c r="F6369" s="16" t="s">
        <v>1027</v>
      </c>
      <c r="G6369" s="16" t="s">
        <v>14588</v>
      </c>
      <c r="H6369" s="16" t="s">
        <v>13422</v>
      </c>
      <c r="I6369" s="0" t="n">
        <v>6.3</v>
      </c>
      <c r="K6369" s="0" t="str">
        <f aca="false">IFERROR(IF(VLOOKUP($C6369,薬効分類マスタ!$A$2:$E$180,5,FALSE())=0,"",VLOOKUP($C6369,薬効分類マスタ!$A$2:$E$180,5,FALSE())),"")</f>
        <v/>
      </c>
      <c r="L6369" s="17"/>
      <c r="M6369" s="0" t="str">
        <f aca="false">IF($K6369="","",IF($L6369&lt;&gt;"",$L6369,VLOOKUP($C6369,薬効分類マスタ!$A$2:$F$180,6,FALSE())))</f>
        <v/>
      </c>
      <c r="N6369" s="0" t="str">
        <f aca="false">ASC(G6369)</f>
        <v>ｸﾗｼｴよく苡仁湯ｴｷｽ錠</v>
      </c>
      <c r="O6369" s="0" t="str">
        <f aca="false">ASC(E6369)</f>
        <v>よく苡仁湯ｴｷｽ</v>
      </c>
      <c r="P6369" s="16" t="n">
        <f aca="false">N(P6368)+IF($C6369=検索!$B$49,1,0)</f>
        <v>0</v>
      </c>
    </row>
    <row r="6370" customFormat="false" ht="15" hidden="false" customHeight="false" outlineLevel="0" collapsed="false">
      <c r="A6370" s="16" t="s">
        <v>221</v>
      </c>
      <c r="B6370" s="0" t="s">
        <v>14589</v>
      </c>
      <c r="C6370" s="0" t="n">
        <v>520</v>
      </c>
      <c r="D6370" s="0" t="str">
        <f aca="false">IFERROR(VLOOKUP($C6370,薬効分類マスタ!$A$2:$B$180,2,FALSE()),"未登録")</f>
        <v>漢方製剤</v>
      </c>
      <c r="E6370" s="16" t="s">
        <v>14590</v>
      </c>
      <c r="F6370" s="16" t="s">
        <v>224</v>
      </c>
      <c r="G6370" s="16" t="s">
        <v>14591</v>
      </c>
      <c r="H6370" s="16" t="s">
        <v>13378</v>
      </c>
      <c r="I6370" s="0" t="n">
        <v>12</v>
      </c>
      <c r="K6370" s="0" t="str">
        <f aca="false">IFERROR(IF(VLOOKUP($C6370,薬効分類マスタ!$A$2:$E$180,5,FALSE())=0,"",VLOOKUP($C6370,薬効分類マスタ!$A$2:$E$180,5,FALSE())),"")</f>
        <v/>
      </c>
      <c r="L6370" s="17"/>
      <c r="M6370" s="0" t="str">
        <f aca="false">IF($K6370="","",IF($L6370&lt;&gt;"",$L6370,VLOOKUP($C6370,薬効分類マスタ!$A$2:$F$180,6,FALSE())))</f>
        <v/>
      </c>
      <c r="N6370" s="0" t="str">
        <f aca="false">ASC(G6370)</f>
        <v>ｵｰｽｷﾞ抑肝散料ｴｷｽTG</v>
      </c>
      <c r="O6370" s="0" t="str">
        <f aca="false">ASC(E6370)</f>
        <v>抑肝散ｴｷｽ</v>
      </c>
      <c r="P6370" s="16" t="n">
        <f aca="false">N(P6369)+IF($C6370=検索!$B$49,1,0)</f>
        <v>0</v>
      </c>
    </row>
    <row r="6371" customFormat="false" ht="15" hidden="false" customHeight="false" outlineLevel="0" collapsed="false">
      <c r="A6371" s="16" t="s">
        <v>221</v>
      </c>
      <c r="B6371" s="0" t="s">
        <v>14592</v>
      </c>
      <c r="C6371" s="0" t="n">
        <v>520</v>
      </c>
      <c r="D6371" s="0" t="str">
        <f aca="false">IFERROR(VLOOKUP($C6371,薬効分類マスタ!$A$2:$B$180,2,FALSE()),"未登録")</f>
        <v>漢方製剤</v>
      </c>
      <c r="E6371" s="16" t="s">
        <v>14590</v>
      </c>
      <c r="F6371" s="16" t="s">
        <v>224</v>
      </c>
      <c r="G6371" s="16" t="s">
        <v>14593</v>
      </c>
      <c r="H6371" s="16" t="s">
        <v>9549</v>
      </c>
      <c r="I6371" s="0" t="n">
        <v>16.1</v>
      </c>
      <c r="K6371" s="0" t="str">
        <f aca="false">IFERROR(IF(VLOOKUP($C6371,薬効分類マスタ!$A$2:$E$180,5,FALSE())=0,"",VLOOKUP($C6371,薬効分類マスタ!$A$2:$E$180,5,FALSE())),"")</f>
        <v/>
      </c>
      <c r="L6371" s="17"/>
      <c r="M6371" s="0" t="str">
        <f aca="false">IF($K6371="","",IF($L6371&lt;&gt;"",$L6371,VLOOKUP($C6371,薬効分類マスタ!$A$2:$F$180,6,FALSE())))</f>
        <v/>
      </c>
      <c r="N6371" s="0" t="str">
        <f aca="false">ASC(G6371)</f>
        <v>ﾂﾑﾗ抑肝散ｴｷｽ顆粒(医療用)</v>
      </c>
      <c r="O6371" s="0" t="str">
        <f aca="false">ASC(E6371)</f>
        <v>抑肝散ｴｷｽ</v>
      </c>
      <c r="P6371" s="16" t="n">
        <f aca="false">N(P6370)+IF($C6371=検索!$B$49,1,0)</f>
        <v>0</v>
      </c>
    </row>
    <row r="6372" customFormat="false" ht="15" hidden="false" customHeight="false" outlineLevel="0" collapsed="false">
      <c r="A6372" s="16" t="s">
        <v>221</v>
      </c>
      <c r="B6372" s="0" t="s">
        <v>14594</v>
      </c>
      <c r="C6372" s="0" t="n">
        <v>520</v>
      </c>
      <c r="D6372" s="0" t="str">
        <f aca="false">IFERROR(VLOOKUP($C6372,薬効分類マスタ!$A$2:$B$180,2,FALSE()),"未登録")</f>
        <v>漢方製剤</v>
      </c>
      <c r="E6372" s="16" t="s">
        <v>14595</v>
      </c>
      <c r="F6372" s="16" t="s">
        <v>224</v>
      </c>
      <c r="G6372" s="16" t="s">
        <v>14596</v>
      </c>
      <c r="H6372" s="16" t="s">
        <v>13369</v>
      </c>
      <c r="I6372" s="0" t="n">
        <v>9.3</v>
      </c>
      <c r="K6372" s="0" t="str">
        <f aca="false">IFERROR(IF(VLOOKUP($C6372,薬効分類マスタ!$A$2:$E$180,5,FALSE())=0,"",VLOOKUP($C6372,薬効分類マスタ!$A$2:$E$180,5,FALSE())),"")</f>
        <v/>
      </c>
      <c r="L6372" s="17"/>
      <c r="M6372" s="0" t="str">
        <f aca="false">IF($K6372="","",IF($L6372&lt;&gt;"",$L6372,VLOOKUP($C6372,薬効分類マスタ!$A$2:$F$180,6,FALSE())))</f>
        <v/>
      </c>
      <c r="N6372" s="0" t="str">
        <f aca="false">ASC(G6372)</f>
        <v>ｺﾀﾛｰ抑肝散加陳皮半夏ｴｷｽ細粒</v>
      </c>
      <c r="O6372" s="0" t="str">
        <f aca="false">ASC(E6372)</f>
        <v>抑肝散加陳皮半夏ｴｷｽ</v>
      </c>
      <c r="P6372" s="16" t="n">
        <f aca="false">N(P6371)+IF($C6372=検索!$B$49,1,0)</f>
        <v>0</v>
      </c>
    </row>
    <row r="6373" customFormat="false" ht="15" hidden="false" customHeight="false" outlineLevel="0" collapsed="false">
      <c r="A6373" s="16" t="s">
        <v>221</v>
      </c>
      <c r="B6373" s="0" t="s">
        <v>14597</v>
      </c>
      <c r="C6373" s="0" t="n">
        <v>520</v>
      </c>
      <c r="D6373" s="0" t="str">
        <f aca="false">IFERROR(VLOOKUP($C6373,薬効分類マスタ!$A$2:$B$180,2,FALSE()),"未登録")</f>
        <v>漢方製剤</v>
      </c>
      <c r="E6373" s="16" t="s">
        <v>14595</v>
      </c>
      <c r="F6373" s="16" t="s">
        <v>224</v>
      </c>
      <c r="G6373" s="16" t="s">
        <v>14598</v>
      </c>
      <c r="H6373" s="16" t="s">
        <v>13422</v>
      </c>
      <c r="I6373" s="0" t="n">
        <v>16.7</v>
      </c>
      <c r="K6373" s="0" t="str">
        <f aca="false">IFERROR(IF(VLOOKUP($C6373,薬効分類マスタ!$A$2:$E$180,5,FALSE())=0,"",VLOOKUP($C6373,薬効分類マスタ!$A$2:$E$180,5,FALSE())),"")</f>
        <v/>
      </c>
      <c r="L6373" s="17"/>
      <c r="M6373" s="0" t="str">
        <f aca="false">IF($K6373="","",IF($L6373&lt;&gt;"",$L6373,VLOOKUP($C6373,薬効分類マスタ!$A$2:$F$180,6,FALSE())))</f>
        <v/>
      </c>
      <c r="N6373" s="0" t="str">
        <f aca="false">ASC(G6373)</f>
        <v>ｸﾗｼｴ抑肝散加陳皮半夏ｴｷｽ細粒</v>
      </c>
      <c r="O6373" s="0" t="str">
        <f aca="false">ASC(E6373)</f>
        <v>抑肝散加陳皮半夏ｴｷｽ</v>
      </c>
      <c r="P6373" s="16" t="n">
        <f aca="false">N(P6372)+IF($C6373=検索!$B$49,1,0)</f>
        <v>0</v>
      </c>
    </row>
    <row r="6374" customFormat="false" ht="15" hidden="false" customHeight="false" outlineLevel="0" collapsed="false">
      <c r="A6374" s="16" t="s">
        <v>221</v>
      </c>
      <c r="B6374" s="0" t="s">
        <v>14599</v>
      </c>
      <c r="C6374" s="0" t="n">
        <v>520</v>
      </c>
      <c r="D6374" s="0" t="str">
        <f aca="false">IFERROR(VLOOKUP($C6374,薬効分類マスタ!$A$2:$B$180,2,FALSE()),"未登録")</f>
        <v>漢方製剤</v>
      </c>
      <c r="E6374" s="16" t="s">
        <v>14595</v>
      </c>
      <c r="F6374" s="16" t="s">
        <v>224</v>
      </c>
      <c r="G6374" s="16" t="s">
        <v>14600</v>
      </c>
      <c r="H6374" s="16" t="s">
        <v>9549</v>
      </c>
      <c r="I6374" s="0" t="n">
        <v>14.4</v>
      </c>
      <c r="K6374" s="0" t="str">
        <f aca="false">IFERROR(IF(VLOOKUP($C6374,薬効分類マスタ!$A$2:$E$180,5,FALSE())=0,"",VLOOKUP($C6374,薬効分類マスタ!$A$2:$E$180,5,FALSE())),"")</f>
        <v/>
      </c>
      <c r="L6374" s="17"/>
      <c r="M6374" s="0" t="str">
        <f aca="false">IF($K6374="","",IF($L6374&lt;&gt;"",$L6374,VLOOKUP($C6374,薬効分類マスタ!$A$2:$F$180,6,FALSE())))</f>
        <v/>
      </c>
      <c r="N6374" s="0" t="str">
        <f aca="false">ASC(G6374)</f>
        <v>ﾂﾑﾗ抑肝散加陳皮半夏ｴｷｽ顆粒(医療用)</v>
      </c>
      <c r="O6374" s="0" t="str">
        <f aca="false">ASC(E6374)</f>
        <v>抑肝散加陳皮半夏ｴｷｽ</v>
      </c>
      <c r="P6374" s="16" t="n">
        <f aca="false">N(P6373)+IF($C6374=検索!$B$49,1,0)</f>
        <v>0</v>
      </c>
    </row>
    <row r="6375" customFormat="false" ht="15" hidden="false" customHeight="false" outlineLevel="0" collapsed="false">
      <c r="A6375" s="16" t="s">
        <v>221</v>
      </c>
      <c r="B6375" s="0" t="s">
        <v>14601</v>
      </c>
      <c r="C6375" s="0" t="n">
        <v>520</v>
      </c>
      <c r="D6375" s="0" t="str">
        <f aca="false">IFERROR(VLOOKUP($C6375,薬効分類マスタ!$A$2:$B$180,2,FALSE()),"未登録")</f>
        <v>漢方製剤</v>
      </c>
      <c r="E6375" s="16" t="s">
        <v>14602</v>
      </c>
      <c r="F6375" s="16" t="s">
        <v>224</v>
      </c>
      <c r="G6375" s="16" t="s">
        <v>14603</v>
      </c>
      <c r="H6375" s="16" t="s">
        <v>13369</v>
      </c>
      <c r="I6375" s="0" t="n">
        <v>10.8</v>
      </c>
      <c r="K6375" s="0" t="str">
        <f aca="false">IFERROR(IF(VLOOKUP($C6375,薬効分類マスタ!$A$2:$E$180,5,FALSE())=0,"",VLOOKUP($C6375,薬効分類マスタ!$A$2:$E$180,5,FALSE())),"")</f>
        <v/>
      </c>
      <c r="L6375" s="17"/>
      <c r="M6375" s="0" t="str">
        <f aca="false">IF($K6375="","",IF($L6375&lt;&gt;"",$L6375,VLOOKUP($C6375,薬効分類マスタ!$A$2:$F$180,6,FALSE())))</f>
        <v/>
      </c>
      <c r="N6375" s="0" t="str">
        <f aca="false">ASC(G6375)</f>
        <v>ｺﾀﾛｰ六君子湯ｴｷｽ細粒</v>
      </c>
      <c r="O6375" s="0" t="str">
        <f aca="false">ASC(E6375)</f>
        <v>六君子湯ｴｷｽ</v>
      </c>
      <c r="P6375" s="16" t="n">
        <f aca="false">N(P6374)+IF($C6375=検索!$B$49,1,0)</f>
        <v>0</v>
      </c>
    </row>
    <row r="6376" customFormat="false" ht="15" hidden="false" customHeight="false" outlineLevel="0" collapsed="false">
      <c r="A6376" s="16" t="s">
        <v>221</v>
      </c>
      <c r="B6376" s="0" t="s">
        <v>14604</v>
      </c>
      <c r="C6376" s="0" t="n">
        <v>520</v>
      </c>
      <c r="D6376" s="0" t="str">
        <f aca="false">IFERROR(VLOOKUP($C6376,薬効分類マスタ!$A$2:$B$180,2,FALSE()),"未登録")</f>
        <v>漢方製剤</v>
      </c>
      <c r="E6376" s="16" t="s">
        <v>14602</v>
      </c>
      <c r="F6376" s="16" t="s">
        <v>224</v>
      </c>
      <c r="G6376" s="16" t="s">
        <v>14605</v>
      </c>
      <c r="H6376" s="16" t="s">
        <v>12963</v>
      </c>
      <c r="I6376" s="0" t="n">
        <v>14.5</v>
      </c>
      <c r="K6376" s="0" t="str">
        <f aca="false">IFERROR(IF(VLOOKUP($C6376,薬効分類マスタ!$A$2:$E$180,5,FALSE())=0,"",VLOOKUP($C6376,薬効分類マスタ!$A$2:$E$180,5,FALSE())),"")</f>
        <v/>
      </c>
      <c r="L6376" s="17"/>
      <c r="M6376" s="0" t="str">
        <f aca="false">IF($K6376="","",IF($L6376&lt;&gt;"",$L6376,VLOOKUP($C6376,薬効分類マスタ!$A$2:$F$180,6,FALSE())))</f>
        <v/>
      </c>
      <c r="N6376" s="0" t="str">
        <f aca="false">ASC(G6376)</f>
        <v>三和六君子湯ｴｷｽ細粒</v>
      </c>
      <c r="O6376" s="0" t="str">
        <f aca="false">ASC(E6376)</f>
        <v>六君子湯ｴｷｽ</v>
      </c>
      <c r="P6376" s="16" t="n">
        <f aca="false">N(P6375)+IF($C6376=検索!$B$49,1,0)</f>
        <v>0</v>
      </c>
    </row>
    <row r="6377" customFormat="false" ht="15" hidden="false" customHeight="false" outlineLevel="0" collapsed="false">
      <c r="A6377" s="16" t="s">
        <v>221</v>
      </c>
      <c r="B6377" s="0" t="s">
        <v>14606</v>
      </c>
      <c r="C6377" s="0" t="n">
        <v>520</v>
      </c>
      <c r="D6377" s="0" t="str">
        <f aca="false">IFERROR(VLOOKUP($C6377,薬効分類マスタ!$A$2:$B$180,2,FALSE()),"未登録")</f>
        <v>漢方製剤</v>
      </c>
      <c r="E6377" s="16" t="s">
        <v>14602</v>
      </c>
      <c r="F6377" s="16" t="s">
        <v>224</v>
      </c>
      <c r="G6377" s="16" t="s">
        <v>14607</v>
      </c>
      <c r="H6377" s="16" t="s">
        <v>13372</v>
      </c>
      <c r="I6377" s="0" t="n">
        <v>22.4</v>
      </c>
      <c r="K6377" s="0" t="str">
        <f aca="false">IFERROR(IF(VLOOKUP($C6377,薬効分類マスタ!$A$2:$E$180,5,FALSE())=0,"",VLOOKUP($C6377,薬効分類マスタ!$A$2:$E$180,5,FALSE())),"")</f>
        <v/>
      </c>
      <c r="L6377" s="17"/>
      <c r="M6377" s="0" t="str">
        <f aca="false">IF($K6377="","",IF($L6377&lt;&gt;"",$L6377,VLOOKUP($C6377,薬効分類マスタ!$A$2:$F$180,6,FALSE())))</f>
        <v/>
      </c>
      <c r="N6377" s="0" t="str">
        <f aca="false">ASC(G6377)</f>
        <v>〔東洋〕六君子湯ｴｷｽ細粒</v>
      </c>
      <c r="O6377" s="0" t="str">
        <f aca="false">ASC(E6377)</f>
        <v>六君子湯ｴｷｽ</v>
      </c>
      <c r="P6377" s="16" t="n">
        <f aca="false">N(P6376)+IF($C6377=検索!$B$49,1,0)</f>
        <v>0</v>
      </c>
    </row>
    <row r="6378" customFormat="false" ht="15" hidden="false" customHeight="false" outlineLevel="0" collapsed="false">
      <c r="A6378" s="16" t="s">
        <v>221</v>
      </c>
      <c r="B6378" s="0" t="s">
        <v>14608</v>
      </c>
      <c r="C6378" s="0" t="n">
        <v>520</v>
      </c>
      <c r="D6378" s="0" t="str">
        <f aca="false">IFERROR(VLOOKUP($C6378,薬効分類マスタ!$A$2:$B$180,2,FALSE()),"未登録")</f>
        <v>漢方製剤</v>
      </c>
      <c r="E6378" s="16" t="s">
        <v>14602</v>
      </c>
      <c r="F6378" s="16" t="s">
        <v>224</v>
      </c>
      <c r="G6378" s="16" t="s">
        <v>14609</v>
      </c>
      <c r="H6378" s="16" t="s">
        <v>13375</v>
      </c>
      <c r="I6378" s="0" t="n">
        <v>22.6</v>
      </c>
      <c r="K6378" s="0" t="str">
        <f aca="false">IFERROR(IF(VLOOKUP($C6378,薬効分類マスタ!$A$2:$E$180,5,FALSE())=0,"",VLOOKUP($C6378,薬効分類マスタ!$A$2:$E$180,5,FALSE())),"")</f>
        <v/>
      </c>
      <c r="L6378" s="17"/>
      <c r="M6378" s="0" t="str">
        <f aca="false">IF($K6378="","",IF($L6378&lt;&gt;"",$L6378,VLOOKUP($C6378,薬効分類マスタ!$A$2:$F$180,6,FALSE())))</f>
        <v/>
      </c>
      <c r="N6378" s="0" t="str">
        <f aca="false">ASC(G6378)</f>
        <v>ｸﾗｼｴ六君子湯ｴｷｽ細粒</v>
      </c>
      <c r="O6378" s="0" t="str">
        <f aca="false">ASC(E6378)</f>
        <v>六君子湯ｴｷｽ</v>
      </c>
      <c r="P6378" s="16" t="n">
        <f aca="false">N(P6377)+IF($C6378=検索!$B$49,1,0)</f>
        <v>0</v>
      </c>
    </row>
    <row r="6379" customFormat="false" ht="15" hidden="false" customHeight="false" outlineLevel="0" collapsed="false">
      <c r="A6379" s="16" t="s">
        <v>221</v>
      </c>
      <c r="B6379" s="0" t="s">
        <v>14610</v>
      </c>
      <c r="C6379" s="0" t="n">
        <v>520</v>
      </c>
      <c r="D6379" s="0" t="str">
        <f aca="false">IFERROR(VLOOKUP($C6379,薬効分類マスタ!$A$2:$B$180,2,FALSE()),"未登録")</f>
        <v>漢方製剤</v>
      </c>
      <c r="E6379" s="16" t="s">
        <v>14602</v>
      </c>
      <c r="F6379" s="16" t="s">
        <v>224</v>
      </c>
      <c r="G6379" s="16" t="s">
        <v>14611</v>
      </c>
      <c r="H6379" s="16" t="s">
        <v>13378</v>
      </c>
      <c r="I6379" s="0" t="n">
        <v>12.4</v>
      </c>
      <c r="K6379" s="0" t="str">
        <f aca="false">IFERROR(IF(VLOOKUP($C6379,薬効分類マスタ!$A$2:$E$180,5,FALSE())=0,"",VLOOKUP($C6379,薬効分類マスタ!$A$2:$E$180,5,FALSE())),"")</f>
        <v/>
      </c>
      <c r="L6379" s="17"/>
      <c r="M6379" s="0" t="str">
        <f aca="false">IF($K6379="","",IF($L6379&lt;&gt;"",$L6379,VLOOKUP($C6379,薬効分類マスタ!$A$2:$F$180,6,FALSE())))</f>
        <v/>
      </c>
      <c r="N6379" s="0" t="str">
        <f aca="false">ASC(G6379)</f>
        <v>ｵｰｽｷﾞ六君子湯ｴｷｽG</v>
      </c>
      <c r="O6379" s="0" t="str">
        <f aca="false">ASC(E6379)</f>
        <v>六君子湯ｴｷｽ</v>
      </c>
      <c r="P6379" s="16" t="n">
        <f aca="false">N(P6378)+IF($C6379=検索!$B$49,1,0)</f>
        <v>0</v>
      </c>
    </row>
    <row r="6380" customFormat="false" ht="15" hidden="false" customHeight="false" outlineLevel="0" collapsed="false">
      <c r="A6380" s="16" t="s">
        <v>221</v>
      </c>
      <c r="B6380" s="0" t="s">
        <v>14612</v>
      </c>
      <c r="C6380" s="0" t="n">
        <v>520</v>
      </c>
      <c r="D6380" s="0" t="str">
        <f aca="false">IFERROR(VLOOKUP($C6380,薬効分類マスタ!$A$2:$B$180,2,FALSE()),"未登録")</f>
        <v>漢方製剤</v>
      </c>
      <c r="E6380" s="16" t="s">
        <v>14602</v>
      </c>
      <c r="F6380" s="16" t="s">
        <v>224</v>
      </c>
      <c r="G6380" s="16" t="s">
        <v>14613</v>
      </c>
      <c r="H6380" s="16" t="s">
        <v>9549</v>
      </c>
      <c r="I6380" s="0" t="n">
        <v>17.9</v>
      </c>
      <c r="K6380" s="0" t="str">
        <f aca="false">IFERROR(IF(VLOOKUP($C6380,薬効分類マスタ!$A$2:$E$180,5,FALSE())=0,"",VLOOKUP($C6380,薬効分類マスタ!$A$2:$E$180,5,FALSE())),"")</f>
        <v/>
      </c>
      <c r="L6380" s="17"/>
      <c r="M6380" s="0" t="str">
        <f aca="false">IF($K6380="","",IF($L6380&lt;&gt;"",$L6380,VLOOKUP($C6380,薬効分類マスタ!$A$2:$F$180,6,FALSE())))</f>
        <v/>
      </c>
      <c r="N6380" s="0" t="str">
        <f aca="false">ASC(G6380)</f>
        <v>ﾂﾑﾗ六君子湯ｴｷｽ顆粒(医療用)</v>
      </c>
      <c r="O6380" s="0" t="str">
        <f aca="false">ASC(E6380)</f>
        <v>六君子湯ｴｷｽ</v>
      </c>
      <c r="P6380" s="16" t="n">
        <f aca="false">N(P6379)+IF($C6380=検索!$B$49,1,0)</f>
        <v>0</v>
      </c>
    </row>
    <row r="6381" customFormat="false" ht="15" hidden="false" customHeight="false" outlineLevel="0" collapsed="false">
      <c r="A6381" s="16" t="s">
        <v>221</v>
      </c>
      <c r="B6381" s="0" t="s">
        <v>14614</v>
      </c>
      <c r="C6381" s="0" t="n">
        <v>520</v>
      </c>
      <c r="D6381" s="0" t="str">
        <f aca="false">IFERROR(VLOOKUP($C6381,薬効分類マスタ!$A$2:$B$180,2,FALSE()),"未登録")</f>
        <v>漢方製剤</v>
      </c>
      <c r="E6381" s="16" t="s">
        <v>14602</v>
      </c>
      <c r="F6381" s="16" t="s">
        <v>224</v>
      </c>
      <c r="G6381" s="16" t="s">
        <v>14615</v>
      </c>
      <c r="H6381" s="16" t="s">
        <v>7659</v>
      </c>
      <c r="I6381" s="0" t="n">
        <v>12.3</v>
      </c>
      <c r="K6381" s="0" t="str">
        <f aca="false">IFERROR(IF(VLOOKUP($C6381,薬効分類マスタ!$A$2:$E$180,5,FALSE())=0,"",VLOOKUP($C6381,薬効分類マスタ!$A$2:$E$180,5,FALSE())),"")</f>
        <v/>
      </c>
      <c r="L6381" s="17"/>
      <c r="M6381" s="0" t="str">
        <f aca="false">IF($K6381="","",IF($L6381&lt;&gt;"",$L6381,VLOOKUP($C6381,薬効分類マスタ!$A$2:$F$180,6,FALSE())))</f>
        <v/>
      </c>
      <c r="N6381" s="0" t="str">
        <f aca="false">ASC(G6381)</f>
        <v>本草六君子湯ｴｷｽ顆粒-M</v>
      </c>
      <c r="O6381" s="0" t="str">
        <f aca="false">ASC(E6381)</f>
        <v>六君子湯ｴｷｽ</v>
      </c>
      <c r="P6381" s="16" t="n">
        <f aca="false">N(P6380)+IF($C6381=検索!$B$49,1,0)</f>
        <v>0</v>
      </c>
    </row>
    <row r="6382" customFormat="false" ht="15" hidden="false" customHeight="false" outlineLevel="0" collapsed="false">
      <c r="A6382" s="16" t="s">
        <v>221</v>
      </c>
      <c r="B6382" s="0" t="s">
        <v>14616</v>
      </c>
      <c r="C6382" s="0" t="n">
        <v>520</v>
      </c>
      <c r="D6382" s="0" t="str">
        <f aca="false">IFERROR(VLOOKUP($C6382,薬効分類マスタ!$A$2:$B$180,2,FALSE()),"未登録")</f>
        <v>漢方製剤</v>
      </c>
      <c r="E6382" s="16" t="s">
        <v>14617</v>
      </c>
      <c r="F6382" s="16" t="s">
        <v>224</v>
      </c>
      <c r="G6382" s="16" t="s">
        <v>14618</v>
      </c>
      <c r="H6382" s="16" t="s">
        <v>13451</v>
      </c>
      <c r="I6382" s="0" t="n">
        <v>6.9</v>
      </c>
      <c r="K6382" s="0" t="str">
        <f aca="false">IFERROR(IF(VLOOKUP($C6382,薬効分類マスタ!$A$2:$E$180,5,FALSE())=0,"",VLOOKUP($C6382,薬効分類マスタ!$A$2:$E$180,5,FALSE())),"")</f>
        <v/>
      </c>
      <c r="L6382" s="17"/>
      <c r="M6382" s="0" t="str">
        <f aca="false">IF($K6382="","",IF($L6382&lt;&gt;"",$L6382,VLOOKUP($C6382,薬効分類マスタ!$A$2:$F$180,6,FALSE())))</f>
        <v/>
      </c>
      <c r="N6382" s="0" t="str">
        <f aca="false">ASC(G6382)</f>
        <v>太虎堂の竜胆瀉肝湯ｴｷｽ散</v>
      </c>
      <c r="O6382" s="0" t="str">
        <f aca="false">ASC(E6382)</f>
        <v>竜胆瀉肝湯ｴｷｽ</v>
      </c>
      <c r="P6382" s="16" t="n">
        <f aca="false">N(P6381)+IF($C6382=検索!$B$49,1,0)</f>
        <v>0</v>
      </c>
    </row>
    <row r="6383" customFormat="false" ht="15" hidden="false" customHeight="false" outlineLevel="0" collapsed="false">
      <c r="A6383" s="16" t="s">
        <v>221</v>
      </c>
      <c r="B6383" s="0" t="s">
        <v>14619</v>
      </c>
      <c r="C6383" s="0" t="n">
        <v>520</v>
      </c>
      <c r="D6383" s="0" t="str">
        <f aca="false">IFERROR(VLOOKUP($C6383,薬効分類マスタ!$A$2:$B$180,2,FALSE()),"未登録")</f>
        <v>漢方製剤</v>
      </c>
      <c r="E6383" s="16" t="s">
        <v>14617</v>
      </c>
      <c r="F6383" s="16" t="s">
        <v>224</v>
      </c>
      <c r="G6383" s="16" t="s">
        <v>14620</v>
      </c>
      <c r="H6383" s="16" t="s">
        <v>13369</v>
      </c>
      <c r="I6383" s="0" t="n">
        <v>11</v>
      </c>
      <c r="K6383" s="0" t="str">
        <f aca="false">IFERROR(IF(VLOOKUP($C6383,薬効分類マスタ!$A$2:$E$180,5,FALSE())=0,"",VLOOKUP($C6383,薬効分類マスタ!$A$2:$E$180,5,FALSE())),"")</f>
        <v/>
      </c>
      <c r="L6383" s="17"/>
      <c r="M6383" s="0" t="str">
        <f aca="false">IF($K6383="","",IF($L6383&lt;&gt;"",$L6383,VLOOKUP($C6383,薬効分類マスタ!$A$2:$F$180,6,FALSE())))</f>
        <v/>
      </c>
      <c r="N6383" s="0" t="str">
        <f aca="false">ASC(G6383)</f>
        <v>ｺﾀﾛｰ竜胆瀉肝湯ｴｷｽ細粒</v>
      </c>
      <c r="O6383" s="0" t="str">
        <f aca="false">ASC(E6383)</f>
        <v>竜胆瀉肝湯ｴｷｽ</v>
      </c>
      <c r="P6383" s="16" t="n">
        <f aca="false">N(P6382)+IF($C6383=検索!$B$49,1,0)</f>
        <v>0</v>
      </c>
    </row>
    <row r="6384" customFormat="false" ht="15" hidden="false" customHeight="false" outlineLevel="0" collapsed="false">
      <c r="A6384" s="16" t="s">
        <v>221</v>
      </c>
      <c r="B6384" s="0" t="s">
        <v>14621</v>
      </c>
      <c r="C6384" s="0" t="n">
        <v>520</v>
      </c>
      <c r="D6384" s="0" t="str">
        <f aca="false">IFERROR(VLOOKUP($C6384,薬効分類マスタ!$A$2:$B$180,2,FALSE()),"未登録")</f>
        <v>漢方製剤</v>
      </c>
      <c r="E6384" s="16" t="s">
        <v>14617</v>
      </c>
      <c r="F6384" s="16" t="s">
        <v>224</v>
      </c>
      <c r="G6384" s="16" t="s">
        <v>14622</v>
      </c>
      <c r="H6384" s="16" t="s">
        <v>12963</v>
      </c>
      <c r="I6384" s="0" t="n">
        <v>9.7</v>
      </c>
      <c r="K6384" s="0" t="str">
        <f aca="false">IFERROR(IF(VLOOKUP($C6384,薬効分類マスタ!$A$2:$E$180,5,FALSE())=0,"",VLOOKUP($C6384,薬効分類マスタ!$A$2:$E$180,5,FALSE())),"")</f>
        <v/>
      </c>
      <c r="L6384" s="17"/>
      <c r="M6384" s="0" t="str">
        <f aca="false">IF($K6384="","",IF($L6384&lt;&gt;"",$L6384,VLOOKUP($C6384,薬効分類マスタ!$A$2:$F$180,6,FALSE())))</f>
        <v/>
      </c>
      <c r="N6384" s="0" t="str">
        <f aca="false">ASC(G6384)</f>
        <v>三和竜胆瀉肝湯ｴｷｽ細粒</v>
      </c>
      <c r="O6384" s="0" t="str">
        <f aca="false">ASC(E6384)</f>
        <v>竜胆瀉肝湯ｴｷｽ</v>
      </c>
      <c r="P6384" s="16" t="n">
        <f aca="false">N(P6383)+IF($C6384=検索!$B$49,1,0)</f>
        <v>0</v>
      </c>
    </row>
    <row r="6385" customFormat="false" ht="15" hidden="false" customHeight="false" outlineLevel="0" collapsed="false">
      <c r="A6385" s="16" t="s">
        <v>221</v>
      </c>
      <c r="B6385" s="0" t="s">
        <v>14623</v>
      </c>
      <c r="C6385" s="0" t="n">
        <v>520</v>
      </c>
      <c r="D6385" s="0" t="str">
        <f aca="false">IFERROR(VLOOKUP($C6385,薬効分類マスタ!$A$2:$B$180,2,FALSE()),"未登録")</f>
        <v>漢方製剤</v>
      </c>
      <c r="E6385" s="16" t="s">
        <v>14617</v>
      </c>
      <c r="F6385" s="16" t="s">
        <v>224</v>
      </c>
      <c r="G6385" s="16" t="s">
        <v>14624</v>
      </c>
      <c r="H6385" s="16" t="s">
        <v>13417</v>
      </c>
      <c r="I6385" s="0" t="n">
        <v>10.5</v>
      </c>
      <c r="K6385" s="0" t="str">
        <f aca="false">IFERROR(IF(VLOOKUP($C6385,薬効分類マスタ!$A$2:$E$180,5,FALSE())=0,"",VLOOKUP($C6385,薬効分類マスタ!$A$2:$E$180,5,FALSE())),"")</f>
        <v/>
      </c>
      <c r="L6385" s="17"/>
      <c r="M6385" s="0" t="str">
        <f aca="false">IF($K6385="","",IF($L6385&lt;&gt;"",$L6385,VLOOKUP($C6385,薬効分類マスタ!$A$2:$F$180,6,FALSE())))</f>
        <v/>
      </c>
      <c r="N6385" s="0" t="str">
        <f aca="false">ASC(G6385)</f>
        <v>ｼﾞｭﾝｺｳ　龍胆瀉肝湯FCｴｷｽ細粒　医療用</v>
      </c>
      <c r="O6385" s="0" t="str">
        <f aca="false">ASC(E6385)</f>
        <v>竜胆瀉肝湯ｴｷｽ</v>
      </c>
      <c r="P6385" s="16" t="n">
        <f aca="false">N(P6384)+IF($C6385=検索!$B$49,1,0)</f>
        <v>0</v>
      </c>
    </row>
    <row r="6386" customFormat="false" ht="15" hidden="false" customHeight="false" outlineLevel="0" collapsed="false">
      <c r="A6386" s="16" t="s">
        <v>221</v>
      </c>
      <c r="B6386" s="0" t="s">
        <v>14625</v>
      </c>
      <c r="C6386" s="0" t="n">
        <v>520</v>
      </c>
      <c r="D6386" s="0" t="str">
        <f aca="false">IFERROR(VLOOKUP($C6386,薬効分類マスタ!$A$2:$B$180,2,FALSE()),"未登録")</f>
        <v>漢方製剤</v>
      </c>
      <c r="E6386" s="16" t="s">
        <v>14617</v>
      </c>
      <c r="F6386" s="16" t="s">
        <v>224</v>
      </c>
      <c r="G6386" s="16" t="s">
        <v>14626</v>
      </c>
      <c r="H6386" s="16" t="s">
        <v>13451</v>
      </c>
      <c r="I6386" s="0" t="n">
        <v>6.9</v>
      </c>
      <c r="K6386" s="0" t="str">
        <f aca="false">IFERROR(IF(VLOOKUP($C6386,薬効分類マスタ!$A$2:$E$180,5,FALSE())=0,"",VLOOKUP($C6386,薬効分類マスタ!$A$2:$E$180,5,FALSE())),"")</f>
        <v/>
      </c>
      <c r="L6386" s="17"/>
      <c r="M6386" s="0" t="str">
        <f aca="false">IF($K6386="","",IF($L6386&lt;&gt;"",$L6386,VLOOKUP($C6386,薬効分類マスタ!$A$2:$F$180,6,FALSE())))</f>
        <v/>
      </c>
      <c r="N6386" s="0" t="str">
        <f aca="false">ASC(G6386)</f>
        <v>太虎堂の竜胆瀉肝湯ｴｷｽ細粒</v>
      </c>
      <c r="O6386" s="0" t="str">
        <f aca="false">ASC(E6386)</f>
        <v>竜胆瀉肝湯ｴｷｽ</v>
      </c>
      <c r="P6386" s="16" t="n">
        <f aca="false">N(P6385)+IF($C6386=検索!$B$49,1,0)</f>
        <v>0</v>
      </c>
    </row>
    <row r="6387" customFormat="false" ht="15" hidden="false" customHeight="false" outlineLevel="0" collapsed="false">
      <c r="A6387" s="16" t="s">
        <v>221</v>
      </c>
      <c r="B6387" s="0" t="s">
        <v>14627</v>
      </c>
      <c r="C6387" s="0" t="n">
        <v>520</v>
      </c>
      <c r="D6387" s="0" t="str">
        <f aca="false">IFERROR(VLOOKUP($C6387,薬効分類マスタ!$A$2:$B$180,2,FALSE()),"未登録")</f>
        <v>漢方製剤</v>
      </c>
      <c r="E6387" s="16" t="s">
        <v>14617</v>
      </c>
      <c r="F6387" s="16" t="s">
        <v>224</v>
      </c>
      <c r="G6387" s="16" t="s">
        <v>14628</v>
      </c>
      <c r="H6387" s="16" t="s">
        <v>13372</v>
      </c>
      <c r="I6387" s="0" t="n">
        <v>11.2</v>
      </c>
      <c r="K6387" s="0" t="str">
        <f aca="false">IFERROR(IF(VLOOKUP($C6387,薬効分類マスタ!$A$2:$E$180,5,FALSE())=0,"",VLOOKUP($C6387,薬効分類マスタ!$A$2:$E$180,5,FALSE())),"")</f>
        <v/>
      </c>
      <c r="L6387" s="17"/>
      <c r="M6387" s="0" t="str">
        <f aca="false">IF($K6387="","",IF($L6387&lt;&gt;"",$L6387,VLOOKUP($C6387,薬効分類マスタ!$A$2:$F$180,6,FALSE())))</f>
        <v/>
      </c>
      <c r="N6387" s="0" t="str">
        <f aca="false">ASC(G6387)</f>
        <v>〔東洋〕龍胆瀉肝湯ｴｷｽ細粒</v>
      </c>
      <c r="O6387" s="0" t="str">
        <f aca="false">ASC(E6387)</f>
        <v>竜胆瀉肝湯ｴｷｽ</v>
      </c>
      <c r="P6387" s="16" t="n">
        <f aca="false">N(P6386)+IF($C6387=検索!$B$49,1,0)</f>
        <v>0</v>
      </c>
    </row>
    <row r="6388" customFormat="false" ht="15" hidden="false" customHeight="false" outlineLevel="0" collapsed="false">
      <c r="A6388" s="16" t="s">
        <v>221</v>
      </c>
      <c r="B6388" s="0" t="s">
        <v>14629</v>
      </c>
      <c r="C6388" s="0" t="n">
        <v>520</v>
      </c>
      <c r="D6388" s="0" t="str">
        <f aca="false">IFERROR(VLOOKUP($C6388,薬効分類マスタ!$A$2:$B$180,2,FALSE()),"未登録")</f>
        <v>漢方製剤</v>
      </c>
      <c r="E6388" s="16" t="s">
        <v>14617</v>
      </c>
      <c r="F6388" s="16" t="s">
        <v>224</v>
      </c>
      <c r="G6388" s="16" t="s">
        <v>14630</v>
      </c>
      <c r="H6388" s="16" t="s">
        <v>13451</v>
      </c>
      <c r="I6388" s="0" t="n">
        <v>9.9</v>
      </c>
      <c r="K6388" s="0" t="str">
        <f aca="false">IFERROR(IF(VLOOKUP($C6388,薬効分類マスタ!$A$2:$E$180,5,FALSE())=0,"",VLOOKUP($C6388,薬効分類マスタ!$A$2:$E$180,5,FALSE())),"")</f>
        <v/>
      </c>
      <c r="L6388" s="17"/>
      <c r="M6388" s="0" t="str">
        <f aca="false">IF($K6388="","",IF($L6388&lt;&gt;"",$L6388,VLOOKUP($C6388,薬効分類マスタ!$A$2:$F$180,6,FALSE())))</f>
        <v/>
      </c>
      <c r="N6388" s="0" t="str">
        <f aca="false">ASC(G6388)</f>
        <v>太虎堂の竜胆瀉肝湯ｴｷｽ顆粒</v>
      </c>
      <c r="O6388" s="0" t="str">
        <f aca="false">ASC(E6388)</f>
        <v>竜胆瀉肝湯ｴｷｽ</v>
      </c>
      <c r="P6388" s="16" t="n">
        <f aca="false">N(P6387)+IF($C6388=検索!$B$49,1,0)</f>
        <v>0</v>
      </c>
    </row>
    <row r="6389" customFormat="false" ht="15" hidden="false" customHeight="false" outlineLevel="0" collapsed="false">
      <c r="A6389" s="16" t="s">
        <v>221</v>
      </c>
      <c r="B6389" s="0" t="s">
        <v>14631</v>
      </c>
      <c r="C6389" s="0" t="n">
        <v>520</v>
      </c>
      <c r="D6389" s="0" t="str">
        <f aca="false">IFERROR(VLOOKUP($C6389,薬効分類マスタ!$A$2:$B$180,2,FALSE()),"未登録")</f>
        <v>漢方製剤</v>
      </c>
      <c r="E6389" s="16" t="s">
        <v>14617</v>
      </c>
      <c r="F6389" s="16" t="s">
        <v>224</v>
      </c>
      <c r="G6389" s="16" t="s">
        <v>14632</v>
      </c>
      <c r="H6389" s="16" t="s">
        <v>9549</v>
      </c>
      <c r="I6389" s="0" t="n">
        <v>16.4</v>
      </c>
      <c r="K6389" s="0" t="str">
        <f aca="false">IFERROR(IF(VLOOKUP($C6389,薬効分類マスタ!$A$2:$E$180,5,FALSE())=0,"",VLOOKUP($C6389,薬効分類マスタ!$A$2:$E$180,5,FALSE())),"")</f>
        <v/>
      </c>
      <c r="L6389" s="17"/>
      <c r="M6389" s="0" t="str">
        <f aca="false">IF($K6389="","",IF($L6389&lt;&gt;"",$L6389,VLOOKUP($C6389,薬効分類マスタ!$A$2:$F$180,6,FALSE())))</f>
        <v/>
      </c>
      <c r="N6389" s="0" t="str">
        <f aca="false">ASC(G6389)</f>
        <v>ﾂﾑﾗ竜胆瀉肝湯ｴｷｽ顆粒(医療用)</v>
      </c>
      <c r="O6389" s="0" t="str">
        <f aca="false">ASC(E6389)</f>
        <v>竜胆瀉肝湯ｴｷｽ</v>
      </c>
      <c r="P6389" s="16" t="n">
        <f aca="false">N(P6388)+IF($C6389=検索!$B$49,1,0)</f>
        <v>0</v>
      </c>
    </row>
    <row r="6390" customFormat="false" ht="15" hidden="false" customHeight="false" outlineLevel="0" collapsed="false">
      <c r="A6390" s="16" t="s">
        <v>221</v>
      </c>
      <c r="B6390" s="0" t="s">
        <v>14633</v>
      </c>
      <c r="C6390" s="0" t="n">
        <v>520</v>
      </c>
      <c r="D6390" s="0" t="str">
        <f aca="false">IFERROR(VLOOKUP($C6390,薬効分類マスタ!$A$2:$B$180,2,FALSE()),"未登録")</f>
        <v>漢方製剤</v>
      </c>
      <c r="E6390" s="16" t="s">
        <v>14634</v>
      </c>
      <c r="F6390" s="16" t="s">
        <v>224</v>
      </c>
      <c r="G6390" s="16" t="s">
        <v>14635</v>
      </c>
      <c r="H6390" s="16" t="s">
        <v>13369</v>
      </c>
      <c r="I6390" s="0" t="n">
        <v>20.3</v>
      </c>
      <c r="K6390" s="0" t="str">
        <f aca="false">IFERROR(IF(VLOOKUP($C6390,薬効分類マスタ!$A$2:$E$180,5,FALSE())=0,"",VLOOKUP($C6390,薬効分類マスタ!$A$2:$E$180,5,FALSE())),"")</f>
        <v/>
      </c>
      <c r="L6390" s="17"/>
      <c r="M6390" s="0" t="str">
        <f aca="false">IF($K6390="","",IF($L6390&lt;&gt;"",$L6390,VLOOKUP($C6390,薬効分類マスタ!$A$2:$F$180,6,FALSE())))</f>
        <v/>
      </c>
      <c r="N6390" s="0" t="str">
        <f aca="false">ASC(G6390)</f>
        <v>ｺﾀﾛｰ苓甘姜味辛夏仁湯ｴｷｽ細粒</v>
      </c>
      <c r="O6390" s="0" t="str">
        <f aca="false">ASC(E6390)</f>
        <v>苓甘姜味辛夏仁湯ｴｷｽ</v>
      </c>
      <c r="P6390" s="16" t="n">
        <f aca="false">N(P6389)+IF($C6390=検索!$B$49,1,0)</f>
        <v>0</v>
      </c>
    </row>
    <row r="6391" customFormat="false" ht="15" hidden="false" customHeight="false" outlineLevel="0" collapsed="false">
      <c r="A6391" s="16" t="s">
        <v>221</v>
      </c>
      <c r="B6391" s="0" t="s">
        <v>14636</v>
      </c>
      <c r="C6391" s="0" t="n">
        <v>520</v>
      </c>
      <c r="D6391" s="0" t="str">
        <f aca="false">IFERROR(VLOOKUP($C6391,薬効分類マスタ!$A$2:$B$180,2,FALSE()),"未登録")</f>
        <v>漢方製剤</v>
      </c>
      <c r="E6391" s="16" t="s">
        <v>14634</v>
      </c>
      <c r="F6391" s="16" t="s">
        <v>224</v>
      </c>
      <c r="G6391" s="16" t="s">
        <v>14637</v>
      </c>
      <c r="H6391" s="16" t="s">
        <v>9549</v>
      </c>
      <c r="I6391" s="0" t="n">
        <v>30.2</v>
      </c>
      <c r="K6391" s="0" t="str">
        <f aca="false">IFERROR(IF(VLOOKUP($C6391,薬効分類マスタ!$A$2:$E$180,5,FALSE())=0,"",VLOOKUP($C6391,薬効分類マスタ!$A$2:$E$180,5,FALSE())),"")</f>
        <v/>
      </c>
      <c r="L6391" s="17"/>
      <c r="M6391" s="0" t="str">
        <f aca="false">IF($K6391="","",IF($L6391&lt;&gt;"",$L6391,VLOOKUP($C6391,薬効分類マスタ!$A$2:$F$180,6,FALSE())))</f>
        <v/>
      </c>
      <c r="N6391" s="0" t="str">
        <f aca="false">ASC(G6391)</f>
        <v>ﾂﾑﾗ苓甘姜味辛夏仁湯ｴｷｽ顆粒(医療用)</v>
      </c>
      <c r="O6391" s="0" t="str">
        <f aca="false">ASC(E6391)</f>
        <v>苓甘姜味辛夏仁湯ｴｷｽ</v>
      </c>
      <c r="P6391" s="16" t="n">
        <f aca="false">N(P6390)+IF($C6391=検索!$B$49,1,0)</f>
        <v>0</v>
      </c>
    </row>
    <row r="6392" customFormat="false" ht="15" hidden="false" customHeight="false" outlineLevel="0" collapsed="false">
      <c r="A6392" s="16" t="s">
        <v>221</v>
      </c>
      <c r="B6392" s="0" t="s">
        <v>14638</v>
      </c>
      <c r="C6392" s="0" t="n">
        <v>520</v>
      </c>
      <c r="D6392" s="0" t="str">
        <f aca="false">IFERROR(VLOOKUP($C6392,薬効分類マスタ!$A$2:$B$180,2,FALSE()),"未登録")</f>
        <v>漢方製剤</v>
      </c>
      <c r="E6392" s="16" t="s">
        <v>14639</v>
      </c>
      <c r="F6392" s="16" t="s">
        <v>224</v>
      </c>
      <c r="G6392" s="16" t="s">
        <v>14640</v>
      </c>
      <c r="H6392" s="16" t="s">
        <v>13369</v>
      </c>
      <c r="I6392" s="0" t="n">
        <v>14.9</v>
      </c>
      <c r="K6392" s="0" t="str">
        <f aca="false">IFERROR(IF(VLOOKUP($C6392,薬効分類マスタ!$A$2:$E$180,5,FALSE())=0,"",VLOOKUP($C6392,薬効分類マスタ!$A$2:$E$180,5,FALSE())),"")</f>
        <v/>
      </c>
      <c r="L6392" s="17"/>
      <c r="M6392" s="0" t="str">
        <f aca="false">IF($K6392="","",IF($L6392&lt;&gt;"",$L6392,VLOOKUP($C6392,薬効分類マスタ!$A$2:$F$180,6,FALSE())))</f>
        <v/>
      </c>
      <c r="N6392" s="0" t="str">
        <f aca="false">ASC(G6392)</f>
        <v>ｺﾀﾛｰ苓姜朮甘湯ｴｷｽ細粒</v>
      </c>
      <c r="O6392" s="0" t="str">
        <f aca="false">ASC(E6392)</f>
        <v>苓姜朮甘湯ｴｷｽ</v>
      </c>
      <c r="P6392" s="16" t="n">
        <f aca="false">N(P6391)+IF($C6392=検索!$B$49,1,0)</f>
        <v>0</v>
      </c>
    </row>
    <row r="6393" customFormat="false" ht="15" hidden="false" customHeight="false" outlineLevel="0" collapsed="false">
      <c r="A6393" s="16" t="s">
        <v>221</v>
      </c>
      <c r="B6393" s="0" t="s">
        <v>14641</v>
      </c>
      <c r="C6393" s="0" t="n">
        <v>520</v>
      </c>
      <c r="D6393" s="0" t="str">
        <f aca="false">IFERROR(VLOOKUP($C6393,薬効分類マスタ!$A$2:$B$180,2,FALSE()),"未登録")</f>
        <v>漢方製剤</v>
      </c>
      <c r="E6393" s="16" t="s">
        <v>14639</v>
      </c>
      <c r="F6393" s="16" t="s">
        <v>224</v>
      </c>
      <c r="G6393" s="16" t="s">
        <v>14642</v>
      </c>
      <c r="H6393" s="16" t="s">
        <v>12963</v>
      </c>
      <c r="I6393" s="0" t="n">
        <v>13.2</v>
      </c>
      <c r="K6393" s="0" t="str">
        <f aca="false">IFERROR(IF(VLOOKUP($C6393,薬効分類マスタ!$A$2:$E$180,5,FALSE())=0,"",VLOOKUP($C6393,薬効分類マスタ!$A$2:$E$180,5,FALSE())),"")</f>
        <v/>
      </c>
      <c r="L6393" s="17"/>
      <c r="M6393" s="0" t="str">
        <f aca="false">IF($K6393="","",IF($L6393&lt;&gt;"",$L6393,VLOOKUP($C6393,薬効分類マスタ!$A$2:$F$180,6,FALSE())))</f>
        <v/>
      </c>
      <c r="N6393" s="0" t="str">
        <f aca="false">ASC(G6393)</f>
        <v>三和苓姜朮甘湯ｴｷｽ細粒</v>
      </c>
      <c r="O6393" s="0" t="str">
        <f aca="false">ASC(E6393)</f>
        <v>苓姜朮甘湯ｴｷｽ</v>
      </c>
      <c r="P6393" s="16" t="n">
        <f aca="false">N(P6392)+IF($C6393=検索!$B$49,1,0)</f>
        <v>0</v>
      </c>
    </row>
    <row r="6394" customFormat="false" ht="15" hidden="false" customHeight="false" outlineLevel="0" collapsed="false">
      <c r="A6394" s="16" t="s">
        <v>221</v>
      </c>
      <c r="B6394" s="0" t="s">
        <v>14643</v>
      </c>
      <c r="C6394" s="0" t="n">
        <v>520</v>
      </c>
      <c r="D6394" s="0" t="str">
        <f aca="false">IFERROR(VLOOKUP($C6394,薬効分類マスタ!$A$2:$B$180,2,FALSE()),"未登録")</f>
        <v>漢方製剤</v>
      </c>
      <c r="E6394" s="16" t="s">
        <v>14639</v>
      </c>
      <c r="F6394" s="16" t="s">
        <v>224</v>
      </c>
      <c r="G6394" s="16" t="s">
        <v>14644</v>
      </c>
      <c r="H6394" s="16" t="s">
        <v>9549</v>
      </c>
      <c r="I6394" s="0" t="n">
        <v>12.5</v>
      </c>
      <c r="K6394" s="0" t="str">
        <f aca="false">IFERROR(IF(VLOOKUP($C6394,薬効分類マスタ!$A$2:$E$180,5,FALSE())=0,"",VLOOKUP($C6394,薬効分類マスタ!$A$2:$E$180,5,FALSE())),"")</f>
        <v/>
      </c>
      <c r="L6394" s="17"/>
      <c r="M6394" s="0" t="str">
        <f aca="false">IF($K6394="","",IF($L6394&lt;&gt;"",$L6394,VLOOKUP($C6394,薬効分類マスタ!$A$2:$F$180,6,FALSE())))</f>
        <v/>
      </c>
      <c r="N6394" s="0" t="str">
        <f aca="false">ASC(G6394)</f>
        <v>ﾂﾑﾗ苓姜朮甘湯ｴｷｽ顆粒(医療用)</v>
      </c>
      <c r="O6394" s="0" t="str">
        <f aca="false">ASC(E6394)</f>
        <v>苓姜朮甘湯ｴｷｽ</v>
      </c>
      <c r="P6394" s="16" t="n">
        <f aca="false">N(P6393)+IF($C6394=検索!$B$49,1,0)</f>
        <v>0</v>
      </c>
    </row>
    <row r="6395" customFormat="false" ht="15" hidden="false" customHeight="false" outlineLevel="0" collapsed="false">
      <c r="A6395" s="16" t="s">
        <v>221</v>
      </c>
      <c r="B6395" s="0" t="s">
        <v>14645</v>
      </c>
      <c r="C6395" s="0" t="n">
        <v>520</v>
      </c>
      <c r="D6395" s="0" t="str">
        <f aca="false">IFERROR(VLOOKUP($C6395,薬効分類マスタ!$A$2:$B$180,2,FALSE()),"未登録")</f>
        <v>漢方製剤</v>
      </c>
      <c r="E6395" s="16" t="s">
        <v>14639</v>
      </c>
      <c r="F6395" s="16" t="s">
        <v>224</v>
      </c>
      <c r="G6395" s="16" t="s">
        <v>14646</v>
      </c>
      <c r="H6395" s="16" t="s">
        <v>7659</v>
      </c>
      <c r="I6395" s="0" t="n">
        <v>9.6</v>
      </c>
      <c r="K6395" s="0" t="str">
        <f aca="false">IFERROR(IF(VLOOKUP($C6395,薬効分類マスタ!$A$2:$E$180,5,FALSE())=0,"",VLOOKUP($C6395,薬効分類マスタ!$A$2:$E$180,5,FALSE())),"")</f>
        <v/>
      </c>
      <c r="L6395" s="17"/>
      <c r="M6395" s="0" t="str">
        <f aca="false">IF($K6395="","",IF($L6395&lt;&gt;"",$L6395,VLOOKUP($C6395,薬効分類マスタ!$A$2:$F$180,6,FALSE())))</f>
        <v/>
      </c>
      <c r="N6395" s="0" t="str">
        <f aca="false">ASC(G6395)</f>
        <v>本草苓姜朮甘湯ｴｷｽ顆粒-M</v>
      </c>
      <c r="O6395" s="0" t="str">
        <f aca="false">ASC(E6395)</f>
        <v>苓姜朮甘湯ｴｷｽ</v>
      </c>
      <c r="P6395" s="16" t="n">
        <f aca="false">N(P6394)+IF($C6395=検索!$B$49,1,0)</f>
        <v>0</v>
      </c>
    </row>
    <row r="6396" customFormat="false" ht="15" hidden="false" customHeight="false" outlineLevel="0" collapsed="false">
      <c r="A6396" s="16" t="s">
        <v>221</v>
      </c>
      <c r="B6396" s="0" t="s">
        <v>14647</v>
      </c>
      <c r="C6396" s="0" t="n">
        <v>520</v>
      </c>
      <c r="D6396" s="0" t="str">
        <f aca="false">IFERROR(VLOOKUP($C6396,薬効分類マスタ!$A$2:$B$180,2,FALSE()),"未登録")</f>
        <v>漢方製剤</v>
      </c>
      <c r="E6396" s="16" t="s">
        <v>14648</v>
      </c>
      <c r="F6396" s="16" t="s">
        <v>224</v>
      </c>
      <c r="G6396" s="16" t="s">
        <v>14649</v>
      </c>
      <c r="H6396" s="16" t="s">
        <v>13369</v>
      </c>
      <c r="I6396" s="0" t="n">
        <v>8.4</v>
      </c>
      <c r="K6396" s="0" t="str">
        <f aca="false">IFERROR(IF(VLOOKUP($C6396,薬効分類マスタ!$A$2:$E$180,5,FALSE())=0,"",VLOOKUP($C6396,薬効分類マスタ!$A$2:$E$180,5,FALSE())),"")</f>
        <v/>
      </c>
      <c r="L6396" s="17"/>
      <c r="M6396" s="0" t="str">
        <f aca="false">IF($K6396="","",IF($L6396&lt;&gt;"",$L6396,VLOOKUP($C6396,薬効分類マスタ!$A$2:$F$180,6,FALSE())))</f>
        <v/>
      </c>
      <c r="N6396" s="0" t="str">
        <f aca="false">ASC(G6396)</f>
        <v>ｺﾀﾛｰ苓桂朮甘湯ｴｷｽ細粒</v>
      </c>
      <c r="O6396" s="0" t="str">
        <f aca="false">ASC(E6396)</f>
        <v>苓桂朮甘湯ｴｷｽ</v>
      </c>
      <c r="P6396" s="16" t="n">
        <f aca="false">N(P6395)+IF($C6396=検索!$B$49,1,0)</f>
        <v>0</v>
      </c>
    </row>
    <row r="6397" customFormat="false" ht="15" hidden="false" customHeight="false" outlineLevel="0" collapsed="false">
      <c r="A6397" s="16" t="s">
        <v>221</v>
      </c>
      <c r="B6397" s="0" t="s">
        <v>14650</v>
      </c>
      <c r="C6397" s="0" t="n">
        <v>520</v>
      </c>
      <c r="D6397" s="0" t="str">
        <f aca="false">IFERROR(VLOOKUP($C6397,薬効分類マスタ!$A$2:$B$180,2,FALSE()),"未登録")</f>
        <v>漢方製剤</v>
      </c>
      <c r="E6397" s="16" t="s">
        <v>14648</v>
      </c>
      <c r="F6397" s="16" t="s">
        <v>224</v>
      </c>
      <c r="G6397" s="16" t="s">
        <v>14651</v>
      </c>
      <c r="H6397" s="16" t="s">
        <v>12963</v>
      </c>
      <c r="I6397" s="0" t="n">
        <v>11</v>
      </c>
      <c r="K6397" s="0" t="str">
        <f aca="false">IFERROR(IF(VLOOKUP($C6397,薬効分類マスタ!$A$2:$E$180,5,FALSE())=0,"",VLOOKUP($C6397,薬効分類マスタ!$A$2:$E$180,5,FALSE())),"")</f>
        <v/>
      </c>
      <c r="L6397" s="17"/>
      <c r="M6397" s="0" t="str">
        <f aca="false">IF($K6397="","",IF($L6397&lt;&gt;"",$L6397,VLOOKUP($C6397,薬効分類マスタ!$A$2:$F$180,6,FALSE())))</f>
        <v/>
      </c>
      <c r="N6397" s="0" t="str">
        <f aca="false">ASC(G6397)</f>
        <v>三和苓桂朮甘湯ｴｷｽ細粒</v>
      </c>
      <c r="O6397" s="0" t="str">
        <f aca="false">ASC(E6397)</f>
        <v>苓桂朮甘湯ｴｷｽ</v>
      </c>
      <c r="P6397" s="16" t="n">
        <f aca="false">N(P6396)+IF($C6397=検索!$B$49,1,0)</f>
        <v>0</v>
      </c>
    </row>
    <row r="6398" customFormat="false" ht="15" hidden="false" customHeight="false" outlineLevel="0" collapsed="false">
      <c r="A6398" s="16" t="s">
        <v>221</v>
      </c>
      <c r="B6398" s="0" t="s">
        <v>14652</v>
      </c>
      <c r="C6398" s="0" t="n">
        <v>520</v>
      </c>
      <c r="D6398" s="0" t="str">
        <f aca="false">IFERROR(VLOOKUP($C6398,薬効分類マスタ!$A$2:$B$180,2,FALSE()),"未登録")</f>
        <v>漢方製剤</v>
      </c>
      <c r="E6398" s="16" t="s">
        <v>14648</v>
      </c>
      <c r="F6398" s="16" t="s">
        <v>224</v>
      </c>
      <c r="G6398" s="16" t="s">
        <v>14653</v>
      </c>
      <c r="H6398" s="16" t="s">
        <v>13417</v>
      </c>
      <c r="I6398" s="0" t="n">
        <v>10</v>
      </c>
      <c r="K6398" s="0" t="str">
        <f aca="false">IFERROR(IF(VLOOKUP($C6398,薬効分類マスタ!$A$2:$E$180,5,FALSE())=0,"",VLOOKUP($C6398,薬効分類マスタ!$A$2:$E$180,5,FALSE())),"")</f>
        <v/>
      </c>
      <c r="L6398" s="17"/>
      <c r="M6398" s="0" t="str">
        <f aca="false">IF($K6398="","",IF($L6398&lt;&gt;"",$L6398,VLOOKUP($C6398,薬効分類マスタ!$A$2:$F$180,6,FALSE())))</f>
        <v/>
      </c>
      <c r="N6398" s="0" t="str">
        <f aca="false">ASC(G6398)</f>
        <v>ｼﾞｭﾝｺｳ　苓桂朮甘湯FCｴｷｽ細粒　医療用</v>
      </c>
      <c r="O6398" s="0" t="str">
        <f aca="false">ASC(E6398)</f>
        <v>苓桂朮甘湯ｴｷｽ</v>
      </c>
      <c r="P6398" s="16" t="n">
        <f aca="false">N(P6397)+IF($C6398=検索!$B$49,1,0)</f>
        <v>0</v>
      </c>
    </row>
    <row r="6399" customFormat="false" ht="15" hidden="false" customHeight="false" outlineLevel="0" collapsed="false">
      <c r="A6399" s="16" t="s">
        <v>221</v>
      </c>
      <c r="B6399" s="0" t="s">
        <v>14654</v>
      </c>
      <c r="C6399" s="0" t="n">
        <v>520</v>
      </c>
      <c r="D6399" s="0" t="str">
        <f aca="false">IFERROR(VLOOKUP($C6399,薬効分類マスタ!$A$2:$B$180,2,FALSE()),"未登録")</f>
        <v>漢方製剤</v>
      </c>
      <c r="E6399" s="16" t="s">
        <v>14648</v>
      </c>
      <c r="F6399" s="16" t="s">
        <v>224</v>
      </c>
      <c r="G6399" s="16" t="s">
        <v>14655</v>
      </c>
      <c r="H6399" s="16" t="s">
        <v>13372</v>
      </c>
      <c r="I6399" s="0" t="n">
        <v>11</v>
      </c>
      <c r="K6399" s="0" t="str">
        <f aca="false">IFERROR(IF(VLOOKUP($C6399,薬効分類マスタ!$A$2:$E$180,5,FALSE())=0,"",VLOOKUP($C6399,薬効分類マスタ!$A$2:$E$180,5,FALSE())),"")</f>
        <v/>
      </c>
      <c r="L6399" s="17"/>
      <c r="M6399" s="0" t="str">
        <f aca="false">IF($K6399="","",IF($L6399&lt;&gt;"",$L6399,VLOOKUP($C6399,薬効分類マスタ!$A$2:$F$180,6,FALSE())))</f>
        <v/>
      </c>
      <c r="N6399" s="0" t="str">
        <f aca="false">ASC(G6399)</f>
        <v>〔東洋〕苓桂朮甘湯ｴｷｽ細粒</v>
      </c>
      <c r="O6399" s="0" t="str">
        <f aca="false">ASC(E6399)</f>
        <v>苓桂朮甘湯ｴｷｽ</v>
      </c>
      <c r="P6399" s="16" t="n">
        <f aca="false">N(P6398)+IF($C6399=検索!$B$49,1,0)</f>
        <v>0</v>
      </c>
    </row>
    <row r="6400" customFormat="false" ht="15" hidden="false" customHeight="false" outlineLevel="0" collapsed="false">
      <c r="A6400" s="16" t="s">
        <v>221</v>
      </c>
      <c r="B6400" s="0" t="s">
        <v>14656</v>
      </c>
      <c r="C6400" s="0" t="n">
        <v>520</v>
      </c>
      <c r="D6400" s="0" t="str">
        <f aca="false">IFERROR(VLOOKUP($C6400,薬効分類マスタ!$A$2:$B$180,2,FALSE()),"未登録")</f>
        <v>漢方製剤</v>
      </c>
      <c r="E6400" s="16" t="s">
        <v>14648</v>
      </c>
      <c r="F6400" s="16" t="s">
        <v>224</v>
      </c>
      <c r="G6400" s="16" t="s">
        <v>14657</v>
      </c>
      <c r="H6400" s="16" t="s">
        <v>13375</v>
      </c>
      <c r="I6400" s="0" t="n">
        <v>11</v>
      </c>
      <c r="K6400" s="0" t="str">
        <f aca="false">IFERROR(IF(VLOOKUP($C6400,薬効分類マスタ!$A$2:$E$180,5,FALSE())=0,"",VLOOKUP($C6400,薬効分類マスタ!$A$2:$E$180,5,FALSE())),"")</f>
        <v/>
      </c>
      <c r="L6400" s="17"/>
      <c r="M6400" s="0" t="str">
        <f aca="false">IF($K6400="","",IF($L6400&lt;&gt;"",$L6400,VLOOKUP($C6400,薬効分類マスタ!$A$2:$F$180,6,FALSE())))</f>
        <v/>
      </c>
      <c r="N6400" s="0" t="str">
        <f aca="false">ASC(G6400)</f>
        <v>ｸﾗｼｴ苓桂朮甘湯ｴｷｽ細粒</v>
      </c>
      <c r="O6400" s="0" t="str">
        <f aca="false">ASC(E6400)</f>
        <v>苓桂朮甘湯ｴｷｽ</v>
      </c>
      <c r="P6400" s="16" t="n">
        <f aca="false">N(P6399)+IF($C6400=検索!$B$49,1,0)</f>
        <v>0</v>
      </c>
    </row>
    <row r="6401" customFormat="false" ht="15" hidden="false" customHeight="false" outlineLevel="0" collapsed="false">
      <c r="A6401" s="16" t="s">
        <v>221</v>
      </c>
      <c r="B6401" s="0" t="s">
        <v>14658</v>
      </c>
      <c r="C6401" s="0" t="n">
        <v>520</v>
      </c>
      <c r="D6401" s="0" t="str">
        <f aca="false">IFERROR(VLOOKUP($C6401,薬効分類マスタ!$A$2:$B$180,2,FALSE()),"未登録")</f>
        <v>漢方製剤</v>
      </c>
      <c r="E6401" s="16" t="s">
        <v>14648</v>
      </c>
      <c r="F6401" s="16" t="s">
        <v>224</v>
      </c>
      <c r="G6401" s="16" t="s">
        <v>14659</v>
      </c>
      <c r="H6401" s="16" t="s">
        <v>13378</v>
      </c>
      <c r="I6401" s="0" t="n">
        <v>6.9</v>
      </c>
      <c r="K6401" s="0" t="str">
        <f aca="false">IFERROR(IF(VLOOKUP($C6401,薬効分類マスタ!$A$2:$E$180,5,FALSE())=0,"",VLOOKUP($C6401,薬効分類マスタ!$A$2:$E$180,5,FALSE())),"")</f>
        <v/>
      </c>
      <c r="L6401" s="17"/>
      <c r="M6401" s="0" t="str">
        <f aca="false">IF($K6401="","",IF($L6401&lt;&gt;"",$L6401,VLOOKUP($C6401,薬効分類マスタ!$A$2:$F$180,6,FALSE())))</f>
        <v/>
      </c>
      <c r="N6401" s="0" t="str">
        <f aca="false">ASC(G6401)</f>
        <v>ｵｰｽｷﾞ苓桂朮甘湯ｴｷｽTG</v>
      </c>
      <c r="O6401" s="0" t="str">
        <f aca="false">ASC(E6401)</f>
        <v>苓桂朮甘湯ｴｷｽ</v>
      </c>
      <c r="P6401" s="16" t="n">
        <f aca="false">N(P6400)+IF($C6401=検索!$B$49,1,0)</f>
        <v>0</v>
      </c>
    </row>
    <row r="6402" customFormat="false" ht="15" hidden="false" customHeight="false" outlineLevel="0" collapsed="false">
      <c r="A6402" s="16" t="s">
        <v>221</v>
      </c>
      <c r="B6402" s="0" t="s">
        <v>14660</v>
      </c>
      <c r="C6402" s="0" t="n">
        <v>520</v>
      </c>
      <c r="D6402" s="0" t="str">
        <f aca="false">IFERROR(VLOOKUP($C6402,薬効分類マスタ!$A$2:$B$180,2,FALSE()),"未登録")</f>
        <v>漢方製剤</v>
      </c>
      <c r="E6402" s="16" t="s">
        <v>14648</v>
      </c>
      <c r="F6402" s="16" t="s">
        <v>224</v>
      </c>
      <c r="G6402" s="16" t="s">
        <v>14661</v>
      </c>
      <c r="H6402" s="16" t="s">
        <v>13381</v>
      </c>
      <c r="I6402" s="0" t="n">
        <v>9.5</v>
      </c>
      <c r="K6402" s="0" t="str">
        <f aca="false">IFERROR(IF(VLOOKUP($C6402,薬効分類マスタ!$A$2:$E$180,5,FALSE())=0,"",VLOOKUP($C6402,薬効分類マスタ!$A$2:$E$180,5,FALSE())),"")</f>
        <v/>
      </c>
      <c r="L6402" s="17"/>
      <c r="M6402" s="0" t="str">
        <f aca="false">IF($K6402="","",IF($L6402&lt;&gt;"",$L6402,VLOOKUP($C6402,薬効分類マスタ!$A$2:$F$180,6,FALSE())))</f>
        <v/>
      </c>
      <c r="N6402" s="0" t="str">
        <f aca="false">ASC(G6402)</f>
        <v>JPS苓桂朮甘湯ｴｷｽ顆粒〔調剤用〕</v>
      </c>
      <c r="O6402" s="0" t="str">
        <f aca="false">ASC(E6402)</f>
        <v>苓桂朮甘湯ｴｷｽ</v>
      </c>
      <c r="P6402" s="16" t="n">
        <f aca="false">N(P6401)+IF($C6402=検索!$B$49,1,0)</f>
        <v>0</v>
      </c>
    </row>
    <row r="6403" customFormat="false" ht="15" hidden="false" customHeight="false" outlineLevel="0" collapsed="false">
      <c r="A6403" s="16" t="s">
        <v>221</v>
      </c>
      <c r="B6403" s="0" t="s">
        <v>14662</v>
      </c>
      <c r="C6403" s="0" t="n">
        <v>520</v>
      </c>
      <c r="D6403" s="0" t="str">
        <f aca="false">IFERROR(VLOOKUP($C6403,薬効分類マスタ!$A$2:$B$180,2,FALSE()),"未登録")</f>
        <v>漢方製剤</v>
      </c>
      <c r="E6403" s="16" t="s">
        <v>14648</v>
      </c>
      <c r="F6403" s="16" t="s">
        <v>224</v>
      </c>
      <c r="G6403" s="16" t="s">
        <v>14663</v>
      </c>
      <c r="H6403" s="16" t="s">
        <v>13451</v>
      </c>
      <c r="I6403" s="0" t="n">
        <v>9.8</v>
      </c>
      <c r="K6403" s="0" t="str">
        <f aca="false">IFERROR(IF(VLOOKUP($C6403,薬効分類マスタ!$A$2:$E$180,5,FALSE())=0,"",VLOOKUP($C6403,薬効分類マスタ!$A$2:$E$180,5,FALSE())),"")</f>
        <v/>
      </c>
      <c r="L6403" s="17"/>
      <c r="M6403" s="0" t="str">
        <f aca="false">IF($K6403="","",IF($L6403&lt;&gt;"",$L6403,VLOOKUP($C6403,薬効分類マスタ!$A$2:$F$180,6,FALSE())))</f>
        <v/>
      </c>
      <c r="N6403" s="0" t="str">
        <f aca="false">ASC(G6403)</f>
        <v>太虎堂の苓桂朮甘湯ｴｷｽ顆粒</v>
      </c>
      <c r="O6403" s="0" t="str">
        <f aca="false">ASC(E6403)</f>
        <v>苓桂朮甘湯ｴｷｽ</v>
      </c>
      <c r="P6403" s="16" t="n">
        <f aca="false">N(P6402)+IF($C6403=検索!$B$49,1,0)</f>
        <v>0</v>
      </c>
    </row>
    <row r="6404" customFormat="false" ht="15" hidden="false" customHeight="false" outlineLevel="0" collapsed="false">
      <c r="A6404" s="16" t="s">
        <v>221</v>
      </c>
      <c r="B6404" s="0" t="s">
        <v>14664</v>
      </c>
      <c r="C6404" s="0" t="n">
        <v>520</v>
      </c>
      <c r="D6404" s="0" t="str">
        <f aca="false">IFERROR(VLOOKUP($C6404,薬効分類マスタ!$A$2:$B$180,2,FALSE()),"未登録")</f>
        <v>漢方製剤</v>
      </c>
      <c r="E6404" s="16" t="s">
        <v>14648</v>
      </c>
      <c r="F6404" s="16" t="s">
        <v>224</v>
      </c>
      <c r="G6404" s="16" t="s">
        <v>14665</v>
      </c>
      <c r="H6404" s="16" t="s">
        <v>9549</v>
      </c>
      <c r="I6404" s="0" t="n">
        <v>6.9</v>
      </c>
      <c r="K6404" s="0" t="str">
        <f aca="false">IFERROR(IF(VLOOKUP($C6404,薬効分類マスタ!$A$2:$E$180,5,FALSE())=0,"",VLOOKUP($C6404,薬効分類マスタ!$A$2:$E$180,5,FALSE())),"")</f>
        <v/>
      </c>
      <c r="L6404" s="17"/>
      <c r="M6404" s="0" t="str">
        <f aca="false">IF($K6404="","",IF($L6404&lt;&gt;"",$L6404,VLOOKUP($C6404,薬効分類マスタ!$A$2:$F$180,6,FALSE())))</f>
        <v/>
      </c>
      <c r="N6404" s="0" t="str">
        <f aca="false">ASC(G6404)</f>
        <v>ﾂﾑﾗ苓桂朮甘湯ｴｷｽ顆粒(医療用)</v>
      </c>
      <c r="O6404" s="0" t="str">
        <f aca="false">ASC(E6404)</f>
        <v>苓桂朮甘湯ｴｷｽ</v>
      </c>
      <c r="P6404" s="16" t="n">
        <f aca="false">N(P6403)+IF($C6404=検索!$B$49,1,0)</f>
        <v>0</v>
      </c>
    </row>
    <row r="6405" customFormat="false" ht="15" hidden="false" customHeight="false" outlineLevel="0" collapsed="false">
      <c r="A6405" s="16" t="s">
        <v>221</v>
      </c>
      <c r="B6405" s="0" t="s">
        <v>14666</v>
      </c>
      <c r="C6405" s="0" t="n">
        <v>520</v>
      </c>
      <c r="D6405" s="0" t="str">
        <f aca="false">IFERROR(VLOOKUP($C6405,薬効分類マスタ!$A$2:$B$180,2,FALSE()),"未登録")</f>
        <v>漢方製剤</v>
      </c>
      <c r="E6405" s="16" t="s">
        <v>14648</v>
      </c>
      <c r="F6405" s="16" t="s">
        <v>224</v>
      </c>
      <c r="G6405" s="16" t="s">
        <v>14667</v>
      </c>
      <c r="H6405" s="16" t="s">
        <v>7659</v>
      </c>
      <c r="I6405" s="0" t="n">
        <v>7.7</v>
      </c>
      <c r="K6405" s="0" t="str">
        <f aca="false">IFERROR(IF(VLOOKUP($C6405,薬効分類マスタ!$A$2:$E$180,5,FALSE())=0,"",VLOOKUP($C6405,薬効分類マスタ!$A$2:$E$180,5,FALSE())),"")</f>
        <v/>
      </c>
      <c r="L6405" s="17"/>
      <c r="M6405" s="0" t="str">
        <f aca="false">IF($K6405="","",IF($L6405&lt;&gt;"",$L6405,VLOOKUP($C6405,薬効分類マスタ!$A$2:$F$180,6,FALSE())))</f>
        <v/>
      </c>
      <c r="N6405" s="0" t="str">
        <f aca="false">ASC(G6405)</f>
        <v>本草苓桂朮甘湯ｴｷｽ顆粒-M</v>
      </c>
      <c r="O6405" s="0" t="str">
        <f aca="false">ASC(E6405)</f>
        <v>苓桂朮甘湯ｴｷｽ</v>
      </c>
      <c r="P6405" s="16" t="n">
        <f aca="false">N(P6404)+IF($C6405=検索!$B$49,1,0)</f>
        <v>0</v>
      </c>
    </row>
    <row r="6406" customFormat="false" ht="15" hidden="false" customHeight="false" outlineLevel="0" collapsed="false">
      <c r="A6406" s="16" t="s">
        <v>221</v>
      </c>
      <c r="B6406" s="0" t="s">
        <v>14668</v>
      </c>
      <c r="C6406" s="0" t="n">
        <v>520</v>
      </c>
      <c r="D6406" s="0" t="str">
        <f aca="false">IFERROR(VLOOKUP($C6406,薬効分類マスタ!$A$2:$B$180,2,FALSE()),"未登録")</f>
        <v>漢方製剤</v>
      </c>
      <c r="E6406" s="16" t="s">
        <v>14648</v>
      </c>
      <c r="F6406" s="16" t="s">
        <v>1027</v>
      </c>
      <c r="G6406" s="16" t="s">
        <v>14669</v>
      </c>
      <c r="H6406" s="16" t="s">
        <v>13417</v>
      </c>
      <c r="I6406" s="0" t="n">
        <v>6.3</v>
      </c>
      <c r="K6406" s="0" t="str">
        <f aca="false">IFERROR(IF(VLOOKUP($C6406,薬効分類マスタ!$A$2:$E$180,5,FALSE())=0,"",VLOOKUP($C6406,薬効分類マスタ!$A$2:$E$180,5,FALSE())),"")</f>
        <v/>
      </c>
      <c r="L6406" s="17"/>
      <c r="M6406" s="0" t="str">
        <f aca="false">IF($K6406="","",IF($L6406&lt;&gt;"",$L6406,VLOOKUP($C6406,薬効分類マスタ!$A$2:$F$180,6,FALSE())))</f>
        <v/>
      </c>
      <c r="N6406" s="0" t="str">
        <f aca="false">ASC(G6406)</f>
        <v>ｼﾞｭﾝｺｳ　苓桂朮甘湯FCｴｷｽ錠　医療用</v>
      </c>
      <c r="O6406" s="0" t="str">
        <f aca="false">ASC(E6406)</f>
        <v>苓桂朮甘湯ｴｷｽ</v>
      </c>
      <c r="P6406" s="16" t="n">
        <f aca="false">N(P6405)+IF($C6406=検索!$B$49,1,0)</f>
        <v>0</v>
      </c>
    </row>
    <row r="6407" customFormat="false" ht="15" hidden="false" customHeight="false" outlineLevel="0" collapsed="false">
      <c r="A6407" s="16" t="s">
        <v>221</v>
      </c>
      <c r="B6407" s="0" t="s">
        <v>14670</v>
      </c>
      <c r="C6407" s="0" t="n">
        <v>520</v>
      </c>
      <c r="D6407" s="0" t="str">
        <f aca="false">IFERROR(VLOOKUP($C6407,薬効分類マスタ!$A$2:$B$180,2,FALSE()),"未登録")</f>
        <v>漢方製剤</v>
      </c>
      <c r="E6407" s="16" t="s">
        <v>14671</v>
      </c>
      <c r="F6407" s="16" t="s">
        <v>224</v>
      </c>
      <c r="G6407" s="16" t="s">
        <v>14672</v>
      </c>
      <c r="H6407" s="16" t="s">
        <v>13375</v>
      </c>
      <c r="I6407" s="0" t="n">
        <v>11.7</v>
      </c>
      <c r="K6407" s="0" t="str">
        <f aca="false">IFERROR(IF(VLOOKUP($C6407,薬効分類マスタ!$A$2:$E$180,5,FALSE())=0,"",VLOOKUP($C6407,薬効分類マスタ!$A$2:$E$180,5,FALSE())),"")</f>
        <v/>
      </c>
      <c r="L6407" s="17"/>
      <c r="M6407" s="0" t="str">
        <f aca="false">IF($K6407="","",IF($L6407&lt;&gt;"",$L6407,VLOOKUP($C6407,薬効分類マスタ!$A$2:$F$180,6,FALSE())))</f>
        <v/>
      </c>
      <c r="N6407" s="0" t="str">
        <f aca="false">ASC(G6407)</f>
        <v>ｸﾗｼｴ六味丸料ｴｷｽ細粒</v>
      </c>
      <c r="O6407" s="0" t="str">
        <f aca="false">ASC(E6407)</f>
        <v>六味丸ｴｷｽ</v>
      </c>
      <c r="P6407" s="16" t="n">
        <f aca="false">N(P6406)+IF($C6407=検索!$B$49,1,0)</f>
        <v>0</v>
      </c>
    </row>
    <row r="6408" customFormat="false" ht="15" hidden="false" customHeight="false" outlineLevel="0" collapsed="false">
      <c r="A6408" s="16" t="s">
        <v>221</v>
      </c>
      <c r="B6408" s="0" t="s">
        <v>14673</v>
      </c>
      <c r="C6408" s="0" t="n">
        <v>520</v>
      </c>
      <c r="D6408" s="0" t="str">
        <f aca="false">IFERROR(VLOOKUP($C6408,薬効分類マスタ!$A$2:$B$180,2,FALSE()),"未登録")</f>
        <v>漢方製剤</v>
      </c>
      <c r="E6408" s="16" t="s">
        <v>14671</v>
      </c>
      <c r="F6408" s="16" t="s">
        <v>224</v>
      </c>
      <c r="G6408" s="16" t="s">
        <v>14674</v>
      </c>
      <c r="H6408" s="16" t="s">
        <v>9549</v>
      </c>
      <c r="I6408" s="0" t="n">
        <v>13.8</v>
      </c>
      <c r="K6408" s="0" t="str">
        <f aca="false">IFERROR(IF(VLOOKUP($C6408,薬効分類マスタ!$A$2:$E$180,5,FALSE())=0,"",VLOOKUP($C6408,薬効分類マスタ!$A$2:$E$180,5,FALSE())),"")</f>
        <v/>
      </c>
      <c r="L6408" s="17"/>
      <c r="M6408" s="0" t="str">
        <f aca="false">IF($K6408="","",IF($L6408&lt;&gt;"",$L6408,VLOOKUP($C6408,薬効分類マスタ!$A$2:$F$180,6,FALSE())))</f>
        <v/>
      </c>
      <c r="N6408" s="0" t="str">
        <f aca="false">ASC(G6408)</f>
        <v>ﾂﾑﾗ六味丸ｴｷｽ顆粒(医療用)</v>
      </c>
      <c r="O6408" s="0" t="str">
        <f aca="false">ASC(E6408)</f>
        <v>六味丸ｴｷｽ</v>
      </c>
      <c r="P6408" s="16" t="n">
        <f aca="false">N(P6407)+IF($C6408=検索!$B$49,1,0)</f>
        <v>0</v>
      </c>
    </row>
    <row r="6409" customFormat="false" ht="15" hidden="false" customHeight="false" outlineLevel="0" collapsed="false">
      <c r="A6409" s="16" t="s">
        <v>221</v>
      </c>
      <c r="B6409" s="0" t="s">
        <v>14675</v>
      </c>
      <c r="C6409" s="0" t="n">
        <v>520</v>
      </c>
      <c r="D6409" s="0" t="str">
        <f aca="false">IFERROR(VLOOKUP($C6409,薬効分類マスタ!$A$2:$B$180,2,FALSE()),"未登録")</f>
        <v>漢方製剤</v>
      </c>
      <c r="E6409" s="16" t="s">
        <v>14676</v>
      </c>
      <c r="F6409" s="16" t="s">
        <v>224</v>
      </c>
      <c r="G6409" s="16" t="s">
        <v>14677</v>
      </c>
      <c r="H6409" s="16" t="s">
        <v>13417</v>
      </c>
      <c r="I6409" s="0" t="n">
        <v>13.2</v>
      </c>
      <c r="K6409" s="0" t="str">
        <f aca="false">IFERROR(IF(VLOOKUP($C6409,薬効分類マスタ!$A$2:$E$180,5,FALSE())=0,"",VLOOKUP($C6409,薬効分類マスタ!$A$2:$E$180,5,FALSE())),"")</f>
        <v/>
      </c>
      <c r="L6409" s="17"/>
      <c r="M6409" s="0" t="str">
        <f aca="false">IF($K6409="","",IF($L6409&lt;&gt;"",$L6409,VLOOKUP($C6409,薬効分類マスタ!$A$2:$F$180,6,FALSE())))</f>
        <v/>
      </c>
      <c r="N6409" s="0" t="str">
        <f aca="false">ASC(G6409)</f>
        <v>ｼﾞｭﾝｺｳ　六味地黄丸料FCｴｷｽ細粒　医療用</v>
      </c>
      <c r="O6409" s="0" t="str">
        <f aca="false">ASC(E6409)</f>
        <v>六味地黄丸ｴｷｽ</v>
      </c>
      <c r="P6409" s="16" t="n">
        <f aca="false">N(P6408)+IF($C6409=検索!$B$49,1,0)</f>
        <v>0</v>
      </c>
    </row>
    <row r="6410" customFormat="false" ht="15" hidden="false" customHeight="false" outlineLevel="0" collapsed="false">
      <c r="A6410" s="16" t="s">
        <v>221</v>
      </c>
      <c r="B6410" s="0" t="s">
        <v>14678</v>
      </c>
      <c r="C6410" s="0" t="n">
        <v>520</v>
      </c>
      <c r="D6410" s="0" t="str">
        <f aca="false">IFERROR(VLOOKUP($C6410,薬効分類マスタ!$A$2:$B$180,2,FALSE()),"未登録")</f>
        <v>漢方製剤</v>
      </c>
      <c r="E6410" s="16" t="s">
        <v>14676</v>
      </c>
      <c r="F6410" s="16" t="s">
        <v>224</v>
      </c>
      <c r="G6410" s="16" t="s">
        <v>14679</v>
      </c>
      <c r="H6410" s="16" t="s">
        <v>13372</v>
      </c>
      <c r="I6410" s="0" t="n">
        <v>13.1</v>
      </c>
      <c r="K6410" s="0" t="str">
        <f aca="false">IFERROR(IF(VLOOKUP($C6410,薬効分類マスタ!$A$2:$E$180,5,FALSE())=0,"",VLOOKUP($C6410,薬効分類マスタ!$A$2:$E$180,5,FALSE())),"")</f>
        <v/>
      </c>
      <c r="L6410" s="17"/>
      <c r="M6410" s="0" t="str">
        <f aca="false">IF($K6410="","",IF($L6410&lt;&gt;"",$L6410,VLOOKUP($C6410,薬効分類マスタ!$A$2:$F$180,6,FALSE())))</f>
        <v/>
      </c>
      <c r="N6410" s="0" t="str">
        <f aca="false">ASC(G6410)</f>
        <v>〔東洋〕六味地黄丸料ｴｷｽ細粒</v>
      </c>
      <c r="O6410" s="0" t="str">
        <f aca="false">ASC(E6410)</f>
        <v>六味地黄丸ｴｷｽ</v>
      </c>
      <c r="P6410" s="16" t="n">
        <f aca="false">N(P6409)+IF($C6410=検索!$B$49,1,0)</f>
        <v>0</v>
      </c>
    </row>
    <row r="6411" customFormat="false" ht="15" hidden="false" customHeight="false" outlineLevel="0" collapsed="false">
      <c r="A6411" s="16" t="s">
        <v>221</v>
      </c>
      <c r="B6411" s="0" t="s">
        <v>14680</v>
      </c>
      <c r="C6411" s="0" t="n">
        <v>520</v>
      </c>
      <c r="D6411" s="0" t="str">
        <f aca="false">IFERROR(VLOOKUP($C6411,薬効分類マスタ!$A$2:$B$180,2,FALSE()),"未登録")</f>
        <v>漢方製剤</v>
      </c>
      <c r="E6411" s="16" t="s">
        <v>14681</v>
      </c>
      <c r="F6411" s="16" t="s">
        <v>224</v>
      </c>
      <c r="G6411" s="16" t="s">
        <v>14682</v>
      </c>
      <c r="H6411" s="16" t="s">
        <v>12963</v>
      </c>
      <c r="I6411" s="0" t="n">
        <v>20.9</v>
      </c>
      <c r="K6411" s="0" t="str">
        <f aca="false">IFERROR(IF(VLOOKUP($C6411,薬効分類マスタ!$A$2:$E$180,5,FALSE())=0,"",VLOOKUP($C6411,薬効分類マスタ!$A$2:$E$180,5,FALSE())),"")</f>
        <v/>
      </c>
      <c r="L6411" s="17"/>
      <c r="M6411" s="0" t="str">
        <f aca="false">IF($K6411="","",IF($L6411&lt;&gt;"",$L6411,VLOOKUP($C6411,薬効分類マスタ!$A$2:$F$180,6,FALSE())))</f>
        <v/>
      </c>
      <c r="N6411" s="0" t="str">
        <f aca="false">ASC(G6411)</f>
        <v>三和附子理中湯ｴｷｽ細粒</v>
      </c>
      <c r="O6411" s="0" t="str">
        <f aca="false">ASC(E6411)</f>
        <v>附子人参湯ｴｷｽ</v>
      </c>
      <c r="P6411" s="16" t="n">
        <f aca="false">N(P6410)+IF($C6411=検索!$B$49,1,0)</f>
        <v>0</v>
      </c>
    </row>
    <row r="6412" customFormat="false" ht="15" hidden="false" customHeight="false" outlineLevel="0" collapsed="false">
      <c r="A6412" s="16" t="s">
        <v>221</v>
      </c>
      <c r="B6412" s="0" t="s">
        <v>14683</v>
      </c>
      <c r="C6412" s="0" t="n">
        <v>520</v>
      </c>
      <c r="D6412" s="0" t="str">
        <f aca="false">IFERROR(VLOOKUP($C6412,薬効分類マスタ!$A$2:$B$180,2,FALSE()),"未登録")</f>
        <v>漢方製剤</v>
      </c>
      <c r="E6412" s="16" t="s">
        <v>14684</v>
      </c>
      <c r="F6412" s="16" t="s">
        <v>224</v>
      </c>
      <c r="G6412" s="16" t="s">
        <v>14685</v>
      </c>
      <c r="H6412" s="16" t="s">
        <v>9549</v>
      </c>
      <c r="I6412" s="0" t="n">
        <v>10.3</v>
      </c>
      <c r="K6412" s="0" t="str">
        <f aca="false">IFERROR(IF(VLOOKUP($C6412,薬効分類マスタ!$A$2:$E$180,5,FALSE())=0,"",VLOOKUP($C6412,薬効分類マスタ!$A$2:$E$180,5,FALSE())),"")</f>
        <v/>
      </c>
      <c r="L6412" s="17"/>
      <c r="M6412" s="0" t="str">
        <f aca="false">IF($K6412="","",IF($L6412&lt;&gt;"",$L6412,VLOOKUP($C6412,薬効分類マスタ!$A$2:$F$180,6,FALSE())))</f>
        <v/>
      </c>
      <c r="N6412" s="0" t="str">
        <f aca="false">ASC(G6412)</f>
        <v>ﾂﾑﾗ立効散ｴｷｽ顆粒(医療用)</v>
      </c>
      <c r="O6412" s="0" t="str">
        <f aca="false">ASC(E6412)</f>
        <v>立効散ｴｷｽ</v>
      </c>
      <c r="P6412" s="16" t="n">
        <f aca="false">N(P6411)+IF($C6412=検索!$B$49,1,0)</f>
        <v>0</v>
      </c>
    </row>
    <row r="6413" customFormat="false" ht="15" hidden="false" customHeight="false" outlineLevel="0" collapsed="false">
      <c r="A6413" s="16" t="s">
        <v>221</v>
      </c>
      <c r="B6413" s="0" t="s">
        <v>14686</v>
      </c>
      <c r="C6413" s="0" t="n">
        <v>590</v>
      </c>
      <c r="D6413" s="0" t="str">
        <f aca="false">IFERROR(VLOOKUP($C6413,薬効分類マスタ!$A$2:$B$180,2,FALSE()),"未登録")</f>
        <v>その他の生薬及び漢方処方に基づく医薬品</v>
      </c>
      <c r="E6413" s="16" t="s">
        <v>14687</v>
      </c>
      <c r="F6413" s="16" t="s">
        <v>224</v>
      </c>
      <c r="G6413" s="16" t="s">
        <v>14688</v>
      </c>
      <c r="H6413" s="16" t="s">
        <v>7488</v>
      </c>
      <c r="I6413" s="0" t="n">
        <v>9.8</v>
      </c>
      <c r="K6413" s="0" t="str">
        <f aca="false">IFERROR(IF(VLOOKUP($C6413,薬効分類マスタ!$A$2:$E$180,5,FALSE())=0,"",VLOOKUP($C6413,薬効分類マスタ!$A$2:$E$180,5,FALSE())),"")</f>
        <v/>
      </c>
      <c r="L6413" s="17"/>
      <c r="M6413" s="0" t="str">
        <f aca="false">IF($K6413="","",IF($L6413&lt;&gt;"",$L6413,VLOOKUP($C6413,薬効分類マスタ!$A$2:$F$180,6,FALSE())))</f>
        <v/>
      </c>
      <c r="N6413" s="0" t="str">
        <f aca="false">ASC(G6413)</f>
        <v>花扇加工ﾌﾞｼ末K</v>
      </c>
      <c r="O6413" s="0" t="str">
        <f aca="false">ASC(E6413)</f>
        <v>ﾌﾞｼ末</v>
      </c>
      <c r="P6413" s="16" t="n">
        <f aca="false">N(P6412)+IF($C6413=検索!$B$49,1,0)</f>
        <v>0</v>
      </c>
    </row>
    <row r="6414" customFormat="false" ht="15" hidden="false" customHeight="false" outlineLevel="0" collapsed="false">
      <c r="A6414" s="16" t="s">
        <v>221</v>
      </c>
      <c r="B6414" s="0" t="s">
        <v>14689</v>
      </c>
      <c r="C6414" s="0" t="n">
        <v>590</v>
      </c>
      <c r="D6414" s="0" t="str">
        <f aca="false">IFERROR(VLOOKUP($C6414,薬効分類マスタ!$A$2:$B$180,2,FALSE()),"未登録")</f>
        <v>その他の生薬及び漢方処方に基づく医薬品</v>
      </c>
      <c r="E6414" s="16" t="s">
        <v>14687</v>
      </c>
      <c r="F6414" s="16" t="s">
        <v>224</v>
      </c>
      <c r="G6414" s="16" t="s">
        <v>14690</v>
      </c>
      <c r="H6414" s="16" t="s">
        <v>7659</v>
      </c>
      <c r="I6414" s="0" t="n">
        <v>9.8</v>
      </c>
      <c r="K6414" s="0" t="str">
        <f aca="false">IFERROR(IF(VLOOKUP($C6414,薬効分類マスタ!$A$2:$E$180,5,FALSE())=0,"",VLOOKUP($C6414,薬効分類マスタ!$A$2:$E$180,5,FALSE())),"")</f>
        <v/>
      </c>
      <c r="L6414" s="17"/>
      <c r="M6414" s="0" t="str">
        <f aca="false">IF($K6414="","",IF($L6414&lt;&gt;"",$L6414,VLOOKUP($C6414,薬効分類マスタ!$A$2:$F$180,6,FALSE())))</f>
        <v/>
      </c>
      <c r="N6414" s="0" t="str">
        <f aca="false">ASC(G6414)</f>
        <v>本草加工ﾌﾞｼ末</v>
      </c>
      <c r="O6414" s="0" t="str">
        <f aca="false">ASC(E6414)</f>
        <v>ﾌﾞｼ末</v>
      </c>
      <c r="P6414" s="16" t="n">
        <f aca="false">N(P6413)+IF($C6414=検索!$B$49,1,0)</f>
        <v>0</v>
      </c>
    </row>
    <row r="6415" customFormat="false" ht="15" hidden="false" customHeight="false" outlineLevel="0" collapsed="false">
      <c r="A6415" s="16" t="s">
        <v>221</v>
      </c>
      <c r="B6415" s="0" t="s">
        <v>14691</v>
      </c>
      <c r="C6415" s="0" t="n">
        <v>590</v>
      </c>
      <c r="D6415" s="0" t="str">
        <f aca="false">IFERROR(VLOOKUP($C6415,薬効分類マスタ!$A$2:$B$180,2,FALSE()),"未登録")</f>
        <v>その他の生薬及び漢方処方に基づく医薬品</v>
      </c>
      <c r="E6415" s="16" t="s">
        <v>14687</v>
      </c>
      <c r="F6415" s="16" t="s">
        <v>224</v>
      </c>
      <c r="G6415" s="16" t="s">
        <v>14692</v>
      </c>
      <c r="H6415" s="16" t="s">
        <v>12351</v>
      </c>
      <c r="I6415" s="0" t="n">
        <v>9.8</v>
      </c>
      <c r="K6415" s="0" t="str">
        <f aca="false">IFERROR(IF(VLOOKUP($C6415,薬効分類マスタ!$A$2:$E$180,5,FALSE())=0,"",VLOOKUP($C6415,薬効分類マスタ!$A$2:$E$180,5,FALSE())),"")</f>
        <v/>
      </c>
      <c r="L6415" s="17"/>
      <c r="M6415" s="0" t="str">
        <f aca="false">IF($K6415="","",IF($L6415&lt;&gt;"",$L6415,VLOOKUP($C6415,薬効分類マスタ!$A$2:$F$180,6,FALSE())))</f>
        <v/>
      </c>
      <c r="N6415" s="0" t="str">
        <f aca="false">ASC(G6415)</f>
        <v>ｵｰｽｷﾞ加工ﾌﾞｼ末</v>
      </c>
      <c r="O6415" s="0" t="str">
        <f aca="false">ASC(E6415)</f>
        <v>ﾌﾞｼ末</v>
      </c>
      <c r="P6415" s="16" t="n">
        <f aca="false">N(P6414)+IF($C6415=検索!$B$49,1,0)</f>
        <v>0</v>
      </c>
    </row>
    <row r="6416" customFormat="false" ht="15" hidden="false" customHeight="false" outlineLevel="0" collapsed="false">
      <c r="A6416" s="16" t="s">
        <v>221</v>
      </c>
      <c r="B6416" s="0" t="s">
        <v>14693</v>
      </c>
      <c r="C6416" s="0" t="n">
        <v>590</v>
      </c>
      <c r="D6416" s="0" t="str">
        <f aca="false">IFERROR(VLOOKUP($C6416,薬効分類マスタ!$A$2:$B$180,2,FALSE()),"未登録")</f>
        <v>その他の生薬及び漢方処方に基づく医薬品</v>
      </c>
      <c r="E6416" s="16" t="s">
        <v>14687</v>
      </c>
      <c r="F6416" s="16" t="s">
        <v>14694</v>
      </c>
      <c r="G6416" s="16" t="s">
        <v>14695</v>
      </c>
      <c r="H6416" s="16" t="s">
        <v>12963</v>
      </c>
      <c r="I6416" s="0" t="n">
        <v>8.6</v>
      </c>
      <c r="K6416" s="0" t="str">
        <f aca="false">IFERROR(IF(VLOOKUP($C6416,薬効分類マスタ!$A$2:$E$180,5,FALSE())=0,"",VLOOKUP($C6416,薬効分類マスタ!$A$2:$E$180,5,FALSE())),"")</f>
        <v/>
      </c>
      <c r="L6416" s="17"/>
      <c r="M6416" s="0" t="str">
        <f aca="false">IF($K6416="","",IF($L6416&lt;&gt;"",$L6416,VLOOKUP($C6416,薬効分類マスタ!$A$2:$F$180,6,FALSE())))</f>
        <v/>
      </c>
      <c r="N6416" s="0" t="str">
        <f aca="false">ASC(G6416)</f>
        <v>ｱｺﾆﾝｻﾝ錠</v>
      </c>
      <c r="O6416" s="0" t="str">
        <f aca="false">ASC(E6416)</f>
        <v>ﾌﾞｼ末</v>
      </c>
      <c r="P6416" s="16" t="n">
        <f aca="false">N(P6415)+IF($C6416=検索!$B$49,1,0)</f>
        <v>0</v>
      </c>
    </row>
    <row r="6417" customFormat="false" ht="15" hidden="false" customHeight="false" outlineLevel="0" collapsed="false">
      <c r="A6417" s="16" t="s">
        <v>221</v>
      </c>
      <c r="B6417" s="0" t="s">
        <v>14696</v>
      </c>
      <c r="C6417" s="0" t="n">
        <v>590</v>
      </c>
      <c r="D6417" s="0" t="str">
        <f aca="false">IFERROR(VLOOKUP($C6417,薬効分類マスタ!$A$2:$B$180,2,FALSE()),"未登録")</f>
        <v>その他の生薬及び漢方処方に基づく医薬品</v>
      </c>
      <c r="E6417" s="16" t="s">
        <v>14687</v>
      </c>
      <c r="F6417" s="16" t="s">
        <v>224</v>
      </c>
      <c r="G6417" s="16" t="s">
        <v>14697</v>
      </c>
      <c r="H6417" s="16" t="s">
        <v>12963</v>
      </c>
      <c r="I6417" s="0" t="n">
        <v>17.1</v>
      </c>
      <c r="K6417" s="0" t="str">
        <f aca="false">IFERROR(IF(VLOOKUP($C6417,薬効分類マスタ!$A$2:$E$180,5,FALSE())=0,"",VLOOKUP($C6417,薬効分類マスタ!$A$2:$E$180,5,FALSE())),"")</f>
        <v/>
      </c>
      <c r="L6417" s="17"/>
      <c r="M6417" s="0" t="str">
        <f aca="false">IF($K6417="","",IF($L6417&lt;&gt;"",$L6417,VLOOKUP($C6417,薬効分類マスタ!$A$2:$F$180,6,FALSE())))</f>
        <v/>
      </c>
      <c r="N6417" s="0" t="str">
        <f aca="false">ASC(G6417)</f>
        <v>加工ﾌﾞｼ末｢三和生薬｣</v>
      </c>
      <c r="O6417" s="0" t="str">
        <f aca="false">ASC(E6417)</f>
        <v>ﾌﾞｼ末</v>
      </c>
      <c r="P6417" s="16" t="n">
        <f aca="false">N(P6416)+IF($C6417=検索!$B$49,1,0)</f>
        <v>0</v>
      </c>
    </row>
    <row r="6418" customFormat="false" ht="15" hidden="false" customHeight="false" outlineLevel="0" collapsed="false">
      <c r="A6418" s="16" t="s">
        <v>221</v>
      </c>
      <c r="B6418" s="0" t="s">
        <v>14698</v>
      </c>
      <c r="C6418" s="0" t="n">
        <v>590</v>
      </c>
      <c r="D6418" s="0" t="str">
        <f aca="false">IFERROR(VLOOKUP($C6418,薬効分類マスタ!$A$2:$B$180,2,FALSE()),"未登録")</f>
        <v>その他の生薬及び漢方処方に基づく医薬品</v>
      </c>
      <c r="E6418" s="16" t="s">
        <v>14687</v>
      </c>
      <c r="F6418" s="16" t="s">
        <v>224</v>
      </c>
      <c r="G6418" s="16" t="s">
        <v>14699</v>
      </c>
      <c r="H6418" s="16" t="s">
        <v>13369</v>
      </c>
      <c r="I6418" s="0" t="n">
        <v>10.7</v>
      </c>
      <c r="K6418" s="0" t="str">
        <f aca="false">IFERROR(IF(VLOOKUP($C6418,薬効分類マスタ!$A$2:$E$180,5,FALSE())=0,"",VLOOKUP($C6418,薬効分類マスタ!$A$2:$E$180,5,FALSE())),"")</f>
        <v/>
      </c>
      <c r="L6418" s="17"/>
      <c r="M6418" s="0" t="str">
        <f aca="false">IF($K6418="","",IF($L6418&lt;&gt;"",$L6418,VLOOKUP($C6418,薬効分類マスタ!$A$2:$F$180,6,FALSE())))</f>
        <v/>
      </c>
      <c r="N6418" s="0" t="str">
        <f aca="false">ASC(G6418)</f>
        <v>小太郎漢方の炮附子末</v>
      </c>
      <c r="O6418" s="0" t="str">
        <f aca="false">ASC(E6418)</f>
        <v>ﾌﾞｼ末</v>
      </c>
      <c r="P6418" s="16" t="n">
        <f aca="false">N(P6417)+IF($C6418=検索!$B$49,1,0)</f>
        <v>0</v>
      </c>
    </row>
    <row r="6419" customFormat="false" ht="15" hidden="false" customHeight="false" outlineLevel="0" collapsed="false">
      <c r="A6419" s="16" t="s">
        <v>221</v>
      </c>
      <c r="B6419" s="0" t="s">
        <v>14700</v>
      </c>
      <c r="C6419" s="0" t="n">
        <v>590</v>
      </c>
      <c r="D6419" s="0" t="str">
        <f aca="false">IFERROR(VLOOKUP($C6419,薬効分類マスタ!$A$2:$B$180,2,FALSE()),"未登録")</f>
        <v>その他の生薬及び漢方処方に基づく医薬品</v>
      </c>
      <c r="E6419" s="16" t="s">
        <v>14701</v>
      </c>
      <c r="F6419" s="16" t="s">
        <v>224</v>
      </c>
      <c r="G6419" s="16" t="s">
        <v>14702</v>
      </c>
      <c r="H6419" s="16" t="s">
        <v>13369</v>
      </c>
      <c r="I6419" s="0" t="n">
        <v>17.8</v>
      </c>
      <c r="K6419" s="0" t="str">
        <f aca="false">IFERROR(IF(VLOOKUP($C6419,薬効分類マスタ!$A$2:$E$180,5,FALSE())=0,"",VLOOKUP($C6419,薬効分類マスタ!$A$2:$E$180,5,FALSE())),"")</f>
        <v/>
      </c>
      <c r="L6419" s="17"/>
      <c r="M6419" s="0" t="str">
        <f aca="false">IF($K6419="","",IF($L6419&lt;&gt;"",$L6419,VLOOKUP($C6419,薬効分類マスタ!$A$2:$F$180,6,FALSE())))</f>
        <v/>
      </c>
      <c r="N6419" s="0" t="str">
        <f aca="false">ASC(G6419)</f>
        <v>ﾖｸｲﾆﾝｴｷｽ散｢ｺﾀﾛｰ｣</v>
      </c>
      <c r="O6419" s="0" t="str">
        <f aca="false">ASC(E6419)</f>
        <v>ﾖｸｲﾆﾝｴｷｽ</v>
      </c>
      <c r="P6419" s="16" t="n">
        <f aca="false">N(P6418)+IF($C6419=検索!$B$49,1,0)</f>
        <v>0</v>
      </c>
    </row>
    <row r="6420" customFormat="false" ht="15" hidden="false" customHeight="false" outlineLevel="0" collapsed="false">
      <c r="A6420" s="16" t="s">
        <v>221</v>
      </c>
      <c r="B6420" s="0" t="s">
        <v>14703</v>
      </c>
      <c r="C6420" s="0" t="n">
        <v>590</v>
      </c>
      <c r="D6420" s="0" t="str">
        <f aca="false">IFERROR(VLOOKUP($C6420,薬効分類マスタ!$A$2:$B$180,2,FALSE()),"未登録")</f>
        <v>その他の生薬及び漢方処方に基づく医薬品</v>
      </c>
      <c r="E6420" s="16" t="s">
        <v>14701</v>
      </c>
      <c r="F6420" s="16" t="s">
        <v>1027</v>
      </c>
      <c r="G6420" s="16" t="s">
        <v>14704</v>
      </c>
      <c r="H6420" s="16" t="s">
        <v>13369</v>
      </c>
      <c r="I6420" s="0" t="n">
        <v>6.5</v>
      </c>
      <c r="K6420" s="0" t="str">
        <f aca="false">IFERROR(IF(VLOOKUP($C6420,薬効分類マスタ!$A$2:$E$180,5,FALSE())=0,"",VLOOKUP($C6420,薬効分類マスタ!$A$2:$E$180,5,FALSE())),"")</f>
        <v/>
      </c>
      <c r="L6420" s="17"/>
      <c r="M6420" s="0" t="str">
        <f aca="false">IF($K6420="","",IF($L6420&lt;&gt;"",$L6420,VLOOKUP($C6420,薬効分類マスタ!$A$2:$F$180,6,FALSE())))</f>
        <v/>
      </c>
      <c r="N6420" s="0" t="str">
        <f aca="false">ASC(G6420)</f>
        <v>ﾖｸｲﾆﾝｴｷｽ錠｢ｺﾀﾛｰ｣</v>
      </c>
      <c r="O6420" s="0" t="str">
        <f aca="false">ASC(E6420)</f>
        <v>ﾖｸｲﾆﾝｴｷｽ</v>
      </c>
      <c r="P6420" s="16" t="n">
        <f aca="false">N(P6419)+IF($C6420=検索!$B$49,1,0)</f>
        <v>0</v>
      </c>
    </row>
    <row r="6421" customFormat="false" ht="15" hidden="false" customHeight="false" outlineLevel="0" collapsed="false">
      <c r="A6421" s="16" t="s">
        <v>221</v>
      </c>
      <c r="B6421" s="0" t="s">
        <v>14705</v>
      </c>
      <c r="C6421" s="0" t="n">
        <v>590</v>
      </c>
      <c r="D6421" s="0" t="str">
        <f aca="false">IFERROR(VLOOKUP($C6421,薬効分類マスタ!$A$2:$B$180,2,FALSE()),"未登録")</f>
        <v>その他の生薬及び漢方処方に基づく医薬品</v>
      </c>
      <c r="E6421" s="16" t="s">
        <v>14687</v>
      </c>
      <c r="F6421" s="16" t="s">
        <v>224</v>
      </c>
      <c r="G6421" s="16" t="s">
        <v>14706</v>
      </c>
      <c r="H6421" s="16" t="s">
        <v>9549</v>
      </c>
      <c r="I6421" s="0" t="n">
        <v>12.2</v>
      </c>
      <c r="K6421" s="0" t="str">
        <f aca="false">IFERROR(IF(VLOOKUP($C6421,薬効分類マスタ!$A$2:$E$180,5,FALSE())=0,"",VLOOKUP($C6421,薬効分類マスタ!$A$2:$E$180,5,FALSE())),"")</f>
        <v/>
      </c>
      <c r="L6421" s="17"/>
      <c r="M6421" s="0" t="str">
        <f aca="false">IF($K6421="","",IF($L6421&lt;&gt;"",$L6421,VLOOKUP($C6421,薬効分類マスタ!$A$2:$F$180,6,FALSE())))</f>
        <v/>
      </c>
      <c r="N6421" s="0" t="str">
        <f aca="false">ASC(G6421)</f>
        <v>ﾌﾞｼ末(調剤用)｢ﾂﾑﾗ｣</v>
      </c>
      <c r="O6421" s="0" t="str">
        <f aca="false">ASC(E6421)</f>
        <v>ﾌﾞｼ末</v>
      </c>
      <c r="P6421" s="16" t="n">
        <f aca="false">N(P6420)+IF($C6421=検索!$B$49,1,0)</f>
        <v>0</v>
      </c>
    </row>
    <row r="6422" customFormat="false" ht="15" hidden="false" customHeight="false" outlineLevel="0" collapsed="false">
      <c r="A6422" s="16" t="s">
        <v>221</v>
      </c>
      <c r="B6422" s="0" t="s">
        <v>14707</v>
      </c>
      <c r="C6422" s="0" t="n">
        <v>611</v>
      </c>
      <c r="D6422" s="0" t="str">
        <f aca="false">IFERROR(VLOOKUP($C6422,薬効分類マスタ!$A$2:$B$180,2,FALSE()),"未登録")</f>
        <v>主としてグラム陽性菌に作用するもの</v>
      </c>
      <c r="E6422" s="16" t="s">
        <v>14708</v>
      </c>
      <c r="F6422" s="16" t="s">
        <v>2883</v>
      </c>
      <c r="G6422" s="16" t="s">
        <v>14709</v>
      </c>
      <c r="H6422" s="16" t="s">
        <v>272</v>
      </c>
      <c r="I6422" s="0" t="n">
        <v>17.6</v>
      </c>
      <c r="J6422" s="16" t="s">
        <v>232</v>
      </c>
      <c r="K6422" s="0" t="str">
        <f aca="false">IFERROR(IF(VLOOKUP($C6422,薬効分類マスタ!$A$2:$E$180,5,FALSE())=0,"",VLOOKUP($C6422,薬効分類マスタ!$A$2:$E$180,5,FALSE())),"")</f>
        <v>抗菌薬</v>
      </c>
      <c r="L6422" s="17"/>
      <c r="M6422" s="16" t="n">
        <f aca="false">IF($K6422="","",IF($L6422&lt;&gt;"",$L6422,VLOOKUP($C6422,薬効分類マスタ!$A$2:$F$180,6,FALSE())))</f>
        <v>3</v>
      </c>
      <c r="N6422" s="0" t="str">
        <f aca="false">ASC(G6422)</f>
        <v>ﾀﾞﾗｼﾝｶﾌﾟｾﾙ75mg</v>
      </c>
      <c r="O6422" s="0" t="str">
        <f aca="false">ASC(E6422)</f>
        <v>ｸﾘﾝﾀﾞﾏｲｼﾝ塩酸塩</v>
      </c>
      <c r="P6422" s="16" t="n">
        <f aca="false">N(P6421)+IF($C6422=検索!$B$49,1,0)</f>
        <v>0</v>
      </c>
    </row>
    <row r="6423" customFormat="false" ht="15" hidden="false" customHeight="false" outlineLevel="0" collapsed="false">
      <c r="A6423" s="16" t="s">
        <v>221</v>
      </c>
      <c r="B6423" s="0" t="s">
        <v>14710</v>
      </c>
      <c r="C6423" s="0" t="n">
        <v>611</v>
      </c>
      <c r="D6423" s="0" t="str">
        <f aca="false">IFERROR(VLOOKUP($C6423,薬効分類マスタ!$A$2:$B$180,2,FALSE()),"未登録")</f>
        <v>主としてグラム陽性菌に作用するもの</v>
      </c>
      <c r="E6423" s="16" t="s">
        <v>14708</v>
      </c>
      <c r="F6423" s="16" t="s">
        <v>3359</v>
      </c>
      <c r="G6423" s="16" t="s">
        <v>14711</v>
      </c>
      <c r="H6423" s="16" t="s">
        <v>272</v>
      </c>
      <c r="I6423" s="0" t="n">
        <v>23.8</v>
      </c>
      <c r="J6423" s="16" t="s">
        <v>232</v>
      </c>
      <c r="K6423" s="0" t="str">
        <f aca="false">IFERROR(IF(VLOOKUP($C6423,薬効分類マスタ!$A$2:$E$180,5,FALSE())=0,"",VLOOKUP($C6423,薬効分類マスタ!$A$2:$E$180,5,FALSE())),"")</f>
        <v>抗菌薬</v>
      </c>
      <c r="L6423" s="17"/>
      <c r="M6423" s="16" t="n">
        <f aca="false">IF($K6423="","",IF($L6423&lt;&gt;"",$L6423,VLOOKUP($C6423,薬効分類マスタ!$A$2:$F$180,6,FALSE())))</f>
        <v>3</v>
      </c>
      <c r="N6423" s="0" t="str">
        <f aca="false">ASC(G6423)</f>
        <v>ﾀﾞﾗｼﾝｶﾌﾟｾﾙ150mg</v>
      </c>
      <c r="O6423" s="0" t="str">
        <f aca="false">ASC(E6423)</f>
        <v>ｸﾘﾝﾀﾞﾏｲｼﾝ塩酸塩</v>
      </c>
      <c r="P6423" s="16" t="n">
        <f aca="false">N(P6422)+IF($C6423=検索!$B$49,1,0)</f>
        <v>0</v>
      </c>
    </row>
    <row r="6424" customFormat="false" ht="15" hidden="false" customHeight="false" outlineLevel="0" collapsed="false">
      <c r="A6424" s="16" t="s">
        <v>221</v>
      </c>
      <c r="B6424" s="0" t="s">
        <v>14712</v>
      </c>
      <c r="C6424" s="0" t="n">
        <v>611</v>
      </c>
      <c r="D6424" s="0" t="str">
        <f aca="false">IFERROR(VLOOKUP($C6424,薬効分類マスタ!$A$2:$B$180,2,FALSE()),"未登録")</f>
        <v>主としてグラム陽性菌に作用するもの</v>
      </c>
      <c r="E6424" s="16" t="s">
        <v>14713</v>
      </c>
      <c r="F6424" s="16" t="s">
        <v>908</v>
      </c>
      <c r="G6424" s="16" t="s">
        <v>14714</v>
      </c>
      <c r="H6424" s="16" t="s">
        <v>272</v>
      </c>
      <c r="I6424" s="0" t="n">
        <v>18.5</v>
      </c>
      <c r="K6424" s="0" t="str">
        <f aca="false">IFERROR(IF(VLOOKUP($C6424,薬効分類マスタ!$A$2:$E$180,5,FALSE())=0,"",VLOOKUP($C6424,薬効分類マスタ!$A$2:$E$180,5,FALSE())),"")</f>
        <v>抗菌薬</v>
      </c>
      <c r="L6424" s="17"/>
      <c r="M6424" s="16" t="n">
        <f aca="false">IF($K6424="","",IF($L6424&lt;&gt;"",$L6424,VLOOKUP($C6424,薬効分類マスタ!$A$2:$F$180,6,FALSE())))</f>
        <v>3</v>
      </c>
      <c r="N6424" s="0" t="str">
        <f aca="false">ASC(G6424)</f>
        <v>ﾘﾝｺｼﾝｶﾌﾟｾﾙ250mg</v>
      </c>
      <c r="O6424" s="0" t="str">
        <f aca="false">ASC(E6424)</f>
        <v>ﾘﾝｺﾏｲｼﾝ塩酸塩水和物</v>
      </c>
      <c r="P6424" s="16" t="n">
        <f aca="false">N(P6423)+IF($C6424=検索!$B$49,1,0)</f>
        <v>0</v>
      </c>
    </row>
    <row r="6425" customFormat="false" ht="15" hidden="false" customHeight="false" outlineLevel="0" collapsed="false">
      <c r="A6425" s="16" t="s">
        <v>221</v>
      </c>
      <c r="B6425" s="0" t="s">
        <v>14715</v>
      </c>
      <c r="C6425" s="0" t="n">
        <v>611</v>
      </c>
      <c r="D6425" s="0" t="str">
        <f aca="false">IFERROR(VLOOKUP($C6425,薬効分類マスタ!$A$2:$B$180,2,FALSE()),"未登録")</f>
        <v>主としてグラム陽性菌に作用するもの</v>
      </c>
      <c r="E6425" s="16" t="s">
        <v>14716</v>
      </c>
      <c r="F6425" s="16" t="s">
        <v>14717</v>
      </c>
      <c r="G6425" s="16" t="s">
        <v>14718</v>
      </c>
      <c r="H6425" s="16" t="s">
        <v>385</v>
      </c>
      <c r="I6425" s="0" t="n">
        <v>1150.8</v>
      </c>
      <c r="K6425" s="0" t="str">
        <f aca="false">IFERROR(IF(VLOOKUP($C6425,薬効分類マスタ!$A$2:$E$180,5,FALSE())=0,"",VLOOKUP($C6425,薬効分類マスタ!$A$2:$E$180,5,FALSE())),"")</f>
        <v>抗菌薬</v>
      </c>
      <c r="L6425" s="17"/>
      <c r="M6425" s="16" t="n">
        <f aca="false">IF($K6425="","",IF($L6425&lt;&gt;"",$L6425,VLOOKUP($C6425,薬効分類マスタ!$A$2:$F$180,6,FALSE())))</f>
        <v>3</v>
      </c>
      <c r="N6425" s="0" t="str">
        <f aca="false">ASC(G6425)</f>
        <v>ﾊﾞﾝｺﾏｲｼﾝ塩酸塩散0.5g｢ｻﾜｲ｣</v>
      </c>
      <c r="O6425" s="0" t="str">
        <f aca="false">ASC(E6425)</f>
        <v>ﾊﾞﾝｺﾏｲｼﾝ塩酸塩</v>
      </c>
      <c r="P6425" s="16" t="n">
        <f aca="false">N(P6424)+IF($C6425=検索!$B$49,1,0)</f>
        <v>0</v>
      </c>
    </row>
    <row r="6426" customFormat="false" ht="15" hidden="false" customHeight="false" outlineLevel="0" collapsed="false">
      <c r="A6426" s="16" t="s">
        <v>221</v>
      </c>
      <c r="B6426" s="0" t="s">
        <v>14719</v>
      </c>
      <c r="C6426" s="0" t="n">
        <v>611</v>
      </c>
      <c r="D6426" s="0" t="str">
        <f aca="false">IFERROR(VLOOKUP($C6426,薬効分類マスタ!$A$2:$B$180,2,FALSE()),"未登録")</f>
        <v>主としてグラム陽性菌に作用するもの</v>
      </c>
      <c r="E6426" s="16" t="s">
        <v>14716</v>
      </c>
      <c r="F6426" s="16" t="s">
        <v>14717</v>
      </c>
      <c r="G6426" s="16" t="s">
        <v>14720</v>
      </c>
      <c r="H6426" s="16" t="s">
        <v>428</v>
      </c>
      <c r="I6426" s="0" t="n">
        <v>1150.8</v>
      </c>
      <c r="K6426" s="0" t="str">
        <f aca="false">IFERROR(IF(VLOOKUP($C6426,薬効分類マスタ!$A$2:$E$180,5,FALSE())=0,"",VLOOKUP($C6426,薬効分類マスタ!$A$2:$E$180,5,FALSE())),"")</f>
        <v>抗菌薬</v>
      </c>
      <c r="L6426" s="17"/>
      <c r="M6426" s="16" t="n">
        <f aca="false">IF($K6426="","",IF($L6426&lt;&gt;"",$L6426,VLOOKUP($C6426,薬効分類マスタ!$A$2:$F$180,6,FALSE())))</f>
        <v>3</v>
      </c>
      <c r="N6426" s="0" t="str">
        <f aca="false">ASC(G6426)</f>
        <v>ﾊﾞﾝｺﾏｲｼﾝ塩酸塩散0.5g｢明治｣</v>
      </c>
      <c r="O6426" s="0" t="str">
        <f aca="false">ASC(E6426)</f>
        <v>ﾊﾞﾝｺﾏｲｼﾝ塩酸塩</v>
      </c>
      <c r="P6426" s="16" t="n">
        <f aca="false">N(P6425)+IF($C6426=検索!$B$49,1,0)</f>
        <v>0</v>
      </c>
    </row>
    <row r="6427" customFormat="false" ht="15" hidden="false" customHeight="false" outlineLevel="0" collapsed="false">
      <c r="A6427" s="16" t="s">
        <v>221</v>
      </c>
      <c r="B6427" s="0" t="s">
        <v>14721</v>
      </c>
      <c r="C6427" s="0" t="n">
        <v>611</v>
      </c>
      <c r="D6427" s="0" t="str">
        <f aca="false">IFERROR(VLOOKUP($C6427,薬効分類マスタ!$A$2:$B$180,2,FALSE()),"未登録")</f>
        <v>主としてグラム陽性菌に作用するもの</v>
      </c>
      <c r="E6427" s="16" t="s">
        <v>14716</v>
      </c>
      <c r="F6427" s="16" t="s">
        <v>14717</v>
      </c>
      <c r="G6427" s="16" t="s">
        <v>14722</v>
      </c>
      <c r="H6427" s="16" t="s">
        <v>2685</v>
      </c>
      <c r="I6427" s="0" t="n">
        <v>864.4</v>
      </c>
      <c r="J6427" s="16" t="s">
        <v>232</v>
      </c>
      <c r="K6427" s="0" t="str">
        <f aca="false">IFERROR(IF(VLOOKUP($C6427,薬効分類マスタ!$A$2:$E$180,5,FALSE())=0,"",VLOOKUP($C6427,薬効分類マスタ!$A$2:$E$180,5,FALSE())),"")</f>
        <v>抗菌薬</v>
      </c>
      <c r="L6427" s="17"/>
      <c r="M6427" s="16" t="n">
        <f aca="false">IF($K6427="","",IF($L6427&lt;&gt;"",$L6427,VLOOKUP($C6427,薬効分類マスタ!$A$2:$F$180,6,FALSE())))</f>
        <v>3</v>
      </c>
      <c r="N6427" s="0" t="str">
        <f aca="false">ASC(G6427)</f>
        <v>塩酸ﾊﾞﾝｺﾏｲｼﾝ散0.5g(OK)</v>
      </c>
      <c r="O6427" s="0" t="str">
        <f aca="false">ASC(E6427)</f>
        <v>ﾊﾞﾝｺﾏｲｼﾝ塩酸塩</v>
      </c>
      <c r="P6427" s="16" t="n">
        <f aca="false">N(P6426)+IF($C6427=検索!$B$49,1,0)</f>
        <v>0</v>
      </c>
    </row>
    <row r="6428" customFormat="false" ht="15" hidden="false" customHeight="false" outlineLevel="0" collapsed="false">
      <c r="A6428" s="16" t="s">
        <v>221</v>
      </c>
      <c r="B6428" s="0" t="s">
        <v>14723</v>
      </c>
      <c r="C6428" s="0" t="n">
        <v>611</v>
      </c>
      <c r="D6428" s="0" t="str">
        <f aca="false">IFERROR(VLOOKUP($C6428,薬効分類マスタ!$A$2:$B$180,2,FALSE()),"未登録")</f>
        <v>主としてグラム陽性菌に作用するもの</v>
      </c>
      <c r="E6428" s="16" t="s">
        <v>14716</v>
      </c>
      <c r="F6428" s="16" t="s">
        <v>14717</v>
      </c>
      <c r="G6428" s="16" t="s">
        <v>14724</v>
      </c>
      <c r="H6428" s="16" t="s">
        <v>950</v>
      </c>
      <c r="I6428" s="0" t="n">
        <v>813</v>
      </c>
      <c r="K6428" s="0" t="str">
        <f aca="false">IFERROR(IF(VLOOKUP($C6428,薬効分類マスタ!$A$2:$E$180,5,FALSE())=0,"",VLOOKUP($C6428,薬効分類マスタ!$A$2:$E$180,5,FALSE())),"")</f>
        <v>抗菌薬</v>
      </c>
      <c r="L6428" s="17"/>
      <c r="M6428" s="16" t="n">
        <f aca="false">IF($K6428="","",IF($L6428&lt;&gt;"",$L6428,VLOOKUP($C6428,薬効分類マスタ!$A$2:$F$180,6,FALSE())))</f>
        <v>3</v>
      </c>
      <c r="N6428" s="0" t="str">
        <f aca="false">ASC(G6428)</f>
        <v>ﾊﾞﾝｺﾏｲｼﾝ塩酸塩散0.5g｢VTRS｣</v>
      </c>
      <c r="O6428" s="0" t="str">
        <f aca="false">ASC(E6428)</f>
        <v>ﾊﾞﾝｺﾏｲｼﾝ塩酸塩</v>
      </c>
      <c r="P6428" s="16" t="n">
        <f aca="false">N(P6427)+IF($C6428=検索!$B$49,1,0)</f>
        <v>0</v>
      </c>
    </row>
    <row r="6429" customFormat="false" ht="15" hidden="false" customHeight="false" outlineLevel="0" collapsed="false">
      <c r="A6429" s="16" t="s">
        <v>221</v>
      </c>
      <c r="B6429" s="0" t="s">
        <v>14725</v>
      </c>
      <c r="C6429" s="0" t="n">
        <v>611</v>
      </c>
      <c r="D6429" s="0" t="str">
        <f aca="false">IFERROR(VLOOKUP($C6429,薬効分類マスタ!$A$2:$B$180,2,FALSE()),"未登録")</f>
        <v>主としてグラム陽性菌に作用するもの</v>
      </c>
      <c r="E6429" s="16" t="s">
        <v>14716</v>
      </c>
      <c r="F6429" s="16" t="s">
        <v>14717</v>
      </c>
      <c r="G6429" s="16" t="s">
        <v>14726</v>
      </c>
      <c r="H6429" s="16" t="s">
        <v>542</v>
      </c>
      <c r="I6429" s="0" t="n">
        <v>909.6</v>
      </c>
      <c r="K6429" s="0" t="str">
        <f aca="false">IFERROR(IF(VLOOKUP($C6429,薬効分類マスタ!$A$2:$E$180,5,FALSE())=0,"",VLOOKUP($C6429,薬効分類マスタ!$A$2:$E$180,5,FALSE())),"")</f>
        <v>抗菌薬</v>
      </c>
      <c r="L6429" s="17"/>
      <c r="M6429" s="16" t="n">
        <f aca="false">IF($K6429="","",IF($L6429&lt;&gt;"",$L6429,VLOOKUP($C6429,薬効分類マスタ!$A$2:$F$180,6,FALSE())))</f>
        <v>3</v>
      </c>
      <c r="N6429" s="0" t="str">
        <f aca="false">ASC(G6429)</f>
        <v>ﾊﾞﾝｺﾏｲｼﾝ塩酸塩散0.5g｢NIG｣</v>
      </c>
      <c r="O6429" s="0" t="str">
        <f aca="false">ASC(E6429)</f>
        <v>ﾊﾞﾝｺﾏｲｼﾝ塩酸塩</v>
      </c>
      <c r="P6429" s="16" t="n">
        <f aca="false">N(P6428)+IF($C6429=検索!$B$49,1,0)</f>
        <v>0</v>
      </c>
    </row>
    <row r="6430" customFormat="false" ht="15" hidden="false" customHeight="false" outlineLevel="0" collapsed="false">
      <c r="A6430" s="16" t="s">
        <v>221</v>
      </c>
      <c r="B6430" s="0" t="s">
        <v>14727</v>
      </c>
      <c r="C6430" s="0" t="n">
        <v>611</v>
      </c>
      <c r="D6430" s="0" t="str">
        <f aca="false">IFERROR(VLOOKUP($C6430,薬効分類マスタ!$A$2:$B$180,2,FALSE()),"未登録")</f>
        <v>主としてグラム陽性菌に作用するもの</v>
      </c>
      <c r="E6430" s="16" t="s">
        <v>14728</v>
      </c>
      <c r="F6430" s="16" t="s">
        <v>613</v>
      </c>
      <c r="G6430" s="16" t="s">
        <v>14729</v>
      </c>
      <c r="H6430" s="16" t="s">
        <v>1211</v>
      </c>
      <c r="I6430" s="0" t="n">
        <v>4012.8</v>
      </c>
      <c r="J6430" s="16" t="s">
        <v>232</v>
      </c>
      <c r="K6430" s="0" t="str">
        <f aca="false">IFERROR(IF(VLOOKUP($C6430,薬効分類マスタ!$A$2:$E$180,5,FALSE())=0,"",VLOOKUP($C6430,薬効分類マスタ!$A$2:$E$180,5,FALSE())),"")</f>
        <v>抗菌薬</v>
      </c>
      <c r="L6430" s="17"/>
      <c r="M6430" s="16" t="n">
        <f aca="false">IF($K6430="","",IF($L6430&lt;&gt;"",$L6430,VLOOKUP($C6430,薬効分類マスタ!$A$2:$F$180,6,FALSE())))</f>
        <v>3</v>
      </c>
      <c r="N6430" s="0" t="str">
        <f aca="false">ASC(G6430)</f>
        <v>ﾀﾞﾌｸﾘｱ錠200mg</v>
      </c>
      <c r="O6430" s="0" t="str">
        <f aca="false">ASC(E6430)</f>
        <v>ﾌｨﾀﾞｷｿﾏｲｼﾝ</v>
      </c>
      <c r="P6430" s="16" t="n">
        <f aca="false">N(P6429)+IF($C6430=検索!$B$49,1,0)</f>
        <v>0</v>
      </c>
    </row>
    <row r="6431" customFormat="false" ht="15" hidden="false" customHeight="false" outlineLevel="0" collapsed="false">
      <c r="A6431" s="16" t="s">
        <v>221</v>
      </c>
      <c r="B6431" s="0" t="s">
        <v>14730</v>
      </c>
      <c r="C6431" s="0" t="n">
        <v>612</v>
      </c>
      <c r="D6431" s="0" t="str">
        <f aca="false">IFERROR(VLOOKUP($C6431,薬効分類マスタ!$A$2:$B$180,2,FALSE()),"未登録")</f>
        <v>主としてグラム陰性菌に作用するもの</v>
      </c>
      <c r="E6431" s="16" t="s">
        <v>14731</v>
      </c>
      <c r="F6431" s="16" t="s">
        <v>908</v>
      </c>
      <c r="G6431" s="16" t="s">
        <v>14732</v>
      </c>
      <c r="H6431" s="16" t="s">
        <v>428</v>
      </c>
      <c r="I6431" s="0" t="n">
        <v>40</v>
      </c>
      <c r="K6431" s="0" t="str">
        <f aca="false">IFERROR(IF(VLOOKUP($C6431,薬効分類マスタ!$A$2:$E$180,5,FALSE())=0,"",VLOOKUP($C6431,薬効分類マスタ!$A$2:$E$180,5,FALSE())),"")</f>
        <v>抗菌薬</v>
      </c>
      <c r="L6431" s="17"/>
      <c r="M6431" s="16" t="n">
        <f aca="false">IF($K6431="","",IF($L6431&lt;&gt;"",$L6431,VLOOKUP($C6431,薬効分類マスタ!$A$2:$F$180,6,FALSE())))</f>
        <v>3</v>
      </c>
      <c r="N6431" s="0" t="str">
        <f aca="false">ASC(G6431)</f>
        <v>ｶﾅﾏｲｼﾝｶﾌﾟｾﾙ250mg｢明治｣</v>
      </c>
      <c r="O6431" s="0" t="str">
        <f aca="false">ASC(E6431)</f>
        <v>ｶﾅﾏｲｼﾝ一硫酸塩</v>
      </c>
      <c r="P6431" s="16" t="n">
        <f aca="false">N(P6430)+IF($C6431=検索!$B$49,1,0)</f>
        <v>0</v>
      </c>
    </row>
    <row r="6432" customFormat="false" ht="15" hidden="false" customHeight="false" outlineLevel="0" collapsed="false">
      <c r="A6432" s="16" t="s">
        <v>221</v>
      </c>
      <c r="B6432" s="0" t="s">
        <v>14733</v>
      </c>
      <c r="C6432" s="0" t="n">
        <v>612</v>
      </c>
      <c r="D6432" s="0" t="str">
        <f aca="false">IFERROR(VLOOKUP($C6432,薬効分類マスタ!$A$2:$B$180,2,FALSE()),"未登録")</f>
        <v>主としてグラム陰性菌に作用するもの</v>
      </c>
      <c r="E6432" s="16" t="s">
        <v>14734</v>
      </c>
      <c r="F6432" s="16" t="s">
        <v>14735</v>
      </c>
      <c r="G6432" s="16" t="s">
        <v>14736</v>
      </c>
      <c r="H6432" s="16" t="s">
        <v>658</v>
      </c>
      <c r="I6432" s="0" t="n">
        <v>41.5</v>
      </c>
      <c r="K6432" s="0" t="str">
        <f aca="false">IFERROR(IF(VLOOKUP($C6432,薬効分類マスタ!$A$2:$E$180,5,FALSE())=0,"",VLOOKUP($C6432,薬効分類マスタ!$A$2:$E$180,5,FALSE())),"")</f>
        <v>抗菌薬</v>
      </c>
      <c r="L6432" s="17"/>
      <c r="M6432" s="16" t="n">
        <f aca="false">IF($K6432="","",IF($L6432&lt;&gt;"",$L6432,VLOOKUP($C6432,薬効分類マスタ!$A$2:$F$180,6,FALSE())))</f>
        <v>3</v>
      </c>
      <c r="N6432" s="0" t="str">
        <f aca="false">ASC(G6432)</f>
        <v>ｺﾘﾏｲｼﾝ散200万単位/g</v>
      </c>
      <c r="O6432" s="0" t="str">
        <f aca="false">ASC(E6432)</f>
        <v>ｺﾘｽﾁﾝﾒﾀﾝｽﾙﾎﾝ酸ﾅﾄﾘｳﾑ</v>
      </c>
      <c r="P6432" s="16" t="n">
        <f aca="false">N(P6431)+IF($C6432=検索!$B$49,1,0)</f>
        <v>0</v>
      </c>
    </row>
    <row r="6433" customFormat="false" ht="15" hidden="false" customHeight="false" outlineLevel="0" collapsed="false">
      <c r="A6433" s="16" t="s">
        <v>221</v>
      </c>
      <c r="B6433" s="0" t="s">
        <v>14737</v>
      </c>
      <c r="C6433" s="0" t="n">
        <v>612</v>
      </c>
      <c r="D6433" s="0" t="str">
        <f aca="false">IFERROR(VLOOKUP($C6433,薬効分類マスタ!$A$2:$B$180,2,FALSE()),"未登録")</f>
        <v>主としてグラム陰性菌に作用するもの</v>
      </c>
      <c r="E6433" s="16" t="s">
        <v>14738</v>
      </c>
      <c r="F6433" s="16" t="s">
        <v>14739</v>
      </c>
      <c r="G6433" s="16" t="s">
        <v>14740</v>
      </c>
      <c r="H6433" s="16" t="s">
        <v>272</v>
      </c>
      <c r="I6433" s="0" t="n">
        <v>71</v>
      </c>
      <c r="K6433" s="0" t="str">
        <f aca="false">IFERROR(IF(VLOOKUP($C6433,薬効分類マスタ!$A$2:$E$180,5,FALSE())=0,"",VLOOKUP($C6433,薬効分類マスタ!$A$2:$E$180,5,FALSE())),"")</f>
        <v>抗菌薬</v>
      </c>
      <c r="L6433" s="17"/>
      <c r="M6433" s="16" t="n">
        <f aca="false">IF($K6433="","",IF($L6433&lt;&gt;"",$L6433,VLOOKUP($C6433,薬効分類マスタ!$A$2:$F$180,6,FALSE())))</f>
        <v>3</v>
      </c>
      <c r="N6433" s="0" t="str">
        <f aca="false">ASC(G6433)</f>
        <v>ﾎﾟﾘﾐｷｼﾝB硫酸塩錠25万単位｢ﾌｧｲｻﾞｰ｣</v>
      </c>
      <c r="O6433" s="0" t="str">
        <f aca="false">ASC(E6433)</f>
        <v>ﾎﾟﾘﾐｷｼﾝB硫酸塩</v>
      </c>
      <c r="P6433" s="16" t="n">
        <f aca="false">N(P6432)+IF($C6433=検索!$B$49,1,0)</f>
        <v>0</v>
      </c>
    </row>
    <row r="6434" customFormat="false" ht="15" hidden="false" customHeight="false" outlineLevel="0" collapsed="false">
      <c r="A6434" s="16" t="s">
        <v>221</v>
      </c>
      <c r="B6434" s="0" t="s">
        <v>14741</v>
      </c>
      <c r="C6434" s="0" t="n">
        <v>612</v>
      </c>
      <c r="D6434" s="0" t="str">
        <f aca="false">IFERROR(VLOOKUP($C6434,薬効分類マスタ!$A$2:$B$180,2,FALSE()),"未登録")</f>
        <v>主としてグラム陰性菌に作用するもの</v>
      </c>
      <c r="E6434" s="16" t="s">
        <v>14738</v>
      </c>
      <c r="F6434" s="16" t="s">
        <v>14742</v>
      </c>
      <c r="G6434" s="16" t="s">
        <v>14743</v>
      </c>
      <c r="H6434" s="16" t="s">
        <v>272</v>
      </c>
      <c r="I6434" s="0" t="n">
        <v>217.9</v>
      </c>
      <c r="K6434" s="0" t="str">
        <f aca="false">IFERROR(IF(VLOOKUP($C6434,薬効分類マスタ!$A$2:$E$180,5,FALSE())=0,"",VLOOKUP($C6434,薬効分類マスタ!$A$2:$E$180,5,FALSE())),"")</f>
        <v>抗菌薬</v>
      </c>
      <c r="L6434" s="17"/>
      <c r="M6434" s="16" t="n">
        <f aca="false">IF($K6434="","",IF($L6434&lt;&gt;"",$L6434,VLOOKUP($C6434,薬効分類マスタ!$A$2:$F$180,6,FALSE())))</f>
        <v>3</v>
      </c>
      <c r="N6434" s="0" t="str">
        <f aca="false">ASC(G6434)</f>
        <v>ﾎﾟﾘﾐｷｼﾝB硫酸塩錠100万単位｢ﾌｧｲｻﾞｰ｣</v>
      </c>
      <c r="O6434" s="0" t="str">
        <f aca="false">ASC(E6434)</f>
        <v>ﾎﾟﾘﾐｷｼﾝB硫酸塩</v>
      </c>
      <c r="P6434" s="16" t="n">
        <f aca="false">N(P6433)+IF($C6434=検索!$B$49,1,0)</f>
        <v>0</v>
      </c>
    </row>
    <row r="6435" customFormat="false" ht="15" hidden="false" customHeight="false" outlineLevel="0" collapsed="false">
      <c r="A6435" s="16" t="s">
        <v>221</v>
      </c>
      <c r="B6435" s="0" t="s">
        <v>14744</v>
      </c>
      <c r="C6435" s="0" t="n">
        <v>613</v>
      </c>
      <c r="D6435" s="0" t="str">
        <f aca="false">IFERROR(VLOOKUP($C6435,薬効分類マスタ!$A$2:$B$180,2,FALSE()),"未登録")</f>
        <v>主としてグラム陽性・陰性菌に作用するもの</v>
      </c>
      <c r="E6435" s="16" t="s">
        <v>14745</v>
      </c>
      <c r="F6435" s="16" t="s">
        <v>14746</v>
      </c>
      <c r="G6435" s="16" t="s">
        <v>14747</v>
      </c>
      <c r="H6435" s="16" t="s">
        <v>1143</v>
      </c>
      <c r="I6435" s="0" t="n">
        <v>7.2</v>
      </c>
      <c r="J6435" s="16" t="s">
        <v>232</v>
      </c>
      <c r="K6435" s="0" t="str">
        <f aca="false">IFERROR(IF(VLOOKUP($C6435,薬効分類マスタ!$A$2:$E$180,5,FALSE())=0,"",VLOOKUP($C6435,薬効分類マスタ!$A$2:$E$180,5,FALSE())),"")</f>
        <v>抗菌薬</v>
      </c>
      <c r="L6435" s="17"/>
      <c r="M6435" s="16" t="n">
        <f aca="false">IF($K6435="","",IF($L6435&lt;&gt;"",$L6435,VLOOKUP($C6435,薬効分類マスタ!$A$2:$F$180,6,FALSE())))</f>
        <v>3</v>
      </c>
      <c r="N6435" s="0" t="str">
        <f aca="false">ASC(G6435)</f>
        <v>ｻﾜｼﾘﾝ細粒10%</v>
      </c>
      <c r="O6435" s="0" t="str">
        <f aca="false">ASC(E6435)</f>
        <v>ｱﾓｷｼｼﾘﾝ水和物</v>
      </c>
      <c r="P6435" s="16" t="n">
        <f aca="false">N(P6434)+IF($C6435=検索!$B$49,1,0)</f>
        <v>0</v>
      </c>
    </row>
    <row r="6436" customFormat="false" ht="15" hidden="false" customHeight="false" outlineLevel="0" collapsed="false">
      <c r="A6436" s="16" t="s">
        <v>221</v>
      </c>
      <c r="B6436" s="0" t="s">
        <v>14748</v>
      </c>
      <c r="C6436" s="0" t="n">
        <v>613</v>
      </c>
      <c r="D6436" s="0" t="str">
        <f aca="false">IFERROR(VLOOKUP($C6436,薬効分類マスタ!$A$2:$B$180,2,FALSE()),"未登録")</f>
        <v>主としてグラム陽性・陰性菌に作用するもの</v>
      </c>
      <c r="E6436" s="16" t="s">
        <v>14745</v>
      </c>
      <c r="F6436" s="16" t="s">
        <v>14746</v>
      </c>
      <c r="G6436" s="16" t="s">
        <v>14749</v>
      </c>
      <c r="H6436" s="16" t="s">
        <v>428</v>
      </c>
      <c r="I6436" s="0" t="n">
        <v>7.2</v>
      </c>
      <c r="K6436" s="0" t="str">
        <f aca="false">IFERROR(IF(VLOOKUP($C6436,薬効分類マスタ!$A$2:$E$180,5,FALSE())=0,"",VLOOKUP($C6436,薬効分類マスタ!$A$2:$E$180,5,FALSE())),"")</f>
        <v>抗菌薬</v>
      </c>
      <c r="L6436" s="17"/>
      <c r="M6436" s="16" t="n">
        <f aca="false">IF($K6436="","",IF($L6436&lt;&gt;"",$L6436,VLOOKUP($C6436,薬効分類マスタ!$A$2:$F$180,6,FALSE())))</f>
        <v>3</v>
      </c>
      <c r="N6436" s="0" t="str">
        <f aca="false">ASC(G6436)</f>
        <v>ﾜｲﾄﾞｼﾘﾝ細粒10%</v>
      </c>
      <c r="O6436" s="0" t="str">
        <f aca="false">ASC(E6436)</f>
        <v>ｱﾓｷｼｼﾘﾝ水和物</v>
      </c>
      <c r="P6436" s="16" t="n">
        <f aca="false">N(P6435)+IF($C6436=検索!$B$49,1,0)</f>
        <v>0</v>
      </c>
    </row>
    <row r="6437" customFormat="false" ht="15" hidden="false" customHeight="false" outlineLevel="0" collapsed="false">
      <c r="A6437" s="16" t="s">
        <v>221</v>
      </c>
      <c r="B6437" s="0" t="s">
        <v>14750</v>
      </c>
      <c r="C6437" s="0" t="n">
        <v>613</v>
      </c>
      <c r="D6437" s="0" t="str">
        <f aca="false">IFERROR(VLOOKUP($C6437,薬効分類マスタ!$A$2:$B$180,2,FALSE()),"未登録")</f>
        <v>主としてグラム陽性・陰性菌に作用するもの</v>
      </c>
      <c r="E6437" s="16" t="s">
        <v>14745</v>
      </c>
      <c r="F6437" s="16" t="s">
        <v>14746</v>
      </c>
      <c r="G6437" s="16" t="s">
        <v>14751</v>
      </c>
      <c r="H6437" s="16" t="s">
        <v>1067</v>
      </c>
      <c r="I6437" s="0" t="n">
        <v>7.2</v>
      </c>
      <c r="K6437" s="0" t="str">
        <f aca="false">IFERROR(IF(VLOOKUP($C6437,薬効分類マスタ!$A$2:$E$180,5,FALSE())=0,"",VLOOKUP($C6437,薬効分類マスタ!$A$2:$E$180,5,FALSE())),"")</f>
        <v>抗菌薬</v>
      </c>
      <c r="L6437" s="17"/>
      <c r="M6437" s="16" t="n">
        <f aca="false">IF($K6437="","",IF($L6437&lt;&gt;"",$L6437,VLOOKUP($C6437,薬効分類マスタ!$A$2:$F$180,6,FALSE())))</f>
        <v>3</v>
      </c>
      <c r="N6437" s="0" t="str">
        <f aca="false">ASC(G6437)</f>
        <v>ｱﾓｷｼｼﾘﾝ細粒10%｢TCK｣</v>
      </c>
      <c r="O6437" s="0" t="str">
        <f aca="false">ASC(E6437)</f>
        <v>ｱﾓｷｼｼﾘﾝ水和物</v>
      </c>
      <c r="P6437" s="16" t="n">
        <f aca="false">N(P6436)+IF($C6437=検索!$B$49,1,0)</f>
        <v>0</v>
      </c>
    </row>
    <row r="6438" customFormat="false" ht="15" hidden="false" customHeight="false" outlineLevel="0" collapsed="false">
      <c r="A6438" s="16" t="s">
        <v>221</v>
      </c>
      <c r="B6438" s="0" t="s">
        <v>14752</v>
      </c>
      <c r="C6438" s="0" t="n">
        <v>613</v>
      </c>
      <c r="D6438" s="0" t="str">
        <f aca="false">IFERROR(VLOOKUP($C6438,薬効分類マスタ!$A$2:$B$180,2,FALSE()),"未登録")</f>
        <v>主としてグラム陽性・陰性菌に作用するもの</v>
      </c>
      <c r="E6438" s="16" t="s">
        <v>14745</v>
      </c>
      <c r="F6438" s="16" t="s">
        <v>14753</v>
      </c>
      <c r="G6438" s="16" t="s">
        <v>14754</v>
      </c>
      <c r="H6438" s="16" t="s">
        <v>428</v>
      </c>
      <c r="I6438" s="0" t="n">
        <v>11.8</v>
      </c>
      <c r="K6438" s="0" t="str">
        <f aca="false">IFERROR(IF(VLOOKUP($C6438,薬効分類マスタ!$A$2:$E$180,5,FALSE())=0,"",VLOOKUP($C6438,薬効分類マスタ!$A$2:$E$180,5,FALSE())),"")</f>
        <v>抗菌薬</v>
      </c>
      <c r="L6438" s="17"/>
      <c r="M6438" s="16" t="n">
        <f aca="false">IF($K6438="","",IF($L6438&lt;&gt;"",$L6438,VLOOKUP($C6438,薬効分類マスタ!$A$2:$F$180,6,FALSE())))</f>
        <v>3</v>
      </c>
      <c r="N6438" s="0" t="str">
        <f aca="false">ASC(G6438)</f>
        <v>ﾜｲﾄﾞｼﾘﾝ細粒20%</v>
      </c>
      <c r="O6438" s="0" t="str">
        <f aca="false">ASC(E6438)</f>
        <v>ｱﾓｷｼｼﾘﾝ水和物</v>
      </c>
      <c r="P6438" s="16" t="n">
        <f aca="false">N(P6437)+IF($C6438=検索!$B$49,1,0)</f>
        <v>0</v>
      </c>
    </row>
    <row r="6439" customFormat="false" ht="15" hidden="false" customHeight="false" outlineLevel="0" collapsed="false">
      <c r="A6439" s="16" t="s">
        <v>221</v>
      </c>
      <c r="B6439" s="0" t="s">
        <v>14755</v>
      </c>
      <c r="C6439" s="0" t="n">
        <v>613</v>
      </c>
      <c r="D6439" s="0" t="str">
        <f aca="false">IFERROR(VLOOKUP($C6439,薬効分類マスタ!$A$2:$B$180,2,FALSE()),"未登録")</f>
        <v>主としてグラム陽性・陰性菌に作用するもの</v>
      </c>
      <c r="E6439" s="16" t="s">
        <v>14745</v>
      </c>
      <c r="F6439" s="16" t="s">
        <v>14753</v>
      </c>
      <c r="G6439" s="16" t="s">
        <v>14756</v>
      </c>
      <c r="H6439" s="16" t="s">
        <v>1067</v>
      </c>
      <c r="I6439" s="0" t="n">
        <v>11.8</v>
      </c>
      <c r="K6439" s="0" t="str">
        <f aca="false">IFERROR(IF(VLOOKUP($C6439,薬効分類マスタ!$A$2:$E$180,5,FALSE())=0,"",VLOOKUP($C6439,薬効分類マスタ!$A$2:$E$180,5,FALSE())),"")</f>
        <v>抗菌薬</v>
      </c>
      <c r="L6439" s="17"/>
      <c r="M6439" s="16" t="n">
        <f aca="false">IF($K6439="","",IF($L6439&lt;&gt;"",$L6439,VLOOKUP($C6439,薬効分類マスタ!$A$2:$F$180,6,FALSE())))</f>
        <v>3</v>
      </c>
      <c r="N6439" s="0" t="str">
        <f aca="false">ASC(G6439)</f>
        <v>ｱﾓｷｼｼﾘﾝ細粒20%｢TCK｣</v>
      </c>
      <c r="O6439" s="0" t="str">
        <f aca="false">ASC(E6439)</f>
        <v>ｱﾓｷｼｼﾘﾝ水和物</v>
      </c>
      <c r="P6439" s="16" t="n">
        <f aca="false">N(P6438)+IF($C6439=検索!$B$49,1,0)</f>
        <v>0</v>
      </c>
    </row>
    <row r="6440" customFormat="false" ht="15" hidden="false" customHeight="false" outlineLevel="0" collapsed="false">
      <c r="A6440" s="16" t="s">
        <v>221</v>
      </c>
      <c r="B6440" s="0" t="s">
        <v>14757</v>
      </c>
      <c r="C6440" s="0" t="n">
        <v>613</v>
      </c>
      <c r="D6440" s="0" t="str">
        <f aca="false">IFERROR(VLOOKUP($C6440,薬効分類マスタ!$A$2:$B$180,2,FALSE()),"未登録")</f>
        <v>主としてグラム陽性・陰性菌に作用するもの</v>
      </c>
      <c r="E6440" s="16" t="s">
        <v>14745</v>
      </c>
      <c r="F6440" s="16" t="s">
        <v>639</v>
      </c>
      <c r="G6440" s="16" t="s">
        <v>14758</v>
      </c>
      <c r="H6440" s="16" t="s">
        <v>1143</v>
      </c>
      <c r="I6440" s="0" t="n">
        <v>15.3</v>
      </c>
      <c r="J6440" s="16" t="s">
        <v>232</v>
      </c>
      <c r="K6440" s="0" t="str">
        <f aca="false">IFERROR(IF(VLOOKUP($C6440,薬効分類マスタ!$A$2:$E$180,5,FALSE())=0,"",VLOOKUP($C6440,薬効分類マスタ!$A$2:$E$180,5,FALSE())),"")</f>
        <v>抗菌薬</v>
      </c>
      <c r="L6440" s="17"/>
      <c r="M6440" s="16" t="n">
        <f aca="false">IF($K6440="","",IF($L6440&lt;&gt;"",$L6440,VLOOKUP($C6440,薬効分類マスタ!$A$2:$F$180,6,FALSE())))</f>
        <v>3</v>
      </c>
      <c r="N6440" s="0" t="str">
        <f aca="false">ASC(G6440)</f>
        <v>ｻﾜｼﾘﾝ錠250</v>
      </c>
      <c r="O6440" s="0" t="str">
        <f aca="false">ASC(E6440)</f>
        <v>ｱﾓｷｼｼﾘﾝ水和物</v>
      </c>
      <c r="P6440" s="16" t="n">
        <f aca="false">N(P6439)+IF($C6440=検索!$B$49,1,0)</f>
        <v>0</v>
      </c>
    </row>
    <row r="6441" customFormat="false" ht="15" hidden="false" customHeight="false" outlineLevel="0" collapsed="false">
      <c r="A6441" s="16" t="s">
        <v>221</v>
      </c>
      <c r="B6441" s="0" t="s">
        <v>14759</v>
      </c>
      <c r="C6441" s="0" t="n">
        <v>613</v>
      </c>
      <c r="D6441" s="0" t="str">
        <f aca="false">IFERROR(VLOOKUP($C6441,薬効分類マスタ!$A$2:$B$180,2,FALSE()),"未登録")</f>
        <v>主としてグラム陽性・陰性菌に作用するもの</v>
      </c>
      <c r="E6441" s="16" t="s">
        <v>14745</v>
      </c>
      <c r="F6441" s="16" t="s">
        <v>7700</v>
      </c>
      <c r="G6441" s="16" t="s">
        <v>14760</v>
      </c>
      <c r="H6441" s="16" t="s">
        <v>1143</v>
      </c>
      <c r="I6441" s="0" t="n">
        <v>16.2</v>
      </c>
      <c r="J6441" s="16" t="s">
        <v>232</v>
      </c>
      <c r="K6441" s="0" t="str">
        <f aca="false">IFERROR(IF(VLOOKUP($C6441,薬効分類マスタ!$A$2:$E$180,5,FALSE())=0,"",VLOOKUP($C6441,薬効分類マスタ!$A$2:$E$180,5,FALSE())),"")</f>
        <v>抗菌薬</v>
      </c>
      <c r="L6441" s="17"/>
      <c r="M6441" s="16" t="n">
        <f aca="false">IF($K6441="","",IF($L6441&lt;&gt;"",$L6441,VLOOKUP($C6441,薬効分類マスタ!$A$2:$F$180,6,FALSE())))</f>
        <v>3</v>
      </c>
      <c r="N6441" s="0" t="str">
        <f aca="false">ASC(G6441)</f>
        <v>ｻﾜｼﾘﾝｶﾌﾟｾﾙ125</v>
      </c>
      <c r="O6441" s="0" t="str">
        <f aca="false">ASC(E6441)</f>
        <v>ｱﾓｷｼｼﾘﾝ水和物</v>
      </c>
      <c r="P6441" s="16" t="n">
        <f aca="false">N(P6440)+IF($C6441=検索!$B$49,1,0)</f>
        <v>0</v>
      </c>
    </row>
    <row r="6442" customFormat="false" ht="15" hidden="false" customHeight="false" outlineLevel="0" collapsed="false">
      <c r="A6442" s="16" t="s">
        <v>221</v>
      </c>
      <c r="B6442" s="0" t="s">
        <v>14761</v>
      </c>
      <c r="C6442" s="0" t="n">
        <v>613</v>
      </c>
      <c r="D6442" s="0" t="str">
        <f aca="false">IFERROR(VLOOKUP($C6442,薬効分類マスタ!$A$2:$B$180,2,FALSE()),"未登録")</f>
        <v>主としてグラム陽性・陰性菌に作用するもの</v>
      </c>
      <c r="E6442" s="16" t="s">
        <v>14745</v>
      </c>
      <c r="F6442" s="16" t="s">
        <v>7700</v>
      </c>
      <c r="G6442" s="16" t="s">
        <v>14762</v>
      </c>
      <c r="H6442" s="16" t="s">
        <v>533</v>
      </c>
      <c r="I6442" s="0" t="n">
        <v>13.5</v>
      </c>
      <c r="K6442" s="0" t="str">
        <f aca="false">IFERROR(IF(VLOOKUP($C6442,薬効分類マスタ!$A$2:$E$180,5,FALSE())=0,"",VLOOKUP($C6442,薬効分類マスタ!$A$2:$E$180,5,FALSE())),"")</f>
        <v>抗菌薬</v>
      </c>
      <c r="L6442" s="17"/>
      <c r="M6442" s="16" t="n">
        <f aca="false">IF($K6442="","",IF($L6442&lt;&gt;"",$L6442,VLOOKUP($C6442,薬効分類マスタ!$A$2:$F$180,6,FALSE())))</f>
        <v>3</v>
      </c>
      <c r="N6442" s="0" t="str">
        <f aca="false">ASC(G6442)</f>
        <v>ｱﾓｷｼｼﾘﾝｶﾌﾟｾﾙ125mg｢ﾄｰﾜ｣</v>
      </c>
      <c r="O6442" s="0" t="str">
        <f aca="false">ASC(E6442)</f>
        <v>ｱﾓｷｼｼﾘﾝ水和物</v>
      </c>
      <c r="P6442" s="16" t="n">
        <f aca="false">N(P6441)+IF($C6442=検索!$B$49,1,0)</f>
        <v>0</v>
      </c>
    </row>
    <row r="6443" customFormat="false" ht="15" hidden="false" customHeight="false" outlineLevel="0" collapsed="false">
      <c r="A6443" s="16" t="s">
        <v>221</v>
      </c>
      <c r="B6443" s="0" t="s">
        <v>14763</v>
      </c>
      <c r="C6443" s="0" t="n">
        <v>613</v>
      </c>
      <c r="D6443" s="0" t="str">
        <f aca="false">IFERROR(VLOOKUP($C6443,薬効分類マスタ!$A$2:$B$180,2,FALSE()),"未登録")</f>
        <v>主としてグラム陽性・陰性菌に作用するもの</v>
      </c>
      <c r="E6443" s="16" t="s">
        <v>14745</v>
      </c>
      <c r="F6443" s="16" t="s">
        <v>7700</v>
      </c>
      <c r="G6443" s="16" t="s">
        <v>14764</v>
      </c>
      <c r="H6443" s="16" t="s">
        <v>6239</v>
      </c>
      <c r="I6443" s="0" t="n">
        <v>13.5</v>
      </c>
      <c r="K6443" s="0" t="str">
        <f aca="false">IFERROR(IF(VLOOKUP($C6443,薬効分類マスタ!$A$2:$E$180,5,FALSE())=0,"",VLOOKUP($C6443,薬効分類マスタ!$A$2:$E$180,5,FALSE())),"")</f>
        <v>抗菌薬</v>
      </c>
      <c r="L6443" s="17"/>
      <c r="M6443" s="16" t="n">
        <f aca="false">IF($K6443="","",IF($L6443&lt;&gt;"",$L6443,VLOOKUP($C6443,薬効分類マスタ!$A$2:$F$180,6,FALSE())))</f>
        <v>3</v>
      </c>
      <c r="N6443" s="0" t="str">
        <f aca="false">ASC(G6443)</f>
        <v>ｱﾓｷｼｼﾘﾝｶﾌﾟｾﾙ125mg｢日医工｣</v>
      </c>
      <c r="O6443" s="0" t="str">
        <f aca="false">ASC(E6443)</f>
        <v>ｱﾓｷｼｼﾘﾝ水和物</v>
      </c>
      <c r="P6443" s="16" t="n">
        <f aca="false">N(P6442)+IF($C6443=検索!$B$49,1,0)</f>
        <v>0</v>
      </c>
    </row>
    <row r="6444" customFormat="false" ht="15" hidden="false" customHeight="false" outlineLevel="0" collapsed="false">
      <c r="A6444" s="16" t="s">
        <v>221</v>
      </c>
      <c r="B6444" s="0" t="s">
        <v>14765</v>
      </c>
      <c r="C6444" s="0" t="n">
        <v>613</v>
      </c>
      <c r="D6444" s="0" t="str">
        <f aca="false">IFERROR(VLOOKUP($C6444,薬効分類マスタ!$A$2:$B$180,2,FALSE()),"未登録")</f>
        <v>主としてグラム陽性・陰性菌に作用するもの</v>
      </c>
      <c r="E6444" s="16" t="s">
        <v>14745</v>
      </c>
      <c r="F6444" s="16" t="s">
        <v>7700</v>
      </c>
      <c r="G6444" s="16" t="s">
        <v>14766</v>
      </c>
      <c r="H6444" s="16" t="s">
        <v>1067</v>
      </c>
      <c r="I6444" s="0" t="n">
        <v>10.8</v>
      </c>
      <c r="K6444" s="0" t="str">
        <f aca="false">IFERROR(IF(VLOOKUP($C6444,薬効分類マスタ!$A$2:$E$180,5,FALSE())=0,"",VLOOKUP($C6444,薬効分類マスタ!$A$2:$E$180,5,FALSE())),"")</f>
        <v>抗菌薬</v>
      </c>
      <c r="L6444" s="17"/>
      <c r="M6444" s="16" t="n">
        <f aca="false">IF($K6444="","",IF($L6444&lt;&gt;"",$L6444,VLOOKUP($C6444,薬効分類マスタ!$A$2:$F$180,6,FALSE())))</f>
        <v>3</v>
      </c>
      <c r="N6444" s="0" t="str">
        <f aca="false">ASC(G6444)</f>
        <v>ｱﾓｷｼｼﾘﾝｶﾌﾟｾﾙ125mg｢TCK｣</v>
      </c>
      <c r="O6444" s="0" t="str">
        <f aca="false">ASC(E6444)</f>
        <v>ｱﾓｷｼｼﾘﾝ水和物</v>
      </c>
      <c r="P6444" s="16" t="n">
        <f aca="false">N(P6443)+IF($C6444=検索!$B$49,1,0)</f>
        <v>0</v>
      </c>
    </row>
    <row r="6445" customFormat="false" ht="15" hidden="false" customHeight="false" outlineLevel="0" collapsed="false">
      <c r="A6445" s="16" t="s">
        <v>221</v>
      </c>
      <c r="B6445" s="0" t="s">
        <v>14767</v>
      </c>
      <c r="C6445" s="0" t="n">
        <v>613</v>
      </c>
      <c r="D6445" s="0" t="str">
        <f aca="false">IFERROR(VLOOKUP($C6445,薬効分類マスタ!$A$2:$B$180,2,FALSE()),"未登録")</f>
        <v>主としてグラム陽性・陰性菌に作用するもの</v>
      </c>
      <c r="E6445" s="16" t="s">
        <v>14745</v>
      </c>
      <c r="F6445" s="16" t="s">
        <v>908</v>
      </c>
      <c r="G6445" s="16" t="s">
        <v>14768</v>
      </c>
      <c r="H6445" s="16" t="s">
        <v>1143</v>
      </c>
      <c r="I6445" s="0" t="n">
        <v>15.3</v>
      </c>
      <c r="J6445" s="16" t="s">
        <v>232</v>
      </c>
      <c r="K6445" s="0" t="str">
        <f aca="false">IFERROR(IF(VLOOKUP($C6445,薬効分類マスタ!$A$2:$E$180,5,FALSE())=0,"",VLOOKUP($C6445,薬効分類マスタ!$A$2:$E$180,5,FALSE())),"")</f>
        <v>抗菌薬</v>
      </c>
      <c r="L6445" s="17"/>
      <c r="M6445" s="16" t="n">
        <f aca="false">IF($K6445="","",IF($L6445&lt;&gt;"",$L6445,VLOOKUP($C6445,薬効分類マスタ!$A$2:$F$180,6,FALSE())))</f>
        <v>3</v>
      </c>
      <c r="N6445" s="0" t="str">
        <f aca="false">ASC(G6445)</f>
        <v>ｻﾜｼﾘﾝｶﾌﾟｾﾙ250</v>
      </c>
      <c r="O6445" s="0" t="str">
        <f aca="false">ASC(E6445)</f>
        <v>ｱﾓｷｼｼﾘﾝ水和物</v>
      </c>
      <c r="P6445" s="16" t="n">
        <f aca="false">N(P6444)+IF($C6445=検索!$B$49,1,0)</f>
        <v>0</v>
      </c>
    </row>
    <row r="6446" customFormat="false" ht="15" hidden="false" customHeight="false" outlineLevel="0" collapsed="false">
      <c r="A6446" s="16" t="s">
        <v>221</v>
      </c>
      <c r="B6446" s="0" t="s">
        <v>14769</v>
      </c>
      <c r="C6446" s="0" t="n">
        <v>613</v>
      </c>
      <c r="D6446" s="0" t="str">
        <f aca="false">IFERROR(VLOOKUP($C6446,薬効分類マスタ!$A$2:$B$180,2,FALSE()),"未登録")</f>
        <v>主としてグラム陽性・陰性菌に作用するもの</v>
      </c>
      <c r="E6446" s="16" t="s">
        <v>14745</v>
      </c>
      <c r="F6446" s="16" t="s">
        <v>908</v>
      </c>
      <c r="G6446" s="16" t="s">
        <v>14770</v>
      </c>
      <c r="H6446" s="16" t="s">
        <v>6239</v>
      </c>
      <c r="I6446" s="0" t="n">
        <v>11.2</v>
      </c>
      <c r="K6446" s="0" t="str">
        <f aca="false">IFERROR(IF(VLOOKUP($C6446,薬効分類マスタ!$A$2:$E$180,5,FALSE())=0,"",VLOOKUP($C6446,薬効分類マスタ!$A$2:$E$180,5,FALSE())),"")</f>
        <v>抗菌薬</v>
      </c>
      <c r="L6446" s="17"/>
      <c r="M6446" s="16" t="n">
        <f aca="false">IF($K6446="","",IF($L6446&lt;&gt;"",$L6446,VLOOKUP($C6446,薬効分類マスタ!$A$2:$F$180,6,FALSE())))</f>
        <v>3</v>
      </c>
      <c r="N6446" s="0" t="str">
        <f aca="false">ASC(G6446)</f>
        <v>ｱﾓｷｼｼﾘﾝｶﾌﾟｾﾙ250mg｢日医工｣</v>
      </c>
      <c r="O6446" s="0" t="str">
        <f aca="false">ASC(E6446)</f>
        <v>ｱﾓｷｼｼﾘﾝ水和物</v>
      </c>
      <c r="P6446" s="16" t="n">
        <f aca="false">N(P6445)+IF($C6446=検索!$B$49,1,0)</f>
        <v>0</v>
      </c>
    </row>
    <row r="6447" customFormat="false" ht="15" hidden="false" customHeight="false" outlineLevel="0" collapsed="false">
      <c r="A6447" s="16" t="s">
        <v>221</v>
      </c>
      <c r="B6447" s="0" t="s">
        <v>14771</v>
      </c>
      <c r="C6447" s="0" t="n">
        <v>613</v>
      </c>
      <c r="D6447" s="0" t="str">
        <f aca="false">IFERROR(VLOOKUP($C6447,薬効分類マスタ!$A$2:$B$180,2,FALSE()),"未登録")</f>
        <v>主としてグラム陽性・陰性菌に作用するもの</v>
      </c>
      <c r="E6447" s="16" t="s">
        <v>14745</v>
      </c>
      <c r="F6447" s="16" t="s">
        <v>908</v>
      </c>
      <c r="G6447" s="16" t="s">
        <v>14772</v>
      </c>
      <c r="H6447" s="16" t="s">
        <v>533</v>
      </c>
      <c r="I6447" s="0" t="n">
        <v>11.2</v>
      </c>
      <c r="K6447" s="0" t="str">
        <f aca="false">IFERROR(IF(VLOOKUP($C6447,薬効分類マスタ!$A$2:$E$180,5,FALSE())=0,"",VLOOKUP($C6447,薬効分類マスタ!$A$2:$E$180,5,FALSE())),"")</f>
        <v>抗菌薬</v>
      </c>
      <c r="L6447" s="17"/>
      <c r="M6447" s="16" t="n">
        <f aca="false">IF($K6447="","",IF($L6447&lt;&gt;"",$L6447,VLOOKUP($C6447,薬効分類マスタ!$A$2:$F$180,6,FALSE())))</f>
        <v>3</v>
      </c>
      <c r="N6447" s="0" t="str">
        <f aca="false">ASC(G6447)</f>
        <v>ｱﾓｷｼｼﾘﾝｶﾌﾟｾﾙ250mg｢ﾄｰﾜ｣</v>
      </c>
      <c r="O6447" s="0" t="str">
        <f aca="false">ASC(E6447)</f>
        <v>ｱﾓｷｼｼﾘﾝ水和物</v>
      </c>
      <c r="P6447" s="16" t="n">
        <f aca="false">N(P6446)+IF($C6447=検索!$B$49,1,0)</f>
        <v>0</v>
      </c>
    </row>
    <row r="6448" customFormat="false" ht="15" hidden="false" customHeight="false" outlineLevel="0" collapsed="false">
      <c r="A6448" s="16" t="s">
        <v>221</v>
      </c>
      <c r="B6448" s="0" t="s">
        <v>14773</v>
      </c>
      <c r="C6448" s="0" t="n">
        <v>613</v>
      </c>
      <c r="D6448" s="0" t="str">
        <f aca="false">IFERROR(VLOOKUP($C6448,薬効分類マスタ!$A$2:$B$180,2,FALSE()),"未登録")</f>
        <v>主としてグラム陽性・陰性菌に作用するもの</v>
      </c>
      <c r="E6448" s="16" t="s">
        <v>14745</v>
      </c>
      <c r="F6448" s="16" t="s">
        <v>908</v>
      </c>
      <c r="G6448" s="16" t="s">
        <v>14774</v>
      </c>
      <c r="H6448" s="16" t="s">
        <v>1067</v>
      </c>
      <c r="I6448" s="0" t="n">
        <v>10.8</v>
      </c>
      <c r="K6448" s="0" t="str">
        <f aca="false">IFERROR(IF(VLOOKUP($C6448,薬効分類マスタ!$A$2:$E$180,5,FALSE())=0,"",VLOOKUP($C6448,薬効分類マスタ!$A$2:$E$180,5,FALSE())),"")</f>
        <v>抗菌薬</v>
      </c>
      <c r="L6448" s="17"/>
      <c r="M6448" s="16" t="n">
        <f aca="false">IF($K6448="","",IF($L6448&lt;&gt;"",$L6448,VLOOKUP($C6448,薬効分類マスタ!$A$2:$F$180,6,FALSE())))</f>
        <v>3</v>
      </c>
      <c r="N6448" s="0" t="str">
        <f aca="false">ASC(G6448)</f>
        <v>ｱﾓｷｼｼﾘﾝｶﾌﾟｾﾙ250mg｢TCK｣</v>
      </c>
      <c r="O6448" s="0" t="str">
        <f aca="false">ASC(E6448)</f>
        <v>ｱﾓｷｼｼﾘﾝ水和物</v>
      </c>
      <c r="P6448" s="16" t="n">
        <f aca="false">N(P6447)+IF($C6448=検索!$B$49,1,0)</f>
        <v>0</v>
      </c>
    </row>
    <row r="6449" customFormat="false" ht="15" hidden="false" customHeight="false" outlineLevel="0" collapsed="false">
      <c r="A6449" s="16" t="s">
        <v>221</v>
      </c>
      <c r="B6449" s="0" t="s">
        <v>14775</v>
      </c>
      <c r="C6449" s="0" t="n">
        <v>613</v>
      </c>
      <c r="D6449" s="0" t="str">
        <f aca="false">IFERROR(VLOOKUP($C6449,薬効分類マスタ!$A$2:$B$180,2,FALSE()),"未登録")</f>
        <v>主としてグラム陽性・陰性菌に作用するもの</v>
      </c>
      <c r="E6449" s="16" t="s">
        <v>14776</v>
      </c>
      <c r="F6449" s="16" t="s">
        <v>908</v>
      </c>
      <c r="G6449" s="16" t="s">
        <v>14777</v>
      </c>
      <c r="H6449" s="16" t="s">
        <v>428</v>
      </c>
      <c r="I6449" s="0" t="n">
        <v>22</v>
      </c>
      <c r="K6449" s="0" t="str">
        <f aca="false">IFERROR(IF(VLOOKUP($C6449,薬効分類マスタ!$A$2:$E$180,5,FALSE())=0,"",VLOOKUP($C6449,薬効分類マスタ!$A$2:$E$180,5,FALSE())),"")</f>
        <v>抗菌薬</v>
      </c>
      <c r="L6449" s="17"/>
      <c r="M6449" s="16" t="n">
        <f aca="false">IF($K6449="","",IF($L6449&lt;&gt;"",$L6449,VLOOKUP($C6449,薬効分類マスタ!$A$2:$F$180,6,FALSE())))</f>
        <v>3</v>
      </c>
      <c r="N6449" s="0" t="str">
        <f aca="false">ASC(G6449)</f>
        <v>ﾋﾞｸｼﾘﾝｶﾌﾟｾﾙ250mg</v>
      </c>
      <c r="O6449" s="0" t="str">
        <f aca="false">ASC(E6449)</f>
        <v>ｱﾝﾋﾟｼﾘﾝ水和物</v>
      </c>
      <c r="P6449" s="16" t="n">
        <f aca="false">N(P6448)+IF($C6449=検索!$B$49,1,0)</f>
        <v>0</v>
      </c>
    </row>
    <row r="6450" customFormat="false" ht="15" hidden="false" customHeight="false" outlineLevel="0" collapsed="false">
      <c r="A6450" s="16" t="s">
        <v>221</v>
      </c>
      <c r="B6450" s="0" t="s">
        <v>14778</v>
      </c>
      <c r="C6450" s="0" t="n">
        <v>613</v>
      </c>
      <c r="D6450" s="0" t="str">
        <f aca="false">IFERROR(VLOOKUP($C6450,薬効分類マスタ!$A$2:$B$180,2,FALSE()),"未登録")</f>
        <v>主としてグラム陽性・陰性菌に作用するもの</v>
      </c>
      <c r="E6450" s="16" t="s">
        <v>14776</v>
      </c>
      <c r="F6450" s="16" t="s">
        <v>14746</v>
      </c>
      <c r="G6450" s="16" t="s">
        <v>14779</v>
      </c>
      <c r="H6450" s="16" t="s">
        <v>428</v>
      </c>
      <c r="I6450" s="0" t="n">
        <v>11.6</v>
      </c>
      <c r="K6450" s="0" t="str">
        <f aca="false">IFERROR(IF(VLOOKUP($C6450,薬効分類マスタ!$A$2:$E$180,5,FALSE())=0,"",VLOOKUP($C6450,薬効分類マスタ!$A$2:$E$180,5,FALSE())),"")</f>
        <v>抗菌薬</v>
      </c>
      <c r="L6450" s="17"/>
      <c r="M6450" s="16" t="n">
        <f aca="false">IF($K6450="","",IF($L6450&lt;&gt;"",$L6450,VLOOKUP($C6450,薬効分類マスタ!$A$2:$F$180,6,FALSE())))</f>
        <v>3</v>
      </c>
      <c r="N6450" s="0" t="str">
        <f aca="false">ASC(G6450)</f>
        <v>ﾋﾞｸｼﾘﾝﾄﾞﾗｲｼﾛｯﾌﾟ10%</v>
      </c>
      <c r="O6450" s="0" t="str">
        <f aca="false">ASC(E6450)</f>
        <v>ｱﾝﾋﾟｼﾘﾝ水和物</v>
      </c>
      <c r="P6450" s="16" t="n">
        <f aca="false">N(P6449)+IF($C6450=検索!$B$49,1,0)</f>
        <v>0</v>
      </c>
    </row>
    <row r="6451" customFormat="false" ht="15" hidden="false" customHeight="false" outlineLevel="0" collapsed="false">
      <c r="A6451" s="16" t="s">
        <v>221</v>
      </c>
      <c r="B6451" s="0" t="s">
        <v>14780</v>
      </c>
      <c r="C6451" s="0" t="n">
        <v>613</v>
      </c>
      <c r="D6451" s="0" t="str">
        <f aca="false">IFERROR(VLOOKUP($C6451,薬効分類マスタ!$A$2:$B$180,2,FALSE()),"未登録")</f>
        <v>主としてグラム陽性・陰性菌に作用するもの</v>
      </c>
      <c r="E6451" s="16" t="s">
        <v>14781</v>
      </c>
      <c r="F6451" s="16" t="s">
        <v>639</v>
      </c>
      <c r="G6451" s="16" t="s">
        <v>14782</v>
      </c>
      <c r="H6451" s="16" t="s">
        <v>536</v>
      </c>
      <c r="I6451" s="0" t="n">
        <v>18.9</v>
      </c>
      <c r="J6451" s="16" t="s">
        <v>232</v>
      </c>
      <c r="K6451" s="0" t="str">
        <f aca="false">IFERROR(IF(VLOOKUP($C6451,薬効分類マスタ!$A$2:$E$180,5,FALSE())=0,"",VLOOKUP($C6451,薬効分類マスタ!$A$2:$E$180,5,FALSE())),"")</f>
        <v>抗菌薬</v>
      </c>
      <c r="L6451" s="17"/>
      <c r="M6451" s="16" t="n">
        <f aca="false">IF($K6451="","",IF($L6451&lt;&gt;"",$L6451,VLOOKUP($C6451,薬効分類マスタ!$A$2:$F$180,6,FALSE())))</f>
        <v>3</v>
      </c>
      <c r="N6451" s="0" t="str">
        <f aca="false">ASC(G6451)</f>
        <v>ﾍﾟﾝｸﾞｯﾄﾞ錠250mg</v>
      </c>
      <c r="O6451" s="0" t="str">
        <f aca="false">ASC(E6451)</f>
        <v>ﾊﾞｶﾝﾋﾟｼﾘﾝ塩酸塩</v>
      </c>
      <c r="P6451" s="16" t="n">
        <f aca="false">N(P6450)+IF($C6451=検索!$B$49,1,0)</f>
        <v>0</v>
      </c>
    </row>
    <row r="6452" customFormat="false" ht="15" hidden="false" customHeight="false" outlineLevel="0" collapsed="false">
      <c r="A6452" s="16" t="s">
        <v>221</v>
      </c>
      <c r="B6452" s="0" t="s">
        <v>14783</v>
      </c>
      <c r="C6452" s="0" t="n">
        <v>613</v>
      </c>
      <c r="D6452" s="0" t="str">
        <f aca="false">IFERROR(VLOOKUP($C6452,薬効分類マスタ!$A$2:$B$180,2,FALSE()),"未登録")</f>
        <v>主としてグラム陽性・陰性菌に作用するもの</v>
      </c>
      <c r="E6452" s="16" t="s">
        <v>14784</v>
      </c>
      <c r="F6452" s="16" t="s">
        <v>14746</v>
      </c>
      <c r="G6452" s="16" t="s">
        <v>14785</v>
      </c>
      <c r="H6452" s="16" t="s">
        <v>272</v>
      </c>
      <c r="I6452" s="0" t="n">
        <v>74.7</v>
      </c>
      <c r="J6452" s="16" t="s">
        <v>232</v>
      </c>
      <c r="K6452" s="0" t="str">
        <f aca="false">IFERROR(IF(VLOOKUP($C6452,薬効分類マスタ!$A$2:$E$180,5,FALSE())=0,"",VLOOKUP($C6452,薬効分類マスタ!$A$2:$E$180,5,FALSE())),"")</f>
        <v>抗菌薬</v>
      </c>
      <c r="L6452" s="17"/>
      <c r="M6452" s="16" t="n">
        <f aca="false">IF($K6452="","",IF($L6452&lt;&gt;"",$L6452,VLOOKUP($C6452,薬効分類マスタ!$A$2:$F$180,6,FALSE())))</f>
        <v>3</v>
      </c>
      <c r="N6452" s="0" t="str">
        <f aca="false">ASC(G6452)</f>
        <v>ﾕﾅｼﾝ細粒小児用10%</v>
      </c>
      <c r="O6452" s="0" t="str">
        <f aca="false">ASC(E6452)</f>
        <v>ｽﾙﾀﾐｼﾘﾝﾄｼﾙ酸塩水和物</v>
      </c>
      <c r="P6452" s="16" t="n">
        <f aca="false">N(P6451)+IF($C6452=検索!$B$49,1,0)</f>
        <v>0</v>
      </c>
    </row>
    <row r="6453" customFormat="false" ht="15" hidden="false" customHeight="false" outlineLevel="0" collapsed="false">
      <c r="A6453" s="16" t="s">
        <v>221</v>
      </c>
      <c r="B6453" s="0" t="s">
        <v>14786</v>
      </c>
      <c r="C6453" s="0" t="n">
        <v>613</v>
      </c>
      <c r="D6453" s="0" t="str">
        <f aca="false">IFERROR(VLOOKUP($C6453,薬効分類マスタ!$A$2:$B$180,2,FALSE()),"未登録")</f>
        <v>主としてグラム陽性・陰性菌に作用するもの</v>
      </c>
      <c r="E6453" s="16" t="s">
        <v>14784</v>
      </c>
      <c r="F6453" s="16" t="s">
        <v>14787</v>
      </c>
      <c r="G6453" s="16" t="s">
        <v>14788</v>
      </c>
      <c r="H6453" s="16" t="s">
        <v>272</v>
      </c>
      <c r="I6453" s="0" t="n">
        <v>59</v>
      </c>
      <c r="J6453" s="16" t="s">
        <v>232</v>
      </c>
      <c r="K6453" s="0" t="str">
        <f aca="false">IFERROR(IF(VLOOKUP($C6453,薬効分類マスタ!$A$2:$E$180,5,FALSE())=0,"",VLOOKUP($C6453,薬効分類マスタ!$A$2:$E$180,5,FALSE())),"")</f>
        <v>抗菌薬</v>
      </c>
      <c r="L6453" s="17"/>
      <c r="M6453" s="16" t="n">
        <f aca="false">IF($K6453="","",IF($L6453&lt;&gt;"",$L6453,VLOOKUP($C6453,薬効分類マスタ!$A$2:$F$180,6,FALSE())))</f>
        <v>3</v>
      </c>
      <c r="N6453" s="0" t="str">
        <f aca="false">ASC(G6453)</f>
        <v>ﾕﾅｼﾝ錠375mg</v>
      </c>
      <c r="O6453" s="0" t="str">
        <f aca="false">ASC(E6453)</f>
        <v>ｽﾙﾀﾐｼﾘﾝﾄｼﾙ酸塩水和物</v>
      </c>
      <c r="P6453" s="16" t="n">
        <f aca="false">N(P6452)+IF($C6453=検索!$B$49,1,0)</f>
        <v>0</v>
      </c>
    </row>
    <row r="6454" customFormat="false" ht="15" hidden="false" customHeight="false" outlineLevel="0" collapsed="false">
      <c r="A6454" s="16" t="s">
        <v>221</v>
      </c>
      <c r="B6454" s="0" t="s">
        <v>14789</v>
      </c>
      <c r="C6454" s="0" t="n">
        <v>613</v>
      </c>
      <c r="D6454" s="0" t="str">
        <f aca="false">IFERROR(VLOOKUP($C6454,薬効分類マスタ!$A$2:$B$180,2,FALSE()),"未登録")</f>
        <v>主としてグラム陽性・陰性菌に作用するもの</v>
      </c>
      <c r="E6454" s="16" t="s">
        <v>14790</v>
      </c>
      <c r="F6454" s="16" t="s">
        <v>14753</v>
      </c>
      <c r="G6454" s="16" t="s">
        <v>14791</v>
      </c>
      <c r="H6454" s="16" t="s">
        <v>238</v>
      </c>
      <c r="I6454" s="0" t="n">
        <v>185.5</v>
      </c>
      <c r="J6454" s="16" t="s">
        <v>232</v>
      </c>
      <c r="K6454" s="0" t="str">
        <f aca="false">IFERROR(IF(VLOOKUP($C6454,薬効分類マスタ!$A$2:$E$180,5,FALSE())=0,"",VLOOKUP($C6454,薬効分類マスタ!$A$2:$E$180,5,FALSE())),"")</f>
        <v>抗菌薬</v>
      </c>
      <c r="L6454" s="17"/>
      <c r="M6454" s="16" t="n">
        <f aca="false">IF($K6454="","",IF($L6454&lt;&gt;"",$L6454,VLOOKUP($C6454,薬効分類マスタ!$A$2:$F$180,6,FALSE())))</f>
        <v>3</v>
      </c>
      <c r="N6454" s="0" t="str">
        <f aca="false">ASC(G6454)</f>
        <v>L-ｹﾌﾚｯｸｽ小児用顆粒</v>
      </c>
      <c r="O6454" s="0" t="str">
        <f aca="false">ASC(E6454)</f>
        <v>ｾﾌｧﾚｷｼﾝ</v>
      </c>
      <c r="P6454" s="16" t="n">
        <f aca="false">N(P6453)+IF($C6454=検索!$B$49,1,0)</f>
        <v>0</v>
      </c>
    </row>
    <row r="6455" customFormat="false" ht="15" hidden="false" customHeight="false" outlineLevel="0" collapsed="false">
      <c r="A6455" s="16" t="s">
        <v>221</v>
      </c>
      <c r="B6455" s="0" t="s">
        <v>14792</v>
      </c>
      <c r="C6455" s="0" t="n">
        <v>613</v>
      </c>
      <c r="D6455" s="0" t="str">
        <f aca="false">IFERROR(VLOOKUP($C6455,薬効分類マスタ!$A$2:$B$180,2,FALSE()),"未登録")</f>
        <v>主としてグラム陽性・陰性菌に作用するもの</v>
      </c>
      <c r="E6455" s="16" t="s">
        <v>14790</v>
      </c>
      <c r="F6455" s="16" t="s">
        <v>14793</v>
      </c>
      <c r="G6455" s="16" t="s">
        <v>14794</v>
      </c>
      <c r="I6455" s="0" t="n">
        <v>27.9</v>
      </c>
      <c r="K6455" s="0" t="str">
        <f aca="false">IFERROR(IF(VLOOKUP($C6455,薬効分類マスタ!$A$2:$E$180,5,FALSE())=0,"",VLOOKUP($C6455,薬効分類マスタ!$A$2:$E$180,5,FALSE())),"")</f>
        <v>抗菌薬</v>
      </c>
      <c r="L6455" s="17"/>
      <c r="M6455" s="16" t="n">
        <f aca="false">IF($K6455="","",IF($L6455&lt;&gt;"",$L6455,VLOOKUP($C6455,薬効分類マスタ!$A$2:$F$180,6,FALSE())))</f>
        <v>3</v>
      </c>
      <c r="N6455" s="0" t="str">
        <f aca="false">ASC(G6455)</f>
        <v>ｾﾌｧﾚｷｼﾝ500mg複合顆粒</v>
      </c>
      <c r="O6455" s="0" t="str">
        <f aca="false">ASC(E6455)</f>
        <v>ｾﾌｧﾚｷｼﾝ</v>
      </c>
      <c r="P6455" s="16" t="n">
        <f aca="false">N(P6454)+IF($C6455=検索!$B$49,1,0)</f>
        <v>0</v>
      </c>
    </row>
    <row r="6456" customFormat="false" ht="15" hidden="false" customHeight="false" outlineLevel="0" collapsed="false">
      <c r="A6456" s="16" t="s">
        <v>221</v>
      </c>
      <c r="B6456" s="0" t="s">
        <v>14795</v>
      </c>
      <c r="C6456" s="0" t="n">
        <v>613</v>
      </c>
      <c r="D6456" s="0" t="str">
        <f aca="false">IFERROR(VLOOKUP($C6456,薬効分類マスタ!$A$2:$B$180,2,FALSE()),"未登録")</f>
        <v>主としてグラム陽性・陰性菌に作用するもの</v>
      </c>
      <c r="E6456" s="16" t="s">
        <v>14790</v>
      </c>
      <c r="F6456" s="16" t="s">
        <v>14793</v>
      </c>
      <c r="G6456" s="16" t="s">
        <v>14796</v>
      </c>
      <c r="H6456" s="16" t="s">
        <v>238</v>
      </c>
      <c r="I6456" s="0" t="n">
        <v>127.2</v>
      </c>
      <c r="J6456" s="16" t="s">
        <v>232</v>
      </c>
      <c r="K6456" s="0" t="str">
        <f aca="false">IFERROR(IF(VLOOKUP($C6456,薬効分類マスタ!$A$2:$E$180,5,FALSE())=0,"",VLOOKUP($C6456,薬効分類マスタ!$A$2:$E$180,5,FALSE())),"")</f>
        <v>抗菌薬</v>
      </c>
      <c r="L6456" s="17"/>
      <c r="M6456" s="16" t="n">
        <f aca="false">IF($K6456="","",IF($L6456&lt;&gt;"",$L6456,VLOOKUP($C6456,薬効分類マスタ!$A$2:$F$180,6,FALSE())))</f>
        <v>3</v>
      </c>
      <c r="N6456" s="0" t="str">
        <f aca="false">ASC(G6456)</f>
        <v>L-ｹﾌﾚｯｸｽ顆粒</v>
      </c>
      <c r="O6456" s="0" t="str">
        <f aca="false">ASC(E6456)</f>
        <v>ｾﾌｧﾚｷｼﾝ</v>
      </c>
      <c r="P6456" s="16" t="n">
        <f aca="false">N(P6455)+IF($C6456=検索!$B$49,1,0)</f>
        <v>0</v>
      </c>
    </row>
    <row r="6457" customFormat="false" ht="15" hidden="false" customHeight="false" outlineLevel="0" collapsed="false">
      <c r="A6457" s="16" t="s">
        <v>221</v>
      </c>
      <c r="B6457" s="0" t="s">
        <v>14797</v>
      </c>
      <c r="C6457" s="0" t="n">
        <v>613</v>
      </c>
      <c r="D6457" s="0" t="str">
        <f aca="false">IFERROR(VLOOKUP($C6457,薬効分類マスタ!$A$2:$B$180,2,FALSE()),"未登録")</f>
        <v>主としてグラム陽性・陰性菌に作用するもの</v>
      </c>
      <c r="E6457" s="16" t="s">
        <v>14790</v>
      </c>
      <c r="F6457" s="16" t="s">
        <v>639</v>
      </c>
      <c r="G6457" s="16" t="s">
        <v>14798</v>
      </c>
      <c r="H6457" s="16" t="s">
        <v>2960</v>
      </c>
      <c r="I6457" s="0" t="n">
        <v>31.5</v>
      </c>
      <c r="K6457" s="0" t="str">
        <f aca="false">IFERROR(IF(VLOOKUP($C6457,薬効分類マスタ!$A$2:$E$180,5,FALSE())=0,"",VLOOKUP($C6457,薬効分類マスタ!$A$2:$E$180,5,FALSE())),"")</f>
        <v>抗菌薬</v>
      </c>
      <c r="L6457" s="17"/>
      <c r="M6457" s="16" t="n">
        <f aca="false">IF($K6457="","",IF($L6457&lt;&gt;"",$L6457,VLOOKUP($C6457,薬効分類マスタ!$A$2:$F$180,6,FALSE())))</f>
        <v>3</v>
      </c>
      <c r="N6457" s="0" t="str">
        <f aca="false">ASC(G6457)</f>
        <v>ﾗﾘｷｼﾝ錠250mg</v>
      </c>
      <c r="O6457" s="0" t="str">
        <f aca="false">ASC(E6457)</f>
        <v>ｾﾌｧﾚｷｼﾝ</v>
      </c>
      <c r="P6457" s="16" t="n">
        <f aca="false">N(P6456)+IF($C6457=検索!$B$49,1,0)</f>
        <v>0</v>
      </c>
    </row>
    <row r="6458" customFormat="false" ht="15" hidden="false" customHeight="false" outlineLevel="0" collapsed="false">
      <c r="A6458" s="16" t="s">
        <v>221</v>
      </c>
      <c r="B6458" s="0" t="s">
        <v>14799</v>
      </c>
      <c r="C6458" s="0" t="n">
        <v>613</v>
      </c>
      <c r="D6458" s="0" t="str">
        <f aca="false">IFERROR(VLOOKUP($C6458,薬効分類マスタ!$A$2:$B$180,2,FALSE()),"未登録")</f>
        <v>主としてグラム陽性・陰性菌に作用するもの</v>
      </c>
      <c r="E6458" s="16" t="s">
        <v>14790</v>
      </c>
      <c r="F6458" s="16" t="s">
        <v>639</v>
      </c>
      <c r="G6458" s="16" t="s">
        <v>14800</v>
      </c>
      <c r="H6458" s="16" t="s">
        <v>536</v>
      </c>
      <c r="I6458" s="0" t="n">
        <v>31.5</v>
      </c>
      <c r="K6458" s="0" t="str">
        <f aca="false">IFERROR(IF(VLOOKUP($C6458,薬効分類マスタ!$A$2:$E$180,5,FALSE())=0,"",VLOOKUP($C6458,薬効分類マスタ!$A$2:$E$180,5,FALSE())),"")</f>
        <v>抗菌薬</v>
      </c>
      <c r="L6458" s="17"/>
      <c r="M6458" s="16" t="n">
        <f aca="false">IF($K6458="","",IF($L6458&lt;&gt;"",$L6458,VLOOKUP($C6458,薬効分類マスタ!$A$2:$F$180,6,FALSE())))</f>
        <v>3</v>
      </c>
      <c r="N6458" s="0" t="str">
        <f aca="false">ASC(G6458)</f>
        <v>ｾﾌｧﾚｷｼﾝ錠250mg｢日医工｣</v>
      </c>
      <c r="O6458" s="0" t="str">
        <f aca="false">ASC(E6458)</f>
        <v>ｾﾌｧﾚｷｼﾝ</v>
      </c>
      <c r="P6458" s="16" t="n">
        <f aca="false">N(P6457)+IF($C6458=検索!$B$49,1,0)</f>
        <v>0</v>
      </c>
    </row>
    <row r="6459" customFormat="false" ht="15" hidden="false" customHeight="false" outlineLevel="0" collapsed="false">
      <c r="A6459" s="16" t="s">
        <v>221</v>
      </c>
      <c r="B6459" s="0" t="s">
        <v>14801</v>
      </c>
      <c r="C6459" s="0" t="n">
        <v>613</v>
      </c>
      <c r="D6459" s="0" t="str">
        <f aca="false">IFERROR(VLOOKUP($C6459,薬効分類マスタ!$A$2:$B$180,2,FALSE()),"未登録")</f>
        <v>主としてグラム陽性・陰性菌に作用するもの</v>
      </c>
      <c r="E6459" s="16" t="s">
        <v>14790</v>
      </c>
      <c r="F6459" s="16" t="s">
        <v>908</v>
      </c>
      <c r="G6459" s="16" t="s">
        <v>14802</v>
      </c>
      <c r="H6459" s="16" t="s">
        <v>533</v>
      </c>
      <c r="I6459" s="0" t="n">
        <v>31.5</v>
      </c>
      <c r="K6459" s="0" t="str">
        <f aca="false">IFERROR(IF(VLOOKUP($C6459,薬効分類マスタ!$A$2:$E$180,5,FALSE())=0,"",VLOOKUP($C6459,薬効分類マスタ!$A$2:$E$180,5,FALSE())),"")</f>
        <v>抗菌薬</v>
      </c>
      <c r="L6459" s="17"/>
      <c r="M6459" s="16" t="n">
        <f aca="false">IF($K6459="","",IF($L6459&lt;&gt;"",$L6459,VLOOKUP($C6459,薬効分類マスタ!$A$2:$F$180,6,FALSE())))</f>
        <v>3</v>
      </c>
      <c r="N6459" s="0" t="str">
        <f aca="false">ASC(G6459)</f>
        <v>ｾﾌｧﾚｷｼﾝｶﾌﾟｾﾙ250mg｢ﾄｰﾜ｣</v>
      </c>
      <c r="O6459" s="0" t="str">
        <f aca="false">ASC(E6459)</f>
        <v>ｾﾌｧﾚｷｼﾝ</v>
      </c>
      <c r="P6459" s="16" t="n">
        <f aca="false">N(P6458)+IF($C6459=検索!$B$49,1,0)</f>
        <v>0</v>
      </c>
    </row>
    <row r="6460" customFormat="false" ht="15" hidden="false" customHeight="false" outlineLevel="0" collapsed="false">
      <c r="A6460" s="16" t="s">
        <v>221</v>
      </c>
      <c r="B6460" s="0" t="s">
        <v>14803</v>
      </c>
      <c r="C6460" s="0" t="n">
        <v>613</v>
      </c>
      <c r="D6460" s="0" t="str">
        <f aca="false">IFERROR(VLOOKUP($C6460,薬効分類マスタ!$A$2:$B$180,2,FALSE()),"未登録")</f>
        <v>主としてグラム陽性・陰性菌に作用するもの</v>
      </c>
      <c r="E6460" s="16" t="s">
        <v>14790</v>
      </c>
      <c r="F6460" s="16" t="s">
        <v>908</v>
      </c>
      <c r="G6460" s="16" t="s">
        <v>14804</v>
      </c>
      <c r="H6460" s="16" t="s">
        <v>238</v>
      </c>
      <c r="I6460" s="0" t="n">
        <v>31.5</v>
      </c>
      <c r="J6460" s="16" t="s">
        <v>232</v>
      </c>
      <c r="K6460" s="0" t="str">
        <f aca="false">IFERROR(IF(VLOOKUP($C6460,薬効分類マスタ!$A$2:$E$180,5,FALSE())=0,"",VLOOKUP($C6460,薬効分類マスタ!$A$2:$E$180,5,FALSE())),"")</f>
        <v>抗菌薬</v>
      </c>
      <c r="L6460" s="17"/>
      <c r="M6460" s="16" t="n">
        <f aca="false">IF($K6460="","",IF($L6460&lt;&gt;"",$L6460,VLOOKUP($C6460,薬効分類マスタ!$A$2:$F$180,6,FALSE())))</f>
        <v>3</v>
      </c>
      <c r="N6460" s="0" t="str">
        <f aca="false">ASC(G6460)</f>
        <v>ｹﾌﾚｯｸｽｶﾌﾟｾﾙ250mg</v>
      </c>
      <c r="O6460" s="0" t="str">
        <f aca="false">ASC(E6460)</f>
        <v>ｾﾌｧﾚｷｼﾝ</v>
      </c>
      <c r="P6460" s="16" t="n">
        <f aca="false">N(P6459)+IF($C6460=検索!$B$49,1,0)</f>
        <v>0</v>
      </c>
    </row>
    <row r="6461" customFormat="false" ht="15" hidden="false" customHeight="false" outlineLevel="0" collapsed="false">
      <c r="A6461" s="16" t="s">
        <v>221</v>
      </c>
      <c r="B6461" s="0" t="s">
        <v>14805</v>
      </c>
      <c r="C6461" s="0" t="n">
        <v>613</v>
      </c>
      <c r="D6461" s="0" t="str">
        <f aca="false">IFERROR(VLOOKUP($C6461,薬効分類マスタ!$A$2:$B$180,2,FALSE()),"未登録")</f>
        <v>主としてグラム陽性・陰性菌に作用するもの</v>
      </c>
      <c r="E6461" s="16" t="s">
        <v>14790</v>
      </c>
      <c r="F6461" s="16" t="s">
        <v>14746</v>
      </c>
      <c r="G6461" s="16" t="s">
        <v>14806</v>
      </c>
      <c r="I6461" s="0" t="n">
        <v>24.2</v>
      </c>
      <c r="K6461" s="0" t="str">
        <f aca="false">IFERROR(IF(VLOOKUP($C6461,薬効分類マスタ!$A$2:$E$180,5,FALSE())=0,"",VLOOKUP($C6461,薬効分類マスタ!$A$2:$E$180,5,FALSE())),"")</f>
        <v>抗菌薬</v>
      </c>
      <c r="L6461" s="17"/>
      <c r="M6461" s="16" t="n">
        <f aca="false">IF($K6461="","",IF($L6461&lt;&gt;"",$L6461,VLOOKUP($C6461,薬効分類マスタ!$A$2:$F$180,6,FALSE())))</f>
        <v>3</v>
      </c>
      <c r="N6461" s="0" t="str">
        <f aca="false">ASC(G6461)</f>
        <v>ｾﾌｧﾚｷｼﾝ100mgｼﾛｯﾌﾟ用</v>
      </c>
      <c r="O6461" s="0" t="str">
        <f aca="false">ASC(E6461)</f>
        <v>ｾﾌｧﾚｷｼﾝ</v>
      </c>
      <c r="P6461" s="16" t="n">
        <f aca="false">N(P6460)+IF($C6461=検索!$B$49,1,0)</f>
        <v>0</v>
      </c>
    </row>
    <row r="6462" customFormat="false" ht="15" hidden="false" customHeight="false" outlineLevel="0" collapsed="false">
      <c r="A6462" s="16" t="s">
        <v>221</v>
      </c>
      <c r="B6462" s="0" t="s">
        <v>14807</v>
      </c>
      <c r="C6462" s="0" t="n">
        <v>613</v>
      </c>
      <c r="D6462" s="0" t="str">
        <f aca="false">IFERROR(VLOOKUP($C6462,薬効分類マスタ!$A$2:$B$180,2,FALSE()),"未登録")</f>
        <v>主としてグラム陽性・陰性菌に作用するもの</v>
      </c>
      <c r="E6462" s="16" t="s">
        <v>14790</v>
      </c>
      <c r="F6462" s="16" t="s">
        <v>14746</v>
      </c>
      <c r="G6462" s="16" t="s">
        <v>14808</v>
      </c>
      <c r="H6462" s="16" t="s">
        <v>238</v>
      </c>
      <c r="I6462" s="0" t="n">
        <v>36.3</v>
      </c>
      <c r="J6462" s="16" t="s">
        <v>232</v>
      </c>
      <c r="K6462" s="0" t="str">
        <f aca="false">IFERROR(IF(VLOOKUP($C6462,薬効分類マスタ!$A$2:$E$180,5,FALSE())=0,"",VLOOKUP($C6462,薬効分類マスタ!$A$2:$E$180,5,FALSE())),"")</f>
        <v>抗菌薬</v>
      </c>
      <c r="L6462" s="17"/>
      <c r="M6462" s="16" t="n">
        <f aca="false">IF($K6462="","",IF($L6462&lt;&gt;"",$L6462,VLOOKUP($C6462,薬効分類マスタ!$A$2:$F$180,6,FALSE())))</f>
        <v>3</v>
      </c>
      <c r="N6462" s="0" t="str">
        <f aca="false">ASC(G6462)</f>
        <v>ｹﾌﾚｯｸｽｼﾛｯﾌﾟ用細粒100</v>
      </c>
      <c r="O6462" s="0" t="str">
        <f aca="false">ASC(E6462)</f>
        <v>ｾﾌｧﾚｷｼﾝ</v>
      </c>
      <c r="P6462" s="16" t="n">
        <f aca="false">N(P6461)+IF($C6462=検索!$B$49,1,0)</f>
        <v>0</v>
      </c>
    </row>
    <row r="6463" customFormat="false" ht="15" hidden="false" customHeight="false" outlineLevel="0" collapsed="false">
      <c r="A6463" s="16" t="s">
        <v>221</v>
      </c>
      <c r="B6463" s="0" t="s">
        <v>14809</v>
      </c>
      <c r="C6463" s="0" t="n">
        <v>613</v>
      </c>
      <c r="D6463" s="0" t="str">
        <f aca="false">IFERROR(VLOOKUP($C6463,薬効分類マスタ!$A$2:$B$180,2,FALSE()),"未登録")</f>
        <v>主としてグラム陽性・陰性菌に作用するもの</v>
      </c>
      <c r="E6463" s="16" t="s">
        <v>14790</v>
      </c>
      <c r="F6463" s="16" t="s">
        <v>14753</v>
      </c>
      <c r="G6463" s="16" t="s">
        <v>14810</v>
      </c>
      <c r="H6463" s="16" t="s">
        <v>238</v>
      </c>
      <c r="I6463" s="0" t="n">
        <v>45.5</v>
      </c>
      <c r="J6463" s="16" t="s">
        <v>232</v>
      </c>
      <c r="K6463" s="0" t="str">
        <f aca="false">IFERROR(IF(VLOOKUP($C6463,薬効分類マスタ!$A$2:$E$180,5,FALSE())=0,"",VLOOKUP($C6463,薬効分類マスタ!$A$2:$E$180,5,FALSE())),"")</f>
        <v>抗菌薬</v>
      </c>
      <c r="L6463" s="17"/>
      <c r="M6463" s="16" t="n">
        <f aca="false">IF($K6463="","",IF($L6463&lt;&gt;"",$L6463,VLOOKUP($C6463,薬効分類マスタ!$A$2:$F$180,6,FALSE())))</f>
        <v>3</v>
      </c>
      <c r="N6463" s="0" t="str">
        <f aca="false">ASC(G6463)</f>
        <v>ｹﾌﾚｯｸｽｼﾛｯﾌﾟ用細粒200</v>
      </c>
      <c r="O6463" s="0" t="str">
        <f aca="false">ASC(E6463)</f>
        <v>ｾﾌｧﾚｷｼﾝ</v>
      </c>
      <c r="P6463" s="16" t="n">
        <f aca="false">N(P6462)+IF($C6463=検索!$B$49,1,0)</f>
        <v>0</v>
      </c>
    </row>
    <row r="6464" customFormat="false" ht="15" hidden="false" customHeight="false" outlineLevel="0" collapsed="false">
      <c r="A6464" s="16" t="s">
        <v>221</v>
      </c>
      <c r="B6464" s="0" t="s">
        <v>14811</v>
      </c>
      <c r="C6464" s="0" t="n">
        <v>613</v>
      </c>
      <c r="D6464" s="0" t="str">
        <f aca="false">IFERROR(VLOOKUP($C6464,薬効分類マスタ!$A$2:$B$180,2,FALSE()),"未登録")</f>
        <v>主としてグラム陽性・陰性菌に作用するもの</v>
      </c>
      <c r="E6464" s="16" t="s">
        <v>14790</v>
      </c>
      <c r="F6464" s="16" t="s">
        <v>14753</v>
      </c>
      <c r="G6464" s="16" t="s">
        <v>14812</v>
      </c>
      <c r="H6464" s="16" t="s">
        <v>2960</v>
      </c>
      <c r="I6464" s="0" t="n">
        <v>38.1</v>
      </c>
      <c r="K6464" s="0" t="str">
        <f aca="false">IFERROR(IF(VLOOKUP($C6464,薬効分類マスタ!$A$2:$E$180,5,FALSE())=0,"",VLOOKUP($C6464,薬効分類マスタ!$A$2:$E$180,5,FALSE())),"")</f>
        <v>抗菌薬</v>
      </c>
      <c r="L6464" s="17"/>
      <c r="M6464" s="16" t="n">
        <f aca="false">IF($K6464="","",IF($L6464&lt;&gt;"",$L6464,VLOOKUP($C6464,薬効分類マスタ!$A$2:$F$180,6,FALSE())))</f>
        <v>3</v>
      </c>
      <c r="N6464" s="0" t="str">
        <f aca="false">ASC(G6464)</f>
        <v>ﾗﾘｷｼﾝﾄﾞﾗｲｼﾛｯﾌﾟ小児用20%</v>
      </c>
      <c r="O6464" s="0" t="str">
        <f aca="false">ASC(E6464)</f>
        <v>ｾﾌｧﾚｷｼﾝ</v>
      </c>
      <c r="P6464" s="16" t="n">
        <f aca="false">N(P6463)+IF($C6464=検索!$B$49,1,0)</f>
        <v>0</v>
      </c>
    </row>
    <row r="6465" customFormat="false" ht="15" hidden="false" customHeight="false" outlineLevel="0" collapsed="false">
      <c r="A6465" s="16" t="s">
        <v>221</v>
      </c>
      <c r="B6465" s="0" t="s">
        <v>14813</v>
      </c>
      <c r="C6465" s="0" t="n">
        <v>613</v>
      </c>
      <c r="D6465" s="0" t="str">
        <f aca="false">IFERROR(VLOOKUP($C6465,薬効分類マスタ!$A$2:$B$180,2,FALSE()),"未登録")</f>
        <v>主としてグラム陽性・陰性菌に作用するもの</v>
      </c>
      <c r="E6465" s="16" t="s">
        <v>14790</v>
      </c>
      <c r="F6465" s="16" t="s">
        <v>14793</v>
      </c>
      <c r="G6465" s="16" t="s">
        <v>14814</v>
      </c>
      <c r="I6465" s="0" t="n">
        <v>18.9</v>
      </c>
      <c r="K6465" s="0" t="str">
        <f aca="false">IFERROR(IF(VLOOKUP($C6465,薬効分類マスタ!$A$2:$E$180,5,FALSE())=0,"",VLOOKUP($C6465,薬効分類マスタ!$A$2:$E$180,5,FALSE())),"")</f>
        <v>抗菌薬</v>
      </c>
      <c r="L6465" s="17"/>
      <c r="M6465" s="16" t="n">
        <f aca="false">IF($K6465="","",IF($L6465&lt;&gt;"",$L6465,VLOOKUP($C6465,薬効分類マスタ!$A$2:$F$180,6,FALSE())))</f>
        <v>3</v>
      </c>
      <c r="N6465" s="0" t="str">
        <f aca="false">ASC(G6465)</f>
        <v>ｾﾌｧﾚｷｼﾝ500mgｼﾛｯﾌﾟ用</v>
      </c>
      <c r="O6465" s="0" t="str">
        <f aca="false">ASC(E6465)</f>
        <v>ｾﾌｧﾚｷｼﾝ</v>
      </c>
      <c r="P6465" s="16" t="n">
        <f aca="false">N(P6464)+IF($C6465=検索!$B$49,1,0)</f>
        <v>0</v>
      </c>
    </row>
    <row r="6466" customFormat="false" ht="15" hidden="false" customHeight="false" outlineLevel="0" collapsed="false">
      <c r="A6466" s="16" t="s">
        <v>221</v>
      </c>
      <c r="B6466" s="0" t="s">
        <v>14815</v>
      </c>
      <c r="C6466" s="0" t="n">
        <v>613</v>
      </c>
      <c r="D6466" s="0" t="str">
        <f aca="false">IFERROR(VLOOKUP($C6466,薬効分類マスタ!$A$2:$B$180,2,FALSE()),"未登録")</f>
        <v>主としてグラム陽性・陰性菌に作用するもの</v>
      </c>
      <c r="E6466" s="16" t="s">
        <v>14816</v>
      </c>
      <c r="F6466" s="16" t="s">
        <v>14746</v>
      </c>
      <c r="G6466" s="16" t="s">
        <v>14817</v>
      </c>
      <c r="I6466" s="0" t="n">
        <v>44.3</v>
      </c>
      <c r="K6466" s="0" t="str">
        <f aca="false">IFERROR(IF(VLOOKUP($C6466,薬効分類マスタ!$A$2:$E$180,5,FALSE())=0,"",VLOOKUP($C6466,薬効分類マスタ!$A$2:$E$180,5,FALSE())),"")</f>
        <v>抗菌薬</v>
      </c>
      <c r="L6466" s="17"/>
      <c r="M6466" s="16" t="n">
        <f aca="false">IF($K6466="","",IF($L6466&lt;&gt;"",$L6466,VLOOKUP($C6466,薬効分類マスタ!$A$2:$F$180,6,FALSE())))</f>
        <v>3</v>
      </c>
      <c r="N6466" s="0" t="str">
        <f aca="false">ASC(G6466)</f>
        <v>ｾﾌｧｸﾛﾙ100mg細粒</v>
      </c>
      <c r="O6466" s="0" t="str">
        <f aca="false">ASC(E6466)</f>
        <v>ｾﾌｧｸﾛﾙ</v>
      </c>
      <c r="P6466" s="16" t="n">
        <f aca="false">N(P6465)+IF($C6466=検索!$B$49,1,0)</f>
        <v>0</v>
      </c>
    </row>
    <row r="6467" customFormat="false" ht="15" hidden="false" customHeight="false" outlineLevel="0" collapsed="false">
      <c r="A6467" s="16" t="s">
        <v>221</v>
      </c>
      <c r="B6467" s="0" t="s">
        <v>14818</v>
      </c>
      <c r="C6467" s="0" t="n">
        <v>613</v>
      </c>
      <c r="D6467" s="0" t="str">
        <f aca="false">IFERROR(VLOOKUP($C6467,薬効分類マスタ!$A$2:$B$180,2,FALSE()),"未登録")</f>
        <v>主としてグラム陽性・陰性菌に作用するもの</v>
      </c>
      <c r="E6467" s="16" t="s">
        <v>14816</v>
      </c>
      <c r="F6467" s="16" t="s">
        <v>14746</v>
      </c>
      <c r="G6467" s="16" t="s">
        <v>14819</v>
      </c>
      <c r="H6467" s="16" t="s">
        <v>238</v>
      </c>
      <c r="I6467" s="0" t="n">
        <v>44.3</v>
      </c>
      <c r="J6467" s="16" t="s">
        <v>232</v>
      </c>
      <c r="K6467" s="0" t="str">
        <f aca="false">IFERROR(IF(VLOOKUP($C6467,薬効分類マスタ!$A$2:$E$180,5,FALSE())=0,"",VLOOKUP($C6467,薬効分類マスタ!$A$2:$E$180,5,FALSE())),"")</f>
        <v>抗菌薬</v>
      </c>
      <c r="L6467" s="17"/>
      <c r="M6467" s="16" t="n">
        <f aca="false">IF($K6467="","",IF($L6467&lt;&gt;"",$L6467,VLOOKUP($C6467,薬効分類マスタ!$A$2:$F$180,6,FALSE())))</f>
        <v>3</v>
      </c>
      <c r="N6467" s="0" t="str">
        <f aca="false">ASC(G6467)</f>
        <v>ｹﾌﾗｰﾙ細粒小児用100mg</v>
      </c>
      <c r="O6467" s="0" t="str">
        <f aca="false">ASC(E6467)</f>
        <v>ｾﾌｧｸﾛﾙ</v>
      </c>
      <c r="P6467" s="16" t="n">
        <f aca="false">N(P6466)+IF($C6467=検索!$B$49,1,0)</f>
        <v>0</v>
      </c>
    </row>
    <row r="6468" customFormat="false" ht="15" hidden="false" customHeight="false" outlineLevel="0" collapsed="false">
      <c r="A6468" s="16" t="s">
        <v>221</v>
      </c>
      <c r="B6468" s="0" t="s">
        <v>14820</v>
      </c>
      <c r="C6468" s="0" t="n">
        <v>613</v>
      </c>
      <c r="D6468" s="0" t="str">
        <f aca="false">IFERROR(VLOOKUP($C6468,薬効分類マスタ!$A$2:$B$180,2,FALSE()),"未登録")</f>
        <v>主としてグラム陽性・陰性菌に作用するもの</v>
      </c>
      <c r="E6468" s="16" t="s">
        <v>14816</v>
      </c>
      <c r="F6468" s="16" t="s">
        <v>14746</v>
      </c>
      <c r="G6468" s="16" t="s">
        <v>14821</v>
      </c>
      <c r="H6468" s="16" t="s">
        <v>1064</v>
      </c>
      <c r="I6468" s="0" t="n">
        <v>45</v>
      </c>
      <c r="K6468" s="0" t="str">
        <f aca="false">IFERROR(IF(VLOOKUP($C6468,薬効分類マスタ!$A$2:$E$180,5,FALSE())=0,"",VLOOKUP($C6468,薬効分類マスタ!$A$2:$E$180,5,FALSE())),"")</f>
        <v>抗菌薬</v>
      </c>
      <c r="L6468" s="17"/>
      <c r="M6468" s="16" t="n">
        <f aca="false">IF($K6468="","",IF($L6468&lt;&gt;"",$L6468,VLOOKUP($C6468,薬効分類マスタ!$A$2:$F$180,6,FALSE())))</f>
        <v>3</v>
      </c>
      <c r="N6468" s="0" t="str">
        <f aca="false">ASC(G6468)</f>
        <v>ｾﾌｧｸﾛﾙ細粒小児用10%｢JG｣</v>
      </c>
      <c r="O6468" s="0" t="str">
        <f aca="false">ASC(E6468)</f>
        <v>ｾﾌｧｸﾛﾙ</v>
      </c>
      <c r="P6468" s="16" t="n">
        <f aca="false">N(P6467)+IF($C6468=検索!$B$49,1,0)</f>
        <v>0</v>
      </c>
    </row>
    <row r="6469" customFormat="false" ht="15" hidden="false" customHeight="false" outlineLevel="0" collapsed="false">
      <c r="A6469" s="16" t="s">
        <v>221</v>
      </c>
      <c r="B6469" s="0" t="s">
        <v>14822</v>
      </c>
      <c r="C6469" s="0" t="n">
        <v>613</v>
      </c>
      <c r="D6469" s="0" t="str">
        <f aca="false">IFERROR(VLOOKUP($C6469,薬効分類マスタ!$A$2:$B$180,2,FALSE()),"未登録")</f>
        <v>主としてグラム陽性・陰性菌に作用するもの</v>
      </c>
      <c r="E6469" s="16" t="s">
        <v>14816</v>
      </c>
      <c r="F6469" s="16" t="s">
        <v>14746</v>
      </c>
      <c r="G6469" s="16" t="s">
        <v>14823</v>
      </c>
      <c r="H6469" s="16" t="s">
        <v>385</v>
      </c>
      <c r="I6469" s="0" t="n">
        <v>45</v>
      </c>
      <c r="K6469" s="0" t="str">
        <f aca="false">IFERROR(IF(VLOOKUP($C6469,薬効分類マスタ!$A$2:$E$180,5,FALSE())=0,"",VLOOKUP($C6469,薬効分類マスタ!$A$2:$E$180,5,FALSE())),"")</f>
        <v>抗菌薬</v>
      </c>
      <c r="L6469" s="17"/>
      <c r="M6469" s="16" t="n">
        <f aca="false">IF($K6469="","",IF($L6469&lt;&gt;"",$L6469,VLOOKUP($C6469,薬効分類マスタ!$A$2:$F$180,6,FALSE())))</f>
        <v>3</v>
      </c>
      <c r="N6469" s="0" t="str">
        <f aca="false">ASC(G6469)</f>
        <v>ｾﾌｧｸﾛﾙ細粒小児用10%｢SW｣</v>
      </c>
      <c r="O6469" s="0" t="str">
        <f aca="false">ASC(E6469)</f>
        <v>ｾﾌｧｸﾛﾙ</v>
      </c>
      <c r="P6469" s="16" t="n">
        <f aca="false">N(P6468)+IF($C6469=検索!$B$49,1,0)</f>
        <v>0</v>
      </c>
    </row>
    <row r="6470" customFormat="false" ht="15" hidden="false" customHeight="false" outlineLevel="0" collapsed="false">
      <c r="A6470" s="16" t="s">
        <v>221</v>
      </c>
      <c r="B6470" s="0" t="s">
        <v>14824</v>
      </c>
      <c r="C6470" s="0" t="n">
        <v>613</v>
      </c>
      <c r="D6470" s="0" t="str">
        <f aca="false">IFERROR(VLOOKUP($C6470,薬効分類マスタ!$A$2:$B$180,2,FALSE()),"未登録")</f>
        <v>主としてグラム陽性・陰性菌に作用するもの</v>
      </c>
      <c r="E6470" s="16" t="s">
        <v>14816</v>
      </c>
      <c r="F6470" s="16" t="s">
        <v>14753</v>
      </c>
      <c r="G6470" s="16" t="s">
        <v>14825</v>
      </c>
      <c r="I6470" s="0" t="n">
        <v>19.6</v>
      </c>
      <c r="K6470" s="0" t="str">
        <f aca="false">IFERROR(IF(VLOOKUP($C6470,薬効分類マスタ!$A$2:$E$180,5,FALSE())=0,"",VLOOKUP($C6470,薬効分類マスタ!$A$2:$E$180,5,FALSE())),"")</f>
        <v>抗菌薬</v>
      </c>
      <c r="L6470" s="17"/>
      <c r="M6470" s="16" t="n">
        <f aca="false">IF($K6470="","",IF($L6470&lt;&gt;"",$L6470,VLOOKUP($C6470,薬効分類マスタ!$A$2:$F$180,6,FALSE())))</f>
        <v>3</v>
      </c>
      <c r="N6470" s="0" t="str">
        <f aca="false">ASC(G6470)</f>
        <v>ｾﾌｧｸﾛﾙ200mg細粒</v>
      </c>
      <c r="O6470" s="0" t="str">
        <f aca="false">ASC(E6470)</f>
        <v>ｾﾌｧｸﾛﾙ</v>
      </c>
      <c r="P6470" s="16" t="n">
        <f aca="false">N(P6469)+IF($C6470=検索!$B$49,1,0)</f>
        <v>0</v>
      </c>
    </row>
    <row r="6471" customFormat="false" ht="15" hidden="false" customHeight="false" outlineLevel="0" collapsed="false">
      <c r="A6471" s="16" t="s">
        <v>221</v>
      </c>
      <c r="B6471" s="0" t="s">
        <v>14826</v>
      </c>
      <c r="C6471" s="0" t="n">
        <v>613</v>
      </c>
      <c r="D6471" s="0" t="str">
        <f aca="false">IFERROR(VLOOKUP($C6471,薬効分類マスタ!$A$2:$B$180,2,FALSE()),"未登録")</f>
        <v>主としてグラム陽性・陰性菌に作用するもの</v>
      </c>
      <c r="E6471" s="16" t="s">
        <v>14816</v>
      </c>
      <c r="F6471" s="16" t="s">
        <v>14827</v>
      </c>
      <c r="G6471" s="16" t="s">
        <v>14828</v>
      </c>
      <c r="H6471" s="16" t="s">
        <v>238</v>
      </c>
      <c r="I6471" s="0" t="n">
        <v>158.1</v>
      </c>
      <c r="J6471" s="16" t="s">
        <v>232</v>
      </c>
      <c r="K6471" s="0" t="str">
        <f aca="false">IFERROR(IF(VLOOKUP($C6471,薬効分類マスタ!$A$2:$E$180,5,FALSE())=0,"",VLOOKUP($C6471,薬効分類マスタ!$A$2:$E$180,5,FALSE())),"")</f>
        <v>抗菌薬</v>
      </c>
      <c r="L6471" s="17"/>
      <c r="M6471" s="16" t="n">
        <f aca="false">IF($K6471="","",IF($L6471&lt;&gt;"",$L6471,VLOOKUP($C6471,薬効分類マスタ!$A$2:$F$180,6,FALSE())))</f>
        <v>3</v>
      </c>
      <c r="N6471" s="0" t="str">
        <f aca="false">ASC(G6471)</f>
        <v>L-ｹﾌﾗｰﾙ顆粒</v>
      </c>
      <c r="O6471" s="0" t="str">
        <f aca="false">ASC(E6471)</f>
        <v>ｾﾌｧｸﾛﾙ</v>
      </c>
      <c r="P6471" s="16" t="n">
        <f aca="false">N(P6470)+IF($C6471=検索!$B$49,1,0)</f>
        <v>0</v>
      </c>
    </row>
    <row r="6472" customFormat="false" ht="15" hidden="false" customHeight="false" outlineLevel="0" collapsed="false">
      <c r="A6472" s="16" t="s">
        <v>221</v>
      </c>
      <c r="B6472" s="0" t="s">
        <v>14829</v>
      </c>
      <c r="C6472" s="0" t="n">
        <v>613</v>
      </c>
      <c r="D6472" s="0" t="str">
        <f aca="false">IFERROR(VLOOKUP($C6472,薬効分類マスタ!$A$2:$B$180,2,FALSE()),"未登録")</f>
        <v>主としてグラム陽性・陰性菌に作用するもの</v>
      </c>
      <c r="E6472" s="16" t="s">
        <v>14816</v>
      </c>
      <c r="F6472" s="16" t="s">
        <v>908</v>
      </c>
      <c r="G6472" s="16" t="s">
        <v>14830</v>
      </c>
      <c r="I6472" s="0" t="n">
        <v>54.7</v>
      </c>
      <c r="K6472" s="0" t="str">
        <f aca="false">IFERROR(IF(VLOOKUP($C6472,薬効分類マスタ!$A$2:$E$180,5,FALSE())=0,"",VLOOKUP($C6472,薬効分類マスタ!$A$2:$E$180,5,FALSE())),"")</f>
        <v>抗菌薬</v>
      </c>
      <c r="L6472" s="17"/>
      <c r="M6472" s="16" t="n">
        <f aca="false">IF($K6472="","",IF($L6472&lt;&gt;"",$L6472,VLOOKUP($C6472,薬効分類マスタ!$A$2:$F$180,6,FALSE())))</f>
        <v>3</v>
      </c>
      <c r="N6472" s="0" t="str">
        <f aca="false">ASC(G6472)</f>
        <v>ｾﾌｧｸﾛﾙ250mgｶﾌﾟｾﾙ</v>
      </c>
      <c r="O6472" s="0" t="str">
        <f aca="false">ASC(E6472)</f>
        <v>ｾﾌｧｸﾛﾙ</v>
      </c>
      <c r="P6472" s="16" t="n">
        <f aca="false">N(P6471)+IF($C6472=検索!$B$49,1,0)</f>
        <v>0</v>
      </c>
    </row>
    <row r="6473" customFormat="false" ht="15" hidden="false" customHeight="false" outlineLevel="0" collapsed="false">
      <c r="A6473" s="16" t="s">
        <v>221</v>
      </c>
      <c r="B6473" s="0" t="s">
        <v>14831</v>
      </c>
      <c r="C6473" s="0" t="n">
        <v>613</v>
      </c>
      <c r="D6473" s="0" t="str">
        <f aca="false">IFERROR(VLOOKUP($C6473,薬効分類マスタ!$A$2:$B$180,2,FALSE()),"未登録")</f>
        <v>主としてグラム陽性・陰性菌に作用するもの</v>
      </c>
      <c r="E6473" s="16" t="s">
        <v>14816</v>
      </c>
      <c r="F6473" s="16" t="s">
        <v>908</v>
      </c>
      <c r="G6473" s="16" t="s">
        <v>14832</v>
      </c>
      <c r="H6473" s="16" t="s">
        <v>238</v>
      </c>
      <c r="I6473" s="0" t="n">
        <v>54.7</v>
      </c>
      <c r="J6473" s="16" t="s">
        <v>232</v>
      </c>
      <c r="K6473" s="0" t="str">
        <f aca="false">IFERROR(IF(VLOOKUP($C6473,薬効分類マスタ!$A$2:$E$180,5,FALSE())=0,"",VLOOKUP($C6473,薬効分類マスタ!$A$2:$E$180,5,FALSE())),"")</f>
        <v>抗菌薬</v>
      </c>
      <c r="L6473" s="17"/>
      <c r="M6473" s="16" t="n">
        <f aca="false">IF($K6473="","",IF($L6473&lt;&gt;"",$L6473,VLOOKUP($C6473,薬効分類マスタ!$A$2:$F$180,6,FALSE())))</f>
        <v>3</v>
      </c>
      <c r="N6473" s="0" t="str">
        <f aca="false">ASC(G6473)</f>
        <v>ｹﾌﾗｰﾙｶﾌﾟｾﾙ250mg</v>
      </c>
      <c r="O6473" s="0" t="str">
        <f aca="false">ASC(E6473)</f>
        <v>ｾﾌｧｸﾛﾙ</v>
      </c>
      <c r="P6473" s="16" t="n">
        <f aca="false">N(P6472)+IF($C6473=検索!$B$49,1,0)</f>
        <v>0</v>
      </c>
    </row>
    <row r="6474" customFormat="false" ht="15" hidden="false" customHeight="false" outlineLevel="0" collapsed="false">
      <c r="A6474" s="16" t="s">
        <v>221</v>
      </c>
      <c r="B6474" s="0" t="s">
        <v>14833</v>
      </c>
      <c r="C6474" s="0" t="n">
        <v>613</v>
      </c>
      <c r="D6474" s="0" t="str">
        <f aca="false">IFERROR(VLOOKUP($C6474,薬効分類マスタ!$A$2:$B$180,2,FALSE()),"未登録")</f>
        <v>主としてグラム陽性・陰性菌に作用するもの</v>
      </c>
      <c r="E6474" s="16" t="s">
        <v>14816</v>
      </c>
      <c r="F6474" s="16" t="s">
        <v>908</v>
      </c>
      <c r="G6474" s="16" t="s">
        <v>14834</v>
      </c>
      <c r="H6474" s="16" t="s">
        <v>1067</v>
      </c>
      <c r="I6474" s="0" t="n">
        <v>54.7</v>
      </c>
      <c r="K6474" s="0" t="str">
        <f aca="false">IFERROR(IF(VLOOKUP($C6474,薬効分類マスタ!$A$2:$E$180,5,FALSE())=0,"",VLOOKUP($C6474,薬効分類マスタ!$A$2:$E$180,5,FALSE())),"")</f>
        <v>抗菌薬</v>
      </c>
      <c r="L6474" s="17"/>
      <c r="M6474" s="16" t="n">
        <f aca="false">IF($K6474="","",IF($L6474&lt;&gt;"",$L6474,VLOOKUP($C6474,薬効分類マスタ!$A$2:$F$180,6,FALSE())))</f>
        <v>3</v>
      </c>
      <c r="N6474" s="0" t="str">
        <f aca="false">ASC(G6474)</f>
        <v>ｾﾌｧｸﾛﾙｶﾌﾟｾﾙ250mg｢TCK｣</v>
      </c>
      <c r="O6474" s="0" t="str">
        <f aca="false">ASC(E6474)</f>
        <v>ｾﾌｧｸﾛﾙ</v>
      </c>
      <c r="P6474" s="16" t="n">
        <f aca="false">N(P6473)+IF($C6474=検索!$B$49,1,0)</f>
        <v>0</v>
      </c>
    </row>
    <row r="6475" customFormat="false" ht="15" hidden="false" customHeight="false" outlineLevel="0" collapsed="false">
      <c r="A6475" s="16" t="s">
        <v>221</v>
      </c>
      <c r="B6475" s="0" t="s">
        <v>14835</v>
      </c>
      <c r="C6475" s="0" t="n">
        <v>613</v>
      </c>
      <c r="D6475" s="0" t="str">
        <f aca="false">IFERROR(VLOOKUP($C6475,薬効分類マスタ!$A$2:$B$180,2,FALSE()),"未登録")</f>
        <v>主としてグラム陽性・陰性菌に作用するもの</v>
      </c>
      <c r="E6475" s="16" t="s">
        <v>14816</v>
      </c>
      <c r="F6475" s="16" t="s">
        <v>908</v>
      </c>
      <c r="G6475" s="16" t="s">
        <v>14836</v>
      </c>
      <c r="H6475" s="16" t="s">
        <v>533</v>
      </c>
      <c r="I6475" s="0" t="n">
        <v>54.7</v>
      </c>
      <c r="K6475" s="0" t="str">
        <f aca="false">IFERROR(IF(VLOOKUP($C6475,薬効分類マスタ!$A$2:$E$180,5,FALSE())=0,"",VLOOKUP($C6475,薬効分類マスタ!$A$2:$E$180,5,FALSE())),"")</f>
        <v>抗菌薬</v>
      </c>
      <c r="L6475" s="17"/>
      <c r="M6475" s="16" t="n">
        <f aca="false">IF($K6475="","",IF($L6475&lt;&gt;"",$L6475,VLOOKUP($C6475,薬効分類マスタ!$A$2:$F$180,6,FALSE())))</f>
        <v>3</v>
      </c>
      <c r="N6475" s="0" t="str">
        <f aca="false">ASC(G6475)</f>
        <v>ｾﾌｧｸﾛﾙｶﾌﾟｾﾙ250mg｢ﾄｰﾜ｣</v>
      </c>
      <c r="O6475" s="0" t="str">
        <f aca="false">ASC(E6475)</f>
        <v>ｾﾌｧｸﾛﾙ</v>
      </c>
      <c r="P6475" s="16" t="n">
        <f aca="false">N(P6474)+IF($C6475=検索!$B$49,1,0)</f>
        <v>0</v>
      </c>
    </row>
    <row r="6476" customFormat="false" ht="15" hidden="false" customHeight="false" outlineLevel="0" collapsed="false">
      <c r="A6476" s="16" t="s">
        <v>221</v>
      </c>
      <c r="B6476" s="0" t="s">
        <v>14837</v>
      </c>
      <c r="C6476" s="0" t="n">
        <v>613</v>
      </c>
      <c r="D6476" s="0" t="str">
        <f aca="false">IFERROR(VLOOKUP($C6476,薬効分類マスタ!$A$2:$B$180,2,FALSE()),"未登録")</f>
        <v>主としてグラム陽性・陰性菌に作用するもの</v>
      </c>
      <c r="E6476" s="16" t="s">
        <v>14816</v>
      </c>
      <c r="F6476" s="16" t="s">
        <v>908</v>
      </c>
      <c r="G6476" s="16" t="s">
        <v>14838</v>
      </c>
      <c r="H6476" s="16" t="s">
        <v>1064</v>
      </c>
      <c r="I6476" s="0" t="n">
        <v>54.7</v>
      </c>
      <c r="K6476" s="0" t="str">
        <f aca="false">IFERROR(IF(VLOOKUP($C6476,薬効分類マスタ!$A$2:$E$180,5,FALSE())=0,"",VLOOKUP($C6476,薬効分類マスタ!$A$2:$E$180,5,FALSE())),"")</f>
        <v>抗菌薬</v>
      </c>
      <c r="L6476" s="17"/>
      <c r="M6476" s="16" t="n">
        <f aca="false">IF($K6476="","",IF($L6476&lt;&gt;"",$L6476,VLOOKUP($C6476,薬効分類マスタ!$A$2:$F$180,6,FALSE())))</f>
        <v>3</v>
      </c>
      <c r="N6476" s="0" t="str">
        <f aca="false">ASC(G6476)</f>
        <v>ｾﾌｧｸﾛﾙｶﾌﾟｾﾙ250mg｢JG｣</v>
      </c>
      <c r="O6476" s="0" t="str">
        <f aca="false">ASC(E6476)</f>
        <v>ｾﾌｧｸﾛﾙ</v>
      </c>
      <c r="P6476" s="16" t="n">
        <f aca="false">N(P6475)+IF($C6476=検索!$B$49,1,0)</f>
        <v>0</v>
      </c>
    </row>
    <row r="6477" customFormat="false" ht="15" hidden="false" customHeight="false" outlineLevel="0" collapsed="false">
      <c r="A6477" s="16" t="s">
        <v>221</v>
      </c>
      <c r="B6477" s="0" t="s">
        <v>14839</v>
      </c>
      <c r="C6477" s="0" t="n">
        <v>613</v>
      </c>
      <c r="D6477" s="0" t="str">
        <f aca="false">IFERROR(VLOOKUP($C6477,薬効分類マスタ!$A$2:$B$180,2,FALSE()),"未登録")</f>
        <v>主としてグラム陽性・陰性菌に作用するもの</v>
      </c>
      <c r="E6477" s="16" t="s">
        <v>14840</v>
      </c>
      <c r="F6477" s="16" t="s">
        <v>14746</v>
      </c>
      <c r="G6477" s="16" t="s">
        <v>14841</v>
      </c>
      <c r="H6477" s="16" t="s">
        <v>309</v>
      </c>
      <c r="I6477" s="0" t="n">
        <v>28.9</v>
      </c>
      <c r="J6477" s="16" t="s">
        <v>232</v>
      </c>
      <c r="K6477" s="0" t="str">
        <f aca="false">IFERROR(IF(VLOOKUP($C6477,薬効分類マスタ!$A$2:$E$180,5,FALSE())=0,"",VLOOKUP($C6477,薬効分類マスタ!$A$2:$E$180,5,FALSE())),"")</f>
        <v>抗菌薬</v>
      </c>
      <c r="L6477" s="17"/>
      <c r="M6477" s="16" t="n">
        <f aca="false">IF($K6477="","",IF($L6477&lt;&gt;"",$L6477,VLOOKUP($C6477,薬効分類マスタ!$A$2:$F$180,6,FALSE())))</f>
        <v>3</v>
      </c>
      <c r="N6477" s="0" t="str">
        <f aca="false">ASC(G6477)</f>
        <v>ｵﾗｽﾎﾟｱ小児用ﾄﾞﾗｲｼﾛｯﾌﾟ10%</v>
      </c>
      <c r="O6477" s="0" t="str">
        <f aca="false">ASC(E6477)</f>
        <v>ｾﾌﾛｷｻｼﾞﾝ水和物</v>
      </c>
      <c r="P6477" s="16" t="n">
        <f aca="false">N(P6476)+IF($C6477=検索!$B$49,1,0)</f>
        <v>0</v>
      </c>
    </row>
    <row r="6478" customFormat="false" ht="15" hidden="false" customHeight="false" outlineLevel="0" collapsed="false">
      <c r="A6478" s="16" t="s">
        <v>221</v>
      </c>
      <c r="B6478" s="0" t="s">
        <v>14842</v>
      </c>
      <c r="C6478" s="0" t="n">
        <v>613</v>
      </c>
      <c r="D6478" s="0" t="str">
        <f aca="false">IFERROR(VLOOKUP($C6478,薬効分類マスタ!$A$2:$B$180,2,FALSE()),"未登録")</f>
        <v>主としてグラム陽性・陰性菌に作用するもの</v>
      </c>
      <c r="E6478" s="16" t="s">
        <v>14843</v>
      </c>
      <c r="F6478" s="16" t="s">
        <v>14844</v>
      </c>
      <c r="G6478" s="16" t="s">
        <v>14845</v>
      </c>
      <c r="H6478" s="16" t="s">
        <v>1064</v>
      </c>
      <c r="I6478" s="0" t="n">
        <v>40.6</v>
      </c>
      <c r="J6478" s="16" t="s">
        <v>232</v>
      </c>
      <c r="K6478" s="0" t="str">
        <f aca="false">IFERROR(IF(VLOOKUP($C6478,薬効分類マスタ!$A$2:$E$180,5,FALSE())=0,"",VLOOKUP($C6478,薬効分類マスタ!$A$2:$E$180,5,FALSE())),"")</f>
        <v>抗菌薬</v>
      </c>
      <c r="L6478" s="17"/>
      <c r="M6478" s="16" t="n">
        <f aca="false">IF($K6478="","",IF($L6478&lt;&gt;"",$L6478,VLOOKUP($C6478,薬効分類マスタ!$A$2:$F$180,6,FALSE())))</f>
        <v>3</v>
      </c>
      <c r="N6478" s="0" t="str">
        <f aca="false">ASC(G6478)</f>
        <v>ｾﾌｽﾊﾟﾝ細粒50mg</v>
      </c>
      <c r="O6478" s="0" t="str">
        <f aca="false">ASC(E6478)</f>
        <v>ｾﾌｨｷｼﾑ水和物</v>
      </c>
      <c r="P6478" s="16" t="n">
        <f aca="false">N(P6477)+IF($C6478=検索!$B$49,1,0)</f>
        <v>0</v>
      </c>
    </row>
    <row r="6479" customFormat="false" ht="15" hidden="false" customHeight="false" outlineLevel="0" collapsed="false">
      <c r="A6479" s="16" t="s">
        <v>221</v>
      </c>
      <c r="B6479" s="0" t="s">
        <v>14846</v>
      </c>
      <c r="C6479" s="0" t="n">
        <v>613</v>
      </c>
      <c r="D6479" s="0" t="str">
        <f aca="false">IFERROR(VLOOKUP($C6479,薬効分類マスタ!$A$2:$B$180,2,FALSE()),"未登録")</f>
        <v>主としてグラム陽性・陰性菌に作用するもの</v>
      </c>
      <c r="E6479" s="16" t="s">
        <v>14843</v>
      </c>
      <c r="F6479" s="16" t="s">
        <v>1783</v>
      </c>
      <c r="G6479" s="16" t="s">
        <v>14847</v>
      </c>
      <c r="H6479" s="16" t="s">
        <v>1064</v>
      </c>
      <c r="I6479" s="0" t="n">
        <v>87.4</v>
      </c>
      <c r="J6479" s="16" t="s">
        <v>232</v>
      </c>
      <c r="K6479" s="0" t="str">
        <f aca="false">IFERROR(IF(VLOOKUP($C6479,薬効分類マスタ!$A$2:$E$180,5,FALSE())=0,"",VLOOKUP($C6479,薬効分類マスタ!$A$2:$E$180,5,FALSE())),"")</f>
        <v>抗菌薬</v>
      </c>
      <c r="L6479" s="17"/>
      <c r="M6479" s="16" t="n">
        <f aca="false">IF($K6479="","",IF($L6479&lt;&gt;"",$L6479,VLOOKUP($C6479,薬効分類マスタ!$A$2:$F$180,6,FALSE())))</f>
        <v>3</v>
      </c>
      <c r="N6479" s="0" t="str">
        <f aca="false">ASC(G6479)</f>
        <v>ｾﾌｽﾊﾟﾝｶﾌﾟｾﾙ50mg</v>
      </c>
      <c r="O6479" s="0" t="str">
        <f aca="false">ASC(E6479)</f>
        <v>ｾﾌｨｷｼﾑ水和物</v>
      </c>
      <c r="P6479" s="16" t="n">
        <f aca="false">N(P6478)+IF($C6479=検索!$B$49,1,0)</f>
        <v>0</v>
      </c>
    </row>
    <row r="6480" customFormat="false" ht="15" hidden="false" customHeight="false" outlineLevel="0" collapsed="false">
      <c r="A6480" s="16" t="s">
        <v>221</v>
      </c>
      <c r="B6480" s="0" t="s">
        <v>14848</v>
      </c>
      <c r="C6480" s="0" t="n">
        <v>613</v>
      </c>
      <c r="D6480" s="0" t="str">
        <f aca="false">IFERROR(VLOOKUP($C6480,薬効分類マスタ!$A$2:$B$180,2,FALSE()),"未登録")</f>
        <v>主としてグラム陽性・陰性菌に作用するもの</v>
      </c>
      <c r="E6480" s="16" t="s">
        <v>14843</v>
      </c>
      <c r="F6480" s="16" t="s">
        <v>1123</v>
      </c>
      <c r="G6480" s="16" t="s">
        <v>14849</v>
      </c>
      <c r="H6480" s="16" t="s">
        <v>1064</v>
      </c>
      <c r="I6480" s="0" t="n">
        <v>69.6</v>
      </c>
      <c r="J6480" s="16" t="s">
        <v>232</v>
      </c>
      <c r="K6480" s="0" t="str">
        <f aca="false">IFERROR(IF(VLOOKUP($C6480,薬効分類マスタ!$A$2:$E$180,5,FALSE())=0,"",VLOOKUP($C6480,薬効分類マスタ!$A$2:$E$180,5,FALSE())),"")</f>
        <v>抗菌薬</v>
      </c>
      <c r="L6480" s="17"/>
      <c r="M6480" s="16" t="n">
        <f aca="false">IF($K6480="","",IF($L6480&lt;&gt;"",$L6480,VLOOKUP($C6480,薬効分類マスタ!$A$2:$F$180,6,FALSE())))</f>
        <v>3</v>
      </c>
      <c r="N6480" s="0" t="str">
        <f aca="false">ASC(G6480)</f>
        <v>ｾﾌｽﾊﾟﾝｶﾌﾟｾﾙ100mg</v>
      </c>
      <c r="O6480" s="0" t="str">
        <f aca="false">ASC(E6480)</f>
        <v>ｾﾌｨｷｼﾑ水和物</v>
      </c>
      <c r="P6480" s="16" t="n">
        <f aca="false">N(P6479)+IF($C6480=検索!$B$49,1,0)</f>
        <v>0</v>
      </c>
    </row>
    <row r="6481" customFormat="false" ht="15" hidden="false" customHeight="false" outlineLevel="0" collapsed="false">
      <c r="A6481" s="16" t="s">
        <v>221</v>
      </c>
      <c r="B6481" s="0" t="s">
        <v>14850</v>
      </c>
      <c r="C6481" s="0" t="n">
        <v>613</v>
      </c>
      <c r="D6481" s="0" t="str">
        <f aca="false">IFERROR(VLOOKUP($C6481,薬効分類マスタ!$A$2:$B$180,2,FALSE()),"未登録")</f>
        <v>主としてグラム陽性・陰性菌に作用するもの</v>
      </c>
      <c r="E6481" s="16" t="s">
        <v>14851</v>
      </c>
      <c r="F6481" s="16" t="s">
        <v>14753</v>
      </c>
      <c r="G6481" s="16" t="s">
        <v>14852</v>
      </c>
      <c r="H6481" s="16" t="s">
        <v>2960</v>
      </c>
      <c r="I6481" s="0" t="n">
        <v>189.4</v>
      </c>
      <c r="J6481" s="16" t="s">
        <v>232</v>
      </c>
      <c r="K6481" s="0" t="str">
        <f aca="false">IFERROR(IF(VLOOKUP($C6481,薬効分類マスタ!$A$2:$E$180,5,FALSE())=0,"",VLOOKUP($C6481,薬効分類マスタ!$A$2:$E$180,5,FALSE())),"")</f>
        <v>抗菌薬</v>
      </c>
      <c r="L6481" s="17"/>
      <c r="M6481" s="16" t="n">
        <f aca="false">IF($K6481="","",IF($L6481&lt;&gt;"",$L6481,VLOOKUP($C6481,薬効分類マスタ!$A$2:$F$180,6,FALSE())))</f>
        <v>3</v>
      </c>
      <c r="N6481" s="0" t="str">
        <f aca="false">ASC(G6481)</f>
        <v>ﾄﾐﾛﾝ細粒小児用20%</v>
      </c>
      <c r="O6481" s="0" t="str">
        <f aca="false">ASC(E6481)</f>
        <v>ｾﾌﾃﾗﾑ　ﾋﾟﾎﾞｷｼﾙ</v>
      </c>
      <c r="P6481" s="16" t="n">
        <f aca="false">N(P6480)+IF($C6481=検索!$B$49,1,0)</f>
        <v>0</v>
      </c>
    </row>
    <row r="6482" customFormat="false" ht="15" hidden="false" customHeight="false" outlineLevel="0" collapsed="false">
      <c r="A6482" s="16" t="s">
        <v>221</v>
      </c>
      <c r="B6482" s="0" t="s">
        <v>14853</v>
      </c>
      <c r="C6482" s="0" t="n">
        <v>613</v>
      </c>
      <c r="D6482" s="0" t="str">
        <f aca="false">IFERROR(VLOOKUP($C6482,薬効分類マスタ!$A$2:$B$180,2,FALSE()),"未登録")</f>
        <v>主としてグラム陽性・陰性菌に作用するもの</v>
      </c>
      <c r="E6482" s="16" t="s">
        <v>14851</v>
      </c>
      <c r="F6482" s="16" t="s">
        <v>411</v>
      </c>
      <c r="G6482" s="16" t="s">
        <v>14854</v>
      </c>
      <c r="H6482" s="16" t="s">
        <v>2960</v>
      </c>
      <c r="I6482" s="0" t="n">
        <v>31.8</v>
      </c>
      <c r="J6482" s="16" t="s">
        <v>232</v>
      </c>
      <c r="K6482" s="0" t="str">
        <f aca="false">IFERROR(IF(VLOOKUP($C6482,薬効分類マスタ!$A$2:$E$180,5,FALSE())=0,"",VLOOKUP($C6482,薬効分類マスタ!$A$2:$E$180,5,FALSE())),"")</f>
        <v>抗菌薬</v>
      </c>
      <c r="L6482" s="17"/>
      <c r="M6482" s="16" t="n">
        <f aca="false">IF($K6482="","",IF($L6482&lt;&gt;"",$L6482,VLOOKUP($C6482,薬効分類マスタ!$A$2:$F$180,6,FALSE())))</f>
        <v>3</v>
      </c>
      <c r="N6482" s="0" t="str">
        <f aca="false">ASC(G6482)</f>
        <v>ﾄﾐﾛﾝ錠50</v>
      </c>
      <c r="O6482" s="0" t="str">
        <f aca="false">ASC(E6482)</f>
        <v>ｾﾌﾃﾗﾑ　ﾋﾟﾎﾞｷｼﾙ</v>
      </c>
      <c r="P6482" s="16" t="n">
        <f aca="false">N(P6481)+IF($C6482=検索!$B$49,1,0)</f>
        <v>0</v>
      </c>
    </row>
    <row r="6483" customFormat="false" ht="15" hidden="false" customHeight="false" outlineLevel="0" collapsed="false">
      <c r="A6483" s="16" t="s">
        <v>221</v>
      </c>
      <c r="B6483" s="0" t="s">
        <v>14855</v>
      </c>
      <c r="C6483" s="0" t="n">
        <v>613</v>
      </c>
      <c r="D6483" s="0" t="str">
        <f aca="false">IFERROR(VLOOKUP($C6483,薬効分類マスタ!$A$2:$B$180,2,FALSE()),"未登録")</f>
        <v>主としてグラム陽性・陰性菌に作用するもの</v>
      </c>
      <c r="E6483" s="16" t="s">
        <v>14851</v>
      </c>
      <c r="F6483" s="16" t="s">
        <v>627</v>
      </c>
      <c r="G6483" s="16" t="s">
        <v>14856</v>
      </c>
      <c r="H6483" s="16" t="s">
        <v>2960</v>
      </c>
      <c r="I6483" s="0" t="n">
        <v>42.4</v>
      </c>
      <c r="J6483" s="16" t="s">
        <v>232</v>
      </c>
      <c r="K6483" s="0" t="str">
        <f aca="false">IFERROR(IF(VLOOKUP($C6483,薬効分類マスタ!$A$2:$E$180,5,FALSE())=0,"",VLOOKUP($C6483,薬効分類マスタ!$A$2:$E$180,5,FALSE())),"")</f>
        <v>抗菌薬</v>
      </c>
      <c r="L6483" s="17"/>
      <c r="M6483" s="16" t="n">
        <f aca="false">IF($K6483="","",IF($L6483&lt;&gt;"",$L6483,VLOOKUP($C6483,薬効分類マスタ!$A$2:$F$180,6,FALSE())))</f>
        <v>3</v>
      </c>
      <c r="N6483" s="0" t="str">
        <f aca="false">ASC(G6483)</f>
        <v>ﾄﾐﾛﾝ錠100</v>
      </c>
      <c r="O6483" s="0" t="str">
        <f aca="false">ASC(E6483)</f>
        <v>ｾﾌﾃﾗﾑ　ﾋﾟﾎﾞｷｼﾙ</v>
      </c>
      <c r="P6483" s="16" t="n">
        <f aca="false">N(P6482)+IF($C6483=検索!$B$49,1,0)</f>
        <v>0</v>
      </c>
    </row>
    <row r="6484" customFormat="false" ht="15" hidden="false" customHeight="false" outlineLevel="0" collapsed="false">
      <c r="A6484" s="16" t="s">
        <v>221</v>
      </c>
      <c r="B6484" s="0" t="s">
        <v>14857</v>
      </c>
      <c r="C6484" s="0" t="n">
        <v>613</v>
      </c>
      <c r="D6484" s="0" t="str">
        <f aca="false">IFERROR(VLOOKUP($C6484,薬効分類マスタ!$A$2:$B$180,2,FALSE()),"未登録")</f>
        <v>主としてグラム陽性・陰性菌に作用するもの</v>
      </c>
      <c r="E6484" s="16" t="s">
        <v>14858</v>
      </c>
      <c r="F6484" s="16" t="s">
        <v>639</v>
      </c>
      <c r="G6484" s="16" t="s">
        <v>14859</v>
      </c>
      <c r="H6484" s="16" t="s">
        <v>351</v>
      </c>
      <c r="I6484" s="0" t="n">
        <v>62</v>
      </c>
      <c r="J6484" s="16" t="s">
        <v>232</v>
      </c>
      <c r="K6484" s="0" t="str">
        <f aca="false">IFERROR(IF(VLOOKUP($C6484,薬効分類マスタ!$A$2:$E$180,5,FALSE())=0,"",VLOOKUP($C6484,薬効分類マスタ!$A$2:$E$180,5,FALSE())),"")</f>
        <v>抗菌薬</v>
      </c>
      <c r="L6484" s="17"/>
      <c r="M6484" s="16" t="n">
        <f aca="false">IF($K6484="","",IF($L6484&lt;&gt;"",$L6484,VLOOKUP($C6484,薬効分類マスタ!$A$2:$F$180,6,FALSE())))</f>
        <v>3</v>
      </c>
      <c r="N6484" s="0" t="str">
        <f aca="false">ASC(G6484)</f>
        <v>ｵﾗｾﾌ錠250mg</v>
      </c>
      <c r="O6484" s="0" t="str">
        <f aca="false">ASC(E6484)</f>
        <v>ｾﾌﾛｷｼﾑ　ｱｷｾﾁﾙ</v>
      </c>
      <c r="P6484" s="16" t="n">
        <f aca="false">N(P6483)+IF($C6484=検索!$B$49,1,0)</f>
        <v>0</v>
      </c>
    </row>
    <row r="6485" customFormat="false" ht="15" hidden="false" customHeight="false" outlineLevel="0" collapsed="false">
      <c r="A6485" s="16" t="s">
        <v>221</v>
      </c>
      <c r="B6485" s="0" t="s">
        <v>14860</v>
      </c>
      <c r="C6485" s="0" t="n">
        <v>613</v>
      </c>
      <c r="D6485" s="0" t="str">
        <f aca="false">IFERROR(VLOOKUP($C6485,薬効分類マスタ!$A$2:$B$180,2,FALSE()),"未登録")</f>
        <v>主としてグラム陽性・陰性菌に作用するもの</v>
      </c>
      <c r="E6485" s="16" t="s">
        <v>14861</v>
      </c>
      <c r="F6485" s="16" t="s">
        <v>627</v>
      </c>
      <c r="G6485" s="16" t="s">
        <v>14862</v>
      </c>
      <c r="H6485" s="16" t="s">
        <v>1180</v>
      </c>
      <c r="I6485" s="0" t="n">
        <v>36.4</v>
      </c>
      <c r="J6485" s="16" t="s">
        <v>232</v>
      </c>
      <c r="K6485" s="0" t="str">
        <f aca="false">IFERROR(IF(VLOOKUP($C6485,薬効分類マスタ!$A$2:$E$180,5,FALSE())=0,"",VLOOKUP($C6485,薬効分類マスタ!$A$2:$E$180,5,FALSE())),"")</f>
        <v>抗菌薬</v>
      </c>
      <c r="L6485" s="17"/>
      <c r="M6485" s="16" t="n">
        <f aca="false">IF($K6485="","",IF($L6485&lt;&gt;"",$L6485,VLOOKUP($C6485,薬効分類マスタ!$A$2:$F$180,6,FALSE())))</f>
        <v>3</v>
      </c>
      <c r="N6485" s="0" t="str">
        <f aca="false">ASC(G6485)</f>
        <v>ﾊﾞﾅﾝ錠100mg</v>
      </c>
      <c r="O6485" s="0" t="str">
        <f aca="false">ASC(E6485)</f>
        <v>ｾﾌﾎﾟﾄﾞｷｼﾑ　ﾌﾟﾛｷｾﾁﾙ</v>
      </c>
      <c r="P6485" s="16" t="n">
        <f aca="false">N(P6484)+IF($C6485=検索!$B$49,1,0)</f>
        <v>0</v>
      </c>
    </row>
    <row r="6486" customFormat="false" ht="15" hidden="false" customHeight="false" outlineLevel="0" collapsed="false">
      <c r="A6486" s="16" t="s">
        <v>221</v>
      </c>
      <c r="B6486" s="0" t="s">
        <v>14863</v>
      </c>
      <c r="C6486" s="0" t="n">
        <v>613</v>
      </c>
      <c r="D6486" s="0" t="str">
        <f aca="false">IFERROR(VLOOKUP($C6486,薬効分類マスタ!$A$2:$B$180,2,FALSE()),"未登録")</f>
        <v>主としてグラム陽性・陰性菌に作用するもの</v>
      </c>
      <c r="E6486" s="16" t="s">
        <v>14861</v>
      </c>
      <c r="F6486" s="16" t="s">
        <v>627</v>
      </c>
      <c r="G6486" s="16" t="s">
        <v>14864</v>
      </c>
      <c r="H6486" s="16" t="s">
        <v>1064</v>
      </c>
      <c r="I6486" s="0" t="n">
        <v>28.1</v>
      </c>
      <c r="J6486" s="16" t="s">
        <v>239</v>
      </c>
      <c r="K6486" s="0" t="str">
        <f aca="false">IFERROR(IF(VLOOKUP($C6486,薬効分類マスタ!$A$2:$E$180,5,FALSE())=0,"",VLOOKUP($C6486,薬効分類マスタ!$A$2:$E$180,5,FALSE())),"")</f>
        <v>抗菌薬</v>
      </c>
      <c r="L6486" s="17"/>
      <c r="M6486" s="16" t="n">
        <f aca="false">IF($K6486="","",IF($L6486&lt;&gt;"",$L6486,VLOOKUP($C6486,薬効分類マスタ!$A$2:$F$180,6,FALSE())))</f>
        <v>3</v>
      </c>
      <c r="N6486" s="0" t="str">
        <f aca="false">ASC(G6486)</f>
        <v>ｾﾌﾎﾟﾄﾞｷｼﾑﾌﾟﾛｷｾﾁﾙ錠100mg｢JG｣</v>
      </c>
      <c r="O6486" s="0" t="str">
        <f aca="false">ASC(E6486)</f>
        <v>ｾﾌﾎﾟﾄﾞｷｼﾑ　ﾌﾟﾛｷｾﾁﾙ</v>
      </c>
      <c r="P6486" s="16" t="n">
        <f aca="false">N(P6485)+IF($C6486=検索!$B$49,1,0)</f>
        <v>0</v>
      </c>
    </row>
    <row r="6487" customFormat="false" ht="15" hidden="false" customHeight="false" outlineLevel="0" collapsed="false">
      <c r="A6487" s="16" t="s">
        <v>221</v>
      </c>
      <c r="B6487" s="0" t="s">
        <v>14865</v>
      </c>
      <c r="C6487" s="0" t="n">
        <v>613</v>
      </c>
      <c r="D6487" s="0" t="str">
        <f aca="false">IFERROR(VLOOKUP($C6487,薬効分類マスタ!$A$2:$B$180,2,FALSE()),"未登録")</f>
        <v>主としてグラム陽性・陰性菌に作用するもの</v>
      </c>
      <c r="E6487" s="16" t="s">
        <v>14861</v>
      </c>
      <c r="F6487" s="16" t="s">
        <v>627</v>
      </c>
      <c r="G6487" s="16" t="s">
        <v>14866</v>
      </c>
      <c r="H6487" s="16" t="s">
        <v>385</v>
      </c>
      <c r="I6487" s="0" t="n">
        <v>35.3</v>
      </c>
      <c r="J6487" s="16" t="s">
        <v>239</v>
      </c>
      <c r="K6487" s="0" t="str">
        <f aca="false">IFERROR(IF(VLOOKUP($C6487,薬効分類マスタ!$A$2:$E$180,5,FALSE())=0,"",VLOOKUP($C6487,薬効分類マスタ!$A$2:$E$180,5,FALSE())),"")</f>
        <v>抗菌薬</v>
      </c>
      <c r="L6487" s="17"/>
      <c r="M6487" s="16" t="n">
        <f aca="false">IF($K6487="","",IF($L6487&lt;&gt;"",$L6487,VLOOKUP($C6487,薬効分類マスタ!$A$2:$F$180,6,FALSE())))</f>
        <v>3</v>
      </c>
      <c r="N6487" s="0" t="str">
        <f aca="false">ASC(G6487)</f>
        <v>ｾﾌﾎﾟﾄﾞｷｼﾑﾌﾟﾛｷｾﾁﾙ錠100mg｢SW｣</v>
      </c>
      <c r="O6487" s="0" t="str">
        <f aca="false">ASC(E6487)</f>
        <v>ｾﾌﾎﾟﾄﾞｷｼﾑ　ﾌﾟﾛｷｾﾁﾙ</v>
      </c>
      <c r="P6487" s="16" t="n">
        <f aca="false">N(P6486)+IF($C6487=検索!$B$49,1,0)</f>
        <v>0</v>
      </c>
    </row>
    <row r="6488" customFormat="false" ht="15" hidden="false" customHeight="false" outlineLevel="0" collapsed="false">
      <c r="A6488" s="16" t="s">
        <v>221</v>
      </c>
      <c r="B6488" s="0" t="s">
        <v>14867</v>
      </c>
      <c r="C6488" s="0" t="n">
        <v>613</v>
      </c>
      <c r="D6488" s="0" t="str">
        <f aca="false">IFERROR(VLOOKUP($C6488,薬効分類マスタ!$A$2:$B$180,2,FALSE()),"未登録")</f>
        <v>主としてグラム陽性・陰性菌に作用するもの</v>
      </c>
      <c r="E6488" s="16" t="s">
        <v>14861</v>
      </c>
      <c r="F6488" s="16" t="s">
        <v>14844</v>
      </c>
      <c r="G6488" s="16" t="s">
        <v>14868</v>
      </c>
      <c r="H6488" s="16" t="s">
        <v>1180</v>
      </c>
      <c r="I6488" s="0" t="n">
        <v>24.2</v>
      </c>
      <c r="J6488" s="16" t="s">
        <v>232</v>
      </c>
      <c r="K6488" s="0" t="str">
        <f aca="false">IFERROR(IF(VLOOKUP($C6488,薬効分類マスタ!$A$2:$E$180,5,FALSE())=0,"",VLOOKUP($C6488,薬効分類マスタ!$A$2:$E$180,5,FALSE())),"")</f>
        <v>抗菌薬</v>
      </c>
      <c r="L6488" s="17"/>
      <c r="M6488" s="16" t="n">
        <f aca="false">IF($K6488="","",IF($L6488&lt;&gt;"",$L6488,VLOOKUP($C6488,薬効分類マスタ!$A$2:$F$180,6,FALSE())))</f>
        <v>3</v>
      </c>
      <c r="N6488" s="0" t="str">
        <f aca="false">ASC(G6488)</f>
        <v>ﾊﾞﾅﾝﾄﾞﾗｲｼﾛｯﾌﾟ5%</v>
      </c>
      <c r="O6488" s="0" t="str">
        <f aca="false">ASC(E6488)</f>
        <v>ｾﾌﾎﾟﾄﾞｷｼﾑ　ﾌﾟﾛｷｾﾁﾙ</v>
      </c>
      <c r="P6488" s="16" t="n">
        <f aca="false">N(P6487)+IF($C6488=検索!$B$49,1,0)</f>
        <v>0</v>
      </c>
    </row>
    <row r="6489" customFormat="false" ht="15" hidden="false" customHeight="false" outlineLevel="0" collapsed="false">
      <c r="A6489" s="16" t="s">
        <v>221</v>
      </c>
      <c r="B6489" s="0" t="s">
        <v>14869</v>
      </c>
      <c r="C6489" s="0" t="n">
        <v>613</v>
      </c>
      <c r="D6489" s="0" t="str">
        <f aca="false">IFERROR(VLOOKUP($C6489,薬効分類マスタ!$A$2:$B$180,2,FALSE()),"未登録")</f>
        <v>主としてグラム陽性・陰性菌に作用するもの</v>
      </c>
      <c r="E6489" s="16" t="s">
        <v>14861</v>
      </c>
      <c r="F6489" s="16" t="s">
        <v>14844</v>
      </c>
      <c r="G6489" s="16" t="s">
        <v>14870</v>
      </c>
      <c r="H6489" s="16" t="s">
        <v>385</v>
      </c>
      <c r="I6489" s="0" t="n">
        <v>22.3</v>
      </c>
      <c r="J6489" s="16" t="s">
        <v>239</v>
      </c>
      <c r="K6489" s="0" t="str">
        <f aca="false">IFERROR(IF(VLOOKUP($C6489,薬効分類マスタ!$A$2:$E$180,5,FALSE())=0,"",VLOOKUP($C6489,薬効分類マスタ!$A$2:$E$180,5,FALSE())),"")</f>
        <v>抗菌薬</v>
      </c>
      <c r="L6489" s="17"/>
      <c r="M6489" s="16" t="n">
        <f aca="false">IF($K6489="","",IF($L6489&lt;&gt;"",$L6489,VLOOKUP($C6489,薬効分類マスタ!$A$2:$F$180,6,FALSE())))</f>
        <v>3</v>
      </c>
      <c r="N6489" s="0" t="str">
        <f aca="false">ASC(G6489)</f>
        <v>ｾﾌﾎﾟﾄﾞｷｼﾑﾌﾟﾛｷｾﾁﾙDS小児用5%｢ｻﾜｲ｣</v>
      </c>
      <c r="O6489" s="0" t="str">
        <f aca="false">ASC(E6489)</f>
        <v>ｾﾌﾎﾟﾄﾞｷｼﾑ　ﾌﾟﾛｷｾﾁﾙ</v>
      </c>
      <c r="P6489" s="16" t="n">
        <f aca="false">N(P6488)+IF($C6489=検索!$B$49,1,0)</f>
        <v>0</v>
      </c>
    </row>
    <row r="6490" customFormat="false" ht="15" hidden="false" customHeight="false" outlineLevel="0" collapsed="false">
      <c r="A6490" s="16" t="s">
        <v>221</v>
      </c>
      <c r="B6490" s="0" t="s">
        <v>14871</v>
      </c>
      <c r="C6490" s="0" t="n">
        <v>613</v>
      </c>
      <c r="D6490" s="0" t="str">
        <f aca="false">IFERROR(VLOOKUP($C6490,薬効分類マスタ!$A$2:$B$180,2,FALSE()),"未登録")</f>
        <v>主としてグラム陽性・陰性菌に作用するもの</v>
      </c>
      <c r="E6490" s="16" t="s">
        <v>14872</v>
      </c>
      <c r="F6490" s="16" t="s">
        <v>14746</v>
      </c>
      <c r="G6490" s="16" t="s">
        <v>14873</v>
      </c>
      <c r="H6490" s="16" t="s">
        <v>1143</v>
      </c>
      <c r="I6490" s="0" t="n">
        <v>55.3</v>
      </c>
      <c r="J6490" s="16" t="s">
        <v>232</v>
      </c>
      <c r="K6490" s="0" t="str">
        <f aca="false">IFERROR(IF(VLOOKUP($C6490,薬効分類マスタ!$A$2:$E$180,5,FALSE())=0,"",VLOOKUP($C6490,薬効分類マスタ!$A$2:$E$180,5,FALSE())),"")</f>
        <v>抗菌薬</v>
      </c>
      <c r="L6490" s="17"/>
      <c r="M6490" s="16" t="n">
        <f aca="false">IF($K6490="","",IF($L6490&lt;&gt;"",$L6490,VLOOKUP($C6490,薬効分類マスタ!$A$2:$F$180,6,FALSE())))</f>
        <v>3</v>
      </c>
      <c r="N6490" s="0" t="str">
        <f aca="false">ASC(G6490)</f>
        <v>ｾﾌｿﾞﾝ細粒小児用10%</v>
      </c>
      <c r="O6490" s="0" t="str">
        <f aca="false">ASC(E6490)</f>
        <v>ｾﾌｼﾞﾆﾙ</v>
      </c>
      <c r="P6490" s="16" t="n">
        <f aca="false">N(P6489)+IF($C6490=検索!$B$49,1,0)</f>
        <v>0</v>
      </c>
    </row>
    <row r="6491" customFormat="false" ht="15" hidden="false" customHeight="false" outlineLevel="0" collapsed="false">
      <c r="A6491" s="16" t="s">
        <v>221</v>
      </c>
      <c r="B6491" s="0" t="s">
        <v>14874</v>
      </c>
      <c r="C6491" s="0" t="n">
        <v>613</v>
      </c>
      <c r="D6491" s="0" t="str">
        <f aca="false">IFERROR(VLOOKUP($C6491,薬効分類マスタ!$A$2:$B$180,2,FALSE()),"未登録")</f>
        <v>主としてグラム陽性・陰性菌に作用するもの</v>
      </c>
      <c r="E6491" s="16" t="s">
        <v>14872</v>
      </c>
      <c r="F6491" s="16" t="s">
        <v>14746</v>
      </c>
      <c r="G6491" s="16" t="s">
        <v>14875</v>
      </c>
      <c r="H6491" s="16" t="s">
        <v>1064</v>
      </c>
      <c r="I6491" s="0" t="n">
        <v>34.4</v>
      </c>
      <c r="J6491" s="16" t="s">
        <v>239</v>
      </c>
      <c r="K6491" s="0" t="str">
        <f aca="false">IFERROR(IF(VLOOKUP($C6491,薬効分類マスタ!$A$2:$E$180,5,FALSE())=0,"",VLOOKUP($C6491,薬効分類マスタ!$A$2:$E$180,5,FALSE())),"")</f>
        <v>抗菌薬</v>
      </c>
      <c r="L6491" s="17"/>
      <c r="M6491" s="16" t="n">
        <f aca="false">IF($K6491="","",IF($L6491&lt;&gt;"",$L6491,VLOOKUP($C6491,薬効分類マスタ!$A$2:$F$180,6,FALSE())))</f>
        <v>3</v>
      </c>
      <c r="N6491" s="0" t="str">
        <f aca="false">ASC(G6491)</f>
        <v>ｾﾌｼﾞﾆﾙ細粒小児用10%｢JG｣</v>
      </c>
      <c r="O6491" s="0" t="str">
        <f aca="false">ASC(E6491)</f>
        <v>ｾﾌｼﾞﾆﾙ</v>
      </c>
      <c r="P6491" s="16" t="n">
        <f aca="false">N(P6490)+IF($C6491=検索!$B$49,1,0)</f>
        <v>0</v>
      </c>
    </row>
    <row r="6492" customFormat="false" ht="15" hidden="false" customHeight="false" outlineLevel="0" collapsed="false">
      <c r="A6492" s="16" t="s">
        <v>221</v>
      </c>
      <c r="B6492" s="0" t="s">
        <v>14876</v>
      </c>
      <c r="C6492" s="0" t="n">
        <v>613</v>
      </c>
      <c r="D6492" s="0" t="str">
        <f aca="false">IFERROR(VLOOKUP($C6492,薬効分類マスタ!$A$2:$B$180,2,FALSE()),"未登録")</f>
        <v>主としてグラム陽性・陰性菌に作用するもの</v>
      </c>
      <c r="E6492" s="16" t="s">
        <v>14872</v>
      </c>
      <c r="F6492" s="16" t="s">
        <v>14746</v>
      </c>
      <c r="G6492" s="16" t="s">
        <v>14877</v>
      </c>
      <c r="H6492" s="16" t="s">
        <v>533</v>
      </c>
      <c r="I6492" s="0" t="n">
        <v>44.8</v>
      </c>
      <c r="J6492" s="16" t="s">
        <v>239</v>
      </c>
      <c r="K6492" s="0" t="str">
        <f aca="false">IFERROR(IF(VLOOKUP($C6492,薬効分類マスタ!$A$2:$E$180,5,FALSE())=0,"",VLOOKUP($C6492,薬効分類マスタ!$A$2:$E$180,5,FALSE())),"")</f>
        <v>抗菌薬</v>
      </c>
      <c r="L6492" s="17"/>
      <c r="M6492" s="16" t="n">
        <f aca="false">IF($K6492="","",IF($L6492&lt;&gt;"",$L6492,VLOOKUP($C6492,薬効分類マスタ!$A$2:$F$180,6,FALSE())))</f>
        <v>3</v>
      </c>
      <c r="N6492" s="0" t="str">
        <f aca="false">ASC(G6492)</f>
        <v>ｾﾌｼﾞﾆﾙ細粒小児用10%｢ﾄｰﾜ｣</v>
      </c>
      <c r="O6492" s="0" t="str">
        <f aca="false">ASC(E6492)</f>
        <v>ｾﾌｼﾞﾆﾙ</v>
      </c>
      <c r="P6492" s="16" t="n">
        <f aca="false">N(P6491)+IF($C6492=検索!$B$49,1,0)</f>
        <v>0</v>
      </c>
    </row>
    <row r="6493" customFormat="false" ht="15" hidden="false" customHeight="false" outlineLevel="0" collapsed="false">
      <c r="A6493" s="16" t="s">
        <v>221</v>
      </c>
      <c r="B6493" s="0" t="s">
        <v>14878</v>
      </c>
      <c r="C6493" s="0" t="n">
        <v>613</v>
      </c>
      <c r="D6493" s="0" t="str">
        <f aca="false">IFERROR(VLOOKUP($C6493,薬効分類マスタ!$A$2:$B$180,2,FALSE()),"未登録")</f>
        <v>主としてグラム陽性・陰性菌に作用するもの</v>
      </c>
      <c r="E6493" s="16" t="s">
        <v>14872</v>
      </c>
      <c r="F6493" s="16" t="s">
        <v>14746</v>
      </c>
      <c r="G6493" s="16" t="s">
        <v>14879</v>
      </c>
      <c r="H6493" s="16" t="s">
        <v>385</v>
      </c>
      <c r="I6493" s="0" t="n">
        <v>44.8</v>
      </c>
      <c r="J6493" s="16" t="s">
        <v>239</v>
      </c>
      <c r="K6493" s="0" t="str">
        <f aca="false">IFERROR(IF(VLOOKUP($C6493,薬効分類マスタ!$A$2:$E$180,5,FALSE())=0,"",VLOOKUP($C6493,薬効分類マスタ!$A$2:$E$180,5,FALSE())),"")</f>
        <v>抗菌薬</v>
      </c>
      <c r="L6493" s="17"/>
      <c r="M6493" s="16" t="n">
        <f aca="false">IF($K6493="","",IF($L6493&lt;&gt;"",$L6493,VLOOKUP($C6493,薬効分類マスタ!$A$2:$F$180,6,FALSE())))</f>
        <v>3</v>
      </c>
      <c r="N6493" s="0" t="str">
        <f aca="false">ASC(G6493)</f>
        <v>ｾﾌｼﾞﾆﾙ細粒小児用10%｢SW｣</v>
      </c>
      <c r="O6493" s="0" t="str">
        <f aca="false">ASC(E6493)</f>
        <v>ｾﾌｼﾞﾆﾙ</v>
      </c>
      <c r="P6493" s="16" t="n">
        <f aca="false">N(P6492)+IF($C6493=検索!$B$49,1,0)</f>
        <v>0</v>
      </c>
    </row>
    <row r="6494" customFormat="false" ht="15" hidden="false" customHeight="false" outlineLevel="0" collapsed="false">
      <c r="A6494" s="16" t="s">
        <v>221</v>
      </c>
      <c r="B6494" s="0" t="s">
        <v>14880</v>
      </c>
      <c r="C6494" s="0" t="n">
        <v>613</v>
      </c>
      <c r="D6494" s="0" t="str">
        <f aca="false">IFERROR(VLOOKUP($C6494,薬効分類マスタ!$A$2:$B$180,2,FALSE()),"未登録")</f>
        <v>主としてグラム陽性・陰性菌に作用するもの</v>
      </c>
      <c r="E6494" s="16" t="s">
        <v>14872</v>
      </c>
      <c r="F6494" s="16" t="s">
        <v>411</v>
      </c>
      <c r="G6494" s="16" t="s">
        <v>14881</v>
      </c>
      <c r="I6494" s="0" t="n">
        <v>40.2</v>
      </c>
      <c r="K6494" s="0" t="str">
        <f aca="false">IFERROR(IF(VLOOKUP($C6494,薬効分類マスタ!$A$2:$E$180,5,FALSE())=0,"",VLOOKUP($C6494,薬効分類マスタ!$A$2:$E$180,5,FALSE())),"")</f>
        <v>抗菌薬</v>
      </c>
      <c r="L6494" s="17"/>
      <c r="M6494" s="16" t="n">
        <f aca="false">IF($K6494="","",IF($L6494&lt;&gt;"",$L6494,VLOOKUP($C6494,薬効分類マスタ!$A$2:$F$180,6,FALSE())))</f>
        <v>3</v>
      </c>
      <c r="N6494" s="0" t="str">
        <f aca="false">ASC(G6494)</f>
        <v>ｾﾌｼﾞﾆﾙ50mg錠</v>
      </c>
      <c r="O6494" s="0" t="str">
        <f aca="false">ASC(E6494)</f>
        <v>ｾﾌｼﾞﾆﾙ</v>
      </c>
      <c r="P6494" s="16" t="n">
        <f aca="false">N(P6493)+IF($C6494=検索!$B$49,1,0)</f>
        <v>0</v>
      </c>
    </row>
    <row r="6495" customFormat="false" ht="15" hidden="false" customHeight="false" outlineLevel="0" collapsed="false">
      <c r="A6495" s="16" t="s">
        <v>221</v>
      </c>
      <c r="B6495" s="0" t="s">
        <v>14882</v>
      </c>
      <c r="C6495" s="0" t="n">
        <v>613</v>
      </c>
      <c r="D6495" s="0" t="str">
        <f aca="false">IFERROR(VLOOKUP($C6495,薬効分類マスタ!$A$2:$B$180,2,FALSE()),"未登録")</f>
        <v>主としてグラム陽性・陰性菌に作用するもの</v>
      </c>
      <c r="E6495" s="16" t="s">
        <v>14872</v>
      </c>
      <c r="F6495" s="16" t="s">
        <v>627</v>
      </c>
      <c r="G6495" s="16" t="s">
        <v>14883</v>
      </c>
      <c r="I6495" s="0" t="n">
        <v>44.6</v>
      </c>
      <c r="K6495" s="0" t="str">
        <f aca="false">IFERROR(IF(VLOOKUP($C6495,薬効分類マスタ!$A$2:$E$180,5,FALSE())=0,"",VLOOKUP($C6495,薬効分類マスタ!$A$2:$E$180,5,FALSE())),"")</f>
        <v>抗菌薬</v>
      </c>
      <c r="L6495" s="17"/>
      <c r="M6495" s="16" t="n">
        <f aca="false">IF($K6495="","",IF($L6495&lt;&gt;"",$L6495,VLOOKUP($C6495,薬効分類マスタ!$A$2:$F$180,6,FALSE())))</f>
        <v>3</v>
      </c>
      <c r="N6495" s="0" t="str">
        <f aca="false">ASC(G6495)</f>
        <v>ｾﾌｼﾞﾆﾙ100mg錠</v>
      </c>
      <c r="O6495" s="0" t="str">
        <f aca="false">ASC(E6495)</f>
        <v>ｾﾌｼﾞﾆﾙ</v>
      </c>
      <c r="P6495" s="16" t="n">
        <f aca="false">N(P6494)+IF($C6495=検索!$B$49,1,0)</f>
        <v>0</v>
      </c>
    </row>
    <row r="6496" customFormat="false" ht="15" hidden="false" customHeight="false" outlineLevel="0" collapsed="false">
      <c r="A6496" s="16" t="s">
        <v>221</v>
      </c>
      <c r="B6496" s="0" t="s">
        <v>14884</v>
      </c>
      <c r="C6496" s="0" t="n">
        <v>613</v>
      </c>
      <c r="D6496" s="0" t="str">
        <f aca="false">IFERROR(VLOOKUP($C6496,薬効分類マスタ!$A$2:$B$180,2,FALSE()),"未登録")</f>
        <v>主としてグラム陽性・陰性菌に作用するもの</v>
      </c>
      <c r="E6496" s="16" t="s">
        <v>14872</v>
      </c>
      <c r="F6496" s="16" t="s">
        <v>1783</v>
      </c>
      <c r="G6496" s="16" t="s">
        <v>14885</v>
      </c>
      <c r="H6496" s="16" t="s">
        <v>1143</v>
      </c>
      <c r="I6496" s="0" t="n">
        <v>52</v>
      </c>
      <c r="J6496" s="16" t="s">
        <v>232</v>
      </c>
      <c r="K6496" s="0" t="str">
        <f aca="false">IFERROR(IF(VLOOKUP($C6496,薬効分類マスタ!$A$2:$E$180,5,FALSE())=0,"",VLOOKUP($C6496,薬効分類マスタ!$A$2:$E$180,5,FALSE())),"")</f>
        <v>抗菌薬</v>
      </c>
      <c r="L6496" s="17"/>
      <c r="M6496" s="16" t="n">
        <f aca="false">IF($K6496="","",IF($L6496&lt;&gt;"",$L6496,VLOOKUP($C6496,薬効分類マスタ!$A$2:$F$180,6,FALSE())))</f>
        <v>3</v>
      </c>
      <c r="N6496" s="0" t="str">
        <f aca="false">ASC(G6496)</f>
        <v>ｾﾌｿﾞﾝｶﾌﾟｾﾙ50mg</v>
      </c>
      <c r="O6496" s="0" t="str">
        <f aca="false">ASC(E6496)</f>
        <v>ｾﾌｼﾞﾆﾙ</v>
      </c>
      <c r="P6496" s="16" t="n">
        <f aca="false">N(P6495)+IF($C6496=検索!$B$49,1,0)</f>
        <v>0</v>
      </c>
    </row>
    <row r="6497" customFormat="false" ht="15" hidden="false" customHeight="false" outlineLevel="0" collapsed="false">
      <c r="A6497" s="16" t="s">
        <v>221</v>
      </c>
      <c r="B6497" s="0" t="s">
        <v>14886</v>
      </c>
      <c r="C6497" s="0" t="n">
        <v>613</v>
      </c>
      <c r="D6497" s="0" t="str">
        <f aca="false">IFERROR(VLOOKUP($C6497,薬効分類マスタ!$A$2:$B$180,2,FALSE()),"未登録")</f>
        <v>主としてグラム陽性・陰性菌に作用するもの</v>
      </c>
      <c r="E6497" s="16" t="s">
        <v>14872</v>
      </c>
      <c r="F6497" s="16" t="s">
        <v>1783</v>
      </c>
      <c r="G6497" s="16" t="s">
        <v>14887</v>
      </c>
      <c r="H6497" s="16" t="s">
        <v>536</v>
      </c>
      <c r="I6497" s="0" t="n">
        <v>52</v>
      </c>
      <c r="K6497" s="0" t="str">
        <f aca="false">IFERROR(IF(VLOOKUP($C6497,薬効分類マスタ!$A$2:$E$180,5,FALSE())=0,"",VLOOKUP($C6497,薬効分類マスタ!$A$2:$E$180,5,FALSE())),"")</f>
        <v>抗菌薬</v>
      </c>
      <c r="L6497" s="17"/>
      <c r="M6497" s="16" t="n">
        <f aca="false">IF($K6497="","",IF($L6497&lt;&gt;"",$L6497,VLOOKUP($C6497,薬効分類マスタ!$A$2:$F$180,6,FALSE())))</f>
        <v>3</v>
      </c>
      <c r="N6497" s="0" t="str">
        <f aca="false">ASC(G6497)</f>
        <v>ｾﾌｼﾞﾆﾙｶﾌﾟｾﾙ50mg｢日医工｣</v>
      </c>
      <c r="O6497" s="0" t="str">
        <f aca="false">ASC(E6497)</f>
        <v>ｾﾌｼﾞﾆﾙ</v>
      </c>
      <c r="P6497" s="16" t="n">
        <f aca="false">N(P6496)+IF($C6497=検索!$B$49,1,0)</f>
        <v>0</v>
      </c>
    </row>
    <row r="6498" customFormat="false" ht="15" hidden="false" customHeight="false" outlineLevel="0" collapsed="false">
      <c r="A6498" s="16" t="s">
        <v>221</v>
      </c>
      <c r="B6498" s="0" t="s">
        <v>14888</v>
      </c>
      <c r="C6498" s="0" t="n">
        <v>613</v>
      </c>
      <c r="D6498" s="0" t="str">
        <f aca="false">IFERROR(VLOOKUP($C6498,薬効分類マスタ!$A$2:$B$180,2,FALSE()),"未登録")</f>
        <v>主としてグラム陽性・陰性菌に作用するもの</v>
      </c>
      <c r="E6498" s="16" t="s">
        <v>14872</v>
      </c>
      <c r="F6498" s="16" t="s">
        <v>1783</v>
      </c>
      <c r="G6498" s="16" t="s">
        <v>14889</v>
      </c>
      <c r="H6498" s="16" t="s">
        <v>1064</v>
      </c>
      <c r="I6498" s="0" t="n">
        <v>52</v>
      </c>
      <c r="K6498" s="0" t="str">
        <f aca="false">IFERROR(IF(VLOOKUP($C6498,薬効分類マスタ!$A$2:$E$180,5,FALSE())=0,"",VLOOKUP($C6498,薬効分類マスタ!$A$2:$E$180,5,FALSE())),"")</f>
        <v>抗菌薬</v>
      </c>
      <c r="L6498" s="17"/>
      <c r="M6498" s="16" t="n">
        <f aca="false">IF($K6498="","",IF($L6498&lt;&gt;"",$L6498,VLOOKUP($C6498,薬効分類マスタ!$A$2:$F$180,6,FALSE())))</f>
        <v>3</v>
      </c>
      <c r="N6498" s="0" t="str">
        <f aca="false">ASC(G6498)</f>
        <v>ｾﾌｼﾞﾆﾙｶﾌﾟｾﾙ50mg｢JG｣</v>
      </c>
      <c r="O6498" s="0" t="str">
        <f aca="false">ASC(E6498)</f>
        <v>ｾﾌｼﾞﾆﾙ</v>
      </c>
      <c r="P6498" s="16" t="n">
        <f aca="false">N(P6497)+IF($C6498=検索!$B$49,1,0)</f>
        <v>0</v>
      </c>
    </row>
    <row r="6499" customFormat="false" ht="15" hidden="false" customHeight="false" outlineLevel="0" collapsed="false">
      <c r="A6499" s="16" t="s">
        <v>221</v>
      </c>
      <c r="B6499" s="0" t="s">
        <v>14890</v>
      </c>
      <c r="C6499" s="0" t="n">
        <v>613</v>
      </c>
      <c r="D6499" s="0" t="str">
        <f aca="false">IFERROR(VLOOKUP($C6499,薬効分類マスタ!$A$2:$B$180,2,FALSE()),"未登録")</f>
        <v>主としてグラム陽性・陰性菌に作用するもの</v>
      </c>
      <c r="E6499" s="16" t="s">
        <v>14872</v>
      </c>
      <c r="F6499" s="16" t="s">
        <v>1123</v>
      </c>
      <c r="G6499" s="16" t="s">
        <v>14891</v>
      </c>
      <c r="H6499" s="16" t="s">
        <v>1143</v>
      </c>
      <c r="I6499" s="0" t="n">
        <v>59.7</v>
      </c>
      <c r="J6499" s="16" t="s">
        <v>232</v>
      </c>
      <c r="K6499" s="0" t="str">
        <f aca="false">IFERROR(IF(VLOOKUP($C6499,薬効分類マスタ!$A$2:$E$180,5,FALSE())=0,"",VLOOKUP($C6499,薬効分類マスタ!$A$2:$E$180,5,FALSE())),"")</f>
        <v>抗菌薬</v>
      </c>
      <c r="L6499" s="17"/>
      <c r="M6499" s="16" t="n">
        <f aca="false">IF($K6499="","",IF($L6499&lt;&gt;"",$L6499,VLOOKUP($C6499,薬効分類マスタ!$A$2:$F$180,6,FALSE())))</f>
        <v>3</v>
      </c>
      <c r="N6499" s="0" t="str">
        <f aca="false">ASC(G6499)</f>
        <v>ｾﾌｿﾞﾝｶﾌﾟｾﾙ100mg</v>
      </c>
      <c r="O6499" s="0" t="str">
        <f aca="false">ASC(E6499)</f>
        <v>ｾﾌｼﾞﾆﾙ</v>
      </c>
      <c r="P6499" s="16" t="n">
        <f aca="false">N(P6498)+IF($C6499=検索!$B$49,1,0)</f>
        <v>0</v>
      </c>
    </row>
    <row r="6500" customFormat="false" ht="15" hidden="false" customHeight="false" outlineLevel="0" collapsed="false">
      <c r="A6500" s="16" t="s">
        <v>221</v>
      </c>
      <c r="B6500" s="0" t="s">
        <v>14892</v>
      </c>
      <c r="C6500" s="0" t="n">
        <v>613</v>
      </c>
      <c r="D6500" s="0" t="str">
        <f aca="false">IFERROR(VLOOKUP($C6500,薬効分類マスタ!$A$2:$B$180,2,FALSE()),"未登録")</f>
        <v>主としてグラム陽性・陰性菌に作用するもの</v>
      </c>
      <c r="E6500" s="16" t="s">
        <v>14872</v>
      </c>
      <c r="F6500" s="16" t="s">
        <v>1123</v>
      </c>
      <c r="G6500" s="16" t="s">
        <v>14893</v>
      </c>
      <c r="H6500" s="16" t="s">
        <v>536</v>
      </c>
      <c r="I6500" s="0" t="n">
        <v>59.7</v>
      </c>
      <c r="K6500" s="0" t="str">
        <f aca="false">IFERROR(IF(VLOOKUP($C6500,薬効分類マスタ!$A$2:$E$180,5,FALSE())=0,"",VLOOKUP($C6500,薬効分類マスタ!$A$2:$E$180,5,FALSE())),"")</f>
        <v>抗菌薬</v>
      </c>
      <c r="L6500" s="17"/>
      <c r="M6500" s="16" t="n">
        <f aca="false">IF($K6500="","",IF($L6500&lt;&gt;"",$L6500,VLOOKUP($C6500,薬効分類マスタ!$A$2:$F$180,6,FALSE())))</f>
        <v>3</v>
      </c>
      <c r="N6500" s="0" t="str">
        <f aca="false">ASC(G6500)</f>
        <v>ｾﾌｼﾞﾆﾙｶﾌﾟｾﾙ100mg｢日医工｣</v>
      </c>
      <c r="O6500" s="0" t="str">
        <f aca="false">ASC(E6500)</f>
        <v>ｾﾌｼﾞﾆﾙ</v>
      </c>
      <c r="P6500" s="16" t="n">
        <f aca="false">N(P6499)+IF($C6500=検索!$B$49,1,0)</f>
        <v>0</v>
      </c>
    </row>
    <row r="6501" customFormat="false" ht="15" hidden="false" customHeight="false" outlineLevel="0" collapsed="false">
      <c r="A6501" s="16" t="s">
        <v>221</v>
      </c>
      <c r="B6501" s="0" t="s">
        <v>14894</v>
      </c>
      <c r="C6501" s="0" t="n">
        <v>613</v>
      </c>
      <c r="D6501" s="0" t="str">
        <f aca="false">IFERROR(VLOOKUP($C6501,薬効分類マスタ!$A$2:$B$180,2,FALSE()),"未登録")</f>
        <v>主としてグラム陽性・陰性菌に作用するもの</v>
      </c>
      <c r="E6501" s="16" t="s">
        <v>14872</v>
      </c>
      <c r="F6501" s="16" t="s">
        <v>1123</v>
      </c>
      <c r="G6501" s="16" t="s">
        <v>14895</v>
      </c>
      <c r="H6501" s="16" t="s">
        <v>1064</v>
      </c>
      <c r="I6501" s="0" t="n">
        <v>59.7</v>
      </c>
      <c r="K6501" s="0" t="str">
        <f aca="false">IFERROR(IF(VLOOKUP($C6501,薬効分類マスタ!$A$2:$E$180,5,FALSE())=0,"",VLOOKUP($C6501,薬効分類マスタ!$A$2:$E$180,5,FALSE())),"")</f>
        <v>抗菌薬</v>
      </c>
      <c r="L6501" s="17"/>
      <c r="M6501" s="16" t="n">
        <f aca="false">IF($K6501="","",IF($L6501&lt;&gt;"",$L6501,VLOOKUP($C6501,薬効分類マスタ!$A$2:$F$180,6,FALSE())))</f>
        <v>3</v>
      </c>
      <c r="N6501" s="0" t="str">
        <f aca="false">ASC(G6501)</f>
        <v>ｾﾌｼﾞﾆﾙｶﾌﾟｾﾙ100mg｢JG｣</v>
      </c>
      <c r="O6501" s="0" t="str">
        <f aca="false">ASC(E6501)</f>
        <v>ｾﾌｼﾞﾆﾙ</v>
      </c>
      <c r="P6501" s="16" t="n">
        <f aca="false">N(P6500)+IF($C6501=検索!$B$49,1,0)</f>
        <v>0</v>
      </c>
    </row>
    <row r="6502" customFormat="false" ht="15" hidden="false" customHeight="false" outlineLevel="0" collapsed="false">
      <c r="A6502" s="16" t="s">
        <v>221</v>
      </c>
      <c r="B6502" s="0" t="s">
        <v>14896</v>
      </c>
      <c r="C6502" s="0" t="n">
        <v>613</v>
      </c>
      <c r="D6502" s="0" t="str">
        <f aca="false">IFERROR(VLOOKUP($C6502,薬効分類マスタ!$A$2:$B$180,2,FALSE()),"未登録")</f>
        <v>主としてグラム陽性・陰性菌に作用するもの</v>
      </c>
      <c r="E6502" s="16" t="s">
        <v>14897</v>
      </c>
      <c r="F6502" s="16" t="s">
        <v>14746</v>
      </c>
      <c r="G6502" s="16" t="s">
        <v>14898</v>
      </c>
      <c r="I6502" s="0" t="n">
        <v>128.5</v>
      </c>
      <c r="K6502" s="0" t="str">
        <f aca="false">IFERROR(IF(VLOOKUP($C6502,薬効分類マスタ!$A$2:$E$180,5,FALSE())=0,"",VLOOKUP($C6502,薬効分類マスタ!$A$2:$E$180,5,FALSE())),"")</f>
        <v>抗菌薬</v>
      </c>
      <c r="L6502" s="17"/>
      <c r="M6502" s="16" t="n">
        <f aca="false">IF($K6502="","",IF($L6502&lt;&gt;"",$L6502,VLOOKUP($C6502,薬効分類マスタ!$A$2:$F$180,6,FALSE())))</f>
        <v>3</v>
      </c>
      <c r="N6502" s="0" t="str">
        <f aca="false">ASC(G6502)</f>
        <v>ｾﾌｼﾞﾄﾚﾝ　ﾋﾟﾎﾞｷｼﾙ100mg細粒</v>
      </c>
      <c r="O6502" s="0" t="str">
        <f aca="false">ASC(E6502)</f>
        <v>ｾﾌｼﾞﾄﾚﾝ　ﾋﾟﾎﾞｷｼﾙ</v>
      </c>
      <c r="P6502" s="16" t="n">
        <f aca="false">N(P6501)+IF($C6502=検索!$B$49,1,0)</f>
        <v>0</v>
      </c>
    </row>
    <row r="6503" customFormat="false" ht="15" hidden="false" customHeight="false" outlineLevel="0" collapsed="false">
      <c r="A6503" s="16" t="s">
        <v>221</v>
      </c>
      <c r="B6503" s="0" t="s">
        <v>14899</v>
      </c>
      <c r="C6503" s="0" t="n">
        <v>613</v>
      </c>
      <c r="D6503" s="0" t="str">
        <f aca="false">IFERROR(VLOOKUP($C6503,薬効分類マスタ!$A$2:$B$180,2,FALSE()),"未登録")</f>
        <v>主としてグラム陽性・陰性菌に作用するもの</v>
      </c>
      <c r="E6503" s="16" t="s">
        <v>14897</v>
      </c>
      <c r="F6503" s="16" t="s">
        <v>14746</v>
      </c>
      <c r="G6503" s="16" t="s">
        <v>14900</v>
      </c>
      <c r="H6503" s="16" t="s">
        <v>1064</v>
      </c>
      <c r="I6503" s="0" t="n">
        <v>142.9</v>
      </c>
      <c r="K6503" s="0" t="str">
        <f aca="false">IFERROR(IF(VLOOKUP($C6503,薬効分類マスタ!$A$2:$E$180,5,FALSE())=0,"",VLOOKUP($C6503,薬効分類マスタ!$A$2:$E$180,5,FALSE())),"")</f>
        <v>抗菌薬</v>
      </c>
      <c r="L6503" s="17"/>
      <c r="M6503" s="16" t="n">
        <f aca="false">IF($K6503="","",IF($L6503&lt;&gt;"",$L6503,VLOOKUP($C6503,薬効分類マスタ!$A$2:$F$180,6,FALSE())))</f>
        <v>3</v>
      </c>
      <c r="N6503" s="0" t="str">
        <f aca="false">ASC(G6503)</f>
        <v>ｾﾌｼﾞﾄﾚﾝﾋﾟﾎﾞｷｼﾙ小児用細粒10%｢CH｣</v>
      </c>
      <c r="O6503" s="0" t="str">
        <f aca="false">ASC(E6503)</f>
        <v>ｾﾌｼﾞﾄﾚﾝ　ﾋﾟﾎﾞｷｼﾙ</v>
      </c>
      <c r="P6503" s="16" t="n">
        <f aca="false">N(P6502)+IF($C6503=検索!$B$49,1,0)</f>
        <v>0</v>
      </c>
    </row>
    <row r="6504" customFormat="false" ht="15" hidden="false" customHeight="false" outlineLevel="0" collapsed="false">
      <c r="A6504" s="16" t="s">
        <v>221</v>
      </c>
      <c r="B6504" s="0" t="s">
        <v>14901</v>
      </c>
      <c r="C6504" s="0" t="n">
        <v>613</v>
      </c>
      <c r="D6504" s="0" t="str">
        <f aca="false">IFERROR(VLOOKUP($C6504,薬効分類マスタ!$A$2:$B$180,2,FALSE()),"未登録")</f>
        <v>主としてグラム陽性・陰性菌に作用するもの</v>
      </c>
      <c r="E6504" s="16" t="s">
        <v>14897</v>
      </c>
      <c r="F6504" s="16" t="s">
        <v>14746</v>
      </c>
      <c r="G6504" s="16" t="s">
        <v>14902</v>
      </c>
      <c r="H6504" s="16" t="s">
        <v>533</v>
      </c>
      <c r="I6504" s="0" t="n">
        <v>192.8</v>
      </c>
      <c r="K6504" s="0" t="str">
        <f aca="false">IFERROR(IF(VLOOKUP($C6504,薬効分類マスタ!$A$2:$E$180,5,FALSE())=0,"",VLOOKUP($C6504,薬効分類マスタ!$A$2:$E$180,5,FALSE())),"")</f>
        <v>抗菌薬</v>
      </c>
      <c r="L6504" s="17"/>
      <c r="M6504" s="16" t="n">
        <f aca="false">IF($K6504="","",IF($L6504&lt;&gt;"",$L6504,VLOOKUP($C6504,薬効分類マスタ!$A$2:$F$180,6,FALSE())))</f>
        <v>3</v>
      </c>
      <c r="N6504" s="0" t="str">
        <f aca="false">ASC(G6504)</f>
        <v>ｾﾌｼﾞﾄﾚﾝﾋﾟﾎﾞｷｼﾙ細粒小児用10%｢ﾄｰﾜ｣</v>
      </c>
      <c r="O6504" s="0" t="str">
        <f aca="false">ASC(E6504)</f>
        <v>ｾﾌｼﾞﾄﾚﾝ　ﾋﾟﾎﾞｷｼﾙ</v>
      </c>
      <c r="P6504" s="16" t="n">
        <f aca="false">N(P6503)+IF($C6504=検索!$B$49,1,0)</f>
        <v>0</v>
      </c>
    </row>
    <row r="6505" customFormat="false" ht="15" hidden="false" customHeight="false" outlineLevel="0" collapsed="false">
      <c r="A6505" s="16" t="s">
        <v>221</v>
      </c>
      <c r="B6505" s="0" t="s">
        <v>14903</v>
      </c>
      <c r="C6505" s="0" t="n">
        <v>613</v>
      </c>
      <c r="D6505" s="0" t="str">
        <f aca="false">IFERROR(VLOOKUP($C6505,薬効分類マスタ!$A$2:$B$180,2,FALSE()),"未登録")</f>
        <v>主としてグラム陽性・陰性菌に作用するもの</v>
      </c>
      <c r="E6505" s="16" t="s">
        <v>14897</v>
      </c>
      <c r="F6505" s="16" t="s">
        <v>14746</v>
      </c>
      <c r="G6505" s="16" t="s">
        <v>14904</v>
      </c>
      <c r="H6505" s="16" t="s">
        <v>428</v>
      </c>
      <c r="I6505" s="0" t="n">
        <v>192.8</v>
      </c>
      <c r="J6505" s="16" t="s">
        <v>232</v>
      </c>
      <c r="K6505" s="0" t="str">
        <f aca="false">IFERROR(IF(VLOOKUP($C6505,薬効分類マスタ!$A$2:$E$180,5,FALSE())=0,"",VLOOKUP($C6505,薬効分類マスタ!$A$2:$E$180,5,FALSE())),"")</f>
        <v>抗菌薬</v>
      </c>
      <c r="L6505" s="17"/>
      <c r="M6505" s="16" t="n">
        <f aca="false">IF($K6505="","",IF($L6505&lt;&gt;"",$L6505,VLOOKUP($C6505,薬効分類マスタ!$A$2:$F$180,6,FALSE())))</f>
        <v>3</v>
      </c>
      <c r="N6505" s="0" t="str">
        <f aca="false">ASC(G6505)</f>
        <v>ﾒｲｱｸﾄMS小児用細粒10%</v>
      </c>
      <c r="O6505" s="0" t="str">
        <f aca="false">ASC(E6505)</f>
        <v>ｾﾌｼﾞﾄﾚﾝ　ﾋﾟﾎﾞｷｼﾙ</v>
      </c>
      <c r="P6505" s="16" t="n">
        <f aca="false">N(P6504)+IF($C6505=検索!$B$49,1,0)</f>
        <v>0</v>
      </c>
    </row>
    <row r="6506" customFormat="false" ht="15" hidden="false" customHeight="false" outlineLevel="0" collapsed="false">
      <c r="A6506" s="16" t="s">
        <v>221</v>
      </c>
      <c r="B6506" s="0" t="s">
        <v>14905</v>
      </c>
      <c r="C6506" s="0" t="n">
        <v>613</v>
      </c>
      <c r="D6506" s="0" t="str">
        <f aca="false">IFERROR(VLOOKUP($C6506,薬効分類マスタ!$A$2:$B$180,2,FALSE()),"未登録")</f>
        <v>主としてグラム陽性・陰性菌に作用するもの</v>
      </c>
      <c r="E6506" s="16" t="s">
        <v>14897</v>
      </c>
      <c r="F6506" s="16" t="s">
        <v>14746</v>
      </c>
      <c r="G6506" s="16" t="s">
        <v>14906</v>
      </c>
      <c r="H6506" s="16" t="s">
        <v>385</v>
      </c>
      <c r="I6506" s="0" t="n">
        <v>128.5</v>
      </c>
      <c r="K6506" s="0" t="str">
        <f aca="false">IFERROR(IF(VLOOKUP($C6506,薬効分類マスタ!$A$2:$E$180,5,FALSE())=0,"",VLOOKUP($C6506,薬効分類マスタ!$A$2:$E$180,5,FALSE())),"")</f>
        <v>抗菌薬</v>
      </c>
      <c r="L6506" s="17"/>
      <c r="M6506" s="16" t="n">
        <f aca="false">IF($K6506="","",IF($L6506&lt;&gt;"",$L6506,VLOOKUP($C6506,薬効分類マスタ!$A$2:$F$180,6,FALSE())))</f>
        <v>3</v>
      </c>
      <c r="N6506" s="0" t="str">
        <f aca="false">ASC(G6506)</f>
        <v>ｾﾌｼﾞﾄﾚﾝﾋﾟﾎﾞｷｼﾙ小児用細粒10%｢SW｣</v>
      </c>
      <c r="O6506" s="0" t="str">
        <f aca="false">ASC(E6506)</f>
        <v>ｾﾌｼﾞﾄﾚﾝ　ﾋﾟﾎﾞｷｼﾙ</v>
      </c>
      <c r="P6506" s="16" t="n">
        <f aca="false">N(P6505)+IF($C6506=検索!$B$49,1,0)</f>
        <v>0</v>
      </c>
    </row>
    <row r="6507" customFormat="false" ht="15" hidden="false" customHeight="false" outlineLevel="0" collapsed="false">
      <c r="A6507" s="16" t="s">
        <v>221</v>
      </c>
      <c r="B6507" s="0" t="s">
        <v>14907</v>
      </c>
      <c r="C6507" s="0" t="n">
        <v>613</v>
      </c>
      <c r="D6507" s="0" t="str">
        <f aca="false">IFERROR(VLOOKUP($C6507,薬効分類マスタ!$A$2:$B$180,2,FALSE()),"未登録")</f>
        <v>主としてグラム陽性・陰性菌に作用するもの</v>
      </c>
      <c r="E6507" s="16" t="s">
        <v>14897</v>
      </c>
      <c r="F6507" s="16" t="s">
        <v>14746</v>
      </c>
      <c r="G6507" s="16" t="s">
        <v>14908</v>
      </c>
      <c r="H6507" s="16" t="s">
        <v>2685</v>
      </c>
      <c r="I6507" s="0" t="n">
        <v>192.8</v>
      </c>
      <c r="K6507" s="0" t="str">
        <f aca="false">IFERROR(IF(VLOOKUP($C6507,薬効分類マスタ!$A$2:$E$180,5,FALSE())=0,"",VLOOKUP($C6507,薬効分類マスタ!$A$2:$E$180,5,FALSE())),"")</f>
        <v>抗菌薬</v>
      </c>
      <c r="L6507" s="17"/>
      <c r="M6507" s="16" t="n">
        <f aca="false">IF($K6507="","",IF($L6507&lt;&gt;"",$L6507,VLOOKUP($C6507,薬効分類マスタ!$A$2:$F$180,6,FALSE())))</f>
        <v>3</v>
      </c>
      <c r="N6507" s="0" t="str">
        <f aca="false">ASC(G6507)</f>
        <v>ｾﾌｼﾞﾄﾚﾝ　ﾋﾟﾎﾞｷｼﾙ小児用細粒10%｢OK｣</v>
      </c>
      <c r="O6507" s="0" t="str">
        <f aca="false">ASC(E6507)</f>
        <v>ｾﾌｼﾞﾄﾚﾝ　ﾋﾟﾎﾞｷｼﾙ</v>
      </c>
      <c r="P6507" s="16" t="n">
        <f aca="false">N(P6506)+IF($C6507=検索!$B$49,1,0)</f>
        <v>0</v>
      </c>
    </row>
    <row r="6508" customFormat="false" ht="15" hidden="false" customHeight="false" outlineLevel="0" collapsed="false">
      <c r="A6508" s="16" t="s">
        <v>221</v>
      </c>
      <c r="B6508" s="0" t="s">
        <v>14909</v>
      </c>
      <c r="C6508" s="0" t="n">
        <v>613</v>
      </c>
      <c r="D6508" s="0" t="str">
        <f aca="false">IFERROR(VLOOKUP($C6508,薬効分類マスタ!$A$2:$B$180,2,FALSE()),"未登録")</f>
        <v>主としてグラム陽性・陰性菌に作用するもの</v>
      </c>
      <c r="E6508" s="16" t="s">
        <v>14897</v>
      </c>
      <c r="F6508" s="16" t="s">
        <v>14746</v>
      </c>
      <c r="G6508" s="16" t="s">
        <v>14910</v>
      </c>
      <c r="H6508" s="16" t="s">
        <v>385</v>
      </c>
      <c r="I6508" s="0" t="n">
        <v>128.5</v>
      </c>
      <c r="K6508" s="0" t="str">
        <f aca="false">IFERROR(IF(VLOOKUP($C6508,薬効分類マスタ!$A$2:$E$180,5,FALSE())=0,"",VLOOKUP($C6508,薬効分類マスタ!$A$2:$E$180,5,FALSE())),"")</f>
        <v>抗菌薬</v>
      </c>
      <c r="L6508" s="17"/>
      <c r="M6508" s="16" t="n">
        <f aca="false">IF($K6508="","",IF($L6508&lt;&gt;"",$L6508,VLOOKUP($C6508,薬効分類マスタ!$A$2:$F$180,6,FALSE())))</f>
        <v>3</v>
      </c>
      <c r="N6508" s="0" t="str">
        <f aca="false">ASC(G6508)</f>
        <v>ｾﾌｼﾞﾄﾚﾝ　ﾋﾟﾎﾞｷｼﾙ小児用細粒10%｢SW｣</v>
      </c>
      <c r="O6508" s="0" t="str">
        <f aca="false">ASC(E6508)</f>
        <v>ｾﾌｼﾞﾄﾚﾝ　ﾋﾟﾎﾞｷｼﾙ</v>
      </c>
      <c r="P6508" s="16" t="n">
        <f aca="false">N(P6507)+IF($C6508=検索!$B$49,1,0)</f>
        <v>0</v>
      </c>
    </row>
    <row r="6509" customFormat="false" ht="15" hidden="false" customHeight="false" outlineLevel="0" collapsed="false">
      <c r="A6509" s="16" t="s">
        <v>221</v>
      </c>
      <c r="B6509" s="0" t="s">
        <v>14911</v>
      </c>
      <c r="C6509" s="0" t="n">
        <v>613</v>
      </c>
      <c r="D6509" s="0" t="str">
        <f aca="false">IFERROR(VLOOKUP($C6509,薬効分類マスタ!$A$2:$B$180,2,FALSE()),"未登録")</f>
        <v>主としてグラム陽性・陰性菌に作用するもの</v>
      </c>
      <c r="E6509" s="16" t="s">
        <v>14897</v>
      </c>
      <c r="F6509" s="16" t="s">
        <v>627</v>
      </c>
      <c r="G6509" s="16" t="s">
        <v>14912</v>
      </c>
      <c r="I6509" s="0" t="n">
        <v>56.6</v>
      </c>
      <c r="K6509" s="0" t="str">
        <f aca="false">IFERROR(IF(VLOOKUP($C6509,薬効分類マスタ!$A$2:$E$180,5,FALSE())=0,"",VLOOKUP($C6509,薬効分類マスタ!$A$2:$E$180,5,FALSE())),"")</f>
        <v>抗菌薬</v>
      </c>
      <c r="L6509" s="17"/>
      <c r="M6509" s="16" t="n">
        <f aca="false">IF($K6509="","",IF($L6509&lt;&gt;"",$L6509,VLOOKUP($C6509,薬効分類マスタ!$A$2:$F$180,6,FALSE())))</f>
        <v>3</v>
      </c>
      <c r="N6509" s="0" t="str">
        <f aca="false">ASC(G6509)</f>
        <v>ｾﾌｼﾞﾄﾚﾝ　ﾋﾟﾎﾞｷｼﾙ100mg錠</v>
      </c>
      <c r="O6509" s="0" t="str">
        <f aca="false">ASC(E6509)</f>
        <v>ｾﾌｼﾞﾄﾚﾝ　ﾋﾟﾎﾞｷｼﾙ</v>
      </c>
      <c r="P6509" s="16" t="n">
        <f aca="false">N(P6508)+IF($C6509=検索!$B$49,1,0)</f>
        <v>0</v>
      </c>
    </row>
    <row r="6510" customFormat="false" ht="15" hidden="false" customHeight="false" outlineLevel="0" collapsed="false">
      <c r="A6510" s="16" t="s">
        <v>221</v>
      </c>
      <c r="B6510" s="0" t="s">
        <v>14913</v>
      </c>
      <c r="C6510" s="0" t="n">
        <v>613</v>
      </c>
      <c r="D6510" s="0" t="str">
        <f aca="false">IFERROR(VLOOKUP($C6510,薬効分類マスタ!$A$2:$B$180,2,FALSE()),"未登録")</f>
        <v>主としてグラム陽性・陰性菌に作用するもの</v>
      </c>
      <c r="E6510" s="16" t="s">
        <v>14897</v>
      </c>
      <c r="F6510" s="16" t="s">
        <v>627</v>
      </c>
      <c r="G6510" s="16" t="s">
        <v>14914</v>
      </c>
      <c r="H6510" s="16" t="s">
        <v>428</v>
      </c>
      <c r="I6510" s="0" t="n">
        <v>73.6</v>
      </c>
      <c r="J6510" s="16" t="s">
        <v>232</v>
      </c>
      <c r="K6510" s="0" t="str">
        <f aca="false">IFERROR(IF(VLOOKUP($C6510,薬効分類マスタ!$A$2:$E$180,5,FALSE())=0,"",VLOOKUP($C6510,薬効分類マスタ!$A$2:$E$180,5,FALSE())),"")</f>
        <v>抗菌薬</v>
      </c>
      <c r="L6510" s="17"/>
      <c r="M6510" s="16" t="n">
        <f aca="false">IF($K6510="","",IF($L6510&lt;&gt;"",$L6510,VLOOKUP($C6510,薬効分類マスタ!$A$2:$F$180,6,FALSE())))</f>
        <v>3</v>
      </c>
      <c r="N6510" s="0" t="str">
        <f aca="false">ASC(G6510)</f>
        <v>ﾒｲｱｸﾄMS錠100mg</v>
      </c>
      <c r="O6510" s="0" t="str">
        <f aca="false">ASC(E6510)</f>
        <v>ｾﾌｼﾞﾄﾚﾝ　ﾋﾟﾎﾞｷｼﾙ</v>
      </c>
      <c r="P6510" s="16" t="n">
        <f aca="false">N(P6509)+IF($C6510=検索!$B$49,1,0)</f>
        <v>0</v>
      </c>
    </row>
    <row r="6511" customFormat="false" ht="15" hidden="false" customHeight="false" outlineLevel="0" collapsed="false">
      <c r="A6511" s="16" t="s">
        <v>221</v>
      </c>
      <c r="B6511" s="0" t="s">
        <v>14915</v>
      </c>
      <c r="C6511" s="0" t="n">
        <v>613</v>
      </c>
      <c r="D6511" s="0" t="str">
        <f aca="false">IFERROR(VLOOKUP($C6511,薬効分類マスタ!$A$2:$B$180,2,FALSE()),"未登録")</f>
        <v>主としてグラム陽性・陰性菌に作用するもの</v>
      </c>
      <c r="E6511" s="16" t="s">
        <v>14897</v>
      </c>
      <c r="F6511" s="16" t="s">
        <v>627</v>
      </c>
      <c r="G6511" s="16" t="s">
        <v>14916</v>
      </c>
      <c r="H6511" s="16" t="s">
        <v>533</v>
      </c>
      <c r="I6511" s="0" t="n">
        <v>56.6</v>
      </c>
      <c r="K6511" s="0" t="str">
        <f aca="false">IFERROR(IF(VLOOKUP($C6511,薬効分類マスタ!$A$2:$E$180,5,FALSE())=0,"",VLOOKUP($C6511,薬効分類マスタ!$A$2:$E$180,5,FALSE())),"")</f>
        <v>抗菌薬</v>
      </c>
      <c r="L6511" s="17"/>
      <c r="M6511" s="16" t="n">
        <f aca="false">IF($K6511="","",IF($L6511&lt;&gt;"",$L6511,VLOOKUP($C6511,薬効分類マスタ!$A$2:$F$180,6,FALSE())))</f>
        <v>3</v>
      </c>
      <c r="N6511" s="0" t="str">
        <f aca="false">ASC(G6511)</f>
        <v>ｾﾌｼﾞﾄﾚﾝﾋﾟﾎﾞｷｼﾙ錠100mg｢ﾄｰﾜ｣</v>
      </c>
      <c r="O6511" s="0" t="str">
        <f aca="false">ASC(E6511)</f>
        <v>ｾﾌｼﾞﾄﾚﾝ　ﾋﾟﾎﾞｷｼﾙ</v>
      </c>
      <c r="P6511" s="16" t="n">
        <f aca="false">N(P6510)+IF($C6511=検索!$B$49,1,0)</f>
        <v>0</v>
      </c>
    </row>
    <row r="6512" customFormat="false" ht="15" hidden="false" customHeight="false" outlineLevel="0" collapsed="false">
      <c r="A6512" s="16" t="s">
        <v>221</v>
      </c>
      <c r="B6512" s="0" t="s">
        <v>14917</v>
      </c>
      <c r="C6512" s="0" t="n">
        <v>613</v>
      </c>
      <c r="D6512" s="0" t="str">
        <f aca="false">IFERROR(VLOOKUP($C6512,薬効分類マスタ!$A$2:$B$180,2,FALSE()),"未登録")</f>
        <v>主としてグラム陽性・陰性菌に作用するもの</v>
      </c>
      <c r="E6512" s="16" t="s">
        <v>14897</v>
      </c>
      <c r="F6512" s="16" t="s">
        <v>627</v>
      </c>
      <c r="G6512" s="16" t="s">
        <v>14918</v>
      </c>
      <c r="H6512" s="16" t="s">
        <v>385</v>
      </c>
      <c r="I6512" s="0" t="n">
        <v>56.6</v>
      </c>
      <c r="K6512" s="0" t="str">
        <f aca="false">IFERROR(IF(VLOOKUP($C6512,薬効分類マスタ!$A$2:$E$180,5,FALSE())=0,"",VLOOKUP($C6512,薬効分類マスタ!$A$2:$E$180,5,FALSE())),"")</f>
        <v>抗菌薬</v>
      </c>
      <c r="L6512" s="17"/>
      <c r="M6512" s="16" t="n">
        <f aca="false">IF($K6512="","",IF($L6512&lt;&gt;"",$L6512,VLOOKUP($C6512,薬効分類マスタ!$A$2:$F$180,6,FALSE())))</f>
        <v>3</v>
      </c>
      <c r="N6512" s="0" t="str">
        <f aca="false">ASC(G6512)</f>
        <v>ｾﾌｼﾞﾄﾚﾝﾋﾟﾎﾞｷｼﾙ錠100mg｢SW｣</v>
      </c>
      <c r="O6512" s="0" t="str">
        <f aca="false">ASC(E6512)</f>
        <v>ｾﾌｼﾞﾄﾚﾝ　ﾋﾟﾎﾞｷｼﾙ</v>
      </c>
      <c r="P6512" s="16" t="n">
        <f aca="false">N(P6511)+IF($C6512=検索!$B$49,1,0)</f>
        <v>0</v>
      </c>
    </row>
    <row r="6513" customFormat="false" ht="15" hidden="false" customHeight="false" outlineLevel="0" collapsed="false">
      <c r="A6513" s="16" t="s">
        <v>221</v>
      </c>
      <c r="B6513" s="0" t="s">
        <v>14919</v>
      </c>
      <c r="C6513" s="0" t="n">
        <v>613</v>
      </c>
      <c r="D6513" s="0" t="str">
        <f aca="false">IFERROR(VLOOKUP($C6513,薬効分類マスタ!$A$2:$B$180,2,FALSE()),"未登録")</f>
        <v>主としてグラム陽性・陰性菌に作用するもの</v>
      </c>
      <c r="E6513" s="16" t="s">
        <v>14897</v>
      </c>
      <c r="F6513" s="16" t="s">
        <v>627</v>
      </c>
      <c r="G6513" s="16" t="s">
        <v>14920</v>
      </c>
      <c r="H6513" s="16" t="s">
        <v>2685</v>
      </c>
      <c r="I6513" s="0" t="n">
        <v>73.6</v>
      </c>
      <c r="K6513" s="0" t="str">
        <f aca="false">IFERROR(IF(VLOOKUP($C6513,薬効分類マスタ!$A$2:$E$180,5,FALSE())=0,"",VLOOKUP($C6513,薬効分類マスタ!$A$2:$E$180,5,FALSE())),"")</f>
        <v>抗菌薬</v>
      </c>
      <c r="L6513" s="17"/>
      <c r="M6513" s="16" t="n">
        <f aca="false">IF($K6513="","",IF($L6513&lt;&gt;"",$L6513,VLOOKUP($C6513,薬効分類マスタ!$A$2:$F$180,6,FALSE())))</f>
        <v>3</v>
      </c>
      <c r="N6513" s="0" t="str">
        <f aca="false">ASC(G6513)</f>
        <v>ｾﾌｼﾞﾄﾚﾝ　ﾋﾟﾎﾞｷｼﾙ錠100mg｢OK｣</v>
      </c>
      <c r="O6513" s="0" t="str">
        <f aca="false">ASC(E6513)</f>
        <v>ｾﾌｼﾞﾄﾚﾝ　ﾋﾟﾎﾞｷｼﾙ</v>
      </c>
      <c r="P6513" s="16" t="n">
        <f aca="false">N(P6512)+IF($C6513=検索!$B$49,1,0)</f>
        <v>0</v>
      </c>
    </row>
    <row r="6514" customFormat="false" ht="15" hidden="false" customHeight="false" outlineLevel="0" collapsed="false">
      <c r="A6514" s="16" t="s">
        <v>221</v>
      </c>
      <c r="B6514" s="0" t="s">
        <v>14921</v>
      </c>
      <c r="C6514" s="0" t="n">
        <v>613</v>
      </c>
      <c r="D6514" s="0" t="str">
        <f aca="false">IFERROR(VLOOKUP($C6514,薬効分類マスタ!$A$2:$B$180,2,FALSE()),"未登録")</f>
        <v>主としてグラム陽性・陰性菌に作用するもの</v>
      </c>
      <c r="E6514" s="16" t="s">
        <v>14897</v>
      </c>
      <c r="F6514" s="16" t="s">
        <v>627</v>
      </c>
      <c r="G6514" s="16" t="s">
        <v>14922</v>
      </c>
      <c r="H6514" s="16" t="s">
        <v>385</v>
      </c>
      <c r="I6514" s="0" t="n">
        <v>56.6</v>
      </c>
      <c r="K6514" s="0" t="str">
        <f aca="false">IFERROR(IF(VLOOKUP($C6514,薬効分類マスタ!$A$2:$E$180,5,FALSE())=0,"",VLOOKUP($C6514,薬効分類マスタ!$A$2:$E$180,5,FALSE())),"")</f>
        <v>抗菌薬</v>
      </c>
      <c r="L6514" s="17"/>
      <c r="M6514" s="16" t="n">
        <f aca="false">IF($K6514="","",IF($L6514&lt;&gt;"",$L6514,VLOOKUP($C6514,薬効分類マスタ!$A$2:$F$180,6,FALSE())))</f>
        <v>3</v>
      </c>
      <c r="N6514" s="0" t="str">
        <f aca="false">ASC(G6514)</f>
        <v>ｾﾌｼﾞﾄﾚﾝ　ﾋﾟﾎﾞｷｼﾙ錠100mg｢SW｣</v>
      </c>
      <c r="O6514" s="0" t="str">
        <f aca="false">ASC(E6514)</f>
        <v>ｾﾌｼﾞﾄﾚﾝ　ﾋﾟﾎﾞｷｼﾙ</v>
      </c>
      <c r="P6514" s="16" t="n">
        <f aca="false">N(P6513)+IF($C6514=検索!$B$49,1,0)</f>
        <v>0</v>
      </c>
    </row>
    <row r="6515" customFormat="false" ht="15" hidden="false" customHeight="false" outlineLevel="0" collapsed="false">
      <c r="A6515" s="16" t="s">
        <v>221</v>
      </c>
      <c r="B6515" s="0" t="s">
        <v>14923</v>
      </c>
      <c r="C6515" s="0" t="n">
        <v>613</v>
      </c>
      <c r="D6515" s="0" t="str">
        <f aca="false">IFERROR(VLOOKUP($C6515,薬効分類マスタ!$A$2:$B$180,2,FALSE()),"未登録")</f>
        <v>主としてグラム陽性・陰性菌に作用するもの</v>
      </c>
      <c r="E6515" s="16" t="s">
        <v>14924</v>
      </c>
      <c r="F6515" s="16" t="s">
        <v>14746</v>
      </c>
      <c r="G6515" s="16" t="s">
        <v>14925</v>
      </c>
      <c r="I6515" s="0" t="n">
        <v>74.4</v>
      </c>
      <c r="K6515" s="0" t="str">
        <f aca="false">IFERROR(IF(VLOOKUP($C6515,薬効分類マスタ!$A$2:$E$180,5,FALSE())=0,"",VLOOKUP($C6515,薬効分類マスタ!$A$2:$E$180,5,FALSE())),"")</f>
        <v>抗菌薬</v>
      </c>
      <c r="L6515" s="17"/>
      <c r="M6515" s="16" t="n">
        <f aca="false">IF($K6515="","",IF($L6515&lt;&gt;"",$L6515,VLOOKUP($C6515,薬効分類マスタ!$A$2:$F$180,6,FALSE())))</f>
        <v>3</v>
      </c>
      <c r="N6515" s="0" t="str">
        <f aca="false">ASC(G6515)</f>
        <v>ｾﾌｶﾍﾟﾝ　ﾋﾟﾎﾞｷｼﾙ塩酸塩100mg細粒</v>
      </c>
      <c r="O6515" s="0" t="str">
        <f aca="false">ASC(E6515)</f>
        <v>ｾﾌｶﾍﾟﾝ　ﾋﾟﾎﾞｷｼﾙ塩酸塩水和物</v>
      </c>
      <c r="P6515" s="16" t="n">
        <f aca="false">N(P6514)+IF($C6515=検索!$B$49,1,0)</f>
        <v>0</v>
      </c>
    </row>
    <row r="6516" customFormat="false" ht="15" hidden="false" customHeight="false" outlineLevel="0" collapsed="false">
      <c r="A6516" s="16" t="s">
        <v>221</v>
      </c>
      <c r="B6516" s="0" t="s">
        <v>14926</v>
      </c>
      <c r="C6516" s="0" t="n">
        <v>613</v>
      </c>
      <c r="D6516" s="0" t="str">
        <f aca="false">IFERROR(VLOOKUP($C6516,薬効分類マスタ!$A$2:$B$180,2,FALSE()),"未登録")</f>
        <v>主としてグラム陽性・陰性菌に作用するもの</v>
      </c>
      <c r="E6516" s="16" t="s">
        <v>14924</v>
      </c>
      <c r="F6516" s="16" t="s">
        <v>14746</v>
      </c>
      <c r="G6516" s="16" t="s">
        <v>14927</v>
      </c>
      <c r="H6516" s="16" t="s">
        <v>2754</v>
      </c>
      <c r="I6516" s="0" t="n">
        <v>110.6</v>
      </c>
      <c r="J6516" s="16" t="s">
        <v>232</v>
      </c>
      <c r="K6516" s="0" t="str">
        <f aca="false">IFERROR(IF(VLOOKUP($C6516,薬効分類マスタ!$A$2:$E$180,5,FALSE())=0,"",VLOOKUP($C6516,薬効分類マスタ!$A$2:$E$180,5,FALSE())),"")</f>
        <v>抗菌薬</v>
      </c>
      <c r="L6516" s="17"/>
      <c r="M6516" s="16" t="n">
        <f aca="false">IF($K6516="","",IF($L6516&lt;&gt;"",$L6516,VLOOKUP($C6516,薬効分類マスタ!$A$2:$F$180,6,FALSE())))</f>
        <v>3</v>
      </c>
      <c r="N6516" s="0" t="str">
        <f aca="false">ASC(G6516)</f>
        <v>ﾌﾛﾓｯｸｽ小児用細粒100mg</v>
      </c>
      <c r="O6516" s="0" t="str">
        <f aca="false">ASC(E6516)</f>
        <v>ｾﾌｶﾍﾟﾝ　ﾋﾟﾎﾞｷｼﾙ塩酸塩水和物</v>
      </c>
      <c r="P6516" s="16" t="n">
        <f aca="false">N(P6515)+IF($C6516=検索!$B$49,1,0)</f>
        <v>0</v>
      </c>
    </row>
    <row r="6517" customFormat="false" ht="15" hidden="false" customHeight="false" outlineLevel="0" collapsed="false">
      <c r="A6517" s="16" t="s">
        <v>221</v>
      </c>
      <c r="B6517" s="0" t="s">
        <v>14928</v>
      </c>
      <c r="C6517" s="0" t="n">
        <v>613</v>
      </c>
      <c r="D6517" s="0" t="str">
        <f aca="false">IFERROR(VLOOKUP($C6517,薬効分類マスタ!$A$2:$B$180,2,FALSE()),"未登録")</f>
        <v>主としてグラム陽性・陰性菌に作用するもの</v>
      </c>
      <c r="E6517" s="16" t="s">
        <v>14924</v>
      </c>
      <c r="F6517" s="16" t="s">
        <v>14746</v>
      </c>
      <c r="G6517" s="16" t="s">
        <v>14929</v>
      </c>
      <c r="H6517" s="16" t="s">
        <v>385</v>
      </c>
      <c r="I6517" s="0" t="n">
        <v>110.6</v>
      </c>
      <c r="K6517" s="0" t="str">
        <f aca="false">IFERROR(IF(VLOOKUP($C6517,薬効分類マスタ!$A$2:$E$180,5,FALSE())=0,"",VLOOKUP($C6517,薬効分類マスタ!$A$2:$E$180,5,FALSE())),"")</f>
        <v>抗菌薬</v>
      </c>
      <c r="L6517" s="17"/>
      <c r="M6517" s="16" t="n">
        <f aca="false">IF($K6517="","",IF($L6517&lt;&gt;"",$L6517,VLOOKUP($C6517,薬効分類マスタ!$A$2:$F$180,6,FALSE())))</f>
        <v>3</v>
      </c>
      <c r="N6517" s="0" t="str">
        <f aca="false">ASC(G6517)</f>
        <v>ｾﾌｶﾍﾟﾝﾋﾟﾎﾞｷｼﾙ塩酸塩小児用細粒10%｢SW｣</v>
      </c>
      <c r="O6517" s="0" t="str">
        <f aca="false">ASC(E6517)</f>
        <v>ｾﾌｶﾍﾟﾝ　ﾋﾟﾎﾞｷｼﾙ塩酸塩水和物</v>
      </c>
      <c r="P6517" s="16" t="n">
        <f aca="false">N(P6516)+IF($C6517=検索!$B$49,1,0)</f>
        <v>0</v>
      </c>
    </row>
    <row r="6518" customFormat="false" ht="15" hidden="false" customHeight="false" outlineLevel="0" collapsed="false">
      <c r="A6518" s="16" t="s">
        <v>221</v>
      </c>
      <c r="B6518" s="0" t="s">
        <v>14930</v>
      </c>
      <c r="C6518" s="0" t="n">
        <v>613</v>
      </c>
      <c r="D6518" s="0" t="str">
        <f aca="false">IFERROR(VLOOKUP($C6518,薬効分類マスタ!$A$2:$B$180,2,FALSE()),"未登録")</f>
        <v>主としてグラム陽性・陰性菌に作用するもの</v>
      </c>
      <c r="E6518" s="16" t="s">
        <v>14924</v>
      </c>
      <c r="F6518" s="16" t="s">
        <v>14746</v>
      </c>
      <c r="G6518" s="16" t="s">
        <v>14931</v>
      </c>
      <c r="H6518" s="16" t="s">
        <v>533</v>
      </c>
      <c r="I6518" s="0" t="n">
        <v>110.6</v>
      </c>
      <c r="K6518" s="0" t="str">
        <f aca="false">IFERROR(IF(VLOOKUP($C6518,薬効分類マスタ!$A$2:$E$180,5,FALSE())=0,"",VLOOKUP($C6518,薬効分類マスタ!$A$2:$E$180,5,FALSE())),"")</f>
        <v>抗菌薬</v>
      </c>
      <c r="L6518" s="17"/>
      <c r="M6518" s="16" t="n">
        <f aca="false">IF($K6518="","",IF($L6518&lt;&gt;"",$L6518,VLOOKUP($C6518,薬効分類マスタ!$A$2:$F$180,6,FALSE())))</f>
        <v>3</v>
      </c>
      <c r="N6518" s="0" t="str">
        <f aca="false">ASC(G6518)</f>
        <v>ｾﾌｶﾍﾟﾝﾋﾟﾎﾞｷｼﾙ塩酸塩細粒小児用10%｢TW｣</v>
      </c>
      <c r="O6518" s="0" t="str">
        <f aca="false">ASC(E6518)</f>
        <v>ｾﾌｶﾍﾟﾝ　ﾋﾟﾎﾞｷｼﾙ塩酸塩水和物</v>
      </c>
      <c r="P6518" s="16" t="n">
        <f aca="false">N(P6517)+IF($C6518=検索!$B$49,1,0)</f>
        <v>0</v>
      </c>
    </row>
    <row r="6519" customFormat="false" ht="15" hidden="false" customHeight="false" outlineLevel="0" collapsed="false">
      <c r="A6519" s="16" t="s">
        <v>221</v>
      </c>
      <c r="B6519" s="0" t="s">
        <v>14932</v>
      </c>
      <c r="C6519" s="0" t="n">
        <v>613</v>
      </c>
      <c r="D6519" s="0" t="str">
        <f aca="false">IFERROR(VLOOKUP($C6519,薬効分類マスタ!$A$2:$B$180,2,FALSE()),"未登録")</f>
        <v>主としてグラム陽性・陰性菌に作用するもの</v>
      </c>
      <c r="E6519" s="16" t="s">
        <v>14924</v>
      </c>
      <c r="F6519" s="16" t="s">
        <v>14746</v>
      </c>
      <c r="G6519" s="16" t="s">
        <v>14933</v>
      </c>
      <c r="H6519" s="16" t="s">
        <v>533</v>
      </c>
      <c r="I6519" s="0" t="n">
        <v>110.6</v>
      </c>
      <c r="K6519" s="0" t="str">
        <f aca="false">IFERROR(IF(VLOOKUP($C6519,薬効分類マスタ!$A$2:$E$180,5,FALSE())=0,"",VLOOKUP($C6519,薬効分類マスタ!$A$2:$E$180,5,FALSE())),"")</f>
        <v>抗菌薬</v>
      </c>
      <c r="L6519" s="17"/>
      <c r="M6519" s="16" t="n">
        <f aca="false">IF($K6519="","",IF($L6519&lt;&gt;"",$L6519,VLOOKUP($C6519,薬効分類マスタ!$A$2:$F$180,6,FALSE())))</f>
        <v>3</v>
      </c>
      <c r="N6519" s="0" t="str">
        <f aca="false">ASC(G6519)</f>
        <v>ｾﾌｶﾍﾟﾝ　ﾋﾟﾎﾞｷｼﾙ塩酸塩細粒小児用10%｢TW｣</v>
      </c>
      <c r="O6519" s="0" t="str">
        <f aca="false">ASC(E6519)</f>
        <v>ｾﾌｶﾍﾟﾝ　ﾋﾟﾎﾞｷｼﾙ塩酸塩水和物</v>
      </c>
      <c r="P6519" s="16" t="n">
        <f aca="false">N(P6518)+IF($C6519=検索!$B$49,1,0)</f>
        <v>0</v>
      </c>
    </row>
    <row r="6520" customFormat="false" ht="15" hidden="false" customHeight="false" outlineLevel="0" collapsed="false">
      <c r="A6520" s="16" t="s">
        <v>221</v>
      </c>
      <c r="B6520" s="0" t="s">
        <v>14934</v>
      </c>
      <c r="C6520" s="0" t="n">
        <v>613</v>
      </c>
      <c r="D6520" s="0" t="str">
        <f aca="false">IFERROR(VLOOKUP($C6520,薬効分類マスタ!$A$2:$B$180,2,FALSE()),"未登録")</f>
        <v>主としてグラム陽性・陰性菌に作用するもの</v>
      </c>
      <c r="E6520" s="16" t="s">
        <v>14924</v>
      </c>
      <c r="F6520" s="16" t="s">
        <v>14746</v>
      </c>
      <c r="G6520" s="16" t="s">
        <v>14935</v>
      </c>
      <c r="H6520" s="16" t="s">
        <v>385</v>
      </c>
      <c r="I6520" s="0" t="n">
        <v>110.6</v>
      </c>
      <c r="K6520" s="0" t="str">
        <f aca="false">IFERROR(IF(VLOOKUP($C6520,薬効分類マスタ!$A$2:$E$180,5,FALSE())=0,"",VLOOKUP($C6520,薬効分類マスタ!$A$2:$E$180,5,FALSE())),"")</f>
        <v>抗菌薬</v>
      </c>
      <c r="L6520" s="17"/>
      <c r="M6520" s="16" t="n">
        <f aca="false">IF($K6520="","",IF($L6520&lt;&gt;"",$L6520,VLOOKUP($C6520,薬効分類マスタ!$A$2:$F$180,6,FALSE())))</f>
        <v>3</v>
      </c>
      <c r="N6520" s="0" t="str">
        <f aca="false">ASC(G6520)</f>
        <v>ｾﾌｶﾍﾟﾝ　ﾋﾟﾎﾞｷｼﾙ塩酸塩小児用細粒10%｢SW｣</v>
      </c>
      <c r="O6520" s="0" t="str">
        <f aca="false">ASC(E6520)</f>
        <v>ｾﾌｶﾍﾟﾝ　ﾋﾟﾎﾞｷｼﾙ塩酸塩水和物</v>
      </c>
      <c r="P6520" s="16" t="n">
        <f aca="false">N(P6519)+IF($C6520=検索!$B$49,1,0)</f>
        <v>0</v>
      </c>
    </row>
    <row r="6521" customFormat="false" ht="15" hidden="false" customHeight="false" outlineLevel="0" collapsed="false">
      <c r="A6521" s="16" t="s">
        <v>221</v>
      </c>
      <c r="B6521" s="0" t="s">
        <v>14936</v>
      </c>
      <c r="C6521" s="0" t="n">
        <v>613</v>
      </c>
      <c r="D6521" s="0" t="str">
        <f aca="false">IFERROR(VLOOKUP($C6521,薬効分類マスタ!$A$2:$B$180,2,FALSE()),"未登録")</f>
        <v>主としてグラム陽性・陰性菌に作用するもの</v>
      </c>
      <c r="E6521" s="16" t="s">
        <v>14924</v>
      </c>
      <c r="F6521" s="16" t="s">
        <v>2117</v>
      </c>
      <c r="G6521" s="16" t="s">
        <v>14937</v>
      </c>
      <c r="H6521" s="16" t="s">
        <v>2754</v>
      </c>
      <c r="I6521" s="0" t="n">
        <v>36.3</v>
      </c>
      <c r="J6521" s="16" t="s">
        <v>232</v>
      </c>
      <c r="K6521" s="0" t="str">
        <f aca="false">IFERROR(IF(VLOOKUP($C6521,薬効分類マスタ!$A$2:$E$180,5,FALSE())=0,"",VLOOKUP($C6521,薬効分類マスタ!$A$2:$E$180,5,FALSE())),"")</f>
        <v>抗菌薬</v>
      </c>
      <c r="L6521" s="17"/>
      <c r="M6521" s="16" t="n">
        <f aca="false">IF($K6521="","",IF($L6521&lt;&gt;"",$L6521,VLOOKUP($C6521,薬効分類マスタ!$A$2:$F$180,6,FALSE())))</f>
        <v>3</v>
      </c>
      <c r="N6521" s="0" t="str">
        <f aca="false">ASC(G6521)</f>
        <v>ﾌﾛﾓｯｸｽ錠75mg</v>
      </c>
      <c r="O6521" s="0" t="str">
        <f aca="false">ASC(E6521)</f>
        <v>ｾﾌｶﾍﾟﾝ　ﾋﾟﾎﾞｷｼﾙ塩酸塩水和物</v>
      </c>
      <c r="P6521" s="16" t="n">
        <f aca="false">N(P6520)+IF($C6521=検索!$B$49,1,0)</f>
        <v>0</v>
      </c>
    </row>
    <row r="6522" customFormat="false" ht="15" hidden="false" customHeight="false" outlineLevel="0" collapsed="false">
      <c r="A6522" s="16" t="s">
        <v>221</v>
      </c>
      <c r="B6522" s="0" t="s">
        <v>14938</v>
      </c>
      <c r="C6522" s="0" t="n">
        <v>613</v>
      </c>
      <c r="D6522" s="0" t="str">
        <f aca="false">IFERROR(VLOOKUP($C6522,薬効分類マスタ!$A$2:$B$180,2,FALSE()),"未登録")</f>
        <v>主としてグラム陽性・陰性菌に作用するもの</v>
      </c>
      <c r="E6522" s="16" t="s">
        <v>14924</v>
      </c>
      <c r="F6522" s="16" t="s">
        <v>2117</v>
      </c>
      <c r="G6522" s="16" t="s">
        <v>14939</v>
      </c>
      <c r="H6522" s="16" t="s">
        <v>1064</v>
      </c>
      <c r="I6522" s="0" t="n">
        <v>36.3</v>
      </c>
      <c r="K6522" s="0" t="str">
        <f aca="false">IFERROR(IF(VLOOKUP($C6522,薬効分類マスタ!$A$2:$E$180,5,FALSE())=0,"",VLOOKUP($C6522,薬効分類マスタ!$A$2:$E$180,5,FALSE())),"")</f>
        <v>抗菌薬</v>
      </c>
      <c r="L6522" s="17"/>
      <c r="M6522" s="16" t="n">
        <f aca="false">IF($K6522="","",IF($L6522&lt;&gt;"",$L6522,VLOOKUP($C6522,薬効分類マスタ!$A$2:$F$180,6,FALSE())))</f>
        <v>3</v>
      </c>
      <c r="N6522" s="0" t="str">
        <f aca="false">ASC(G6522)</f>
        <v>ｾﾌｶﾍﾟﾝﾋﾟﾎﾞｷｼﾙ塩酸塩錠75mg｢CH｣</v>
      </c>
      <c r="O6522" s="0" t="str">
        <f aca="false">ASC(E6522)</f>
        <v>ｾﾌｶﾍﾟﾝ　ﾋﾟﾎﾞｷｼﾙ塩酸塩水和物</v>
      </c>
      <c r="P6522" s="16" t="n">
        <f aca="false">N(P6521)+IF($C6522=検索!$B$49,1,0)</f>
        <v>0</v>
      </c>
    </row>
    <row r="6523" customFormat="false" ht="15" hidden="false" customHeight="false" outlineLevel="0" collapsed="false">
      <c r="A6523" s="16" t="s">
        <v>221</v>
      </c>
      <c r="B6523" s="0" t="s">
        <v>14940</v>
      </c>
      <c r="C6523" s="0" t="n">
        <v>613</v>
      </c>
      <c r="D6523" s="0" t="str">
        <f aca="false">IFERROR(VLOOKUP($C6523,薬効分類マスタ!$A$2:$B$180,2,FALSE()),"未登録")</f>
        <v>主としてグラム陽性・陰性菌に作用するもの</v>
      </c>
      <c r="E6523" s="16" t="s">
        <v>14924</v>
      </c>
      <c r="F6523" s="16" t="s">
        <v>2117</v>
      </c>
      <c r="G6523" s="16" t="s">
        <v>14941</v>
      </c>
      <c r="H6523" s="16" t="s">
        <v>385</v>
      </c>
      <c r="I6523" s="0" t="n">
        <v>36.3</v>
      </c>
      <c r="K6523" s="0" t="str">
        <f aca="false">IFERROR(IF(VLOOKUP($C6523,薬効分類マスタ!$A$2:$E$180,5,FALSE())=0,"",VLOOKUP($C6523,薬効分類マスタ!$A$2:$E$180,5,FALSE())),"")</f>
        <v>抗菌薬</v>
      </c>
      <c r="L6523" s="17"/>
      <c r="M6523" s="16" t="n">
        <f aca="false">IF($K6523="","",IF($L6523&lt;&gt;"",$L6523,VLOOKUP($C6523,薬効分類マスタ!$A$2:$F$180,6,FALSE())))</f>
        <v>3</v>
      </c>
      <c r="N6523" s="0" t="str">
        <f aca="false">ASC(G6523)</f>
        <v>ｾﾌｶﾍﾟﾝﾋﾟﾎﾞｷｼﾙ塩酸塩錠75mg｢SW｣</v>
      </c>
      <c r="O6523" s="0" t="str">
        <f aca="false">ASC(E6523)</f>
        <v>ｾﾌｶﾍﾟﾝ　ﾋﾟﾎﾞｷｼﾙ塩酸塩水和物</v>
      </c>
      <c r="P6523" s="16" t="n">
        <f aca="false">N(P6522)+IF($C6523=検索!$B$49,1,0)</f>
        <v>0</v>
      </c>
    </row>
    <row r="6524" customFormat="false" ht="15" hidden="false" customHeight="false" outlineLevel="0" collapsed="false">
      <c r="A6524" s="16" t="s">
        <v>221</v>
      </c>
      <c r="B6524" s="0" t="s">
        <v>14942</v>
      </c>
      <c r="C6524" s="0" t="n">
        <v>613</v>
      </c>
      <c r="D6524" s="0" t="str">
        <f aca="false">IFERROR(VLOOKUP($C6524,薬効分類マスタ!$A$2:$B$180,2,FALSE()),"未登録")</f>
        <v>主としてグラム陽性・陰性菌に作用するもの</v>
      </c>
      <c r="E6524" s="16" t="s">
        <v>14924</v>
      </c>
      <c r="F6524" s="16" t="s">
        <v>2117</v>
      </c>
      <c r="G6524" s="16" t="s">
        <v>14943</v>
      </c>
      <c r="H6524" s="16" t="s">
        <v>533</v>
      </c>
      <c r="I6524" s="0" t="n">
        <v>36.3</v>
      </c>
      <c r="K6524" s="0" t="str">
        <f aca="false">IFERROR(IF(VLOOKUP($C6524,薬効分類マスタ!$A$2:$E$180,5,FALSE())=0,"",VLOOKUP($C6524,薬効分類マスタ!$A$2:$E$180,5,FALSE())),"")</f>
        <v>抗菌薬</v>
      </c>
      <c r="L6524" s="17"/>
      <c r="M6524" s="16" t="n">
        <f aca="false">IF($K6524="","",IF($L6524&lt;&gt;"",$L6524,VLOOKUP($C6524,薬効分類マスタ!$A$2:$F$180,6,FALSE())))</f>
        <v>3</v>
      </c>
      <c r="N6524" s="0" t="str">
        <f aca="false">ASC(G6524)</f>
        <v>ｾﾌｶﾍﾟﾝﾋﾟﾎﾞｷｼﾙ塩酸塩錠75mg｢TW｣</v>
      </c>
      <c r="O6524" s="0" t="str">
        <f aca="false">ASC(E6524)</f>
        <v>ｾﾌｶﾍﾟﾝ　ﾋﾟﾎﾞｷｼﾙ塩酸塩水和物</v>
      </c>
      <c r="P6524" s="16" t="n">
        <f aca="false">N(P6523)+IF($C6524=検索!$B$49,1,0)</f>
        <v>0</v>
      </c>
    </row>
    <row r="6525" customFormat="false" ht="15" hidden="false" customHeight="false" outlineLevel="0" collapsed="false">
      <c r="A6525" s="16" t="s">
        <v>221</v>
      </c>
      <c r="B6525" s="0" t="s">
        <v>14944</v>
      </c>
      <c r="C6525" s="0" t="n">
        <v>613</v>
      </c>
      <c r="D6525" s="0" t="str">
        <f aca="false">IFERROR(VLOOKUP($C6525,薬効分類マスタ!$A$2:$B$180,2,FALSE()),"未登録")</f>
        <v>主としてグラム陽性・陰性菌に作用するもの</v>
      </c>
      <c r="E6525" s="16" t="s">
        <v>14924</v>
      </c>
      <c r="F6525" s="16" t="s">
        <v>2117</v>
      </c>
      <c r="G6525" s="16" t="s">
        <v>14945</v>
      </c>
      <c r="H6525" s="16" t="s">
        <v>385</v>
      </c>
      <c r="I6525" s="0" t="n">
        <v>36.3</v>
      </c>
      <c r="K6525" s="0" t="str">
        <f aca="false">IFERROR(IF(VLOOKUP($C6525,薬効分類マスタ!$A$2:$E$180,5,FALSE())=0,"",VLOOKUP($C6525,薬効分類マスタ!$A$2:$E$180,5,FALSE())),"")</f>
        <v>抗菌薬</v>
      </c>
      <c r="L6525" s="17"/>
      <c r="M6525" s="16" t="n">
        <f aca="false">IF($K6525="","",IF($L6525&lt;&gt;"",$L6525,VLOOKUP($C6525,薬効分類マスタ!$A$2:$F$180,6,FALSE())))</f>
        <v>3</v>
      </c>
      <c r="N6525" s="0" t="str">
        <f aca="false">ASC(G6525)</f>
        <v>ｾﾌｶﾍﾟﾝ　ﾋﾟﾎﾞｷｼﾙ塩酸塩錠75mg｢SW｣</v>
      </c>
      <c r="O6525" s="0" t="str">
        <f aca="false">ASC(E6525)</f>
        <v>ｾﾌｶﾍﾟﾝ　ﾋﾟﾎﾞｷｼﾙ塩酸塩水和物</v>
      </c>
      <c r="P6525" s="16" t="n">
        <f aca="false">N(P6524)+IF($C6525=検索!$B$49,1,0)</f>
        <v>0</v>
      </c>
    </row>
    <row r="6526" customFormat="false" ht="15" hidden="false" customHeight="false" outlineLevel="0" collapsed="false">
      <c r="A6526" s="16" t="s">
        <v>221</v>
      </c>
      <c r="B6526" s="0" t="s">
        <v>14946</v>
      </c>
      <c r="C6526" s="0" t="n">
        <v>613</v>
      </c>
      <c r="D6526" s="0" t="str">
        <f aca="false">IFERROR(VLOOKUP($C6526,薬効分類マスタ!$A$2:$B$180,2,FALSE()),"未登録")</f>
        <v>主としてグラム陽性・陰性菌に作用するもの</v>
      </c>
      <c r="E6526" s="16" t="s">
        <v>14924</v>
      </c>
      <c r="F6526" s="16" t="s">
        <v>2117</v>
      </c>
      <c r="G6526" s="16" t="s">
        <v>14947</v>
      </c>
      <c r="H6526" s="16" t="s">
        <v>533</v>
      </c>
      <c r="I6526" s="0" t="n">
        <v>36.3</v>
      </c>
      <c r="K6526" s="0" t="str">
        <f aca="false">IFERROR(IF(VLOOKUP($C6526,薬効分類マスタ!$A$2:$E$180,5,FALSE())=0,"",VLOOKUP($C6526,薬効分類マスタ!$A$2:$E$180,5,FALSE())),"")</f>
        <v>抗菌薬</v>
      </c>
      <c r="L6526" s="17"/>
      <c r="M6526" s="16" t="n">
        <f aca="false">IF($K6526="","",IF($L6526&lt;&gt;"",$L6526,VLOOKUP($C6526,薬効分類マスタ!$A$2:$F$180,6,FALSE())))</f>
        <v>3</v>
      </c>
      <c r="N6526" s="0" t="str">
        <f aca="false">ASC(G6526)</f>
        <v>ｾﾌｶﾍﾟﾝ　ﾋﾟﾎﾞｷｼﾙ塩酸塩錠75mg｢TW｣</v>
      </c>
      <c r="O6526" s="0" t="str">
        <f aca="false">ASC(E6526)</f>
        <v>ｾﾌｶﾍﾟﾝ　ﾋﾟﾎﾞｷｼﾙ塩酸塩水和物</v>
      </c>
      <c r="P6526" s="16" t="n">
        <f aca="false">N(P6525)+IF($C6526=検索!$B$49,1,0)</f>
        <v>0</v>
      </c>
    </row>
    <row r="6527" customFormat="false" ht="15" hidden="false" customHeight="false" outlineLevel="0" collapsed="false">
      <c r="A6527" s="16" t="s">
        <v>221</v>
      </c>
      <c r="B6527" s="0" t="s">
        <v>14948</v>
      </c>
      <c r="C6527" s="0" t="n">
        <v>613</v>
      </c>
      <c r="D6527" s="0" t="str">
        <f aca="false">IFERROR(VLOOKUP($C6527,薬効分類マスタ!$A$2:$B$180,2,FALSE()),"未登録")</f>
        <v>主としてグラム陽性・陰性菌に作用するもの</v>
      </c>
      <c r="E6527" s="16" t="s">
        <v>14924</v>
      </c>
      <c r="F6527" s="16" t="s">
        <v>627</v>
      </c>
      <c r="G6527" s="16" t="s">
        <v>14949</v>
      </c>
      <c r="H6527" s="16" t="s">
        <v>2754</v>
      </c>
      <c r="I6527" s="0" t="n">
        <v>41.1</v>
      </c>
      <c r="J6527" s="16" t="s">
        <v>232</v>
      </c>
      <c r="K6527" s="0" t="str">
        <f aca="false">IFERROR(IF(VLOOKUP($C6527,薬効分類マスタ!$A$2:$E$180,5,FALSE())=0,"",VLOOKUP($C6527,薬効分類マスタ!$A$2:$E$180,5,FALSE())),"")</f>
        <v>抗菌薬</v>
      </c>
      <c r="L6527" s="17"/>
      <c r="M6527" s="16" t="n">
        <f aca="false">IF($K6527="","",IF($L6527&lt;&gt;"",$L6527,VLOOKUP($C6527,薬効分類マスタ!$A$2:$F$180,6,FALSE())))</f>
        <v>3</v>
      </c>
      <c r="N6527" s="0" t="str">
        <f aca="false">ASC(G6527)</f>
        <v>ﾌﾛﾓｯｸｽ錠100mg</v>
      </c>
      <c r="O6527" s="0" t="str">
        <f aca="false">ASC(E6527)</f>
        <v>ｾﾌｶﾍﾟﾝ　ﾋﾟﾎﾞｷｼﾙ塩酸塩水和物</v>
      </c>
      <c r="P6527" s="16" t="n">
        <f aca="false">N(P6526)+IF($C6527=検索!$B$49,1,0)</f>
        <v>0</v>
      </c>
    </row>
    <row r="6528" customFormat="false" ht="15" hidden="false" customHeight="false" outlineLevel="0" collapsed="false">
      <c r="A6528" s="16" t="s">
        <v>221</v>
      </c>
      <c r="B6528" s="0" t="s">
        <v>14950</v>
      </c>
      <c r="C6528" s="0" t="n">
        <v>613</v>
      </c>
      <c r="D6528" s="0" t="str">
        <f aca="false">IFERROR(VLOOKUP($C6528,薬効分類マスタ!$A$2:$B$180,2,FALSE()),"未登録")</f>
        <v>主としてグラム陽性・陰性菌に作用するもの</v>
      </c>
      <c r="E6528" s="16" t="s">
        <v>14924</v>
      </c>
      <c r="F6528" s="16" t="s">
        <v>627</v>
      </c>
      <c r="G6528" s="16" t="s">
        <v>14951</v>
      </c>
      <c r="H6528" s="16" t="s">
        <v>1064</v>
      </c>
      <c r="I6528" s="0" t="n">
        <v>41.1</v>
      </c>
      <c r="K6528" s="0" t="str">
        <f aca="false">IFERROR(IF(VLOOKUP($C6528,薬効分類マスタ!$A$2:$E$180,5,FALSE())=0,"",VLOOKUP($C6528,薬効分類マスタ!$A$2:$E$180,5,FALSE())),"")</f>
        <v>抗菌薬</v>
      </c>
      <c r="L6528" s="17"/>
      <c r="M6528" s="16" t="n">
        <f aca="false">IF($K6528="","",IF($L6528&lt;&gt;"",$L6528,VLOOKUP($C6528,薬効分類マスタ!$A$2:$F$180,6,FALSE())))</f>
        <v>3</v>
      </c>
      <c r="N6528" s="0" t="str">
        <f aca="false">ASC(G6528)</f>
        <v>ｾﾌｶﾍﾟﾝﾋﾟﾎﾞｷｼﾙ塩酸塩錠100mg｢CH｣</v>
      </c>
      <c r="O6528" s="0" t="str">
        <f aca="false">ASC(E6528)</f>
        <v>ｾﾌｶﾍﾟﾝ　ﾋﾟﾎﾞｷｼﾙ塩酸塩水和物</v>
      </c>
      <c r="P6528" s="16" t="n">
        <f aca="false">N(P6527)+IF($C6528=検索!$B$49,1,0)</f>
        <v>0</v>
      </c>
    </row>
    <row r="6529" customFormat="false" ht="15" hidden="false" customHeight="false" outlineLevel="0" collapsed="false">
      <c r="A6529" s="16" t="s">
        <v>221</v>
      </c>
      <c r="B6529" s="0" t="s">
        <v>14952</v>
      </c>
      <c r="C6529" s="0" t="n">
        <v>613</v>
      </c>
      <c r="D6529" s="0" t="str">
        <f aca="false">IFERROR(VLOOKUP($C6529,薬効分類マスタ!$A$2:$B$180,2,FALSE()),"未登録")</f>
        <v>主としてグラム陽性・陰性菌に作用するもの</v>
      </c>
      <c r="E6529" s="16" t="s">
        <v>14924</v>
      </c>
      <c r="F6529" s="16" t="s">
        <v>627</v>
      </c>
      <c r="G6529" s="16" t="s">
        <v>14953</v>
      </c>
      <c r="H6529" s="16" t="s">
        <v>385</v>
      </c>
      <c r="I6529" s="0" t="n">
        <v>41.1</v>
      </c>
      <c r="K6529" s="0" t="str">
        <f aca="false">IFERROR(IF(VLOOKUP($C6529,薬効分類マスタ!$A$2:$E$180,5,FALSE())=0,"",VLOOKUP($C6529,薬効分類マスタ!$A$2:$E$180,5,FALSE())),"")</f>
        <v>抗菌薬</v>
      </c>
      <c r="L6529" s="17"/>
      <c r="M6529" s="16" t="n">
        <f aca="false">IF($K6529="","",IF($L6529&lt;&gt;"",$L6529,VLOOKUP($C6529,薬効分類マスタ!$A$2:$F$180,6,FALSE())))</f>
        <v>3</v>
      </c>
      <c r="N6529" s="0" t="str">
        <f aca="false">ASC(G6529)</f>
        <v>ｾﾌｶﾍﾟﾝﾋﾟﾎﾞｷｼﾙ塩酸塩錠100mg｢SW｣</v>
      </c>
      <c r="O6529" s="0" t="str">
        <f aca="false">ASC(E6529)</f>
        <v>ｾﾌｶﾍﾟﾝ　ﾋﾟﾎﾞｷｼﾙ塩酸塩水和物</v>
      </c>
      <c r="P6529" s="16" t="n">
        <f aca="false">N(P6528)+IF($C6529=検索!$B$49,1,0)</f>
        <v>0</v>
      </c>
    </row>
    <row r="6530" customFormat="false" ht="15" hidden="false" customHeight="false" outlineLevel="0" collapsed="false">
      <c r="A6530" s="16" t="s">
        <v>221</v>
      </c>
      <c r="B6530" s="0" t="s">
        <v>14954</v>
      </c>
      <c r="C6530" s="0" t="n">
        <v>613</v>
      </c>
      <c r="D6530" s="0" t="str">
        <f aca="false">IFERROR(VLOOKUP($C6530,薬効分類マスタ!$A$2:$B$180,2,FALSE()),"未登録")</f>
        <v>主としてグラム陽性・陰性菌に作用するもの</v>
      </c>
      <c r="E6530" s="16" t="s">
        <v>14924</v>
      </c>
      <c r="F6530" s="16" t="s">
        <v>627</v>
      </c>
      <c r="G6530" s="16" t="s">
        <v>14955</v>
      </c>
      <c r="H6530" s="16" t="s">
        <v>533</v>
      </c>
      <c r="I6530" s="0" t="n">
        <v>41.1</v>
      </c>
      <c r="K6530" s="0" t="str">
        <f aca="false">IFERROR(IF(VLOOKUP($C6530,薬効分類マスタ!$A$2:$E$180,5,FALSE())=0,"",VLOOKUP($C6530,薬効分類マスタ!$A$2:$E$180,5,FALSE())),"")</f>
        <v>抗菌薬</v>
      </c>
      <c r="L6530" s="17"/>
      <c r="M6530" s="16" t="n">
        <f aca="false">IF($K6530="","",IF($L6530&lt;&gt;"",$L6530,VLOOKUP($C6530,薬効分類マスタ!$A$2:$F$180,6,FALSE())))</f>
        <v>3</v>
      </c>
      <c r="N6530" s="0" t="str">
        <f aca="false">ASC(G6530)</f>
        <v>ｾﾌｶﾍﾟﾝﾋﾟﾎﾞｷｼﾙ塩酸塩錠100mg｢TW｣</v>
      </c>
      <c r="O6530" s="0" t="str">
        <f aca="false">ASC(E6530)</f>
        <v>ｾﾌｶﾍﾟﾝ　ﾋﾟﾎﾞｷｼﾙ塩酸塩水和物</v>
      </c>
      <c r="P6530" s="16" t="n">
        <f aca="false">N(P6529)+IF($C6530=検索!$B$49,1,0)</f>
        <v>0</v>
      </c>
    </row>
    <row r="6531" customFormat="false" ht="15" hidden="false" customHeight="false" outlineLevel="0" collapsed="false">
      <c r="A6531" s="16" t="s">
        <v>221</v>
      </c>
      <c r="B6531" s="0" t="s">
        <v>14956</v>
      </c>
      <c r="C6531" s="0" t="n">
        <v>613</v>
      </c>
      <c r="D6531" s="0" t="str">
        <f aca="false">IFERROR(VLOOKUP($C6531,薬効分類マスタ!$A$2:$B$180,2,FALSE()),"未登録")</f>
        <v>主としてグラム陽性・陰性菌に作用するもの</v>
      </c>
      <c r="E6531" s="16" t="s">
        <v>14924</v>
      </c>
      <c r="F6531" s="16" t="s">
        <v>627</v>
      </c>
      <c r="G6531" s="16" t="s">
        <v>14957</v>
      </c>
      <c r="H6531" s="16" t="s">
        <v>385</v>
      </c>
      <c r="I6531" s="0" t="n">
        <v>41.1</v>
      </c>
      <c r="K6531" s="0" t="str">
        <f aca="false">IFERROR(IF(VLOOKUP($C6531,薬効分類マスタ!$A$2:$E$180,5,FALSE())=0,"",VLOOKUP($C6531,薬効分類マスタ!$A$2:$E$180,5,FALSE())),"")</f>
        <v>抗菌薬</v>
      </c>
      <c r="L6531" s="17"/>
      <c r="M6531" s="16" t="n">
        <f aca="false">IF($K6531="","",IF($L6531&lt;&gt;"",$L6531,VLOOKUP($C6531,薬効分類マスタ!$A$2:$F$180,6,FALSE())))</f>
        <v>3</v>
      </c>
      <c r="N6531" s="0" t="str">
        <f aca="false">ASC(G6531)</f>
        <v>ｾﾌｶﾍﾟﾝ　ﾋﾟﾎﾞｷｼﾙ塩酸塩錠100mg｢SW｣</v>
      </c>
      <c r="O6531" s="0" t="str">
        <f aca="false">ASC(E6531)</f>
        <v>ｾﾌｶﾍﾟﾝ　ﾋﾟﾎﾞｷｼﾙ塩酸塩水和物</v>
      </c>
      <c r="P6531" s="16" t="n">
        <f aca="false">N(P6530)+IF($C6531=検索!$B$49,1,0)</f>
        <v>0</v>
      </c>
    </row>
    <row r="6532" customFormat="false" ht="15" hidden="false" customHeight="false" outlineLevel="0" collapsed="false">
      <c r="A6532" s="16" t="s">
        <v>221</v>
      </c>
      <c r="B6532" s="0" t="s">
        <v>14958</v>
      </c>
      <c r="C6532" s="0" t="n">
        <v>613</v>
      </c>
      <c r="D6532" s="0" t="str">
        <f aca="false">IFERROR(VLOOKUP($C6532,薬効分類マスタ!$A$2:$B$180,2,FALSE()),"未登録")</f>
        <v>主としてグラム陽性・陰性菌に作用するもの</v>
      </c>
      <c r="E6532" s="16" t="s">
        <v>14924</v>
      </c>
      <c r="F6532" s="16" t="s">
        <v>627</v>
      </c>
      <c r="G6532" s="16" t="s">
        <v>14959</v>
      </c>
      <c r="H6532" s="16" t="s">
        <v>533</v>
      </c>
      <c r="I6532" s="0" t="n">
        <v>41.1</v>
      </c>
      <c r="K6532" s="0" t="str">
        <f aca="false">IFERROR(IF(VLOOKUP($C6532,薬効分類マスタ!$A$2:$E$180,5,FALSE())=0,"",VLOOKUP($C6532,薬効分類マスタ!$A$2:$E$180,5,FALSE())),"")</f>
        <v>抗菌薬</v>
      </c>
      <c r="L6532" s="17"/>
      <c r="M6532" s="16" t="n">
        <f aca="false">IF($K6532="","",IF($L6532&lt;&gt;"",$L6532,VLOOKUP($C6532,薬効分類マスタ!$A$2:$F$180,6,FALSE())))</f>
        <v>3</v>
      </c>
      <c r="N6532" s="0" t="str">
        <f aca="false">ASC(G6532)</f>
        <v>ｾﾌｶﾍﾟﾝ　ﾋﾟﾎﾞｷｼﾙ塩酸塩錠100mg｢TW｣</v>
      </c>
      <c r="O6532" s="0" t="str">
        <f aca="false">ASC(E6532)</f>
        <v>ｾﾌｶﾍﾟﾝ　ﾋﾟﾎﾞｷｼﾙ塩酸塩水和物</v>
      </c>
      <c r="P6532" s="16" t="n">
        <f aca="false">N(P6531)+IF($C6532=検索!$B$49,1,0)</f>
        <v>0</v>
      </c>
    </row>
    <row r="6533" customFormat="false" ht="15" hidden="false" customHeight="false" outlineLevel="0" collapsed="false">
      <c r="A6533" s="16" t="s">
        <v>221</v>
      </c>
      <c r="B6533" s="0" t="s">
        <v>14960</v>
      </c>
      <c r="C6533" s="0" t="n">
        <v>613</v>
      </c>
      <c r="D6533" s="0" t="str">
        <f aca="false">IFERROR(VLOOKUP($C6533,薬効分類マスタ!$A$2:$B$180,2,FALSE()),"未登録")</f>
        <v>主としてグラム陽性・陰性菌に作用するもの</v>
      </c>
      <c r="E6533" s="16" t="s">
        <v>14961</v>
      </c>
      <c r="F6533" s="16" t="s">
        <v>639</v>
      </c>
      <c r="G6533" s="16" t="s">
        <v>14962</v>
      </c>
      <c r="H6533" s="16" t="s">
        <v>428</v>
      </c>
      <c r="I6533" s="0" t="n">
        <v>52.3</v>
      </c>
      <c r="J6533" s="16" t="s">
        <v>232</v>
      </c>
      <c r="K6533" s="0" t="str">
        <f aca="false">IFERROR(IF(VLOOKUP($C6533,薬効分類マスタ!$A$2:$E$180,5,FALSE())=0,"",VLOOKUP($C6533,薬効分類マスタ!$A$2:$E$180,5,FALSE())),"")</f>
        <v>抗菌薬</v>
      </c>
      <c r="L6533" s="17"/>
      <c r="M6533" s="16" t="n">
        <f aca="false">IF($K6533="","",IF($L6533&lt;&gt;"",$L6533,VLOOKUP($C6533,薬効分類マスタ!$A$2:$F$180,6,FALSE())))</f>
        <v>3</v>
      </c>
      <c r="N6533" s="0" t="str">
        <f aca="false">ASC(G6533)</f>
        <v>ﾎｽﾐｼﾝ錠250</v>
      </c>
      <c r="O6533" s="0" t="str">
        <f aca="false">ASC(E6533)</f>
        <v>ﾎｽﾎﾏｲｼﾝｶﾙｼｳﾑ水和物</v>
      </c>
      <c r="P6533" s="16" t="n">
        <f aca="false">N(P6532)+IF($C6533=検索!$B$49,1,0)</f>
        <v>0</v>
      </c>
    </row>
    <row r="6534" customFormat="false" ht="15" hidden="false" customHeight="false" outlineLevel="0" collapsed="false">
      <c r="A6534" s="16" t="s">
        <v>221</v>
      </c>
      <c r="B6534" s="0" t="s">
        <v>14963</v>
      </c>
      <c r="C6534" s="0" t="n">
        <v>613</v>
      </c>
      <c r="D6534" s="0" t="str">
        <f aca="false">IFERROR(VLOOKUP($C6534,薬効分類マスタ!$A$2:$B$180,2,FALSE()),"未登録")</f>
        <v>主としてグラム陽性・陰性菌に作用するもの</v>
      </c>
      <c r="E6534" s="16" t="s">
        <v>14961</v>
      </c>
      <c r="F6534" s="16" t="s">
        <v>854</v>
      </c>
      <c r="G6534" s="16" t="s">
        <v>14964</v>
      </c>
      <c r="H6534" s="16" t="s">
        <v>428</v>
      </c>
      <c r="I6534" s="0" t="n">
        <v>88</v>
      </c>
      <c r="J6534" s="16" t="s">
        <v>232</v>
      </c>
      <c r="K6534" s="0" t="str">
        <f aca="false">IFERROR(IF(VLOOKUP($C6534,薬効分類マスタ!$A$2:$E$180,5,FALSE())=0,"",VLOOKUP($C6534,薬効分類マスタ!$A$2:$E$180,5,FALSE())),"")</f>
        <v>抗菌薬</v>
      </c>
      <c r="L6534" s="17"/>
      <c r="M6534" s="16" t="n">
        <f aca="false">IF($K6534="","",IF($L6534&lt;&gt;"",$L6534,VLOOKUP($C6534,薬効分類マスタ!$A$2:$F$180,6,FALSE())))</f>
        <v>3</v>
      </c>
      <c r="N6534" s="0" t="str">
        <f aca="false">ASC(G6534)</f>
        <v>ﾎｽﾐｼﾝ錠500</v>
      </c>
      <c r="O6534" s="0" t="str">
        <f aca="false">ASC(E6534)</f>
        <v>ﾎｽﾎﾏｲｼﾝｶﾙｼｳﾑ水和物</v>
      </c>
      <c r="P6534" s="16" t="n">
        <f aca="false">N(P6533)+IF($C6534=検索!$B$49,1,0)</f>
        <v>0</v>
      </c>
    </row>
    <row r="6535" customFormat="false" ht="15" hidden="false" customHeight="false" outlineLevel="0" collapsed="false">
      <c r="A6535" s="16" t="s">
        <v>221</v>
      </c>
      <c r="B6535" s="0" t="s">
        <v>14965</v>
      </c>
      <c r="C6535" s="0" t="n">
        <v>613</v>
      </c>
      <c r="D6535" s="0" t="str">
        <f aca="false">IFERROR(VLOOKUP($C6535,薬効分類マスタ!$A$2:$B$180,2,FALSE()),"未登録")</f>
        <v>主としてグラム陽性・陰性菌に作用するもの</v>
      </c>
      <c r="E6535" s="16" t="s">
        <v>14961</v>
      </c>
      <c r="F6535" s="16" t="s">
        <v>14753</v>
      </c>
      <c r="G6535" s="16" t="s">
        <v>14966</v>
      </c>
      <c r="H6535" s="16" t="s">
        <v>428</v>
      </c>
      <c r="I6535" s="0" t="n">
        <v>86.2</v>
      </c>
      <c r="J6535" s="16" t="s">
        <v>232</v>
      </c>
      <c r="K6535" s="0" t="str">
        <f aca="false">IFERROR(IF(VLOOKUP($C6535,薬効分類マスタ!$A$2:$E$180,5,FALSE())=0,"",VLOOKUP($C6535,薬効分類マスタ!$A$2:$E$180,5,FALSE())),"")</f>
        <v>抗菌薬</v>
      </c>
      <c r="L6535" s="17"/>
      <c r="M6535" s="16" t="n">
        <f aca="false">IF($K6535="","",IF($L6535&lt;&gt;"",$L6535,VLOOKUP($C6535,薬効分類マスタ!$A$2:$F$180,6,FALSE())))</f>
        <v>3</v>
      </c>
      <c r="N6535" s="0" t="str">
        <f aca="false">ASC(G6535)</f>
        <v>ﾎｽﾐｼﾝﾄﾞﾗｲｼﾛｯﾌﾟ200</v>
      </c>
      <c r="O6535" s="0" t="str">
        <f aca="false">ASC(E6535)</f>
        <v>ﾎｽﾎﾏｲｼﾝｶﾙｼｳﾑ水和物</v>
      </c>
      <c r="P6535" s="16" t="n">
        <f aca="false">N(P6534)+IF($C6535=検索!$B$49,1,0)</f>
        <v>0</v>
      </c>
    </row>
    <row r="6536" customFormat="false" ht="15" hidden="false" customHeight="false" outlineLevel="0" collapsed="false">
      <c r="A6536" s="16" t="s">
        <v>221</v>
      </c>
      <c r="B6536" s="0" t="s">
        <v>14967</v>
      </c>
      <c r="C6536" s="0" t="n">
        <v>613</v>
      </c>
      <c r="D6536" s="0" t="str">
        <f aca="false">IFERROR(VLOOKUP($C6536,薬効分類マスタ!$A$2:$B$180,2,FALSE()),"未登録")</f>
        <v>主としてグラム陽性・陰性菌に作用するもの</v>
      </c>
      <c r="E6536" s="16" t="s">
        <v>14961</v>
      </c>
      <c r="F6536" s="16" t="s">
        <v>14968</v>
      </c>
      <c r="G6536" s="16" t="s">
        <v>14969</v>
      </c>
      <c r="I6536" s="0" t="n">
        <v>80.5</v>
      </c>
      <c r="K6536" s="0" t="str">
        <f aca="false">IFERROR(IF(VLOOKUP($C6536,薬効分類マスタ!$A$2:$E$180,5,FALSE())=0,"",VLOOKUP($C6536,薬効分類マスタ!$A$2:$E$180,5,FALSE())),"")</f>
        <v>抗菌薬</v>
      </c>
      <c r="L6536" s="17"/>
      <c r="M6536" s="16" t="n">
        <f aca="false">IF($K6536="","",IF($L6536&lt;&gt;"",$L6536,VLOOKUP($C6536,薬効分類マスタ!$A$2:$F$180,6,FALSE())))</f>
        <v>3</v>
      </c>
      <c r="N6536" s="0" t="str">
        <f aca="false">ASC(G6536)</f>
        <v>ﾎｽﾎﾏｲｼﾝｶﾙｼｳﾑ400mgｼﾛｯﾌﾟ用</v>
      </c>
      <c r="O6536" s="0" t="str">
        <f aca="false">ASC(E6536)</f>
        <v>ﾎｽﾎﾏｲｼﾝｶﾙｼｳﾑ水和物</v>
      </c>
      <c r="P6536" s="16" t="n">
        <f aca="false">N(P6535)+IF($C6536=検索!$B$49,1,0)</f>
        <v>0</v>
      </c>
    </row>
    <row r="6537" customFormat="false" ht="15" hidden="false" customHeight="false" outlineLevel="0" collapsed="false">
      <c r="A6537" s="16" t="s">
        <v>221</v>
      </c>
      <c r="B6537" s="0" t="s">
        <v>14970</v>
      </c>
      <c r="C6537" s="0" t="n">
        <v>613</v>
      </c>
      <c r="D6537" s="0" t="str">
        <f aca="false">IFERROR(VLOOKUP($C6537,薬効分類マスタ!$A$2:$B$180,2,FALSE()),"未登録")</f>
        <v>主としてグラム陽性・陰性菌に作用するもの</v>
      </c>
      <c r="E6537" s="16" t="s">
        <v>14961</v>
      </c>
      <c r="F6537" s="16" t="s">
        <v>14968</v>
      </c>
      <c r="G6537" s="16" t="s">
        <v>14971</v>
      </c>
      <c r="H6537" s="16" t="s">
        <v>428</v>
      </c>
      <c r="I6537" s="0" t="n">
        <v>86.2</v>
      </c>
      <c r="J6537" s="16" t="s">
        <v>232</v>
      </c>
      <c r="K6537" s="0" t="str">
        <f aca="false">IFERROR(IF(VLOOKUP($C6537,薬効分類マスタ!$A$2:$E$180,5,FALSE())=0,"",VLOOKUP($C6537,薬効分類マスタ!$A$2:$E$180,5,FALSE())),"")</f>
        <v>抗菌薬</v>
      </c>
      <c r="L6537" s="17"/>
      <c r="M6537" s="16" t="n">
        <f aca="false">IF($K6537="","",IF($L6537&lt;&gt;"",$L6537,VLOOKUP($C6537,薬効分類マスタ!$A$2:$F$180,6,FALSE())))</f>
        <v>3</v>
      </c>
      <c r="N6537" s="0" t="str">
        <f aca="false">ASC(G6537)</f>
        <v>ﾎｽﾐｼﾝﾄﾞﾗｲｼﾛｯﾌﾟ400</v>
      </c>
      <c r="O6537" s="0" t="str">
        <f aca="false">ASC(E6537)</f>
        <v>ﾎｽﾎﾏｲｼﾝｶﾙｼｳﾑ水和物</v>
      </c>
      <c r="P6537" s="16" t="n">
        <f aca="false">N(P6536)+IF($C6537=検索!$B$49,1,0)</f>
        <v>0</v>
      </c>
    </row>
    <row r="6538" customFormat="false" ht="15" hidden="false" customHeight="false" outlineLevel="0" collapsed="false">
      <c r="A6538" s="16" t="s">
        <v>221</v>
      </c>
      <c r="B6538" s="0" t="s">
        <v>14972</v>
      </c>
      <c r="C6538" s="0" t="n">
        <v>613</v>
      </c>
      <c r="D6538" s="0" t="str">
        <f aca="false">IFERROR(VLOOKUP($C6538,薬効分類マスタ!$A$2:$B$180,2,FALSE()),"未登録")</f>
        <v>主としてグラム陽性・陰性菌に作用するもの</v>
      </c>
      <c r="E6538" s="16" t="s">
        <v>14973</v>
      </c>
      <c r="F6538" s="16" t="s">
        <v>1338</v>
      </c>
      <c r="G6538" s="16" t="s">
        <v>14974</v>
      </c>
      <c r="H6538" s="16" t="s">
        <v>8607</v>
      </c>
      <c r="I6538" s="0" t="n">
        <v>141.6</v>
      </c>
      <c r="J6538" s="16" t="s">
        <v>232</v>
      </c>
      <c r="K6538" s="0" t="str">
        <f aca="false">IFERROR(IF(VLOOKUP($C6538,薬効分類マスタ!$A$2:$E$180,5,FALSE())=0,"",VLOOKUP($C6538,薬効分類マスタ!$A$2:$E$180,5,FALSE())),"")</f>
        <v>抗菌薬</v>
      </c>
      <c r="L6538" s="17"/>
      <c r="M6538" s="16" t="n">
        <f aca="false">IF($K6538="","",IF($L6538&lt;&gt;"",$L6538,VLOOKUP($C6538,薬効分類マスタ!$A$2:$F$180,6,FALSE())))</f>
        <v>3</v>
      </c>
      <c r="N6538" s="0" t="str">
        <f aca="false">ASC(G6538)</f>
        <v>ﾌｧﾛﾑ錠150mg</v>
      </c>
      <c r="O6538" s="0" t="str">
        <f aca="false">ASC(E6538)</f>
        <v>ﾌｧﾛﾍﾟﾈﾑﾅﾄﾘｳﾑ水和物</v>
      </c>
      <c r="P6538" s="16" t="n">
        <f aca="false">N(P6537)+IF($C6538=検索!$B$49,1,0)</f>
        <v>0</v>
      </c>
    </row>
    <row r="6539" customFormat="false" ht="15" hidden="false" customHeight="false" outlineLevel="0" collapsed="false">
      <c r="A6539" s="16" t="s">
        <v>221</v>
      </c>
      <c r="B6539" s="0" t="s">
        <v>14975</v>
      </c>
      <c r="C6539" s="0" t="n">
        <v>613</v>
      </c>
      <c r="D6539" s="0" t="str">
        <f aca="false">IFERROR(VLOOKUP($C6539,薬効分類マスタ!$A$2:$B$180,2,FALSE()),"未登録")</f>
        <v>主としてグラム陽性・陰性菌に作用するもの</v>
      </c>
      <c r="E6539" s="16" t="s">
        <v>14973</v>
      </c>
      <c r="F6539" s="16" t="s">
        <v>613</v>
      </c>
      <c r="G6539" s="16" t="s">
        <v>14976</v>
      </c>
      <c r="H6539" s="16" t="s">
        <v>8607</v>
      </c>
      <c r="I6539" s="0" t="n">
        <v>173</v>
      </c>
      <c r="J6539" s="16" t="s">
        <v>232</v>
      </c>
      <c r="K6539" s="0" t="str">
        <f aca="false">IFERROR(IF(VLOOKUP($C6539,薬効分類マスタ!$A$2:$E$180,5,FALSE())=0,"",VLOOKUP($C6539,薬効分類マスタ!$A$2:$E$180,5,FALSE())),"")</f>
        <v>抗菌薬</v>
      </c>
      <c r="L6539" s="17"/>
      <c r="M6539" s="16" t="n">
        <f aca="false">IF($K6539="","",IF($L6539&lt;&gt;"",$L6539,VLOOKUP($C6539,薬効分類マスタ!$A$2:$F$180,6,FALSE())))</f>
        <v>3</v>
      </c>
      <c r="N6539" s="0" t="str">
        <f aca="false">ASC(G6539)</f>
        <v>ﾌｧﾛﾑ錠200mg</v>
      </c>
      <c r="O6539" s="0" t="str">
        <f aca="false">ASC(E6539)</f>
        <v>ﾌｧﾛﾍﾟﾈﾑﾅﾄﾘｳﾑ水和物</v>
      </c>
      <c r="P6539" s="16" t="n">
        <f aca="false">N(P6538)+IF($C6539=検索!$B$49,1,0)</f>
        <v>0</v>
      </c>
    </row>
    <row r="6540" customFormat="false" ht="15" hidden="false" customHeight="false" outlineLevel="0" collapsed="false">
      <c r="A6540" s="16" t="s">
        <v>221</v>
      </c>
      <c r="B6540" s="0" t="s">
        <v>14977</v>
      </c>
      <c r="C6540" s="0" t="n">
        <v>613</v>
      </c>
      <c r="D6540" s="0" t="str">
        <f aca="false">IFERROR(VLOOKUP($C6540,薬効分類マスタ!$A$2:$B$180,2,FALSE()),"未登録")</f>
        <v>主としてグラム陽性・陰性菌に作用するもの</v>
      </c>
      <c r="E6540" s="16" t="s">
        <v>14973</v>
      </c>
      <c r="F6540" s="16" t="s">
        <v>14746</v>
      </c>
      <c r="G6540" s="16" t="s">
        <v>14978</v>
      </c>
      <c r="H6540" s="16" t="s">
        <v>8607</v>
      </c>
      <c r="I6540" s="0" t="n">
        <v>190.7</v>
      </c>
      <c r="J6540" s="16" t="s">
        <v>232</v>
      </c>
      <c r="K6540" s="0" t="str">
        <f aca="false">IFERROR(IF(VLOOKUP($C6540,薬効分類マスタ!$A$2:$E$180,5,FALSE())=0,"",VLOOKUP($C6540,薬効分類マスタ!$A$2:$E$180,5,FALSE())),"")</f>
        <v>抗菌薬</v>
      </c>
      <c r="L6540" s="17"/>
      <c r="M6540" s="16" t="n">
        <f aca="false">IF($K6540="","",IF($L6540&lt;&gt;"",$L6540,VLOOKUP($C6540,薬効分類マスタ!$A$2:$F$180,6,FALSE())))</f>
        <v>3</v>
      </c>
      <c r="N6540" s="0" t="str">
        <f aca="false">ASC(G6540)</f>
        <v>ﾌｧﾛﾑﾄﾞﾗｲｼﾛｯﾌﾟ小児用10%</v>
      </c>
      <c r="O6540" s="0" t="str">
        <f aca="false">ASC(E6540)</f>
        <v>ﾌｧﾛﾍﾟﾈﾑﾅﾄﾘｳﾑ水和物</v>
      </c>
      <c r="P6540" s="16" t="n">
        <f aca="false">N(P6539)+IF($C6540=検索!$B$49,1,0)</f>
        <v>0</v>
      </c>
    </row>
    <row r="6541" customFormat="false" ht="15" hidden="false" customHeight="false" outlineLevel="0" collapsed="false">
      <c r="A6541" s="16" t="s">
        <v>221</v>
      </c>
      <c r="B6541" s="0" t="s">
        <v>14979</v>
      </c>
      <c r="C6541" s="0" t="n">
        <v>613</v>
      </c>
      <c r="D6541" s="0" t="str">
        <f aca="false">IFERROR(VLOOKUP($C6541,薬効分類マスタ!$A$2:$B$180,2,FALSE()),"未登録")</f>
        <v>主としてグラム陽性・陰性菌に作用するもの</v>
      </c>
      <c r="E6541" s="16" t="s">
        <v>14980</v>
      </c>
      <c r="F6541" s="16" t="s">
        <v>14746</v>
      </c>
      <c r="G6541" s="16" t="s">
        <v>14981</v>
      </c>
      <c r="H6541" s="16" t="s">
        <v>428</v>
      </c>
      <c r="I6541" s="0" t="n">
        <v>329.5</v>
      </c>
      <c r="J6541" s="16" t="s">
        <v>232</v>
      </c>
      <c r="K6541" s="0" t="str">
        <f aca="false">IFERROR(IF(VLOOKUP($C6541,薬効分類マスタ!$A$2:$E$180,5,FALSE())=0,"",VLOOKUP($C6541,薬効分類マスタ!$A$2:$E$180,5,FALSE())),"")</f>
        <v>抗菌薬</v>
      </c>
      <c r="L6541" s="17"/>
      <c r="M6541" s="16" t="n">
        <f aca="false">IF($K6541="","",IF($L6541&lt;&gt;"",$L6541,VLOOKUP($C6541,薬効分類マスタ!$A$2:$F$180,6,FALSE())))</f>
        <v>3</v>
      </c>
      <c r="N6541" s="0" t="str">
        <f aca="false">ASC(G6541)</f>
        <v>ｵﾗﾍﾟﾈﾑ小児用細粒10%</v>
      </c>
      <c r="O6541" s="0" t="str">
        <f aca="false">ASC(E6541)</f>
        <v>ﾃﾋﾞﾍﾟﾈﾑ　ﾋﾟﾎﾞｷｼﾙ</v>
      </c>
      <c r="P6541" s="16" t="n">
        <f aca="false">N(P6540)+IF($C6541=検索!$B$49,1,0)</f>
        <v>0</v>
      </c>
    </row>
    <row r="6542" customFormat="false" ht="15" hidden="false" customHeight="false" outlineLevel="0" collapsed="false">
      <c r="A6542" s="16" t="s">
        <v>221</v>
      </c>
      <c r="B6542" s="0" t="s">
        <v>14982</v>
      </c>
      <c r="C6542" s="0" t="n">
        <v>613</v>
      </c>
      <c r="D6542" s="0" t="str">
        <f aca="false">IFERROR(VLOOKUP($C6542,薬効分類マスタ!$A$2:$B$180,2,FALSE()),"未登録")</f>
        <v>主としてグラム陽性・陰性菌に作用するもの</v>
      </c>
      <c r="E6542" s="16" t="s">
        <v>14983</v>
      </c>
      <c r="F6542" s="16" t="s">
        <v>14984</v>
      </c>
      <c r="G6542" s="16" t="s">
        <v>14985</v>
      </c>
      <c r="H6542" s="16" t="s">
        <v>794</v>
      </c>
      <c r="I6542" s="0" t="n">
        <v>31.8</v>
      </c>
      <c r="J6542" s="16" t="s">
        <v>232</v>
      </c>
      <c r="K6542" s="0" t="str">
        <f aca="false">IFERROR(IF(VLOOKUP($C6542,薬効分類マスタ!$A$2:$E$180,5,FALSE())=0,"",VLOOKUP($C6542,薬効分類マスタ!$A$2:$E$180,5,FALSE())),"")</f>
        <v>抗菌薬</v>
      </c>
      <c r="L6542" s="17"/>
      <c r="M6542" s="16" t="n">
        <f aca="false">IF($K6542="","",IF($L6542&lt;&gt;"",$L6542,VLOOKUP($C6542,薬効分類マスタ!$A$2:$F$180,6,FALSE())))</f>
        <v>3</v>
      </c>
      <c r="N6542" s="0" t="str">
        <f aca="false">ASC(G6542)</f>
        <v>ｵｰｸﾞﾒﾝﾁﾝ配合錠125SS</v>
      </c>
      <c r="O6542" s="0" t="str">
        <f aca="false">ASC(E6542)</f>
        <v>ｱﾓｷｼｼﾘﾝ水和物･ｸﾗﾌﾞﾗﾝ酸ｶﾘｳﾑ</v>
      </c>
      <c r="P6542" s="16" t="n">
        <f aca="false">N(P6541)+IF($C6542=検索!$B$49,1,0)</f>
        <v>0</v>
      </c>
    </row>
    <row r="6543" customFormat="false" ht="15" hidden="false" customHeight="false" outlineLevel="0" collapsed="false">
      <c r="A6543" s="16" t="s">
        <v>221</v>
      </c>
      <c r="B6543" s="0" t="s">
        <v>14986</v>
      </c>
      <c r="C6543" s="0" t="n">
        <v>613</v>
      </c>
      <c r="D6543" s="0" t="str">
        <f aca="false">IFERROR(VLOOKUP($C6543,薬効分類マスタ!$A$2:$B$180,2,FALSE()),"未登録")</f>
        <v>主としてグラム陽性・陰性菌に作用するもの</v>
      </c>
      <c r="E6543" s="16" t="s">
        <v>14983</v>
      </c>
      <c r="F6543" s="16" t="s">
        <v>14987</v>
      </c>
      <c r="G6543" s="16" t="s">
        <v>14988</v>
      </c>
      <c r="H6543" s="16" t="s">
        <v>794</v>
      </c>
      <c r="I6543" s="0" t="n">
        <v>45.7</v>
      </c>
      <c r="J6543" s="16" t="s">
        <v>232</v>
      </c>
      <c r="K6543" s="0" t="str">
        <f aca="false">IFERROR(IF(VLOOKUP($C6543,薬効分類マスタ!$A$2:$E$180,5,FALSE())=0,"",VLOOKUP($C6543,薬効分類マスタ!$A$2:$E$180,5,FALSE())),"")</f>
        <v>抗菌薬</v>
      </c>
      <c r="L6543" s="17"/>
      <c r="M6543" s="16" t="n">
        <f aca="false">IF($K6543="","",IF($L6543&lt;&gt;"",$L6543,VLOOKUP($C6543,薬効分類マスタ!$A$2:$F$180,6,FALSE())))</f>
        <v>3</v>
      </c>
      <c r="N6543" s="0" t="str">
        <f aca="false">ASC(G6543)</f>
        <v>ｵｰｸﾞﾒﾝﾁﾝ配合錠250RS</v>
      </c>
      <c r="O6543" s="0" t="str">
        <f aca="false">ASC(E6543)</f>
        <v>ｱﾓｷｼｼﾘﾝ水和物･ｸﾗﾌﾞﾗﾝ酸ｶﾘｳﾑ</v>
      </c>
      <c r="P6543" s="16" t="n">
        <f aca="false">N(P6542)+IF($C6543=検索!$B$49,1,0)</f>
        <v>0</v>
      </c>
    </row>
    <row r="6544" customFormat="false" ht="15" hidden="false" customHeight="false" outlineLevel="0" collapsed="false">
      <c r="A6544" s="16" t="s">
        <v>221</v>
      </c>
      <c r="B6544" s="0" t="s">
        <v>14989</v>
      </c>
      <c r="C6544" s="0" t="n">
        <v>613</v>
      </c>
      <c r="D6544" s="0" t="str">
        <f aca="false">IFERROR(VLOOKUP($C6544,薬効分類マスタ!$A$2:$B$180,2,FALSE()),"未登録")</f>
        <v>主としてグラム陽性・陰性菌に作用するもの</v>
      </c>
      <c r="E6544" s="16" t="s">
        <v>14983</v>
      </c>
      <c r="F6544" s="16" t="s">
        <v>14990</v>
      </c>
      <c r="G6544" s="16" t="s">
        <v>14991</v>
      </c>
      <c r="H6544" s="16" t="s">
        <v>794</v>
      </c>
      <c r="I6544" s="0" t="n">
        <v>92</v>
      </c>
      <c r="J6544" s="16" t="s">
        <v>232</v>
      </c>
      <c r="K6544" s="0" t="str">
        <f aca="false">IFERROR(IF(VLOOKUP($C6544,薬効分類マスタ!$A$2:$E$180,5,FALSE())=0,"",VLOOKUP($C6544,薬効分類マスタ!$A$2:$E$180,5,FALSE())),"")</f>
        <v>抗菌薬</v>
      </c>
      <c r="L6544" s="17"/>
      <c r="M6544" s="16" t="n">
        <f aca="false">IF($K6544="","",IF($L6544&lt;&gt;"",$L6544,VLOOKUP($C6544,薬効分類マスタ!$A$2:$F$180,6,FALSE())))</f>
        <v>3</v>
      </c>
      <c r="N6544" s="0" t="str">
        <f aca="false">ASC(G6544)</f>
        <v>ｸﾗﾊﾞﾓｯｸｽ小児用配合ﾄﾞﾗｲｼﾛｯﾌﾟ</v>
      </c>
      <c r="O6544" s="0" t="str">
        <f aca="false">ASC(E6544)</f>
        <v>ｱﾓｷｼｼﾘﾝ水和物･ｸﾗﾌﾞﾗﾝ酸ｶﾘｳﾑ</v>
      </c>
      <c r="P6544" s="16" t="n">
        <f aca="false">N(P6543)+IF($C6544=検索!$B$49,1,0)</f>
        <v>0</v>
      </c>
    </row>
    <row r="6545" customFormat="false" ht="15" hidden="false" customHeight="false" outlineLevel="0" collapsed="false">
      <c r="A6545" s="16" t="s">
        <v>221</v>
      </c>
      <c r="B6545" s="0" t="s">
        <v>14992</v>
      </c>
      <c r="C6545" s="0" t="n">
        <v>614</v>
      </c>
      <c r="D6545" s="0" t="str">
        <f aca="false">IFERROR(VLOOKUP($C6545,薬効分類マスタ!$A$2:$B$180,2,FALSE()),"未登録")</f>
        <v>主としてグラム陽性菌、マイコプラズマに作用するもの</v>
      </c>
      <c r="E6545" s="16" t="s">
        <v>14993</v>
      </c>
      <c r="F6545" s="16" t="s">
        <v>14753</v>
      </c>
      <c r="G6545" s="16" t="s">
        <v>14994</v>
      </c>
      <c r="H6545" s="16" t="s">
        <v>950</v>
      </c>
      <c r="I6545" s="0" t="n">
        <v>46.7</v>
      </c>
      <c r="K6545" s="0" t="str">
        <f aca="false">IFERROR(IF(VLOOKUP($C6545,薬効分類マスタ!$A$2:$E$180,5,FALSE())=0,"",VLOOKUP($C6545,薬効分類マスタ!$A$2:$E$180,5,FALSE())),"")</f>
        <v>抗菌薬</v>
      </c>
      <c r="L6545" s="17"/>
      <c r="M6545" s="16" t="n">
        <f aca="false">IF($K6545="","",IF($L6545&lt;&gt;"",$L6545,VLOOKUP($C6545,薬効分類マスタ!$A$2:$F$180,6,FALSE())))</f>
        <v>3</v>
      </c>
      <c r="N6545" s="0" t="str">
        <f aca="false">ASC(G6545)</f>
        <v>ｴﾘｽﾛｼﾝW顆粒20%</v>
      </c>
      <c r="O6545" s="0" t="str">
        <f aca="false">ASC(E6545)</f>
        <v>ｴﾘｽﾛﾏｲｼﾝｴﾁﾙｺﾊｸ酸ｴｽﾃﾙ</v>
      </c>
      <c r="P6545" s="16" t="n">
        <f aca="false">N(P6544)+IF($C6545=検索!$B$49,1,0)</f>
        <v>0</v>
      </c>
    </row>
    <row r="6546" customFormat="false" ht="15" hidden="false" customHeight="false" outlineLevel="0" collapsed="false">
      <c r="A6546" s="16" t="s">
        <v>221</v>
      </c>
      <c r="B6546" s="0" t="s">
        <v>14995</v>
      </c>
      <c r="C6546" s="0" t="n">
        <v>614</v>
      </c>
      <c r="D6546" s="0" t="str">
        <f aca="false">IFERROR(VLOOKUP($C6546,薬効分類マスタ!$A$2:$B$180,2,FALSE()),"未登録")</f>
        <v>主としてグラム陽性菌、マイコプラズマに作用するもの</v>
      </c>
      <c r="E6546" s="16" t="s">
        <v>14993</v>
      </c>
      <c r="F6546" s="16" t="s">
        <v>14746</v>
      </c>
      <c r="G6546" s="16" t="s">
        <v>14996</v>
      </c>
      <c r="H6546" s="16" t="s">
        <v>950</v>
      </c>
      <c r="I6546" s="0" t="n">
        <v>18.9</v>
      </c>
      <c r="K6546" s="0" t="str">
        <f aca="false">IFERROR(IF(VLOOKUP($C6546,薬効分類マスタ!$A$2:$E$180,5,FALSE())=0,"",VLOOKUP($C6546,薬効分類マスタ!$A$2:$E$180,5,FALSE())),"")</f>
        <v>抗菌薬</v>
      </c>
      <c r="L6546" s="17"/>
      <c r="M6546" s="16" t="n">
        <f aca="false">IF($K6546="","",IF($L6546&lt;&gt;"",$L6546,VLOOKUP($C6546,薬効分類マスタ!$A$2:$F$180,6,FALSE())))</f>
        <v>3</v>
      </c>
      <c r="N6546" s="0" t="str">
        <f aca="false">ASC(G6546)</f>
        <v>ｴﾘｽﾛｼﾝﾄﾞﾗｲｼﾛｯﾌﾟ10%</v>
      </c>
      <c r="O6546" s="0" t="str">
        <f aca="false">ASC(E6546)</f>
        <v>ｴﾘｽﾛﾏｲｼﾝｴﾁﾙｺﾊｸ酸ｴｽﾃﾙ</v>
      </c>
      <c r="P6546" s="16" t="n">
        <f aca="false">N(P6545)+IF($C6546=検索!$B$49,1,0)</f>
        <v>0</v>
      </c>
    </row>
    <row r="6547" customFormat="false" ht="15" hidden="false" customHeight="false" outlineLevel="0" collapsed="false">
      <c r="A6547" s="16" t="s">
        <v>221</v>
      </c>
      <c r="B6547" s="0" t="s">
        <v>14997</v>
      </c>
      <c r="C6547" s="0" t="n">
        <v>614</v>
      </c>
      <c r="D6547" s="0" t="str">
        <f aca="false">IFERROR(VLOOKUP($C6547,薬効分類マスタ!$A$2:$B$180,2,FALSE()),"未登録")</f>
        <v>主としてグラム陽性菌、マイコプラズマに作用するもの</v>
      </c>
      <c r="E6547" s="16" t="s">
        <v>14993</v>
      </c>
      <c r="F6547" s="16" t="s">
        <v>14753</v>
      </c>
      <c r="G6547" s="16" t="s">
        <v>14998</v>
      </c>
      <c r="H6547" s="16" t="s">
        <v>950</v>
      </c>
      <c r="I6547" s="0" t="n">
        <v>32</v>
      </c>
      <c r="K6547" s="0" t="str">
        <f aca="false">IFERROR(IF(VLOOKUP($C6547,薬効分類マスタ!$A$2:$E$180,5,FALSE())=0,"",VLOOKUP($C6547,薬効分類マスタ!$A$2:$E$180,5,FALSE())),"")</f>
        <v>抗菌薬</v>
      </c>
      <c r="L6547" s="17"/>
      <c r="M6547" s="16" t="n">
        <f aca="false">IF($K6547="","",IF($L6547&lt;&gt;"",$L6547,VLOOKUP($C6547,薬効分類マスタ!$A$2:$F$180,6,FALSE())))</f>
        <v>3</v>
      </c>
      <c r="N6547" s="0" t="str">
        <f aca="false">ASC(G6547)</f>
        <v>ｴﾘｽﾛｼﾝﾄﾞﾗｲｼﾛｯﾌﾟW20%</v>
      </c>
      <c r="O6547" s="0" t="str">
        <f aca="false">ASC(E6547)</f>
        <v>ｴﾘｽﾛﾏｲｼﾝｴﾁﾙｺﾊｸ酸ｴｽﾃﾙ</v>
      </c>
      <c r="P6547" s="16" t="n">
        <f aca="false">N(P6546)+IF($C6547=検索!$B$49,1,0)</f>
        <v>0</v>
      </c>
    </row>
    <row r="6548" customFormat="false" ht="15" hidden="false" customHeight="false" outlineLevel="0" collapsed="false">
      <c r="A6548" s="16" t="s">
        <v>221</v>
      </c>
      <c r="B6548" s="0" t="s">
        <v>14999</v>
      </c>
      <c r="C6548" s="0" t="n">
        <v>614</v>
      </c>
      <c r="D6548" s="0" t="str">
        <f aca="false">IFERROR(VLOOKUP($C6548,薬効分類マスタ!$A$2:$B$180,2,FALSE()),"未登録")</f>
        <v>主としてグラム陽性菌、マイコプラズマに作用するもの</v>
      </c>
      <c r="E6548" s="16" t="s">
        <v>15000</v>
      </c>
      <c r="F6548" s="16" t="s">
        <v>613</v>
      </c>
      <c r="G6548" s="16" t="s">
        <v>15001</v>
      </c>
      <c r="H6548" s="16" t="s">
        <v>385</v>
      </c>
      <c r="I6548" s="0" t="n">
        <v>19.3</v>
      </c>
      <c r="K6548" s="0" t="str">
        <f aca="false">IFERROR(IF(VLOOKUP($C6548,薬効分類マスタ!$A$2:$E$180,5,FALSE())=0,"",VLOOKUP($C6548,薬効分類マスタ!$A$2:$E$180,5,FALSE())),"")</f>
        <v>抗菌薬</v>
      </c>
      <c r="L6548" s="17"/>
      <c r="M6548" s="16" t="n">
        <f aca="false">IF($K6548="","",IF($L6548&lt;&gt;"",$L6548,VLOOKUP($C6548,薬効分類マスタ!$A$2:$F$180,6,FALSE())))</f>
        <v>3</v>
      </c>
      <c r="N6548" s="0" t="str">
        <f aca="false">ASC(G6548)</f>
        <v>ｴﾘｽﾛﾏｲｼﾝ錠200mg｢ｻﾜｲ｣</v>
      </c>
      <c r="O6548" s="0" t="str">
        <f aca="false">ASC(E6548)</f>
        <v>ｴﾘｽﾛﾏｲｼﾝ</v>
      </c>
      <c r="P6548" s="16" t="n">
        <f aca="false">N(P6547)+IF($C6548=検索!$B$49,1,0)</f>
        <v>0</v>
      </c>
    </row>
    <row r="6549" customFormat="false" ht="15" hidden="false" customHeight="false" outlineLevel="0" collapsed="false">
      <c r="A6549" s="16" t="s">
        <v>221</v>
      </c>
      <c r="B6549" s="0" t="s">
        <v>15002</v>
      </c>
      <c r="C6549" s="0" t="n">
        <v>614</v>
      </c>
      <c r="D6549" s="0" t="str">
        <f aca="false">IFERROR(VLOOKUP($C6549,薬効分類マスタ!$A$2:$B$180,2,FALSE()),"未登録")</f>
        <v>主としてグラム陽性菌、マイコプラズマに作用するもの</v>
      </c>
      <c r="E6549" s="16" t="s">
        <v>15003</v>
      </c>
      <c r="F6549" s="16" t="s">
        <v>627</v>
      </c>
      <c r="G6549" s="16" t="s">
        <v>15004</v>
      </c>
      <c r="H6549" s="16" t="s">
        <v>950</v>
      </c>
      <c r="I6549" s="0" t="n">
        <v>6.3</v>
      </c>
      <c r="K6549" s="0" t="str">
        <f aca="false">IFERROR(IF(VLOOKUP($C6549,薬効分類マスタ!$A$2:$E$180,5,FALSE())=0,"",VLOOKUP($C6549,薬効分類マスタ!$A$2:$E$180,5,FALSE())),"")</f>
        <v>抗菌薬</v>
      </c>
      <c r="L6549" s="17"/>
      <c r="M6549" s="16" t="n">
        <f aca="false">IF($K6549="","",IF($L6549&lt;&gt;"",$L6549,VLOOKUP($C6549,薬効分類マスタ!$A$2:$F$180,6,FALSE())))</f>
        <v>3</v>
      </c>
      <c r="N6549" s="0" t="str">
        <f aca="false">ASC(G6549)</f>
        <v>ｴﾘｽﾛｼﾝ錠100mg</v>
      </c>
      <c r="O6549" s="0" t="str">
        <f aca="false">ASC(E6549)</f>
        <v>ｴﾘｽﾛﾏｲｼﾝｽﾃｱﾘﾝ酸塩</v>
      </c>
      <c r="P6549" s="16" t="n">
        <f aca="false">N(P6548)+IF($C6549=検索!$B$49,1,0)</f>
        <v>0</v>
      </c>
    </row>
    <row r="6550" customFormat="false" ht="15" hidden="false" customHeight="false" outlineLevel="0" collapsed="false">
      <c r="A6550" s="16" t="s">
        <v>221</v>
      </c>
      <c r="B6550" s="0" t="s">
        <v>15005</v>
      </c>
      <c r="C6550" s="0" t="n">
        <v>614</v>
      </c>
      <c r="D6550" s="0" t="str">
        <f aca="false">IFERROR(VLOOKUP($C6550,薬効分類マスタ!$A$2:$B$180,2,FALSE()),"未登録")</f>
        <v>主としてグラム陽性菌、マイコプラズマに作用するもの</v>
      </c>
      <c r="E6550" s="16" t="s">
        <v>15003</v>
      </c>
      <c r="F6550" s="16" t="s">
        <v>613</v>
      </c>
      <c r="G6550" s="16" t="s">
        <v>15006</v>
      </c>
      <c r="H6550" s="16" t="s">
        <v>950</v>
      </c>
      <c r="I6550" s="0" t="n">
        <v>7.1</v>
      </c>
      <c r="K6550" s="0" t="str">
        <f aca="false">IFERROR(IF(VLOOKUP($C6550,薬効分類マスタ!$A$2:$E$180,5,FALSE())=0,"",VLOOKUP($C6550,薬効分類マスタ!$A$2:$E$180,5,FALSE())),"")</f>
        <v>抗菌薬</v>
      </c>
      <c r="L6550" s="17"/>
      <c r="M6550" s="16" t="n">
        <f aca="false">IF($K6550="","",IF($L6550&lt;&gt;"",$L6550,VLOOKUP($C6550,薬効分類マスタ!$A$2:$F$180,6,FALSE())))</f>
        <v>3</v>
      </c>
      <c r="N6550" s="0" t="str">
        <f aca="false">ASC(G6550)</f>
        <v>ｴﾘｽﾛｼﾝ錠200mg</v>
      </c>
      <c r="O6550" s="0" t="str">
        <f aca="false">ASC(E6550)</f>
        <v>ｴﾘｽﾛﾏｲｼﾝｽﾃｱﾘﾝ酸塩</v>
      </c>
      <c r="P6550" s="16" t="n">
        <f aca="false">N(P6549)+IF($C6550=検索!$B$49,1,0)</f>
        <v>0</v>
      </c>
    </row>
    <row r="6551" customFormat="false" ht="15" hidden="false" customHeight="false" outlineLevel="0" collapsed="false">
      <c r="A6551" s="16" t="s">
        <v>221</v>
      </c>
      <c r="B6551" s="0" t="s">
        <v>15007</v>
      </c>
      <c r="C6551" s="0" t="n">
        <v>614</v>
      </c>
      <c r="D6551" s="0" t="str">
        <f aca="false">IFERROR(VLOOKUP($C6551,薬効分類マスタ!$A$2:$B$180,2,FALSE()),"未登録")</f>
        <v>主としてグラム陽性菌、マイコプラズマに作用するもの</v>
      </c>
      <c r="E6551" s="16" t="s">
        <v>15008</v>
      </c>
      <c r="F6551" s="16" t="s">
        <v>1338</v>
      </c>
      <c r="G6551" s="16" t="s">
        <v>15009</v>
      </c>
      <c r="H6551" s="16" t="s">
        <v>494</v>
      </c>
      <c r="I6551" s="0" t="n">
        <v>18.7</v>
      </c>
      <c r="J6551" s="16" t="s">
        <v>232</v>
      </c>
      <c r="K6551" s="0" t="str">
        <f aca="false">IFERROR(IF(VLOOKUP($C6551,薬効分類マスタ!$A$2:$E$180,5,FALSE())=0,"",VLOOKUP($C6551,薬効分類マスタ!$A$2:$E$180,5,FALSE())),"")</f>
        <v>抗菌薬</v>
      </c>
      <c r="L6551" s="17"/>
      <c r="M6551" s="16" t="n">
        <f aca="false">IF($K6551="","",IF($L6551&lt;&gt;"",$L6551,VLOOKUP($C6551,薬効分類マスタ!$A$2:$F$180,6,FALSE())))</f>
        <v>3</v>
      </c>
      <c r="N6551" s="0" t="str">
        <f aca="false">ASC(G6551)</f>
        <v>ﾙﾘｯﾄﾞ錠150</v>
      </c>
      <c r="O6551" s="0" t="str">
        <f aca="false">ASC(E6551)</f>
        <v>ﾛｷｼｽﾛﾏｲｼﾝ</v>
      </c>
      <c r="P6551" s="16" t="n">
        <f aca="false">N(P6550)+IF($C6551=検索!$B$49,1,0)</f>
        <v>0</v>
      </c>
    </row>
    <row r="6552" customFormat="false" ht="15" hidden="false" customHeight="false" outlineLevel="0" collapsed="false">
      <c r="A6552" s="16" t="s">
        <v>221</v>
      </c>
      <c r="B6552" s="0" t="s">
        <v>15010</v>
      </c>
      <c r="C6552" s="0" t="n">
        <v>614</v>
      </c>
      <c r="D6552" s="0" t="str">
        <f aca="false">IFERROR(VLOOKUP($C6552,薬効分類マスタ!$A$2:$B$180,2,FALSE()),"未登録")</f>
        <v>主としてグラム陽性菌、マイコプラズマに作用するもの</v>
      </c>
      <c r="E6552" s="16" t="s">
        <v>15008</v>
      </c>
      <c r="F6552" s="16" t="s">
        <v>1338</v>
      </c>
      <c r="G6552" s="16" t="s">
        <v>15011</v>
      </c>
      <c r="H6552" s="16" t="s">
        <v>385</v>
      </c>
      <c r="I6552" s="0" t="n">
        <v>17.7</v>
      </c>
      <c r="J6552" s="16" t="s">
        <v>239</v>
      </c>
      <c r="K6552" s="0" t="str">
        <f aca="false">IFERROR(IF(VLOOKUP($C6552,薬効分類マスタ!$A$2:$E$180,5,FALSE())=0,"",VLOOKUP($C6552,薬効分類マスタ!$A$2:$E$180,5,FALSE())),"")</f>
        <v>抗菌薬</v>
      </c>
      <c r="L6552" s="17"/>
      <c r="M6552" s="16" t="n">
        <f aca="false">IF($K6552="","",IF($L6552&lt;&gt;"",$L6552,VLOOKUP($C6552,薬効分類マスタ!$A$2:$F$180,6,FALSE())))</f>
        <v>3</v>
      </c>
      <c r="N6552" s="0" t="str">
        <f aca="false">ASC(G6552)</f>
        <v>ﾛｷｼｽﾛﾏｲｼﾝ錠150mg｢ｻﾜｲ｣</v>
      </c>
      <c r="O6552" s="0" t="str">
        <f aca="false">ASC(E6552)</f>
        <v>ﾛｷｼｽﾛﾏｲｼﾝ</v>
      </c>
      <c r="P6552" s="16" t="n">
        <f aca="false">N(P6551)+IF($C6552=検索!$B$49,1,0)</f>
        <v>0</v>
      </c>
    </row>
    <row r="6553" customFormat="false" ht="15" hidden="false" customHeight="false" outlineLevel="0" collapsed="false">
      <c r="A6553" s="16" t="s">
        <v>221</v>
      </c>
      <c r="B6553" s="0" t="s">
        <v>15012</v>
      </c>
      <c r="C6553" s="0" t="n">
        <v>614</v>
      </c>
      <c r="D6553" s="0" t="str">
        <f aca="false">IFERROR(VLOOKUP($C6553,薬効分類マスタ!$A$2:$B$180,2,FALSE()),"未登録")</f>
        <v>主としてグラム陽性菌、マイコプラズマに作用するもの</v>
      </c>
      <c r="E6553" s="16" t="s">
        <v>15008</v>
      </c>
      <c r="F6553" s="16" t="s">
        <v>1338</v>
      </c>
      <c r="G6553" s="16" t="s">
        <v>15013</v>
      </c>
      <c r="H6553" s="16" t="s">
        <v>533</v>
      </c>
      <c r="I6553" s="0" t="n">
        <v>18.3</v>
      </c>
      <c r="J6553" s="16" t="s">
        <v>239</v>
      </c>
      <c r="K6553" s="0" t="str">
        <f aca="false">IFERROR(IF(VLOOKUP($C6553,薬効分類マスタ!$A$2:$E$180,5,FALSE())=0,"",VLOOKUP($C6553,薬効分類マスタ!$A$2:$E$180,5,FALSE())),"")</f>
        <v>抗菌薬</v>
      </c>
      <c r="L6553" s="17"/>
      <c r="M6553" s="16" t="n">
        <f aca="false">IF($K6553="","",IF($L6553&lt;&gt;"",$L6553,VLOOKUP($C6553,薬効分類マスタ!$A$2:$F$180,6,FALSE())))</f>
        <v>3</v>
      </c>
      <c r="N6553" s="0" t="str">
        <f aca="false">ASC(G6553)</f>
        <v>ﾛｷｼｽﾛﾏｲｼﾝ錠150mg｢ﾄｰﾜ｣</v>
      </c>
      <c r="O6553" s="0" t="str">
        <f aca="false">ASC(E6553)</f>
        <v>ﾛｷｼｽﾛﾏｲｼﾝ</v>
      </c>
      <c r="P6553" s="16" t="n">
        <f aca="false">N(P6552)+IF($C6553=検索!$B$49,1,0)</f>
        <v>0</v>
      </c>
    </row>
    <row r="6554" customFormat="false" ht="15" hidden="false" customHeight="false" outlineLevel="0" collapsed="false">
      <c r="A6554" s="16" t="s">
        <v>221</v>
      </c>
      <c r="B6554" s="0" t="s">
        <v>15014</v>
      </c>
      <c r="C6554" s="0" t="n">
        <v>614</v>
      </c>
      <c r="D6554" s="0" t="str">
        <f aca="false">IFERROR(VLOOKUP($C6554,薬効分類マスタ!$A$2:$B$180,2,FALSE()),"未登録")</f>
        <v>主としてグラム陽性菌、マイコプラズマに作用するもの</v>
      </c>
      <c r="E6554" s="16" t="s">
        <v>15015</v>
      </c>
      <c r="F6554" s="16" t="s">
        <v>411</v>
      </c>
      <c r="G6554" s="16" t="s">
        <v>15016</v>
      </c>
      <c r="I6554" s="0" t="n">
        <v>11.2</v>
      </c>
      <c r="J6554" s="16" t="s">
        <v>239</v>
      </c>
      <c r="K6554" s="0" t="str">
        <f aca="false">IFERROR(IF(VLOOKUP($C6554,薬効分類マスタ!$A$2:$E$180,5,FALSE())=0,"",VLOOKUP($C6554,薬効分類マスタ!$A$2:$E$180,5,FALSE())),"")</f>
        <v>抗菌薬</v>
      </c>
      <c r="L6554" s="17"/>
      <c r="M6554" s="16" t="n">
        <f aca="false">IF($K6554="","",IF($L6554&lt;&gt;"",$L6554,VLOOKUP($C6554,薬効分類マスタ!$A$2:$F$180,6,FALSE())))</f>
        <v>3</v>
      </c>
      <c r="N6554" s="0" t="str">
        <f aca="false">ASC(G6554)</f>
        <v>ｸﾗﾘｽﾛﾏｲｼﾝ50mg錠</v>
      </c>
      <c r="O6554" s="0" t="str">
        <f aca="false">ASC(E6554)</f>
        <v>ｸﾗﾘｽﾛﾏｲｼﾝ</v>
      </c>
      <c r="P6554" s="16" t="n">
        <f aca="false">N(P6553)+IF($C6554=検索!$B$49,1,0)</f>
        <v>0</v>
      </c>
    </row>
    <row r="6555" customFormat="false" ht="15" hidden="false" customHeight="false" outlineLevel="0" collapsed="false">
      <c r="A6555" s="16" t="s">
        <v>221</v>
      </c>
      <c r="B6555" s="0" t="s">
        <v>15017</v>
      </c>
      <c r="C6555" s="0" t="n">
        <v>614</v>
      </c>
      <c r="D6555" s="0" t="str">
        <f aca="false">IFERROR(VLOOKUP($C6555,薬効分類マスタ!$A$2:$B$180,2,FALSE()),"未登録")</f>
        <v>主としてグラム陽性菌、マイコプラズマに作用するもの</v>
      </c>
      <c r="E6555" s="16" t="s">
        <v>15015</v>
      </c>
      <c r="F6555" s="16" t="s">
        <v>411</v>
      </c>
      <c r="G6555" s="16" t="s">
        <v>15018</v>
      </c>
      <c r="H6555" s="16" t="s">
        <v>530</v>
      </c>
      <c r="I6555" s="0" t="n">
        <v>16.9</v>
      </c>
      <c r="J6555" s="16" t="s">
        <v>232</v>
      </c>
      <c r="K6555" s="0" t="str">
        <f aca="false">IFERROR(IF(VLOOKUP($C6555,薬効分類マスタ!$A$2:$E$180,5,FALSE())=0,"",VLOOKUP($C6555,薬効分類マスタ!$A$2:$E$180,5,FALSE())),"")</f>
        <v>抗菌薬</v>
      </c>
      <c r="L6555" s="17"/>
      <c r="M6555" s="16" t="n">
        <f aca="false">IF($K6555="","",IF($L6555&lt;&gt;"",$L6555,VLOOKUP($C6555,薬効分類マスタ!$A$2:$F$180,6,FALSE())))</f>
        <v>3</v>
      </c>
      <c r="N6555" s="0" t="str">
        <f aca="false">ASC(G6555)</f>
        <v>ｸﾗﾘｼｯﾄﾞ錠50mg小児用</v>
      </c>
      <c r="O6555" s="0" t="str">
        <f aca="false">ASC(E6555)</f>
        <v>ｸﾗﾘｽﾛﾏｲｼﾝ</v>
      </c>
      <c r="P6555" s="16" t="n">
        <f aca="false">N(P6554)+IF($C6555=検索!$B$49,1,0)</f>
        <v>0</v>
      </c>
    </row>
    <row r="6556" customFormat="false" ht="15" hidden="false" customHeight="false" outlineLevel="0" collapsed="false">
      <c r="A6556" s="16" t="s">
        <v>221</v>
      </c>
      <c r="B6556" s="0" t="s">
        <v>15019</v>
      </c>
      <c r="C6556" s="0" t="n">
        <v>614</v>
      </c>
      <c r="D6556" s="0" t="str">
        <f aca="false">IFERROR(VLOOKUP($C6556,薬効分類マスタ!$A$2:$B$180,2,FALSE()),"未登録")</f>
        <v>主としてグラム陽性菌、マイコプラズマに作用するもの</v>
      </c>
      <c r="E6556" s="16" t="s">
        <v>15015</v>
      </c>
      <c r="F6556" s="16" t="s">
        <v>411</v>
      </c>
      <c r="G6556" s="16" t="s">
        <v>15020</v>
      </c>
      <c r="H6556" s="16" t="s">
        <v>1197</v>
      </c>
      <c r="I6556" s="0" t="n">
        <v>16.9</v>
      </c>
      <c r="J6556" s="16" t="s">
        <v>232</v>
      </c>
      <c r="K6556" s="0" t="str">
        <f aca="false">IFERROR(IF(VLOOKUP($C6556,薬効分類マスタ!$A$2:$E$180,5,FALSE())=0,"",VLOOKUP($C6556,薬効分類マスタ!$A$2:$E$180,5,FALSE())),"")</f>
        <v>抗菌薬</v>
      </c>
      <c r="L6556" s="17"/>
      <c r="M6556" s="16" t="n">
        <f aca="false">IF($K6556="","",IF($L6556&lt;&gt;"",$L6556,VLOOKUP($C6556,薬効分類マスタ!$A$2:$F$180,6,FALSE())))</f>
        <v>3</v>
      </c>
      <c r="N6556" s="0" t="str">
        <f aca="false">ASC(G6556)</f>
        <v>ｸﾗﾘｽ錠50小児用</v>
      </c>
      <c r="O6556" s="0" t="str">
        <f aca="false">ASC(E6556)</f>
        <v>ｸﾗﾘｽﾛﾏｲｼﾝ</v>
      </c>
      <c r="P6556" s="16" t="n">
        <f aca="false">N(P6555)+IF($C6556=検索!$B$49,1,0)</f>
        <v>0</v>
      </c>
    </row>
    <row r="6557" customFormat="false" ht="15" hidden="false" customHeight="false" outlineLevel="0" collapsed="false">
      <c r="A6557" s="16" t="s">
        <v>221</v>
      </c>
      <c r="B6557" s="0" t="s">
        <v>15021</v>
      </c>
      <c r="C6557" s="0" t="n">
        <v>614</v>
      </c>
      <c r="D6557" s="0" t="str">
        <f aca="false">IFERROR(VLOOKUP($C6557,薬効分類マスタ!$A$2:$B$180,2,FALSE()),"未登録")</f>
        <v>主としてグラム陽性菌、マイコプラズマに作用するもの</v>
      </c>
      <c r="E6557" s="16" t="s">
        <v>15015</v>
      </c>
      <c r="F6557" s="16" t="s">
        <v>411</v>
      </c>
      <c r="G6557" s="16" t="s">
        <v>15022</v>
      </c>
      <c r="H6557" s="16" t="s">
        <v>571</v>
      </c>
      <c r="I6557" s="0" t="n">
        <v>13.9</v>
      </c>
      <c r="J6557" s="16" t="s">
        <v>239</v>
      </c>
      <c r="K6557" s="0" t="str">
        <f aca="false">IFERROR(IF(VLOOKUP($C6557,薬効分類マスタ!$A$2:$E$180,5,FALSE())=0,"",VLOOKUP($C6557,薬効分類マスタ!$A$2:$E$180,5,FALSE())),"")</f>
        <v>抗菌薬</v>
      </c>
      <c r="L6557" s="17"/>
      <c r="M6557" s="16" t="n">
        <f aca="false">IF($K6557="","",IF($L6557&lt;&gt;"",$L6557,VLOOKUP($C6557,薬効分類マスタ!$A$2:$F$180,6,FALSE())))</f>
        <v>3</v>
      </c>
      <c r="N6557" s="0" t="str">
        <f aca="false">ASC(G6557)</f>
        <v>ｸﾗﾘｽﾛﾏｲｼﾝ錠50mg小児用｢NPI｣</v>
      </c>
      <c r="O6557" s="0" t="str">
        <f aca="false">ASC(E6557)</f>
        <v>ｸﾗﾘｽﾛﾏｲｼﾝ</v>
      </c>
      <c r="P6557" s="16" t="n">
        <f aca="false">N(P6556)+IF($C6557=検索!$B$49,1,0)</f>
        <v>0</v>
      </c>
    </row>
    <row r="6558" customFormat="false" ht="15" hidden="false" customHeight="false" outlineLevel="0" collapsed="false">
      <c r="A6558" s="16" t="s">
        <v>221</v>
      </c>
      <c r="B6558" s="0" t="s">
        <v>15023</v>
      </c>
      <c r="C6558" s="0" t="n">
        <v>614</v>
      </c>
      <c r="D6558" s="0" t="str">
        <f aca="false">IFERROR(VLOOKUP($C6558,薬効分類マスタ!$A$2:$B$180,2,FALSE()),"未登録")</f>
        <v>主としてグラム陽性菌、マイコプラズマに作用するもの</v>
      </c>
      <c r="E6558" s="16" t="s">
        <v>15015</v>
      </c>
      <c r="F6558" s="16" t="s">
        <v>613</v>
      </c>
      <c r="G6558" s="16" t="s">
        <v>15024</v>
      </c>
      <c r="I6558" s="0" t="n">
        <v>19.2</v>
      </c>
      <c r="K6558" s="0" t="str">
        <f aca="false">IFERROR(IF(VLOOKUP($C6558,薬効分類マスタ!$A$2:$E$180,5,FALSE())=0,"",VLOOKUP($C6558,薬効分類マスタ!$A$2:$E$180,5,FALSE())),"")</f>
        <v>抗菌薬</v>
      </c>
      <c r="L6558" s="17"/>
      <c r="M6558" s="16" t="n">
        <f aca="false">IF($K6558="","",IF($L6558&lt;&gt;"",$L6558,VLOOKUP($C6558,薬効分類マスタ!$A$2:$F$180,6,FALSE())))</f>
        <v>3</v>
      </c>
      <c r="N6558" s="0" t="str">
        <f aca="false">ASC(G6558)</f>
        <v>ｸﾗﾘｽﾛﾏｲｼﾝ200mg錠</v>
      </c>
      <c r="O6558" s="0" t="str">
        <f aca="false">ASC(E6558)</f>
        <v>ｸﾗﾘｽﾛﾏｲｼﾝ</v>
      </c>
      <c r="P6558" s="16" t="n">
        <f aca="false">N(P6557)+IF($C6558=検索!$B$49,1,0)</f>
        <v>0</v>
      </c>
    </row>
    <row r="6559" customFormat="false" ht="15" hidden="false" customHeight="false" outlineLevel="0" collapsed="false">
      <c r="A6559" s="16" t="s">
        <v>221</v>
      </c>
      <c r="B6559" s="0" t="s">
        <v>15025</v>
      </c>
      <c r="C6559" s="0" t="n">
        <v>614</v>
      </c>
      <c r="D6559" s="0" t="str">
        <f aca="false">IFERROR(VLOOKUP($C6559,薬効分類マスタ!$A$2:$B$180,2,FALSE()),"未登録")</f>
        <v>主としてグラム陽性菌、マイコプラズマに作用するもの</v>
      </c>
      <c r="E6559" s="16" t="s">
        <v>15015</v>
      </c>
      <c r="F6559" s="16" t="s">
        <v>613</v>
      </c>
      <c r="G6559" s="16" t="s">
        <v>15026</v>
      </c>
      <c r="H6559" s="16" t="s">
        <v>530</v>
      </c>
      <c r="I6559" s="0" t="n">
        <v>21.6</v>
      </c>
      <c r="J6559" s="16" t="s">
        <v>232</v>
      </c>
      <c r="K6559" s="0" t="str">
        <f aca="false">IFERROR(IF(VLOOKUP($C6559,薬効分類マスタ!$A$2:$E$180,5,FALSE())=0,"",VLOOKUP($C6559,薬効分類マスタ!$A$2:$E$180,5,FALSE())),"")</f>
        <v>抗菌薬</v>
      </c>
      <c r="L6559" s="17"/>
      <c r="M6559" s="16" t="n">
        <f aca="false">IF($K6559="","",IF($L6559&lt;&gt;"",$L6559,VLOOKUP($C6559,薬効分類マスタ!$A$2:$F$180,6,FALSE())))</f>
        <v>3</v>
      </c>
      <c r="N6559" s="0" t="str">
        <f aca="false">ASC(G6559)</f>
        <v>ｸﾗﾘｼｯﾄﾞ錠200mg</v>
      </c>
      <c r="O6559" s="0" t="str">
        <f aca="false">ASC(E6559)</f>
        <v>ｸﾗﾘｽﾛﾏｲｼﾝ</v>
      </c>
      <c r="P6559" s="16" t="n">
        <f aca="false">N(P6558)+IF($C6559=検索!$B$49,1,0)</f>
        <v>0</v>
      </c>
    </row>
    <row r="6560" customFormat="false" ht="15" hidden="false" customHeight="false" outlineLevel="0" collapsed="false">
      <c r="A6560" s="16" t="s">
        <v>221</v>
      </c>
      <c r="B6560" s="0" t="s">
        <v>15027</v>
      </c>
      <c r="C6560" s="0" t="n">
        <v>614</v>
      </c>
      <c r="D6560" s="0" t="str">
        <f aca="false">IFERROR(VLOOKUP($C6560,薬効分類マスタ!$A$2:$B$180,2,FALSE()),"未登録")</f>
        <v>主としてグラム陽性菌、マイコプラズマに作用するもの</v>
      </c>
      <c r="E6560" s="16" t="s">
        <v>15015</v>
      </c>
      <c r="F6560" s="16" t="s">
        <v>613</v>
      </c>
      <c r="G6560" s="16" t="s">
        <v>15028</v>
      </c>
      <c r="H6560" s="16" t="s">
        <v>1197</v>
      </c>
      <c r="I6560" s="0" t="n">
        <v>21.6</v>
      </c>
      <c r="J6560" s="16" t="s">
        <v>232</v>
      </c>
      <c r="K6560" s="0" t="str">
        <f aca="false">IFERROR(IF(VLOOKUP($C6560,薬効分類マスタ!$A$2:$E$180,5,FALSE())=0,"",VLOOKUP($C6560,薬効分類マスタ!$A$2:$E$180,5,FALSE())),"")</f>
        <v>抗菌薬</v>
      </c>
      <c r="L6560" s="17"/>
      <c r="M6560" s="16" t="n">
        <f aca="false">IF($K6560="","",IF($L6560&lt;&gt;"",$L6560,VLOOKUP($C6560,薬効分類マスタ!$A$2:$F$180,6,FALSE())))</f>
        <v>3</v>
      </c>
      <c r="N6560" s="0" t="str">
        <f aca="false">ASC(G6560)</f>
        <v>ｸﾗﾘｽ錠200</v>
      </c>
      <c r="O6560" s="0" t="str">
        <f aca="false">ASC(E6560)</f>
        <v>ｸﾗﾘｽﾛﾏｲｼﾝ</v>
      </c>
      <c r="P6560" s="16" t="n">
        <f aca="false">N(P6559)+IF($C6560=検索!$B$49,1,0)</f>
        <v>0</v>
      </c>
    </row>
    <row r="6561" customFormat="false" ht="15" hidden="false" customHeight="false" outlineLevel="0" collapsed="false">
      <c r="A6561" s="16" t="s">
        <v>221</v>
      </c>
      <c r="B6561" s="0" t="s">
        <v>15029</v>
      </c>
      <c r="C6561" s="0" t="n">
        <v>614</v>
      </c>
      <c r="D6561" s="0" t="str">
        <f aca="false">IFERROR(VLOOKUP($C6561,薬効分類マスタ!$A$2:$B$180,2,FALSE()),"未登録")</f>
        <v>主としてグラム陽性菌、マイコプラズマに作用するもの</v>
      </c>
      <c r="E6561" s="16" t="s">
        <v>15015</v>
      </c>
      <c r="F6561" s="16" t="s">
        <v>613</v>
      </c>
      <c r="G6561" s="16" t="s">
        <v>15030</v>
      </c>
      <c r="H6561" s="16" t="s">
        <v>1064</v>
      </c>
      <c r="I6561" s="0" t="n">
        <v>25.3</v>
      </c>
      <c r="K6561" s="0" t="str">
        <f aca="false">IFERROR(IF(VLOOKUP($C6561,薬効分類マスタ!$A$2:$E$180,5,FALSE())=0,"",VLOOKUP($C6561,薬効分類マスタ!$A$2:$E$180,5,FALSE())),"")</f>
        <v>抗菌薬</v>
      </c>
      <c r="L6561" s="17"/>
      <c r="M6561" s="16" t="n">
        <f aca="false">IF($K6561="","",IF($L6561&lt;&gt;"",$L6561,VLOOKUP($C6561,薬効分類マスタ!$A$2:$F$180,6,FALSE())))</f>
        <v>3</v>
      </c>
      <c r="N6561" s="0" t="str">
        <f aca="false">ASC(G6561)</f>
        <v>ｸﾗﾘｽﾛﾏｲｼﾝ錠200mg｢CH｣</v>
      </c>
      <c r="O6561" s="0" t="str">
        <f aca="false">ASC(E6561)</f>
        <v>ｸﾗﾘｽﾛﾏｲｼﾝ</v>
      </c>
      <c r="P6561" s="16" t="n">
        <f aca="false">N(P6560)+IF($C6561=検索!$B$49,1,0)</f>
        <v>0</v>
      </c>
    </row>
    <row r="6562" customFormat="false" ht="15" hidden="false" customHeight="false" outlineLevel="0" collapsed="false">
      <c r="A6562" s="16" t="s">
        <v>221</v>
      </c>
      <c r="B6562" s="0" t="s">
        <v>15031</v>
      </c>
      <c r="C6562" s="0" t="n">
        <v>614</v>
      </c>
      <c r="D6562" s="0" t="str">
        <f aca="false">IFERROR(VLOOKUP($C6562,薬効分類マスタ!$A$2:$B$180,2,FALSE()),"未登録")</f>
        <v>主としてグラム陽性菌、マイコプラズマに作用するもの</v>
      </c>
      <c r="E6562" s="16" t="s">
        <v>15015</v>
      </c>
      <c r="F6562" s="16" t="s">
        <v>613</v>
      </c>
      <c r="G6562" s="16" t="s">
        <v>15032</v>
      </c>
      <c r="H6562" s="16" t="s">
        <v>571</v>
      </c>
      <c r="I6562" s="0" t="n">
        <v>25.3</v>
      </c>
      <c r="K6562" s="0" t="str">
        <f aca="false">IFERROR(IF(VLOOKUP($C6562,薬効分類マスタ!$A$2:$E$180,5,FALSE())=0,"",VLOOKUP($C6562,薬効分類マスタ!$A$2:$E$180,5,FALSE())),"")</f>
        <v>抗菌薬</v>
      </c>
      <c r="L6562" s="17"/>
      <c r="M6562" s="16" t="n">
        <f aca="false">IF($K6562="","",IF($L6562&lt;&gt;"",$L6562,VLOOKUP($C6562,薬効分類マスタ!$A$2:$F$180,6,FALSE())))</f>
        <v>3</v>
      </c>
      <c r="N6562" s="0" t="str">
        <f aca="false">ASC(G6562)</f>
        <v>ｸﾗﾘｽﾛﾏｲｼﾝ錠200mg｢NPI｣</v>
      </c>
      <c r="O6562" s="0" t="str">
        <f aca="false">ASC(E6562)</f>
        <v>ｸﾗﾘｽﾛﾏｲｼﾝ</v>
      </c>
      <c r="P6562" s="16" t="n">
        <f aca="false">N(P6561)+IF($C6562=検索!$B$49,1,0)</f>
        <v>0</v>
      </c>
    </row>
    <row r="6563" customFormat="false" ht="15" hidden="false" customHeight="false" outlineLevel="0" collapsed="false">
      <c r="A6563" s="16" t="s">
        <v>221</v>
      </c>
      <c r="B6563" s="0" t="s">
        <v>15033</v>
      </c>
      <c r="C6563" s="0" t="n">
        <v>614</v>
      </c>
      <c r="D6563" s="0" t="str">
        <f aca="false">IFERROR(VLOOKUP($C6563,薬効分類マスタ!$A$2:$B$180,2,FALSE()),"未登録")</f>
        <v>主としてグラム陽性菌、マイコプラズマに作用するもの</v>
      </c>
      <c r="E6563" s="16" t="s">
        <v>15015</v>
      </c>
      <c r="F6563" s="16" t="s">
        <v>613</v>
      </c>
      <c r="G6563" s="16" t="s">
        <v>15034</v>
      </c>
      <c r="H6563" s="16" t="s">
        <v>385</v>
      </c>
      <c r="I6563" s="0" t="n">
        <v>22.8</v>
      </c>
      <c r="K6563" s="0" t="str">
        <f aca="false">IFERROR(IF(VLOOKUP($C6563,薬効分類マスタ!$A$2:$E$180,5,FALSE())=0,"",VLOOKUP($C6563,薬効分類マスタ!$A$2:$E$180,5,FALSE())),"")</f>
        <v>抗菌薬</v>
      </c>
      <c r="L6563" s="17"/>
      <c r="M6563" s="16" t="n">
        <f aca="false">IF($K6563="","",IF($L6563&lt;&gt;"",$L6563,VLOOKUP($C6563,薬効分類マスタ!$A$2:$F$180,6,FALSE())))</f>
        <v>3</v>
      </c>
      <c r="N6563" s="0" t="str">
        <f aca="false">ASC(G6563)</f>
        <v>ｸﾗﾘｽﾛﾏｲｼﾝ錠200mg｢ｻﾜｲ｣</v>
      </c>
      <c r="O6563" s="0" t="str">
        <f aca="false">ASC(E6563)</f>
        <v>ｸﾗﾘｽﾛﾏｲｼﾝ</v>
      </c>
      <c r="P6563" s="16" t="n">
        <f aca="false">N(P6562)+IF($C6563=検索!$B$49,1,0)</f>
        <v>0</v>
      </c>
    </row>
    <row r="6564" customFormat="false" ht="15" hidden="false" customHeight="false" outlineLevel="0" collapsed="false">
      <c r="A6564" s="16" t="s">
        <v>221</v>
      </c>
      <c r="B6564" s="0" t="s">
        <v>15035</v>
      </c>
      <c r="C6564" s="0" t="n">
        <v>614</v>
      </c>
      <c r="D6564" s="0" t="str">
        <f aca="false">IFERROR(VLOOKUP($C6564,薬効分類マスタ!$A$2:$B$180,2,FALSE()),"未登録")</f>
        <v>主としてグラム陽性菌、マイコプラズマに作用するもの</v>
      </c>
      <c r="E6564" s="16" t="s">
        <v>15015</v>
      </c>
      <c r="F6564" s="16" t="s">
        <v>613</v>
      </c>
      <c r="G6564" s="16" t="s">
        <v>15036</v>
      </c>
      <c r="H6564" s="16" t="s">
        <v>557</v>
      </c>
      <c r="I6564" s="0" t="n">
        <v>25.3</v>
      </c>
      <c r="K6564" s="0" t="str">
        <f aca="false">IFERROR(IF(VLOOKUP($C6564,薬効分類マスタ!$A$2:$E$180,5,FALSE())=0,"",VLOOKUP($C6564,薬効分類マスタ!$A$2:$E$180,5,FALSE())),"")</f>
        <v>抗菌薬</v>
      </c>
      <c r="L6564" s="17"/>
      <c r="M6564" s="16" t="n">
        <f aca="false">IF($K6564="","",IF($L6564&lt;&gt;"",$L6564,VLOOKUP($C6564,薬効分類マスタ!$A$2:$F$180,6,FALSE())))</f>
        <v>3</v>
      </c>
      <c r="N6564" s="0" t="str">
        <f aca="false">ASC(G6564)</f>
        <v>ｸﾗﾘｽﾛﾏｲｼﾝ錠200mg｢ﾀｶﾀ｣</v>
      </c>
      <c r="O6564" s="0" t="str">
        <f aca="false">ASC(E6564)</f>
        <v>ｸﾗﾘｽﾛﾏｲｼﾝ</v>
      </c>
      <c r="P6564" s="16" t="n">
        <f aca="false">N(P6563)+IF($C6564=検索!$B$49,1,0)</f>
        <v>0</v>
      </c>
    </row>
    <row r="6565" customFormat="false" ht="15" hidden="false" customHeight="false" outlineLevel="0" collapsed="false">
      <c r="A6565" s="16" t="s">
        <v>221</v>
      </c>
      <c r="B6565" s="0" t="s">
        <v>15037</v>
      </c>
      <c r="C6565" s="0" t="n">
        <v>614</v>
      </c>
      <c r="D6565" s="0" t="str">
        <f aca="false">IFERROR(VLOOKUP($C6565,薬効分類マスタ!$A$2:$B$180,2,FALSE()),"未登録")</f>
        <v>主としてグラム陽性菌、マイコプラズマに作用するもの</v>
      </c>
      <c r="E6565" s="16" t="s">
        <v>15015</v>
      </c>
      <c r="F6565" s="16" t="s">
        <v>613</v>
      </c>
      <c r="G6565" s="16" t="s">
        <v>15038</v>
      </c>
      <c r="H6565" s="16" t="s">
        <v>533</v>
      </c>
      <c r="I6565" s="0" t="n">
        <v>25.3</v>
      </c>
      <c r="K6565" s="0" t="str">
        <f aca="false">IFERROR(IF(VLOOKUP($C6565,薬効分類マスタ!$A$2:$E$180,5,FALSE())=0,"",VLOOKUP($C6565,薬効分類マスタ!$A$2:$E$180,5,FALSE())),"")</f>
        <v>抗菌薬</v>
      </c>
      <c r="L6565" s="17"/>
      <c r="M6565" s="16" t="n">
        <f aca="false">IF($K6565="","",IF($L6565&lt;&gt;"",$L6565,VLOOKUP($C6565,薬効分類マスタ!$A$2:$F$180,6,FALSE())))</f>
        <v>3</v>
      </c>
      <c r="N6565" s="0" t="str">
        <f aca="false">ASC(G6565)</f>
        <v>ｸﾗﾘｽﾛﾏｲｼﾝ錠200mg｢ﾄｰﾜ｣</v>
      </c>
      <c r="O6565" s="0" t="str">
        <f aca="false">ASC(E6565)</f>
        <v>ｸﾗﾘｽﾛﾏｲｼﾝ</v>
      </c>
      <c r="P6565" s="16" t="n">
        <f aca="false">N(P6564)+IF($C6565=検索!$B$49,1,0)</f>
        <v>0</v>
      </c>
    </row>
    <row r="6566" customFormat="false" ht="15" hidden="false" customHeight="false" outlineLevel="0" collapsed="false">
      <c r="A6566" s="16" t="s">
        <v>221</v>
      </c>
      <c r="B6566" s="0" t="s">
        <v>15039</v>
      </c>
      <c r="C6566" s="0" t="n">
        <v>614</v>
      </c>
      <c r="D6566" s="0" t="str">
        <f aca="false">IFERROR(VLOOKUP($C6566,薬効分類マスタ!$A$2:$B$180,2,FALSE()),"未登録")</f>
        <v>主としてグラム陽性菌、マイコプラズマに作用するもの</v>
      </c>
      <c r="E6566" s="16" t="s">
        <v>15015</v>
      </c>
      <c r="F6566" s="16" t="s">
        <v>613</v>
      </c>
      <c r="G6566" s="16" t="s">
        <v>15040</v>
      </c>
      <c r="H6566" s="16" t="s">
        <v>1067</v>
      </c>
      <c r="I6566" s="0" t="n">
        <v>25.3</v>
      </c>
      <c r="K6566" s="0" t="str">
        <f aca="false">IFERROR(IF(VLOOKUP($C6566,薬効分類マスタ!$A$2:$E$180,5,FALSE())=0,"",VLOOKUP($C6566,薬効分類マスタ!$A$2:$E$180,5,FALSE())),"")</f>
        <v>抗菌薬</v>
      </c>
      <c r="L6566" s="17"/>
      <c r="M6566" s="16" t="n">
        <f aca="false">IF($K6566="","",IF($L6566&lt;&gt;"",$L6566,VLOOKUP($C6566,薬効分類マスタ!$A$2:$F$180,6,FALSE())))</f>
        <v>3</v>
      </c>
      <c r="N6566" s="0" t="str">
        <f aca="false">ASC(G6566)</f>
        <v>ｸﾗﾘｽﾛﾏｲｼﾝ錠200mg｢TCK｣</v>
      </c>
      <c r="O6566" s="0" t="str">
        <f aca="false">ASC(E6566)</f>
        <v>ｸﾗﾘｽﾛﾏｲｼﾝ</v>
      </c>
      <c r="P6566" s="16" t="n">
        <f aca="false">N(P6565)+IF($C6566=検索!$B$49,1,0)</f>
        <v>0</v>
      </c>
    </row>
    <row r="6567" customFormat="false" ht="15" hidden="false" customHeight="false" outlineLevel="0" collapsed="false">
      <c r="A6567" s="16" t="s">
        <v>221</v>
      </c>
      <c r="B6567" s="0" t="s">
        <v>15041</v>
      </c>
      <c r="C6567" s="0" t="n">
        <v>614</v>
      </c>
      <c r="D6567" s="0" t="str">
        <f aca="false">IFERROR(VLOOKUP($C6567,薬効分類マスタ!$A$2:$B$180,2,FALSE()),"未登録")</f>
        <v>主としてグラム陽性菌、マイコプラズマに作用するもの</v>
      </c>
      <c r="E6567" s="16" t="s">
        <v>15015</v>
      </c>
      <c r="F6567" s="16" t="s">
        <v>613</v>
      </c>
      <c r="G6567" s="16" t="s">
        <v>15042</v>
      </c>
      <c r="H6567" s="16" t="s">
        <v>1855</v>
      </c>
      <c r="I6567" s="0" t="n">
        <v>25.3</v>
      </c>
      <c r="K6567" s="0" t="str">
        <f aca="false">IFERROR(IF(VLOOKUP($C6567,薬効分類マスタ!$A$2:$E$180,5,FALSE())=0,"",VLOOKUP($C6567,薬効分類マスタ!$A$2:$E$180,5,FALSE())),"")</f>
        <v>抗菌薬</v>
      </c>
      <c r="L6567" s="17"/>
      <c r="M6567" s="16" t="n">
        <f aca="false">IF($K6567="","",IF($L6567&lt;&gt;"",$L6567,VLOOKUP($C6567,薬効分類マスタ!$A$2:$F$180,6,FALSE())))</f>
        <v>3</v>
      </c>
      <c r="N6567" s="0" t="str">
        <f aca="false">ASC(G6567)</f>
        <v>ｸﾗﾘｽﾛﾏｲｼﾝ錠200mg｢大正｣</v>
      </c>
      <c r="O6567" s="0" t="str">
        <f aca="false">ASC(E6567)</f>
        <v>ｸﾗﾘｽﾛﾏｲｼﾝ</v>
      </c>
      <c r="P6567" s="16" t="n">
        <f aca="false">N(P6566)+IF($C6567=検索!$B$49,1,0)</f>
        <v>0</v>
      </c>
    </row>
    <row r="6568" customFormat="false" ht="15" hidden="false" customHeight="false" outlineLevel="0" collapsed="false">
      <c r="A6568" s="16" t="s">
        <v>221</v>
      </c>
      <c r="B6568" s="0" t="s">
        <v>15043</v>
      </c>
      <c r="C6568" s="0" t="n">
        <v>614</v>
      </c>
      <c r="D6568" s="0" t="str">
        <f aca="false">IFERROR(VLOOKUP($C6568,薬効分類マスタ!$A$2:$B$180,2,FALSE()),"未登録")</f>
        <v>主としてグラム陽性菌、マイコプラズマに作用するもの</v>
      </c>
      <c r="E6568" s="16" t="s">
        <v>15015</v>
      </c>
      <c r="F6568" s="16" t="s">
        <v>613</v>
      </c>
      <c r="G6568" s="16" t="s">
        <v>15044</v>
      </c>
      <c r="H6568" s="16" t="s">
        <v>542</v>
      </c>
      <c r="I6568" s="0" t="n">
        <v>25.3</v>
      </c>
      <c r="K6568" s="0" t="str">
        <f aca="false">IFERROR(IF(VLOOKUP($C6568,薬効分類マスタ!$A$2:$E$180,5,FALSE())=0,"",VLOOKUP($C6568,薬効分類マスタ!$A$2:$E$180,5,FALSE())),"")</f>
        <v>抗菌薬</v>
      </c>
      <c r="L6568" s="17"/>
      <c r="M6568" s="16" t="n">
        <f aca="false">IF($K6568="","",IF($L6568&lt;&gt;"",$L6568,VLOOKUP($C6568,薬効分類マスタ!$A$2:$F$180,6,FALSE())))</f>
        <v>3</v>
      </c>
      <c r="N6568" s="0" t="str">
        <f aca="false">ASC(G6568)</f>
        <v>ｸﾗﾘｽﾛﾏｲｼﾝ錠200mg｢NIG｣</v>
      </c>
      <c r="O6568" s="0" t="str">
        <f aca="false">ASC(E6568)</f>
        <v>ｸﾗﾘｽﾛﾏｲｼﾝ</v>
      </c>
      <c r="P6568" s="16" t="n">
        <f aca="false">N(P6567)+IF($C6568=検索!$B$49,1,0)</f>
        <v>0</v>
      </c>
    </row>
    <row r="6569" customFormat="false" ht="15" hidden="false" customHeight="false" outlineLevel="0" collapsed="false">
      <c r="A6569" s="16" t="s">
        <v>221</v>
      </c>
      <c r="B6569" s="0" t="s">
        <v>15045</v>
      </c>
      <c r="C6569" s="0" t="n">
        <v>614</v>
      </c>
      <c r="D6569" s="0" t="str">
        <f aca="false">IFERROR(VLOOKUP($C6569,薬効分類マスタ!$A$2:$B$180,2,FALSE()),"未登録")</f>
        <v>主としてグラム陽性菌、マイコプラズマに作用するもの</v>
      </c>
      <c r="E6569" s="16" t="s">
        <v>15015</v>
      </c>
      <c r="F6569" s="16" t="s">
        <v>14746</v>
      </c>
      <c r="G6569" s="16" t="s">
        <v>15046</v>
      </c>
      <c r="H6569" s="16" t="s">
        <v>385</v>
      </c>
      <c r="I6569" s="0" t="n">
        <v>57.9</v>
      </c>
      <c r="K6569" s="0" t="str">
        <f aca="false">IFERROR(IF(VLOOKUP($C6569,薬効分類マスタ!$A$2:$E$180,5,FALSE())=0,"",VLOOKUP($C6569,薬効分類マスタ!$A$2:$E$180,5,FALSE())),"")</f>
        <v>抗菌薬</v>
      </c>
      <c r="L6569" s="17"/>
      <c r="M6569" s="16" t="n">
        <f aca="false">IF($K6569="","",IF($L6569&lt;&gt;"",$L6569,VLOOKUP($C6569,薬効分類マスタ!$A$2:$F$180,6,FALSE())))</f>
        <v>3</v>
      </c>
      <c r="N6569" s="0" t="str">
        <f aca="false">ASC(G6569)</f>
        <v>ｸﾗﾘｽﾛﾏｲｼﾝDS10%小児用｢ｻﾜｲ｣</v>
      </c>
      <c r="O6569" s="0" t="str">
        <f aca="false">ASC(E6569)</f>
        <v>ｸﾗﾘｽﾛﾏｲｼﾝ</v>
      </c>
      <c r="P6569" s="16" t="n">
        <f aca="false">N(P6568)+IF($C6569=検索!$B$49,1,0)</f>
        <v>0</v>
      </c>
    </row>
    <row r="6570" customFormat="false" ht="15" hidden="false" customHeight="false" outlineLevel="0" collapsed="false">
      <c r="A6570" s="16" t="s">
        <v>221</v>
      </c>
      <c r="B6570" s="0" t="s">
        <v>15047</v>
      </c>
      <c r="C6570" s="0" t="n">
        <v>614</v>
      </c>
      <c r="D6570" s="0" t="str">
        <f aca="false">IFERROR(VLOOKUP($C6570,薬効分類マスタ!$A$2:$B$180,2,FALSE()),"未登録")</f>
        <v>主としてグラム陽性菌、マイコプラズマに作用するもの</v>
      </c>
      <c r="E6570" s="16" t="s">
        <v>15015</v>
      </c>
      <c r="F6570" s="16" t="s">
        <v>14746</v>
      </c>
      <c r="G6570" s="16" t="s">
        <v>15048</v>
      </c>
      <c r="H6570" s="16" t="s">
        <v>557</v>
      </c>
      <c r="I6570" s="0" t="n">
        <v>57.9</v>
      </c>
      <c r="K6570" s="0" t="str">
        <f aca="false">IFERROR(IF(VLOOKUP($C6570,薬効分類マスタ!$A$2:$E$180,5,FALSE())=0,"",VLOOKUP($C6570,薬効分類マスタ!$A$2:$E$180,5,FALSE())),"")</f>
        <v>抗菌薬</v>
      </c>
      <c r="L6570" s="17"/>
      <c r="M6570" s="16" t="n">
        <f aca="false">IF($K6570="","",IF($L6570&lt;&gt;"",$L6570,VLOOKUP($C6570,薬効分類マスタ!$A$2:$F$180,6,FALSE())))</f>
        <v>3</v>
      </c>
      <c r="N6570" s="0" t="str">
        <f aca="false">ASC(G6570)</f>
        <v>ｸﾗﾘｽﾛﾏｲｼﾝDS小児用10%｢ﾀｶﾀ｣</v>
      </c>
      <c r="O6570" s="0" t="str">
        <f aca="false">ASC(E6570)</f>
        <v>ｸﾗﾘｽﾛﾏｲｼﾝ</v>
      </c>
      <c r="P6570" s="16" t="n">
        <f aca="false">N(P6569)+IF($C6570=検索!$B$49,1,0)</f>
        <v>0</v>
      </c>
    </row>
    <row r="6571" customFormat="false" ht="15" hidden="false" customHeight="false" outlineLevel="0" collapsed="false">
      <c r="A6571" s="16" t="s">
        <v>221</v>
      </c>
      <c r="B6571" s="0" t="s">
        <v>15049</v>
      </c>
      <c r="C6571" s="0" t="n">
        <v>614</v>
      </c>
      <c r="D6571" s="0" t="str">
        <f aca="false">IFERROR(VLOOKUP($C6571,薬効分類マスタ!$A$2:$B$180,2,FALSE()),"未登録")</f>
        <v>主としてグラム陽性菌、マイコプラズマに作用するもの</v>
      </c>
      <c r="E6571" s="16" t="s">
        <v>15015</v>
      </c>
      <c r="F6571" s="16" t="s">
        <v>14746</v>
      </c>
      <c r="G6571" s="16" t="s">
        <v>15050</v>
      </c>
      <c r="H6571" s="16" t="s">
        <v>1197</v>
      </c>
      <c r="I6571" s="0" t="n">
        <v>85.3</v>
      </c>
      <c r="J6571" s="16" t="s">
        <v>232</v>
      </c>
      <c r="K6571" s="0" t="str">
        <f aca="false">IFERROR(IF(VLOOKUP($C6571,薬効分類マスタ!$A$2:$E$180,5,FALSE())=0,"",VLOOKUP($C6571,薬効分類マスタ!$A$2:$E$180,5,FALSE())),"")</f>
        <v>抗菌薬</v>
      </c>
      <c r="L6571" s="17"/>
      <c r="M6571" s="16" t="n">
        <f aca="false">IF($K6571="","",IF($L6571&lt;&gt;"",$L6571,VLOOKUP($C6571,薬効分類マスタ!$A$2:$F$180,6,FALSE())))</f>
        <v>3</v>
      </c>
      <c r="N6571" s="0" t="str">
        <f aca="false">ASC(G6571)</f>
        <v>ｸﾗﾘｽﾄﾞﾗｲｼﾛｯﾌﾟ10%小児用</v>
      </c>
      <c r="O6571" s="0" t="str">
        <f aca="false">ASC(E6571)</f>
        <v>ｸﾗﾘｽﾛﾏｲｼﾝ</v>
      </c>
      <c r="P6571" s="16" t="n">
        <f aca="false">N(P6570)+IF($C6571=検索!$B$49,1,0)</f>
        <v>0</v>
      </c>
    </row>
    <row r="6572" customFormat="false" ht="15" hidden="false" customHeight="false" outlineLevel="0" collapsed="false">
      <c r="A6572" s="16" t="s">
        <v>221</v>
      </c>
      <c r="B6572" s="0" t="s">
        <v>15051</v>
      </c>
      <c r="C6572" s="0" t="n">
        <v>614</v>
      </c>
      <c r="D6572" s="0" t="str">
        <f aca="false">IFERROR(VLOOKUP($C6572,薬効分類マスタ!$A$2:$B$180,2,FALSE()),"未登録")</f>
        <v>主としてグラム陽性菌、マイコプラズマに作用するもの</v>
      </c>
      <c r="E6572" s="16" t="s">
        <v>15015</v>
      </c>
      <c r="F6572" s="16" t="s">
        <v>14746</v>
      </c>
      <c r="G6572" s="16" t="s">
        <v>15052</v>
      </c>
      <c r="H6572" s="16" t="s">
        <v>533</v>
      </c>
      <c r="I6572" s="0" t="n">
        <v>38</v>
      </c>
      <c r="K6572" s="0" t="str">
        <f aca="false">IFERROR(IF(VLOOKUP($C6572,薬効分類マスタ!$A$2:$E$180,5,FALSE())=0,"",VLOOKUP($C6572,薬効分類マスタ!$A$2:$E$180,5,FALSE())),"")</f>
        <v>抗菌薬</v>
      </c>
      <c r="L6572" s="17"/>
      <c r="M6572" s="16" t="n">
        <f aca="false">IF($K6572="","",IF($L6572&lt;&gt;"",$L6572,VLOOKUP($C6572,薬効分類マスタ!$A$2:$F$180,6,FALSE())))</f>
        <v>3</v>
      </c>
      <c r="N6572" s="0" t="str">
        <f aca="false">ASC(G6572)</f>
        <v>ｸﾗﾘｽﾛﾏｲｼﾝDS小児用10%｢ﾄｰﾜ｣</v>
      </c>
      <c r="O6572" s="0" t="str">
        <f aca="false">ASC(E6572)</f>
        <v>ｸﾗﾘｽﾛﾏｲｼﾝ</v>
      </c>
      <c r="P6572" s="16" t="n">
        <f aca="false">N(P6571)+IF($C6572=検索!$B$49,1,0)</f>
        <v>0</v>
      </c>
    </row>
    <row r="6573" customFormat="false" ht="15" hidden="false" customHeight="false" outlineLevel="0" collapsed="false">
      <c r="A6573" s="16" t="s">
        <v>221</v>
      </c>
      <c r="B6573" s="0" t="s">
        <v>15053</v>
      </c>
      <c r="C6573" s="0" t="n">
        <v>614</v>
      </c>
      <c r="D6573" s="0" t="str">
        <f aca="false">IFERROR(VLOOKUP($C6573,薬効分類マスタ!$A$2:$B$180,2,FALSE()),"未登録")</f>
        <v>主としてグラム陽性菌、マイコプラズマに作用するもの</v>
      </c>
      <c r="E6573" s="16" t="s">
        <v>15015</v>
      </c>
      <c r="F6573" s="16" t="s">
        <v>14746</v>
      </c>
      <c r="G6573" s="16" t="s">
        <v>15054</v>
      </c>
      <c r="H6573" s="16" t="s">
        <v>1855</v>
      </c>
      <c r="I6573" s="0" t="n">
        <v>85.3</v>
      </c>
      <c r="K6573" s="0" t="str">
        <f aca="false">IFERROR(IF(VLOOKUP($C6573,薬効分類マスタ!$A$2:$E$180,5,FALSE())=0,"",VLOOKUP($C6573,薬効分類マスタ!$A$2:$E$180,5,FALSE())),"")</f>
        <v>抗菌薬</v>
      </c>
      <c r="L6573" s="17"/>
      <c r="M6573" s="16" t="n">
        <f aca="false">IF($K6573="","",IF($L6573&lt;&gt;"",$L6573,VLOOKUP($C6573,薬効分類マスタ!$A$2:$F$180,6,FALSE())))</f>
        <v>3</v>
      </c>
      <c r="N6573" s="0" t="str">
        <f aca="false">ASC(G6573)</f>
        <v>ｸﾗﾘｽﾛﾏｲｼﾝﾄﾞﾗｲｼﾛｯﾌﾟ10%小児用｢大正｣</v>
      </c>
      <c r="O6573" s="0" t="str">
        <f aca="false">ASC(E6573)</f>
        <v>ｸﾗﾘｽﾛﾏｲｼﾝ</v>
      </c>
      <c r="P6573" s="16" t="n">
        <f aca="false">N(P6572)+IF($C6573=検索!$B$49,1,0)</f>
        <v>0</v>
      </c>
    </row>
    <row r="6574" customFormat="false" ht="15" hidden="false" customHeight="false" outlineLevel="0" collapsed="false">
      <c r="A6574" s="16" t="s">
        <v>221</v>
      </c>
      <c r="B6574" s="0" t="s">
        <v>15055</v>
      </c>
      <c r="C6574" s="0" t="n">
        <v>614</v>
      </c>
      <c r="D6574" s="0" t="str">
        <f aca="false">IFERROR(VLOOKUP($C6574,薬効分類マスタ!$A$2:$B$180,2,FALSE()),"未登録")</f>
        <v>主としてグラム陽性菌、マイコプラズマに作用するもの</v>
      </c>
      <c r="E6574" s="16" t="s">
        <v>15015</v>
      </c>
      <c r="F6574" s="16" t="s">
        <v>14746</v>
      </c>
      <c r="G6574" s="16" t="s">
        <v>15056</v>
      </c>
      <c r="H6574" s="16" t="s">
        <v>542</v>
      </c>
      <c r="I6574" s="0" t="n">
        <v>57.9</v>
      </c>
      <c r="K6574" s="0" t="str">
        <f aca="false">IFERROR(IF(VLOOKUP($C6574,薬効分類マスタ!$A$2:$E$180,5,FALSE())=0,"",VLOOKUP($C6574,薬効分類マスタ!$A$2:$E$180,5,FALSE())),"")</f>
        <v>抗菌薬</v>
      </c>
      <c r="L6574" s="17"/>
      <c r="M6574" s="16" t="n">
        <f aca="false">IF($K6574="","",IF($L6574&lt;&gt;"",$L6574,VLOOKUP($C6574,薬効分類マスタ!$A$2:$F$180,6,FALSE())))</f>
        <v>3</v>
      </c>
      <c r="N6574" s="0" t="str">
        <f aca="false">ASC(G6574)</f>
        <v>ｸﾗﾘｽﾛﾏｲｼﾝﾄﾞﾗｲｼﾛｯﾌﾟ10%小児用｢NIG｣</v>
      </c>
      <c r="O6574" s="0" t="str">
        <f aca="false">ASC(E6574)</f>
        <v>ｸﾗﾘｽﾛﾏｲｼﾝ</v>
      </c>
      <c r="P6574" s="16" t="n">
        <f aca="false">N(P6573)+IF($C6574=検索!$B$49,1,0)</f>
        <v>0</v>
      </c>
    </row>
    <row r="6575" customFormat="false" ht="15" hidden="false" customHeight="false" outlineLevel="0" collapsed="false">
      <c r="A6575" s="16" t="s">
        <v>221</v>
      </c>
      <c r="B6575" s="0" t="s">
        <v>15057</v>
      </c>
      <c r="C6575" s="0" t="n">
        <v>614</v>
      </c>
      <c r="D6575" s="0" t="str">
        <f aca="false">IFERROR(VLOOKUP($C6575,薬効分類マスタ!$A$2:$B$180,2,FALSE()),"未登録")</f>
        <v>主としてグラム陽性菌、マイコプラズマに作用するもの</v>
      </c>
      <c r="E6575" s="16" t="s">
        <v>15058</v>
      </c>
      <c r="F6575" s="16" t="s">
        <v>14746</v>
      </c>
      <c r="G6575" s="16" t="s">
        <v>15059</v>
      </c>
      <c r="H6575" s="16" t="s">
        <v>272</v>
      </c>
      <c r="I6575" s="0" t="n">
        <v>113.2</v>
      </c>
      <c r="J6575" s="16" t="s">
        <v>232</v>
      </c>
      <c r="K6575" s="0" t="str">
        <f aca="false">IFERROR(IF(VLOOKUP($C6575,薬効分類マスタ!$A$2:$E$180,5,FALSE())=0,"",VLOOKUP($C6575,薬効分類マスタ!$A$2:$E$180,5,FALSE())),"")</f>
        <v>抗菌薬</v>
      </c>
      <c r="L6575" s="17"/>
      <c r="M6575" s="16" t="n">
        <f aca="false">IF($K6575="","",IF($L6575&lt;&gt;"",$L6575,VLOOKUP($C6575,薬効分類マスタ!$A$2:$F$180,6,FALSE())))</f>
        <v>3</v>
      </c>
      <c r="N6575" s="0" t="str">
        <f aca="false">ASC(G6575)</f>
        <v>ｼﾞｽﾛﾏｯｸ細粒小児用10%</v>
      </c>
      <c r="O6575" s="0" t="str">
        <f aca="false">ASC(E6575)</f>
        <v>ｱｼﾞｽﾛﾏｲｼﾝ水和物</v>
      </c>
      <c r="P6575" s="16" t="n">
        <f aca="false">N(P6574)+IF($C6575=検索!$B$49,1,0)</f>
        <v>0</v>
      </c>
    </row>
    <row r="6576" customFormat="false" ht="15" hidden="false" customHeight="false" outlineLevel="0" collapsed="false">
      <c r="A6576" s="16" t="s">
        <v>221</v>
      </c>
      <c r="B6576" s="0" t="s">
        <v>15060</v>
      </c>
      <c r="C6576" s="0" t="n">
        <v>614</v>
      </c>
      <c r="D6576" s="0" t="str">
        <f aca="false">IFERROR(VLOOKUP($C6576,薬効分類マスタ!$A$2:$B$180,2,FALSE()),"未登録")</f>
        <v>主としてグラム陽性菌、マイコプラズマに作用するもの</v>
      </c>
      <c r="E6576" s="16" t="s">
        <v>15058</v>
      </c>
      <c r="F6576" s="16" t="s">
        <v>14746</v>
      </c>
      <c r="G6576" s="16" t="s">
        <v>15061</v>
      </c>
      <c r="H6576" s="16" t="s">
        <v>557</v>
      </c>
      <c r="I6576" s="0" t="n">
        <v>52</v>
      </c>
      <c r="J6576" s="16" t="s">
        <v>239</v>
      </c>
      <c r="K6576" s="0" t="str">
        <f aca="false">IFERROR(IF(VLOOKUP($C6576,薬効分類マスタ!$A$2:$E$180,5,FALSE())=0,"",VLOOKUP($C6576,薬効分類マスタ!$A$2:$E$180,5,FALSE())),"")</f>
        <v>抗菌薬</v>
      </c>
      <c r="L6576" s="17"/>
      <c r="M6576" s="16" t="n">
        <f aca="false">IF($K6576="","",IF($L6576&lt;&gt;"",$L6576,VLOOKUP($C6576,薬効分類マスタ!$A$2:$F$180,6,FALSE())))</f>
        <v>3</v>
      </c>
      <c r="N6576" s="0" t="str">
        <f aca="false">ASC(G6576)</f>
        <v>ｱｼﾞｽﾛﾏｲｼﾝ小児用細粒10%｢ﾀｶﾀ｣</v>
      </c>
      <c r="O6576" s="0" t="str">
        <f aca="false">ASC(E6576)</f>
        <v>ｱｼﾞｽﾛﾏｲｼﾝ水和物</v>
      </c>
      <c r="P6576" s="16" t="n">
        <f aca="false">N(P6575)+IF($C6576=検索!$B$49,1,0)</f>
        <v>0</v>
      </c>
    </row>
    <row r="6577" customFormat="false" ht="15" hidden="false" customHeight="false" outlineLevel="0" collapsed="false">
      <c r="A6577" s="16" t="s">
        <v>221</v>
      </c>
      <c r="B6577" s="0" t="s">
        <v>15062</v>
      </c>
      <c r="C6577" s="0" t="n">
        <v>614</v>
      </c>
      <c r="D6577" s="0" t="str">
        <f aca="false">IFERROR(VLOOKUP($C6577,薬効分類マスタ!$A$2:$B$180,2,FALSE()),"未登録")</f>
        <v>主としてグラム陽性菌、マイコプラズマに作用するもの</v>
      </c>
      <c r="E6577" s="16" t="s">
        <v>15058</v>
      </c>
      <c r="F6577" s="16" t="s">
        <v>14746</v>
      </c>
      <c r="G6577" s="16" t="s">
        <v>15063</v>
      </c>
      <c r="H6577" s="16" t="s">
        <v>533</v>
      </c>
      <c r="I6577" s="0" t="n">
        <v>59.2</v>
      </c>
      <c r="J6577" s="16" t="s">
        <v>239</v>
      </c>
      <c r="K6577" s="0" t="str">
        <f aca="false">IFERROR(IF(VLOOKUP($C6577,薬効分類マスタ!$A$2:$E$180,5,FALSE())=0,"",VLOOKUP($C6577,薬効分類マスタ!$A$2:$E$180,5,FALSE())),"")</f>
        <v>抗菌薬</v>
      </c>
      <c r="L6577" s="17"/>
      <c r="M6577" s="16" t="n">
        <f aca="false">IF($K6577="","",IF($L6577&lt;&gt;"",$L6577,VLOOKUP($C6577,薬効分類マスタ!$A$2:$F$180,6,FALSE())))</f>
        <v>3</v>
      </c>
      <c r="N6577" s="0" t="str">
        <f aca="false">ASC(G6577)</f>
        <v>ｱｼﾞｽﾛﾏｲｼﾝ細粒小児用10%｢ﾄｰﾜ｣</v>
      </c>
      <c r="O6577" s="0" t="str">
        <f aca="false">ASC(E6577)</f>
        <v>ｱｼﾞｽﾛﾏｲｼﾝ水和物</v>
      </c>
      <c r="P6577" s="16" t="n">
        <f aca="false">N(P6576)+IF($C6577=検索!$B$49,1,0)</f>
        <v>0</v>
      </c>
    </row>
    <row r="6578" customFormat="false" ht="15" hidden="false" customHeight="false" outlineLevel="0" collapsed="false">
      <c r="A6578" s="16" t="s">
        <v>221</v>
      </c>
      <c r="B6578" s="0" t="s">
        <v>15064</v>
      </c>
      <c r="C6578" s="0" t="n">
        <v>614</v>
      </c>
      <c r="D6578" s="0" t="str">
        <f aca="false">IFERROR(VLOOKUP($C6578,薬効分類マスタ!$A$2:$B$180,2,FALSE()),"未登録")</f>
        <v>主としてグラム陽性菌、マイコプラズマに作用するもの</v>
      </c>
      <c r="E6578" s="16" t="s">
        <v>15058</v>
      </c>
      <c r="F6578" s="16" t="s">
        <v>639</v>
      </c>
      <c r="G6578" s="16" t="s">
        <v>15065</v>
      </c>
      <c r="H6578" s="16" t="s">
        <v>272</v>
      </c>
      <c r="I6578" s="0" t="n">
        <v>115</v>
      </c>
      <c r="J6578" s="16" t="s">
        <v>232</v>
      </c>
      <c r="K6578" s="0" t="str">
        <f aca="false">IFERROR(IF(VLOOKUP($C6578,薬効分類マスタ!$A$2:$E$180,5,FALSE())=0,"",VLOOKUP($C6578,薬効分類マスタ!$A$2:$E$180,5,FALSE())),"")</f>
        <v>抗菌薬</v>
      </c>
      <c r="L6578" s="17"/>
      <c r="M6578" s="16" t="n">
        <f aca="false">IF($K6578="","",IF($L6578&lt;&gt;"",$L6578,VLOOKUP($C6578,薬効分類マスタ!$A$2:$F$180,6,FALSE())))</f>
        <v>3</v>
      </c>
      <c r="N6578" s="0" t="str">
        <f aca="false">ASC(G6578)</f>
        <v>ｼﾞｽﾛﾏｯｸ錠250mg</v>
      </c>
      <c r="O6578" s="0" t="str">
        <f aca="false">ASC(E6578)</f>
        <v>ｱｼﾞｽﾛﾏｲｼﾝ水和物</v>
      </c>
      <c r="P6578" s="16" t="n">
        <f aca="false">N(P6577)+IF($C6578=検索!$B$49,1,0)</f>
        <v>0</v>
      </c>
    </row>
    <row r="6579" customFormat="false" ht="15" hidden="false" customHeight="false" outlineLevel="0" collapsed="false">
      <c r="A6579" s="16" t="s">
        <v>221</v>
      </c>
      <c r="B6579" s="0" t="s">
        <v>15066</v>
      </c>
      <c r="C6579" s="0" t="n">
        <v>614</v>
      </c>
      <c r="D6579" s="0" t="str">
        <f aca="false">IFERROR(VLOOKUP($C6579,薬効分類マスタ!$A$2:$B$180,2,FALSE()),"未登録")</f>
        <v>主としてグラム陽性菌、マイコプラズマに作用するもの</v>
      </c>
      <c r="E6579" s="16" t="s">
        <v>15058</v>
      </c>
      <c r="F6579" s="16" t="s">
        <v>639</v>
      </c>
      <c r="G6579" s="16" t="s">
        <v>15067</v>
      </c>
      <c r="H6579" s="16" t="s">
        <v>1574</v>
      </c>
      <c r="I6579" s="0" t="n">
        <v>56.3</v>
      </c>
      <c r="J6579" s="16" t="s">
        <v>239</v>
      </c>
      <c r="K6579" s="0" t="str">
        <f aca="false">IFERROR(IF(VLOOKUP($C6579,薬効分類マスタ!$A$2:$E$180,5,FALSE())=0,"",VLOOKUP($C6579,薬効分類マスタ!$A$2:$E$180,5,FALSE())),"")</f>
        <v>抗菌薬</v>
      </c>
      <c r="L6579" s="17"/>
      <c r="M6579" s="16" t="n">
        <f aca="false">IF($K6579="","",IF($L6579&lt;&gt;"",$L6579,VLOOKUP($C6579,薬効分類マスタ!$A$2:$F$180,6,FALSE())))</f>
        <v>3</v>
      </c>
      <c r="N6579" s="0" t="str">
        <f aca="false">ASC(G6579)</f>
        <v>ｱｼﾞｽﾛﾏｲｼﾝ錠250mg｢DSEP｣</v>
      </c>
      <c r="O6579" s="0" t="str">
        <f aca="false">ASC(E6579)</f>
        <v>ｱｼﾞｽﾛﾏｲｼﾝ水和物</v>
      </c>
      <c r="P6579" s="16" t="n">
        <f aca="false">N(P6578)+IF($C6579=検索!$B$49,1,0)</f>
        <v>0</v>
      </c>
    </row>
    <row r="6580" customFormat="false" ht="15" hidden="false" customHeight="false" outlineLevel="0" collapsed="false">
      <c r="A6580" s="16" t="s">
        <v>221</v>
      </c>
      <c r="B6580" s="0" t="s">
        <v>15068</v>
      </c>
      <c r="C6580" s="0" t="n">
        <v>614</v>
      </c>
      <c r="D6580" s="0" t="str">
        <f aca="false">IFERROR(VLOOKUP($C6580,薬効分類マスタ!$A$2:$B$180,2,FALSE()),"未登録")</f>
        <v>主としてグラム陽性菌、マイコプラズマに作用するもの</v>
      </c>
      <c r="E6580" s="16" t="s">
        <v>15058</v>
      </c>
      <c r="F6580" s="16" t="s">
        <v>639</v>
      </c>
      <c r="G6580" s="16" t="s">
        <v>15069</v>
      </c>
      <c r="H6580" s="16" t="s">
        <v>385</v>
      </c>
      <c r="I6580" s="0" t="n">
        <v>56.3</v>
      </c>
      <c r="J6580" s="16" t="s">
        <v>239</v>
      </c>
      <c r="K6580" s="0" t="str">
        <f aca="false">IFERROR(IF(VLOOKUP($C6580,薬効分類マスタ!$A$2:$E$180,5,FALSE())=0,"",VLOOKUP($C6580,薬効分類マスタ!$A$2:$E$180,5,FALSE())),"")</f>
        <v>抗菌薬</v>
      </c>
      <c r="L6580" s="17"/>
      <c r="M6580" s="16" t="n">
        <f aca="false">IF($K6580="","",IF($L6580&lt;&gt;"",$L6580,VLOOKUP($C6580,薬効分類マスタ!$A$2:$F$180,6,FALSE())))</f>
        <v>3</v>
      </c>
      <c r="N6580" s="0" t="str">
        <f aca="false">ASC(G6580)</f>
        <v>ｱｼﾞｽﾛﾏｲｼﾝ錠250mg｢ｻﾜｲ｣</v>
      </c>
      <c r="O6580" s="0" t="str">
        <f aca="false">ASC(E6580)</f>
        <v>ｱｼﾞｽﾛﾏｲｼﾝ水和物</v>
      </c>
      <c r="P6580" s="16" t="n">
        <f aca="false">N(P6579)+IF($C6580=検索!$B$49,1,0)</f>
        <v>0</v>
      </c>
    </row>
    <row r="6581" customFormat="false" ht="15" hidden="false" customHeight="false" outlineLevel="0" collapsed="false">
      <c r="A6581" s="16" t="s">
        <v>221</v>
      </c>
      <c r="B6581" s="0" t="s">
        <v>15070</v>
      </c>
      <c r="C6581" s="0" t="n">
        <v>614</v>
      </c>
      <c r="D6581" s="0" t="str">
        <f aca="false">IFERROR(VLOOKUP($C6581,薬効分類マスタ!$A$2:$B$180,2,FALSE()),"未登録")</f>
        <v>主としてグラム陽性菌、マイコプラズマに作用するもの</v>
      </c>
      <c r="E6581" s="16" t="s">
        <v>15058</v>
      </c>
      <c r="F6581" s="16" t="s">
        <v>639</v>
      </c>
      <c r="G6581" s="16" t="s">
        <v>15071</v>
      </c>
      <c r="H6581" s="16" t="s">
        <v>557</v>
      </c>
      <c r="I6581" s="0" t="n">
        <v>90.5</v>
      </c>
      <c r="J6581" s="16" t="s">
        <v>239</v>
      </c>
      <c r="K6581" s="0" t="str">
        <f aca="false">IFERROR(IF(VLOOKUP($C6581,薬効分類マスタ!$A$2:$E$180,5,FALSE())=0,"",VLOOKUP($C6581,薬効分類マスタ!$A$2:$E$180,5,FALSE())),"")</f>
        <v>抗菌薬</v>
      </c>
      <c r="L6581" s="17"/>
      <c r="M6581" s="16" t="n">
        <f aca="false">IF($K6581="","",IF($L6581&lt;&gt;"",$L6581,VLOOKUP($C6581,薬効分類マスタ!$A$2:$F$180,6,FALSE())))</f>
        <v>3</v>
      </c>
      <c r="N6581" s="0" t="str">
        <f aca="false">ASC(G6581)</f>
        <v>ｱｼﾞｽﾛﾏｲｼﾝ錠250mg｢ﾀｶﾀ｣</v>
      </c>
      <c r="O6581" s="0" t="str">
        <f aca="false">ASC(E6581)</f>
        <v>ｱｼﾞｽﾛﾏｲｼﾝ水和物</v>
      </c>
      <c r="P6581" s="16" t="n">
        <f aca="false">N(P6580)+IF($C6581=検索!$B$49,1,0)</f>
        <v>0</v>
      </c>
    </row>
    <row r="6582" customFormat="false" ht="15" hidden="false" customHeight="false" outlineLevel="0" collapsed="false">
      <c r="A6582" s="16" t="s">
        <v>221</v>
      </c>
      <c r="B6582" s="0" t="s">
        <v>15072</v>
      </c>
      <c r="C6582" s="0" t="n">
        <v>614</v>
      </c>
      <c r="D6582" s="0" t="str">
        <f aca="false">IFERROR(VLOOKUP($C6582,薬効分類マスタ!$A$2:$B$180,2,FALSE()),"未登録")</f>
        <v>主としてグラム陽性菌、マイコプラズマに作用するもの</v>
      </c>
      <c r="E6582" s="16" t="s">
        <v>15058</v>
      </c>
      <c r="F6582" s="16" t="s">
        <v>639</v>
      </c>
      <c r="G6582" s="16" t="s">
        <v>15073</v>
      </c>
      <c r="H6582" s="16" t="s">
        <v>533</v>
      </c>
      <c r="I6582" s="0" t="n">
        <v>56.3</v>
      </c>
      <c r="J6582" s="16" t="s">
        <v>239</v>
      </c>
      <c r="K6582" s="0" t="str">
        <f aca="false">IFERROR(IF(VLOOKUP($C6582,薬効分類マスタ!$A$2:$E$180,5,FALSE())=0,"",VLOOKUP($C6582,薬効分類マスタ!$A$2:$E$180,5,FALSE())),"")</f>
        <v>抗菌薬</v>
      </c>
      <c r="L6582" s="17"/>
      <c r="M6582" s="16" t="n">
        <f aca="false">IF($K6582="","",IF($L6582&lt;&gt;"",$L6582,VLOOKUP($C6582,薬効分類マスタ!$A$2:$F$180,6,FALSE())))</f>
        <v>3</v>
      </c>
      <c r="N6582" s="0" t="str">
        <f aca="false">ASC(G6582)</f>
        <v>ｱｼﾞｽﾛﾏｲｼﾝ錠250mg｢ﾄｰﾜ｣</v>
      </c>
      <c r="O6582" s="0" t="str">
        <f aca="false">ASC(E6582)</f>
        <v>ｱｼﾞｽﾛﾏｲｼﾝ水和物</v>
      </c>
      <c r="P6582" s="16" t="n">
        <f aca="false">N(P6581)+IF($C6582=検索!$B$49,1,0)</f>
        <v>0</v>
      </c>
    </row>
    <row r="6583" customFormat="false" ht="15" hidden="false" customHeight="false" outlineLevel="0" collapsed="false">
      <c r="A6583" s="16" t="s">
        <v>221</v>
      </c>
      <c r="B6583" s="0" t="s">
        <v>15074</v>
      </c>
      <c r="C6583" s="0" t="n">
        <v>614</v>
      </c>
      <c r="D6583" s="0" t="str">
        <f aca="false">IFERROR(VLOOKUP($C6583,薬効分類マスタ!$A$2:$B$180,2,FALSE()),"未登録")</f>
        <v>主としてグラム陽性菌、マイコプラズマに作用するもの</v>
      </c>
      <c r="E6583" s="16" t="s">
        <v>15058</v>
      </c>
      <c r="F6583" s="16" t="s">
        <v>7813</v>
      </c>
      <c r="G6583" s="16" t="s">
        <v>15075</v>
      </c>
      <c r="H6583" s="16" t="s">
        <v>272</v>
      </c>
      <c r="I6583" s="0" t="n">
        <v>446.2</v>
      </c>
      <c r="J6583" s="16" t="s">
        <v>232</v>
      </c>
      <c r="K6583" s="0" t="str">
        <f aca="false">IFERROR(IF(VLOOKUP($C6583,薬効分類マスタ!$A$2:$E$180,5,FALSE())=0,"",VLOOKUP($C6583,薬効分類マスタ!$A$2:$E$180,5,FALSE())),"")</f>
        <v>抗菌薬</v>
      </c>
      <c r="L6583" s="17"/>
      <c r="M6583" s="16" t="n">
        <f aca="false">IF($K6583="","",IF($L6583&lt;&gt;"",$L6583,VLOOKUP($C6583,薬効分類マスタ!$A$2:$F$180,6,FALSE())))</f>
        <v>3</v>
      </c>
      <c r="N6583" s="0" t="str">
        <f aca="false">ASC(G6583)</f>
        <v>ｼﾞｽﾛﾏｯｸ錠600mg</v>
      </c>
      <c r="O6583" s="0" t="str">
        <f aca="false">ASC(E6583)</f>
        <v>ｱｼﾞｽﾛﾏｲｼﾝ水和物</v>
      </c>
      <c r="P6583" s="16" t="n">
        <f aca="false">N(P6582)+IF($C6583=検索!$B$49,1,0)</f>
        <v>0</v>
      </c>
    </row>
    <row r="6584" customFormat="false" ht="15" hidden="false" customHeight="false" outlineLevel="0" collapsed="false">
      <c r="A6584" s="16" t="s">
        <v>221</v>
      </c>
      <c r="B6584" s="0" t="s">
        <v>15076</v>
      </c>
      <c r="C6584" s="0" t="n">
        <v>614</v>
      </c>
      <c r="D6584" s="0" t="str">
        <f aca="false">IFERROR(VLOOKUP($C6584,薬効分類マスタ!$A$2:$B$180,2,FALSE()),"未登録")</f>
        <v>主としてグラム陽性菌、マイコプラズマに作用するもの</v>
      </c>
      <c r="E6584" s="16" t="s">
        <v>15058</v>
      </c>
      <c r="F6584" s="16" t="s">
        <v>627</v>
      </c>
      <c r="G6584" s="16" t="s">
        <v>15077</v>
      </c>
      <c r="H6584" s="16" t="s">
        <v>557</v>
      </c>
      <c r="I6584" s="0" t="n">
        <v>34.2</v>
      </c>
      <c r="J6584" s="16" t="s">
        <v>239</v>
      </c>
      <c r="K6584" s="0" t="str">
        <f aca="false">IFERROR(IF(VLOOKUP($C6584,薬効分類マスタ!$A$2:$E$180,5,FALSE())=0,"",VLOOKUP($C6584,薬効分類マスタ!$A$2:$E$180,5,FALSE())),"")</f>
        <v>抗菌薬</v>
      </c>
      <c r="L6584" s="17"/>
      <c r="M6584" s="16" t="n">
        <f aca="false">IF($K6584="","",IF($L6584&lt;&gt;"",$L6584,VLOOKUP($C6584,薬効分類マスタ!$A$2:$F$180,6,FALSE())))</f>
        <v>3</v>
      </c>
      <c r="N6584" s="0" t="str">
        <f aca="false">ASC(G6584)</f>
        <v>ｱｼﾞｽﾛﾏｲｼﾝ小児用錠100mg｢ﾀｶﾀ｣</v>
      </c>
      <c r="O6584" s="0" t="str">
        <f aca="false">ASC(E6584)</f>
        <v>ｱｼﾞｽﾛﾏｲｼﾝ水和物</v>
      </c>
      <c r="P6584" s="16" t="n">
        <f aca="false">N(P6583)+IF($C6584=検索!$B$49,1,0)</f>
        <v>0</v>
      </c>
    </row>
    <row r="6585" customFormat="false" ht="15" hidden="false" customHeight="false" outlineLevel="0" collapsed="false">
      <c r="A6585" s="16" t="s">
        <v>221</v>
      </c>
      <c r="B6585" s="0" t="s">
        <v>15078</v>
      </c>
      <c r="C6585" s="0" t="n">
        <v>614</v>
      </c>
      <c r="D6585" s="0" t="str">
        <f aca="false">IFERROR(VLOOKUP($C6585,薬効分類マスタ!$A$2:$B$180,2,FALSE()),"未登録")</f>
        <v>主としてグラム陽性菌、マイコプラズマに作用するもの</v>
      </c>
      <c r="E6585" s="16" t="s">
        <v>15058</v>
      </c>
      <c r="F6585" s="16" t="s">
        <v>854</v>
      </c>
      <c r="G6585" s="16" t="s">
        <v>15079</v>
      </c>
      <c r="H6585" s="16" t="s">
        <v>533</v>
      </c>
      <c r="I6585" s="0" t="n">
        <v>162.8</v>
      </c>
      <c r="J6585" s="16" t="s">
        <v>239</v>
      </c>
      <c r="K6585" s="0" t="str">
        <f aca="false">IFERROR(IF(VLOOKUP($C6585,薬効分類マスタ!$A$2:$E$180,5,FALSE())=0,"",VLOOKUP($C6585,薬効分類マスタ!$A$2:$E$180,5,FALSE())),"")</f>
        <v>抗菌薬</v>
      </c>
      <c r="L6585" s="17"/>
      <c r="M6585" s="16" t="n">
        <f aca="false">IF($K6585="","",IF($L6585&lt;&gt;"",$L6585,VLOOKUP($C6585,薬効分類マスタ!$A$2:$F$180,6,FALSE())))</f>
        <v>3</v>
      </c>
      <c r="N6585" s="0" t="str">
        <f aca="false">ASC(G6585)</f>
        <v>ｱｼﾞｽﾛﾏｲｼﾝ錠500mg｢ﾄｰﾜ｣</v>
      </c>
      <c r="O6585" s="0" t="str">
        <f aca="false">ASC(E6585)</f>
        <v>ｱｼﾞｽﾛﾏｲｼﾝ水和物</v>
      </c>
      <c r="P6585" s="16" t="n">
        <f aca="false">N(P6584)+IF($C6585=検索!$B$49,1,0)</f>
        <v>0</v>
      </c>
    </row>
    <row r="6586" customFormat="false" ht="15" hidden="false" customHeight="false" outlineLevel="0" collapsed="false">
      <c r="A6586" s="16" t="s">
        <v>221</v>
      </c>
      <c r="B6586" s="0" t="s">
        <v>15080</v>
      </c>
      <c r="C6586" s="0" t="n">
        <v>614</v>
      </c>
      <c r="D6586" s="0" t="str">
        <f aca="false">IFERROR(VLOOKUP($C6586,薬効分類マスタ!$A$2:$B$180,2,FALSE()),"未登録")</f>
        <v>主としてグラム陽性菌、マイコプラズマに作用するもの</v>
      </c>
      <c r="E6586" s="16" t="s">
        <v>15058</v>
      </c>
      <c r="F6586" s="16" t="s">
        <v>1123</v>
      </c>
      <c r="G6586" s="16" t="s">
        <v>15081</v>
      </c>
      <c r="H6586" s="16" t="s">
        <v>272</v>
      </c>
      <c r="I6586" s="0" t="n">
        <v>68.4</v>
      </c>
      <c r="J6586" s="16" t="s">
        <v>232</v>
      </c>
      <c r="K6586" s="0" t="str">
        <f aca="false">IFERROR(IF(VLOOKUP($C6586,薬効分類マスタ!$A$2:$E$180,5,FALSE())=0,"",VLOOKUP($C6586,薬効分類マスタ!$A$2:$E$180,5,FALSE())),"")</f>
        <v>抗菌薬</v>
      </c>
      <c r="L6586" s="17"/>
      <c r="M6586" s="16" t="n">
        <f aca="false">IF($K6586="","",IF($L6586&lt;&gt;"",$L6586,VLOOKUP($C6586,薬効分類マスタ!$A$2:$F$180,6,FALSE())))</f>
        <v>3</v>
      </c>
      <c r="N6586" s="0" t="str">
        <f aca="false">ASC(G6586)</f>
        <v>ｼﾞｽﾛﾏｯｸｶﾌﾟｾﾙ小児用100mg</v>
      </c>
      <c r="O6586" s="0" t="str">
        <f aca="false">ASC(E6586)</f>
        <v>ｱｼﾞｽﾛﾏｲｼﾝ水和物</v>
      </c>
      <c r="P6586" s="16" t="n">
        <f aca="false">N(P6585)+IF($C6586=検索!$B$49,1,0)</f>
        <v>0</v>
      </c>
    </row>
    <row r="6587" customFormat="false" ht="15" hidden="false" customHeight="false" outlineLevel="0" collapsed="false">
      <c r="A6587" s="16" t="s">
        <v>221</v>
      </c>
      <c r="B6587" s="0" t="s">
        <v>15082</v>
      </c>
      <c r="C6587" s="0" t="n">
        <v>615</v>
      </c>
      <c r="D6587" s="0" t="str">
        <f aca="false">IFERROR(VLOOKUP($C6587,薬効分類マスタ!$A$2:$B$180,2,FALSE()),"未登録")</f>
        <v>主としてグラム陽性・陰性菌、リケッチア、クラミジアに作用するもの</v>
      </c>
      <c r="E6587" s="16" t="s">
        <v>15083</v>
      </c>
      <c r="F6587" s="16" t="s">
        <v>411</v>
      </c>
      <c r="G6587" s="16" t="s">
        <v>15084</v>
      </c>
      <c r="H6587" s="16" t="s">
        <v>309</v>
      </c>
      <c r="I6587" s="0" t="n">
        <v>12.1</v>
      </c>
      <c r="K6587" s="0" t="str">
        <f aca="false">IFERROR(IF(VLOOKUP($C6587,薬効分類マスタ!$A$2:$E$180,5,FALSE())=0,"",VLOOKUP($C6587,薬効分類マスタ!$A$2:$E$180,5,FALSE())),"")</f>
        <v>抗菌薬</v>
      </c>
      <c r="L6587" s="17"/>
      <c r="M6587" s="16" t="n">
        <f aca="false">IF($K6587="","",IF($L6587&lt;&gt;"",$L6587,VLOOKUP($C6587,薬効分類マスタ!$A$2:$F$180,6,FALSE())))</f>
        <v>3</v>
      </c>
      <c r="N6587" s="0" t="str">
        <f aca="false">ASC(G6587)</f>
        <v>ｸﾛﾛﾏｲｾﾁﾝ錠50</v>
      </c>
      <c r="O6587" s="0" t="str">
        <f aca="false">ASC(E6587)</f>
        <v>ｸﾛﾗﾑﾌｪﾆｺｰﾙ</v>
      </c>
      <c r="P6587" s="16" t="n">
        <f aca="false">N(P6586)+IF($C6587=検索!$B$49,1,0)</f>
        <v>0</v>
      </c>
    </row>
    <row r="6588" customFormat="false" ht="15" hidden="false" customHeight="false" outlineLevel="0" collapsed="false">
      <c r="A6588" s="16" t="s">
        <v>221</v>
      </c>
      <c r="B6588" s="0" t="s">
        <v>15085</v>
      </c>
      <c r="C6588" s="0" t="n">
        <v>615</v>
      </c>
      <c r="D6588" s="0" t="str">
        <f aca="false">IFERROR(VLOOKUP($C6588,薬効分類マスタ!$A$2:$B$180,2,FALSE()),"未登録")</f>
        <v>主としてグラム陽性・陰性菌、リケッチア、クラミジアに作用するもの</v>
      </c>
      <c r="E6588" s="16" t="s">
        <v>15083</v>
      </c>
      <c r="F6588" s="16" t="s">
        <v>639</v>
      </c>
      <c r="G6588" s="16" t="s">
        <v>15086</v>
      </c>
      <c r="H6588" s="16" t="s">
        <v>309</v>
      </c>
      <c r="I6588" s="0" t="n">
        <v>24.6</v>
      </c>
      <c r="K6588" s="0" t="str">
        <f aca="false">IFERROR(IF(VLOOKUP($C6588,薬効分類マスタ!$A$2:$E$180,5,FALSE())=0,"",VLOOKUP($C6588,薬効分類マスタ!$A$2:$E$180,5,FALSE())),"")</f>
        <v>抗菌薬</v>
      </c>
      <c r="L6588" s="17"/>
      <c r="M6588" s="16" t="n">
        <f aca="false">IF($K6588="","",IF($L6588&lt;&gt;"",$L6588,VLOOKUP($C6588,薬効分類マスタ!$A$2:$F$180,6,FALSE())))</f>
        <v>3</v>
      </c>
      <c r="N6588" s="0" t="str">
        <f aca="false">ASC(G6588)</f>
        <v>ｸﾛﾛﾏｲｾﾁﾝ錠250</v>
      </c>
      <c r="O6588" s="0" t="str">
        <f aca="false">ASC(E6588)</f>
        <v>ｸﾛﾗﾑﾌｪﾆｺｰﾙ</v>
      </c>
      <c r="P6588" s="16" t="n">
        <f aca="false">N(P6587)+IF($C6588=検索!$B$49,1,0)</f>
        <v>0</v>
      </c>
    </row>
    <row r="6589" customFormat="false" ht="15" hidden="false" customHeight="false" outlineLevel="0" collapsed="false">
      <c r="A6589" s="16" t="s">
        <v>221</v>
      </c>
      <c r="B6589" s="0" t="s">
        <v>15087</v>
      </c>
      <c r="C6589" s="0" t="n">
        <v>615</v>
      </c>
      <c r="D6589" s="0" t="str">
        <f aca="false">IFERROR(VLOOKUP($C6589,薬効分類マスタ!$A$2:$B$180,2,FALSE()),"未登録")</f>
        <v>主としてグラム陽性・陰性菌、リケッチア、クラミジアに作用するもの</v>
      </c>
      <c r="E6589" s="16" t="s">
        <v>15088</v>
      </c>
      <c r="F6589" s="16" t="s">
        <v>1783</v>
      </c>
      <c r="G6589" s="16" t="s">
        <v>15089</v>
      </c>
      <c r="H6589" s="16" t="s">
        <v>658</v>
      </c>
      <c r="I6589" s="0" t="n">
        <v>8.3</v>
      </c>
      <c r="K6589" s="0" t="str">
        <f aca="false">IFERROR(IF(VLOOKUP($C6589,薬効分類マスタ!$A$2:$E$180,5,FALSE())=0,"",VLOOKUP($C6589,薬効分類マスタ!$A$2:$E$180,5,FALSE())),"")</f>
        <v>抗菌薬</v>
      </c>
      <c r="L6589" s="17"/>
      <c r="M6589" s="16" t="n">
        <f aca="false">IF($K6589="","",IF($L6589&lt;&gt;"",$L6589,VLOOKUP($C6589,薬効分類マスタ!$A$2:$F$180,6,FALSE())))</f>
        <v>3</v>
      </c>
      <c r="N6589" s="0" t="str">
        <f aca="false">ASC(G6589)</f>
        <v>ｱｸﾛﾏｲｼﾝVｶﾌﾟｾﾙ50mg</v>
      </c>
      <c r="O6589" s="0" t="str">
        <f aca="false">ASC(E6589)</f>
        <v>ﾃﾄﾗｻｲｸﾘﾝ塩酸塩</v>
      </c>
      <c r="P6589" s="16" t="n">
        <f aca="false">N(P6588)+IF($C6589=検索!$B$49,1,0)</f>
        <v>0</v>
      </c>
    </row>
    <row r="6590" customFormat="false" ht="15" hidden="false" customHeight="false" outlineLevel="0" collapsed="false">
      <c r="A6590" s="16" t="s">
        <v>221</v>
      </c>
      <c r="B6590" s="0" t="s">
        <v>15090</v>
      </c>
      <c r="C6590" s="0" t="n">
        <v>615</v>
      </c>
      <c r="D6590" s="0" t="str">
        <f aca="false">IFERROR(VLOOKUP($C6590,薬効分類マスタ!$A$2:$B$180,2,FALSE()),"未登録")</f>
        <v>主としてグラム陽性・陰性菌、リケッチア、クラミジアに作用するもの</v>
      </c>
      <c r="E6590" s="16" t="s">
        <v>15088</v>
      </c>
      <c r="F6590" s="16" t="s">
        <v>908</v>
      </c>
      <c r="G6590" s="16" t="s">
        <v>15091</v>
      </c>
      <c r="H6590" s="16" t="s">
        <v>658</v>
      </c>
      <c r="I6590" s="0" t="n">
        <v>9.4</v>
      </c>
      <c r="K6590" s="0" t="str">
        <f aca="false">IFERROR(IF(VLOOKUP($C6590,薬効分類マスタ!$A$2:$E$180,5,FALSE())=0,"",VLOOKUP($C6590,薬効分類マスタ!$A$2:$E$180,5,FALSE())),"")</f>
        <v>抗菌薬</v>
      </c>
      <c r="L6590" s="17"/>
      <c r="M6590" s="16" t="n">
        <f aca="false">IF($K6590="","",IF($L6590&lt;&gt;"",$L6590,VLOOKUP($C6590,薬効分類マスタ!$A$2:$F$180,6,FALSE())))</f>
        <v>3</v>
      </c>
      <c r="N6590" s="0" t="str">
        <f aca="false">ASC(G6590)</f>
        <v>ｱｸﾛﾏｲｼﾝVｶﾌﾟｾﾙ250mg</v>
      </c>
      <c r="O6590" s="0" t="str">
        <f aca="false">ASC(E6590)</f>
        <v>ﾃﾄﾗｻｲｸﾘﾝ塩酸塩</v>
      </c>
      <c r="P6590" s="16" t="n">
        <f aca="false">N(P6589)+IF($C6590=検索!$B$49,1,0)</f>
        <v>0</v>
      </c>
    </row>
    <row r="6591" customFormat="false" ht="15" hidden="false" customHeight="false" outlineLevel="0" collapsed="false">
      <c r="A6591" s="16" t="s">
        <v>221</v>
      </c>
      <c r="B6591" s="0" t="s">
        <v>15092</v>
      </c>
      <c r="C6591" s="0" t="n">
        <v>615</v>
      </c>
      <c r="D6591" s="0" t="str">
        <f aca="false">IFERROR(VLOOKUP($C6591,薬効分類マスタ!$A$2:$B$180,2,FALSE()),"未登録")</f>
        <v>主としてグラム陽性・陰性菌、リケッチア、クラミジアに作用するもの</v>
      </c>
      <c r="E6591" s="16" t="s">
        <v>15093</v>
      </c>
      <c r="F6591" s="16" t="s">
        <v>3359</v>
      </c>
      <c r="G6591" s="16" t="s">
        <v>15094</v>
      </c>
      <c r="H6591" s="16" t="s">
        <v>658</v>
      </c>
      <c r="I6591" s="0" t="n">
        <v>15.2</v>
      </c>
      <c r="K6591" s="0" t="str">
        <f aca="false">IFERROR(IF(VLOOKUP($C6591,薬効分類マスタ!$A$2:$E$180,5,FALSE())=0,"",VLOOKUP($C6591,薬効分類マスタ!$A$2:$E$180,5,FALSE())),"")</f>
        <v>抗菌薬</v>
      </c>
      <c r="L6591" s="17"/>
      <c r="M6591" s="16" t="n">
        <f aca="false">IF($K6591="","",IF($L6591&lt;&gt;"",$L6591,VLOOKUP($C6591,薬効分類マスタ!$A$2:$F$180,6,FALSE())))</f>
        <v>3</v>
      </c>
      <c r="N6591" s="0" t="str">
        <f aca="false">ASC(G6591)</f>
        <v>ﾚﾀﾞﾏｲｼﾝｶﾌﾟｾﾙ150mg</v>
      </c>
      <c r="O6591" s="0" t="str">
        <f aca="false">ASC(E6591)</f>
        <v>ﾃﾞﾒﾁﾙｸﾛﾙﾃﾄﾗｻｲｸﾘﾝ塩酸塩</v>
      </c>
      <c r="P6591" s="16" t="n">
        <f aca="false">N(P6590)+IF($C6591=検索!$B$49,1,0)</f>
        <v>0</v>
      </c>
    </row>
    <row r="6592" customFormat="false" ht="15" hidden="false" customHeight="false" outlineLevel="0" collapsed="false">
      <c r="A6592" s="16" t="s">
        <v>221</v>
      </c>
      <c r="B6592" s="0" t="s">
        <v>15095</v>
      </c>
      <c r="C6592" s="0" t="n">
        <v>615</v>
      </c>
      <c r="D6592" s="0" t="str">
        <f aca="false">IFERROR(VLOOKUP($C6592,薬効分類マスタ!$A$2:$B$180,2,FALSE()),"未登録")</f>
        <v>主としてグラム陽性・陰性菌、リケッチア、クラミジアに作用するもの</v>
      </c>
      <c r="E6592" s="16" t="s">
        <v>15096</v>
      </c>
      <c r="F6592" s="16" t="s">
        <v>411</v>
      </c>
      <c r="G6592" s="16" t="s">
        <v>15097</v>
      </c>
      <c r="H6592" s="16" t="s">
        <v>272</v>
      </c>
      <c r="I6592" s="0" t="n">
        <v>12.5</v>
      </c>
      <c r="J6592" s="16" t="s">
        <v>232</v>
      </c>
      <c r="K6592" s="0" t="str">
        <f aca="false">IFERROR(IF(VLOOKUP($C6592,薬効分類マスタ!$A$2:$E$180,5,FALSE())=0,"",VLOOKUP($C6592,薬効分類マスタ!$A$2:$E$180,5,FALSE())),"")</f>
        <v>抗菌薬</v>
      </c>
      <c r="L6592" s="17"/>
      <c r="M6592" s="16" t="n">
        <f aca="false">IF($K6592="","",IF($L6592&lt;&gt;"",$L6592,VLOOKUP($C6592,薬効分類マスタ!$A$2:$F$180,6,FALSE())))</f>
        <v>3</v>
      </c>
      <c r="N6592" s="0" t="str">
        <f aca="false">ASC(G6592)</f>
        <v>ﾋﾞﾌﾞﾗﾏｲｼﾝ錠50mg</v>
      </c>
      <c r="O6592" s="0" t="str">
        <f aca="false">ASC(E6592)</f>
        <v>ﾄﾞｷｼｻｲｸﾘﾝ塩酸塩水和物</v>
      </c>
      <c r="P6592" s="16" t="n">
        <f aca="false">N(P6591)+IF($C6592=検索!$B$49,1,0)</f>
        <v>0</v>
      </c>
    </row>
    <row r="6593" customFormat="false" ht="15" hidden="false" customHeight="false" outlineLevel="0" collapsed="false">
      <c r="A6593" s="16" t="s">
        <v>221</v>
      </c>
      <c r="B6593" s="0" t="s">
        <v>15098</v>
      </c>
      <c r="C6593" s="0" t="n">
        <v>615</v>
      </c>
      <c r="D6593" s="0" t="str">
        <f aca="false">IFERROR(VLOOKUP($C6593,薬効分類マスタ!$A$2:$B$180,2,FALSE()),"未登録")</f>
        <v>主としてグラム陽性・陰性菌、リケッチア、クラミジアに作用するもの</v>
      </c>
      <c r="E6593" s="16" t="s">
        <v>15096</v>
      </c>
      <c r="F6593" s="16" t="s">
        <v>627</v>
      </c>
      <c r="G6593" s="16" t="s">
        <v>15099</v>
      </c>
      <c r="H6593" s="16" t="s">
        <v>272</v>
      </c>
      <c r="I6593" s="0" t="n">
        <v>22</v>
      </c>
      <c r="J6593" s="16" t="s">
        <v>232</v>
      </c>
      <c r="K6593" s="0" t="str">
        <f aca="false">IFERROR(IF(VLOOKUP($C6593,薬効分類マスタ!$A$2:$E$180,5,FALSE())=0,"",VLOOKUP($C6593,薬効分類マスタ!$A$2:$E$180,5,FALSE())),"")</f>
        <v>抗菌薬</v>
      </c>
      <c r="L6593" s="17"/>
      <c r="M6593" s="16" t="n">
        <f aca="false">IF($K6593="","",IF($L6593&lt;&gt;"",$L6593,VLOOKUP($C6593,薬効分類マスタ!$A$2:$F$180,6,FALSE())))</f>
        <v>3</v>
      </c>
      <c r="N6593" s="0" t="str">
        <f aca="false">ASC(G6593)</f>
        <v>ﾋﾞﾌﾞﾗﾏｲｼﾝ錠100mg</v>
      </c>
      <c r="O6593" s="0" t="str">
        <f aca="false">ASC(E6593)</f>
        <v>ﾄﾞｷｼｻｲｸﾘﾝ塩酸塩水和物</v>
      </c>
      <c r="P6593" s="16" t="n">
        <f aca="false">N(P6592)+IF($C6593=検索!$B$49,1,0)</f>
        <v>0</v>
      </c>
    </row>
    <row r="6594" customFormat="false" ht="15" hidden="false" customHeight="false" outlineLevel="0" collapsed="false">
      <c r="A6594" s="16" t="s">
        <v>221</v>
      </c>
      <c r="B6594" s="0" t="s">
        <v>15100</v>
      </c>
      <c r="C6594" s="0" t="n">
        <v>615</v>
      </c>
      <c r="D6594" s="0" t="str">
        <f aca="false">IFERROR(VLOOKUP($C6594,薬効分類マスタ!$A$2:$B$180,2,FALSE()),"未登録")</f>
        <v>主としてグラム陽性・陰性菌、リケッチア、クラミジアに作用するもの</v>
      </c>
      <c r="E6594" s="16" t="s">
        <v>15101</v>
      </c>
      <c r="F6594" s="16" t="s">
        <v>15102</v>
      </c>
      <c r="G6594" s="16" t="s">
        <v>15103</v>
      </c>
      <c r="H6594" s="16" t="s">
        <v>272</v>
      </c>
      <c r="I6594" s="0" t="n">
        <v>20</v>
      </c>
      <c r="J6594" s="16" t="s">
        <v>232</v>
      </c>
      <c r="K6594" s="0" t="str">
        <f aca="false">IFERROR(IF(VLOOKUP($C6594,薬効分類マスタ!$A$2:$E$180,5,FALSE())=0,"",VLOOKUP($C6594,薬効分類マスタ!$A$2:$E$180,5,FALSE())),"")</f>
        <v>抗菌薬</v>
      </c>
      <c r="L6594" s="17"/>
      <c r="M6594" s="16" t="n">
        <f aca="false">IF($K6594="","",IF($L6594&lt;&gt;"",$L6594,VLOOKUP($C6594,薬効分類マスタ!$A$2:$F$180,6,FALSE())))</f>
        <v>3</v>
      </c>
      <c r="N6594" s="0" t="str">
        <f aca="false">ASC(G6594)</f>
        <v>ﾐﾉﾏｲｼﾝ顆粒2%</v>
      </c>
      <c r="O6594" s="0" t="str">
        <f aca="false">ASC(E6594)</f>
        <v>ﾐﾉｻｲｸﾘﾝ塩酸塩</v>
      </c>
      <c r="P6594" s="16" t="n">
        <f aca="false">N(P6593)+IF($C6594=検索!$B$49,1,0)</f>
        <v>0</v>
      </c>
    </row>
    <row r="6595" customFormat="false" ht="15" hidden="false" customHeight="false" outlineLevel="0" collapsed="false">
      <c r="A6595" s="16" t="s">
        <v>221</v>
      </c>
      <c r="B6595" s="0" t="s">
        <v>15104</v>
      </c>
      <c r="C6595" s="0" t="n">
        <v>615</v>
      </c>
      <c r="D6595" s="0" t="str">
        <f aca="false">IFERROR(VLOOKUP($C6595,薬効分類マスタ!$A$2:$B$180,2,FALSE()),"未登録")</f>
        <v>主としてグラム陽性・陰性菌、リケッチア、クラミジアに作用するもの</v>
      </c>
      <c r="E6595" s="16" t="s">
        <v>15101</v>
      </c>
      <c r="F6595" s="16" t="s">
        <v>15102</v>
      </c>
      <c r="G6595" s="16" t="s">
        <v>15105</v>
      </c>
      <c r="H6595" s="16" t="s">
        <v>385</v>
      </c>
      <c r="I6595" s="0" t="n">
        <v>30</v>
      </c>
      <c r="K6595" s="0" t="str">
        <f aca="false">IFERROR(IF(VLOOKUP($C6595,薬効分類マスタ!$A$2:$E$180,5,FALSE())=0,"",VLOOKUP($C6595,薬効分類マスタ!$A$2:$E$180,5,FALSE())),"")</f>
        <v>抗菌薬</v>
      </c>
      <c r="L6595" s="17"/>
      <c r="M6595" s="16" t="n">
        <f aca="false">IF($K6595="","",IF($L6595&lt;&gt;"",$L6595,VLOOKUP($C6595,薬効分類マスタ!$A$2:$F$180,6,FALSE())))</f>
        <v>3</v>
      </c>
      <c r="N6595" s="0" t="str">
        <f aca="false">ASC(G6595)</f>
        <v>ﾐﾉｻｲｸﾘﾝ塩酸塩顆粒2%｢ｻﾜｲ｣</v>
      </c>
      <c r="O6595" s="0" t="str">
        <f aca="false">ASC(E6595)</f>
        <v>ﾐﾉｻｲｸﾘﾝ塩酸塩</v>
      </c>
      <c r="P6595" s="16" t="n">
        <f aca="false">N(P6594)+IF($C6595=検索!$B$49,1,0)</f>
        <v>0</v>
      </c>
    </row>
    <row r="6596" customFormat="false" ht="15" hidden="false" customHeight="false" outlineLevel="0" collapsed="false">
      <c r="A6596" s="16" t="s">
        <v>221</v>
      </c>
      <c r="B6596" s="0" t="s">
        <v>15106</v>
      </c>
      <c r="C6596" s="0" t="n">
        <v>615</v>
      </c>
      <c r="D6596" s="0" t="str">
        <f aca="false">IFERROR(VLOOKUP($C6596,薬効分類マスタ!$A$2:$B$180,2,FALSE()),"未登録")</f>
        <v>主としてグラム陽性・陰性菌、リケッチア、クラミジアに作用するもの</v>
      </c>
      <c r="E6596" s="16" t="s">
        <v>15101</v>
      </c>
      <c r="F6596" s="16" t="s">
        <v>411</v>
      </c>
      <c r="G6596" s="16" t="s">
        <v>15107</v>
      </c>
      <c r="H6596" s="16" t="s">
        <v>272</v>
      </c>
      <c r="I6596" s="0" t="n">
        <v>10.8</v>
      </c>
      <c r="J6596" s="16" t="s">
        <v>232</v>
      </c>
      <c r="K6596" s="0" t="str">
        <f aca="false">IFERROR(IF(VLOOKUP($C6596,薬効分類マスタ!$A$2:$E$180,5,FALSE())=0,"",VLOOKUP($C6596,薬効分類マスタ!$A$2:$E$180,5,FALSE())),"")</f>
        <v>抗菌薬</v>
      </c>
      <c r="L6596" s="17"/>
      <c r="M6596" s="16" t="n">
        <f aca="false">IF($K6596="","",IF($L6596&lt;&gt;"",$L6596,VLOOKUP($C6596,薬効分類マスタ!$A$2:$F$180,6,FALSE())))</f>
        <v>3</v>
      </c>
      <c r="N6596" s="0" t="str">
        <f aca="false">ASC(G6596)</f>
        <v>ﾐﾉﾏｲｼﾝ錠50mg</v>
      </c>
      <c r="O6596" s="0" t="str">
        <f aca="false">ASC(E6596)</f>
        <v>ﾐﾉｻｲｸﾘﾝ塩酸塩</v>
      </c>
      <c r="P6596" s="16" t="n">
        <f aca="false">N(P6595)+IF($C6596=検索!$B$49,1,0)</f>
        <v>0</v>
      </c>
    </row>
    <row r="6597" customFormat="false" ht="15" hidden="false" customHeight="false" outlineLevel="0" collapsed="false">
      <c r="A6597" s="16" t="s">
        <v>221</v>
      </c>
      <c r="B6597" s="0" t="s">
        <v>15108</v>
      </c>
      <c r="C6597" s="0" t="n">
        <v>615</v>
      </c>
      <c r="D6597" s="0" t="str">
        <f aca="false">IFERROR(VLOOKUP($C6597,薬効分類マスタ!$A$2:$B$180,2,FALSE()),"未登録")</f>
        <v>主としてグラム陽性・陰性菌、リケッチア、クラミジアに作用するもの</v>
      </c>
      <c r="E6597" s="16" t="s">
        <v>15101</v>
      </c>
      <c r="F6597" s="16" t="s">
        <v>411</v>
      </c>
      <c r="G6597" s="16" t="s">
        <v>15109</v>
      </c>
      <c r="H6597" s="16" t="s">
        <v>385</v>
      </c>
      <c r="I6597" s="0" t="n">
        <v>14.3</v>
      </c>
      <c r="J6597" s="16" t="s">
        <v>239</v>
      </c>
      <c r="K6597" s="0" t="str">
        <f aca="false">IFERROR(IF(VLOOKUP($C6597,薬効分類マスタ!$A$2:$E$180,5,FALSE())=0,"",VLOOKUP($C6597,薬効分類マスタ!$A$2:$E$180,5,FALSE())),"")</f>
        <v>抗菌薬</v>
      </c>
      <c r="L6597" s="17"/>
      <c r="M6597" s="16" t="n">
        <f aca="false">IF($K6597="","",IF($L6597&lt;&gt;"",$L6597,VLOOKUP($C6597,薬効分類マスタ!$A$2:$F$180,6,FALSE())))</f>
        <v>3</v>
      </c>
      <c r="N6597" s="0" t="str">
        <f aca="false">ASC(G6597)</f>
        <v>ﾐﾉｻｲｸﾘﾝ塩酸塩錠50mg｢ｻﾜｲ｣</v>
      </c>
      <c r="O6597" s="0" t="str">
        <f aca="false">ASC(E6597)</f>
        <v>ﾐﾉｻｲｸﾘﾝ塩酸塩</v>
      </c>
      <c r="P6597" s="16" t="n">
        <f aca="false">N(P6596)+IF($C6597=検索!$B$49,1,0)</f>
        <v>0</v>
      </c>
    </row>
    <row r="6598" customFormat="false" ht="15" hidden="false" customHeight="false" outlineLevel="0" collapsed="false">
      <c r="A6598" s="16" t="s">
        <v>221</v>
      </c>
      <c r="B6598" s="0" t="s">
        <v>15110</v>
      </c>
      <c r="C6598" s="0" t="n">
        <v>615</v>
      </c>
      <c r="D6598" s="0" t="str">
        <f aca="false">IFERROR(VLOOKUP($C6598,薬効分類マスタ!$A$2:$B$180,2,FALSE()),"未登録")</f>
        <v>主としてグラム陽性・陰性菌、リケッチア、クラミジアに作用するもの</v>
      </c>
      <c r="E6598" s="16" t="s">
        <v>15101</v>
      </c>
      <c r="F6598" s="16" t="s">
        <v>411</v>
      </c>
      <c r="G6598" s="16" t="s">
        <v>15111</v>
      </c>
      <c r="H6598" s="16" t="s">
        <v>533</v>
      </c>
      <c r="I6598" s="0" t="n">
        <v>14.3</v>
      </c>
      <c r="J6598" s="16" t="s">
        <v>239</v>
      </c>
      <c r="K6598" s="0" t="str">
        <f aca="false">IFERROR(IF(VLOOKUP($C6598,薬効分類マスタ!$A$2:$E$180,5,FALSE())=0,"",VLOOKUP($C6598,薬効分類マスタ!$A$2:$E$180,5,FALSE())),"")</f>
        <v>抗菌薬</v>
      </c>
      <c r="L6598" s="17"/>
      <c r="M6598" s="16" t="n">
        <f aca="false">IF($K6598="","",IF($L6598&lt;&gt;"",$L6598,VLOOKUP($C6598,薬効分類マスタ!$A$2:$F$180,6,FALSE())))</f>
        <v>3</v>
      </c>
      <c r="N6598" s="0" t="str">
        <f aca="false">ASC(G6598)</f>
        <v>ﾐﾉｻｲｸﾘﾝ塩酸塩錠50mg｢ﾄｰﾜ｣</v>
      </c>
      <c r="O6598" s="0" t="str">
        <f aca="false">ASC(E6598)</f>
        <v>ﾐﾉｻｲｸﾘﾝ塩酸塩</v>
      </c>
      <c r="P6598" s="16" t="n">
        <f aca="false">N(P6597)+IF($C6598=検索!$B$49,1,0)</f>
        <v>0</v>
      </c>
    </row>
    <row r="6599" customFormat="false" ht="15" hidden="false" customHeight="false" outlineLevel="0" collapsed="false">
      <c r="A6599" s="16" t="s">
        <v>221</v>
      </c>
      <c r="B6599" s="0" t="s">
        <v>15112</v>
      </c>
      <c r="C6599" s="0" t="n">
        <v>615</v>
      </c>
      <c r="D6599" s="0" t="str">
        <f aca="false">IFERROR(VLOOKUP($C6599,薬効分類マスタ!$A$2:$B$180,2,FALSE()),"未登録")</f>
        <v>主としてグラム陽性・陰性菌、リケッチア、クラミジアに作用するもの</v>
      </c>
      <c r="E6599" s="16" t="s">
        <v>15101</v>
      </c>
      <c r="F6599" s="16" t="s">
        <v>627</v>
      </c>
      <c r="G6599" s="16" t="s">
        <v>15113</v>
      </c>
      <c r="H6599" s="16" t="s">
        <v>385</v>
      </c>
      <c r="I6599" s="0" t="n">
        <v>28</v>
      </c>
      <c r="J6599" s="16" t="s">
        <v>239</v>
      </c>
      <c r="K6599" s="0" t="str">
        <f aca="false">IFERROR(IF(VLOOKUP($C6599,薬効分類マスタ!$A$2:$E$180,5,FALSE())=0,"",VLOOKUP($C6599,薬効分類マスタ!$A$2:$E$180,5,FALSE())),"")</f>
        <v>抗菌薬</v>
      </c>
      <c r="L6599" s="17"/>
      <c r="M6599" s="16" t="n">
        <f aca="false">IF($K6599="","",IF($L6599&lt;&gt;"",$L6599,VLOOKUP($C6599,薬効分類マスタ!$A$2:$F$180,6,FALSE())))</f>
        <v>3</v>
      </c>
      <c r="N6599" s="0" t="str">
        <f aca="false">ASC(G6599)</f>
        <v>ﾐﾉｻｲｸﾘﾝ塩酸塩錠100mg｢ｻﾜｲ｣</v>
      </c>
      <c r="O6599" s="0" t="str">
        <f aca="false">ASC(E6599)</f>
        <v>ﾐﾉｻｲｸﾘﾝ塩酸塩</v>
      </c>
      <c r="P6599" s="16" t="n">
        <f aca="false">N(P6598)+IF($C6599=検索!$B$49,1,0)</f>
        <v>0</v>
      </c>
    </row>
    <row r="6600" customFormat="false" ht="15" hidden="false" customHeight="false" outlineLevel="0" collapsed="false">
      <c r="A6600" s="16" t="s">
        <v>221</v>
      </c>
      <c r="B6600" s="0" t="s">
        <v>15114</v>
      </c>
      <c r="C6600" s="0" t="n">
        <v>615</v>
      </c>
      <c r="D6600" s="0" t="str">
        <f aca="false">IFERROR(VLOOKUP($C6600,薬効分類マスタ!$A$2:$B$180,2,FALSE()),"未登録")</f>
        <v>主としてグラム陽性・陰性菌、リケッチア、クラミジアに作用するもの</v>
      </c>
      <c r="E6600" s="16" t="s">
        <v>15101</v>
      </c>
      <c r="F6600" s="16" t="s">
        <v>627</v>
      </c>
      <c r="G6600" s="16" t="s">
        <v>15115</v>
      </c>
      <c r="H6600" s="16" t="s">
        <v>533</v>
      </c>
      <c r="I6600" s="0" t="n">
        <v>20</v>
      </c>
      <c r="J6600" s="16" t="s">
        <v>239</v>
      </c>
      <c r="K6600" s="0" t="str">
        <f aca="false">IFERROR(IF(VLOOKUP($C6600,薬効分類マスタ!$A$2:$E$180,5,FALSE())=0,"",VLOOKUP($C6600,薬効分類マスタ!$A$2:$E$180,5,FALSE())),"")</f>
        <v>抗菌薬</v>
      </c>
      <c r="L6600" s="17"/>
      <c r="M6600" s="16" t="n">
        <f aca="false">IF($K6600="","",IF($L6600&lt;&gt;"",$L6600,VLOOKUP($C6600,薬効分類マスタ!$A$2:$F$180,6,FALSE())))</f>
        <v>3</v>
      </c>
      <c r="N6600" s="0" t="str">
        <f aca="false">ASC(G6600)</f>
        <v>ﾐﾉｻｲｸﾘﾝ塩酸塩錠100mg｢ﾄｰﾜ｣</v>
      </c>
      <c r="O6600" s="0" t="str">
        <f aca="false">ASC(E6600)</f>
        <v>ﾐﾉｻｲｸﾘﾝ塩酸塩</v>
      </c>
      <c r="P6600" s="16" t="n">
        <f aca="false">N(P6599)+IF($C6600=検索!$B$49,1,0)</f>
        <v>0</v>
      </c>
    </row>
    <row r="6601" customFormat="false" ht="15" hidden="false" customHeight="false" outlineLevel="0" collapsed="false">
      <c r="A6601" s="16" t="s">
        <v>221</v>
      </c>
      <c r="B6601" s="0" t="s">
        <v>15116</v>
      </c>
      <c r="C6601" s="0" t="n">
        <v>615</v>
      </c>
      <c r="D6601" s="0" t="str">
        <f aca="false">IFERROR(VLOOKUP($C6601,薬効分類マスタ!$A$2:$B$180,2,FALSE()),"未登録")</f>
        <v>主としてグラム陽性・陰性菌、リケッチア、クラミジアに作用するもの</v>
      </c>
      <c r="E6601" s="16" t="s">
        <v>15101</v>
      </c>
      <c r="F6601" s="16" t="s">
        <v>1783</v>
      </c>
      <c r="G6601" s="16" t="s">
        <v>15117</v>
      </c>
      <c r="H6601" s="16" t="s">
        <v>272</v>
      </c>
      <c r="I6601" s="0" t="n">
        <v>10.8</v>
      </c>
      <c r="J6601" s="16" t="s">
        <v>232</v>
      </c>
      <c r="K6601" s="0" t="str">
        <f aca="false">IFERROR(IF(VLOOKUP($C6601,薬効分類マスタ!$A$2:$E$180,5,FALSE())=0,"",VLOOKUP($C6601,薬効分類マスタ!$A$2:$E$180,5,FALSE())),"")</f>
        <v>抗菌薬</v>
      </c>
      <c r="L6601" s="17"/>
      <c r="M6601" s="16" t="n">
        <f aca="false">IF($K6601="","",IF($L6601&lt;&gt;"",$L6601,VLOOKUP($C6601,薬効分類マスタ!$A$2:$F$180,6,FALSE())))</f>
        <v>3</v>
      </c>
      <c r="N6601" s="0" t="str">
        <f aca="false">ASC(G6601)</f>
        <v>ﾐﾉﾏｲｼﾝｶﾌﾟｾﾙ50mg</v>
      </c>
      <c r="O6601" s="0" t="str">
        <f aca="false">ASC(E6601)</f>
        <v>ﾐﾉｻｲｸﾘﾝ塩酸塩</v>
      </c>
      <c r="P6601" s="16" t="n">
        <f aca="false">N(P6600)+IF($C6601=検索!$B$49,1,0)</f>
        <v>0</v>
      </c>
    </row>
    <row r="6602" customFormat="false" ht="15" hidden="false" customHeight="false" outlineLevel="0" collapsed="false">
      <c r="A6602" s="16" t="s">
        <v>221</v>
      </c>
      <c r="B6602" s="0" t="s">
        <v>15118</v>
      </c>
      <c r="C6602" s="0" t="n">
        <v>615</v>
      </c>
      <c r="D6602" s="0" t="str">
        <f aca="false">IFERROR(VLOOKUP($C6602,薬効分類マスタ!$A$2:$B$180,2,FALSE()),"未登録")</f>
        <v>主としてグラム陽性・陰性菌、リケッチア、クラミジアに作用するもの</v>
      </c>
      <c r="E6602" s="16" t="s">
        <v>15101</v>
      </c>
      <c r="F6602" s="16" t="s">
        <v>1123</v>
      </c>
      <c r="G6602" s="16" t="s">
        <v>15119</v>
      </c>
      <c r="H6602" s="16" t="s">
        <v>272</v>
      </c>
      <c r="I6602" s="0" t="n">
        <v>19.9</v>
      </c>
      <c r="J6602" s="16" t="s">
        <v>232</v>
      </c>
      <c r="K6602" s="0" t="str">
        <f aca="false">IFERROR(IF(VLOOKUP($C6602,薬効分類マスタ!$A$2:$E$180,5,FALSE())=0,"",VLOOKUP($C6602,薬効分類マスタ!$A$2:$E$180,5,FALSE())),"")</f>
        <v>抗菌薬</v>
      </c>
      <c r="L6602" s="17"/>
      <c r="M6602" s="16" t="n">
        <f aca="false">IF($K6602="","",IF($L6602&lt;&gt;"",$L6602,VLOOKUP($C6602,薬効分類マスタ!$A$2:$F$180,6,FALSE())))</f>
        <v>3</v>
      </c>
      <c r="N6602" s="0" t="str">
        <f aca="false">ASC(G6602)</f>
        <v>ﾐﾉﾏｲｼﾝｶﾌﾟｾﾙ100mg</v>
      </c>
      <c r="O6602" s="0" t="str">
        <f aca="false">ASC(E6602)</f>
        <v>ﾐﾉｻｲｸﾘﾝ塩酸塩</v>
      </c>
      <c r="P6602" s="16" t="n">
        <f aca="false">N(P6601)+IF($C6602=検索!$B$49,1,0)</f>
        <v>0</v>
      </c>
    </row>
    <row r="6603" customFormat="false" ht="15" hidden="false" customHeight="false" outlineLevel="0" collapsed="false">
      <c r="A6603" s="16" t="s">
        <v>221</v>
      </c>
      <c r="B6603" s="0" t="s">
        <v>15120</v>
      </c>
      <c r="C6603" s="0" t="n">
        <v>616</v>
      </c>
      <c r="D6603" s="0" t="str">
        <f aca="false">IFERROR(VLOOKUP($C6603,薬効分類マスタ!$A$2:$B$180,2,FALSE()),"未登録")</f>
        <v>主として抗酸菌に作用するもの</v>
      </c>
      <c r="E6603" s="16" t="s">
        <v>15121</v>
      </c>
      <c r="F6603" s="16" t="s">
        <v>908</v>
      </c>
      <c r="G6603" s="16" t="s">
        <v>15122</v>
      </c>
      <c r="H6603" s="16" t="s">
        <v>428</v>
      </c>
      <c r="I6603" s="0" t="n">
        <v>340.1</v>
      </c>
      <c r="K6603" s="0" t="str">
        <f aca="false">IFERROR(IF(VLOOKUP($C6603,薬効分類マスタ!$A$2:$E$180,5,FALSE())=0,"",VLOOKUP($C6603,薬効分類マスタ!$A$2:$E$180,5,FALSE())),"")</f>
        <v/>
      </c>
      <c r="L6603" s="17"/>
      <c r="M6603" s="0" t="str">
        <f aca="false">IF($K6603="","",IF($L6603&lt;&gt;"",$L6603,VLOOKUP($C6603,薬効分類マスタ!$A$2:$F$180,6,FALSE())))</f>
        <v/>
      </c>
      <c r="N6603" s="0" t="str">
        <f aca="false">ASC(G6603)</f>
        <v>ｻｲｸﾛｾﾘﾝｶﾌﾟｾﾙ250mg｢明治｣</v>
      </c>
      <c r="O6603" s="0" t="str">
        <f aca="false">ASC(E6603)</f>
        <v>ｻｲｸﾛｾﾘﾝ</v>
      </c>
      <c r="P6603" s="16" t="n">
        <f aca="false">N(P6602)+IF($C6603=検索!$B$49,1,0)</f>
        <v>0</v>
      </c>
    </row>
    <row r="6604" customFormat="false" ht="15" hidden="false" customHeight="false" outlineLevel="0" collapsed="false">
      <c r="A6604" s="16" t="s">
        <v>221</v>
      </c>
      <c r="B6604" s="0" t="s">
        <v>15123</v>
      </c>
      <c r="C6604" s="0" t="n">
        <v>616</v>
      </c>
      <c r="D6604" s="0" t="str">
        <f aca="false">IFERROR(VLOOKUP($C6604,薬効分類マスタ!$A$2:$B$180,2,FALSE()),"未登録")</f>
        <v>主として抗酸菌に作用するもの</v>
      </c>
      <c r="E6604" s="16" t="s">
        <v>15124</v>
      </c>
      <c r="F6604" s="16" t="s">
        <v>3359</v>
      </c>
      <c r="G6604" s="16" t="s">
        <v>15125</v>
      </c>
      <c r="H6604" s="16" t="s">
        <v>354</v>
      </c>
      <c r="I6604" s="0" t="n">
        <v>16.9</v>
      </c>
      <c r="J6604" s="16" t="s">
        <v>239</v>
      </c>
      <c r="K6604" s="0" t="str">
        <f aca="false">IFERROR(IF(VLOOKUP($C6604,薬効分類マスタ!$A$2:$E$180,5,FALSE())=0,"",VLOOKUP($C6604,薬効分類マスタ!$A$2:$E$180,5,FALSE())),"")</f>
        <v/>
      </c>
      <c r="L6604" s="17"/>
      <c r="M6604" s="0" t="str">
        <f aca="false">IF($K6604="","",IF($L6604&lt;&gt;"",$L6604,VLOOKUP($C6604,薬効分類マスタ!$A$2:$F$180,6,FALSE())))</f>
        <v/>
      </c>
      <c r="N6604" s="0" t="str">
        <f aca="false">ASC(G6604)</f>
        <v>ﾘﾌｧﾝﾋﾟｼﾝｶﾌﾟｾﾙ150mg｢ｻﾝﾄﾞ｣</v>
      </c>
      <c r="O6604" s="0" t="str">
        <f aca="false">ASC(E6604)</f>
        <v>ﾘﾌｧﾝﾋﾟｼﾝ</v>
      </c>
      <c r="P6604" s="16" t="n">
        <f aca="false">N(P6603)+IF($C6604=検索!$B$49,1,0)</f>
        <v>0</v>
      </c>
    </row>
    <row r="6605" customFormat="false" ht="15" hidden="false" customHeight="false" outlineLevel="0" collapsed="false">
      <c r="A6605" s="16" t="s">
        <v>221</v>
      </c>
      <c r="B6605" s="0" t="s">
        <v>15126</v>
      </c>
      <c r="C6605" s="0" t="n">
        <v>616</v>
      </c>
      <c r="D6605" s="0" t="str">
        <f aca="false">IFERROR(VLOOKUP($C6605,薬効分類マスタ!$A$2:$B$180,2,FALSE()),"未登録")</f>
        <v>主として抗酸菌に作用するもの</v>
      </c>
      <c r="E6605" s="16" t="s">
        <v>15124</v>
      </c>
      <c r="F6605" s="16" t="s">
        <v>3359</v>
      </c>
      <c r="G6605" s="16" t="s">
        <v>15127</v>
      </c>
      <c r="H6605" s="16" t="s">
        <v>1180</v>
      </c>
      <c r="I6605" s="0" t="n">
        <v>10.8</v>
      </c>
      <c r="J6605" s="16" t="s">
        <v>232</v>
      </c>
      <c r="K6605" s="0" t="str">
        <f aca="false">IFERROR(IF(VLOOKUP($C6605,薬効分類マスタ!$A$2:$E$180,5,FALSE())=0,"",VLOOKUP($C6605,薬効分類マスタ!$A$2:$E$180,5,FALSE())),"")</f>
        <v/>
      </c>
      <c r="L6605" s="17"/>
      <c r="M6605" s="0" t="str">
        <f aca="false">IF($K6605="","",IF($L6605&lt;&gt;"",$L6605,VLOOKUP($C6605,薬効分類マスタ!$A$2:$F$180,6,FALSE())))</f>
        <v/>
      </c>
      <c r="N6605" s="0" t="str">
        <f aca="false">ASC(G6605)</f>
        <v>ﾘﾌｧｼﾞﾝｶﾌﾟｾﾙ150mg</v>
      </c>
      <c r="O6605" s="0" t="str">
        <f aca="false">ASC(E6605)</f>
        <v>ﾘﾌｧﾝﾋﾟｼﾝ</v>
      </c>
      <c r="P6605" s="16" t="n">
        <f aca="false">N(P6604)+IF($C6605=検索!$B$49,1,0)</f>
        <v>0</v>
      </c>
    </row>
    <row r="6606" customFormat="false" ht="15" hidden="false" customHeight="false" outlineLevel="0" collapsed="false">
      <c r="A6606" s="16" t="s">
        <v>221</v>
      </c>
      <c r="B6606" s="0" t="s">
        <v>15128</v>
      </c>
      <c r="C6606" s="0" t="n">
        <v>616</v>
      </c>
      <c r="D6606" s="0" t="str">
        <f aca="false">IFERROR(VLOOKUP($C6606,薬効分類マスタ!$A$2:$B$180,2,FALSE()),"未登録")</f>
        <v>主として抗酸菌に作用するもの</v>
      </c>
      <c r="E6606" s="16" t="s">
        <v>15129</v>
      </c>
      <c r="F6606" s="16" t="s">
        <v>3359</v>
      </c>
      <c r="G6606" s="16" t="s">
        <v>15130</v>
      </c>
      <c r="H6606" s="16" t="s">
        <v>272</v>
      </c>
      <c r="I6606" s="0" t="n">
        <v>375.8</v>
      </c>
      <c r="J6606" s="16" t="s">
        <v>232</v>
      </c>
      <c r="K6606" s="0" t="str">
        <f aca="false">IFERROR(IF(VLOOKUP($C6606,薬効分類マスタ!$A$2:$E$180,5,FALSE())=0,"",VLOOKUP($C6606,薬効分類マスタ!$A$2:$E$180,5,FALSE())),"")</f>
        <v/>
      </c>
      <c r="L6606" s="17"/>
      <c r="M6606" s="0" t="str">
        <f aca="false">IF($K6606="","",IF($L6606&lt;&gt;"",$L6606,VLOOKUP($C6606,薬効分類マスタ!$A$2:$F$180,6,FALSE())))</f>
        <v/>
      </c>
      <c r="N6606" s="0" t="str">
        <f aca="false">ASC(G6606)</f>
        <v>ﾐｺﾌﾞﾃｨﾝｶﾌﾟｾﾙ150mg</v>
      </c>
      <c r="O6606" s="0" t="str">
        <f aca="false">ASC(E6606)</f>
        <v>ﾘﾌｧﾌﾞﾁﾝ</v>
      </c>
      <c r="P6606" s="16" t="n">
        <f aca="false">N(P6605)+IF($C6606=検索!$B$49,1,0)</f>
        <v>0</v>
      </c>
    </row>
    <row r="6607" customFormat="false" ht="15" hidden="false" customHeight="false" outlineLevel="0" collapsed="false">
      <c r="A6607" s="16" t="s">
        <v>221</v>
      </c>
      <c r="B6607" s="0" t="s">
        <v>15131</v>
      </c>
      <c r="C6607" s="0" t="n">
        <v>617</v>
      </c>
      <c r="D6607" s="0" t="str">
        <f aca="false">IFERROR(VLOOKUP($C6607,薬効分類マスタ!$A$2:$B$180,2,FALSE()),"未登録")</f>
        <v>主としてカビに作用するもの</v>
      </c>
      <c r="E6607" s="16" t="s">
        <v>15132</v>
      </c>
      <c r="F6607" s="16" t="s">
        <v>15133</v>
      </c>
      <c r="G6607" s="16" t="s">
        <v>15134</v>
      </c>
      <c r="I6607" s="0" t="n">
        <v>48.8</v>
      </c>
      <c r="K6607" s="0" t="str">
        <f aca="false">IFERROR(IF(VLOOKUP($C6607,薬効分類マスタ!$A$2:$E$180,5,FALSE())=0,"",VLOOKUP($C6607,薬効分類マスタ!$A$2:$E$180,5,FALSE())),"")</f>
        <v/>
      </c>
      <c r="L6607" s="17"/>
      <c r="M6607" s="0" t="str">
        <f aca="false">IF($K6607="","",IF($L6607&lt;&gt;"",$L6607,VLOOKUP($C6607,薬効分類マスタ!$A$2:$F$180,6,FALSE())))</f>
        <v/>
      </c>
      <c r="N6607" s="0" t="str">
        <f aca="false">ASC(G6607)</f>
        <v>ｱﾑﾎﾃﾘｼﾝB100mg1mLｼﾛｯﾌﾟ</v>
      </c>
      <c r="O6607" s="0" t="str">
        <f aca="false">ASC(E6607)</f>
        <v>ｱﾑﾎﾃﾘｼﾝB</v>
      </c>
      <c r="P6607" s="16" t="n">
        <f aca="false">N(P6606)+IF($C6607=検索!$B$49,1,0)</f>
        <v>0</v>
      </c>
    </row>
    <row r="6608" customFormat="false" ht="15" hidden="false" customHeight="false" outlineLevel="0" collapsed="false">
      <c r="A6608" s="16" t="s">
        <v>221</v>
      </c>
      <c r="B6608" s="0" t="s">
        <v>15135</v>
      </c>
      <c r="C6608" s="0" t="n">
        <v>617</v>
      </c>
      <c r="D6608" s="0" t="str">
        <f aca="false">IFERROR(VLOOKUP($C6608,薬効分類マスタ!$A$2:$B$180,2,FALSE()),"未登録")</f>
        <v>主としてカビに作用するもの</v>
      </c>
      <c r="E6608" s="16" t="s">
        <v>15132</v>
      </c>
      <c r="F6608" s="16" t="s">
        <v>15133</v>
      </c>
      <c r="G6608" s="16" t="s">
        <v>15136</v>
      </c>
      <c r="H6608" s="16" t="s">
        <v>2309</v>
      </c>
      <c r="I6608" s="0" t="n">
        <v>54.6</v>
      </c>
      <c r="J6608" s="16" t="s">
        <v>232</v>
      </c>
      <c r="K6608" s="0" t="str">
        <f aca="false">IFERROR(IF(VLOOKUP($C6608,薬効分類マスタ!$A$2:$E$180,5,FALSE())=0,"",VLOOKUP($C6608,薬効分類マスタ!$A$2:$E$180,5,FALSE())),"")</f>
        <v/>
      </c>
      <c r="L6608" s="17"/>
      <c r="M6608" s="0" t="str">
        <f aca="false">IF($K6608="","",IF($L6608&lt;&gt;"",$L6608,VLOOKUP($C6608,薬効分類マスタ!$A$2:$F$180,6,FALSE())))</f>
        <v/>
      </c>
      <c r="N6608" s="0" t="str">
        <f aca="false">ASC(G6608)</f>
        <v>ﾌｧﾝｷﾞｿﾞﾝｼﾛｯﾌﾟ100mg/mL</v>
      </c>
      <c r="O6608" s="0" t="str">
        <f aca="false">ASC(E6608)</f>
        <v>ｱﾑﾎﾃﾘｼﾝB</v>
      </c>
      <c r="P6608" s="16" t="n">
        <f aca="false">N(P6607)+IF($C6608=検索!$B$49,1,0)</f>
        <v>0</v>
      </c>
    </row>
    <row r="6609" customFormat="false" ht="15" hidden="false" customHeight="false" outlineLevel="0" collapsed="false">
      <c r="A6609" s="16" t="s">
        <v>221</v>
      </c>
      <c r="B6609" s="0" t="s">
        <v>15137</v>
      </c>
      <c r="C6609" s="0" t="n">
        <v>617</v>
      </c>
      <c r="D6609" s="0" t="str">
        <f aca="false">IFERROR(VLOOKUP($C6609,薬効分類マスタ!$A$2:$B$180,2,FALSE()),"未登録")</f>
        <v>主としてカビに作用するもの</v>
      </c>
      <c r="E6609" s="16" t="s">
        <v>15138</v>
      </c>
      <c r="F6609" s="16" t="s">
        <v>699</v>
      </c>
      <c r="G6609" s="16" t="s">
        <v>15139</v>
      </c>
      <c r="H6609" s="16" t="s">
        <v>557</v>
      </c>
      <c r="I6609" s="0" t="n">
        <v>2624.9</v>
      </c>
      <c r="J6609" s="16" t="s">
        <v>239</v>
      </c>
      <c r="K6609" s="0" t="str">
        <f aca="false">IFERROR(IF(VLOOKUP($C6609,薬効分類マスタ!$A$2:$E$180,5,FALSE())=0,"",VLOOKUP($C6609,薬効分類マスタ!$A$2:$E$180,5,FALSE())),"")</f>
        <v/>
      </c>
      <c r="L6609" s="17"/>
      <c r="M6609" s="0" t="str">
        <f aca="false">IF($K6609="","",IF($L6609&lt;&gt;"",$L6609,VLOOKUP($C6609,薬効分類マスタ!$A$2:$F$180,6,FALSE())))</f>
        <v/>
      </c>
      <c r="N6609" s="0" t="str">
        <f aca="false">ASC(G6609)</f>
        <v>ﾎﾞﾘｺﾅｿﾞｰﾙ顆粒20%｢ﾀｶﾀ｣</v>
      </c>
      <c r="O6609" s="0" t="str">
        <f aca="false">ASC(E6609)</f>
        <v>ﾎﾞﾘｺﾅｿﾞｰﾙ</v>
      </c>
      <c r="P6609" s="16" t="n">
        <f aca="false">N(P6608)+IF($C6609=検索!$B$49,1,0)</f>
        <v>0</v>
      </c>
    </row>
    <row r="6610" customFormat="false" ht="15" hidden="false" customHeight="false" outlineLevel="0" collapsed="false">
      <c r="A6610" s="16" t="s">
        <v>221</v>
      </c>
      <c r="B6610" s="0" t="s">
        <v>15140</v>
      </c>
      <c r="C6610" s="0" t="n">
        <v>617</v>
      </c>
      <c r="D6610" s="0" t="str">
        <f aca="false">IFERROR(VLOOKUP($C6610,薬効分類マスタ!$A$2:$B$180,2,FALSE()),"未登録")</f>
        <v>主としてカビに作用するもの</v>
      </c>
      <c r="E6610" s="16" t="s">
        <v>15138</v>
      </c>
      <c r="F6610" s="16" t="s">
        <v>411</v>
      </c>
      <c r="G6610" s="16" t="s">
        <v>15141</v>
      </c>
      <c r="H6610" s="16" t="s">
        <v>272</v>
      </c>
      <c r="I6610" s="0" t="n">
        <v>236.3</v>
      </c>
      <c r="J6610" s="16" t="s">
        <v>232</v>
      </c>
      <c r="K6610" s="0" t="str">
        <f aca="false">IFERROR(IF(VLOOKUP($C6610,薬効分類マスタ!$A$2:$E$180,5,FALSE())=0,"",VLOOKUP($C6610,薬効分類マスタ!$A$2:$E$180,5,FALSE())),"")</f>
        <v/>
      </c>
      <c r="L6610" s="17"/>
      <c r="M6610" s="0" t="str">
        <f aca="false">IF($K6610="","",IF($L6610&lt;&gt;"",$L6610,VLOOKUP($C6610,薬効分類マスタ!$A$2:$F$180,6,FALSE())))</f>
        <v/>
      </c>
      <c r="N6610" s="0" t="str">
        <f aca="false">ASC(G6610)</f>
        <v>ﾌﾞｲﾌｪﾝﾄﾞ錠50mg</v>
      </c>
      <c r="O6610" s="0" t="str">
        <f aca="false">ASC(E6610)</f>
        <v>ﾎﾞﾘｺﾅｿﾞｰﾙ</v>
      </c>
      <c r="P6610" s="16" t="n">
        <f aca="false">N(P6609)+IF($C6610=検索!$B$49,1,0)</f>
        <v>0</v>
      </c>
    </row>
    <row r="6611" customFormat="false" ht="15" hidden="false" customHeight="false" outlineLevel="0" collapsed="false">
      <c r="A6611" s="16" t="s">
        <v>221</v>
      </c>
      <c r="B6611" s="0" t="s">
        <v>15142</v>
      </c>
      <c r="C6611" s="0" t="n">
        <v>617</v>
      </c>
      <c r="D6611" s="0" t="str">
        <f aca="false">IFERROR(VLOOKUP($C6611,薬効分類マスタ!$A$2:$B$180,2,FALSE()),"未登録")</f>
        <v>主としてカビに作用するもの</v>
      </c>
      <c r="E6611" s="16" t="s">
        <v>15138</v>
      </c>
      <c r="F6611" s="16" t="s">
        <v>411</v>
      </c>
      <c r="G6611" s="16" t="s">
        <v>15143</v>
      </c>
      <c r="H6611" s="16" t="s">
        <v>1464</v>
      </c>
      <c r="I6611" s="0" t="n">
        <v>108.6</v>
      </c>
      <c r="J6611" s="16" t="s">
        <v>239</v>
      </c>
      <c r="K6611" s="0" t="str">
        <f aca="false">IFERROR(IF(VLOOKUP($C6611,薬効分類マスタ!$A$2:$E$180,5,FALSE())=0,"",VLOOKUP($C6611,薬効分類マスタ!$A$2:$E$180,5,FALSE())),"")</f>
        <v/>
      </c>
      <c r="L6611" s="17"/>
      <c r="M6611" s="0" t="str">
        <f aca="false">IF($K6611="","",IF($L6611&lt;&gt;"",$L6611,VLOOKUP($C6611,薬効分類マスタ!$A$2:$F$180,6,FALSE())))</f>
        <v/>
      </c>
      <c r="N6611" s="0" t="str">
        <f aca="false">ASC(G6611)</f>
        <v>ﾎﾞﾘｺﾅｿﾞｰﾙ錠50mg｢DSEP｣</v>
      </c>
      <c r="O6611" s="0" t="str">
        <f aca="false">ASC(E6611)</f>
        <v>ﾎﾞﾘｺﾅｿﾞｰﾙ</v>
      </c>
      <c r="P6611" s="16" t="n">
        <f aca="false">N(P6610)+IF($C6611=検索!$B$49,1,0)</f>
        <v>0</v>
      </c>
    </row>
    <row r="6612" customFormat="false" ht="15" hidden="false" customHeight="false" outlineLevel="0" collapsed="false">
      <c r="A6612" s="16" t="s">
        <v>221</v>
      </c>
      <c r="B6612" s="0" t="s">
        <v>15144</v>
      </c>
      <c r="C6612" s="0" t="n">
        <v>617</v>
      </c>
      <c r="D6612" s="0" t="str">
        <f aca="false">IFERROR(VLOOKUP($C6612,薬効分類マスタ!$A$2:$B$180,2,FALSE()),"未登録")</f>
        <v>主としてカビに作用するもの</v>
      </c>
      <c r="E6612" s="16" t="s">
        <v>15138</v>
      </c>
      <c r="F6612" s="16" t="s">
        <v>411</v>
      </c>
      <c r="G6612" s="16" t="s">
        <v>15145</v>
      </c>
      <c r="H6612" s="16" t="s">
        <v>527</v>
      </c>
      <c r="I6612" s="0" t="n">
        <v>131.1</v>
      </c>
      <c r="J6612" s="16" t="s">
        <v>239</v>
      </c>
      <c r="K6612" s="0" t="str">
        <f aca="false">IFERROR(IF(VLOOKUP($C6612,薬効分類マスタ!$A$2:$E$180,5,FALSE())=0,"",VLOOKUP($C6612,薬効分類マスタ!$A$2:$E$180,5,FALSE())),"")</f>
        <v/>
      </c>
      <c r="L6612" s="17"/>
      <c r="M6612" s="0" t="str">
        <f aca="false">IF($K6612="","",IF($L6612&lt;&gt;"",$L6612,VLOOKUP($C6612,薬効分類マスタ!$A$2:$F$180,6,FALSE())))</f>
        <v/>
      </c>
      <c r="N6612" s="0" t="str">
        <f aca="false">ASC(G6612)</f>
        <v>ﾎﾞﾘｺﾅｿﾞｰﾙ錠50mg｢JG｣</v>
      </c>
      <c r="O6612" s="0" t="str">
        <f aca="false">ASC(E6612)</f>
        <v>ﾎﾞﾘｺﾅｿﾞｰﾙ</v>
      </c>
      <c r="P6612" s="16" t="n">
        <f aca="false">N(P6611)+IF($C6612=検索!$B$49,1,0)</f>
        <v>0</v>
      </c>
    </row>
    <row r="6613" customFormat="false" ht="15" hidden="false" customHeight="false" outlineLevel="0" collapsed="false">
      <c r="A6613" s="16" t="s">
        <v>221</v>
      </c>
      <c r="B6613" s="0" t="s">
        <v>15146</v>
      </c>
      <c r="C6613" s="0" t="n">
        <v>617</v>
      </c>
      <c r="D6613" s="0" t="str">
        <f aca="false">IFERROR(VLOOKUP($C6613,薬効分類マスタ!$A$2:$B$180,2,FALSE()),"未登録")</f>
        <v>主としてカビに作用するもの</v>
      </c>
      <c r="E6613" s="16" t="s">
        <v>15138</v>
      </c>
      <c r="F6613" s="16" t="s">
        <v>411</v>
      </c>
      <c r="G6613" s="16" t="s">
        <v>15147</v>
      </c>
      <c r="H6613" s="16" t="s">
        <v>238</v>
      </c>
      <c r="I6613" s="0" t="n">
        <v>108.6</v>
      </c>
      <c r="J6613" s="16" t="s">
        <v>239</v>
      </c>
      <c r="K6613" s="0" t="str">
        <f aca="false">IFERROR(IF(VLOOKUP($C6613,薬効分類マスタ!$A$2:$E$180,5,FALSE())=0,"",VLOOKUP($C6613,薬効分類マスタ!$A$2:$E$180,5,FALSE())),"")</f>
        <v/>
      </c>
      <c r="L6613" s="17"/>
      <c r="M6613" s="0" t="str">
        <f aca="false">IF($K6613="","",IF($L6613&lt;&gt;"",$L6613,VLOOKUP($C6613,薬効分類マスタ!$A$2:$F$180,6,FALSE())))</f>
        <v/>
      </c>
      <c r="N6613" s="0" t="str">
        <f aca="false">ASC(G6613)</f>
        <v>ﾎﾞﾘｺﾅｿﾞｰﾙ錠50mg｢ｱﾒﾙ｣</v>
      </c>
      <c r="O6613" s="0" t="str">
        <f aca="false">ASC(E6613)</f>
        <v>ﾎﾞﾘｺﾅｿﾞｰﾙ</v>
      </c>
      <c r="P6613" s="16" t="n">
        <f aca="false">N(P6612)+IF($C6613=検索!$B$49,1,0)</f>
        <v>0</v>
      </c>
    </row>
    <row r="6614" customFormat="false" ht="15" hidden="false" customHeight="false" outlineLevel="0" collapsed="false">
      <c r="A6614" s="16" t="s">
        <v>221</v>
      </c>
      <c r="B6614" s="0" t="s">
        <v>15148</v>
      </c>
      <c r="C6614" s="0" t="n">
        <v>617</v>
      </c>
      <c r="D6614" s="0" t="str">
        <f aca="false">IFERROR(VLOOKUP($C6614,薬効分類マスタ!$A$2:$B$180,2,FALSE()),"未登録")</f>
        <v>主としてカビに作用するもの</v>
      </c>
      <c r="E6614" s="16" t="s">
        <v>15138</v>
      </c>
      <c r="F6614" s="16" t="s">
        <v>411</v>
      </c>
      <c r="G6614" s="16" t="s">
        <v>15149</v>
      </c>
      <c r="H6614" s="16" t="s">
        <v>557</v>
      </c>
      <c r="I6614" s="0" t="n">
        <v>131.1</v>
      </c>
      <c r="J6614" s="16" t="s">
        <v>239</v>
      </c>
      <c r="K6614" s="0" t="str">
        <f aca="false">IFERROR(IF(VLOOKUP($C6614,薬効分類マスタ!$A$2:$E$180,5,FALSE())=0,"",VLOOKUP($C6614,薬効分類マスタ!$A$2:$E$180,5,FALSE())),"")</f>
        <v/>
      </c>
      <c r="L6614" s="17"/>
      <c r="M6614" s="0" t="str">
        <f aca="false">IF($K6614="","",IF($L6614&lt;&gt;"",$L6614,VLOOKUP($C6614,薬効分類マスタ!$A$2:$F$180,6,FALSE())))</f>
        <v/>
      </c>
      <c r="N6614" s="0" t="str">
        <f aca="false">ASC(G6614)</f>
        <v>ﾎﾞﾘｺﾅｿﾞｰﾙ錠50mg｢ﾀｶﾀ｣</v>
      </c>
      <c r="O6614" s="0" t="str">
        <f aca="false">ASC(E6614)</f>
        <v>ﾎﾞﾘｺﾅｿﾞｰﾙ</v>
      </c>
      <c r="P6614" s="16" t="n">
        <f aca="false">N(P6613)+IF($C6614=検索!$B$49,1,0)</f>
        <v>0</v>
      </c>
    </row>
    <row r="6615" customFormat="false" ht="15" hidden="false" customHeight="false" outlineLevel="0" collapsed="false">
      <c r="A6615" s="16" t="s">
        <v>221</v>
      </c>
      <c r="B6615" s="0" t="s">
        <v>15150</v>
      </c>
      <c r="C6615" s="0" t="n">
        <v>617</v>
      </c>
      <c r="D6615" s="0" t="str">
        <f aca="false">IFERROR(VLOOKUP($C6615,薬効分類マスタ!$A$2:$B$180,2,FALSE()),"未登録")</f>
        <v>主としてカビに作用するもの</v>
      </c>
      <c r="E6615" s="16" t="s">
        <v>15138</v>
      </c>
      <c r="F6615" s="16" t="s">
        <v>411</v>
      </c>
      <c r="G6615" s="16" t="s">
        <v>15151</v>
      </c>
      <c r="H6615" s="16" t="s">
        <v>533</v>
      </c>
      <c r="I6615" s="0" t="n">
        <v>131.1</v>
      </c>
      <c r="J6615" s="16" t="s">
        <v>239</v>
      </c>
      <c r="K6615" s="0" t="str">
        <f aca="false">IFERROR(IF(VLOOKUP($C6615,薬効分類マスタ!$A$2:$E$180,5,FALSE())=0,"",VLOOKUP($C6615,薬効分類マスタ!$A$2:$E$180,5,FALSE())),"")</f>
        <v/>
      </c>
      <c r="L6615" s="17"/>
      <c r="M6615" s="0" t="str">
        <f aca="false">IF($K6615="","",IF($L6615&lt;&gt;"",$L6615,VLOOKUP($C6615,薬効分類マスタ!$A$2:$F$180,6,FALSE())))</f>
        <v/>
      </c>
      <c r="N6615" s="0" t="str">
        <f aca="false">ASC(G6615)</f>
        <v>ﾎﾞﾘｺﾅｿﾞｰﾙ錠50mg｢ﾄｰﾜ｣</v>
      </c>
      <c r="O6615" s="0" t="str">
        <f aca="false">ASC(E6615)</f>
        <v>ﾎﾞﾘｺﾅｿﾞｰﾙ</v>
      </c>
      <c r="P6615" s="16" t="n">
        <f aca="false">N(P6614)+IF($C6615=検索!$B$49,1,0)</f>
        <v>0</v>
      </c>
    </row>
    <row r="6616" customFormat="false" ht="15" hidden="false" customHeight="false" outlineLevel="0" collapsed="false">
      <c r="A6616" s="16" t="s">
        <v>221</v>
      </c>
      <c r="B6616" s="0" t="s">
        <v>15152</v>
      </c>
      <c r="C6616" s="0" t="n">
        <v>617</v>
      </c>
      <c r="D6616" s="0" t="str">
        <f aca="false">IFERROR(VLOOKUP($C6616,薬効分類マスタ!$A$2:$B$180,2,FALSE()),"未登録")</f>
        <v>主としてカビに作用するもの</v>
      </c>
      <c r="E6616" s="16" t="s">
        <v>15138</v>
      </c>
      <c r="F6616" s="16" t="s">
        <v>411</v>
      </c>
      <c r="G6616" s="16" t="s">
        <v>15153</v>
      </c>
      <c r="H6616" s="16" t="s">
        <v>542</v>
      </c>
      <c r="I6616" s="0" t="n">
        <v>108.6</v>
      </c>
      <c r="J6616" s="16" t="s">
        <v>239</v>
      </c>
      <c r="K6616" s="0" t="str">
        <f aca="false">IFERROR(IF(VLOOKUP($C6616,薬効分類マスタ!$A$2:$E$180,5,FALSE())=0,"",VLOOKUP($C6616,薬効分類マスタ!$A$2:$E$180,5,FALSE())),"")</f>
        <v/>
      </c>
      <c r="L6616" s="17"/>
      <c r="M6616" s="0" t="str">
        <f aca="false">IF($K6616="","",IF($L6616&lt;&gt;"",$L6616,VLOOKUP($C6616,薬効分類マスタ!$A$2:$F$180,6,FALSE())))</f>
        <v/>
      </c>
      <c r="N6616" s="0" t="str">
        <f aca="false">ASC(G6616)</f>
        <v>ﾎﾞﾘｺﾅｿﾞｰﾙ錠50mg｢NIG｣</v>
      </c>
      <c r="O6616" s="0" t="str">
        <f aca="false">ASC(E6616)</f>
        <v>ﾎﾞﾘｺﾅｿﾞｰﾙ</v>
      </c>
      <c r="P6616" s="16" t="n">
        <f aca="false">N(P6615)+IF($C6616=検索!$B$49,1,0)</f>
        <v>0</v>
      </c>
    </row>
    <row r="6617" customFormat="false" ht="15" hidden="false" customHeight="false" outlineLevel="0" collapsed="false">
      <c r="A6617" s="16" t="s">
        <v>221</v>
      </c>
      <c r="B6617" s="0" t="s">
        <v>15154</v>
      </c>
      <c r="C6617" s="0" t="n">
        <v>617</v>
      </c>
      <c r="D6617" s="0" t="str">
        <f aca="false">IFERROR(VLOOKUP($C6617,薬効分類マスタ!$A$2:$B$180,2,FALSE()),"未登録")</f>
        <v>主としてカビに作用するもの</v>
      </c>
      <c r="E6617" s="16" t="s">
        <v>15138</v>
      </c>
      <c r="F6617" s="16" t="s">
        <v>613</v>
      </c>
      <c r="G6617" s="16" t="s">
        <v>15155</v>
      </c>
      <c r="H6617" s="16" t="s">
        <v>272</v>
      </c>
      <c r="I6617" s="0" t="n">
        <v>868.3</v>
      </c>
      <c r="J6617" s="16" t="s">
        <v>232</v>
      </c>
      <c r="K6617" s="0" t="str">
        <f aca="false">IFERROR(IF(VLOOKUP($C6617,薬効分類マスタ!$A$2:$E$180,5,FALSE())=0,"",VLOOKUP($C6617,薬効分類マスタ!$A$2:$E$180,5,FALSE())),"")</f>
        <v/>
      </c>
      <c r="L6617" s="17"/>
      <c r="M6617" s="0" t="str">
        <f aca="false">IF($K6617="","",IF($L6617&lt;&gt;"",$L6617,VLOOKUP($C6617,薬効分類マスタ!$A$2:$F$180,6,FALSE())))</f>
        <v/>
      </c>
      <c r="N6617" s="0" t="str">
        <f aca="false">ASC(G6617)</f>
        <v>ﾌﾞｲﾌｪﾝﾄﾞ錠200mg</v>
      </c>
      <c r="O6617" s="0" t="str">
        <f aca="false">ASC(E6617)</f>
        <v>ﾎﾞﾘｺﾅｿﾞｰﾙ</v>
      </c>
      <c r="P6617" s="16" t="n">
        <f aca="false">N(P6616)+IF($C6617=検索!$B$49,1,0)</f>
        <v>0</v>
      </c>
    </row>
    <row r="6618" customFormat="false" ht="15" hidden="false" customHeight="false" outlineLevel="0" collapsed="false">
      <c r="A6618" s="16" t="s">
        <v>221</v>
      </c>
      <c r="B6618" s="0" t="s">
        <v>15156</v>
      </c>
      <c r="C6618" s="0" t="n">
        <v>617</v>
      </c>
      <c r="D6618" s="0" t="str">
        <f aca="false">IFERROR(VLOOKUP($C6618,薬効分類マスタ!$A$2:$B$180,2,FALSE()),"未登録")</f>
        <v>主としてカビに作用するもの</v>
      </c>
      <c r="E6618" s="16" t="s">
        <v>15138</v>
      </c>
      <c r="F6618" s="16" t="s">
        <v>613</v>
      </c>
      <c r="G6618" s="16" t="s">
        <v>15157</v>
      </c>
      <c r="H6618" s="16" t="s">
        <v>1464</v>
      </c>
      <c r="I6618" s="0" t="n">
        <v>384</v>
      </c>
      <c r="J6618" s="16" t="s">
        <v>239</v>
      </c>
      <c r="K6618" s="0" t="str">
        <f aca="false">IFERROR(IF(VLOOKUP($C6618,薬効分類マスタ!$A$2:$E$180,5,FALSE())=0,"",VLOOKUP($C6618,薬効分類マスタ!$A$2:$E$180,5,FALSE())),"")</f>
        <v/>
      </c>
      <c r="L6618" s="17"/>
      <c r="M6618" s="0" t="str">
        <f aca="false">IF($K6618="","",IF($L6618&lt;&gt;"",$L6618,VLOOKUP($C6618,薬効分類マスタ!$A$2:$F$180,6,FALSE())))</f>
        <v/>
      </c>
      <c r="N6618" s="0" t="str">
        <f aca="false">ASC(G6618)</f>
        <v>ﾎﾞﾘｺﾅｿﾞｰﾙ錠200mg｢DSEP｣</v>
      </c>
      <c r="O6618" s="0" t="str">
        <f aca="false">ASC(E6618)</f>
        <v>ﾎﾞﾘｺﾅｿﾞｰﾙ</v>
      </c>
      <c r="P6618" s="16" t="n">
        <f aca="false">N(P6617)+IF($C6618=検索!$B$49,1,0)</f>
        <v>0</v>
      </c>
    </row>
    <row r="6619" customFormat="false" ht="15" hidden="false" customHeight="false" outlineLevel="0" collapsed="false">
      <c r="A6619" s="16" t="s">
        <v>221</v>
      </c>
      <c r="B6619" s="0" t="s">
        <v>15158</v>
      </c>
      <c r="C6619" s="0" t="n">
        <v>617</v>
      </c>
      <c r="D6619" s="0" t="str">
        <f aca="false">IFERROR(VLOOKUP($C6619,薬効分類マスタ!$A$2:$B$180,2,FALSE()),"未登録")</f>
        <v>主としてカビに作用するもの</v>
      </c>
      <c r="E6619" s="16" t="s">
        <v>15138</v>
      </c>
      <c r="F6619" s="16" t="s">
        <v>613</v>
      </c>
      <c r="G6619" s="16" t="s">
        <v>15159</v>
      </c>
      <c r="H6619" s="16" t="s">
        <v>527</v>
      </c>
      <c r="I6619" s="0" t="n">
        <v>384</v>
      </c>
      <c r="J6619" s="16" t="s">
        <v>239</v>
      </c>
      <c r="K6619" s="0" t="str">
        <f aca="false">IFERROR(IF(VLOOKUP($C6619,薬効分類マスタ!$A$2:$E$180,5,FALSE())=0,"",VLOOKUP($C6619,薬効分類マスタ!$A$2:$E$180,5,FALSE())),"")</f>
        <v/>
      </c>
      <c r="L6619" s="17"/>
      <c r="M6619" s="0" t="str">
        <f aca="false">IF($K6619="","",IF($L6619&lt;&gt;"",$L6619,VLOOKUP($C6619,薬効分類マスタ!$A$2:$F$180,6,FALSE())))</f>
        <v/>
      </c>
      <c r="N6619" s="0" t="str">
        <f aca="false">ASC(G6619)</f>
        <v>ﾎﾞﾘｺﾅｿﾞｰﾙ錠200mg｢JG｣</v>
      </c>
      <c r="O6619" s="0" t="str">
        <f aca="false">ASC(E6619)</f>
        <v>ﾎﾞﾘｺﾅｿﾞｰﾙ</v>
      </c>
      <c r="P6619" s="16" t="n">
        <f aca="false">N(P6618)+IF($C6619=検索!$B$49,1,0)</f>
        <v>0</v>
      </c>
    </row>
    <row r="6620" customFormat="false" ht="15" hidden="false" customHeight="false" outlineLevel="0" collapsed="false">
      <c r="A6620" s="16" t="s">
        <v>221</v>
      </c>
      <c r="B6620" s="0" t="s">
        <v>15160</v>
      </c>
      <c r="C6620" s="0" t="n">
        <v>617</v>
      </c>
      <c r="D6620" s="0" t="str">
        <f aca="false">IFERROR(VLOOKUP($C6620,薬効分類マスタ!$A$2:$B$180,2,FALSE()),"未登録")</f>
        <v>主としてカビに作用するもの</v>
      </c>
      <c r="E6620" s="16" t="s">
        <v>15138</v>
      </c>
      <c r="F6620" s="16" t="s">
        <v>613</v>
      </c>
      <c r="G6620" s="16" t="s">
        <v>15161</v>
      </c>
      <c r="H6620" s="16" t="s">
        <v>238</v>
      </c>
      <c r="I6620" s="0" t="n">
        <v>384</v>
      </c>
      <c r="J6620" s="16" t="s">
        <v>239</v>
      </c>
      <c r="K6620" s="0" t="str">
        <f aca="false">IFERROR(IF(VLOOKUP($C6620,薬効分類マスタ!$A$2:$E$180,5,FALSE())=0,"",VLOOKUP($C6620,薬効分類マスタ!$A$2:$E$180,5,FALSE())),"")</f>
        <v/>
      </c>
      <c r="L6620" s="17"/>
      <c r="M6620" s="0" t="str">
        <f aca="false">IF($K6620="","",IF($L6620&lt;&gt;"",$L6620,VLOOKUP($C6620,薬効分類マスタ!$A$2:$F$180,6,FALSE())))</f>
        <v/>
      </c>
      <c r="N6620" s="0" t="str">
        <f aca="false">ASC(G6620)</f>
        <v>ﾎﾞﾘｺﾅｿﾞｰﾙ錠200mg｢ｱﾒﾙ｣</v>
      </c>
      <c r="O6620" s="0" t="str">
        <f aca="false">ASC(E6620)</f>
        <v>ﾎﾞﾘｺﾅｿﾞｰﾙ</v>
      </c>
      <c r="P6620" s="16" t="n">
        <f aca="false">N(P6619)+IF($C6620=検索!$B$49,1,0)</f>
        <v>0</v>
      </c>
    </row>
    <row r="6621" customFormat="false" ht="15" hidden="false" customHeight="false" outlineLevel="0" collapsed="false">
      <c r="A6621" s="16" t="s">
        <v>221</v>
      </c>
      <c r="B6621" s="0" t="s">
        <v>15162</v>
      </c>
      <c r="C6621" s="0" t="n">
        <v>617</v>
      </c>
      <c r="D6621" s="0" t="str">
        <f aca="false">IFERROR(VLOOKUP($C6621,薬効分類マスタ!$A$2:$B$180,2,FALSE()),"未登録")</f>
        <v>主としてカビに作用するもの</v>
      </c>
      <c r="E6621" s="16" t="s">
        <v>15138</v>
      </c>
      <c r="F6621" s="16" t="s">
        <v>613</v>
      </c>
      <c r="G6621" s="16" t="s">
        <v>15163</v>
      </c>
      <c r="H6621" s="16" t="s">
        <v>557</v>
      </c>
      <c r="I6621" s="0" t="n">
        <v>513.8</v>
      </c>
      <c r="J6621" s="16" t="s">
        <v>239</v>
      </c>
      <c r="K6621" s="0" t="str">
        <f aca="false">IFERROR(IF(VLOOKUP($C6621,薬効分類マスタ!$A$2:$E$180,5,FALSE())=0,"",VLOOKUP($C6621,薬効分類マスタ!$A$2:$E$180,5,FALSE())),"")</f>
        <v/>
      </c>
      <c r="L6621" s="17"/>
      <c r="M6621" s="0" t="str">
        <f aca="false">IF($K6621="","",IF($L6621&lt;&gt;"",$L6621,VLOOKUP($C6621,薬効分類マスタ!$A$2:$F$180,6,FALSE())))</f>
        <v/>
      </c>
      <c r="N6621" s="0" t="str">
        <f aca="false">ASC(G6621)</f>
        <v>ﾎﾞﾘｺﾅｿﾞｰﾙ錠200mg｢ﾀｶﾀ｣</v>
      </c>
      <c r="O6621" s="0" t="str">
        <f aca="false">ASC(E6621)</f>
        <v>ﾎﾞﾘｺﾅｿﾞｰﾙ</v>
      </c>
      <c r="P6621" s="16" t="n">
        <f aca="false">N(P6620)+IF($C6621=検索!$B$49,1,0)</f>
        <v>0</v>
      </c>
    </row>
    <row r="6622" customFormat="false" ht="15" hidden="false" customHeight="false" outlineLevel="0" collapsed="false">
      <c r="A6622" s="16" t="s">
        <v>221</v>
      </c>
      <c r="B6622" s="0" t="s">
        <v>15164</v>
      </c>
      <c r="C6622" s="0" t="n">
        <v>617</v>
      </c>
      <c r="D6622" s="0" t="str">
        <f aca="false">IFERROR(VLOOKUP($C6622,薬効分類マスタ!$A$2:$B$180,2,FALSE()),"未登録")</f>
        <v>主としてカビに作用するもの</v>
      </c>
      <c r="E6622" s="16" t="s">
        <v>15138</v>
      </c>
      <c r="F6622" s="16" t="s">
        <v>613</v>
      </c>
      <c r="G6622" s="16" t="s">
        <v>15165</v>
      </c>
      <c r="H6622" s="16" t="s">
        <v>533</v>
      </c>
      <c r="I6622" s="0" t="n">
        <v>384</v>
      </c>
      <c r="J6622" s="16" t="s">
        <v>239</v>
      </c>
      <c r="K6622" s="0" t="str">
        <f aca="false">IFERROR(IF(VLOOKUP($C6622,薬効分類マスタ!$A$2:$E$180,5,FALSE())=0,"",VLOOKUP($C6622,薬効分類マスタ!$A$2:$E$180,5,FALSE())),"")</f>
        <v/>
      </c>
      <c r="L6622" s="17"/>
      <c r="M6622" s="0" t="str">
        <f aca="false">IF($K6622="","",IF($L6622&lt;&gt;"",$L6622,VLOOKUP($C6622,薬効分類マスタ!$A$2:$F$180,6,FALSE())))</f>
        <v/>
      </c>
      <c r="N6622" s="0" t="str">
        <f aca="false">ASC(G6622)</f>
        <v>ﾎﾞﾘｺﾅｿﾞｰﾙ錠200mg｢ﾄｰﾜ｣</v>
      </c>
      <c r="O6622" s="0" t="str">
        <f aca="false">ASC(E6622)</f>
        <v>ﾎﾞﾘｺﾅｿﾞｰﾙ</v>
      </c>
      <c r="P6622" s="16" t="n">
        <f aca="false">N(P6621)+IF($C6622=検索!$B$49,1,0)</f>
        <v>0</v>
      </c>
    </row>
    <row r="6623" customFormat="false" ht="15" hidden="false" customHeight="false" outlineLevel="0" collapsed="false">
      <c r="A6623" s="16" t="s">
        <v>221</v>
      </c>
      <c r="B6623" s="0" t="s">
        <v>15166</v>
      </c>
      <c r="C6623" s="0" t="n">
        <v>617</v>
      </c>
      <c r="D6623" s="0" t="str">
        <f aca="false">IFERROR(VLOOKUP($C6623,薬効分類マスタ!$A$2:$B$180,2,FALSE()),"未登録")</f>
        <v>主としてカビに作用するもの</v>
      </c>
      <c r="E6623" s="16" t="s">
        <v>15138</v>
      </c>
      <c r="F6623" s="16" t="s">
        <v>613</v>
      </c>
      <c r="G6623" s="16" t="s">
        <v>15167</v>
      </c>
      <c r="H6623" s="16" t="s">
        <v>542</v>
      </c>
      <c r="I6623" s="0" t="n">
        <v>384</v>
      </c>
      <c r="J6623" s="16" t="s">
        <v>239</v>
      </c>
      <c r="K6623" s="0" t="str">
        <f aca="false">IFERROR(IF(VLOOKUP($C6623,薬効分類マスタ!$A$2:$E$180,5,FALSE())=0,"",VLOOKUP($C6623,薬効分類マスタ!$A$2:$E$180,5,FALSE())),"")</f>
        <v/>
      </c>
      <c r="L6623" s="17"/>
      <c r="M6623" s="0" t="str">
        <f aca="false">IF($K6623="","",IF($L6623&lt;&gt;"",$L6623,VLOOKUP($C6623,薬効分類マスタ!$A$2:$F$180,6,FALSE())))</f>
        <v/>
      </c>
      <c r="N6623" s="0" t="str">
        <f aca="false">ASC(G6623)</f>
        <v>ﾎﾞﾘｺﾅｿﾞｰﾙ錠200mg｢NIG｣</v>
      </c>
      <c r="O6623" s="0" t="str">
        <f aca="false">ASC(E6623)</f>
        <v>ﾎﾞﾘｺﾅｿﾞｰﾙ</v>
      </c>
      <c r="P6623" s="16" t="n">
        <f aca="false">N(P6622)+IF($C6623=検索!$B$49,1,0)</f>
        <v>0</v>
      </c>
    </row>
    <row r="6624" customFormat="false" ht="15" hidden="false" customHeight="false" outlineLevel="0" collapsed="false">
      <c r="A6624" s="16" t="s">
        <v>221</v>
      </c>
      <c r="B6624" s="0" t="s">
        <v>15168</v>
      </c>
      <c r="C6624" s="0" t="n">
        <v>617</v>
      </c>
      <c r="D6624" s="0" t="str">
        <f aca="false">IFERROR(VLOOKUP($C6624,薬効分類マスタ!$A$2:$B$180,2,FALSE()),"未登録")</f>
        <v>主としてカビに作用するもの</v>
      </c>
      <c r="E6624" s="16" t="s">
        <v>15138</v>
      </c>
      <c r="F6624" s="16" t="s">
        <v>627</v>
      </c>
      <c r="G6624" s="16" t="s">
        <v>15169</v>
      </c>
      <c r="H6624" s="16" t="s">
        <v>527</v>
      </c>
      <c r="I6624" s="0" t="n">
        <v>199.6</v>
      </c>
      <c r="J6624" s="16" t="s">
        <v>239</v>
      </c>
      <c r="K6624" s="0" t="str">
        <f aca="false">IFERROR(IF(VLOOKUP($C6624,薬効分類マスタ!$A$2:$E$180,5,FALSE())=0,"",VLOOKUP($C6624,薬効分類マスタ!$A$2:$E$180,5,FALSE())),"")</f>
        <v/>
      </c>
      <c r="L6624" s="17"/>
      <c r="M6624" s="0" t="str">
        <f aca="false">IF($K6624="","",IF($L6624&lt;&gt;"",$L6624,VLOOKUP($C6624,薬効分類マスタ!$A$2:$F$180,6,FALSE())))</f>
        <v/>
      </c>
      <c r="N6624" s="0" t="str">
        <f aca="false">ASC(G6624)</f>
        <v>ﾎﾞﾘｺﾅｿﾞｰﾙ錠100mg｢JG｣</v>
      </c>
      <c r="O6624" s="0" t="str">
        <f aca="false">ASC(E6624)</f>
        <v>ﾎﾞﾘｺﾅｿﾞｰﾙ</v>
      </c>
      <c r="P6624" s="16" t="n">
        <f aca="false">N(P6623)+IF($C6624=検索!$B$49,1,0)</f>
        <v>0</v>
      </c>
    </row>
    <row r="6625" customFormat="false" ht="15" hidden="false" customHeight="false" outlineLevel="0" collapsed="false">
      <c r="A6625" s="16" t="s">
        <v>221</v>
      </c>
      <c r="B6625" s="0" t="s">
        <v>15170</v>
      </c>
      <c r="C6625" s="0" t="n">
        <v>617</v>
      </c>
      <c r="D6625" s="0" t="str">
        <f aca="false">IFERROR(VLOOKUP($C6625,薬効分類マスタ!$A$2:$B$180,2,FALSE()),"未登録")</f>
        <v>主としてカビに作用するもの</v>
      </c>
      <c r="E6625" s="16" t="s">
        <v>15138</v>
      </c>
      <c r="F6625" s="16" t="s">
        <v>627</v>
      </c>
      <c r="G6625" s="16" t="s">
        <v>15171</v>
      </c>
      <c r="H6625" s="16" t="s">
        <v>238</v>
      </c>
      <c r="I6625" s="0" t="n">
        <v>199.6</v>
      </c>
      <c r="J6625" s="16" t="s">
        <v>239</v>
      </c>
      <c r="K6625" s="0" t="str">
        <f aca="false">IFERROR(IF(VLOOKUP($C6625,薬効分類マスタ!$A$2:$E$180,5,FALSE())=0,"",VLOOKUP($C6625,薬効分類マスタ!$A$2:$E$180,5,FALSE())),"")</f>
        <v/>
      </c>
      <c r="L6625" s="17"/>
      <c r="M6625" s="0" t="str">
        <f aca="false">IF($K6625="","",IF($L6625&lt;&gt;"",$L6625,VLOOKUP($C6625,薬効分類マスタ!$A$2:$F$180,6,FALSE())))</f>
        <v/>
      </c>
      <c r="N6625" s="0" t="str">
        <f aca="false">ASC(G6625)</f>
        <v>ﾎﾞﾘｺﾅｿﾞｰﾙ錠100mg｢ｱﾒﾙ｣</v>
      </c>
      <c r="O6625" s="0" t="str">
        <f aca="false">ASC(E6625)</f>
        <v>ﾎﾞﾘｺﾅｿﾞｰﾙ</v>
      </c>
      <c r="P6625" s="16" t="n">
        <f aca="false">N(P6624)+IF($C6625=検索!$B$49,1,0)</f>
        <v>0</v>
      </c>
    </row>
    <row r="6626" customFormat="false" ht="15" hidden="false" customHeight="false" outlineLevel="0" collapsed="false">
      <c r="A6626" s="16" t="s">
        <v>221</v>
      </c>
      <c r="B6626" s="0" t="s">
        <v>15172</v>
      </c>
      <c r="C6626" s="0" t="n">
        <v>617</v>
      </c>
      <c r="D6626" s="0" t="str">
        <f aca="false">IFERROR(VLOOKUP($C6626,薬効分類マスタ!$A$2:$B$180,2,FALSE()),"未登録")</f>
        <v>主としてカビに作用するもの</v>
      </c>
      <c r="E6626" s="16" t="s">
        <v>15138</v>
      </c>
      <c r="F6626" s="16" t="s">
        <v>15173</v>
      </c>
      <c r="G6626" s="16" t="s">
        <v>15174</v>
      </c>
      <c r="H6626" s="16" t="s">
        <v>272</v>
      </c>
      <c r="I6626" s="0" t="n">
        <v>602.1</v>
      </c>
      <c r="J6626" s="16" t="s">
        <v>232</v>
      </c>
      <c r="K6626" s="0" t="str">
        <f aca="false">IFERROR(IF(VLOOKUP($C6626,薬効分類マスタ!$A$2:$E$180,5,FALSE())=0,"",VLOOKUP($C6626,薬効分類マスタ!$A$2:$E$180,5,FALSE())),"")</f>
        <v/>
      </c>
      <c r="L6626" s="17"/>
      <c r="M6626" s="0" t="str">
        <f aca="false">IF($K6626="","",IF($L6626&lt;&gt;"",$L6626,VLOOKUP($C6626,薬効分類マスタ!$A$2:$F$180,6,FALSE())))</f>
        <v/>
      </c>
      <c r="N6626" s="0" t="str">
        <f aca="false">ASC(G6626)</f>
        <v>ﾌﾞｲﾌｪﾝﾄﾞﾄﾞﾗｲｼﾛｯﾌﾟ2800mg</v>
      </c>
      <c r="O6626" s="0" t="str">
        <f aca="false">ASC(E6626)</f>
        <v>ﾎﾞﾘｺﾅｿﾞｰﾙ</v>
      </c>
      <c r="P6626" s="16" t="n">
        <f aca="false">N(P6625)+IF($C6626=検索!$B$49,1,0)</f>
        <v>0</v>
      </c>
    </row>
    <row r="6627" customFormat="false" ht="15" hidden="false" customHeight="false" outlineLevel="0" collapsed="false">
      <c r="A6627" s="16" t="s">
        <v>221</v>
      </c>
      <c r="B6627" s="0" t="s">
        <v>15175</v>
      </c>
      <c r="C6627" s="0" t="n">
        <v>617</v>
      </c>
      <c r="D6627" s="0" t="str">
        <f aca="false">IFERROR(VLOOKUP($C6627,薬効分類マスタ!$A$2:$B$180,2,FALSE()),"未登録")</f>
        <v>主としてカビに作用するもの</v>
      </c>
      <c r="E6627" s="16" t="s">
        <v>15176</v>
      </c>
      <c r="F6627" s="16" t="s">
        <v>627</v>
      </c>
      <c r="G6627" s="16" t="s">
        <v>15177</v>
      </c>
      <c r="H6627" s="16" t="s">
        <v>3570</v>
      </c>
      <c r="I6627" s="0" t="n">
        <v>2679.7</v>
      </c>
      <c r="J6627" s="16" t="s">
        <v>232</v>
      </c>
      <c r="K6627" s="0" t="str">
        <f aca="false">IFERROR(IF(VLOOKUP($C6627,薬効分類マスタ!$A$2:$E$180,5,FALSE())=0,"",VLOOKUP($C6627,薬効分類マスタ!$A$2:$E$180,5,FALSE())),"")</f>
        <v/>
      </c>
      <c r="L6627" s="17"/>
      <c r="M6627" s="0" t="str">
        <f aca="false">IF($K6627="","",IF($L6627&lt;&gt;"",$L6627,VLOOKUP($C6627,薬効分類マスタ!$A$2:$F$180,6,FALSE())))</f>
        <v/>
      </c>
      <c r="N6627" s="0" t="str">
        <f aca="false">ASC(G6627)</f>
        <v>ﾉｸｻﾌｨﾙ錠100mg</v>
      </c>
      <c r="O6627" s="0" t="str">
        <f aca="false">ASC(E6627)</f>
        <v>ﾎﾟｻｺﾅｿﾞｰﾙ</v>
      </c>
      <c r="P6627" s="16" t="n">
        <f aca="false">N(P6626)+IF($C6627=検索!$B$49,1,0)</f>
        <v>0</v>
      </c>
    </row>
    <row r="6628" customFormat="false" ht="15" hidden="false" customHeight="false" outlineLevel="0" collapsed="false">
      <c r="A6628" s="16" t="s">
        <v>221</v>
      </c>
      <c r="B6628" s="0" t="s">
        <v>15178</v>
      </c>
      <c r="C6628" s="0" t="n">
        <v>617</v>
      </c>
      <c r="D6628" s="0" t="str">
        <f aca="false">IFERROR(VLOOKUP($C6628,薬効分類マスタ!$A$2:$B$180,2,FALSE()),"未登録")</f>
        <v>主としてカビに作用するもの</v>
      </c>
      <c r="E6628" s="16" t="s">
        <v>15179</v>
      </c>
      <c r="F6628" s="16" t="s">
        <v>1123</v>
      </c>
      <c r="G6628" s="16" t="s">
        <v>15180</v>
      </c>
      <c r="H6628" s="16" t="s">
        <v>2134</v>
      </c>
      <c r="I6628" s="0" t="n">
        <v>4406.3</v>
      </c>
      <c r="J6628" s="16" t="s">
        <v>232</v>
      </c>
      <c r="K6628" s="0" t="str">
        <f aca="false">IFERROR(IF(VLOOKUP($C6628,薬効分類マスタ!$A$2:$E$180,5,FALSE())=0,"",VLOOKUP($C6628,薬効分類マスタ!$A$2:$E$180,5,FALSE())),"")</f>
        <v/>
      </c>
      <c r="L6628" s="17"/>
      <c r="M6628" s="0" t="str">
        <f aca="false">IF($K6628="","",IF($L6628&lt;&gt;"",$L6628,VLOOKUP($C6628,薬効分類マスタ!$A$2:$F$180,6,FALSE())))</f>
        <v/>
      </c>
      <c r="N6628" s="0" t="str">
        <f aca="false">ASC(G6628)</f>
        <v>ｸﾚｾﾝﾊﾞｶﾌﾟｾﾙ100mg</v>
      </c>
      <c r="O6628" s="0" t="str">
        <f aca="false">ASC(E6628)</f>
        <v>ｲｻﾌﾞｺﾅｿﾞﾆｳﾑ硫酸塩</v>
      </c>
      <c r="P6628" s="16" t="n">
        <f aca="false">N(P6627)+IF($C6628=検索!$B$49,1,0)</f>
        <v>0</v>
      </c>
    </row>
    <row r="6629" customFormat="false" ht="15" hidden="false" customHeight="false" outlineLevel="0" collapsed="false">
      <c r="A6629" s="16" t="s">
        <v>221</v>
      </c>
      <c r="B6629" s="0" t="s">
        <v>15181</v>
      </c>
      <c r="C6629" s="0" t="n">
        <v>617</v>
      </c>
      <c r="D6629" s="0" t="str">
        <f aca="false">IFERROR(VLOOKUP($C6629,薬効分類マスタ!$A$2:$B$180,2,FALSE()),"未登録")</f>
        <v>主としてカビに作用するもの</v>
      </c>
      <c r="E6629" s="16" t="s">
        <v>15179</v>
      </c>
      <c r="F6629" s="16" t="s">
        <v>2638</v>
      </c>
      <c r="G6629" s="16" t="s">
        <v>15182</v>
      </c>
      <c r="H6629" s="16" t="s">
        <v>2134</v>
      </c>
      <c r="I6629" s="0" t="n">
        <v>1979.5</v>
      </c>
      <c r="J6629" s="16" t="s">
        <v>232</v>
      </c>
      <c r="K6629" s="0" t="str">
        <f aca="false">IFERROR(IF(VLOOKUP($C6629,薬効分類マスタ!$A$2:$E$180,5,FALSE())=0,"",VLOOKUP($C6629,薬効分類マスタ!$A$2:$E$180,5,FALSE())),"")</f>
        <v/>
      </c>
      <c r="L6629" s="17"/>
      <c r="M6629" s="0" t="str">
        <f aca="false">IF($K6629="","",IF($L6629&lt;&gt;"",$L6629,VLOOKUP($C6629,薬効分類マスタ!$A$2:$F$180,6,FALSE())))</f>
        <v/>
      </c>
      <c r="N6629" s="0" t="str">
        <f aca="false">ASC(G6629)</f>
        <v>ｸﾚｾﾝﾊﾞｶﾌﾟｾﾙ40mg</v>
      </c>
      <c r="O6629" s="0" t="str">
        <f aca="false">ASC(E6629)</f>
        <v>ｲｻﾌﾞｺﾅｿﾞﾆｳﾑ硫酸塩</v>
      </c>
      <c r="P6629" s="16" t="n">
        <f aca="false">N(P6628)+IF($C6629=検索!$B$49,1,0)</f>
        <v>0</v>
      </c>
    </row>
    <row r="6630" customFormat="false" ht="15" hidden="false" customHeight="false" outlineLevel="0" collapsed="false">
      <c r="A6630" s="16" t="s">
        <v>221</v>
      </c>
      <c r="B6630" s="0" t="s">
        <v>15183</v>
      </c>
      <c r="C6630" s="0" t="n">
        <v>619</v>
      </c>
      <c r="D6630" s="0" t="str">
        <f aca="false">IFERROR(VLOOKUP($C6630,薬効分類マスタ!$A$2:$B$180,2,FALSE()),"未登録")</f>
        <v>その他の抗生物質製剤(複合抗生物質製剤を含む。)</v>
      </c>
      <c r="E6630" s="16" t="s">
        <v>15184</v>
      </c>
      <c r="F6630" s="16" t="s">
        <v>15185</v>
      </c>
      <c r="G6630" s="16" t="s">
        <v>15186</v>
      </c>
      <c r="H6630" s="16" t="s">
        <v>428</v>
      </c>
      <c r="I6630" s="0" t="n">
        <v>19</v>
      </c>
      <c r="J6630" s="16" t="s">
        <v>239</v>
      </c>
      <c r="K6630" s="0" t="str">
        <f aca="false">IFERROR(IF(VLOOKUP($C6630,薬効分類マスタ!$A$2:$E$180,5,FALSE())=0,"",VLOOKUP($C6630,薬効分類マスタ!$A$2:$E$180,5,FALSE())),"")</f>
        <v>抗菌薬</v>
      </c>
      <c r="L6630" s="17"/>
      <c r="M6630" s="16" t="n">
        <f aca="false">IF($K6630="","",IF($L6630&lt;&gt;"",$L6630,VLOOKUP($C6630,薬効分類マスタ!$A$2:$F$180,6,FALSE())))</f>
        <v>3</v>
      </c>
      <c r="N6630" s="0" t="str">
        <f aca="false">ASC(G6630)</f>
        <v>ﾋﾞｸｼﾘﾝS配合錠</v>
      </c>
      <c r="O6630" s="0" t="str">
        <f aca="false">ASC(E6630)</f>
        <v>ｱﾝﾋﾟｼﾘﾝ水和物･ｸﾛｷｻｼﾘﾝﾅﾄﾘｳﾑ水和物</v>
      </c>
      <c r="P6630" s="16" t="n">
        <f aca="false">N(P6629)+IF($C6630=検索!$B$49,1,0)</f>
        <v>0</v>
      </c>
    </row>
    <row r="6631" customFormat="false" ht="15" hidden="false" customHeight="false" outlineLevel="0" collapsed="false">
      <c r="A6631" s="16" t="s">
        <v>221</v>
      </c>
      <c r="B6631" s="0" t="s">
        <v>15187</v>
      </c>
      <c r="C6631" s="0" t="n">
        <v>619</v>
      </c>
      <c r="D6631" s="0" t="str">
        <f aca="false">IFERROR(VLOOKUP($C6631,薬効分類マスタ!$A$2:$B$180,2,FALSE()),"未登録")</f>
        <v>その他の抗生物質製剤(複合抗生物質製剤を含む。)</v>
      </c>
      <c r="E6631" s="16" t="s">
        <v>15188</v>
      </c>
      <c r="F6631" s="16" t="s">
        <v>613</v>
      </c>
      <c r="G6631" s="16" t="s">
        <v>15189</v>
      </c>
      <c r="H6631" s="16" t="s">
        <v>304</v>
      </c>
      <c r="I6631" s="0" t="n">
        <v>235.1</v>
      </c>
      <c r="J6631" s="16" t="s">
        <v>232</v>
      </c>
      <c r="K6631" s="0" t="str">
        <f aca="false">IFERROR(IF(VLOOKUP($C6631,薬効分類マスタ!$A$2:$E$180,5,FALSE())=0,"",VLOOKUP($C6631,薬効分類マスタ!$A$2:$E$180,5,FALSE())),"")</f>
        <v>抗菌薬</v>
      </c>
      <c r="L6631" s="17"/>
      <c r="M6631" s="16" t="n">
        <f aca="false">IF($K6631="","",IF($L6631&lt;&gt;"",$L6631,VLOOKUP($C6631,薬効分類マスタ!$A$2:$F$180,6,FALSE())))</f>
        <v>3</v>
      </c>
      <c r="N6631" s="0" t="str">
        <f aca="false">ASC(G6631)</f>
        <v>ﾘﾌｷｼﾏ錠200mg</v>
      </c>
      <c r="O6631" s="0" t="str">
        <f aca="false">ASC(E6631)</f>
        <v>ﾘﾌｧｷｼﾐﾝ</v>
      </c>
      <c r="P6631" s="16" t="n">
        <f aca="false">N(P6630)+IF($C6631=検索!$B$49,1,0)</f>
        <v>0</v>
      </c>
    </row>
    <row r="6632" customFormat="false" ht="15" hidden="false" customHeight="false" outlineLevel="0" collapsed="false">
      <c r="A6632" s="16" t="s">
        <v>221</v>
      </c>
      <c r="B6632" s="0" t="s">
        <v>15190</v>
      </c>
      <c r="C6632" s="0" t="n">
        <v>619</v>
      </c>
      <c r="D6632" s="0" t="str">
        <f aca="false">IFERROR(VLOOKUP($C6632,薬効分類マスタ!$A$2:$B$180,2,FALSE()),"未登録")</f>
        <v>その他の抗生物質製剤(複合抗生物質製剤を含む。)</v>
      </c>
      <c r="E6632" s="16" t="s">
        <v>15191</v>
      </c>
      <c r="F6632" s="16" t="s">
        <v>7876</v>
      </c>
      <c r="G6632" s="16" t="s">
        <v>15192</v>
      </c>
      <c r="H6632" s="16" t="s">
        <v>1635</v>
      </c>
      <c r="I6632" s="0" t="n">
        <v>435.5</v>
      </c>
      <c r="J6632" s="16" t="s">
        <v>232</v>
      </c>
      <c r="K6632" s="0" t="str">
        <f aca="false">IFERROR(IF(VLOOKUP($C6632,薬効分類マスタ!$A$2:$E$180,5,FALSE())=0,"",VLOOKUP($C6632,薬効分類マスタ!$A$2:$E$180,5,FALSE())),"")</f>
        <v>抗菌薬</v>
      </c>
      <c r="L6632" s="17"/>
      <c r="M6632" s="16" t="n">
        <f aca="false">IF($K6632="","",IF($L6632&lt;&gt;"",$L6632,VLOOKUP($C6632,薬効分類マスタ!$A$2:$F$180,6,FALSE())))</f>
        <v>3</v>
      </c>
      <c r="N6632" s="0" t="str">
        <f aca="false">ASC(G6632)</f>
        <v>ﾎﾞﾉｻｯﾌﾟﾊﾟｯｸ400</v>
      </c>
      <c r="O6632" s="0" t="str">
        <f aca="false">ASC(E6632)</f>
        <v>ﾎﾞﾉﾌﾟﾗｻﾞﾝﾌﾏﾙ酸塩･ｱﾓｷｼｼﾘﾝ水和物･ｸﾗﾘｽﾛﾏｲｼﾝ</v>
      </c>
      <c r="P6632" s="16" t="n">
        <f aca="false">N(P6631)+IF($C6632=検索!$B$49,1,0)</f>
        <v>0</v>
      </c>
    </row>
    <row r="6633" customFormat="false" ht="15" hidden="false" customHeight="false" outlineLevel="0" collapsed="false">
      <c r="A6633" s="16" t="s">
        <v>221</v>
      </c>
      <c r="B6633" s="0" t="s">
        <v>15193</v>
      </c>
      <c r="C6633" s="0" t="n">
        <v>619</v>
      </c>
      <c r="D6633" s="0" t="str">
        <f aca="false">IFERROR(VLOOKUP($C6633,薬効分類マスタ!$A$2:$B$180,2,FALSE()),"未登録")</f>
        <v>その他の抗生物質製剤(複合抗生物質製剤を含む。)</v>
      </c>
      <c r="E6633" s="16" t="s">
        <v>15191</v>
      </c>
      <c r="F6633" s="16" t="s">
        <v>7876</v>
      </c>
      <c r="G6633" s="16" t="s">
        <v>15194</v>
      </c>
      <c r="H6633" s="16" t="s">
        <v>1635</v>
      </c>
      <c r="I6633" s="0" t="n">
        <v>554.2</v>
      </c>
      <c r="J6633" s="16" t="s">
        <v>232</v>
      </c>
      <c r="K6633" s="0" t="str">
        <f aca="false">IFERROR(IF(VLOOKUP($C6633,薬効分類マスタ!$A$2:$E$180,5,FALSE())=0,"",VLOOKUP($C6633,薬効分類マスタ!$A$2:$E$180,5,FALSE())),"")</f>
        <v>抗菌薬</v>
      </c>
      <c r="L6633" s="17"/>
      <c r="M6633" s="16" t="n">
        <f aca="false">IF($K6633="","",IF($L6633&lt;&gt;"",$L6633,VLOOKUP($C6633,薬効分類マスタ!$A$2:$F$180,6,FALSE())))</f>
        <v>3</v>
      </c>
      <c r="N6633" s="0" t="str">
        <f aca="false">ASC(G6633)</f>
        <v>ﾎﾞﾉｻｯﾌﾟﾊﾟｯｸ800</v>
      </c>
      <c r="O6633" s="0" t="str">
        <f aca="false">ASC(E6633)</f>
        <v>ﾎﾞﾉﾌﾟﾗｻﾞﾝﾌﾏﾙ酸塩･ｱﾓｷｼｼﾘﾝ水和物･ｸﾗﾘｽﾛﾏｲｼﾝ</v>
      </c>
      <c r="P6633" s="16" t="n">
        <f aca="false">N(P6632)+IF($C6633=検索!$B$49,1,0)</f>
        <v>0</v>
      </c>
    </row>
    <row r="6634" customFormat="false" ht="15" hidden="false" customHeight="false" outlineLevel="0" collapsed="false">
      <c r="A6634" s="16" t="s">
        <v>221</v>
      </c>
      <c r="B6634" s="0" t="s">
        <v>15195</v>
      </c>
      <c r="C6634" s="0" t="n">
        <v>619</v>
      </c>
      <c r="D6634" s="0" t="str">
        <f aca="false">IFERROR(VLOOKUP($C6634,薬効分類マスタ!$A$2:$B$180,2,FALSE()),"未登録")</f>
        <v>その他の抗生物質製剤(複合抗生物質製剤を含む。)</v>
      </c>
      <c r="E6634" s="16" t="s">
        <v>15196</v>
      </c>
      <c r="F6634" s="16" t="s">
        <v>7876</v>
      </c>
      <c r="G6634" s="16" t="s">
        <v>15197</v>
      </c>
      <c r="H6634" s="16" t="s">
        <v>1635</v>
      </c>
      <c r="I6634" s="0" t="n">
        <v>409</v>
      </c>
      <c r="J6634" s="16" t="s">
        <v>232</v>
      </c>
      <c r="K6634" s="0" t="str">
        <f aca="false">IFERROR(IF(VLOOKUP($C6634,薬効分類マスタ!$A$2:$E$180,5,FALSE())=0,"",VLOOKUP($C6634,薬効分類マスタ!$A$2:$E$180,5,FALSE())),"")</f>
        <v>抗菌薬</v>
      </c>
      <c r="L6634" s="17"/>
      <c r="M6634" s="16" t="n">
        <f aca="false">IF($K6634="","",IF($L6634&lt;&gt;"",$L6634,VLOOKUP($C6634,薬効分類マスタ!$A$2:$F$180,6,FALSE())))</f>
        <v>3</v>
      </c>
      <c r="N6634" s="0" t="str">
        <f aca="false">ASC(G6634)</f>
        <v>ﾎﾞﾉﾋﾟｵﾝﾊﾟｯｸ</v>
      </c>
      <c r="O6634" s="0" t="str">
        <f aca="false">ASC(E6634)</f>
        <v>ﾎﾞﾉﾌﾟﾗｻﾞﾝﾌﾏﾙ酸塩･ｱﾓｷｼｼﾘﾝ水和物･ﾒﾄﾛﾆﾀﾞｿﾞｰﾙ</v>
      </c>
      <c r="P6634" s="16" t="n">
        <f aca="false">N(P6633)+IF($C6634=検索!$B$49,1,0)</f>
        <v>0</v>
      </c>
    </row>
    <row r="6635" customFormat="false" ht="15" hidden="false" customHeight="false" outlineLevel="0" collapsed="false">
      <c r="A6635" s="16" t="s">
        <v>221</v>
      </c>
      <c r="B6635" s="0" t="s">
        <v>15198</v>
      </c>
      <c r="C6635" s="0" t="n">
        <v>621</v>
      </c>
      <c r="D6635" s="0" t="str">
        <f aca="false">IFERROR(VLOOKUP($C6635,薬効分類マスタ!$A$2:$B$180,2,FALSE()),"未登録")</f>
        <v>サルファ剤</v>
      </c>
      <c r="E6635" s="16" t="s">
        <v>15199</v>
      </c>
      <c r="F6635" s="16" t="s">
        <v>224</v>
      </c>
      <c r="G6635" s="16" t="s">
        <v>15199</v>
      </c>
      <c r="I6635" s="0" t="n">
        <v>11.4</v>
      </c>
      <c r="K6635" s="0" t="str">
        <f aca="false">IFERROR(IF(VLOOKUP($C6635,薬効分類マスタ!$A$2:$E$180,5,FALSE())=0,"",VLOOKUP($C6635,薬効分類マスタ!$A$2:$E$180,5,FALSE())),"")</f>
        <v>抗菌薬</v>
      </c>
      <c r="L6635" s="17"/>
      <c r="M6635" s="16" t="n">
        <f aca="false">IF($K6635="","",IF($L6635&lt;&gt;"",$L6635,VLOOKUP($C6635,薬効分類マスタ!$A$2:$F$180,6,FALSE())))</f>
        <v>3</v>
      </c>
      <c r="N6635" s="0" t="str">
        <f aca="false">ASC(G6635)</f>
        <v>ｽﾙﾌｧﾒﾄｷｻｿﾞｰﾙ</v>
      </c>
      <c r="O6635" s="0" t="str">
        <f aca="false">ASC(E6635)</f>
        <v>ｽﾙﾌｧﾒﾄｷｻｿﾞｰﾙ</v>
      </c>
      <c r="P6635" s="16" t="n">
        <f aca="false">N(P6634)+IF($C6635=検索!$B$49,1,0)</f>
        <v>0</v>
      </c>
    </row>
    <row r="6636" customFormat="false" ht="15" hidden="false" customHeight="false" outlineLevel="0" collapsed="false">
      <c r="A6636" s="16" t="s">
        <v>221</v>
      </c>
      <c r="B6636" s="0" t="s">
        <v>15200</v>
      </c>
      <c r="C6636" s="0" t="n">
        <v>621</v>
      </c>
      <c r="D6636" s="0" t="str">
        <f aca="false">IFERROR(VLOOKUP($C6636,薬効分類マスタ!$A$2:$B$180,2,FALSE()),"未登録")</f>
        <v>サルファ剤</v>
      </c>
      <c r="E6636" s="16" t="s">
        <v>15201</v>
      </c>
      <c r="F6636" s="16" t="s">
        <v>854</v>
      </c>
      <c r="G6636" s="16" t="s">
        <v>15202</v>
      </c>
      <c r="H6636" s="16" t="s">
        <v>272</v>
      </c>
      <c r="I6636" s="0" t="n">
        <v>6.3</v>
      </c>
      <c r="J6636" s="16" t="s">
        <v>232</v>
      </c>
      <c r="K6636" s="0" t="str">
        <f aca="false">IFERROR(IF(VLOOKUP($C6636,薬効分類マスタ!$A$2:$E$180,5,FALSE())=0,"",VLOOKUP($C6636,薬効分類マスタ!$A$2:$E$180,5,FALSE())),"")</f>
        <v>抗菌薬</v>
      </c>
      <c r="L6636" s="17"/>
      <c r="M6636" s="16" t="n">
        <f aca="false">IF($K6636="","",IF($L6636&lt;&gt;"",$L6636,VLOOKUP($C6636,薬効分類マスタ!$A$2:$F$180,6,FALSE())))</f>
        <v>3</v>
      </c>
      <c r="N6636" s="0" t="str">
        <f aca="false">ASC(G6636)</f>
        <v>ｻﾗｿﾞﾋﾟﾘﾝ錠500mg</v>
      </c>
      <c r="O6636" s="0" t="str">
        <f aca="false">ASC(E6636)</f>
        <v>ｻﾗｿﾞｽﾙﾌｧﾋﾟﾘｼﾞﾝ</v>
      </c>
      <c r="P6636" s="16" t="n">
        <f aca="false">N(P6635)+IF($C6636=検索!$B$49,1,0)</f>
        <v>0</v>
      </c>
    </row>
    <row r="6637" customFormat="false" ht="15" hidden="false" customHeight="false" outlineLevel="0" collapsed="false">
      <c r="A6637" s="16" t="s">
        <v>221</v>
      </c>
      <c r="B6637" s="0" t="s">
        <v>15203</v>
      </c>
      <c r="C6637" s="0" t="n">
        <v>621</v>
      </c>
      <c r="D6637" s="0" t="str">
        <f aca="false">IFERROR(VLOOKUP($C6637,薬効分類マスタ!$A$2:$B$180,2,FALSE()),"未登録")</f>
        <v>サルファ剤</v>
      </c>
      <c r="E6637" s="16" t="s">
        <v>15201</v>
      </c>
      <c r="F6637" s="16" t="s">
        <v>854</v>
      </c>
      <c r="G6637" s="16" t="s">
        <v>15204</v>
      </c>
      <c r="H6637" s="16" t="s">
        <v>1053</v>
      </c>
      <c r="I6637" s="0" t="n">
        <v>21</v>
      </c>
      <c r="J6637" s="16" t="s">
        <v>232</v>
      </c>
      <c r="K6637" s="0" t="str">
        <f aca="false">IFERROR(IF(VLOOKUP($C6637,薬効分類マスタ!$A$2:$E$180,5,FALSE())=0,"",VLOOKUP($C6637,薬効分類マスタ!$A$2:$E$180,5,FALSE())),"")</f>
        <v>抗菌薬</v>
      </c>
      <c r="L6637" s="17"/>
      <c r="M6637" s="16" t="n">
        <f aca="false">IF($K6637="","",IF($L6637&lt;&gt;"",$L6637,VLOOKUP($C6637,薬効分類マスタ!$A$2:$F$180,6,FALSE())))</f>
        <v>3</v>
      </c>
      <c r="N6637" s="0" t="str">
        <f aca="false">ASC(G6637)</f>
        <v>ｱｻﾞﾙﾌｨｼﾞﾝEN錠500mg</v>
      </c>
      <c r="O6637" s="0" t="str">
        <f aca="false">ASC(E6637)</f>
        <v>ｻﾗｿﾞｽﾙﾌｧﾋﾟﾘｼﾞﾝ</v>
      </c>
      <c r="P6637" s="16" t="n">
        <f aca="false">N(P6636)+IF($C6637=検索!$B$49,1,0)</f>
        <v>0</v>
      </c>
    </row>
    <row r="6638" customFormat="false" ht="15" hidden="false" customHeight="false" outlineLevel="0" collapsed="false">
      <c r="A6638" s="16" t="s">
        <v>221</v>
      </c>
      <c r="B6638" s="0" t="s">
        <v>15205</v>
      </c>
      <c r="C6638" s="0" t="n">
        <v>621</v>
      </c>
      <c r="D6638" s="0" t="str">
        <f aca="false">IFERROR(VLOOKUP($C6638,薬効分類マスタ!$A$2:$B$180,2,FALSE()),"未登録")</f>
        <v>サルファ剤</v>
      </c>
      <c r="E6638" s="16" t="s">
        <v>15201</v>
      </c>
      <c r="F6638" s="16" t="s">
        <v>854</v>
      </c>
      <c r="G6638" s="16" t="s">
        <v>15206</v>
      </c>
      <c r="H6638" s="16" t="s">
        <v>1064</v>
      </c>
      <c r="I6638" s="0" t="n">
        <v>13</v>
      </c>
      <c r="J6638" s="16" t="s">
        <v>239</v>
      </c>
      <c r="K6638" s="0" t="str">
        <f aca="false">IFERROR(IF(VLOOKUP($C6638,薬効分類マスタ!$A$2:$E$180,5,FALSE())=0,"",VLOOKUP($C6638,薬効分類マスタ!$A$2:$E$180,5,FALSE())),"")</f>
        <v>抗菌薬</v>
      </c>
      <c r="L6638" s="17"/>
      <c r="M6638" s="16" t="n">
        <f aca="false">IF($K6638="","",IF($L6638&lt;&gt;"",$L6638,VLOOKUP($C6638,薬効分類マスタ!$A$2:$F$180,6,FALSE())))</f>
        <v>3</v>
      </c>
      <c r="N6638" s="0" t="str">
        <f aca="false">ASC(G6638)</f>
        <v>ｻﾗｿﾞｽﾙﾌｧﾋﾟﾘｼﾞﾝ腸溶錠500mg｢CH｣</v>
      </c>
      <c r="O6638" s="0" t="str">
        <f aca="false">ASC(E6638)</f>
        <v>ｻﾗｿﾞｽﾙﾌｧﾋﾟﾘｼﾞﾝ</v>
      </c>
      <c r="P6638" s="16" t="n">
        <f aca="false">N(P6637)+IF($C6638=検索!$B$49,1,0)</f>
        <v>0</v>
      </c>
    </row>
    <row r="6639" customFormat="false" ht="15" hidden="false" customHeight="false" outlineLevel="0" collapsed="false">
      <c r="A6639" s="16" t="s">
        <v>221</v>
      </c>
      <c r="B6639" s="0" t="s">
        <v>15207</v>
      </c>
      <c r="C6639" s="0" t="n">
        <v>621</v>
      </c>
      <c r="D6639" s="0" t="str">
        <f aca="false">IFERROR(VLOOKUP($C6639,薬効分類マスタ!$A$2:$B$180,2,FALSE()),"未登録")</f>
        <v>サルファ剤</v>
      </c>
      <c r="E6639" s="16" t="s">
        <v>15201</v>
      </c>
      <c r="F6639" s="16" t="s">
        <v>854</v>
      </c>
      <c r="G6639" s="16" t="s">
        <v>15208</v>
      </c>
      <c r="H6639" s="16" t="s">
        <v>542</v>
      </c>
      <c r="I6639" s="0" t="n">
        <v>24.2</v>
      </c>
      <c r="J6639" s="16" t="s">
        <v>239</v>
      </c>
      <c r="K6639" s="0" t="str">
        <f aca="false">IFERROR(IF(VLOOKUP($C6639,薬効分類マスタ!$A$2:$E$180,5,FALSE())=0,"",VLOOKUP($C6639,薬効分類マスタ!$A$2:$E$180,5,FALSE())),"")</f>
        <v>抗菌薬</v>
      </c>
      <c r="L6639" s="17"/>
      <c r="M6639" s="16" t="n">
        <f aca="false">IF($K6639="","",IF($L6639&lt;&gt;"",$L6639,VLOOKUP($C6639,薬効分類マスタ!$A$2:$F$180,6,FALSE())))</f>
        <v>3</v>
      </c>
      <c r="N6639" s="0" t="str">
        <f aca="false">ASC(G6639)</f>
        <v>ｻﾗｿﾞｽﾙﾌｧﾋﾟﾘｼﾞﾝ腸溶錠500mg｢NIG｣</v>
      </c>
      <c r="O6639" s="0" t="str">
        <f aca="false">ASC(E6639)</f>
        <v>ｻﾗｿﾞｽﾙﾌｧﾋﾟﾘｼﾞﾝ</v>
      </c>
      <c r="P6639" s="16" t="n">
        <f aca="false">N(P6638)+IF($C6639=検索!$B$49,1,0)</f>
        <v>0</v>
      </c>
    </row>
    <row r="6640" customFormat="false" ht="15" hidden="false" customHeight="false" outlineLevel="0" collapsed="false">
      <c r="A6640" s="16" t="s">
        <v>221</v>
      </c>
      <c r="B6640" s="0" t="s">
        <v>15209</v>
      </c>
      <c r="C6640" s="0" t="n">
        <v>621</v>
      </c>
      <c r="D6640" s="0" t="str">
        <f aca="false">IFERROR(VLOOKUP($C6640,薬効分類マスタ!$A$2:$B$180,2,FALSE()),"未登録")</f>
        <v>サルファ剤</v>
      </c>
      <c r="E6640" s="16" t="s">
        <v>15201</v>
      </c>
      <c r="F6640" s="16" t="s">
        <v>639</v>
      </c>
      <c r="G6640" s="16" t="s">
        <v>15210</v>
      </c>
      <c r="H6640" s="16" t="s">
        <v>1053</v>
      </c>
      <c r="I6640" s="0" t="n">
        <v>14</v>
      </c>
      <c r="J6640" s="16" t="s">
        <v>232</v>
      </c>
      <c r="K6640" s="0" t="str">
        <f aca="false">IFERROR(IF(VLOOKUP($C6640,薬効分類マスタ!$A$2:$E$180,5,FALSE())=0,"",VLOOKUP($C6640,薬効分類マスタ!$A$2:$E$180,5,FALSE())),"")</f>
        <v>抗菌薬</v>
      </c>
      <c r="L6640" s="17"/>
      <c r="M6640" s="16" t="n">
        <f aca="false">IF($K6640="","",IF($L6640&lt;&gt;"",$L6640,VLOOKUP($C6640,薬効分類マスタ!$A$2:$F$180,6,FALSE())))</f>
        <v>3</v>
      </c>
      <c r="N6640" s="0" t="str">
        <f aca="false">ASC(G6640)</f>
        <v>ｱｻﾞﾙﾌｨｼﾞﾝEN錠250mg</v>
      </c>
      <c r="O6640" s="0" t="str">
        <f aca="false">ASC(E6640)</f>
        <v>ｻﾗｿﾞｽﾙﾌｧﾋﾟﾘｼﾞﾝ</v>
      </c>
      <c r="P6640" s="16" t="n">
        <f aca="false">N(P6639)+IF($C6640=検索!$B$49,1,0)</f>
        <v>0</v>
      </c>
    </row>
    <row r="6641" customFormat="false" ht="15" hidden="false" customHeight="false" outlineLevel="0" collapsed="false">
      <c r="A6641" s="16" t="s">
        <v>221</v>
      </c>
      <c r="B6641" s="0" t="s">
        <v>15211</v>
      </c>
      <c r="C6641" s="0" t="n">
        <v>621</v>
      </c>
      <c r="D6641" s="0" t="str">
        <f aca="false">IFERROR(VLOOKUP($C6641,薬効分類マスタ!$A$2:$B$180,2,FALSE()),"未登録")</f>
        <v>サルファ剤</v>
      </c>
      <c r="E6641" s="16" t="s">
        <v>15201</v>
      </c>
      <c r="F6641" s="16" t="s">
        <v>639</v>
      </c>
      <c r="G6641" s="16" t="s">
        <v>15212</v>
      </c>
      <c r="H6641" s="16" t="s">
        <v>1064</v>
      </c>
      <c r="I6641" s="0" t="n">
        <v>12.5</v>
      </c>
      <c r="J6641" s="16" t="s">
        <v>239</v>
      </c>
      <c r="K6641" s="0" t="str">
        <f aca="false">IFERROR(IF(VLOOKUP($C6641,薬効分類マスタ!$A$2:$E$180,5,FALSE())=0,"",VLOOKUP($C6641,薬効分類マスタ!$A$2:$E$180,5,FALSE())),"")</f>
        <v>抗菌薬</v>
      </c>
      <c r="L6641" s="17"/>
      <c r="M6641" s="16" t="n">
        <f aca="false">IF($K6641="","",IF($L6641&lt;&gt;"",$L6641,VLOOKUP($C6641,薬効分類マスタ!$A$2:$F$180,6,FALSE())))</f>
        <v>3</v>
      </c>
      <c r="N6641" s="0" t="str">
        <f aca="false">ASC(G6641)</f>
        <v>ｻﾗｿﾞｽﾙﾌｧﾋﾟﾘｼﾞﾝ腸溶錠250mg｢CH｣</v>
      </c>
      <c r="O6641" s="0" t="str">
        <f aca="false">ASC(E6641)</f>
        <v>ｻﾗｿﾞｽﾙﾌｧﾋﾟﾘｼﾞﾝ</v>
      </c>
      <c r="P6641" s="16" t="n">
        <f aca="false">N(P6640)+IF($C6641=検索!$B$49,1,0)</f>
        <v>0</v>
      </c>
    </row>
    <row r="6642" customFormat="false" ht="15" hidden="false" customHeight="false" outlineLevel="0" collapsed="false">
      <c r="A6642" s="16" t="s">
        <v>221</v>
      </c>
      <c r="B6642" s="0" t="s">
        <v>15213</v>
      </c>
      <c r="C6642" s="0" t="n">
        <v>621</v>
      </c>
      <c r="D6642" s="0" t="str">
        <f aca="false">IFERROR(VLOOKUP($C6642,薬効分類マスタ!$A$2:$B$180,2,FALSE()),"未登録")</f>
        <v>サルファ剤</v>
      </c>
      <c r="E6642" s="16" t="s">
        <v>15201</v>
      </c>
      <c r="F6642" s="16" t="s">
        <v>639</v>
      </c>
      <c r="G6642" s="16" t="s">
        <v>15214</v>
      </c>
      <c r="H6642" s="16" t="s">
        <v>542</v>
      </c>
      <c r="I6642" s="0" t="n">
        <v>17.7</v>
      </c>
      <c r="J6642" s="16" t="s">
        <v>239</v>
      </c>
      <c r="K6642" s="0" t="str">
        <f aca="false">IFERROR(IF(VLOOKUP($C6642,薬効分類マスタ!$A$2:$E$180,5,FALSE())=0,"",VLOOKUP($C6642,薬効分類マスタ!$A$2:$E$180,5,FALSE())),"")</f>
        <v>抗菌薬</v>
      </c>
      <c r="L6642" s="17"/>
      <c r="M6642" s="16" t="n">
        <f aca="false">IF($K6642="","",IF($L6642&lt;&gt;"",$L6642,VLOOKUP($C6642,薬効分類マスタ!$A$2:$F$180,6,FALSE())))</f>
        <v>3</v>
      </c>
      <c r="N6642" s="0" t="str">
        <f aca="false">ASC(G6642)</f>
        <v>ｻﾗｿﾞｽﾙﾌｧﾋﾟﾘｼﾞﾝ腸溶錠250mg｢NIG｣</v>
      </c>
      <c r="O6642" s="0" t="str">
        <f aca="false">ASC(E6642)</f>
        <v>ｻﾗｿﾞｽﾙﾌｧﾋﾟﾘｼﾞﾝ</v>
      </c>
      <c r="P6642" s="16" t="n">
        <f aca="false">N(P6641)+IF($C6642=検索!$B$49,1,0)</f>
        <v>0</v>
      </c>
    </row>
    <row r="6643" customFormat="false" ht="15" hidden="false" customHeight="false" outlineLevel="0" collapsed="false">
      <c r="A6643" s="16" t="s">
        <v>221</v>
      </c>
      <c r="B6643" s="0" t="s">
        <v>15215</v>
      </c>
      <c r="C6643" s="0" t="n">
        <v>621</v>
      </c>
      <c r="D6643" s="0" t="str">
        <f aca="false">IFERROR(VLOOKUP($C6643,薬効分類マスタ!$A$2:$B$180,2,FALSE()),"未登録")</f>
        <v>サルファ剤</v>
      </c>
      <c r="E6643" s="16" t="s">
        <v>15216</v>
      </c>
      <c r="F6643" s="16" t="s">
        <v>224</v>
      </c>
      <c r="G6643" s="16" t="s">
        <v>15216</v>
      </c>
      <c r="I6643" s="0" t="n">
        <v>14.9</v>
      </c>
      <c r="K6643" s="0" t="str">
        <f aca="false">IFERROR(IF(VLOOKUP($C6643,薬効分類マスタ!$A$2:$E$180,5,FALSE())=0,"",VLOOKUP($C6643,薬効分類マスタ!$A$2:$E$180,5,FALSE())),"")</f>
        <v>抗菌薬</v>
      </c>
      <c r="L6643" s="17"/>
      <c r="M6643" s="16" t="n">
        <f aca="false">IF($K6643="","",IF($L6643&lt;&gt;"",$L6643,VLOOKUP($C6643,薬効分類マスタ!$A$2:$F$180,6,FALSE())))</f>
        <v>3</v>
      </c>
      <c r="N6643" s="0" t="str">
        <f aca="false">ASC(G6643)</f>
        <v>ｽﾙﾌｧﾒﾁｿﾞｰﾙ</v>
      </c>
      <c r="O6643" s="0" t="str">
        <f aca="false">ASC(E6643)</f>
        <v>ｽﾙﾌｧﾒﾁｿﾞｰﾙ</v>
      </c>
      <c r="P6643" s="16" t="n">
        <f aca="false">N(P6642)+IF($C6643=検索!$B$49,1,0)</f>
        <v>0</v>
      </c>
    </row>
    <row r="6644" customFormat="false" ht="15" hidden="false" customHeight="false" outlineLevel="0" collapsed="false">
      <c r="A6644" s="16" t="s">
        <v>221</v>
      </c>
      <c r="B6644" s="0" t="s">
        <v>15217</v>
      </c>
      <c r="C6644" s="0" t="n">
        <v>622</v>
      </c>
      <c r="D6644" s="0" t="str">
        <f aca="false">IFERROR(VLOOKUP($C6644,薬効分類マスタ!$A$2:$B$180,2,FALSE()),"未登録")</f>
        <v>抗結核剤</v>
      </c>
      <c r="E6644" s="16" t="s">
        <v>15218</v>
      </c>
      <c r="F6644" s="16" t="s">
        <v>224</v>
      </c>
      <c r="G6644" s="16" t="s">
        <v>15219</v>
      </c>
      <c r="H6644" s="16" t="s">
        <v>473</v>
      </c>
      <c r="I6644" s="0" t="n">
        <v>32.8</v>
      </c>
      <c r="K6644" s="0" t="str">
        <f aca="false">IFERROR(IF(VLOOKUP($C6644,薬効分類マスタ!$A$2:$E$180,5,FALSE())=0,"",VLOOKUP($C6644,薬効分類マスタ!$A$2:$E$180,5,FALSE())),"")</f>
        <v/>
      </c>
      <c r="L6644" s="17"/>
      <c r="M6644" s="0" t="str">
        <f aca="false">IF($K6644="","",IF($L6644&lt;&gt;"",$L6644,VLOOKUP($C6644,薬効分類マスタ!$A$2:$F$180,6,FALSE())))</f>
        <v/>
      </c>
      <c r="N6644" s="0" t="str">
        <f aca="false">ASC(G6644)</f>
        <v>ｱﾙﾐﾉﾆｯﾊﾟｽｶﾙｼｳﾑ顆粒99%</v>
      </c>
      <c r="O6644" s="0" t="str">
        <f aca="false">ASC(E6644)</f>
        <v>ｱﾙﾐﾉﾊﾟﾗｱﾐﾉｻﾘﾁﾙ酸ｶﾙｼｳﾑ水和物</v>
      </c>
      <c r="P6644" s="16" t="n">
        <f aca="false">N(P6643)+IF($C6644=検索!$B$49,1,0)</f>
        <v>0</v>
      </c>
    </row>
    <row r="6645" customFormat="false" ht="15" hidden="false" customHeight="false" outlineLevel="0" collapsed="false">
      <c r="A6645" s="16" t="s">
        <v>221</v>
      </c>
      <c r="B6645" s="0" t="s">
        <v>15220</v>
      </c>
      <c r="C6645" s="0" t="n">
        <v>622</v>
      </c>
      <c r="D6645" s="0" t="str">
        <f aca="false">IFERROR(VLOOKUP($C6645,薬効分類マスタ!$A$2:$B$180,2,FALSE()),"未登録")</f>
        <v>抗結核剤</v>
      </c>
      <c r="E6645" s="16" t="s">
        <v>15221</v>
      </c>
      <c r="F6645" s="16" t="s">
        <v>224</v>
      </c>
      <c r="G6645" s="16" t="s">
        <v>15222</v>
      </c>
      <c r="I6645" s="0" t="n">
        <v>29.8</v>
      </c>
      <c r="K6645" s="0" t="str">
        <f aca="false">IFERROR(IF(VLOOKUP($C6645,薬効分類マスタ!$A$2:$E$180,5,FALSE())=0,"",VLOOKUP($C6645,薬効分類マスタ!$A$2:$E$180,5,FALSE())),"")</f>
        <v/>
      </c>
      <c r="L6645" s="17"/>
      <c r="M6645" s="0" t="str">
        <f aca="false">IF($K6645="","",IF($L6645&lt;&gt;"",$L6645,VLOOKUP($C6645,薬効分類マスタ!$A$2:$F$180,6,FALSE())))</f>
        <v/>
      </c>
      <c r="N6645" s="0" t="str">
        <f aca="false">ASC(G6645)</f>
        <v>ﾊﾟﾗｱﾐﾉｻﾘﾁﾙ酸ｶﾙｼｳﾑ顆粒</v>
      </c>
      <c r="O6645" s="0" t="str">
        <f aca="false">ASC(E6645)</f>
        <v>ﾊﾟﾗｱﾐﾉｻﾘﾁﾙ酸ｶﾙｼｳﾑ水和物</v>
      </c>
      <c r="P6645" s="16" t="n">
        <f aca="false">N(P6644)+IF($C6645=検索!$B$49,1,0)</f>
        <v>0</v>
      </c>
    </row>
    <row r="6646" customFormat="false" ht="15" hidden="false" customHeight="false" outlineLevel="0" collapsed="false">
      <c r="A6646" s="16" t="s">
        <v>221</v>
      </c>
      <c r="B6646" s="0" t="s">
        <v>15223</v>
      </c>
      <c r="C6646" s="0" t="n">
        <v>622</v>
      </c>
      <c r="D6646" s="0" t="str">
        <f aca="false">IFERROR(VLOOKUP($C6646,薬効分類マスタ!$A$2:$B$180,2,FALSE()),"未登録")</f>
        <v>抗結核剤</v>
      </c>
      <c r="E6646" s="16" t="s">
        <v>15224</v>
      </c>
      <c r="F6646" s="16" t="s">
        <v>411</v>
      </c>
      <c r="G6646" s="16" t="s">
        <v>15225</v>
      </c>
      <c r="I6646" s="0" t="n">
        <v>9.8</v>
      </c>
      <c r="K6646" s="0" t="str">
        <f aca="false">IFERROR(IF(VLOOKUP($C6646,薬効分類マスタ!$A$2:$E$180,5,FALSE())=0,"",VLOOKUP($C6646,薬効分類マスタ!$A$2:$E$180,5,FALSE())),"")</f>
        <v/>
      </c>
      <c r="L6646" s="17"/>
      <c r="M6646" s="0" t="str">
        <f aca="false">IF($K6646="","",IF($L6646&lt;&gt;"",$L6646,VLOOKUP($C6646,薬効分類マスタ!$A$2:$F$180,6,FALSE())))</f>
        <v/>
      </c>
      <c r="N6646" s="0" t="str">
        <f aca="false">ASC(G6646)</f>
        <v>ｲｿﾆｱｼﾞﾄﾞ錠</v>
      </c>
      <c r="O6646" s="0" t="str">
        <f aca="false">ASC(E6646)</f>
        <v>ｲｿﾆｱｼﾞﾄﾞ</v>
      </c>
      <c r="P6646" s="16" t="n">
        <f aca="false">N(P6645)+IF($C6646=検索!$B$49,1,0)</f>
        <v>0</v>
      </c>
    </row>
    <row r="6647" customFormat="false" ht="15" hidden="false" customHeight="false" outlineLevel="0" collapsed="false">
      <c r="A6647" s="16" t="s">
        <v>221</v>
      </c>
      <c r="B6647" s="0" t="s">
        <v>15226</v>
      </c>
      <c r="C6647" s="0" t="n">
        <v>622</v>
      </c>
      <c r="D6647" s="0" t="str">
        <f aca="false">IFERROR(VLOOKUP($C6647,薬効分類マスタ!$A$2:$B$180,2,FALSE()),"未登録")</f>
        <v>抗結核剤</v>
      </c>
      <c r="E6647" s="16" t="s">
        <v>15224</v>
      </c>
      <c r="F6647" s="16" t="s">
        <v>627</v>
      </c>
      <c r="G6647" s="16" t="s">
        <v>15225</v>
      </c>
      <c r="I6647" s="0" t="n">
        <v>10.8</v>
      </c>
      <c r="K6647" s="0" t="str">
        <f aca="false">IFERROR(IF(VLOOKUP($C6647,薬効分類マスタ!$A$2:$E$180,5,FALSE())=0,"",VLOOKUP($C6647,薬効分類マスタ!$A$2:$E$180,5,FALSE())),"")</f>
        <v/>
      </c>
      <c r="L6647" s="17"/>
      <c r="M6647" s="0" t="str">
        <f aca="false">IF($K6647="","",IF($L6647&lt;&gt;"",$L6647,VLOOKUP($C6647,薬効分類マスタ!$A$2:$F$180,6,FALSE())))</f>
        <v/>
      </c>
      <c r="N6647" s="0" t="str">
        <f aca="false">ASC(G6647)</f>
        <v>ｲｿﾆｱｼﾞﾄﾞ錠</v>
      </c>
      <c r="O6647" s="0" t="str">
        <f aca="false">ASC(E6647)</f>
        <v>ｲｿﾆｱｼﾞﾄﾞ</v>
      </c>
      <c r="P6647" s="16" t="n">
        <f aca="false">N(P6646)+IF($C6647=検索!$B$49,1,0)</f>
        <v>0</v>
      </c>
    </row>
    <row r="6648" customFormat="false" ht="15" hidden="false" customHeight="false" outlineLevel="0" collapsed="false">
      <c r="A6648" s="16" t="s">
        <v>221</v>
      </c>
      <c r="B6648" s="0" t="s">
        <v>15227</v>
      </c>
      <c r="C6648" s="0" t="n">
        <v>622</v>
      </c>
      <c r="D6648" s="0" t="str">
        <f aca="false">IFERROR(VLOOKUP($C6648,薬効分類マスタ!$A$2:$B$180,2,FALSE()),"未登録")</f>
        <v>抗結核剤</v>
      </c>
      <c r="E6648" s="16" t="s">
        <v>15224</v>
      </c>
      <c r="F6648" s="16" t="s">
        <v>224</v>
      </c>
      <c r="G6648" s="16" t="s">
        <v>15224</v>
      </c>
      <c r="I6648" s="0" t="n">
        <v>12.5</v>
      </c>
      <c r="K6648" s="0" t="str">
        <f aca="false">IFERROR(IF(VLOOKUP($C6648,薬効分類マスタ!$A$2:$E$180,5,FALSE())=0,"",VLOOKUP($C6648,薬効分類マスタ!$A$2:$E$180,5,FALSE())),"")</f>
        <v/>
      </c>
      <c r="L6648" s="17"/>
      <c r="M6648" s="0" t="str">
        <f aca="false">IF($K6648="","",IF($L6648&lt;&gt;"",$L6648,VLOOKUP($C6648,薬効分類マスタ!$A$2:$F$180,6,FALSE())))</f>
        <v/>
      </c>
      <c r="N6648" s="0" t="str">
        <f aca="false">ASC(G6648)</f>
        <v>ｲｿﾆｱｼﾞﾄﾞ</v>
      </c>
      <c r="O6648" s="0" t="str">
        <f aca="false">ASC(E6648)</f>
        <v>ｲｿﾆｱｼﾞﾄﾞ</v>
      </c>
      <c r="P6648" s="16" t="n">
        <f aca="false">N(P6647)+IF($C6648=検索!$B$49,1,0)</f>
        <v>0</v>
      </c>
    </row>
    <row r="6649" customFormat="false" ht="15" hidden="false" customHeight="false" outlineLevel="0" collapsed="false">
      <c r="A6649" s="16" t="s">
        <v>221</v>
      </c>
      <c r="B6649" s="0" t="s">
        <v>15228</v>
      </c>
      <c r="C6649" s="0" t="n">
        <v>622</v>
      </c>
      <c r="D6649" s="0" t="str">
        <f aca="false">IFERROR(VLOOKUP($C6649,薬効分類マスタ!$A$2:$B$180,2,FALSE()),"未登録")</f>
        <v>抗結核剤</v>
      </c>
      <c r="E6649" s="16" t="s">
        <v>15229</v>
      </c>
      <c r="F6649" s="16" t="s">
        <v>411</v>
      </c>
      <c r="G6649" s="16" t="s">
        <v>15230</v>
      </c>
      <c r="H6649" s="16" t="s">
        <v>2382</v>
      </c>
      <c r="I6649" s="0" t="n">
        <v>5999.2</v>
      </c>
      <c r="J6649" s="16" t="s">
        <v>232</v>
      </c>
      <c r="K6649" s="0" t="str">
        <f aca="false">IFERROR(IF(VLOOKUP($C6649,薬効分類マスタ!$A$2:$E$180,5,FALSE())=0,"",VLOOKUP($C6649,薬効分類マスタ!$A$2:$E$180,5,FALSE())),"")</f>
        <v/>
      </c>
      <c r="L6649" s="17"/>
      <c r="M6649" s="0" t="str">
        <f aca="false">IF($K6649="","",IF($L6649&lt;&gt;"",$L6649,VLOOKUP($C6649,薬効分類マスタ!$A$2:$F$180,6,FALSE())))</f>
        <v/>
      </c>
      <c r="N6649" s="0" t="str">
        <f aca="false">ASC(G6649)</f>
        <v>ﾃﾞﾙﾃｨﾊﾞ錠50mg</v>
      </c>
      <c r="O6649" s="0" t="str">
        <f aca="false">ASC(E6649)</f>
        <v>ﾃﾞﾗﾏﾆﾄﾞ</v>
      </c>
      <c r="P6649" s="16" t="n">
        <f aca="false">N(P6648)+IF($C6649=検索!$B$49,1,0)</f>
        <v>0</v>
      </c>
    </row>
    <row r="6650" customFormat="false" ht="15" hidden="false" customHeight="false" outlineLevel="0" collapsed="false">
      <c r="A6650" s="16" t="s">
        <v>221</v>
      </c>
      <c r="B6650" s="0" t="s">
        <v>15231</v>
      </c>
      <c r="C6650" s="0" t="n">
        <v>622</v>
      </c>
      <c r="D6650" s="0" t="str">
        <f aca="false">IFERROR(VLOOKUP($C6650,薬効分類マスタ!$A$2:$B$180,2,FALSE()),"未登録")</f>
        <v>抗結核剤</v>
      </c>
      <c r="E6650" s="16" t="s">
        <v>15232</v>
      </c>
      <c r="F6650" s="16" t="s">
        <v>627</v>
      </c>
      <c r="G6650" s="16" t="s">
        <v>15233</v>
      </c>
      <c r="H6650" s="16" t="s">
        <v>1356</v>
      </c>
      <c r="I6650" s="0" t="n">
        <v>21636.5</v>
      </c>
      <c r="J6650" s="16" t="s">
        <v>232</v>
      </c>
      <c r="K6650" s="0" t="str">
        <f aca="false">IFERROR(IF(VLOOKUP($C6650,薬効分類マスタ!$A$2:$E$180,5,FALSE())=0,"",VLOOKUP($C6650,薬効分類マスタ!$A$2:$E$180,5,FALSE())),"")</f>
        <v/>
      </c>
      <c r="L6650" s="17"/>
      <c r="M6650" s="0" t="str">
        <f aca="false">IF($K6650="","",IF($L6650&lt;&gt;"",$L6650,VLOOKUP($C6650,薬効分類マスタ!$A$2:$F$180,6,FALSE())))</f>
        <v/>
      </c>
      <c r="N6650" s="0" t="str">
        <f aca="false">ASC(G6650)</f>
        <v>ｻﾁｭﾛ錠100mg</v>
      </c>
      <c r="O6650" s="0" t="str">
        <f aca="false">ASC(E6650)</f>
        <v>ﾍﾞﾀﾞｷﾘﾝﾌﾏﾙ酸塩</v>
      </c>
      <c r="P6650" s="16" t="n">
        <f aca="false">N(P6649)+IF($C6650=検索!$B$49,1,0)</f>
        <v>0</v>
      </c>
    </row>
    <row r="6651" customFormat="false" ht="15" hidden="false" customHeight="false" outlineLevel="0" collapsed="false">
      <c r="A6651" s="16" t="s">
        <v>221</v>
      </c>
      <c r="B6651" s="0" t="s">
        <v>15234</v>
      </c>
      <c r="C6651" s="0" t="n">
        <v>622</v>
      </c>
      <c r="D6651" s="0" t="str">
        <f aca="false">IFERROR(VLOOKUP($C6651,薬効分類マスタ!$A$2:$B$180,2,FALSE()),"未登録")</f>
        <v>抗結核剤</v>
      </c>
      <c r="E6651" s="16" t="s">
        <v>15235</v>
      </c>
      <c r="F6651" s="16" t="s">
        <v>224</v>
      </c>
      <c r="G6651" s="16" t="s">
        <v>15235</v>
      </c>
      <c r="I6651" s="0" t="n">
        <v>18.8</v>
      </c>
      <c r="K6651" s="0" t="str">
        <f aca="false">IFERROR(IF(VLOOKUP($C6651,薬効分類マスタ!$A$2:$E$180,5,FALSE())=0,"",VLOOKUP($C6651,薬効分類マスタ!$A$2:$E$180,5,FALSE())),"")</f>
        <v/>
      </c>
      <c r="L6651" s="17"/>
      <c r="M6651" s="0" t="str">
        <f aca="false">IF($K6651="","",IF($L6651&lt;&gt;"",$L6651,VLOOKUP($C6651,薬効分類マスタ!$A$2:$F$180,6,FALSE())))</f>
        <v/>
      </c>
      <c r="N6651" s="0" t="str">
        <f aca="false">ASC(G6651)</f>
        <v>ﾋﾟﾗｼﾞﾅﾐﾄﾞ</v>
      </c>
      <c r="O6651" s="0" t="str">
        <f aca="false">ASC(E6651)</f>
        <v>ﾋﾟﾗｼﾞﾅﾐﾄﾞ</v>
      </c>
      <c r="P6651" s="16" t="n">
        <f aca="false">N(P6650)+IF($C6651=検索!$B$49,1,0)</f>
        <v>0</v>
      </c>
    </row>
    <row r="6652" customFormat="false" ht="15" hidden="false" customHeight="false" outlineLevel="0" collapsed="false">
      <c r="A6652" s="16" t="s">
        <v>221</v>
      </c>
      <c r="B6652" s="0" t="s">
        <v>15236</v>
      </c>
      <c r="C6652" s="0" t="n">
        <v>622</v>
      </c>
      <c r="D6652" s="0" t="str">
        <f aca="false">IFERROR(VLOOKUP($C6652,薬効分類マスタ!$A$2:$B$180,2,FALSE()),"未登録")</f>
        <v>抗結核剤</v>
      </c>
      <c r="E6652" s="16" t="s">
        <v>15237</v>
      </c>
      <c r="F6652" s="16" t="s">
        <v>627</v>
      </c>
      <c r="G6652" s="16" t="s">
        <v>15238</v>
      </c>
      <c r="H6652" s="16" t="s">
        <v>428</v>
      </c>
      <c r="I6652" s="0" t="n">
        <v>126.4</v>
      </c>
      <c r="K6652" s="0" t="str">
        <f aca="false">IFERROR(IF(VLOOKUP($C6652,薬効分類マスタ!$A$2:$E$180,5,FALSE())=0,"",VLOOKUP($C6652,薬効分類マスタ!$A$2:$E$180,5,FALSE())),"")</f>
        <v/>
      </c>
      <c r="L6652" s="17"/>
      <c r="M6652" s="0" t="str">
        <f aca="false">IF($K6652="","",IF($L6652&lt;&gt;"",$L6652,VLOOKUP($C6652,薬効分類マスタ!$A$2:$F$180,6,FALSE())))</f>
        <v/>
      </c>
      <c r="N6652" s="0" t="str">
        <f aca="false">ASC(G6652)</f>
        <v>ﾂﾍﾞﾙﾐﾝ錠100mg</v>
      </c>
      <c r="O6652" s="0" t="str">
        <f aca="false">ASC(E6652)</f>
        <v>ｴﾁｵﾅﾐﾄﾞ</v>
      </c>
      <c r="P6652" s="16" t="n">
        <f aca="false">N(P6651)+IF($C6652=検索!$B$49,1,0)</f>
        <v>0</v>
      </c>
    </row>
    <row r="6653" customFormat="false" ht="15" hidden="false" customHeight="false" outlineLevel="0" collapsed="false">
      <c r="A6653" s="16" t="s">
        <v>221</v>
      </c>
      <c r="B6653" s="0" t="s">
        <v>15239</v>
      </c>
      <c r="C6653" s="0" t="n">
        <v>622</v>
      </c>
      <c r="D6653" s="0" t="str">
        <f aca="false">IFERROR(VLOOKUP($C6653,薬効分類マスタ!$A$2:$B$180,2,FALSE()),"未登録")</f>
        <v>抗結核剤</v>
      </c>
      <c r="E6653" s="16" t="s">
        <v>15240</v>
      </c>
      <c r="F6653" s="16" t="s">
        <v>3685</v>
      </c>
      <c r="G6653" s="16" t="s">
        <v>15241</v>
      </c>
      <c r="I6653" s="0" t="n">
        <v>7.9</v>
      </c>
      <c r="K6653" s="0" t="str">
        <f aca="false">IFERROR(IF(VLOOKUP($C6653,薬効分類マスタ!$A$2:$E$180,5,FALSE())=0,"",VLOOKUP($C6653,薬効分類マスタ!$A$2:$E$180,5,FALSE())),"")</f>
        <v/>
      </c>
      <c r="L6653" s="17"/>
      <c r="M6653" s="0" t="str">
        <f aca="false">IF($K6653="","",IF($L6653&lt;&gt;"",$L6653,VLOOKUP($C6653,薬効分類マスタ!$A$2:$F$180,6,FALSE())))</f>
        <v/>
      </c>
      <c r="N6653" s="0" t="str">
        <f aca="false">ASC(G6653)</f>
        <v>ｴﾀﾝﾌﾞﾄｰﾙ塩酸塩125mg錠</v>
      </c>
      <c r="O6653" s="0" t="str">
        <f aca="false">ASC(E6653)</f>
        <v>ｴﾀﾝﾌﾞﾄｰﾙ塩酸塩</v>
      </c>
      <c r="P6653" s="16" t="n">
        <f aca="false">N(P6652)+IF($C6653=検索!$B$49,1,0)</f>
        <v>0</v>
      </c>
    </row>
    <row r="6654" customFormat="false" ht="15" hidden="false" customHeight="false" outlineLevel="0" collapsed="false">
      <c r="A6654" s="16" t="s">
        <v>221</v>
      </c>
      <c r="B6654" s="0" t="s">
        <v>15242</v>
      </c>
      <c r="C6654" s="0" t="n">
        <v>622</v>
      </c>
      <c r="D6654" s="0" t="str">
        <f aca="false">IFERROR(VLOOKUP($C6654,薬効分類マスタ!$A$2:$B$180,2,FALSE()),"未登録")</f>
        <v>抗結核剤</v>
      </c>
      <c r="E6654" s="16" t="s">
        <v>15240</v>
      </c>
      <c r="F6654" s="16" t="s">
        <v>3685</v>
      </c>
      <c r="G6654" s="16" t="s">
        <v>15243</v>
      </c>
      <c r="H6654" s="16" t="s">
        <v>1149</v>
      </c>
      <c r="I6654" s="0" t="n">
        <v>17.3</v>
      </c>
      <c r="K6654" s="0" t="str">
        <f aca="false">IFERROR(IF(VLOOKUP($C6654,薬効分類マスタ!$A$2:$E$180,5,FALSE())=0,"",VLOOKUP($C6654,薬効分類マスタ!$A$2:$E$180,5,FALSE())),"")</f>
        <v/>
      </c>
      <c r="L6654" s="17"/>
      <c r="M6654" s="0" t="str">
        <f aca="false">IF($K6654="","",IF($L6654&lt;&gt;"",$L6654,VLOOKUP($C6654,薬効分類マスタ!$A$2:$F$180,6,FALSE())))</f>
        <v/>
      </c>
      <c r="N6654" s="0" t="str">
        <f aca="false">ASC(G6654)</f>
        <v>ｴﾌﾞﾄｰﾙ125mg錠</v>
      </c>
      <c r="O6654" s="0" t="str">
        <f aca="false">ASC(E6654)</f>
        <v>ｴﾀﾝﾌﾞﾄｰﾙ塩酸塩</v>
      </c>
      <c r="P6654" s="16" t="n">
        <f aca="false">N(P6653)+IF($C6654=検索!$B$49,1,0)</f>
        <v>0</v>
      </c>
    </row>
    <row r="6655" customFormat="false" ht="15" hidden="false" customHeight="false" outlineLevel="0" collapsed="false">
      <c r="A6655" s="16" t="s">
        <v>221</v>
      </c>
      <c r="B6655" s="0" t="s">
        <v>15244</v>
      </c>
      <c r="C6655" s="0" t="n">
        <v>622</v>
      </c>
      <c r="D6655" s="0" t="str">
        <f aca="false">IFERROR(VLOOKUP($C6655,薬効分類マスタ!$A$2:$B$180,2,FALSE()),"未登録")</f>
        <v>抗結核剤</v>
      </c>
      <c r="E6655" s="16" t="s">
        <v>15240</v>
      </c>
      <c r="F6655" s="16" t="s">
        <v>639</v>
      </c>
      <c r="G6655" s="16" t="s">
        <v>15245</v>
      </c>
      <c r="I6655" s="0" t="n">
        <v>20.6</v>
      </c>
      <c r="K6655" s="0" t="str">
        <f aca="false">IFERROR(IF(VLOOKUP($C6655,薬効分類マスタ!$A$2:$E$180,5,FALSE())=0,"",VLOOKUP($C6655,薬効分類マスタ!$A$2:$E$180,5,FALSE())),"")</f>
        <v/>
      </c>
      <c r="L6655" s="17"/>
      <c r="M6655" s="0" t="str">
        <f aca="false">IF($K6655="","",IF($L6655&lt;&gt;"",$L6655,VLOOKUP($C6655,薬効分類マスタ!$A$2:$F$180,6,FALSE())))</f>
        <v/>
      </c>
      <c r="N6655" s="0" t="str">
        <f aca="false">ASC(G6655)</f>
        <v>ｴﾀﾝﾌﾞﾄｰﾙ塩酸塩250mg錠</v>
      </c>
      <c r="O6655" s="0" t="str">
        <f aca="false">ASC(E6655)</f>
        <v>ｴﾀﾝﾌﾞﾄｰﾙ塩酸塩</v>
      </c>
      <c r="P6655" s="16" t="n">
        <f aca="false">N(P6654)+IF($C6655=検索!$B$49,1,0)</f>
        <v>0</v>
      </c>
    </row>
    <row r="6656" customFormat="false" ht="15" hidden="false" customHeight="false" outlineLevel="0" collapsed="false">
      <c r="A6656" s="16" t="s">
        <v>221</v>
      </c>
      <c r="B6656" s="0" t="s">
        <v>15246</v>
      </c>
      <c r="C6656" s="0" t="n">
        <v>622</v>
      </c>
      <c r="D6656" s="0" t="str">
        <f aca="false">IFERROR(VLOOKUP($C6656,薬効分類マスタ!$A$2:$B$180,2,FALSE()),"未登録")</f>
        <v>抗結核剤</v>
      </c>
      <c r="E6656" s="16" t="s">
        <v>15240</v>
      </c>
      <c r="F6656" s="16" t="s">
        <v>639</v>
      </c>
      <c r="G6656" s="16" t="s">
        <v>15247</v>
      </c>
      <c r="H6656" s="16" t="s">
        <v>1149</v>
      </c>
      <c r="I6656" s="0" t="n">
        <v>32.2</v>
      </c>
      <c r="K6656" s="0" t="str">
        <f aca="false">IFERROR(IF(VLOOKUP($C6656,薬効分類マスタ!$A$2:$E$180,5,FALSE())=0,"",VLOOKUP($C6656,薬効分類マスタ!$A$2:$E$180,5,FALSE())),"")</f>
        <v/>
      </c>
      <c r="L6656" s="17"/>
      <c r="M6656" s="0" t="str">
        <f aca="false">IF($K6656="","",IF($L6656&lt;&gt;"",$L6656,VLOOKUP($C6656,薬効分類マスタ!$A$2:$F$180,6,FALSE())))</f>
        <v/>
      </c>
      <c r="N6656" s="0" t="str">
        <f aca="false">ASC(G6656)</f>
        <v>ｴﾌﾞﾄｰﾙ250mg錠</v>
      </c>
      <c r="O6656" s="0" t="str">
        <f aca="false">ASC(E6656)</f>
        <v>ｴﾀﾝﾌﾞﾄｰﾙ塩酸塩</v>
      </c>
      <c r="P6656" s="16" t="n">
        <f aca="false">N(P6655)+IF($C6656=検索!$B$49,1,0)</f>
        <v>0</v>
      </c>
    </row>
    <row r="6657" customFormat="false" ht="15" hidden="false" customHeight="false" outlineLevel="0" collapsed="false">
      <c r="A6657" s="16" t="s">
        <v>221</v>
      </c>
      <c r="B6657" s="0" t="s">
        <v>15248</v>
      </c>
      <c r="C6657" s="0" t="n">
        <v>623</v>
      </c>
      <c r="D6657" s="0" t="str">
        <f aca="false">IFERROR(VLOOKUP($C6657,薬効分類マスタ!$A$2:$B$180,2,FALSE()),"未登録")</f>
        <v>抗ハンセン病剤</v>
      </c>
      <c r="E6657" s="16" t="s">
        <v>15249</v>
      </c>
      <c r="F6657" s="16" t="s">
        <v>1783</v>
      </c>
      <c r="G6657" s="16" t="s">
        <v>15250</v>
      </c>
      <c r="H6657" s="16" t="s">
        <v>1133</v>
      </c>
      <c r="I6657" s="0" t="n">
        <v>149.2</v>
      </c>
      <c r="J6657" s="16" t="s">
        <v>232</v>
      </c>
      <c r="K6657" s="0" t="str">
        <f aca="false">IFERROR(IF(VLOOKUP($C6657,薬効分類マスタ!$A$2:$E$180,5,FALSE())=0,"",VLOOKUP($C6657,薬効分類マスタ!$A$2:$E$180,5,FALSE())),"")</f>
        <v/>
      </c>
      <c r="L6657" s="17"/>
      <c r="M6657" s="0" t="str">
        <f aca="false">IF($K6657="","",IF($L6657&lt;&gt;"",$L6657,VLOOKUP($C6657,薬効分類マスタ!$A$2:$F$180,6,FALSE())))</f>
        <v/>
      </c>
      <c r="N6657" s="0" t="str">
        <f aca="false">ASC(G6657)</f>
        <v>ﾗﾝﾌﾟﾚﾝｶﾌﾟｾﾙ50mg</v>
      </c>
      <c r="O6657" s="0" t="str">
        <f aca="false">ASC(E6657)</f>
        <v>ｸﾛﾌｧｼﾞﾐﾝ</v>
      </c>
      <c r="P6657" s="16" t="n">
        <f aca="false">N(P6656)+IF($C6657=検索!$B$49,1,0)</f>
        <v>0</v>
      </c>
    </row>
    <row r="6658" customFormat="false" ht="15" hidden="false" customHeight="false" outlineLevel="0" collapsed="false">
      <c r="A6658" s="16" t="s">
        <v>221</v>
      </c>
      <c r="B6658" s="0" t="s">
        <v>15251</v>
      </c>
      <c r="C6658" s="0" t="n">
        <v>624</v>
      </c>
      <c r="D6658" s="0" t="str">
        <f aca="false">IFERROR(VLOOKUP($C6658,薬効分類マスタ!$A$2:$B$180,2,FALSE()),"未登録")</f>
        <v>合成抗菌剤</v>
      </c>
      <c r="E6658" s="16" t="s">
        <v>15252</v>
      </c>
      <c r="F6658" s="16" t="s">
        <v>627</v>
      </c>
      <c r="G6658" s="16" t="s">
        <v>15253</v>
      </c>
      <c r="H6658" s="16" t="s">
        <v>6670</v>
      </c>
      <c r="I6658" s="0" t="n">
        <v>40.9</v>
      </c>
      <c r="J6658" s="16" t="s">
        <v>232</v>
      </c>
      <c r="K6658" s="0" t="str">
        <f aca="false">IFERROR(IF(VLOOKUP($C6658,薬効分類マスタ!$A$2:$E$180,5,FALSE())=0,"",VLOOKUP($C6658,薬効分類マスタ!$A$2:$E$180,5,FALSE())),"")</f>
        <v>抗菌薬</v>
      </c>
      <c r="L6658" s="17"/>
      <c r="M6658" s="16" t="n">
        <f aca="false">IF($K6658="","",IF($L6658&lt;&gt;"",$L6658,VLOOKUP($C6658,薬効分類マスタ!$A$2:$F$180,6,FALSE())))</f>
        <v>3</v>
      </c>
      <c r="N6658" s="0" t="str">
        <f aca="false">ASC(G6658)</f>
        <v>ﾊﾞｸｼﾀﾞｰﾙ錠100mg</v>
      </c>
      <c r="O6658" s="0" t="str">
        <f aca="false">ASC(E6658)</f>
        <v>ﾉﾙﾌﾛｷｻｼﾝ</v>
      </c>
      <c r="P6658" s="16" t="n">
        <f aca="false">N(P6657)+IF($C6658=検索!$B$49,1,0)</f>
        <v>0</v>
      </c>
    </row>
    <row r="6659" customFormat="false" ht="15" hidden="false" customHeight="false" outlineLevel="0" collapsed="false">
      <c r="A6659" s="16" t="s">
        <v>221</v>
      </c>
      <c r="B6659" s="0" t="s">
        <v>15254</v>
      </c>
      <c r="C6659" s="0" t="n">
        <v>624</v>
      </c>
      <c r="D6659" s="0" t="str">
        <f aca="false">IFERROR(VLOOKUP($C6659,薬効分類マスタ!$A$2:$B$180,2,FALSE()),"未登録")</f>
        <v>合成抗菌剤</v>
      </c>
      <c r="E6659" s="16" t="s">
        <v>15252</v>
      </c>
      <c r="F6659" s="16" t="s">
        <v>627</v>
      </c>
      <c r="G6659" s="16" t="s">
        <v>15255</v>
      </c>
      <c r="H6659" s="16" t="s">
        <v>347</v>
      </c>
      <c r="I6659" s="0" t="n">
        <v>23.7</v>
      </c>
      <c r="K6659" s="0" t="str">
        <f aca="false">IFERROR(IF(VLOOKUP($C6659,薬効分類マスタ!$A$2:$E$180,5,FALSE())=0,"",VLOOKUP($C6659,薬効分類マスタ!$A$2:$E$180,5,FALSE())),"")</f>
        <v>抗菌薬</v>
      </c>
      <c r="L6659" s="17"/>
      <c r="M6659" s="16" t="n">
        <f aca="false">IF($K6659="","",IF($L6659&lt;&gt;"",$L6659,VLOOKUP($C6659,薬効分類マスタ!$A$2:$F$180,6,FALSE())))</f>
        <v>3</v>
      </c>
      <c r="N6659" s="0" t="str">
        <f aca="false">ASC(G6659)</f>
        <v>ﾉﾙﾌﾛｷｻｼﾝ錠100mg｢ﾂﾙﾊﾗ｣</v>
      </c>
      <c r="O6659" s="0" t="str">
        <f aca="false">ASC(E6659)</f>
        <v>ﾉﾙﾌﾛｷｻｼﾝ</v>
      </c>
      <c r="P6659" s="16" t="n">
        <f aca="false">N(P6658)+IF($C6659=検索!$B$49,1,0)</f>
        <v>0</v>
      </c>
    </row>
    <row r="6660" customFormat="false" ht="15" hidden="false" customHeight="false" outlineLevel="0" collapsed="false">
      <c r="A6660" s="16" t="s">
        <v>221</v>
      </c>
      <c r="B6660" s="0" t="s">
        <v>15256</v>
      </c>
      <c r="C6660" s="0" t="n">
        <v>624</v>
      </c>
      <c r="D6660" s="0" t="str">
        <f aca="false">IFERROR(VLOOKUP($C6660,薬効分類マスタ!$A$2:$B$180,2,FALSE()),"未登録")</f>
        <v>合成抗菌剤</v>
      </c>
      <c r="E6660" s="16" t="s">
        <v>15252</v>
      </c>
      <c r="F6660" s="16" t="s">
        <v>627</v>
      </c>
      <c r="G6660" s="16" t="s">
        <v>15257</v>
      </c>
      <c r="H6660" s="16" t="s">
        <v>385</v>
      </c>
      <c r="I6660" s="0" t="n">
        <v>40.9</v>
      </c>
      <c r="K6660" s="0" t="str">
        <f aca="false">IFERROR(IF(VLOOKUP($C6660,薬効分類マスタ!$A$2:$E$180,5,FALSE())=0,"",VLOOKUP($C6660,薬効分類マスタ!$A$2:$E$180,5,FALSE())),"")</f>
        <v>抗菌薬</v>
      </c>
      <c r="L6660" s="17"/>
      <c r="M6660" s="16" t="n">
        <f aca="false">IF($K6660="","",IF($L6660&lt;&gt;"",$L6660,VLOOKUP($C6660,薬効分類マスタ!$A$2:$F$180,6,FALSE())))</f>
        <v>3</v>
      </c>
      <c r="N6660" s="0" t="str">
        <f aca="false">ASC(G6660)</f>
        <v>ﾉﾙﾌﾛｷｻｼﾝ錠100mg｢ｻﾜｲ｣</v>
      </c>
      <c r="O6660" s="0" t="str">
        <f aca="false">ASC(E6660)</f>
        <v>ﾉﾙﾌﾛｷｻｼﾝ</v>
      </c>
      <c r="P6660" s="16" t="n">
        <f aca="false">N(P6659)+IF($C6660=検索!$B$49,1,0)</f>
        <v>0</v>
      </c>
    </row>
    <row r="6661" customFormat="false" ht="15" hidden="false" customHeight="false" outlineLevel="0" collapsed="false">
      <c r="A6661" s="16" t="s">
        <v>221</v>
      </c>
      <c r="B6661" s="0" t="s">
        <v>15258</v>
      </c>
      <c r="C6661" s="0" t="n">
        <v>624</v>
      </c>
      <c r="D6661" s="0" t="str">
        <f aca="false">IFERROR(VLOOKUP($C6661,薬効分類マスタ!$A$2:$B$180,2,FALSE()),"未登録")</f>
        <v>合成抗菌剤</v>
      </c>
      <c r="E6661" s="16" t="s">
        <v>15252</v>
      </c>
      <c r="F6661" s="16" t="s">
        <v>613</v>
      </c>
      <c r="G6661" s="16" t="s">
        <v>15259</v>
      </c>
      <c r="H6661" s="16" t="s">
        <v>6670</v>
      </c>
      <c r="I6661" s="0" t="n">
        <v>64.2</v>
      </c>
      <c r="J6661" s="16" t="s">
        <v>232</v>
      </c>
      <c r="K6661" s="0" t="str">
        <f aca="false">IFERROR(IF(VLOOKUP($C6661,薬効分類マスタ!$A$2:$E$180,5,FALSE())=0,"",VLOOKUP($C6661,薬効分類マスタ!$A$2:$E$180,5,FALSE())),"")</f>
        <v>抗菌薬</v>
      </c>
      <c r="L6661" s="17"/>
      <c r="M6661" s="16" t="n">
        <f aca="false">IF($K6661="","",IF($L6661&lt;&gt;"",$L6661,VLOOKUP($C6661,薬効分類マスタ!$A$2:$F$180,6,FALSE())))</f>
        <v>3</v>
      </c>
      <c r="N6661" s="0" t="str">
        <f aca="false">ASC(G6661)</f>
        <v>ﾊﾞｸｼﾀﾞｰﾙ錠200mg</v>
      </c>
      <c r="O6661" s="0" t="str">
        <f aca="false">ASC(E6661)</f>
        <v>ﾉﾙﾌﾛｷｻｼﾝ</v>
      </c>
      <c r="P6661" s="16" t="n">
        <f aca="false">N(P6660)+IF($C6661=検索!$B$49,1,0)</f>
        <v>0</v>
      </c>
    </row>
    <row r="6662" customFormat="false" ht="15" hidden="false" customHeight="false" outlineLevel="0" collapsed="false">
      <c r="A6662" s="16" t="s">
        <v>221</v>
      </c>
      <c r="B6662" s="0" t="s">
        <v>15260</v>
      </c>
      <c r="C6662" s="0" t="n">
        <v>624</v>
      </c>
      <c r="D6662" s="0" t="str">
        <f aca="false">IFERROR(VLOOKUP($C6662,薬効分類マスタ!$A$2:$B$180,2,FALSE()),"未登録")</f>
        <v>合成抗菌剤</v>
      </c>
      <c r="E6662" s="16" t="s">
        <v>15252</v>
      </c>
      <c r="F6662" s="16" t="s">
        <v>613</v>
      </c>
      <c r="G6662" s="16" t="s">
        <v>15261</v>
      </c>
      <c r="H6662" s="16" t="s">
        <v>347</v>
      </c>
      <c r="I6662" s="0" t="n">
        <v>35.6</v>
      </c>
      <c r="K6662" s="0" t="str">
        <f aca="false">IFERROR(IF(VLOOKUP($C6662,薬効分類マスタ!$A$2:$E$180,5,FALSE())=0,"",VLOOKUP($C6662,薬効分類マスタ!$A$2:$E$180,5,FALSE())),"")</f>
        <v>抗菌薬</v>
      </c>
      <c r="L6662" s="17"/>
      <c r="M6662" s="16" t="n">
        <f aca="false">IF($K6662="","",IF($L6662&lt;&gt;"",$L6662,VLOOKUP($C6662,薬効分類マスタ!$A$2:$F$180,6,FALSE())))</f>
        <v>3</v>
      </c>
      <c r="N6662" s="0" t="str">
        <f aca="false">ASC(G6662)</f>
        <v>ﾉﾙﾌﾛｷｻｼﾝ錠200mg｢ﾂﾙﾊﾗ｣</v>
      </c>
      <c r="O6662" s="0" t="str">
        <f aca="false">ASC(E6662)</f>
        <v>ﾉﾙﾌﾛｷｻｼﾝ</v>
      </c>
      <c r="P6662" s="16" t="n">
        <f aca="false">N(P6661)+IF($C6662=検索!$B$49,1,0)</f>
        <v>0</v>
      </c>
    </row>
    <row r="6663" customFormat="false" ht="15" hidden="false" customHeight="false" outlineLevel="0" collapsed="false">
      <c r="A6663" s="16" t="s">
        <v>221</v>
      </c>
      <c r="B6663" s="0" t="s">
        <v>15262</v>
      </c>
      <c r="C6663" s="0" t="n">
        <v>624</v>
      </c>
      <c r="D6663" s="0" t="str">
        <f aca="false">IFERROR(VLOOKUP($C6663,薬効分類マスタ!$A$2:$B$180,2,FALSE()),"未登録")</f>
        <v>合成抗菌剤</v>
      </c>
      <c r="E6663" s="16" t="s">
        <v>15252</v>
      </c>
      <c r="F6663" s="16" t="s">
        <v>613</v>
      </c>
      <c r="G6663" s="16" t="s">
        <v>15263</v>
      </c>
      <c r="H6663" s="16" t="s">
        <v>385</v>
      </c>
      <c r="I6663" s="0" t="n">
        <v>64.2</v>
      </c>
      <c r="K6663" s="0" t="str">
        <f aca="false">IFERROR(IF(VLOOKUP($C6663,薬効分類マスタ!$A$2:$E$180,5,FALSE())=0,"",VLOOKUP($C6663,薬効分類マスタ!$A$2:$E$180,5,FALSE())),"")</f>
        <v>抗菌薬</v>
      </c>
      <c r="L6663" s="17"/>
      <c r="M6663" s="16" t="n">
        <f aca="false">IF($K6663="","",IF($L6663&lt;&gt;"",$L6663,VLOOKUP($C6663,薬効分類マスタ!$A$2:$F$180,6,FALSE())))</f>
        <v>3</v>
      </c>
      <c r="N6663" s="0" t="str">
        <f aca="false">ASC(G6663)</f>
        <v>ﾉﾙﾌﾛｷｻｼﾝ錠200mg｢ｻﾜｲ｣</v>
      </c>
      <c r="O6663" s="0" t="str">
        <f aca="false">ASC(E6663)</f>
        <v>ﾉﾙﾌﾛｷｻｼﾝ</v>
      </c>
      <c r="P6663" s="16" t="n">
        <f aca="false">N(P6662)+IF($C6663=検索!$B$49,1,0)</f>
        <v>0</v>
      </c>
    </row>
    <row r="6664" customFormat="false" ht="15" hidden="false" customHeight="false" outlineLevel="0" collapsed="false">
      <c r="A6664" s="16" t="s">
        <v>221</v>
      </c>
      <c r="B6664" s="0" t="s">
        <v>15264</v>
      </c>
      <c r="C6664" s="0" t="n">
        <v>624</v>
      </c>
      <c r="D6664" s="0" t="str">
        <f aca="false">IFERROR(VLOOKUP($C6664,薬効分類マスタ!$A$2:$B$180,2,FALSE()),"未登録")</f>
        <v>合成抗菌剤</v>
      </c>
      <c r="E6664" s="16" t="s">
        <v>15252</v>
      </c>
      <c r="F6664" s="16" t="s">
        <v>411</v>
      </c>
      <c r="G6664" s="16" t="s">
        <v>15265</v>
      </c>
      <c r="H6664" s="16" t="s">
        <v>6670</v>
      </c>
      <c r="I6664" s="0" t="n">
        <v>67.1</v>
      </c>
      <c r="J6664" s="16" t="s">
        <v>232</v>
      </c>
      <c r="K6664" s="0" t="str">
        <f aca="false">IFERROR(IF(VLOOKUP($C6664,薬効分類マスタ!$A$2:$E$180,5,FALSE())=0,"",VLOOKUP($C6664,薬効分類マスタ!$A$2:$E$180,5,FALSE())),"")</f>
        <v>抗菌薬</v>
      </c>
      <c r="L6664" s="17"/>
      <c r="M6664" s="16" t="n">
        <f aca="false">IF($K6664="","",IF($L6664&lt;&gt;"",$L6664,VLOOKUP($C6664,薬効分類マスタ!$A$2:$F$180,6,FALSE())))</f>
        <v>3</v>
      </c>
      <c r="N6664" s="0" t="str">
        <f aca="false">ASC(G6664)</f>
        <v>小児用ﾊﾞｸｼﾀﾞｰﾙ錠50mg</v>
      </c>
      <c r="O6664" s="0" t="str">
        <f aca="false">ASC(E6664)</f>
        <v>ﾉﾙﾌﾛｷｻｼﾝ</v>
      </c>
      <c r="P6664" s="16" t="n">
        <f aca="false">N(P6663)+IF($C6664=検索!$B$49,1,0)</f>
        <v>0</v>
      </c>
    </row>
    <row r="6665" customFormat="false" ht="15" hidden="false" customHeight="false" outlineLevel="0" collapsed="false">
      <c r="A6665" s="16" t="s">
        <v>221</v>
      </c>
      <c r="B6665" s="0" t="s">
        <v>15266</v>
      </c>
      <c r="C6665" s="0" t="n">
        <v>624</v>
      </c>
      <c r="D6665" s="0" t="str">
        <f aca="false">IFERROR(VLOOKUP($C6665,薬効分類マスタ!$A$2:$B$180,2,FALSE()),"未登録")</f>
        <v>合成抗菌剤</v>
      </c>
      <c r="E6665" s="16" t="s">
        <v>15267</v>
      </c>
      <c r="F6665" s="16" t="s">
        <v>627</v>
      </c>
      <c r="G6665" s="16" t="s">
        <v>15268</v>
      </c>
      <c r="H6665" s="16" t="s">
        <v>385</v>
      </c>
      <c r="I6665" s="0" t="n">
        <v>82.8</v>
      </c>
      <c r="K6665" s="0" t="str">
        <f aca="false">IFERROR(IF(VLOOKUP($C6665,薬効分類マスタ!$A$2:$E$180,5,FALSE())=0,"",VLOOKUP($C6665,薬効分類マスタ!$A$2:$E$180,5,FALSE())),"")</f>
        <v>抗菌薬</v>
      </c>
      <c r="L6665" s="17"/>
      <c r="M6665" s="16" t="n">
        <f aca="false">IF($K6665="","",IF($L6665&lt;&gt;"",$L6665,VLOOKUP($C6665,薬効分類マスタ!$A$2:$F$180,6,FALSE())))</f>
        <v>3</v>
      </c>
      <c r="N6665" s="0" t="str">
        <f aca="false">ASC(G6665)</f>
        <v>ｵﾌﾛｷｻｼﾝ錠100mg｢ｻﾜｲ｣</v>
      </c>
      <c r="O6665" s="0" t="str">
        <f aca="false">ASC(E6665)</f>
        <v>ｵﾌﾛｷｻｼﾝ</v>
      </c>
      <c r="P6665" s="16" t="n">
        <f aca="false">N(P6664)+IF($C6665=検索!$B$49,1,0)</f>
        <v>0</v>
      </c>
    </row>
    <row r="6666" customFormat="false" ht="15" hidden="false" customHeight="false" outlineLevel="0" collapsed="false">
      <c r="A6666" s="16" t="s">
        <v>221</v>
      </c>
      <c r="B6666" s="0" t="s">
        <v>15269</v>
      </c>
      <c r="C6666" s="0" t="n">
        <v>624</v>
      </c>
      <c r="D6666" s="0" t="str">
        <f aca="false">IFERROR(VLOOKUP($C6666,薬効分類マスタ!$A$2:$B$180,2,FALSE()),"未登録")</f>
        <v>合成抗菌剤</v>
      </c>
      <c r="E6666" s="16" t="s">
        <v>15267</v>
      </c>
      <c r="F6666" s="16" t="s">
        <v>627</v>
      </c>
      <c r="G6666" s="16" t="s">
        <v>15270</v>
      </c>
      <c r="H6666" s="16" t="s">
        <v>347</v>
      </c>
      <c r="I6666" s="0" t="n">
        <v>65.9</v>
      </c>
      <c r="K6666" s="0" t="str">
        <f aca="false">IFERROR(IF(VLOOKUP($C6666,薬効分類マスタ!$A$2:$E$180,5,FALSE())=0,"",VLOOKUP($C6666,薬効分類マスタ!$A$2:$E$180,5,FALSE())),"")</f>
        <v>抗菌薬</v>
      </c>
      <c r="L6666" s="17"/>
      <c r="M6666" s="16" t="n">
        <f aca="false">IF($K6666="","",IF($L6666&lt;&gt;"",$L6666,VLOOKUP($C6666,薬効分類マスタ!$A$2:$F$180,6,FALSE())))</f>
        <v>3</v>
      </c>
      <c r="N6666" s="0" t="str">
        <f aca="false">ASC(G6666)</f>
        <v>ｵﾌﾛｷｻｼﾝ錠100mg｢ﾂﾙﾊﾗ｣</v>
      </c>
      <c r="O6666" s="0" t="str">
        <f aca="false">ASC(E6666)</f>
        <v>ｵﾌﾛｷｻｼﾝ</v>
      </c>
      <c r="P6666" s="16" t="n">
        <f aca="false">N(P6665)+IF($C6666=検索!$B$49,1,0)</f>
        <v>0</v>
      </c>
    </row>
    <row r="6667" customFormat="false" ht="15" hidden="false" customHeight="false" outlineLevel="0" collapsed="false">
      <c r="A6667" s="16" t="s">
        <v>221</v>
      </c>
      <c r="B6667" s="0" t="s">
        <v>15271</v>
      </c>
      <c r="C6667" s="0" t="n">
        <v>624</v>
      </c>
      <c r="D6667" s="0" t="str">
        <f aca="false">IFERROR(VLOOKUP($C6667,薬効分類マスタ!$A$2:$B$180,2,FALSE()),"未登録")</f>
        <v>合成抗菌剤</v>
      </c>
      <c r="E6667" s="16" t="s">
        <v>15267</v>
      </c>
      <c r="F6667" s="16" t="s">
        <v>627</v>
      </c>
      <c r="G6667" s="16" t="s">
        <v>15272</v>
      </c>
      <c r="H6667" s="16" t="s">
        <v>309</v>
      </c>
      <c r="I6667" s="0" t="n">
        <v>82.8</v>
      </c>
      <c r="J6667" s="16" t="s">
        <v>232</v>
      </c>
      <c r="K6667" s="0" t="str">
        <f aca="false">IFERROR(IF(VLOOKUP($C6667,薬効分類マスタ!$A$2:$E$180,5,FALSE())=0,"",VLOOKUP($C6667,薬効分類マスタ!$A$2:$E$180,5,FALSE())),"")</f>
        <v>抗菌薬</v>
      </c>
      <c r="L6667" s="17"/>
      <c r="M6667" s="16" t="n">
        <f aca="false">IF($K6667="","",IF($L6667&lt;&gt;"",$L6667,VLOOKUP($C6667,薬効分類マスタ!$A$2:$F$180,6,FALSE())))</f>
        <v>3</v>
      </c>
      <c r="N6667" s="0" t="str">
        <f aca="false">ASC(G6667)</f>
        <v>ﾀﾘﾋﾞｯﾄﾞ錠100mg</v>
      </c>
      <c r="O6667" s="0" t="str">
        <f aca="false">ASC(E6667)</f>
        <v>ｵﾌﾛｷｻｼﾝ</v>
      </c>
      <c r="P6667" s="16" t="n">
        <f aca="false">N(P6666)+IF($C6667=検索!$B$49,1,0)</f>
        <v>0</v>
      </c>
    </row>
    <row r="6668" customFormat="false" ht="15" hidden="false" customHeight="false" outlineLevel="0" collapsed="false">
      <c r="A6668" s="16" t="s">
        <v>221</v>
      </c>
      <c r="B6668" s="0" t="s">
        <v>15273</v>
      </c>
      <c r="C6668" s="0" t="n">
        <v>624</v>
      </c>
      <c r="D6668" s="0" t="str">
        <f aca="false">IFERROR(VLOOKUP($C6668,薬効分類マスタ!$A$2:$B$180,2,FALSE()),"未登録")</f>
        <v>合成抗菌剤</v>
      </c>
      <c r="E6668" s="16" t="s">
        <v>15274</v>
      </c>
      <c r="F6668" s="16" t="s">
        <v>627</v>
      </c>
      <c r="G6668" s="16" t="s">
        <v>15275</v>
      </c>
      <c r="H6668" s="16" t="s">
        <v>3803</v>
      </c>
      <c r="I6668" s="0" t="n">
        <v>20.1</v>
      </c>
      <c r="J6668" s="16" t="s">
        <v>232</v>
      </c>
      <c r="K6668" s="0" t="str">
        <f aca="false">IFERROR(IF(VLOOKUP($C6668,薬効分類マスタ!$A$2:$E$180,5,FALSE())=0,"",VLOOKUP($C6668,薬効分類マスタ!$A$2:$E$180,5,FALSE())),"")</f>
        <v>抗菌薬</v>
      </c>
      <c r="L6668" s="17"/>
      <c r="M6668" s="16" t="n">
        <f aca="false">IF($K6668="","",IF($L6668&lt;&gt;"",$L6668,VLOOKUP($C6668,薬効分類マスタ!$A$2:$F$180,6,FALSE())))</f>
        <v>3</v>
      </c>
      <c r="N6668" s="0" t="str">
        <f aca="false">ASC(G6668)</f>
        <v>ｼﾌﾟﾛｷｻﾝ錠100mg</v>
      </c>
      <c r="O6668" s="0" t="str">
        <f aca="false">ASC(E6668)</f>
        <v>ｼﾌﾟﾛﾌﾛｷｻｼﾝ塩酸塩</v>
      </c>
      <c r="P6668" s="16" t="n">
        <f aca="false">N(P6667)+IF($C6668=検索!$B$49,1,0)</f>
        <v>0</v>
      </c>
    </row>
    <row r="6669" customFormat="false" ht="15" hidden="false" customHeight="false" outlineLevel="0" collapsed="false">
      <c r="A6669" s="16" t="s">
        <v>221</v>
      </c>
      <c r="B6669" s="0" t="s">
        <v>15276</v>
      </c>
      <c r="C6669" s="0" t="n">
        <v>624</v>
      </c>
      <c r="D6669" s="0" t="str">
        <f aca="false">IFERROR(VLOOKUP($C6669,薬効分類マスタ!$A$2:$B$180,2,FALSE()),"未登録")</f>
        <v>合成抗菌剤</v>
      </c>
      <c r="E6669" s="16" t="s">
        <v>15274</v>
      </c>
      <c r="F6669" s="16" t="s">
        <v>613</v>
      </c>
      <c r="G6669" s="16" t="s">
        <v>15277</v>
      </c>
      <c r="H6669" s="16" t="s">
        <v>3803</v>
      </c>
      <c r="I6669" s="0" t="n">
        <v>24.5</v>
      </c>
      <c r="J6669" s="16" t="s">
        <v>232</v>
      </c>
      <c r="K6669" s="0" t="str">
        <f aca="false">IFERROR(IF(VLOOKUP($C6669,薬効分類マスタ!$A$2:$E$180,5,FALSE())=0,"",VLOOKUP($C6669,薬効分類マスタ!$A$2:$E$180,5,FALSE())),"")</f>
        <v>抗菌薬</v>
      </c>
      <c r="L6669" s="17"/>
      <c r="M6669" s="16" t="n">
        <f aca="false">IF($K6669="","",IF($L6669&lt;&gt;"",$L6669,VLOOKUP($C6669,薬効分類マスタ!$A$2:$F$180,6,FALSE())))</f>
        <v>3</v>
      </c>
      <c r="N6669" s="0" t="str">
        <f aca="false">ASC(G6669)</f>
        <v>ｼﾌﾟﾛｷｻﾝ錠200mg</v>
      </c>
      <c r="O6669" s="0" t="str">
        <f aca="false">ASC(E6669)</f>
        <v>ｼﾌﾟﾛﾌﾛｷｻｼﾝ塩酸塩</v>
      </c>
      <c r="P6669" s="16" t="n">
        <f aca="false">N(P6668)+IF($C6669=検索!$B$49,1,0)</f>
        <v>0</v>
      </c>
    </row>
    <row r="6670" customFormat="false" ht="15" hidden="false" customHeight="false" outlineLevel="0" collapsed="false">
      <c r="A6670" s="16" t="s">
        <v>221</v>
      </c>
      <c r="B6670" s="0" t="s">
        <v>15278</v>
      </c>
      <c r="C6670" s="0" t="n">
        <v>624</v>
      </c>
      <c r="D6670" s="0" t="str">
        <f aca="false">IFERROR(VLOOKUP($C6670,薬効分類マスタ!$A$2:$B$180,2,FALSE()),"未登録")</f>
        <v>合成抗菌剤</v>
      </c>
      <c r="E6670" s="16" t="s">
        <v>15279</v>
      </c>
      <c r="F6670" s="16" t="s">
        <v>15280</v>
      </c>
      <c r="G6670" s="16" t="s">
        <v>15281</v>
      </c>
      <c r="H6670" s="16" t="s">
        <v>2960</v>
      </c>
      <c r="I6670" s="0" t="n">
        <v>256.5</v>
      </c>
      <c r="J6670" s="16" t="s">
        <v>232</v>
      </c>
      <c r="K6670" s="0" t="str">
        <f aca="false">IFERROR(IF(VLOOKUP($C6670,薬効分類マスタ!$A$2:$E$180,5,FALSE())=0,"",VLOOKUP($C6670,薬効分類マスタ!$A$2:$E$180,5,FALSE())),"")</f>
        <v>抗菌薬</v>
      </c>
      <c r="L6670" s="17"/>
      <c r="M6670" s="16" t="n">
        <f aca="false">IF($K6670="","",IF($L6670&lt;&gt;"",$L6670,VLOOKUP($C6670,薬効分類マスタ!$A$2:$F$180,6,FALSE())))</f>
        <v>3</v>
      </c>
      <c r="N6670" s="0" t="str">
        <f aca="false">ASC(G6670)</f>
        <v>ｵｾﾞｯｸｽ細粒小児用15%</v>
      </c>
      <c r="O6670" s="0" t="str">
        <f aca="false">ASC(E6670)</f>
        <v>ﾄｽﾌﾛｷｻｼﾝﾄｼﾙ酸塩水和物</v>
      </c>
      <c r="P6670" s="16" t="n">
        <f aca="false">N(P6669)+IF($C6670=検索!$B$49,1,0)</f>
        <v>0</v>
      </c>
    </row>
    <row r="6671" customFormat="false" ht="15" hidden="false" customHeight="false" outlineLevel="0" collapsed="false">
      <c r="A6671" s="16" t="s">
        <v>221</v>
      </c>
      <c r="B6671" s="0" t="s">
        <v>15282</v>
      </c>
      <c r="C6671" s="0" t="n">
        <v>624</v>
      </c>
      <c r="D6671" s="0" t="str">
        <f aca="false">IFERROR(VLOOKUP($C6671,薬効分類マスタ!$A$2:$B$180,2,FALSE()),"未登録")</f>
        <v>合成抗菌剤</v>
      </c>
      <c r="E6671" s="16" t="s">
        <v>15279</v>
      </c>
      <c r="F6671" s="16" t="s">
        <v>15280</v>
      </c>
      <c r="G6671" s="16" t="s">
        <v>15283</v>
      </c>
      <c r="H6671" s="16" t="s">
        <v>557</v>
      </c>
      <c r="I6671" s="0" t="n">
        <v>102.6</v>
      </c>
      <c r="J6671" s="16" t="s">
        <v>239</v>
      </c>
      <c r="K6671" s="0" t="str">
        <f aca="false">IFERROR(IF(VLOOKUP($C6671,薬効分類マスタ!$A$2:$E$180,5,FALSE())=0,"",VLOOKUP($C6671,薬効分類マスタ!$A$2:$E$180,5,FALSE())),"")</f>
        <v>抗菌薬</v>
      </c>
      <c r="L6671" s="17"/>
      <c r="M6671" s="16" t="n">
        <f aca="false">IF($K6671="","",IF($L6671&lt;&gt;"",$L6671,VLOOKUP($C6671,薬効分類マスタ!$A$2:$F$180,6,FALSE())))</f>
        <v>3</v>
      </c>
      <c r="N6671" s="0" t="str">
        <f aca="false">ASC(G6671)</f>
        <v>ﾄｽﾌﾛｷｻｼﾝﾄｼﾙ酸塩細粒小児用15%｢ﾀｶﾀ｣</v>
      </c>
      <c r="O6671" s="0" t="str">
        <f aca="false">ASC(E6671)</f>
        <v>ﾄｽﾌﾛｷｻｼﾝﾄｼﾙ酸塩水和物</v>
      </c>
      <c r="P6671" s="16" t="n">
        <f aca="false">N(P6670)+IF($C6671=検索!$B$49,1,0)</f>
        <v>0</v>
      </c>
    </row>
    <row r="6672" customFormat="false" ht="15" hidden="false" customHeight="false" outlineLevel="0" collapsed="false">
      <c r="A6672" s="16" t="s">
        <v>221</v>
      </c>
      <c r="B6672" s="0" t="s">
        <v>15284</v>
      </c>
      <c r="C6672" s="0" t="n">
        <v>624</v>
      </c>
      <c r="D6672" s="0" t="str">
        <f aca="false">IFERROR(VLOOKUP($C6672,薬効分類マスタ!$A$2:$B$180,2,FALSE()),"未登録")</f>
        <v>合成抗菌剤</v>
      </c>
      <c r="E6672" s="16" t="s">
        <v>15279</v>
      </c>
      <c r="F6672" s="16" t="s">
        <v>15280</v>
      </c>
      <c r="G6672" s="16" t="s">
        <v>15285</v>
      </c>
      <c r="H6672" s="16" t="s">
        <v>533</v>
      </c>
      <c r="I6672" s="0" t="n">
        <v>102.6</v>
      </c>
      <c r="J6672" s="16" t="s">
        <v>239</v>
      </c>
      <c r="K6672" s="0" t="str">
        <f aca="false">IFERROR(IF(VLOOKUP($C6672,薬効分類マスタ!$A$2:$E$180,5,FALSE())=0,"",VLOOKUP($C6672,薬効分類マスタ!$A$2:$E$180,5,FALSE())),"")</f>
        <v>抗菌薬</v>
      </c>
      <c r="L6672" s="17"/>
      <c r="M6672" s="16" t="n">
        <f aca="false">IF($K6672="","",IF($L6672&lt;&gt;"",$L6672,VLOOKUP($C6672,薬効分類マスタ!$A$2:$F$180,6,FALSE())))</f>
        <v>3</v>
      </c>
      <c r="N6672" s="0" t="str">
        <f aca="false">ASC(G6672)</f>
        <v>ﾄｽﾌﾛｷｻｼﾝﾄｼﾙ酸塩細粒小児用15%｢ﾄｰﾜ｣</v>
      </c>
      <c r="O6672" s="0" t="str">
        <f aca="false">ASC(E6672)</f>
        <v>ﾄｽﾌﾛｷｻｼﾝﾄｼﾙ酸塩水和物</v>
      </c>
      <c r="P6672" s="16" t="n">
        <f aca="false">N(P6671)+IF($C6672=検索!$B$49,1,0)</f>
        <v>0</v>
      </c>
    </row>
    <row r="6673" customFormat="false" ht="15" hidden="false" customHeight="false" outlineLevel="0" collapsed="false">
      <c r="A6673" s="16" t="s">
        <v>221</v>
      </c>
      <c r="B6673" s="0" t="s">
        <v>15286</v>
      </c>
      <c r="C6673" s="0" t="n">
        <v>624</v>
      </c>
      <c r="D6673" s="0" t="str">
        <f aca="false">IFERROR(VLOOKUP($C6673,薬効分類マスタ!$A$2:$B$180,2,FALSE()),"未登録")</f>
        <v>合成抗菌剤</v>
      </c>
      <c r="E6673" s="16" t="s">
        <v>15279</v>
      </c>
      <c r="F6673" s="16" t="s">
        <v>15280</v>
      </c>
      <c r="G6673" s="16" t="s">
        <v>15287</v>
      </c>
      <c r="H6673" s="16" t="s">
        <v>428</v>
      </c>
      <c r="I6673" s="0" t="n">
        <v>102.6</v>
      </c>
      <c r="J6673" s="16" t="s">
        <v>239</v>
      </c>
      <c r="K6673" s="0" t="str">
        <f aca="false">IFERROR(IF(VLOOKUP($C6673,薬効分類マスタ!$A$2:$E$180,5,FALSE())=0,"",VLOOKUP($C6673,薬効分類マスタ!$A$2:$E$180,5,FALSE())),"")</f>
        <v>抗菌薬</v>
      </c>
      <c r="L6673" s="17"/>
      <c r="M6673" s="16" t="n">
        <f aca="false">IF($K6673="","",IF($L6673&lt;&gt;"",$L6673,VLOOKUP($C6673,薬効分類マスタ!$A$2:$F$180,6,FALSE())))</f>
        <v>3</v>
      </c>
      <c r="N6673" s="0" t="str">
        <f aca="false">ASC(G6673)</f>
        <v>ﾄｽﾌﾛｷｻｼﾝﾄｼﾙ酸塩小児用細粒15%｢明治｣</v>
      </c>
      <c r="O6673" s="0" t="str">
        <f aca="false">ASC(E6673)</f>
        <v>ﾄｽﾌﾛｷｻｼﾝﾄｼﾙ酸塩水和物</v>
      </c>
      <c r="P6673" s="16" t="n">
        <f aca="false">N(P6672)+IF($C6673=検索!$B$49,1,0)</f>
        <v>0</v>
      </c>
    </row>
    <row r="6674" customFormat="false" ht="15" hidden="false" customHeight="false" outlineLevel="0" collapsed="false">
      <c r="A6674" s="16" t="s">
        <v>221</v>
      </c>
      <c r="B6674" s="0" t="s">
        <v>15288</v>
      </c>
      <c r="C6674" s="0" t="n">
        <v>624</v>
      </c>
      <c r="D6674" s="0" t="str">
        <f aca="false">IFERROR(VLOOKUP($C6674,薬効分類マスタ!$A$2:$B$180,2,FALSE()),"未登録")</f>
        <v>合成抗菌剤</v>
      </c>
      <c r="E6674" s="16" t="s">
        <v>15279</v>
      </c>
      <c r="F6674" s="16" t="s">
        <v>15280</v>
      </c>
      <c r="G6674" s="16" t="s">
        <v>15289</v>
      </c>
      <c r="H6674" s="16" t="s">
        <v>1067</v>
      </c>
      <c r="I6674" s="0" t="n">
        <v>102.6</v>
      </c>
      <c r="J6674" s="16" t="s">
        <v>239</v>
      </c>
      <c r="K6674" s="0" t="str">
        <f aca="false">IFERROR(IF(VLOOKUP($C6674,薬効分類マスタ!$A$2:$E$180,5,FALSE())=0,"",VLOOKUP($C6674,薬効分類マスタ!$A$2:$E$180,5,FALSE())),"")</f>
        <v>抗菌薬</v>
      </c>
      <c r="L6674" s="17"/>
      <c r="M6674" s="16" t="n">
        <f aca="false">IF($K6674="","",IF($L6674&lt;&gt;"",$L6674,VLOOKUP($C6674,薬効分類マスタ!$A$2:$F$180,6,FALSE())))</f>
        <v>3</v>
      </c>
      <c r="N6674" s="0" t="str">
        <f aca="false">ASC(G6674)</f>
        <v>ﾄｽﾌﾛｷｻｼﾝﾄｼﾙ酸塩細粒小児用15%｢TCK｣</v>
      </c>
      <c r="O6674" s="0" t="str">
        <f aca="false">ASC(E6674)</f>
        <v>ﾄｽﾌﾛｷｻｼﾝﾄｼﾙ酸塩水和物</v>
      </c>
      <c r="P6674" s="16" t="n">
        <f aca="false">N(P6673)+IF($C6674=検索!$B$49,1,0)</f>
        <v>0</v>
      </c>
    </row>
    <row r="6675" customFormat="false" ht="15" hidden="false" customHeight="false" outlineLevel="0" collapsed="false">
      <c r="A6675" s="16" t="s">
        <v>221</v>
      </c>
      <c r="B6675" s="0" t="s">
        <v>15290</v>
      </c>
      <c r="C6675" s="0" t="n">
        <v>624</v>
      </c>
      <c r="D6675" s="0" t="str">
        <f aca="false">IFERROR(VLOOKUP($C6675,薬効分類マスタ!$A$2:$B$180,2,FALSE()),"未登録")</f>
        <v>合成抗菌剤</v>
      </c>
      <c r="E6675" s="16" t="s">
        <v>15279</v>
      </c>
      <c r="F6675" s="16" t="s">
        <v>2117</v>
      </c>
      <c r="G6675" s="16" t="s">
        <v>15291</v>
      </c>
      <c r="I6675" s="0" t="n">
        <v>23.2</v>
      </c>
      <c r="K6675" s="0" t="str">
        <f aca="false">IFERROR(IF(VLOOKUP($C6675,薬効分類マスタ!$A$2:$E$180,5,FALSE())=0,"",VLOOKUP($C6675,薬効分類マスタ!$A$2:$E$180,5,FALSE())),"")</f>
        <v>抗菌薬</v>
      </c>
      <c r="L6675" s="17"/>
      <c r="M6675" s="16" t="n">
        <f aca="false">IF($K6675="","",IF($L6675&lt;&gt;"",$L6675,VLOOKUP($C6675,薬効分類マスタ!$A$2:$F$180,6,FALSE())))</f>
        <v>3</v>
      </c>
      <c r="N6675" s="0" t="str">
        <f aca="false">ASC(G6675)</f>
        <v>ﾄｽﾌﾛｷｻｼﾝﾄｼﾙ酸塩75mg錠</v>
      </c>
      <c r="O6675" s="0" t="str">
        <f aca="false">ASC(E6675)</f>
        <v>ﾄｽﾌﾛｷｻｼﾝﾄｼﾙ酸塩水和物</v>
      </c>
      <c r="P6675" s="16" t="n">
        <f aca="false">N(P6674)+IF($C6675=検索!$B$49,1,0)</f>
        <v>0</v>
      </c>
    </row>
    <row r="6676" customFormat="false" ht="15" hidden="false" customHeight="false" outlineLevel="0" collapsed="false">
      <c r="A6676" s="16" t="s">
        <v>221</v>
      </c>
      <c r="B6676" s="0" t="s">
        <v>15292</v>
      </c>
      <c r="C6676" s="0" t="n">
        <v>624</v>
      </c>
      <c r="D6676" s="0" t="str">
        <f aca="false">IFERROR(VLOOKUP($C6676,薬効分類マスタ!$A$2:$B$180,2,FALSE()),"未登録")</f>
        <v>合成抗菌剤</v>
      </c>
      <c r="E6676" s="16" t="s">
        <v>15279</v>
      </c>
      <c r="F6676" s="16" t="s">
        <v>2117</v>
      </c>
      <c r="G6676" s="16" t="s">
        <v>15293</v>
      </c>
      <c r="H6676" s="16" t="s">
        <v>385</v>
      </c>
      <c r="I6676" s="0" t="n">
        <v>37.8</v>
      </c>
      <c r="K6676" s="0" t="str">
        <f aca="false">IFERROR(IF(VLOOKUP($C6676,薬効分類マスタ!$A$2:$E$180,5,FALSE())=0,"",VLOOKUP($C6676,薬効分類マスタ!$A$2:$E$180,5,FALSE())),"")</f>
        <v>抗菌薬</v>
      </c>
      <c r="L6676" s="17"/>
      <c r="M6676" s="16" t="n">
        <f aca="false">IF($K6676="","",IF($L6676&lt;&gt;"",$L6676,VLOOKUP($C6676,薬効分類マスタ!$A$2:$F$180,6,FALSE())))</f>
        <v>3</v>
      </c>
      <c r="N6676" s="0" t="str">
        <f aca="false">ASC(G6676)</f>
        <v>ﾄｽﾌﾛｷｻｼﾝﾄｼﾙ酸塩錠75mg｢ｻﾜｲ｣</v>
      </c>
      <c r="O6676" s="0" t="str">
        <f aca="false">ASC(E6676)</f>
        <v>ﾄｽﾌﾛｷｻｼﾝﾄｼﾙ酸塩水和物</v>
      </c>
      <c r="P6676" s="16" t="n">
        <f aca="false">N(P6675)+IF($C6676=検索!$B$49,1,0)</f>
        <v>0</v>
      </c>
    </row>
    <row r="6677" customFormat="false" ht="15" hidden="false" customHeight="false" outlineLevel="0" collapsed="false">
      <c r="A6677" s="16" t="s">
        <v>221</v>
      </c>
      <c r="B6677" s="0" t="s">
        <v>15294</v>
      </c>
      <c r="C6677" s="0" t="n">
        <v>624</v>
      </c>
      <c r="D6677" s="0" t="str">
        <f aca="false">IFERROR(VLOOKUP($C6677,薬効分類マスタ!$A$2:$B$180,2,FALSE()),"未登録")</f>
        <v>合成抗菌剤</v>
      </c>
      <c r="E6677" s="16" t="s">
        <v>15279</v>
      </c>
      <c r="F6677" s="16" t="s">
        <v>1338</v>
      </c>
      <c r="G6677" s="16" t="s">
        <v>15295</v>
      </c>
      <c r="I6677" s="0" t="n">
        <v>22</v>
      </c>
      <c r="K6677" s="0" t="str">
        <f aca="false">IFERROR(IF(VLOOKUP($C6677,薬効分類マスタ!$A$2:$E$180,5,FALSE())=0,"",VLOOKUP($C6677,薬効分類マスタ!$A$2:$E$180,5,FALSE())),"")</f>
        <v>抗菌薬</v>
      </c>
      <c r="L6677" s="17"/>
      <c r="M6677" s="16" t="n">
        <f aca="false">IF($K6677="","",IF($L6677&lt;&gt;"",$L6677,VLOOKUP($C6677,薬効分類マスタ!$A$2:$F$180,6,FALSE())))</f>
        <v>3</v>
      </c>
      <c r="N6677" s="0" t="str">
        <f aca="false">ASC(G6677)</f>
        <v>ﾄｽﾌﾛｷｻｼﾝﾄｼﾙ酸塩150mg錠</v>
      </c>
      <c r="O6677" s="0" t="str">
        <f aca="false">ASC(E6677)</f>
        <v>ﾄｽﾌﾛｷｻｼﾝﾄｼﾙ酸塩水和物</v>
      </c>
      <c r="P6677" s="16" t="n">
        <f aca="false">N(P6676)+IF($C6677=検索!$B$49,1,0)</f>
        <v>0</v>
      </c>
    </row>
    <row r="6678" customFormat="false" ht="15" hidden="false" customHeight="false" outlineLevel="0" collapsed="false">
      <c r="A6678" s="16" t="s">
        <v>221</v>
      </c>
      <c r="B6678" s="0" t="s">
        <v>15296</v>
      </c>
      <c r="C6678" s="0" t="n">
        <v>624</v>
      </c>
      <c r="D6678" s="0" t="str">
        <f aca="false">IFERROR(VLOOKUP($C6678,薬効分類マスタ!$A$2:$B$180,2,FALSE()),"未登録")</f>
        <v>合成抗菌剤</v>
      </c>
      <c r="E6678" s="16" t="s">
        <v>15279</v>
      </c>
      <c r="F6678" s="16" t="s">
        <v>1338</v>
      </c>
      <c r="G6678" s="16" t="s">
        <v>15297</v>
      </c>
      <c r="H6678" s="16" t="s">
        <v>2960</v>
      </c>
      <c r="I6678" s="0" t="n">
        <v>28.6</v>
      </c>
      <c r="J6678" s="16" t="s">
        <v>232</v>
      </c>
      <c r="K6678" s="0" t="str">
        <f aca="false">IFERROR(IF(VLOOKUP($C6678,薬効分類マスタ!$A$2:$E$180,5,FALSE())=0,"",VLOOKUP($C6678,薬効分類マスタ!$A$2:$E$180,5,FALSE())),"")</f>
        <v>抗菌薬</v>
      </c>
      <c r="L6678" s="17"/>
      <c r="M6678" s="16" t="n">
        <f aca="false">IF($K6678="","",IF($L6678&lt;&gt;"",$L6678,VLOOKUP($C6678,薬効分類マスタ!$A$2:$F$180,6,FALSE())))</f>
        <v>3</v>
      </c>
      <c r="N6678" s="0" t="str">
        <f aca="false">ASC(G6678)</f>
        <v>ｵｾﾞｯｸｽ錠150</v>
      </c>
      <c r="O6678" s="0" t="str">
        <f aca="false">ASC(E6678)</f>
        <v>ﾄｽﾌﾛｷｻｼﾝﾄｼﾙ酸塩水和物</v>
      </c>
      <c r="P6678" s="16" t="n">
        <f aca="false">N(P6677)+IF($C6678=検索!$B$49,1,0)</f>
        <v>0</v>
      </c>
    </row>
    <row r="6679" customFormat="false" ht="15" hidden="false" customHeight="false" outlineLevel="0" collapsed="false">
      <c r="A6679" s="16" t="s">
        <v>221</v>
      </c>
      <c r="B6679" s="0" t="s">
        <v>15298</v>
      </c>
      <c r="C6679" s="0" t="n">
        <v>624</v>
      </c>
      <c r="D6679" s="0" t="str">
        <f aca="false">IFERROR(VLOOKUP($C6679,薬効分類マスタ!$A$2:$B$180,2,FALSE()),"未登録")</f>
        <v>合成抗菌剤</v>
      </c>
      <c r="E6679" s="16" t="s">
        <v>15279</v>
      </c>
      <c r="F6679" s="16" t="s">
        <v>1338</v>
      </c>
      <c r="G6679" s="16" t="s">
        <v>15299</v>
      </c>
      <c r="H6679" s="16" t="s">
        <v>385</v>
      </c>
      <c r="I6679" s="0" t="n">
        <v>28.6</v>
      </c>
      <c r="K6679" s="0" t="str">
        <f aca="false">IFERROR(IF(VLOOKUP($C6679,薬効分類マスタ!$A$2:$E$180,5,FALSE())=0,"",VLOOKUP($C6679,薬効分類マスタ!$A$2:$E$180,5,FALSE())),"")</f>
        <v>抗菌薬</v>
      </c>
      <c r="L6679" s="17"/>
      <c r="M6679" s="16" t="n">
        <f aca="false">IF($K6679="","",IF($L6679&lt;&gt;"",$L6679,VLOOKUP($C6679,薬効分類マスタ!$A$2:$F$180,6,FALSE())))</f>
        <v>3</v>
      </c>
      <c r="N6679" s="0" t="str">
        <f aca="false">ASC(G6679)</f>
        <v>ﾄｽﾌﾛｷｻｼﾝﾄｼﾙ酸塩錠150mg｢ｻﾜｲ｣</v>
      </c>
      <c r="O6679" s="0" t="str">
        <f aca="false">ASC(E6679)</f>
        <v>ﾄｽﾌﾛｷｻｼﾝﾄｼﾙ酸塩水和物</v>
      </c>
      <c r="P6679" s="16" t="n">
        <f aca="false">N(P6678)+IF($C6679=検索!$B$49,1,0)</f>
        <v>0</v>
      </c>
    </row>
    <row r="6680" customFormat="false" ht="15" hidden="false" customHeight="false" outlineLevel="0" collapsed="false">
      <c r="A6680" s="16" t="s">
        <v>221</v>
      </c>
      <c r="B6680" s="0" t="s">
        <v>15300</v>
      </c>
      <c r="C6680" s="0" t="n">
        <v>624</v>
      </c>
      <c r="D6680" s="0" t="str">
        <f aca="false">IFERROR(VLOOKUP($C6680,薬効分類マスタ!$A$2:$B$180,2,FALSE()),"未登録")</f>
        <v>合成抗菌剤</v>
      </c>
      <c r="E6680" s="16" t="s">
        <v>15279</v>
      </c>
      <c r="F6680" s="16" t="s">
        <v>1185</v>
      </c>
      <c r="G6680" s="16" t="s">
        <v>15301</v>
      </c>
      <c r="H6680" s="16" t="s">
        <v>2960</v>
      </c>
      <c r="I6680" s="0" t="n">
        <v>91.1</v>
      </c>
      <c r="J6680" s="16" t="s">
        <v>232</v>
      </c>
      <c r="K6680" s="0" t="str">
        <f aca="false">IFERROR(IF(VLOOKUP($C6680,薬効分類マスタ!$A$2:$E$180,5,FALSE())=0,"",VLOOKUP($C6680,薬効分類マスタ!$A$2:$E$180,5,FALSE())),"")</f>
        <v>抗菌薬</v>
      </c>
      <c r="L6680" s="17"/>
      <c r="M6680" s="16" t="n">
        <f aca="false">IF($K6680="","",IF($L6680&lt;&gt;"",$L6680,VLOOKUP($C6680,薬効分類マスタ!$A$2:$F$180,6,FALSE())))</f>
        <v>3</v>
      </c>
      <c r="N6680" s="0" t="str">
        <f aca="false">ASC(G6680)</f>
        <v>ｵｾﾞｯｸｽ錠小児用60mg</v>
      </c>
      <c r="O6680" s="0" t="str">
        <f aca="false">ASC(E6680)</f>
        <v>ﾄｽﾌﾛｷｻｼﾝﾄｼﾙ酸塩水和物</v>
      </c>
      <c r="P6680" s="16" t="n">
        <f aca="false">N(P6679)+IF($C6680=検索!$B$49,1,0)</f>
        <v>0</v>
      </c>
    </row>
    <row r="6681" customFormat="false" ht="15" hidden="false" customHeight="false" outlineLevel="0" collapsed="false">
      <c r="A6681" s="16" t="s">
        <v>221</v>
      </c>
      <c r="B6681" s="0" t="s">
        <v>15302</v>
      </c>
      <c r="C6681" s="0" t="n">
        <v>624</v>
      </c>
      <c r="D6681" s="0" t="str">
        <f aca="false">IFERROR(VLOOKUP($C6681,薬効分類マスタ!$A$2:$B$180,2,FALSE()),"未登録")</f>
        <v>合成抗菌剤</v>
      </c>
      <c r="E6681" s="16" t="s">
        <v>15303</v>
      </c>
      <c r="F6681" s="16" t="s">
        <v>15304</v>
      </c>
      <c r="G6681" s="16" t="s">
        <v>15305</v>
      </c>
      <c r="H6681" s="16" t="s">
        <v>1180</v>
      </c>
      <c r="I6681" s="0" t="n">
        <v>32.5</v>
      </c>
      <c r="J6681" s="16" t="s">
        <v>232</v>
      </c>
      <c r="K6681" s="0" t="str">
        <f aca="false">IFERROR(IF(VLOOKUP($C6681,薬効分類マスタ!$A$2:$E$180,5,FALSE())=0,"",VLOOKUP($C6681,薬効分類マスタ!$A$2:$E$180,5,FALSE())),"")</f>
        <v>抗菌薬</v>
      </c>
      <c r="L6681" s="17"/>
      <c r="M6681" s="16" t="n">
        <f aca="false">IF($K6681="","",IF($L6681&lt;&gt;"",$L6681,VLOOKUP($C6681,薬効分類マスタ!$A$2:$F$180,6,FALSE())))</f>
        <v>3</v>
      </c>
      <c r="N6681" s="0" t="str">
        <f aca="false">ASC(G6681)</f>
        <v>ｸﾗﾋﾞｯﾄ細粒10%</v>
      </c>
      <c r="O6681" s="0" t="str">
        <f aca="false">ASC(E6681)</f>
        <v>ﾚﾎﾞﾌﾛｷｻｼﾝ水和物</v>
      </c>
      <c r="P6681" s="16" t="n">
        <f aca="false">N(P6680)+IF($C6681=検索!$B$49,1,0)</f>
        <v>0</v>
      </c>
    </row>
    <row r="6682" customFormat="false" ht="15" hidden="false" customHeight="false" outlineLevel="0" collapsed="false">
      <c r="A6682" s="16" t="s">
        <v>221</v>
      </c>
      <c r="B6682" s="0" t="s">
        <v>15306</v>
      </c>
      <c r="C6682" s="0" t="n">
        <v>624</v>
      </c>
      <c r="D6682" s="0" t="str">
        <f aca="false">IFERROR(VLOOKUP($C6682,薬効分類マスタ!$A$2:$B$180,2,FALSE()),"未登録")</f>
        <v>合成抗菌剤</v>
      </c>
      <c r="E6682" s="16" t="s">
        <v>15303</v>
      </c>
      <c r="F6682" s="16" t="s">
        <v>15304</v>
      </c>
      <c r="G6682" s="16" t="s">
        <v>15307</v>
      </c>
      <c r="H6682" s="16" t="s">
        <v>1464</v>
      </c>
      <c r="I6682" s="0" t="n">
        <v>26.2</v>
      </c>
      <c r="J6682" s="16" t="s">
        <v>239</v>
      </c>
      <c r="K6682" s="0" t="str">
        <f aca="false">IFERROR(IF(VLOOKUP($C6682,薬効分類マスタ!$A$2:$E$180,5,FALSE())=0,"",VLOOKUP($C6682,薬効分類マスタ!$A$2:$E$180,5,FALSE())),"")</f>
        <v>抗菌薬</v>
      </c>
      <c r="L6682" s="17"/>
      <c r="M6682" s="16" t="n">
        <f aca="false">IF($K6682="","",IF($L6682&lt;&gt;"",$L6682,VLOOKUP($C6682,薬効分類マスタ!$A$2:$F$180,6,FALSE())))</f>
        <v>3</v>
      </c>
      <c r="N6682" s="0" t="str">
        <f aca="false">ASC(G6682)</f>
        <v>ﾚﾎﾞﾌﾛｷｻｼﾝ細粒10%｢DSEP｣</v>
      </c>
      <c r="O6682" s="0" t="str">
        <f aca="false">ASC(E6682)</f>
        <v>ﾚﾎﾞﾌﾛｷｻｼﾝ水和物</v>
      </c>
      <c r="P6682" s="16" t="n">
        <f aca="false">N(P6681)+IF($C6682=検索!$B$49,1,0)</f>
        <v>0</v>
      </c>
    </row>
    <row r="6683" customFormat="false" ht="15" hidden="false" customHeight="false" outlineLevel="0" collapsed="false">
      <c r="A6683" s="16" t="s">
        <v>221</v>
      </c>
      <c r="B6683" s="0" t="s">
        <v>15308</v>
      </c>
      <c r="C6683" s="0" t="n">
        <v>624</v>
      </c>
      <c r="D6683" s="0" t="str">
        <f aca="false">IFERROR(VLOOKUP($C6683,薬効分類マスタ!$A$2:$B$180,2,FALSE()),"未登録")</f>
        <v>合成抗菌剤</v>
      </c>
      <c r="E6683" s="16" t="s">
        <v>15303</v>
      </c>
      <c r="F6683" s="16" t="s">
        <v>15309</v>
      </c>
      <c r="G6683" s="16" t="s">
        <v>15310</v>
      </c>
      <c r="H6683" s="16" t="s">
        <v>1180</v>
      </c>
      <c r="I6683" s="0" t="n">
        <v>59.8</v>
      </c>
      <c r="J6683" s="16" t="s">
        <v>232</v>
      </c>
      <c r="K6683" s="0" t="str">
        <f aca="false">IFERROR(IF(VLOOKUP($C6683,薬効分類マスタ!$A$2:$E$180,5,FALSE())=0,"",VLOOKUP($C6683,薬効分類マスタ!$A$2:$E$180,5,FALSE())),"")</f>
        <v>抗菌薬</v>
      </c>
      <c r="L6683" s="17"/>
      <c r="M6683" s="16" t="n">
        <f aca="false">IF($K6683="","",IF($L6683&lt;&gt;"",$L6683,VLOOKUP($C6683,薬効分類マスタ!$A$2:$F$180,6,FALSE())))</f>
        <v>3</v>
      </c>
      <c r="N6683" s="0" t="str">
        <f aca="false">ASC(G6683)</f>
        <v>ｸﾗﾋﾞｯﾄ錠250mg</v>
      </c>
      <c r="O6683" s="0" t="str">
        <f aca="false">ASC(E6683)</f>
        <v>ﾚﾎﾞﾌﾛｷｻｼﾝ水和物</v>
      </c>
      <c r="P6683" s="16" t="n">
        <f aca="false">N(P6682)+IF($C6683=検索!$B$49,1,0)</f>
        <v>0</v>
      </c>
    </row>
    <row r="6684" customFormat="false" ht="15" hidden="false" customHeight="false" outlineLevel="0" collapsed="false">
      <c r="A6684" s="16" t="s">
        <v>221</v>
      </c>
      <c r="B6684" s="0" t="s">
        <v>15311</v>
      </c>
      <c r="C6684" s="0" t="n">
        <v>624</v>
      </c>
      <c r="D6684" s="0" t="str">
        <f aca="false">IFERROR(VLOOKUP($C6684,薬効分類マスタ!$A$2:$B$180,2,FALSE()),"未登録")</f>
        <v>合成抗菌剤</v>
      </c>
      <c r="E6684" s="16" t="s">
        <v>15303</v>
      </c>
      <c r="F6684" s="16" t="s">
        <v>15309</v>
      </c>
      <c r="G6684" s="16" t="s">
        <v>15312</v>
      </c>
      <c r="H6684" s="16" t="s">
        <v>1064</v>
      </c>
      <c r="I6684" s="0" t="n">
        <v>31.3</v>
      </c>
      <c r="J6684" s="16" t="s">
        <v>239</v>
      </c>
      <c r="K6684" s="0" t="str">
        <f aca="false">IFERROR(IF(VLOOKUP($C6684,薬効分類マスタ!$A$2:$E$180,5,FALSE())=0,"",VLOOKUP($C6684,薬効分類マスタ!$A$2:$E$180,5,FALSE())),"")</f>
        <v>抗菌薬</v>
      </c>
      <c r="L6684" s="17"/>
      <c r="M6684" s="16" t="n">
        <f aca="false">IF($K6684="","",IF($L6684&lt;&gt;"",$L6684,VLOOKUP($C6684,薬効分類マスタ!$A$2:$F$180,6,FALSE())))</f>
        <v>3</v>
      </c>
      <c r="N6684" s="0" t="str">
        <f aca="false">ASC(G6684)</f>
        <v>ﾚﾎﾞﾌﾛｷｻｼﾝ錠250mg｢CH｣</v>
      </c>
      <c r="O6684" s="0" t="str">
        <f aca="false">ASC(E6684)</f>
        <v>ﾚﾎﾞﾌﾛｷｻｼﾝ水和物</v>
      </c>
      <c r="P6684" s="16" t="n">
        <f aca="false">N(P6683)+IF($C6684=検索!$B$49,1,0)</f>
        <v>0</v>
      </c>
    </row>
    <row r="6685" customFormat="false" ht="15" hidden="false" customHeight="false" outlineLevel="0" collapsed="false">
      <c r="A6685" s="16" t="s">
        <v>221</v>
      </c>
      <c r="B6685" s="0" t="s">
        <v>15313</v>
      </c>
      <c r="C6685" s="0" t="n">
        <v>624</v>
      </c>
      <c r="D6685" s="0" t="str">
        <f aca="false">IFERROR(VLOOKUP($C6685,薬効分類マスタ!$A$2:$B$180,2,FALSE()),"未登録")</f>
        <v>合成抗菌剤</v>
      </c>
      <c r="E6685" s="16" t="s">
        <v>15303</v>
      </c>
      <c r="F6685" s="16" t="s">
        <v>15309</v>
      </c>
      <c r="G6685" s="16" t="s">
        <v>15314</v>
      </c>
      <c r="H6685" s="16" t="s">
        <v>1464</v>
      </c>
      <c r="I6685" s="0" t="n">
        <v>31.3</v>
      </c>
      <c r="J6685" s="16" t="s">
        <v>239</v>
      </c>
      <c r="K6685" s="0" t="str">
        <f aca="false">IFERROR(IF(VLOOKUP($C6685,薬効分類マスタ!$A$2:$E$180,5,FALSE())=0,"",VLOOKUP($C6685,薬効分類マスタ!$A$2:$E$180,5,FALSE())),"")</f>
        <v>抗菌薬</v>
      </c>
      <c r="L6685" s="17"/>
      <c r="M6685" s="16" t="n">
        <f aca="false">IF($K6685="","",IF($L6685&lt;&gt;"",$L6685,VLOOKUP($C6685,薬効分類マスタ!$A$2:$F$180,6,FALSE())))</f>
        <v>3</v>
      </c>
      <c r="N6685" s="0" t="str">
        <f aca="false">ASC(G6685)</f>
        <v>ﾚﾎﾞﾌﾛｷｻｼﾝ錠250mg｢DSEP｣</v>
      </c>
      <c r="O6685" s="0" t="str">
        <f aca="false">ASC(E6685)</f>
        <v>ﾚﾎﾞﾌﾛｷｻｼﾝ水和物</v>
      </c>
      <c r="P6685" s="16" t="n">
        <f aca="false">N(P6684)+IF($C6685=検索!$B$49,1,0)</f>
        <v>0</v>
      </c>
    </row>
    <row r="6686" customFormat="false" ht="15" hidden="false" customHeight="false" outlineLevel="0" collapsed="false">
      <c r="A6686" s="16" t="s">
        <v>221</v>
      </c>
      <c r="B6686" s="0" t="s">
        <v>15315</v>
      </c>
      <c r="C6686" s="0" t="n">
        <v>624</v>
      </c>
      <c r="D6686" s="0" t="str">
        <f aca="false">IFERROR(VLOOKUP($C6686,薬効分類マスタ!$A$2:$B$180,2,FALSE()),"未登録")</f>
        <v>合成抗菌剤</v>
      </c>
      <c r="E6686" s="16" t="s">
        <v>15303</v>
      </c>
      <c r="F6686" s="16" t="s">
        <v>15309</v>
      </c>
      <c r="G6686" s="16" t="s">
        <v>15316</v>
      </c>
      <c r="H6686" s="16" t="s">
        <v>1067</v>
      </c>
      <c r="I6686" s="0" t="n">
        <v>24.7</v>
      </c>
      <c r="J6686" s="16" t="s">
        <v>239</v>
      </c>
      <c r="K6686" s="0" t="str">
        <f aca="false">IFERROR(IF(VLOOKUP($C6686,薬効分類マスタ!$A$2:$E$180,5,FALSE())=0,"",VLOOKUP($C6686,薬効分類マスタ!$A$2:$E$180,5,FALSE())),"")</f>
        <v>抗菌薬</v>
      </c>
      <c r="L6686" s="17"/>
      <c r="M6686" s="16" t="n">
        <f aca="false">IF($K6686="","",IF($L6686&lt;&gt;"",$L6686,VLOOKUP($C6686,薬効分類マスタ!$A$2:$F$180,6,FALSE())))</f>
        <v>3</v>
      </c>
      <c r="N6686" s="0" t="str">
        <f aca="false">ASC(G6686)</f>
        <v>ﾚﾎﾞﾌﾛｷｻｼﾝ錠250mg｢TCK｣</v>
      </c>
      <c r="O6686" s="0" t="str">
        <f aca="false">ASC(E6686)</f>
        <v>ﾚﾎﾞﾌﾛｷｻｼﾝ水和物</v>
      </c>
      <c r="P6686" s="16" t="n">
        <f aca="false">N(P6685)+IF($C6686=検索!$B$49,1,0)</f>
        <v>0</v>
      </c>
    </row>
    <row r="6687" customFormat="false" ht="15" hidden="false" customHeight="false" outlineLevel="0" collapsed="false">
      <c r="A6687" s="16" t="s">
        <v>221</v>
      </c>
      <c r="B6687" s="0" t="s">
        <v>15317</v>
      </c>
      <c r="C6687" s="0" t="n">
        <v>624</v>
      </c>
      <c r="D6687" s="0" t="str">
        <f aca="false">IFERROR(VLOOKUP($C6687,薬効分類マスタ!$A$2:$B$180,2,FALSE()),"未登録")</f>
        <v>合成抗菌剤</v>
      </c>
      <c r="E6687" s="16" t="s">
        <v>15303</v>
      </c>
      <c r="F6687" s="16" t="s">
        <v>15309</v>
      </c>
      <c r="G6687" s="16" t="s">
        <v>15318</v>
      </c>
      <c r="H6687" s="16" t="s">
        <v>1574</v>
      </c>
      <c r="I6687" s="0" t="n">
        <v>31.3</v>
      </c>
      <c r="J6687" s="16" t="s">
        <v>239</v>
      </c>
      <c r="K6687" s="0" t="str">
        <f aca="false">IFERROR(IF(VLOOKUP($C6687,薬効分類マスタ!$A$2:$E$180,5,FALSE())=0,"",VLOOKUP($C6687,薬効分類マスタ!$A$2:$E$180,5,FALSE())),"")</f>
        <v>抗菌薬</v>
      </c>
      <c r="L6687" s="17"/>
      <c r="M6687" s="16" t="n">
        <f aca="false">IF($K6687="","",IF($L6687&lt;&gt;"",$L6687,VLOOKUP($C6687,薬効分類マスタ!$A$2:$F$180,6,FALSE())))</f>
        <v>3</v>
      </c>
      <c r="N6687" s="0" t="str">
        <f aca="false">ASC(G6687)</f>
        <v>ﾚﾎﾞﾌﾛｷｻｼﾝ錠250mg｢ZE｣</v>
      </c>
      <c r="O6687" s="0" t="str">
        <f aca="false">ASC(E6687)</f>
        <v>ﾚﾎﾞﾌﾛｷｻｼﾝ水和物</v>
      </c>
      <c r="P6687" s="16" t="n">
        <f aca="false">N(P6686)+IF($C6687=検索!$B$49,1,0)</f>
        <v>0</v>
      </c>
    </row>
    <row r="6688" customFormat="false" ht="15" hidden="false" customHeight="false" outlineLevel="0" collapsed="false">
      <c r="A6688" s="16" t="s">
        <v>221</v>
      </c>
      <c r="B6688" s="0" t="s">
        <v>15319</v>
      </c>
      <c r="C6688" s="0" t="n">
        <v>624</v>
      </c>
      <c r="D6688" s="0" t="str">
        <f aca="false">IFERROR(VLOOKUP($C6688,薬効分類マスタ!$A$2:$B$180,2,FALSE()),"未登録")</f>
        <v>合成抗菌剤</v>
      </c>
      <c r="E6688" s="16" t="s">
        <v>15303</v>
      </c>
      <c r="F6688" s="16" t="s">
        <v>15309</v>
      </c>
      <c r="G6688" s="16" t="s">
        <v>15320</v>
      </c>
      <c r="H6688" s="16" t="s">
        <v>8817</v>
      </c>
      <c r="I6688" s="0" t="n">
        <v>24.7</v>
      </c>
      <c r="J6688" s="16" t="s">
        <v>239</v>
      </c>
      <c r="K6688" s="0" t="str">
        <f aca="false">IFERROR(IF(VLOOKUP($C6688,薬効分類マスタ!$A$2:$E$180,5,FALSE())=0,"",VLOOKUP($C6688,薬効分類マスタ!$A$2:$E$180,5,FALSE())),"")</f>
        <v>抗菌薬</v>
      </c>
      <c r="L6688" s="17"/>
      <c r="M6688" s="16" t="n">
        <f aca="false">IF($K6688="","",IF($L6688&lt;&gt;"",$L6688,VLOOKUP($C6688,薬効分類マスタ!$A$2:$F$180,6,FALSE())))</f>
        <v>3</v>
      </c>
      <c r="N6688" s="0" t="str">
        <f aca="false">ASC(G6688)</f>
        <v>ﾚﾎﾞﾌﾛｷｻｼﾝ錠250mg｢ｲﾜｷ｣</v>
      </c>
      <c r="O6688" s="0" t="str">
        <f aca="false">ASC(E6688)</f>
        <v>ﾚﾎﾞﾌﾛｷｻｼﾝ水和物</v>
      </c>
      <c r="P6688" s="16" t="n">
        <f aca="false">N(P6687)+IF($C6688=検索!$B$49,1,0)</f>
        <v>0</v>
      </c>
    </row>
    <row r="6689" customFormat="false" ht="15" hidden="false" customHeight="false" outlineLevel="0" collapsed="false">
      <c r="A6689" s="16" t="s">
        <v>221</v>
      </c>
      <c r="B6689" s="0" t="s">
        <v>15321</v>
      </c>
      <c r="C6689" s="0" t="n">
        <v>624</v>
      </c>
      <c r="D6689" s="0" t="str">
        <f aca="false">IFERROR(VLOOKUP($C6689,薬効分類マスタ!$A$2:$B$180,2,FALSE()),"未登録")</f>
        <v>合成抗菌剤</v>
      </c>
      <c r="E6689" s="16" t="s">
        <v>15303</v>
      </c>
      <c r="F6689" s="16" t="s">
        <v>15309</v>
      </c>
      <c r="G6689" s="16" t="s">
        <v>15322</v>
      </c>
      <c r="H6689" s="16" t="s">
        <v>601</v>
      </c>
      <c r="I6689" s="0" t="n">
        <v>24.7</v>
      </c>
      <c r="J6689" s="16" t="s">
        <v>239</v>
      </c>
      <c r="K6689" s="0" t="str">
        <f aca="false">IFERROR(IF(VLOOKUP($C6689,薬効分類マスタ!$A$2:$E$180,5,FALSE())=0,"",VLOOKUP($C6689,薬効分類マスタ!$A$2:$E$180,5,FALSE())),"")</f>
        <v>抗菌薬</v>
      </c>
      <c r="L6689" s="17"/>
      <c r="M6689" s="16" t="n">
        <f aca="false">IF($K6689="","",IF($L6689&lt;&gt;"",$L6689,VLOOKUP($C6689,薬効分類マスタ!$A$2:$F$180,6,FALSE())))</f>
        <v>3</v>
      </c>
      <c r="N6689" s="0" t="str">
        <f aca="false">ASC(G6689)</f>
        <v>ﾚﾎﾞﾌﾛｷｻｼﾝ錠250mg｢杏林｣</v>
      </c>
      <c r="O6689" s="0" t="str">
        <f aca="false">ASC(E6689)</f>
        <v>ﾚﾎﾞﾌﾛｷｻｼﾝ水和物</v>
      </c>
      <c r="P6689" s="16" t="n">
        <f aca="false">N(P6688)+IF($C6689=検索!$B$49,1,0)</f>
        <v>0</v>
      </c>
    </row>
    <row r="6690" customFormat="false" ht="15" hidden="false" customHeight="false" outlineLevel="0" collapsed="false">
      <c r="A6690" s="16" t="s">
        <v>221</v>
      </c>
      <c r="B6690" s="0" t="s">
        <v>15323</v>
      </c>
      <c r="C6690" s="0" t="n">
        <v>624</v>
      </c>
      <c r="D6690" s="0" t="str">
        <f aca="false">IFERROR(VLOOKUP($C6690,薬効分類マスタ!$A$2:$B$180,2,FALSE()),"未登録")</f>
        <v>合成抗菌剤</v>
      </c>
      <c r="E6690" s="16" t="s">
        <v>15303</v>
      </c>
      <c r="F6690" s="16" t="s">
        <v>15309</v>
      </c>
      <c r="G6690" s="16" t="s">
        <v>15324</v>
      </c>
      <c r="H6690" s="16" t="s">
        <v>4623</v>
      </c>
      <c r="I6690" s="0" t="n">
        <v>76.7</v>
      </c>
      <c r="J6690" s="16" t="s">
        <v>239</v>
      </c>
      <c r="K6690" s="0" t="str">
        <f aca="false">IFERROR(IF(VLOOKUP($C6690,薬効分類マスタ!$A$2:$E$180,5,FALSE())=0,"",VLOOKUP($C6690,薬効分類マスタ!$A$2:$E$180,5,FALSE())),"")</f>
        <v>抗菌薬</v>
      </c>
      <c r="L6690" s="17"/>
      <c r="M6690" s="16" t="n">
        <f aca="false">IF($K6690="","",IF($L6690&lt;&gt;"",$L6690,VLOOKUP($C6690,薬効分類マスタ!$A$2:$F$180,6,FALSE())))</f>
        <v>3</v>
      </c>
      <c r="N6690" s="0" t="str">
        <f aca="false">ASC(G6690)</f>
        <v>ﾚﾎﾞﾌﾛｷｻｼﾝ錠250mg｢ｹﾐﾌｧ｣</v>
      </c>
      <c r="O6690" s="0" t="str">
        <f aca="false">ASC(E6690)</f>
        <v>ﾚﾎﾞﾌﾛｷｻｼﾝ水和物</v>
      </c>
      <c r="P6690" s="16" t="n">
        <f aca="false">N(P6689)+IF($C6690=検索!$B$49,1,0)</f>
        <v>0</v>
      </c>
    </row>
    <row r="6691" customFormat="false" ht="15" hidden="false" customHeight="false" outlineLevel="0" collapsed="false">
      <c r="A6691" s="16" t="s">
        <v>221</v>
      </c>
      <c r="B6691" s="0" t="s">
        <v>15325</v>
      </c>
      <c r="C6691" s="0" t="n">
        <v>624</v>
      </c>
      <c r="D6691" s="0" t="str">
        <f aca="false">IFERROR(VLOOKUP($C6691,薬効分類マスタ!$A$2:$B$180,2,FALSE()),"未登録")</f>
        <v>合成抗菌剤</v>
      </c>
      <c r="E6691" s="16" t="s">
        <v>15303</v>
      </c>
      <c r="F6691" s="16" t="s">
        <v>15309</v>
      </c>
      <c r="G6691" s="16" t="s">
        <v>15326</v>
      </c>
      <c r="H6691" s="16" t="s">
        <v>385</v>
      </c>
      <c r="I6691" s="0" t="n">
        <v>31.3</v>
      </c>
      <c r="J6691" s="16" t="s">
        <v>239</v>
      </c>
      <c r="K6691" s="0" t="str">
        <f aca="false">IFERROR(IF(VLOOKUP($C6691,薬効分類マスタ!$A$2:$E$180,5,FALSE())=0,"",VLOOKUP($C6691,薬効分類マスタ!$A$2:$E$180,5,FALSE())),"")</f>
        <v>抗菌薬</v>
      </c>
      <c r="L6691" s="17"/>
      <c r="M6691" s="16" t="n">
        <f aca="false">IF($K6691="","",IF($L6691&lt;&gt;"",$L6691,VLOOKUP($C6691,薬効分類マスタ!$A$2:$F$180,6,FALSE())))</f>
        <v>3</v>
      </c>
      <c r="N6691" s="0" t="str">
        <f aca="false">ASC(G6691)</f>
        <v>ﾚﾎﾞﾌﾛｷｻｼﾝ錠250mg｢ｻﾜｲ｣</v>
      </c>
      <c r="O6691" s="0" t="str">
        <f aca="false">ASC(E6691)</f>
        <v>ﾚﾎﾞﾌﾛｷｻｼﾝ水和物</v>
      </c>
      <c r="P6691" s="16" t="n">
        <f aca="false">N(P6690)+IF($C6691=検索!$B$49,1,0)</f>
        <v>0</v>
      </c>
    </row>
    <row r="6692" customFormat="false" ht="15" hidden="false" customHeight="false" outlineLevel="0" collapsed="false">
      <c r="A6692" s="16" t="s">
        <v>221</v>
      </c>
      <c r="B6692" s="0" t="s">
        <v>15327</v>
      </c>
      <c r="C6692" s="0" t="n">
        <v>624</v>
      </c>
      <c r="D6692" s="0" t="str">
        <f aca="false">IFERROR(VLOOKUP($C6692,薬効分類マスタ!$A$2:$B$180,2,FALSE()),"未登録")</f>
        <v>合成抗菌剤</v>
      </c>
      <c r="E6692" s="16" t="s">
        <v>15303</v>
      </c>
      <c r="F6692" s="16" t="s">
        <v>15309</v>
      </c>
      <c r="G6692" s="16" t="s">
        <v>15328</v>
      </c>
      <c r="H6692" s="16" t="s">
        <v>557</v>
      </c>
      <c r="I6692" s="0" t="n">
        <v>24.7</v>
      </c>
      <c r="J6692" s="16" t="s">
        <v>239</v>
      </c>
      <c r="K6692" s="0" t="str">
        <f aca="false">IFERROR(IF(VLOOKUP($C6692,薬効分類マスタ!$A$2:$E$180,5,FALSE())=0,"",VLOOKUP($C6692,薬効分類マスタ!$A$2:$E$180,5,FALSE())),"")</f>
        <v>抗菌薬</v>
      </c>
      <c r="L6692" s="17"/>
      <c r="M6692" s="16" t="n">
        <f aca="false">IF($K6692="","",IF($L6692&lt;&gt;"",$L6692,VLOOKUP($C6692,薬効分類マスタ!$A$2:$F$180,6,FALSE())))</f>
        <v>3</v>
      </c>
      <c r="N6692" s="0" t="str">
        <f aca="false">ASC(G6692)</f>
        <v>ﾚﾎﾞﾌﾛｷｻｼﾝ錠250mg｢ﾀｶﾀ｣</v>
      </c>
      <c r="O6692" s="0" t="str">
        <f aca="false">ASC(E6692)</f>
        <v>ﾚﾎﾞﾌﾛｷｻｼﾝ水和物</v>
      </c>
      <c r="P6692" s="16" t="n">
        <f aca="false">N(P6691)+IF($C6692=検索!$B$49,1,0)</f>
        <v>0</v>
      </c>
    </row>
    <row r="6693" customFormat="false" ht="15" hidden="false" customHeight="false" outlineLevel="0" collapsed="false">
      <c r="A6693" s="16" t="s">
        <v>221</v>
      </c>
      <c r="B6693" s="0" t="s">
        <v>15329</v>
      </c>
      <c r="C6693" s="0" t="n">
        <v>624</v>
      </c>
      <c r="D6693" s="0" t="str">
        <f aca="false">IFERROR(VLOOKUP($C6693,薬効分類マスタ!$A$2:$B$180,2,FALSE()),"未登録")</f>
        <v>合成抗菌剤</v>
      </c>
      <c r="E6693" s="16" t="s">
        <v>15303</v>
      </c>
      <c r="F6693" s="16" t="s">
        <v>15309</v>
      </c>
      <c r="G6693" s="16" t="s">
        <v>15330</v>
      </c>
      <c r="H6693" s="16" t="s">
        <v>533</v>
      </c>
      <c r="I6693" s="0" t="n">
        <v>31.3</v>
      </c>
      <c r="J6693" s="16" t="s">
        <v>239</v>
      </c>
      <c r="K6693" s="0" t="str">
        <f aca="false">IFERROR(IF(VLOOKUP($C6693,薬効分類マスタ!$A$2:$E$180,5,FALSE())=0,"",VLOOKUP($C6693,薬効分類マスタ!$A$2:$E$180,5,FALSE())),"")</f>
        <v>抗菌薬</v>
      </c>
      <c r="L6693" s="17"/>
      <c r="M6693" s="16" t="n">
        <f aca="false">IF($K6693="","",IF($L6693&lt;&gt;"",$L6693,VLOOKUP($C6693,薬効分類マスタ!$A$2:$F$180,6,FALSE())))</f>
        <v>3</v>
      </c>
      <c r="N6693" s="0" t="str">
        <f aca="false">ASC(G6693)</f>
        <v>ﾚﾎﾞﾌﾛｷｻｼﾝ錠250mg｢ﾄｰﾜ｣</v>
      </c>
      <c r="O6693" s="0" t="str">
        <f aca="false">ASC(E6693)</f>
        <v>ﾚﾎﾞﾌﾛｷｻｼﾝ水和物</v>
      </c>
      <c r="P6693" s="16" t="n">
        <f aca="false">N(P6692)+IF($C6693=検索!$B$49,1,0)</f>
        <v>0</v>
      </c>
    </row>
    <row r="6694" customFormat="false" ht="15" hidden="false" customHeight="false" outlineLevel="0" collapsed="false">
      <c r="A6694" s="16" t="s">
        <v>221</v>
      </c>
      <c r="B6694" s="0" t="s">
        <v>15331</v>
      </c>
      <c r="C6694" s="0" t="n">
        <v>624</v>
      </c>
      <c r="D6694" s="0" t="str">
        <f aca="false">IFERROR(VLOOKUP($C6694,薬効分類マスタ!$A$2:$B$180,2,FALSE()),"未登録")</f>
        <v>合成抗菌剤</v>
      </c>
      <c r="E6694" s="16" t="s">
        <v>15303</v>
      </c>
      <c r="F6694" s="16" t="s">
        <v>15309</v>
      </c>
      <c r="G6694" s="16" t="s">
        <v>15332</v>
      </c>
      <c r="H6694" s="16" t="s">
        <v>574</v>
      </c>
      <c r="I6694" s="0" t="n">
        <v>24.7</v>
      </c>
      <c r="J6694" s="16" t="s">
        <v>239</v>
      </c>
      <c r="K6694" s="0" t="str">
        <f aca="false">IFERROR(IF(VLOOKUP($C6694,薬効分類マスタ!$A$2:$E$180,5,FALSE())=0,"",VLOOKUP($C6694,薬効分類マスタ!$A$2:$E$180,5,FALSE())),"")</f>
        <v>抗菌薬</v>
      </c>
      <c r="L6694" s="17"/>
      <c r="M6694" s="16" t="n">
        <f aca="false">IF($K6694="","",IF($L6694&lt;&gt;"",$L6694,VLOOKUP($C6694,薬効分類マスタ!$A$2:$F$180,6,FALSE())))</f>
        <v>3</v>
      </c>
      <c r="N6694" s="0" t="str">
        <f aca="false">ASC(G6694)</f>
        <v>ﾚﾎﾞﾌﾛｷｻｼﾝ錠250mg｢陽進｣</v>
      </c>
      <c r="O6694" s="0" t="str">
        <f aca="false">ASC(E6694)</f>
        <v>ﾚﾎﾞﾌﾛｷｻｼﾝ水和物</v>
      </c>
      <c r="P6694" s="16" t="n">
        <f aca="false">N(P6693)+IF($C6694=検索!$B$49,1,0)</f>
        <v>0</v>
      </c>
    </row>
    <row r="6695" customFormat="false" ht="15" hidden="false" customHeight="false" outlineLevel="0" collapsed="false">
      <c r="A6695" s="16" t="s">
        <v>221</v>
      </c>
      <c r="B6695" s="0" t="s">
        <v>15333</v>
      </c>
      <c r="C6695" s="0" t="n">
        <v>624</v>
      </c>
      <c r="D6695" s="0" t="str">
        <f aca="false">IFERROR(VLOOKUP($C6695,薬効分類マスタ!$A$2:$B$180,2,FALSE()),"未登録")</f>
        <v>合成抗菌剤</v>
      </c>
      <c r="E6695" s="16" t="s">
        <v>15303</v>
      </c>
      <c r="F6695" s="16" t="s">
        <v>15309</v>
      </c>
      <c r="G6695" s="16" t="s">
        <v>15334</v>
      </c>
      <c r="H6695" s="16" t="s">
        <v>1256</v>
      </c>
      <c r="I6695" s="0" t="n">
        <v>24.7</v>
      </c>
      <c r="J6695" s="16" t="s">
        <v>239</v>
      </c>
      <c r="K6695" s="0" t="str">
        <f aca="false">IFERROR(IF(VLOOKUP($C6695,薬効分類マスタ!$A$2:$E$180,5,FALSE())=0,"",VLOOKUP($C6695,薬効分類マスタ!$A$2:$E$180,5,FALSE())),"")</f>
        <v>抗菌薬</v>
      </c>
      <c r="L6695" s="17"/>
      <c r="M6695" s="16" t="n">
        <f aca="false">IF($K6695="","",IF($L6695&lt;&gt;"",$L6695,VLOOKUP($C6695,薬効分類マスタ!$A$2:$F$180,6,FALSE())))</f>
        <v>3</v>
      </c>
      <c r="N6695" s="0" t="str">
        <f aca="false">ASC(G6695)</f>
        <v>ﾚﾎﾞﾌﾛｷｻｼﾝ錠250mg｢ｸﾆﾋﾛ｣</v>
      </c>
      <c r="O6695" s="0" t="str">
        <f aca="false">ASC(E6695)</f>
        <v>ﾚﾎﾞﾌﾛｷｻｼﾝ水和物</v>
      </c>
      <c r="P6695" s="16" t="n">
        <f aca="false">N(P6694)+IF($C6695=検索!$B$49,1,0)</f>
        <v>0</v>
      </c>
    </row>
    <row r="6696" customFormat="false" ht="15" hidden="false" customHeight="false" outlineLevel="0" collapsed="false">
      <c r="A6696" s="16" t="s">
        <v>221</v>
      </c>
      <c r="B6696" s="0" t="s">
        <v>15335</v>
      </c>
      <c r="C6696" s="0" t="n">
        <v>624</v>
      </c>
      <c r="D6696" s="0" t="str">
        <f aca="false">IFERROR(VLOOKUP($C6696,薬効分類マスタ!$A$2:$B$180,2,FALSE()),"未登録")</f>
        <v>合成抗菌剤</v>
      </c>
      <c r="E6696" s="16" t="s">
        <v>15303</v>
      </c>
      <c r="F6696" s="16" t="s">
        <v>15336</v>
      </c>
      <c r="G6696" s="16" t="s">
        <v>15337</v>
      </c>
      <c r="I6696" s="0" t="n">
        <v>36.7</v>
      </c>
      <c r="J6696" s="16" t="s">
        <v>239</v>
      </c>
      <c r="K6696" s="0" t="str">
        <f aca="false">IFERROR(IF(VLOOKUP($C6696,薬効分類マスタ!$A$2:$E$180,5,FALSE())=0,"",VLOOKUP($C6696,薬効分類マスタ!$A$2:$E$180,5,FALSE())),"")</f>
        <v>抗菌薬</v>
      </c>
      <c r="L6696" s="17"/>
      <c r="M6696" s="16" t="n">
        <f aca="false">IF($K6696="","",IF($L6696&lt;&gt;"",$L6696,VLOOKUP($C6696,薬効分類マスタ!$A$2:$F$180,6,FALSE())))</f>
        <v>3</v>
      </c>
      <c r="N6696" s="0" t="str">
        <f aca="false">ASC(G6696)</f>
        <v>ﾚﾎﾞﾌﾛｷｻｼﾝ500mg錠</v>
      </c>
      <c r="O6696" s="0" t="str">
        <f aca="false">ASC(E6696)</f>
        <v>ﾚﾎﾞﾌﾛｷｻｼﾝ水和物</v>
      </c>
      <c r="P6696" s="16" t="n">
        <f aca="false">N(P6695)+IF($C6696=検索!$B$49,1,0)</f>
        <v>0</v>
      </c>
    </row>
    <row r="6697" customFormat="false" ht="15" hidden="false" customHeight="false" outlineLevel="0" collapsed="false">
      <c r="A6697" s="16" t="s">
        <v>221</v>
      </c>
      <c r="B6697" s="0" t="s">
        <v>15338</v>
      </c>
      <c r="C6697" s="0" t="n">
        <v>624</v>
      </c>
      <c r="D6697" s="0" t="str">
        <f aca="false">IFERROR(VLOOKUP($C6697,薬効分類マスタ!$A$2:$B$180,2,FALSE()),"未登録")</f>
        <v>合成抗菌剤</v>
      </c>
      <c r="E6697" s="16" t="s">
        <v>15303</v>
      </c>
      <c r="F6697" s="16" t="s">
        <v>15336</v>
      </c>
      <c r="G6697" s="16" t="s">
        <v>15339</v>
      </c>
      <c r="H6697" s="16" t="s">
        <v>1180</v>
      </c>
      <c r="I6697" s="0" t="n">
        <v>91.8</v>
      </c>
      <c r="J6697" s="16" t="s">
        <v>232</v>
      </c>
      <c r="K6697" s="0" t="str">
        <f aca="false">IFERROR(IF(VLOOKUP($C6697,薬効分類マスタ!$A$2:$E$180,5,FALSE())=0,"",VLOOKUP($C6697,薬効分類マスタ!$A$2:$E$180,5,FALSE())),"")</f>
        <v>抗菌薬</v>
      </c>
      <c r="L6697" s="17"/>
      <c r="M6697" s="16" t="n">
        <f aca="false">IF($K6697="","",IF($L6697&lt;&gt;"",$L6697,VLOOKUP($C6697,薬効分類マスタ!$A$2:$F$180,6,FALSE())))</f>
        <v>3</v>
      </c>
      <c r="N6697" s="0" t="str">
        <f aca="false">ASC(G6697)</f>
        <v>ｸﾗﾋﾞｯﾄ錠500mg</v>
      </c>
      <c r="O6697" s="0" t="str">
        <f aca="false">ASC(E6697)</f>
        <v>ﾚﾎﾞﾌﾛｷｻｼﾝ水和物</v>
      </c>
      <c r="P6697" s="16" t="n">
        <f aca="false">N(P6696)+IF($C6697=検索!$B$49,1,0)</f>
        <v>0</v>
      </c>
    </row>
    <row r="6698" customFormat="false" ht="15" hidden="false" customHeight="false" outlineLevel="0" collapsed="false">
      <c r="A6698" s="16" t="s">
        <v>221</v>
      </c>
      <c r="B6698" s="0" t="s">
        <v>15340</v>
      </c>
      <c r="C6698" s="0" t="n">
        <v>624</v>
      </c>
      <c r="D6698" s="0" t="str">
        <f aca="false">IFERROR(VLOOKUP($C6698,薬効分類マスタ!$A$2:$B$180,2,FALSE()),"未登録")</f>
        <v>合成抗菌剤</v>
      </c>
      <c r="E6698" s="16" t="s">
        <v>15303</v>
      </c>
      <c r="F6698" s="16" t="s">
        <v>15336</v>
      </c>
      <c r="G6698" s="16" t="s">
        <v>15341</v>
      </c>
      <c r="H6698" s="16" t="s">
        <v>1064</v>
      </c>
      <c r="I6698" s="0" t="n">
        <v>60.8</v>
      </c>
      <c r="J6698" s="16" t="s">
        <v>239</v>
      </c>
      <c r="K6698" s="0" t="str">
        <f aca="false">IFERROR(IF(VLOOKUP($C6698,薬効分類マスタ!$A$2:$E$180,5,FALSE())=0,"",VLOOKUP($C6698,薬効分類マスタ!$A$2:$E$180,5,FALSE())),"")</f>
        <v>抗菌薬</v>
      </c>
      <c r="L6698" s="17"/>
      <c r="M6698" s="16" t="n">
        <f aca="false">IF($K6698="","",IF($L6698&lt;&gt;"",$L6698,VLOOKUP($C6698,薬効分類マスタ!$A$2:$F$180,6,FALSE())))</f>
        <v>3</v>
      </c>
      <c r="N6698" s="0" t="str">
        <f aca="false">ASC(G6698)</f>
        <v>ﾚﾎﾞﾌﾛｷｻｼﾝ錠500mg｢CH｣</v>
      </c>
      <c r="O6698" s="0" t="str">
        <f aca="false">ASC(E6698)</f>
        <v>ﾚﾎﾞﾌﾛｷｻｼﾝ水和物</v>
      </c>
      <c r="P6698" s="16" t="n">
        <f aca="false">N(P6697)+IF($C6698=検索!$B$49,1,0)</f>
        <v>0</v>
      </c>
    </row>
    <row r="6699" customFormat="false" ht="15" hidden="false" customHeight="false" outlineLevel="0" collapsed="false">
      <c r="A6699" s="16" t="s">
        <v>221</v>
      </c>
      <c r="B6699" s="0" t="s">
        <v>15342</v>
      </c>
      <c r="C6699" s="0" t="n">
        <v>624</v>
      </c>
      <c r="D6699" s="0" t="str">
        <f aca="false">IFERROR(VLOOKUP($C6699,薬効分類マスタ!$A$2:$B$180,2,FALSE()),"未登録")</f>
        <v>合成抗菌剤</v>
      </c>
      <c r="E6699" s="16" t="s">
        <v>15303</v>
      </c>
      <c r="F6699" s="16" t="s">
        <v>15336</v>
      </c>
      <c r="G6699" s="16" t="s">
        <v>15343</v>
      </c>
      <c r="H6699" s="16" t="s">
        <v>1464</v>
      </c>
      <c r="I6699" s="0" t="n">
        <v>60.8</v>
      </c>
      <c r="J6699" s="16" t="s">
        <v>239</v>
      </c>
      <c r="K6699" s="0" t="str">
        <f aca="false">IFERROR(IF(VLOOKUP($C6699,薬効分類マスタ!$A$2:$E$180,5,FALSE())=0,"",VLOOKUP($C6699,薬効分類マスタ!$A$2:$E$180,5,FALSE())),"")</f>
        <v>抗菌薬</v>
      </c>
      <c r="L6699" s="17"/>
      <c r="M6699" s="16" t="n">
        <f aca="false">IF($K6699="","",IF($L6699&lt;&gt;"",$L6699,VLOOKUP($C6699,薬効分類マスタ!$A$2:$F$180,6,FALSE())))</f>
        <v>3</v>
      </c>
      <c r="N6699" s="0" t="str">
        <f aca="false">ASC(G6699)</f>
        <v>ﾚﾎﾞﾌﾛｷｻｼﾝ錠500mg｢DSEP｣</v>
      </c>
      <c r="O6699" s="0" t="str">
        <f aca="false">ASC(E6699)</f>
        <v>ﾚﾎﾞﾌﾛｷｻｼﾝ水和物</v>
      </c>
      <c r="P6699" s="16" t="n">
        <f aca="false">N(P6698)+IF($C6699=検索!$B$49,1,0)</f>
        <v>0</v>
      </c>
    </row>
    <row r="6700" customFormat="false" ht="15" hidden="false" customHeight="false" outlineLevel="0" collapsed="false">
      <c r="A6700" s="16" t="s">
        <v>221</v>
      </c>
      <c r="B6700" s="0" t="s">
        <v>15344</v>
      </c>
      <c r="C6700" s="0" t="n">
        <v>624</v>
      </c>
      <c r="D6700" s="0" t="str">
        <f aca="false">IFERROR(VLOOKUP($C6700,薬効分類マスタ!$A$2:$B$180,2,FALSE()),"未登録")</f>
        <v>合成抗菌剤</v>
      </c>
      <c r="E6700" s="16" t="s">
        <v>15303</v>
      </c>
      <c r="F6700" s="16" t="s">
        <v>15336</v>
      </c>
      <c r="G6700" s="16" t="s">
        <v>15345</v>
      </c>
      <c r="H6700" s="16" t="s">
        <v>1067</v>
      </c>
      <c r="I6700" s="0" t="n">
        <v>60.8</v>
      </c>
      <c r="J6700" s="16" t="s">
        <v>239</v>
      </c>
      <c r="K6700" s="0" t="str">
        <f aca="false">IFERROR(IF(VLOOKUP($C6700,薬効分類マスタ!$A$2:$E$180,5,FALSE())=0,"",VLOOKUP($C6700,薬効分類マスタ!$A$2:$E$180,5,FALSE())),"")</f>
        <v>抗菌薬</v>
      </c>
      <c r="L6700" s="17"/>
      <c r="M6700" s="16" t="n">
        <f aca="false">IF($K6700="","",IF($L6700&lt;&gt;"",$L6700,VLOOKUP($C6700,薬効分類マスタ!$A$2:$F$180,6,FALSE())))</f>
        <v>3</v>
      </c>
      <c r="N6700" s="0" t="str">
        <f aca="false">ASC(G6700)</f>
        <v>ﾚﾎﾞﾌﾛｷｻｼﾝ錠500mg｢TCK｣</v>
      </c>
      <c r="O6700" s="0" t="str">
        <f aca="false">ASC(E6700)</f>
        <v>ﾚﾎﾞﾌﾛｷｻｼﾝ水和物</v>
      </c>
      <c r="P6700" s="16" t="n">
        <f aca="false">N(P6699)+IF($C6700=検索!$B$49,1,0)</f>
        <v>0</v>
      </c>
    </row>
    <row r="6701" customFormat="false" ht="15" hidden="false" customHeight="false" outlineLevel="0" collapsed="false">
      <c r="A6701" s="16" t="s">
        <v>221</v>
      </c>
      <c r="B6701" s="0" t="s">
        <v>15346</v>
      </c>
      <c r="C6701" s="0" t="n">
        <v>624</v>
      </c>
      <c r="D6701" s="0" t="str">
        <f aca="false">IFERROR(VLOOKUP($C6701,薬効分類マスタ!$A$2:$B$180,2,FALSE()),"未登録")</f>
        <v>合成抗菌剤</v>
      </c>
      <c r="E6701" s="16" t="s">
        <v>15303</v>
      </c>
      <c r="F6701" s="16" t="s">
        <v>15336</v>
      </c>
      <c r="G6701" s="16" t="s">
        <v>15347</v>
      </c>
      <c r="H6701" s="16" t="s">
        <v>4623</v>
      </c>
      <c r="I6701" s="0" t="n">
        <v>91.8</v>
      </c>
      <c r="J6701" s="16" t="s">
        <v>239</v>
      </c>
      <c r="K6701" s="0" t="str">
        <f aca="false">IFERROR(IF(VLOOKUP($C6701,薬効分類マスタ!$A$2:$E$180,5,FALSE())=0,"",VLOOKUP($C6701,薬効分類マスタ!$A$2:$E$180,5,FALSE())),"")</f>
        <v>抗菌薬</v>
      </c>
      <c r="L6701" s="17"/>
      <c r="M6701" s="16" t="n">
        <f aca="false">IF($K6701="","",IF($L6701&lt;&gt;"",$L6701,VLOOKUP($C6701,薬効分類マスタ!$A$2:$F$180,6,FALSE())))</f>
        <v>3</v>
      </c>
      <c r="N6701" s="0" t="str">
        <f aca="false">ASC(G6701)</f>
        <v>ﾚﾎﾞﾌﾛｷｻｼﾝ錠500mg｢ｹﾐﾌｧ｣</v>
      </c>
      <c r="O6701" s="0" t="str">
        <f aca="false">ASC(E6701)</f>
        <v>ﾚﾎﾞﾌﾛｷｻｼﾝ水和物</v>
      </c>
      <c r="P6701" s="16" t="n">
        <f aca="false">N(P6700)+IF($C6701=検索!$B$49,1,0)</f>
        <v>0</v>
      </c>
    </row>
    <row r="6702" customFormat="false" ht="15" hidden="false" customHeight="false" outlineLevel="0" collapsed="false">
      <c r="A6702" s="16" t="s">
        <v>221</v>
      </c>
      <c r="B6702" s="0" t="s">
        <v>15348</v>
      </c>
      <c r="C6702" s="0" t="n">
        <v>624</v>
      </c>
      <c r="D6702" s="0" t="str">
        <f aca="false">IFERROR(VLOOKUP($C6702,薬効分類マスタ!$A$2:$B$180,2,FALSE()),"未登録")</f>
        <v>合成抗菌剤</v>
      </c>
      <c r="E6702" s="16" t="s">
        <v>15303</v>
      </c>
      <c r="F6702" s="16" t="s">
        <v>15336</v>
      </c>
      <c r="G6702" s="16" t="s">
        <v>15349</v>
      </c>
      <c r="H6702" s="16" t="s">
        <v>385</v>
      </c>
      <c r="I6702" s="0" t="n">
        <v>60.8</v>
      </c>
      <c r="J6702" s="16" t="s">
        <v>239</v>
      </c>
      <c r="K6702" s="0" t="str">
        <f aca="false">IFERROR(IF(VLOOKUP($C6702,薬効分類マスタ!$A$2:$E$180,5,FALSE())=0,"",VLOOKUP($C6702,薬効分類マスタ!$A$2:$E$180,5,FALSE())),"")</f>
        <v>抗菌薬</v>
      </c>
      <c r="L6702" s="17"/>
      <c r="M6702" s="16" t="n">
        <f aca="false">IF($K6702="","",IF($L6702&lt;&gt;"",$L6702,VLOOKUP($C6702,薬効分類マスタ!$A$2:$F$180,6,FALSE())))</f>
        <v>3</v>
      </c>
      <c r="N6702" s="0" t="str">
        <f aca="false">ASC(G6702)</f>
        <v>ﾚﾎﾞﾌﾛｷｻｼﾝ錠500mg｢ｻﾜｲ｣</v>
      </c>
      <c r="O6702" s="0" t="str">
        <f aca="false">ASC(E6702)</f>
        <v>ﾚﾎﾞﾌﾛｷｻｼﾝ水和物</v>
      </c>
      <c r="P6702" s="16" t="n">
        <f aca="false">N(P6701)+IF($C6702=検索!$B$49,1,0)</f>
        <v>0</v>
      </c>
    </row>
    <row r="6703" customFormat="false" ht="15" hidden="false" customHeight="false" outlineLevel="0" collapsed="false">
      <c r="A6703" s="16" t="s">
        <v>221</v>
      </c>
      <c r="B6703" s="0" t="s">
        <v>15350</v>
      </c>
      <c r="C6703" s="0" t="n">
        <v>624</v>
      </c>
      <c r="D6703" s="0" t="str">
        <f aca="false">IFERROR(VLOOKUP($C6703,薬効分類マスタ!$A$2:$B$180,2,FALSE()),"未登録")</f>
        <v>合成抗菌剤</v>
      </c>
      <c r="E6703" s="16" t="s">
        <v>15303</v>
      </c>
      <c r="F6703" s="16" t="s">
        <v>15336</v>
      </c>
      <c r="G6703" s="16" t="s">
        <v>15351</v>
      </c>
      <c r="H6703" s="16" t="s">
        <v>533</v>
      </c>
      <c r="I6703" s="0" t="n">
        <v>60.8</v>
      </c>
      <c r="J6703" s="16" t="s">
        <v>239</v>
      </c>
      <c r="K6703" s="0" t="str">
        <f aca="false">IFERROR(IF(VLOOKUP($C6703,薬効分類マスタ!$A$2:$E$180,5,FALSE())=0,"",VLOOKUP($C6703,薬効分類マスタ!$A$2:$E$180,5,FALSE())),"")</f>
        <v>抗菌薬</v>
      </c>
      <c r="L6703" s="17"/>
      <c r="M6703" s="16" t="n">
        <f aca="false">IF($K6703="","",IF($L6703&lt;&gt;"",$L6703,VLOOKUP($C6703,薬効分類マスタ!$A$2:$F$180,6,FALSE())))</f>
        <v>3</v>
      </c>
      <c r="N6703" s="0" t="str">
        <f aca="false">ASC(G6703)</f>
        <v>ﾚﾎﾞﾌﾛｷｻｼﾝ錠500mg｢ﾄｰﾜ｣</v>
      </c>
      <c r="O6703" s="0" t="str">
        <f aca="false">ASC(E6703)</f>
        <v>ﾚﾎﾞﾌﾛｷｻｼﾝ水和物</v>
      </c>
      <c r="P6703" s="16" t="n">
        <f aca="false">N(P6702)+IF($C6703=検索!$B$49,1,0)</f>
        <v>0</v>
      </c>
    </row>
    <row r="6704" customFormat="false" ht="15" hidden="false" customHeight="false" outlineLevel="0" collapsed="false">
      <c r="A6704" s="16" t="s">
        <v>221</v>
      </c>
      <c r="B6704" s="0" t="s">
        <v>15352</v>
      </c>
      <c r="C6704" s="0" t="n">
        <v>624</v>
      </c>
      <c r="D6704" s="0" t="str">
        <f aca="false">IFERROR(VLOOKUP($C6704,薬効分類マスタ!$A$2:$B$180,2,FALSE()),"未登録")</f>
        <v>合成抗菌剤</v>
      </c>
      <c r="E6704" s="16" t="s">
        <v>15303</v>
      </c>
      <c r="F6704" s="16" t="s">
        <v>15309</v>
      </c>
      <c r="G6704" s="16" t="s">
        <v>15353</v>
      </c>
      <c r="H6704" s="16" t="s">
        <v>533</v>
      </c>
      <c r="I6704" s="0" t="n">
        <v>31.3</v>
      </c>
      <c r="J6704" s="16" t="s">
        <v>239</v>
      </c>
      <c r="K6704" s="0" t="str">
        <f aca="false">IFERROR(IF(VLOOKUP($C6704,薬効分類マスタ!$A$2:$E$180,5,FALSE())=0,"",VLOOKUP($C6704,薬効分類マスタ!$A$2:$E$180,5,FALSE())),"")</f>
        <v>抗菌薬</v>
      </c>
      <c r="L6704" s="17"/>
      <c r="M6704" s="16" t="n">
        <f aca="false">IF($K6704="","",IF($L6704&lt;&gt;"",$L6704,VLOOKUP($C6704,薬効分類マスタ!$A$2:$F$180,6,FALSE())))</f>
        <v>3</v>
      </c>
      <c r="N6704" s="0" t="str">
        <f aca="false">ASC(G6704)</f>
        <v>ﾚﾎﾞﾌﾛｷｻｼﾝOD錠250mg｢ﾄｰﾜ｣</v>
      </c>
      <c r="O6704" s="0" t="str">
        <f aca="false">ASC(E6704)</f>
        <v>ﾚﾎﾞﾌﾛｷｻｼﾝ水和物</v>
      </c>
      <c r="P6704" s="16" t="n">
        <f aca="false">N(P6703)+IF($C6704=検索!$B$49,1,0)</f>
        <v>0</v>
      </c>
    </row>
    <row r="6705" customFormat="false" ht="15" hidden="false" customHeight="false" outlineLevel="0" collapsed="false">
      <c r="A6705" s="16" t="s">
        <v>221</v>
      </c>
      <c r="B6705" s="0" t="s">
        <v>15354</v>
      </c>
      <c r="C6705" s="0" t="n">
        <v>624</v>
      </c>
      <c r="D6705" s="0" t="str">
        <f aca="false">IFERROR(VLOOKUP($C6705,薬効分類マスタ!$A$2:$B$180,2,FALSE()),"未登録")</f>
        <v>合成抗菌剤</v>
      </c>
      <c r="E6705" s="16" t="s">
        <v>15303</v>
      </c>
      <c r="F6705" s="16" t="s">
        <v>15355</v>
      </c>
      <c r="G6705" s="16" t="s">
        <v>15356</v>
      </c>
      <c r="H6705" s="16" t="s">
        <v>6322</v>
      </c>
      <c r="I6705" s="0" t="n">
        <v>31.3</v>
      </c>
      <c r="J6705" s="16" t="s">
        <v>239</v>
      </c>
      <c r="K6705" s="0" t="str">
        <f aca="false">IFERROR(IF(VLOOKUP($C6705,薬効分類マスタ!$A$2:$E$180,5,FALSE())=0,"",VLOOKUP($C6705,薬効分類マスタ!$A$2:$E$180,5,FALSE())),"")</f>
        <v>抗菌薬</v>
      </c>
      <c r="L6705" s="17"/>
      <c r="M6705" s="16" t="n">
        <f aca="false">IF($K6705="","",IF($L6705&lt;&gt;"",$L6705,VLOOKUP($C6705,薬効分類マスタ!$A$2:$F$180,6,FALSE())))</f>
        <v>3</v>
      </c>
      <c r="N6705" s="0" t="str">
        <f aca="false">ASC(G6705)</f>
        <v>ﾚﾎﾞﾌﾛｷｻｼﾝ粒状錠250mg｢ﾓﾁﾀﾞ｣</v>
      </c>
      <c r="O6705" s="0" t="str">
        <f aca="false">ASC(E6705)</f>
        <v>ﾚﾎﾞﾌﾛｷｻｼﾝ水和物</v>
      </c>
      <c r="P6705" s="16" t="n">
        <f aca="false">N(P6704)+IF($C6705=検索!$B$49,1,0)</f>
        <v>0</v>
      </c>
    </row>
    <row r="6706" customFormat="false" ht="15" hidden="false" customHeight="false" outlineLevel="0" collapsed="false">
      <c r="A6706" s="16" t="s">
        <v>221</v>
      </c>
      <c r="B6706" s="0" t="s">
        <v>15357</v>
      </c>
      <c r="C6706" s="0" t="n">
        <v>624</v>
      </c>
      <c r="D6706" s="0" t="str">
        <f aca="false">IFERROR(VLOOKUP($C6706,薬効分類マスタ!$A$2:$B$180,2,FALSE()),"未登録")</f>
        <v>合成抗菌剤</v>
      </c>
      <c r="E6706" s="16" t="s">
        <v>15303</v>
      </c>
      <c r="F6706" s="16" t="s">
        <v>15358</v>
      </c>
      <c r="G6706" s="16" t="s">
        <v>15359</v>
      </c>
      <c r="H6706" s="16" t="s">
        <v>6322</v>
      </c>
      <c r="I6706" s="0" t="n">
        <v>36.7</v>
      </c>
      <c r="J6706" s="16" t="s">
        <v>239</v>
      </c>
      <c r="K6706" s="0" t="str">
        <f aca="false">IFERROR(IF(VLOOKUP($C6706,薬効分類マスタ!$A$2:$E$180,5,FALSE())=0,"",VLOOKUP($C6706,薬効分類マスタ!$A$2:$E$180,5,FALSE())),"")</f>
        <v>抗菌薬</v>
      </c>
      <c r="L6706" s="17"/>
      <c r="M6706" s="16" t="n">
        <f aca="false">IF($K6706="","",IF($L6706&lt;&gt;"",$L6706,VLOOKUP($C6706,薬効分類マスタ!$A$2:$F$180,6,FALSE())))</f>
        <v>3</v>
      </c>
      <c r="N6706" s="0" t="str">
        <f aca="false">ASC(G6706)</f>
        <v>ﾚﾎﾞﾌﾛｷｻｼﾝ粒状錠500mg｢ﾓﾁﾀﾞ｣</v>
      </c>
      <c r="O6706" s="0" t="str">
        <f aca="false">ASC(E6706)</f>
        <v>ﾚﾎﾞﾌﾛｷｻｼﾝ水和物</v>
      </c>
      <c r="P6706" s="16" t="n">
        <f aca="false">N(P6705)+IF($C6706=検索!$B$49,1,0)</f>
        <v>0</v>
      </c>
    </row>
    <row r="6707" customFormat="false" ht="15" hidden="false" customHeight="false" outlineLevel="0" collapsed="false">
      <c r="A6707" s="16" t="s">
        <v>221</v>
      </c>
      <c r="B6707" s="0" t="s">
        <v>15360</v>
      </c>
      <c r="C6707" s="0" t="n">
        <v>624</v>
      </c>
      <c r="D6707" s="0" t="str">
        <f aca="false">IFERROR(VLOOKUP($C6707,薬効分類マスタ!$A$2:$B$180,2,FALSE()),"未登録")</f>
        <v>合成抗菌剤</v>
      </c>
      <c r="E6707" s="16" t="s">
        <v>15303</v>
      </c>
      <c r="F6707" s="16" t="s">
        <v>15361</v>
      </c>
      <c r="G6707" s="16" t="s">
        <v>15362</v>
      </c>
      <c r="H6707" s="16" t="s">
        <v>533</v>
      </c>
      <c r="I6707" s="0" t="n">
        <v>90.4</v>
      </c>
      <c r="J6707" s="16" t="s">
        <v>239</v>
      </c>
      <c r="K6707" s="0" t="str">
        <f aca="false">IFERROR(IF(VLOOKUP($C6707,薬効分類マスタ!$A$2:$E$180,5,FALSE())=0,"",VLOOKUP($C6707,薬効分類マスタ!$A$2:$E$180,5,FALSE())),"")</f>
        <v>抗菌薬</v>
      </c>
      <c r="L6707" s="17"/>
      <c r="M6707" s="16" t="n">
        <f aca="false">IF($K6707="","",IF($L6707&lt;&gt;"",$L6707,VLOOKUP($C6707,薬効分類マスタ!$A$2:$F$180,6,FALSE())))</f>
        <v>3</v>
      </c>
      <c r="N6707" s="0" t="str">
        <f aca="false">ASC(G6707)</f>
        <v>ﾚﾎﾞﾌﾛｷｻｼﾝ内用液250mg｢ﾄｰﾜ｣</v>
      </c>
      <c r="O6707" s="0" t="str">
        <f aca="false">ASC(E6707)</f>
        <v>ﾚﾎﾞﾌﾛｷｻｼﾝ水和物</v>
      </c>
      <c r="P6707" s="16" t="n">
        <f aca="false">N(P6706)+IF($C6707=検索!$B$49,1,0)</f>
        <v>0</v>
      </c>
    </row>
    <row r="6708" customFormat="false" ht="15" hidden="false" customHeight="false" outlineLevel="0" collapsed="false">
      <c r="A6708" s="16" t="s">
        <v>221</v>
      </c>
      <c r="B6708" s="0" t="s">
        <v>15363</v>
      </c>
      <c r="C6708" s="0" t="n">
        <v>624</v>
      </c>
      <c r="D6708" s="0" t="str">
        <f aca="false">IFERROR(VLOOKUP($C6708,薬効分類マスタ!$A$2:$B$180,2,FALSE()),"未登録")</f>
        <v>合成抗菌剤</v>
      </c>
      <c r="E6708" s="16" t="s">
        <v>15364</v>
      </c>
      <c r="F6708" s="16" t="s">
        <v>15365</v>
      </c>
      <c r="G6708" s="16" t="s">
        <v>15366</v>
      </c>
      <c r="H6708" s="16" t="s">
        <v>428</v>
      </c>
      <c r="I6708" s="0" t="n">
        <v>61</v>
      </c>
      <c r="J6708" s="16" t="s">
        <v>232</v>
      </c>
      <c r="K6708" s="0" t="str">
        <f aca="false">IFERROR(IF(VLOOKUP($C6708,薬効分類マスタ!$A$2:$E$180,5,FALSE())=0,"",VLOOKUP($C6708,薬効分類マスタ!$A$2:$E$180,5,FALSE())),"")</f>
        <v>抗菌薬</v>
      </c>
      <c r="L6708" s="17"/>
      <c r="M6708" s="16" t="n">
        <f aca="false">IF($K6708="","",IF($L6708&lt;&gt;"",$L6708,VLOOKUP($C6708,薬効分類マスタ!$A$2:$F$180,6,FALSE())))</f>
        <v>3</v>
      </c>
      <c r="N6708" s="0" t="str">
        <f aca="false">ASC(G6708)</f>
        <v>ｽｵｰﾄﾞ錠100</v>
      </c>
      <c r="O6708" s="0" t="str">
        <f aca="false">ASC(E6708)</f>
        <v>ﾌﾟﾙﾘﾌﾛｷｻｼﾝ</v>
      </c>
      <c r="P6708" s="16" t="n">
        <f aca="false">N(P6707)+IF($C6708=検索!$B$49,1,0)</f>
        <v>0</v>
      </c>
    </row>
    <row r="6709" customFormat="false" ht="15" hidden="false" customHeight="false" outlineLevel="0" collapsed="false">
      <c r="A6709" s="16" t="s">
        <v>221</v>
      </c>
      <c r="B6709" s="0" t="s">
        <v>15367</v>
      </c>
      <c r="C6709" s="0" t="n">
        <v>624</v>
      </c>
      <c r="D6709" s="0" t="str">
        <f aca="false">IFERROR(VLOOKUP($C6709,薬効分類マスタ!$A$2:$B$180,2,FALSE()),"未登録")</f>
        <v>合成抗菌剤</v>
      </c>
      <c r="E6709" s="16" t="s">
        <v>15368</v>
      </c>
      <c r="F6709" s="16" t="s">
        <v>736</v>
      </c>
      <c r="G6709" s="16" t="s">
        <v>15369</v>
      </c>
      <c r="H6709" s="16" t="s">
        <v>3803</v>
      </c>
      <c r="I6709" s="0" t="n">
        <v>187.9</v>
      </c>
      <c r="J6709" s="16" t="s">
        <v>232</v>
      </c>
      <c r="K6709" s="0" t="str">
        <f aca="false">IFERROR(IF(VLOOKUP($C6709,薬効分類マスタ!$A$2:$E$180,5,FALSE())=0,"",VLOOKUP($C6709,薬効分類マスタ!$A$2:$E$180,5,FALSE())),"")</f>
        <v>抗菌薬</v>
      </c>
      <c r="L6709" s="17"/>
      <c r="M6709" s="16" t="n">
        <f aca="false">IF($K6709="","",IF($L6709&lt;&gt;"",$L6709,VLOOKUP($C6709,薬効分類マスタ!$A$2:$F$180,6,FALSE())))</f>
        <v>3</v>
      </c>
      <c r="N6709" s="0" t="str">
        <f aca="false">ASC(G6709)</f>
        <v>ｱﾍﾞﾛｯｸｽ錠400mg</v>
      </c>
      <c r="O6709" s="0" t="str">
        <f aca="false">ASC(E6709)</f>
        <v>ﾓｷｼﾌﾛｷｻｼﾝ塩酸塩</v>
      </c>
      <c r="P6709" s="16" t="n">
        <f aca="false">N(P6708)+IF($C6709=検索!$B$49,1,0)</f>
        <v>0</v>
      </c>
    </row>
    <row r="6710" customFormat="false" ht="15" hidden="false" customHeight="false" outlineLevel="0" collapsed="false">
      <c r="A6710" s="16" t="s">
        <v>221</v>
      </c>
      <c r="B6710" s="0" t="s">
        <v>15370</v>
      </c>
      <c r="C6710" s="0" t="n">
        <v>624</v>
      </c>
      <c r="D6710" s="0" t="str">
        <f aca="false">IFERROR(VLOOKUP($C6710,薬効分類マスタ!$A$2:$B$180,2,FALSE()),"未登録")</f>
        <v>合成抗菌剤</v>
      </c>
      <c r="E6710" s="16" t="s">
        <v>15371</v>
      </c>
      <c r="F6710" s="16" t="s">
        <v>613</v>
      </c>
      <c r="G6710" s="16" t="s">
        <v>15372</v>
      </c>
      <c r="H6710" s="16" t="s">
        <v>2960</v>
      </c>
      <c r="I6710" s="0" t="n">
        <v>134.5</v>
      </c>
      <c r="J6710" s="16" t="s">
        <v>232</v>
      </c>
      <c r="K6710" s="0" t="str">
        <f aca="false">IFERROR(IF(VLOOKUP($C6710,薬効分類マスタ!$A$2:$E$180,5,FALSE())=0,"",VLOOKUP($C6710,薬効分類マスタ!$A$2:$E$180,5,FALSE())),"")</f>
        <v>抗菌薬</v>
      </c>
      <c r="L6710" s="17"/>
      <c r="M6710" s="16" t="n">
        <f aca="false">IF($K6710="","",IF($L6710&lt;&gt;"",$L6710,VLOOKUP($C6710,薬効分類マスタ!$A$2:$F$180,6,FALSE())))</f>
        <v>3</v>
      </c>
      <c r="N6710" s="0" t="str">
        <f aca="false">ASC(G6710)</f>
        <v>ｼﾞｪﾆﾅｯｸ錠200mg</v>
      </c>
      <c r="O6710" s="0" t="str">
        <f aca="false">ASC(E6710)</f>
        <v>ﾒｼﾙ酸ｶﾞﾚﾉｷｻｼﾝ水和物</v>
      </c>
      <c r="P6710" s="16" t="n">
        <f aca="false">N(P6709)+IF($C6710=検索!$B$49,1,0)</f>
        <v>0</v>
      </c>
    </row>
    <row r="6711" customFormat="false" ht="15" hidden="false" customHeight="false" outlineLevel="0" collapsed="false">
      <c r="A6711" s="16" t="s">
        <v>221</v>
      </c>
      <c r="B6711" s="0" t="s">
        <v>15373</v>
      </c>
      <c r="C6711" s="0" t="n">
        <v>624</v>
      </c>
      <c r="D6711" s="0" t="str">
        <f aca="false">IFERROR(VLOOKUP($C6711,薬効分類マスタ!$A$2:$B$180,2,FALSE()),"未登録")</f>
        <v>合成抗菌剤</v>
      </c>
      <c r="E6711" s="16" t="s">
        <v>15374</v>
      </c>
      <c r="F6711" s="16" t="s">
        <v>14746</v>
      </c>
      <c r="G6711" s="16" t="s">
        <v>15375</v>
      </c>
      <c r="H6711" s="16" t="s">
        <v>1180</v>
      </c>
      <c r="I6711" s="0" t="n">
        <v>264.8</v>
      </c>
      <c r="J6711" s="16" t="s">
        <v>232</v>
      </c>
      <c r="K6711" s="0" t="str">
        <f aca="false">IFERROR(IF(VLOOKUP($C6711,薬効分類マスタ!$A$2:$E$180,5,FALSE())=0,"",VLOOKUP($C6711,薬効分類マスタ!$A$2:$E$180,5,FALSE())),"")</f>
        <v>抗菌薬</v>
      </c>
      <c r="L6711" s="17"/>
      <c r="M6711" s="16" t="n">
        <f aca="false">IF($K6711="","",IF($L6711&lt;&gt;"",$L6711,VLOOKUP($C6711,薬効分類マスタ!$A$2:$F$180,6,FALSE())))</f>
        <v>3</v>
      </c>
      <c r="N6711" s="0" t="str">
        <f aca="false">ASC(G6711)</f>
        <v>ｸﾞﾚｰｽﾋﾞｯﾄ細粒10%</v>
      </c>
      <c r="O6711" s="0" t="str">
        <f aca="false">ASC(E6711)</f>
        <v>ｼﾀﾌﾛｷｻｼﾝ水和物</v>
      </c>
      <c r="P6711" s="16" t="n">
        <f aca="false">N(P6710)+IF($C6711=検索!$B$49,1,0)</f>
        <v>0</v>
      </c>
    </row>
    <row r="6712" customFormat="false" ht="15" hidden="false" customHeight="false" outlineLevel="0" collapsed="false">
      <c r="A6712" s="16" t="s">
        <v>221</v>
      </c>
      <c r="B6712" s="0" t="s">
        <v>15376</v>
      </c>
      <c r="C6712" s="0" t="n">
        <v>624</v>
      </c>
      <c r="D6712" s="0" t="str">
        <f aca="false">IFERROR(VLOOKUP($C6712,薬効分類マスタ!$A$2:$B$180,2,FALSE()),"未登録")</f>
        <v>合成抗菌剤</v>
      </c>
      <c r="E6712" s="16" t="s">
        <v>15374</v>
      </c>
      <c r="F6712" s="16" t="s">
        <v>411</v>
      </c>
      <c r="G6712" s="16" t="s">
        <v>15377</v>
      </c>
      <c r="H6712" s="16" t="s">
        <v>1180</v>
      </c>
      <c r="I6712" s="0" t="n">
        <v>63.1</v>
      </c>
      <c r="J6712" s="16" t="s">
        <v>232</v>
      </c>
      <c r="K6712" s="0" t="str">
        <f aca="false">IFERROR(IF(VLOOKUP($C6712,薬効分類マスタ!$A$2:$E$180,5,FALSE())=0,"",VLOOKUP($C6712,薬効分類マスタ!$A$2:$E$180,5,FALSE())),"")</f>
        <v>抗菌薬</v>
      </c>
      <c r="L6712" s="17"/>
      <c r="M6712" s="16" t="n">
        <f aca="false">IF($K6712="","",IF($L6712&lt;&gt;"",$L6712,VLOOKUP($C6712,薬効分類マスタ!$A$2:$F$180,6,FALSE())))</f>
        <v>3</v>
      </c>
      <c r="N6712" s="0" t="str">
        <f aca="false">ASC(G6712)</f>
        <v>ｸﾞﾚｰｽﾋﾞｯﾄ錠50mg</v>
      </c>
      <c r="O6712" s="0" t="str">
        <f aca="false">ASC(E6712)</f>
        <v>ｼﾀﾌﾛｷｻｼﾝ水和物</v>
      </c>
      <c r="P6712" s="16" t="n">
        <f aca="false">N(P6711)+IF($C6712=検索!$B$49,1,0)</f>
        <v>0</v>
      </c>
    </row>
    <row r="6713" customFormat="false" ht="15" hidden="false" customHeight="false" outlineLevel="0" collapsed="false">
      <c r="A6713" s="16" t="s">
        <v>221</v>
      </c>
      <c r="B6713" s="0" t="s">
        <v>15378</v>
      </c>
      <c r="C6713" s="0" t="n">
        <v>624</v>
      </c>
      <c r="D6713" s="0" t="str">
        <f aca="false">IFERROR(VLOOKUP($C6713,薬効分類マスタ!$A$2:$B$180,2,FALSE()),"未登録")</f>
        <v>合成抗菌剤</v>
      </c>
      <c r="E6713" s="16" t="s">
        <v>15374</v>
      </c>
      <c r="F6713" s="16" t="s">
        <v>411</v>
      </c>
      <c r="G6713" s="16" t="s">
        <v>15379</v>
      </c>
      <c r="H6713" s="16" t="s">
        <v>385</v>
      </c>
      <c r="I6713" s="0" t="n">
        <v>92.6</v>
      </c>
      <c r="J6713" s="16" t="s">
        <v>239</v>
      </c>
      <c r="K6713" s="0" t="str">
        <f aca="false">IFERROR(IF(VLOOKUP($C6713,薬効分類マスタ!$A$2:$E$180,5,FALSE())=0,"",VLOOKUP($C6713,薬効分類マスタ!$A$2:$E$180,5,FALSE())),"")</f>
        <v>抗菌薬</v>
      </c>
      <c r="L6713" s="17"/>
      <c r="M6713" s="16" t="n">
        <f aca="false">IF($K6713="","",IF($L6713&lt;&gt;"",$L6713,VLOOKUP($C6713,薬効分類マスタ!$A$2:$F$180,6,FALSE())))</f>
        <v>3</v>
      </c>
      <c r="N6713" s="0" t="str">
        <f aca="false">ASC(G6713)</f>
        <v>ｼﾀﾌﾛｷｻｼﾝ錠50mg｢ｻﾜｲ｣</v>
      </c>
      <c r="O6713" s="0" t="str">
        <f aca="false">ASC(E6713)</f>
        <v>ｼﾀﾌﾛｷｻｼﾝ水和物</v>
      </c>
      <c r="P6713" s="16" t="n">
        <f aca="false">N(P6712)+IF($C6713=検索!$B$49,1,0)</f>
        <v>0</v>
      </c>
    </row>
    <row r="6714" customFormat="false" ht="15" hidden="false" customHeight="false" outlineLevel="0" collapsed="false">
      <c r="A6714" s="16" t="s">
        <v>221</v>
      </c>
      <c r="B6714" s="0" t="s">
        <v>15380</v>
      </c>
      <c r="C6714" s="0" t="n">
        <v>624</v>
      </c>
      <c r="D6714" s="0" t="str">
        <f aca="false">IFERROR(VLOOKUP($C6714,薬効分類マスタ!$A$2:$B$180,2,FALSE()),"未登録")</f>
        <v>合成抗菌剤</v>
      </c>
      <c r="E6714" s="16" t="s">
        <v>15381</v>
      </c>
      <c r="F6714" s="16" t="s">
        <v>2117</v>
      </c>
      <c r="G6714" s="16" t="s">
        <v>15382</v>
      </c>
      <c r="H6714" s="16" t="s">
        <v>6670</v>
      </c>
      <c r="I6714" s="0" t="n">
        <v>270.2</v>
      </c>
      <c r="J6714" s="16" t="s">
        <v>232</v>
      </c>
      <c r="K6714" s="0" t="str">
        <f aca="false">IFERROR(IF(VLOOKUP($C6714,薬効分類マスタ!$A$2:$E$180,5,FALSE())=0,"",VLOOKUP($C6714,薬効分類マスタ!$A$2:$E$180,5,FALSE())),"")</f>
        <v>抗菌薬</v>
      </c>
      <c r="L6714" s="17"/>
      <c r="M6714" s="16" t="n">
        <f aca="false">IF($K6714="","",IF($L6714&lt;&gt;"",$L6714,VLOOKUP($C6714,薬効分類マスタ!$A$2:$F$180,6,FALSE())))</f>
        <v>3</v>
      </c>
      <c r="N6714" s="0" t="str">
        <f aca="false">ASC(G6714)</f>
        <v>ﾗｽﾋﾞｯｸ錠75mg</v>
      </c>
      <c r="O6714" s="0" t="str">
        <f aca="false">ASC(E6714)</f>
        <v>ﾗｽｸﾌﾛｷｻｼﾝ塩酸塩</v>
      </c>
      <c r="P6714" s="16" t="n">
        <f aca="false">N(P6713)+IF($C6714=検索!$B$49,1,0)</f>
        <v>0</v>
      </c>
    </row>
    <row r="6715" customFormat="false" ht="15" hidden="false" customHeight="false" outlineLevel="0" collapsed="false">
      <c r="A6715" s="16" t="s">
        <v>221</v>
      </c>
      <c r="B6715" s="0" t="s">
        <v>15383</v>
      </c>
      <c r="C6715" s="0" t="n">
        <v>624</v>
      </c>
      <c r="D6715" s="0" t="str">
        <f aca="false">IFERROR(VLOOKUP($C6715,薬効分類マスタ!$A$2:$B$180,2,FALSE()),"未登録")</f>
        <v>合成抗菌剤</v>
      </c>
      <c r="E6715" s="16" t="s">
        <v>15384</v>
      </c>
      <c r="F6715" s="16" t="s">
        <v>7813</v>
      </c>
      <c r="G6715" s="16" t="s">
        <v>15385</v>
      </c>
      <c r="H6715" s="16" t="s">
        <v>272</v>
      </c>
      <c r="I6715" s="0" t="n">
        <v>5243.9</v>
      </c>
      <c r="J6715" s="16" t="s">
        <v>232</v>
      </c>
      <c r="K6715" s="0" t="str">
        <f aca="false">IFERROR(IF(VLOOKUP($C6715,薬効分類マスタ!$A$2:$E$180,5,FALSE())=0,"",VLOOKUP($C6715,薬効分類マスタ!$A$2:$E$180,5,FALSE())),"")</f>
        <v>抗菌薬</v>
      </c>
      <c r="L6715" s="17"/>
      <c r="M6715" s="16" t="n">
        <f aca="false">IF($K6715="","",IF($L6715&lt;&gt;"",$L6715,VLOOKUP($C6715,薬効分類マスタ!$A$2:$F$180,6,FALSE())))</f>
        <v>3</v>
      </c>
      <c r="N6715" s="0" t="str">
        <f aca="false">ASC(G6715)</f>
        <v>ｻﾞｲﾎﾞｯｸｽ錠600mg</v>
      </c>
      <c r="O6715" s="0" t="str">
        <f aca="false">ASC(E6715)</f>
        <v>ﾘﾈｿﾞﾘﾄﾞ</v>
      </c>
      <c r="P6715" s="16" t="n">
        <f aca="false">N(P6714)+IF($C6715=検索!$B$49,1,0)</f>
        <v>0</v>
      </c>
    </row>
    <row r="6716" customFormat="false" ht="15" hidden="false" customHeight="false" outlineLevel="0" collapsed="false">
      <c r="A6716" s="16" t="s">
        <v>221</v>
      </c>
      <c r="B6716" s="0" t="s">
        <v>15386</v>
      </c>
      <c r="C6716" s="0" t="n">
        <v>624</v>
      </c>
      <c r="D6716" s="0" t="str">
        <f aca="false">IFERROR(VLOOKUP($C6716,薬効分類マスタ!$A$2:$B$180,2,FALSE()),"未登録")</f>
        <v>合成抗菌剤</v>
      </c>
      <c r="E6716" s="16" t="s">
        <v>15384</v>
      </c>
      <c r="F6716" s="16" t="s">
        <v>7813</v>
      </c>
      <c r="G6716" s="16" t="s">
        <v>15387</v>
      </c>
      <c r="H6716" s="16" t="s">
        <v>428</v>
      </c>
      <c r="I6716" s="0" t="n">
        <v>4077.2</v>
      </c>
      <c r="J6716" s="16" t="s">
        <v>239</v>
      </c>
      <c r="K6716" s="0" t="str">
        <f aca="false">IFERROR(IF(VLOOKUP($C6716,薬効分類マスタ!$A$2:$E$180,5,FALSE())=0,"",VLOOKUP($C6716,薬効分類マスタ!$A$2:$E$180,5,FALSE())),"")</f>
        <v>抗菌薬</v>
      </c>
      <c r="L6716" s="17"/>
      <c r="M6716" s="16" t="n">
        <f aca="false">IF($K6716="","",IF($L6716&lt;&gt;"",$L6716,VLOOKUP($C6716,薬効分類マスタ!$A$2:$F$180,6,FALSE())))</f>
        <v>3</v>
      </c>
      <c r="N6716" s="0" t="str">
        <f aca="false">ASC(G6716)</f>
        <v>ﾘﾈｿﾞﾘﾄﾞ錠600mg｢明治｣</v>
      </c>
      <c r="O6716" s="0" t="str">
        <f aca="false">ASC(E6716)</f>
        <v>ﾘﾈｿﾞﾘﾄﾞ</v>
      </c>
      <c r="P6716" s="16" t="n">
        <f aca="false">N(P6715)+IF($C6716=検索!$B$49,1,0)</f>
        <v>0</v>
      </c>
    </row>
    <row r="6717" customFormat="false" ht="15" hidden="false" customHeight="false" outlineLevel="0" collapsed="false">
      <c r="A6717" s="16" t="s">
        <v>221</v>
      </c>
      <c r="B6717" s="0" t="s">
        <v>15388</v>
      </c>
      <c r="C6717" s="0" t="n">
        <v>624</v>
      </c>
      <c r="D6717" s="0" t="str">
        <f aca="false">IFERROR(VLOOKUP($C6717,薬効分類マスタ!$A$2:$B$180,2,FALSE()),"未登録")</f>
        <v>合成抗菌剤</v>
      </c>
      <c r="E6717" s="16" t="s">
        <v>15384</v>
      </c>
      <c r="F6717" s="16" t="s">
        <v>7813</v>
      </c>
      <c r="G6717" s="16" t="s">
        <v>15389</v>
      </c>
      <c r="H6717" s="16" t="s">
        <v>385</v>
      </c>
      <c r="I6717" s="0" t="n">
        <v>4077.2</v>
      </c>
      <c r="J6717" s="16" t="s">
        <v>239</v>
      </c>
      <c r="K6717" s="0" t="str">
        <f aca="false">IFERROR(IF(VLOOKUP($C6717,薬効分類マスタ!$A$2:$E$180,5,FALSE())=0,"",VLOOKUP($C6717,薬効分類マスタ!$A$2:$E$180,5,FALSE())),"")</f>
        <v>抗菌薬</v>
      </c>
      <c r="L6717" s="17"/>
      <c r="M6717" s="16" t="n">
        <f aca="false">IF($K6717="","",IF($L6717&lt;&gt;"",$L6717,VLOOKUP($C6717,薬効分類マスタ!$A$2:$F$180,6,FALSE())))</f>
        <v>3</v>
      </c>
      <c r="N6717" s="0" t="str">
        <f aca="false">ASC(G6717)</f>
        <v>ﾘﾈｿﾞﾘﾄﾞ錠600mg｢ｻﾜｲ｣</v>
      </c>
      <c r="O6717" s="0" t="str">
        <f aca="false">ASC(E6717)</f>
        <v>ﾘﾈｿﾞﾘﾄﾞ</v>
      </c>
      <c r="P6717" s="16" t="n">
        <f aca="false">N(P6716)+IF($C6717=検索!$B$49,1,0)</f>
        <v>0</v>
      </c>
    </row>
    <row r="6718" customFormat="false" ht="15" hidden="false" customHeight="false" outlineLevel="0" collapsed="false">
      <c r="A6718" s="16" t="s">
        <v>221</v>
      </c>
      <c r="B6718" s="0" t="s">
        <v>15390</v>
      </c>
      <c r="C6718" s="0" t="n">
        <v>624</v>
      </c>
      <c r="D6718" s="0" t="str">
        <f aca="false">IFERROR(VLOOKUP($C6718,薬効分類マスタ!$A$2:$B$180,2,FALSE()),"未登録")</f>
        <v>合成抗菌剤</v>
      </c>
      <c r="E6718" s="16" t="s">
        <v>15391</v>
      </c>
      <c r="F6718" s="16" t="s">
        <v>613</v>
      </c>
      <c r="G6718" s="16" t="s">
        <v>15392</v>
      </c>
      <c r="H6718" s="16" t="s">
        <v>3570</v>
      </c>
      <c r="I6718" s="0" t="n">
        <v>16370.5</v>
      </c>
      <c r="J6718" s="16" t="s">
        <v>232</v>
      </c>
      <c r="K6718" s="0" t="str">
        <f aca="false">IFERROR(IF(VLOOKUP($C6718,薬効分類マスタ!$A$2:$E$180,5,FALSE())=0,"",VLOOKUP($C6718,薬効分類マスタ!$A$2:$E$180,5,FALSE())),"")</f>
        <v>抗菌薬</v>
      </c>
      <c r="L6718" s="17"/>
      <c r="M6718" s="16" t="n">
        <f aca="false">IF($K6718="","",IF($L6718&lt;&gt;"",$L6718,VLOOKUP($C6718,薬効分類マスタ!$A$2:$F$180,6,FALSE())))</f>
        <v>3</v>
      </c>
      <c r="N6718" s="0" t="str">
        <f aca="false">ASC(G6718)</f>
        <v>ｼﾍﾞｸﾄﾛ錠200mg</v>
      </c>
      <c r="O6718" s="0" t="str">
        <f aca="false">ASC(E6718)</f>
        <v>ﾃｼﾞｿﾞﾘﾄﾞﾘﾝ酸ｴｽﾃﾙ</v>
      </c>
      <c r="P6718" s="16" t="n">
        <f aca="false">N(P6717)+IF($C6718=検索!$B$49,1,0)</f>
        <v>0</v>
      </c>
    </row>
    <row r="6719" customFormat="false" ht="15" hidden="false" customHeight="false" outlineLevel="0" collapsed="false">
      <c r="A6719" s="16" t="s">
        <v>221</v>
      </c>
      <c r="B6719" s="0" t="s">
        <v>15393</v>
      </c>
      <c r="C6719" s="0" t="n">
        <v>625</v>
      </c>
      <c r="D6719" s="0" t="str">
        <f aca="false">IFERROR(VLOOKUP($C6719,薬効分類マスタ!$A$2:$B$180,2,FALSE()),"未登録")</f>
        <v>抗ウイルス剤</v>
      </c>
      <c r="E6719" s="16" t="s">
        <v>15394</v>
      </c>
      <c r="F6719" s="16" t="s">
        <v>1123</v>
      </c>
      <c r="G6719" s="16" t="s">
        <v>15395</v>
      </c>
      <c r="H6719" s="16" t="s">
        <v>15396</v>
      </c>
      <c r="I6719" s="0" t="n">
        <v>128.5</v>
      </c>
      <c r="J6719" s="16" t="s">
        <v>232</v>
      </c>
      <c r="K6719" s="0" t="str">
        <f aca="false">IFERROR(IF(VLOOKUP($C6719,薬効分類マスタ!$A$2:$E$180,5,FALSE())=0,"",VLOOKUP($C6719,薬効分類マスタ!$A$2:$E$180,5,FALSE())),"")</f>
        <v/>
      </c>
      <c r="L6719" s="17"/>
      <c r="M6719" s="0" t="str">
        <f aca="false">IF($K6719="","",IF($L6719&lt;&gt;"",$L6719,VLOOKUP($C6719,薬効分類マスタ!$A$2:$F$180,6,FALSE())))</f>
        <v/>
      </c>
      <c r="N6719" s="0" t="str">
        <f aca="false">ASC(G6719)</f>
        <v>ﾚﾄﾛﾋﾞﾙｶﾌﾟｾﾙ100mg</v>
      </c>
      <c r="O6719" s="0" t="str">
        <f aca="false">ASC(E6719)</f>
        <v>ｼﾞﾄﾞﾌﾞｼﾞﾝ</v>
      </c>
      <c r="P6719" s="16" t="n">
        <f aca="false">N(P6718)+IF($C6719=検索!$B$49,1,0)</f>
        <v>0</v>
      </c>
    </row>
    <row r="6720" customFormat="false" ht="15" hidden="false" customHeight="false" outlineLevel="0" collapsed="false">
      <c r="A6720" s="16" t="s">
        <v>221</v>
      </c>
      <c r="B6720" s="0" t="s">
        <v>15397</v>
      </c>
      <c r="C6720" s="0" t="n">
        <v>625</v>
      </c>
      <c r="D6720" s="0" t="str">
        <f aca="false">IFERROR(VLOOKUP($C6720,薬効分類マスタ!$A$2:$B$180,2,FALSE()),"未登録")</f>
        <v>抗ウイルス剤</v>
      </c>
      <c r="E6720" s="16" t="s">
        <v>15398</v>
      </c>
      <c r="F6720" s="16" t="s">
        <v>702</v>
      </c>
      <c r="G6720" s="16" t="s">
        <v>15399</v>
      </c>
      <c r="I6720" s="0" t="n">
        <v>39.8</v>
      </c>
      <c r="J6720" s="16" t="s">
        <v>239</v>
      </c>
      <c r="K6720" s="0" t="str">
        <f aca="false">IFERROR(IF(VLOOKUP($C6720,薬効分類マスタ!$A$2:$E$180,5,FALSE())=0,"",VLOOKUP($C6720,薬効分類マスタ!$A$2:$E$180,5,FALSE())),"")</f>
        <v/>
      </c>
      <c r="L6720" s="17"/>
      <c r="M6720" s="0" t="str">
        <f aca="false">IF($K6720="","",IF($L6720&lt;&gt;"",$L6720,VLOOKUP($C6720,薬効分類マスタ!$A$2:$F$180,6,FALSE())))</f>
        <v/>
      </c>
      <c r="N6720" s="0" t="str">
        <f aca="false">ASC(G6720)</f>
        <v>ｱｼｸﾛﾋﾞﾙ40%顆粒</v>
      </c>
      <c r="O6720" s="0" t="str">
        <f aca="false">ASC(E6720)</f>
        <v>ｱｼｸﾛﾋﾞﾙ</v>
      </c>
      <c r="P6720" s="16" t="n">
        <f aca="false">N(P6719)+IF($C6720=検索!$B$49,1,0)</f>
        <v>0</v>
      </c>
    </row>
    <row r="6721" customFormat="false" ht="15" hidden="false" customHeight="false" outlineLevel="0" collapsed="false">
      <c r="A6721" s="16" t="s">
        <v>221</v>
      </c>
      <c r="B6721" s="0" t="s">
        <v>15400</v>
      </c>
      <c r="C6721" s="0" t="n">
        <v>625</v>
      </c>
      <c r="D6721" s="0" t="str">
        <f aca="false">IFERROR(VLOOKUP($C6721,薬効分類マスタ!$A$2:$B$180,2,FALSE()),"未登録")</f>
        <v>抗ウイルス剤</v>
      </c>
      <c r="E6721" s="16" t="s">
        <v>15398</v>
      </c>
      <c r="F6721" s="16" t="s">
        <v>702</v>
      </c>
      <c r="G6721" s="16" t="s">
        <v>15401</v>
      </c>
      <c r="H6721" s="16" t="s">
        <v>794</v>
      </c>
      <c r="I6721" s="0" t="n">
        <v>51.7</v>
      </c>
      <c r="J6721" s="16" t="s">
        <v>232</v>
      </c>
      <c r="K6721" s="0" t="str">
        <f aca="false">IFERROR(IF(VLOOKUP($C6721,薬効分類マスタ!$A$2:$E$180,5,FALSE())=0,"",VLOOKUP($C6721,薬効分類マスタ!$A$2:$E$180,5,FALSE())),"")</f>
        <v/>
      </c>
      <c r="L6721" s="17"/>
      <c r="M6721" s="0" t="str">
        <f aca="false">IF($K6721="","",IF($L6721&lt;&gt;"",$L6721,VLOOKUP($C6721,薬効分類マスタ!$A$2:$F$180,6,FALSE())))</f>
        <v/>
      </c>
      <c r="N6721" s="0" t="str">
        <f aca="false">ASC(G6721)</f>
        <v>ｿﾞﾋﾞﾗｯｸｽ顆粒40%</v>
      </c>
      <c r="O6721" s="0" t="str">
        <f aca="false">ASC(E6721)</f>
        <v>ｱｼｸﾛﾋﾞﾙ</v>
      </c>
      <c r="P6721" s="16" t="n">
        <f aca="false">N(P6720)+IF($C6721=検索!$B$49,1,0)</f>
        <v>0</v>
      </c>
    </row>
    <row r="6722" customFormat="false" ht="15" hidden="false" customHeight="false" outlineLevel="0" collapsed="false">
      <c r="A6722" s="16" t="s">
        <v>221</v>
      </c>
      <c r="B6722" s="0" t="s">
        <v>15402</v>
      </c>
      <c r="C6722" s="0" t="n">
        <v>625</v>
      </c>
      <c r="D6722" s="0" t="str">
        <f aca="false">IFERROR(VLOOKUP($C6722,薬効分類マスタ!$A$2:$B$180,2,FALSE()),"未登録")</f>
        <v>抗ウイルス剤</v>
      </c>
      <c r="E6722" s="16" t="s">
        <v>15398</v>
      </c>
      <c r="F6722" s="16" t="s">
        <v>613</v>
      </c>
      <c r="G6722" s="16" t="s">
        <v>15403</v>
      </c>
      <c r="H6722" s="16" t="s">
        <v>794</v>
      </c>
      <c r="I6722" s="0" t="n">
        <v>11.8</v>
      </c>
      <c r="J6722" s="16" t="s">
        <v>232</v>
      </c>
      <c r="K6722" s="0" t="str">
        <f aca="false">IFERROR(IF(VLOOKUP($C6722,薬効分類マスタ!$A$2:$E$180,5,FALSE())=0,"",VLOOKUP($C6722,薬効分類マスタ!$A$2:$E$180,5,FALSE())),"")</f>
        <v/>
      </c>
      <c r="L6722" s="17"/>
      <c r="M6722" s="0" t="str">
        <f aca="false">IF($K6722="","",IF($L6722&lt;&gt;"",$L6722,VLOOKUP($C6722,薬効分類マスタ!$A$2:$F$180,6,FALSE())))</f>
        <v/>
      </c>
      <c r="N6722" s="0" t="str">
        <f aca="false">ASC(G6722)</f>
        <v>ｿﾞﾋﾞﾗｯｸｽ錠200</v>
      </c>
      <c r="O6722" s="0" t="str">
        <f aca="false">ASC(E6722)</f>
        <v>ｱｼｸﾛﾋﾞﾙ</v>
      </c>
      <c r="P6722" s="16" t="n">
        <f aca="false">N(P6721)+IF($C6722=検索!$B$49,1,0)</f>
        <v>0</v>
      </c>
    </row>
    <row r="6723" customFormat="false" ht="15" hidden="false" customHeight="false" outlineLevel="0" collapsed="false">
      <c r="A6723" s="16" t="s">
        <v>221</v>
      </c>
      <c r="B6723" s="0" t="s">
        <v>15404</v>
      </c>
      <c r="C6723" s="0" t="n">
        <v>625</v>
      </c>
      <c r="D6723" s="0" t="str">
        <f aca="false">IFERROR(VLOOKUP($C6723,薬効分類マスタ!$A$2:$B$180,2,FALSE()),"未登録")</f>
        <v>抗ウイルス剤</v>
      </c>
      <c r="E6723" s="16" t="s">
        <v>15398</v>
      </c>
      <c r="F6723" s="16" t="s">
        <v>613</v>
      </c>
      <c r="G6723" s="16" t="s">
        <v>15405</v>
      </c>
      <c r="H6723" s="16" t="s">
        <v>385</v>
      </c>
      <c r="I6723" s="0" t="n">
        <v>18.3</v>
      </c>
      <c r="J6723" s="16" t="s">
        <v>239</v>
      </c>
      <c r="K6723" s="0" t="str">
        <f aca="false">IFERROR(IF(VLOOKUP($C6723,薬効分類マスタ!$A$2:$E$180,5,FALSE())=0,"",VLOOKUP($C6723,薬効分類マスタ!$A$2:$E$180,5,FALSE())),"")</f>
        <v/>
      </c>
      <c r="L6723" s="17"/>
      <c r="M6723" s="0" t="str">
        <f aca="false">IF($K6723="","",IF($L6723&lt;&gt;"",$L6723,VLOOKUP($C6723,薬効分類マスタ!$A$2:$F$180,6,FALSE())))</f>
        <v/>
      </c>
      <c r="N6723" s="0" t="str">
        <f aca="false">ASC(G6723)</f>
        <v>ｱｼｸﾛﾋﾞﾙ錠200mg｢ｻﾜｲ｣</v>
      </c>
      <c r="O6723" s="0" t="str">
        <f aca="false">ASC(E6723)</f>
        <v>ｱｼｸﾛﾋﾞﾙ</v>
      </c>
      <c r="P6723" s="16" t="n">
        <f aca="false">N(P6722)+IF($C6723=検索!$B$49,1,0)</f>
        <v>0</v>
      </c>
    </row>
    <row r="6724" customFormat="false" ht="15" hidden="false" customHeight="false" outlineLevel="0" collapsed="false">
      <c r="A6724" s="16" t="s">
        <v>221</v>
      </c>
      <c r="B6724" s="0" t="s">
        <v>15406</v>
      </c>
      <c r="C6724" s="0" t="n">
        <v>625</v>
      </c>
      <c r="D6724" s="0" t="str">
        <f aca="false">IFERROR(VLOOKUP($C6724,薬効分類マスタ!$A$2:$B$180,2,FALSE()),"未登録")</f>
        <v>抗ウイルス剤</v>
      </c>
      <c r="E6724" s="16" t="s">
        <v>15398</v>
      </c>
      <c r="F6724" s="16" t="s">
        <v>613</v>
      </c>
      <c r="G6724" s="16" t="s">
        <v>15407</v>
      </c>
      <c r="H6724" s="16" t="s">
        <v>533</v>
      </c>
      <c r="I6724" s="0" t="n">
        <v>18.3</v>
      </c>
      <c r="J6724" s="16" t="s">
        <v>239</v>
      </c>
      <c r="K6724" s="0" t="str">
        <f aca="false">IFERROR(IF(VLOOKUP($C6724,薬効分類マスタ!$A$2:$E$180,5,FALSE())=0,"",VLOOKUP($C6724,薬効分類マスタ!$A$2:$E$180,5,FALSE())),"")</f>
        <v/>
      </c>
      <c r="L6724" s="17"/>
      <c r="M6724" s="0" t="str">
        <f aca="false">IF($K6724="","",IF($L6724&lt;&gt;"",$L6724,VLOOKUP($C6724,薬効分類マスタ!$A$2:$F$180,6,FALSE())))</f>
        <v/>
      </c>
      <c r="N6724" s="0" t="str">
        <f aca="false">ASC(G6724)</f>
        <v>ｱｼｸﾛﾋﾞﾙ錠200mg｢ﾄｰﾜ｣</v>
      </c>
      <c r="O6724" s="0" t="str">
        <f aca="false">ASC(E6724)</f>
        <v>ｱｼｸﾛﾋﾞﾙ</v>
      </c>
      <c r="P6724" s="16" t="n">
        <f aca="false">N(P6723)+IF($C6724=検索!$B$49,1,0)</f>
        <v>0</v>
      </c>
    </row>
    <row r="6725" customFormat="false" ht="15" hidden="false" customHeight="false" outlineLevel="0" collapsed="false">
      <c r="A6725" s="16" t="s">
        <v>221</v>
      </c>
      <c r="B6725" s="0" t="s">
        <v>15408</v>
      </c>
      <c r="C6725" s="0" t="n">
        <v>625</v>
      </c>
      <c r="D6725" s="0" t="str">
        <f aca="false">IFERROR(VLOOKUP($C6725,薬効分類マスタ!$A$2:$B$180,2,FALSE()),"未登録")</f>
        <v>抗ウイルス剤</v>
      </c>
      <c r="E6725" s="16" t="s">
        <v>15398</v>
      </c>
      <c r="F6725" s="16" t="s">
        <v>736</v>
      </c>
      <c r="G6725" s="16" t="s">
        <v>15409</v>
      </c>
      <c r="H6725" s="16" t="s">
        <v>794</v>
      </c>
      <c r="I6725" s="0" t="n">
        <v>28.5</v>
      </c>
      <c r="J6725" s="16" t="s">
        <v>232</v>
      </c>
      <c r="K6725" s="0" t="str">
        <f aca="false">IFERROR(IF(VLOOKUP($C6725,薬効分類マスタ!$A$2:$E$180,5,FALSE())=0,"",VLOOKUP($C6725,薬効分類マスタ!$A$2:$E$180,5,FALSE())),"")</f>
        <v/>
      </c>
      <c r="L6725" s="17"/>
      <c r="M6725" s="0" t="str">
        <f aca="false">IF($K6725="","",IF($L6725&lt;&gt;"",$L6725,VLOOKUP($C6725,薬効分類マスタ!$A$2:$F$180,6,FALSE())))</f>
        <v/>
      </c>
      <c r="N6725" s="0" t="str">
        <f aca="false">ASC(G6725)</f>
        <v>ｿﾞﾋﾞﾗｯｸｽ錠400</v>
      </c>
      <c r="O6725" s="0" t="str">
        <f aca="false">ASC(E6725)</f>
        <v>ｱｼｸﾛﾋﾞﾙ</v>
      </c>
      <c r="P6725" s="16" t="n">
        <f aca="false">N(P6724)+IF($C6725=検索!$B$49,1,0)</f>
        <v>0</v>
      </c>
    </row>
    <row r="6726" customFormat="false" ht="15" hidden="false" customHeight="false" outlineLevel="0" collapsed="false">
      <c r="A6726" s="16" t="s">
        <v>221</v>
      </c>
      <c r="B6726" s="0" t="s">
        <v>15410</v>
      </c>
      <c r="C6726" s="0" t="n">
        <v>625</v>
      </c>
      <c r="D6726" s="0" t="str">
        <f aca="false">IFERROR(VLOOKUP($C6726,薬効分類マスタ!$A$2:$B$180,2,FALSE()),"未登録")</f>
        <v>抗ウイルス剤</v>
      </c>
      <c r="E6726" s="16" t="s">
        <v>15398</v>
      </c>
      <c r="F6726" s="16" t="s">
        <v>736</v>
      </c>
      <c r="G6726" s="16" t="s">
        <v>15411</v>
      </c>
      <c r="H6726" s="16" t="s">
        <v>385</v>
      </c>
      <c r="I6726" s="0" t="n">
        <v>32.6</v>
      </c>
      <c r="J6726" s="16" t="s">
        <v>239</v>
      </c>
      <c r="K6726" s="0" t="str">
        <f aca="false">IFERROR(IF(VLOOKUP($C6726,薬効分類マスタ!$A$2:$E$180,5,FALSE())=0,"",VLOOKUP($C6726,薬効分類マスタ!$A$2:$E$180,5,FALSE())),"")</f>
        <v/>
      </c>
      <c r="L6726" s="17"/>
      <c r="M6726" s="0" t="str">
        <f aca="false">IF($K6726="","",IF($L6726&lt;&gt;"",$L6726,VLOOKUP($C6726,薬効分類マスタ!$A$2:$F$180,6,FALSE())))</f>
        <v/>
      </c>
      <c r="N6726" s="0" t="str">
        <f aca="false">ASC(G6726)</f>
        <v>ｱｼｸﾛﾋﾞﾙ錠400mg｢ｻﾜｲ｣</v>
      </c>
      <c r="O6726" s="0" t="str">
        <f aca="false">ASC(E6726)</f>
        <v>ｱｼｸﾛﾋﾞﾙ</v>
      </c>
      <c r="P6726" s="16" t="n">
        <f aca="false">N(P6725)+IF($C6726=検索!$B$49,1,0)</f>
        <v>0</v>
      </c>
    </row>
    <row r="6727" customFormat="false" ht="15" hidden="false" customHeight="false" outlineLevel="0" collapsed="false">
      <c r="A6727" s="16" t="s">
        <v>221</v>
      </c>
      <c r="B6727" s="0" t="s">
        <v>15412</v>
      </c>
      <c r="C6727" s="0" t="n">
        <v>625</v>
      </c>
      <c r="D6727" s="0" t="str">
        <f aca="false">IFERROR(VLOOKUP($C6727,薬効分類マスタ!$A$2:$B$180,2,FALSE()),"未登録")</f>
        <v>抗ウイルス剤</v>
      </c>
      <c r="E6727" s="16" t="s">
        <v>15398</v>
      </c>
      <c r="F6727" s="16" t="s">
        <v>736</v>
      </c>
      <c r="G6727" s="16" t="s">
        <v>15413</v>
      </c>
      <c r="H6727" s="16" t="s">
        <v>533</v>
      </c>
      <c r="I6727" s="0" t="n">
        <v>32.6</v>
      </c>
      <c r="J6727" s="16" t="s">
        <v>239</v>
      </c>
      <c r="K6727" s="0" t="str">
        <f aca="false">IFERROR(IF(VLOOKUP($C6727,薬効分類マスタ!$A$2:$E$180,5,FALSE())=0,"",VLOOKUP($C6727,薬効分類マスタ!$A$2:$E$180,5,FALSE())),"")</f>
        <v/>
      </c>
      <c r="L6727" s="17"/>
      <c r="M6727" s="0" t="str">
        <f aca="false">IF($K6727="","",IF($L6727&lt;&gt;"",$L6727,VLOOKUP($C6727,薬効分類マスタ!$A$2:$F$180,6,FALSE())))</f>
        <v/>
      </c>
      <c r="N6727" s="0" t="str">
        <f aca="false">ASC(G6727)</f>
        <v>ｱｼｸﾛﾋﾞﾙ錠400mg｢ﾄｰﾜ｣</v>
      </c>
      <c r="O6727" s="0" t="str">
        <f aca="false">ASC(E6727)</f>
        <v>ｱｼｸﾛﾋﾞﾙ</v>
      </c>
      <c r="P6727" s="16" t="n">
        <f aca="false">N(P6726)+IF($C6727=検索!$B$49,1,0)</f>
        <v>0</v>
      </c>
    </row>
    <row r="6728" customFormat="false" ht="15" hidden="false" customHeight="false" outlineLevel="0" collapsed="false">
      <c r="A6728" s="16" t="s">
        <v>221</v>
      </c>
      <c r="B6728" s="0" t="s">
        <v>15414</v>
      </c>
      <c r="C6728" s="0" t="n">
        <v>625</v>
      </c>
      <c r="D6728" s="0" t="str">
        <f aca="false">IFERROR(VLOOKUP($C6728,薬効分類マスタ!$A$2:$B$180,2,FALSE()),"未登録")</f>
        <v>抗ウイルス剤</v>
      </c>
      <c r="E6728" s="16" t="s">
        <v>15398</v>
      </c>
      <c r="F6728" s="16" t="s">
        <v>15415</v>
      </c>
      <c r="G6728" s="16" t="s">
        <v>15416</v>
      </c>
      <c r="H6728" s="16" t="s">
        <v>536</v>
      </c>
      <c r="I6728" s="0" t="n">
        <v>140</v>
      </c>
      <c r="J6728" s="16" t="s">
        <v>239</v>
      </c>
      <c r="K6728" s="0" t="str">
        <f aca="false">IFERROR(IF(VLOOKUP($C6728,薬効分類マスタ!$A$2:$E$180,5,FALSE())=0,"",VLOOKUP($C6728,薬効分類マスタ!$A$2:$E$180,5,FALSE())),"")</f>
        <v/>
      </c>
      <c r="L6728" s="17"/>
      <c r="M6728" s="0" t="str">
        <f aca="false">IF($K6728="","",IF($L6728&lt;&gt;"",$L6728,VLOOKUP($C6728,薬効分類マスタ!$A$2:$F$180,6,FALSE())))</f>
        <v/>
      </c>
      <c r="N6728" s="0" t="str">
        <f aca="false">ASC(G6728)</f>
        <v>ｱｼｸﾛﾋﾞﾙ内服ｾﾞﾘｰ200mg｢日医工｣</v>
      </c>
      <c r="O6728" s="0" t="str">
        <f aca="false">ASC(E6728)</f>
        <v>ｱｼｸﾛﾋﾞﾙ</v>
      </c>
      <c r="P6728" s="16" t="n">
        <f aca="false">N(P6727)+IF($C6728=検索!$B$49,1,0)</f>
        <v>0</v>
      </c>
    </row>
    <row r="6729" customFormat="false" ht="15" hidden="false" customHeight="false" outlineLevel="0" collapsed="false">
      <c r="A6729" s="16" t="s">
        <v>221</v>
      </c>
      <c r="B6729" s="0" t="s">
        <v>15417</v>
      </c>
      <c r="C6729" s="0" t="n">
        <v>625</v>
      </c>
      <c r="D6729" s="0" t="str">
        <f aca="false">IFERROR(VLOOKUP($C6729,薬効分類マスタ!$A$2:$B$180,2,FALSE()),"未登録")</f>
        <v>抗ウイルス剤</v>
      </c>
      <c r="E6729" s="16" t="s">
        <v>15398</v>
      </c>
      <c r="F6729" s="16" t="s">
        <v>10920</v>
      </c>
      <c r="G6729" s="16" t="s">
        <v>15418</v>
      </c>
      <c r="H6729" s="16" t="s">
        <v>536</v>
      </c>
      <c r="I6729" s="0" t="n">
        <v>357</v>
      </c>
      <c r="J6729" s="16" t="s">
        <v>239</v>
      </c>
      <c r="K6729" s="0" t="str">
        <f aca="false">IFERROR(IF(VLOOKUP($C6729,薬効分類マスタ!$A$2:$E$180,5,FALSE())=0,"",VLOOKUP($C6729,薬効分類マスタ!$A$2:$E$180,5,FALSE())),"")</f>
        <v/>
      </c>
      <c r="L6729" s="17"/>
      <c r="M6729" s="0" t="str">
        <f aca="false">IF($K6729="","",IF($L6729&lt;&gt;"",$L6729,VLOOKUP($C6729,薬効分類マスタ!$A$2:$F$180,6,FALSE())))</f>
        <v/>
      </c>
      <c r="N6729" s="0" t="str">
        <f aca="false">ASC(G6729)</f>
        <v>ｱｼｸﾛﾋﾞﾙ内服ｾﾞﾘｰ800mg｢日医工｣</v>
      </c>
      <c r="O6729" s="0" t="str">
        <f aca="false">ASC(E6729)</f>
        <v>ｱｼｸﾛﾋﾞﾙ</v>
      </c>
      <c r="P6729" s="16" t="n">
        <f aca="false">N(P6728)+IF($C6729=検索!$B$49,1,0)</f>
        <v>0</v>
      </c>
    </row>
    <row r="6730" customFormat="false" ht="15" hidden="false" customHeight="false" outlineLevel="0" collapsed="false">
      <c r="A6730" s="16" t="s">
        <v>221</v>
      </c>
      <c r="B6730" s="0" t="s">
        <v>15419</v>
      </c>
      <c r="C6730" s="0" t="n">
        <v>625</v>
      </c>
      <c r="D6730" s="0" t="str">
        <f aca="false">IFERROR(VLOOKUP($C6730,薬効分類マスタ!$A$2:$B$180,2,FALSE()),"未登録")</f>
        <v>抗ウイルス剤</v>
      </c>
      <c r="E6730" s="16" t="s">
        <v>15398</v>
      </c>
      <c r="F6730" s="16" t="s">
        <v>6697</v>
      </c>
      <c r="G6730" s="16" t="s">
        <v>15420</v>
      </c>
      <c r="H6730" s="16" t="s">
        <v>557</v>
      </c>
      <c r="I6730" s="0" t="n">
        <v>19.3</v>
      </c>
      <c r="J6730" s="16" t="s">
        <v>239</v>
      </c>
      <c r="K6730" s="0" t="str">
        <f aca="false">IFERROR(IF(VLOOKUP($C6730,薬効分類マスタ!$A$2:$E$180,5,FALSE())=0,"",VLOOKUP($C6730,薬効分類マスタ!$A$2:$E$180,5,FALSE())),"")</f>
        <v/>
      </c>
      <c r="L6730" s="17"/>
      <c r="M6730" s="0" t="str">
        <f aca="false">IF($K6730="","",IF($L6730&lt;&gt;"",$L6730,VLOOKUP($C6730,薬効分類マスタ!$A$2:$F$180,6,FALSE())))</f>
        <v/>
      </c>
      <c r="N6730" s="0" t="str">
        <f aca="false">ASC(G6730)</f>
        <v>ｱｼｸﾛﾋﾞﾙｼﾛｯﾌﾟ8%｢ﾀｶﾀ｣</v>
      </c>
      <c r="O6730" s="0" t="str">
        <f aca="false">ASC(E6730)</f>
        <v>ｱｼｸﾛﾋﾞﾙ</v>
      </c>
      <c r="P6730" s="16" t="n">
        <f aca="false">N(P6729)+IF($C6730=検索!$B$49,1,0)</f>
        <v>0</v>
      </c>
    </row>
    <row r="6731" customFormat="false" ht="15" hidden="false" customHeight="false" outlineLevel="0" collapsed="false">
      <c r="A6731" s="16" t="s">
        <v>221</v>
      </c>
      <c r="B6731" s="0" t="s">
        <v>15421</v>
      </c>
      <c r="C6731" s="0" t="n">
        <v>625</v>
      </c>
      <c r="D6731" s="0" t="str">
        <f aca="false">IFERROR(VLOOKUP($C6731,薬効分類マスタ!$A$2:$B$180,2,FALSE()),"未登録")</f>
        <v>抗ウイルス剤</v>
      </c>
      <c r="E6731" s="16" t="s">
        <v>15398</v>
      </c>
      <c r="F6731" s="16" t="s">
        <v>15422</v>
      </c>
      <c r="G6731" s="16" t="s">
        <v>15423</v>
      </c>
      <c r="H6731" s="16" t="s">
        <v>385</v>
      </c>
      <c r="I6731" s="0" t="n">
        <v>121.5</v>
      </c>
      <c r="J6731" s="16" t="s">
        <v>239</v>
      </c>
      <c r="K6731" s="0" t="str">
        <f aca="false">IFERROR(IF(VLOOKUP($C6731,薬効分類マスタ!$A$2:$E$180,5,FALSE())=0,"",VLOOKUP($C6731,薬効分類マスタ!$A$2:$E$180,5,FALSE())),"")</f>
        <v/>
      </c>
      <c r="L6731" s="17"/>
      <c r="M6731" s="0" t="str">
        <f aca="false">IF($K6731="","",IF($L6731&lt;&gt;"",$L6731,VLOOKUP($C6731,薬効分類マスタ!$A$2:$F$180,6,FALSE())))</f>
        <v/>
      </c>
      <c r="N6731" s="0" t="str">
        <f aca="false">ASC(G6731)</f>
        <v>ｱｼｸﾛﾋﾞﾙDS80%｢ｻﾜｲ｣</v>
      </c>
      <c r="O6731" s="0" t="str">
        <f aca="false">ASC(E6731)</f>
        <v>ｱｼｸﾛﾋﾞﾙ</v>
      </c>
      <c r="P6731" s="16" t="n">
        <f aca="false">N(P6730)+IF($C6731=検索!$B$49,1,0)</f>
        <v>0</v>
      </c>
    </row>
    <row r="6732" customFormat="false" ht="15" hidden="false" customHeight="false" outlineLevel="0" collapsed="false">
      <c r="A6732" s="16" t="s">
        <v>221</v>
      </c>
      <c r="B6732" s="0" t="s">
        <v>15424</v>
      </c>
      <c r="C6732" s="0" t="n">
        <v>625</v>
      </c>
      <c r="D6732" s="0" t="str">
        <f aca="false">IFERROR(VLOOKUP($C6732,薬効分類マスタ!$A$2:$B$180,2,FALSE()),"未登録")</f>
        <v>抗ウイルス剤</v>
      </c>
      <c r="E6732" s="16" t="s">
        <v>15425</v>
      </c>
      <c r="F6732" s="16" t="s">
        <v>1338</v>
      </c>
      <c r="G6732" s="16" t="s">
        <v>15426</v>
      </c>
      <c r="H6732" s="16" t="s">
        <v>15396</v>
      </c>
      <c r="I6732" s="0" t="n">
        <v>528.9</v>
      </c>
      <c r="J6732" s="16" t="s">
        <v>232</v>
      </c>
      <c r="K6732" s="0" t="str">
        <f aca="false">IFERROR(IF(VLOOKUP($C6732,薬効分類マスタ!$A$2:$E$180,5,FALSE())=0,"",VLOOKUP($C6732,薬効分類マスタ!$A$2:$E$180,5,FALSE())),"")</f>
        <v/>
      </c>
      <c r="L6732" s="17"/>
      <c r="M6732" s="0" t="str">
        <f aca="false">IF($K6732="","",IF($L6732&lt;&gt;"",$L6732,VLOOKUP($C6732,薬効分類マスタ!$A$2:$F$180,6,FALSE())))</f>
        <v/>
      </c>
      <c r="N6732" s="0" t="str">
        <f aca="false">ASC(G6732)</f>
        <v>ｴﾋﾟﾋﾞﾙ錠150</v>
      </c>
      <c r="O6732" s="0" t="str">
        <f aca="false">ASC(E6732)</f>
        <v>ﾗﾐﾌﾞｼﾞﾝ</v>
      </c>
      <c r="P6732" s="16" t="n">
        <f aca="false">N(P6731)+IF($C6732=検索!$B$49,1,0)</f>
        <v>0</v>
      </c>
    </row>
    <row r="6733" customFormat="false" ht="15" hidden="false" customHeight="false" outlineLevel="0" collapsed="false">
      <c r="A6733" s="16" t="s">
        <v>221</v>
      </c>
      <c r="B6733" s="0" t="s">
        <v>15427</v>
      </c>
      <c r="C6733" s="0" t="n">
        <v>625</v>
      </c>
      <c r="D6733" s="0" t="str">
        <f aca="false">IFERROR(VLOOKUP($C6733,薬効分類マスタ!$A$2:$B$180,2,FALSE()),"未登録")</f>
        <v>抗ウイルス剤</v>
      </c>
      <c r="E6733" s="16" t="s">
        <v>15425</v>
      </c>
      <c r="F6733" s="16" t="s">
        <v>767</v>
      </c>
      <c r="G6733" s="16" t="s">
        <v>15428</v>
      </c>
      <c r="H6733" s="16" t="s">
        <v>15396</v>
      </c>
      <c r="I6733" s="0" t="n">
        <v>852.6</v>
      </c>
      <c r="J6733" s="16" t="s">
        <v>232</v>
      </c>
      <c r="K6733" s="0" t="str">
        <f aca="false">IFERROR(IF(VLOOKUP($C6733,薬効分類マスタ!$A$2:$E$180,5,FALSE())=0,"",VLOOKUP($C6733,薬効分類マスタ!$A$2:$E$180,5,FALSE())),"")</f>
        <v/>
      </c>
      <c r="L6733" s="17"/>
      <c r="M6733" s="0" t="str">
        <f aca="false">IF($K6733="","",IF($L6733&lt;&gt;"",$L6733,VLOOKUP($C6733,薬効分類マスタ!$A$2:$F$180,6,FALSE())))</f>
        <v/>
      </c>
      <c r="N6733" s="0" t="str">
        <f aca="false">ASC(G6733)</f>
        <v>ｴﾋﾟﾋﾞﾙ錠300</v>
      </c>
      <c r="O6733" s="0" t="str">
        <f aca="false">ASC(E6733)</f>
        <v>ﾗﾐﾌﾞｼﾞﾝ</v>
      </c>
      <c r="P6733" s="16" t="n">
        <f aca="false">N(P6732)+IF($C6733=検索!$B$49,1,0)</f>
        <v>0</v>
      </c>
    </row>
    <row r="6734" customFormat="false" ht="15" hidden="false" customHeight="false" outlineLevel="0" collapsed="false">
      <c r="A6734" s="16" t="s">
        <v>221</v>
      </c>
      <c r="B6734" s="0" t="s">
        <v>15429</v>
      </c>
      <c r="C6734" s="0" t="n">
        <v>625</v>
      </c>
      <c r="D6734" s="0" t="str">
        <f aca="false">IFERROR(VLOOKUP($C6734,薬効分類マスタ!$A$2:$B$180,2,FALSE()),"未登録")</f>
        <v>抗ウイルス剤</v>
      </c>
      <c r="E6734" s="16" t="s">
        <v>15430</v>
      </c>
      <c r="F6734" s="16" t="s">
        <v>627</v>
      </c>
      <c r="G6734" s="16" t="s">
        <v>15431</v>
      </c>
      <c r="H6734" s="16" t="s">
        <v>1677</v>
      </c>
      <c r="I6734" s="0" t="n">
        <v>73.6</v>
      </c>
      <c r="J6734" s="16" t="s">
        <v>232</v>
      </c>
      <c r="K6734" s="0" t="str">
        <f aca="false">IFERROR(IF(VLOOKUP($C6734,薬効分類マスタ!$A$2:$E$180,5,FALSE())=0,"",VLOOKUP($C6734,薬効分類マスタ!$A$2:$E$180,5,FALSE())),"")</f>
        <v/>
      </c>
      <c r="L6734" s="17"/>
      <c r="M6734" s="0" t="str">
        <f aca="false">IF($K6734="","",IF($L6734&lt;&gt;"",$L6734,VLOOKUP($C6734,薬効分類マスタ!$A$2:$F$180,6,FALSE())))</f>
        <v/>
      </c>
      <c r="N6734" s="0" t="str">
        <f aca="false">ASC(G6734)</f>
        <v>ﾉｰﾋﾞｱ錠100mg</v>
      </c>
      <c r="O6734" s="0" t="str">
        <f aca="false">ASC(E6734)</f>
        <v>ﾘﾄﾅﾋﾞﾙ</v>
      </c>
      <c r="P6734" s="16" t="n">
        <f aca="false">N(P6733)+IF($C6734=検索!$B$49,1,0)</f>
        <v>0</v>
      </c>
    </row>
    <row r="6735" customFormat="false" ht="15" hidden="false" customHeight="false" outlineLevel="0" collapsed="false">
      <c r="A6735" s="16" t="s">
        <v>221</v>
      </c>
      <c r="B6735" s="0" t="s">
        <v>15432</v>
      </c>
      <c r="C6735" s="0" t="n">
        <v>625</v>
      </c>
      <c r="D6735" s="0" t="str">
        <f aca="false">IFERROR(VLOOKUP($C6735,薬効分類マスタ!$A$2:$B$180,2,FALSE()),"未登録")</f>
        <v>抗ウイルス剤</v>
      </c>
      <c r="E6735" s="16" t="s">
        <v>15433</v>
      </c>
      <c r="F6735" s="16" t="s">
        <v>613</v>
      </c>
      <c r="G6735" s="16" t="s">
        <v>15434</v>
      </c>
      <c r="H6735" s="16" t="s">
        <v>293</v>
      </c>
      <c r="I6735" s="0" t="n">
        <v>580.2</v>
      </c>
      <c r="J6735" s="16" t="s">
        <v>232</v>
      </c>
      <c r="K6735" s="0" t="str">
        <f aca="false">IFERROR(IF(VLOOKUP($C6735,薬効分類マスタ!$A$2:$E$180,5,FALSE())=0,"",VLOOKUP($C6735,薬効分類マスタ!$A$2:$E$180,5,FALSE())),"")</f>
        <v/>
      </c>
      <c r="L6735" s="17"/>
      <c r="M6735" s="0" t="str">
        <f aca="false">IF($K6735="","",IF($L6735&lt;&gt;"",$L6735,VLOOKUP($C6735,薬効分類マスタ!$A$2:$F$180,6,FALSE())))</f>
        <v/>
      </c>
      <c r="N6735" s="0" t="str">
        <f aca="false">ASC(G6735)</f>
        <v>ﾋﾞﾗﾐｭｰﾝ錠200</v>
      </c>
      <c r="O6735" s="0" t="str">
        <f aca="false">ASC(E6735)</f>
        <v>ﾈﾋﾞﾗﾋﾟﾝ</v>
      </c>
      <c r="P6735" s="16" t="n">
        <f aca="false">N(P6734)+IF($C6735=検索!$B$49,1,0)</f>
        <v>0</v>
      </c>
    </row>
    <row r="6736" customFormat="false" ht="15" hidden="false" customHeight="false" outlineLevel="0" collapsed="false">
      <c r="A6736" s="16" t="s">
        <v>221</v>
      </c>
      <c r="B6736" s="0" t="s">
        <v>15435</v>
      </c>
      <c r="C6736" s="0" t="n">
        <v>625</v>
      </c>
      <c r="D6736" s="0" t="str">
        <f aca="false">IFERROR(VLOOKUP($C6736,薬効分類マスタ!$A$2:$B$180,2,FALSE()),"未登録")</f>
        <v>抗ウイルス剤</v>
      </c>
      <c r="E6736" s="16" t="s">
        <v>15436</v>
      </c>
      <c r="F6736" s="16" t="s">
        <v>767</v>
      </c>
      <c r="G6736" s="16" t="s">
        <v>15437</v>
      </c>
      <c r="H6736" s="16" t="s">
        <v>15396</v>
      </c>
      <c r="I6736" s="0" t="n">
        <v>535</v>
      </c>
      <c r="J6736" s="16" t="s">
        <v>232</v>
      </c>
      <c r="K6736" s="0" t="str">
        <f aca="false">IFERROR(IF(VLOOKUP($C6736,薬効分類マスタ!$A$2:$E$180,5,FALSE())=0,"",VLOOKUP($C6736,薬効分類マスタ!$A$2:$E$180,5,FALSE())),"")</f>
        <v/>
      </c>
      <c r="L6736" s="17"/>
      <c r="M6736" s="0" t="str">
        <f aca="false">IF($K6736="","",IF($L6736&lt;&gt;"",$L6736,VLOOKUP($C6736,薬効分類マスタ!$A$2:$F$180,6,FALSE())))</f>
        <v/>
      </c>
      <c r="N6736" s="0" t="str">
        <f aca="false">ASC(G6736)</f>
        <v>ｻﾞｲｱｼﾞｪﾝ錠300mg</v>
      </c>
      <c r="O6736" s="0" t="str">
        <f aca="false">ASC(E6736)</f>
        <v>ｱﾊﾞｶﾋﾞﾙ硫酸塩</v>
      </c>
      <c r="P6736" s="16" t="n">
        <f aca="false">N(P6735)+IF($C6736=検索!$B$49,1,0)</f>
        <v>0</v>
      </c>
    </row>
    <row r="6737" customFormat="false" ht="15" hidden="false" customHeight="false" outlineLevel="0" collapsed="false">
      <c r="A6737" s="16" t="s">
        <v>221</v>
      </c>
      <c r="B6737" s="0" t="s">
        <v>15438</v>
      </c>
      <c r="C6737" s="0" t="n">
        <v>625</v>
      </c>
      <c r="D6737" s="0" t="str">
        <f aca="false">IFERROR(VLOOKUP($C6737,薬効分類マスタ!$A$2:$B$180,2,FALSE()),"未登録")</f>
        <v>抗ウイルス剤</v>
      </c>
      <c r="E6737" s="16" t="s">
        <v>15439</v>
      </c>
      <c r="F6737" s="16" t="s">
        <v>648</v>
      </c>
      <c r="G6737" s="16" t="s">
        <v>15440</v>
      </c>
      <c r="H6737" s="16" t="s">
        <v>794</v>
      </c>
      <c r="I6737" s="0" t="n">
        <v>141.3</v>
      </c>
      <c r="J6737" s="16" t="s">
        <v>232</v>
      </c>
      <c r="K6737" s="0" t="str">
        <f aca="false">IFERROR(IF(VLOOKUP($C6737,薬効分類マスタ!$A$2:$E$180,5,FALSE())=0,"",VLOOKUP($C6737,薬効分類マスタ!$A$2:$E$180,5,FALSE())),"")</f>
        <v/>
      </c>
      <c r="L6737" s="17"/>
      <c r="M6737" s="0" t="str">
        <f aca="false">IF($K6737="","",IF($L6737&lt;&gt;"",$L6737,VLOOKUP($C6737,薬効分類マスタ!$A$2:$F$180,6,FALSE())))</f>
        <v/>
      </c>
      <c r="N6737" s="0" t="str">
        <f aca="false">ASC(G6737)</f>
        <v>ﾊﾞﾙﾄﾚｯｸｽ顆粒50%</v>
      </c>
      <c r="O6737" s="0" t="str">
        <f aca="false">ASC(E6737)</f>
        <v>ﾊﾞﾗｼｸﾛﾋﾞﾙ塩酸塩</v>
      </c>
      <c r="P6737" s="16" t="n">
        <f aca="false">N(P6736)+IF($C6737=検索!$B$49,1,0)</f>
        <v>0</v>
      </c>
    </row>
    <row r="6738" customFormat="false" ht="15" hidden="false" customHeight="false" outlineLevel="0" collapsed="false">
      <c r="A6738" s="16" t="s">
        <v>221</v>
      </c>
      <c r="B6738" s="0" t="s">
        <v>15441</v>
      </c>
      <c r="C6738" s="0" t="n">
        <v>625</v>
      </c>
      <c r="D6738" s="0" t="str">
        <f aca="false">IFERROR(VLOOKUP($C6738,薬効分類マスタ!$A$2:$B$180,2,FALSE()),"未登録")</f>
        <v>抗ウイルス剤</v>
      </c>
      <c r="E6738" s="16" t="s">
        <v>15442</v>
      </c>
      <c r="F6738" s="16" t="s">
        <v>648</v>
      </c>
      <c r="G6738" s="16" t="s">
        <v>15443</v>
      </c>
      <c r="H6738" s="16" t="s">
        <v>533</v>
      </c>
      <c r="I6738" s="0" t="n">
        <v>164.6</v>
      </c>
      <c r="J6738" s="16" t="s">
        <v>239</v>
      </c>
      <c r="K6738" s="0" t="str">
        <f aca="false">IFERROR(IF(VLOOKUP($C6738,薬効分類マスタ!$A$2:$E$180,5,FALSE())=0,"",VLOOKUP($C6738,薬効分類マスタ!$A$2:$E$180,5,FALSE())),"")</f>
        <v/>
      </c>
      <c r="L6738" s="17"/>
      <c r="M6738" s="0" t="str">
        <f aca="false">IF($K6738="","",IF($L6738&lt;&gt;"",$L6738,VLOOKUP($C6738,薬効分類マスタ!$A$2:$F$180,6,FALSE())))</f>
        <v/>
      </c>
      <c r="N6738" s="0" t="str">
        <f aca="false">ASC(G6738)</f>
        <v>ﾊﾞﾗｼｸﾛﾋﾞﾙ顆粒50%｢ﾄｰﾜ｣</v>
      </c>
      <c r="O6738" s="0" t="str">
        <f aca="false">ASC(E6738)</f>
        <v>ﾊﾞﾗｼｸﾛﾋﾞﾙ塩酸塩水和物</v>
      </c>
      <c r="P6738" s="16" t="n">
        <f aca="false">N(P6737)+IF($C6738=検索!$B$49,1,0)</f>
        <v>0</v>
      </c>
    </row>
    <row r="6739" customFormat="false" ht="15" hidden="false" customHeight="false" outlineLevel="0" collapsed="false">
      <c r="A6739" s="16" t="s">
        <v>221</v>
      </c>
      <c r="B6739" s="0" t="s">
        <v>15444</v>
      </c>
      <c r="C6739" s="0" t="n">
        <v>625</v>
      </c>
      <c r="D6739" s="0" t="str">
        <f aca="false">IFERROR(VLOOKUP($C6739,薬効分類マスタ!$A$2:$B$180,2,FALSE()),"未登録")</f>
        <v>抗ウイルス剤</v>
      </c>
      <c r="E6739" s="16" t="s">
        <v>15439</v>
      </c>
      <c r="F6739" s="16" t="s">
        <v>854</v>
      </c>
      <c r="G6739" s="16" t="s">
        <v>15445</v>
      </c>
      <c r="H6739" s="16" t="s">
        <v>794</v>
      </c>
      <c r="I6739" s="0" t="n">
        <v>112.1</v>
      </c>
      <c r="J6739" s="16" t="s">
        <v>232</v>
      </c>
      <c r="K6739" s="0" t="str">
        <f aca="false">IFERROR(IF(VLOOKUP($C6739,薬効分類マスタ!$A$2:$E$180,5,FALSE())=0,"",VLOOKUP($C6739,薬効分類マスタ!$A$2:$E$180,5,FALSE())),"")</f>
        <v/>
      </c>
      <c r="L6739" s="17"/>
      <c r="M6739" s="0" t="str">
        <f aca="false">IF($K6739="","",IF($L6739&lt;&gt;"",$L6739,VLOOKUP($C6739,薬効分類マスタ!$A$2:$F$180,6,FALSE())))</f>
        <v/>
      </c>
      <c r="N6739" s="0" t="str">
        <f aca="false">ASC(G6739)</f>
        <v>ﾊﾞﾙﾄﾚｯｸｽ錠500</v>
      </c>
      <c r="O6739" s="0" t="str">
        <f aca="false">ASC(E6739)</f>
        <v>ﾊﾞﾗｼｸﾛﾋﾞﾙ塩酸塩</v>
      </c>
      <c r="P6739" s="16" t="n">
        <f aca="false">N(P6738)+IF($C6739=検索!$B$49,1,0)</f>
        <v>0</v>
      </c>
    </row>
    <row r="6740" customFormat="false" ht="15" hidden="false" customHeight="false" outlineLevel="0" collapsed="false">
      <c r="A6740" s="16" t="s">
        <v>221</v>
      </c>
      <c r="B6740" s="0" t="s">
        <v>15446</v>
      </c>
      <c r="C6740" s="0" t="n">
        <v>625</v>
      </c>
      <c r="D6740" s="0" t="str">
        <f aca="false">IFERROR(VLOOKUP($C6740,薬効分類マスタ!$A$2:$B$180,2,FALSE()),"未登録")</f>
        <v>抗ウイルス剤</v>
      </c>
      <c r="E6740" s="16" t="s">
        <v>15439</v>
      </c>
      <c r="F6740" s="16" t="s">
        <v>854</v>
      </c>
      <c r="G6740" s="16" t="s">
        <v>15447</v>
      </c>
      <c r="H6740" s="16" t="s">
        <v>1464</v>
      </c>
      <c r="I6740" s="0" t="n">
        <v>64.4</v>
      </c>
      <c r="J6740" s="16" t="s">
        <v>239</v>
      </c>
      <c r="K6740" s="0" t="str">
        <f aca="false">IFERROR(IF(VLOOKUP($C6740,薬効分類マスタ!$A$2:$E$180,5,FALSE())=0,"",VLOOKUP($C6740,薬効分類マスタ!$A$2:$E$180,5,FALSE())),"")</f>
        <v/>
      </c>
      <c r="L6740" s="17"/>
      <c r="M6740" s="0" t="str">
        <f aca="false">IF($K6740="","",IF($L6740&lt;&gt;"",$L6740,VLOOKUP($C6740,薬効分類マスタ!$A$2:$F$180,6,FALSE())))</f>
        <v/>
      </c>
      <c r="N6740" s="0" t="str">
        <f aca="false">ASC(G6740)</f>
        <v>ﾊﾞﾗｼｸﾛﾋﾞﾙ錠500mg｢DSEP｣</v>
      </c>
      <c r="O6740" s="0" t="str">
        <f aca="false">ASC(E6740)</f>
        <v>ﾊﾞﾗｼｸﾛﾋﾞﾙ塩酸塩</v>
      </c>
      <c r="P6740" s="16" t="n">
        <f aca="false">N(P6739)+IF($C6740=検索!$B$49,1,0)</f>
        <v>0</v>
      </c>
    </row>
    <row r="6741" customFormat="false" ht="15" hidden="false" customHeight="false" outlineLevel="0" collapsed="false">
      <c r="A6741" s="16" t="s">
        <v>221</v>
      </c>
      <c r="B6741" s="0" t="s">
        <v>15448</v>
      </c>
      <c r="C6741" s="0" t="n">
        <v>625</v>
      </c>
      <c r="D6741" s="0" t="str">
        <f aca="false">IFERROR(VLOOKUP($C6741,薬効分類マスタ!$A$2:$B$180,2,FALSE()),"未登録")</f>
        <v>抗ウイルス剤</v>
      </c>
      <c r="E6741" s="16" t="s">
        <v>15439</v>
      </c>
      <c r="F6741" s="16" t="s">
        <v>854</v>
      </c>
      <c r="G6741" s="16" t="s">
        <v>15449</v>
      </c>
      <c r="H6741" s="16" t="s">
        <v>536</v>
      </c>
      <c r="I6741" s="0" t="n">
        <v>112.1</v>
      </c>
      <c r="J6741" s="16" t="s">
        <v>239</v>
      </c>
      <c r="K6741" s="0" t="str">
        <f aca="false">IFERROR(IF(VLOOKUP($C6741,薬効分類マスタ!$A$2:$E$180,5,FALSE())=0,"",VLOOKUP($C6741,薬効分類マスタ!$A$2:$E$180,5,FALSE())),"")</f>
        <v/>
      </c>
      <c r="L6741" s="17"/>
      <c r="M6741" s="0" t="str">
        <f aca="false">IF($K6741="","",IF($L6741&lt;&gt;"",$L6741,VLOOKUP($C6741,薬効分類マスタ!$A$2:$F$180,6,FALSE())))</f>
        <v/>
      </c>
      <c r="N6741" s="0" t="str">
        <f aca="false">ASC(G6741)</f>
        <v>ﾊﾞﾗｼｸﾛﾋﾞﾙ錠500mg｢EE｣</v>
      </c>
      <c r="O6741" s="0" t="str">
        <f aca="false">ASC(E6741)</f>
        <v>ﾊﾞﾗｼｸﾛﾋﾞﾙ塩酸塩</v>
      </c>
      <c r="P6741" s="16" t="n">
        <f aca="false">N(P6740)+IF($C6741=検索!$B$49,1,0)</f>
        <v>0</v>
      </c>
    </row>
    <row r="6742" customFormat="false" ht="15" hidden="false" customHeight="false" outlineLevel="0" collapsed="false">
      <c r="A6742" s="16" t="s">
        <v>221</v>
      </c>
      <c r="B6742" s="0" t="s">
        <v>15450</v>
      </c>
      <c r="C6742" s="0" t="n">
        <v>625</v>
      </c>
      <c r="D6742" s="0" t="str">
        <f aca="false">IFERROR(VLOOKUP($C6742,薬効分類マスタ!$A$2:$B$180,2,FALSE()),"未登録")</f>
        <v>抗ウイルス剤</v>
      </c>
      <c r="E6742" s="16" t="s">
        <v>15439</v>
      </c>
      <c r="F6742" s="16" t="s">
        <v>854</v>
      </c>
      <c r="G6742" s="16" t="s">
        <v>15451</v>
      </c>
      <c r="H6742" s="16" t="s">
        <v>568</v>
      </c>
      <c r="I6742" s="0" t="n">
        <v>64.4</v>
      </c>
      <c r="J6742" s="16" t="s">
        <v>239</v>
      </c>
      <c r="K6742" s="0" t="str">
        <f aca="false">IFERROR(IF(VLOOKUP($C6742,薬効分類マスタ!$A$2:$E$180,5,FALSE())=0,"",VLOOKUP($C6742,薬効分類マスタ!$A$2:$E$180,5,FALSE())),"")</f>
        <v/>
      </c>
      <c r="L6742" s="17"/>
      <c r="M6742" s="0" t="str">
        <f aca="false">IF($K6742="","",IF($L6742&lt;&gt;"",$L6742,VLOOKUP($C6742,薬効分類マスタ!$A$2:$F$180,6,FALSE())))</f>
        <v/>
      </c>
      <c r="N6742" s="0" t="str">
        <f aca="false">ASC(G6742)</f>
        <v>ﾊﾞﾗｼｸﾛﾋﾞﾙ錠500mg｢FFP｣</v>
      </c>
      <c r="O6742" s="0" t="str">
        <f aca="false">ASC(E6742)</f>
        <v>ﾊﾞﾗｼｸﾛﾋﾞﾙ塩酸塩</v>
      </c>
      <c r="P6742" s="16" t="n">
        <f aca="false">N(P6741)+IF($C6742=検索!$B$49,1,0)</f>
        <v>0</v>
      </c>
    </row>
    <row r="6743" customFormat="false" ht="15" hidden="false" customHeight="false" outlineLevel="0" collapsed="false">
      <c r="A6743" s="16" t="s">
        <v>221</v>
      </c>
      <c r="B6743" s="0" t="s">
        <v>15452</v>
      </c>
      <c r="C6743" s="0" t="n">
        <v>625</v>
      </c>
      <c r="D6743" s="0" t="str">
        <f aca="false">IFERROR(VLOOKUP($C6743,薬効分類マスタ!$A$2:$B$180,2,FALSE()),"未登録")</f>
        <v>抗ウイルス剤</v>
      </c>
      <c r="E6743" s="16" t="s">
        <v>15439</v>
      </c>
      <c r="F6743" s="16" t="s">
        <v>854</v>
      </c>
      <c r="G6743" s="16" t="s">
        <v>15453</v>
      </c>
      <c r="H6743" s="16" t="s">
        <v>527</v>
      </c>
      <c r="I6743" s="0" t="n">
        <v>103.3</v>
      </c>
      <c r="J6743" s="16" t="s">
        <v>239</v>
      </c>
      <c r="K6743" s="0" t="str">
        <f aca="false">IFERROR(IF(VLOOKUP($C6743,薬効分類マスタ!$A$2:$E$180,5,FALSE())=0,"",VLOOKUP($C6743,薬効分類マスタ!$A$2:$E$180,5,FALSE())),"")</f>
        <v/>
      </c>
      <c r="L6743" s="17"/>
      <c r="M6743" s="0" t="str">
        <f aca="false">IF($K6743="","",IF($L6743&lt;&gt;"",$L6743,VLOOKUP($C6743,薬効分類マスタ!$A$2:$F$180,6,FALSE())))</f>
        <v/>
      </c>
      <c r="N6743" s="0" t="str">
        <f aca="false">ASC(G6743)</f>
        <v>ﾊﾞﾗｼｸﾛﾋﾞﾙ錠500mg｢JG｣</v>
      </c>
      <c r="O6743" s="0" t="str">
        <f aca="false">ASC(E6743)</f>
        <v>ﾊﾞﾗｼｸﾛﾋﾞﾙ塩酸塩</v>
      </c>
      <c r="P6743" s="16" t="n">
        <f aca="false">N(P6742)+IF($C6743=検索!$B$49,1,0)</f>
        <v>0</v>
      </c>
    </row>
    <row r="6744" customFormat="false" ht="15" hidden="false" customHeight="false" outlineLevel="0" collapsed="false">
      <c r="A6744" s="16" t="s">
        <v>221</v>
      </c>
      <c r="B6744" s="0" t="s">
        <v>15454</v>
      </c>
      <c r="C6744" s="0" t="n">
        <v>625</v>
      </c>
      <c r="D6744" s="0" t="str">
        <f aca="false">IFERROR(VLOOKUP($C6744,薬効分類マスタ!$A$2:$B$180,2,FALSE()),"未登録")</f>
        <v>抗ウイルス剤</v>
      </c>
      <c r="E6744" s="16" t="s">
        <v>15439</v>
      </c>
      <c r="F6744" s="16" t="s">
        <v>854</v>
      </c>
      <c r="G6744" s="16" t="s">
        <v>15455</v>
      </c>
      <c r="H6744" s="16" t="s">
        <v>1165</v>
      </c>
      <c r="I6744" s="0" t="n">
        <v>103.3</v>
      </c>
      <c r="J6744" s="16" t="s">
        <v>239</v>
      </c>
      <c r="K6744" s="0" t="str">
        <f aca="false">IFERROR(IF(VLOOKUP($C6744,薬効分類マスタ!$A$2:$E$180,5,FALSE())=0,"",VLOOKUP($C6744,薬効分類マスタ!$A$2:$E$180,5,FALSE())),"")</f>
        <v/>
      </c>
      <c r="L6744" s="17"/>
      <c r="M6744" s="0" t="str">
        <f aca="false">IF($K6744="","",IF($L6744&lt;&gt;"",$L6744,VLOOKUP($C6744,薬効分類マスタ!$A$2:$F$180,6,FALSE())))</f>
        <v/>
      </c>
      <c r="N6744" s="0" t="str">
        <f aca="false">ASC(G6744)</f>
        <v>ﾊﾞﾗｼｸﾛﾋﾞﾙ錠500mg｢NP｣</v>
      </c>
      <c r="O6744" s="0" t="str">
        <f aca="false">ASC(E6744)</f>
        <v>ﾊﾞﾗｼｸﾛﾋﾞﾙ塩酸塩</v>
      </c>
      <c r="P6744" s="16" t="n">
        <f aca="false">N(P6743)+IF($C6744=検索!$B$49,1,0)</f>
        <v>0</v>
      </c>
    </row>
    <row r="6745" customFormat="false" ht="15" hidden="false" customHeight="false" outlineLevel="0" collapsed="false">
      <c r="A6745" s="16" t="s">
        <v>221</v>
      </c>
      <c r="B6745" s="0" t="s">
        <v>15456</v>
      </c>
      <c r="C6745" s="0" t="n">
        <v>625</v>
      </c>
      <c r="D6745" s="0" t="str">
        <f aca="false">IFERROR(VLOOKUP($C6745,薬効分類マスタ!$A$2:$B$180,2,FALSE()),"未登録")</f>
        <v>抗ウイルス剤</v>
      </c>
      <c r="E6745" s="16" t="s">
        <v>15439</v>
      </c>
      <c r="F6745" s="16" t="s">
        <v>854</v>
      </c>
      <c r="G6745" s="16" t="s">
        <v>15457</v>
      </c>
      <c r="H6745" s="16" t="s">
        <v>1067</v>
      </c>
      <c r="I6745" s="0" t="n">
        <v>64.4</v>
      </c>
      <c r="J6745" s="16" t="s">
        <v>239</v>
      </c>
      <c r="K6745" s="0" t="str">
        <f aca="false">IFERROR(IF(VLOOKUP($C6745,薬効分類マスタ!$A$2:$E$180,5,FALSE())=0,"",VLOOKUP($C6745,薬効分類マスタ!$A$2:$E$180,5,FALSE())),"")</f>
        <v/>
      </c>
      <c r="L6745" s="17"/>
      <c r="M6745" s="0" t="str">
        <f aca="false">IF($K6745="","",IF($L6745&lt;&gt;"",$L6745,VLOOKUP($C6745,薬効分類マスタ!$A$2:$F$180,6,FALSE())))</f>
        <v/>
      </c>
      <c r="N6745" s="0" t="str">
        <f aca="false">ASC(G6745)</f>
        <v>ﾊﾞﾗｼｸﾛﾋﾞﾙ錠500mg｢TCK｣</v>
      </c>
      <c r="O6745" s="0" t="str">
        <f aca="false">ASC(E6745)</f>
        <v>ﾊﾞﾗｼｸﾛﾋﾞﾙ塩酸塩</v>
      </c>
      <c r="P6745" s="16" t="n">
        <f aca="false">N(P6744)+IF($C6745=検索!$B$49,1,0)</f>
        <v>0</v>
      </c>
    </row>
    <row r="6746" customFormat="false" ht="15" hidden="false" customHeight="false" outlineLevel="0" collapsed="false">
      <c r="A6746" s="16" t="s">
        <v>221</v>
      </c>
      <c r="B6746" s="0" t="s">
        <v>15458</v>
      </c>
      <c r="C6746" s="0" t="n">
        <v>625</v>
      </c>
      <c r="D6746" s="0" t="str">
        <f aca="false">IFERROR(VLOOKUP($C6746,薬効分類マスタ!$A$2:$B$180,2,FALSE()),"未登録")</f>
        <v>抗ウイルス剤</v>
      </c>
      <c r="E6746" s="16" t="s">
        <v>15439</v>
      </c>
      <c r="F6746" s="16" t="s">
        <v>854</v>
      </c>
      <c r="G6746" s="16" t="s">
        <v>15459</v>
      </c>
      <c r="H6746" s="16" t="s">
        <v>574</v>
      </c>
      <c r="I6746" s="0" t="n">
        <v>64.4</v>
      </c>
      <c r="J6746" s="16" t="s">
        <v>239</v>
      </c>
      <c r="K6746" s="0" t="str">
        <f aca="false">IFERROR(IF(VLOOKUP($C6746,薬効分類マスタ!$A$2:$E$180,5,FALSE())=0,"",VLOOKUP($C6746,薬効分類マスタ!$A$2:$E$180,5,FALSE())),"")</f>
        <v/>
      </c>
      <c r="L6746" s="17"/>
      <c r="M6746" s="0" t="str">
        <f aca="false">IF($K6746="","",IF($L6746&lt;&gt;"",$L6746,VLOOKUP($C6746,薬効分類マスタ!$A$2:$F$180,6,FALSE())))</f>
        <v/>
      </c>
      <c r="N6746" s="0" t="str">
        <f aca="false">ASC(G6746)</f>
        <v>ﾊﾞﾗｼｸﾛﾋﾞﾙ錠500mg｢YD｣</v>
      </c>
      <c r="O6746" s="0" t="str">
        <f aca="false">ASC(E6746)</f>
        <v>ﾊﾞﾗｼｸﾛﾋﾞﾙ塩酸塩</v>
      </c>
      <c r="P6746" s="16" t="n">
        <f aca="false">N(P6745)+IF($C6746=検索!$B$49,1,0)</f>
        <v>0</v>
      </c>
    </row>
    <row r="6747" customFormat="false" ht="15" hidden="false" customHeight="false" outlineLevel="0" collapsed="false">
      <c r="A6747" s="16" t="s">
        <v>221</v>
      </c>
      <c r="B6747" s="0" t="s">
        <v>15460</v>
      </c>
      <c r="C6747" s="0" t="n">
        <v>625</v>
      </c>
      <c r="D6747" s="0" t="str">
        <f aca="false">IFERROR(VLOOKUP($C6747,薬効分類マスタ!$A$2:$B$180,2,FALSE()),"未登録")</f>
        <v>抗ウイルス剤</v>
      </c>
      <c r="E6747" s="16" t="s">
        <v>15439</v>
      </c>
      <c r="F6747" s="16" t="s">
        <v>854</v>
      </c>
      <c r="G6747" s="16" t="s">
        <v>15461</v>
      </c>
      <c r="H6747" s="16" t="s">
        <v>8817</v>
      </c>
      <c r="I6747" s="0" t="n">
        <v>64.4</v>
      </c>
      <c r="J6747" s="16" t="s">
        <v>239</v>
      </c>
      <c r="K6747" s="0" t="str">
        <f aca="false">IFERROR(IF(VLOOKUP($C6747,薬効分類マスタ!$A$2:$E$180,5,FALSE())=0,"",VLOOKUP($C6747,薬効分類マスタ!$A$2:$E$180,5,FALSE())),"")</f>
        <v/>
      </c>
      <c r="L6747" s="17"/>
      <c r="M6747" s="0" t="str">
        <f aca="false">IF($K6747="","",IF($L6747&lt;&gt;"",$L6747,VLOOKUP($C6747,薬効分類マスタ!$A$2:$F$180,6,FALSE())))</f>
        <v/>
      </c>
      <c r="N6747" s="0" t="str">
        <f aca="false">ASC(G6747)</f>
        <v>ﾊﾞﾗｼｸﾛﾋﾞﾙ錠500mg｢ｲﾜｷ｣</v>
      </c>
      <c r="O6747" s="0" t="str">
        <f aca="false">ASC(E6747)</f>
        <v>ﾊﾞﾗｼｸﾛﾋﾞﾙ塩酸塩</v>
      </c>
      <c r="P6747" s="16" t="n">
        <f aca="false">N(P6746)+IF($C6747=検索!$B$49,1,0)</f>
        <v>0</v>
      </c>
    </row>
    <row r="6748" customFormat="false" ht="15" hidden="false" customHeight="false" outlineLevel="0" collapsed="false">
      <c r="A6748" s="16" t="s">
        <v>221</v>
      </c>
      <c r="B6748" s="0" t="s">
        <v>15462</v>
      </c>
      <c r="C6748" s="0" t="n">
        <v>625</v>
      </c>
      <c r="D6748" s="0" t="str">
        <f aca="false">IFERROR(VLOOKUP($C6748,薬効分類マスタ!$A$2:$B$180,2,FALSE()),"未登録")</f>
        <v>抗ウイルス剤</v>
      </c>
      <c r="E6748" s="16" t="s">
        <v>15439</v>
      </c>
      <c r="F6748" s="16" t="s">
        <v>854</v>
      </c>
      <c r="G6748" s="16" t="s">
        <v>15463</v>
      </c>
      <c r="H6748" s="16" t="s">
        <v>601</v>
      </c>
      <c r="I6748" s="0" t="n">
        <v>64.4</v>
      </c>
      <c r="J6748" s="16" t="s">
        <v>239</v>
      </c>
      <c r="K6748" s="0" t="str">
        <f aca="false">IFERROR(IF(VLOOKUP($C6748,薬効分類マスタ!$A$2:$E$180,5,FALSE())=0,"",VLOOKUP($C6748,薬効分類マスタ!$A$2:$E$180,5,FALSE())),"")</f>
        <v/>
      </c>
      <c r="L6748" s="17"/>
      <c r="M6748" s="0" t="str">
        <f aca="false">IF($K6748="","",IF($L6748&lt;&gt;"",$L6748,VLOOKUP($C6748,薬効分類マスタ!$A$2:$F$180,6,FALSE())))</f>
        <v/>
      </c>
      <c r="N6748" s="0" t="str">
        <f aca="false">ASC(G6748)</f>
        <v>ﾊﾞﾗｼｸﾛﾋﾞﾙ錠500mg｢杏林｣</v>
      </c>
      <c r="O6748" s="0" t="str">
        <f aca="false">ASC(E6748)</f>
        <v>ﾊﾞﾗｼｸﾛﾋﾞﾙ塩酸塩</v>
      </c>
      <c r="P6748" s="16" t="n">
        <f aca="false">N(P6747)+IF($C6748=検索!$B$49,1,0)</f>
        <v>0</v>
      </c>
    </row>
    <row r="6749" customFormat="false" ht="15" hidden="false" customHeight="false" outlineLevel="0" collapsed="false">
      <c r="A6749" s="16" t="s">
        <v>221</v>
      </c>
      <c r="B6749" s="0" t="s">
        <v>15464</v>
      </c>
      <c r="C6749" s="0" t="n">
        <v>625</v>
      </c>
      <c r="D6749" s="0" t="str">
        <f aca="false">IFERROR(VLOOKUP($C6749,薬効分類マスタ!$A$2:$B$180,2,FALSE()),"未登録")</f>
        <v>抗ウイルス剤</v>
      </c>
      <c r="E6749" s="16" t="s">
        <v>15439</v>
      </c>
      <c r="F6749" s="16" t="s">
        <v>854</v>
      </c>
      <c r="G6749" s="16" t="s">
        <v>15465</v>
      </c>
      <c r="H6749" s="16" t="s">
        <v>530</v>
      </c>
      <c r="I6749" s="0" t="n">
        <v>64.4</v>
      </c>
      <c r="J6749" s="16" t="s">
        <v>239</v>
      </c>
      <c r="K6749" s="0" t="str">
        <f aca="false">IFERROR(IF(VLOOKUP($C6749,薬効分類マスタ!$A$2:$E$180,5,FALSE())=0,"",VLOOKUP($C6749,薬効分類マスタ!$A$2:$E$180,5,FALSE())),"")</f>
        <v/>
      </c>
      <c r="L6749" s="17"/>
      <c r="M6749" s="0" t="str">
        <f aca="false">IF($K6749="","",IF($L6749&lt;&gt;"",$L6749,VLOOKUP($C6749,薬効分類マスタ!$A$2:$F$180,6,FALSE())))</f>
        <v/>
      </c>
      <c r="N6749" s="0" t="str">
        <f aca="false">ASC(G6749)</f>
        <v>ﾊﾞﾗｼｸﾛﾋﾞﾙ錠500mg｢ｹﾐﾌｧ｣</v>
      </c>
      <c r="O6749" s="0" t="str">
        <f aca="false">ASC(E6749)</f>
        <v>ﾊﾞﾗｼｸﾛﾋﾞﾙ塩酸塩</v>
      </c>
      <c r="P6749" s="16" t="n">
        <f aca="false">N(P6748)+IF($C6749=検索!$B$49,1,0)</f>
        <v>0</v>
      </c>
    </row>
    <row r="6750" customFormat="false" ht="15" hidden="false" customHeight="false" outlineLevel="0" collapsed="false">
      <c r="A6750" s="16" t="s">
        <v>221</v>
      </c>
      <c r="B6750" s="0" t="s">
        <v>15466</v>
      </c>
      <c r="C6750" s="0" t="n">
        <v>625</v>
      </c>
      <c r="D6750" s="0" t="str">
        <f aca="false">IFERROR(VLOOKUP($C6750,薬効分類マスタ!$A$2:$B$180,2,FALSE()),"未登録")</f>
        <v>抗ウイルス剤</v>
      </c>
      <c r="E6750" s="16" t="s">
        <v>15439</v>
      </c>
      <c r="F6750" s="16" t="s">
        <v>854</v>
      </c>
      <c r="G6750" s="16" t="s">
        <v>15467</v>
      </c>
      <c r="H6750" s="16" t="s">
        <v>15468</v>
      </c>
      <c r="I6750" s="0" t="n">
        <v>103.3</v>
      </c>
      <c r="J6750" s="16" t="s">
        <v>239</v>
      </c>
      <c r="K6750" s="0" t="str">
        <f aca="false">IFERROR(IF(VLOOKUP($C6750,薬効分類マスタ!$A$2:$E$180,5,FALSE())=0,"",VLOOKUP($C6750,薬効分類マスタ!$A$2:$E$180,5,FALSE())),"")</f>
        <v/>
      </c>
      <c r="L6750" s="17"/>
      <c r="M6750" s="0" t="str">
        <f aca="false">IF($K6750="","",IF($L6750&lt;&gt;"",$L6750,VLOOKUP($C6750,薬効分類マスタ!$A$2:$F$180,6,FALSE())))</f>
        <v/>
      </c>
      <c r="N6750" s="0" t="str">
        <f aca="false">ASC(G6750)</f>
        <v>ﾊﾞﾗｼｸﾛﾋﾞﾙ錠500mg｢ｻﾄｳ｣</v>
      </c>
      <c r="O6750" s="0" t="str">
        <f aca="false">ASC(E6750)</f>
        <v>ﾊﾞﾗｼｸﾛﾋﾞﾙ塩酸塩</v>
      </c>
      <c r="P6750" s="16" t="n">
        <f aca="false">N(P6749)+IF($C6750=検索!$B$49,1,0)</f>
        <v>0</v>
      </c>
    </row>
    <row r="6751" customFormat="false" ht="15" hidden="false" customHeight="false" outlineLevel="0" collapsed="false">
      <c r="A6751" s="16" t="s">
        <v>221</v>
      </c>
      <c r="B6751" s="0" t="s">
        <v>15469</v>
      </c>
      <c r="C6751" s="0" t="n">
        <v>625</v>
      </c>
      <c r="D6751" s="0" t="str">
        <f aca="false">IFERROR(VLOOKUP($C6751,薬効分類マスタ!$A$2:$B$180,2,FALSE()),"未登録")</f>
        <v>抗ウイルス剤</v>
      </c>
      <c r="E6751" s="16" t="s">
        <v>15439</v>
      </c>
      <c r="F6751" s="16" t="s">
        <v>854</v>
      </c>
      <c r="G6751" s="16" t="s">
        <v>15470</v>
      </c>
      <c r="H6751" s="16" t="s">
        <v>385</v>
      </c>
      <c r="I6751" s="0" t="n">
        <v>64.4</v>
      </c>
      <c r="J6751" s="16" t="s">
        <v>239</v>
      </c>
      <c r="K6751" s="0" t="str">
        <f aca="false">IFERROR(IF(VLOOKUP($C6751,薬効分類マスタ!$A$2:$E$180,5,FALSE())=0,"",VLOOKUP($C6751,薬効分類マスタ!$A$2:$E$180,5,FALSE())),"")</f>
        <v/>
      </c>
      <c r="L6751" s="17"/>
      <c r="M6751" s="0" t="str">
        <f aca="false">IF($K6751="","",IF($L6751&lt;&gt;"",$L6751,VLOOKUP($C6751,薬効分類マスタ!$A$2:$F$180,6,FALSE())))</f>
        <v/>
      </c>
      <c r="N6751" s="0" t="str">
        <f aca="false">ASC(G6751)</f>
        <v>ﾊﾞﾗｼｸﾛﾋﾞﾙ錠500mg｢ｻﾜｲ｣</v>
      </c>
      <c r="O6751" s="0" t="str">
        <f aca="false">ASC(E6751)</f>
        <v>ﾊﾞﾗｼｸﾛﾋﾞﾙ塩酸塩</v>
      </c>
      <c r="P6751" s="16" t="n">
        <f aca="false">N(P6750)+IF($C6751=検索!$B$49,1,0)</f>
        <v>0</v>
      </c>
    </row>
    <row r="6752" customFormat="false" ht="15" hidden="false" customHeight="false" outlineLevel="0" collapsed="false">
      <c r="A6752" s="16" t="s">
        <v>221</v>
      </c>
      <c r="B6752" s="0" t="s">
        <v>15471</v>
      </c>
      <c r="C6752" s="0" t="n">
        <v>625</v>
      </c>
      <c r="D6752" s="0" t="str">
        <f aca="false">IFERROR(VLOOKUP($C6752,薬効分類マスタ!$A$2:$B$180,2,FALSE()),"未登録")</f>
        <v>抗ウイルス剤</v>
      </c>
      <c r="E6752" s="16" t="s">
        <v>15439</v>
      </c>
      <c r="F6752" s="16" t="s">
        <v>854</v>
      </c>
      <c r="G6752" s="16" t="s">
        <v>15472</v>
      </c>
      <c r="H6752" s="16" t="s">
        <v>1090</v>
      </c>
      <c r="I6752" s="0" t="n">
        <v>103.3</v>
      </c>
      <c r="J6752" s="16" t="s">
        <v>239</v>
      </c>
      <c r="K6752" s="0" t="str">
        <f aca="false">IFERROR(IF(VLOOKUP($C6752,薬効分類マスタ!$A$2:$E$180,5,FALSE())=0,"",VLOOKUP($C6752,薬効分類マスタ!$A$2:$E$180,5,FALSE())),"")</f>
        <v/>
      </c>
      <c r="L6752" s="17"/>
      <c r="M6752" s="0" t="str">
        <f aca="false">IF($K6752="","",IF($L6752&lt;&gt;"",$L6752,VLOOKUP($C6752,薬効分類マスタ!$A$2:$F$180,6,FALSE())))</f>
        <v/>
      </c>
      <c r="N6752" s="0" t="str">
        <f aca="false">ASC(G6752)</f>
        <v>ﾊﾞﾗｼｸﾛﾋﾞﾙ錠500mg｢三和｣</v>
      </c>
      <c r="O6752" s="0" t="str">
        <f aca="false">ASC(E6752)</f>
        <v>ﾊﾞﾗｼｸﾛﾋﾞﾙ塩酸塩</v>
      </c>
      <c r="P6752" s="16" t="n">
        <f aca="false">N(P6751)+IF($C6752=検索!$B$49,1,0)</f>
        <v>0</v>
      </c>
    </row>
    <row r="6753" customFormat="false" ht="15" hidden="false" customHeight="false" outlineLevel="0" collapsed="false">
      <c r="A6753" s="16" t="s">
        <v>221</v>
      </c>
      <c r="B6753" s="0" t="s">
        <v>15473</v>
      </c>
      <c r="C6753" s="0" t="n">
        <v>625</v>
      </c>
      <c r="D6753" s="0" t="str">
        <f aca="false">IFERROR(VLOOKUP($C6753,薬効分類マスタ!$A$2:$B$180,2,FALSE()),"未登録")</f>
        <v>抗ウイルス剤</v>
      </c>
      <c r="E6753" s="16" t="s">
        <v>15439</v>
      </c>
      <c r="F6753" s="16" t="s">
        <v>854</v>
      </c>
      <c r="G6753" s="16" t="s">
        <v>15474</v>
      </c>
      <c r="H6753" s="16" t="s">
        <v>347</v>
      </c>
      <c r="I6753" s="0" t="n">
        <v>89.5</v>
      </c>
      <c r="J6753" s="16" t="s">
        <v>239</v>
      </c>
      <c r="K6753" s="0" t="str">
        <f aca="false">IFERROR(IF(VLOOKUP($C6753,薬効分類マスタ!$A$2:$E$180,5,FALSE())=0,"",VLOOKUP($C6753,薬効分類マスタ!$A$2:$E$180,5,FALSE())),"")</f>
        <v/>
      </c>
      <c r="L6753" s="17"/>
      <c r="M6753" s="0" t="str">
        <f aca="false">IF($K6753="","",IF($L6753&lt;&gt;"",$L6753,VLOOKUP($C6753,薬効分類マスタ!$A$2:$F$180,6,FALSE())))</f>
        <v/>
      </c>
      <c r="N6753" s="0" t="str">
        <f aca="false">ASC(G6753)</f>
        <v>ﾊﾞﾗｼｸﾛﾋﾞﾙ錠500mg｢ﾂﾙﾊﾗ｣</v>
      </c>
      <c r="O6753" s="0" t="str">
        <f aca="false">ASC(E6753)</f>
        <v>ﾊﾞﾗｼｸﾛﾋﾞﾙ塩酸塩</v>
      </c>
      <c r="P6753" s="16" t="n">
        <f aca="false">N(P6752)+IF($C6753=検索!$B$49,1,0)</f>
        <v>0</v>
      </c>
    </row>
    <row r="6754" customFormat="false" ht="15" hidden="false" customHeight="false" outlineLevel="0" collapsed="false">
      <c r="A6754" s="16" t="s">
        <v>221</v>
      </c>
      <c r="B6754" s="0" t="s">
        <v>15475</v>
      </c>
      <c r="C6754" s="0" t="n">
        <v>625</v>
      </c>
      <c r="D6754" s="0" t="str">
        <f aca="false">IFERROR(VLOOKUP($C6754,薬効分類マスタ!$A$2:$B$180,2,FALSE()),"未登録")</f>
        <v>抗ウイルス剤</v>
      </c>
      <c r="E6754" s="16" t="s">
        <v>15442</v>
      </c>
      <c r="F6754" s="16" t="s">
        <v>854</v>
      </c>
      <c r="G6754" s="16" t="s">
        <v>15476</v>
      </c>
      <c r="H6754" s="16" t="s">
        <v>533</v>
      </c>
      <c r="I6754" s="0" t="n">
        <v>112.1</v>
      </c>
      <c r="J6754" s="16" t="s">
        <v>239</v>
      </c>
      <c r="K6754" s="0" t="str">
        <f aca="false">IFERROR(IF(VLOOKUP($C6754,薬効分類マスタ!$A$2:$E$180,5,FALSE())=0,"",VLOOKUP($C6754,薬効分類マスタ!$A$2:$E$180,5,FALSE())),"")</f>
        <v/>
      </c>
      <c r="L6754" s="17"/>
      <c r="M6754" s="0" t="str">
        <f aca="false">IF($K6754="","",IF($L6754&lt;&gt;"",$L6754,VLOOKUP($C6754,薬効分類マスタ!$A$2:$F$180,6,FALSE())))</f>
        <v/>
      </c>
      <c r="N6754" s="0" t="str">
        <f aca="false">ASC(G6754)</f>
        <v>ﾊﾞﾗｼｸﾛﾋﾞﾙ錠500mg｢ﾄｰﾜ｣</v>
      </c>
      <c r="O6754" s="0" t="str">
        <f aca="false">ASC(E6754)</f>
        <v>ﾊﾞﾗｼｸﾛﾋﾞﾙ塩酸塩水和物</v>
      </c>
      <c r="P6754" s="16" t="n">
        <f aca="false">N(P6753)+IF($C6754=検索!$B$49,1,0)</f>
        <v>0</v>
      </c>
    </row>
    <row r="6755" customFormat="false" ht="15" hidden="false" customHeight="false" outlineLevel="0" collapsed="false">
      <c r="A6755" s="16" t="s">
        <v>221</v>
      </c>
      <c r="B6755" s="0" t="s">
        <v>15477</v>
      </c>
      <c r="C6755" s="0" t="n">
        <v>625</v>
      </c>
      <c r="D6755" s="0" t="str">
        <f aca="false">IFERROR(VLOOKUP($C6755,薬効分類マスタ!$A$2:$B$180,2,FALSE()),"未登録")</f>
        <v>抗ウイルス剤</v>
      </c>
      <c r="E6755" s="16" t="s">
        <v>15439</v>
      </c>
      <c r="F6755" s="16" t="s">
        <v>854</v>
      </c>
      <c r="G6755" s="16" t="s">
        <v>15478</v>
      </c>
      <c r="H6755" s="16" t="s">
        <v>539</v>
      </c>
      <c r="I6755" s="0" t="n">
        <v>112.1</v>
      </c>
      <c r="J6755" s="16" t="s">
        <v>239</v>
      </c>
      <c r="K6755" s="0" t="str">
        <f aca="false">IFERROR(IF(VLOOKUP($C6755,薬効分類マスタ!$A$2:$E$180,5,FALSE())=0,"",VLOOKUP($C6755,薬効分類マスタ!$A$2:$E$180,5,FALSE())),"")</f>
        <v/>
      </c>
      <c r="L6755" s="17"/>
      <c r="M6755" s="0" t="str">
        <f aca="false">IF($K6755="","",IF($L6755&lt;&gt;"",$L6755,VLOOKUP($C6755,薬効分類マスタ!$A$2:$F$180,6,FALSE())))</f>
        <v/>
      </c>
      <c r="N6755" s="0" t="str">
        <f aca="false">ASC(G6755)</f>
        <v>ﾊﾞﾗｼｸﾛﾋﾞﾙ錠500mg｢日本臓器｣</v>
      </c>
      <c r="O6755" s="0" t="str">
        <f aca="false">ASC(E6755)</f>
        <v>ﾊﾞﾗｼｸﾛﾋﾞﾙ塩酸塩</v>
      </c>
      <c r="P6755" s="16" t="n">
        <f aca="false">N(P6754)+IF($C6755=検索!$B$49,1,0)</f>
        <v>0</v>
      </c>
    </row>
    <row r="6756" customFormat="false" ht="15" hidden="false" customHeight="false" outlineLevel="0" collapsed="false">
      <c r="A6756" s="16" t="s">
        <v>221</v>
      </c>
      <c r="B6756" s="0" t="s">
        <v>15479</v>
      </c>
      <c r="C6756" s="0" t="n">
        <v>625</v>
      </c>
      <c r="D6756" s="0" t="str">
        <f aca="false">IFERROR(VLOOKUP($C6756,薬効分類マスタ!$A$2:$B$180,2,FALSE()),"未登録")</f>
        <v>抗ウイルス剤</v>
      </c>
      <c r="E6756" s="16" t="s">
        <v>15439</v>
      </c>
      <c r="F6756" s="16" t="s">
        <v>854</v>
      </c>
      <c r="G6756" s="16" t="s">
        <v>15480</v>
      </c>
      <c r="H6756" s="16" t="s">
        <v>571</v>
      </c>
      <c r="I6756" s="0" t="n">
        <v>64.4</v>
      </c>
      <c r="J6756" s="16" t="s">
        <v>239</v>
      </c>
      <c r="K6756" s="0" t="str">
        <f aca="false">IFERROR(IF(VLOOKUP($C6756,薬効分類マスタ!$A$2:$E$180,5,FALSE())=0,"",VLOOKUP($C6756,薬効分類マスタ!$A$2:$E$180,5,FALSE())),"")</f>
        <v/>
      </c>
      <c r="L6756" s="17"/>
      <c r="M6756" s="0" t="str">
        <f aca="false">IF($K6756="","",IF($L6756&lt;&gt;"",$L6756,VLOOKUP($C6756,薬効分類マスタ!$A$2:$F$180,6,FALSE())))</f>
        <v/>
      </c>
      <c r="N6756" s="0" t="str">
        <f aca="false">ASC(G6756)</f>
        <v>ﾊﾞﾗｼｸﾛﾋﾞﾙ錠500mg｢NPI｣</v>
      </c>
      <c r="O6756" s="0" t="str">
        <f aca="false">ASC(E6756)</f>
        <v>ﾊﾞﾗｼｸﾛﾋﾞﾙ塩酸塩</v>
      </c>
      <c r="P6756" s="16" t="n">
        <f aca="false">N(P6755)+IF($C6756=検索!$B$49,1,0)</f>
        <v>0</v>
      </c>
    </row>
    <row r="6757" customFormat="false" ht="15" hidden="false" customHeight="false" outlineLevel="0" collapsed="false">
      <c r="A6757" s="16" t="s">
        <v>221</v>
      </c>
      <c r="B6757" s="0" t="s">
        <v>15481</v>
      </c>
      <c r="C6757" s="0" t="n">
        <v>625</v>
      </c>
      <c r="D6757" s="0" t="str">
        <f aca="false">IFERROR(VLOOKUP($C6757,薬効分類マスタ!$A$2:$B$180,2,FALSE()),"未登録")</f>
        <v>抗ウイルス剤</v>
      </c>
      <c r="E6757" s="16" t="s">
        <v>15439</v>
      </c>
      <c r="F6757" s="16" t="s">
        <v>854</v>
      </c>
      <c r="G6757" s="16" t="s">
        <v>15482</v>
      </c>
      <c r="H6757" s="16" t="s">
        <v>351</v>
      </c>
      <c r="I6757" s="0" t="n">
        <v>64.4</v>
      </c>
      <c r="J6757" s="16" t="s">
        <v>239</v>
      </c>
      <c r="K6757" s="0" t="str">
        <f aca="false">IFERROR(IF(VLOOKUP($C6757,薬効分類マスタ!$A$2:$E$180,5,FALSE())=0,"",VLOOKUP($C6757,薬効分類マスタ!$A$2:$E$180,5,FALSE())),"")</f>
        <v/>
      </c>
      <c r="L6757" s="17"/>
      <c r="M6757" s="0" t="str">
        <f aca="false">IF($K6757="","",IF($L6757&lt;&gt;"",$L6757,VLOOKUP($C6757,薬効分類マスタ!$A$2:$F$180,6,FALSE())))</f>
        <v/>
      </c>
      <c r="N6757" s="0" t="str">
        <f aca="false">ASC(G6757)</f>
        <v>ﾊﾞﾗｼｸﾛﾋﾞﾙ錠500mg｢SPKK｣</v>
      </c>
      <c r="O6757" s="0" t="str">
        <f aca="false">ASC(E6757)</f>
        <v>ﾊﾞﾗｼｸﾛﾋﾞﾙ塩酸塩</v>
      </c>
      <c r="P6757" s="16" t="n">
        <f aca="false">N(P6756)+IF($C6757=検索!$B$49,1,0)</f>
        <v>0</v>
      </c>
    </row>
    <row r="6758" customFormat="false" ht="15" hidden="false" customHeight="false" outlineLevel="0" collapsed="false">
      <c r="A6758" s="16" t="s">
        <v>221</v>
      </c>
      <c r="B6758" s="0" t="s">
        <v>15483</v>
      </c>
      <c r="C6758" s="0" t="n">
        <v>625</v>
      </c>
      <c r="D6758" s="0" t="str">
        <f aca="false">IFERROR(VLOOKUP($C6758,薬効分類マスタ!$A$2:$B$180,2,FALSE()),"未登録")</f>
        <v>抗ウイルス剤</v>
      </c>
      <c r="E6758" s="16" t="s">
        <v>15439</v>
      </c>
      <c r="F6758" s="16" t="s">
        <v>854</v>
      </c>
      <c r="G6758" s="16" t="s">
        <v>15484</v>
      </c>
      <c r="H6758" s="16" t="s">
        <v>542</v>
      </c>
      <c r="I6758" s="0" t="n">
        <v>112.1</v>
      </c>
      <c r="J6758" s="16" t="s">
        <v>239</v>
      </c>
      <c r="K6758" s="0" t="str">
        <f aca="false">IFERROR(IF(VLOOKUP($C6758,薬効分類マスタ!$A$2:$E$180,5,FALSE())=0,"",VLOOKUP($C6758,薬効分類マスタ!$A$2:$E$180,5,FALSE())),"")</f>
        <v/>
      </c>
      <c r="L6758" s="17"/>
      <c r="M6758" s="0" t="str">
        <f aca="false">IF($K6758="","",IF($L6758&lt;&gt;"",$L6758,VLOOKUP($C6758,薬効分類マスタ!$A$2:$F$180,6,FALSE())))</f>
        <v/>
      </c>
      <c r="N6758" s="0" t="str">
        <f aca="false">ASC(G6758)</f>
        <v>ﾊﾞﾗｼｸﾛﾋﾞﾙ錠500mg｢NIG｣</v>
      </c>
      <c r="O6758" s="0" t="str">
        <f aca="false">ASC(E6758)</f>
        <v>ﾊﾞﾗｼｸﾛﾋﾞﾙ塩酸塩</v>
      </c>
      <c r="P6758" s="16" t="n">
        <f aca="false">N(P6757)+IF($C6758=検索!$B$49,1,0)</f>
        <v>0</v>
      </c>
    </row>
    <row r="6759" customFormat="false" ht="15" hidden="false" customHeight="false" outlineLevel="0" collapsed="false">
      <c r="A6759" s="16" t="s">
        <v>221</v>
      </c>
      <c r="B6759" s="0" t="s">
        <v>15485</v>
      </c>
      <c r="C6759" s="0" t="n">
        <v>625</v>
      </c>
      <c r="D6759" s="0" t="str">
        <f aca="false">IFERROR(VLOOKUP($C6759,薬効分類マスタ!$A$2:$B$180,2,FALSE()),"未登録")</f>
        <v>抗ウイルス剤</v>
      </c>
      <c r="E6759" s="16" t="s">
        <v>15439</v>
      </c>
      <c r="F6759" s="16" t="s">
        <v>884</v>
      </c>
      <c r="G6759" s="16" t="s">
        <v>15486</v>
      </c>
      <c r="H6759" s="16" t="s">
        <v>6322</v>
      </c>
      <c r="I6759" s="0" t="n">
        <v>101.5</v>
      </c>
      <c r="J6759" s="16" t="s">
        <v>239</v>
      </c>
      <c r="K6759" s="0" t="str">
        <f aca="false">IFERROR(IF(VLOOKUP($C6759,薬効分類マスタ!$A$2:$E$180,5,FALSE())=0,"",VLOOKUP($C6759,薬効分類マスタ!$A$2:$E$180,5,FALSE())),"")</f>
        <v/>
      </c>
      <c r="L6759" s="17"/>
      <c r="M6759" s="0" t="str">
        <f aca="false">IF($K6759="","",IF($L6759&lt;&gt;"",$L6759,VLOOKUP($C6759,薬効分類マスタ!$A$2:$F$180,6,FALSE())))</f>
        <v/>
      </c>
      <c r="N6759" s="0" t="str">
        <f aca="false">ASC(G6759)</f>
        <v>ﾊﾞﾗｼｸﾛﾋﾞﾙ粒状錠500mg｢ﾓﾁﾀﾞ｣</v>
      </c>
      <c r="O6759" s="0" t="str">
        <f aca="false">ASC(E6759)</f>
        <v>ﾊﾞﾗｼｸﾛﾋﾞﾙ塩酸塩</v>
      </c>
      <c r="P6759" s="16" t="n">
        <f aca="false">N(P6758)+IF($C6759=検索!$B$49,1,0)</f>
        <v>0</v>
      </c>
    </row>
    <row r="6760" customFormat="false" ht="15" hidden="false" customHeight="false" outlineLevel="0" collapsed="false">
      <c r="A6760" s="16" t="s">
        <v>221</v>
      </c>
      <c r="B6760" s="0" t="s">
        <v>15487</v>
      </c>
      <c r="C6760" s="0" t="n">
        <v>625</v>
      </c>
      <c r="D6760" s="0" t="str">
        <f aca="false">IFERROR(VLOOKUP($C6760,薬効分類マスタ!$A$2:$B$180,2,FALSE()),"未登録")</f>
        <v>抗ウイルス剤</v>
      </c>
      <c r="E6760" s="16" t="s">
        <v>15425</v>
      </c>
      <c r="F6760" s="16" t="s">
        <v>627</v>
      </c>
      <c r="G6760" s="16" t="s">
        <v>15488</v>
      </c>
      <c r="H6760" s="16" t="s">
        <v>794</v>
      </c>
      <c r="I6760" s="0" t="n">
        <v>222</v>
      </c>
      <c r="J6760" s="16" t="s">
        <v>232</v>
      </c>
      <c r="K6760" s="0" t="str">
        <f aca="false">IFERROR(IF(VLOOKUP($C6760,薬効分類マスタ!$A$2:$E$180,5,FALSE())=0,"",VLOOKUP($C6760,薬効分類マスタ!$A$2:$E$180,5,FALSE())),"")</f>
        <v/>
      </c>
      <c r="L6760" s="17"/>
      <c r="M6760" s="0" t="str">
        <f aca="false">IF($K6760="","",IF($L6760&lt;&gt;"",$L6760,VLOOKUP($C6760,薬効分類マスタ!$A$2:$F$180,6,FALSE())))</f>
        <v/>
      </c>
      <c r="N6760" s="0" t="str">
        <f aca="false">ASC(G6760)</f>
        <v>ｾﾞﾌｨｯｸｽ錠100</v>
      </c>
      <c r="O6760" s="0" t="str">
        <f aca="false">ASC(E6760)</f>
        <v>ﾗﾐﾌﾞｼﾞﾝ</v>
      </c>
      <c r="P6760" s="16" t="n">
        <f aca="false">N(P6759)+IF($C6760=検索!$B$49,1,0)</f>
        <v>0</v>
      </c>
    </row>
    <row r="6761" customFormat="false" ht="15" hidden="false" customHeight="false" outlineLevel="0" collapsed="false">
      <c r="A6761" s="16" t="s">
        <v>221</v>
      </c>
      <c r="B6761" s="0" t="s">
        <v>15489</v>
      </c>
      <c r="C6761" s="0" t="n">
        <v>625</v>
      </c>
      <c r="D6761" s="0" t="str">
        <f aca="false">IFERROR(VLOOKUP($C6761,薬効分類マスタ!$A$2:$B$180,2,FALSE()),"未登録")</f>
        <v>抗ウイルス剤</v>
      </c>
      <c r="E6761" s="16" t="s">
        <v>15490</v>
      </c>
      <c r="F6761" s="16" t="s">
        <v>2117</v>
      </c>
      <c r="G6761" s="16" t="s">
        <v>15491</v>
      </c>
      <c r="H6761" s="16" t="s">
        <v>533</v>
      </c>
      <c r="I6761" s="0" t="n">
        <v>104.1</v>
      </c>
      <c r="J6761" s="16" t="s">
        <v>239</v>
      </c>
      <c r="K6761" s="0" t="str">
        <f aca="false">IFERROR(IF(VLOOKUP($C6761,薬効分類マスタ!$A$2:$E$180,5,FALSE())=0,"",VLOOKUP($C6761,薬効分類マスタ!$A$2:$E$180,5,FALSE())),"")</f>
        <v/>
      </c>
      <c r="L6761" s="17"/>
      <c r="M6761" s="0" t="str">
        <f aca="false">IF($K6761="","",IF($L6761&lt;&gt;"",$L6761,VLOOKUP($C6761,薬効分類マスタ!$A$2:$F$180,6,FALSE())))</f>
        <v/>
      </c>
      <c r="N6761" s="0" t="str">
        <f aca="false">ASC(G6761)</f>
        <v>ｵｾﾙﾀﾐﾋﾞﾙ錠75mg｢ﾄｰﾜ｣</v>
      </c>
      <c r="O6761" s="0" t="str">
        <f aca="false">ASC(E6761)</f>
        <v>ｵｾﾙﾀﾐﾋﾞﾙﾘﾝ酸塩</v>
      </c>
      <c r="P6761" s="16" t="n">
        <f aca="false">N(P6760)+IF($C6761=検索!$B$49,1,0)</f>
        <v>0</v>
      </c>
    </row>
    <row r="6762" customFormat="false" ht="15" hidden="false" customHeight="false" outlineLevel="0" collapsed="false">
      <c r="A6762" s="16" t="s">
        <v>221</v>
      </c>
      <c r="B6762" s="0" t="s">
        <v>15492</v>
      </c>
      <c r="C6762" s="0" t="n">
        <v>625</v>
      </c>
      <c r="D6762" s="0" t="str">
        <f aca="false">IFERROR(VLOOKUP($C6762,薬効分類マスタ!$A$2:$B$180,2,FALSE()),"未登録")</f>
        <v>抗ウイルス剤</v>
      </c>
      <c r="E6762" s="16" t="s">
        <v>15490</v>
      </c>
      <c r="F6762" s="16" t="s">
        <v>2883</v>
      </c>
      <c r="G6762" s="16" t="s">
        <v>15493</v>
      </c>
      <c r="H6762" s="16" t="s">
        <v>3621</v>
      </c>
      <c r="I6762" s="0" t="n">
        <v>172.3</v>
      </c>
      <c r="J6762" s="16" t="s">
        <v>232</v>
      </c>
      <c r="K6762" s="0" t="str">
        <f aca="false">IFERROR(IF(VLOOKUP($C6762,薬効分類マスタ!$A$2:$E$180,5,FALSE())=0,"",VLOOKUP($C6762,薬効分類マスタ!$A$2:$E$180,5,FALSE())),"")</f>
        <v/>
      </c>
      <c r="L6762" s="17"/>
      <c r="M6762" s="0" t="str">
        <f aca="false">IF($K6762="","",IF($L6762&lt;&gt;"",$L6762,VLOOKUP($C6762,薬効分類マスタ!$A$2:$F$180,6,FALSE())))</f>
        <v/>
      </c>
      <c r="N6762" s="0" t="str">
        <f aca="false">ASC(G6762)</f>
        <v>ﾀﾐﾌﾙｶﾌﾟｾﾙ75</v>
      </c>
      <c r="O6762" s="0" t="str">
        <f aca="false">ASC(E6762)</f>
        <v>ｵｾﾙﾀﾐﾋﾞﾙﾘﾝ酸塩</v>
      </c>
      <c r="P6762" s="16" t="n">
        <f aca="false">N(P6761)+IF($C6762=検索!$B$49,1,0)</f>
        <v>0</v>
      </c>
    </row>
    <row r="6763" customFormat="false" ht="15" hidden="false" customHeight="false" outlineLevel="0" collapsed="false">
      <c r="A6763" s="16" t="s">
        <v>221</v>
      </c>
      <c r="B6763" s="0" t="s">
        <v>15494</v>
      </c>
      <c r="C6763" s="0" t="n">
        <v>625</v>
      </c>
      <c r="D6763" s="0" t="str">
        <f aca="false">IFERROR(VLOOKUP($C6763,薬効分類マスタ!$A$2:$B$180,2,FALSE()),"未登録")</f>
        <v>抗ウイルス剤</v>
      </c>
      <c r="E6763" s="16" t="s">
        <v>15490</v>
      </c>
      <c r="F6763" s="16" t="s">
        <v>2883</v>
      </c>
      <c r="G6763" s="16" t="s">
        <v>15495</v>
      </c>
      <c r="H6763" s="16" t="s">
        <v>385</v>
      </c>
      <c r="I6763" s="0" t="n">
        <v>108</v>
      </c>
      <c r="J6763" s="16" t="s">
        <v>239</v>
      </c>
      <c r="K6763" s="0" t="str">
        <f aca="false">IFERROR(IF(VLOOKUP($C6763,薬効分類マスタ!$A$2:$E$180,5,FALSE())=0,"",VLOOKUP($C6763,薬効分類マスタ!$A$2:$E$180,5,FALSE())),"")</f>
        <v/>
      </c>
      <c r="L6763" s="17"/>
      <c r="M6763" s="0" t="str">
        <f aca="false">IF($K6763="","",IF($L6763&lt;&gt;"",$L6763,VLOOKUP($C6763,薬効分類マスタ!$A$2:$F$180,6,FALSE())))</f>
        <v/>
      </c>
      <c r="N6763" s="0" t="str">
        <f aca="false">ASC(G6763)</f>
        <v>ｵｾﾙﾀﾐﾋﾞﾙｶﾌﾟｾﾙ75mg｢ｻﾜｲ｣</v>
      </c>
      <c r="O6763" s="0" t="str">
        <f aca="false">ASC(E6763)</f>
        <v>ｵｾﾙﾀﾐﾋﾞﾙﾘﾝ酸塩</v>
      </c>
      <c r="P6763" s="16" t="n">
        <f aca="false">N(P6762)+IF($C6763=検索!$B$49,1,0)</f>
        <v>0</v>
      </c>
    </row>
    <row r="6764" customFormat="false" ht="15" hidden="false" customHeight="false" outlineLevel="0" collapsed="false">
      <c r="A6764" s="16" t="s">
        <v>221</v>
      </c>
      <c r="B6764" s="0" t="s">
        <v>15496</v>
      </c>
      <c r="C6764" s="0" t="n">
        <v>625</v>
      </c>
      <c r="D6764" s="0" t="str">
        <f aca="false">IFERROR(VLOOKUP($C6764,薬効分類マスタ!$A$2:$B$180,2,FALSE()),"未登録")</f>
        <v>抗ウイルス剤</v>
      </c>
      <c r="E6764" s="16" t="s">
        <v>15490</v>
      </c>
      <c r="F6764" s="16" t="s">
        <v>6739</v>
      </c>
      <c r="G6764" s="16" t="s">
        <v>15497</v>
      </c>
      <c r="H6764" s="16" t="s">
        <v>3621</v>
      </c>
      <c r="I6764" s="0" t="n">
        <v>103</v>
      </c>
      <c r="J6764" s="16" t="s">
        <v>232</v>
      </c>
      <c r="K6764" s="0" t="str">
        <f aca="false">IFERROR(IF(VLOOKUP($C6764,薬効分類マスタ!$A$2:$E$180,5,FALSE())=0,"",VLOOKUP($C6764,薬効分類マスタ!$A$2:$E$180,5,FALSE())),"")</f>
        <v/>
      </c>
      <c r="L6764" s="17"/>
      <c r="M6764" s="0" t="str">
        <f aca="false">IF($K6764="","",IF($L6764&lt;&gt;"",$L6764,VLOOKUP($C6764,薬効分類マスタ!$A$2:$F$180,6,FALSE())))</f>
        <v/>
      </c>
      <c r="N6764" s="0" t="str">
        <f aca="false">ASC(G6764)</f>
        <v>ﾀﾐﾌﾙﾄﾞﾗｲｼﾛｯﾌﾟ3%</v>
      </c>
      <c r="O6764" s="0" t="str">
        <f aca="false">ASC(E6764)</f>
        <v>ｵｾﾙﾀﾐﾋﾞﾙﾘﾝ酸塩</v>
      </c>
      <c r="P6764" s="16" t="n">
        <f aca="false">N(P6763)+IF($C6764=検索!$B$49,1,0)</f>
        <v>0</v>
      </c>
    </row>
    <row r="6765" customFormat="false" ht="15" hidden="false" customHeight="false" outlineLevel="0" collapsed="false">
      <c r="A6765" s="16" t="s">
        <v>221</v>
      </c>
      <c r="B6765" s="0" t="s">
        <v>15498</v>
      </c>
      <c r="C6765" s="0" t="n">
        <v>625</v>
      </c>
      <c r="D6765" s="0" t="str">
        <f aca="false">IFERROR(VLOOKUP($C6765,薬効分類マスタ!$A$2:$B$180,2,FALSE()),"未登録")</f>
        <v>抗ウイルス剤</v>
      </c>
      <c r="E6765" s="16" t="s">
        <v>15490</v>
      </c>
      <c r="F6765" s="16" t="s">
        <v>6739</v>
      </c>
      <c r="G6765" s="16" t="s">
        <v>15499</v>
      </c>
      <c r="H6765" s="16" t="s">
        <v>385</v>
      </c>
      <c r="I6765" s="0" t="n">
        <v>75.9</v>
      </c>
      <c r="J6765" s="16" t="s">
        <v>239</v>
      </c>
      <c r="K6765" s="0" t="str">
        <f aca="false">IFERROR(IF(VLOOKUP($C6765,薬効分類マスタ!$A$2:$E$180,5,FALSE())=0,"",VLOOKUP($C6765,薬効分類マスタ!$A$2:$E$180,5,FALSE())),"")</f>
        <v/>
      </c>
      <c r="L6765" s="17"/>
      <c r="M6765" s="0" t="str">
        <f aca="false">IF($K6765="","",IF($L6765&lt;&gt;"",$L6765,VLOOKUP($C6765,薬効分類マスタ!$A$2:$F$180,6,FALSE())))</f>
        <v/>
      </c>
      <c r="N6765" s="0" t="str">
        <f aca="false">ASC(G6765)</f>
        <v>ｵｾﾙﾀﾐﾋﾞﾙDS3%｢ｻﾜｲ｣</v>
      </c>
      <c r="O6765" s="0" t="str">
        <f aca="false">ASC(E6765)</f>
        <v>ｵｾﾙﾀﾐﾋﾞﾙﾘﾝ酸塩</v>
      </c>
      <c r="P6765" s="16" t="n">
        <f aca="false">N(P6764)+IF($C6765=検索!$B$49,1,0)</f>
        <v>0</v>
      </c>
    </row>
    <row r="6766" customFormat="false" ht="15" hidden="false" customHeight="false" outlineLevel="0" collapsed="false">
      <c r="A6766" s="16" t="s">
        <v>221</v>
      </c>
      <c r="B6766" s="0" t="s">
        <v>15500</v>
      </c>
      <c r="C6766" s="0" t="n">
        <v>625</v>
      </c>
      <c r="D6766" s="0" t="str">
        <f aca="false">IFERROR(VLOOKUP($C6766,薬効分類マスタ!$A$2:$B$180,2,FALSE()),"未登録")</f>
        <v>抗ウイルス剤</v>
      </c>
      <c r="E6766" s="16" t="s">
        <v>15490</v>
      </c>
      <c r="F6766" s="16" t="s">
        <v>6739</v>
      </c>
      <c r="G6766" s="16" t="s">
        <v>15501</v>
      </c>
      <c r="H6766" s="16" t="s">
        <v>533</v>
      </c>
      <c r="I6766" s="0" t="n">
        <v>75.9</v>
      </c>
      <c r="J6766" s="16" t="s">
        <v>239</v>
      </c>
      <c r="K6766" s="0" t="str">
        <f aca="false">IFERROR(IF(VLOOKUP($C6766,薬効分類マスタ!$A$2:$E$180,5,FALSE())=0,"",VLOOKUP($C6766,薬効分類マスタ!$A$2:$E$180,5,FALSE())),"")</f>
        <v/>
      </c>
      <c r="L6766" s="17"/>
      <c r="M6766" s="0" t="str">
        <f aca="false">IF($K6766="","",IF($L6766&lt;&gt;"",$L6766,VLOOKUP($C6766,薬効分類マスタ!$A$2:$F$180,6,FALSE())))</f>
        <v/>
      </c>
      <c r="N6766" s="0" t="str">
        <f aca="false">ASC(G6766)</f>
        <v>ｵｾﾙﾀﾐﾋﾞﾙDS3%｢ﾄｰﾜ｣</v>
      </c>
      <c r="O6766" s="0" t="str">
        <f aca="false">ASC(E6766)</f>
        <v>ｵｾﾙﾀﾐﾋﾞﾙﾘﾝ酸塩</v>
      </c>
      <c r="P6766" s="16" t="n">
        <f aca="false">N(P6765)+IF($C6766=検索!$B$49,1,0)</f>
        <v>0</v>
      </c>
    </row>
    <row r="6767" customFormat="false" ht="15" hidden="false" customHeight="false" outlineLevel="0" collapsed="false">
      <c r="A6767" s="16" t="s">
        <v>221</v>
      </c>
      <c r="B6767" s="0" t="s">
        <v>15502</v>
      </c>
      <c r="C6767" s="0" t="n">
        <v>625</v>
      </c>
      <c r="D6767" s="0" t="str">
        <f aca="false">IFERROR(VLOOKUP($C6767,薬効分類マスタ!$A$2:$B$180,2,FALSE()),"未登録")</f>
        <v>抗ウイルス剤</v>
      </c>
      <c r="E6767" s="16" t="s">
        <v>15503</v>
      </c>
      <c r="F6767" s="16" t="s">
        <v>1126</v>
      </c>
      <c r="G6767" s="16" t="s">
        <v>15504</v>
      </c>
      <c r="H6767" s="16" t="s">
        <v>3570</v>
      </c>
      <c r="I6767" s="0" t="n">
        <v>190.4</v>
      </c>
      <c r="J6767" s="16" t="s">
        <v>232</v>
      </c>
      <c r="K6767" s="0" t="str">
        <f aca="false">IFERROR(IF(VLOOKUP($C6767,薬効分類マスタ!$A$2:$E$180,5,FALSE())=0,"",VLOOKUP($C6767,薬効分類マスタ!$A$2:$E$180,5,FALSE())),"")</f>
        <v/>
      </c>
      <c r="L6767" s="17"/>
      <c r="M6767" s="0" t="str">
        <f aca="false">IF($K6767="","",IF($L6767&lt;&gt;"",$L6767,VLOOKUP($C6767,薬効分類マスタ!$A$2:$F$180,6,FALSE())))</f>
        <v/>
      </c>
      <c r="N6767" s="0" t="str">
        <f aca="false">ASC(G6767)</f>
        <v>ﾚﾍﾞﾄｰﾙｶﾌﾟｾﾙ200mg</v>
      </c>
      <c r="O6767" s="0" t="str">
        <f aca="false">ASC(E6767)</f>
        <v>ﾘﾊﾞﾋﾞﾘﾝ</v>
      </c>
      <c r="P6767" s="16" t="n">
        <f aca="false">N(P6766)+IF($C6767=検索!$B$49,1,0)</f>
        <v>0</v>
      </c>
    </row>
    <row r="6768" customFormat="false" ht="15" hidden="false" customHeight="false" outlineLevel="0" collapsed="false">
      <c r="A6768" s="16" t="s">
        <v>221</v>
      </c>
      <c r="B6768" s="0" t="s">
        <v>15505</v>
      </c>
      <c r="C6768" s="0" t="n">
        <v>625</v>
      </c>
      <c r="D6768" s="0" t="str">
        <f aca="false">IFERROR(VLOOKUP($C6768,薬効分類マスタ!$A$2:$B$180,2,FALSE()),"未登録")</f>
        <v>抗ウイルス剤</v>
      </c>
      <c r="E6768" s="16" t="s">
        <v>15506</v>
      </c>
      <c r="F6768" s="16" t="s">
        <v>767</v>
      </c>
      <c r="G6768" s="16" t="s">
        <v>15507</v>
      </c>
      <c r="H6768" s="16" t="s">
        <v>10679</v>
      </c>
      <c r="I6768" s="0" t="n">
        <v>1399.2</v>
      </c>
      <c r="J6768" s="16" t="s">
        <v>232</v>
      </c>
      <c r="K6768" s="0" t="str">
        <f aca="false">IFERROR(IF(VLOOKUP($C6768,薬効分類マスタ!$A$2:$E$180,5,FALSE())=0,"",VLOOKUP($C6768,薬効分類マスタ!$A$2:$E$180,5,FALSE())),"")</f>
        <v/>
      </c>
      <c r="L6768" s="17"/>
      <c r="M6768" s="0" t="str">
        <f aca="false">IF($K6768="","",IF($L6768&lt;&gt;"",$L6768,VLOOKUP($C6768,薬効分類マスタ!$A$2:$F$180,6,FALSE())))</f>
        <v/>
      </c>
      <c r="N6768" s="0" t="str">
        <f aca="false">ASC(G6768)</f>
        <v>ﾋﾞﾘｱｰﾄﾞ錠300mg</v>
      </c>
      <c r="O6768" s="0" t="str">
        <f aca="false">ASC(E6768)</f>
        <v>ﾃﾉﾎﾋﾞﾙ　ｼﾞｿﾌﾟﾛｷｼﾙﾌﾏﾙ酸塩</v>
      </c>
      <c r="P6768" s="16" t="n">
        <f aca="false">N(P6767)+IF($C6768=検索!$B$49,1,0)</f>
        <v>0</v>
      </c>
    </row>
    <row r="6769" customFormat="false" ht="15" hidden="false" customHeight="false" outlineLevel="0" collapsed="false">
      <c r="A6769" s="16" t="s">
        <v>221</v>
      </c>
      <c r="B6769" s="0" t="s">
        <v>15508</v>
      </c>
      <c r="C6769" s="0" t="n">
        <v>625</v>
      </c>
      <c r="D6769" s="0" t="str">
        <f aca="false">IFERROR(VLOOKUP($C6769,薬効分類マスタ!$A$2:$B$180,2,FALSE()),"未登録")</f>
        <v>抗ウイルス剤</v>
      </c>
      <c r="E6769" s="16" t="s">
        <v>15506</v>
      </c>
      <c r="F6769" s="16" t="s">
        <v>767</v>
      </c>
      <c r="G6769" s="16" t="s">
        <v>15509</v>
      </c>
      <c r="H6769" s="16" t="s">
        <v>794</v>
      </c>
      <c r="I6769" s="0" t="n">
        <v>388.6</v>
      </c>
      <c r="J6769" s="16" t="s">
        <v>232</v>
      </c>
      <c r="K6769" s="0" t="str">
        <f aca="false">IFERROR(IF(VLOOKUP($C6769,薬効分類マスタ!$A$2:$E$180,5,FALSE())=0,"",VLOOKUP($C6769,薬効分類マスタ!$A$2:$E$180,5,FALSE())),"")</f>
        <v/>
      </c>
      <c r="L6769" s="17"/>
      <c r="M6769" s="0" t="str">
        <f aca="false">IF($K6769="","",IF($L6769&lt;&gt;"",$L6769,VLOOKUP($C6769,薬効分類マスタ!$A$2:$F$180,6,FALSE())))</f>
        <v/>
      </c>
      <c r="N6769" s="0" t="str">
        <f aca="false">ASC(G6769)</f>
        <v>ﾃﾉｾﾞｯﾄ錠300mg</v>
      </c>
      <c r="O6769" s="0" t="str">
        <f aca="false">ASC(E6769)</f>
        <v>ﾃﾉﾎﾋﾞﾙ　ｼﾞｿﾌﾟﾛｷｼﾙﾌﾏﾙ酸塩</v>
      </c>
      <c r="P6769" s="16" t="n">
        <f aca="false">N(P6768)+IF($C6769=検索!$B$49,1,0)</f>
        <v>0</v>
      </c>
    </row>
    <row r="6770" customFormat="false" ht="15" hidden="false" customHeight="false" outlineLevel="0" collapsed="false">
      <c r="A6770" s="16" t="s">
        <v>221</v>
      </c>
      <c r="B6770" s="0" t="s">
        <v>15510</v>
      </c>
      <c r="C6770" s="0" t="n">
        <v>625</v>
      </c>
      <c r="D6770" s="0" t="str">
        <f aca="false">IFERROR(VLOOKUP($C6770,薬効分類マスタ!$A$2:$B$180,2,FALSE()),"未登録")</f>
        <v>抗ウイルス剤</v>
      </c>
      <c r="E6770" s="16" t="s">
        <v>15511</v>
      </c>
      <c r="F6770" s="16" t="s">
        <v>15512</v>
      </c>
      <c r="G6770" s="16" t="s">
        <v>15513</v>
      </c>
      <c r="H6770" s="16" t="s">
        <v>473</v>
      </c>
      <c r="I6770" s="0" t="n">
        <v>2000.5</v>
      </c>
      <c r="J6770" s="16" t="s">
        <v>232</v>
      </c>
      <c r="K6770" s="0" t="str">
        <f aca="false">IFERROR(IF(VLOOKUP($C6770,薬効分類マスタ!$A$2:$E$180,5,FALSE())=0,"",VLOOKUP($C6770,薬効分類マスタ!$A$2:$E$180,5,FALSE())),"")</f>
        <v/>
      </c>
      <c r="L6770" s="17"/>
      <c r="M6770" s="0" t="str">
        <f aca="false">IF($K6770="","",IF($L6770&lt;&gt;"",$L6770,VLOOKUP($C6770,薬効分類マスタ!$A$2:$F$180,6,FALSE())))</f>
        <v/>
      </c>
      <c r="N6770" s="0" t="str">
        <f aca="false">ASC(G6770)</f>
        <v>ﾊﾞﾘｷｻ錠450mg</v>
      </c>
      <c r="O6770" s="0" t="str">
        <f aca="false">ASC(E6770)</f>
        <v>ﾊﾞﾙｶﾞﾝｼｸﾛﾋﾞﾙ塩酸塩</v>
      </c>
      <c r="P6770" s="16" t="n">
        <f aca="false">N(P6769)+IF($C6770=検索!$B$49,1,0)</f>
        <v>0</v>
      </c>
    </row>
    <row r="6771" customFormat="false" ht="15" hidden="false" customHeight="false" outlineLevel="0" collapsed="false">
      <c r="A6771" s="16" t="s">
        <v>221</v>
      </c>
      <c r="B6771" s="0" t="s">
        <v>15514</v>
      </c>
      <c r="C6771" s="0" t="n">
        <v>625</v>
      </c>
      <c r="D6771" s="0" t="str">
        <f aca="false">IFERROR(VLOOKUP($C6771,薬効分類マスタ!$A$2:$B$180,2,FALSE()),"未登録")</f>
        <v>抗ウイルス剤</v>
      </c>
      <c r="E6771" s="16" t="s">
        <v>15511</v>
      </c>
      <c r="F6771" s="16" t="s">
        <v>15515</v>
      </c>
      <c r="G6771" s="16" t="s">
        <v>15516</v>
      </c>
      <c r="H6771" s="16" t="s">
        <v>473</v>
      </c>
      <c r="I6771" s="0" t="n">
        <v>444.8</v>
      </c>
      <c r="J6771" s="16" t="s">
        <v>232</v>
      </c>
      <c r="K6771" s="0" t="str">
        <f aca="false">IFERROR(IF(VLOOKUP($C6771,薬効分類マスタ!$A$2:$E$180,5,FALSE())=0,"",VLOOKUP($C6771,薬効分類マスタ!$A$2:$E$180,5,FALSE())),"")</f>
        <v/>
      </c>
      <c r="L6771" s="17"/>
      <c r="M6771" s="0" t="str">
        <f aca="false">IF($K6771="","",IF($L6771&lt;&gt;"",$L6771,VLOOKUP($C6771,薬効分類マスタ!$A$2:$F$180,6,FALSE())))</f>
        <v/>
      </c>
      <c r="N6771" s="0" t="str">
        <f aca="false">ASC(G6771)</f>
        <v>ﾊﾞﾘｷｻﾄﾞﾗｲｼﾛｯﾌﾟ5000mg</v>
      </c>
      <c r="O6771" s="0" t="str">
        <f aca="false">ASC(E6771)</f>
        <v>ﾊﾞﾙｶﾞﾝｼｸﾛﾋﾞﾙ塩酸塩</v>
      </c>
      <c r="P6771" s="16" t="n">
        <f aca="false">N(P6770)+IF($C6771=検索!$B$49,1,0)</f>
        <v>0</v>
      </c>
    </row>
    <row r="6772" customFormat="false" ht="15" hidden="false" customHeight="false" outlineLevel="0" collapsed="false">
      <c r="A6772" s="16" t="s">
        <v>221</v>
      </c>
      <c r="B6772" s="0" t="s">
        <v>15517</v>
      </c>
      <c r="C6772" s="0" t="n">
        <v>625</v>
      </c>
      <c r="D6772" s="0" t="str">
        <f aca="false">IFERROR(VLOOKUP($C6772,薬効分類マスタ!$A$2:$B$180,2,FALSE()),"未登録")</f>
        <v>抗ウイルス剤</v>
      </c>
      <c r="E6772" s="16" t="s">
        <v>15518</v>
      </c>
      <c r="F6772" s="16" t="s">
        <v>381</v>
      </c>
      <c r="G6772" s="16" t="s">
        <v>15519</v>
      </c>
      <c r="I6772" s="0" t="n">
        <v>60.8</v>
      </c>
      <c r="J6772" s="16" t="s">
        <v>239</v>
      </c>
      <c r="K6772" s="0" t="str">
        <f aca="false">IFERROR(IF(VLOOKUP($C6772,薬効分類マスタ!$A$2:$E$180,5,FALSE())=0,"",VLOOKUP($C6772,薬効分類マスタ!$A$2:$E$180,5,FALSE())),"")</f>
        <v/>
      </c>
      <c r="L6772" s="17"/>
      <c r="M6772" s="0" t="str">
        <f aca="false">IF($K6772="","",IF($L6772&lt;&gt;"",$L6772,VLOOKUP($C6772,薬効分類マスタ!$A$2:$F$180,6,FALSE())))</f>
        <v/>
      </c>
      <c r="N6772" s="0" t="str">
        <f aca="false">ASC(G6772)</f>
        <v>ｴﾝﾃｶﾋﾞﾙ0.5mg錠</v>
      </c>
      <c r="O6772" s="0" t="str">
        <f aca="false">ASC(E6772)</f>
        <v>ｴﾝﾃｶﾋﾞﾙ水和物</v>
      </c>
      <c r="P6772" s="16" t="n">
        <f aca="false">N(P6771)+IF($C6772=検索!$B$49,1,0)</f>
        <v>0</v>
      </c>
    </row>
    <row r="6773" customFormat="false" ht="15" hidden="false" customHeight="false" outlineLevel="0" collapsed="false">
      <c r="A6773" s="16" t="s">
        <v>221</v>
      </c>
      <c r="B6773" s="0" t="s">
        <v>15520</v>
      </c>
      <c r="C6773" s="0" t="n">
        <v>625</v>
      </c>
      <c r="D6773" s="0" t="str">
        <f aca="false">IFERROR(VLOOKUP($C6773,薬効分類マスタ!$A$2:$B$180,2,FALSE()),"未登録")</f>
        <v>抗ウイルス剤</v>
      </c>
      <c r="E6773" s="16" t="s">
        <v>15518</v>
      </c>
      <c r="F6773" s="16" t="s">
        <v>381</v>
      </c>
      <c r="G6773" s="16" t="s">
        <v>15521</v>
      </c>
      <c r="H6773" s="16" t="s">
        <v>6527</v>
      </c>
      <c r="I6773" s="0" t="n">
        <v>165.2</v>
      </c>
      <c r="J6773" s="16" t="s">
        <v>232</v>
      </c>
      <c r="K6773" s="0" t="str">
        <f aca="false">IFERROR(IF(VLOOKUP($C6773,薬効分類マスタ!$A$2:$E$180,5,FALSE())=0,"",VLOOKUP($C6773,薬効分類マスタ!$A$2:$E$180,5,FALSE())),"")</f>
        <v/>
      </c>
      <c r="L6773" s="17"/>
      <c r="M6773" s="0" t="str">
        <f aca="false">IF($K6773="","",IF($L6773&lt;&gt;"",$L6773,VLOOKUP($C6773,薬効分類マスタ!$A$2:$F$180,6,FALSE())))</f>
        <v/>
      </c>
      <c r="N6773" s="0" t="str">
        <f aca="false">ASC(G6773)</f>
        <v>ﾊﾞﾗｸﾙｰﾄﾞ錠0.5mg</v>
      </c>
      <c r="O6773" s="0" t="str">
        <f aca="false">ASC(E6773)</f>
        <v>ｴﾝﾃｶﾋﾞﾙ水和物</v>
      </c>
      <c r="P6773" s="16" t="n">
        <f aca="false">N(P6772)+IF($C6773=検索!$B$49,1,0)</f>
        <v>0</v>
      </c>
    </row>
    <row r="6774" customFormat="false" ht="15" hidden="false" customHeight="false" outlineLevel="0" collapsed="false">
      <c r="A6774" s="16" t="s">
        <v>221</v>
      </c>
      <c r="B6774" s="0" t="s">
        <v>15522</v>
      </c>
      <c r="C6774" s="0" t="n">
        <v>625</v>
      </c>
      <c r="D6774" s="0" t="str">
        <f aca="false">IFERROR(VLOOKUP($C6774,薬効分類マスタ!$A$2:$B$180,2,FALSE()),"未登録")</f>
        <v>抗ウイルス剤</v>
      </c>
      <c r="E6774" s="16" t="s">
        <v>15518</v>
      </c>
      <c r="F6774" s="16" t="s">
        <v>381</v>
      </c>
      <c r="G6774" s="16" t="s">
        <v>15523</v>
      </c>
      <c r="H6774" s="16" t="s">
        <v>15524</v>
      </c>
      <c r="I6774" s="0" t="n">
        <v>66.9</v>
      </c>
      <c r="J6774" s="16" t="s">
        <v>239</v>
      </c>
      <c r="K6774" s="0" t="str">
        <f aca="false">IFERROR(IF(VLOOKUP($C6774,薬効分類マスタ!$A$2:$E$180,5,FALSE())=0,"",VLOOKUP($C6774,薬効分類マスタ!$A$2:$E$180,5,FALSE())),"")</f>
        <v/>
      </c>
      <c r="L6774" s="17"/>
      <c r="M6774" s="0" t="str">
        <f aca="false">IF($K6774="","",IF($L6774&lt;&gt;"",$L6774,VLOOKUP($C6774,薬効分類マスタ!$A$2:$F$180,6,FALSE())))</f>
        <v/>
      </c>
      <c r="N6774" s="0" t="str">
        <f aca="false">ASC(G6774)</f>
        <v>ｴﾝﾃｶﾋﾞﾙ錠0.5mg｢CMX｣</v>
      </c>
      <c r="O6774" s="0" t="str">
        <f aca="false">ASC(E6774)</f>
        <v>ｴﾝﾃｶﾋﾞﾙ水和物</v>
      </c>
      <c r="P6774" s="16" t="n">
        <f aca="false">N(P6773)+IF($C6774=検索!$B$49,1,0)</f>
        <v>0</v>
      </c>
    </row>
    <row r="6775" customFormat="false" ht="15" hidden="false" customHeight="false" outlineLevel="0" collapsed="false">
      <c r="A6775" s="16" t="s">
        <v>221</v>
      </c>
      <c r="B6775" s="0" t="s">
        <v>15525</v>
      </c>
      <c r="C6775" s="0" t="n">
        <v>625</v>
      </c>
      <c r="D6775" s="0" t="str">
        <f aca="false">IFERROR(VLOOKUP($C6775,薬効分類マスタ!$A$2:$B$180,2,FALSE()),"未登録")</f>
        <v>抗ウイルス剤</v>
      </c>
      <c r="E6775" s="16" t="s">
        <v>15518</v>
      </c>
      <c r="F6775" s="16" t="s">
        <v>381</v>
      </c>
      <c r="G6775" s="16" t="s">
        <v>15526</v>
      </c>
      <c r="H6775" s="16" t="s">
        <v>527</v>
      </c>
      <c r="I6775" s="0" t="n">
        <v>66.9</v>
      </c>
      <c r="J6775" s="16" t="s">
        <v>239</v>
      </c>
      <c r="K6775" s="0" t="str">
        <f aca="false">IFERROR(IF(VLOOKUP($C6775,薬効分類マスタ!$A$2:$E$180,5,FALSE())=0,"",VLOOKUP($C6775,薬効分類マスタ!$A$2:$E$180,5,FALSE())),"")</f>
        <v/>
      </c>
      <c r="L6775" s="17"/>
      <c r="M6775" s="0" t="str">
        <f aca="false">IF($K6775="","",IF($L6775&lt;&gt;"",$L6775,VLOOKUP($C6775,薬効分類マスタ!$A$2:$F$180,6,FALSE())))</f>
        <v/>
      </c>
      <c r="N6775" s="0" t="str">
        <f aca="false">ASC(G6775)</f>
        <v>ｴﾝﾃｶﾋﾞﾙ錠0.5mg｢JG｣</v>
      </c>
      <c r="O6775" s="0" t="str">
        <f aca="false">ASC(E6775)</f>
        <v>ｴﾝﾃｶﾋﾞﾙ水和物</v>
      </c>
      <c r="P6775" s="16" t="n">
        <f aca="false">N(P6774)+IF($C6775=検索!$B$49,1,0)</f>
        <v>0</v>
      </c>
    </row>
    <row r="6776" customFormat="false" ht="15" hidden="false" customHeight="false" outlineLevel="0" collapsed="false">
      <c r="A6776" s="16" t="s">
        <v>221</v>
      </c>
      <c r="B6776" s="0" t="s">
        <v>15527</v>
      </c>
      <c r="C6776" s="0" t="n">
        <v>625</v>
      </c>
      <c r="D6776" s="0" t="str">
        <f aca="false">IFERROR(VLOOKUP($C6776,薬効分類マスタ!$A$2:$B$180,2,FALSE()),"未登録")</f>
        <v>抗ウイルス剤</v>
      </c>
      <c r="E6776" s="16" t="s">
        <v>15518</v>
      </c>
      <c r="F6776" s="16" t="s">
        <v>381</v>
      </c>
      <c r="G6776" s="16" t="s">
        <v>15528</v>
      </c>
      <c r="H6776" s="16" t="s">
        <v>4623</v>
      </c>
      <c r="I6776" s="0" t="n">
        <v>122.7</v>
      </c>
      <c r="J6776" s="16" t="s">
        <v>239</v>
      </c>
      <c r="K6776" s="0" t="str">
        <f aca="false">IFERROR(IF(VLOOKUP($C6776,薬効分類マスタ!$A$2:$E$180,5,FALSE())=0,"",VLOOKUP($C6776,薬効分類マスタ!$A$2:$E$180,5,FALSE())),"")</f>
        <v/>
      </c>
      <c r="L6776" s="17"/>
      <c r="M6776" s="0" t="str">
        <f aca="false">IF($K6776="","",IF($L6776&lt;&gt;"",$L6776,VLOOKUP($C6776,薬効分類マスタ!$A$2:$F$180,6,FALSE())))</f>
        <v/>
      </c>
      <c r="N6776" s="0" t="str">
        <f aca="false">ASC(G6776)</f>
        <v>ｴﾝﾃｶﾋﾞﾙ錠0.5mg｢YD｣</v>
      </c>
      <c r="O6776" s="0" t="str">
        <f aca="false">ASC(E6776)</f>
        <v>ｴﾝﾃｶﾋﾞﾙ水和物</v>
      </c>
      <c r="P6776" s="16" t="n">
        <f aca="false">N(P6775)+IF($C6776=検索!$B$49,1,0)</f>
        <v>0</v>
      </c>
    </row>
    <row r="6777" customFormat="false" ht="15" hidden="false" customHeight="false" outlineLevel="0" collapsed="false">
      <c r="A6777" s="16" t="s">
        <v>221</v>
      </c>
      <c r="B6777" s="0" t="s">
        <v>15529</v>
      </c>
      <c r="C6777" s="0" t="n">
        <v>625</v>
      </c>
      <c r="D6777" s="0" t="str">
        <f aca="false">IFERROR(VLOOKUP($C6777,薬効分類マスタ!$A$2:$B$180,2,FALSE()),"未登録")</f>
        <v>抗ウイルス剤</v>
      </c>
      <c r="E6777" s="16" t="s">
        <v>15518</v>
      </c>
      <c r="F6777" s="16" t="s">
        <v>381</v>
      </c>
      <c r="G6777" s="16" t="s">
        <v>15530</v>
      </c>
      <c r="H6777" s="16" t="s">
        <v>354</v>
      </c>
      <c r="I6777" s="0" t="n">
        <v>66.9</v>
      </c>
      <c r="J6777" s="16" t="s">
        <v>239</v>
      </c>
      <c r="K6777" s="0" t="str">
        <f aca="false">IFERROR(IF(VLOOKUP($C6777,薬効分類マスタ!$A$2:$E$180,5,FALSE())=0,"",VLOOKUP($C6777,薬効分類マスタ!$A$2:$E$180,5,FALSE())),"")</f>
        <v/>
      </c>
      <c r="L6777" s="17"/>
      <c r="M6777" s="0" t="str">
        <f aca="false">IF($K6777="","",IF($L6777&lt;&gt;"",$L6777,VLOOKUP($C6777,薬効分類マスタ!$A$2:$F$180,6,FALSE())))</f>
        <v/>
      </c>
      <c r="N6777" s="0" t="str">
        <f aca="false">ASC(G6777)</f>
        <v>ｴﾝﾃｶﾋﾞﾙ錠0.5mg｢ｻﾝﾄﾞ｣</v>
      </c>
      <c r="O6777" s="0" t="str">
        <f aca="false">ASC(E6777)</f>
        <v>ｴﾝﾃｶﾋﾞﾙ水和物</v>
      </c>
      <c r="P6777" s="16" t="n">
        <f aca="false">N(P6776)+IF($C6777=検索!$B$49,1,0)</f>
        <v>0</v>
      </c>
    </row>
    <row r="6778" customFormat="false" ht="15" hidden="false" customHeight="false" outlineLevel="0" collapsed="false">
      <c r="A6778" s="16" t="s">
        <v>221</v>
      </c>
      <c r="B6778" s="0" t="s">
        <v>15531</v>
      </c>
      <c r="C6778" s="0" t="n">
        <v>625</v>
      </c>
      <c r="D6778" s="0" t="str">
        <f aca="false">IFERROR(VLOOKUP($C6778,薬効分類マスタ!$A$2:$B$180,2,FALSE()),"未登録")</f>
        <v>抗ウイルス剤</v>
      </c>
      <c r="E6778" s="16" t="s">
        <v>15518</v>
      </c>
      <c r="F6778" s="16" t="s">
        <v>381</v>
      </c>
      <c r="G6778" s="16" t="s">
        <v>15532</v>
      </c>
      <c r="H6778" s="16" t="s">
        <v>533</v>
      </c>
      <c r="I6778" s="0" t="n">
        <v>66.9</v>
      </c>
      <c r="J6778" s="16" t="s">
        <v>239</v>
      </c>
      <c r="K6778" s="0" t="str">
        <f aca="false">IFERROR(IF(VLOOKUP($C6778,薬効分類マスタ!$A$2:$E$180,5,FALSE())=0,"",VLOOKUP($C6778,薬効分類マスタ!$A$2:$E$180,5,FALSE())),"")</f>
        <v/>
      </c>
      <c r="L6778" s="17"/>
      <c r="M6778" s="0" t="str">
        <f aca="false">IF($K6778="","",IF($L6778&lt;&gt;"",$L6778,VLOOKUP($C6778,薬効分類マスタ!$A$2:$F$180,6,FALSE())))</f>
        <v/>
      </c>
      <c r="N6778" s="0" t="str">
        <f aca="false">ASC(G6778)</f>
        <v>ｴﾝﾃｶﾋﾞﾙ錠0.5mg｢ﾄｰﾜ｣</v>
      </c>
      <c r="O6778" s="0" t="str">
        <f aca="false">ASC(E6778)</f>
        <v>ｴﾝﾃｶﾋﾞﾙ水和物</v>
      </c>
      <c r="P6778" s="16" t="n">
        <f aca="false">N(P6777)+IF($C6778=検索!$B$49,1,0)</f>
        <v>0</v>
      </c>
    </row>
    <row r="6779" customFormat="false" ht="15" hidden="false" customHeight="false" outlineLevel="0" collapsed="false">
      <c r="A6779" s="16" t="s">
        <v>221</v>
      </c>
      <c r="B6779" s="0" t="s">
        <v>15533</v>
      </c>
      <c r="C6779" s="0" t="n">
        <v>625</v>
      </c>
      <c r="D6779" s="0" t="str">
        <f aca="false">IFERROR(VLOOKUP($C6779,薬効分類マスタ!$A$2:$B$180,2,FALSE()),"未登録")</f>
        <v>抗ウイルス剤</v>
      </c>
      <c r="E6779" s="16" t="s">
        <v>15518</v>
      </c>
      <c r="F6779" s="16" t="s">
        <v>381</v>
      </c>
      <c r="G6779" s="16" t="s">
        <v>15534</v>
      </c>
      <c r="H6779" s="16" t="s">
        <v>542</v>
      </c>
      <c r="I6779" s="0" t="n">
        <v>66.9</v>
      </c>
      <c r="J6779" s="16" t="s">
        <v>239</v>
      </c>
      <c r="K6779" s="0" t="str">
        <f aca="false">IFERROR(IF(VLOOKUP($C6779,薬効分類マスタ!$A$2:$E$180,5,FALSE())=0,"",VLOOKUP($C6779,薬効分類マスタ!$A$2:$E$180,5,FALSE())),"")</f>
        <v/>
      </c>
      <c r="L6779" s="17"/>
      <c r="M6779" s="0" t="str">
        <f aca="false">IF($K6779="","",IF($L6779&lt;&gt;"",$L6779,VLOOKUP($C6779,薬効分類マスタ!$A$2:$F$180,6,FALSE())))</f>
        <v/>
      </c>
      <c r="N6779" s="0" t="str">
        <f aca="false">ASC(G6779)</f>
        <v>ｴﾝﾃｶﾋﾞﾙ錠0.5mg｢NIG｣</v>
      </c>
      <c r="O6779" s="0" t="str">
        <f aca="false">ASC(E6779)</f>
        <v>ｴﾝﾃｶﾋﾞﾙ水和物</v>
      </c>
      <c r="P6779" s="16" t="n">
        <f aca="false">N(P6778)+IF($C6779=検索!$B$49,1,0)</f>
        <v>0</v>
      </c>
    </row>
    <row r="6780" customFormat="false" ht="15" hidden="false" customHeight="false" outlineLevel="0" collapsed="false">
      <c r="A6780" s="16" t="s">
        <v>221</v>
      </c>
      <c r="B6780" s="0" t="s">
        <v>15535</v>
      </c>
      <c r="C6780" s="0" t="n">
        <v>625</v>
      </c>
      <c r="D6780" s="0" t="str">
        <f aca="false">IFERROR(VLOOKUP($C6780,薬効分類マスタ!$A$2:$B$180,2,FALSE()),"未登録")</f>
        <v>抗ウイルス剤</v>
      </c>
      <c r="E6780" s="16" t="s">
        <v>15518</v>
      </c>
      <c r="F6780" s="16" t="s">
        <v>381</v>
      </c>
      <c r="G6780" s="16" t="s">
        <v>15536</v>
      </c>
      <c r="H6780" s="16" t="s">
        <v>385</v>
      </c>
      <c r="I6780" s="0" t="n">
        <v>66.9</v>
      </c>
      <c r="J6780" s="16" t="s">
        <v>239</v>
      </c>
      <c r="K6780" s="0" t="str">
        <f aca="false">IFERROR(IF(VLOOKUP($C6780,薬効分類マスタ!$A$2:$E$180,5,FALSE())=0,"",VLOOKUP($C6780,薬効分類マスタ!$A$2:$E$180,5,FALSE())),"")</f>
        <v/>
      </c>
      <c r="L6780" s="17"/>
      <c r="M6780" s="0" t="str">
        <f aca="false">IF($K6780="","",IF($L6780&lt;&gt;"",$L6780,VLOOKUP($C6780,薬効分類マスタ!$A$2:$F$180,6,FALSE())))</f>
        <v/>
      </c>
      <c r="N6780" s="0" t="str">
        <f aca="false">ASC(G6780)</f>
        <v>ｴﾝﾃｶﾋﾞﾙOD錠0.5mg｢ｻﾜｲ｣</v>
      </c>
      <c r="O6780" s="0" t="str">
        <f aca="false">ASC(E6780)</f>
        <v>ｴﾝﾃｶﾋﾞﾙ水和物</v>
      </c>
      <c r="P6780" s="16" t="n">
        <f aca="false">N(P6779)+IF($C6780=検索!$B$49,1,0)</f>
        <v>0</v>
      </c>
    </row>
    <row r="6781" customFormat="false" ht="15" hidden="false" customHeight="false" outlineLevel="0" collapsed="false">
      <c r="A6781" s="16" t="s">
        <v>221</v>
      </c>
      <c r="B6781" s="0" t="s">
        <v>15537</v>
      </c>
      <c r="C6781" s="0" t="n">
        <v>625</v>
      </c>
      <c r="D6781" s="0" t="str">
        <f aca="false">IFERROR(VLOOKUP($C6781,薬効分類マスタ!$A$2:$B$180,2,FALSE()),"未登録")</f>
        <v>抗ウイルス剤</v>
      </c>
      <c r="E6781" s="16" t="s">
        <v>15538</v>
      </c>
      <c r="F6781" s="16" t="s">
        <v>7813</v>
      </c>
      <c r="G6781" s="16" t="s">
        <v>15539</v>
      </c>
      <c r="H6781" s="16" t="s">
        <v>1356</v>
      </c>
      <c r="I6781" s="0" t="n">
        <v>388.7</v>
      </c>
      <c r="J6781" s="16" t="s">
        <v>232</v>
      </c>
      <c r="K6781" s="0" t="str">
        <f aca="false">IFERROR(IF(VLOOKUP($C6781,薬効分類マスタ!$A$2:$E$180,5,FALSE())=0,"",VLOOKUP($C6781,薬効分類マスタ!$A$2:$E$180,5,FALSE())),"")</f>
        <v/>
      </c>
      <c r="L6781" s="17"/>
      <c r="M6781" s="0" t="str">
        <f aca="false">IF($K6781="","",IF($L6781&lt;&gt;"",$L6781,VLOOKUP($C6781,薬効分類マスタ!$A$2:$F$180,6,FALSE())))</f>
        <v/>
      </c>
      <c r="N6781" s="0" t="str">
        <f aca="false">ASC(G6781)</f>
        <v>ﾌﾟﾘｼﾞｽﾀ錠600mg</v>
      </c>
      <c r="O6781" s="0" t="str">
        <f aca="false">ASC(E6781)</f>
        <v>ﾀﾞﾙﾅﾋﾞﾙ　ｴﾀﾉｰﾙ付加物</v>
      </c>
      <c r="P6781" s="16" t="n">
        <f aca="false">N(P6780)+IF($C6781=検索!$B$49,1,0)</f>
        <v>0</v>
      </c>
    </row>
    <row r="6782" customFormat="false" ht="15" hidden="false" customHeight="false" outlineLevel="0" collapsed="false">
      <c r="A6782" s="16" t="s">
        <v>221</v>
      </c>
      <c r="B6782" s="0" t="s">
        <v>15540</v>
      </c>
      <c r="C6782" s="0" t="n">
        <v>625</v>
      </c>
      <c r="D6782" s="0" t="str">
        <f aca="false">IFERROR(VLOOKUP($C6782,薬効分類マスタ!$A$2:$B$180,2,FALSE()),"未登録")</f>
        <v>抗ウイルス剤</v>
      </c>
      <c r="E6782" s="16" t="s">
        <v>15541</v>
      </c>
      <c r="F6782" s="16" t="s">
        <v>639</v>
      </c>
      <c r="G6782" s="16" t="s">
        <v>15542</v>
      </c>
      <c r="I6782" s="0" t="n">
        <v>66</v>
      </c>
      <c r="J6782" s="16" t="s">
        <v>239</v>
      </c>
      <c r="K6782" s="0" t="str">
        <f aca="false">IFERROR(IF(VLOOKUP($C6782,薬効分類マスタ!$A$2:$E$180,5,FALSE())=0,"",VLOOKUP($C6782,薬効分類マスタ!$A$2:$E$180,5,FALSE())),"")</f>
        <v/>
      </c>
      <c r="L6782" s="17"/>
      <c r="M6782" s="0" t="str">
        <f aca="false">IF($K6782="","",IF($L6782&lt;&gt;"",$L6782,VLOOKUP($C6782,薬効分類マスタ!$A$2:$F$180,6,FALSE())))</f>
        <v/>
      </c>
      <c r="N6782" s="0" t="str">
        <f aca="false">ASC(G6782)</f>
        <v>ﾌｧﾑｼｸﾛﾋﾞﾙ250mg錠</v>
      </c>
      <c r="O6782" s="0" t="str">
        <f aca="false">ASC(E6782)</f>
        <v>ﾌｧﾑｼｸﾛﾋﾞﾙ</v>
      </c>
      <c r="P6782" s="16" t="n">
        <f aca="false">N(P6781)+IF($C6782=検索!$B$49,1,0)</f>
        <v>0</v>
      </c>
    </row>
    <row r="6783" customFormat="false" ht="15" hidden="false" customHeight="false" outlineLevel="0" collapsed="false">
      <c r="A6783" s="16" t="s">
        <v>221</v>
      </c>
      <c r="B6783" s="0" t="s">
        <v>15543</v>
      </c>
      <c r="C6783" s="0" t="n">
        <v>625</v>
      </c>
      <c r="D6783" s="0" t="str">
        <f aca="false">IFERROR(VLOOKUP($C6783,薬効分類マスタ!$A$2:$B$180,2,FALSE()),"未登録")</f>
        <v>抗ウイルス剤</v>
      </c>
      <c r="E6783" s="16" t="s">
        <v>15541</v>
      </c>
      <c r="F6783" s="16" t="s">
        <v>639</v>
      </c>
      <c r="G6783" s="16" t="s">
        <v>15544</v>
      </c>
      <c r="H6783" s="16" t="s">
        <v>2134</v>
      </c>
      <c r="I6783" s="0" t="n">
        <v>180.2</v>
      </c>
      <c r="J6783" s="16" t="s">
        <v>232</v>
      </c>
      <c r="K6783" s="0" t="str">
        <f aca="false">IFERROR(IF(VLOOKUP($C6783,薬効分類マスタ!$A$2:$E$180,5,FALSE())=0,"",VLOOKUP($C6783,薬効分類マスタ!$A$2:$E$180,5,FALSE())),"")</f>
        <v/>
      </c>
      <c r="L6783" s="17"/>
      <c r="M6783" s="0" t="str">
        <f aca="false">IF($K6783="","",IF($L6783&lt;&gt;"",$L6783,VLOOKUP($C6783,薬効分類マスタ!$A$2:$F$180,6,FALSE())))</f>
        <v/>
      </c>
      <c r="N6783" s="0" t="str">
        <f aca="false">ASC(G6783)</f>
        <v>ﾌｧﾑﾋﾞﾙ錠250mg</v>
      </c>
      <c r="O6783" s="0" t="str">
        <f aca="false">ASC(E6783)</f>
        <v>ﾌｧﾑｼｸﾛﾋﾞﾙ</v>
      </c>
      <c r="P6783" s="16" t="n">
        <f aca="false">N(P6782)+IF($C6783=検索!$B$49,1,0)</f>
        <v>0</v>
      </c>
    </row>
    <row r="6784" customFormat="false" ht="15" hidden="false" customHeight="false" outlineLevel="0" collapsed="false">
      <c r="A6784" s="16" t="s">
        <v>221</v>
      </c>
      <c r="B6784" s="0" t="s">
        <v>15545</v>
      </c>
      <c r="C6784" s="0" t="n">
        <v>625</v>
      </c>
      <c r="D6784" s="0" t="str">
        <f aca="false">IFERROR(VLOOKUP($C6784,薬効分類マスタ!$A$2:$B$180,2,FALSE()),"未登録")</f>
        <v>抗ウイルス剤</v>
      </c>
      <c r="E6784" s="16" t="s">
        <v>15541</v>
      </c>
      <c r="F6784" s="16" t="s">
        <v>639</v>
      </c>
      <c r="G6784" s="16" t="s">
        <v>15546</v>
      </c>
      <c r="H6784" s="16" t="s">
        <v>831</v>
      </c>
      <c r="I6784" s="0" t="n">
        <v>72.7</v>
      </c>
      <c r="J6784" s="16" t="s">
        <v>239</v>
      </c>
      <c r="K6784" s="0" t="str">
        <f aca="false">IFERROR(IF(VLOOKUP($C6784,薬効分類マスタ!$A$2:$E$180,5,FALSE())=0,"",VLOOKUP($C6784,薬効分類マスタ!$A$2:$E$180,5,FALSE())),"")</f>
        <v/>
      </c>
      <c r="L6784" s="17"/>
      <c r="M6784" s="0" t="str">
        <f aca="false">IF($K6784="","",IF($L6784&lt;&gt;"",$L6784,VLOOKUP($C6784,薬効分類マスタ!$A$2:$F$180,6,FALSE())))</f>
        <v/>
      </c>
      <c r="N6784" s="0" t="str">
        <f aca="false">ASC(G6784)</f>
        <v>ﾌｧﾑｼｸﾛﾋﾞﾙ錠250mg｢JG｣</v>
      </c>
      <c r="O6784" s="0" t="str">
        <f aca="false">ASC(E6784)</f>
        <v>ﾌｧﾑｼｸﾛﾋﾞﾙ</v>
      </c>
      <c r="P6784" s="16" t="n">
        <f aca="false">N(P6783)+IF($C6784=検索!$B$49,1,0)</f>
        <v>0</v>
      </c>
    </row>
    <row r="6785" customFormat="false" ht="15" hidden="false" customHeight="false" outlineLevel="0" collapsed="false">
      <c r="A6785" s="16" t="s">
        <v>221</v>
      </c>
      <c r="B6785" s="0" t="s">
        <v>15547</v>
      </c>
      <c r="C6785" s="0" t="n">
        <v>625</v>
      </c>
      <c r="D6785" s="0" t="str">
        <f aca="false">IFERROR(VLOOKUP($C6785,薬効分類マスタ!$A$2:$B$180,2,FALSE()),"未登録")</f>
        <v>抗ウイルス剤</v>
      </c>
      <c r="E6785" s="16" t="s">
        <v>15541</v>
      </c>
      <c r="F6785" s="16" t="s">
        <v>639</v>
      </c>
      <c r="G6785" s="16" t="s">
        <v>15548</v>
      </c>
      <c r="H6785" s="16" t="s">
        <v>15549</v>
      </c>
      <c r="I6785" s="0" t="n">
        <v>72.7</v>
      </c>
      <c r="J6785" s="16" t="s">
        <v>239</v>
      </c>
      <c r="K6785" s="0" t="str">
        <f aca="false">IFERROR(IF(VLOOKUP($C6785,薬効分類マスタ!$A$2:$E$180,5,FALSE())=0,"",VLOOKUP($C6785,薬効分類マスタ!$A$2:$E$180,5,FALSE())),"")</f>
        <v/>
      </c>
      <c r="L6785" s="17"/>
      <c r="M6785" s="0" t="str">
        <f aca="false">IF($K6785="","",IF($L6785&lt;&gt;"",$L6785,VLOOKUP($C6785,薬効分類マスタ!$A$2:$F$180,6,FALSE())))</f>
        <v/>
      </c>
      <c r="N6785" s="0" t="str">
        <f aca="false">ASC(G6785)</f>
        <v>ﾌｧﾑｼｸﾛﾋﾞﾙ錠250mg｢YD｣</v>
      </c>
      <c r="O6785" s="0" t="str">
        <f aca="false">ASC(E6785)</f>
        <v>ﾌｧﾑｼｸﾛﾋﾞﾙ</v>
      </c>
      <c r="P6785" s="16" t="n">
        <f aca="false">N(P6784)+IF($C6785=検索!$B$49,1,0)</f>
        <v>0</v>
      </c>
    </row>
    <row r="6786" customFormat="false" ht="15" hidden="false" customHeight="false" outlineLevel="0" collapsed="false">
      <c r="A6786" s="16" t="s">
        <v>221</v>
      </c>
      <c r="B6786" s="0" t="s">
        <v>15550</v>
      </c>
      <c r="C6786" s="0" t="n">
        <v>625</v>
      </c>
      <c r="D6786" s="0" t="str">
        <f aca="false">IFERROR(VLOOKUP($C6786,薬効分類マスタ!$A$2:$B$180,2,FALSE()),"未登録")</f>
        <v>抗ウイルス剤</v>
      </c>
      <c r="E6786" s="16" t="s">
        <v>15541</v>
      </c>
      <c r="F6786" s="16" t="s">
        <v>639</v>
      </c>
      <c r="G6786" s="16" t="s">
        <v>15551</v>
      </c>
      <c r="H6786" s="16" t="s">
        <v>385</v>
      </c>
      <c r="I6786" s="0" t="n">
        <v>72.7</v>
      </c>
      <c r="J6786" s="16" t="s">
        <v>239</v>
      </c>
      <c r="K6786" s="0" t="str">
        <f aca="false">IFERROR(IF(VLOOKUP($C6786,薬効分類マスタ!$A$2:$E$180,5,FALSE())=0,"",VLOOKUP($C6786,薬効分類マスタ!$A$2:$E$180,5,FALSE())),"")</f>
        <v/>
      </c>
      <c r="L6786" s="17"/>
      <c r="M6786" s="0" t="str">
        <f aca="false">IF($K6786="","",IF($L6786&lt;&gt;"",$L6786,VLOOKUP($C6786,薬効分類マスタ!$A$2:$F$180,6,FALSE())))</f>
        <v/>
      </c>
      <c r="N6786" s="0" t="str">
        <f aca="false">ASC(G6786)</f>
        <v>ﾌｧﾑｼｸﾛﾋﾞﾙ錠250mg｢ｻﾜｲ｣</v>
      </c>
      <c r="O6786" s="0" t="str">
        <f aca="false">ASC(E6786)</f>
        <v>ﾌｧﾑｼｸﾛﾋﾞﾙ</v>
      </c>
      <c r="P6786" s="16" t="n">
        <f aca="false">N(P6785)+IF($C6786=検索!$B$49,1,0)</f>
        <v>0</v>
      </c>
    </row>
    <row r="6787" customFormat="false" ht="15" hidden="false" customHeight="false" outlineLevel="0" collapsed="false">
      <c r="A6787" s="16" t="s">
        <v>221</v>
      </c>
      <c r="B6787" s="0" t="s">
        <v>15552</v>
      </c>
      <c r="C6787" s="0" t="n">
        <v>625</v>
      </c>
      <c r="D6787" s="0" t="str">
        <f aca="false">IFERROR(VLOOKUP($C6787,薬効分類マスタ!$A$2:$B$180,2,FALSE()),"未登録")</f>
        <v>抗ウイルス剤</v>
      </c>
      <c r="E6787" s="16" t="s">
        <v>15541</v>
      </c>
      <c r="F6787" s="16" t="s">
        <v>639</v>
      </c>
      <c r="G6787" s="16" t="s">
        <v>15553</v>
      </c>
      <c r="H6787" s="16" t="s">
        <v>557</v>
      </c>
      <c r="I6787" s="0" t="n">
        <v>72.7</v>
      </c>
      <c r="J6787" s="16" t="s">
        <v>239</v>
      </c>
      <c r="K6787" s="0" t="str">
        <f aca="false">IFERROR(IF(VLOOKUP($C6787,薬効分類マスタ!$A$2:$E$180,5,FALSE())=0,"",VLOOKUP($C6787,薬効分類マスタ!$A$2:$E$180,5,FALSE())),"")</f>
        <v/>
      </c>
      <c r="L6787" s="17"/>
      <c r="M6787" s="0" t="str">
        <f aca="false">IF($K6787="","",IF($L6787&lt;&gt;"",$L6787,VLOOKUP($C6787,薬効分類マスタ!$A$2:$F$180,6,FALSE())))</f>
        <v/>
      </c>
      <c r="N6787" s="0" t="str">
        <f aca="false">ASC(G6787)</f>
        <v>ﾌｧﾑｼｸﾛﾋﾞﾙ錠250mg｢ﾀｶﾀ｣</v>
      </c>
      <c r="O6787" s="0" t="str">
        <f aca="false">ASC(E6787)</f>
        <v>ﾌｧﾑｼｸﾛﾋﾞﾙ</v>
      </c>
      <c r="P6787" s="16" t="n">
        <f aca="false">N(P6786)+IF($C6787=検索!$B$49,1,0)</f>
        <v>0</v>
      </c>
    </row>
    <row r="6788" customFormat="false" ht="15" hidden="false" customHeight="false" outlineLevel="0" collapsed="false">
      <c r="A6788" s="16" t="s">
        <v>221</v>
      </c>
      <c r="B6788" s="0" t="s">
        <v>15554</v>
      </c>
      <c r="C6788" s="0" t="n">
        <v>625</v>
      </c>
      <c r="D6788" s="0" t="str">
        <f aca="false">IFERROR(VLOOKUP($C6788,薬効分類マスタ!$A$2:$B$180,2,FALSE()),"未登録")</f>
        <v>抗ウイルス剤</v>
      </c>
      <c r="E6788" s="16" t="s">
        <v>15541</v>
      </c>
      <c r="F6788" s="16" t="s">
        <v>639</v>
      </c>
      <c r="G6788" s="16" t="s">
        <v>15555</v>
      </c>
      <c r="H6788" s="16" t="s">
        <v>533</v>
      </c>
      <c r="I6788" s="0" t="n">
        <v>72.7</v>
      </c>
      <c r="J6788" s="16" t="s">
        <v>239</v>
      </c>
      <c r="K6788" s="0" t="str">
        <f aca="false">IFERROR(IF(VLOOKUP($C6788,薬効分類マスタ!$A$2:$E$180,5,FALSE())=0,"",VLOOKUP($C6788,薬効分類マスタ!$A$2:$E$180,5,FALSE())),"")</f>
        <v/>
      </c>
      <c r="L6788" s="17"/>
      <c r="M6788" s="0" t="str">
        <f aca="false">IF($K6788="","",IF($L6788&lt;&gt;"",$L6788,VLOOKUP($C6788,薬効分類マスタ!$A$2:$F$180,6,FALSE())))</f>
        <v/>
      </c>
      <c r="N6788" s="0" t="str">
        <f aca="false">ASC(G6788)</f>
        <v>ﾌｧﾑｼｸﾛﾋﾞﾙ錠250mg｢ﾄｰﾜ｣</v>
      </c>
      <c r="O6788" s="0" t="str">
        <f aca="false">ASC(E6788)</f>
        <v>ﾌｧﾑｼｸﾛﾋﾞﾙ</v>
      </c>
      <c r="P6788" s="16" t="n">
        <f aca="false">N(P6787)+IF($C6788=検索!$B$49,1,0)</f>
        <v>0</v>
      </c>
    </row>
    <row r="6789" customFormat="false" ht="15" hidden="false" customHeight="false" outlineLevel="0" collapsed="false">
      <c r="A6789" s="16" t="s">
        <v>221</v>
      </c>
      <c r="B6789" s="0" t="s">
        <v>15556</v>
      </c>
      <c r="C6789" s="0" t="n">
        <v>625</v>
      </c>
      <c r="D6789" s="0" t="str">
        <f aca="false">IFERROR(VLOOKUP($C6789,薬効分類マスタ!$A$2:$B$180,2,FALSE()),"未登録")</f>
        <v>抗ウイルス剤</v>
      </c>
      <c r="E6789" s="16" t="s">
        <v>15541</v>
      </c>
      <c r="F6789" s="16" t="s">
        <v>639</v>
      </c>
      <c r="G6789" s="16" t="s">
        <v>15557</v>
      </c>
      <c r="H6789" s="16" t="s">
        <v>15558</v>
      </c>
      <c r="I6789" s="0" t="n">
        <v>72.7</v>
      </c>
      <c r="J6789" s="16" t="s">
        <v>239</v>
      </c>
      <c r="K6789" s="0" t="str">
        <f aca="false">IFERROR(IF(VLOOKUP($C6789,薬効分類マスタ!$A$2:$E$180,5,FALSE())=0,"",VLOOKUP($C6789,薬効分類マスタ!$A$2:$E$180,5,FALSE())),"")</f>
        <v/>
      </c>
      <c r="L6789" s="17"/>
      <c r="M6789" s="0" t="str">
        <f aca="false">IF($K6789="","",IF($L6789&lt;&gt;"",$L6789,VLOOKUP($C6789,薬効分類マスタ!$A$2:$F$180,6,FALSE())))</f>
        <v/>
      </c>
      <c r="N6789" s="0" t="str">
        <f aca="false">ASC(G6789)</f>
        <v>ﾌｧﾑｼｸﾛﾋﾞﾙ錠250mg｢日本臓器｣</v>
      </c>
      <c r="O6789" s="0" t="str">
        <f aca="false">ASC(E6789)</f>
        <v>ﾌｧﾑｼｸﾛﾋﾞﾙ</v>
      </c>
      <c r="P6789" s="16" t="n">
        <f aca="false">N(P6788)+IF($C6789=検索!$B$49,1,0)</f>
        <v>0</v>
      </c>
    </row>
    <row r="6790" customFormat="false" ht="15" hidden="false" customHeight="false" outlineLevel="0" collapsed="false">
      <c r="A6790" s="16" t="s">
        <v>221</v>
      </c>
      <c r="B6790" s="0" t="s">
        <v>15559</v>
      </c>
      <c r="C6790" s="0" t="n">
        <v>625</v>
      </c>
      <c r="D6790" s="0" t="str">
        <f aca="false">IFERROR(VLOOKUP($C6790,薬効分類マスタ!$A$2:$B$180,2,FALSE()),"未登録")</f>
        <v>抗ウイルス剤</v>
      </c>
      <c r="E6790" s="16" t="s">
        <v>15541</v>
      </c>
      <c r="F6790" s="16" t="s">
        <v>639</v>
      </c>
      <c r="G6790" s="16" t="s">
        <v>15560</v>
      </c>
      <c r="H6790" s="16" t="s">
        <v>568</v>
      </c>
      <c r="I6790" s="0" t="n">
        <v>72.7</v>
      </c>
      <c r="J6790" s="16" t="s">
        <v>239</v>
      </c>
      <c r="K6790" s="0" t="str">
        <f aca="false">IFERROR(IF(VLOOKUP($C6790,薬効分類マスタ!$A$2:$E$180,5,FALSE())=0,"",VLOOKUP($C6790,薬効分類マスタ!$A$2:$E$180,5,FALSE())),"")</f>
        <v/>
      </c>
      <c r="L6790" s="17"/>
      <c r="M6790" s="0" t="str">
        <f aca="false">IF($K6790="","",IF($L6790&lt;&gt;"",$L6790,VLOOKUP($C6790,薬効分類マスタ!$A$2:$F$180,6,FALSE())))</f>
        <v/>
      </c>
      <c r="N6790" s="0" t="str">
        <f aca="false">ASC(G6790)</f>
        <v>ﾌｧﾑｼｸﾛﾋﾞﾙ錠250mg｢KMP｣</v>
      </c>
      <c r="O6790" s="0" t="str">
        <f aca="false">ASC(E6790)</f>
        <v>ﾌｧﾑｼｸﾛﾋﾞﾙ</v>
      </c>
      <c r="P6790" s="16" t="n">
        <f aca="false">N(P6789)+IF($C6790=検索!$B$49,1,0)</f>
        <v>0</v>
      </c>
    </row>
    <row r="6791" customFormat="false" ht="15" hidden="false" customHeight="false" outlineLevel="0" collapsed="false">
      <c r="A6791" s="16" t="s">
        <v>221</v>
      </c>
      <c r="B6791" s="0" t="s">
        <v>15561</v>
      </c>
      <c r="C6791" s="0" t="n">
        <v>625</v>
      </c>
      <c r="D6791" s="0" t="str">
        <f aca="false">IFERROR(VLOOKUP($C6791,薬効分類マスタ!$A$2:$B$180,2,FALSE()),"未登録")</f>
        <v>抗ウイルス剤</v>
      </c>
      <c r="E6791" s="16" t="s">
        <v>15541</v>
      </c>
      <c r="F6791" s="16" t="s">
        <v>854</v>
      </c>
      <c r="G6791" s="16" t="s">
        <v>15562</v>
      </c>
      <c r="H6791" s="16" t="s">
        <v>15558</v>
      </c>
      <c r="I6791" s="0" t="n">
        <v>118.2</v>
      </c>
      <c r="J6791" s="16" t="s">
        <v>239</v>
      </c>
      <c r="K6791" s="0" t="str">
        <f aca="false">IFERROR(IF(VLOOKUP($C6791,薬効分類マスタ!$A$2:$E$180,5,FALSE())=0,"",VLOOKUP($C6791,薬効分類マスタ!$A$2:$E$180,5,FALSE())),"")</f>
        <v/>
      </c>
      <c r="L6791" s="17"/>
      <c r="M6791" s="0" t="str">
        <f aca="false">IF($K6791="","",IF($L6791&lt;&gt;"",$L6791,VLOOKUP($C6791,薬効分類マスタ!$A$2:$F$180,6,FALSE())))</f>
        <v/>
      </c>
      <c r="N6791" s="0" t="str">
        <f aca="false">ASC(G6791)</f>
        <v>ﾌｧﾑｼｸﾛﾋﾞﾙ錠500mg｢日本臓器｣</v>
      </c>
      <c r="O6791" s="0" t="str">
        <f aca="false">ASC(E6791)</f>
        <v>ﾌｧﾑｼｸﾛﾋﾞﾙ</v>
      </c>
      <c r="P6791" s="16" t="n">
        <f aca="false">N(P6790)+IF($C6791=検索!$B$49,1,0)</f>
        <v>0</v>
      </c>
    </row>
    <row r="6792" customFormat="false" ht="15" hidden="false" customHeight="false" outlineLevel="0" collapsed="false">
      <c r="A6792" s="16" t="s">
        <v>221</v>
      </c>
      <c r="B6792" s="0" t="s">
        <v>15563</v>
      </c>
      <c r="C6792" s="0" t="n">
        <v>625</v>
      </c>
      <c r="D6792" s="0" t="str">
        <f aca="false">IFERROR(VLOOKUP($C6792,薬効分類マスタ!$A$2:$B$180,2,FALSE()),"未登録")</f>
        <v>抗ウイルス剤</v>
      </c>
      <c r="E6792" s="16" t="s">
        <v>15564</v>
      </c>
      <c r="F6792" s="16" t="s">
        <v>736</v>
      </c>
      <c r="G6792" s="16" t="s">
        <v>15565</v>
      </c>
      <c r="H6792" s="16" t="s">
        <v>3570</v>
      </c>
      <c r="I6792" s="0" t="n">
        <v>825.1</v>
      </c>
      <c r="J6792" s="16" t="s">
        <v>232</v>
      </c>
      <c r="K6792" s="0" t="str">
        <f aca="false">IFERROR(IF(VLOOKUP($C6792,薬効分類マスタ!$A$2:$E$180,5,FALSE())=0,"",VLOOKUP($C6792,薬効分類マスタ!$A$2:$E$180,5,FALSE())),"")</f>
        <v/>
      </c>
      <c r="L6792" s="17"/>
      <c r="M6792" s="0" t="str">
        <f aca="false">IF($K6792="","",IF($L6792&lt;&gt;"",$L6792,VLOOKUP($C6792,薬効分類マスタ!$A$2:$F$180,6,FALSE())))</f>
        <v/>
      </c>
      <c r="N6792" s="0" t="str">
        <f aca="false">ASC(G6792)</f>
        <v>ｱｲｾﾝﾄﾚｽ錠400mg</v>
      </c>
      <c r="O6792" s="0" t="str">
        <f aca="false">ASC(E6792)</f>
        <v>ﾗﾙﾃｸﾞﾗﾋﾞﾙｶﾘｳﾑ</v>
      </c>
      <c r="P6792" s="16" t="n">
        <f aca="false">N(P6791)+IF($C6792=検索!$B$49,1,0)</f>
        <v>0</v>
      </c>
    </row>
    <row r="6793" customFormat="false" ht="15" hidden="false" customHeight="false" outlineLevel="0" collapsed="false">
      <c r="A6793" s="16" t="s">
        <v>221</v>
      </c>
      <c r="B6793" s="0" t="s">
        <v>15566</v>
      </c>
      <c r="C6793" s="0" t="n">
        <v>625</v>
      </c>
      <c r="D6793" s="0" t="str">
        <f aca="false">IFERROR(VLOOKUP($C6793,薬効分類マスタ!$A$2:$B$180,2,FALSE()),"未登録")</f>
        <v>抗ウイルス剤</v>
      </c>
      <c r="E6793" s="16" t="s">
        <v>15564</v>
      </c>
      <c r="F6793" s="16" t="s">
        <v>7813</v>
      </c>
      <c r="G6793" s="16" t="s">
        <v>15567</v>
      </c>
      <c r="H6793" s="16" t="s">
        <v>3570</v>
      </c>
      <c r="I6793" s="0" t="n">
        <v>1330.4</v>
      </c>
      <c r="J6793" s="16" t="s">
        <v>232</v>
      </c>
      <c r="K6793" s="0" t="str">
        <f aca="false">IFERROR(IF(VLOOKUP($C6793,薬効分類マスタ!$A$2:$E$180,5,FALSE())=0,"",VLOOKUP($C6793,薬効分類マスタ!$A$2:$E$180,5,FALSE())),"")</f>
        <v/>
      </c>
      <c r="L6793" s="17"/>
      <c r="M6793" s="0" t="str">
        <f aca="false">IF($K6793="","",IF($L6793&lt;&gt;"",$L6793,VLOOKUP($C6793,薬効分類マスタ!$A$2:$F$180,6,FALSE())))</f>
        <v/>
      </c>
      <c r="N6793" s="0" t="str">
        <f aca="false">ASC(G6793)</f>
        <v>ｱｲｾﾝﾄﾚｽ錠600mg</v>
      </c>
      <c r="O6793" s="0" t="str">
        <f aca="false">ASC(E6793)</f>
        <v>ﾗﾙﾃｸﾞﾗﾋﾞﾙｶﾘｳﾑ</v>
      </c>
      <c r="P6793" s="16" t="n">
        <f aca="false">N(P6792)+IF($C6793=検索!$B$49,1,0)</f>
        <v>0</v>
      </c>
    </row>
    <row r="6794" customFormat="false" ht="15" hidden="false" customHeight="false" outlineLevel="0" collapsed="false">
      <c r="A6794" s="16" t="s">
        <v>221</v>
      </c>
      <c r="B6794" s="0" t="s">
        <v>15568</v>
      </c>
      <c r="C6794" s="0" t="n">
        <v>625</v>
      </c>
      <c r="D6794" s="0" t="str">
        <f aca="false">IFERROR(VLOOKUP($C6794,薬効分類マスタ!$A$2:$B$180,2,FALSE()),"未登録")</f>
        <v>抗ウイルス剤</v>
      </c>
      <c r="E6794" s="16" t="s">
        <v>15569</v>
      </c>
      <c r="F6794" s="16" t="s">
        <v>1338</v>
      </c>
      <c r="G6794" s="16" t="s">
        <v>15570</v>
      </c>
      <c r="H6794" s="16" t="s">
        <v>15396</v>
      </c>
      <c r="I6794" s="0" t="n">
        <v>1148.2</v>
      </c>
      <c r="J6794" s="16" t="s">
        <v>232</v>
      </c>
      <c r="K6794" s="0" t="str">
        <f aca="false">IFERROR(IF(VLOOKUP($C6794,薬効分類マスタ!$A$2:$E$180,5,FALSE())=0,"",VLOOKUP($C6794,薬効分類マスタ!$A$2:$E$180,5,FALSE())),"")</f>
        <v/>
      </c>
      <c r="L6794" s="17"/>
      <c r="M6794" s="0" t="str">
        <f aca="false">IF($K6794="","",IF($L6794&lt;&gt;"",$L6794,VLOOKUP($C6794,薬効分類マスタ!$A$2:$F$180,6,FALSE())))</f>
        <v/>
      </c>
      <c r="N6794" s="0" t="str">
        <f aca="false">ASC(G6794)</f>
        <v>ｼｰｴﾙｾﾝﾄﾘ錠150mg</v>
      </c>
      <c r="O6794" s="0" t="str">
        <f aca="false">ASC(E6794)</f>
        <v>ﾏﾗﾋﾞﾛｸ</v>
      </c>
      <c r="P6794" s="16" t="n">
        <f aca="false">N(P6793)+IF($C6794=検索!$B$49,1,0)</f>
        <v>0</v>
      </c>
    </row>
    <row r="6795" customFormat="false" ht="15" hidden="false" customHeight="false" outlineLevel="0" collapsed="false">
      <c r="A6795" s="16" t="s">
        <v>221</v>
      </c>
      <c r="B6795" s="0" t="s">
        <v>15571</v>
      </c>
      <c r="C6795" s="0" t="n">
        <v>625</v>
      </c>
      <c r="D6795" s="0" t="str">
        <f aca="false">IFERROR(VLOOKUP($C6795,薬効分類マスタ!$A$2:$B$180,2,FALSE()),"未登録")</f>
        <v>抗ウイルス剤</v>
      </c>
      <c r="E6795" s="16" t="s">
        <v>15572</v>
      </c>
      <c r="F6795" s="16" t="s">
        <v>622</v>
      </c>
      <c r="G6795" s="16" t="s">
        <v>15573</v>
      </c>
      <c r="H6795" s="16" t="s">
        <v>1356</v>
      </c>
      <c r="I6795" s="0" t="n">
        <v>1955.6</v>
      </c>
      <c r="J6795" s="16" t="s">
        <v>232</v>
      </c>
      <c r="K6795" s="0" t="str">
        <f aca="false">IFERROR(IF(VLOOKUP($C6795,薬効分類マスタ!$A$2:$E$180,5,FALSE())=0,"",VLOOKUP($C6795,薬効分類マスタ!$A$2:$E$180,5,FALSE())),"")</f>
        <v/>
      </c>
      <c r="L6795" s="17"/>
      <c r="M6795" s="0" t="str">
        <f aca="false">IF($K6795="","",IF($L6795&lt;&gt;"",$L6795,VLOOKUP($C6795,薬効分類マスタ!$A$2:$F$180,6,FALSE())))</f>
        <v/>
      </c>
      <c r="N6795" s="0" t="str">
        <f aca="false">ASC(G6795)</f>
        <v>ｴｼﾞｭﾗﾝﾄ錠25mg</v>
      </c>
      <c r="O6795" s="0" t="str">
        <f aca="false">ASC(E6795)</f>
        <v>ﾘﾙﾋﾟﾋﾞﾘﾝ塩酸塩</v>
      </c>
      <c r="P6795" s="16" t="n">
        <f aca="false">N(P6794)+IF($C6795=検索!$B$49,1,0)</f>
        <v>0</v>
      </c>
    </row>
    <row r="6796" customFormat="false" ht="15" hidden="false" customHeight="false" outlineLevel="0" collapsed="false">
      <c r="A6796" s="16" t="s">
        <v>221</v>
      </c>
      <c r="B6796" s="0" t="s">
        <v>15574</v>
      </c>
      <c r="C6796" s="0" t="n">
        <v>625</v>
      </c>
      <c r="D6796" s="0" t="str">
        <f aca="false">IFERROR(VLOOKUP($C6796,薬効分類マスタ!$A$2:$B$180,2,FALSE()),"未登録")</f>
        <v>抗ウイルス剤</v>
      </c>
      <c r="E6796" s="16" t="s">
        <v>15575</v>
      </c>
      <c r="F6796" s="16" t="s">
        <v>411</v>
      </c>
      <c r="G6796" s="16" t="s">
        <v>15576</v>
      </c>
      <c r="H6796" s="16" t="s">
        <v>15396</v>
      </c>
      <c r="I6796" s="0" t="n">
        <v>3108.8</v>
      </c>
      <c r="J6796" s="16" t="s">
        <v>232</v>
      </c>
      <c r="K6796" s="0" t="str">
        <f aca="false">IFERROR(IF(VLOOKUP($C6796,薬効分類マスタ!$A$2:$E$180,5,FALSE())=0,"",VLOOKUP($C6796,薬効分類マスタ!$A$2:$E$180,5,FALSE())),"")</f>
        <v/>
      </c>
      <c r="L6796" s="17"/>
      <c r="M6796" s="0" t="str">
        <f aca="false">IF($K6796="","",IF($L6796&lt;&gt;"",$L6796,VLOOKUP($C6796,薬効分類マスタ!$A$2:$F$180,6,FALSE())))</f>
        <v/>
      </c>
      <c r="N6796" s="0" t="str">
        <f aca="false">ASC(G6796)</f>
        <v>ﾃﾋﾞｹｲ錠50mg</v>
      </c>
      <c r="O6796" s="0" t="str">
        <f aca="false">ASC(E6796)</f>
        <v>ﾄﾞﾙﾃｸﾞﾗﾋﾞﾙﾅﾄﾘｳﾑ</v>
      </c>
      <c r="P6796" s="16" t="n">
        <f aca="false">N(P6795)+IF($C6796=検索!$B$49,1,0)</f>
        <v>0</v>
      </c>
    </row>
    <row r="6797" customFormat="false" ht="15" hidden="false" customHeight="false" outlineLevel="0" collapsed="false">
      <c r="A6797" s="16" t="s">
        <v>221</v>
      </c>
      <c r="B6797" s="0" t="s">
        <v>15577</v>
      </c>
      <c r="C6797" s="0" t="n">
        <v>625</v>
      </c>
      <c r="D6797" s="0" t="str">
        <f aca="false">IFERROR(VLOOKUP($C6797,薬効分類マスタ!$A$2:$B$180,2,FALSE()),"未登録")</f>
        <v>抗ウイルス剤</v>
      </c>
      <c r="E6797" s="16" t="s">
        <v>15578</v>
      </c>
      <c r="F6797" s="16" t="s">
        <v>622</v>
      </c>
      <c r="G6797" s="16" t="s">
        <v>15579</v>
      </c>
      <c r="H6797" s="16" t="s">
        <v>10679</v>
      </c>
      <c r="I6797" s="0" t="n">
        <v>883.1</v>
      </c>
      <c r="J6797" s="16" t="s">
        <v>232</v>
      </c>
      <c r="K6797" s="0" t="str">
        <f aca="false">IFERROR(IF(VLOOKUP($C6797,薬効分類マスタ!$A$2:$E$180,5,FALSE())=0,"",VLOOKUP($C6797,薬効分類マスタ!$A$2:$E$180,5,FALSE())),"")</f>
        <v/>
      </c>
      <c r="L6797" s="17"/>
      <c r="M6797" s="0" t="str">
        <f aca="false">IF($K6797="","",IF($L6797&lt;&gt;"",$L6797,VLOOKUP($C6797,薬効分類マスタ!$A$2:$F$180,6,FALSE())))</f>
        <v/>
      </c>
      <c r="N6797" s="0" t="str">
        <f aca="false">ASC(G6797)</f>
        <v>ﾍﾞﾑﾘﾃﾞｨ錠25mg</v>
      </c>
      <c r="O6797" s="0" t="str">
        <f aca="false">ASC(E6797)</f>
        <v>ﾃﾉﾎﾋﾞﾙ　ｱﾗﾌｪﾅﾐﾄﾞﾌﾏﾙ酸塩</v>
      </c>
      <c r="P6797" s="16" t="n">
        <f aca="false">N(P6796)+IF($C6797=検索!$B$49,1,0)</f>
        <v>0</v>
      </c>
    </row>
    <row r="6798" customFormat="false" ht="15" hidden="false" customHeight="false" outlineLevel="0" collapsed="false">
      <c r="A6798" s="16" t="s">
        <v>221</v>
      </c>
      <c r="B6798" s="0" t="s">
        <v>15580</v>
      </c>
      <c r="C6798" s="0" t="n">
        <v>625</v>
      </c>
      <c r="D6798" s="0" t="str">
        <f aca="false">IFERROR(VLOOKUP($C6798,薬効分類マスタ!$A$2:$B$180,2,FALSE()),"未登録")</f>
        <v>抗ウイルス剤</v>
      </c>
      <c r="E6798" s="16" t="s">
        <v>15581</v>
      </c>
      <c r="F6798" s="16" t="s">
        <v>613</v>
      </c>
      <c r="G6798" s="16" t="s">
        <v>15582</v>
      </c>
      <c r="H6798" s="16" t="s">
        <v>8607</v>
      </c>
      <c r="I6798" s="0" t="n">
        <v>1124.3</v>
      </c>
      <c r="J6798" s="16" t="s">
        <v>232</v>
      </c>
      <c r="K6798" s="0" t="str">
        <f aca="false">IFERROR(IF(VLOOKUP($C6798,薬効分類マスタ!$A$2:$E$180,5,FALSE())=0,"",VLOOKUP($C6798,薬効分類マスタ!$A$2:$E$180,5,FALSE())),"")</f>
        <v/>
      </c>
      <c r="L6798" s="17"/>
      <c r="M6798" s="0" t="str">
        <f aca="false">IF($K6798="","",IF($L6798&lt;&gt;"",$L6798,VLOOKUP($C6798,薬効分類マスタ!$A$2:$F$180,6,FALSE())))</f>
        <v/>
      </c>
      <c r="N6798" s="0" t="str">
        <f aca="false">ASC(G6798)</f>
        <v>ｱﾒﾅﾘｰﾌ錠200mg</v>
      </c>
      <c r="O6798" s="0" t="str">
        <f aca="false">ASC(E6798)</f>
        <v>ｱﾒﾅﾒﾋﾞﾙ</v>
      </c>
      <c r="P6798" s="16" t="n">
        <f aca="false">N(P6797)+IF($C6798=検索!$B$49,1,0)</f>
        <v>0</v>
      </c>
    </row>
    <row r="6799" customFormat="false" ht="15" hidden="false" customHeight="false" outlineLevel="0" collapsed="false">
      <c r="A6799" s="16" t="s">
        <v>221</v>
      </c>
      <c r="B6799" s="0" t="s">
        <v>15583</v>
      </c>
      <c r="C6799" s="0" t="n">
        <v>625</v>
      </c>
      <c r="D6799" s="0" t="str">
        <f aca="false">IFERROR(VLOOKUP($C6799,薬効分類マスタ!$A$2:$B$180,2,FALSE()),"未登録")</f>
        <v>抗ウイルス剤</v>
      </c>
      <c r="E6799" s="16" t="s">
        <v>15584</v>
      </c>
      <c r="F6799" s="16" t="s">
        <v>15585</v>
      </c>
      <c r="G6799" s="16" t="s">
        <v>15586</v>
      </c>
      <c r="H6799" s="16" t="s">
        <v>2754</v>
      </c>
      <c r="I6799" s="0" t="n">
        <v>1666.2</v>
      </c>
      <c r="J6799" s="16" t="s">
        <v>232</v>
      </c>
      <c r="K6799" s="0" t="str">
        <f aca="false">IFERROR(IF(VLOOKUP($C6799,薬効分類マスタ!$A$2:$E$180,5,FALSE())=0,"",VLOOKUP($C6799,薬効分類マスタ!$A$2:$E$180,5,FALSE())),"")</f>
        <v/>
      </c>
      <c r="L6799" s="17"/>
      <c r="M6799" s="0" t="str">
        <f aca="false">IF($K6799="","",IF($L6799&lt;&gt;"",$L6799,VLOOKUP($C6799,薬効分類マスタ!$A$2:$F$180,6,FALSE())))</f>
        <v/>
      </c>
      <c r="N6799" s="0" t="str">
        <f aca="false">ASC(G6799)</f>
        <v>ｿﾞﾌﾙｰｻﾞ顆粒2%分包</v>
      </c>
      <c r="O6799" s="0" t="str">
        <f aca="false">ASC(E6799)</f>
        <v>ﾊﾞﾛｷｻﾋﾞﾙ　ﾏﾙﾎﾞｷｼﾙ</v>
      </c>
      <c r="P6799" s="16" t="n">
        <f aca="false">N(P6798)+IF($C6799=検索!$B$49,1,0)</f>
        <v>0</v>
      </c>
    </row>
    <row r="6800" customFormat="false" ht="15" hidden="false" customHeight="false" outlineLevel="0" collapsed="false">
      <c r="A6800" s="16" t="s">
        <v>221</v>
      </c>
      <c r="B6800" s="0" t="s">
        <v>15587</v>
      </c>
      <c r="C6800" s="0" t="n">
        <v>625</v>
      </c>
      <c r="D6800" s="0" t="str">
        <f aca="false">IFERROR(VLOOKUP($C6800,薬効分類マスタ!$A$2:$B$180,2,FALSE()),"未登録")</f>
        <v>抗ウイルス剤</v>
      </c>
      <c r="E6800" s="16" t="s">
        <v>15584</v>
      </c>
      <c r="F6800" s="16" t="s">
        <v>262</v>
      </c>
      <c r="G6800" s="16" t="s">
        <v>15588</v>
      </c>
      <c r="H6800" s="16" t="s">
        <v>2754</v>
      </c>
      <c r="I6800" s="0" t="n">
        <v>1535.4</v>
      </c>
      <c r="J6800" s="16" t="s">
        <v>232</v>
      </c>
      <c r="K6800" s="0" t="str">
        <f aca="false">IFERROR(IF(VLOOKUP($C6800,薬効分類マスタ!$A$2:$E$180,5,FALSE())=0,"",VLOOKUP($C6800,薬効分類マスタ!$A$2:$E$180,5,FALSE())),"")</f>
        <v/>
      </c>
      <c r="L6800" s="17"/>
      <c r="M6800" s="0" t="str">
        <f aca="false">IF($K6800="","",IF($L6800&lt;&gt;"",$L6800,VLOOKUP($C6800,薬効分類マスタ!$A$2:$F$180,6,FALSE())))</f>
        <v/>
      </c>
      <c r="N6800" s="0" t="str">
        <f aca="false">ASC(G6800)</f>
        <v>ｿﾞﾌﾙｰｻﾞ錠10mg</v>
      </c>
      <c r="O6800" s="0" t="str">
        <f aca="false">ASC(E6800)</f>
        <v>ﾊﾞﾛｷｻﾋﾞﾙ　ﾏﾙﾎﾞｷｼﾙ</v>
      </c>
      <c r="P6800" s="16" t="n">
        <f aca="false">N(P6799)+IF($C6800=検索!$B$49,1,0)</f>
        <v>0</v>
      </c>
    </row>
    <row r="6801" customFormat="false" ht="15" hidden="false" customHeight="false" outlineLevel="0" collapsed="false">
      <c r="A6801" s="16" t="s">
        <v>221</v>
      </c>
      <c r="B6801" s="0" t="s">
        <v>15589</v>
      </c>
      <c r="C6801" s="0" t="n">
        <v>625</v>
      </c>
      <c r="D6801" s="0" t="str">
        <f aca="false">IFERROR(VLOOKUP($C6801,薬効分類マスタ!$A$2:$B$180,2,FALSE()),"未登録")</f>
        <v>抗ウイルス剤</v>
      </c>
      <c r="E6801" s="16" t="s">
        <v>15584</v>
      </c>
      <c r="F6801" s="16" t="s">
        <v>445</v>
      </c>
      <c r="G6801" s="16" t="s">
        <v>15590</v>
      </c>
      <c r="H6801" s="16" t="s">
        <v>2754</v>
      </c>
      <c r="I6801" s="0" t="n">
        <v>2438.8</v>
      </c>
      <c r="J6801" s="16" t="s">
        <v>232</v>
      </c>
      <c r="K6801" s="0" t="str">
        <f aca="false">IFERROR(IF(VLOOKUP($C6801,薬効分類マスタ!$A$2:$E$180,5,FALSE())=0,"",VLOOKUP($C6801,薬効分類マスタ!$A$2:$E$180,5,FALSE())),"")</f>
        <v/>
      </c>
      <c r="L6801" s="17"/>
      <c r="M6801" s="0" t="str">
        <f aca="false">IF($K6801="","",IF($L6801&lt;&gt;"",$L6801,VLOOKUP($C6801,薬効分類マスタ!$A$2:$F$180,6,FALSE())))</f>
        <v/>
      </c>
      <c r="N6801" s="0" t="str">
        <f aca="false">ASC(G6801)</f>
        <v>ｿﾞﾌﾙｰｻﾞ錠20mg</v>
      </c>
      <c r="O6801" s="0" t="str">
        <f aca="false">ASC(E6801)</f>
        <v>ﾊﾞﾛｷｻﾋﾞﾙ　ﾏﾙﾎﾞｷｼﾙ</v>
      </c>
      <c r="P6801" s="16" t="n">
        <f aca="false">N(P6800)+IF($C6801=検索!$B$49,1,0)</f>
        <v>0</v>
      </c>
    </row>
    <row r="6802" customFormat="false" ht="15" hidden="false" customHeight="false" outlineLevel="0" collapsed="false">
      <c r="A6802" s="16" t="s">
        <v>221</v>
      </c>
      <c r="B6802" s="0" t="s">
        <v>15591</v>
      </c>
      <c r="C6802" s="0" t="n">
        <v>625</v>
      </c>
      <c r="D6802" s="0" t="str">
        <f aca="false">IFERROR(VLOOKUP($C6802,薬効分類マスタ!$A$2:$B$180,2,FALSE()),"未登録")</f>
        <v>抗ウイルス剤</v>
      </c>
      <c r="E6802" s="16" t="s">
        <v>15592</v>
      </c>
      <c r="F6802" s="16" t="s">
        <v>7350</v>
      </c>
      <c r="G6802" s="16" t="s">
        <v>15593</v>
      </c>
      <c r="H6802" s="16" t="s">
        <v>3570</v>
      </c>
      <c r="I6802" s="0" t="n">
        <v>3025.6</v>
      </c>
      <c r="J6802" s="16" t="s">
        <v>232</v>
      </c>
      <c r="K6802" s="0" t="str">
        <f aca="false">IFERROR(IF(VLOOKUP($C6802,薬効分類マスタ!$A$2:$E$180,5,FALSE())=0,"",VLOOKUP($C6802,薬効分類マスタ!$A$2:$E$180,5,FALSE())),"")</f>
        <v/>
      </c>
      <c r="L6802" s="17"/>
      <c r="M6802" s="0" t="str">
        <f aca="false">IF($K6802="","",IF($L6802&lt;&gt;"",$L6802,VLOOKUP($C6802,薬効分類マスタ!$A$2:$F$180,6,FALSE())))</f>
        <v/>
      </c>
      <c r="N6802" s="0" t="str">
        <f aca="false">ASC(G6802)</f>
        <v>ﾌﾟﾚﾊﾞｲﾐｽ顆粒分包20mg</v>
      </c>
      <c r="O6802" s="0" t="str">
        <f aca="false">ASC(E6802)</f>
        <v>ﾚﾃﾙﾓﾋﾞﾙ</v>
      </c>
      <c r="P6802" s="16" t="n">
        <f aca="false">N(P6801)+IF($C6802=検索!$B$49,1,0)</f>
        <v>0</v>
      </c>
    </row>
    <row r="6803" customFormat="false" ht="15" hidden="false" customHeight="false" outlineLevel="0" collapsed="false">
      <c r="A6803" s="16" t="s">
        <v>221</v>
      </c>
      <c r="B6803" s="0" t="s">
        <v>15594</v>
      </c>
      <c r="C6803" s="0" t="n">
        <v>625</v>
      </c>
      <c r="D6803" s="0" t="str">
        <f aca="false">IFERROR(VLOOKUP($C6803,薬効分類マスタ!$A$2:$B$180,2,FALSE()),"未登録")</f>
        <v>抗ウイルス剤</v>
      </c>
      <c r="E6803" s="16" t="s">
        <v>15592</v>
      </c>
      <c r="F6803" s="16" t="s">
        <v>15595</v>
      </c>
      <c r="G6803" s="16" t="s">
        <v>15596</v>
      </c>
      <c r="H6803" s="16" t="s">
        <v>3570</v>
      </c>
      <c r="I6803" s="0" t="n">
        <v>10006.2</v>
      </c>
      <c r="J6803" s="16" t="s">
        <v>232</v>
      </c>
      <c r="K6803" s="0" t="str">
        <f aca="false">IFERROR(IF(VLOOKUP($C6803,薬効分類マスタ!$A$2:$E$180,5,FALSE())=0,"",VLOOKUP($C6803,薬効分類マスタ!$A$2:$E$180,5,FALSE())),"")</f>
        <v/>
      </c>
      <c r="L6803" s="17"/>
      <c r="M6803" s="0" t="str">
        <f aca="false">IF($K6803="","",IF($L6803&lt;&gt;"",$L6803,VLOOKUP($C6803,薬効分類マスタ!$A$2:$F$180,6,FALSE())))</f>
        <v/>
      </c>
      <c r="N6803" s="0" t="str">
        <f aca="false">ASC(G6803)</f>
        <v>ﾌﾟﾚﾊﾞｲﾐｽ顆粒分包120mg</v>
      </c>
      <c r="O6803" s="0" t="str">
        <f aca="false">ASC(E6803)</f>
        <v>ﾚﾃﾙﾓﾋﾞﾙ</v>
      </c>
      <c r="P6803" s="16" t="n">
        <f aca="false">N(P6802)+IF($C6803=検索!$B$49,1,0)</f>
        <v>0</v>
      </c>
    </row>
    <row r="6804" customFormat="false" ht="15" hidden="false" customHeight="false" outlineLevel="0" collapsed="false">
      <c r="A6804" s="16" t="s">
        <v>221</v>
      </c>
      <c r="B6804" s="0" t="s">
        <v>15597</v>
      </c>
      <c r="C6804" s="0" t="n">
        <v>625</v>
      </c>
      <c r="D6804" s="0" t="str">
        <f aca="false">IFERROR(VLOOKUP($C6804,薬効分類マスタ!$A$2:$B$180,2,FALSE()),"未登録")</f>
        <v>抗ウイルス剤</v>
      </c>
      <c r="E6804" s="16" t="s">
        <v>15592</v>
      </c>
      <c r="F6804" s="16" t="s">
        <v>11238</v>
      </c>
      <c r="G6804" s="16" t="s">
        <v>15598</v>
      </c>
      <c r="H6804" s="16" t="s">
        <v>3570</v>
      </c>
      <c r="I6804" s="0" t="n">
        <v>16095.4</v>
      </c>
      <c r="J6804" s="16" t="s">
        <v>232</v>
      </c>
      <c r="K6804" s="0" t="str">
        <f aca="false">IFERROR(IF(VLOOKUP($C6804,薬効分類マスタ!$A$2:$E$180,5,FALSE())=0,"",VLOOKUP($C6804,薬効分類マスタ!$A$2:$E$180,5,FALSE())),"")</f>
        <v/>
      </c>
      <c r="L6804" s="17"/>
      <c r="M6804" s="0" t="str">
        <f aca="false">IF($K6804="","",IF($L6804&lt;&gt;"",$L6804,VLOOKUP($C6804,薬効分類マスタ!$A$2:$F$180,6,FALSE())))</f>
        <v/>
      </c>
      <c r="N6804" s="0" t="str">
        <f aca="false">ASC(G6804)</f>
        <v>ﾌﾟﾚﾊﾞｲﾐｽ錠240mg</v>
      </c>
      <c r="O6804" s="0" t="str">
        <f aca="false">ASC(E6804)</f>
        <v>ﾚﾃﾙﾓﾋﾞﾙ</v>
      </c>
      <c r="P6804" s="16" t="n">
        <f aca="false">N(P6803)+IF($C6804=検索!$B$49,1,0)</f>
        <v>0</v>
      </c>
    </row>
    <row r="6805" customFormat="false" ht="15" hidden="false" customHeight="false" outlineLevel="0" collapsed="false">
      <c r="A6805" s="16" t="s">
        <v>221</v>
      </c>
      <c r="B6805" s="0" t="s">
        <v>15599</v>
      </c>
      <c r="C6805" s="0" t="n">
        <v>625</v>
      </c>
      <c r="D6805" s="0" t="str">
        <f aca="false">IFERROR(VLOOKUP($C6805,薬効分類マスタ!$A$2:$B$180,2,FALSE()),"未登録")</f>
        <v>抗ウイルス剤</v>
      </c>
      <c r="E6805" s="16" t="s">
        <v>15600</v>
      </c>
      <c r="F6805" s="16" t="s">
        <v>627</v>
      </c>
      <c r="G6805" s="16" t="s">
        <v>15601</v>
      </c>
      <c r="H6805" s="16" t="s">
        <v>3570</v>
      </c>
      <c r="I6805" s="0" t="n">
        <v>2068.8</v>
      </c>
      <c r="J6805" s="16" t="s">
        <v>232</v>
      </c>
      <c r="K6805" s="0" t="str">
        <f aca="false">IFERROR(IF(VLOOKUP($C6805,薬効分類マスタ!$A$2:$E$180,5,FALSE())=0,"",VLOOKUP($C6805,薬効分類マスタ!$A$2:$E$180,5,FALSE())),"")</f>
        <v/>
      </c>
      <c r="L6805" s="17"/>
      <c r="M6805" s="0" t="str">
        <f aca="false">IF($K6805="","",IF($L6805&lt;&gt;"",$L6805,VLOOKUP($C6805,薬効分類マスタ!$A$2:$F$180,6,FALSE())))</f>
        <v/>
      </c>
      <c r="N6805" s="0" t="str">
        <f aca="false">ASC(G6805)</f>
        <v>ﾋﾟﾌｪﾙﾄﾛ錠100mg</v>
      </c>
      <c r="O6805" s="0" t="str">
        <f aca="false">ASC(E6805)</f>
        <v>ﾄﾞﾗﾋﾞﾘﾝ</v>
      </c>
      <c r="P6805" s="16" t="n">
        <f aca="false">N(P6804)+IF($C6805=検索!$B$49,1,0)</f>
        <v>0</v>
      </c>
    </row>
    <row r="6806" customFormat="false" ht="15" hidden="false" customHeight="false" outlineLevel="0" collapsed="false">
      <c r="A6806" s="16" t="s">
        <v>221</v>
      </c>
      <c r="B6806" s="0" t="s">
        <v>15602</v>
      </c>
      <c r="C6806" s="0" t="n">
        <v>625</v>
      </c>
      <c r="D6806" s="0" t="str">
        <f aca="false">IFERROR(VLOOKUP($C6806,薬効分類マスタ!$A$2:$B$180,2,FALSE()),"未登録")</f>
        <v>抗ウイルス剤</v>
      </c>
      <c r="E6806" s="16" t="s">
        <v>15603</v>
      </c>
      <c r="F6806" s="16" t="s">
        <v>465</v>
      </c>
      <c r="G6806" s="16" t="s">
        <v>15604</v>
      </c>
      <c r="H6806" s="16" t="s">
        <v>15396</v>
      </c>
      <c r="I6806" s="0" t="n">
        <v>3541.6</v>
      </c>
      <c r="J6806" s="16" t="s">
        <v>232</v>
      </c>
      <c r="K6806" s="0" t="str">
        <f aca="false">IFERROR(IF(VLOOKUP($C6806,薬効分類マスタ!$A$2:$E$180,5,FALSE())=0,"",VLOOKUP($C6806,薬効分類マスタ!$A$2:$E$180,5,FALSE())),"")</f>
        <v/>
      </c>
      <c r="L6806" s="17"/>
      <c r="M6806" s="0" t="str">
        <f aca="false">IF($K6806="","",IF($L6806&lt;&gt;"",$L6806,VLOOKUP($C6806,薬効分類マスタ!$A$2:$F$180,6,FALSE())))</f>
        <v/>
      </c>
      <c r="N6806" s="0" t="str">
        <f aca="false">ASC(G6806)</f>
        <v>ﾎﾞｶﾌﾞﾘｱ錠30mg</v>
      </c>
      <c r="O6806" s="0" t="str">
        <f aca="false">ASC(E6806)</f>
        <v>ｶﾎﾞﾃｸﾞﾗﾋﾞﾙﾅﾄﾘｳﾑ</v>
      </c>
      <c r="P6806" s="16" t="n">
        <f aca="false">N(P6805)+IF($C6806=検索!$B$49,1,0)</f>
        <v>0</v>
      </c>
    </row>
    <row r="6807" customFormat="false" ht="15" hidden="false" customHeight="false" outlineLevel="0" collapsed="false">
      <c r="A6807" s="16" t="s">
        <v>221</v>
      </c>
      <c r="B6807" s="0" t="s">
        <v>15605</v>
      </c>
      <c r="C6807" s="0" t="n">
        <v>625</v>
      </c>
      <c r="D6807" s="0" t="str">
        <f aca="false">IFERROR(VLOOKUP($C6807,薬効分類マスタ!$A$2:$B$180,2,FALSE()),"未登録")</f>
        <v>抗ウイルス剤</v>
      </c>
      <c r="E6807" s="16" t="s">
        <v>15606</v>
      </c>
      <c r="F6807" s="16" t="s">
        <v>736</v>
      </c>
      <c r="G6807" s="16" t="s">
        <v>15607</v>
      </c>
      <c r="H6807" s="16" t="s">
        <v>3570</v>
      </c>
      <c r="I6807" s="0" t="n">
        <v>4329.8</v>
      </c>
      <c r="J6807" s="16" t="s">
        <v>232</v>
      </c>
      <c r="K6807" s="0" t="str">
        <f aca="false">IFERROR(IF(VLOOKUP($C6807,薬効分類マスタ!$A$2:$E$180,5,FALSE())=0,"",VLOOKUP($C6807,薬効分類マスタ!$A$2:$E$180,5,FALSE())),"")</f>
        <v/>
      </c>
      <c r="L6807" s="17"/>
      <c r="M6807" s="0" t="str">
        <f aca="false">IF($K6807="","",IF($L6807&lt;&gt;"",$L6807,VLOOKUP($C6807,薬効分類マスタ!$A$2:$F$180,6,FALSE())))</f>
        <v/>
      </c>
      <c r="N6807" s="0" t="str">
        <f aca="false">ASC(G6807)</f>
        <v>ﾗｹﾞﾌﾞﾘｵ錠400mg</v>
      </c>
      <c r="O6807" s="0" t="str">
        <f aca="false">ASC(E6807)</f>
        <v>ﾓﾙﾇﾋﾟﾗﾋﾞﾙ</v>
      </c>
      <c r="P6807" s="16" t="n">
        <f aca="false">N(P6806)+IF($C6807=検索!$B$49,1,0)</f>
        <v>0</v>
      </c>
    </row>
    <row r="6808" customFormat="false" ht="15" hidden="false" customHeight="false" outlineLevel="0" collapsed="false">
      <c r="A6808" s="16" t="s">
        <v>221</v>
      </c>
      <c r="B6808" s="0" t="s">
        <v>15608</v>
      </c>
      <c r="C6808" s="0" t="n">
        <v>625</v>
      </c>
      <c r="D6808" s="0" t="str">
        <f aca="false">IFERROR(VLOOKUP($C6808,薬効分類マスタ!$A$2:$B$180,2,FALSE()),"未登録")</f>
        <v>抗ウイルス剤</v>
      </c>
      <c r="E6808" s="16" t="s">
        <v>15606</v>
      </c>
      <c r="F6808" s="16" t="s">
        <v>1126</v>
      </c>
      <c r="G6808" s="16" t="s">
        <v>15609</v>
      </c>
      <c r="H6808" s="16" t="s">
        <v>3570</v>
      </c>
      <c r="I6808" s="0" t="n">
        <v>2164.9</v>
      </c>
      <c r="J6808" s="16" t="s">
        <v>232</v>
      </c>
      <c r="K6808" s="0" t="str">
        <f aca="false">IFERROR(IF(VLOOKUP($C6808,薬効分類マスタ!$A$2:$E$180,5,FALSE())=0,"",VLOOKUP($C6808,薬効分類マスタ!$A$2:$E$180,5,FALSE())),"")</f>
        <v/>
      </c>
      <c r="L6808" s="17"/>
      <c r="M6808" s="0" t="str">
        <f aca="false">IF($K6808="","",IF($L6808&lt;&gt;"",$L6808,VLOOKUP($C6808,薬効分類マスタ!$A$2:$F$180,6,FALSE())))</f>
        <v/>
      </c>
      <c r="N6808" s="0" t="str">
        <f aca="false">ASC(G6808)</f>
        <v>ﾗｹﾞﾌﾞﾘｵｶﾌﾟｾﾙ200mg</v>
      </c>
      <c r="O6808" s="0" t="str">
        <f aca="false">ASC(E6808)</f>
        <v>ﾓﾙﾇﾋﾟﾗﾋﾞﾙ</v>
      </c>
      <c r="P6808" s="16" t="n">
        <f aca="false">N(P6807)+IF($C6808=検索!$B$49,1,0)</f>
        <v>0</v>
      </c>
    </row>
    <row r="6809" customFormat="false" ht="15" hidden="false" customHeight="false" outlineLevel="0" collapsed="false">
      <c r="A6809" s="16" t="s">
        <v>221</v>
      </c>
      <c r="B6809" s="0" t="s">
        <v>15610</v>
      </c>
      <c r="C6809" s="0" t="n">
        <v>625</v>
      </c>
      <c r="D6809" s="0" t="str">
        <f aca="false">IFERROR(VLOOKUP($C6809,薬効分類マスタ!$A$2:$B$180,2,FALSE()),"未登録")</f>
        <v>抗ウイルス剤</v>
      </c>
      <c r="E6809" s="16" t="s">
        <v>15611</v>
      </c>
      <c r="F6809" s="16" t="s">
        <v>3685</v>
      </c>
      <c r="G6809" s="16" t="s">
        <v>15612</v>
      </c>
      <c r="H6809" s="16" t="s">
        <v>2754</v>
      </c>
      <c r="I6809" s="0" t="n">
        <v>7090</v>
      </c>
      <c r="J6809" s="16" t="s">
        <v>232</v>
      </c>
      <c r="K6809" s="0" t="str">
        <f aca="false">IFERROR(IF(VLOOKUP($C6809,薬効分類マスタ!$A$2:$E$180,5,FALSE())=0,"",VLOOKUP($C6809,薬効分類マスタ!$A$2:$E$180,5,FALSE())),"")</f>
        <v/>
      </c>
      <c r="L6809" s="17"/>
      <c r="M6809" s="0" t="str">
        <f aca="false">IF($K6809="","",IF($L6809&lt;&gt;"",$L6809,VLOOKUP($C6809,薬効分類マスタ!$A$2:$F$180,6,FALSE())))</f>
        <v/>
      </c>
      <c r="N6809" s="0" t="str">
        <f aca="false">ASC(G6809)</f>
        <v>ｿﾞｺｰﾊﾞ錠125mg</v>
      </c>
      <c r="O6809" s="0" t="str">
        <f aca="false">ASC(E6809)</f>
        <v>ｴﾝｼﾄﾚﾙﾋﾞﾙ　ﾌﾏﾙ酸</v>
      </c>
      <c r="P6809" s="16" t="n">
        <f aca="false">N(P6808)+IF($C6809=検索!$B$49,1,0)</f>
        <v>0</v>
      </c>
    </row>
    <row r="6810" customFormat="false" ht="15" hidden="false" customHeight="false" outlineLevel="0" collapsed="false">
      <c r="A6810" s="16" t="s">
        <v>221</v>
      </c>
      <c r="B6810" s="0" t="s">
        <v>15613</v>
      </c>
      <c r="C6810" s="0" t="n">
        <v>625</v>
      </c>
      <c r="D6810" s="0" t="str">
        <f aca="false">IFERROR(VLOOKUP($C6810,薬効分類マスタ!$A$2:$B$180,2,FALSE()),"未登録")</f>
        <v>抗ウイルス剤</v>
      </c>
      <c r="E6810" s="16" t="s">
        <v>15611</v>
      </c>
      <c r="F6810" s="16" t="s">
        <v>622</v>
      </c>
      <c r="G6810" s="16" t="s">
        <v>15614</v>
      </c>
      <c r="H6810" s="16" t="s">
        <v>2754</v>
      </c>
      <c r="I6810" s="0" t="n">
        <v>2575.4</v>
      </c>
      <c r="J6810" s="16" t="s">
        <v>232</v>
      </c>
      <c r="K6810" s="0" t="str">
        <f aca="false">IFERROR(IF(VLOOKUP($C6810,薬効分類マスタ!$A$2:$E$180,5,FALSE())=0,"",VLOOKUP($C6810,薬効分類マスタ!$A$2:$E$180,5,FALSE())),"")</f>
        <v/>
      </c>
      <c r="L6810" s="17"/>
      <c r="M6810" s="0" t="str">
        <f aca="false">IF($K6810="","",IF($L6810&lt;&gt;"",$L6810,VLOOKUP($C6810,薬効分類マスタ!$A$2:$F$180,6,FALSE())))</f>
        <v/>
      </c>
      <c r="N6810" s="0" t="str">
        <f aca="false">ASC(G6810)</f>
        <v>ｿﾞｺｰﾊﾞ錠25mg</v>
      </c>
      <c r="O6810" s="0" t="str">
        <f aca="false">ASC(E6810)</f>
        <v>ｴﾝｼﾄﾚﾙﾋﾞﾙ　ﾌﾏﾙ酸</v>
      </c>
      <c r="P6810" s="16" t="n">
        <f aca="false">N(P6809)+IF($C6810=検索!$B$49,1,0)</f>
        <v>0</v>
      </c>
    </row>
    <row r="6811" customFormat="false" ht="15" hidden="false" customHeight="false" outlineLevel="0" collapsed="false">
      <c r="A6811" s="16" t="s">
        <v>221</v>
      </c>
      <c r="B6811" s="0" t="s">
        <v>15615</v>
      </c>
      <c r="C6811" s="0" t="n">
        <v>625</v>
      </c>
      <c r="D6811" s="0" t="str">
        <f aca="false">IFERROR(VLOOKUP($C6811,薬効分類マスタ!$A$2:$B$180,2,FALSE()),"未登録")</f>
        <v>抗ウイルス剤</v>
      </c>
      <c r="E6811" s="16" t="s">
        <v>15616</v>
      </c>
      <c r="F6811" s="16" t="s">
        <v>767</v>
      </c>
      <c r="G6811" s="16" t="s">
        <v>15617</v>
      </c>
      <c r="H6811" s="16" t="s">
        <v>10679</v>
      </c>
      <c r="I6811" s="0" t="n">
        <v>94814.2</v>
      </c>
      <c r="J6811" s="16" t="s">
        <v>232</v>
      </c>
      <c r="K6811" s="0" t="str">
        <f aca="false">IFERROR(IF(VLOOKUP($C6811,薬効分類マスタ!$A$2:$E$180,5,FALSE())=0,"",VLOOKUP($C6811,薬効分類マスタ!$A$2:$E$180,5,FALSE())),"")</f>
        <v/>
      </c>
      <c r="L6811" s="17"/>
      <c r="M6811" s="0" t="str">
        <f aca="false">IF($K6811="","",IF($L6811&lt;&gt;"",$L6811,VLOOKUP($C6811,薬効分類マスタ!$A$2:$F$180,6,FALSE())))</f>
        <v/>
      </c>
      <c r="N6811" s="0" t="str">
        <f aca="false">ASC(G6811)</f>
        <v>ｼｭﾝﾚﾝｶ錠300mg</v>
      </c>
      <c r="O6811" s="0" t="str">
        <f aca="false">ASC(E6811)</f>
        <v>ﾚﾅｶﾊﾟﾋﾞﾙﾅﾄﾘｳﾑ</v>
      </c>
      <c r="P6811" s="16" t="n">
        <f aca="false">N(P6810)+IF($C6811=検索!$B$49,1,0)</f>
        <v>0</v>
      </c>
    </row>
    <row r="6812" customFormat="false" ht="15" hidden="false" customHeight="false" outlineLevel="0" collapsed="false">
      <c r="A6812" s="16" t="s">
        <v>221</v>
      </c>
      <c r="B6812" s="0" t="s">
        <v>15618</v>
      </c>
      <c r="C6812" s="0" t="n">
        <v>625</v>
      </c>
      <c r="D6812" s="0" t="str">
        <f aca="false">IFERROR(VLOOKUP($C6812,薬効分類マスタ!$A$2:$B$180,2,FALSE()),"未登録")</f>
        <v>抗ウイルス剤</v>
      </c>
      <c r="E6812" s="16" t="s">
        <v>15619</v>
      </c>
      <c r="F6812" s="16" t="s">
        <v>613</v>
      </c>
      <c r="G6812" s="16" t="s">
        <v>15620</v>
      </c>
      <c r="H6812" s="16" t="s">
        <v>2960</v>
      </c>
      <c r="I6812" s="0" t="n">
        <v>39862.5</v>
      </c>
      <c r="J6812" s="16" t="s">
        <v>232</v>
      </c>
      <c r="K6812" s="0" t="str">
        <f aca="false">IFERROR(IF(VLOOKUP($C6812,薬効分類マスタ!$A$2:$E$180,5,FALSE())=0,"",VLOOKUP($C6812,薬効分類マスタ!$A$2:$E$180,5,FALSE())),"")</f>
        <v/>
      </c>
      <c r="L6812" s="17"/>
      <c r="M6812" s="0" t="str">
        <f aca="false">IF($K6812="","",IF($L6812&lt;&gt;"",$L6812,VLOOKUP($C6812,薬効分類マスタ!$A$2:$F$180,6,FALSE())))</f>
        <v/>
      </c>
      <c r="N6812" s="0" t="str">
        <f aca="false">ASC(G6812)</f>
        <v>ｱﾋﾞｶﾞﾝ錠200mg</v>
      </c>
      <c r="O6812" s="0" t="str">
        <f aca="false">ASC(E6812)</f>
        <v>ﾌｧﾋﾞﾋﾟﾗﾋﾞﾙ</v>
      </c>
      <c r="P6812" s="16" t="n">
        <f aca="false">N(P6811)+IF($C6812=検索!$B$49,1,0)</f>
        <v>0</v>
      </c>
    </row>
    <row r="6813" customFormat="false" ht="15" hidden="false" customHeight="false" outlineLevel="0" collapsed="false">
      <c r="A6813" s="16" t="s">
        <v>221</v>
      </c>
      <c r="B6813" s="0" t="s">
        <v>15621</v>
      </c>
      <c r="C6813" s="0" t="n">
        <v>625</v>
      </c>
      <c r="D6813" s="0" t="str">
        <f aca="false">IFERROR(VLOOKUP($C6813,薬効分類マスタ!$A$2:$B$180,2,FALSE()),"未登録")</f>
        <v>抗ウイルス剤</v>
      </c>
      <c r="E6813" s="16" t="s">
        <v>15622</v>
      </c>
      <c r="F6813" s="16" t="s">
        <v>613</v>
      </c>
      <c r="G6813" s="16" t="s">
        <v>15623</v>
      </c>
      <c r="H6813" s="16" t="s">
        <v>1635</v>
      </c>
      <c r="I6813" s="0" t="n">
        <v>37536.2</v>
      </c>
      <c r="J6813" s="16" t="s">
        <v>232</v>
      </c>
      <c r="K6813" s="0" t="str">
        <f aca="false">IFERROR(IF(VLOOKUP($C6813,薬効分類マスタ!$A$2:$E$180,5,FALSE())=0,"",VLOOKUP($C6813,薬効分類マスタ!$A$2:$E$180,5,FALSE())),"")</f>
        <v/>
      </c>
      <c r="L6813" s="17"/>
      <c r="M6813" s="0" t="str">
        <f aca="false">IF($K6813="","",IF($L6813&lt;&gt;"",$L6813,VLOOKUP($C6813,薬効分類マスタ!$A$2:$F$180,6,FALSE())))</f>
        <v/>
      </c>
      <c r="N6813" s="0" t="str">
        <f aca="false">ASC(G6813)</f>
        <v>ﾘﾌﾞﾃﾝｼﾃｨ錠200mg</v>
      </c>
      <c r="O6813" s="0" t="str">
        <f aca="false">ASC(E6813)</f>
        <v>ﾏﾘﾊﾞﾋﾞﾙ</v>
      </c>
      <c r="P6813" s="16" t="n">
        <f aca="false">N(P6812)+IF($C6813=検索!$B$49,1,0)</f>
        <v>0</v>
      </c>
    </row>
    <row r="6814" customFormat="false" ht="15" hidden="false" customHeight="false" outlineLevel="0" collapsed="false">
      <c r="A6814" s="16" t="s">
        <v>221</v>
      </c>
      <c r="B6814" s="0" t="s">
        <v>15624</v>
      </c>
      <c r="C6814" s="0" t="n">
        <v>625</v>
      </c>
      <c r="D6814" s="0" t="str">
        <f aca="false">IFERROR(VLOOKUP($C6814,薬効分類マスタ!$A$2:$B$180,2,FALSE()),"未登録")</f>
        <v>抗ウイルス剤</v>
      </c>
      <c r="E6814" s="16" t="s">
        <v>15625</v>
      </c>
      <c r="F6814" s="16" t="s">
        <v>1027</v>
      </c>
      <c r="G6814" s="16" t="s">
        <v>15626</v>
      </c>
      <c r="H6814" s="16" t="s">
        <v>15396</v>
      </c>
      <c r="I6814" s="0" t="n">
        <v>885</v>
      </c>
      <c r="J6814" s="16" t="s">
        <v>232</v>
      </c>
      <c r="K6814" s="0" t="str">
        <f aca="false">IFERROR(IF(VLOOKUP($C6814,薬効分類マスタ!$A$2:$E$180,5,FALSE())=0,"",VLOOKUP($C6814,薬効分類マスタ!$A$2:$E$180,5,FALSE())),"")</f>
        <v/>
      </c>
      <c r="L6814" s="17"/>
      <c r="M6814" s="0" t="str">
        <f aca="false">IF($K6814="","",IF($L6814&lt;&gt;"",$L6814,VLOOKUP($C6814,薬効分類マスタ!$A$2:$F$180,6,FALSE())))</f>
        <v/>
      </c>
      <c r="N6814" s="0" t="str">
        <f aca="false">ASC(G6814)</f>
        <v>ｺﾝﾋﾞﾋﾞﾙ配合錠</v>
      </c>
      <c r="O6814" s="0" t="str">
        <f aca="false">ASC(E6814)</f>
        <v>ｼﾞﾄﾞﾌﾞｼﾞﾝ･ﾗﾐﾌﾞｼﾞﾝ</v>
      </c>
      <c r="P6814" s="16" t="n">
        <f aca="false">N(P6813)+IF($C6814=検索!$B$49,1,0)</f>
        <v>0</v>
      </c>
    </row>
    <row r="6815" customFormat="false" ht="15" hidden="false" customHeight="false" outlineLevel="0" collapsed="false">
      <c r="A6815" s="16" t="s">
        <v>221</v>
      </c>
      <c r="B6815" s="0" t="s">
        <v>15627</v>
      </c>
      <c r="C6815" s="0" t="n">
        <v>625</v>
      </c>
      <c r="D6815" s="0" t="str">
        <f aca="false">IFERROR(VLOOKUP($C6815,薬効分類マスタ!$A$2:$B$180,2,FALSE()),"未登録")</f>
        <v>抗ウイルス剤</v>
      </c>
      <c r="E6815" s="16" t="s">
        <v>15628</v>
      </c>
      <c r="F6815" s="16" t="s">
        <v>1027</v>
      </c>
      <c r="G6815" s="16" t="s">
        <v>15629</v>
      </c>
      <c r="H6815" s="16" t="s">
        <v>1677</v>
      </c>
      <c r="I6815" s="0" t="n">
        <v>273.1</v>
      </c>
      <c r="J6815" s="16" t="s">
        <v>232</v>
      </c>
      <c r="K6815" s="0" t="str">
        <f aca="false">IFERROR(IF(VLOOKUP($C6815,薬効分類マスタ!$A$2:$E$180,5,FALSE())=0,"",VLOOKUP($C6815,薬効分類マスタ!$A$2:$E$180,5,FALSE())),"")</f>
        <v/>
      </c>
      <c r="L6815" s="17"/>
      <c r="M6815" s="0" t="str">
        <f aca="false">IF($K6815="","",IF($L6815&lt;&gt;"",$L6815,VLOOKUP($C6815,薬効分類マスタ!$A$2:$F$180,6,FALSE())))</f>
        <v/>
      </c>
      <c r="N6815" s="0" t="str">
        <f aca="false">ASC(G6815)</f>
        <v>ｶﾚﾄﾗ配合錠</v>
      </c>
      <c r="O6815" s="0" t="str">
        <f aca="false">ASC(E6815)</f>
        <v>ﾛﾋﾟﾅﾋﾞﾙ･ﾘﾄﾅﾋﾞﾙ</v>
      </c>
      <c r="P6815" s="16" t="n">
        <f aca="false">N(P6814)+IF($C6815=検索!$B$49,1,0)</f>
        <v>0</v>
      </c>
    </row>
    <row r="6816" customFormat="false" ht="15" hidden="false" customHeight="false" outlineLevel="0" collapsed="false">
      <c r="A6816" s="16" t="s">
        <v>221</v>
      </c>
      <c r="B6816" s="0" t="s">
        <v>15630</v>
      </c>
      <c r="C6816" s="0" t="n">
        <v>625</v>
      </c>
      <c r="D6816" s="0" t="str">
        <f aca="false">IFERROR(VLOOKUP($C6816,薬効分類マスタ!$A$2:$B$180,2,FALSE()),"未登録")</f>
        <v>抗ウイルス剤</v>
      </c>
      <c r="E6816" s="16" t="s">
        <v>15628</v>
      </c>
      <c r="F6816" s="16" t="s">
        <v>6645</v>
      </c>
      <c r="G6816" s="16" t="s">
        <v>15631</v>
      </c>
      <c r="H6816" s="16" t="s">
        <v>1677</v>
      </c>
      <c r="I6816" s="0" t="n">
        <v>137.1</v>
      </c>
      <c r="J6816" s="16" t="s">
        <v>232</v>
      </c>
      <c r="K6816" s="0" t="str">
        <f aca="false">IFERROR(IF(VLOOKUP($C6816,薬効分類マスタ!$A$2:$E$180,5,FALSE())=0,"",VLOOKUP($C6816,薬効分類マスタ!$A$2:$E$180,5,FALSE())),"")</f>
        <v/>
      </c>
      <c r="L6816" s="17"/>
      <c r="M6816" s="0" t="str">
        <f aca="false">IF($K6816="","",IF($L6816&lt;&gt;"",$L6816,VLOOKUP($C6816,薬効分類マスタ!$A$2:$F$180,6,FALSE())))</f>
        <v/>
      </c>
      <c r="N6816" s="0" t="str">
        <f aca="false">ASC(G6816)</f>
        <v>ｶﾚﾄﾗ配合内用液</v>
      </c>
      <c r="O6816" s="0" t="str">
        <f aca="false">ASC(E6816)</f>
        <v>ﾛﾋﾟﾅﾋﾞﾙ･ﾘﾄﾅﾋﾞﾙ</v>
      </c>
      <c r="P6816" s="16" t="n">
        <f aca="false">N(P6815)+IF($C6816=検索!$B$49,1,0)</f>
        <v>0</v>
      </c>
    </row>
    <row r="6817" customFormat="false" ht="15" hidden="false" customHeight="false" outlineLevel="0" collapsed="false">
      <c r="A6817" s="16" t="s">
        <v>221</v>
      </c>
      <c r="B6817" s="0" t="s">
        <v>15632</v>
      </c>
      <c r="C6817" s="0" t="n">
        <v>625</v>
      </c>
      <c r="D6817" s="0" t="str">
        <f aca="false">IFERROR(VLOOKUP($C6817,薬効分類マスタ!$A$2:$B$180,2,FALSE()),"未登録")</f>
        <v>抗ウイルス剤</v>
      </c>
      <c r="E6817" s="16" t="s">
        <v>15633</v>
      </c>
      <c r="F6817" s="16" t="s">
        <v>1027</v>
      </c>
      <c r="G6817" s="16" t="s">
        <v>15634</v>
      </c>
      <c r="H6817" s="16" t="s">
        <v>15396</v>
      </c>
      <c r="I6817" s="0" t="n">
        <v>1788.4</v>
      </c>
      <c r="J6817" s="16" t="s">
        <v>232</v>
      </c>
      <c r="K6817" s="0" t="str">
        <f aca="false">IFERROR(IF(VLOOKUP($C6817,薬効分類マスタ!$A$2:$E$180,5,FALSE())=0,"",VLOOKUP($C6817,薬効分類マスタ!$A$2:$E$180,5,FALSE())),"")</f>
        <v/>
      </c>
      <c r="L6817" s="17"/>
      <c r="M6817" s="0" t="str">
        <f aca="false">IF($K6817="","",IF($L6817&lt;&gt;"",$L6817,VLOOKUP($C6817,薬効分類マスタ!$A$2:$F$180,6,FALSE())))</f>
        <v/>
      </c>
      <c r="N6817" s="0" t="str">
        <f aca="false">ASC(G6817)</f>
        <v>ｴﾌﾟｼﾞｺﾑ配合錠</v>
      </c>
      <c r="O6817" s="0" t="str">
        <f aca="false">ASC(E6817)</f>
        <v>ﾗﾐﾌﾞｼﾞﾝ･ｱﾊﾞｶﾋﾞﾙ硫酸塩</v>
      </c>
      <c r="P6817" s="16" t="n">
        <f aca="false">N(P6816)+IF($C6817=検索!$B$49,1,0)</f>
        <v>0</v>
      </c>
    </row>
    <row r="6818" customFormat="false" ht="15" hidden="false" customHeight="false" outlineLevel="0" collapsed="false">
      <c r="A6818" s="16" t="s">
        <v>221</v>
      </c>
      <c r="B6818" s="0" t="s">
        <v>15635</v>
      </c>
      <c r="C6818" s="0" t="n">
        <v>625</v>
      </c>
      <c r="D6818" s="0" t="str">
        <f aca="false">IFERROR(VLOOKUP($C6818,薬効分類マスタ!$A$2:$B$180,2,FALSE()),"未登録")</f>
        <v>抗ウイルス剤</v>
      </c>
      <c r="E6818" s="16" t="s">
        <v>15633</v>
      </c>
      <c r="F6818" s="16" t="s">
        <v>1027</v>
      </c>
      <c r="G6818" s="16" t="s">
        <v>15636</v>
      </c>
      <c r="H6818" s="16" t="s">
        <v>238</v>
      </c>
      <c r="I6818" s="0" t="n">
        <v>645.7</v>
      </c>
      <c r="J6818" s="16" t="s">
        <v>239</v>
      </c>
      <c r="K6818" s="0" t="str">
        <f aca="false">IFERROR(IF(VLOOKUP($C6818,薬効分類マスタ!$A$2:$E$180,5,FALSE())=0,"",VLOOKUP($C6818,薬効分類マスタ!$A$2:$E$180,5,FALSE())),"")</f>
        <v/>
      </c>
      <c r="L6818" s="17"/>
      <c r="M6818" s="0" t="str">
        <f aca="false">IF($K6818="","",IF($L6818&lt;&gt;"",$L6818,VLOOKUP($C6818,薬効分類マスタ!$A$2:$F$180,6,FALSE())))</f>
        <v/>
      </c>
      <c r="N6818" s="0" t="str">
        <f aca="false">ASC(G6818)</f>
        <v>ﾗﾊﾞﾐｺﾑ配合錠｢ｱﾒﾙ｣</v>
      </c>
      <c r="O6818" s="0" t="str">
        <f aca="false">ASC(E6818)</f>
        <v>ﾗﾐﾌﾞｼﾞﾝ･ｱﾊﾞｶﾋﾞﾙ硫酸塩</v>
      </c>
      <c r="P6818" s="16" t="n">
        <f aca="false">N(P6817)+IF($C6818=検索!$B$49,1,0)</f>
        <v>0</v>
      </c>
    </row>
    <row r="6819" customFormat="false" ht="15" hidden="false" customHeight="false" outlineLevel="0" collapsed="false">
      <c r="A6819" s="16" t="s">
        <v>221</v>
      </c>
      <c r="B6819" s="0" t="s">
        <v>15637</v>
      </c>
      <c r="C6819" s="0" t="n">
        <v>625</v>
      </c>
      <c r="D6819" s="0" t="str">
        <f aca="false">IFERROR(VLOOKUP($C6819,薬効分類マスタ!$A$2:$B$180,2,FALSE()),"未登録")</f>
        <v>抗ウイルス剤</v>
      </c>
      <c r="E6819" s="16" t="s">
        <v>15638</v>
      </c>
      <c r="F6819" s="16" t="s">
        <v>1027</v>
      </c>
      <c r="G6819" s="16" t="s">
        <v>15639</v>
      </c>
      <c r="H6819" s="16" t="s">
        <v>10679</v>
      </c>
      <c r="I6819" s="0" t="n">
        <v>2414.7</v>
      </c>
      <c r="J6819" s="16" t="s">
        <v>232</v>
      </c>
      <c r="K6819" s="0" t="str">
        <f aca="false">IFERROR(IF(VLOOKUP($C6819,薬効分類マスタ!$A$2:$E$180,5,FALSE())=0,"",VLOOKUP($C6819,薬効分類マスタ!$A$2:$E$180,5,FALSE())),"")</f>
        <v/>
      </c>
      <c r="L6819" s="17"/>
      <c r="M6819" s="0" t="str">
        <f aca="false">IF($K6819="","",IF($L6819&lt;&gt;"",$L6819,VLOOKUP($C6819,薬効分類マスタ!$A$2:$F$180,6,FALSE())))</f>
        <v/>
      </c>
      <c r="N6819" s="0" t="str">
        <f aca="false">ASC(G6819)</f>
        <v>ﾂﾙﾊﾞﾀﾞ配合錠</v>
      </c>
      <c r="O6819" s="0" t="str">
        <f aca="false">ASC(E6819)</f>
        <v>ｴﾑﾄﾘｼﾀﾋﾞﾝ･ﾃﾉﾎﾋﾞﾙ　ｼﾞｿﾌﾟﾛｷｼﾙﾌﾏﾙ酸塩</v>
      </c>
      <c r="P6819" s="16" t="n">
        <f aca="false">N(P6818)+IF($C6819=検索!$B$49,1,0)</f>
        <v>0</v>
      </c>
    </row>
    <row r="6820" customFormat="false" ht="15" hidden="false" customHeight="false" outlineLevel="0" collapsed="false">
      <c r="A6820" s="16" t="s">
        <v>221</v>
      </c>
      <c r="B6820" s="0" t="s">
        <v>15640</v>
      </c>
      <c r="C6820" s="0" t="n">
        <v>625</v>
      </c>
      <c r="D6820" s="0" t="str">
        <f aca="false">IFERROR(VLOOKUP($C6820,薬効分類マスタ!$A$2:$B$180,2,FALSE()),"未登録")</f>
        <v>抗ウイルス剤</v>
      </c>
      <c r="E6820" s="16" t="s">
        <v>15641</v>
      </c>
      <c r="F6820" s="16" t="s">
        <v>1027</v>
      </c>
      <c r="G6820" s="16" t="s">
        <v>15642</v>
      </c>
      <c r="H6820" s="16" t="s">
        <v>15396</v>
      </c>
      <c r="I6820" s="0" t="n">
        <v>6439.5</v>
      </c>
      <c r="J6820" s="16" t="s">
        <v>232</v>
      </c>
      <c r="K6820" s="0" t="str">
        <f aca="false">IFERROR(IF(VLOOKUP($C6820,薬効分類マスタ!$A$2:$E$180,5,FALSE())=0,"",VLOOKUP($C6820,薬効分類マスタ!$A$2:$E$180,5,FALSE())),"")</f>
        <v/>
      </c>
      <c r="L6820" s="17"/>
      <c r="M6820" s="0" t="str">
        <f aca="false">IF($K6820="","",IF($L6820&lt;&gt;"",$L6820,VLOOKUP($C6820,薬効分類マスタ!$A$2:$F$180,6,FALSE())))</f>
        <v/>
      </c>
      <c r="N6820" s="0" t="str">
        <f aca="false">ASC(G6820)</f>
        <v>ﾄﾘｰﾒｸ配合錠</v>
      </c>
      <c r="O6820" s="0" t="str">
        <f aca="false">ASC(E6820)</f>
        <v>ﾄﾞﾙﾃｸﾞﾗﾋﾞﾙﾅﾄﾘｳﾑ･ｱﾊﾞｶﾋﾞﾙ硫酸塩･ﾗﾐﾌﾞｼﾞﾝ</v>
      </c>
      <c r="P6820" s="16" t="n">
        <f aca="false">N(P6819)+IF($C6820=検索!$B$49,1,0)</f>
        <v>0</v>
      </c>
    </row>
    <row r="6821" customFormat="false" ht="15" hidden="false" customHeight="false" outlineLevel="0" collapsed="false">
      <c r="A6821" s="16" t="s">
        <v>221</v>
      </c>
      <c r="B6821" s="0" t="s">
        <v>15643</v>
      </c>
      <c r="C6821" s="0" t="n">
        <v>625</v>
      </c>
      <c r="D6821" s="0" t="str">
        <f aca="false">IFERROR(VLOOKUP($C6821,薬効分類マスタ!$A$2:$B$180,2,FALSE()),"未登録")</f>
        <v>抗ウイルス剤</v>
      </c>
      <c r="E6821" s="16" t="s">
        <v>15644</v>
      </c>
      <c r="F6821" s="16" t="s">
        <v>1027</v>
      </c>
      <c r="G6821" s="16" t="s">
        <v>15645</v>
      </c>
      <c r="H6821" s="16" t="s">
        <v>10679</v>
      </c>
      <c r="I6821" s="0" t="n">
        <v>55491.7</v>
      </c>
      <c r="J6821" s="16" t="s">
        <v>232</v>
      </c>
      <c r="K6821" s="0" t="str">
        <f aca="false">IFERROR(IF(VLOOKUP($C6821,薬効分類マスタ!$A$2:$E$180,5,FALSE())=0,"",VLOOKUP($C6821,薬効分類マスタ!$A$2:$E$180,5,FALSE())),"")</f>
        <v/>
      </c>
      <c r="L6821" s="17"/>
      <c r="M6821" s="0" t="str">
        <f aca="false">IF($K6821="","",IF($L6821&lt;&gt;"",$L6821,VLOOKUP($C6821,薬効分類マスタ!$A$2:$F$180,6,FALSE())))</f>
        <v/>
      </c>
      <c r="N6821" s="0" t="str">
        <f aca="false">ASC(G6821)</f>
        <v>ﾊｰﾎﾞﾆｰ配合錠</v>
      </c>
      <c r="O6821" s="0" t="str">
        <f aca="false">ASC(E6821)</f>
        <v>ﾚｼﾞﾊﾟｽﾋﾞﾙ　ｱｾﾄﾝ付加物･ｿﾎｽﾌﾞﾋﾞﾙ</v>
      </c>
      <c r="P6821" s="16" t="n">
        <f aca="false">N(P6820)+IF($C6821=検索!$B$49,1,0)</f>
        <v>0</v>
      </c>
    </row>
    <row r="6822" customFormat="false" ht="15" hidden="false" customHeight="false" outlineLevel="0" collapsed="false">
      <c r="A6822" s="16" t="s">
        <v>221</v>
      </c>
      <c r="B6822" s="0" t="s">
        <v>15646</v>
      </c>
      <c r="C6822" s="0" t="n">
        <v>625</v>
      </c>
      <c r="D6822" s="0" t="str">
        <f aca="false">IFERROR(VLOOKUP($C6822,薬効分類マスタ!$A$2:$B$180,2,FALSE()),"未登録")</f>
        <v>抗ウイルス剤</v>
      </c>
      <c r="E6822" s="16" t="s">
        <v>15647</v>
      </c>
      <c r="F6822" s="16" t="s">
        <v>1027</v>
      </c>
      <c r="G6822" s="16" t="s">
        <v>15648</v>
      </c>
      <c r="H6822" s="16" t="s">
        <v>10679</v>
      </c>
      <c r="I6822" s="0" t="n">
        <v>7040.5</v>
      </c>
      <c r="J6822" s="16" t="s">
        <v>232</v>
      </c>
      <c r="K6822" s="0" t="str">
        <f aca="false">IFERROR(IF(VLOOKUP($C6822,薬効分類マスタ!$A$2:$E$180,5,FALSE())=0,"",VLOOKUP($C6822,薬効分類マスタ!$A$2:$E$180,5,FALSE())),"")</f>
        <v/>
      </c>
      <c r="L6822" s="17"/>
      <c r="M6822" s="0" t="str">
        <f aca="false">IF($K6822="","",IF($L6822&lt;&gt;"",$L6822,VLOOKUP($C6822,薬効分類マスタ!$A$2:$F$180,6,FALSE())))</f>
        <v/>
      </c>
      <c r="N6822" s="0" t="str">
        <f aca="false">ASC(G6822)</f>
        <v>ｹﾞﾝﾎﾞｲﾔ配合錠</v>
      </c>
      <c r="O6822" s="0" t="str">
        <f aca="false">ASC(E6822)</f>
        <v>ｴﾙﾋﾞﾃｸﾞﾗﾋﾞﾙ･ｺﾋﾞｼｽﾀｯﾄ･ｴﾑﾄﾘｼﾀﾋﾞﾝ･ﾃﾉﾎﾋﾞﾙ　ｱﾗﾌｪﾅﾐﾄﾞﾌﾏﾙ酸塩</v>
      </c>
      <c r="P6822" s="16" t="n">
        <f aca="false">N(P6821)+IF($C6822=検索!$B$49,1,0)</f>
        <v>0</v>
      </c>
    </row>
    <row r="6823" customFormat="false" ht="15" hidden="false" customHeight="false" outlineLevel="0" collapsed="false">
      <c r="A6823" s="16" t="s">
        <v>221</v>
      </c>
      <c r="B6823" s="0" t="s">
        <v>15649</v>
      </c>
      <c r="C6823" s="0" t="n">
        <v>625</v>
      </c>
      <c r="D6823" s="0" t="str">
        <f aca="false">IFERROR(VLOOKUP($C6823,薬効分類マスタ!$A$2:$B$180,2,FALSE()),"未登録")</f>
        <v>抗ウイルス剤</v>
      </c>
      <c r="E6823" s="16" t="s">
        <v>15650</v>
      </c>
      <c r="F6823" s="16" t="s">
        <v>1027</v>
      </c>
      <c r="G6823" s="16" t="s">
        <v>15651</v>
      </c>
      <c r="H6823" s="16" t="s">
        <v>1356</v>
      </c>
      <c r="I6823" s="0" t="n">
        <v>1808.4</v>
      </c>
      <c r="J6823" s="16" t="s">
        <v>232</v>
      </c>
      <c r="K6823" s="0" t="str">
        <f aca="false">IFERROR(IF(VLOOKUP($C6823,薬効分類マスタ!$A$2:$E$180,5,FALSE())=0,"",VLOOKUP($C6823,薬効分類マスタ!$A$2:$E$180,5,FALSE())),"")</f>
        <v/>
      </c>
      <c r="L6823" s="17"/>
      <c r="M6823" s="0" t="str">
        <f aca="false">IF($K6823="","",IF($L6823&lt;&gt;"",$L6823,VLOOKUP($C6823,薬効分類マスタ!$A$2:$F$180,6,FALSE())))</f>
        <v/>
      </c>
      <c r="N6823" s="0" t="str">
        <f aca="false">ASC(G6823)</f>
        <v>ﾌﾟﾚｼﾞｺﾋﾞｯｸｽ配合錠</v>
      </c>
      <c r="O6823" s="0" t="str">
        <f aca="false">ASC(E6823)</f>
        <v>ﾀﾞﾙﾅﾋﾞﾙ　ｴﾀﾉｰﾙ付加物･ｺﾋﾞｼｽﾀｯﾄ</v>
      </c>
      <c r="P6823" s="16" t="n">
        <f aca="false">N(P6822)+IF($C6823=検索!$B$49,1,0)</f>
        <v>0</v>
      </c>
    </row>
    <row r="6824" customFormat="false" ht="15" hidden="false" customHeight="false" outlineLevel="0" collapsed="false">
      <c r="A6824" s="16" t="s">
        <v>221</v>
      </c>
      <c r="B6824" s="0" t="s">
        <v>15652</v>
      </c>
      <c r="C6824" s="0" t="n">
        <v>625</v>
      </c>
      <c r="D6824" s="0" t="str">
        <f aca="false">IFERROR(VLOOKUP($C6824,薬効分類マスタ!$A$2:$B$180,2,FALSE()),"未登録")</f>
        <v>抗ウイルス剤</v>
      </c>
      <c r="E6824" s="16" t="s">
        <v>15653</v>
      </c>
      <c r="F6824" s="16" t="s">
        <v>1027</v>
      </c>
      <c r="G6824" s="16" t="s">
        <v>15654</v>
      </c>
      <c r="H6824" s="16" t="s">
        <v>10679</v>
      </c>
      <c r="I6824" s="0" t="n">
        <v>2781.1</v>
      </c>
      <c r="J6824" s="16" t="s">
        <v>232</v>
      </c>
      <c r="K6824" s="0" t="str">
        <f aca="false">IFERROR(IF(VLOOKUP($C6824,薬効分類マスタ!$A$2:$E$180,5,FALSE())=0,"",VLOOKUP($C6824,薬効分類マスタ!$A$2:$E$180,5,FALSE())),"")</f>
        <v/>
      </c>
      <c r="L6824" s="17"/>
      <c r="M6824" s="0" t="str">
        <f aca="false">IF($K6824="","",IF($L6824&lt;&gt;"",$L6824,VLOOKUP($C6824,薬効分類マスタ!$A$2:$F$180,6,FALSE())))</f>
        <v/>
      </c>
      <c r="N6824" s="0" t="str">
        <f aca="false">ASC(G6824)</f>
        <v>ﾃﾞｼｺﾋﾞ配合錠LT</v>
      </c>
      <c r="O6824" s="0" t="str">
        <f aca="false">ASC(E6824)</f>
        <v>ｴﾑﾄﾘｼﾀﾋﾞﾝ･ﾃﾉﾎﾋﾞﾙ　ｱﾗﾌｪﾅﾐﾄﾞﾌﾏﾙ酸塩</v>
      </c>
      <c r="P6824" s="16" t="n">
        <f aca="false">N(P6823)+IF($C6824=検索!$B$49,1,0)</f>
        <v>0</v>
      </c>
    </row>
    <row r="6825" customFormat="false" ht="15" hidden="false" customHeight="false" outlineLevel="0" collapsed="false">
      <c r="A6825" s="16" t="s">
        <v>221</v>
      </c>
      <c r="B6825" s="0" t="s">
        <v>15655</v>
      </c>
      <c r="C6825" s="0" t="n">
        <v>625</v>
      </c>
      <c r="D6825" s="0" t="str">
        <f aca="false">IFERROR(VLOOKUP($C6825,薬効分類マスタ!$A$2:$B$180,2,FALSE()),"未登録")</f>
        <v>抗ウイルス剤</v>
      </c>
      <c r="E6825" s="16" t="s">
        <v>15653</v>
      </c>
      <c r="F6825" s="16" t="s">
        <v>1027</v>
      </c>
      <c r="G6825" s="16" t="s">
        <v>15656</v>
      </c>
      <c r="H6825" s="16" t="s">
        <v>10679</v>
      </c>
      <c r="I6825" s="0" t="n">
        <v>3991.5</v>
      </c>
      <c r="J6825" s="16" t="s">
        <v>232</v>
      </c>
      <c r="K6825" s="0" t="str">
        <f aca="false">IFERROR(IF(VLOOKUP($C6825,薬効分類マスタ!$A$2:$E$180,5,FALSE())=0,"",VLOOKUP($C6825,薬効分類マスタ!$A$2:$E$180,5,FALSE())),"")</f>
        <v/>
      </c>
      <c r="L6825" s="17"/>
      <c r="M6825" s="0" t="str">
        <f aca="false">IF($K6825="","",IF($L6825&lt;&gt;"",$L6825,VLOOKUP($C6825,薬効分類マスタ!$A$2:$F$180,6,FALSE())))</f>
        <v/>
      </c>
      <c r="N6825" s="0" t="str">
        <f aca="false">ASC(G6825)</f>
        <v>ﾃﾞｼｺﾋﾞ配合錠HT</v>
      </c>
      <c r="O6825" s="0" t="str">
        <f aca="false">ASC(E6825)</f>
        <v>ｴﾑﾄﾘｼﾀﾋﾞﾝ･ﾃﾉﾎﾋﾞﾙ　ｱﾗﾌｪﾅﾐﾄﾞﾌﾏﾙ酸塩</v>
      </c>
      <c r="P6825" s="16" t="n">
        <f aca="false">N(P6824)+IF($C6825=検索!$B$49,1,0)</f>
        <v>0</v>
      </c>
    </row>
    <row r="6826" customFormat="false" ht="15" hidden="false" customHeight="false" outlineLevel="0" collapsed="false">
      <c r="A6826" s="16" t="s">
        <v>221</v>
      </c>
      <c r="B6826" s="0" t="s">
        <v>15657</v>
      </c>
      <c r="C6826" s="0" t="n">
        <v>625</v>
      </c>
      <c r="D6826" s="0" t="str">
        <f aca="false">IFERROR(VLOOKUP($C6826,薬効分類マスタ!$A$2:$B$180,2,FALSE()),"未登録")</f>
        <v>抗ウイルス剤</v>
      </c>
      <c r="E6826" s="16" t="s">
        <v>15658</v>
      </c>
      <c r="F6826" s="16" t="s">
        <v>15659</v>
      </c>
      <c r="G6826" s="16" t="s">
        <v>15660</v>
      </c>
      <c r="H6826" s="16" t="s">
        <v>1677</v>
      </c>
      <c r="I6826" s="0" t="n">
        <v>20313.9</v>
      </c>
      <c r="J6826" s="16" t="s">
        <v>232</v>
      </c>
      <c r="K6826" s="0" t="str">
        <f aca="false">IFERROR(IF(VLOOKUP($C6826,薬効分類マスタ!$A$2:$E$180,5,FALSE())=0,"",VLOOKUP($C6826,薬効分類マスタ!$A$2:$E$180,5,FALSE())),"")</f>
        <v/>
      </c>
      <c r="L6826" s="17"/>
      <c r="M6826" s="0" t="str">
        <f aca="false">IF($K6826="","",IF($L6826&lt;&gt;"",$L6826,VLOOKUP($C6826,薬効分類マスタ!$A$2:$F$180,6,FALSE())))</f>
        <v/>
      </c>
      <c r="N6826" s="0" t="str">
        <f aca="false">ASC(G6826)</f>
        <v>ﾏｳﾞｨﾚｯﾄ配合顆粒小児用</v>
      </c>
      <c r="O6826" s="0" t="str">
        <f aca="false">ASC(E6826)</f>
        <v>ｸﾞﾚｶﾌﾟﾚﾋﾞﾙ水和物･ﾋﾟﾌﾞﾚﾝﾀｽﾋﾞﾙ</v>
      </c>
      <c r="P6826" s="16" t="n">
        <f aca="false">N(P6825)+IF($C6826=検索!$B$49,1,0)</f>
        <v>0</v>
      </c>
    </row>
    <row r="6827" customFormat="false" ht="15" hidden="false" customHeight="false" outlineLevel="0" collapsed="false">
      <c r="A6827" s="16" t="s">
        <v>221</v>
      </c>
      <c r="B6827" s="0" t="s">
        <v>15661</v>
      </c>
      <c r="C6827" s="0" t="n">
        <v>625</v>
      </c>
      <c r="D6827" s="0" t="str">
        <f aca="false">IFERROR(VLOOKUP($C6827,薬効分類マスタ!$A$2:$B$180,2,FALSE()),"未登録")</f>
        <v>抗ウイルス剤</v>
      </c>
      <c r="E6827" s="16" t="s">
        <v>15658</v>
      </c>
      <c r="F6827" s="16" t="s">
        <v>1027</v>
      </c>
      <c r="G6827" s="16" t="s">
        <v>15662</v>
      </c>
      <c r="H6827" s="16" t="s">
        <v>1677</v>
      </c>
      <c r="I6827" s="0" t="n">
        <v>17422.8</v>
      </c>
      <c r="J6827" s="16" t="s">
        <v>232</v>
      </c>
      <c r="K6827" s="0" t="str">
        <f aca="false">IFERROR(IF(VLOOKUP($C6827,薬効分類マスタ!$A$2:$E$180,5,FALSE())=0,"",VLOOKUP($C6827,薬効分類マスタ!$A$2:$E$180,5,FALSE())),"")</f>
        <v/>
      </c>
      <c r="L6827" s="17"/>
      <c r="M6827" s="0" t="str">
        <f aca="false">IF($K6827="","",IF($L6827&lt;&gt;"",$L6827,VLOOKUP($C6827,薬効分類マスタ!$A$2:$F$180,6,FALSE())))</f>
        <v/>
      </c>
      <c r="N6827" s="0" t="str">
        <f aca="false">ASC(G6827)</f>
        <v>ﾏｳﾞｨﾚｯﾄ配合錠</v>
      </c>
      <c r="O6827" s="0" t="str">
        <f aca="false">ASC(E6827)</f>
        <v>ｸﾞﾚｶﾌﾟﾚﾋﾞﾙ水和物･ﾋﾟﾌﾞﾚﾝﾀｽﾋﾞﾙ</v>
      </c>
      <c r="P6827" s="16" t="n">
        <f aca="false">N(P6826)+IF($C6827=検索!$B$49,1,0)</f>
        <v>0</v>
      </c>
    </row>
    <row r="6828" customFormat="false" ht="15" hidden="false" customHeight="false" outlineLevel="0" collapsed="false">
      <c r="A6828" s="16" t="s">
        <v>221</v>
      </c>
      <c r="B6828" s="0" t="s">
        <v>15663</v>
      </c>
      <c r="C6828" s="0" t="n">
        <v>625</v>
      </c>
      <c r="D6828" s="0" t="str">
        <f aca="false">IFERROR(VLOOKUP($C6828,薬効分類マスタ!$A$2:$B$180,2,FALSE()),"未登録")</f>
        <v>抗ウイルス剤</v>
      </c>
      <c r="E6828" s="16" t="s">
        <v>15664</v>
      </c>
      <c r="F6828" s="16" t="s">
        <v>1027</v>
      </c>
      <c r="G6828" s="16" t="s">
        <v>15665</v>
      </c>
      <c r="H6828" s="16" t="s">
        <v>1356</v>
      </c>
      <c r="I6828" s="0" t="n">
        <v>4845.5</v>
      </c>
      <c r="J6828" s="16" t="s">
        <v>232</v>
      </c>
      <c r="K6828" s="0" t="str">
        <f aca="false">IFERROR(IF(VLOOKUP($C6828,薬効分類マスタ!$A$2:$E$180,5,FALSE())=0,"",VLOOKUP($C6828,薬効分類マスタ!$A$2:$E$180,5,FALSE())),"")</f>
        <v/>
      </c>
      <c r="L6828" s="17"/>
      <c r="M6828" s="0" t="str">
        <f aca="false">IF($K6828="","",IF($L6828&lt;&gt;"",$L6828,VLOOKUP($C6828,薬効分類マスタ!$A$2:$F$180,6,FALSE())))</f>
        <v/>
      </c>
      <c r="N6828" s="0" t="str">
        <f aca="false">ASC(G6828)</f>
        <v>ｵﾃﾞﾌｼｨ配合錠</v>
      </c>
      <c r="O6828" s="0" t="str">
        <f aca="false">ASC(E6828)</f>
        <v>ﾘﾙﾋﾟﾋﾞﾘﾝ塩酸塩･ｴﾑﾄﾘｼﾀﾋﾞﾝ･ﾃﾉﾎﾋﾞﾙ　ｱﾗﾌｪﾅﾐﾄﾞﾌﾏﾙ酸塩</v>
      </c>
      <c r="P6828" s="16" t="n">
        <f aca="false">N(P6827)+IF($C6828=検索!$B$49,1,0)</f>
        <v>0</v>
      </c>
    </row>
    <row r="6829" customFormat="false" ht="15" hidden="false" customHeight="false" outlineLevel="0" collapsed="false">
      <c r="A6829" s="16" t="s">
        <v>221</v>
      </c>
      <c r="B6829" s="0" t="s">
        <v>15666</v>
      </c>
      <c r="C6829" s="0" t="n">
        <v>625</v>
      </c>
      <c r="D6829" s="0" t="str">
        <f aca="false">IFERROR(VLOOKUP($C6829,薬効分類マスタ!$A$2:$B$180,2,FALSE()),"未登録")</f>
        <v>抗ウイルス剤</v>
      </c>
      <c r="E6829" s="16" t="s">
        <v>15667</v>
      </c>
      <c r="F6829" s="16" t="s">
        <v>1027</v>
      </c>
      <c r="G6829" s="16" t="s">
        <v>15668</v>
      </c>
      <c r="H6829" s="16" t="s">
        <v>15396</v>
      </c>
      <c r="I6829" s="0" t="n">
        <v>5387.5</v>
      </c>
      <c r="J6829" s="16" t="s">
        <v>232</v>
      </c>
      <c r="K6829" s="0" t="str">
        <f aca="false">IFERROR(IF(VLOOKUP($C6829,薬効分類マスタ!$A$2:$E$180,5,FALSE())=0,"",VLOOKUP($C6829,薬効分類マスタ!$A$2:$E$180,5,FALSE())),"")</f>
        <v/>
      </c>
      <c r="L6829" s="17"/>
      <c r="M6829" s="0" t="str">
        <f aca="false">IF($K6829="","",IF($L6829&lt;&gt;"",$L6829,VLOOKUP($C6829,薬効分類マスタ!$A$2:$F$180,6,FALSE())))</f>
        <v/>
      </c>
      <c r="N6829" s="0" t="str">
        <f aca="false">ASC(G6829)</f>
        <v>ｼﾞｬﾙｶ配合錠</v>
      </c>
      <c r="O6829" s="0" t="str">
        <f aca="false">ASC(E6829)</f>
        <v>ﾄﾞﾙﾃｸﾞﾗﾋﾞﾙﾅﾄﾘｳﾑ･ﾘﾙﾋﾟﾋﾞﾘﾝ塩酸塩</v>
      </c>
      <c r="P6829" s="16" t="n">
        <f aca="false">N(P6828)+IF($C6829=検索!$B$49,1,0)</f>
        <v>0</v>
      </c>
    </row>
    <row r="6830" customFormat="false" ht="15" hidden="false" customHeight="false" outlineLevel="0" collapsed="false">
      <c r="A6830" s="16" t="s">
        <v>221</v>
      </c>
      <c r="B6830" s="0" t="s">
        <v>15669</v>
      </c>
      <c r="C6830" s="0" t="n">
        <v>625</v>
      </c>
      <c r="D6830" s="0" t="str">
        <f aca="false">IFERROR(VLOOKUP($C6830,薬効分類マスタ!$A$2:$B$180,2,FALSE()),"未登録")</f>
        <v>抗ウイルス剤</v>
      </c>
      <c r="E6830" s="16" t="s">
        <v>15670</v>
      </c>
      <c r="F6830" s="16" t="s">
        <v>1027</v>
      </c>
      <c r="G6830" s="16" t="s">
        <v>15671</v>
      </c>
      <c r="H6830" s="16" t="s">
        <v>10679</v>
      </c>
      <c r="I6830" s="0" t="n">
        <v>61157.8</v>
      </c>
      <c r="J6830" s="16" t="s">
        <v>232</v>
      </c>
      <c r="K6830" s="0" t="str">
        <f aca="false">IFERROR(IF(VLOOKUP($C6830,薬効分類マスタ!$A$2:$E$180,5,FALSE())=0,"",VLOOKUP($C6830,薬効分類マスタ!$A$2:$E$180,5,FALSE())),"")</f>
        <v/>
      </c>
      <c r="L6830" s="17"/>
      <c r="M6830" s="0" t="str">
        <f aca="false">IF($K6830="","",IF($L6830&lt;&gt;"",$L6830,VLOOKUP($C6830,薬効分類マスタ!$A$2:$F$180,6,FALSE())))</f>
        <v/>
      </c>
      <c r="N6830" s="0" t="str">
        <f aca="false">ASC(G6830)</f>
        <v>ｴﾌﾟｸﾙｰｻ配合錠</v>
      </c>
      <c r="O6830" s="0" t="str">
        <f aca="false">ASC(E6830)</f>
        <v>ｿﾎｽﾌﾞﾋﾞﾙ･ﾍﾞﾙﾊﾟﾀｽﾋﾞﾙ</v>
      </c>
      <c r="P6830" s="16" t="n">
        <f aca="false">N(P6829)+IF($C6830=検索!$B$49,1,0)</f>
        <v>0</v>
      </c>
    </row>
    <row r="6831" customFormat="false" ht="15" hidden="false" customHeight="false" outlineLevel="0" collapsed="false">
      <c r="A6831" s="16" t="s">
        <v>221</v>
      </c>
      <c r="B6831" s="0" t="s">
        <v>15672</v>
      </c>
      <c r="C6831" s="0" t="n">
        <v>625</v>
      </c>
      <c r="D6831" s="0" t="str">
        <f aca="false">IFERROR(VLOOKUP($C6831,薬効分類マスタ!$A$2:$B$180,2,FALSE()),"未登録")</f>
        <v>抗ウイルス剤</v>
      </c>
      <c r="E6831" s="16" t="s">
        <v>15673</v>
      </c>
      <c r="F6831" s="16" t="s">
        <v>1027</v>
      </c>
      <c r="G6831" s="16" t="s">
        <v>15674</v>
      </c>
      <c r="H6831" s="16" t="s">
        <v>10679</v>
      </c>
      <c r="I6831" s="0" t="n">
        <v>7094.1</v>
      </c>
      <c r="J6831" s="16" t="s">
        <v>232</v>
      </c>
      <c r="K6831" s="0" t="str">
        <f aca="false">IFERROR(IF(VLOOKUP($C6831,薬効分類マスタ!$A$2:$E$180,5,FALSE())=0,"",VLOOKUP($C6831,薬効分類マスタ!$A$2:$E$180,5,FALSE())),"")</f>
        <v/>
      </c>
      <c r="L6831" s="17"/>
      <c r="M6831" s="0" t="str">
        <f aca="false">IF($K6831="","",IF($L6831&lt;&gt;"",$L6831,VLOOKUP($C6831,薬効分類マスタ!$A$2:$F$180,6,FALSE())))</f>
        <v/>
      </c>
      <c r="N6831" s="0" t="str">
        <f aca="false">ASC(G6831)</f>
        <v>ﾋﾞｸﾀﾙﾋﾞ配合錠</v>
      </c>
      <c r="O6831" s="0" t="str">
        <f aca="false">ASC(E6831)</f>
        <v>ﾋﾞｸﾃｸﾞﾗﾋﾞﾙﾅﾄﾘｳﾑ･ｴﾑﾄﾘｼﾀﾋﾞﾝ･ﾃﾉﾎﾋﾞﾙ　ｱﾗﾌｪﾅﾐﾄﾞﾌﾏﾙ酸塩</v>
      </c>
      <c r="P6831" s="16" t="n">
        <f aca="false">N(P6830)+IF($C6831=検索!$B$49,1,0)</f>
        <v>0</v>
      </c>
    </row>
    <row r="6832" customFormat="false" ht="15" hidden="false" customHeight="false" outlineLevel="0" collapsed="false">
      <c r="A6832" s="16" t="s">
        <v>221</v>
      </c>
      <c r="B6832" s="0" t="s">
        <v>15675</v>
      </c>
      <c r="C6832" s="0" t="n">
        <v>625</v>
      </c>
      <c r="D6832" s="0" t="str">
        <f aca="false">IFERROR(VLOOKUP($C6832,薬効分類マスタ!$A$2:$B$180,2,FALSE()),"未登録")</f>
        <v>抗ウイルス剤</v>
      </c>
      <c r="E6832" s="16" t="s">
        <v>15676</v>
      </c>
      <c r="F6832" s="16" t="s">
        <v>1027</v>
      </c>
      <c r="G6832" s="16" t="s">
        <v>15677</v>
      </c>
      <c r="H6832" s="16" t="s">
        <v>1356</v>
      </c>
      <c r="I6832" s="0" t="n">
        <v>4166.8</v>
      </c>
      <c r="J6832" s="16" t="s">
        <v>232</v>
      </c>
      <c r="K6832" s="0" t="str">
        <f aca="false">IFERROR(IF(VLOOKUP($C6832,薬効分類マスタ!$A$2:$E$180,5,FALSE())=0,"",VLOOKUP($C6832,薬効分類マスタ!$A$2:$E$180,5,FALSE())),"")</f>
        <v/>
      </c>
      <c r="L6832" s="17"/>
      <c r="M6832" s="0" t="str">
        <f aca="false">IF($K6832="","",IF($L6832&lt;&gt;"",$L6832,VLOOKUP($C6832,薬効分類マスタ!$A$2:$F$180,6,FALSE())))</f>
        <v/>
      </c>
      <c r="N6832" s="0" t="str">
        <f aca="false">ASC(G6832)</f>
        <v>ｼﾑﾂｰｻﾞ配合錠</v>
      </c>
      <c r="O6832" s="0" t="str">
        <f aca="false">ASC(E6832)</f>
        <v>ﾀﾞﾙﾅﾋﾞﾙ　ｴﾀﾉｰﾙ付加物･ｺﾋﾞｼｽﾀｯﾄ･ｴﾑﾄﾘｼﾀﾋﾞﾝ･ﾃﾉﾎﾋﾞﾙ　ｱﾗﾌｪﾅﾐﾄﾞﾌﾏﾙ酸塩</v>
      </c>
      <c r="P6832" s="16" t="n">
        <f aca="false">N(P6831)+IF($C6832=検索!$B$49,1,0)</f>
        <v>0</v>
      </c>
    </row>
    <row r="6833" customFormat="false" ht="15" hidden="false" customHeight="false" outlineLevel="0" collapsed="false">
      <c r="A6833" s="16" t="s">
        <v>221</v>
      </c>
      <c r="B6833" s="0" t="s">
        <v>15678</v>
      </c>
      <c r="C6833" s="0" t="n">
        <v>625</v>
      </c>
      <c r="D6833" s="0" t="str">
        <f aca="false">IFERROR(VLOOKUP($C6833,薬効分類マスタ!$A$2:$B$180,2,FALSE()),"未登録")</f>
        <v>抗ウイルス剤</v>
      </c>
      <c r="E6833" s="16" t="s">
        <v>15679</v>
      </c>
      <c r="F6833" s="16" t="s">
        <v>1027</v>
      </c>
      <c r="G6833" s="16" t="s">
        <v>15680</v>
      </c>
      <c r="H6833" s="16" t="s">
        <v>15396</v>
      </c>
      <c r="I6833" s="0" t="n">
        <v>4792</v>
      </c>
      <c r="J6833" s="16" t="s">
        <v>232</v>
      </c>
      <c r="K6833" s="0" t="str">
        <f aca="false">IFERROR(IF(VLOOKUP($C6833,薬効分類マスタ!$A$2:$E$180,5,FALSE())=0,"",VLOOKUP($C6833,薬効分類マスタ!$A$2:$E$180,5,FALSE())),"")</f>
        <v/>
      </c>
      <c r="L6833" s="17"/>
      <c r="M6833" s="0" t="str">
        <f aca="false">IF($K6833="","",IF($L6833&lt;&gt;"",$L6833,VLOOKUP($C6833,薬効分類マスタ!$A$2:$F$180,6,FALSE())))</f>
        <v/>
      </c>
      <c r="N6833" s="0" t="str">
        <f aca="false">ASC(G6833)</f>
        <v>ﾄﾞｳﾍﾞｲﾄ配合錠</v>
      </c>
      <c r="O6833" s="0" t="str">
        <f aca="false">ASC(E6833)</f>
        <v>ﾄﾞﾙﾃｸﾞﾗﾋﾞﾙﾅﾄﾘｳﾑ･ﾗﾐﾌﾞｼﾞﾝ</v>
      </c>
      <c r="P6833" s="16" t="n">
        <f aca="false">N(P6832)+IF($C6833=検索!$B$49,1,0)</f>
        <v>0</v>
      </c>
    </row>
    <row r="6834" customFormat="false" ht="15" hidden="false" customHeight="false" outlineLevel="0" collapsed="false">
      <c r="A6834" s="16" t="s">
        <v>221</v>
      </c>
      <c r="B6834" s="0" t="s">
        <v>15681</v>
      </c>
      <c r="C6834" s="0" t="n">
        <v>625</v>
      </c>
      <c r="D6834" s="0" t="str">
        <f aca="false">IFERROR(VLOOKUP($C6834,薬効分類マスタ!$A$2:$B$180,2,FALSE()),"未登録")</f>
        <v>抗ウイルス剤</v>
      </c>
      <c r="E6834" s="16" t="s">
        <v>15682</v>
      </c>
      <c r="F6834" s="16" t="s">
        <v>7876</v>
      </c>
      <c r="G6834" s="16" t="s">
        <v>15683</v>
      </c>
      <c r="H6834" s="16" t="s">
        <v>272</v>
      </c>
      <c r="I6834" s="0" t="n">
        <v>12538.6</v>
      </c>
      <c r="J6834" s="16" t="s">
        <v>232</v>
      </c>
      <c r="K6834" s="0" t="str">
        <f aca="false">IFERROR(IF(VLOOKUP($C6834,薬効分類マスタ!$A$2:$E$180,5,FALSE())=0,"",VLOOKUP($C6834,薬効分類マスタ!$A$2:$E$180,5,FALSE())),"")</f>
        <v/>
      </c>
      <c r="L6834" s="17"/>
      <c r="M6834" s="0" t="str">
        <f aca="false">IF($K6834="","",IF($L6834&lt;&gt;"",$L6834,VLOOKUP($C6834,薬効分類マスタ!$A$2:$F$180,6,FALSE())))</f>
        <v/>
      </c>
      <c r="N6834" s="0" t="str">
        <f aca="false">ASC(G6834)</f>
        <v>ﾊﾟｷﾛﾋﾞｯﾄﾞﾊﾟｯｸ300</v>
      </c>
      <c r="O6834" s="0" t="str">
        <f aca="false">ASC(E6834)</f>
        <v>ﾆﾙﾏﾄﾚﾙﾋﾞﾙ･ﾘﾄﾅﾋﾞﾙ</v>
      </c>
      <c r="P6834" s="16" t="n">
        <f aca="false">N(P6833)+IF($C6834=検索!$B$49,1,0)</f>
        <v>0</v>
      </c>
    </row>
    <row r="6835" customFormat="false" ht="15" hidden="false" customHeight="false" outlineLevel="0" collapsed="false">
      <c r="A6835" s="16" t="s">
        <v>221</v>
      </c>
      <c r="B6835" s="0" t="s">
        <v>15684</v>
      </c>
      <c r="C6835" s="0" t="n">
        <v>625</v>
      </c>
      <c r="D6835" s="0" t="str">
        <f aca="false">IFERROR(VLOOKUP($C6835,薬効分類マスタ!$A$2:$B$180,2,FALSE()),"未登録")</f>
        <v>抗ウイルス剤</v>
      </c>
      <c r="E6835" s="16" t="s">
        <v>15682</v>
      </c>
      <c r="F6835" s="16" t="s">
        <v>7876</v>
      </c>
      <c r="G6835" s="16" t="s">
        <v>15685</v>
      </c>
      <c r="H6835" s="16" t="s">
        <v>272</v>
      </c>
      <c r="I6835" s="0" t="n">
        <v>19805.5</v>
      </c>
      <c r="J6835" s="16" t="s">
        <v>232</v>
      </c>
      <c r="K6835" s="0" t="str">
        <f aca="false">IFERROR(IF(VLOOKUP($C6835,薬効分類マスタ!$A$2:$E$180,5,FALSE())=0,"",VLOOKUP($C6835,薬効分類マスタ!$A$2:$E$180,5,FALSE())),"")</f>
        <v/>
      </c>
      <c r="L6835" s="17"/>
      <c r="M6835" s="0" t="str">
        <f aca="false">IF($K6835="","",IF($L6835&lt;&gt;"",$L6835,VLOOKUP($C6835,薬効分類マスタ!$A$2:$F$180,6,FALSE())))</f>
        <v/>
      </c>
      <c r="N6835" s="0" t="str">
        <f aca="false">ASC(G6835)</f>
        <v>ﾊﾟｷﾛﾋﾞｯﾄﾞﾊﾟｯｸ600</v>
      </c>
      <c r="O6835" s="0" t="str">
        <f aca="false">ASC(E6835)</f>
        <v>ﾆﾙﾏﾄﾚﾙﾋﾞﾙ･ﾘﾄﾅﾋﾞﾙ</v>
      </c>
      <c r="P6835" s="16" t="n">
        <f aca="false">N(P6834)+IF($C6835=検索!$B$49,1,0)</f>
        <v>0</v>
      </c>
    </row>
    <row r="6836" customFormat="false" ht="15" hidden="false" customHeight="false" outlineLevel="0" collapsed="false">
      <c r="A6836" s="16" t="s">
        <v>221</v>
      </c>
      <c r="B6836" s="0" t="s">
        <v>15686</v>
      </c>
      <c r="C6836" s="0" t="n">
        <v>625</v>
      </c>
      <c r="D6836" s="0" t="str">
        <f aca="false">IFERROR(VLOOKUP($C6836,薬効分類マスタ!$A$2:$B$180,2,FALSE()),"未登録")</f>
        <v>抗ウイルス剤</v>
      </c>
      <c r="E6836" s="16" t="s">
        <v>15687</v>
      </c>
      <c r="F6836" s="16" t="s">
        <v>1027</v>
      </c>
      <c r="G6836" s="16" t="s">
        <v>15688</v>
      </c>
      <c r="H6836" s="16" t="s">
        <v>3570</v>
      </c>
      <c r="I6836" s="0" t="n">
        <v>6610.5</v>
      </c>
      <c r="J6836" s="16" t="s">
        <v>232</v>
      </c>
      <c r="K6836" s="0" t="str">
        <f aca="false">IFERROR(IF(VLOOKUP($C6836,薬効分類マスタ!$A$2:$E$180,5,FALSE())=0,"",VLOOKUP($C6836,薬効分類マスタ!$A$2:$E$180,5,FALSE())),"")</f>
        <v/>
      </c>
      <c r="L6836" s="17"/>
      <c r="M6836" s="0" t="str">
        <f aca="false">IF($K6836="","",IF($L6836&lt;&gt;"",$L6836,VLOOKUP($C6836,薬効分類マスタ!$A$2:$F$180,6,FALSE())))</f>
        <v/>
      </c>
      <c r="N6836" s="0" t="str">
        <f aca="false">ASC(G6836)</f>
        <v>ｲﾄﾞﾋﾞﾝｿ配合錠</v>
      </c>
      <c r="O6836" s="0" t="str">
        <f aca="false">ASC(E6836)</f>
        <v>ﾄﾞﾗﾋﾞﾘﾝ･ｲｽﾗﾄﾗﾋﾞﾙ水和物</v>
      </c>
      <c r="P6836" s="16" t="n">
        <f aca="false">N(P6835)+IF($C6836=検索!$B$49,1,0)</f>
        <v>0</v>
      </c>
    </row>
    <row r="6837" customFormat="false" ht="15" hidden="false" customHeight="false" outlineLevel="0" collapsed="false">
      <c r="A6837" s="16" t="s">
        <v>221</v>
      </c>
      <c r="B6837" s="0" t="s">
        <v>15689</v>
      </c>
      <c r="C6837" s="0" t="n">
        <v>629</v>
      </c>
      <c r="D6837" s="0" t="str">
        <f aca="false">IFERROR(VLOOKUP($C6837,薬効分類マスタ!$A$2:$B$180,2,FALSE()),"未登録")</f>
        <v>その他の化学療法剤</v>
      </c>
      <c r="E6837" s="16" t="s">
        <v>15690</v>
      </c>
      <c r="F6837" s="16" t="s">
        <v>854</v>
      </c>
      <c r="G6837" s="16" t="s">
        <v>15691</v>
      </c>
      <c r="H6837" s="16" t="s">
        <v>238</v>
      </c>
      <c r="I6837" s="0" t="n">
        <v>534.1</v>
      </c>
      <c r="J6837" s="16" t="s">
        <v>232</v>
      </c>
      <c r="K6837" s="0" t="str">
        <f aca="false">IFERROR(IF(VLOOKUP($C6837,薬効分類マスタ!$A$2:$E$180,5,FALSE())=0,"",VLOOKUP($C6837,薬効分類マスタ!$A$2:$E$180,5,FALSE())),"")</f>
        <v/>
      </c>
      <c r="L6837" s="17"/>
      <c r="M6837" s="0" t="str">
        <f aca="false">IF($K6837="","",IF($L6837&lt;&gt;"",$L6837,VLOOKUP($C6837,薬効分類マスタ!$A$2:$F$180,6,FALSE())))</f>
        <v/>
      </c>
      <c r="N6837" s="0" t="str">
        <f aca="false">ASC(G6837)</f>
        <v>ｱﾝｺﾁﾙ錠500mg</v>
      </c>
      <c r="O6837" s="0" t="str">
        <f aca="false">ASC(E6837)</f>
        <v>ﾌﾙｼﾄｼﾝ</v>
      </c>
      <c r="P6837" s="16" t="n">
        <f aca="false">N(P6836)+IF($C6837=検索!$B$49,1,0)</f>
        <v>0</v>
      </c>
    </row>
    <row r="6838" customFormat="false" ht="15" hidden="false" customHeight="false" outlineLevel="0" collapsed="false">
      <c r="A6838" s="16" t="s">
        <v>221</v>
      </c>
      <c r="B6838" s="0" t="s">
        <v>15692</v>
      </c>
      <c r="C6838" s="0" t="n">
        <v>629</v>
      </c>
      <c r="D6838" s="0" t="str">
        <f aca="false">IFERROR(VLOOKUP($C6838,薬効分類マスタ!$A$2:$B$180,2,FALSE()),"未登録")</f>
        <v>その他の化学療法剤</v>
      </c>
      <c r="E6838" s="16" t="s">
        <v>15693</v>
      </c>
      <c r="F6838" s="16" t="s">
        <v>1783</v>
      </c>
      <c r="G6838" s="16" t="s">
        <v>15694</v>
      </c>
      <c r="H6838" s="16" t="s">
        <v>272</v>
      </c>
      <c r="I6838" s="0" t="n">
        <v>70.4</v>
      </c>
      <c r="J6838" s="16" t="s">
        <v>232</v>
      </c>
      <c r="K6838" s="0" t="str">
        <f aca="false">IFERROR(IF(VLOOKUP($C6838,薬効分類マスタ!$A$2:$E$180,5,FALSE())=0,"",VLOOKUP($C6838,薬効分類マスタ!$A$2:$E$180,5,FALSE())),"")</f>
        <v/>
      </c>
      <c r="L6838" s="17"/>
      <c r="M6838" s="0" t="str">
        <f aca="false">IF($K6838="","",IF($L6838&lt;&gt;"",$L6838,VLOOKUP($C6838,薬効分類マスタ!$A$2:$F$180,6,FALSE())))</f>
        <v/>
      </c>
      <c r="N6838" s="0" t="str">
        <f aca="false">ASC(G6838)</f>
        <v>ｼﾞﾌﾙｶﾝｶﾌﾟｾﾙ50mg</v>
      </c>
      <c r="O6838" s="0" t="str">
        <f aca="false">ASC(E6838)</f>
        <v>ﾌﾙｺﾅｿﾞｰﾙ</v>
      </c>
      <c r="P6838" s="16" t="n">
        <f aca="false">N(P6837)+IF($C6838=検索!$B$49,1,0)</f>
        <v>0</v>
      </c>
    </row>
    <row r="6839" customFormat="false" ht="15" hidden="false" customHeight="false" outlineLevel="0" collapsed="false">
      <c r="A6839" s="16" t="s">
        <v>221</v>
      </c>
      <c r="B6839" s="0" t="s">
        <v>15695</v>
      </c>
      <c r="C6839" s="0" t="n">
        <v>629</v>
      </c>
      <c r="D6839" s="0" t="str">
        <f aca="false">IFERROR(VLOOKUP($C6839,薬効分類マスタ!$A$2:$B$180,2,FALSE()),"未登録")</f>
        <v>その他の化学療法剤</v>
      </c>
      <c r="E6839" s="16" t="s">
        <v>15693</v>
      </c>
      <c r="F6839" s="16" t="s">
        <v>1783</v>
      </c>
      <c r="G6839" s="16" t="s">
        <v>15696</v>
      </c>
      <c r="H6839" s="16" t="s">
        <v>765</v>
      </c>
      <c r="I6839" s="0" t="n">
        <v>93.6</v>
      </c>
      <c r="J6839" s="16" t="s">
        <v>239</v>
      </c>
      <c r="K6839" s="0" t="str">
        <f aca="false">IFERROR(IF(VLOOKUP($C6839,薬効分類マスタ!$A$2:$E$180,5,FALSE())=0,"",VLOOKUP($C6839,薬効分類マスタ!$A$2:$E$180,5,FALSE())),"")</f>
        <v/>
      </c>
      <c r="L6839" s="17"/>
      <c r="M6839" s="0" t="str">
        <f aca="false">IF($K6839="","",IF($L6839&lt;&gt;"",$L6839,VLOOKUP($C6839,薬効分類マスタ!$A$2:$F$180,6,FALSE())))</f>
        <v/>
      </c>
      <c r="N6839" s="0" t="str">
        <f aca="false">ASC(G6839)</f>
        <v>ﾌﾙｺﾅｿﾞｰﾙｶﾌﾟｾﾙ50mg｢F｣</v>
      </c>
      <c r="O6839" s="0" t="str">
        <f aca="false">ASC(E6839)</f>
        <v>ﾌﾙｺﾅｿﾞｰﾙ</v>
      </c>
      <c r="P6839" s="16" t="n">
        <f aca="false">N(P6838)+IF($C6839=検索!$B$49,1,0)</f>
        <v>0</v>
      </c>
    </row>
    <row r="6840" customFormat="false" ht="15" hidden="false" customHeight="false" outlineLevel="0" collapsed="false">
      <c r="A6840" s="16" t="s">
        <v>221</v>
      </c>
      <c r="B6840" s="0" t="s">
        <v>15697</v>
      </c>
      <c r="C6840" s="0" t="n">
        <v>629</v>
      </c>
      <c r="D6840" s="0" t="str">
        <f aca="false">IFERROR(VLOOKUP($C6840,薬効分類マスタ!$A$2:$B$180,2,FALSE()),"未登録")</f>
        <v>その他の化学療法剤</v>
      </c>
      <c r="E6840" s="16" t="s">
        <v>15693</v>
      </c>
      <c r="F6840" s="16" t="s">
        <v>1783</v>
      </c>
      <c r="G6840" s="16" t="s">
        <v>15698</v>
      </c>
      <c r="H6840" s="16" t="s">
        <v>238</v>
      </c>
      <c r="I6840" s="0" t="n">
        <v>93.6</v>
      </c>
      <c r="J6840" s="16" t="s">
        <v>239</v>
      </c>
      <c r="K6840" s="0" t="str">
        <f aca="false">IFERROR(IF(VLOOKUP($C6840,薬効分類マスタ!$A$2:$E$180,5,FALSE())=0,"",VLOOKUP($C6840,薬効分類マスタ!$A$2:$E$180,5,FALSE())),"")</f>
        <v/>
      </c>
      <c r="L6840" s="17"/>
      <c r="M6840" s="0" t="str">
        <f aca="false">IF($K6840="","",IF($L6840&lt;&gt;"",$L6840,VLOOKUP($C6840,薬効分類マスタ!$A$2:$F$180,6,FALSE())))</f>
        <v/>
      </c>
      <c r="N6840" s="0" t="str">
        <f aca="false">ASC(G6840)</f>
        <v>ﾌﾙｺﾅｿﾞｰﾙｶﾌﾟｾﾙ50mg｢ｱﾒﾙ｣</v>
      </c>
      <c r="O6840" s="0" t="str">
        <f aca="false">ASC(E6840)</f>
        <v>ﾌﾙｺﾅｿﾞｰﾙ</v>
      </c>
      <c r="P6840" s="16" t="n">
        <f aca="false">N(P6839)+IF($C6840=検索!$B$49,1,0)</f>
        <v>0</v>
      </c>
    </row>
    <row r="6841" customFormat="false" ht="15" hidden="false" customHeight="false" outlineLevel="0" collapsed="false">
      <c r="A6841" s="16" t="s">
        <v>221</v>
      </c>
      <c r="B6841" s="0" t="s">
        <v>15699</v>
      </c>
      <c r="C6841" s="0" t="n">
        <v>629</v>
      </c>
      <c r="D6841" s="0" t="str">
        <f aca="false">IFERROR(VLOOKUP($C6841,薬効分類マスタ!$A$2:$B$180,2,FALSE()),"未登録")</f>
        <v>その他の化学療法剤</v>
      </c>
      <c r="E6841" s="16" t="s">
        <v>15693</v>
      </c>
      <c r="F6841" s="16" t="s">
        <v>1783</v>
      </c>
      <c r="G6841" s="16" t="s">
        <v>15700</v>
      </c>
      <c r="H6841" s="16" t="s">
        <v>385</v>
      </c>
      <c r="I6841" s="0" t="n">
        <v>93.6</v>
      </c>
      <c r="J6841" s="16" t="s">
        <v>239</v>
      </c>
      <c r="K6841" s="0" t="str">
        <f aca="false">IFERROR(IF(VLOOKUP($C6841,薬効分類マスタ!$A$2:$E$180,5,FALSE())=0,"",VLOOKUP($C6841,薬効分類マスタ!$A$2:$E$180,5,FALSE())),"")</f>
        <v/>
      </c>
      <c r="L6841" s="17"/>
      <c r="M6841" s="0" t="str">
        <f aca="false">IF($K6841="","",IF($L6841&lt;&gt;"",$L6841,VLOOKUP($C6841,薬効分類マスタ!$A$2:$F$180,6,FALSE())))</f>
        <v/>
      </c>
      <c r="N6841" s="0" t="str">
        <f aca="false">ASC(G6841)</f>
        <v>ﾌﾙｺﾅｿﾞｰﾙｶﾌﾟｾﾙ50mg｢ｻﾜｲ｣</v>
      </c>
      <c r="O6841" s="0" t="str">
        <f aca="false">ASC(E6841)</f>
        <v>ﾌﾙｺﾅｿﾞｰﾙ</v>
      </c>
      <c r="P6841" s="16" t="n">
        <f aca="false">N(P6840)+IF($C6841=検索!$B$49,1,0)</f>
        <v>0</v>
      </c>
    </row>
    <row r="6842" customFormat="false" ht="15" hidden="false" customHeight="false" outlineLevel="0" collapsed="false">
      <c r="A6842" s="16" t="s">
        <v>221</v>
      </c>
      <c r="B6842" s="0" t="s">
        <v>15701</v>
      </c>
      <c r="C6842" s="0" t="n">
        <v>629</v>
      </c>
      <c r="D6842" s="0" t="str">
        <f aca="false">IFERROR(VLOOKUP($C6842,薬効分類マスタ!$A$2:$B$180,2,FALSE()),"未登録")</f>
        <v>その他の化学療法剤</v>
      </c>
      <c r="E6842" s="16" t="s">
        <v>15693</v>
      </c>
      <c r="F6842" s="16" t="s">
        <v>1783</v>
      </c>
      <c r="G6842" s="16" t="s">
        <v>15702</v>
      </c>
      <c r="H6842" s="16" t="s">
        <v>527</v>
      </c>
      <c r="I6842" s="0" t="n">
        <v>93.6</v>
      </c>
      <c r="J6842" s="16" t="s">
        <v>239</v>
      </c>
      <c r="K6842" s="0" t="str">
        <f aca="false">IFERROR(IF(VLOOKUP($C6842,薬効分類マスタ!$A$2:$E$180,5,FALSE())=0,"",VLOOKUP($C6842,薬効分類マスタ!$A$2:$E$180,5,FALSE())),"")</f>
        <v/>
      </c>
      <c r="L6842" s="17"/>
      <c r="M6842" s="0" t="str">
        <f aca="false">IF($K6842="","",IF($L6842&lt;&gt;"",$L6842,VLOOKUP($C6842,薬効分類マスタ!$A$2:$F$180,6,FALSE())))</f>
        <v/>
      </c>
      <c r="N6842" s="0" t="str">
        <f aca="false">ASC(G6842)</f>
        <v>ﾌﾙｺﾅｿﾞｰﾙｶﾌﾟｾﾙ50mg｢JG｣</v>
      </c>
      <c r="O6842" s="0" t="str">
        <f aca="false">ASC(E6842)</f>
        <v>ﾌﾙｺﾅｿﾞｰﾙ</v>
      </c>
      <c r="P6842" s="16" t="n">
        <f aca="false">N(P6841)+IF($C6842=検索!$B$49,1,0)</f>
        <v>0</v>
      </c>
    </row>
    <row r="6843" customFormat="false" ht="15" hidden="false" customHeight="false" outlineLevel="0" collapsed="false">
      <c r="A6843" s="16" t="s">
        <v>221</v>
      </c>
      <c r="B6843" s="0" t="s">
        <v>15703</v>
      </c>
      <c r="C6843" s="0" t="n">
        <v>629</v>
      </c>
      <c r="D6843" s="0" t="str">
        <f aca="false">IFERROR(VLOOKUP($C6843,薬効分類マスタ!$A$2:$B$180,2,FALSE()),"未登録")</f>
        <v>その他の化学療法剤</v>
      </c>
      <c r="E6843" s="16" t="s">
        <v>15693</v>
      </c>
      <c r="F6843" s="16" t="s">
        <v>1783</v>
      </c>
      <c r="G6843" s="16" t="s">
        <v>15704</v>
      </c>
      <c r="H6843" s="16" t="s">
        <v>354</v>
      </c>
      <c r="I6843" s="0" t="n">
        <v>93.6</v>
      </c>
      <c r="J6843" s="16" t="s">
        <v>239</v>
      </c>
      <c r="K6843" s="0" t="str">
        <f aca="false">IFERROR(IF(VLOOKUP($C6843,薬効分類マスタ!$A$2:$E$180,5,FALSE())=0,"",VLOOKUP($C6843,薬効分類マスタ!$A$2:$E$180,5,FALSE())),"")</f>
        <v/>
      </c>
      <c r="L6843" s="17"/>
      <c r="M6843" s="0" t="str">
        <f aca="false">IF($K6843="","",IF($L6843&lt;&gt;"",$L6843,VLOOKUP($C6843,薬効分類マスタ!$A$2:$F$180,6,FALSE())))</f>
        <v/>
      </c>
      <c r="N6843" s="0" t="str">
        <f aca="false">ASC(G6843)</f>
        <v>ﾌﾙｺﾅｿﾞｰﾙｶﾌﾟｾﾙ50mg｢ｻﾝﾄﾞ｣</v>
      </c>
      <c r="O6843" s="0" t="str">
        <f aca="false">ASC(E6843)</f>
        <v>ﾌﾙｺﾅｿﾞｰﾙ</v>
      </c>
      <c r="P6843" s="16" t="n">
        <f aca="false">N(P6842)+IF($C6843=検索!$B$49,1,0)</f>
        <v>0</v>
      </c>
    </row>
    <row r="6844" customFormat="false" ht="15" hidden="false" customHeight="false" outlineLevel="0" collapsed="false">
      <c r="A6844" s="16" t="s">
        <v>221</v>
      </c>
      <c r="B6844" s="0" t="s">
        <v>15705</v>
      </c>
      <c r="C6844" s="0" t="n">
        <v>629</v>
      </c>
      <c r="D6844" s="0" t="str">
        <f aca="false">IFERROR(VLOOKUP($C6844,薬効分類マスタ!$A$2:$B$180,2,FALSE()),"未登録")</f>
        <v>その他の化学療法剤</v>
      </c>
      <c r="E6844" s="16" t="s">
        <v>15693</v>
      </c>
      <c r="F6844" s="16" t="s">
        <v>1783</v>
      </c>
      <c r="G6844" s="16" t="s">
        <v>15706</v>
      </c>
      <c r="H6844" s="16" t="s">
        <v>557</v>
      </c>
      <c r="I6844" s="0" t="n">
        <v>93.6</v>
      </c>
      <c r="J6844" s="16" t="s">
        <v>239</v>
      </c>
      <c r="K6844" s="0" t="str">
        <f aca="false">IFERROR(IF(VLOOKUP($C6844,薬効分類マスタ!$A$2:$E$180,5,FALSE())=0,"",VLOOKUP($C6844,薬効分類マスタ!$A$2:$E$180,5,FALSE())),"")</f>
        <v/>
      </c>
      <c r="L6844" s="17"/>
      <c r="M6844" s="0" t="str">
        <f aca="false">IF($K6844="","",IF($L6844&lt;&gt;"",$L6844,VLOOKUP($C6844,薬効分類マスタ!$A$2:$F$180,6,FALSE())))</f>
        <v/>
      </c>
      <c r="N6844" s="0" t="str">
        <f aca="false">ASC(G6844)</f>
        <v>ﾌﾙｺﾅｿﾞｰﾙｶﾌﾟｾﾙ50mg｢ﾀｶﾀ｣</v>
      </c>
      <c r="O6844" s="0" t="str">
        <f aca="false">ASC(E6844)</f>
        <v>ﾌﾙｺﾅｿﾞｰﾙ</v>
      </c>
      <c r="P6844" s="16" t="n">
        <f aca="false">N(P6843)+IF($C6844=検索!$B$49,1,0)</f>
        <v>0</v>
      </c>
    </row>
    <row r="6845" customFormat="false" ht="15" hidden="false" customHeight="false" outlineLevel="0" collapsed="false">
      <c r="A6845" s="16" t="s">
        <v>221</v>
      </c>
      <c r="B6845" s="0" t="s">
        <v>15707</v>
      </c>
      <c r="C6845" s="0" t="n">
        <v>629</v>
      </c>
      <c r="D6845" s="0" t="str">
        <f aca="false">IFERROR(VLOOKUP($C6845,薬効分類マスタ!$A$2:$B$180,2,FALSE()),"未登録")</f>
        <v>その他の化学療法剤</v>
      </c>
      <c r="E6845" s="16" t="s">
        <v>15693</v>
      </c>
      <c r="F6845" s="16" t="s">
        <v>1123</v>
      </c>
      <c r="G6845" s="16" t="s">
        <v>15708</v>
      </c>
      <c r="H6845" s="16" t="s">
        <v>272</v>
      </c>
      <c r="I6845" s="0" t="n">
        <v>114.6</v>
      </c>
      <c r="J6845" s="16" t="s">
        <v>232</v>
      </c>
      <c r="K6845" s="0" t="str">
        <f aca="false">IFERROR(IF(VLOOKUP($C6845,薬効分類マスタ!$A$2:$E$180,5,FALSE())=0,"",VLOOKUP($C6845,薬効分類マスタ!$A$2:$E$180,5,FALSE())),"")</f>
        <v/>
      </c>
      <c r="L6845" s="17"/>
      <c r="M6845" s="0" t="str">
        <f aca="false">IF($K6845="","",IF($L6845&lt;&gt;"",$L6845,VLOOKUP($C6845,薬効分類マスタ!$A$2:$F$180,6,FALSE())))</f>
        <v/>
      </c>
      <c r="N6845" s="0" t="str">
        <f aca="false">ASC(G6845)</f>
        <v>ｼﾞﾌﾙｶﾝｶﾌﾟｾﾙ100mg</v>
      </c>
      <c r="O6845" s="0" t="str">
        <f aca="false">ASC(E6845)</f>
        <v>ﾌﾙｺﾅｿﾞｰﾙ</v>
      </c>
      <c r="P6845" s="16" t="n">
        <f aca="false">N(P6844)+IF($C6845=検索!$B$49,1,0)</f>
        <v>0</v>
      </c>
    </row>
    <row r="6846" customFormat="false" ht="15" hidden="false" customHeight="false" outlineLevel="0" collapsed="false">
      <c r="A6846" s="16" t="s">
        <v>221</v>
      </c>
      <c r="B6846" s="0" t="s">
        <v>15709</v>
      </c>
      <c r="C6846" s="0" t="n">
        <v>629</v>
      </c>
      <c r="D6846" s="0" t="str">
        <f aca="false">IFERROR(VLOOKUP($C6846,薬効分類マスタ!$A$2:$B$180,2,FALSE()),"未登録")</f>
        <v>その他の化学療法剤</v>
      </c>
      <c r="E6846" s="16" t="s">
        <v>15693</v>
      </c>
      <c r="F6846" s="16" t="s">
        <v>1123</v>
      </c>
      <c r="G6846" s="16" t="s">
        <v>15710</v>
      </c>
      <c r="H6846" s="16" t="s">
        <v>765</v>
      </c>
      <c r="I6846" s="0" t="n">
        <v>137.2</v>
      </c>
      <c r="J6846" s="16" t="s">
        <v>239</v>
      </c>
      <c r="K6846" s="0" t="str">
        <f aca="false">IFERROR(IF(VLOOKUP($C6846,薬効分類マスタ!$A$2:$E$180,5,FALSE())=0,"",VLOOKUP($C6846,薬効分類マスタ!$A$2:$E$180,5,FALSE())),"")</f>
        <v/>
      </c>
      <c r="L6846" s="17"/>
      <c r="M6846" s="0" t="str">
        <f aca="false">IF($K6846="","",IF($L6846&lt;&gt;"",$L6846,VLOOKUP($C6846,薬効分類マスタ!$A$2:$F$180,6,FALSE())))</f>
        <v/>
      </c>
      <c r="N6846" s="0" t="str">
        <f aca="false">ASC(G6846)</f>
        <v>ﾌﾙｺﾅｿﾞｰﾙｶﾌﾟｾﾙ100mg｢F｣</v>
      </c>
      <c r="O6846" s="0" t="str">
        <f aca="false">ASC(E6846)</f>
        <v>ﾌﾙｺﾅｿﾞｰﾙ</v>
      </c>
      <c r="P6846" s="16" t="n">
        <f aca="false">N(P6845)+IF($C6846=検索!$B$49,1,0)</f>
        <v>0</v>
      </c>
    </row>
    <row r="6847" customFormat="false" ht="15" hidden="false" customHeight="false" outlineLevel="0" collapsed="false">
      <c r="A6847" s="16" t="s">
        <v>221</v>
      </c>
      <c r="B6847" s="0" t="s">
        <v>15711</v>
      </c>
      <c r="C6847" s="0" t="n">
        <v>629</v>
      </c>
      <c r="D6847" s="0" t="str">
        <f aca="false">IFERROR(VLOOKUP($C6847,薬効分類マスタ!$A$2:$B$180,2,FALSE()),"未登録")</f>
        <v>その他の化学療法剤</v>
      </c>
      <c r="E6847" s="16" t="s">
        <v>15693</v>
      </c>
      <c r="F6847" s="16" t="s">
        <v>1123</v>
      </c>
      <c r="G6847" s="16" t="s">
        <v>15712</v>
      </c>
      <c r="H6847" s="16" t="s">
        <v>238</v>
      </c>
      <c r="I6847" s="0" t="n">
        <v>137.2</v>
      </c>
      <c r="J6847" s="16" t="s">
        <v>239</v>
      </c>
      <c r="K6847" s="0" t="str">
        <f aca="false">IFERROR(IF(VLOOKUP($C6847,薬効分類マスタ!$A$2:$E$180,5,FALSE())=0,"",VLOOKUP($C6847,薬効分類マスタ!$A$2:$E$180,5,FALSE())),"")</f>
        <v/>
      </c>
      <c r="L6847" s="17"/>
      <c r="M6847" s="0" t="str">
        <f aca="false">IF($K6847="","",IF($L6847&lt;&gt;"",$L6847,VLOOKUP($C6847,薬効分類マスタ!$A$2:$F$180,6,FALSE())))</f>
        <v/>
      </c>
      <c r="N6847" s="0" t="str">
        <f aca="false">ASC(G6847)</f>
        <v>ﾌﾙｺﾅｿﾞｰﾙｶﾌﾟｾﾙ100mg｢ｱﾒﾙ｣</v>
      </c>
      <c r="O6847" s="0" t="str">
        <f aca="false">ASC(E6847)</f>
        <v>ﾌﾙｺﾅｿﾞｰﾙ</v>
      </c>
      <c r="P6847" s="16" t="n">
        <f aca="false">N(P6846)+IF($C6847=検索!$B$49,1,0)</f>
        <v>0</v>
      </c>
    </row>
    <row r="6848" customFormat="false" ht="15" hidden="false" customHeight="false" outlineLevel="0" collapsed="false">
      <c r="A6848" s="16" t="s">
        <v>221</v>
      </c>
      <c r="B6848" s="0" t="s">
        <v>15713</v>
      </c>
      <c r="C6848" s="0" t="n">
        <v>629</v>
      </c>
      <c r="D6848" s="0" t="str">
        <f aca="false">IFERROR(VLOOKUP($C6848,薬効分類マスタ!$A$2:$B$180,2,FALSE()),"未登録")</f>
        <v>その他の化学療法剤</v>
      </c>
      <c r="E6848" s="16" t="s">
        <v>15693</v>
      </c>
      <c r="F6848" s="16" t="s">
        <v>1123</v>
      </c>
      <c r="G6848" s="16" t="s">
        <v>15714</v>
      </c>
      <c r="H6848" s="16" t="s">
        <v>385</v>
      </c>
      <c r="I6848" s="0" t="n">
        <v>137.2</v>
      </c>
      <c r="J6848" s="16" t="s">
        <v>239</v>
      </c>
      <c r="K6848" s="0" t="str">
        <f aca="false">IFERROR(IF(VLOOKUP($C6848,薬効分類マスタ!$A$2:$E$180,5,FALSE())=0,"",VLOOKUP($C6848,薬効分類マスタ!$A$2:$E$180,5,FALSE())),"")</f>
        <v/>
      </c>
      <c r="L6848" s="17"/>
      <c r="M6848" s="0" t="str">
        <f aca="false">IF($K6848="","",IF($L6848&lt;&gt;"",$L6848,VLOOKUP($C6848,薬効分類マスタ!$A$2:$F$180,6,FALSE())))</f>
        <v/>
      </c>
      <c r="N6848" s="0" t="str">
        <f aca="false">ASC(G6848)</f>
        <v>ﾌﾙｺﾅｿﾞｰﾙｶﾌﾟｾﾙ100mg｢ｻﾜｲ｣</v>
      </c>
      <c r="O6848" s="0" t="str">
        <f aca="false">ASC(E6848)</f>
        <v>ﾌﾙｺﾅｿﾞｰﾙ</v>
      </c>
      <c r="P6848" s="16" t="n">
        <f aca="false">N(P6847)+IF($C6848=検索!$B$49,1,0)</f>
        <v>0</v>
      </c>
    </row>
    <row r="6849" customFormat="false" ht="15" hidden="false" customHeight="false" outlineLevel="0" collapsed="false">
      <c r="A6849" s="16" t="s">
        <v>221</v>
      </c>
      <c r="B6849" s="0" t="s">
        <v>15715</v>
      </c>
      <c r="C6849" s="0" t="n">
        <v>629</v>
      </c>
      <c r="D6849" s="0" t="str">
        <f aca="false">IFERROR(VLOOKUP($C6849,薬効分類マスタ!$A$2:$B$180,2,FALSE()),"未登録")</f>
        <v>その他の化学療法剤</v>
      </c>
      <c r="E6849" s="16" t="s">
        <v>15693</v>
      </c>
      <c r="F6849" s="16" t="s">
        <v>1123</v>
      </c>
      <c r="G6849" s="16" t="s">
        <v>15716</v>
      </c>
      <c r="H6849" s="16" t="s">
        <v>527</v>
      </c>
      <c r="I6849" s="0" t="n">
        <v>137.2</v>
      </c>
      <c r="J6849" s="16" t="s">
        <v>239</v>
      </c>
      <c r="K6849" s="0" t="str">
        <f aca="false">IFERROR(IF(VLOOKUP($C6849,薬効分類マスタ!$A$2:$E$180,5,FALSE())=0,"",VLOOKUP($C6849,薬効分類マスタ!$A$2:$E$180,5,FALSE())),"")</f>
        <v/>
      </c>
      <c r="L6849" s="17"/>
      <c r="M6849" s="0" t="str">
        <f aca="false">IF($K6849="","",IF($L6849&lt;&gt;"",$L6849,VLOOKUP($C6849,薬効分類マスタ!$A$2:$F$180,6,FALSE())))</f>
        <v/>
      </c>
      <c r="N6849" s="0" t="str">
        <f aca="false">ASC(G6849)</f>
        <v>ﾌﾙｺﾅｿﾞｰﾙｶﾌﾟｾﾙ100mg｢JG｣</v>
      </c>
      <c r="O6849" s="0" t="str">
        <f aca="false">ASC(E6849)</f>
        <v>ﾌﾙｺﾅｿﾞｰﾙ</v>
      </c>
      <c r="P6849" s="16" t="n">
        <f aca="false">N(P6848)+IF($C6849=検索!$B$49,1,0)</f>
        <v>0</v>
      </c>
    </row>
    <row r="6850" customFormat="false" ht="15" hidden="false" customHeight="false" outlineLevel="0" collapsed="false">
      <c r="A6850" s="16" t="s">
        <v>221</v>
      </c>
      <c r="B6850" s="0" t="s">
        <v>15717</v>
      </c>
      <c r="C6850" s="0" t="n">
        <v>629</v>
      </c>
      <c r="D6850" s="0" t="str">
        <f aca="false">IFERROR(VLOOKUP($C6850,薬効分類マスタ!$A$2:$B$180,2,FALSE()),"未登録")</f>
        <v>その他の化学療法剤</v>
      </c>
      <c r="E6850" s="16" t="s">
        <v>15693</v>
      </c>
      <c r="F6850" s="16" t="s">
        <v>1123</v>
      </c>
      <c r="G6850" s="16" t="s">
        <v>15718</v>
      </c>
      <c r="H6850" s="16" t="s">
        <v>354</v>
      </c>
      <c r="I6850" s="0" t="n">
        <v>137.2</v>
      </c>
      <c r="J6850" s="16" t="s">
        <v>239</v>
      </c>
      <c r="K6850" s="0" t="str">
        <f aca="false">IFERROR(IF(VLOOKUP($C6850,薬効分類マスタ!$A$2:$E$180,5,FALSE())=0,"",VLOOKUP($C6850,薬効分類マスタ!$A$2:$E$180,5,FALSE())),"")</f>
        <v/>
      </c>
      <c r="L6850" s="17"/>
      <c r="M6850" s="0" t="str">
        <f aca="false">IF($K6850="","",IF($L6850&lt;&gt;"",$L6850,VLOOKUP($C6850,薬効分類マスタ!$A$2:$F$180,6,FALSE())))</f>
        <v/>
      </c>
      <c r="N6850" s="0" t="str">
        <f aca="false">ASC(G6850)</f>
        <v>ﾌﾙｺﾅｿﾞｰﾙｶﾌﾟｾﾙ100mg｢ｻﾝﾄﾞ｣</v>
      </c>
      <c r="O6850" s="0" t="str">
        <f aca="false">ASC(E6850)</f>
        <v>ﾌﾙｺﾅｿﾞｰﾙ</v>
      </c>
      <c r="P6850" s="16" t="n">
        <f aca="false">N(P6849)+IF($C6850=検索!$B$49,1,0)</f>
        <v>0</v>
      </c>
    </row>
    <row r="6851" customFormat="false" ht="15" hidden="false" customHeight="false" outlineLevel="0" collapsed="false">
      <c r="A6851" s="16" t="s">
        <v>221</v>
      </c>
      <c r="B6851" s="0" t="s">
        <v>15719</v>
      </c>
      <c r="C6851" s="0" t="n">
        <v>629</v>
      </c>
      <c r="D6851" s="0" t="str">
        <f aca="false">IFERROR(VLOOKUP($C6851,薬効分類マスタ!$A$2:$B$180,2,FALSE()),"未登録")</f>
        <v>その他の化学療法剤</v>
      </c>
      <c r="E6851" s="16" t="s">
        <v>15693</v>
      </c>
      <c r="F6851" s="16" t="s">
        <v>1123</v>
      </c>
      <c r="G6851" s="16" t="s">
        <v>15720</v>
      </c>
      <c r="H6851" s="16" t="s">
        <v>557</v>
      </c>
      <c r="I6851" s="0" t="n">
        <v>137.2</v>
      </c>
      <c r="J6851" s="16" t="s">
        <v>239</v>
      </c>
      <c r="K6851" s="0" t="str">
        <f aca="false">IFERROR(IF(VLOOKUP($C6851,薬効分類マスタ!$A$2:$E$180,5,FALSE())=0,"",VLOOKUP($C6851,薬効分類マスタ!$A$2:$E$180,5,FALSE())),"")</f>
        <v/>
      </c>
      <c r="L6851" s="17"/>
      <c r="M6851" s="0" t="str">
        <f aca="false">IF($K6851="","",IF($L6851&lt;&gt;"",$L6851,VLOOKUP($C6851,薬効分類マスタ!$A$2:$F$180,6,FALSE())))</f>
        <v/>
      </c>
      <c r="N6851" s="0" t="str">
        <f aca="false">ASC(G6851)</f>
        <v>ﾌﾙｺﾅｿﾞｰﾙｶﾌﾟｾﾙ100mg｢ﾀｶﾀ｣</v>
      </c>
      <c r="O6851" s="0" t="str">
        <f aca="false">ASC(E6851)</f>
        <v>ﾌﾙｺﾅｿﾞｰﾙ</v>
      </c>
      <c r="P6851" s="16" t="n">
        <f aca="false">N(P6850)+IF($C6851=検索!$B$49,1,0)</f>
        <v>0</v>
      </c>
    </row>
    <row r="6852" customFormat="false" ht="15" hidden="false" customHeight="false" outlineLevel="0" collapsed="false">
      <c r="A6852" s="16" t="s">
        <v>221</v>
      </c>
      <c r="B6852" s="0" t="s">
        <v>15721</v>
      </c>
      <c r="C6852" s="0" t="n">
        <v>629</v>
      </c>
      <c r="D6852" s="0" t="str">
        <f aca="false">IFERROR(VLOOKUP($C6852,薬効分類マスタ!$A$2:$B$180,2,FALSE()),"未登録")</f>
        <v>その他の化学療法剤</v>
      </c>
      <c r="E6852" s="16" t="s">
        <v>15693</v>
      </c>
      <c r="F6852" s="16" t="s">
        <v>6340</v>
      </c>
      <c r="G6852" s="16" t="s">
        <v>15722</v>
      </c>
      <c r="H6852" s="16" t="s">
        <v>272</v>
      </c>
      <c r="I6852" s="0" t="n">
        <v>65.1</v>
      </c>
      <c r="J6852" s="16" t="s">
        <v>232</v>
      </c>
      <c r="K6852" s="0" t="str">
        <f aca="false">IFERROR(IF(VLOOKUP($C6852,薬効分類マスタ!$A$2:$E$180,5,FALSE())=0,"",VLOOKUP($C6852,薬効分類マスタ!$A$2:$E$180,5,FALSE())),"")</f>
        <v/>
      </c>
      <c r="L6852" s="17"/>
      <c r="M6852" s="0" t="str">
        <f aca="false">IF($K6852="","",IF($L6852&lt;&gt;"",$L6852,VLOOKUP($C6852,薬効分類マスタ!$A$2:$F$180,6,FALSE())))</f>
        <v/>
      </c>
      <c r="N6852" s="0" t="str">
        <f aca="false">ASC(G6852)</f>
        <v>ｼﾞﾌﾙｶﾝﾄﾞﾗｲｼﾛｯﾌﾟ350mg</v>
      </c>
      <c r="O6852" s="0" t="str">
        <f aca="false">ASC(E6852)</f>
        <v>ﾌﾙｺﾅｿﾞｰﾙ</v>
      </c>
      <c r="P6852" s="16" t="n">
        <f aca="false">N(P6851)+IF($C6852=検索!$B$49,1,0)</f>
        <v>0</v>
      </c>
    </row>
    <row r="6853" customFormat="false" ht="15" hidden="false" customHeight="false" outlineLevel="0" collapsed="false">
      <c r="A6853" s="16" t="s">
        <v>221</v>
      </c>
      <c r="B6853" s="0" t="s">
        <v>15723</v>
      </c>
      <c r="C6853" s="0" t="n">
        <v>629</v>
      </c>
      <c r="D6853" s="0" t="str">
        <f aca="false">IFERROR(VLOOKUP($C6853,薬効分類マスタ!$A$2:$B$180,2,FALSE()),"未登録")</f>
        <v>その他の化学療法剤</v>
      </c>
      <c r="E6853" s="16" t="s">
        <v>15693</v>
      </c>
      <c r="F6853" s="16" t="s">
        <v>15173</v>
      </c>
      <c r="G6853" s="16" t="s">
        <v>15724</v>
      </c>
      <c r="H6853" s="16" t="s">
        <v>272</v>
      </c>
      <c r="I6853" s="0" t="n">
        <v>322.2</v>
      </c>
      <c r="J6853" s="16" t="s">
        <v>232</v>
      </c>
      <c r="K6853" s="0" t="str">
        <f aca="false">IFERROR(IF(VLOOKUP($C6853,薬効分類マスタ!$A$2:$E$180,5,FALSE())=0,"",VLOOKUP($C6853,薬効分類マスタ!$A$2:$E$180,5,FALSE())),"")</f>
        <v/>
      </c>
      <c r="L6853" s="17"/>
      <c r="M6853" s="0" t="str">
        <f aca="false">IF($K6853="","",IF($L6853&lt;&gt;"",$L6853,VLOOKUP($C6853,薬効分類マスタ!$A$2:$F$180,6,FALSE())))</f>
        <v/>
      </c>
      <c r="N6853" s="0" t="str">
        <f aca="false">ASC(G6853)</f>
        <v>ｼﾞﾌﾙｶﾝﾄﾞﾗｲｼﾛｯﾌﾟ1400mg</v>
      </c>
      <c r="O6853" s="0" t="str">
        <f aca="false">ASC(E6853)</f>
        <v>ﾌﾙｺﾅｿﾞｰﾙ</v>
      </c>
      <c r="P6853" s="16" t="n">
        <f aca="false">N(P6852)+IF($C6853=検索!$B$49,1,0)</f>
        <v>0</v>
      </c>
    </row>
    <row r="6854" customFormat="false" ht="15" hidden="false" customHeight="false" outlineLevel="0" collapsed="false">
      <c r="A6854" s="16" t="s">
        <v>221</v>
      </c>
      <c r="B6854" s="0" t="s">
        <v>15725</v>
      </c>
      <c r="C6854" s="0" t="n">
        <v>629</v>
      </c>
      <c r="D6854" s="0" t="str">
        <f aca="false">IFERROR(VLOOKUP($C6854,薬効分類マスタ!$A$2:$B$180,2,FALSE()),"未登録")</f>
        <v>その他の化学療法剤</v>
      </c>
      <c r="E6854" s="16" t="s">
        <v>15726</v>
      </c>
      <c r="F6854" s="16" t="s">
        <v>2525</v>
      </c>
      <c r="G6854" s="16" t="s">
        <v>15727</v>
      </c>
      <c r="H6854" s="16" t="s">
        <v>415</v>
      </c>
      <c r="I6854" s="0" t="n">
        <v>98.2</v>
      </c>
      <c r="J6854" s="16" t="s">
        <v>232</v>
      </c>
      <c r="K6854" s="0" t="str">
        <f aca="false">IFERROR(IF(VLOOKUP($C6854,薬効分類マスタ!$A$2:$E$180,5,FALSE())=0,"",VLOOKUP($C6854,薬効分類マスタ!$A$2:$E$180,5,FALSE())),"")</f>
        <v/>
      </c>
      <c r="L6854" s="17"/>
      <c r="M6854" s="0" t="str">
        <f aca="false">IF($K6854="","",IF($L6854&lt;&gt;"",$L6854,VLOOKUP($C6854,薬効分類マスタ!$A$2:$F$180,6,FALSE())))</f>
        <v/>
      </c>
      <c r="N6854" s="0" t="str">
        <f aca="false">ASC(G6854)</f>
        <v>ﾌﾛﾘｰﾄﾞｹﾞﾙ経口用2%</v>
      </c>
      <c r="O6854" s="0" t="str">
        <f aca="false">ASC(E6854)</f>
        <v>ﾐｺﾅｿﾞｰﾙ</v>
      </c>
      <c r="P6854" s="16" t="n">
        <f aca="false">N(P6853)+IF($C6854=検索!$B$49,1,0)</f>
        <v>0</v>
      </c>
    </row>
    <row r="6855" customFormat="false" ht="15" hidden="false" customHeight="false" outlineLevel="0" collapsed="false">
      <c r="A6855" s="16" t="s">
        <v>221</v>
      </c>
      <c r="B6855" s="0" t="s">
        <v>15728</v>
      </c>
      <c r="C6855" s="0" t="n">
        <v>629</v>
      </c>
      <c r="D6855" s="0" t="str">
        <f aca="false">IFERROR(VLOOKUP($C6855,薬効分類マスタ!$A$2:$B$180,2,FALSE()),"未登録")</f>
        <v>その他の化学療法剤</v>
      </c>
      <c r="E6855" s="16" t="s">
        <v>15729</v>
      </c>
      <c r="F6855" s="16" t="s">
        <v>411</v>
      </c>
      <c r="G6855" s="16" t="s">
        <v>15730</v>
      </c>
      <c r="H6855" s="16" t="s">
        <v>1149</v>
      </c>
      <c r="I6855" s="0" t="n">
        <v>55.1</v>
      </c>
      <c r="J6855" s="16" t="s">
        <v>239</v>
      </c>
      <c r="K6855" s="0" t="str">
        <f aca="false">IFERROR(IF(VLOOKUP($C6855,薬効分類マスタ!$A$2:$E$180,5,FALSE())=0,"",VLOOKUP($C6855,薬効分類マスタ!$A$2:$E$180,5,FALSE())),"")</f>
        <v/>
      </c>
      <c r="L6855" s="17"/>
      <c r="M6855" s="0" t="str">
        <f aca="false">IF($K6855="","",IF($L6855&lt;&gt;"",$L6855,VLOOKUP($C6855,薬効分類マスタ!$A$2:$F$180,6,FALSE())))</f>
        <v/>
      </c>
      <c r="N6855" s="0" t="str">
        <f aca="false">ASC(G6855)</f>
        <v>ｲﾄﾗｺﾅｿﾞｰﾙ錠50mg｢科研｣</v>
      </c>
      <c r="O6855" s="0" t="str">
        <f aca="false">ASC(E6855)</f>
        <v>ｲﾄﾗｺﾅｿﾞｰﾙ</v>
      </c>
      <c r="P6855" s="16" t="n">
        <f aca="false">N(P6854)+IF($C6855=検索!$B$49,1,0)</f>
        <v>0</v>
      </c>
    </row>
    <row r="6856" customFormat="false" ht="15" hidden="false" customHeight="false" outlineLevel="0" collapsed="false">
      <c r="A6856" s="16" t="s">
        <v>221</v>
      </c>
      <c r="B6856" s="0" t="s">
        <v>15731</v>
      </c>
      <c r="C6856" s="0" t="n">
        <v>629</v>
      </c>
      <c r="D6856" s="0" t="str">
        <f aca="false">IFERROR(VLOOKUP($C6856,薬効分類マスタ!$A$2:$B$180,2,FALSE()),"未登録")</f>
        <v>その他の化学療法剤</v>
      </c>
      <c r="E6856" s="16" t="s">
        <v>15729</v>
      </c>
      <c r="F6856" s="16" t="s">
        <v>411</v>
      </c>
      <c r="G6856" s="16" t="s">
        <v>15732</v>
      </c>
      <c r="H6856" s="16" t="s">
        <v>536</v>
      </c>
      <c r="I6856" s="0" t="n">
        <v>95.6</v>
      </c>
      <c r="J6856" s="16" t="s">
        <v>239</v>
      </c>
      <c r="K6856" s="0" t="str">
        <f aca="false">IFERROR(IF(VLOOKUP($C6856,薬効分類マスタ!$A$2:$E$180,5,FALSE())=0,"",VLOOKUP($C6856,薬効分類マスタ!$A$2:$E$180,5,FALSE())),"")</f>
        <v/>
      </c>
      <c r="L6856" s="17"/>
      <c r="M6856" s="0" t="str">
        <f aca="false">IF($K6856="","",IF($L6856&lt;&gt;"",$L6856,VLOOKUP($C6856,薬効分類マスタ!$A$2:$F$180,6,FALSE())))</f>
        <v/>
      </c>
      <c r="N6856" s="0" t="str">
        <f aca="false">ASC(G6856)</f>
        <v>ｲﾄﾗｺﾅｿﾞｰﾙ錠50mg｢日医工｣</v>
      </c>
      <c r="O6856" s="0" t="str">
        <f aca="false">ASC(E6856)</f>
        <v>ｲﾄﾗｺﾅｿﾞｰﾙ</v>
      </c>
      <c r="P6856" s="16" t="n">
        <f aca="false">N(P6855)+IF($C6856=検索!$B$49,1,0)</f>
        <v>0</v>
      </c>
    </row>
    <row r="6857" customFormat="false" ht="15" hidden="false" customHeight="false" outlineLevel="0" collapsed="false">
      <c r="A6857" s="16" t="s">
        <v>221</v>
      </c>
      <c r="B6857" s="0" t="s">
        <v>15733</v>
      </c>
      <c r="C6857" s="0" t="n">
        <v>629</v>
      </c>
      <c r="D6857" s="0" t="str">
        <f aca="false">IFERROR(VLOOKUP($C6857,薬効分類マスタ!$A$2:$B$180,2,FALSE()),"未登録")</f>
        <v>その他の化学療法剤</v>
      </c>
      <c r="E6857" s="16" t="s">
        <v>15729</v>
      </c>
      <c r="F6857" s="16" t="s">
        <v>627</v>
      </c>
      <c r="G6857" s="16" t="s">
        <v>15734</v>
      </c>
      <c r="H6857" s="16" t="s">
        <v>536</v>
      </c>
      <c r="I6857" s="0" t="n">
        <v>143.4</v>
      </c>
      <c r="J6857" s="16" t="s">
        <v>239</v>
      </c>
      <c r="K6857" s="0" t="str">
        <f aca="false">IFERROR(IF(VLOOKUP($C6857,薬効分類マスタ!$A$2:$E$180,5,FALSE())=0,"",VLOOKUP($C6857,薬効分類マスタ!$A$2:$E$180,5,FALSE())),"")</f>
        <v/>
      </c>
      <c r="L6857" s="17"/>
      <c r="M6857" s="0" t="str">
        <f aca="false">IF($K6857="","",IF($L6857&lt;&gt;"",$L6857,VLOOKUP($C6857,薬効分類マスタ!$A$2:$F$180,6,FALSE())))</f>
        <v/>
      </c>
      <c r="N6857" s="0" t="str">
        <f aca="false">ASC(G6857)</f>
        <v>ｲﾄﾗｺﾅｿﾞｰﾙ錠100mg｢日医工｣</v>
      </c>
      <c r="O6857" s="0" t="str">
        <f aca="false">ASC(E6857)</f>
        <v>ｲﾄﾗｺﾅｿﾞｰﾙ</v>
      </c>
      <c r="P6857" s="16" t="n">
        <f aca="false">N(P6856)+IF($C6857=検索!$B$49,1,0)</f>
        <v>0</v>
      </c>
    </row>
    <row r="6858" customFormat="false" ht="15" hidden="false" customHeight="false" outlineLevel="0" collapsed="false">
      <c r="A6858" s="16" t="s">
        <v>221</v>
      </c>
      <c r="B6858" s="0" t="s">
        <v>15735</v>
      </c>
      <c r="C6858" s="0" t="n">
        <v>629</v>
      </c>
      <c r="D6858" s="0" t="str">
        <f aca="false">IFERROR(VLOOKUP($C6858,薬効分類マスタ!$A$2:$B$180,2,FALSE()),"未登録")</f>
        <v>その他の化学療法剤</v>
      </c>
      <c r="E6858" s="16" t="s">
        <v>15729</v>
      </c>
      <c r="F6858" s="16" t="s">
        <v>1783</v>
      </c>
      <c r="G6858" s="16" t="s">
        <v>15736</v>
      </c>
      <c r="H6858" s="16" t="s">
        <v>1356</v>
      </c>
      <c r="I6858" s="0" t="n">
        <v>85.4</v>
      </c>
      <c r="J6858" s="16" t="s">
        <v>232</v>
      </c>
      <c r="K6858" s="0" t="str">
        <f aca="false">IFERROR(IF(VLOOKUP($C6858,薬効分類マスタ!$A$2:$E$180,5,FALSE())=0,"",VLOOKUP($C6858,薬効分類マスタ!$A$2:$E$180,5,FALSE())),"")</f>
        <v/>
      </c>
      <c r="L6858" s="17"/>
      <c r="M6858" s="0" t="str">
        <f aca="false">IF($K6858="","",IF($L6858&lt;&gt;"",$L6858,VLOOKUP($C6858,薬効分類マスタ!$A$2:$F$180,6,FALSE())))</f>
        <v/>
      </c>
      <c r="N6858" s="0" t="str">
        <f aca="false">ASC(G6858)</f>
        <v>ｲﾄﾘｿﾞｰﾙｶﾌﾟｾﾙ50</v>
      </c>
      <c r="O6858" s="0" t="str">
        <f aca="false">ASC(E6858)</f>
        <v>ｲﾄﾗｺﾅｿﾞｰﾙ</v>
      </c>
      <c r="P6858" s="16" t="n">
        <f aca="false">N(P6857)+IF($C6858=検索!$B$49,1,0)</f>
        <v>0</v>
      </c>
    </row>
    <row r="6859" customFormat="false" ht="15" hidden="false" customHeight="false" outlineLevel="0" collapsed="false">
      <c r="A6859" s="16" t="s">
        <v>221</v>
      </c>
      <c r="B6859" s="0" t="s">
        <v>15737</v>
      </c>
      <c r="C6859" s="0" t="n">
        <v>629</v>
      </c>
      <c r="D6859" s="0" t="str">
        <f aca="false">IFERROR(VLOOKUP($C6859,薬効分類マスタ!$A$2:$B$180,2,FALSE()),"未登録")</f>
        <v>その他の化学療法剤</v>
      </c>
      <c r="E6859" s="16" t="s">
        <v>15729</v>
      </c>
      <c r="F6859" s="16" t="s">
        <v>1783</v>
      </c>
      <c r="G6859" s="16" t="s">
        <v>15738</v>
      </c>
      <c r="H6859" s="16" t="s">
        <v>385</v>
      </c>
      <c r="I6859" s="0" t="n">
        <v>55.1</v>
      </c>
      <c r="J6859" s="16" t="s">
        <v>239</v>
      </c>
      <c r="K6859" s="0" t="str">
        <f aca="false">IFERROR(IF(VLOOKUP($C6859,薬効分類マスタ!$A$2:$E$180,5,FALSE())=0,"",VLOOKUP($C6859,薬効分類マスタ!$A$2:$E$180,5,FALSE())),"")</f>
        <v/>
      </c>
      <c r="L6859" s="17"/>
      <c r="M6859" s="0" t="str">
        <f aca="false">IF($K6859="","",IF($L6859&lt;&gt;"",$L6859,VLOOKUP($C6859,薬効分類マスタ!$A$2:$F$180,6,FALSE())))</f>
        <v/>
      </c>
      <c r="N6859" s="0" t="str">
        <f aca="false">ASC(G6859)</f>
        <v>ｲﾄﾗｺﾅｿﾞｰﾙｶﾌﾟｾﾙ50mg｢SW｣</v>
      </c>
      <c r="O6859" s="0" t="str">
        <f aca="false">ASC(E6859)</f>
        <v>ｲﾄﾗｺﾅｿﾞｰﾙ</v>
      </c>
      <c r="P6859" s="16" t="n">
        <f aca="false">N(P6858)+IF($C6859=検索!$B$49,1,0)</f>
        <v>0</v>
      </c>
    </row>
    <row r="6860" customFormat="false" ht="15" hidden="false" customHeight="false" outlineLevel="0" collapsed="false">
      <c r="A6860" s="16" t="s">
        <v>221</v>
      </c>
      <c r="B6860" s="0" t="s">
        <v>15739</v>
      </c>
      <c r="C6860" s="0" t="n">
        <v>629</v>
      </c>
      <c r="D6860" s="0" t="str">
        <f aca="false">IFERROR(VLOOKUP($C6860,薬効分類マスタ!$A$2:$B$180,2,FALSE()),"未登録")</f>
        <v>その他の化学療法剤</v>
      </c>
      <c r="E6860" s="16" t="s">
        <v>15729</v>
      </c>
      <c r="F6860" s="16" t="s">
        <v>1706</v>
      </c>
      <c r="G6860" s="16" t="s">
        <v>15740</v>
      </c>
      <c r="H6860" s="16" t="s">
        <v>950</v>
      </c>
      <c r="I6860" s="0" t="n">
        <v>49.5</v>
      </c>
      <c r="J6860" s="16" t="s">
        <v>239</v>
      </c>
      <c r="K6860" s="0" t="str">
        <f aca="false">IFERROR(IF(VLOOKUP($C6860,薬効分類マスタ!$A$2:$E$180,5,FALSE())=0,"",VLOOKUP($C6860,薬効分類マスタ!$A$2:$E$180,5,FALSE())),"")</f>
        <v/>
      </c>
      <c r="L6860" s="17"/>
      <c r="M6860" s="0" t="str">
        <f aca="false">IF($K6860="","",IF($L6860&lt;&gt;"",$L6860,VLOOKUP($C6860,薬効分類マスタ!$A$2:$F$180,6,FALSE())))</f>
        <v/>
      </c>
      <c r="N6860" s="0" t="str">
        <f aca="false">ASC(G6860)</f>
        <v>ｲﾄﾗｺﾅｿﾞｰﾙ内用液1%｢VTRS｣</v>
      </c>
      <c r="O6860" s="0" t="str">
        <f aca="false">ASC(E6860)</f>
        <v>ｲﾄﾗｺﾅｿﾞｰﾙ</v>
      </c>
      <c r="P6860" s="16" t="n">
        <f aca="false">N(P6859)+IF($C6860=検索!$B$49,1,0)</f>
        <v>0</v>
      </c>
    </row>
    <row r="6861" customFormat="false" ht="15" hidden="false" customHeight="false" outlineLevel="0" collapsed="false">
      <c r="A6861" s="16" t="s">
        <v>221</v>
      </c>
      <c r="B6861" s="0" t="s">
        <v>15741</v>
      </c>
      <c r="C6861" s="0" t="n">
        <v>629</v>
      </c>
      <c r="D6861" s="0" t="str">
        <f aca="false">IFERROR(VLOOKUP($C6861,薬効分類マスタ!$A$2:$B$180,2,FALSE()),"未登録")</f>
        <v>その他の化学療法剤</v>
      </c>
      <c r="E6861" s="16" t="s">
        <v>15742</v>
      </c>
      <c r="F6861" s="16" t="s">
        <v>3685</v>
      </c>
      <c r="G6861" s="16" t="s">
        <v>15743</v>
      </c>
      <c r="I6861" s="0" t="n">
        <v>29.6</v>
      </c>
      <c r="J6861" s="16" t="s">
        <v>239</v>
      </c>
      <c r="K6861" s="0" t="str">
        <f aca="false">IFERROR(IF(VLOOKUP($C6861,薬効分類マスタ!$A$2:$E$180,5,FALSE())=0,"",VLOOKUP($C6861,薬効分類マスタ!$A$2:$E$180,5,FALSE())),"")</f>
        <v/>
      </c>
      <c r="L6861" s="17"/>
      <c r="M6861" s="0" t="str">
        <f aca="false">IF($K6861="","",IF($L6861&lt;&gt;"",$L6861,VLOOKUP($C6861,薬効分類マスタ!$A$2:$F$180,6,FALSE())))</f>
        <v/>
      </c>
      <c r="N6861" s="0" t="str">
        <f aca="false">ASC(G6861)</f>
        <v>ﾃﾙﾋﾞﾅﾌｨﾝ塩酸塩125mg錠</v>
      </c>
      <c r="O6861" s="0" t="str">
        <f aca="false">ASC(E6861)</f>
        <v>ﾃﾙﾋﾞﾅﾌｨﾝ塩酸塩</v>
      </c>
      <c r="P6861" s="16" t="n">
        <f aca="false">N(P6860)+IF($C6861=検索!$B$49,1,0)</f>
        <v>0</v>
      </c>
    </row>
    <row r="6862" customFormat="false" ht="15" hidden="false" customHeight="false" outlineLevel="0" collapsed="false">
      <c r="A6862" s="16" t="s">
        <v>221</v>
      </c>
      <c r="B6862" s="0" t="s">
        <v>15744</v>
      </c>
      <c r="C6862" s="0" t="n">
        <v>629</v>
      </c>
      <c r="D6862" s="0" t="str">
        <f aca="false">IFERROR(VLOOKUP($C6862,薬効分類マスタ!$A$2:$B$180,2,FALSE()),"未登録")</f>
        <v>その他の化学療法剤</v>
      </c>
      <c r="E6862" s="16" t="s">
        <v>15742</v>
      </c>
      <c r="F6862" s="16" t="s">
        <v>3685</v>
      </c>
      <c r="G6862" s="16" t="s">
        <v>15745</v>
      </c>
      <c r="H6862" s="16" t="s">
        <v>658</v>
      </c>
      <c r="I6862" s="0" t="n">
        <v>32.7</v>
      </c>
      <c r="J6862" s="16" t="s">
        <v>232</v>
      </c>
      <c r="K6862" s="0" t="str">
        <f aca="false">IFERROR(IF(VLOOKUP($C6862,薬効分類マスタ!$A$2:$E$180,5,FALSE())=0,"",VLOOKUP($C6862,薬効分類マスタ!$A$2:$E$180,5,FALSE())),"")</f>
        <v/>
      </c>
      <c r="L6862" s="17"/>
      <c r="M6862" s="0" t="str">
        <f aca="false">IF($K6862="","",IF($L6862&lt;&gt;"",$L6862,VLOOKUP($C6862,薬効分類マスタ!$A$2:$F$180,6,FALSE())))</f>
        <v/>
      </c>
      <c r="N6862" s="0" t="str">
        <f aca="false">ASC(G6862)</f>
        <v>ﾗﾐｼｰﾙ錠125mg</v>
      </c>
      <c r="O6862" s="0" t="str">
        <f aca="false">ASC(E6862)</f>
        <v>ﾃﾙﾋﾞﾅﾌｨﾝ塩酸塩</v>
      </c>
      <c r="P6862" s="16" t="n">
        <f aca="false">N(P6861)+IF($C6862=検索!$B$49,1,0)</f>
        <v>0</v>
      </c>
    </row>
    <row r="6863" customFormat="false" ht="15" hidden="false" customHeight="false" outlineLevel="0" collapsed="false">
      <c r="A6863" s="16" t="s">
        <v>221</v>
      </c>
      <c r="B6863" s="0" t="s">
        <v>15746</v>
      </c>
      <c r="C6863" s="0" t="n">
        <v>629</v>
      </c>
      <c r="D6863" s="0" t="str">
        <f aca="false">IFERROR(VLOOKUP($C6863,薬効分類マスタ!$A$2:$B$180,2,FALSE()),"未登録")</f>
        <v>その他の化学療法剤</v>
      </c>
      <c r="E6863" s="16" t="s">
        <v>15742</v>
      </c>
      <c r="F6863" s="16" t="s">
        <v>3685</v>
      </c>
      <c r="G6863" s="16" t="s">
        <v>15747</v>
      </c>
      <c r="H6863" s="16" t="s">
        <v>533</v>
      </c>
      <c r="I6863" s="0" t="n">
        <v>32.7</v>
      </c>
      <c r="J6863" s="16" t="s">
        <v>239</v>
      </c>
      <c r="K6863" s="0" t="str">
        <f aca="false">IFERROR(IF(VLOOKUP($C6863,薬効分類マスタ!$A$2:$E$180,5,FALSE())=0,"",VLOOKUP($C6863,薬効分類マスタ!$A$2:$E$180,5,FALSE())),"")</f>
        <v/>
      </c>
      <c r="L6863" s="17"/>
      <c r="M6863" s="0" t="str">
        <f aca="false">IF($K6863="","",IF($L6863&lt;&gt;"",$L6863,VLOOKUP($C6863,薬効分類マスタ!$A$2:$F$180,6,FALSE())))</f>
        <v/>
      </c>
      <c r="N6863" s="0" t="str">
        <f aca="false">ASC(G6863)</f>
        <v>ﾃﾙﾋﾞﾅﾌｨﾝ錠125mg｢ﾄｰﾜ｣</v>
      </c>
      <c r="O6863" s="0" t="str">
        <f aca="false">ASC(E6863)</f>
        <v>ﾃﾙﾋﾞﾅﾌｨﾝ塩酸塩</v>
      </c>
      <c r="P6863" s="16" t="n">
        <f aca="false">N(P6862)+IF($C6863=検索!$B$49,1,0)</f>
        <v>0</v>
      </c>
    </row>
    <row r="6864" customFormat="false" ht="15" hidden="false" customHeight="false" outlineLevel="0" collapsed="false">
      <c r="A6864" s="16" t="s">
        <v>221</v>
      </c>
      <c r="B6864" s="0" t="s">
        <v>15748</v>
      </c>
      <c r="C6864" s="0" t="n">
        <v>629</v>
      </c>
      <c r="D6864" s="0" t="str">
        <f aca="false">IFERROR(VLOOKUP($C6864,薬効分類マスタ!$A$2:$B$180,2,FALSE()),"未登録")</f>
        <v>その他の化学療法剤</v>
      </c>
      <c r="E6864" s="16" t="s">
        <v>15742</v>
      </c>
      <c r="F6864" s="16" t="s">
        <v>3685</v>
      </c>
      <c r="G6864" s="16" t="s">
        <v>15749</v>
      </c>
      <c r="H6864" s="16" t="s">
        <v>8817</v>
      </c>
      <c r="I6864" s="0" t="n">
        <v>32.7</v>
      </c>
      <c r="J6864" s="16" t="s">
        <v>239</v>
      </c>
      <c r="K6864" s="0" t="str">
        <f aca="false">IFERROR(IF(VLOOKUP($C6864,薬効分類マスタ!$A$2:$E$180,5,FALSE())=0,"",VLOOKUP($C6864,薬効分類マスタ!$A$2:$E$180,5,FALSE())),"")</f>
        <v/>
      </c>
      <c r="L6864" s="17"/>
      <c r="M6864" s="0" t="str">
        <f aca="false">IF($K6864="","",IF($L6864&lt;&gt;"",$L6864,VLOOKUP($C6864,薬効分類マスタ!$A$2:$F$180,6,FALSE())))</f>
        <v/>
      </c>
      <c r="N6864" s="0" t="str">
        <f aca="false">ASC(G6864)</f>
        <v>ﾃﾙﾋﾞﾅﾌｨﾝ錠125mg｢ｲﾜｷ｣</v>
      </c>
      <c r="O6864" s="0" t="str">
        <f aca="false">ASC(E6864)</f>
        <v>ﾃﾙﾋﾞﾅﾌｨﾝ塩酸塩</v>
      </c>
      <c r="P6864" s="16" t="n">
        <f aca="false">N(P6863)+IF($C6864=検索!$B$49,1,0)</f>
        <v>0</v>
      </c>
    </row>
    <row r="6865" customFormat="false" ht="15" hidden="false" customHeight="false" outlineLevel="0" collapsed="false">
      <c r="A6865" s="16" t="s">
        <v>221</v>
      </c>
      <c r="B6865" s="0" t="s">
        <v>15750</v>
      </c>
      <c r="C6865" s="0" t="n">
        <v>629</v>
      </c>
      <c r="D6865" s="0" t="str">
        <f aca="false">IFERROR(VLOOKUP($C6865,薬効分類マスタ!$A$2:$B$180,2,FALSE()),"未登録")</f>
        <v>その他の化学療法剤</v>
      </c>
      <c r="E6865" s="16" t="s">
        <v>15742</v>
      </c>
      <c r="F6865" s="16" t="s">
        <v>3685</v>
      </c>
      <c r="G6865" s="16" t="s">
        <v>15751</v>
      </c>
      <c r="H6865" s="16" t="s">
        <v>1067</v>
      </c>
      <c r="I6865" s="0" t="n">
        <v>32.7</v>
      </c>
      <c r="J6865" s="16" t="s">
        <v>239</v>
      </c>
      <c r="K6865" s="0" t="str">
        <f aca="false">IFERROR(IF(VLOOKUP($C6865,薬効分類マスタ!$A$2:$E$180,5,FALSE())=0,"",VLOOKUP($C6865,薬効分類マスタ!$A$2:$E$180,5,FALSE())),"")</f>
        <v/>
      </c>
      <c r="L6865" s="17"/>
      <c r="M6865" s="0" t="str">
        <f aca="false">IF($K6865="","",IF($L6865&lt;&gt;"",$L6865,VLOOKUP($C6865,薬効分類マスタ!$A$2:$F$180,6,FALSE())))</f>
        <v/>
      </c>
      <c r="N6865" s="0" t="str">
        <f aca="false">ASC(G6865)</f>
        <v>ﾃﾙﾋﾞﾅﾌｨﾝ錠125mg｢TCK｣</v>
      </c>
      <c r="O6865" s="0" t="str">
        <f aca="false">ASC(E6865)</f>
        <v>ﾃﾙﾋﾞﾅﾌｨﾝ塩酸塩</v>
      </c>
      <c r="P6865" s="16" t="n">
        <f aca="false">N(P6864)+IF($C6865=検索!$B$49,1,0)</f>
        <v>0</v>
      </c>
    </row>
    <row r="6866" customFormat="false" ht="15" hidden="false" customHeight="false" outlineLevel="0" collapsed="false">
      <c r="A6866" s="16" t="s">
        <v>221</v>
      </c>
      <c r="B6866" s="0" t="s">
        <v>15752</v>
      </c>
      <c r="C6866" s="0" t="n">
        <v>629</v>
      </c>
      <c r="D6866" s="0" t="str">
        <f aca="false">IFERROR(VLOOKUP($C6866,薬効分類マスタ!$A$2:$B$180,2,FALSE()),"未登録")</f>
        <v>その他の化学療法剤</v>
      </c>
      <c r="E6866" s="16" t="s">
        <v>15742</v>
      </c>
      <c r="F6866" s="16" t="s">
        <v>3685</v>
      </c>
      <c r="G6866" s="16" t="s">
        <v>15753</v>
      </c>
      <c r="H6866" s="16" t="s">
        <v>557</v>
      </c>
      <c r="I6866" s="0" t="n">
        <v>32.7</v>
      </c>
      <c r="J6866" s="16" t="s">
        <v>239</v>
      </c>
      <c r="K6866" s="0" t="str">
        <f aca="false">IFERROR(IF(VLOOKUP($C6866,薬効分類マスタ!$A$2:$E$180,5,FALSE())=0,"",VLOOKUP($C6866,薬効分類マスタ!$A$2:$E$180,5,FALSE())),"")</f>
        <v/>
      </c>
      <c r="L6866" s="17"/>
      <c r="M6866" s="0" t="str">
        <f aca="false">IF($K6866="","",IF($L6866&lt;&gt;"",$L6866,VLOOKUP($C6866,薬効分類マスタ!$A$2:$F$180,6,FALSE())))</f>
        <v/>
      </c>
      <c r="N6866" s="0" t="str">
        <f aca="false">ASC(G6866)</f>
        <v>ﾃﾙﾋﾞﾅﾌｨﾝ錠125mg｢ﾀｶﾀ｣</v>
      </c>
      <c r="O6866" s="0" t="str">
        <f aca="false">ASC(E6866)</f>
        <v>ﾃﾙﾋﾞﾅﾌｨﾝ塩酸塩</v>
      </c>
      <c r="P6866" s="16" t="n">
        <f aca="false">N(P6865)+IF($C6866=検索!$B$49,1,0)</f>
        <v>0</v>
      </c>
    </row>
    <row r="6867" customFormat="false" ht="15" hidden="false" customHeight="false" outlineLevel="0" collapsed="false">
      <c r="A6867" s="16" t="s">
        <v>221</v>
      </c>
      <c r="B6867" s="0" t="s">
        <v>15754</v>
      </c>
      <c r="C6867" s="0" t="n">
        <v>629</v>
      </c>
      <c r="D6867" s="0" t="str">
        <f aca="false">IFERROR(VLOOKUP($C6867,薬効分類マスタ!$A$2:$B$180,2,FALSE()),"未登録")</f>
        <v>その他の化学療法剤</v>
      </c>
      <c r="E6867" s="16" t="s">
        <v>15755</v>
      </c>
      <c r="F6867" s="16" t="s">
        <v>15756</v>
      </c>
      <c r="G6867" s="16" t="s">
        <v>15757</v>
      </c>
      <c r="H6867" s="16" t="s">
        <v>794</v>
      </c>
      <c r="I6867" s="0" t="n">
        <v>1471.1</v>
      </c>
      <c r="J6867" s="16" t="s">
        <v>232</v>
      </c>
      <c r="K6867" s="0" t="str">
        <f aca="false">IFERROR(IF(VLOOKUP($C6867,薬効分類マスタ!$A$2:$E$180,5,FALSE())=0,"",VLOOKUP($C6867,薬効分類マスタ!$A$2:$E$180,5,FALSE())),"")</f>
        <v/>
      </c>
      <c r="L6867" s="17"/>
      <c r="M6867" s="0" t="str">
        <f aca="false">IF($K6867="","",IF($L6867&lt;&gt;"",$L6867,VLOOKUP($C6867,薬効分類マスタ!$A$2:$F$180,6,FALSE())))</f>
        <v/>
      </c>
      <c r="N6867" s="0" t="str">
        <f aca="false">ASC(G6867)</f>
        <v>ｻﾑﾁﾚｰﾙ内用懸濁液15%</v>
      </c>
      <c r="O6867" s="0" t="str">
        <f aca="false">ASC(E6867)</f>
        <v>ｱﾄﾊﾞｺﾝ</v>
      </c>
      <c r="P6867" s="16" t="n">
        <f aca="false">N(P6866)+IF($C6867=検索!$B$49,1,0)</f>
        <v>0</v>
      </c>
    </row>
    <row r="6868" customFormat="false" ht="15" hidden="false" customHeight="false" outlineLevel="0" collapsed="false">
      <c r="A6868" s="16" t="s">
        <v>221</v>
      </c>
      <c r="B6868" s="0" t="s">
        <v>15758</v>
      </c>
      <c r="C6868" s="0" t="n">
        <v>629</v>
      </c>
      <c r="D6868" s="0" t="str">
        <f aca="false">IFERROR(VLOOKUP($C6868,薬効分類マスタ!$A$2:$B$180,2,FALSE()),"未登録")</f>
        <v>その他の化学療法剤</v>
      </c>
      <c r="E6868" s="16" t="s">
        <v>15759</v>
      </c>
      <c r="F6868" s="16" t="s">
        <v>1123</v>
      </c>
      <c r="G6868" s="16" t="s">
        <v>15760</v>
      </c>
      <c r="H6868" s="16" t="s">
        <v>15468</v>
      </c>
      <c r="I6868" s="0" t="n">
        <v>772.6</v>
      </c>
      <c r="J6868" s="16" t="s">
        <v>232</v>
      </c>
      <c r="K6868" s="0" t="str">
        <f aca="false">IFERROR(IF(VLOOKUP($C6868,薬効分類マスタ!$A$2:$E$180,5,FALSE())=0,"",VLOOKUP($C6868,薬効分類マスタ!$A$2:$E$180,5,FALSE())),"")</f>
        <v/>
      </c>
      <c r="L6868" s="17"/>
      <c r="M6868" s="0" t="str">
        <f aca="false">IF($K6868="","",IF($L6868&lt;&gt;"",$L6868,VLOOKUP($C6868,薬効分類マスタ!$A$2:$F$180,6,FALSE())))</f>
        <v/>
      </c>
      <c r="N6868" s="0" t="str">
        <f aca="false">ASC(G6868)</f>
        <v>ﾈｲﾘﾝｶﾌﾟｾﾙ100mg</v>
      </c>
      <c r="O6868" s="0" t="str">
        <f aca="false">ASC(E6868)</f>
        <v>ﾎｽﾗﾌﾞｺﾅｿﾞｰﾙ　L-ﾘｼﾝｴﾀﾉｰﾙ付加物</v>
      </c>
      <c r="P6868" s="16" t="n">
        <f aca="false">N(P6867)+IF($C6868=検索!$B$49,1,0)</f>
        <v>0</v>
      </c>
    </row>
    <row r="6869" customFormat="false" ht="15" hidden="false" customHeight="false" outlineLevel="0" collapsed="false">
      <c r="A6869" s="16" t="s">
        <v>221</v>
      </c>
      <c r="B6869" s="0" t="s">
        <v>15761</v>
      </c>
      <c r="C6869" s="0" t="n">
        <v>629</v>
      </c>
      <c r="D6869" s="0" t="str">
        <f aca="false">IFERROR(VLOOKUP($C6869,薬効分類マスタ!$A$2:$B$180,2,FALSE()),"未登録")</f>
        <v>その他の化学療法剤</v>
      </c>
      <c r="E6869" s="16" t="s">
        <v>15762</v>
      </c>
      <c r="F6869" s="16" t="s">
        <v>224</v>
      </c>
      <c r="G6869" s="16" t="s">
        <v>15763</v>
      </c>
      <c r="H6869" s="16" t="s">
        <v>347</v>
      </c>
      <c r="I6869" s="0" t="n">
        <v>50.2</v>
      </c>
      <c r="K6869" s="0" t="str">
        <f aca="false">IFERROR(IF(VLOOKUP($C6869,薬効分類マスタ!$A$2:$E$180,5,FALSE())=0,"",VLOOKUP($C6869,薬効分類マスタ!$A$2:$E$180,5,FALSE())),"")</f>
        <v/>
      </c>
      <c r="L6869" s="17"/>
      <c r="M6869" s="0" t="str">
        <f aca="false">IF($K6869="","",IF($L6869&lt;&gt;"",$L6869,VLOOKUP($C6869,薬効分類マスタ!$A$2:$F$180,6,FALSE())))</f>
        <v/>
      </c>
      <c r="N6869" s="0" t="str">
        <f aca="false">ASC(G6869)</f>
        <v>ﾀﾞｲﾌｪﾝ配合顆粒</v>
      </c>
      <c r="O6869" s="0" t="str">
        <f aca="false">ASC(E6869)</f>
        <v>ｽﾙﾌｧﾒﾄｷｻｿﾞｰﾙ･ﾄﾘﾒﾄﾌﾟﾘﾑ</v>
      </c>
      <c r="P6869" s="16" t="n">
        <f aca="false">N(P6868)+IF($C6869=検索!$B$49,1,0)</f>
        <v>0</v>
      </c>
    </row>
    <row r="6870" customFormat="false" ht="15" hidden="false" customHeight="false" outlineLevel="0" collapsed="false">
      <c r="A6870" s="16" t="s">
        <v>221</v>
      </c>
      <c r="B6870" s="0" t="s">
        <v>15764</v>
      </c>
      <c r="C6870" s="0" t="n">
        <v>629</v>
      </c>
      <c r="D6870" s="0" t="str">
        <f aca="false">IFERROR(VLOOKUP($C6870,薬効分類マスタ!$A$2:$B$180,2,FALSE()),"未登録")</f>
        <v>その他の化学療法剤</v>
      </c>
      <c r="E6870" s="16" t="s">
        <v>15762</v>
      </c>
      <c r="F6870" s="16" t="s">
        <v>224</v>
      </c>
      <c r="G6870" s="16" t="s">
        <v>15765</v>
      </c>
      <c r="H6870" s="16" t="s">
        <v>1350</v>
      </c>
      <c r="I6870" s="0" t="n">
        <v>78.8</v>
      </c>
      <c r="J6870" s="16" t="s">
        <v>232</v>
      </c>
      <c r="K6870" s="0" t="str">
        <f aca="false">IFERROR(IF(VLOOKUP($C6870,薬効分類マスタ!$A$2:$E$180,5,FALSE())=0,"",VLOOKUP($C6870,薬効分類マスタ!$A$2:$E$180,5,FALSE())),"")</f>
        <v/>
      </c>
      <c r="L6870" s="17"/>
      <c r="M6870" s="0" t="str">
        <f aca="false">IF($K6870="","",IF($L6870&lt;&gt;"",$L6870,VLOOKUP($C6870,薬効分類マスタ!$A$2:$F$180,6,FALSE())))</f>
        <v/>
      </c>
      <c r="N6870" s="0" t="str">
        <f aca="false">ASC(G6870)</f>
        <v>ﾊﾞｸﾀ配合顆粒</v>
      </c>
      <c r="O6870" s="0" t="str">
        <f aca="false">ASC(E6870)</f>
        <v>ｽﾙﾌｧﾒﾄｷｻｿﾞｰﾙ･ﾄﾘﾒﾄﾌﾟﾘﾑ</v>
      </c>
      <c r="P6870" s="16" t="n">
        <f aca="false">N(P6869)+IF($C6870=検索!$B$49,1,0)</f>
        <v>0</v>
      </c>
    </row>
    <row r="6871" customFormat="false" ht="15" hidden="false" customHeight="false" outlineLevel="0" collapsed="false">
      <c r="A6871" s="16" t="s">
        <v>221</v>
      </c>
      <c r="B6871" s="0" t="s">
        <v>15766</v>
      </c>
      <c r="C6871" s="0" t="n">
        <v>629</v>
      </c>
      <c r="D6871" s="0" t="str">
        <f aca="false">IFERROR(VLOOKUP($C6871,薬効分類マスタ!$A$2:$B$180,2,FALSE()),"未登録")</f>
        <v>その他の化学療法剤</v>
      </c>
      <c r="E6871" s="16" t="s">
        <v>15762</v>
      </c>
      <c r="F6871" s="16" t="s">
        <v>224</v>
      </c>
      <c r="G6871" s="16" t="s">
        <v>15767</v>
      </c>
      <c r="H6871" s="16" t="s">
        <v>677</v>
      </c>
      <c r="I6871" s="0" t="n">
        <v>78.8</v>
      </c>
      <c r="J6871" s="16" t="s">
        <v>232</v>
      </c>
      <c r="K6871" s="0" t="str">
        <f aca="false">IFERROR(IF(VLOOKUP($C6871,薬効分類マスタ!$A$2:$E$180,5,FALSE())=0,"",VLOOKUP($C6871,薬効分類マスタ!$A$2:$E$180,5,FALSE())),"")</f>
        <v/>
      </c>
      <c r="L6871" s="17"/>
      <c r="M6871" s="0" t="str">
        <f aca="false">IF($K6871="","",IF($L6871&lt;&gt;"",$L6871,VLOOKUP($C6871,薬効分類マスタ!$A$2:$F$180,6,FALSE())))</f>
        <v/>
      </c>
      <c r="N6871" s="0" t="str">
        <f aca="false">ASC(G6871)</f>
        <v>ﾊﾞｸﾄﾗﾐﾝ配合顆粒</v>
      </c>
      <c r="O6871" s="0" t="str">
        <f aca="false">ASC(E6871)</f>
        <v>ｽﾙﾌｧﾒﾄｷｻｿﾞｰﾙ･ﾄﾘﾒﾄﾌﾟﾘﾑ</v>
      </c>
      <c r="P6871" s="16" t="n">
        <f aca="false">N(P6870)+IF($C6871=検索!$B$49,1,0)</f>
        <v>0</v>
      </c>
    </row>
    <row r="6872" customFormat="false" ht="15" hidden="false" customHeight="false" outlineLevel="0" collapsed="false">
      <c r="A6872" s="16" t="s">
        <v>221</v>
      </c>
      <c r="B6872" s="0" t="s">
        <v>15768</v>
      </c>
      <c r="C6872" s="0" t="n">
        <v>629</v>
      </c>
      <c r="D6872" s="0" t="str">
        <f aca="false">IFERROR(VLOOKUP($C6872,薬効分類マスタ!$A$2:$B$180,2,FALSE()),"未登録")</f>
        <v>その他の化学療法剤</v>
      </c>
      <c r="E6872" s="16" t="s">
        <v>15762</v>
      </c>
      <c r="F6872" s="16" t="s">
        <v>1027</v>
      </c>
      <c r="G6872" s="16" t="s">
        <v>15769</v>
      </c>
      <c r="I6872" s="0" t="n">
        <v>13.2</v>
      </c>
      <c r="K6872" s="0" t="str">
        <f aca="false">IFERROR(IF(VLOOKUP($C6872,薬効分類マスタ!$A$2:$E$180,5,FALSE())=0,"",VLOOKUP($C6872,薬効分類マスタ!$A$2:$E$180,5,FALSE())),"")</f>
        <v/>
      </c>
      <c r="L6872" s="17"/>
      <c r="M6872" s="0" t="str">
        <f aca="false">IF($K6872="","",IF($L6872&lt;&gt;"",$L6872,VLOOKUP($C6872,薬効分類マスタ!$A$2:$F$180,6,FALSE())))</f>
        <v/>
      </c>
      <c r="N6872" s="0" t="str">
        <f aca="false">ASC(G6872)</f>
        <v>ｽﾙﾌｧﾒﾄｷｻｿﾞｰﾙ･ﾄﾘﾒﾄﾌﾟﾘﾑ錠</v>
      </c>
      <c r="O6872" s="0" t="str">
        <f aca="false">ASC(E6872)</f>
        <v>ｽﾙﾌｧﾒﾄｷｻｿﾞｰﾙ･ﾄﾘﾒﾄﾌﾟﾘﾑ</v>
      </c>
      <c r="P6872" s="16" t="n">
        <f aca="false">N(P6871)+IF($C6872=検索!$B$49,1,0)</f>
        <v>0</v>
      </c>
    </row>
    <row r="6873" customFormat="false" ht="15" hidden="false" customHeight="false" outlineLevel="0" collapsed="false">
      <c r="A6873" s="16" t="s">
        <v>221</v>
      </c>
      <c r="B6873" s="0" t="s">
        <v>15770</v>
      </c>
      <c r="C6873" s="0" t="n">
        <v>629</v>
      </c>
      <c r="D6873" s="0" t="str">
        <f aca="false">IFERROR(VLOOKUP($C6873,薬効分類マスタ!$A$2:$B$180,2,FALSE()),"未登録")</f>
        <v>その他の化学療法剤</v>
      </c>
      <c r="E6873" s="16" t="s">
        <v>15762</v>
      </c>
      <c r="F6873" s="16" t="s">
        <v>1027</v>
      </c>
      <c r="G6873" s="16" t="s">
        <v>15771</v>
      </c>
      <c r="H6873" s="16" t="s">
        <v>1350</v>
      </c>
      <c r="I6873" s="0" t="n">
        <v>69.2</v>
      </c>
      <c r="J6873" s="16" t="s">
        <v>232</v>
      </c>
      <c r="K6873" s="0" t="str">
        <f aca="false">IFERROR(IF(VLOOKUP($C6873,薬効分類マスタ!$A$2:$E$180,5,FALSE())=0,"",VLOOKUP($C6873,薬効分類マスタ!$A$2:$E$180,5,FALSE())),"")</f>
        <v/>
      </c>
      <c r="L6873" s="17"/>
      <c r="M6873" s="0" t="str">
        <f aca="false">IF($K6873="","",IF($L6873&lt;&gt;"",$L6873,VLOOKUP($C6873,薬効分類マスタ!$A$2:$F$180,6,FALSE())))</f>
        <v/>
      </c>
      <c r="N6873" s="0" t="str">
        <f aca="false">ASC(G6873)</f>
        <v>ﾊﾞｸﾀ配合錠</v>
      </c>
      <c r="O6873" s="0" t="str">
        <f aca="false">ASC(E6873)</f>
        <v>ｽﾙﾌｧﾒﾄｷｻｿﾞｰﾙ･ﾄﾘﾒﾄﾌﾟﾘﾑ</v>
      </c>
      <c r="P6873" s="16" t="n">
        <f aca="false">N(P6872)+IF($C6873=検索!$B$49,1,0)</f>
        <v>0</v>
      </c>
    </row>
    <row r="6874" customFormat="false" ht="15" hidden="false" customHeight="false" outlineLevel="0" collapsed="false">
      <c r="A6874" s="16" t="s">
        <v>221</v>
      </c>
      <c r="B6874" s="0" t="s">
        <v>15772</v>
      </c>
      <c r="C6874" s="0" t="n">
        <v>629</v>
      </c>
      <c r="D6874" s="0" t="str">
        <f aca="false">IFERROR(VLOOKUP($C6874,薬効分類マスタ!$A$2:$B$180,2,FALSE()),"未登録")</f>
        <v>その他の化学療法剤</v>
      </c>
      <c r="E6874" s="16" t="s">
        <v>15762</v>
      </c>
      <c r="F6874" s="16" t="s">
        <v>1027</v>
      </c>
      <c r="G6874" s="16" t="s">
        <v>15773</v>
      </c>
      <c r="H6874" s="16" t="s">
        <v>677</v>
      </c>
      <c r="I6874" s="0" t="n">
        <v>42.6</v>
      </c>
      <c r="J6874" s="16" t="s">
        <v>232</v>
      </c>
      <c r="K6874" s="0" t="str">
        <f aca="false">IFERROR(IF(VLOOKUP($C6874,薬効分類マスタ!$A$2:$E$180,5,FALSE())=0,"",VLOOKUP($C6874,薬効分類マスタ!$A$2:$E$180,5,FALSE())),"")</f>
        <v/>
      </c>
      <c r="L6874" s="17"/>
      <c r="M6874" s="0" t="str">
        <f aca="false">IF($K6874="","",IF($L6874&lt;&gt;"",$L6874,VLOOKUP($C6874,薬効分類マスタ!$A$2:$F$180,6,FALSE())))</f>
        <v/>
      </c>
      <c r="N6874" s="0" t="str">
        <f aca="false">ASC(G6874)</f>
        <v>ﾊﾞｸﾄﾗﾐﾝ配合錠</v>
      </c>
      <c r="O6874" s="0" t="str">
        <f aca="false">ASC(E6874)</f>
        <v>ｽﾙﾌｧﾒﾄｷｻｿﾞｰﾙ･ﾄﾘﾒﾄﾌﾟﾘﾑ</v>
      </c>
      <c r="P6874" s="16" t="n">
        <f aca="false">N(P6873)+IF($C6874=検索!$B$49,1,0)</f>
        <v>0</v>
      </c>
    </row>
    <row r="6875" customFormat="false" ht="15" hidden="false" customHeight="false" outlineLevel="0" collapsed="false">
      <c r="A6875" s="16" t="s">
        <v>221</v>
      </c>
      <c r="B6875" s="0" t="s">
        <v>15774</v>
      </c>
      <c r="C6875" s="0" t="n">
        <v>629</v>
      </c>
      <c r="D6875" s="0" t="str">
        <f aca="false">IFERROR(VLOOKUP($C6875,薬効分類マスタ!$A$2:$B$180,2,FALSE()),"未登録")</f>
        <v>その他の化学療法剤</v>
      </c>
      <c r="E6875" s="16" t="s">
        <v>15762</v>
      </c>
      <c r="F6875" s="16" t="s">
        <v>1027</v>
      </c>
      <c r="G6875" s="16" t="s">
        <v>15775</v>
      </c>
      <c r="H6875" s="16" t="s">
        <v>1350</v>
      </c>
      <c r="I6875" s="0" t="n">
        <v>33.7</v>
      </c>
      <c r="J6875" s="16" t="s">
        <v>232</v>
      </c>
      <c r="K6875" s="0" t="str">
        <f aca="false">IFERROR(IF(VLOOKUP($C6875,薬効分類マスタ!$A$2:$E$180,5,FALSE())=0,"",VLOOKUP($C6875,薬効分類マスタ!$A$2:$E$180,5,FALSE())),"")</f>
        <v/>
      </c>
      <c r="L6875" s="17"/>
      <c r="M6875" s="0" t="str">
        <f aca="false">IF($K6875="","",IF($L6875&lt;&gt;"",$L6875,VLOOKUP($C6875,薬効分類マスタ!$A$2:$F$180,6,FALSE())))</f>
        <v/>
      </c>
      <c r="N6875" s="0" t="str">
        <f aca="false">ASC(G6875)</f>
        <v>ﾊﾞｸﾀﾐﾆ配合錠</v>
      </c>
      <c r="O6875" s="0" t="str">
        <f aca="false">ASC(E6875)</f>
        <v>ｽﾙﾌｧﾒﾄｷｻｿﾞｰﾙ･ﾄﾘﾒﾄﾌﾟﾘﾑ</v>
      </c>
      <c r="P6875" s="16" t="n">
        <f aca="false">N(P6874)+IF($C6875=検索!$B$49,1,0)</f>
        <v>0</v>
      </c>
    </row>
    <row r="6876" customFormat="false" ht="15" hidden="false" customHeight="false" outlineLevel="0" collapsed="false">
      <c r="A6876" s="16" t="s">
        <v>221</v>
      </c>
      <c r="B6876" s="0" t="s">
        <v>15776</v>
      </c>
      <c r="C6876" s="0" t="n">
        <v>641</v>
      </c>
      <c r="D6876" s="0" t="str">
        <f aca="false">IFERROR(VLOOKUP($C6876,薬効分類マスタ!$A$2:$B$180,2,FALSE()),"未登録")</f>
        <v>抗原虫剤</v>
      </c>
      <c r="E6876" s="16" t="s">
        <v>15777</v>
      </c>
      <c r="F6876" s="16" t="s">
        <v>224</v>
      </c>
      <c r="G6876" s="16" t="s">
        <v>15777</v>
      </c>
      <c r="I6876" s="0" t="n">
        <v>124.9</v>
      </c>
      <c r="K6876" s="0" t="str">
        <f aca="false">IFERROR(IF(VLOOKUP($C6876,薬効分類マスタ!$A$2:$E$180,5,FALSE())=0,"",VLOOKUP($C6876,薬効分類マスタ!$A$2:$E$180,5,FALSE())),"")</f>
        <v/>
      </c>
      <c r="L6876" s="17"/>
      <c r="M6876" s="0" t="str">
        <f aca="false">IF($K6876="","",IF($L6876&lt;&gt;"",$L6876,VLOOKUP($C6876,薬効分類マスタ!$A$2:$F$180,6,FALSE())))</f>
        <v/>
      </c>
      <c r="N6876" s="0" t="str">
        <f aca="false">ASC(G6876)</f>
        <v>ｷﾆｰﾈｴﾁﾙ炭酸ｴｽﾃﾙ</v>
      </c>
      <c r="O6876" s="0" t="str">
        <f aca="false">ASC(E6876)</f>
        <v>ｷﾆｰﾈｴﾁﾙ炭酸ｴｽﾃﾙ</v>
      </c>
      <c r="P6876" s="16" t="n">
        <f aca="false">N(P6875)+IF($C6876=検索!$B$49,1,0)</f>
        <v>0</v>
      </c>
    </row>
    <row r="6877" customFormat="false" ht="15" hidden="false" customHeight="false" outlineLevel="0" collapsed="false">
      <c r="A6877" s="16" t="s">
        <v>221</v>
      </c>
      <c r="B6877" s="0" t="s">
        <v>15778</v>
      </c>
      <c r="C6877" s="0" t="n">
        <v>641</v>
      </c>
      <c r="D6877" s="0" t="str">
        <f aca="false">IFERROR(VLOOKUP($C6877,薬効分類マスタ!$A$2:$B$180,2,FALSE()),"未登録")</f>
        <v>抗原虫剤</v>
      </c>
      <c r="E6877" s="16" t="s">
        <v>15779</v>
      </c>
      <c r="F6877" s="16" t="s">
        <v>224</v>
      </c>
      <c r="G6877" s="16" t="s">
        <v>15779</v>
      </c>
      <c r="I6877" s="0" t="n">
        <v>131.6</v>
      </c>
      <c r="K6877" s="0" t="str">
        <f aca="false">IFERROR(IF(VLOOKUP($C6877,薬効分類マスタ!$A$2:$E$180,5,FALSE())=0,"",VLOOKUP($C6877,薬効分類マスタ!$A$2:$E$180,5,FALSE())),"")</f>
        <v/>
      </c>
      <c r="L6877" s="17"/>
      <c r="M6877" s="0" t="str">
        <f aca="false">IF($K6877="","",IF($L6877&lt;&gt;"",$L6877,VLOOKUP($C6877,薬効分類マスタ!$A$2:$F$180,6,FALSE())))</f>
        <v/>
      </c>
      <c r="N6877" s="0" t="str">
        <f aca="false">ASC(G6877)</f>
        <v>ｷﾆｰﾈ塩酸塩水和物</v>
      </c>
      <c r="O6877" s="0" t="str">
        <f aca="false">ASC(E6877)</f>
        <v>ｷﾆｰﾈ塩酸塩水和物</v>
      </c>
      <c r="P6877" s="16" t="n">
        <f aca="false">N(P6876)+IF($C6877=検索!$B$49,1,0)</f>
        <v>0</v>
      </c>
    </row>
    <row r="6878" customFormat="false" ht="15" hidden="false" customHeight="false" outlineLevel="0" collapsed="false">
      <c r="A6878" s="16" t="s">
        <v>221</v>
      </c>
      <c r="B6878" s="0" t="s">
        <v>15780</v>
      </c>
      <c r="C6878" s="0" t="n">
        <v>641</v>
      </c>
      <c r="D6878" s="0" t="str">
        <f aca="false">IFERROR(VLOOKUP($C6878,薬効分類マスタ!$A$2:$B$180,2,FALSE()),"未登録")</f>
        <v>抗原虫剤</v>
      </c>
      <c r="E6878" s="16" t="s">
        <v>15781</v>
      </c>
      <c r="F6878" s="16" t="s">
        <v>224</v>
      </c>
      <c r="G6878" s="16" t="s">
        <v>15781</v>
      </c>
      <c r="I6878" s="0" t="n">
        <v>118.1</v>
      </c>
      <c r="K6878" s="0" t="str">
        <f aca="false">IFERROR(IF(VLOOKUP($C6878,薬効分類マスタ!$A$2:$E$180,5,FALSE())=0,"",VLOOKUP($C6878,薬効分類マスタ!$A$2:$E$180,5,FALSE())),"")</f>
        <v/>
      </c>
      <c r="L6878" s="17"/>
      <c r="M6878" s="0" t="str">
        <f aca="false">IF($K6878="","",IF($L6878&lt;&gt;"",$L6878,VLOOKUP($C6878,薬効分類マスタ!$A$2:$F$180,6,FALSE())))</f>
        <v/>
      </c>
      <c r="N6878" s="0" t="str">
        <f aca="false">ASC(G6878)</f>
        <v>ｷﾆｰﾈ硫酸塩水和物</v>
      </c>
      <c r="O6878" s="0" t="str">
        <f aca="false">ASC(E6878)</f>
        <v>ｷﾆｰﾈ硫酸塩水和物</v>
      </c>
      <c r="P6878" s="16" t="n">
        <f aca="false">N(P6877)+IF($C6878=検索!$B$49,1,0)</f>
        <v>0</v>
      </c>
    </row>
    <row r="6879" customFormat="false" ht="15" hidden="false" customHeight="false" outlineLevel="0" collapsed="false">
      <c r="A6879" s="16" t="s">
        <v>221</v>
      </c>
      <c r="B6879" s="0" t="s">
        <v>15782</v>
      </c>
      <c r="C6879" s="0" t="n">
        <v>641</v>
      </c>
      <c r="D6879" s="0" t="str">
        <f aca="false">IFERROR(VLOOKUP($C6879,薬効分類マスタ!$A$2:$B$180,2,FALSE()),"未登録")</f>
        <v>抗原虫剤</v>
      </c>
      <c r="E6879" s="16" t="s">
        <v>15783</v>
      </c>
      <c r="F6879" s="16" t="s">
        <v>613</v>
      </c>
      <c r="G6879" s="16" t="s">
        <v>15784</v>
      </c>
      <c r="H6879" s="16" t="s">
        <v>765</v>
      </c>
      <c r="I6879" s="0" t="n">
        <v>46.8</v>
      </c>
      <c r="J6879" s="16" t="s">
        <v>239</v>
      </c>
      <c r="K6879" s="0" t="str">
        <f aca="false">IFERROR(IF(VLOOKUP($C6879,薬効分類マスタ!$A$2:$E$180,5,FALSE())=0,"",VLOOKUP($C6879,薬効分類マスタ!$A$2:$E$180,5,FALSE())),"")</f>
        <v/>
      </c>
      <c r="L6879" s="17"/>
      <c r="M6879" s="0" t="str">
        <f aca="false">IF($K6879="","",IF($L6879&lt;&gt;"",$L6879,VLOOKUP($C6879,薬効分類マスタ!$A$2:$F$180,6,FALSE())))</f>
        <v/>
      </c>
      <c r="N6879" s="0" t="str">
        <f aca="false">ASC(G6879)</f>
        <v>ﾁﾆﾀﾞｿﾞｰﾙ錠200mg｢F｣</v>
      </c>
      <c r="O6879" s="0" t="str">
        <f aca="false">ASC(E6879)</f>
        <v>ﾁﾆﾀﾞｿﾞｰﾙ</v>
      </c>
      <c r="P6879" s="16" t="n">
        <f aca="false">N(P6878)+IF($C6879=検索!$B$49,1,0)</f>
        <v>0</v>
      </c>
    </row>
    <row r="6880" customFormat="false" ht="15" hidden="false" customHeight="false" outlineLevel="0" collapsed="false">
      <c r="A6880" s="16" t="s">
        <v>221</v>
      </c>
      <c r="B6880" s="0" t="s">
        <v>15785</v>
      </c>
      <c r="C6880" s="0" t="n">
        <v>641</v>
      </c>
      <c r="D6880" s="0" t="str">
        <f aca="false">IFERROR(VLOOKUP($C6880,薬効分類マスタ!$A$2:$B$180,2,FALSE()),"未登録")</f>
        <v>抗原虫剤</v>
      </c>
      <c r="E6880" s="16" t="s">
        <v>15783</v>
      </c>
      <c r="F6880" s="16" t="s">
        <v>854</v>
      </c>
      <c r="G6880" s="16" t="s">
        <v>15786</v>
      </c>
      <c r="H6880" s="16" t="s">
        <v>765</v>
      </c>
      <c r="I6880" s="0" t="n">
        <v>124.7</v>
      </c>
      <c r="J6880" s="16" t="s">
        <v>239</v>
      </c>
      <c r="K6880" s="0" t="str">
        <f aca="false">IFERROR(IF(VLOOKUP($C6880,薬効分類マスタ!$A$2:$E$180,5,FALSE())=0,"",VLOOKUP($C6880,薬効分類マスタ!$A$2:$E$180,5,FALSE())),"")</f>
        <v/>
      </c>
      <c r="L6880" s="17"/>
      <c r="M6880" s="0" t="str">
        <f aca="false">IF($K6880="","",IF($L6880&lt;&gt;"",$L6880,VLOOKUP($C6880,薬効分類マスタ!$A$2:$F$180,6,FALSE())))</f>
        <v/>
      </c>
      <c r="N6880" s="0" t="str">
        <f aca="false">ASC(G6880)</f>
        <v>ﾁﾆﾀﾞｿﾞｰﾙ錠500mg｢F｣</v>
      </c>
      <c r="O6880" s="0" t="str">
        <f aca="false">ASC(E6880)</f>
        <v>ﾁﾆﾀﾞｿﾞｰﾙ</v>
      </c>
      <c r="P6880" s="16" t="n">
        <f aca="false">N(P6879)+IF($C6880=検索!$B$49,1,0)</f>
        <v>0</v>
      </c>
    </row>
    <row r="6881" customFormat="false" ht="15" hidden="false" customHeight="false" outlineLevel="0" collapsed="false">
      <c r="A6881" s="16" t="s">
        <v>221</v>
      </c>
      <c r="B6881" s="0" t="s">
        <v>15787</v>
      </c>
      <c r="C6881" s="0" t="n">
        <v>641</v>
      </c>
      <c r="D6881" s="0" t="str">
        <f aca="false">IFERROR(VLOOKUP($C6881,薬効分類マスタ!$A$2:$B$180,2,FALSE()),"未登録")</f>
        <v>抗原虫剤</v>
      </c>
      <c r="E6881" s="16" t="s">
        <v>15788</v>
      </c>
      <c r="F6881" s="16" t="s">
        <v>639</v>
      </c>
      <c r="G6881" s="16" t="s">
        <v>15789</v>
      </c>
      <c r="H6881" s="16" t="s">
        <v>1350</v>
      </c>
      <c r="I6881" s="0" t="n">
        <v>44.5</v>
      </c>
      <c r="K6881" s="0" t="str">
        <f aca="false">IFERROR(IF(VLOOKUP($C6881,薬効分類マスタ!$A$2:$E$180,5,FALSE())=0,"",VLOOKUP($C6881,薬効分類マスタ!$A$2:$E$180,5,FALSE())),"")</f>
        <v/>
      </c>
      <c r="L6881" s="17"/>
      <c r="M6881" s="0" t="str">
        <f aca="false">IF($K6881="","",IF($L6881&lt;&gt;"",$L6881,VLOOKUP($C6881,薬効分類マスタ!$A$2:$F$180,6,FALSE())))</f>
        <v/>
      </c>
      <c r="N6881" s="0" t="str">
        <f aca="false">ASC(G6881)</f>
        <v>ﾌﾗｼﾞｰﾙ内服錠250mg</v>
      </c>
      <c r="O6881" s="0" t="str">
        <f aca="false">ASC(E6881)</f>
        <v>ﾒﾄﾛﾆﾀﾞｿﾞｰﾙ</v>
      </c>
      <c r="P6881" s="16" t="n">
        <f aca="false">N(P6880)+IF($C6881=検索!$B$49,1,0)</f>
        <v>0</v>
      </c>
    </row>
    <row r="6882" customFormat="false" ht="15" hidden="false" customHeight="false" outlineLevel="0" collapsed="false">
      <c r="A6882" s="16" t="s">
        <v>221</v>
      </c>
      <c r="B6882" s="0" t="s">
        <v>15790</v>
      </c>
      <c r="C6882" s="0" t="n">
        <v>641</v>
      </c>
      <c r="D6882" s="0" t="str">
        <f aca="false">IFERROR(VLOOKUP($C6882,薬効分類マスタ!$A$2:$B$180,2,FALSE()),"未登録")</f>
        <v>抗原虫剤</v>
      </c>
      <c r="E6882" s="16" t="s">
        <v>15791</v>
      </c>
      <c r="F6882" s="16" t="s">
        <v>15792</v>
      </c>
      <c r="G6882" s="16" t="s">
        <v>15793</v>
      </c>
      <c r="H6882" s="16" t="s">
        <v>443</v>
      </c>
      <c r="I6882" s="0" t="n">
        <v>757.6</v>
      </c>
      <c r="J6882" s="16" t="s">
        <v>232</v>
      </c>
      <c r="K6882" s="0" t="str">
        <f aca="false">IFERROR(IF(VLOOKUP($C6882,薬効分類マスタ!$A$2:$E$180,5,FALSE())=0,"",VLOOKUP($C6882,薬効分類マスタ!$A$2:$E$180,5,FALSE())),"")</f>
        <v/>
      </c>
      <c r="L6882" s="17"/>
      <c r="M6882" s="0" t="str">
        <f aca="false">IF($K6882="","",IF($L6882&lt;&gt;"",$L6882,VLOOKUP($C6882,薬効分類マスタ!$A$2:$F$180,6,FALSE())))</f>
        <v/>
      </c>
      <c r="N6882" s="0" t="str">
        <f aca="false">ASC(G6882)</f>
        <v>ﾒﾌｧｷﾝ｢ﾋｻﾐﾂ｣錠275</v>
      </c>
      <c r="O6882" s="0" t="str">
        <f aca="false">ASC(E6882)</f>
        <v>ﾒﾌﾛｷﾝ塩酸塩</v>
      </c>
      <c r="P6882" s="16" t="n">
        <f aca="false">N(P6881)+IF($C6882=検索!$B$49,1,0)</f>
        <v>0</v>
      </c>
    </row>
    <row r="6883" customFormat="false" ht="15" hidden="false" customHeight="false" outlineLevel="0" collapsed="false">
      <c r="A6883" s="16" t="s">
        <v>221</v>
      </c>
      <c r="B6883" s="0" t="s">
        <v>15794</v>
      </c>
      <c r="C6883" s="0" t="n">
        <v>641</v>
      </c>
      <c r="D6883" s="0" t="str">
        <f aca="false">IFERROR(VLOOKUP($C6883,薬効分類マスタ!$A$2:$B$180,2,FALSE()),"未登録")</f>
        <v>抗原虫剤</v>
      </c>
      <c r="E6883" s="16" t="s">
        <v>15795</v>
      </c>
      <c r="F6883" s="16" t="s">
        <v>908</v>
      </c>
      <c r="G6883" s="16" t="s">
        <v>15796</v>
      </c>
      <c r="H6883" s="16" t="s">
        <v>272</v>
      </c>
      <c r="I6883" s="0" t="n">
        <v>420.5</v>
      </c>
      <c r="J6883" s="16" t="s">
        <v>232</v>
      </c>
      <c r="K6883" s="0" t="str">
        <f aca="false">IFERROR(IF(VLOOKUP($C6883,薬効分類マスタ!$A$2:$E$180,5,FALSE())=0,"",VLOOKUP($C6883,薬効分類マスタ!$A$2:$E$180,5,FALSE())),"")</f>
        <v/>
      </c>
      <c r="L6883" s="17"/>
      <c r="M6883" s="0" t="str">
        <f aca="false">IF($K6883="","",IF($L6883&lt;&gt;"",$L6883,VLOOKUP($C6883,薬効分類マスタ!$A$2:$F$180,6,FALSE())))</f>
        <v/>
      </c>
      <c r="N6883" s="0" t="str">
        <f aca="false">ASC(G6883)</f>
        <v>ｱﾒﾊﾟﾛﾓｶﾌﾟｾﾙ250mg</v>
      </c>
      <c r="O6883" s="0" t="str">
        <f aca="false">ASC(E6883)</f>
        <v>ﾊﾟﾛﾓﾏｲｼﾝ硫酸塩</v>
      </c>
      <c r="P6883" s="16" t="n">
        <f aca="false">N(P6882)+IF($C6883=検索!$B$49,1,0)</f>
        <v>0</v>
      </c>
    </row>
    <row r="6884" customFormat="false" ht="15" hidden="false" customHeight="false" outlineLevel="0" collapsed="false">
      <c r="A6884" s="16" t="s">
        <v>221</v>
      </c>
      <c r="B6884" s="0" t="s">
        <v>15797</v>
      </c>
      <c r="C6884" s="0" t="n">
        <v>641</v>
      </c>
      <c r="D6884" s="0" t="str">
        <f aca="false">IFERROR(VLOOKUP($C6884,薬効分類マスタ!$A$2:$B$180,2,FALSE()),"未登録")</f>
        <v>抗原虫剤</v>
      </c>
      <c r="E6884" s="16" t="s">
        <v>15798</v>
      </c>
      <c r="F6884" s="16" t="s">
        <v>439</v>
      </c>
      <c r="G6884" s="16" t="s">
        <v>15799</v>
      </c>
      <c r="H6884" s="16" t="s">
        <v>494</v>
      </c>
      <c r="I6884" s="0" t="n">
        <v>2242.8</v>
      </c>
      <c r="J6884" s="16" t="s">
        <v>232</v>
      </c>
      <c r="K6884" s="0" t="str">
        <f aca="false">IFERROR(IF(VLOOKUP($C6884,薬効分類マスタ!$A$2:$E$180,5,FALSE())=0,"",VLOOKUP($C6884,薬効分類マスタ!$A$2:$E$180,5,FALSE())),"")</f>
        <v/>
      </c>
      <c r="L6884" s="17"/>
      <c r="M6884" s="0" t="str">
        <f aca="false">IF($K6884="","",IF($L6884&lt;&gt;"",$L6884,VLOOKUP($C6884,薬効分類マスタ!$A$2:$F$180,6,FALSE())))</f>
        <v/>
      </c>
      <c r="N6884" s="0" t="str">
        <f aca="false">ASC(G6884)</f>
        <v>ﾌﾟﾘﾏｷﾝ錠15mg｢ｻﾉﾌｨ｣</v>
      </c>
      <c r="O6884" s="0" t="str">
        <f aca="false">ASC(E6884)</f>
        <v>ﾌﾟﾘﾏｷﾝﾘﾝ酸塩</v>
      </c>
      <c r="P6884" s="16" t="n">
        <f aca="false">N(P6883)+IF($C6884=検索!$B$49,1,0)</f>
        <v>0</v>
      </c>
    </row>
    <row r="6885" customFormat="false" ht="15" hidden="false" customHeight="false" outlineLevel="0" collapsed="false">
      <c r="A6885" s="16" t="s">
        <v>221</v>
      </c>
      <c r="B6885" s="0" t="s">
        <v>15800</v>
      </c>
      <c r="C6885" s="0" t="n">
        <v>641</v>
      </c>
      <c r="D6885" s="0" t="str">
        <f aca="false">IFERROR(VLOOKUP($C6885,薬効分類マスタ!$A$2:$B$180,2,FALSE()),"未登録")</f>
        <v>抗原虫剤</v>
      </c>
      <c r="E6885" s="16" t="s">
        <v>15801</v>
      </c>
      <c r="F6885" s="16" t="s">
        <v>15802</v>
      </c>
      <c r="G6885" s="16" t="s">
        <v>15803</v>
      </c>
      <c r="H6885" s="16" t="s">
        <v>494</v>
      </c>
      <c r="I6885" s="0" t="n">
        <v>228.8</v>
      </c>
      <c r="J6885" s="16" t="s">
        <v>232</v>
      </c>
      <c r="K6885" s="0" t="str">
        <f aca="false">IFERROR(IF(VLOOKUP($C6885,薬効分類マスタ!$A$2:$E$180,5,FALSE())=0,"",VLOOKUP($C6885,薬効分類マスタ!$A$2:$E$180,5,FALSE())),"")</f>
        <v/>
      </c>
      <c r="L6885" s="17"/>
      <c r="M6885" s="0" t="str">
        <f aca="false">IF($K6885="","",IF($L6885&lt;&gt;"",$L6885,VLOOKUP($C6885,薬効分類マスタ!$A$2:$F$180,6,FALSE())))</f>
        <v/>
      </c>
      <c r="N6885" s="0" t="str">
        <f aca="false">ASC(G6885)</f>
        <v>ｽﾋﾟﾗﾏｲｼﾝ錠150万単位｢ｻﾉﾌｨ｣</v>
      </c>
      <c r="O6885" s="0" t="str">
        <f aca="false">ASC(E6885)</f>
        <v>ｽﾋﾟﾗﾏｲｼﾝ</v>
      </c>
      <c r="P6885" s="16" t="n">
        <f aca="false">N(P6884)+IF($C6885=検索!$B$49,1,0)</f>
        <v>0</v>
      </c>
    </row>
    <row r="6886" customFormat="false" ht="15" hidden="false" customHeight="false" outlineLevel="0" collapsed="false">
      <c r="A6886" s="16" t="s">
        <v>221</v>
      </c>
      <c r="B6886" s="0" t="s">
        <v>15804</v>
      </c>
      <c r="C6886" s="0" t="n">
        <v>641</v>
      </c>
      <c r="D6886" s="0" t="str">
        <f aca="false">IFERROR(VLOOKUP($C6886,薬効分類マスタ!$A$2:$B$180,2,FALSE()),"未登録")</f>
        <v>抗原虫剤</v>
      </c>
      <c r="E6886" s="16" t="s">
        <v>15805</v>
      </c>
      <c r="F6886" s="16" t="s">
        <v>1027</v>
      </c>
      <c r="G6886" s="16" t="s">
        <v>15806</v>
      </c>
      <c r="H6886" s="16" t="s">
        <v>794</v>
      </c>
      <c r="I6886" s="0" t="n">
        <v>507.3</v>
      </c>
      <c r="J6886" s="16" t="s">
        <v>232</v>
      </c>
      <c r="K6886" s="0" t="str">
        <f aca="false">IFERROR(IF(VLOOKUP($C6886,薬効分類マスタ!$A$2:$E$180,5,FALSE())=0,"",VLOOKUP($C6886,薬効分類マスタ!$A$2:$E$180,5,FALSE())),"")</f>
        <v/>
      </c>
      <c r="L6886" s="17"/>
      <c r="M6886" s="0" t="str">
        <f aca="false">IF($K6886="","",IF($L6886&lt;&gt;"",$L6886,VLOOKUP($C6886,薬効分類マスタ!$A$2:$F$180,6,FALSE())))</f>
        <v/>
      </c>
      <c r="N6886" s="0" t="str">
        <f aca="false">ASC(G6886)</f>
        <v>ﾏﾗﾛﾝ配合錠</v>
      </c>
      <c r="O6886" s="0" t="str">
        <f aca="false">ASC(E6886)</f>
        <v>ｱﾄﾊﾞｺﾝ･ﾌﾟﾛｸﾞｱﾆﾙ塩酸塩</v>
      </c>
      <c r="P6886" s="16" t="n">
        <f aca="false">N(P6885)+IF($C6886=検索!$B$49,1,0)</f>
        <v>0</v>
      </c>
    </row>
    <row r="6887" customFormat="false" ht="15" hidden="false" customHeight="false" outlineLevel="0" collapsed="false">
      <c r="A6887" s="16" t="s">
        <v>221</v>
      </c>
      <c r="B6887" s="0" t="s">
        <v>15807</v>
      </c>
      <c r="C6887" s="0" t="n">
        <v>641</v>
      </c>
      <c r="D6887" s="0" t="str">
        <f aca="false">IFERROR(VLOOKUP($C6887,薬効分類マスタ!$A$2:$B$180,2,FALSE()),"未登録")</f>
        <v>抗原虫剤</v>
      </c>
      <c r="E6887" s="16" t="s">
        <v>15805</v>
      </c>
      <c r="F6887" s="16" t="s">
        <v>1027</v>
      </c>
      <c r="G6887" s="16" t="s">
        <v>15808</v>
      </c>
      <c r="H6887" s="16" t="s">
        <v>794</v>
      </c>
      <c r="I6887" s="0" t="n">
        <v>246.8</v>
      </c>
      <c r="J6887" s="16" t="s">
        <v>232</v>
      </c>
      <c r="K6887" s="0" t="str">
        <f aca="false">IFERROR(IF(VLOOKUP($C6887,薬効分類マスタ!$A$2:$E$180,5,FALSE())=0,"",VLOOKUP($C6887,薬効分類マスタ!$A$2:$E$180,5,FALSE())),"")</f>
        <v/>
      </c>
      <c r="L6887" s="17"/>
      <c r="M6887" s="0" t="str">
        <f aca="false">IF($K6887="","",IF($L6887&lt;&gt;"",$L6887,VLOOKUP($C6887,薬効分類マスタ!$A$2:$F$180,6,FALSE())))</f>
        <v/>
      </c>
      <c r="N6887" s="0" t="str">
        <f aca="false">ASC(G6887)</f>
        <v>ﾏﾗﾛﾝ小児用配合錠</v>
      </c>
      <c r="O6887" s="0" t="str">
        <f aca="false">ASC(E6887)</f>
        <v>ｱﾄﾊﾞｺﾝ･ﾌﾟﾛｸﾞｱﾆﾙ塩酸塩</v>
      </c>
      <c r="P6887" s="16" t="n">
        <f aca="false">N(P6886)+IF($C6887=検索!$B$49,1,0)</f>
        <v>0</v>
      </c>
    </row>
    <row r="6888" customFormat="false" ht="15" hidden="false" customHeight="false" outlineLevel="0" collapsed="false">
      <c r="A6888" s="16" t="s">
        <v>221</v>
      </c>
      <c r="B6888" s="0" t="s">
        <v>15809</v>
      </c>
      <c r="C6888" s="0" t="n">
        <v>641</v>
      </c>
      <c r="D6888" s="0" t="str">
        <f aca="false">IFERROR(VLOOKUP($C6888,薬効分類マスタ!$A$2:$B$180,2,FALSE()),"未登録")</f>
        <v>抗原虫剤</v>
      </c>
      <c r="E6888" s="16" t="s">
        <v>15810</v>
      </c>
      <c r="F6888" s="16" t="s">
        <v>1027</v>
      </c>
      <c r="G6888" s="16" t="s">
        <v>15811</v>
      </c>
      <c r="H6888" s="16" t="s">
        <v>1133</v>
      </c>
      <c r="I6888" s="0" t="n">
        <v>246.8</v>
      </c>
      <c r="J6888" s="16" t="s">
        <v>232</v>
      </c>
      <c r="K6888" s="0" t="str">
        <f aca="false">IFERROR(IF(VLOOKUP($C6888,薬効分類マスタ!$A$2:$E$180,5,FALSE())=0,"",VLOOKUP($C6888,薬効分類マスタ!$A$2:$E$180,5,FALSE())),"")</f>
        <v/>
      </c>
      <c r="L6888" s="17"/>
      <c r="M6888" s="0" t="str">
        <f aca="false">IF($K6888="","",IF($L6888&lt;&gt;"",$L6888,VLOOKUP($C6888,薬効分類マスタ!$A$2:$F$180,6,FALSE())))</f>
        <v/>
      </c>
      <c r="N6888" s="0" t="str">
        <f aca="false">ASC(G6888)</f>
        <v>ﾘｱﾒｯﾄ配合錠</v>
      </c>
      <c r="O6888" s="0" t="str">
        <f aca="false">ASC(E6888)</f>
        <v>ｱﾙﾃﾒﾃﾙ･ﾙﾒﾌｧﾝﾄﾘﾝ</v>
      </c>
      <c r="P6888" s="16" t="n">
        <f aca="false">N(P6887)+IF($C6888=検索!$B$49,1,0)</f>
        <v>0</v>
      </c>
    </row>
    <row r="6889" customFormat="false" ht="15" hidden="false" customHeight="false" outlineLevel="0" collapsed="false">
      <c r="A6889" s="16" t="s">
        <v>221</v>
      </c>
      <c r="B6889" s="0" t="s">
        <v>15812</v>
      </c>
      <c r="C6889" s="0" t="n">
        <v>642</v>
      </c>
      <c r="D6889" s="0" t="str">
        <f aca="false">IFERROR(VLOOKUP($C6889,薬効分類マスタ!$A$2:$B$180,2,FALSE()),"未登録")</f>
        <v>駆虫剤</v>
      </c>
      <c r="E6889" s="16" t="s">
        <v>15813</v>
      </c>
      <c r="F6889" s="16" t="s">
        <v>224</v>
      </c>
      <c r="G6889" s="16" t="s">
        <v>15813</v>
      </c>
      <c r="I6889" s="0" t="n">
        <v>18.1</v>
      </c>
      <c r="K6889" s="0" t="str">
        <f aca="false">IFERROR(IF(VLOOKUP($C6889,薬効分類マスタ!$A$2:$E$180,5,FALSE())=0,"",VLOOKUP($C6889,薬効分類マスタ!$A$2:$E$180,5,FALSE())),"")</f>
        <v/>
      </c>
      <c r="L6889" s="17"/>
      <c r="M6889" s="0" t="str">
        <f aca="false">IF($K6889="","",IF($L6889&lt;&gt;"",$L6889,VLOOKUP($C6889,薬効分類マスタ!$A$2:$F$180,6,FALSE())))</f>
        <v/>
      </c>
      <c r="N6889" s="0" t="str">
        <f aca="false">ASC(G6889)</f>
        <v>ﾁﾓｰﾙ</v>
      </c>
      <c r="O6889" s="0" t="str">
        <f aca="false">ASC(E6889)</f>
        <v>ﾁﾓｰﾙ</v>
      </c>
      <c r="P6889" s="16" t="n">
        <f aca="false">N(P6888)+IF($C6889=検索!$B$49,1,0)</f>
        <v>0</v>
      </c>
    </row>
    <row r="6890" customFormat="false" ht="15" hidden="false" customHeight="false" outlineLevel="0" collapsed="false">
      <c r="A6890" s="16" t="s">
        <v>221</v>
      </c>
      <c r="B6890" s="0" t="s">
        <v>15814</v>
      </c>
      <c r="C6890" s="0" t="n">
        <v>642</v>
      </c>
      <c r="D6890" s="0" t="str">
        <f aca="false">IFERROR(VLOOKUP($C6890,薬効分類マスタ!$A$2:$B$180,2,FALSE()),"未登録")</f>
        <v>駆虫剤</v>
      </c>
      <c r="E6890" s="16" t="s">
        <v>15815</v>
      </c>
      <c r="F6890" s="16" t="s">
        <v>224</v>
      </c>
      <c r="G6890" s="16" t="s">
        <v>15815</v>
      </c>
      <c r="I6890" s="0" t="n">
        <v>256.1</v>
      </c>
      <c r="K6890" s="0" t="str">
        <f aca="false">IFERROR(IF(VLOOKUP($C6890,薬効分類マスタ!$A$2:$E$180,5,FALSE())=0,"",VLOOKUP($C6890,薬効分類マスタ!$A$2:$E$180,5,FALSE())),"")</f>
        <v/>
      </c>
      <c r="L6890" s="17"/>
      <c r="M6890" s="0" t="str">
        <f aca="false">IF($K6890="","",IF($L6890&lt;&gt;"",$L6890,VLOOKUP($C6890,薬効分類マスタ!$A$2:$F$180,6,FALSE())))</f>
        <v/>
      </c>
      <c r="N6890" s="0" t="str">
        <f aca="false">ASC(G6890)</f>
        <v>ｻﾝﾄﾆﾝ</v>
      </c>
      <c r="O6890" s="0" t="str">
        <f aca="false">ASC(E6890)</f>
        <v>ｻﾝﾄﾆﾝ</v>
      </c>
      <c r="P6890" s="16" t="n">
        <f aca="false">N(P6889)+IF($C6890=検索!$B$49,1,0)</f>
        <v>0</v>
      </c>
    </row>
    <row r="6891" customFormat="false" ht="15" hidden="false" customHeight="false" outlineLevel="0" collapsed="false">
      <c r="A6891" s="16" t="s">
        <v>221</v>
      </c>
      <c r="B6891" s="0" t="s">
        <v>15816</v>
      </c>
      <c r="C6891" s="0" t="n">
        <v>642</v>
      </c>
      <c r="D6891" s="0" t="str">
        <f aca="false">IFERROR(VLOOKUP($C6891,薬効分類マスタ!$A$2:$B$180,2,FALSE()),"未登録")</f>
        <v>駆虫剤</v>
      </c>
      <c r="E6891" s="16" t="s">
        <v>15817</v>
      </c>
      <c r="F6891" s="16" t="s">
        <v>411</v>
      </c>
      <c r="G6891" s="16" t="s">
        <v>15818</v>
      </c>
      <c r="I6891" s="0" t="n">
        <v>10.8</v>
      </c>
      <c r="K6891" s="0" t="str">
        <f aca="false">IFERROR(IF(VLOOKUP($C6891,薬効分類マスタ!$A$2:$E$180,5,FALSE())=0,"",VLOOKUP($C6891,薬効分類マスタ!$A$2:$E$180,5,FALSE())),"")</f>
        <v/>
      </c>
      <c r="L6891" s="17"/>
      <c r="M6891" s="0" t="str">
        <f aca="false">IF($K6891="","",IF($L6891&lt;&gt;"",$L6891,VLOOKUP($C6891,薬効分類マスタ!$A$2:$F$180,6,FALSE())))</f>
        <v/>
      </c>
      <c r="N6891" s="0" t="str">
        <f aca="false">ASC(G6891)</f>
        <v>ｼﾞｴﾁﾙｶﾙﾊﾞﾏｼﾞﾝｸｴﾝ酸塩錠</v>
      </c>
      <c r="O6891" s="0" t="str">
        <f aca="false">ASC(E6891)</f>
        <v>ｼﾞｴﾁﾙｶﾙﾊﾞﾏｼﾞﾝｸｴﾝ酸塩</v>
      </c>
      <c r="P6891" s="16" t="n">
        <f aca="false">N(P6890)+IF($C6891=検索!$B$49,1,0)</f>
        <v>0</v>
      </c>
    </row>
    <row r="6892" customFormat="false" ht="15" hidden="false" customHeight="false" outlineLevel="0" collapsed="false">
      <c r="A6892" s="16" t="s">
        <v>221</v>
      </c>
      <c r="B6892" s="0" t="s">
        <v>15819</v>
      </c>
      <c r="C6892" s="0" t="n">
        <v>642</v>
      </c>
      <c r="D6892" s="0" t="str">
        <f aca="false">IFERROR(VLOOKUP($C6892,薬効分類マスタ!$A$2:$B$180,2,FALSE()),"未登録")</f>
        <v>駆虫剤</v>
      </c>
      <c r="E6892" s="16" t="s">
        <v>15820</v>
      </c>
      <c r="F6892" s="16" t="s">
        <v>627</v>
      </c>
      <c r="G6892" s="16" t="s">
        <v>15821</v>
      </c>
      <c r="H6892" s="16" t="s">
        <v>15468</v>
      </c>
      <c r="I6892" s="0" t="n">
        <v>82.5</v>
      </c>
      <c r="J6892" s="16" t="s">
        <v>232</v>
      </c>
      <c r="K6892" s="0" t="str">
        <f aca="false">IFERROR(IF(VLOOKUP($C6892,薬効分類マスタ!$A$2:$E$180,5,FALSE())=0,"",VLOOKUP($C6892,薬効分類マスタ!$A$2:$E$180,5,FALSE())),"")</f>
        <v/>
      </c>
      <c r="L6892" s="17"/>
      <c r="M6892" s="0" t="str">
        <f aca="false">IF($K6892="","",IF($L6892&lt;&gt;"",$L6892,VLOOKUP($C6892,薬効分類マスタ!$A$2:$F$180,6,FALSE())))</f>
        <v/>
      </c>
      <c r="N6892" s="0" t="str">
        <f aca="false">ASC(G6892)</f>
        <v>ｺﾝﾊﾞﾝﾄﾘﾝ錠100mg</v>
      </c>
      <c r="O6892" s="0" t="str">
        <f aca="false">ASC(E6892)</f>
        <v>ﾋﾟﾗﾝﾃﾙﾊﾟﾓ酸塩</v>
      </c>
      <c r="P6892" s="16" t="n">
        <f aca="false">N(P6891)+IF($C6892=検索!$B$49,1,0)</f>
        <v>0</v>
      </c>
    </row>
    <row r="6893" customFormat="false" ht="15" hidden="false" customHeight="false" outlineLevel="0" collapsed="false">
      <c r="A6893" s="16" t="s">
        <v>221</v>
      </c>
      <c r="B6893" s="0" t="s">
        <v>15822</v>
      </c>
      <c r="C6893" s="0" t="n">
        <v>642</v>
      </c>
      <c r="D6893" s="0" t="str">
        <f aca="false">IFERROR(VLOOKUP($C6893,薬効分類マスタ!$A$2:$B$180,2,FALSE()),"未登録")</f>
        <v>駆虫剤</v>
      </c>
      <c r="E6893" s="16" t="s">
        <v>15820</v>
      </c>
      <c r="F6893" s="16" t="s">
        <v>307</v>
      </c>
      <c r="G6893" s="16" t="s">
        <v>15823</v>
      </c>
      <c r="H6893" s="16" t="s">
        <v>15468</v>
      </c>
      <c r="I6893" s="0" t="n">
        <v>126.9</v>
      </c>
      <c r="J6893" s="16" t="s">
        <v>232</v>
      </c>
      <c r="K6893" s="0" t="str">
        <f aca="false">IFERROR(IF(VLOOKUP($C6893,薬効分類マスタ!$A$2:$E$180,5,FALSE())=0,"",VLOOKUP($C6893,薬効分類マスタ!$A$2:$E$180,5,FALSE())),"")</f>
        <v/>
      </c>
      <c r="L6893" s="17"/>
      <c r="M6893" s="0" t="str">
        <f aca="false">IF($K6893="","",IF($L6893&lt;&gt;"",$L6893,VLOOKUP($C6893,薬効分類マスタ!$A$2:$F$180,6,FALSE())))</f>
        <v/>
      </c>
      <c r="N6893" s="0" t="str">
        <f aca="false">ASC(G6893)</f>
        <v>ｺﾝﾊﾞﾝﾄﾘﾝﾄﾞﾗｲｼﾛｯﾌﾟ100mg</v>
      </c>
      <c r="O6893" s="0" t="str">
        <f aca="false">ASC(E6893)</f>
        <v>ﾋﾟﾗﾝﾃﾙﾊﾟﾓ酸塩</v>
      </c>
      <c r="P6893" s="16" t="n">
        <f aca="false">N(P6892)+IF($C6893=検索!$B$49,1,0)</f>
        <v>0</v>
      </c>
    </row>
    <row r="6894" customFormat="false" ht="15" hidden="false" customHeight="false" outlineLevel="0" collapsed="false">
      <c r="A6894" s="16" t="s">
        <v>221</v>
      </c>
      <c r="B6894" s="0" t="s">
        <v>15824</v>
      </c>
      <c r="C6894" s="0" t="n">
        <v>642</v>
      </c>
      <c r="D6894" s="0" t="str">
        <f aca="false">IFERROR(VLOOKUP($C6894,薬効分類マスタ!$A$2:$B$180,2,FALSE()),"未登録")</f>
        <v>駆虫剤</v>
      </c>
      <c r="E6894" s="16" t="s">
        <v>15825</v>
      </c>
      <c r="F6894" s="16" t="s">
        <v>627</v>
      </c>
      <c r="G6894" s="16" t="s">
        <v>15826</v>
      </c>
      <c r="H6894" s="16" t="s">
        <v>1356</v>
      </c>
      <c r="I6894" s="0" t="n">
        <v>366.4</v>
      </c>
      <c r="J6894" s="16" t="s">
        <v>232</v>
      </c>
      <c r="K6894" s="0" t="str">
        <f aca="false">IFERROR(IF(VLOOKUP($C6894,薬効分類マスタ!$A$2:$E$180,5,FALSE())=0,"",VLOOKUP($C6894,薬効分類マスタ!$A$2:$E$180,5,FALSE())),"")</f>
        <v/>
      </c>
      <c r="L6894" s="17"/>
      <c r="M6894" s="0" t="str">
        <f aca="false">IF($K6894="","",IF($L6894&lt;&gt;"",$L6894,VLOOKUP($C6894,薬効分類マスタ!$A$2:$F$180,6,FALSE())))</f>
        <v/>
      </c>
      <c r="N6894" s="0" t="str">
        <f aca="false">ASC(G6894)</f>
        <v>ﾒﾍﾞﾝﾀﾞｿﾞｰﾙ錠100(ﾔﾝｾﾝﾌｧｰﾏ)</v>
      </c>
      <c r="O6894" s="0" t="str">
        <f aca="false">ASC(E6894)</f>
        <v>ﾒﾍﾞﾝﾀﾞｿﾞｰﾙ</v>
      </c>
      <c r="P6894" s="16" t="n">
        <f aca="false">N(P6893)+IF($C6894=検索!$B$49,1,0)</f>
        <v>0</v>
      </c>
    </row>
    <row r="6895" customFormat="false" ht="15" hidden="false" customHeight="false" outlineLevel="0" collapsed="false">
      <c r="A6895" s="16" t="s">
        <v>221</v>
      </c>
      <c r="B6895" s="0" t="s">
        <v>15827</v>
      </c>
      <c r="C6895" s="0" t="n">
        <v>642</v>
      </c>
      <c r="D6895" s="0" t="str">
        <f aca="false">IFERROR(VLOOKUP($C6895,薬効分類マスタ!$A$2:$B$180,2,FALSE()),"未登録")</f>
        <v>駆虫剤</v>
      </c>
      <c r="E6895" s="16" t="s">
        <v>15828</v>
      </c>
      <c r="F6895" s="16" t="s">
        <v>7813</v>
      </c>
      <c r="G6895" s="16" t="s">
        <v>15829</v>
      </c>
      <c r="H6895" s="16" t="s">
        <v>3803</v>
      </c>
      <c r="I6895" s="0" t="n">
        <v>1251.7</v>
      </c>
      <c r="J6895" s="16" t="s">
        <v>232</v>
      </c>
      <c r="K6895" s="0" t="str">
        <f aca="false">IFERROR(IF(VLOOKUP($C6895,薬効分類マスタ!$A$2:$E$180,5,FALSE())=0,"",VLOOKUP($C6895,薬効分類マスタ!$A$2:$E$180,5,FALSE())),"")</f>
        <v/>
      </c>
      <c r="L6895" s="17"/>
      <c r="M6895" s="0" t="str">
        <f aca="false">IF($K6895="","",IF($L6895&lt;&gt;"",$L6895,VLOOKUP($C6895,薬効分類マスタ!$A$2:$F$180,6,FALSE())))</f>
        <v/>
      </c>
      <c r="N6895" s="0" t="str">
        <f aca="false">ASC(G6895)</f>
        <v>ﾋﾞﾙﾄﾘｼﾄﾞ錠600mg</v>
      </c>
      <c r="O6895" s="0" t="str">
        <f aca="false">ASC(E6895)</f>
        <v>ﾌﾟﾗｼﾞｶﾝﾃﾙ</v>
      </c>
      <c r="P6895" s="16" t="n">
        <f aca="false">N(P6894)+IF($C6895=検索!$B$49,1,0)</f>
        <v>0</v>
      </c>
    </row>
    <row r="6896" customFormat="false" ht="15" hidden="false" customHeight="false" outlineLevel="0" collapsed="false">
      <c r="A6896" s="16" t="s">
        <v>221</v>
      </c>
      <c r="B6896" s="0" t="s">
        <v>15830</v>
      </c>
      <c r="C6896" s="0" t="n">
        <v>642</v>
      </c>
      <c r="D6896" s="0" t="str">
        <f aca="false">IFERROR(VLOOKUP($C6896,薬効分類マスタ!$A$2:$B$180,2,FALSE()),"未登録")</f>
        <v>駆虫剤</v>
      </c>
      <c r="E6896" s="16" t="s">
        <v>15831</v>
      </c>
      <c r="F6896" s="16" t="s">
        <v>613</v>
      </c>
      <c r="G6896" s="16" t="s">
        <v>15832</v>
      </c>
      <c r="H6896" s="16" t="s">
        <v>794</v>
      </c>
      <c r="I6896" s="0" t="n">
        <v>312.3</v>
      </c>
      <c r="J6896" s="16" t="s">
        <v>232</v>
      </c>
      <c r="K6896" s="0" t="str">
        <f aca="false">IFERROR(IF(VLOOKUP($C6896,薬効分類マスタ!$A$2:$E$180,5,FALSE())=0,"",VLOOKUP($C6896,薬効分類マスタ!$A$2:$E$180,5,FALSE())),"")</f>
        <v/>
      </c>
      <c r="L6896" s="17"/>
      <c r="M6896" s="0" t="str">
        <f aca="false">IF($K6896="","",IF($L6896&lt;&gt;"",$L6896,VLOOKUP($C6896,薬効分類マスタ!$A$2:$F$180,6,FALSE())))</f>
        <v/>
      </c>
      <c r="N6896" s="0" t="str">
        <f aca="false">ASC(G6896)</f>
        <v>ｴｽｶｿﾞｰﾙ錠200mg</v>
      </c>
      <c r="O6896" s="0" t="str">
        <f aca="false">ASC(E6896)</f>
        <v>ｱﾙﾍﾞﾝﾀﾞｿﾞｰﾙ</v>
      </c>
      <c r="P6896" s="16" t="n">
        <f aca="false">N(P6895)+IF($C6896=検索!$B$49,1,0)</f>
        <v>0</v>
      </c>
    </row>
    <row r="6897" customFormat="false" ht="15" hidden="false" customHeight="false" outlineLevel="0" collapsed="false">
      <c r="A6897" s="16" t="s">
        <v>221</v>
      </c>
      <c r="B6897" s="0" t="s">
        <v>15833</v>
      </c>
      <c r="C6897" s="0" t="n">
        <v>642</v>
      </c>
      <c r="D6897" s="0" t="str">
        <f aca="false">IFERROR(VLOOKUP($C6897,薬効分類マスタ!$A$2:$B$180,2,FALSE()),"未登録")</f>
        <v>駆虫剤</v>
      </c>
      <c r="E6897" s="16" t="s">
        <v>15834</v>
      </c>
      <c r="F6897" s="16" t="s">
        <v>364</v>
      </c>
      <c r="G6897" s="16" t="s">
        <v>15835</v>
      </c>
      <c r="H6897" s="16" t="s">
        <v>3570</v>
      </c>
      <c r="I6897" s="0" t="n">
        <v>539.4</v>
      </c>
      <c r="J6897" s="16" t="s">
        <v>232</v>
      </c>
      <c r="K6897" s="0" t="str">
        <f aca="false">IFERROR(IF(VLOOKUP($C6897,薬効分類マスタ!$A$2:$E$180,5,FALSE())=0,"",VLOOKUP($C6897,薬効分類マスタ!$A$2:$E$180,5,FALSE())),"")</f>
        <v/>
      </c>
      <c r="L6897" s="17"/>
      <c r="M6897" s="0" t="str">
        <f aca="false">IF($K6897="","",IF($L6897&lt;&gt;"",$L6897,VLOOKUP($C6897,薬効分類マスタ!$A$2:$F$180,6,FALSE())))</f>
        <v/>
      </c>
      <c r="N6897" s="0" t="str">
        <f aca="false">ASC(G6897)</f>
        <v>ｽﾄﾛﾒｸﾄｰﾙ錠3mg</v>
      </c>
      <c r="O6897" s="0" t="str">
        <f aca="false">ASC(E6897)</f>
        <v>ｲﾍﾞﾙﾒｸﾁﾝ</v>
      </c>
      <c r="P6897" s="16" t="n">
        <f aca="false">N(P6896)+IF($C6897=検索!$B$49,1,0)</f>
        <v>0</v>
      </c>
    </row>
    <row r="6898" customFormat="false" ht="15" hidden="false" customHeight="false" outlineLevel="0" collapsed="false">
      <c r="A6898" s="16" t="s">
        <v>221</v>
      </c>
      <c r="B6898" s="0" t="s">
        <v>15836</v>
      </c>
      <c r="C6898" s="0" t="n">
        <v>711</v>
      </c>
      <c r="D6898" s="0" t="str">
        <f aca="false">IFERROR(VLOOKUP($C6898,薬効分類マスタ!$A$2:$B$180,2,FALSE()),"未登録")</f>
        <v>賦形剤</v>
      </c>
      <c r="E6898" s="16" t="s">
        <v>15837</v>
      </c>
      <c r="F6898" s="16" t="s">
        <v>476</v>
      </c>
      <c r="G6898" s="16" t="s">
        <v>15837</v>
      </c>
      <c r="I6898" s="0" t="n">
        <v>11</v>
      </c>
      <c r="K6898" s="0" t="str">
        <f aca="false">IFERROR(IF(VLOOKUP($C6898,薬効分類マスタ!$A$2:$E$180,5,FALSE())=0,"",VLOOKUP($C6898,薬効分類マスタ!$A$2:$E$180,5,FALSE())),"")</f>
        <v/>
      </c>
      <c r="L6898" s="17"/>
      <c r="M6898" s="0" t="str">
        <f aca="false">IF($K6898="","",IF($L6898&lt;&gt;"",$L6898,VLOOKUP($C6898,薬効分類マスタ!$A$2:$F$180,6,FALSE())))</f>
        <v/>
      </c>
      <c r="N6898" s="0" t="str">
        <f aca="false">ASC(G6898)</f>
        <v>乳糖水和物</v>
      </c>
      <c r="O6898" s="0" t="str">
        <f aca="false">ASC(E6898)</f>
        <v>乳糖水和物</v>
      </c>
      <c r="P6898" s="16" t="n">
        <f aca="false">N(P6897)+IF($C6898=検索!$B$49,1,0)</f>
        <v>0</v>
      </c>
    </row>
    <row r="6899" customFormat="false" ht="15" hidden="false" customHeight="false" outlineLevel="0" collapsed="false">
      <c r="A6899" s="16" t="s">
        <v>221</v>
      </c>
      <c r="B6899" s="0" t="s">
        <v>15838</v>
      </c>
      <c r="C6899" s="0" t="n">
        <v>711</v>
      </c>
      <c r="D6899" s="0" t="str">
        <f aca="false">IFERROR(VLOOKUP($C6899,薬効分類マスタ!$A$2:$B$180,2,FALSE()),"未登録")</f>
        <v>賦形剤</v>
      </c>
      <c r="E6899" s="16" t="s">
        <v>15837</v>
      </c>
      <c r="F6899" s="16" t="s">
        <v>476</v>
      </c>
      <c r="G6899" s="16" t="s">
        <v>15839</v>
      </c>
      <c r="H6899" s="16" t="s">
        <v>7004</v>
      </c>
      <c r="I6899" s="0" t="n">
        <v>19.4</v>
      </c>
      <c r="K6899" s="0" t="str">
        <f aca="false">IFERROR(IF(VLOOKUP($C6899,薬効分類マスタ!$A$2:$E$180,5,FALSE())=0,"",VLOOKUP($C6899,薬効分類マスタ!$A$2:$E$180,5,FALSE())),"")</f>
        <v/>
      </c>
      <c r="L6899" s="17"/>
      <c r="M6899" s="0" t="str">
        <f aca="false">IF($K6899="","",IF($L6899&lt;&gt;"",$L6899,VLOOKUP($C6899,薬効分類マスタ!$A$2:$F$180,6,FALSE())))</f>
        <v/>
      </c>
      <c r="N6899" s="0" t="str">
        <f aca="false">ASC(G6899)</f>
        <v>乳糖水和物(小堺)</v>
      </c>
      <c r="O6899" s="0" t="str">
        <f aca="false">ASC(E6899)</f>
        <v>乳糖水和物</v>
      </c>
      <c r="P6899" s="16" t="n">
        <f aca="false">N(P6898)+IF($C6899=検索!$B$49,1,0)</f>
        <v>0</v>
      </c>
    </row>
    <row r="6900" customFormat="false" ht="15" hidden="false" customHeight="false" outlineLevel="0" collapsed="false">
      <c r="A6900" s="16" t="s">
        <v>221</v>
      </c>
      <c r="B6900" s="0" t="s">
        <v>15840</v>
      </c>
      <c r="C6900" s="0" t="n">
        <v>711</v>
      </c>
      <c r="D6900" s="0" t="str">
        <f aca="false">IFERROR(VLOOKUP($C6900,薬効分類マスタ!$A$2:$B$180,2,FALSE()),"未登録")</f>
        <v>賦形剤</v>
      </c>
      <c r="E6900" s="16" t="s">
        <v>15837</v>
      </c>
      <c r="F6900" s="16" t="s">
        <v>476</v>
      </c>
      <c r="G6900" s="16" t="s">
        <v>15841</v>
      </c>
      <c r="H6900" s="16" t="s">
        <v>6908</v>
      </c>
      <c r="I6900" s="0" t="n">
        <v>24.6</v>
      </c>
      <c r="K6900" s="0" t="str">
        <f aca="false">IFERROR(IF(VLOOKUP($C6900,薬効分類マスタ!$A$2:$E$180,5,FALSE())=0,"",VLOOKUP($C6900,薬効分類マスタ!$A$2:$E$180,5,FALSE())),"")</f>
        <v/>
      </c>
      <c r="L6900" s="17"/>
      <c r="M6900" s="0" t="str">
        <f aca="false">IF($K6900="","",IF($L6900&lt;&gt;"",$L6900,VLOOKUP($C6900,薬効分類マスタ!$A$2:$F$180,6,FALSE())))</f>
        <v/>
      </c>
      <c r="N6900" s="0" t="str">
        <f aca="false">ASC(G6900)</f>
        <v>乳糖(日興製薬)</v>
      </c>
      <c r="O6900" s="0" t="str">
        <f aca="false">ASC(E6900)</f>
        <v>乳糖水和物</v>
      </c>
      <c r="P6900" s="16" t="n">
        <f aca="false">N(P6899)+IF($C6900=検索!$B$49,1,0)</f>
        <v>0</v>
      </c>
    </row>
    <row r="6901" customFormat="false" ht="15" hidden="false" customHeight="false" outlineLevel="0" collapsed="false">
      <c r="A6901" s="16" t="s">
        <v>221</v>
      </c>
      <c r="B6901" s="0" t="s">
        <v>15842</v>
      </c>
      <c r="C6901" s="0" t="n">
        <v>711</v>
      </c>
      <c r="D6901" s="0" t="str">
        <f aca="false">IFERROR(VLOOKUP($C6901,薬効分類マスタ!$A$2:$B$180,2,FALSE()),"未登録")</f>
        <v>賦形剤</v>
      </c>
      <c r="E6901" s="16" t="s">
        <v>15837</v>
      </c>
      <c r="F6901" s="16" t="s">
        <v>476</v>
      </c>
      <c r="G6901" s="16" t="s">
        <v>15843</v>
      </c>
      <c r="H6901" s="16" t="s">
        <v>1100</v>
      </c>
      <c r="I6901" s="0" t="n">
        <v>19.5</v>
      </c>
      <c r="K6901" s="0" t="str">
        <f aca="false">IFERROR(IF(VLOOKUP($C6901,薬効分類マスタ!$A$2:$E$180,5,FALSE())=0,"",VLOOKUP($C6901,薬効分類マスタ!$A$2:$E$180,5,FALSE())),"")</f>
        <v/>
      </c>
      <c r="L6901" s="17"/>
      <c r="M6901" s="0" t="str">
        <f aca="false">IF($K6901="","",IF($L6901&lt;&gt;"",$L6901,VLOOKUP($C6901,薬効分類マスタ!$A$2:$F$180,6,FALSE())))</f>
        <v/>
      </c>
      <c r="N6901" s="0" t="str">
        <f aca="false">ASC(G6901)</f>
        <v>乳糖(山善)</v>
      </c>
      <c r="O6901" s="0" t="str">
        <f aca="false">ASC(E6901)</f>
        <v>乳糖水和物</v>
      </c>
      <c r="P6901" s="16" t="n">
        <f aca="false">N(P6900)+IF($C6901=検索!$B$49,1,0)</f>
        <v>0</v>
      </c>
    </row>
    <row r="6902" customFormat="false" ht="15" hidden="false" customHeight="false" outlineLevel="0" collapsed="false">
      <c r="A6902" s="16" t="s">
        <v>221</v>
      </c>
      <c r="B6902" s="0" t="s">
        <v>15844</v>
      </c>
      <c r="C6902" s="0" t="n">
        <v>711</v>
      </c>
      <c r="D6902" s="0" t="str">
        <f aca="false">IFERROR(VLOOKUP($C6902,薬効分類マスタ!$A$2:$B$180,2,FALSE()),"未登録")</f>
        <v>賦形剤</v>
      </c>
      <c r="E6902" s="16" t="s">
        <v>15837</v>
      </c>
      <c r="F6902" s="16" t="s">
        <v>476</v>
      </c>
      <c r="G6902" s="16" t="s">
        <v>15845</v>
      </c>
      <c r="H6902" s="16" t="s">
        <v>301</v>
      </c>
      <c r="I6902" s="0" t="n">
        <v>19.4</v>
      </c>
      <c r="K6902" s="0" t="str">
        <f aca="false">IFERROR(IF(VLOOKUP($C6902,薬効分類マスタ!$A$2:$E$180,5,FALSE())=0,"",VLOOKUP($C6902,薬効分類マスタ!$A$2:$E$180,5,FALSE())),"")</f>
        <v/>
      </c>
      <c r="L6902" s="17"/>
      <c r="M6902" s="0" t="str">
        <f aca="false">IF($K6902="","",IF($L6902&lt;&gt;"",$L6902,VLOOKUP($C6902,薬効分類マスタ!$A$2:$F$180,6,FALSE())))</f>
        <v/>
      </c>
      <c r="N6902" s="0" t="str">
        <f aca="false">ASC(G6902)</f>
        <v>乳糖水和物原末｢ﾏﾙｲｼ｣</v>
      </c>
      <c r="O6902" s="0" t="str">
        <f aca="false">ASC(E6902)</f>
        <v>乳糖水和物</v>
      </c>
      <c r="P6902" s="16" t="n">
        <f aca="false">N(P6901)+IF($C6902=検索!$B$49,1,0)</f>
        <v>0</v>
      </c>
    </row>
    <row r="6903" customFormat="false" ht="15" hidden="false" customHeight="false" outlineLevel="0" collapsed="false">
      <c r="A6903" s="16" t="s">
        <v>221</v>
      </c>
      <c r="B6903" s="0" t="s">
        <v>15846</v>
      </c>
      <c r="C6903" s="0" t="n">
        <v>711</v>
      </c>
      <c r="D6903" s="0" t="str">
        <f aca="false">IFERROR(VLOOKUP($C6903,薬効分類マスタ!$A$2:$B$180,2,FALSE()),"未登録")</f>
        <v>賦形剤</v>
      </c>
      <c r="E6903" s="16" t="s">
        <v>15837</v>
      </c>
      <c r="F6903" s="16" t="s">
        <v>476</v>
      </c>
      <c r="G6903" s="16" t="s">
        <v>15847</v>
      </c>
      <c r="H6903" s="16" t="s">
        <v>1103</v>
      </c>
      <c r="I6903" s="0" t="n">
        <v>24.6</v>
      </c>
      <c r="K6903" s="0" t="str">
        <f aca="false">IFERROR(IF(VLOOKUP($C6903,薬効分類マスタ!$A$2:$E$180,5,FALSE())=0,"",VLOOKUP($C6903,薬効分類マスタ!$A$2:$E$180,5,FALSE())),"")</f>
        <v/>
      </c>
      <c r="L6903" s="17"/>
      <c r="M6903" s="0" t="str">
        <f aca="false">IF($K6903="","",IF($L6903&lt;&gt;"",$L6903,VLOOKUP($C6903,薬効分類マスタ!$A$2:$F$180,6,FALSE())))</f>
        <v/>
      </c>
      <c r="N6903" s="0" t="str">
        <f aca="false">ASC(G6903)</f>
        <v>乳糖水和物｢ﾖｼﾀﾞ｣</v>
      </c>
      <c r="O6903" s="0" t="str">
        <f aca="false">ASC(E6903)</f>
        <v>乳糖水和物</v>
      </c>
      <c r="P6903" s="16" t="n">
        <f aca="false">N(P6902)+IF($C6903=検索!$B$49,1,0)</f>
        <v>0</v>
      </c>
    </row>
    <row r="6904" customFormat="false" ht="15" hidden="false" customHeight="false" outlineLevel="0" collapsed="false">
      <c r="A6904" s="16" t="s">
        <v>221</v>
      </c>
      <c r="B6904" s="0" t="s">
        <v>15848</v>
      </c>
      <c r="C6904" s="0" t="n">
        <v>711</v>
      </c>
      <c r="D6904" s="0" t="str">
        <f aca="false">IFERROR(VLOOKUP($C6904,薬効分類マスタ!$A$2:$B$180,2,FALSE()),"未登録")</f>
        <v>賦形剤</v>
      </c>
      <c r="E6904" s="16" t="s">
        <v>15837</v>
      </c>
      <c r="F6904" s="16" t="s">
        <v>476</v>
      </c>
      <c r="G6904" s="16" t="s">
        <v>15849</v>
      </c>
      <c r="H6904" s="16" t="s">
        <v>6754</v>
      </c>
      <c r="I6904" s="0" t="n">
        <v>24.6</v>
      </c>
      <c r="K6904" s="0" t="str">
        <f aca="false">IFERROR(IF(VLOOKUP($C6904,薬効分類マスタ!$A$2:$E$180,5,FALSE())=0,"",VLOOKUP($C6904,薬効分類マスタ!$A$2:$E$180,5,FALSE())),"")</f>
        <v/>
      </c>
      <c r="L6904" s="17"/>
      <c r="M6904" s="0" t="str">
        <f aca="false">IF($K6904="","",IF($L6904&lt;&gt;"",$L6904,VLOOKUP($C6904,薬効分類マスタ!$A$2:$F$180,6,FALSE())))</f>
        <v/>
      </c>
      <c r="N6904" s="0" t="str">
        <f aca="false">ASC(G6904)</f>
        <v>乳糖水和物｢ｼｵｴ｣</v>
      </c>
      <c r="O6904" s="0" t="str">
        <f aca="false">ASC(E6904)</f>
        <v>乳糖水和物</v>
      </c>
      <c r="P6904" s="16" t="n">
        <f aca="false">N(P6903)+IF($C6904=検索!$B$49,1,0)</f>
        <v>0</v>
      </c>
    </row>
    <row r="6905" customFormat="false" ht="15" hidden="false" customHeight="false" outlineLevel="0" collapsed="false">
      <c r="A6905" s="16" t="s">
        <v>221</v>
      </c>
      <c r="B6905" s="0" t="s">
        <v>15850</v>
      </c>
      <c r="C6905" s="0" t="n">
        <v>711</v>
      </c>
      <c r="D6905" s="0" t="str">
        <f aca="false">IFERROR(VLOOKUP($C6905,薬効分類マスタ!$A$2:$B$180,2,FALSE()),"未登録")</f>
        <v>賦形剤</v>
      </c>
      <c r="E6905" s="16" t="s">
        <v>15837</v>
      </c>
      <c r="F6905" s="16" t="s">
        <v>476</v>
      </c>
      <c r="G6905" s="16" t="s">
        <v>15851</v>
      </c>
      <c r="H6905" s="16" t="s">
        <v>950</v>
      </c>
      <c r="I6905" s="0" t="n">
        <v>14.8</v>
      </c>
      <c r="K6905" s="0" t="str">
        <f aca="false">IFERROR(IF(VLOOKUP($C6905,薬効分類マスタ!$A$2:$E$180,5,FALSE())=0,"",VLOOKUP($C6905,薬効分類マスタ!$A$2:$E$180,5,FALSE())),"")</f>
        <v/>
      </c>
      <c r="L6905" s="17"/>
      <c r="M6905" s="0" t="str">
        <f aca="false">IF($K6905="","",IF($L6905&lt;&gt;"",$L6905,VLOOKUP($C6905,薬効分類マスタ!$A$2:$F$180,6,FALSE())))</f>
        <v/>
      </c>
      <c r="N6905" s="0" t="str">
        <f aca="false">ASC(G6905)</f>
        <v>乳糖水和物｢ﾎｴｲ｣</v>
      </c>
      <c r="O6905" s="0" t="str">
        <f aca="false">ASC(E6905)</f>
        <v>乳糖水和物</v>
      </c>
      <c r="P6905" s="16" t="n">
        <f aca="false">N(P6904)+IF($C6905=検索!$B$49,1,0)</f>
        <v>0</v>
      </c>
    </row>
    <row r="6906" customFormat="false" ht="15" hidden="false" customHeight="false" outlineLevel="0" collapsed="false">
      <c r="A6906" s="16" t="s">
        <v>221</v>
      </c>
      <c r="B6906" s="0" t="s">
        <v>15852</v>
      </c>
      <c r="C6906" s="0" t="n">
        <v>711</v>
      </c>
      <c r="D6906" s="0" t="str">
        <f aca="false">IFERROR(VLOOKUP($C6906,薬効分類マスタ!$A$2:$B$180,2,FALSE()),"未登録")</f>
        <v>賦形剤</v>
      </c>
      <c r="E6906" s="16" t="s">
        <v>15853</v>
      </c>
      <c r="F6906" s="16" t="s">
        <v>476</v>
      </c>
      <c r="G6906" s="16" t="s">
        <v>15853</v>
      </c>
      <c r="I6906" s="0" t="n">
        <v>8</v>
      </c>
      <c r="K6906" s="0" t="str">
        <f aca="false">IFERROR(IF(VLOOKUP($C6906,薬効分類マスタ!$A$2:$E$180,5,FALSE())=0,"",VLOOKUP($C6906,薬効分類マスタ!$A$2:$E$180,5,FALSE())),"")</f>
        <v/>
      </c>
      <c r="L6906" s="17"/>
      <c r="M6906" s="0" t="str">
        <f aca="false">IF($K6906="","",IF($L6906&lt;&gt;"",$L6906,VLOOKUP($C6906,薬効分類マスタ!$A$2:$F$180,6,FALSE())))</f>
        <v/>
      </c>
      <c r="N6906" s="0" t="str">
        <f aca="false">ASC(G6906)</f>
        <v>ｺﾑｷﾞﾃﾞﾝﾌﾟﾝ</v>
      </c>
      <c r="O6906" s="0" t="str">
        <f aca="false">ASC(E6906)</f>
        <v>ｺﾑｷﾞﾃﾞﾝﾌﾟﾝ</v>
      </c>
      <c r="P6906" s="16" t="n">
        <f aca="false">N(P6905)+IF($C6906=検索!$B$49,1,0)</f>
        <v>0</v>
      </c>
    </row>
    <row r="6907" customFormat="false" ht="15" hidden="false" customHeight="false" outlineLevel="0" collapsed="false">
      <c r="A6907" s="16" t="s">
        <v>221</v>
      </c>
      <c r="B6907" s="0" t="s">
        <v>15854</v>
      </c>
      <c r="C6907" s="0" t="n">
        <v>711</v>
      </c>
      <c r="D6907" s="0" t="str">
        <f aca="false">IFERROR(VLOOKUP($C6907,薬効分類マスタ!$A$2:$B$180,2,FALSE()),"未登録")</f>
        <v>賦形剤</v>
      </c>
      <c r="E6907" s="16" t="s">
        <v>15855</v>
      </c>
      <c r="F6907" s="16" t="s">
        <v>476</v>
      </c>
      <c r="G6907" s="16" t="s">
        <v>15855</v>
      </c>
      <c r="I6907" s="0" t="n">
        <v>7.1</v>
      </c>
      <c r="K6907" s="0" t="str">
        <f aca="false">IFERROR(IF(VLOOKUP($C6907,薬効分類マスタ!$A$2:$E$180,5,FALSE())=0,"",VLOOKUP($C6907,薬効分類マスタ!$A$2:$E$180,5,FALSE())),"")</f>
        <v/>
      </c>
      <c r="L6907" s="17"/>
      <c r="M6907" s="0" t="str">
        <f aca="false">IF($K6907="","",IF($L6907&lt;&gt;"",$L6907,VLOOKUP($C6907,薬効分類マスタ!$A$2:$F$180,6,FALSE())))</f>
        <v/>
      </c>
      <c r="N6907" s="0" t="str">
        <f aca="false">ASC(G6907)</f>
        <v>ｺﾒﾃﾞﾝﾌﾟﾝ</v>
      </c>
      <c r="O6907" s="0" t="str">
        <f aca="false">ASC(E6907)</f>
        <v>ｺﾒﾃﾞﾝﾌﾟﾝ</v>
      </c>
      <c r="P6907" s="16" t="n">
        <f aca="false">N(P6906)+IF($C6907=検索!$B$49,1,0)</f>
        <v>0</v>
      </c>
    </row>
    <row r="6908" customFormat="false" ht="15" hidden="false" customHeight="false" outlineLevel="0" collapsed="false">
      <c r="A6908" s="16" t="s">
        <v>221</v>
      </c>
      <c r="B6908" s="0" t="s">
        <v>15856</v>
      </c>
      <c r="C6908" s="0" t="n">
        <v>711</v>
      </c>
      <c r="D6908" s="0" t="str">
        <f aca="false">IFERROR(VLOOKUP($C6908,薬効分類マスタ!$A$2:$B$180,2,FALSE()),"未登録")</f>
        <v>賦形剤</v>
      </c>
      <c r="E6908" s="16" t="s">
        <v>15857</v>
      </c>
      <c r="F6908" s="16" t="s">
        <v>476</v>
      </c>
      <c r="G6908" s="16" t="s">
        <v>15857</v>
      </c>
      <c r="I6908" s="0" t="n">
        <v>8</v>
      </c>
      <c r="K6908" s="0" t="str">
        <f aca="false">IFERROR(IF(VLOOKUP($C6908,薬効分類マスタ!$A$2:$E$180,5,FALSE())=0,"",VLOOKUP($C6908,薬効分類マスタ!$A$2:$E$180,5,FALSE())),"")</f>
        <v/>
      </c>
      <c r="L6908" s="17"/>
      <c r="M6908" s="0" t="str">
        <f aca="false">IF($K6908="","",IF($L6908&lt;&gt;"",$L6908,VLOOKUP($C6908,薬効分類マスタ!$A$2:$F$180,6,FALSE())))</f>
        <v/>
      </c>
      <c r="N6908" s="0" t="str">
        <f aca="false">ASC(G6908)</f>
        <v>ﾄｳﾓﾛｺｼﾃﾞﾝﾌﾟﾝ</v>
      </c>
      <c r="O6908" s="0" t="str">
        <f aca="false">ASC(E6908)</f>
        <v>ﾄｳﾓﾛｺｼﾃﾞﾝﾌﾟﾝ</v>
      </c>
      <c r="P6908" s="16" t="n">
        <f aca="false">N(P6907)+IF($C6908=検索!$B$49,1,0)</f>
        <v>0</v>
      </c>
    </row>
    <row r="6909" customFormat="false" ht="15" hidden="false" customHeight="false" outlineLevel="0" collapsed="false">
      <c r="A6909" s="16" t="s">
        <v>221</v>
      </c>
      <c r="B6909" s="0" t="s">
        <v>15858</v>
      </c>
      <c r="C6909" s="0" t="n">
        <v>711</v>
      </c>
      <c r="D6909" s="0" t="str">
        <f aca="false">IFERROR(VLOOKUP($C6909,薬効分類マスタ!$A$2:$B$180,2,FALSE()),"未登録")</f>
        <v>賦形剤</v>
      </c>
      <c r="E6909" s="16" t="s">
        <v>15857</v>
      </c>
      <c r="F6909" s="16" t="s">
        <v>476</v>
      </c>
      <c r="G6909" s="16" t="s">
        <v>15859</v>
      </c>
      <c r="H6909" s="16" t="s">
        <v>1103</v>
      </c>
      <c r="I6909" s="0" t="n">
        <v>8.4</v>
      </c>
      <c r="K6909" s="0" t="str">
        <f aca="false">IFERROR(IF(VLOOKUP($C6909,薬効分類マスタ!$A$2:$E$180,5,FALSE())=0,"",VLOOKUP($C6909,薬効分類マスタ!$A$2:$E$180,5,FALSE())),"")</f>
        <v/>
      </c>
      <c r="L6909" s="17"/>
      <c r="M6909" s="0" t="str">
        <f aca="false">IF($K6909="","",IF($L6909&lt;&gt;"",$L6909,VLOOKUP($C6909,薬効分類マスタ!$A$2:$F$180,6,FALSE())))</f>
        <v/>
      </c>
      <c r="N6909" s="0" t="str">
        <f aca="false">ASC(G6909)</f>
        <v>ﾄｳﾓﾛｺｼﾃﾞﾝﾌﾟﾝ｢ﾖｼﾀﾞ｣</v>
      </c>
      <c r="O6909" s="0" t="str">
        <f aca="false">ASC(E6909)</f>
        <v>ﾄｳﾓﾛｺｼﾃﾞﾝﾌﾟﾝ</v>
      </c>
      <c r="P6909" s="16" t="n">
        <f aca="false">N(P6908)+IF($C6909=検索!$B$49,1,0)</f>
        <v>0</v>
      </c>
    </row>
    <row r="6910" customFormat="false" ht="15" hidden="false" customHeight="false" outlineLevel="0" collapsed="false">
      <c r="A6910" s="16" t="s">
        <v>221</v>
      </c>
      <c r="B6910" s="0" t="s">
        <v>15860</v>
      </c>
      <c r="C6910" s="0" t="n">
        <v>711</v>
      </c>
      <c r="D6910" s="0" t="str">
        <f aca="false">IFERROR(VLOOKUP($C6910,薬効分類マスタ!$A$2:$B$180,2,FALSE()),"未登録")</f>
        <v>賦形剤</v>
      </c>
      <c r="E6910" s="16" t="s">
        <v>15861</v>
      </c>
      <c r="F6910" s="16" t="s">
        <v>476</v>
      </c>
      <c r="G6910" s="16" t="s">
        <v>15861</v>
      </c>
      <c r="I6910" s="0" t="n">
        <v>8</v>
      </c>
      <c r="K6910" s="0" t="str">
        <f aca="false">IFERROR(IF(VLOOKUP($C6910,薬効分類マスタ!$A$2:$E$180,5,FALSE())=0,"",VLOOKUP($C6910,薬効分類マスタ!$A$2:$E$180,5,FALSE())),"")</f>
        <v/>
      </c>
      <c r="L6910" s="17"/>
      <c r="M6910" s="0" t="str">
        <f aca="false">IF($K6910="","",IF($L6910&lt;&gt;"",$L6910,VLOOKUP($C6910,薬効分類マスタ!$A$2:$F$180,6,FALSE())))</f>
        <v/>
      </c>
      <c r="N6910" s="0" t="str">
        <f aca="false">ASC(G6910)</f>
        <v>ﾊﾞﾚｲｼｮﾃﾞﾝﾌﾟﾝ</v>
      </c>
      <c r="O6910" s="0" t="str">
        <f aca="false">ASC(E6910)</f>
        <v>ﾊﾞﾚｲｼｮﾃﾞﾝﾌﾟﾝ</v>
      </c>
      <c r="P6910" s="16" t="n">
        <f aca="false">N(P6909)+IF($C6910=検索!$B$49,1,0)</f>
        <v>0</v>
      </c>
    </row>
    <row r="6911" customFormat="false" ht="15" hidden="false" customHeight="false" outlineLevel="0" collapsed="false">
      <c r="A6911" s="16" t="s">
        <v>221</v>
      </c>
      <c r="B6911" s="0" t="s">
        <v>15862</v>
      </c>
      <c r="C6911" s="0" t="n">
        <v>711</v>
      </c>
      <c r="D6911" s="0" t="str">
        <f aca="false">IFERROR(VLOOKUP($C6911,薬効分類マスタ!$A$2:$B$180,2,FALSE()),"未登録")</f>
        <v>賦形剤</v>
      </c>
      <c r="E6911" s="16" t="s">
        <v>15861</v>
      </c>
      <c r="F6911" s="16" t="s">
        <v>476</v>
      </c>
      <c r="G6911" s="16" t="s">
        <v>15863</v>
      </c>
      <c r="H6911" s="16" t="s">
        <v>1103</v>
      </c>
      <c r="I6911" s="0" t="n">
        <v>9.1</v>
      </c>
      <c r="K6911" s="0" t="str">
        <f aca="false">IFERROR(IF(VLOOKUP($C6911,薬効分類マスタ!$A$2:$E$180,5,FALSE())=0,"",VLOOKUP($C6911,薬効分類マスタ!$A$2:$E$180,5,FALSE())),"")</f>
        <v/>
      </c>
      <c r="L6911" s="17"/>
      <c r="M6911" s="0" t="str">
        <f aca="false">IF($K6911="","",IF($L6911&lt;&gt;"",$L6911,VLOOKUP($C6911,薬効分類マスタ!$A$2:$F$180,6,FALSE())))</f>
        <v/>
      </c>
      <c r="N6911" s="0" t="str">
        <f aca="false">ASC(G6911)</f>
        <v>ﾊﾞﾚｲｼｮﾃﾞﾝﾌﾟﾝ｢ﾖｼﾀﾞ｣</v>
      </c>
      <c r="O6911" s="0" t="str">
        <f aca="false">ASC(E6911)</f>
        <v>ﾊﾞﾚｲｼｮﾃﾞﾝﾌﾟﾝ</v>
      </c>
      <c r="P6911" s="16" t="n">
        <f aca="false">N(P6910)+IF($C6911=検索!$B$49,1,0)</f>
        <v>0</v>
      </c>
    </row>
    <row r="6912" customFormat="false" ht="15" hidden="false" customHeight="false" outlineLevel="0" collapsed="false">
      <c r="A6912" s="16" t="s">
        <v>221</v>
      </c>
      <c r="B6912" s="0" t="s">
        <v>15864</v>
      </c>
      <c r="C6912" s="0" t="n">
        <v>711</v>
      </c>
      <c r="D6912" s="0" t="str">
        <f aca="false">IFERROR(VLOOKUP($C6912,薬効分類マスタ!$A$2:$B$180,2,FALSE()),"未登録")</f>
        <v>賦形剤</v>
      </c>
      <c r="E6912" s="16" t="s">
        <v>15865</v>
      </c>
      <c r="F6912" s="16" t="s">
        <v>476</v>
      </c>
      <c r="G6912" s="16" t="s">
        <v>15865</v>
      </c>
      <c r="I6912" s="0" t="n">
        <v>8</v>
      </c>
      <c r="K6912" s="0" t="str">
        <f aca="false">IFERROR(IF(VLOOKUP($C6912,薬効分類マスタ!$A$2:$E$180,5,FALSE())=0,"",VLOOKUP($C6912,薬効分類マスタ!$A$2:$E$180,5,FALSE())),"")</f>
        <v/>
      </c>
      <c r="L6912" s="17"/>
      <c r="M6912" s="0" t="str">
        <f aca="false">IF($K6912="","",IF($L6912&lt;&gt;"",$L6912,VLOOKUP($C6912,薬効分類マスタ!$A$2:$F$180,6,FALSE())))</f>
        <v/>
      </c>
      <c r="N6912" s="0" t="str">
        <f aca="false">ASC(G6912)</f>
        <v>亜硫酸水素ﾅﾄﾘｳﾑ</v>
      </c>
      <c r="O6912" s="0" t="str">
        <f aca="false">ASC(E6912)</f>
        <v>亜硫酸水素ﾅﾄﾘｳﾑ</v>
      </c>
      <c r="P6912" s="16" t="n">
        <f aca="false">N(P6911)+IF($C6912=検索!$B$49,1,0)</f>
        <v>0</v>
      </c>
    </row>
    <row r="6913" customFormat="false" ht="15" hidden="false" customHeight="false" outlineLevel="0" collapsed="false">
      <c r="A6913" s="16" t="s">
        <v>221</v>
      </c>
      <c r="B6913" s="0" t="s">
        <v>15866</v>
      </c>
      <c r="C6913" s="0" t="n">
        <v>711</v>
      </c>
      <c r="D6913" s="0" t="str">
        <f aca="false">IFERROR(VLOOKUP($C6913,薬効分類マスタ!$A$2:$B$180,2,FALSE()),"未登録")</f>
        <v>賦形剤</v>
      </c>
      <c r="E6913" s="16" t="s">
        <v>15867</v>
      </c>
      <c r="F6913" s="16" t="s">
        <v>15868</v>
      </c>
      <c r="G6913" s="16" t="s">
        <v>15867</v>
      </c>
      <c r="I6913" s="0" t="n">
        <v>15.8</v>
      </c>
      <c r="K6913" s="0" t="str">
        <f aca="false">IFERROR(IF(VLOOKUP($C6913,薬効分類マスタ!$A$2:$E$180,5,FALSE())=0,"",VLOOKUP($C6913,薬効分類マスタ!$A$2:$E$180,5,FALSE())),"")</f>
        <v/>
      </c>
      <c r="L6913" s="17"/>
      <c r="M6913" s="0" t="str">
        <f aca="false">IF($K6913="","",IF($L6913&lt;&gt;"",$L6913,VLOOKUP($C6913,薬効分類マスタ!$A$2:$F$180,6,FALSE())))</f>
        <v/>
      </c>
      <c r="N6913" s="0" t="str">
        <f aca="false">ASC(G6913)</f>
        <v>ｶﾌﾟｾﾙ</v>
      </c>
      <c r="O6913" s="0" t="str">
        <f aca="false">ASC(E6913)</f>
        <v>ｶﾌﾟｾﾙ</v>
      </c>
      <c r="P6913" s="16" t="n">
        <f aca="false">N(P6912)+IF($C6913=検索!$B$49,1,0)</f>
        <v>0</v>
      </c>
    </row>
    <row r="6914" customFormat="false" ht="15" hidden="false" customHeight="false" outlineLevel="0" collapsed="false">
      <c r="A6914" s="16" t="s">
        <v>221</v>
      </c>
      <c r="B6914" s="0" t="s">
        <v>15869</v>
      </c>
      <c r="C6914" s="0" t="n">
        <v>713</v>
      </c>
      <c r="D6914" s="0" t="str">
        <f aca="false">IFERROR(VLOOKUP($C6914,薬効分類マスタ!$A$2:$B$180,2,FALSE()),"未登録")</f>
        <v>溶解剤</v>
      </c>
      <c r="E6914" s="16" t="s">
        <v>15870</v>
      </c>
      <c r="F6914" s="16" t="s">
        <v>6657</v>
      </c>
      <c r="G6914" s="16" t="s">
        <v>15870</v>
      </c>
      <c r="I6914" s="0" t="n">
        <v>1</v>
      </c>
      <c r="K6914" s="0" t="str">
        <f aca="false">IFERROR(IF(VLOOKUP($C6914,薬効分類マスタ!$A$2:$E$180,5,FALSE())=0,"",VLOOKUP($C6914,薬効分類マスタ!$A$2:$E$180,5,FALSE())),"")</f>
        <v/>
      </c>
      <c r="L6914" s="17"/>
      <c r="M6914" s="0" t="str">
        <f aca="false">IF($K6914="","",IF($L6914&lt;&gt;"",$L6914,VLOOKUP($C6914,薬効分類マスタ!$A$2:$F$180,6,FALSE())))</f>
        <v/>
      </c>
      <c r="N6914" s="0" t="str">
        <f aca="false">ASC(G6914)</f>
        <v>精製水</v>
      </c>
      <c r="O6914" s="0" t="str">
        <f aca="false">ASC(E6914)</f>
        <v>精製水</v>
      </c>
      <c r="P6914" s="16" t="n">
        <f aca="false">N(P6913)+IF($C6914=検索!$B$49,1,0)</f>
        <v>0</v>
      </c>
    </row>
    <row r="6915" customFormat="false" ht="15" hidden="false" customHeight="false" outlineLevel="0" collapsed="false">
      <c r="A6915" s="16" t="s">
        <v>221</v>
      </c>
      <c r="B6915" s="0" t="s">
        <v>15871</v>
      </c>
      <c r="C6915" s="0" t="n">
        <v>713</v>
      </c>
      <c r="D6915" s="0" t="str">
        <f aca="false">IFERROR(VLOOKUP($C6915,薬効分類マスタ!$A$2:$B$180,2,FALSE()),"未登録")</f>
        <v>溶解剤</v>
      </c>
      <c r="E6915" s="16" t="s">
        <v>15870</v>
      </c>
      <c r="F6915" s="16" t="s">
        <v>6657</v>
      </c>
      <c r="G6915" s="16" t="s">
        <v>15872</v>
      </c>
      <c r="H6915" s="16" t="s">
        <v>15873</v>
      </c>
      <c r="I6915" s="0" t="n">
        <v>1.4</v>
      </c>
      <c r="K6915" s="0" t="str">
        <f aca="false">IFERROR(IF(VLOOKUP($C6915,薬効分類マスタ!$A$2:$E$180,5,FALSE())=0,"",VLOOKUP($C6915,薬効分類マスタ!$A$2:$E$180,5,FALSE())),"")</f>
        <v/>
      </c>
      <c r="L6915" s="17"/>
      <c r="M6915" s="0" t="str">
        <f aca="false">IF($K6915="","",IF($L6915&lt;&gt;"",$L6915,VLOOKUP($C6915,薬効分類マスタ!$A$2:$F$180,6,FALSE())))</f>
        <v/>
      </c>
      <c r="N6915" s="0" t="str">
        <f aca="false">ASC(G6915)</f>
        <v>精製水(共栄)</v>
      </c>
      <c r="O6915" s="0" t="str">
        <f aca="false">ASC(E6915)</f>
        <v>精製水</v>
      </c>
      <c r="P6915" s="16" t="n">
        <f aca="false">N(P6914)+IF($C6915=検索!$B$49,1,0)</f>
        <v>0</v>
      </c>
    </row>
    <row r="6916" customFormat="false" ht="15" hidden="false" customHeight="false" outlineLevel="0" collapsed="false">
      <c r="A6916" s="16" t="s">
        <v>221</v>
      </c>
      <c r="B6916" s="0" t="s">
        <v>15874</v>
      </c>
      <c r="C6916" s="0" t="n">
        <v>713</v>
      </c>
      <c r="D6916" s="0" t="str">
        <f aca="false">IFERROR(VLOOKUP($C6916,薬効分類マスタ!$A$2:$B$180,2,FALSE()),"未登録")</f>
        <v>溶解剤</v>
      </c>
      <c r="E6916" s="16" t="s">
        <v>15870</v>
      </c>
      <c r="F6916" s="16" t="s">
        <v>6657</v>
      </c>
      <c r="G6916" s="16" t="s">
        <v>15875</v>
      </c>
      <c r="H6916" s="16" t="s">
        <v>1080</v>
      </c>
      <c r="I6916" s="0" t="n">
        <v>2.4</v>
      </c>
      <c r="K6916" s="0" t="str">
        <f aca="false">IFERROR(IF(VLOOKUP($C6916,薬効分類マスタ!$A$2:$E$180,5,FALSE())=0,"",VLOOKUP($C6916,薬効分類マスタ!$A$2:$E$180,5,FALSE())),"")</f>
        <v/>
      </c>
      <c r="L6916" s="17"/>
      <c r="M6916" s="0" t="str">
        <f aca="false">IF($K6916="","",IF($L6916&lt;&gt;"",$L6916,VLOOKUP($C6916,薬効分類マスタ!$A$2:$F$180,6,FALSE())))</f>
        <v/>
      </c>
      <c r="N6916" s="0" t="str">
        <f aca="false">ASC(G6916)</f>
        <v>精製水｢ｹﾝｴｰ｣</v>
      </c>
      <c r="O6916" s="0" t="str">
        <f aca="false">ASC(E6916)</f>
        <v>精製水</v>
      </c>
      <c r="P6916" s="16" t="n">
        <f aca="false">N(P6915)+IF($C6916=検索!$B$49,1,0)</f>
        <v>0</v>
      </c>
    </row>
    <row r="6917" customFormat="false" ht="15" hidden="false" customHeight="false" outlineLevel="0" collapsed="false">
      <c r="A6917" s="16" t="s">
        <v>221</v>
      </c>
      <c r="B6917" s="0" t="s">
        <v>15876</v>
      </c>
      <c r="C6917" s="0" t="n">
        <v>713</v>
      </c>
      <c r="D6917" s="0" t="str">
        <f aca="false">IFERROR(VLOOKUP($C6917,薬効分類マスタ!$A$2:$B$180,2,FALSE()),"未登録")</f>
        <v>溶解剤</v>
      </c>
      <c r="E6917" s="16" t="s">
        <v>15870</v>
      </c>
      <c r="F6917" s="16" t="s">
        <v>6657</v>
      </c>
      <c r="G6917" s="16" t="s">
        <v>15877</v>
      </c>
      <c r="H6917" s="16" t="s">
        <v>7004</v>
      </c>
      <c r="I6917" s="0" t="n">
        <v>2.5</v>
      </c>
      <c r="K6917" s="0" t="str">
        <f aca="false">IFERROR(IF(VLOOKUP($C6917,薬効分類マスタ!$A$2:$E$180,5,FALSE())=0,"",VLOOKUP($C6917,薬効分類マスタ!$A$2:$E$180,5,FALSE())),"")</f>
        <v/>
      </c>
      <c r="L6917" s="17"/>
      <c r="M6917" s="0" t="str">
        <f aca="false">IF($K6917="","",IF($L6917&lt;&gt;"",$L6917,VLOOKUP($C6917,薬効分類マスタ!$A$2:$F$180,6,FALSE())))</f>
        <v/>
      </c>
      <c r="N6917" s="0" t="str">
        <f aca="false">ASC(G6917)</f>
        <v>精製水(小堺)</v>
      </c>
      <c r="O6917" s="0" t="str">
        <f aca="false">ASC(E6917)</f>
        <v>精製水</v>
      </c>
      <c r="P6917" s="16" t="n">
        <f aca="false">N(P6916)+IF($C6917=検索!$B$49,1,0)</f>
        <v>0</v>
      </c>
    </row>
    <row r="6918" customFormat="false" ht="15" hidden="false" customHeight="false" outlineLevel="0" collapsed="false">
      <c r="A6918" s="16" t="s">
        <v>221</v>
      </c>
      <c r="B6918" s="0" t="s">
        <v>15878</v>
      </c>
      <c r="C6918" s="0" t="n">
        <v>713</v>
      </c>
      <c r="D6918" s="0" t="str">
        <f aca="false">IFERROR(VLOOKUP($C6918,薬効分類マスタ!$A$2:$B$180,2,FALSE()),"未登録")</f>
        <v>溶解剤</v>
      </c>
      <c r="E6918" s="16" t="s">
        <v>15870</v>
      </c>
      <c r="F6918" s="16" t="s">
        <v>6657</v>
      </c>
      <c r="G6918" s="16" t="s">
        <v>15879</v>
      </c>
      <c r="H6918" s="16" t="s">
        <v>6754</v>
      </c>
      <c r="I6918" s="0" t="n">
        <v>2.5</v>
      </c>
      <c r="K6918" s="0" t="str">
        <f aca="false">IFERROR(IF(VLOOKUP($C6918,薬効分類マスタ!$A$2:$E$180,5,FALSE())=0,"",VLOOKUP($C6918,薬効分類マスタ!$A$2:$E$180,5,FALSE())),"")</f>
        <v/>
      </c>
      <c r="L6918" s="17"/>
      <c r="M6918" s="0" t="str">
        <f aca="false">IF($K6918="","",IF($L6918&lt;&gt;"",$L6918,VLOOKUP($C6918,薬効分類マスタ!$A$2:$F$180,6,FALSE())))</f>
        <v/>
      </c>
      <c r="N6918" s="0" t="str">
        <f aca="false">ASC(G6918)</f>
        <v>精製水(ｼｵｴ)</v>
      </c>
      <c r="O6918" s="0" t="str">
        <f aca="false">ASC(E6918)</f>
        <v>精製水</v>
      </c>
      <c r="P6918" s="16" t="n">
        <f aca="false">N(P6917)+IF($C6918=検索!$B$49,1,0)</f>
        <v>0</v>
      </c>
    </row>
    <row r="6919" customFormat="false" ht="15" hidden="false" customHeight="false" outlineLevel="0" collapsed="false">
      <c r="A6919" s="16" t="s">
        <v>221</v>
      </c>
      <c r="B6919" s="0" t="s">
        <v>15880</v>
      </c>
      <c r="C6919" s="0" t="n">
        <v>713</v>
      </c>
      <c r="D6919" s="0" t="str">
        <f aca="false">IFERROR(VLOOKUP($C6919,薬効分類マスタ!$A$2:$B$180,2,FALSE()),"未登録")</f>
        <v>溶解剤</v>
      </c>
      <c r="E6919" s="16" t="s">
        <v>15870</v>
      </c>
      <c r="F6919" s="16" t="s">
        <v>6657</v>
      </c>
      <c r="G6919" s="16" t="s">
        <v>15881</v>
      </c>
      <c r="H6919" s="16" t="s">
        <v>15882</v>
      </c>
      <c r="I6919" s="0" t="n">
        <v>2.5</v>
      </c>
      <c r="K6919" s="0" t="str">
        <f aca="false">IFERROR(IF(VLOOKUP($C6919,薬効分類マスタ!$A$2:$E$180,5,FALSE())=0,"",VLOOKUP($C6919,薬効分類マスタ!$A$2:$E$180,5,FALSE())),"")</f>
        <v/>
      </c>
      <c r="L6919" s="17"/>
      <c r="M6919" s="0" t="str">
        <f aca="false">IF($K6919="","",IF($L6919&lt;&gt;"",$L6919,VLOOKUP($C6919,薬効分類マスタ!$A$2:$F$180,6,FALSE())))</f>
        <v/>
      </c>
      <c r="N6919" s="0" t="str">
        <f aca="false">ASC(G6919)</f>
        <v>精製水(昭和)</v>
      </c>
      <c r="O6919" s="0" t="str">
        <f aca="false">ASC(E6919)</f>
        <v>精製水</v>
      </c>
      <c r="P6919" s="16" t="n">
        <f aca="false">N(P6918)+IF($C6919=検索!$B$49,1,0)</f>
        <v>0</v>
      </c>
    </row>
    <row r="6920" customFormat="false" ht="15" hidden="false" customHeight="false" outlineLevel="0" collapsed="false">
      <c r="A6920" s="16" t="s">
        <v>221</v>
      </c>
      <c r="B6920" s="0" t="s">
        <v>15883</v>
      </c>
      <c r="C6920" s="0" t="n">
        <v>713</v>
      </c>
      <c r="D6920" s="0" t="str">
        <f aca="false">IFERROR(VLOOKUP($C6920,薬効分類マスタ!$A$2:$B$180,2,FALSE()),"未登録")</f>
        <v>溶解剤</v>
      </c>
      <c r="E6920" s="16" t="s">
        <v>15870</v>
      </c>
      <c r="F6920" s="16" t="s">
        <v>6657</v>
      </c>
      <c r="G6920" s="16" t="s">
        <v>15884</v>
      </c>
      <c r="H6920" s="16" t="s">
        <v>15885</v>
      </c>
      <c r="I6920" s="0" t="n">
        <v>2.4</v>
      </c>
      <c r="K6920" s="0" t="str">
        <f aca="false">IFERROR(IF(VLOOKUP($C6920,薬効分類マスタ!$A$2:$E$180,5,FALSE())=0,"",VLOOKUP($C6920,薬効分類マスタ!$A$2:$E$180,5,FALSE())),"")</f>
        <v/>
      </c>
      <c r="L6920" s="17"/>
      <c r="M6920" s="0" t="str">
        <f aca="false">IF($K6920="","",IF($L6920&lt;&gt;"",$L6920,VLOOKUP($C6920,薬効分類マスタ!$A$2:$F$180,6,FALSE())))</f>
        <v/>
      </c>
      <c r="N6920" s="0" t="str">
        <f aca="false">ASC(G6920)</f>
        <v>精製水(高杉)</v>
      </c>
      <c r="O6920" s="0" t="str">
        <f aca="false">ASC(E6920)</f>
        <v>精製水</v>
      </c>
      <c r="P6920" s="16" t="n">
        <f aca="false">N(P6919)+IF($C6920=検索!$B$49,1,0)</f>
        <v>0</v>
      </c>
    </row>
    <row r="6921" customFormat="false" ht="15" hidden="false" customHeight="false" outlineLevel="0" collapsed="false">
      <c r="A6921" s="16" t="s">
        <v>221</v>
      </c>
      <c r="B6921" s="0" t="s">
        <v>15886</v>
      </c>
      <c r="C6921" s="0" t="n">
        <v>713</v>
      </c>
      <c r="D6921" s="0" t="str">
        <f aca="false">IFERROR(VLOOKUP($C6921,薬効分類マスタ!$A$2:$B$180,2,FALSE()),"未登録")</f>
        <v>溶解剤</v>
      </c>
      <c r="E6921" s="16" t="s">
        <v>15870</v>
      </c>
      <c r="F6921" s="16" t="s">
        <v>6657</v>
      </c>
      <c r="G6921" s="16" t="s">
        <v>15887</v>
      </c>
      <c r="H6921" s="16" t="s">
        <v>7527</v>
      </c>
      <c r="I6921" s="0" t="n">
        <v>2.4</v>
      </c>
      <c r="K6921" s="0" t="str">
        <f aca="false">IFERROR(IF(VLOOKUP($C6921,薬効分類マスタ!$A$2:$E$180,5,FALSE())=0,"",VLOOKUP($C6921,薬効分類マスタ!$A$2:$E$180,5,FALSE())),"")</f>
        <v/>
      </c>
      <c r="L6921" s="17"/>
      <c r="M6921" s="0" t="str">
        <f aca="false">IF($K6921="","",IF($L6921&lt;&gt;"",$L6921,VLOOKUP($C6921,薬効分類マスタ!$A$2:$F$180,6,FALSE())))</f>
        <v/>
      </c>
      <c r="N6921" s="0" t="str">
        <f aca="false">ASC(G6921)</f>
        <v>精製水(大成)</v>
      </c>
      <c r="O6921" s="0" t="str">
        <f aca="false">ASC(E6921)</f>
        <v>精製水</v>
      </c>
      <c r="P6921" s="16" t="n">
        <f aca="false">N(P6920)+IF($C6921=検索!$B$49,1,0)</f>
        <v>0</v>
      </c>
    </row>
    <row r="6922" customFormat="false" ht="15" hidden="false" customHeight="false" outlineLevel="0" collapsed="false">
      <c r="A6922" s="16" t="s">
        <v>221</v>
      </c>
      <c r="B6922" s="0" t="s">
        <v>15888</v>
      </c>
      <c r="C6922" s="0" t="n">
        <v>713</v>
      </c>
      <c r="D6922" s="0" t="str">
        <f aca="false">IFERROR(VLOOKUP($C6922,薬効分類マスタ!$A$2:$B$180,2,FALSE()),"未登録")</f>
        <v>溶解剤</v>
      </c>
      <c r="E6922" s="16" t="s">
        <v>15870</v>
      </c>
      <c r="F6922" s="16" t="s">
        <v>6657</v>
      </c>
      <c r="G6922" s="16" t="s">
        <v>15889</v>
      </c>
      <c r="H6922" s="16" t="s">
        <v>15890</v>
      </c>
      <c r="I6922" s="0" t="n">
        <v>2.5</v>
      </c>
      <c r="K6922" s="0" t="str">
        <f aca="false">IFERROR(IF(VLOOKUP($C6922,薬効分類マスタ!$A$2:$E$180,5,FALSE())=0,"",VLOOKUP($C6922,薬効分類マスタ!$A$2:$E$180,5,FALSE())),"")</f>
        <v/>
      </c>
      <c r="L6922" s="17"/>
      <c r="M6922" s="0" t="str">
        <f aca="false">IF($K6922="","",IF($L6922&lt;&gt;"",$L6922,VLOOKUP($C6922,薬効分類マスタ!$A$2:$F$180,6,FALSE())))</f>
        <v/>
      </c>
      <c r="N6922" s="0" t="str">
        <f aca="false">ASC(G6922)</f>
        <v>精製水(東豊)</v>
      </c>
      <c r="O6922" s="0" t="str">
        <f aca="false">ASC(E6922)</f>
        <v>精製水</v>
      </c>
      <c r="P6922" s="16" t="n">
        <f aca="false">N(P6921)+IF($C6922=検索!$B$49,1,0)</f>
        <v>0</v>
      </c>
    </row>
    <row r="6923" customFormat="false" ht="15" hidden="false" customHeight="false" outlineLevel="0" collapsed="false">
      <c r="A6923" s="16" t="s">
        <v>221</v>
      </c>
      <c r="B6923" s="0" t="s">
        <v>15891</v>
      </c>
      <c r="C6923" s="0" t="n">
        <v>713</v>
      </c>
      <c r="D6923" s="0" t="str">
        <f aca="false">IFERROR(VLOOKUP($C6923,薬効分類マスタ!$A$2:$B$180,2,FALSE()),"未登録")</f>
        <v>溶解剤</v>
      </c>
      <c r="E6923" s="16" t="s">
        <v>15870</v>
      </c>
      <c r="F6923" s="16" t="s">
        <v>6657</v>
      </c>
      <c r="G6923" s="16" t="s">
        <v>15892</v>
      </c>
      <c r="H6923" s="16" t="s">
        <v>15893</v>
      </c>
      <c r="I6923" s="0" t="n">
        <v>2.5</v>
      </c>
      <c r="K6923" s="0" t="str">
        <f aca="false">IFERROR(IF(VLOOKUP($C6923,薬効分類マスタ!$A$2:$E$180,5,FALSE())=0,"",VLOOKUP($C6923,薬効分類マスタ!$A$2:$E$180,5,FALSE())),"")</f>
        <v/>
      </c>
      <c r="L6923" s="17"/>
      <c r="M6923" s="0" t="str">
        <f aca="false">IF($K6923="","",IF($L6923&lt;&gt;"",$L6923,VLOOKUP($C6923,薬効分類マスタ!$A$2:$F$180,6,FALSE())))</f>
        <v/>
      </c>
      <c r="N6923" s="0" t="str">
        <f aca="false">ASC(G6923)</f>
        <v>精製水(東海製薬)</v>
      </c>
      <c r="O6923" s="0" t="str">
        <f aca="false">ASC(E6923)</f>
        <v>精製水</v>
      </c>
      <c r="P6923" s="16" t="n">
        <f aca="false">N(P6922)+IF($C6923=検索!$B$49,1,0)</f>
        <v>0</v>
      </c>
    </row>
    <row r="6924" customFormat="false" ht="15" hidden="false" customHeight="false" outlineLevel="0" collapsed="false">
      <c r="A6924" s="16" t="s">
        <v>221</v>
      </c>
      <c r="B6924" s="0" t="s">
        <v>15894</v>
      </c>
      <c r="C6924" s="0" t="n">
        <v>713</v>
      </c>
      <c r="D6924" s="0" t="str">
        <f aca="false">IFERROR(VLOOKUP($C6924,薬効分類マスタ!$A$2:$B$180,2,FALSE()),"未登録")</f>
        <v>溶解剤</v>
      </c>
      <c r="E6924" s="16" t="s">
        <v>15870</v>
      </c>
      <c r="F6924" s="16" t="s">
        <v>6657</v>
      </c>
      <c r="G6924" s="16" t="s">
        <v>15895</v>
      </c>
      <c r="H6924" s="16" t="s">
        <v>6908</v>
      </c>
      <c r="I6924" s="0" t="n">
        <v>2.5</v>
      </c>
      <c r="K6924" s="0" t="str">
        <f aca="false">IFERROR(IF(VLOOKUP($C6924,薬効分類マスタ!$A$2:$E$180,5,FALSE())=0,"",VLOOKUP($C6924,薬効分類マスタ!$A$2:$E$180,5,FALSE())),"")</f>
        <v/>
      </c>
      <c r="L6924" s="17"/>
      <c r="M6924" s="0" t="str">
        <f aca="false">IF($K6924="","",IF($L6924&lt;&gt;"",$L6924,VLOOKUP($C6924,薬効分類マスタ!$A$2:$F$180,6,FALSE())))</f>
        <v/>
      </c>
      <c r="N6924" s="0" t="str">
        <f aca="false">ASC(G6924)</f>
        <v>精製水(日興製薬)</v>
      </c>
      <c r="O6924" s="0" t="str">
        <f aca="false">ASC(E6924)</f>
        <v>精製水</v>
      </c>
      <c r="P6924" s="16" t="n">
        <f aca="false">N(P6923)+IF($C6924=検索!$B$49,1,0)</f>
        <v>0</v>
      </c>
    </row>
    <row r="6925" customFormat="false" ht="15" hidden="false" customHeight="false" outlineLevel="0" collapsed="false">
      <c r="A6925" s="16" t="s">
        <v>221</v>
      </c>
      <c r="B6925" s="0" t="s">
        <v>15896</v>
      </c>
      <c r="C6925" s="0" t="n">
        <v>713</v>
      </c>
      <c r="D6925" s="0" t="str">
        <f aca="false">IFERROR(VLOOKUP($C6925,薬効分類マスタ!$A$2:$B$180,2,FALSE()),"未登録")</f>
        <v>溶解剤</v>
      </c>
      <c r="E6925" s="16" t="s">
        <v>15870</v>
      </c>
      <c r="F6925" s="16" t="s">
        <v>6657</v>
      </c>
      <c r="G6925" s="16" t="s">
        <v>15897</v>
      </c>
      <c r="H6925" s="16" t="s">
        <v>15898</v>
      </c>
      <c r="I6925" s="0" t="n">
        <v>1.6</v>
      </c>
      <c r="K6925" s="0" t="str">
        <f aca="false">IFERROR(IF(VLOOKUP($C6925,薬効分類マスタ!$A$2:$E$180,5,FALSE())=0,"",VLOOKUP($C6925,薬効分類マスタ!$A$2:$E$180,5,FALSE())),"")</f>
        <v/>
      </c>
      <c r="L6925" s="17"/>
      <c r="M6925" s="0" t="str">
        <f aca="false">IF($K6925="","",IF($L6925&lt;&gt;"",$L6925,VLOOKUP($C6925,薬効分類マスタ!$A$2:$F$180,6,FALSE())))</f>
        <v/>
      </c>
      <c r="N6925" s="0" t="str">
        <f aca="false">ASC(G6925)</f>
        <v>精製水(ｻﾝｹﾐﾌｧ)</v>
      </c>
      <c r="O6925" s="0" t="str">
        <f aca="false">ASC(E6925)</f>
        <v>精製水</v>
      </c>
      <c r="P6925" s="16" t="n">
        <f aca="false">N(P6924)+IF($C6925=検索!$B$49,1,0)</f>
        <v>0</v>
      </c>
    </row>
    <row r="6926" customFormat="false" ht="15" hidden="false" customHeight="false" outlineLevel="0" collapsed="false">
      <c r="A6926" s="16" t="s">
        <v>221</v>
      </c>
      <c r="B6926" s="0" t="s">
        <v>15899</v>
      </c>
      <c r="C6926" s="0" t="n">
        <v>713</v>
      </c>
      <c r="D6926" s="0" t="str">
        <f aca="false">IFERROR(VLOOKUP($C6926,薬効分類マスタ!$A$2:$B$180,2,FALSE()),"未登録")</f>
        <v>溶解剤</v>
      </c>
      <c r="E6926" s="16" t="s">
        <v>15870</v>
      </c>
      <c r="F6926" s="16" t="s">
        <v>6657</v>
      </c>
      <c r="G6926" s="16" t="s">
        <v>15900</v>
      </c>
      <c r="H6926" s="16" t="s">
        <v>1100</v>
      </c>
      <c r="I6926" s="0" t="n">
        <v>2.4</v>
      </c>
      <c r="K6926" s="0" t="str">
        <f aca="false">IFERROR(IF(VLOOKUP($C6926,薬効分類マスタ!$A$2:$E$180,5,FALSE())=0,"",VLOOKUP($C6926,薬効分類マスタ!$A$2:$E$180,5,FALSE())),"")</f>
        <v/>
      </c>
      <c r="L6926" s="17"/>
      <c r="M6926" s="0" t="str">
        <f aca="false">IF($K6926="","",IF($L6926&lt;&gt;"",$L6926,VLOOKUP($C6926,薬効分類マスタ!$A$2:$F$180,6,FALSE())))</f>
        <v/>
      </c>
      <c r="N6926" s="0" t="str">
        <f aca="false">ASC(G6926)</f>
        <v>精製水(山善)</v>
      </c>
      <c r="O6926" s="0" t="str">
        <f aca="false">ASC(E6926)</f>
        <v>精製水</v>
      </c>
      <c r="P6926" s="16" t="n">
        <f aca="false">N(P6925)+IF($C6926=検索!$B$49,1,0)</f>
        <v>0</v>
      </c>
    </row>
    <row r="6927" customFormat="false" ht="15" hidden="false" customHeight="false" outlineLevel="0" collapsed="false">
      <c r="A6927" s="16" t="s">
        <v>221</v>
      </c>
      <c r="B6927" s="0" t="s">
        <v>15901</v>
      </c>
      <c r="C6927" s="0" t="n">
        <v>713</v>
      </c>
      <c r="D6927" s="0" t="str">
        <f aca="false">IFERROR(VLOOKUP($C6927,薬効分類マスタ!$A$2:$B$180,2,FALSE()),"未登録")</f>
        <v>溶解剤</v>
      </c>
      <c r="E6927" s="16" t="s">
        <v>15870</v>
      </c>
      <c r="F6927" s="16" t="s">
        <v>6657</v>
      </c>
      <c r="G6927" s="16" t="s">
        <v>15902</v>
      </c>
      <c r="H6927" s="16" t="s">
        <v>1103</v>
      </c>
      <c r="I6927" s="0" t="n">
        <v>2.5</v>
      </c>
      <c r="K6927" s="0" t="str">
        <f aca="false">IFERROR(IF(VLOOKUP($C6927,薬効分類マスタ!$A$2:$E$180,5,FALSE())=0,"",VLOOKUP($C6927,薬効分類マスタ!$A$2:$E$180,5,FALSE())),"")</f>
        <v/>
      </c>
      <c r="L6927" s="17"/>
      <c r="M6927" s="0" t="str">
        <f aca="false">IF($K6927="","",IF($L6927&lt;&gt;"",$L6927,VLOOKUP($C6927,薬効分類マスタ!$A$2:$F$180,6,FALSE())))</f>
        <v/>
      </c>
      <c r="N6927" s="0" t="str">
        <f aca="false">ASC(G6927)</f>
        <v>精製水｢ﾖｼﾀﾞ｣</v>
      </c>
      <c r="O6927" s="0" t="str">
        <f aca="false">ASC(E6927)</f>
        <v>精製水</v>
      </c>
      <c r="P6927" s="16" t="n">
        <f aca="false">N(P6926)+IF($C6927=検索!$B$49,1,0)</f>
        <v>0</v>
      </c>
    </row>
    <row r="6928" customFormat="false" ht="15" hidden="false" customHeight="false" outlineLevel="0" collapsed="false">
      <c r="A6928" s="16" t="s">
        <v>221</v>
      </c>
      <c r="B6928" s="0" t="s">
        <v>15903</v>
      </c>
      <c r="C6928" s="0" t="n">
        <v>713</v>
      </c>
      <c r="D6928" s="0" t="str">
        <f aca="false">IFERROR(VLOOKUP($C6928,薬効分類マスタ!$A$2:$B$180,2,FALSE()),"未登録")</f>
        <v>溶解剤</v>
      </c>
      <c r="E6928" s="16" t="s">
        <v>15870</v>
      </c>
      <c r="F6928" s="16" t="s">
        <v>6657</v>
      </c>
      <c r="G6928" s="16" t="s">
        <v>15904</v>
      </c>
      <c r="H6928" s="16" t="s">
        <v>15905</v>
      </c>
      <c r="I6928" s="0" t="n">
        <v>2.5</v>
      </c>
      <c r="K6928" s="0" t="str">
        <f aca="false">IFERROR(IF(VLOOKUP($C6928,薬効分類マスタ!$A$2:$E$180,5,FALSE())=0,"",VLOOKUP($C6928,薬効分類マスタ!$A$2:$E$180,5,FALSE())),"")</f>
        <v/>
      </c>
      <c r="L6928" s="17"/>
      <c r="M6928" s="0" t="str">
        <f aca="false">IF($K6928="","",IF($L6928&lt;&gt;"",$L6928,VLOOKUP($C6928,薬効分類マスタ!$A$2:$F$180,6,FALSE())))</f>
        <v/>
      </c>
      <c r="N6928" s="0" t="str">
        <f aca="false">ASC(G6928)</f>
        <v>精製水｢NikP｣</v>
      </c>
      <c r="O6928" s="0" t="str">
        <f aca="false">ASC(E6928)</f>
        <v>精製水</v>
      </c>
      <c r="P6928" s="16" t="n">
        <f aca="false">N(P6927)+IF($C6928=検索!$B$49,1,0)</f>
        <v>0</v>
      </c>
    </row>
    <row r="6929" customFormat="false" ht="15" hidden="false" customHeight="false" outlineLevel="0" collapsed="false">
      <c r="A6929" s="16" t="s">
        <v>221</v>
      </c>
      <c r="B6929" s="0" t="s">
        <v>15906</v>
      </c>
      <c r="C6929" s="0" t="n">
        <v>713</v>
      </c>
      <c r="D6929" s="0" t="str">
        <f aca="false">IFERROR(VLOOKUP($C6929,薬効分類マスタ!$A$2:$B$180,2,FALSE()),"未登録")</f>
        <v>溶解剤</v>
      </c>
      <c r="E6929" s="16" t="s">
        <v>15870</v>
      </c>
      <c r="F6929" s="16" t="s">
        <v>6657</v>
      </c>
      <c r="G6929" s="16" t="s">
        <v>15907</v>
      </c>
      <c r="H6929" s="16" t="s">
        <v>15905</v>
      </c>
      <c r="I6929" s="0" t="n">
        <v>2.5</v>
      </c>
      <c r="K6929" s="0" t="str">
        <f aca="false">IFERROR(IF(VLOOKUP($C6929,薬効分類マスタ!$A$2:$E$180,5,FALSE())=0,"",VLOOKUP($C6929,薬効分類マスタ!$A$2:$E$180,5,FALSE())),"")</f>
        <v/>
      </c>
      <c r="L6929" s="17"/>
      <c r="M6929" s="0" t="str">
        <f aca="false">IF($K6929="","",IF($L6929&lt;&gt;"",$L6929,VLOOKUP($C6929,薬効分類マスタ!$A$2:$F$180,6,FALSE())))</f>
        <v/>
      </c>
      <c r="N6929" s="0" t="str">
        <f aca="false">ASC(G6929)</f>
        <v>精製水｢ﾔｸﾊﾝ｣</v>
      </c>
      <c r="O6929" s="0" t="str">
        <f aca="false">ASC(E6929)</f>
        <v>精製水</v>
      </c>
      <c r="P6929" s="16" t="n">
        <f aca="false">N(P6928)+IF($C6929=検索!$B$49,1,0)</f>
        <v>0</v>
      </c>
    </row>
    <row r="6930" customFormat="false" ht="15" hidden="false" customHeight="false" outlineLevel="0" collapsed="false">
      <c r="A6930" s="16" t="s">
        <v>221</v>
      </c>
      <c r="B6930" s="0" t="s">
        <v>15908</v>
      </c>
      <c r="C6930" s="0" t="n">
        <v>714</v>
      </c>
      <c r="D6930" s="0" t="str">
        <f aca="false">IFERROR(VLOOKUP($C6930,薬効分類マスタ!$A$2:$B$180,2,FALSE()),"未登録")</f>
        <v>矯味,矯臭,着色剤</v>
      </c>
      <c r="E6930" s="16" t="s">
        <v>15909</v>
      </c>
      <c r="F6930" s="16" t="s">
        <v>6657</v>
      </c>
      <c r="G6930" s="16" t="s">
        <v>15909</v>
      </c>
      <c r="I6930" s="0" t="n">
        <v>5.1</v>
      </c>
      <c r="K6930" s="0" t="str">
        <f aca="false">IFERROR(IF(VLOOKUP($C6930,薬効分類マスタ!$A$2:$E$180,5,FALSE())=0,"",VLOOKUP($C6930,薬効分類マスタ!$A$2:$E$180,5,FALSE())),"")</f>
        <v/>
      </c>
      <c r="L6930" s="17"/>
      <c r="M6930" s="0" t="str">
        <f aca="false">IF($K6930="","",IF($L6930&lt;&gt;"",$L6930,VLOOKUP($C6930,薬効分類マスタ!$A$2:$F$180,6,FALSE())))</f>
        <v/>
      </c>
      <c r="N6930" s="0" t="str">
        <f aca="false">ASC(G6930)</f>
        <v>単ｼﾛｯﾌﾟ</v>
      </c>
      <c r="O6930" s="0" t="str">
        <f aca="false">ASC(E6930)</f>
        <v>単ｼﾛｯﾌﾟ</v>
      </c>
      <c r="P6930" s="16" t="n">
        <f aca="false">N(P6929)+IF($C6930=検索!$B$49,1,0)</f>
        <v>0</v>
      </c>
    </row>
    <row r="6931" customFormat="false" ht="15" hidden="false" customHeight="false" outlineLevel="0" collapsed="false">
      <c r="A6931" s="16" t="s">
        <v>221</v>
      </c>
      <c r="B6931" s="0" t="s">
        <v>15910</v>
      </c>
      <c r="C6931" s="0" t="n">
        <v>714</v>
      </c>
      <c r="D6931" s="0" t="str">
        <f aca="false">IFERROR(VLOOKUP($C6931,薬効分類マスタ!$A$2:$B$180,2,FALSE()),"未登録")</f>
        <v>矯味,矯臭,着色剤</v>
      </c>
      <c r="E6931" s="16" t="s">
        <v>15909</v>
      </c>
      <c r="F6931" s="16" t="s">
        <v>6657</v>
      </c>
      <c r="G6931" s="16" t="s">
        <v>15911</v>
      </c>
      <c r="H6931" s="16" t="s">
        <v>6754</v>
      </c>
      <c r="I6931" s="0" t="n">
        <v>9.1</v>
      </c>
      <c r="K6931" s="0" t="str">
        <f aca="false">IFERROR(IF(VLOOKUP($C6931,薬効分類マスタ!$A$2:$E$180,5,FALSE())=0,"",VLOOKUP($C6931,薬効分類マスタ!$A$2:$E$180,5,FALSE())),"")</f>
        <v/>
      </c>
      <c r="L6931" s="17"/>
      <c r="M6931" s="0" t="str">
        <f aca="false">IF($K6931="","",IF($L6931&lt;&gt;"",$L6931,VLOOKUP($C6931,薬効分類マスタ!$A$2:$F$180,6,FALSE())))</f>
        <v/>
      </c>
      <c r="N6931" s="0" t="str">
        <f aca="false">ASC(G6931)</f>
        <v>単ｼﾛｯﾌﾟ(ｼｵｴ)</v>
      </c>
      <c r="O6931" s="0" t="str">
        <f aca="false">ASC(E6931)</f>
        <v>単ｼﾛｯﾌﾟ</v>
      </c>
      <c r="P6931" s="16" t="n">
        <f aca="false">N(P6930)+IF($C6931=検索!$B$49,1,0)</f>
        <v>0</v>
      </c>
    </row>
    <row r="6932" customFormat="false" ht="15" hidden="false" customHeight="false" outlineLevel="0" collapsed="false">
      <c r="A6932" s="16" t="s">
        <v>221</v>
      </c>
      <c r="B6932" s="0" t="s">
        <v>15912</v>
      </c>
      <c r="C6932" s="0" t="n">
        <v>714</v>
      </c>
      <c r="D6932" s="0" t="str">
        <f aca="false">IFERROR(VLOOKUP($C6932,薬効分類マスタ!$A$2:$B$180,2,FALSE()),"未登録")</f>
        <v>矯味,矯臭,着色剤</v>
      </c>
      <c r="E6932" s="16" t="s">
        <v>15909</v>
      </c>
      <c r="F6932" s="16" t="s">
        <v>6657</v>
      </c>
      <c r="G6932" s="16" t="s">
        <v>15913</v>
      </c>
      <c r="H6932" s="16" t="s">
        <v>6908</v>
      </c>
      <c r="I6932" s="0" t="n">
        <v>9.4</v>
      </c>
      <c r="K6932" s="0" t="str">
        <f aca="false">IFERROR(IF(VLOOKUP($C6932,薬効分類マスタ!$A$2:$E$180,5,FALSE())=0,"",VLOOKUP($C6932,薬効分類マスタ!$A$2:$E$180,5,FALSE())),"")</f>
        <v/>
      </c>
      <c r="L6932" s="17"/>
      <c r="M6932" s="0" t="str">
        <f aca="false">IF($K6932="","",IF($L6932&lt;&gt;"",$L6932,VLOOKUP($C6932,薬効分類マスタ!$A$2:$F$180,6,FALSE())))</f>
        <v/>
      </c>
      <c r="N6932" s="0" t="str">
        <f aca="false">ASC(G6932)</f>
        <v>単ｼﾛｯﾌﾟ(日興製薬)</v>
      </c>
      <c r="O6932" s="0" t="str">
        <f aca="false">ASC(E6932)</f>
        <v>単ｼﾛｯﾌﾟ</v>
      </c>
      <c r="P6932" s="16" t="n">
        <f aca="false">N(P6931)+IF($C6932=検索!$B$49,1,0)</f>
        <v>0</v>
      </c>
    </row>
    <row r="6933" customFormat="false" ht="15" hidden="false" customHeight="false" outlineLevel="0" collapsed="false">
      <c r="A6933" s="16" t="s">
        <v>221</v>
      </c>
      <c r="B6933" s="0" t="s">
        <v>15914</v>
      </c>
      <c r="C6933" s="0" t="n">
        <v>714</v>
      </c>
      <c r="D6933" s="0" t="str">
        <f aca="false">IFERROR(VLOOKUP($C6933,薬効分類マスタ!$A$2:$B$180,2,FALSE()),"未登録")</f>
        <v>矯味,矯臭,着色剤</v>
      </c>
      <c r="E6933" s="16" t="s">
        <v>15915</v>
      </c>
      <c r="F6933" s="16" t="s">
        <v>6645</v>
      </c>
      <c r="G6933" s="16" t="s">
        <v>15915</v>
      </c>
      <c r="I6933" s="0" t="n">
        <v>52.1</v>
      </c>
      <c r="K6933" s="0" t="str">
        <f aca="false">IFERROR(IF(VLOOKUP($C6933,薬効分類マスタ!$A$2:$E$180,5,FALSE())=0,"",VLOOKUP($C6933,薬効分類マスタ!$A$2:$E$180,5,FALSE())),"")</f>
        <v/>
      </c>
      <c r="L6933" s="17"/>
      <c r="M6933" s="0" t="str">
        <f aca="false">IF($K6933="","",IF($L6933&lt;&gt;"",$L6933,VLOOKUP($C6933,薬効分類マスタ!$A$2:$F$180,6,FALSE())))</f>
        <v/>
      </c>
      <c r="N6933" s="0" t="str">
        <f aca="false">ASC(G6933)</f>
        <v>ｳｲｷｮｳ油</v>
      </c>
      <c r="O6933" s="0" t="str">
        <f aca="false">ASC(E6933)</f>
        <v>ｳｲｷｮｳ油</v>
      </c>
      <c r="P6933" s="16" t="n">
        <f aca="false">N(P6932)+IF($C6933=検索!$B$49,1,0)</f>
        <v>0</v>
      </c>
    </row>
    <row r="6934" customFormat="false" ht="15" hidden="false" customHeight="false" outlineLevel="0" collapsed="false">
      <c r="A6934" s="16" t="s">
        <v>221</v>
      </c>
      <c r="B6934" s="0" t="s">
        <v>15916</v>
      </c>
      <c r="C6934" s="0" t="n">
        <v>714</v>
      </c>
      <c r="D6934" s="0" t="str">
        <f aca="false">IFERROR(VLOOKUP($C6934,薬効分類マスタ!$A$2:$B$180,2,FALSE()),"未登録")</f>
        <v>矯味,矯臭,着色剤</v>
      </c>
      <c r="E6934" s="16" t="s">
        <v>15917</v>
      </c>
      <c r="F6934" s="16" t="s">
        <v>224</v>
      </c>
      <c r="G6934" s="16" t="s">
        <v>15917</v>
      </c>
      <c r="I6934" s="0" t="n">
        <v>9.3</v>
      </c>
      <c r="K6934" s="0" t="str">
        <f aca="false">IFERROR(IF(VLOOKUP($C6934,薬効分類マスタ!$A$2:$E$180,5,FALSE())=0,"",VLOOKUP($C6934,薬効分類マスタ!$A$2:$E$180,5,FALSE())),"")</f>
        <v/>
      </c>
      <c r="L6934" s="17"/>
      <c r="M6934" s="0" t="str">
        <f aca="false">IF($K6934="","",IF($L6934&lt;&gt;"",$L6934,VLOOKUP($C6934,薬効分類マスタ!$A$2:$F$180,6,FALSE())))</f>
        <v/>
      </c>
      <c r="N6934" s="0" t="str">
        <f aca="false">ASC(G6934)</f>
        <v>ｶﾝｿﾞｳｴｷｽ</v>
      </c>
      <c r="O6934" s="0" t="str">
        <f aca="false">ASC(E6934)</f>
        <v>ｶﾝｿﾞｳｴｷｽ</v>
      </c>
      <c r="P6934" s="16" t="n">
        <f aca="false">N(P6933)+IF($C6934=検索!$B$49,1,0)</f>
        <v>0</v>
      </c>
    </row>
    <row r="6935" customFormat="false" ht="15" hidden="false" customHeight="false" outlineLevel="0" collapsed="false">
      <c r="A6935" s="16" t="s">
        <v>221</v>
      </c>
      <c r="B6935" s="0" t="s">
        <v>15918</v>
      </c>
      <c r="C6935" s="0" t="n">
        <v>714</v>
      </c>
      <c r="D6935" s="0" t="str">
        <f aca="false">IFERROR(VLOOKUP($C6935,薬効分類マスタ!$A$2:$B$180,2,FALSE()),"未登録")</f>
        <v>矯味,矯臭,着色剤</v>
      </c>
      <c r="E6935" s="16" t="s">
        <v>15919</v>
      </c>
      <c r="F6935" s="16" t="s">
        <v>224</v>
      </c>
      <c r="G6935" s="16" t="s">
        <v>15920</v>
      </c>
      <c r="H6935" s="16" t="s">
        <v>7471</v>
      </c>
      <c r="I6935" s="0" t="n">
        <v>6.9</v>
      </c>
      <c r="K6935" s="0" t="str">
        <f aca="false">IFERROR(IF(VLOOKUP($C6935,薬効分類マスタ!$A$2:$E$180,5,FALSE())=0,"",VLOOKUP($C6935,薬効分類マスタ!$A$2:$E$180,5,FALSE())),"")</f>
        <v/>
      </c>
      <c r="L6935" s="17"/>
      <c r="M6935" s="0" t="str">
        <f aca="false">IF($K6935="","",IF($L6935&lt;&gt;"",$L6935,VLOOKUP($C6935,薬効分類マスタ!$A$2:$F$180,6,FALSE())))</f>
        <v/>
      </c>
      <c r="N6935" s="0" t="str">
        <f aca="false">ASC(G6935)</f>
        <v>芳香散(鈴粉末)</v>
      </c>
      <c r="O6935" s="0" t="str">
        <f aca="false">ASC(E6935)</f>
        <v>ｹｲﾋ末･ｻﾝｼｮｳ末配合剤</v>
      </c>
      <c r="P6935" s="16" t="n">
        <f aca="false">N(P6934)+IF($C6935=検索!$B$49,1,0)</f>
        <v>0</v>
      </c>
    </row>
    <row r="6936" customFormat="false" ht="15" hidden="false" customHeight="false" outlineLevel="0" collapsed="false">
      <c r="A6936" s="16" t="s">
        <v>221</v>
      </c>
      <c r="B6936" s="0" t="s">
        <v>15921</v>
      </c>
      <c r="C6936" s="0" t="n">
        <v>714</v>
      </c>
      <c r="D6936" s="0" t="str">
        <f aca="false">IFERROR(VLOOKUP($C6936,薬効分類マスタ!$A$2:$B$180,2,FALSE()),"未登録")</f>
        <v>矯味,矯臭,着色剤</v>
      </c>
      <c r="E6936" s="16" t="s">
        <v>15922</v>
      </c>
      <c r="F6936" s="16" t="s">
        <v>224</v>
      </c>
      <c r="G6936" s="16" t="s">
        <v>15922</v>
      </c>
      <c r="I6936" s="0" t="n">
        <v>8</v>
      </c>
      <c r="K6936" s="0" t="str">
        <f aca="false">IFERROR(IF(VLOOKUP($C6936,薬効分類マスタ!$A$2:$E$180,5,FALSE())=0,"",VLOOKUP($C6936,薬効分類マスタ!$A$2:$E$180,5,FALSE())),"")</f>
        <v/>
      </c>
      <c r="L6936" s="17"/>
      <c r="M6936" s="0" t="str">
        <f aca="false">IF($K6936="","",IF($L6936&lt;&gt;"",$L6936,VLOOKUP($C6936,薬効分類マスタ!$A$2:$F$180,6,FALSE())))</f>
        <v/>
      </c>
      <c r="N6936" s="0" t="str">
        <f aca="false">ASC(G6936)</f>
        <v>ｻｯｶﾘﾝﾅﾄﾘｳﾑ水和物</v>
      </c>
      <c r="O6936" s="0" t="str">
        <f aca="false">ASC(E6936)</f>
        <v>ｻｯｶﾘﾝﾅﾄﾘｳﾑ水和物</v>
      </c>
      <c r="P6936" s="16" t="n">
        <f aca="false">N(P6935)+IF($C6936=検索!$B$49,1,0)</f>
        <v>0</v>
      </c>
    </row>
    <row r="6937" customFormat="false" ht="15" hidden="false" customHeight="false" outlineLevel="0" collapsed="false">
      <c r="A6937" s="16" t="s">
        <v>221</v>
      </c>
      <c r="B6937" s="0" t="s">
        <v>15923</v>
      </c>
      <c r="C6937" s="0" t="n">
        <v>714</v>
      </c>
      <c r="D6937" s="0" t="str">
        <f aca="false">IFERROR(VLOOKUP($C6937,薬効分類マスタ!$A$2:$B$180,2,FALSE()),"未登録")</f>
        <v>矯味,矯臭,着色剤</v>
      </c>
      <c r="E6937" s="16" t="s">
        <v>15924</v>
      </c>
      <c r="F6937" s="16" t="s">
        <v>476</v>
      </c>
      <c r="G6937" s="16" t="s">
        <v>15924</v>
      </c>
      <c r="I6937" s="0" t="n">
        <v>11.1</v>
      </c>
      <c r="K6937" s="0" t="str">
        <f aca="false">IFERROR(IF(VLOOKUP($C6937,薬効分類マスタ!$A$2:$E$180,5,FALSE())=0,"",VLOOKUP($C6937,薬効分類マスタ!$A$2:$E$180,5,FALSE())),"")</f>
        <v/>
      </c>
      <c r="L6937" s="17"/>
      <c r="M6937" s="0" t="str">
        <f aca="false">IF($K6937="","",IF($L6937&lt;&gt;"",$L6937,VLOOKUP($C6937,薬効分類マスタ!$A$2:$F$180,6,FALSE())))</f>
        <v/>
      </c>
      <c r="N6937" s="0" t="str">
        <f aca="false">ASC(G6937)</f>
        <v>白糖</v>
      </c>
      <c r="O6937" s="0" t="str">
        <f aca="false">ASC(E6937)</f>
        <v>白糖</v>
      </c>
      <c r="P6937" s="16" t="n">
        <f aca="false">N(P6936)+IF($C6937=検索!$B$49,1,0)</f>
        <v>0</v>
      </c>
    </row>
    <row r="6938" customFormat="false" ht="15" hidden="false" customHeight="false" outlineLevel="0" collapsed="false">
      <c r="A6938" s="16" t="s">
        <v>221</v>
      </c>
      <c r="B6938" s="0" t="s">
        <v>15925</v>
      </c>
      <c r="C6938" s="0" t="n">
        <v>714</v>
      </c>
      <c r="D6938" s="0" t="str">
        <f aca="false">IFERROR(VLOOKUP($C6938,薬効分類マスタ!$A$2:$B$180,2,FALSE()),"未登録")</f>
        <v>矯味,矯臭,着色剤</v>
      </c>
      <c r="E6938" s="16" t="s">
        <v>15926</v>
      </c>
      <c r="F6938" s="16" t="s">
        <v>476</v>
      </c>
      <c r="G6938" s="16" t="s">
        <v>15926</v>
      </c>
      <c r="I6938" s="0" t="n">
        <v>9.6</v>
      </c>
      <c r="K6938" s="0" t="str">
        <f aca="false">IFERROR(IF(VLOOKUP($C6938,薬効分類マスタ!$A$2:$E$180,5,FALSE())=0,"",VLOOKUP($C6938,薬効分類マスタ!$A$2:$E$180,5,FALSE())),"")</f>
        <v/>
      </c>
      <c r="L6938" s="17"/>
      <c r="M6938" s="0" t="str">
        <f aca="false">IF($K6938="","",IF($L6938&lt;&gt;"",$L6938,VLOOKUP($C6938,薬効分類マスタ!$A$2:$F$180,6,FALSE())))</f>
        <v/>
      </c>
      <c r="N6938" s="0" t="str">
        <f aca="false">ASC(G6938)</f>
        <v>ﾊﾁﾐﾂ</v>
      </c>
      <c r="O6938" s="0" t="str">
        <f aca="false">ASC(E6938)</f>
        <v>ﾊﾁﾐﾂ</v>
      </c>
      <c r="P6938" s="16" t="n">
        <f aca="false">N(P6937)+IF($C6938=検索!$B$49,1,0)</f>
        <v>0</v>
      </c>
    </row>
    <row r="6939" customFormat="false" ht="15" hidden="false" customHeight="false" outlineLevel="0" collapsed="false">
      <c r="A6939" s="16" t="s">
        <v>221</v>
      </c>
      <c r="B6939" s="0" t="s">
        <v>15927</v>
      </c>
      <c r="C6939" s="0" t="n">
        <v>714</v>
      </c>
      <c r="D6939" s="0" t="str">
        <f aca="false">IFERROR(VLOOKUP($C6939,薬効分類マスタ!$A$2:$B$180,2,FALSE()),"未登録")</f>
        <v>矯味,矯臭,着色剤</v>
      </c>
      <c r="E6939" s="16" t="s">
        <v>15928</v>
      </c>
      <c r="F6939" s="16" t="s">
        <v>224</v>
      </c>
      <c r="G6939" s="16" t="s">
        <v>15928</v>
      </c>
      <c r="I6939" s="0" t="n">
        <v>15.9</v>
      </c>
      <c r="K6939" s="0" t="str">
        <f aca="false">IFERROR(IF(VLOOKUP($C6939,薬効分類マスタ!$A$2:$E$180,5,FALSE())=0,"",VLOOKUP($C6939,薬効分類マスタ!$A$2:$E$180,5,FALSE())),"")</f>
        <v/>
      </c>
      <c r="L6939" s="17"/>
      <c r="M6939" s="0" t="str">
        <f aca="false">IF($K6939="","",IF($L6939&lt;&gt;"",$L6939,VLOOKUP($C6939,薬効分類マスタ!$A$2:$F$180,6,FALSE())))</f>
        <v/>
      </c>
      <c r="N6939" s="0" t="str">
        <f aca="false">ASC(G6939)</f>
        <v>l-ﾒﾝﾄｰﾙ</v>
      </c>
      <c r="O6939" s="0" t="str">
        <f aca="false">ASC(E6939)</f>
        <v>l-ﾒﾝﾄｰﾙ</v>
      </c>
      <c r="P6939" s="16" t="n">
        <f aca="false">N(P6938)+IF($C6939=検索!$B$49,1,0)</f>
        <v>0</v>
      </c>
    </row>
    <row r="6940" customFormat="false" ht="15" hidden="false" customHeight="false" outlineLevel="0" collapsed="false">
      <c r="A6940" s="16" t="s">
        <v>221</v>
      </c>
      <c r="B6940" s="0" t="s">
        <v>15929</v>
      </c>
      <c r="C6940" s="0" t="n">
        <v>714</v>
      </c>
      <c r="D6940" s="0" t="str">
        <f aca="false">IFERROR(VLOOKUP($C6940,薬効分類マスタ!$A$2:$B$180,2,FALSE()),"未登録")</f>
        <v>矯味,矯臭,着色剤</v>
      </c>
      <c r="E6940" s="16" t="s">
        <v>15928</v>
      </c>
      <c r="F6940" s="16" t="s">
        <v>224</v>
      </c>
      <c r="G6940" s="16" t="s">
        <v>15930</v>
      </c>
      <c r="H6940" s="16" t="s">
        <v>1080</v>
      </c>
      <c r="I6940" s="0" t="n">
        <v>19.5</v>
      </c>
      <c r="K6940" s="0" t="str">
        <f aca="false">IFERROR(IF(VLOOKUP($C6940,薬効分類マスタ!$A$2:$E$180,5,FALSE())=0,"",VLOOKUP($C6940,薬効分類マスタ!$A$2:$E$180,5,FALSE())),"")</f>
        <v/>
      </c>
      <c r="L6940" s="17"/>
      <c r="M6940" s="0" t="str">
        <f aca="false">IF($K6940="","",IF($L6940&lt;&gt;"",$L6940,VLOOKUP($C6940,薬効分類マスタ!$A$2:$F$180,6,FALSE())))</f>
        <v/>
      </c>
      <c r="N6940" s="0" t="str">
        <f aca="false">ASC(G6940)</f>
        <v>l-ﾒﾝﾄｰﾙ｢ｹﾝｴｰ｣</v>
      </c>
      <c r="O6940" s="0" t="str">
        <f aca="false">ASC(E6940)</f>
        <v>l-ﾒﾝﾄｰﾙ</v>
      </c>
      <c r="P6940" s="16" t="n">
        <f aca="false">N(P6939)+IF($C6940=検索!$B$49,1,0)</f>
        <v>0</v>
      </c>
    </row>
    <row r="6941" customFormat="false" ht="15" hidden="false" customHeight="false" outlineLevel="0" collapsed="false">
      <c r="A6941" s="16" t="s">
        <v>221</v>
      </c>
      <c r="B6941" s="0" t="s">
        <v>15931</v>
      </c>
      <c r="C6941" s="0" t="n">
        <v>714</v>
      </c>
      <c r="D6941" s="0" t="str">
        <f aca="false">IFERROR(VLOOKUP($C6941,薬効分類マスタ!$A$2:$B$180,2,FALSE()),"未登録")</f>
        <v>矯味,矯臭,着色剤</v>
      </c>
      <c r="E6941" s="16" t="s">
        <v>15928</v>
      </c>
      <c r="F6941" s="16" t="s">
        <v>224</v>
      </c>
      <c r="G6941" s="16" t="s">
        <v>15932</v>
      </c>
      <c r="H6941" s="16" t="s">
        <v>7004</v>
      </c>
      <c r="I6941" s="0" t="n">
        <v>20.4</v>
      </c>
      <c r="K6941" s="0" t="str">
        <f aca="false">IFERROR(IF(VLOOKUP($C6941,薬効分類マスタ!$A$2:$E$180,5,FALSE())=0,"",VLOOKUP($C6941,薬効分類マスタ!$A$2:$E$180,5,FALSE())),"")</f>
        <v/>
      </c>
      <c r="L6941" s="17"/>
      <c r="M6941" s="0" t="str">
        <f aca="false">IF($K6941="","",IF($L6941&lt;&gt;"",$L6941,VLOOKUP($C6941,薬効分類マスタ!$A$2:$F$180,6,FALSE())))</f>
        <v/>
      </c>
      <c r="N6941" s="0" t="str">
        <f aca="false">ASC(G6941)</f>
        <v>l-ﾒﾝﾄｰﾙ｢ｺｻﾞｶｲ･M｣</v>
      </c>
      <c r="O6941" s="0" t="str">
        <f aca="false">ASC(E6941)</f>
        <v>l-ﾒﾝﾄｰﾙ</v>
      </c>
      <c r="P6941" s="16" t="n">
        <f aca="false">N(P6940)+IF($C6941=検索!$B$49,1,0)</f>
        <v>0</v>
      </c>
    </row>
    <row r="6942" customFormat="false" ht="15" hidden="false" customHeight="false" outlineLevel="0" collapsed="false">
      <c r="A6942" s="16" t="s">
        <v>221</v>
      </c>
      <c r="B6942" s="0" t="s">
        <v>15933</v>
      </c>
      <c r="C6942" s="0" t="n">
        <v>714</v>
      </c>
      <c r="D6942" s="0" t="str">
        <f aca="false">IFERROR(VLOOKUP($C6942,薬効分類マスタ!$A$2:$B$180,2,FALSE()),"未登録")</f>
        <v>矯味,矯臭,着色剤</v>
      </c>
      <c r="E6942" s="16" t="s">
        <v>15934</v>
      </c>
      <c r="F6942" s="16" t="s">
        <v>6657</v>
      </c>
      <c r="G6942" s="16" t="s">
        <v>15934</v>
      </c>
      <c r="I6942" s="0" t="n">
        <v>10.9</v>
      </c>
      <c r="K6942" s="0" t="str">
        <f aca="false">IFERROR(IF(VLOOKUP($C6942,薬効分類マスタ!$A$2:$E$180,5,FALSE())=0,"",VLOOKUP($C6942,薬効分類マスタ!$A$2:$E$180,5,FALSE())),"")</f>
        <v/>
      </c>
      <c r="L6942" s="17"/>
      <c r="M6942" s="0" t="str">
        <f aca="false">IF($K6942="","",IF($L6942&lt;&gt;"",$L6942,VLOOKUP($C6942,薬効分類マスタ!$A$2:$F$180,6,FALSE())))</f>
        <v/>
      </c>
      <c r="N6942" s="0" t="str">
        <f aca="false">ASC(G6942)</f>
        <v>ﾊｯｶ水</v>
      </c>
      <c r="O6942" s="0" t="str">
        <f aca="false">ASC(E6942)</f>
        <v>ﾊｯｶ水</v>
      </c>
      <c r="P6942" s="16" t="n">
        <f aca="false">N(P6941)+IF($C6942=検索!$B$49,1,0)</f>
        <v>0</v>
      </c>
    </row>
    <row r="6943" customFormat="false" ht="15" hidden="false" customHeight="false" outlineLevel="0" collapsed="false">
      <c r="A6943" s="16" t="s">
        <v>221</v>
      </c>
      <c r="B6943" s="0" t="s">
        <v>15935</v>
      </c>
      <c r="C6943" s="0" t="n">
        <v>714</v>
      </c>
      <c r="D6943" s="0" t="str">
        <f aca="false">IFERROR(VLOOKUP($C6943,薬効分類マスタ!$A$2:$B$180,2,FALSE()),"未登録")</f>
        <v>矯味,矯臭,着色剤</v>
      </c>
      <c r="E6943" s="16" t="s">
        <v>15936</v>
      </c>
      <c r="F6943" s="16" t="s">
        <v>6645</v>
      </c>
      <c r="G6943" s="16" t="s">
        <v>15936</v>
      </c>
      <c r="I6943" s="0" t="n">
        <v>10.9</v>
      </c>
      <c r="K6943" s="0" t="str">
        <f aca="false">IFERROR(IF(VLOOKUP($C6943,薬効分類マスタ!$A$2:$E$180,5,FALSE())=0,"",VLOOKUP($C6943,薬効分類マスタ!$A$2:$E$180,5,FALSE())),"")</f>
        <v/>
      </c>
      <c r="L6943" s="17"/>
      <c r="M6943" s="0" t="str">
        <f aca="false">IF($K6943="","",IF($L6943&lt;&gt;"",$L6943,VLOOKUP($C6943,薬効分類マスタ!$A$2:$F$180,6,FALSE())))</f>
        <v/>
      </c>
      <c r="N6943" s="0" t="str">
        <f aca="false">ASC(G6943)</f>
        <v>ﾊｯｶ油</v>
      </c>
      <c r="O6943" s="0" t="str">
        <f aca="false">ASC(E6943)</f>
        <v>ﾊｯｶ油</v>
      </c>
      <c r="P6943" s="16" t="n">
        <f aca="false">N(P6942)+IF($C6943=検索!$B$49,1,0)</f>
        <v>0</v>
      </c>
    </row>
    <row r="6944" customFormat="false" ht="15" hidden="false" customHeight="false" outlineLevel="0" collapsed="false">
      <c r="A6944" s="16" t="s">
        <v>221</v>
      </c>
      <c r="B6944" s="0" t="s">
        <v>15937</v>
      </c>
      <c r="C6944" s="0" t="n">
        <v>714</v>
      </c>
      <c r="D6944" s="0" t="str">
        <f aca="false">IFERROR(VLOOKUP($C6944,薬効分類マスタ!$A$2:$B$180,2,FALSE()),"未登録")</f>
        <v>矯味,矯臭,着色剤</v>
      </c>
      <c r="E6944" s="16" t="s">
        <v>15936</v>
      </c>
      <c r="F6944" s="16" t="s">
        <v>6645</v>
      </c>
      <c r="G6944" s="16" t="s">
        <v>15938</v>
      </c>
      <c r="H6944" s="16" t="s">
        <v>1080</v>
      </c>
      <c r="I6944" s="0" t="n">
        <v>20.1</v>
      </c>
      <c r="K6944" s="0" t="str">
        <f aca="false">IFERROR(IF(VLOOKUP($C6944,薬効分類マスタ!$A$2:$E$180,5,FALSE())=0,"",VLOOKUP($C6944,薬効分類マスタ!$A$2:$E$180,5,FALSE())),"")</f>
        <v/>
      </c>
      <c r="L6944" s="17"/>
      <c r="M6944" s="0" t="str">
        <f aca="false">IF($K6944="","",IF($L6944&lt;&gt;"",$L6944,VLOOKUP($C6944,薬効分類マスタ!$A$2:$F$180,6,FALSE())))</f>
        <v/>
      </c>
      <c r="N6944" s="0" t="str">
        <f aca="false">ASC(G6944)</f>
        <v>ﾊｯｶ油｢ｹﾝｴｰ｣</v>
      </c>
      <c r="O6944" s="0" t="str">
        <f aca="false">ASC(E6944)</f>
        <v>ﾊｯｶ油</v>
      </c>
      <c r="P6944" s="16" t="n">
        <f aca="false">N(P6943)+IF($C6944=検索!$B$49,1,0)</f>
        <v>0</v>
      </c>
    </row>
    <row r="6945" customFormat="false" ht="15" hidden="false" customHeight="false" outlineLevel="0" collapsed="false">
      <c r="A6945" s="16" t="s">
        <v>221</v>
      </c>
      <c r="B6945" s="0" t="s">
        <v>15939</v>
      </c>
      <c r="C6945" s="0" t="n">
        <v>714</v>
      </c>
      <c r="D6945" s="0" t="str">
        <f aca="false">IFERROR(VLOOKUP($C6945,薬効分類マスタ!$A$2:$B$180,2,FALSE()),"未登録")</f>
        <v>矯味,矯臭,着色剤</v>
      </c>
      <c r="E6945" s="16" t="s">
        <v>15936</v>
      </c>
      <c r="F6945" s="16" t="s">
        <v>6645</v>
      </c>
      <c r="G6945" s="16" t="s">
        <v>15940</v>
      </c>
      <c r="H6945" s="16" t="s">
        <v>7004</v>
      </c>
      <c r="I6945" s="0" t="n">
        <v>16.1</v>
      </c>
      <c r="K6945" s="0" t="str">
        <f aca="false">IFERROR(IF(VLOOKUP($C6945,薬効分類マスタ!$A$2:$E$180,5,FALSE())=0,"",VLOOKUP($C6945,薬効分類マスタ!$A$2:$E$180,5,FALSE())),"")</f>
        <v/>
      </c>
      <c r="L6945" s="17"/>
      <c r="M6945" s="0" t="str">
        <f aca="false">IF($K6945="","",IF($L6945&lt;&gt;"",$L6945,VLOOKUP($C6945,薬効分類マスタ!$A$2:$F$180,6,FALSE())))</f>
        <v/>
      </c>
      <c r="N6945" s="0" t="str">
        <f aca="false">ASC(G6945)</f>
        <v>ﾊｯｶ油｢ｺｻﾞｶｲ･M｣</v>
      </c>
      <c r="O6945" s="0" t="str">
        <f aca="false">ASC(E6945)</f>
        <v>ﾊｯｶ油</v>
      </c>
      <c r="P6945" s="16" t="n">
        <f aca="false">N(P6944)+IF($C6945=検索!$B$49,1,0)</f>
        <v>0</v>
      </c>
    </row>
    <row r="6946" customFormat="false" ht="15" hidden="false" customHeight="false" outlineLevel="0" collapsed="false">
      <c r="A6946" s="16" t="s">
        <v>221</v>
      </c>
      <c r="B6946" s="0" t="s">
        <v>15941</v>
      </c>
      <c r="C6946" s="0" t="n">
        <v>714</v>
      </c>
      <c r="D6946" s="0" t="str">
        <f aca="false">IFERROR(VLOOKUP($C6946,薬効分類マスタ!$A$2:$B$180,2,FALSE()),"未登録")</f>
        <v>矯味,矯臭,着色剤</v>
      </c>
      <c r="E6946" s="16" t="s">
        <v>15936</v>
      </c>
      <c r="F6946" s="16" t="s">
        <v>6645</v>
      </c>
      <c r="G6946" s="16" t="s">
        <v>15942</v>
      </c>
      <c r="H6946" s="16" t="s">
        <v>7527</v>
      </c>
      <c r="I6946" s="0" t="n">
        <v>12.3</v>
      </c>
      <c r="K6946" s="0" t="str">
        <f aca="false">IFERROR(IF(VLOOKUP($C6946,薬効分類マスタ!$A$2:$E$180,5,FALSE())=0,"",VLOOKUP($C6946,薬効分類マスタ!$A$2:$E$180,5,FALSE())),"")</f>
        <v/>
      </c>
      <c r="L6946" s="17"/>
      <c r="M6946" s="0" t="str">
        <f aca="false">IF($K6946="","",IF($L6946&lt;&gt;"",$L6946,VLOOKUP($C6946,薬効分類マスタ!$A$2:$F$180,6,FALSE())))</f>
        <v/>
      </c>
      <c r="N6946" s="0" t="str">
        <f aca="false">ASC(G6946)</f>
        <v>ﾊｯｶ油｢東海｣</v>
      </c>
      <c r="O6946" s="0" t="str">
        <f aca="false">ASC(E6946)</f>
        <v>ﾊｯｶ油</v>
      </c>
      <c r="P6946" s="16" t="n">
        <f aca="false">N(P6945)+IF($C6946=検索!$B$49,1,0)</f>
        <v>0</v>
      </c>
    </row>
    <row r="6947" customFormat="false" ht="15" hidden="false" customHeight="false" outlineLevel="0" collapsed="false">
      <c r="A6947" s="16" t="s">
        <v>221</v>
      </c>
      <c r="B6947" s="0" t="s">
        <v>15943</v>
      </c>
      <c r="C6947" s="0" t="n">
        <v>714</v>
      </c>
      <c r="D6947" s="0" t="str">
        <f aca="false">IFERROR(VLOOKUP($C6947,薬効分類マスタ!$A$2:$B$180,2,FALSE()),"未登録")</f>
        <v>矯味,矯臭,着色剤</v>
      </c>
      <c r="E6947" s="16" t="s">
        <v>15936</v>
      </c>
      <c r="F6947" s="16" t="s">
        <v>6645</v>
      </c>
      <c r="G6947" s="16" t="s">
        <v>15944</v>
      </c>
      <c r="H6947" s="16" t="s">
        <v>6908</v>
      </c>
      <c r="I6947" s="0" t="n">
        <v>21.2</v>
      </c>
      <c r="K6947" s="0" t="str">
        <f aca="false">IFERROR(IF(VLOOKUP($C6947,薬効分類マスタ!$A$2:$E$180,5,FALSE())=0,"",VLOOKUP($C6947,薬効分類マスタ!$A$2:$E$180,5,FALSE())),"")</f>
        <v/>
      </c>
      <c r="L6947" s="17"/>
      <c r="M6947" s="0" t="str">
        <f aca="false">IF($K6947="","",IF($L6947&lt;&gt;"",$L6947,VLOOKUP($C6947,薬効分類マスタ!$A$2:$F$180,6,FALSE())))</f>
        <v/>
      </c>
      <c r="N6947" s="0" t="str">
        <f aca="false">ASC(G6947)</f>
        <v>ﾊｯｶ油｢ﾆｯｺｰ｣</v>
      </c>
      <c r="O6947" s="0" t="str">
        <f aca="false">ASC(E6947)</f>
        <v>ﾊｯｶ油</v>
      </c>
      <c r="P6947" s="16" t="n">
        <f aca="false">N(P6946)+IF($C6947=検索!$B$49,1,0)</f>
        <v>0</v>
      </c>
    </row>
    <row r="6948" customFormat="false" ht="15" hidden="false" customHeight="false" outlineLevel="0" collapsed="false">
      <c r="A6948" s="16" t="s">
        <v>221</v>
      </c>
      <c r="B6948" s="0" t="s">
        <v>15945</v>
      </c>
      <c r="C6948" s="0" t="n">
        <v>714</v>
      </c>
      <c r="D6948" s="0" t="str">
        <f aca="false">IFERROR(VLOOKUP($C6948,薬効分類マスタ!$A$2:$B$180,2,FALSE()),"未登録")</f>
        <v>矯味,矯臭,着色剤</v>
      </c>
      <c r="E6948" s="16" t="s">
        <v>15946</v>
      </c>
      <c r="F6948" s="16" t="s">
        <v>476</v>
      </c>
      <c r="G6948" s="16" t="s">
        <v>15946</v>
      </c>
      <c r="I6948" s="0" t="n">
        <v>12</v>
      </c>
      <c r="K6948" s="0" t="str">
        <f aca="false">IFERROR(IF(VLOOKUP($C6948,薬効分類マスタ!$A$2:$E$180,5,FALSE())=0,"",VLOOKUP($C6948,薬効分類マスタ!$A$2:$E$180,5,FALSE())),"")</f>
        <v/>
      </c>
      <c r="L6948" s="17"/>
      <c r="M6948" s="0" t="str">
        <f aca="false">IF($K6948="","",IF($L6948&lt;&gt;"",$L6948,VLOOKUP($C6948,薬効分類マスタ!$A$2:$F$180,6,FALSE())))</f>
        <v/>
      </c>
      <c r="N6948" s="0" t="str">
        <f aca="false">ASC(G6948)</f>
        <v>ｸｴﾝ酸水和物</v>
      </c>
      <c r="O6948" s="0" t="str">
        <f aca="false">ASC(E6948)</f>
        <v>ｸｴﾝ酸水和物</v>
      </c>
      <c r="P6948" s="16" t="n">
        <f aca="false">N(P6947)+IF($C6948=検索!$B$49,1,0)</f>
        <v>0</v>
      </c>
    </row>
    <row r="6949" customFormat="false" ht="15" hidden="false" customHeight="false" outlineLevel="0" collapsed="false">
      <c r="A6949" s="16" t="s">
        <v>221</v>
      </c>
      <c r="B6949" s="0" t="s">
        <v>15947</v>
      </c>
      <c r="C6949" s="0" t="n">
        <v>714</v>
      </c>
      <c r="D6949" s="0" t="str">
        <f aca="false">IFERROR(VLOOKUP($C6949,薬効分類マスタ!$A$2:$B$180,2,FALSE()),"未登録")</f>
        <v>矯味,矯臭,着色剤</v>
      </c>
      <c r="E6949" s="16" t="s">
        <v>15946</v>
      </c>
      <c r="F6949" s="16" t="s">
        <v>476</v>
      </c>
      <c r="G6949" s="16" t="s">
        <v>15948</v>
      </c>
      <c r="H6949" s="16" t="s">
        <v>1100</v>
      </c>
      <c r="I6949" s="0" t="n">
        <v>15.4</v>
      </c>
      <c r="K6949" s="0" t="str">
        <f aca="false">IFERROR(IF(VLOOKUP($C6949,薬効分類マスタ!$A$2:$E$180,5,FALSE())=0,"",VLOOKUP($C6949,薬効分類マスタ!$A$2:$E$180,5,FALSE())),"")</f>
        <v/>
      </c>
      <c r="L6949" s="17"/>
      <c r="M6949" s="0" t="str">
        <f aca="false">IF($K6949="","",IF($L6949&lt;&gt;"",$L6949,VLOOKUP($C6949,薬効分類マスタ!$A$2:$F$180,6,FALSE())))</f>
        <v/>
      </c>
      <c r="N6949" s="0" t="str">
        <f aca="false">ASC(G6949)</f>
        <v>ｸｴﾝ酸(山善)</v>
      </c>
      <c r="O6949" s="0" t="str">
        <f aca="false">ASC(E6949)</f>
        <v>ｸｴﾝ酸水和物</v>
      </c>
      <c r="P6949" s="16" t="n">
        <f aca="false">N(P6948)+IF($C6949=検索!$B$49,1,0)</f>
        <v>0</v>
      </c>
    </row>
    <row r="6950" customFormat="false" ht="15" hidden="false" customHeight="false" outlineLevel="0" collapsed="false">
      <c r="A6950" s="16" t="s">
        <v>221</v>
      </c>
      <c r="B6950" s="0" t="s">
        <v>15949</v>
      </c>
      <c r="C6950" s="0" t="n">
        <v>714</v>
      </c>
      <c r="D6950" s="0" t="str">
        <f aca="false">IFERROR(VLOOKUP($C6950,薬効分類マスタ!$A$2:$B$180,2,FALSE()),"未登録")</f>
        <v>矯味,矯臭,着色剤</v>
      </c>
      <c r="E6950" s="16" t="s">
        <v>15946</v>
      </c>
      <c r="F6950" s="16" t="s">
        <v>476</v>
      </c>
      <c r="G6950" s="16" t="s">
        <v>15950</v>
      </c>
      <c r="H6950" s="16" t="s">
        <v>6908</v>
      </c>
      <c r="I6950" s="0" t="n">
        <v>14.2</v>
      </c>
      <c r="K6950" s="0" t="str">
        <f aca="false">IFERROR(IF(VLOOKUP($C6950,薬効分類マスタ!$A$2:$E$180,5,FALSE())=0,"",VLOOKUP($C6950,薬効分類マスタ!$A$2:$E$180,5,FALSE())),"")</f>
        <v/>
      </c>
      <c r="L6950" s="17"/>
      <c r="M6950" s="0" t="str">
        <f aca="false">IF($K6950="","",IF($L6950&lt;&gt;"",$L6950,VLOOKUP($C6950,薬効分類マスタ!$A$2:$F$180,6,FALSE())))</f>
        <v/>
      </c>
      <c r="N6950" s="0" t="str">
        <f aca="false">ASC(G6950)</f>
        <v>ｸｴﾝ酸水和物原末｢ﾆｯｺｰ｣</v>
      </c>
      <c r="O6950" s="0" t="str">
        <f aca="false">ASC(E6950)</f>
        <v>ｸｴﾝ酸水和物</v>
      </c>
      <c r="P6950" s="16" t="n">
        <f aca="false">N(P6949)+IF($C6950=検索!$B$49,1,0)</f>
        <v>0</v>
      </c>
    </row>
    <row r="6951" customFormat="false" ht="15" hidden="false" customHeight="false" outlineLevel="0" collapsed="false">
      <c r="A6951" s="16" t="s">
        <v>221</v>
      </c>
      <c r="B6951" s="0" t="s">
        <v>15951</v>
      </c>
      <c r="C6951" s="0" t="n">
        <v>714</v>
      </c>
      <c r="D6951" s="0" t="str">
        <f aca="false">IFERROR(VLOOKUP($C6951,薬効分類マスタ!$A$2:$B$180,2,FALSE()),"未登録")</f>
        <v>矯味,矯臭,着色剤</v>
      </c>
      <c r="E6951" s="16" t="s">
        <v>15946</v>
      </c>
      <c r="F6951" s="16" t="s">
        <v>476</v>
      </c>
      <c r="G6951" s="16" t="s">
        <v>15952</v>
      </c>
      <c r="H6951" s="16" t="s">
        <v>1080</v>
      </c>
      <c r="I6951" s="0" t="n">
        <v>15.4</v>
      </c>
      <c r="K6951" s="0" t="str">
        <f aca="false">IFERROR(IF(VLOOKUP($C6951,薬効分類マスタ!$A$2:$E$180,5,FALSE())=0,"",VLOOKUP($C6951,薬効分類マスタ!$A$2:$E$180,5,FALSE())),"")</f>
        <v/>
      </c>
      <c r="L6951" s="17"/>
      <c r="M6951" s="0" t="str">
        <f aca="false">IF($K6951="","",IF($L6951&lt;&gt;"",$L6951,VLOOKUP($C6951,薬効分類マスタ!$A$2:$F$180,6,FALSE())))</f>
        <v/>
      </c>
      <c r="N6951" s="0" t="str">
        <f aca="false">ASC(G6951)</f>
        <v>ｸｴﾝ酸水和物｢ｹﾝｴｰ｣原末</v>
      </c>
      <c r="O6951" s="0" t="str">
        <f aca="false">ASC(E6951)</f>
        <v>ｸｴﾝ酸水和物</v>
      </c>
      <c r="P6951" s="16" t="n">
        <f aca="false">N(P6950)+IF($C6951=検索!$B$49,1,0)</f>
        <v>0</v>
      </c>
    </row>
    <row r="6952" customFormat="false" ht="15" hidden="false" customHeight="false" outlineLevel="0" collapsed="false">
      <c r="A6952" s="16" t="s">
        <v>221</v>
      </c>
      <c r="B6952" s="0" t="s">
        <v>15953</v>
      </c>
      <c r="C6952" s="0" t="n">
        <v>714</v>
      </c>
      <c r="D6952" s="0" t="str">
        <f aca="false">IFERROR(VLOOKUP($C6952,薬効分類マスタ!$A$2:$B$180,2,FALSE()),"未登録")</f>
        <v>矯味,矯臭,着色剤</v>
      </c>
      <c r="E6952" s="16" t="s">
        <v>15946</v>
      </c>
      <c r="F6952" s="16" t="s">
        <v>476</v>
      </c>
      <c r="G6952" s="16" t="s">
        <v>15954</v>
      </c>
      <c r="H6952" s="16" t="s">
        <v>7004</v>
      </c>
      <c r="I6952" s="0" t="n">
        <v>14.2</v>
      </c>
      <c r="K6952" s="0" t="str">
        <f aca="false">IFERROR(IF(VLOOKUP($C6952,薬効分類マスタ!$A$2:$E$180,5,FALSE())=0,"",VLOOKUP($C6952,薬効分類マスタ!$A$2:$E$180,5,FALSE())),"")</f>
        <v/>
      </c>
      <c r="L6952" s="17"/>
      <c r="M6952" s="0" t="str">
        <f aca="false">IF($K6952="","",IF($L6952&lt;&gt;"",$L6952,VLOOKUP($C6952,薬効分類マスタ!$A$2:$F$180,6,FALSE())))</f>
        <v/>
      </c>
      <c r="N6952" s="0" t="str">
        <f aca="false">ASC(G6952)</f>
        <v>ｸｴﾝ酸水和物｢ｺｻﾞｶｲ｣原末</v>
      </c>
      <c r="O6952" s="0" t="str">
        <f aca="false">ASC(E6952)</f>
        <v>ｸｴﾝ酸水和物</v>
      </c>
      <c r="P6952" s="16" t="n">
        <f aca="false">N(P6951)+IF($C6952=検索!$B$49,1,0)</f>
        <v>0</v>
      </c>
    </row>
    <row r="6953" customFormat="false" ht="15" hidden="false" customHeight="false" outlineLevel="0" collapsed="false">
      <c r="A6953" s="16" t="s">
        <v>221</v>
      </c>
      <c r="B6953" s="0" t="s">
        <v>15955</v>
      </c>
      <c r="C6953" s="0" t="n">
        <v>714</v>
      </c>
      <c r="D6953" s="0" t="str">
        <f aca="false">IFERROR(VLOOKUP($C6953,薬効分類マスタ!$A$2:$B$180,2,FALSE()),"未登録")</f>
        <v>矯味,矯臭,着色剤</v>
      </c>
      <c r="E6953" s="16" t="s">
        <v>15956</v>
      </c>
      <c r="F6953" s="16" t="s">
        <v>476</v>
      </c>
      <c r="G6953" s="16" t="s">
        <v>15956</v>
      </c>
      <c r="I6953" s="0" t="n">
        <v>11.8</v>
      </c>
      <c r="K6953" s="0" t="str">
        <f aca="false">IFERROR(IF(VLOOKUP($C6953,薬効分類マスタ!$A$2:$E$180,5,FALSE())=0,"",VLOOKUP($C6953,薬効分類マスタ!$A$2:$E$180,5,FALSE())),"")</f>
        <v/>
      </c>
      <c r="L6953" s="17"/>
      <c r="M6953" s="0" t="str">
        <f aca="false">IF($K6953="","",IF($L6953&lt;&gt;"",$L6953,VLOOKUP($C6953,薬効分類マスタ!$A$2:$F$180,6,FALSE())))</f>
        <v/>
      </c>
      <c r="N6953" s="0" t="str">
        <f aca="false">ASC(G6953)</f>
        <v>無水ｸｴﾝ酸</v>
      </c>
      <c r="O6953" s="0" t="str">
        <f aca="false">ASC(E6953)</f>
        <v>無水ｸｴﾝ酸</v>
      </c>
      <c r="P6953" s="16" t="n">
        <f aca="false">N(P6952)+IF($C6953=検索!$B$49,1,0)</f>
        <v>0</v>
      </c>
    </row>
    <row r="6954" customFormat="false" ht="15" hidden="false" customHeight="false" outlineLevel="0" collapsed="false">
      <c r="A6954" s="16" t="s">
        <v>221</v>
      </c>
      <c r="B6954" s="0" t="s">
        <v>15957</v>
      </c>
      <c r="C6954" s="0" t="n">
        <v>714</v>
      </c>
      <c r="D6954" s="0" t="str">
        <f aca="false">IFERROR(VLOOKUP($C6954,薬効分類マスタ!$A$2:$B$180,2,FALSE()),"未登録")</f>
        <v>矯味,矯臭,着色剤</v>
      </c>
      <c r="E6954" s="16" t="s">
        <v>15958</v>
      </c>
      <c r="F6954" s="16" t="s">
        <v>476</v>
      </c>
      <c r="G6954" s="16" t="s">
        <v>15958</v>
      </c>
      <c r="I6954" s="0" t="n">
        <v>25.4</v>
      </c>
      <c r="K6954" s="0" t="str">
        <f aca="false">IFERROR(IF(VLOOKUP($C6954,薬効分類マスタ!$A$2:$E$180,5,FALSE())=0,"",VLOOKUP($C6954,薬効分類マスタ!$A$2:$E$180,5,FALSE())),"")</f>
        <v/>
      </c>
      <c r="L6954" s="17"/>
      <c r="M6954" s="0" t="str">
        <f aca="false">IF($K6954="","",IF($L6954&lt;&gt;"",$L6954,VLOOKUP($C6954,薬効分類マスタ!$A$2:$F$180,6,FALSE())))</f>
        <v/>
      </c>
      <c r="N6954" s="0" t="str">
        <f aca="false">ASC(G6954)</f>
        <v>酒石酸</v>
      </c>
      <c r="O6954" s="0" t="str">
        <f aca="false">ASC(E6954)</f>
        <v>酒石酸</v>
      </c>
      <c r="P6954" s="16" t="n">
        <f aca="false">N(P6953)+IF($C6954=検索!$B$49,1,0)</f>
        <v>0</v>
      </c>
    </row>
    <row r="6955" customFormat="false" ht="15" hidden="false" customHeight="false" outlineLevel="0" collapsed="false">
      <c r="A6955" s="16" t="s">
        <v>221</v>
      </c>
      <c r="B6955" s="0" t="s">
        <v>15959</v>
      </c>
      <c r="C6955" s="0" t="n">
        <v>714</v>
      </c>
      <c r="D6955" s="0" t="str">
        <f aca="false">IFERROR(VLOOKUP($C6955,薬効分類マスタ!$A$2:$B$180,2,FALSE()),"未登録")</f>
        <v>矯味,矯臭,着色剤</v>
      </c>
      <c r="E6955" s="16" t="s">
        <v>15958</v>
      </c>
      <c r="F6955" s="16" t="s">
        <v>476</v>
      </c>
      <c r="G6955" s="16" t="s">
        <v>15960</v>
      </c>
      <c r="H6955" s="16" t="s">
        <v>7004</v>
      </c>
      <c r="I6955" s="0" t="n">
        <v>27.4</v>
      </c>
      <c r="K6955" s="0" t="str">
        <f aca="false">IFERROR(IF(VLOOKUP($C6955,薬効分類マスタ!$A$2:$E$180,5,FALSE())=0,"",VLOOKUP($C6955,薬効分類マスタ!$A$2:$E$180,5,FALSE())),"")</f>
        <v/>
      </c>
      <c r="L6955" s="17"/>
      <c r="M6955" s="0" t="str">
        <f aca="false">IF($K6955="","",IF($L6955&lt;&gt;"",$L6955,VLOOKUP($C6955,薬効分類マスタ!$A$2:$F$180,6,FALSE())))</f>
        <v/>
      </c>
      <c r="N6955" s="0" t="str">
        <f aca="false">ASC(G6955)</f>
        <v>酒石酸｢ｺｻﾞｶｲ･M｣</v>
      </c>
      <c r="O6955" s="0" t="str">
        <f aca="false">ASC(E6955)</f>
        <v>酒石酸</v>
      </c>
      <c r="P6955" s="16" t="n">
        <f aca="false">N(P6954)+IF($C6955=検索!$B$49,1,0)</f>
        <v>0</v>
      </c>
    </row>
    <row r="6956" customFormat="false" ht="15" hidden="false" customHeight="false" outlineLevel="0" collapsed="false">
      <c r="A6956" s="16" t="s">
        <v>221</v>
      </c>
      <c r="B6956" s="0" t="s">
        <v>15961</v>
      </c>
      <c r="C6956" s="0" t="n">
        <v>721</v>
      </c>
      <c r="D6956" s="0" t="str">
        <f aca="false">IFERROR(VLOOKUP($C6956,薬効分類マスタ!$A$2:$B$180,2,FALSE()),"未登録")</f>
        <v>X線造影剤</v>
      </c>
      <c r="E6956" s="16" t="s">
        <v>15962</v>
      </c>
      <c r="F6956" s="16" t="s">
        <v>6645</v>
      </c>
      <c r="G6956" s="16" t="s">
        <v>15963</v>
      </c>
      <c r="H6956" s="16" t="s">
        <v>3803</v>
      </c>
      <c r="I6956" s="0" t="n">
        <v>23.3</v>
      </c>
      <c r="K6956" s="0" t="str">
        <f aca="false">IFERROR(IF(VLOOKUP($C6956,薬効分類マスタ!$A$2:$E$180,5,FALSE())=0,"",VLOOKUP($C6956,薬効分類マスタ!$A$2:$E$180,5,FALSE())),"")</f>
        <v/>
      </c>
      <c r="L6956" s="17"/>
      <c r="M6956" s="0" t="str">
        <f aca="false">IF($K6956="","",IF($L6956&lt;&gt;"",$L6956,VLOOKUP($C6956,薬効分類マスタ!$A$2:$F$180,6,FALSE())))</f>
        <v/>
      </c>
      <c r="N6956" s="0" t="str">
        <f aca="false">ASC(G6956)</f>
        <v>ｶﾞｽﾄﾛｸﾞﾗﾌｲﾝ経口･注腸用</v>
      </c>
      <c r="O6956" s="0" t="str">
        <f aca="false">ASC(E6956)</f>
        <v>ｱﾐﾄﾞﾄﾘｿﾞ酸ﾅﾄﾘｳﾑﾒｸﾞﾙﾐﾝ</v>
      </c>
      <c r="P6956" s="16" t="n">
        <f aca="false">N(P6955)+IF($C6956=検索!$B$49,1,0)</f>
        <v>0</v>
      </c>
    </row>
    <row r="6957" customFormat="false" ht="15" hidden="false" customHeight="false" outlineLevel="0" collapsed="false">
      <c r="A6957" s="16" t="s">
        <v>221</v>
      </c>
      <c r="B6957" s="0" t="s">
        <v>15964</v>
      </c>
      <c r="C6957" s="0" t="n">
        <v>721</v>
      </c>
      <c r="D6957" s="0" t="str">
        <f aca="false">IFERROR(VLOOKUP($C6957,薬効分類マスタ!$A$2:$B$180,2,FALSE()),"未登録")</f>
        <v>X線造影剤</v>
      </c>
      <c r="E6957" s="16" t="s">
        <v>15965</v>
      </c>
      <c r="F6957" s="16" t="s">
        <v>15966</v>
      </c>
      <c r="G6957" s="16" t="s">
        <v>15967</v>
      </c>
      <c r="H6957" s="16" t="s">
        <v>6982</v>
      </c>
      <c r="I6957" s="0" t="n">
        <v>12.9</v>
      </c>
      <c r="K6957" s="0" t="str">
        <f aca="false">IFERROR(IF(VLOOKUP($C6957,薬効分類マスタ!$A$2:$E$180,5,FALSE())=0,"",VLOOKUP($C6957,薬効分類マスタ!$A$2:$E$180,5,FALSE())),"")</f>
        <v/>
      </c>
      <c r="L6957" s="17"/>
      <c r="M6957" s="0" t="str">
        <f aca="false">IF($K6957="","",IF($L6957&lt;&gt;"",$L6957,VLOOKUP($C6957,薬効分類マスタ!$A$2:$F$180,6,FALSE())))</f>
        <v/>
      </c>
      <c r="N6957" s="0" t="str">
        <f aca="false">ASC(G6957)</f>
        <v>ﾊﾞﾘﾄｹﾞﾝ-ﾃﾞﾗｯｸｽ</v>
      </c>
      <c r="O6957" s="0" t="str">
        <f aca="false">ASC(E6957)</f>
        <v>硫酸ﾊﾞﾘｳﾑ</v>
      </c>
      <c r="P6957" s="16" t="n">
        <f aca="false">N(P6956)+IF($C6957=検索!$B$49,1,0)</f>
        <v>0</v>
      </c>
    </row>
    <row r="6958" customFormat="false" ht="15" hidden="false" customHeight="false" outlineLevel="0" collapsed="false">
      <c r="A6958" s="16" t="s">
        <v>221</v>
      </c>
      <c r="B6958" s="0" t="s">
        <v>15968</v>
      </c>
      <c r="C6958" s="0" t="n">
        <v>721</v>
      </c>
      <c r="D6958" s="0" t="str">
        <f aca="false">IFERROR(VLOOKUP($C6958,薬効分類マスタ!$A$2:$B$180,2,FALSE()),"未登録")</f>
        <v>X線造影剤</v>
      </c>
      <c r="E6958" s="16" t="s">
        <v>15965</v>
      </c>
      <c r="F6958" s="16" t="s">
        <v>15969</v>
      </c>
      <c r="G6958" s="16" t="s">
        <v>15970</v>
      </c>
      <c r="H6958" s="16" t="s">
        <v>7403</v>
      </c>
      <c r="I6958" s="0" t="n">
        <v>16</v>
      </c>
      <c r="K6958" s="0" t="str">
        <f aca="false">IFERROR(IF(VLOOKUP($C6958,薬効分類マスタ!$A$2:$E$180,5,FALSE())=0,"",VLOOKUP($C6958,薬効分類マスタ!$A$2:$E$180,5,FALSE())),"")</f>
        <v/>
      </c>
      <c r="L6958" s="17"/>
      <c r="M6958" s="0" t="str">
        <f aca="false">IF($K6958="","",IF($L6958&lt;&gt;"",$L6958,VLOOKUP($C6958,薬効分類マスタ!$A$2:$F$180,6,FALSE())))</f>
        <v/>
      </c>
      <c r="N6958" s="0" t="str">
        <f aca="false">ASC(G6958)</f>
        <v>ﾊﾞﾘﾌﾞﾗｲﾄP</v>
      </c>
      <c r="O6958" s="0" t="str">
        <f aca="false">ASC(E6958)</f>
        <v>硫酸ﾊﾞﾘｳﾑ</v>
      </c>
      <c r="P6958" s="16" t="n">
        <f aca="false">N(P6957)+IF($C6958=検索!$B$49,1,0)</f>
        <v>0</v>
      </c>
    </row>
    <row r="6959" customFormat="false" ht="15" hidden="false" customHeight="false" outlineLevel="0" collapsed="false">
      <c r="A6959" s="16" t="s">
        <v>221</v>
      </c>
      <c r="B6959" s="0" t="s">
        <v>15971</v>
      </c>
      <c r="C6959" s="0" t="n">
        <v>721</v>
      </c>
      <c r="D6959" s="0" t="str">
        <f aca="false">IFERROR(VLOOKUP($C6959,薬効分類マスタ!$A$2:$B$180,2,FALSE()),"未登録")</f>
        <v>X線造影剤</v>
      </c>
      <c r="E6959" s="16" t="s">
        <v>15965</v>
      </c>
      <c r="F6959" s="16" t="s">
        <v>476</v>
      </c>
      <c r="G6959" s="16" t="s">
        <v>15965</v>
      </c>
      <c r="I6959" s="0" t="n">
        <v>17.3</v>
      </c>
      <c r="K6959" s="0" t="str">
        <f aca="false">IFERROR(IF(VLOOKUP($C6959,薬効分類マスタ!$A$2:$E$180,5,FALSE())=0,"",VLOOKUP($C6959,薬効分類マスタ!$A$2:$E$180,5,FALSE())),"")</f>
        <v/>
      </c>
      <c r="L6959" s="17"/>
      <c r="M6959" s="0" t="str">
        <f aca="false">IF($K6959="","",IF($L6959&lt;&gt;"",$L6959,VLOOKUP($C6959,薬効分類マスタ!$A$2:$F$180,6,FALSE())))</f>
        <v/>
      </c>
      <c r="N6959" s="0" t="str">
        <f aca="false">ASC(G6959)</f>
        <v>硫酸ﾊﾞﾘｳﾑ</v>
      </c>
      <c r="O6959" s="0" t="str">
        <f aca="false">ASC(E6959)</f>
        <v>硫酸ﾊﾞﾘｳﾑ</v>
      </c>
      <c r="P6959" s="16" t="n">
        <f aca="false">N(P6958)+IF($C6959=検索!$B$49,1,0)</f>
        <v>0</v>
      </c>
    </row>
    <row r="6960" customFormat="false" ht="15" hidden="false" customHeight="false" outlineLevel="0" collapsed="false">
      <c r="A6960" s="16" t="s">
        <v>221</v>
      </c>
      <c r="B6960" s="0" t="s">
        <v>15972</v>
      </c>
      <c r="C6960" s="0" t="n">
        <v>721</v>
      </c>
      <c r="D6960" s="0" t="str">
        <f aca="false">IFERROR(VLOOKUP($C6960,薬効分類マスタ!$A$2:$B$180,2,FALSE()),"未登録")</f>
        <v>X線造影剤</v>
      </c>
      <c r="E6960" s="16" t="s">
        <v>15965</v>
      </c>
      <c r="F6960" s="16" t="s">
        <v>15973</v>
      </c>
      <c r="G6960" s="16" t="s">
        <v>15974</v>
      </c>
      <c r="H6960" s="16" t="s">
        <v>6244</v>
      </c>
      <c r="I6960" s="0" t="n">
        <v>14.9</v>
      </c>
      <c r="K6960" s="0" t="str">
        <f aca="false">IFERROR(IF(VLOOKUP($C6960,薬効分類マスタ!$A$2:$E$180,5,FALSE())=0,"",VLOOKUP($C6960,薬効分類マスタ!$A$2:$E$180,5,FALSE())),"")</f>
        <v/>
      </c>
      <c r="L6960" s="17"/>
      <c r="M6960" s="0" t="str">
        <f aca="false">IF($K6960="","",IF($L6960&lt;&gt;"",$L6960,VLOOKUP($C6960,薬効分類マスタ!$A$2:$F$180,6,FALSE())))</f>
        <v/>
      </c>
      <c r="N6960" s="0" t="str">
        <f aca="false">ASC(G6960)</f>
        <v>ﾊﾞﾘｺﾝﾐｰﾙ</v>
      </c>
      <c r="O6960" s="0" t="str">
        <f aca="false">ASC(E6960)</f>
        <v>硫酸ﾊﾞﾘｳﾑ</v>
      </c>
      <c r="P6960" s="16" t="n">
        <f aca="false">N(P6959)+IF($C6960=検索!$B$49,1,0)</f>
        <v>0</v>
      </c>
    </row>
    <row r="6961" customFormat="false" ht="15" hidden="false" customHeight="false" outlineLevel="0" collapsed="false">
      <c r="A6961" s="16" t="s">
        <v>221</v>
      </c>
      <c r="B6961" s="0" t="s">
        <v>15975</v>
      </c>
      <c r="C6961" s="0" t="n">
        <v>721</v>
      </c>
      <c r="D6961" s="0" t="str">
        <f aca="false">IFERROR(VLOOKUP($C6961,薬効分類マスタ!$A$2:$B$180,2,FALSE()),"未登録")</f>
        <v>X線造影剤</v>
      </c>
      <c r="E6961" s="16" t="s">
        <v>15965</v>
      </c>
      <c r="F6961" s="16" t="s">
        <v>15973</v>
      </c>
      <c r="G6961" s="16" t="s">
        <v>15976</v>
      </c>
      <c r="H6961" s="16" t="s">
        <v>7403</v>
      </c>
      <c r="I6961" s="0" t="n">
        <v>14.8</v>
      </c>
      <c r="K6961" s="0" t="str">
        <f aca="false">IFERROR(IF(VLOOKUP($C6961,薬効分類マスタ!$A$2:$E$180,5,FALSE())=0,"",VLOOKUP($C6961,薬効分類マスタ!$A$2:$E$180,5,FALSE())),"")</f>
        <v/>
      </c>
      <c r="L6961" s="17"/>
      <c r="M6961" s="0" t="str">
        <f aca="false">IF($K6961="","",IF($L6961&lt;&gt;"",$L6961,VLOOKUP($C6961,薬効分類マスタ!$A$2:$F$180,6,FALSE())))</f>
        <v/>
      </c>
      <c r="N6961" s="0" t="str">
        <f aca="false">ASC(G6961)</f>
        <v>ﾊﾞﾘﾄｯﾌﾟHD</v>
      </c>
      <c r="O6961" s="0" t="str">
        <f aca="false">ASC(E6961)</f>
        <v>硫酸ﾊﾞﾘｳﾑ</v>
      </c>
      <c r="P6961" s="16" t="n">
        <f aca="false">N(P6960)+IF($C6961=検索!$B$49,1,0)</f>
        <v>0</v>
      </c>
    </row>
    <row r="6962" customFormat="false" ht="15" hidden="false" customHeight="false" outlineLevel="0" collapsed="false">
      <c r="A6962" s="16" t="s">
        <v>221</v>
      </c>
      <c r="B6962" s="0" t="s">
        <v>15977</v>
      </c>
      <c r="C6962" s="0" t="n">
        <v>721</v>
      </c>
      <c r="D6962" s="0" t="str">
        <f aca="false">IFERROR(VLOOKUP($C6962,薬効分類マスタ!$A$2:$B$180,2,FALSE()),"未登録")</f>
        <v>X線造影剤</v>
      </c>
      <c r="E6962" s="16" t="s">
        <v>15965</v>
      </c>
      <c r="F6962" s="16" t="s">
        <v>15978</v>
      </c>
      <c r="G6962" s="16" t="s">
        <v>15979</v>
      </c>
      <c r="H6962" s="16" t="s">
        <v>7403</v>
      </c>
      <c r="I6962" s="0" t="n">
        <v>15.1</v>
      </c>
      <c r="K6962" s="0" t="str">
        <f aca="false">IFERROR(IF(VLOOKUP($C6962,薬効分類マスタ!$A$2:$E$180,5,FALSE())=0,"",VLOOKUP($C6962,薬効分類マスタ!$A$2:$E$180,5,FALSE())),"")</f>
        <v/>
      </c>
      <c r="L6962" s="17"/>
      <c r="M6962" s="0" t="str">
        <f aca="false">IF($K6962="","",IF($L6962&lt;&gt;"",$L6962,VLOOKUP($C6962,薬効分類マスタ!$A$2:$F$180,6,FALSE())))</f>
        <v/>
      </c>
      <c r="N6962" s="0" t="str">
        <f aca="false">ASC(G6962)</f>
        <v>ﾈｵﾊﾞﾙｷﾞﾝEHD</v>
      </c>
      <c r="O6962" s="0" t="str">
        <f aca="false">ASC(E6962)</f>
        <v>硫酸ﾊﾞﾘｳﾑ</v>
      </c>
      <c r="P6962" s="16" t="n">
        <f aca="false">N(P6961)+IF($C6962=検索!$B$49,1,0)</f>
        <v>0</v>
      </c>
    </row>
    <row r="6963" customFormat="false" ht="15" hidden="false" customHeight="false" outlineLevel="0" collapsed="false">
      <c r="A6963" s="16" t="s">
        <v>221</v>
      </c>
      <c r="B6963" s="0" t="s">
        <v>15980</v>
      </c>
      <c r="C6963" s="0" t="n">
        <v>721</v>
      </c>
      <c r="D6963" s="0" t="str">
        <f aca="false">IFERROR(VLOOKUP($C6963,薬効分類マスタ!$A$2:$B$180,2,FALSE()),"未登録")</f>
        <v>X線造影剤</v>
      </c>
      <c r="E6963" s="16" t="s">
        <v>15965</v>
      </c>
      <c r="F6963" s="16" t="s">
        <v>15981</v>
      </c>
      <c r="G6963" s="16" t="s">
        <v>15982</v>
      </c>
      <c r="H6963" s="16" t="s">
        <v>6982</v>
      </c>
      <c r="I6963" s="0" t="n">
        <v>14.4</v>
      </c>
      <c r="K6963" s="0" t="str">
        <f aca="false">IFERROR(IF(VLOOKUP($C6963,薬効分類マスタ!$A$2:$E$180,5,FALSE())=0,"",VLOOKUP($C6963,薬効分類マスタ!$A$2:$E$180,5,FALSE())),"")</f>
        <v/>
      </c>
      <c r="L6963" s="17"/>
      <c r="M6963" s="0" t="str">
        <f aca="false">IF($K6963="","",IF($L6963&lt;&gt;"",$L6963,VLOOKUP($C6963,薬効分類マスタ!$A$2:$F$180,6,FALSE())))</f>
        <v/>
      </c>
      <c r="N6963" s="0" t="str">
        <f aca="false">ASC(G6963)</f>
        <v>ﾊﾞﾘﾄｹﾞﾝHD</v>
      </c>
      <c r="O6963" s="0" t="str">
        <f aca="false">ASC(E6963)</f>
        <v>硫酸ﾊﾞﾘｳﾑ</v>
      </c>
      <c r="P6963" s="16" t="n">
        <f aca="false">N(P6962)+IF($C6963=検索!$B$49,1,0)</f>
        <v>0</v>
      </c>
    </row>
    <row r="6964" customFormat="false" ht="15" hidden="false" customHeight="false" outlineLevel="0" collapsed="false">
      <c r="A6964" s="16" t="s">
        <v>221</v>
      </c>
      <c r="B6964" s="0" t="s">
        <v>15983</v>
      </c>
      <c r="C6964" s="0" t="n">
        <v>721</v>
      </c>
      <c r="D6964" s="0" t="str">
        <f aca="false">IFERROR(VLOOKUP($C6964,薬効分類マスタ!$A$2:$B$180,2,FALSE()),"未登録")</f>
        <v>X線造影剤</v>
      </c>
      <c r="E6964" s="16" t="s">
        <v>15965</v>
      </c>
      <c r="F6964" s="16" t="s">
        <v>15984</v>
      </c>
      <c r="G6964" s="16" t="s">
        <v>15985</v>
      </c>
      <c r="H6964" s="16" t="s">
        <v>6982</v>
      </c>
      <c r="I6964" s="0" t="n">
        <v>13.2</v>
      </c>
      <c r="K6964" s="0" t="str">
        <f aca="false">IFERROR(IF(VLOOKUP($C6964,薬効分類マスタ!$A$2:$E$180,5,FALSE())=0,"",VLOOKUP($C6964,薬効分類マスタ!$A$2:$E$180,5,FALSE())),"")</f>
        <v/>
      </c>
      <c r="L6964" s="17"/>
      <c r="M6964" s="0" t="str">
        <f aca="false">IF($K6964="","",IF($L6964&lt;&gt;"",$L6964,VLOOKUP($C6964,薬効分類マスタ!$A$2:$F$180,6,FALSE())))</f>
        <v/>
      </c>
      <c r="N6964" s="0" t="str">
        <f aca="false">ASC(G6964)</f>
        <v>ﾊﾞﾘﾃｽﾀｰA240散</v>
      </c>
      <c r="O6964" s="0" t="str">
        <f aca="false">ASC(E6964)</f>
        <v>硫酸ﾊﾞﾘｳﾑ</v>
      </c>
      <c r="P6964" s="16" t="n">
        <f aca="false">N(P6963)+IF($C6964=検索!$B$49,1,0)</f>
        <v>0</v>
      </c>
    </row>
    <row r="6965" customFormat="false" ht="15" hidden="false" customHeight="false" outlineLevel="0" collapsed="false">
      <c r="A6965" s="16" t="s">
        <v>221</v>
      </c>
      <c r="B6965" s="0" t="s">
        <v>15986</v>
      </c>
      <c r="C6965" s="0" t="n">
        <v>721</v>
      </c>
      <c r="D6965" s="0" t="str">
        <f aca="false">IFERROR(VLOOKUP($C6965,薬効分類マスタ!$A$2:$B$180,2,FALSE()),"未登録")</f>
        <v>X線造影剤</v>
      </c>
      <c r="E6965" s="16" t="s">
        <v>15965</v>
      </c>
      <c r="F6965" s="16" t="s">
        <v>15987</v>
      </c>
      <c r="G6965" s="16" t="s">
        <v>15988</v>
      </c>
      <c r="H6965" s="16" t="s">
        <v>7403</v>
      </c>
      <c r="I6965" s="0" t="n">
        <v>15.2</v>
      </c>
      <c r="K6965" s="0" t="str">
        <f aca="false">IFERROR(IF(VLOOKUP($C6965,薬効分類マスタ!$A$2:$E$180,5,FALSE())=0,"",VLOOKUP($C6965,薬効分類マスタ!$A$2:$E$180,5,FALSE())),"")</f>
        <v/>
      </c>
      <c r="L6965" s="17"/>
      <c r="M6965" s="0" t="str">
        <f aca="false">IF($K6965="","",IF($L6965&lt;&gt;"",$L6965,VLOOKUP($C6965,薬効分類マスタ!$A$2:$F$180,6,FALSE())))</f>
        <v/>
      </c>
      <c r="N6965" s="0" t="str">
        <f aca="false">ASC(G6965)</f>
        <v>ﾊﾞﾘﾌﾞﾗｲﾄCL</v>
      </c>
      <c r="O6965" s="0" t="str">
        <f aca="false">ASC(E6965)</f>
        <v>硫酸ﾊﾞﾘｳﾑ</v>
      </c>
      <c r="P6965" s="16" t="n">
        <f aca="false">N(P6964)+IF($C6965=検索!$B$49,1,0)</f>
        <v>0</v>
      </c>
    </row>
    <row r="6966" customFormat="false" ht="15" hidden="false" customHeight="false" outlineLevel="0" collapsed="false">
      <c r="A6966" s="16" t="s">
        <v>221</v>
      </c>
      <c r="B6966" s="0" t="s">
        <v>15989</v>
      </c>
      <c r="C6966" s="0" t="n">
        <v>721</v>
      </c>
      <c r="D6966" s="0" t="str">
        <f aca="false">IFERROR(VLOOKUP($C6966,薬効分類マスタ!$A$2:$B$180,2,FALSE()),"未登録")</f>
        <v>X線造影剤</v>
      </c>
      <c r="E6966" s="16" t="s">
        <v>15965</v>
      </c>
      <c r="F6966" s="16" t="s">
        <v>15987</v>
      </c>
      <c r="G6966" s="16" t="s">
        <v>15990</v>
      </c>
      <c r="H6966" s="16" t="s">
        <v>7403</v>
      </c>
      <c r="I6966" s="0" t="n">
        <v>15.2</v>
      </c>
      <c r="K6966" s="0" t="str">
        <f aca="false">IFERROR(IF(VLOOKUP($C6966,薬効分類マスタ!$A$2:$E$180,5,FALSE())=0,"",VLOOKUP($C6966,薬効分類マスタ!$A$2:$E$180,5,FALSE())),"")</f>
        <v/>
      </c>
      <c r="L6966" s="17"/>
      <c r="M6966" s="0" t="str">
        <f aca="false">IF($K6966="","",IF($L6966&lt;&gt;"",$L6966,VLOOKUP($C6966,薬効分類マスタ!$A$2:$F$180,6,FALSE())))</f>
        <v/>
      </c>
      <c r="N6966" s="0" t="str">
        <f aca="false">ASC(G6966)</f>
        <v>硫酸ﾊﾞﾘｳﾑ散99.1%｢共成｣</v>
      </c>
      <c r="O6966" s="0" t="str">
        <f aca="false">ASC(E6966)</f>
        <v>硫酸ﾊﾞﾘｳﾑ</v>
      </c>
      <c r="P6966" s="16" t="n">
        <f aca="false">N(P6965)+IF($C6966=検索!$B$49,1,0)</f>
        <v>0</v>
      </c>
    </row>
    <row r="6967" customFormat="false" ht="15" hidden="false" customHeight="false" outlineLevel="0" collapsed="false">
      <c r="A6967" s="16" t="s">
        <v>221</v>
      </c>
      <c r="B6967" s="0" t="s">
        <v>15991</v>
      </c>
      <c r="C6967" s="0" t="n">
        <v>721</v>
      </c>
      <c r="D6967" s="0" t="str">
        <f aca="false">IFERROR(VLOOKUP($C6967,薬効分類マスタ!$A$2:$B$180,2,FALSE()),"未登録")</f>
        <v>X線造影剤</v>
      </c>
      <c r="E6967" s="16" t="s">
        <v>15965</v>
      </c>
      <c r="F6967" s="16" t="s">
        <v>15992</v>
      </c>
      <c r="G6967" s="16" t="s">
        <v>15993</v>
      </c>
      <c r="H6967" s="16" t="s">
        <v>7403</v>
      </c>
      <c r="I6967" s="0" t="n">
        <v>15.4</v>
      </c>
      <c r="K6967" s="0" t="str">
        <f aca="false">IFERROR(IF(VLOOKUP($C6967,薬効分類マスタ!$A$2:$E$180,5,FALSE())=0,"",VLOOKUP($C6967,薬効分類マスタ!$A$2:$E$180,5,FALSE())),"")</f>
        <v/>
      </c>
      <c r="L6967" s="17"/>
      <c r="M6967" s="0" t="str">
        <f aca="false">IF($K6967="","",IF($L6967&lt;&gt;"",$L6967,VLOOKUP($C6967,薬効分類マスタ!$A$2:$F$180,6,FALSE())))</f>
        <v/>
      </c>
      <c r="N6967" s="0" t="str">
        <f aca="false">ASC(G6967)</f>
        <v>ﾊﾞﾘｺﾝｸMX</v>
      </c>
      <c r="O6967" s="0" t="str">
        <f aca="false">ASC(E6967)</f>
        <v>硫酸ﾊﾞﾘｳﾑ</v>
      </c>
      <c r="P6967" s="16" t="n">
        <f aca="false">N(P6966)+IF($C6967=検索!$B$49,1,0)</f>
        <v>0</v>
      </c>
    </row>
    <row r="6968" customFormat="false" ht="15" hidden="false" customHeight="false" outlineLevel="0" collapsed="false">
      <c r="A6968" s="16" t="s">
        <v>221</v>
      </c>
      <c r="B6968" s="0" t="s">
        <v>15994</v>
      </c>
      <c r="C6968" s="0" t="n">
        <v>721</v>
      </c>
      <c r="D6968" s="0" t="str">
        <f aca="false">IFERROR(VLOOKUP($C6968,薬効分類マスタ!$A$2:$B$180,2,FALSE()),"未登録")</f>
        <v>X線造影剤</v>
      </c>
      <c r="E6968" s="16" t="s">
        <v>15965</v>
      </c>
      <c r="F6968" s="16" t="s">
        <v>15995</v>
      </c>
      <c r="G6968" s="16" t="s">
        <v>15996</v>
      </c>
      <c r="H6968" s="16" t="s">
        <v>7403</v>
      </c>
      <c r="I6968" s="0" t="n">
        <v>14.3</v>
      </c>
      <c r="K6968" s="0" t="str">
        <f aca="false">IFERROR(IF(VLOOKUP($C6968,薬効分類マスタ!$A$2:$E$180,5,FALSE())=0,"",VLOOKUP($C6968,薬効分類マスタ!$A$2:$E$180,5,FALSE())),"")</f>
        <v/>
      </c>
      <c r="L6968" s="17"/>
      <c r="M6968" s="0" t="str">
        <f aca="false">IF($K6968="","",IF($L6968&lt;&gt;"",$L6968,VLOOKUP($C6968,薬効分類マスタ!$A$2:$F$180,6,FALSE())))</f>
        <v/>
      </c>
      <c r="N6968" s="0" t="str">
        <f aca="false">ASC(G6968)</f>
        <v>ﾊﾞﾘﾌﾞﾗｲﾄLV</v>
      </c>
      <c r="O6968" s="0" t="str">
        <f aca="false">ASC(E6968)</f>
        <v>硫酸ﾊﾞﾘｳﾑ</v>
      </c>
      <c r="P6968" s="16" t="n">
        <f aca="false">N(P6967)+IF($C6968=検索!$B$49,1,0)</f>
        <v>0</v>
      </c>
    </row>
    <row r="6969" customFormat="false" ht="15" hidden="false" customHeight="false" outlineLevel="0" collapsed="false">
      <c r="A6969" s="16" t="s">
        <v>221</v>
      </c>
      <c r="B6969" s="0" t="s">
        <v>15997</v>
      </c>
      <c r="C6969" s="0" t="n">
        <v>721</v>
      </c>
      <c r="D6969" s="0" t="str">
        <f aca="false">IFERROR(VLOOKUP($C6969,薬効分類マスタ!$A$2:$B$180,2,FALSE()),"未登録")</f>
        <v>X線造影剤</v>
      </c>
      <c r="E6969" s="16" t="s">
        <v>15965</v>
      </c>
      <c r="F6969" s="16" t="s">
        <v>15995</v>
      </c>
      <c r="G6969" s="16" t="s">
        <v>15998</v>
      </c>
      <c r="H6969" s="16" t="s">
        <v>6982</v>
      </c>
      <c r="I6969" s="0" t="n">
        <v>14</v>
      </c>
      <c r="K6969" s="0" t="str">
        <f aca="false">IFERROR(IF(VLOOKUP($C6969,薬効分類マスタ!$A$2:$E$180,5,FALSE())=0,"",VLOOKUP($C6969,薬効分類マスタ!$A$2:$E$180,5,FALSE())),"")</f>
        <v/>
      </c>
      <c r="L6969" s="17"/>
      <c r="M6969" s="0" t="str">
        <f aca="false">IF($K6969="","",IF($L6969&lt;&gt;"",$L6969,VLOOKUP($C6969,薬効分類マスタ!$A$2:$F$180,6,FALSE())))</f>
        <v/>
      </c>
      <c r="N6969" s="0" t="str">
        <f aca="false">ASC(G6969)</f>
        <v>硫酸ﾊﾞﾘｳﾑ散99.5%｢FSK｣</v>
      </c>
      <c r="O6969" s="0" t="str">
        <f aca="false">ASC(E6969)</f>
        <v>硫酸ﾊﾞﾘｳﾑ</v>
      </c>
      <c r="P6969" s="16" t="n">
        <f aca="false">N(P6968)+IF($C6969=検索!$B$49,1,0)</f>
        <v>0</v>
      </c>
    </row>
    <row r="6970" customFormat="false" ht="15" hidden="false" customHeight="false" outlineLevel="0" collapsed="false">
      <c r="A6970" s="16" t="s">
        <v>221</v>
      </c>
      <c r="B6970" s="0" t="s">
        <v>15999</v>
      </c>
      <c r="C6970" s="0" t="n">
        <v>721</v>
      </c>
      <c r="D6970" s="0" t="str">
        <f aca="false">IFERROR(VLOOKUP($C6970,薬効分類マスタ!$A$2:$B$180,2,FALSE()),"未登録")</f>
        <v>X線造影剤</v>
      </c>
      <c r="E6970" s="16" t="s">
        <v>15965</v>
      </c>
      <c r="F6970" s="16" t="s">
        <v>16000</v>
      </c>
      <c r="G6970" s="16" t="s">
        <v>16001</v>
      </c>
      <c r="H6970" s="16" t="s">
        <v>6244</v>
      </c>
      <c r="I6970" s="0" t="n">
        <v>14.2</v>
      </c>
      <c r="K6970" s="0" t="str">
        <f aca="false">IFERROR(IF(VLOOKUP($C6970,薬効分類マスタ!$A$2:$E$180,5,FALSE())=0,"",VLOOKUP($C6970,薬効分類マスタ!$A$2:$E$180,5,FALSE())),"")</f>
        <v/>
      </c>
      <c r="L6970" s="17"/>
      <c r="M6970" s="0" t="str">
        <f aca="false">IF($K6970="","",IF($L6970&lt;&gt;"",$L6970,VLOOKUP($C6970,薬効分類マスタ!$A$2:$F$180,6,FALSE())))</f>
        <v/>
      </c>
      <c r="N6970" s="0" t="str">
        <f aca="false">ASC(G6970)</f>
        <v>硫酸ﾊﾞﾘｳﾑ散98.8%｢ﾎﾘｲ｣</v>
      </c>
      <c r="O6970" s="0" t="str">
        <f aca="false">ASC(E6970)</f>
        <v>硫酸ﾊﾞﾘｳﾑ</v>
      </c>
      <c r="P6970" s="16" t="n">
        <f aca="false">N(P6969)+IF($C6970=検索!$B$49,1,0)</f>
        <v>0</v>
      </c>
    </row>
    <row r="6971" customFormat="false" ht="15" hidden="false" customHeight="false" outlineLevel="0" collapsed="false">
      <c r="A6971" s="16" t="s">
        <v>221</v>
      </c>
      <c r="B6971" s="0" t="s">
        <v>16002</v>
      </c>
      <c r="C6971" s="0" t="n">
        <v>721</v>
      </c>
      <c r="D6971" s="0" t="str">
        <f aca="false">IFERROR(VLOOKUP($C6971,薬効分類マスタ!$A$2:$B$180,2,FALSE()),"未登録")</f>
        <v>X線造影剤</v>
      </c>
      <c r="E6971" s="16" t="s">
        <v>15965</v>
      </c>
      <c r="F6971" s="16" t="s">
        <v>16003</v>
      </c>
      <c r="G6971" s="16" t="s">
        <v>16004</v>
      </c>
      <c r="H6971" s="16" t="s">
        <v>6244</v>
      </c>
      <c r="I6971" s="0" t="n">
        <v>14.8</v>
      </c>
      <c r="K6971" s="0" t="str">
        <f aca="false">IFERROR(IF(VLOOKUP($C6971,薬効分類マスタ!$A$2:$E$180,5,FALSE())=0,"",VLOOKUP($C6971,薬効分類マスタ!$A$2:$E$180,5,FALSE())),"")</f>
        <v/>
      </c>
      <c r="L6971" s="17"/>
      <c r="M6971" s="0" t="str">
        <f aca="false">IF($K6971="","",IF($L6971&lt;&gt;"",$L6971,VLOOKUP($C6971,薬効分類マスタ!$A$2:$F$180,6,FALSE())))</f>
        <v/>
      </c>
      <c r="N6971" s="0" t="str">
        <f aca="false">ASC(G6971)</f>
        <v>硫酸ﾊﾞﾘｳﾑ散97.5%｢ﾎﾘｲ｣</v>
      </c>
      <c r="O6971" s="0" t="str">
        <f aca="false">ASC(E6971)</f>
        <v>硫酸ﾊﾞﾘｳﾑ</v>
      </c>
      <c r="P6971" s="16" t="n">
        <f aca="false">N(P6970)+IF($C6971=検索!$B$49,1,0)</f>
        <v>0</v>
      </c>
    </row>
    <row r="6972" customFormat="false" ht="15" hidden="false" customHeight="false" outlineLevel="0" collapsed="false">
      <c r="A6972" s="16" t="s">
        <v>221</v>
      </c>
      <c r="B6972" s="0" t="s">
        <v>16005</v>
      </c>
      <c r="C6972" s="0" t="n">
        <v>721</v>
      </c>
      <c r="D6972" s="0" t="str">
        <f aca="false">IFERROR(VLOOKUP($C6972,薬効分類マスタ!$A$2:$B$180,2,FALSE()),"未登録")</f>
        <v>X線造影剤</v>
      </c>
      <c r="E6972" s="16" t="s">
        <v>15965</v>
      </c>
      <c r="F6972" s="16" t="s">
        <v>16006</v>
      </c>
      <c r="G6972" s="16" t="s">
        <v>16007</v>
      </c>
      <c r="H6972" s="16" t="s">
        <v>6982</v>
      </c>
      <c r="I6972" s="0" t="n">
        <v>498.6</v>
      </c>
      <c r="J6972" s="16" t="s">
        <v>232</v>
      </c>
      <c r="K6972" s="0" t="str">
        <f aca="false">IFERROR(IF(VLOOKUP($C6972,薬効分類マスタ!$A$2:$E$180,5,FALSE())=0,"",VLOOKUP($C6972,薬効分類マスタ!$A$2:$E$180,5,FALSE())),"")</f>
        <v/>
      </c>
      <c r="L6972" s="17"/>
      <c r="M6972" s="0" t="str">
        <f aca="false">IF($K6972="","",IF($L6972&lt;&gt;"",$L6972,VLOOKUP($C6972,薬効分類マスタ!$A$2:$F$180,6,FALSE())))</f>
        <v/>
      </c>
      <c r="N6972" s="0" t="str">
        <f aca="false">ASC(G6972)</f>
        <v>ｺﾛﾝﾌｫｰﾄ内用懸濁液25%</v>
      </c>
      <c r="O6972" s="0" t="str">
        <f aca="false">ASC(E6972)</f>
        <v>硫酸ﾊﾞﾘｳﾑ</v>
      </c>
      <c r="P6972" s="16" t="n">
        <f aca="false">N(P6971)+IF($C6972=検索!$B$49,1,0)</f>
        <v>0</v>
      </c>
    </row>
    <row r="6973" customFormat="false" ht="15" hidden="false" customHeight="false" outlineLevel="0" collapsed="false">
      <c r="A6973" s="16" t="s">
        <v>221</v>
      </c>
      <c r="B6973" s="0" t="s">
        <v>16008</v>
      </c>
      <c r="C6973" s="0" t="n">
        <v>721</v>
      </c>
      <c r="D6973" s="0" t="str">
        <f aca="false">IFERROR(VLOOKUP($C6973,薬効分類マスタ!$A$2:$B$180,2,FALSE()),"未登録")</f>
        <v>X線造影剤</v>
      </c>
      <c r="E6973" s="16" t="s">
        <v>16009</v>
      </c>
      <c r="F6973" s="16" t="s">
        <v>16010</v>
      </c>
      <c r="G6973" s="16" t="s">
        <v>16011</v>
      </c>
      <c r="H6973" s="16" t="s">
        <v>6244</v>
      </c>
      <c r="I6973" s="0" t="n">
        <v>377.4</v>
      </c>
      <c r="K6973" s="0" t="str">
        <f aca="false">IFERROR(IF(VLOOKUP($C6973,薬効分類マスタ!$A$2:$E$180,5,FALSE())=0,"",VLOOKUP($C6973,薬効分類マスタ!$A$2:$E$180,5,FALSE())),"")</f>
        <v/>
      </c>
      <c r="L6973" s="17"/>
      <c r="M6973" s="0" t="str">
        <f aca="false">IF($K6973="","",IF($L6973&lt;&gt;"",$L6973,VLOOKUP($C6973,薬効分類マスタ!$A$2:$F$180,6,FALSE())))</f>
        <v/>
      </c>
      <c r="N6973" s="0" t="str">
        <f aca="false">ASC(G6973)</f>
        <v>ﾏｸﾞｺﾛｰﾙ散68%分包50g</v>
      </c>
      <c r="O6973" s="0" t="str">
        <f aca="false">ASC(E6973)</f>
        <v>ｸｴﾝ酸ﾏｸﾞﾈｼｳﾑ</v>
      </c>
      <c r="P6973" s="16" t="n">
        <f aca="false">N(P6972)+IF($C6973=検索!$B$49,1,0)</f>
        <v>0</v>
      </c>
    </row>
    <row r="6974" customFormat="false" ht="15" hidden="false" customHeight="false" outlineLevel="0" collapsed="false">
      <c r="A6974" s="16" t="s">
        <v>221</v>
      </c>
      <c r="B6974" s="0" t="s">
        <v>16012</v>
      </c>
      <c r="C6974" s="0" t="n">
        <v>721</v>
      </c>
      <c r="D6974" s="0" t="str">
        <f aca="false">IFERROR(VLOOKUP($C6974,薬効分類マスタ!$A$2:$B$180,2,FALSE()),"未登録")</f>
        <v>X線造影剤</v>
      </c>
      <c r="E6974" s="16" t="s">
        <v>16009</v>
      </c>
      <c r="F6974" s="16" t="s">
        <v>16013</v>
      </c>
      <c r="G6974" s="16" t="s">
        <v>16014</v>
      </c>
      <c r="H6974" s="16" t="s">
        <v>6244</v>
      </c>
      <c r="I6974" s="0" t="n">
        <v>768.9</v>
      </c>
      <c r="K6974" s="0" t="str">
        <f aca="false">IFERROR(IF(VLOOKUP($C6974,薬効分類マスタ!$A$2:$E$180,5,FALSE())=0,"",VLOOKUP($C6974,薬効分類マスタ!$A$2:$E$180,5,FALSE())),"")</f>
        <v/>
      </c>
      <c r="L6974" s="17"/>
      <c r="M6974" s="0" t="str">
        <f aca="false">IF($K6974="","",IF($L6974&lt;&gt;"",$L6974,VLOOKUP($C6974,薬効分類マスタ!$A$2:$F$180,6,FALSE())))</f>
        <v/>
      </c>
      <c r="N6974" s="0" t="str">
        <f aca="false">ASC(G6974)</f>
        <v>ﾏｸﾞｺﾛｰﾙ散68%分包100g</v>
      </c>
      <c r="O6974" s="0" t="str">
        <f aca="false">ASC(E6974)</f>
        <v>ｸｴﾝ酸ﾏｸﾞﾈｼｳﾑ</v>
      </c>
      <c r="P6974" s="16" t="n">
        <f aca="false">N(P6973)+IF($C6974=検索!$B$49,1,0)</f>
        <v>0</v>
      </c>
    </row>
    <row r="6975" customFormat="false" ht="15" hidden="false" customHeight="false" outlineLevel="0" collapsed="false">
      <c r="A6975" s="16" t="s">
        <v>221</v>
      </c>
      <c r="B6975" s="0" t="s">
        <v>16015</v>
      </c>
      <c r="C6975" s="0" t="n">
        <v>721</v>
      </c>
      <c r="D6975" s="0" t="str">
        <f aca="false">IFERROR(VLOOKUP($C6975,薬効分類マスタ!$A$2:$B$180,2,FALSE()),"未登録")</f>
        <v>X線造影剤</v>
      </c>
      <c r="E6975" s="16" t="s">
        <v>16009</v>
      </c>
      <c r="F6975" s="16" t="s">
        <v>16016</v>
      </c>
      <c r="G6975" s="16" t="s">
        <v>16017</v>
      </c>
      <c r="H6975" s="16" t="s">
        <v>6244</v>
      </c>
      <c r="I6975" s="0" t="n">
        <v>393.5</v>
      </c>
      <c r="K6975" s="0" t="str">
        <f aca="false">IFERROR(IF(VLOOKUP($C6975,薬効分類マスタ!$A$2:$E$180,5,FALSE())=0,"",VLOOKUP($C6975,薬効分類マスタ!$A$2:$E$180,5,FALSE())),"")</f>
        <v/>
      </c>
      <c r="L6975" s="17"/>
      <c r="M6975" s="0" t="str">
        <f aca="false">IF($K6975="","",IF($L6975&lt;&gt;"",$L6975,VLOOKUP($C6975,薬効分類マスタ!$A$2:$F$180,6,FALSE())))</f>
        <v/>
      </c>
      <c r="N6975" s="0" t="str">
        <f aca="false">ASC(G6975)</f>
        <v>ﾏｸﾞｺﾛｰﾙ内用液13.6%分包250mL</v>
      </c>
      <c r="O6975" s="0" t="str">
        <f aca="false">ASC(E6975)</f>
        <v>ｸｴﾝ酸ﾏｸﾞﾈｼｳﾑ</v>
      </c>
      <c r="P6975" s="16" t="n">
        <f aca="false">N(P6974)+IF($C6975=検索!$B$49,1,0)</f>
        <v>0</v>
      </c>
    </row>
    <row r="6976" customFormat="false" ht="15" hidden="false" customHeight="false" outlineLevel="0" collapsed="false">
      <c r="A6976" s="16" t="s">
        <v>221</v>
      </c>
      <c r="B6976" s="0" t="s">
        <v>16018</v>
      </c>
      <c r="C6976" s="0" t="n">
        <v>721</v>
      </c>
      <c r="D6976" s="0" t="str">
        <f aca="false">IFERROR(VLOOKUP($C6976,薬効分類マスタ!$A$2:$B$180,2,FALSE()),"未登録")</f>
        <v>X線造影剤</v>
      </c>
      <c r="E6976" s="16" t="s">
        <v>16019</v>
      </c>
      <c r="F6976" s="16" t="s">
        <v>224</v>
      </c>
      <c r="G6976" s="16" t="s">
        <v>16020</v>
      </c>
      <c r="H6976" s="16" t="s">
        <v>7403</v>
      </c>
      <c r="I6976" s="0" t="n">
        <v>11.8</v>
      </c>
      <c r="J6976" s="16" t="s">
        <v>239</v>
      </c>
      <c r="K6976" s="0" t="str">
        <f aca="false">IFERROR(IF(VLOOKUP($C6976,薬効分類マスタ!$A$2:$E$180,5,FALSE())=0,"",VLOOKUP($C6976,薬効分類マスタ!$A$2:$E$180,5,FALSE())),"")</f>
        <v/>
      </c>
      <c r="L6976" s="17"/>
      <c r="M6976" s="0" t="str">
        <f aca="false">IF($K6976="","",IF($L6976&lt;&gt;"",$L6976,VLOOKUP($C6976,薬効分類マスタ!$A$2:$F$180,6,FALSE())))</f>
        <v/>
      </c>
      <c r="N6976" s="0" t="str">
        <f aca="false">ASC(G6976)</f>
        <v>ﾊﾞﾙｷﾞﾝ発泡顆粒</v>
      </c>
      <c r="O6976" s="0" t="str">
        <f aca="false">ASC(E6976)</f>
        <v>炭酸水素ﾅﾄﾘｳﾑ･酒石酸</v>
      </c>
      <c r="P6976" s="16" t="n">
        <f aca="false">N(P6975)+IF($C6976=検索!$B$49,1,0)</f>
        <v>0</v>
      </c>
    </row>
    <row r="6977" customFormat="false" ht="15" hidden="false" customHeight="false" outlineLevel="0" collapsed="false">
      <c r="A6977" s="16" t="s">
        <v>221</v>
      </c>
      <c r="B6977" s="0" t="s">
        <v>16021</v>
      </c>
      <c r="C6977" s="0" t="n">
        <v>721</v>
      </c>
      <c r="D6977" s="0" t="str">
        <f aca="false">IFERROR(VLOOKUP($C6977,薬効分類マスタ!$A$2:$B$180,2,FALSE()),"未登録")</f>
        <v>X線造影剤</v>
      </c>
      <c r="E6977" s="16" t="s">
        <v>16019</v>
      </c>
      <c r="F6977" s="16" t="s">
        <v>224</v>
      </c>
      <c r="G6977" s="16" t="s">
        <v>16022</v>
      </c>
      <c r="H6977" s="16" t="s">
        <v>6244</v>
      </c>
      <c r="I6977" s="0" t="n">
        <v>14.7</v>
      </c>
      <c r="K6977" s="0" t="str">
        <f aca="false">IFERROR(IF(VLOOKUP($C6977,薬効分類マスタ!$A$2:$E$180,5,FALSE())=0,"",VLOOKUP($C6977,薬効分類マスタ!$A$2:$E$180,5,FALSE())),"")</f>
        <v/>
      </c>
      <c r="L6977" s="17"/>
      <c r="M6977" s="0" t="str">
        <f aca="false">IF($K6977="","",IF($L6977&lt;&gt;"",$L6977,VLOOKUP($C6977,薬効分類マスタ!$A$2:$F$180,6,FALSE())))</f>
        <v/>
      </c>
      <c r="N6977" s="0" t="str">
        <f aca="false">ASC(G6977)</f>
        <v>ﾊﾞﾛｽ発泡顆粒</v>
      </c>
      <c r="O6977" s="0" t="str">
        <f aca="false">ASC(E6977)</f>
        <v>炭酸水素ﾅﾄﾘｳﾑ･酒石酸</v>
      </c>
      <c r="P6977" s="16" t="n">
        <f aca="false">N(P6976)+IF($C6977=検索!$B$49,1,0)</f>
        <v>0</v>
      </c>
    </row>
    <row r="6978" customFormat="false" ht="15" hidden="false" customHeight="false" outlineLevel="0" collapsed="false">
      <c r="A6978" s="16" t="s">
        <v>221</v>
      </c>
      <c r="B6978" s="0" t="s">
        <v>16023</v>
      </c>
      <c r="C6978" s="0" t="n">
        <v>721</v>
      </c>
      <c r="D6978" s="0" t="str">
        <f aca="false">IFERROR(VLOOKUP($C6978,薬効分類マスタ!$A$2:$B$180,2,FALSE()),"未登録")</f>
        <v>X線造影剤</v>
      </c>
      <c r="E6978" s="16" t="s">
        <v>16019</v>
      </c>
      <c r="F6978" s="16" t="s">
        <v>224</v>
      </c>
      <c r="G6978" s="16" t="s">
        <v>16024</v>
      </c>
      <c r="H6978" s="16" t="s">
        <v>6244</v>
      </c>
      <c r="I6978" s="0" t="n">
        <v>13.5</v>
      </c>
      <c r="J6978" s="16" t="s">
        <v>239</v>
      </c>
      <c r="K6978" s="0" t="str">
        <f aca="false">IFERROR(IF(VLOOKUP($C6978,薬効分類マスタ!$A$2:$E$180,5,FALSE())=0,"",VLOOKUP($C6978,薬効分類マスタ!$A$2:$E$180,5,FALSE())),"")</f>
        <v/>
      </c>
      <c r="L6978" s="17"/>
      <c r="M6978" s="0" t="str">
        <f aca="false">IF($K6978="","",IF($L6978&lt;&gt;"",$L6978,VLOOKUP($C6978,薬効分類マスタ!$A$2:$F$180,6,FALSE())))</f>
        <v/>
      </c>
      <c r="N6978" s="0" t="str">
        <f aca="false">ASC(G6978)</f>
        <v>ﾊﾞﾛｽ発泡顆粒-S</v>
      </c>
      <c r="O6978" s="0" t="str">
        <f aca="false">ASC(E6978)</f>
        <v>炭酸水素ﾅﾄﾘｳﾑ･酒石酸</v>
      </c>
      <c r="P6978" s="16" t="n">
        <f aca="false">N(P6977)+IF($C6978=検索!$B$49,1,0)</f>
        <v>0</v>
      </c>
    </row>
    <row r="6979" customFormat="false" ht="15" hidden="false" customHeight="false" outlineLevel="0" collapsed="false">
      <c r="A6979" s="16" t="s">
        <v>221</v>
      </c>
      <c r="B6979" s="0" t="s">
        <v>16025</v>
      </c>
      <c r="C6979" s="0" t="n">
        <v>721</v>
      </c>
      <c r="D6979" s="0" t="str">
        <f aca="false">IFERROR(VLOOKUP($C6979,薬効分類マスタ!$A$2:$B$180,2,FALSE()),"未登録")</f>
        <v>X線造影剤</v>
      </c>
      <c r="E6979" s="16" t="s">
        <v>16019</v>
      </c>
      <c r="F6979" s="16" t="s">
        <v>224</v>
      </c>
      <c r="G6979" s="16" t="s">
        <v>16026</v>
      </c>
      <c r="H6979" s="16" t="s">
        <v>6982</v>
      </c>
      <c r="I6979" s="0" t="n">
        <v>13.5</v>
      </c>
      <c r="J6979" s="16" t="s">
        <v>239</v>
      </c>
      <c r="K6979" s="0" t="str">
        <f aca="false">IFERROR(IF(VLOOKUP($C6979,薬効分類マスタ!$A$2:$E$180,5,FALSE())=0,"",VLOOKUP($C6979,薬効分類マスタ!$A$2:$E$180,5,FALSE())),"")</f>
        <v/>
      </c>
      <c r="L6979" s="17"/>
      <c r="M6979" s="0" t="str">
        <f aca="false">IF($K6979="","",IF($L6979&lt;&gt;"",$L6979,VLOOKUP($C6979,薬効分類マスタ!$A$2:$F$180,6,FALSE())))</f>
        <v/>
      </c>
      <c r="N6979" s="0" t="str">
        <f aca="false">ASC(G6979)</f>
        <v>ﾊﾞﾘｴｰｽ発泡顆粒</v>
      </c>
      <c r="O6979" s="0" t="str">
        <f aca="false">ASC(E6979)</f>
        <v>炭酸水素ﾅﾄﾘｳﾑ･酒石酸</v>
      </c>
      <c r="P6979" s="16" t="n">
        <f aca="false">N(P6978)+IF($C6979=検索!$B$49,1,0)</f>
        <v>0</v>
      </c>
    </row>
    <row r="6980" customFormat="false" ht="15" hidden="false" customHeight="false" outlineLevel="0" collapsed="false">
      <c r="A6980" s="16" t="s">
        <v>221</v>
      </c>
      <c r="B6980" s="0" t="s">
        <v>16027</v>
      </c>
      <c r="C6980" s="0" t="n">
        <v>721</v>
      </c>
      <c r="D6980" s="0" t="str">
        <f aca="false">IFERROR(VLOOKUP($C6980,薬効分類マスタ!$A$2:$B$180,2,FALSE()),"未登録")</f>
        <v>X線造影剤</v>
      </c>
      <c r="E6980" s="16" t="s">
        <v>16019</v>
      </c>
      <c r="F6980" s="16" t="s">
        <v>224</v>
      </c>
      <c r="G6980" s="16" t="s">
        <v>16028</v>
      </c>
      <c r="H6980" s="16" t="s">
        <v>7403</v>
      </c>
      <c r="I6980" s="0" t="n">
        <v>11.6</v>
      </c>
      <c r="J6980" s="16" t="s">
        <v>239</v>
      </c>
      <c r="K6980" s="0" t="str">
        <f aca="false">IFERROR(IF(VLOOKUP($C6980,薬効分類マスタ!$A$2:$E$180,5,FALSE())=0,"",VLOOKUP($C6980,薬効分類マスタ!$A$2:$E$180,5,FALSE())),"")</f>
        <v/>
      </c>
      <c r="L6980" s="17"/>
      <c r="M6980" s="0" t="str">
        <f aca="false">IF($K6980="","",IF($L6980&lt;&gt;"",$L6980,VLOOKUP($C6980,薬効分類マスタ!$A$2:$F$180,6,FALSE())))</f>
        <v/>
      </c>
      <c r="N6980" s="0" t="str">
        <f aca="false">ASC(G6980)</f>
        <v>ﾊﾞｯｸｽ発泡顆粒</v>
      </c>
      <c r="O6980" s="0" t="str">
        <f aca="false">ASC(E6980)</f>
        <v>炭酸水素ﾅﾄﾘｳﾑ･酒石酸</v>
      </c>
      <c r="P6980" s="16" t="n">
        <f aca="false">N(P6979)+IF($C6980=検索!$B$49,1,0)</f>
        <v>0</v>
      </c>
    </row>
    <row r="6981" customFormat="false" ht="15" hidden="false" customHeight="false" outlineLevel="0" collapsed="false">
      <c r="A6981" s="16" t="s">
        <v>221</v>
      </c>
      <c r="B6981" s="0" t="s">
        <v>16029</v>
      </c>
      <c r="C6981" s="0" t="n">
        <v>722</v>
      </c>
      <c r="D6981" s="0" t="str">
        <f aca="false">IFERROR(VLOOKUP($C6981,薬効分類マスタ!$A$2:$B$180,2,FALSE()),"未登録")</f>
        <v>機能検査用試薬</v>
      </c>
      <c r="E6981" s="16" t="s">
        <v>16030</v>
      </c>
      <c r="F6981" s="16" t="s">
        <v>908</v>
      </c>
      <c r="G6981" s="16" t="s">
        <v>16031</v>
      </c>
      <c r="H6981" s="16" t="s">
        <v>4127</v>
      </c>
      <c r="I6981" s="0" t="n">
        <v>1211.2</v>
      </c>
      <c r="K6981" s="0" t="str">
        <f aca="false">IFERROR(IF(VLOOKUP($C6981,薬効分類マスタ!$A$2:$E$180,5,FALSE())=0,"",VLOOKUP($C6981,薬効分類マスタ!$A$2:$E$180,5,FALSE())),"")</f>
        <v/>
      </c>
      <c r="L6981" s="17"/>
      <c r="M6981" s="0" t="str">
        <f aca="false">IF($K6981="","",IF($L6981&lt;&gt;"",$L6981,VLOOKUP($C6981,薬効分類マスタ!$A$2:$F$180,6,FALSE())))</f>
        <v/>
      </c>
      <c r="N6981" s="0" t="str">
        <f aca="false">ASC(G6981)</f>
        <v>ﾒﾄﾋﾟﾛﾝｶﾌﾟｾﾙ250mg</v>
      </c>
      <c r="O6981" s="0" t="str">
        <f aca="false">ASC(E6981)</f>
        <v>ﾒﾁﾗﾎﾟﾝ</v>
      </c>
      <c r="P6981" s="16" t="n">
        <f aca="false">N(P6980)+IF($C6981=検索!$B$49,1,0)</f>
        <v>0</v>
      </c>
    </row>
    <row r="6982" customFormat="false" ht="15" hidden="false" customHeight="false" outlineLevel="0" collapsed="false">
      <c r="A6982" s="16" t="s">
        <v>221</v>
      </c>
      <c r="B6982" s="0" t="s">
        <v>16032</v>
      </c>
      <c r="C6982" s="0" t="n">
        <v>722</v>
      </c>
      <c r="D6982" s="0" t="str">
        <f aca="false">IFERROR(VLOOKUP($C6982,薬効分類マスタ!$A$2:$B$180,2,FALSE()),"未登録")</f>
        <v>機能検査用試薬</v>
      </c>
      <c r="E6982" s="16" t="s">
        <v>16033</v>
      </c>
      <c r="F6982" s="16" t="s">
        <v>16034</v>
      </c>
      <c r="G6982" s="16" t="s">
        <v>16035</v>
      </c>
      <c r="H6982" s="16" t="s">
        <v>309</v>
      </c>
      <c r="I6982" s="0" t="n">
        <v>602.8</v>
      </c>
      <c r="J6982" s="16" t="s">
        <v>232</v>
      </c>
      <c r="K6982" s="0" t="str">
        <f aca="false">IFERROR(IF(VLOOKUP($C6982,薬効分類マスタ!$A$2:$E$180,5,FALSE())=0,"",VLOOKUP($C6982,薬効分類マスタ!$A$2:$E$180,5,FALSE())),"")</f>
        <v/>
      </c>
      <c r="L6982" s="17"/>
      <c r="M6982" s="0" t="str">
        <f aca="false">IF($K6982="","",IF($L6982&lt;&gt;"",$L6982,VLOOKUP($C6982,薬効分類マスタ!$A$2:$F$180,6,FALSE())))</f>
        <v/>
      </c>
      <c r="N6982" s="0" t="str">
        <f aca="false">ASC(G6982)</f>
        <v>膵外分泌機能検査用PFD内服液500mg</v>
      </c>
      <c r="O6982" s="0" t="str">
        <f aca="false">ASC(E6982)</f>
        <v>ﾍﾞﾝﾁﾛﾐﾄﾞ</v>
      </c>
      <c r="P6982" s="16" t="n">
        <f aca="false">N(P6981)+IF($C6982=検索!$B$49,1,0)</f>
        <v>0</v>
      </c>
    </row>
    <row r="6983" customFormat="false" ht="15" hidden="false" customHeight="false" outlineLevel="0" collapsed="false">
      <c r="A6983" s="16" t="s">
        <v>221</v>
      </c>
      <c r="B6983" s="0" t="s">
        <v>16036</v>
      </c>
      <c r="C6983" s="0" t="n">
        <v>729</v>
      </c>
      <c r="D6983" s="0" t="str">
        <f aca="false">IFERROR(VLOOKUP($C6983,薬効分類マスタ!$A$2:$B$180,2,FALSE()),"未登録")</f>
        <v>その他の診断用薬(体外診断用医薬品を除く。)</v>
      </c>
      <c r="E6983" s="16" t="s">
        <v>16037</v>
      </c>
      <c r="F6983" s="16" t="s">
        <v>16038</v>
      </c>
      <c r="G6983" s="16" t="s">
        <v>16039</v>
      </c>
      <c r="H6983" s="16" t="s">
        <v>574</v>
      </c>
      <c r="I6983" s="0" t="n">
        <v>205.2</v>
      </c>
      <c r="K6983" s="0" t="str">
        <f aca="false">IFERROR(IF(VLOOKUP($C6983,薬効分類マスタ!$A$2:$E$180,5,FALSE())=0,"",VLOOKUP($C6983,薬効分類マスタ!$A$2:$E$180,5,FALSE())),"")</f>
        <v/>
      </c>
      <c r="L6983" s="17"/>
      <c r="M6983" s="0" t="str">
        <f aca="false">IF($K6983="","",IF($L6983&lt;&gt;"",$L6983,VLOOKUP($C6983,薬効分類マスタ!$A$2:$F$180,6,FALSE())))</f>
        <v/>
      </c>
      <c r="N6983" s="0" t="str">
        <f aca="false">ASC(G6983)</f>
        <v>ﾄﾚｰﾗﾝG液50g</v>
      </c>
      <c r="O6983" s="0" t="str">
        <f aca="false">ASC(E6983)</f>
        <v>ﾃﾞﾝﾌﾟﾝ部分加水分解物</v>
      </c>
      <c r="P6983" s="16" t="n">
        <f aca="false">N(P6982)+IF($C6983=検索!$B$49,1,0)</f>
        <v>0</v>
      </c>
    </row>
    <row r="6984" customFormat="false" ht="15" hidden="false" customHeight="false" outlineLevel="0" collapsed="false">
      <c r="A6984" s="16" t="s">
        <v>221</v>
      </c>
      <c r="B6984" s="0" t="s">
        <v>16040</v>
      </c>
      <c r="C6984" s="0" t="n">
        <v>729</v>
      </c>
      <c r="D6984" s="0" t="str">
        <f aca="false">IFERROR(VLOOKUP($C6984,薬効分類マスタ!$A$2:$B$180,2,FALSE()),"未登録")</f>
        <v>その他の診断用薬(体外診断用医薬品を除く。)</v>
      </c>
      <c r="E6984" s="16" t="s">
        <v>16037</v>
      </c>
      <c r="F6984" s="16" t="s">
        <v>16041</v>
      </c>
      <c r="G6984" s="16" t="s">
        <v>16042</v>
      </c>
      <c r="H6984" s="16" t="s">
        <v>574</v>
      </c>
      <c r="I6984" s="0" t="n">
        <v>205.2</v>
      </c>
      <c r="K6984" s="0" t="str">
        <f aca="false">IFERROR(IF(VLOOKUP($C6984,薬効分類マスタ!$A$2:$E$180,5,FALSE())=0,"",VLOOKUP($C6984,薬効分類マスタ!$A$2:$E$180,5,FALSE())),"")</f>
        <v/>
      </c>
      <c r="L6984" s="17"/>
      <c r="M6984" s="0" t="str">
        <f aca="false">IF($K6984="","",IF($L6984&lt;&gt;"",$L6984,VLOOKUP($C6984,薬効分類マスタ!$A$2:$F$180,6,FALSE())))</f>
        <v/>
      </c>
      <c r="N6984" s="0" t="str">
        <f aca="false">ASC(G6984)</f>
        <v>ﾄﾚｰﾗﾝG液75g</v>
      </c>
      <c r="O6984" s="0" t="str">
        <f aca="false">ASC(E6984)</f>
        <v>ﾃﾞﾝﾌﾟﾝ部分加水分解物</v>
      </c>
      <c r="P6984" s="16" t="n">
        <f aca="false">N(P6983)+IF($C6984=検索!$B$49,1,0)</f>
        <v>0</v>
      </c>
    </row>
    <row r="6985" customFormat="false" ht="15" hidden="false" customHeight="false" outlineLevel="0" collapsed="false">
      <c r="A6985" s="16" t="s">
        <v>221</v>
      </c>
      <c r="B6985" s="0" t="s">
        <v>16043</v>
      </c>
      <c r="C6985" s="0" t="n">
        <v>729</v>
      </c>
      <c r="D6985" s="0" t="str">
        <f aca="false">IFERROR(VLOOKUP($C6985,薬効分類マスタ!$A$2:$B$180,2,FALSE()),"未登録")</f>
        <v>その他の診断用薬(体外診断用医薬品を除く。)</v>
      </c>
      <c r="E6985" s="16" t="s">
        <v>16044</v>
      </c>
      <c r="F6985" s="16" t="s">
        <v>9278</v>
      </c>
      <c r="G6985" s="16" t="s">
        <v>16045</v>
      </c>
      <c r="H6985" s="16" t="s">
        <v>2382</v>
      </c>
      <c r="I6985" s="0" t="n">
        <v>718.4</v>
      </c>
      <c r="J6985" s="16" t="s">
        <v>232</v>
      </c>
      <c r="K6985" s="0" t="str">
        <f aca="false">IFERROR(IF(VLOOKUP($C6985,薬効分類マスタ!$A$2:$E$180,5,FALSE())=0,"",VLOOKUP($C6985,薬効分類マスタ!$A$2:$E$180,5,FALSE())),"")</f>
        <v/>
      </c>
      <c r="L6985" s="17"/>
      <c r="M6985" s="0" t="str">
        <f aca="false">IF($K6985="","",IF($L6985&lt;&gt;"",$L6985,VLOOKUP($C6985,薬効分類マスタ!$A$2:$F$180,6,FALSE())))</f>
        <v/>
      </c>
      <c r="N6985" s="0" t="str">
        <f aca="false">ASC(G6985)</f>
        <v>ﾌｪﾘｾﾙﾂ散20%</v>
      </c>
      <c r="O6985" s="0" t="str">
        <f aca="false">ASC(E6985)</f>
        <v>ｸｴﾝ酸鉄ｱﾝﾓﾆｳﾑ</v>
      </c>
      <c r="P6985" s="16" t="n">
        <f aca="false">N(P6984)+IF($C6985=検索!$B$49,1,0)</f>
        <v>0</v>
      </c>
    </row>
    <row r="6986" customFormat="false" ht="15" hidden="false" customHeight="false" outlineLevel="0" collapsed="false">
      <c r="A6986" s="16" t="s">
        <v>221</v>
      </c>
      <c r="B6986" s="0" t="s">
        <v>16046</v>
      </c>
      <c r="C6986" s="0" t="n">
        <v>729</v>
      </c>
      <c r="D6986" s="0" t="str">
        <f aca="false">IFERROR(VLOOKUP($C6986,薬効分類マスタ!$A$2:$B$180,2,FALSE()),"未登録")</f>
        <v>その他の診断用薬(体外診断用医薬品を除く。)</v>
      </c>
      <c r="E6986" s="16" t="s">
        <v>16047</v>
      </c>
      <c r="F6986" s="16" t="s">
        <v>627</v>
      </c>
      <c r="G6986" s="16" t="s">
        <v>16048</v>
      </c>
      <c r="H6986" s="16" t="s">
        <v>504</v>
      </c>
      <c r="I6986" s="0" t="n">
        <v>1844.1</v>
      </c>
      <c r="J6986" s="16" t="s">
        <v>232</v>
      </c>
      <c r="K6986" s="0" t="str">
        <f aca="false">IFERROR(IF(VLOOKUP($C6986,薬効分類マスタ!$A$2:$E$180,5,FALSE())=0,"",VLOOKUP($C6986,薬効分類マスタ!$A$2:$E$180,5,FALSE())),"")</f>
        <v/>
      </c>
      <c r="L6986" s="17"/>
      <c r="M6986" s="0" t="str">
        <f aca="false">IF($K6986="","",IF($L6986&lt;&gt;"",$L6986,VLOOKUP($C6986,薬効分類マスタ!$A$2:$F$180,6,FALSE())))</f>
        <v/>
      </c>
      <c r="N6986" s="0" t="str">
        <f aca="false">ASC(G6986)</f>
        <v>ﾋﾟﾛﾆｯｸ錠100mg</v>
      </c>
      <c r="O6986" s="0" t="str">
        <f aca="false">ASC(E6986)</f>
        <v>尿素(13C)</v>
      </c>
      <c r="P6986" s="16" t="n">
        <f aca="false">N(P6985)+IF($C6986=検索!$B$49,1,0)</f>
        <v>0</v>
      </c>
    </row>
    <row r="6987" customFormat="false" ht="15" hidden="false" customHeight="false" outlineLevel="0" collapsed="false">
      <c r="A6987" s="16" t="s">
        <v>221</v>
      </c>
      <c r="B6987" s="0" t="s">
        <v>16049</v>
      </c>
      <c r="C6987" s="0" t="n">
        <v>729</v>
      </c>
      <c r="D6987" s="0" t="str">
        <f aca="false">IFERROR(VLOOKUP($C6987,薬効分類マスタ!$A$2:$B$180,2,FALSE()),"未登録")</f>
        <v>その他の診断用薬(体外診断用医薬品を除く。)</v>
      </c>
      <c r="E6987" s="16" t="s">
        <v>16047</v>
      </c>
      <c r="F6987" s="16" t="s">
        <v>627</v>
      </c>
      <c r="G6987" s="16" t="s">
        <v>16050</v>
      </c>
      <c r="H6987" s="16" t="s">
        <v>2382</v>
      </c>
      <c r="I6987" s="0" t="n">
        <v>2591.4</v>
      </c>
      <c r="J6987" s="16" t="s">
        <v>232</v>
      </c>
      <c r="K6987" s="0" t="str">
        <f aca="false">IFERROR(IF(VLOOKUP($C6987,薬効分類マスタ!$A$2:$E$180,5,FALSE())=0,"",VLOOKUP($C6987,薬効分類マスタ!$A$2:$E$180,5,FALSE())),"")</f>
        <v/>
      </c>
      <c r="L6987" s="17"/>
      <c r="M6987" s="0" t="str">
        <f aca="false">IF($K6987="","",IF($L6987&lt;&gt;"",$L6987,VLOOKUP($C6987,薬効分類マスタ!$A$2:$F$180,6,FALSE())))</f>
        <v/>
      </c>
      <c r="N6987" s="0" t="str">
        <f aca="false">ASC(G6987)</f>
        <v>ﾕｰﾋﾞｯﾄ錠100mg</v>
      </c>
      <c r="O6987" s="0" t="str">
        <f aca="false">ASC(E6987)</f>
        <v>尿素(13C)</v>
      </c>
      <c r="P6987" s="16" t="n">
        <f aca="false">N(P6986)+IF($C6987=検索!$B$49,1,0)</f>
        <v>0</v>
      </c>
    </row>
    <row r="6988" customFormat="false" ht="15" hidden="false" customHeight="false" outlineLevel="0" collapsed="false">
      <c r="A6988" s="16" t="s">
        <v>221</v>
      </c>
      <c r="B6988" s="0" t="s">
        <v>16051</v>
      </c>
      <c r="C6988" s="0" t="n">
        <v>729</v>
      </c>
      <c r="D6988" s="0" t="str">
        <f aca="false">IFERROR(VLOOKUP($C6988,薬効分類マスタ!$A$2:$B$180,2,FALSE()),"未登録")</f>
        <v>その他の診断用薬(体外診断用医薬品を除く。)</v>
      </c>
      <c r="E6988" s="16" t="s">
        <v>16052</v>
      </c>
      <c r="F6988" s="16" t="s">
        <v>16053</v>
      </c>
      <c r="G6988" s="16" t="s">
        <v>16054</v>
      </c>
      <c r="H6988" s="16" t="s">
        <v>1080</v>
      </c>
      <c r="I6988" s="0" t="n">
        <v>784.1</v>
      </c>
      <c r="J6988" s="16" t="s">
        <v>232</v>
      </c>
      <c r="K6988" s="0" t="str">
        <f aca="false">IFERROR(IF(VLOOKUP($C6988,薬効分類マスタ!$A$2:$E$180,5,FALSE())=0,"",VLOOKUP($C6988,薬効分類マスタ!$A$2:$E$180,5,FALSE())),"")</f>
        <v/>
      </c>
      <c r="L6988" s="17"/>
      <c r="M6988" s="0" t="str">
        <f aca="false">IF($K6988="","",IF($L6988&lt;&gt;"",$L6988,VLOOKUP($C6988,薬効分類マスタ!$A$2:$F$180,6,FALSE())))</f>
        <v/>
      </c>
      <c r="N6988" s="0" t="str">
        <f aca="false">ASC(G6988)</f>
        <v>ﾎﾞｰｽﾃﾞﾙ内用液10</v>
      </c>
      <c r="O6988" s="0" t="str">
        <f aca="false">ASC(E6988)</f>
        <v>塩化ﾏﾝｶﾞﾝ四水和物</v>
      </c>
      <c r="P6988" s="16" t="n">
        <f aca="false">N(P6987)+IF($C6988=検索!$B$49,1,0)</f>
        <v>0</v>
      </c>
    </row>
    <row r="6989" customFormat="false" ht="15" hidden="false" customHeight="false" outlineLevel="0" collapsed="false">
      <c r="A6989" s="16" t="s">
        <v>221</v>
      </c>
      <c r="B6989" s="0" t="s">
        <v>16055</v>
      </c>
      <c r="C6989" s="0" t="n">
        <v>729</v>
      </c>
      <c r="D6989" s="0" t="str">
        <f aca="false">IFERROR(VLOOKUP($C6989,薬効分類マスタ!$A$2:$B$180,2,FALSE()),"未登録")</f>
        <v>その他の診断用薬(体外診断用医薬品を除く。)</v>
      </c>
      <c r="E6989" s="16" t="s">
        <v>16056</v>
      </c>
      <c r="F6989" s="16" t="s">
        <v>16057</v>
      </c>
      <c r="G6989" s="16" t="s">
        <v>16058</v>
      </c>
      <c r="H6989" s="16" t="s">
        <v>16059</v>
      </c>
      <c r="I6989" s="0" t="n">
        <v>75985.9</v>
      </c>
      <c r="J6989" s="16" t="s">
        <v>232</v>
      </c>
      <c r="K6989" s="0" t="str">
        <f aca="false">IFERROR(IF(VLOOKUP($C6989,薬効分類マスタ!$A$2:$E$180,5,FALSE())=0,"",VLOOKUP($C6989,薬効分類マスタ!$A$2:$E$180,5,FALSE())),"")</f>
        <v/>
      </c>
      <c r="L6989" s="17"/>
      <c r="M6989" s="0" t="str">
        <f aca="false">IF($K6989="","",IF($L6989&lt;&gt;"",$L6989,VLOOKUP($C6989,薬効分類マスタ!$A$2:$F$180,6,FALSE())))</f>
        <v/>
      </c>
      <c r="N6989" s="0" t="str">
        <f aca="false">ASC(G6989)</f>
        <v>ｱﾗｸﾞﾘｵ原末分包1.5g</v>
      </c>
      <c r="O6989" s="0" t="str">
        <f aca="false">ASC(E6989)</f>
        <v>ｱﾐﾉﾚﾌﾞﾘﾝ酸塩酸塩</v>
      </c>
      <c r="P6989" s="16" t="n">
        <f aca="false">N(P6988)+IF($C6989=検索!$B$49,1,0)</f>
        <v>0</v>
      </c>
    </row>
    <row r="6990" customFormat="false" ht="15" hidden="false" customHeight="false" outlineLevel="0" collapsed="false">
      <c r="A6990" s="16" t="s">
        <v>221</v>
      </c>
      <c r="B6990" s="0" t="s">
        <v>16060</v>
      </c>
      <c r="C6990" s="0" t="n">
        <v>729</v>
      </c>
      <c r="D6990" s="0" t="str">
        <f aca="false">IFERROR(VLOOKUP($C6990,薬効分類マスタ!$A$2:$B$180,2,FALSE()),"未登録")</f>
        <v>その他の診断用薬(体外診断用医薬品を除く。)</v>
      </c>
      <c r="E6990" s="16" t="s">
        <v>16056</v>
      </c>
      <c r="F6990" s="16" t="s">
        <v>16061</v>
      </c>
      <c r="G6990" s="16" t="s">
        <v>16062</v>
      </c>
      <c r="H6990" s="16" t="s">
        <v>16059</v>
      </c>
      <c r="I6990" s="0" t="n">
        <v>92051.5</v>
      </c>
      <c r="J6990" s="16" t="s">
        <v>232</v>
      </c>
      <c r="K6990" s="0" t="str">
        <f aca="false">IFERROR(IF(VLOOKUP($C6990,薬効分類マスタ!$A$2:$E$180,5,FALSE())=0,"",VLOOKUP($C6990,薬効分類マスタ!$A$2:$E$180,5,FALSE())),"")</f>
        <v/>
      </c>
      <c r="L6990" s="17"/>
      <c r="M6990" s="0" t="str">
        <f aca="false">IF($K6990="","",IF($L6990&lt;&gt;"",$L6990,VLOOKUP($C6990,薬効分類マスタ!$A$2:$F$180,6,FALSE())))</f>
        <v/>
      </c>
      <c r="N6990" s="0" t="str">
        <f aca="false">ASC(G6990)</f>
        <v>ｱﾗﾍﾞﾙ内用剤1.5g</v>
      </c>
      <c r="O6990" s="0" t="str">
        <f aca="false">ASC(E6990)</f>
        <v>ｱﾐﾉﾚﾌﾞﾘﾝ酸塩酸塩</v>
      </c>
      <c r="P6990" s="16" t="n">
        <f aca="false">N(P6989)+IF($C6990=検索!$B$49,1,0)</f>
        <v>0</v>
      </c>
    </row>
    <row r="6991" customFormat="false" ht="15" hidden="false" customHeight="false" outlineLevel="0" collapsed="false">
      <c r="A6991" s="16" t="s">
        <v>221</v>
      </c>
      <c r="B6991" s="0" t="s">
        <v>16063</v>
      </c>
      <c r="C6991" s="0" t="n">
        <v>729</v>
      </c>
      <c r="D6991" s="0" t="str">
        <f aca="false">IFERROR(VLOOKUP($C6991,薬効分類マスタ!$A$2:$B$180,2,FALSE()),"未登録")</f>
        <v>その他の診断用薬(体外診断用医薬品を除く。)</v>
      </c>
      <c r="E6991" s="16" t="s">
        <v>16056</v>
      </c>
      <c r="F6991" s="16" t="s">
        <v>16061</v>
      </c>
      <c r="G6991" s="16" t="s">
        <v>16064</v>
      </c>
      <c r="H6991" s="16" t="s">
        <v>16059</v>
      </c>
      <c r="I6991" s="0" t="n">
        <v>75985.9</v>
      </c>
      <c r="J6991" s="16" t="s">
        <v>232</v>
      </c>
      <c r="K6991" s="0" t="str">
        <f aca="false">IFERROR(IF(VLOOKUP($C6991,薬効分類マスタ!$A$2:$E$180,5,FALSE())=0,"",VLOOKUP($C6991,薬効分類マスタ!$A$2:$E$180,5,FALSE())),"")</f>
        <v/>
      </c>
      <c r="L6991" s="17"/>
      <c r="M6991" s="0" t="str">
        <f aca="false">IF($K6991="","",IF($L6991&lt;&gt;"",$L6991,VLOOKUP($C6991,薬効分類マスタ!$A$2:$F$180,6,FALSE())))</f>
        <v/>
      </c>
      <c r="N6991" s="0" t="str">
        <f aca="false">ASC(G6991)</f>
        <v>ｱﾗｸﾞﾘｵ内用剤1.5g</v>
      </c>
      <c r="O6991" s="0" t="str">
        <f aca="false">ASC(E6991)</f>
        <v>ｱﾐﾉﾚﾌﾞﾘﾝ酸塩酸塩</v>
      </c>
      <c r="P6991" s="16" t="n">
        <f aca="false">N(P6990)+IF($C6991=検索!$B$49,1,0)</f>
        <v>0</v>
      </c>
    </row>
    <row r="6992" customFormat="false" ht="15" hidden="false" customHeight="false" outlineLevel="0" collapsed="false">
      <c r="A6992" s="16" t="s">
        <v>221</v>
      </c>
      <c r="B6992" s="0" t="s">
        <v>16065</v>
      </c>
      <c r="C6992" s="0" t="n">
        <v>731</v>
      </c>
      <c r="D6992" s="0" t="str">
        <f aca="false">IFERROR(VLOOKUP($C6992,薬効分類マスタ!$A$2:$B$180,2,FALSE()),"未登録")</f>
        <v>防腐剤</v>
      </c>
      <c r="E6992" s="16" t="s">
        <v>16066</v>
      </c>
      <c r="F6992" s="16" t="s">
        <v>476</v>
      </c>
      <c r="G6992" s="16" t="s">
        <v>16066</v>
      </c>
      <c r="I6992" s="0" t="n">
        <v>16.8</v>
      </c>
      <c r="K6992" s="0" t="str">
        <f aca="false">IFERROR(IF(VLOOKUP($C6992,薬効分類マスタ!$A$2:$E$180,5,FALSE())=0,"",VLOOKUP($C6992,薬効分類マスタ!$A$2:$E$180,5,FALSE())),"")</f>
        <v/>
      </c>
      <c r="L6992" s="17"/>
      <c r="M6992" s="0" t="str">
        <f aca="false">IF($K6992="","",IF($L6992&lt;&gt;"",$L6992,VLOOKUP($C6992,薬効分類マスタ!$A$2:$F$180,6,FALSE())))</f>
        <v/>
      </c>
      <c r="N6992" s="0" t="str">
        <f aca="false">ASC(G6992)</f>
        <v>安息香酸</v>
      </c>
      <c r="O6992" s="0" t="str">
        <f aca="false">ASC(E6992)</f>
        <v>安息香酸</v>
      </c>
      <c r="P6992" s="16" t="n">
        <f aca="false">N(P6991)+IF($C6992=検索!$B$49,1,0)</f>
        <v>0</v>
      </c>
    </row>
    <row r="6993" customFormat="false" ht="15" hidden="false" customHeight="false" outlineLevel="0" collapsed="false">
      <c r="A6993" s="16" t="s">
        <v>221</v>
      </c>
      <c r="B6993" s="0" t="s">
        <v>16067</v>
      </c>
      <c r="C6993" s="0" t="n">
        <v>731</v>
      </c>
      <c r="D6993" s="0" t="str">
        <f aca="false">IFERROR(VLOOKUP($C6993,薬効分類マスタ!$A$2:$B$180,2,FALSE()),"未登録")</f>
        <v>防腐剤</v>
      </c>
      <c r="E6993" s="16" t="s">
        <v>16068</v>
      </c>
      <c r="F6993" s="16" t="s">
        <v>476</v>
      </c>
      <c r="G6993" s="16" t="s">
        <v>16068</v>
      </c>
      <c r="I6993" s="0" t="n">
        <v>22.6</v>
      </c>
      <c r="K6993" s="0" t="str">
        <f aca="false">IFERROR(IF(VLOOKUP($C6993,薬効分類マスタ!$A$2:$E$180,5,FALSE())=0,"",VLOOKUP($C6993,薬効分類マスタ!$A$2:$E$180,5,FALSE())),"")</f>
        <v/>
      </c>
      <c r="L6993" s="17"/>
      <c r="M6993" s="0" t="str">
        <f aca="false">IF($K6993="","",IF($L6993&lt;&gt;"",$L6993,VLOOKUP($C6993,薬効分類マスタ!$A$2:$F$180,6,FALSE())))</f>
        <v/>
      </c>
      <c r="N6993" s="0" t="str">
        <f aca="false">ASC(G6993)</f>
        <v>安息香酸ﾅﾄﾘｳﾑ</v>
      </c>
      <c r="O6993" s="0" t="str">
        <f aca="false">ASC(E6993)</f>
        <v>安息香酸ﾅﾄﾘｳﾑ</v>
      </c>
      <c r="P6993" s="16" t="n">
        <f aca="false">N(P6992)+IF($C6993=検索!$B$49,1,0)</f>
        <v>0</v>
      </c>
    </row>
    <row r="6994" customFormat="false" ht="15" hidden="false" customHeight="false" outlineLevel="0" collapsed="false">
      <c r="A6994" s="16" t="s">
        <v>221</v>
      </c>
      <c r="B6994" s="0" t="s">
        <v>16069</v>
      </c>
      <c r="C6994" s="0" t="n">
        <v>799</v>
      </c>
      <c r="D6994" s="0" t="str">
        <f aca="false">IFERROR(VLOOKUP($C6994,薬効分類マスタ!$A$2:$B$180,2,FALSE()),"未登録")</f>
        <v>他に分類されない治療を主目的としない医薬品</v>
      </c>
      <c r="E6994" s="16" t="s">
        <v>16070</v>
      </c>
      <c r="F6994" s="16" t="s">
        <v>16071</v>
      </c>
      <c r="G6994" s="16" t="s">
        <v>16072</v>
      </c>
      <c r="I6994" s="0" t="n">
        <v>10.2</v>
      </c>
      <c r="K6994" s="0" t="str">
        <f aca="false">IFERROR(IF(VLOOKUP($C6994,薬効分類マスタ!$A$2:$E$180,5,FALSE())=0,"",VLOOKUP($C6994,薬効分類マスタ!$A$2:$E$180,5,FALSE())),"")</f>
        <v/>
      </c>
      <c r="L6994" s="17"/>
      <c r="M6994" s="0" t="str">
        <f aca="false">IF($K6994="","",IF($L6994&lt;&gt;"",$L6994,VLOOKUP($C6994,薬効分類マスタ!$A$2:$F$180,6,FALSE())))</f>
        <v/>
      </c>
      <c r="N6994" s="0" t="str">
        <f aca="false">ASC(G6994)</f>
        <v>D-ｿﾙﾋﾞﾄｰﾙ液</v>
      </c>
      <c r="O6994" s="0" t="str">
        <f aca="false">ASC(E6994)</f>
        <v>D-ｿﾙﾋﾞﾄｰﾙ</v>
      </c>
      <c r="P6994" s="16" t="n">
        <f aca="false">N(P6993)+IF($C6994=検索!$B$49,1,0)</f>
        <v>0</v>
      </c>
    </row>
    <row r="6995" customFormat="false" ht="15" hidden="false" customHeight="false" outlineLevel="0" collapsed="false">
      <c r="A6995" s="16" t="s">
        <v>221</v>
      </c>
      <c r="B6995" s="0" t="s">
        <v>16073</v>
      </c>
      <c r="C6995" s="0" t="n">
        <v>799</v>
      </c>
      <c r="D6995" s="0" t="str">
        <f aca="false">IFERROR(VLOOKUP($C6995,薬効分類マスタ!$A$2:$B$180,2,FALSE()),"未登録")</f>
        <v>他に分類されない治療を主目的としない医薬品</v>
      </c>
      <c r="E6995" s="16" t="s">
        <v>16070</v>
      </c>
      <c r="F6995" s="16" t="s">
        <v>16074</v>
      </c>
      <c r="G6995" s="16" t="s">
        <v>16072</v>
      </c>
      <c r="I6995" s="0" t="n">
        <v>10.9</v>
      </c>
      <c r="K6995" s="0" t="str">
        <f aca="false">IFERROR(IF(VLOOKUP($C6995,薬効分類マスタ!$A$2:$E$180,5,FALSE())=0,"",VLOOKUP($C6995,薬効分類マスタ!$A$2:$E$180,5,FALSE())),"")</f>
        <v/>
      </c>
      <c r="L6995" s="17"/>
      <c r="M6995" s="0" t="str">
        <f aca="false">IF($K6995="","",IF($L6995&lt;&gt;"",$L6995,VLOOKUP($C6995,薬効分類マスタ!$A$2:$F$180,6,FALSE())))</f>
        <v/>
      </c>
      <c r="N6995" s="0" t="str">
        <f aca="false">ASC(G6995)</f>
        <v>D-ｿﾙﾋﾞﾄｰﾙ液</v>
      </c>
      <c r="O6995" s="0" t="str">
        <f aca="false">ASC(E6995)</f>
        <v>D-ｿﾙﾋﾞﾄｰﾙ</v>
      </c>
      <c r="P6995" s="16" t="n">
        <f aca="false">N(P6994)+IF($C6995=検索!$B$49,1,0)</f>
        <v>0</v>
      </c>
    </row>
    <row r="6996" customFormat="false" ht="15" hidden="false" customHeight="false" outlineLevel="0" collapsed="false">
      <c r="A6996" s="16" t="s">
        <v>221</v>
      </c>
      <c r="B6996" s="0" t="s">
        <v>16075</v>
      </c>
      <c r="C6996" s="0" t="n">
        <v>799</v>
      </c>
      <c r="D6996" s="0" t="str">
        <f aca="false">IFERROR(VLOOKUP($C6996,薬効分類マスタ!$A$2:$B$180,2,FALSE()),"未登録")</f>
        <v>他に分類されない治療を主目的としない医薬品</v>
      </c>
      <c r="E6996" s="16" t="s">
        <v>16070</v>
      </c>
      <c r="F6996" s="16" t="s">
        <v>476</v>
      </c>
      <c r="G6996" s="16" t="s">
        <v>16070</v>
      </c>
      <c r="I6996" s="0" t="n">
        <v>11.9</v>
      </c>
      <c r="K6996" s="0" t="str">
        <f aca="false">IFERROR(IF(VLOOKUP($C6996,薬効分類マスタ!$A$2:$E$180,5,FALSE())=0,"",VLOOKUP($C6996,薬効分類マスタ!$A$2:$E$180,5,FALSE())),"")</f>
        <v/>
      </c>
      <c r="L6996" s="17"/>
      <c r="M6996" s="0" t="str">
        <f aca="false">IF($K6996="","",IF($L6996&lt;&gt;"",$L6996,VLOOKUP($C6996,薬効分類マスタ!$A$2:$F$180,6,FALSE())))</f>
        <v/>
      </c>
      <c r="N6996" s="0" t="str">
        <f aca="false">ASC(G6996)</f>
        <v>D-ｿﾙﾋﾞﾄｰﾙ</v>
      </c>
      <c r="O6996" s="0" t="str">
        <f aca="false">ASC(E6996)</f>
        <v>D-ｿﾙﾋﾞﾄｰﾙ</v>
      </c>
      <c r="P6996" s="16" t="n">
        <f aca="false">N(P6995)+IF($C6996=検索!$B$49,1,0)</f>
        <v>0</v>
      </c>
    </row>
    <row r="6997" customFormat="false" ht="15" hidden="false" customHeight="false" outlineLevel="0" collapsed="false">
      <c r="A6997" s="16" t="s">
        <v>221</v>
      </c>
      <c r="B6997" s="0" t="s">
        <v>16076</v>
      </c>
      <c r="C6997" s="0" t="n">
        <v>799</v>
      </c>
      <c r="D6997" s="0" t="str">
        <f aca="false">IFERROR(VLOOKUP($C6997,薬効分類マスタ!$A$2:$B$180,2,FALSE()),"未登録")</f>
        <v>他に分類されない治療を主目的としない医薬品</v>
      </c>
      <c r="E6997" s="16" t="s">
        <v>16077</v>
      </c>
      <c r="F6997" s="16" t="s">
        <v>16078</v>
      </c>
      <c r="G6997" s="16" t="s">
        <v>16079</v>
      </c>
      <c r="H6997" s="16" t="s">
        <v>1149</v>
      </c>
      <c r="I6997" s="0" t="n">
        <v>121.4</v>
      </c>
      <c r="J6997" s="16" t="s">
        <v>232</v>
      </c>
      <c r="K6997" s="0" t="str">
        <f aca="false">IFERROR(IF(VLOOKUP($C6997,薬効分類マスタ!$A$2:$E$180,5,FALSE())=0,"",VLOOKUP($C6997,薬効分類マスタ!$A$2:$E$180,5,FALSE())),"")</f>
        <v/>
      </c>
      <c r="L6997" s="17"/>
      <c r="M6997" s="0" t="str">
        <f aca="false">IF($K6997="","",IF($L6997&lt;&gt;"",$L6997,VLOOKUP($C6997,薬効分類マスタ!$A$2:$F$180,6,FALSE())))</f>
        <v/>
      </c>
      <c r="N6997" s="0" t="str">
        <f aca="false">ASC(G6997)</f>
        <v>ﾌﾟﾛﾅｰｾﾞMS</v>
      </c>
      <c r="O6997" s="0" t="str">
        <f aca="false">ASC(E6997)</f>
        <v>ﾌﾟﾛﾅｰｾﾞ</v>
      </c>
      <c r="P6997" s="16" t="n">
        <f aca="false">N(P6996)+IF($C6997=検索!$B$49,1,0)</f>
        <v>0</v>
      </c>
    </row>
    <row r="6998" customFormat="false" ht="15" hidden="false" customHeight="false" outlineLevel="0" collapsed="false">
      <c r="A6998" s="16" t="s">
        <v>221</v>
      </c>
      <c r="B6998" s="0" t="s">
        <v>16080</v>
      </c>
      <c r="C6998" s="0" t="n">
        <v>799</v>
      </c>
      <c r="D6998" s="0" t="str">
        <f aca="false">IFERROR(VLOOKUP($C6998,薬効分類マスタ!$A$2:$B$180,2,FALSE()),"未登録")</f>
        <v>他に分類されない治療を主目的としない医薬品</v>
      </c>
      <c r="E6998" s="16" t="s">
        <v>16077</v>
      </c>
      <c r="F6998" s="16" t="s">
        <v>16078</v>
      </c>
      <c r="G6998" s="16" t="s">
        <v>16081</v>
      </c>
      <c r="H6998" s="16" t="s">
        <v>536</v>
      </c>
      <c r="I6998" s="0" t="n">
        <v>105.2</v>
      </c>
      <c r="J6998" s="16" t="s">
        <v>232</v>
      </c>
      <c r="K6998" s="0" t="str">
        <f aca="false">IFERROR(IF(VLOOKUP($C6998,薬効分類マスタ!$A$2:$E$180,5,FALSE())=0,"",VLOOKUP($C6998,薬効分類マスタ!$A$2:$E$180,5,FALSE())),"")</f>
        <v/>
      </c>
      <c r="L6998" s="17"/>
      <c r="M6998" s="0" t="str">
        <f aca="false">IF($K6998="","",IF($L6998&lt;&gt;"",$L6998,VLOOKUP($C6998,薬効分類マスタ!$A$2:$F$180,6,FALSE())))</f>
        <v/>
      </c>
      <c r="N6998" s="0" t="str">
        <f aca="false">ASC(G6998)</f>
        <v>ｶﾞｽﾁｰﾑ散4万単位/g</v>
      </c>
      <c r="O6998" s="0" t="str">
        <f aca="false">ASC(E6998)</f>
        <v>ﾌﾟﾛﾅｰｾﾞ</v>
      </c>
      <c r="P6998" s="16" t="n">
        <f aca="false">N(P6997)+IF($C6998=検索!$B$49,1,0)</f>
        <v>0</v>
      </c>
    </row>
    <row r="6999" customFormat="false" ht="15" hidden="false" customHeight="false" outlineLevel="0" collapsed="false">
      <c r="A6999" s="16" t="s">
        <v>221</v>
      </c>
      <c r="B6999" s="0" t="s">
        <v>16082</v>
      </c>
      <c r="C6999" s="0" t="n">
        <v>799</v>
      </c>
      <c r="D6999" s="0" t="str">
        <f aca="false">IFERROR(VLOOKUP($C6999,薬効分類マスタ!$A$2:$B$180,2,FALSE()),"未登録")</f>
        <v>他に分類されない治療を主目的としない医薬品</v>
      </c>
      <c r="E6999" s="16" t="s">
        <v>16083</v>
      </c>
      <c r="F6999" s="16" t="s">
        <v>381</v>
      </c>
      <c r="G6999" s="16" t="s">
        <v>16084</v>
      </c>
      <c r="H6999" s="16" t="s">
        <v>272</v>
      </c>
      <c r="I6999" s="0" t="n">
        <v>77.5</v>
      </c>
      <c r="J6999" s="16" t="s">
        <v>232</v>
      </c>
      <c r="K6999" s="0" t="str">
        <f aca="false">IFERROR(IF(VLOOKUP($C6999,薬効分類マスタ!$A$2:$E$180,5,FALSE())=0,"",VLOOKUP($C6999,薬効分類マスタ!$A$2:$E$180,5,FALSE())),"")</f>
        <v/>
      </c>
      <c r="L6999" s="17"/>
      <c r="M6999" s="0" t="str">
        <f aca="false">IF($K6999="","",IF($L6999&lt;&gt;"",$L6999,VLOOKUP($C6999,薬効分類マスタ!$A$2:$F$180,6,FALSE())))</f>
        <v/>
      </c>
      <c r="N6999" s="0" t="str">
        <f aca="false">ASC(G6999)</f>
        <v>ﾁｬﾝﾋﾟｯｸｽ錠0.5mg</v>
      </c>
      <c r="O6999" s="0" t="str">
        <f aca="false">ASC(E6999)</f>
        <v>ﾊﾞﾚﾆｸﾘﾝ酒石酸塩</v>
      </c>
      <c r="P6999" s="16" t="n">
        <f aca="false">N(P6998)+IF($C6999=検索!$B$49,1,0)</f>
        <v>0</v>
      </c>
    </row>
    <row r="7000" customFormat="false" ht="15" hidden="false" customHeight="false" outlineLevel="0" collapsed="false">
      <c r="A7000" s="16" t="s">
        <v>221</v>
      </c>
      <c r="B7000" s="0" t="s">
        <v>16085</v>
      </c>
      <c r="C7000" s="0" t="n">
        <v>799</v>
      </c>
      <c r="D7000" s="0" t="str">
        <f aca="false">IFERROR(VLOOKUP($C7000,薬効分類マスタ!$A$2:$B$180,2,FALSE()),"未登録")</f>
        <v>他に分類されない治療を主目的としない医薬品</v>
      </c>
      <c r="E7000" s="16" t="s">
        <v>16083</v>
      </c>
      <c r="F7000" s="16" t="s">
        <v>234</v>
      </c>
      <c r="G7000" s="16" t="s">
        <v>16086</v>
      </c>
      <c r="H7000" s="16" t="s">
        <v>272</v>
      </c>
      <c r="I7000" s="0" t="n">
        <v>136.1</v>
      </c>
      <c r="J7000" s="16" t="s">
        <v>232</v>
      </c>
      <c r="K7000" s="0" t="str">
        <f aca="false">IFERROR(IF(VLOOKUP($C7000,薬効分類マスタ!$A$2:$E$180,5,FALSE())=0,"",VLOOKUP($C7000,薬効分類マスタ!$A$2:$E$180,5,FALSE())),"")</f>
        <v/>
      </c>
      <c r="L7000" s="17"/>
      <c r="M7000" s="0" t="str">
        <f aca="false">IF($K7000="","",IF($L7000&lt;&gt;"",$L7000,VLOOKUP($C7000,薬効分類マスタ!$A$2:$F$180,6,FALSE())))</f>
        <v/>
      </c>
      <c r="N7000" s="0" t="str">
        <f aca="false">ASC(G7000)</f>
        <v>ﾁｬﾝﾋﾟｯｸｽ錠1mg</v>
      </c>
      <c r="O7000" s="0" t="str">
        <f aca="false">ASC(E7000)</f>
        <v>ﾊﾞﾚﾆｸﾘﾝ酒石酸塩</v>
      </c>
      <c r="P7000" s="16" t="n">
        <f aca="false">N(P6999)+IF($C7000=検索!$B$49,1,0)</f>
        <v>0</v>
      </c>
    </row>
    <row r="7001" customFormat="false" ht="15" hidden="false" customHeight="false" outlineLevel="0" collapsed="false">
      <c r="A7001" s="16" t="s">
        <v>221</v>
      </c>
      <c r="B7001" s="0" t="s">
        <v>16087</v>
      </c>
      <c r="C7001" s="0" t="n">
        <v>799</v>
      </c>
      <c r="D7001" s="0" t="str">
        <f aca="false">IFERROR(VLOOKUP($C7001,薬効分類マスタ!$A$2:$B$180,2,FALSE()),"未登録")</f>
        <v>他に分類されない治療を主目的としない医薬品</v>
      </c>
      <c r="E7001" s="16" t="s">
        <v>15928</v>
      </c>
      <c r="F7001" s="16" t="s">
        <v>16088</v>
      </c>
      <c r="G7001" s="16" t="s">
        <v>16089</v>
      </c>
      <c r="H7001" s="16" t="s">
        <v>765</v>
      </c>
      <c r="I7001" s="0" t="n">
        <v>769.7</v>
      </c>
      <c r="J7001" s="16" t="s">
        <v>232</v>
      </c>
      <c r="K7001" s="0" t="str">
        <f aca="false">IFERROR(IF(VLOOKUP($C7001,薬効分類マスタ!$A$2:$E$180,5,FALSE())=0,"",VLOOKUP($C7001,薬効分類マスタ!$A$2:$E$180,5,FALSE())),"")</f>
        <v/>
      </c>
      <c r="L7001" s="17"/>
      <c r="M7001" s="0" t="str">
        <f aca="false">IF($K7001="","",IF($L7001&lt;&gt;"",$L7001,VLOOKUP($C7001,薬効分類マスタ!$A$2:$F$180,6,FALSE())))</f>
        <v/>
      </c>
      <c r="N7001" s="0" t="str">
        <f aca="false">ASC(G7001)</f>
        <v>ﾐﾝｸﾘｱ内用散布液0.8%</v>
      </c>
      <c r="O7001" s="0" t="str">
        <f aca="false">ASC(E7001)</f>
        <v>l-ﾒﾝﾄｰﾙ</v>
      </c>
      <c r="P7001" s="16" t="n">
        <f aca="false">N(P7000)+IF($C7001=検索!$B$49,1,0)</f>
        <v>0</v>
      </c>
    </row>
    <row r="7002" customFormat="false" ht="15" hidden="false" customHeight="false" outlineLevel="0" collapsed="false">
      <c r="A7002" s="16" t="s">
        <v>221</v>
      </c>
      <c r="B7002" s="0" t="s">
        <v>16090</v>
      </c>
      <c r="C7002" s="0" t="n">
        <v>799</v>
      </c>
      <c r="D7002" s="0" t="str">
        <f aca="false">IFERROR(VLOOKUP($C7002,薬効分類マスタ!$A$2:$B$180,2,FALSE()),"未登録")</f>
        <v>他に分類されない治療を主目的としない医薬品</v>
      </c>
      <c r="E7002" s="16" t="s">
        <v>16091</v>
      </c>
      <c r="F7002" s="16" t="s">
        <v>16092</v>
      </c>
      <c r="G7002" s="16" t="s">
        <v>16093</v>
      </c>
      <c r="H7002" s="16" t="s">
        <v>4593</v>
      </c>
      <c r="I7002" s="0" t="n">
        <v>718.4</v>
      </c>
      <c r="J7002" s="16" t="s">
        <v>232</v>
      </c>
      <c r="K7002" s="0" t="str">
        <f aca="false">IFERROR(IF(VLOOKUP($C7002,薬効分類マスタ!$A$2:$E$180,5,FALSE())=0,"",VLOOKUP($C7002,薬効分類マスタ!$A$2:$E$180,5,FALSE())),"")</f>
        <v/>
      </c>
      <c r="L7002" s="17"/>
      <c r="M7002" s="0" t="str">
        <f aca="false">IF($K7002="","",IF($L7002&lt;&gt;"",$L7002,VLOOKUP($C7002,薬効分類マスタ!$A$2:$F$180,6,FALSE())))</f>
        <v/>
      </c>
      <c r="N7002" s="0" t="str">
        <f aca="false">ASC(G7002)</f>
        <v>ﾆﾌﾚｯｸ配合内用剤</v>
      </c>
      <c r="O7002" s="0" t="str">
        <f aca="false">ASC(E7002)</f>
        <v>ﾅﾄﾘｳﾑ･ｶﾘｳﾑ配合剤</v>
      </c>
      <c r="P7002" s="16" t="n">
        <f aca="false">N(P7001)+IF($C7002=検索!$B$49,1,0)</f>
        <v>0</v>
      </c>
    </row>
    <row r="7003" customFormat="false" ht="15" hidden="false" customHeight="false" outlineLevel="0" collapsed="false">
      <c r="A7003" s="16" t="s">
        <v>221</v>
      </c>
      <c r="B7003" s="0" t="s">
        <v>16094</v>
      </c>
      <c r="C7003" s="0" t="n">
        <v>799</v>
      </c>
      <c r="D7003" s="0" t="str">
        <f aca="false">IFERROR(VLOOKUP($C7003,薬効分類マスタ!$A$2:$B$180,2,FALSE()),"未登録")</f>
        <v>他に分類されない治療を主目的としない医薬品</v>
      </c>
      <c r="E7003" s="16" t="s">
        <v>8987</v>
      </c>
      <c r="F7003" s="16" t="s">
        <v>1027</v>
      </c>
      <c r="G7003" s="16" t="s">
        <v>16095</v>
      </c>
      <c r="H7003" s="16" t="s">
        <v>1211</v>
      </c>
      <c r="I7003" s="0" t="n">
        <v>43.8</v>
      </c>
      <c r="J7003" s="16" t="s">
        <v>232</v>
      </c>
      <c r="K7003" s="0" t="str">
        <f aca="false">IFERROR(IF(VLOOKUP($C7003,薬効分類マスタ!$A$2:$E$180,5,FALSE())=0,"",VLOOKUP($C7003,薬効分類マスタ!$A$2:$E$180,5,FALSE())),"")</f>
        <v/>
      </c>
      <c r="L7003" s="17"/>
      <c r="M7003" s="0" t="str">
        <f aca="false">IF($K7003="","",IF($L7003&lt;&gt;"",$L7003,VLOOKUP($C7003,薬効分類マスタ!$A$2:$F$180,6,FALSE())))</f>
        <v/>
      </c>
      <c r="N7003" s="0" t="str">
        <f aca="false">ASC(G7003)</f>
        <v>ﾋﾞｼﾞｸﾘｱ配合錠</v>
      </c>
      <c r="O7003" s="0" t="str">
        <f aca="false">ASC(E7003)</f>
        <v>ﾘﾝ酸二水素ﾅﾄﾘｳﾑ一水和物･無水ﾘﾝ酸水素二ﾅﾄﾘｳﾑ</v>
      </c>
      <c r="P7003" s="16" t="n">
        <f aca="false">N(P7002)+IF($C7003=検索!$B$49,1,0)</f>
        <v>0</v>
      </c>
    </row>
    <row r="7004" customFormat="false" ht="15" hidden="false" customHeight="false" outlineLevel="0" collapsed="false">
      <c r="A7004" s="16" t="s">
        <v>221</v>
      </c>
      <c r="B7004" s="0" t="s">
        <v>16096</v>
      </c>
      <c r="C7004" s="0" t="n">
        <v>799</v>
      </c>
      <c r="D7004" s="0" t="str">
        <f aca="false">IFERROR(VLOOKUP($C7004,薬効分類マスタ!$A$2:$B$180,2,FALSE()),"未登録")</f>
        <v>他に分類されない治療を主目的としない医薬品</v>
      </c>
      <c r="E7004" s="16" t="s">
        <v>16097</v>
      </c>
      <c r="F7004" s="16" t="s">
        <v>16092</v>
      </c>
      <c r="G7004" s="16" t="s">
        <v>16098</v>
      </c>
      <c r="H7004" s="16" t="s">
        <v>4593</v>
      </c>
      <c r="I7004" s="0" t="n">
        <v>1513</v>
      </c>
      <c r="J7004" s="16" t="s">
        <v>232</v>
      </c>
      <c r="K7004" s="0" t="str">
        <f aca="false">IFERROR(IF(VLOOKUP($C7004,薬効分類マスタ!$A$2:$E$180,5,FALSE())=0,"",VLOOKUP($C7004,薬効分類マスタ!$A$2:$E$180,5,FALSE())),"")</f>
        <v/>
      </c>
      <c r="L7004" s="17"/>
      <c r="M7004" s="0" t="str">
        <f aca="false">IF($K7004="","",IF($L7004&lt;&gt;"",$L7004,VLOOKUP($C7004,薬効分類マスタ!$A$2:$F$180,6,FALSE())))</f>
        <v/>
      </c>
      <c r="N7004" s="0" t="str">
        <f aca="false">ASC(G7004)</f>
        <v>ﾓﾋﾞﾌﾟﾚｯﾌﾟ配合内用剤</v>
      </c>
      <c r="O7004" s="0" t="str">
        <f aca="false">ASC(E7004)</f>
        <v>ﾅﾄﾘｳﾑ･ｶﾘｳﾑ･ｱｽｺﾙﾋﾞﾝ酸配合剤</v>
      </c>
      <c r="P7004" s="16" t="n">
        <f aca="false">N(P7003)+IF($C7004=検索!$B$49,1,0)</f>
        <v>0</v>
      </c>
    </row>
    <row r="7005" customFormat="false" ht="15" hidden="false" customHeight="false" outlineLevel="0" collapsed="false">
      <c r="A7005" s="16" t="s">
        <v>221</v>
      </c>
      <c r="B7005" s="0" t="s">
        <v>16099</v>
      </c>
      <c r="C7005" s="0" t="n">
        <v>799</v>
      </c>
      <c r="D7005" s="0" t="str">
        <f aca="false">IFERROR(VLOOKUP($C7005,薬効分類マスタ!$A$2:$B$180,2,FALSE()),"未登録")</f>
        <v>他に分類されない治療を主目的としない医薬品</v>
      </c>
      <c r="E7005" s="16" t="s">
        <v>16100</v>
      </c>
      <c r="F7005" s="16" t="s">
        <v>15659</v>
      </c>
      <c r="G7005" s="16" t="s">
        <v>16101</v>
      </c>
      <c r="H7005" s="16" t="s">
        <v>530</v>
      </c>
      <c r="I7005" s="0" t="n">
        <v>981.5</v>
      </c>
      <c r="J7005" s="16" t="s">
        <v>232</v>
      </c>
      <c r="K7005" s="0" t="str">
        <f aca="false">IFERROR(IF(VLOOKUP($C7005,薬効分類マスタ!$A$2:$E$180,5,FALSE())=0,"",VLOOKUP($C7005,薬効分類マスタ!$A$2:$E$180,5,FALSE())),"")</f>
        <v/>
      </c>
      <c r="L7005" s="17"/>
      <c r="M7005" s="0" t="str">
        <f aca="false">IF($K7005="","",IF($L7005&lt;&gt;"",$L7005,VLOOKUP($C7005,薬効分類マスタ!$A$2:$F$180,6,FALSE())))</f>
        <v/>
      </c>
      <c r="N7005" s="0" t="str">
        <f aca="false">ASC(G7005)</f>
        <v>ﾋﾟｺﾌﾟﾚｯﾌﾟ配合内用剤</v>
      </c>
      <c r="O7005" s="0" t="str">
        <f aca="false">ASC(E7005)</f>
        <v>ﾋﾟｺｽﾙﾌｧｰﾄﾅﾄﾘｳﾑ水和物･酸化ﾏｸﾞﾈｼｳﾑ･無水ｸｴﾝ酸</v>
      </c>
      <c r="P7005" s="16" t="n">
        <f aca="false">N(P7004)+IF($C7005=検索!$B$49,1,0)</f>
        <v>0</v>
      </c>
    </row>
    <row r="7006" customFormat="false" ht="15" hidden="false" customHeight="false" outlineLevel="0" collapsed="false">
      <c r="A7006" s="16" t="s">
        <v>221</v>
      </c>
      <c r="B7006" s="0" t="s">
        <v>16102</v>
      </c>
      <c r="C7006" s="0" t="n">
        <v>799</v>
      </c>
      <c r="D7006" s="0" t="str">
        <f aca="false">IFERROR(VLOOKUP($C7006,薬効分類マスタ!$A$2:$B$180,2,FALSE()),"未登録")</f>
        <v>他に分類されない治療を主目的としない医薬品</v>
      </c>
      <c r="E7006" s="16" t="s">
        <v>16103</v>
      </c>
      <c r="F7006" s="16" t="s">
        <v>16104</v>
      </c>
      <c r="G7006" s="16" t="s">
        <v>16105</v>
      </c>
      <c r="H7006" s="16" t="s">
        <v>765</v>
      </c>
      <c r="I7006" s="0" t="n">
        <v>922.8</v>
      </c>
      <c r="J7006" s="16" t="s">
        <v>232</v>
      </c>
      <c r="K7006" s="0" t="str">
        <f aca="false">IFERROR(IF(VLOOKUP($C7006,薬効分類マスタ!$A$2:$E$180,5,FALSE())=0,"",VLOOKUP($C7006,薬効分類マスタ!$A$2:$E$180,5,FALSE())),"")</f>
        <v/>
      </c>
      <c r="L7006" s="17"/>
      <c r="M7006" s="0" t="str">
        <f aca="false">IF($K7006="","",IF($L7006&lt;&gt;"",$L7006,VLOOKUP($C7006,薬効分類マスタ!$A$2:$F$180,6,FALSE())))</f>
        <v/>
      </c>
      <c r="N7006" s="0" t="str">
        <f aca="false">ASC(G7006)</f>
        <v>ｻﾙﾌﾟﾚｯﾌﾟ配合内用液</v>
      </c>
      <c r="O7006" s="0" t="str">
        <f aca="false">ASC(E7006)</f>
        <v>無水硫酸ﾅﾄﾘｳﾑ･硫酸ｶﾘｳﾑ･硫酸ﾏｸﾞﾈｼｳﾑ水和物</v>
      </c>
      <c r="P7006" s="16" t="n">
        <f aca="false">N(P7005)+IF($C7006=検索!$B$49,1,0)</f>
        <v>0</v>
      </c>
    </row>
    <row r="7007" customFormat="false" ht="15" hidden="false" customHeight="false" outlineLevel="0" collapsed="false">
      <c r="A7007" s="16" t="s">
        <v>221</v>
      </c>
      <c r="B7007" s="0" t="s">
        <v>16106</v>
      </c>
      <c r="C7007" s="0" t="n">
        <v>811</v>
      </c>
      <c r="D7007" s="0" t="str">
        <f aca="false">IFERROR(VLOOKUP($C7007,薬効分類マスタ!$A$2:$B$180,2,FALSE()),"未登録")</f>
        <v>あへんアルカロイド系麻薬</v>
      </c>
      <c r="E7007" s="16" t="s">
        <v>16107</v>
      </c>
      <c r="F7007" s="16" t="s">
        <v>224</v>
      </c>
      <c r="G7007" s="16" t="s">
        <v>16108</v>
      </c>
      <c r="I7007" s="0" t="n">
        <v>1118.8</v>
      </c>
      <c r="K7007" s="0" t="str">
        <f aca="false">IFERROR(IF(VLOOKUP($C7007,薬効分類マスタ!$A$2:$E$180,5,FALSE())=0,"",VLOOKUP($C7007,薬効分類マスタ!$A$2:$E$180,5,FALSE())),"")</f>
        <v>麻薬</v>
      </c>
      <c r="L7007" s="17"/>
      <c r="M7007" s="16" t="n">
        <f aca="false">IF($K7007="","",IF($L7007&lt;&gt;"",$L7007,VLOOKUP($C7007,薬効分類マスタ!$A$2:$F$180,6,FALSE())))</f>
        <v>3</v>
      </c>
      <c r="N7007" s="0" t="str">
        <f aca="false">ASC(G7007)</f>
        <v>ｱﾍﾝ末</v>
      </c>
      <c r="O7007" s="0" t="str">
        <f aca="false">ASC(E7007)</f>
        <v>ｱﾍﾝ</v>
      </c>
      <c r="P7007" s="16" t="n">
        <f aca="false">N(P7006)+IF($C7007=検索!$B$49,1,0)</f>
        <v>0</v>
      </c>
    </row>
    <row r="7008" customFormat="false" ht="15" hidden="false" customHeight="false" outlineLevel="0" collapsed="false">
      <c r="A7008" s="16" t="s">
        <v>221</v>
      </c>
      <c r="B7008" s="0" t="s">
        <v>16109</v>
      </c>
      <c r="C7008" s="0" t="n">
        <v>811</v>
      </c>
      <c r="D7008" s="0" t="str">
        <f aca="false">IFERROR(VLOOKUP($C7008,薬効分類マスタ!$A$2:$B$180,2,FALSE()),"未登録")</f>
        <v>あへんアルカロイド系麻薬</v>
      </c>
      <c r="E7008" s="16" t="s">
        <v>16107</v>
      </c>
      <c r="F7008" s="16" t="s">
        <v>307</v>
      </c>
      <c r="G7008" s="16" t="s">
        <v>16110</v>
      </c>
      <c r="I7008" s="0" t="n">
        <v>250.6</v>
      </c>
      <c r="K7008" s="0" t="str">
        <f aca="false">IFERROR(IF(VLOOKUP($C7008,薬効分類マスタ!$A$2:$E$180,5,FALSE())=0,"",VLOOKUP($C7008,薬効分類マスタ!$A$2:$E$180,5,FALSE())),"")</f>
        <v>麻薬</v>
      </c>
      <c r="L7008" s="17"/>
      <c r="M7008" s="16" t="n">
        <f aca="false">IF($K7008="","",IF($L7008&lt;&gt;"",$L7008,VLOOKUP($C7008,薬効分類マスタ!$A$2:$F$180,6,FALSE())))</f>
        <v>3</v>
      </c>
      <c r="N7008" s="0" t="str">
        <f aca="false">ASC(G7008)</f>
        <v>ｱﾍﾝ散</v>
      </c>
      <c r="O7008" s="0" t="str">
        <f aca="false">ASC(E7008)</f>
        <v>ｱﾍﾝ</v>
      </c>
      <c r="P7008" s="16" t="n">
        <f aca="false">N(P7007)+IF($C7008=検索!$B$49,1,0)</f>
        <v>0</v>
      </c>
    </row>
    <row r="7009" customFormat="false" ht="15" hidden="false" customHeight="false" outlineLevel="0" collapsed="false">
      <c r="A7009" s="16" t="s">
        <v>221</v>
      </c>
      <c r="B7009" s="0" t="s">
        <v>16111</v>
      </c>
      <c r="C7009" s="0" t="n">
        <v>811</v>
      </c>
      <c r="D7009" s="0" t="str">
        <f aca="false">IFERROR(VLOOKUP($C7009,薬効分類マスタ!$A$2:$B$180,2,FALSE()),"未登録")</f>
        <v>あへんアルカロイド系麻薬</v>
      </c>
      <c r="E7009" s="16" t="s">
        <v>16112</v>
      </c>
      <c r="F7009" s="16" t="s">
        <v>481</v>
      </c>
      <c r="G7009" s="16" t="s">
        <v>16112</v>
      </c>
      <c r="I7009" s="0" t="n">
        <v>193.2</v>
      </c>
      <c r="K7009" s="0" t="str">
        <f aca="false">IFERROR(IF(VLOOKUP($C7009,薬効分類マスタ!$A$2:$E$180,5,FALSE())=0,"",VLOOKUP($C7009,薬効分類マスタ!$A$2:$E$180,5,FALSE())),"")</f>
        <v>麻薬</v>
      </c>
      <c r="L7009" s="17"/>
      <c r="M7009" s="16" t="n">
        <f aca="false">IF($K7009="","",IF($L7009&lt;&gt;"",$L7009,VLOOKUP($C7009,薬効分類マスタ!$A$2:$F$180,6,FALSE())))</f>
        <v>3</v>
      </c>
      <c r="N7009" s="0" t="str">
        <f aca="false">ASC(G7009)</f>
        <v>ｱﾍﾝﾁﾝｷ</v>
      </c>
      <c r="O7009" s="0" t="str">
        <f aca="false">ASC(E7009)</f>
        <v>ｱﾍﾝﾁﾝｷ</v>
      </c>
      <c r="P7009" s="16" t="n">
        <f aca="false">N(P7008)+IF($C7009=検索!$B$49,1,0)</f>
        <v>0</v>
      </c>
    </row>
    <row r="7010" customFormat="false" ht="15" hidden="false" customHeight="false" outlineLevel="0" collapsed="false">
      <c r="A7010" s="16" t="s">
        <v>221</v>
      </c>
      <c r="B7010" s="0" t="s">
        <v>16113</v>
      </c>
      <c r="C7010" s="0" t="n">
        <v>811</v>
      </c>
      <c r="D7010" s="0" t="str">
        <f aca="false">IFERROR(VLOOKUP($C7010,薬効分類マスタ!$A$2:$B$180,2,FALSE()),"未登録")</f>
        <v>あへんアルカロイド系麻薬</v>
      </c>
      <c r="E7010" s="16" t="s">
        <v>16114</v>
      </c>
      <c r="F7010" s="16" t="s">
        <v>224</v>
      </c>
      <c r="G7010" s="16" t="s">
        <v>16114</v>
      </c>
      <c r="I7010" s="0" t="n">
        <v>1174.6</v>
      </c>
      <c r="K7010" s="0" t="str">
        <f aca="false">IFERROR(IF(VLOOKUP($C7010,薬効分類マスタ!$A$2:$E$180,5,FALSE())=0,"",VLOOKUP($C7010,薬効分類マスタ!$A$2:$E$180,5,FALSE())),"")</f>
        <v>麻薬</v>
      </c>
      <c r="L7010" s="17"/>
      <c r="M7010" s="16" t="n">
        <f aca="false">IF($K7010="","",IF($L7010&lt;&gt;"",$L7010,VLOOKUP($C7010,薬効分類マスタ!$A$2:$F$180,6,FALSE())))</f>
        <v>3</v>
      </c>
      <c r="N7010" s="0" t="str">
        <f aca="false">ASC(G7010)</f>
        <v>ｱﾍﾝｱﾙｶﾛｲﾄﾞ塩酸塩</v>
      </c>
      <c r="O7010" s="0" t="str">
        <f aca="false">ASC(E7010)</f>
        <v>ｱﾍﾝｱﾙｶﾛｲﾄﾞ塩酸塩</v>
      </c>
      <c r="P7010" s="16" t="n">
        <f aca="false">N(P7009)+IF($C7010=検索!$B$49,1,0)</f>
        <v>0</v>
      </c>
    </row>
    <row r="7011" customFormat="false" ht="15" hidden="false" customHeight="false" outlineLevel="0" collapsed="false">
      <c r="A7011" s="16" t="s">
        <v>221</v>
      </c>
      <c r="B7011" s="0" t="s">
        <v>16115</v>
      </c>
      <c r="C7011" s="0" t="n">
        <v>811</v>
      </c>
      <c r="D7011" s="0" t="str">
        <f aca="false">IFERROR(VLOOKUP($C7011,薬効分類マスタ!$A$2:$B$180,2,FALSE()),"未登録")</f>
        <v>あへんアルカロイド系麻薬</v>
      </c>
      <c r="E7011" s="16" t="s">
        <v>16116</v>
      </c>
      <c r="F7011" s="16" t="s">
        <v>224</v>
      </c>
      <c r="G7011" s="16" t="s">
        <v>16116</v>
      </c>
      <c r="I7011" s="0" t="n">
        <v>8295.9</v>
      </c>
      <c r="K7011" s="0" t="str">
        <f aca="false">IFERROR(IF(VLOOKUP($C7011,薬効分類マスタ!$A$2:$E$180,5,FALSE())=0,"",VLOOKUP($C7011,薬効分類マスタ!$A$2:$E$180,5,FALSE())),"")</f>
        <v>麻薬</v>
      </c>
      <c r="L7011" s="17"/>
      <c r="M7011" s="16" t="n">
        <f aca="false">IF($K7011="","",IF($L7011&lt;&gt;"",$L7011,VLOOKUP($C7011,薬効分類マスタ!$A$2:$F$180,6,FALSE())))</f>
        <v>3</v>
      </c>
      <c r="N7011" s="0" t="str">
        <f aca="false">ASC(G7011)</f>
        <v>ｴﾁﾙﾓﾙﾋﾈ塩酸塩水和物</v>
      </c>
      <c r="O7011" s="0" t="str">
        <f aca="false">ASC(E7011)</f>
        <v>ｴﾁﾙﾓﾙﾋﾈ塩酸塩水和物</v>
      </c>
      <c r="P7011" s="16" t="n">
        <f aca="false">N(P7010)+IF($C7011=検索!$B$49,1,0)</f>
        <v>0</v>
      </c>
    </row>
    <row r="7012" customFormat="false" ht="15" hidden="false" customHeight="false" outlineLevel="0" collapsed="false">
      <c r="A7012" s="16" t="s">
        <v>221</v>
      </c>
      <c r="B7012" s="0" t="s">
        <v>16117</v>
      </c>
      <c r="C7012" s="0" t="n">
        <v>811</v>
      </c>
      <c r="D7012" s="0" t="str">
        <f aca="false">IFERROR(VLOOKUP($C7012,薬効分類マスタ!$A$2:$B$180,2,FALSE()),"未登録")</f>
        <v>あへんアルカロイド系麻薬</v>
      </c>
      <c r="E7012" s="16" t="s">
        <v>16118</v>
      </c>
      <c r="F7012" s="16" t="s">
        <v>262</v>
      </c>
      <c r="G7012" s="16" t="s">
        <v>16119</v>
      </c>
      <c r="I7012" s="0" t="n">
        <v>152.1</v>
      </c>
      <c r="K7012" s="0" t="str">
        <f aca="false">IFERROR(IF(VLOOKUP($C7012,薬効分類マスタ!$A$2:$E$180,5,FALSE())=0,"",VLOOKUP($C7012,薬効分類マスタ!$A$2:$E$180,5,FALSE())),"")</f>
        <v>麻薬</v>
      </c>
      <c r="L7012" s="17"/>
      <c r="M7012" s="16" t="n">
        <f aca="false">IF($K7012="","",IF($L7012&lt;&gt;"",$L7012,VLOOKUP($C7012,薬効分類マスタ!$A$2:$F$180,6,FALSE())))</f>
        <v>3</v>
      </c>
      <c r="N7012" s="0" t="str">
        <f aca="false">ASC(G7012)</f>
        <v>ﾓﾙﾋﾈ塩酸塩錠</v>
      </c>
      <c r="O7012" s="0" t="str">
        <f aca="false">ASC(E7012)</f>
        <v>ﾓﾙﾋﾈ塩酸塩水和物</v>
      </c>
      <c r="P7012" s="16" t="n">
        <f aca="false">N(P7011)+IF($C7012=検索!$B$49,1,0)</f>
        <v>0</v>
      </c>
    </row>
    <row r="7013" customFormat="false" ht="15" hidden="false" customHeight="false" outlineLevel="0" collapsed="false">
      <c r="A7013" s="16" t="s">
        <v>221</v>
      </c>
      <c r="B7013" s="0" t="s">
        <v>16120</v>
      </c>
      <c r="C7013" s="0" t="n">
        <v>811</v>
      </c>
      <c r="D7013" s="0" t="str">
        <f aca="false">IFERROR(VLOOKUP($C7013,薬効分類マスタ!$A$2:$B$180,2,FALSE()),"未登録")</f>
        <v>あへんアルカロイド系麻薬</v>
      </c>
      <c r="E7013" s="16" t="s">
        <v>16118</v>
      </c>
      <c r="F7013" s="16" t="s">
        <v>224</v>
      </c>
      <c r="G7013" s="16" t="s">
        <v>16118</v>
      </c>
      <c r="I7013" s="0" t="n">
        <v>2243.8</v>
      </c>
      <c r="K7013" s="0" t="str">
        <f aca="false">IFERROR(IF(VLOOKUP($C7013,薬効分類マスタ!$A$2:$E$180,5,FALSE())=0,"",VLOOKUP($C7013,薬効分類マスタ!$A$2:$E$180,5,FALSE())),"")</f>
        <v>麻薬</v>
      </c>
      <c r="L7013" s="17"/>
      <c r="M7013" s="16" t="n">
        <f aca="false">IF($K7013="","",IF($L7013&lt;&gt;"",$L7013,VLOOKUP($C7013,薬効分類マスタ!$A$2:$F$180,6,FALSE())))</f>
        <v>3</v>
      </c>
      <c r="N7013" s="0" t="str">
        <f aca="false">ASC(G7013)</f>
        <v>ﾓﾙﾋﾈ塩酸塩水和物</v>
      </c>
      <c r="O7013" s="0" t="str">
        <f aca="false">ASC(E7013)</f>
        <v>ﾓﾙﾋﾈ塩酸塩水和物</v>
      </c>
      <c r="P7013" s="16" t="n">
        <f aca="false">N(P7012)+IF($C7013=検索!$B$49,1,0)</f>
        <v>0</v>
      </c>
    </row>
    <row r="7014" customFormat="false" ht="15" hidden="false" customHeight="false" outlineLevel="0" collapsed="false">
      <c r="A7014" s="16" t="s">
        <v>221</v>
      </c>
      <c r="B7014" s="0" t="s">
        <v>16121</v>
      </c>
      <c r="C7014" s="0" t="n">
        <v>811</v>
      </c>
      <c r="D7014" s="0" t="str">
        <f aca="false">IFERROR(VLOOKUP($C7014,薬効分類マスタ!$A$2:$B$180,2,FALSE()),"未登録")</f>
        <v>あへんアルカロイド系麻薬</v>
      </c>
      <c r="E7014" s="16" t="s">
        <v>16122</v>
      </c>
      <c r="F7014" s="16" t="s">
        <v>7347</v>
      </c>
      <c r="G7014" s="16" t="s">
        <v>16123</v>
      </c>
      <c r="H7014" s="16" t="s">
        <v>7030</v>
      </c>
      <c r="I7014" s="0" t="n">
        <v>198.4</v>
      </c>
      <c r="J7014" s="16" t="s">
        <v>239</v>
      </c>
      <c r="K7014" s="0" t="str">
        <f aca="false">IFERROR(IF(VLOOKUP($C7014,薬効分類マスタ!$A$2:$E$180,5,FALSE())=0,"",VLOOKUP($C7014,薬効分類マスタ!$A$2:$E$180,5,FALSE())),"")</f>
        <v>麻薬</v>
      </c>
      <c r="L7014" s="17"/>
      <c r="M7014" s="16" t="n">
        <f aca="false">IF($K7014="","",IF($L7014&lt;&gt;"",$L7014,VLOOKUP($C7014,薬効分類マスタ!$A$2:$F$180,6,FALSE())))</f>
        <v>3</v>
      </c>
      <c r="N7014" s="0" t="str">
        <f aca="false">ASC(G7014)</f>
        <v>ﾓﾙﾋﾈ硫酸塩水和物徐放細粒分包10mg｢ﾌｼﾞﾓﾄ｣</v>
      </c>
      <c r="O7014" s="0" t="str">
        <f aca="false">ASC(E7014)</f>
        <v>ﾓﾙﾋﾈ硫酸塩水和物</v>
      </c>
      <c r="P7014" s="16" t="n">
        <f aca="false">N(P7013)+IF($C7014=検索!$B$49,1,0)</f>
        <v>0</v>
      </c>
    </row>
    <row r="7015" customFormat="false" ht="15" hidden="false" customHeight="false" outlineLevel="0" collapsed="false">
      <c r="A7015" s="16" t="s">
        <v>221</v>
      </c>
      <c r="B7015" s="0" t="s">
        <v>16124</v>
      </c>
      <c r="C7015" s="0" t="n">
        <v>811</v>
      </c>
      <c r="D7015" s="0" t="str">
        <f aca="false">IFERROR(VLOOKUP($C7015,薬効分類マスタ!$A$2:$B$180,2,FALSE()),"未登録")</f>
        <v>あへんアルカロイド系麻薬</v>
      </c>
      <c r="E7015" s="16" t="s">
        <v>16122</v>
      </c>
      <c r="F7015" s="16" t="s">
        <v>16125</v>
      </c>
      <c r="G7015" s="16" t="s">
        <v>16126</v>
      </c>
      <c r="H7015" s="16" t="s">
        <v>7030</v>
      </c>
      <c r="I7015" s="0" t="n">
        <v>528.3</v>
      </c>
      <c r="J7015" s="16" t="s">
        <v>239</v>
      </c>
      <c r="K7015" s="0" t="str">
        <f aca="false">IFERROR(IF(VLOOKUP($C7015,薬効分類マスタ!$A$2:$E$180,5,FALSE())=0,"",VLOOKUP($C7015,薬効分類マスタ!$A$2:$E$180,5,FALSE())),"")</f>
        <v>麻薬</v>
      </c>
      <c r="L7015" s="17"/>
      <c r="M7015" s="16" t="n">
        <f aca="false">IF($K7015="","",IF($L7015&lt;&gt;"",$L7015,VLOOKUP($C7015,薬効分類マスタ!$A$2:$F$180,6,FALSE())))</f>
        <v>3</v>
      </c>
      <c r="N7015" s="0" t="str">
        <f aca="false">ASC(G7015)</f>
        <v>ﾓﾙﾋﾈ硫酸塩水和物徐放細粒分包30mg｢ﾌｼﾞﾓﾄ｣</v>
      </c>
      <c r="O7015" s="0" t="str">
        <f aca="false">ASC(E7015)</f>
        <v>ﾓﾙﾋﾈ硫酸塩水和物</v>
      </c>
      <c r="P7015" s="16" t="n">
        <f aca="false">N(P7014)+IF($C7015=検索!$B$49,1,0)</f>
        <v>0</v>
      </c>
    </row>
    <row r="7016" customFormat="false" ht="15" hidden="false" customHeight="false" outlineLevel="0" collapsed="false">
      <c r="A7016" s="16" t="s">
        <v>221</v>
      </c>
      <c r="B7016" s="0" t="s">
        <v>16127</v>
      </c>
      <c r="C7016" s="0" t="n">
        <v>811</v>
      </c>
      <c r="D7016" s="0" t="str">
        <f aca="false">IFERROR(VLOOKUP($C7016,薬効分類マスタ!$A$2:$B$180,2,FALSE()),"未登録")</f>
        <v>あへんアルカロイド系麻薬</v>
      </c>
      <c r="E7016" s="16" t="s">
        <v>16122</v>
      </c>
      <c r="F7016" s="16" t="s">
        <v>262</v>
      </c>
      <c r="G7016" s="16" t="s">
        <v>16128</v>
      </c>
      <c r="H7016" s="16" t="s">
        <v>1350</v>
      </c>
      <c r="I7016" s="0" t="n">
        <v>245.6</v>
      </c>
      <c r="J7016" s="16" t="s">
        <v>232</v>
      </c>
      <c r="K7016" s="0" t="str">
        <f aca="false">IFERROR(IF(VLOOKUP($C7016,薬効分類マスタ!$A$2:$E$180,5,FALSE())=0,"",VLOOKUP($C7016,薬効分類マスタ!$A$2:$E$180,5,FALSE())),"")</f>
        <v>麻薬</v>
      </c>
      <c r="L7016" s="17"/>
      <c r="M7016" s="16" t="n">
        <f aca="false">IF($K7016="","",IF($L7016&lt;&gt;"",$L7016,VLOOKUP($C7016,薬効分類マスタ!$A$2:$F$180,6,FALSE())))</f>
        <v>3</v>
      </c>
      <c r="N7016" s="0" t="str">
        <f aca="false">ASC(G7016)</f>
        <v>MSｺﾝﾁﾝ錠10mg</v>
      </c>
      <c r="O7016" s="0" t="str">
        <f aca="false">ASC(E7016)</f>
        <v>ﾓﾙﾋﾈ硫酸塩水和物</v>
      </c>
      <c r="P7016" s="16" t="n">
        <f aca="false">N(P7015)+IF($C7016=検索!$B$49,1,0)</f>
        <v>0</v>
      </c>
    </row>
    <row r="7017" customFormat="false" ht="15" hidden="false" customHeight="false" outlineLevel="0" collapsed="false">
      <c r="A7017" s="16" t="s">
        <v>221</v>
      </c>
      <c r="B7017" s="0" t="s">
        <v>16129</v>
      </c>
      <c r="C7017" s="0" t="n">
        <v>811</v>
      </c>
      <c r="D7017" s="0" t="str">
        <f aca="false">IFERROR(VLOOKUP($C7017,薬効分類マスタ!$A$2:$B$180,2,FALSE()),"未登録")</f>
        <v>あへんアルカロイド系麻薬</v>
      </c>
      <c r="E7017" s="16" t="s">
        <v>16122</v>
      </c>
      <c r="F7017" s="16" t="s">
        <v>465</v>
      </c>
      <c r="G7017" s="16" t="s">
        <v>16130</v>
      </c>
      <c r="H7017" s="16" t="s">
        <v>1350</v>
      </c>
      <c r="I7017" s="0" t="n">
        <v>713.5</v>
      </c>
      <c r="J7017" s="16" t="s">
        <v>232</v>
      </c>
      <c r="K7017" s="0" t="str">
        <f aca="false">IFERROR(IF(VLOOKUP($C7017,薬効分類マスタ!$A$2:$E$180,5,FALSE())=0,"",VLOOKUP($C7017,薬効分類マスタ!$A$2:$E$180,5,FALSE())),"")</f>
        <v>麻薬</v>
      </c>
      <c r="L7017" s="17"/>
      <c r="M7017" s="16" t="n">
        <f aca="false">IF($K7017="","",IF($L7017&lt;&gt;"",$L7017,VLOOKUP($C7017,薬効分類マスタ!$A$2:$F$180,6,FALSE())))</f>
        <v>3</v>
      </c>
      <c r="N7017" s="0" t="str">
        <f aca="false">ASC(G7017)</f>
        <v>MSｺﾝﾁﾝ錠30mg</v>
      </c>
      <c r="O7017" s="0" t="str">
        <f aca="false">ASC(E7017)</f>
        <v>ﾓﾙﾋﾈ硫酸塩水和物</v>
      </c>
      <c r="P7017" s="16" t="n">
        <f aca="false">N(P7016)+IF($C7017=検索!$B$49,1,0)</f>
        <v>0</v>
      </c>
    </row>
    <row r="7018" customFormat="false" ht="15" hidden="false" customHeight="false" outlineLevel="0" collapsed="false">
      <c r="A7018" s="16" t="s">
        <v>221</v>
      </c>
      <c r="B7018" s="0" t="s">
        <v>16131</v>
      </c>
      <c r="C7018" s="0" t="n">
        <v>811</v>
      </c>
      <c r="D7018" s="0" t="str">
        <f aca="false">IFERROR(VLOOKUP($C7018,薬効分類マスタ!$A$2:$B$180,2,FALSE()),"未登録")</f>
        <v>あへんアルカロイド系麻薬</v>
      </c>
      <c r="E7018" s="16" t="s">
        <v>16122</v>
      </c>
      <c r="F7018" s="16" t="s">
        <v>1185</v>
      </c>
      <c r="G7018" s="16" t="s">
        <v>16132</v>
      </c>
      <c r="H7018" s="16" t="s">
        <v>1350</v>
      </c>
      <c r="I7018" s="0" t="n">
        <v>1288.1</v>
      </c>
      <c r="J7018" s="16" t="s">
        <v>232</v>
      </c>
      <c r="K7018" s="0" t="str">
        <f aca="false">IFERROR(IF(VLOOKUP($C7018,薬効分類マスタ!$A$2:$E$180,5,FALSE())=0,"",VLOOKUP($C7018,薬効分類マスタ!$A$2:$E$180,5,FALSE())),"")</f>
        <v>麻薬</v>
      </c>
      <c r="L7018" s="17"/>
      <c r="M7018" s="16" t="n">
        <f aca="false">IF($K7018="","",IF($L7018&lt;&gt;"",$L7018,VLOOKUP($C7018,薬効分類マスタ!$A$2:$F$180,6,FALSE())))</f>
        <v>3</v>
      </c>
      <c r="N7018" s="0" t="str">
        <f aca="false">ASC(G7018)</f>
        <v>MSｺﾝﾁﾝ錠60mg</v>
      </c>
      <c r="O7018" s="0" t="str">
        <f aca="false">ASC(E7018)</f>
        <v>ﾓﾙﾋﾈ硫酸塩水和物</v>
      </c>
      <c r="P7018" s="16" t="n">
        <f aca="false">N(P7017)+IF($C7018=検索!$B$49,1,0)</f>
        <v>0</v>
      </c>
    </row>
    <row r="7019" customFormat="false" ht="15" hidden="false" customHeight="false" outlineLevel="0" collapsed="false">
      <c r="A7019" s="16" t="s">
        <v>221</v>
      </c>
      <c r="B7019" s="0" t="s">
        <v>16133</v>
      </c>
      <c r="C7019" s="0" t="n">
        <v>811</v>
      </c>
      <c r="D7019" s="0" t="str">
        <f aca="false">IFERROR(VLOOKUP($C7019,薬効分類マスタ!$A$2:$B$180,2,FALSE()),"未登録")</f>
        <v>あへんアルカロイド系麻薬</v>
      </c>
      <c r="E7019" s="16" t="s">
        <v>16122</v>
      </c>
      <c r="F7019" s="16" t="s">
        <v>1778</v>
      </c>
      <c r="G7019" s="16" t="s">
        <v>16134</v>
      </c>
      <c r="H7019" s="16" t="s">
        <v>6993</v>
      </c>
      <c r="I7019" s="0" t="n">
        <v>236.1</v>
      </c>
      <c r="K7019" s="0" t="str">
        <f aca="false">IFERROR(IF(VLOOKUP($C7019,薬効分類マスタ!$A$2:$E$180,5,FALSE())=0,"",VLOOKUP($C7019,薬効分類マスタ!$A$2:$E$180,5,FALSE())),"")</f>
        <v>麻薬</v>
      </c>
      <c r="L7019" s="17"/>
      <c r="M7019" s="16" t="n">
        <f aca="false">IF($K7019="","",IF($L7019&lt;&gt;"",$L7019,VLOOKUP($C7019,薬効分類マスタ!$A$2:$F$180,6,FALSE())))</f>
        <v>3</v>
      </c>
      <c r="N7019" s="0" t="str">
        <f aca="false">ASC(G7019)</f>
        <v>MSﾂﾜｲｽﾛﾝｶﾌﾟｾﾙ10mg</v>
      </c>
      <c r="O7019" s="0" t="str">
        <f aca="false">ASC(E7019)</f>
        <v>ﾓﾙﾋﾈ硫酸塩水和物</v>
      </c>
      <c r="P7019" s="16" t="n">
        <f aca="false">N(P7018)+IF($C7019=検索!$B$49,1,0)</f>
        <v>0</v>
      </c>
    </row>
    <row r="7020" customFormat="false" ht="15" hidden="false" customHeight="false" outlineLevel="0" collapsed="false">
      <c r="A7020" s="16" t="s">
        <v>221</v>
      </c>
      <c r="B7020" s="0" t="s">
        <v>16135</v>
      </c>
      <c r="C7020" s="0" t="n">
        <v>811</v>
      </c>
      <c r="D7020" s="0" t="str">
        <f aca="false">IFERROR(VLOOKUP($C7020,薬効分類マスタ!$A$2:$B$180,2,FALSE()),"未登録")</f>
        <v>あへんアルカロイド系麻薬</v>
      </c>
      <c r="E7020" s="16" t="s">
        <v>16122</v>
      </c>
      <c r="F7020" s="16" t="s">
        <v>2786</v>
      </c>
      <c r="G7020" s="16" t="s">
        <v>16136</v>
      </c>
      <c r="H7020" s="16" t="s">
        <v>6993</v>
      </c>
      <c r="I7020" s="0" t="n">
        <v>632.4</v>
      </c>
      <c r="K7020" s="0" t="str">
        <f aca="false">IFERROR(IF(VLOOKUP($C7020,薬効分類マスタ!$A$2:$E$180,5,FALSE())=0,"",VLOOKUP($C7020,薬効分類マスタ!$A$2:$E$180,5,FALSE())),"")</f>
        <v>麻薬</v>
      </c>
      <c r="L7020" s="17"/>
      <c r="M7020" s="16" t="n">
        <f aca="false">IF($K7020="","",IF($L7020&lt;&gt;"",$L7020,VLOOKUP($C7020,薬効分類マスタ!$A$2:$F$180,6,FALSE())))</f>
        <v>3</v>
      </c>
      <c r="N7020" s="0" t="str">
        <f aca="false">ASC(G7020)</f>
        <v>MSﾂﾜｲｽﾛﾝｶﾌﾟｾﾙ30mg</v>
      </c>
      <c r="O7020" s="0" t="str">
        <f aca="false">ASC(E7020)</f>
        <v>ﾓﾙﾋﾈ硫酸塩水和物</v>
      </c>
      <c r="P7020" s="16" t="n">
        <f aca="false">N(P7019)+IF($C7020=検索!$B$49,1,0)</f>
        <v>0</v>
      </c>
    </row>
    <row r="7021" customFormat="false" ht="15" hidden="false" customHeight="false" outlineLevel="0" collapsed="false">
      <c r="A7021" s="16" t="s">
        <v>221</v>
      </c>
      <c r="B7021" s="0" t="s">
        <v>16137</v>
      </c>
      <c r="C7021" s="0" t="n">
        <v>811</v>
      </c>
      <c r="D7021" s="0" t="str">
        <f aca="false">IFERROR(VLOOKUP($C7021,薬効分類マスタ!$A$2:$B$180,2,FALSE()),"未登録")</f>
        <v>あへんアルカロイド系麻薬</v>
      </c>
      <c r="E7021" s="16" t="s">
        <v>16122</v>
      </c>
      <c r="F7021" s="16" t="s">
        <v>4399</v>
      </c>
      <c r="G7021" s="16" t="s">
        <v>16138</v>
      </c>
      <c r="H7021" s="16" t="s">
        <v>6993</v>
      </c>
      <c r="I7021" s="0" t="n">
        <v>1173.6</v>
      </c>
      <c r="K7021" s="0" t="str">
        <f aca="false">IFERROR(IF(VLOOKUP($C7021,薬効分類マスタ!$A$2:$E$180,5,FALSE())=0,"",VLOOKUP($C7021,薬効分類マスタ!$A$2:$E$180,5,FALSE())),"")</f>
        <v>麻薬</v>
      </c>
      <c r="L7021" s="17"/>
      <c r="M7021" s="16" t="n">
        <f aca="false">IF($K7021="","",IF($L7021&lt;&gt;"",$L7021,VLOOKUP($C7021,薬効分類マスタ!$A$2:$F$180,6,FALSE())))</f>
        <v>3</v>
      </c>
      <c r="N7021" s="0" t="str">
        <f aca="false">ASC(G7021)</f>
        <v>MSﾂﾜｲｽﾛﾝｶﾌﾟｾﾙ60mg</v>
      </c>
      <c r="O7021" s="0" t="str">
        <f aca="false">ASC(E7021)</f>
        <v>ﾓﾙﾋﾈ硫酸塩水和物</v>
      </c>
      <c r="P7021" s="16" t="n">
        <f aca="false">N(P7020)+IF($C7021=検索!$B$49,1,0)</f>
        <v>0</v>
      </c>
    </row>
    <row r="7022" customFormat="false" ht="15" hidden="false" customHeight="false" outlineLevel="0" collapsed="false">
      <c r="A7022" s="16" t="s">
        <v>221</v>
      </c>
      <c r="B7022" s="0" t="s">
        <v>16139</v>
      </c>
      <c r="C7022" s="0" t="n">
        <v>811</v>
      </c>
      <c r="D7022" s="0" t="str">
        <f aca="false">IFERROR(VLOOKUP($C7022,薬効分類マスタ!$A$2:$B$180,2,FALSE()),"未登録")</f>
        <v>あへんアルカロイド系麻薬</v>
      </c>
      <c r="E7022" s="16" t="s">
        <v>16118</v>
      </c>
      <c r="F7022" s="16" t="s">
        <v>3174</v>
      </c>
      <c r="G7022" s="16" t="s">
        <v>16140</v>
      </c>
      <c r="H7022" s="16" t="s">
        <v>504</v>
      </c>
      <c r="I7022" s="0" t="n">
        <v>263.3</v>
      </c>
      <c r="J7022" s="16" t="s">
        <v>232</v>
      </c>
      <c r="K7022" s="0" t="str">
        <f aca="false">IFERROR(IF(VLOOKUP($C7022,薬効分類マスタ!$A$2:$E$180,5,FALSE())=0,"",VLOOKUP($C7022,薬効分類マスタ!$A$2:$E$180,5,FALSE())),"")</f>
        <v>麻薬</v>
      </c>
      <c r="L7022" s="17"/>
      <c r="M7022" s="16" t="n">
        <f aca="false">IF($K7022="","",IF($L7022&lt;&gt;"",$L7022,VLOOKUP($C7022,薬効分類マスタ!$A$2:$F$180,6,FALSE())))</f>
        <v>3</v>
      </c>
      <c r="N7022" s="0" t="str">
        <f aca="false">ASC(G7022)</f>
        <v>ｵﾌﾟｿ内服液5mg</v>
      </c>
      <c r="O7022" s="0" t="str">
        <f aca="false">ASC(E7022)</f>
        <v>ﾓﾙﾋﾈ塩酸塩水和物</v>
      </c>
      <c r="P7022" s="16" t="n">
        <f aca="false">N(P7021)+IF($C7022=検索!$B$49,1,0)</f>
        <v>0</v>
      </c>
    </row>
    <row r="7023" customFormat="false" ht="15" hidden="false" customHeight="false" outlineLevel="0" collapsed="false">
      <c r="A7023" s="16" t="s">
        <v>221</v>
      </c>
      <c r="B7023" s="0" t="s">
        <v>16141</v>
      </c>
      <c r="C7023" s="0" t="n">
        <v>811</v>
      </c>
      <c r="D7023" s="0" t="str">
        <f aca="false">IFERROR(VLOOKUP($C7023,薬効分類マスタ!$A$2:$B$180,2,FALSE()),"未登録")</f>
        <v>あへんアルカロイド系麻薬</v>
      </c>
      <c r="E7023" s="16" t="s">
        <v>16118</v>
      </c>
      <c r="F7023" s="16" t="s">
        <v>3177</v>
      </c>
      <c r="G7023" s="16" t="s">
        <v>16142</v>
      </c>
      <c r="H7023" s="16" t="s">
        <v>504</v>
      </c>
      <c r="I7023" s="0" t="n">
        <v>281.1</v>
      </c>
      <c r="J7023" s="16" t="s">
        <v>232</v>
      </c>
      <c r="K7023" s="0" t="str">
        <f aca="false">IFERROR(IF(VLOOKUP($C7023,薬効分類マスタ!$A$2:$E$180,5,FALSE())=0,"",VLOOKUP($C7023,薬効分類マスタ!$A$2:$E$180,5,FALSE())),"")</f>
        <v>麻薬</v>
      </c>
      <c r="L7023" s="17"/>
      <c r="M7023" s="16" t="n">
        <f aca="false">IF($K7023="","",IF($L7023&lt;&gt;"",$L7023,VLOOKUP($C7023,薬効分類マスタ!$A$2:$F$180,6,FALSE())))</f>
        <v>3</v>
      </c>
      <c r="N7023" s="0" t="str">
        <f aca="false">ASC(G7023)</f>
        <v>ｵﾌﾟｿ内服液10mg</v>
      </c>
      <c r="O7023" s="0" t="str">
        <f aca="false">ASC(E7023)</f>
        <v>ﾓﾙﾋﾈ塩酸塩水和物</v>
      </c>
      <c r="P7023" s="16" t="n">
        <f aca="false">N(P7022)+IF($C7023=検索!$B$49,1,0)</f>
        <v>0</v>
      </c>
    </row>
    <row r="7024" customFormat="false" ht="15" hidden="false" customHeight="false" outlineLevel="0" collapsed="false">
      <c r="A7024" s="16" t="s">
        <v>221</v>
      </c>
      <c r="B7024" s="0" t="s">
        <v>16143</v>
      </c>
      <c r="C7024" s="0" t="n">
        <v>811</v>
      </c>
      <c r="D7024" s="0" t="str">
        <f aca="false">IFERROR(VLOOKUP($C7024,薬効分類マスタ!$A$2:$B$180,2,FALSE()),"未登録")</f>
        <v>あへんアルカロイド系麻薬</v>
      </c>
      <c r="E7024" s="16" t="s">
        <v>6765</v>
      </c>
      <c r="F7024" s="16" t="s">
        <v>445</v>
      </c>
      <c r="G7024" s="16" t="s">
        <v>6776</v>
      </c>
      <c r="I7024" s="0" t="n">
        <v>74.4</v>
      </c>
      <c r="K7024" s="0" t="str">
        <f aca="false">IFERROR(IF(VLOOKUP($C7024,薬効分類マスタ!$A$2:$E$180,5,FALSE())=0,"",VLOOKUP($C7024,薬効分類マスタ!$A$2:$E$180,5,FALSE())),"")</f>
        <v>麻薬</v>
      </c>
      <c r="L7024" s="17"/>
      <c r="M7024" s="16" t="n">
        <f aca="false">IF($K7024="","",IF($L7024&lt;&gt;"",$L7024,VLOOKUP($C7024,薬効分類マスタ!$A$2:$F$180,6,FALSE())))</f>
        <v>3</v>
      </c>
      <c r="N7024" s="0" t="str">
        <f aca="false">ASC(G7024)</f>
        <v>ｺﾃﾞｲﾝﾘﾝ酸塩錠</v>
      </c>
      <c r="O7024" s="0" t="str">
        <f aca="false">ASC(E7024)</f>
        <v>ｺﾃﾞｲﾝﾘﾝ酸塩水和物</v>
      </c>
      <c r="P7024" s="16" t="n">
        <f aca="false">N(P7023)+IF($C7024=検索!$B$49,1,0)</f>
        <v>0</v>
      </c>
    </row>
    <row r="7025" customFormat="false" ht="15" hidden="false" customHeight="false" outlineLevel="0" collapsed="false">
      <c r="A7025" s="16" t="s">
        <v>221</v>
      </c>
      <c r="B7025" s="0" t="s">
        <v>16144</v>
      </c>
      <c r="C7025" s="0" t="n">
        <v>811</v>
      </c>
      <c r="D7025" s="0" t="str">
        <f aca="false">IFERROR(VLOOKUP($C7025,薬効分類マスタ!$A$2:$B$180,2,FALSE()),"未登録")</f>
        <v>あへんアルカロイド系麻薬</v>
      </c>
      <c r="E7025" s="16" t="s">
        <v>6765</v>
      </c>
      <c r="F7025" s="16" t="s">
        <v>445</v>
      </c>
      <c r="G7025" s="16" t="s">
        <v>16145</v>
      </c>
      <c r="H7025" s="16" t="s">
        <v>1635</v>
      </c>
      <c r="I7025" s="0" t="n">
        <v>79.5</v>
      </c>
      <c r="K7025" s="0" t="str">
        <f aca="false">IFERROR(IF(VLOOKUP($C7025,薬効分類マスタ!$A$2:$E$180,5,FALSE())=0,"",VLOOKUP($C7025,薬効分類マスタ!$A$2:$E$180,5,FALSE())),"")</f>
        <v>麻薬</v>
      </c>
      <c r="L7025" s="17"/>
      <c r="M7025" s="16" t="n">
        <f aca="false">IF($K7025="","",IF($L7025&lt;&gt;"",$L7025,VLOOKUP($C7025,薬効分類マスタ!$A$2:$F$180,6,FALSE())))</f>
        <v>3</v>
      </c>
      <c r="N7025" s="0" t="str">
        <f aca="false">ASC(G7025)</f>
        <v>ｺﾃﾞｲﾝﾘﾝ酸塩錠20mg｢ﾀｹﾀﾞ｣</v>
      </c>
      <c r="O7025" s="0" t="str">
        <f aca="false">ASC(E7025)</f>
        <v>ｺﾃﾞｲﾝﾘﾝ酸塩水和物</v>
      </c>
      <c r="P7025" s="16" t="n">
        <f aca="false">N(P7024)+IF($C7025=検索!$B$49,1,0)</f>
        <v>0</v>
      </c>
    </row>
    <row r="7026" customFormat="false" ht="15" hidden="false" customHeight="false" outlineLevel="0" collapsed="false">
      <c r="A7026" s="16" t="s">
        <v>221</v>
      </c>
      <c r="B7026" s="0" t="s">
        <v>16146</v>
      </c>
      <c r="C7026" s="0" t="n">
        <v>811</v>
      </c>
      <c r="D7026" s="0" t="str">
        <f aca="false">IFERROR(VLOOKUP($C7026,薬効分類マスタ!$A$2:$B$180,2,FALSE()),"未登録")</f>
        <v>あへんアルカロイド系麻薬</v>
      </c>
      <c r="E7026" s="16" t="s">
        <v>6765</v>
      </c>
      <c r="F7026" s="16" t="s">
        <v>224</v>
      </c>
      <c r="G7026" s="16" t="s">
        <v>6765</v>
      </c>
      <c r="I7026" s="0" t="n">
        <v>1243.5</v>
      </c>
      <c r="K7026" s="0" t="str">
        <f aca="false">IFERROR(IF(VLOOKUP($C7026,薬効分類マスタ!$A$2:$E$180,5,FALSE())=0,"",VLOOKUP($C7026,薬効分類マスタ!$A$2:$E$180,5,FALSE())),"")</f>
        <v>麻薬</v>
      </c>
      <c r="L7026" s="17"/>
      <c r="M7026" s="16" t="n">
        <f aca="false">IF($K7026="","",IF($L7026&lt;&gt;"",$L7026,VLOOKUP($C7026,薬効分類マスタ!$A$2:$F$180,6,FALSE())))</f>
        <v>3</v>
      </c>
      <c r="N7026" s="0" t="str">
        <f aca="false">ASC(G7026)</f>
        <v>ｺﾃﾞｲﾝﾘﾝ酸塩水和物</v>
      </c>
      <c r="O7026" s="0" t="str">
        <f aca="false">ASC(E7026)</f>
        <v>ｺﾃﾞｲﾝﾘﾝ酸塩水和物</v>
      </c>
      <c r="P7026" s="16" t="n">
        <f aca="false">N(P7025)+IF($C7026=検索!$B$49,1,0)</f>
        <v>0</v>
      </c>
    </row>
    <row r="7027" customFormat="false" ht="15" hidden="false" customHeight="false" outlineLevel="0" collapsed="false">
      <c r="A7027" s="16" t="s">
        <v>221</v>
      </c>
      <c r="B7027" s="0" t="s">
        <v>16147</v>
      </c>
      <c r="C7027" s="0" t="n">
        <v>811</v>
      </c>
      <c r="D7027" s="0" t="str">
        <f aca="false">IFERROR(VLOOKUP($C7027,薬効分類マスタ!$A$2:$B$180,2,FALSE()),"未登録")</f>
        <v>あへんアルカロイド系麻薬</v>
      </c>
      <c r="E7027" s="16" t="s">
        <v>6765</v>
      </c>
      <c r="F7027" s="16" t="s">
        <v>307</v>
      </c>
      <c r="G7027" s="16" t="s">
        <v>16148</v>
      </c>
      <c r="I7027" s="0" t="n">
        <v>149.8</v>
      </c>
      <c r="K7027" s="0" t="str">
        <f aca="false">IFERROR(IF(VLOOKUP($C7027,薬効分類マスタ!$A$2:$E$180,5,FALSE())=0,"",VLOOKUP($C7027,薬効分類マスタ!$A$2:$E$180,5,FALSE())),"")</f>
        <v>麻薬</v>
      </c>
      <c r="L7027" s="17"/>
      <c r="M7027" s="16" t="n">
        <f aca="false">IF($K7027="","",IF($L7027&lt;&gt;"",$L7027,VLOOKUP($C7027,薬効分類マスタ!$A$2:$F$180,6,FALSE())))</f>
        <v>3</v>
      </c>
      <c r="N7027" s="0" t="str">
        <f aca="false">ASC(G7027)</f>
        <v>ｺﾃﾞｲﾝﾘﾝ酸塩散10%</v>
      </c>
      <c r="O7027" s="0" t="str">
        <f aca="false">ASC(E7027)</f>
        <v>ｺﾃﾞｲﾝﾘﾝ酸塩水和物</v>
      </c>
      <c r="P7027" s="16" t="n">
        <f aca="false">N(P7026)+IF($C7027=検索!$B$49,1,0)</f>
        <v>0</v>
      </c>
    </row>
    <row r="7028" customFormat="false" ht="15" hidden="false" customHeight="false" outlineLevel="0" collapsed="false">
      <c r="A7028" s="16" t="s">
        <v>221</v>
      </c>
      <c r="B7028" s="0" t="s">
        <v>16149</v>
      </c>
      <c r="C7028" s="0" t="n">
        <v>811</v>
      </c>
      <c r="D7028" s="0" t="str">
        <f aca="false">IFERROR(VLOOKUP($C7028,薬効分類マスタ!$A$2:$B$180,2,FALSE()),"未登録")</f>
        <v>あへんアルカロイド系麻薬</v>
      </c>
      <c r="E7028" s="16" t="s">
        <v>6780</v>
      </c>
      <c r="F7028" s="16" t="s">
        <v>224</v>
      </c>
      <c r="G7028" s="16" t="s">
        <v>6780</v>
      </c>
      <c r="I7028" s="0" t="n">
        <v>1133.2</v>
      </c>
      <c r="K7028" s="0" t="str">
        <f aca="false">IFERROR(IF(VLOOKUP($C7028,薬効分類マスタ!$A$2:$E$180,5,FALSE())=0,"",VLOOKUP($C7028,薬効分類マスタ!$A$2:$E$180,5,FALSE())),"")</f>
        <v>麻薬</v>
      </c>
      <c r="L7028" s="17"/>
      <c r="M7028" s="16" t="n">
        <f aca="false">IF($K7028="","",IF($L7028&lt;&gt;"",$L7028,VLOOKUP($C7028,薬効分類マスタ!$A$2:$F$180,6,FALSE())))</f>
        <v>3</v>
      </c>
      <c r="N7028" s="0" t="str">
        <f aca="false">ASC(G7028)</f>
        <v>ｼﾞﾋﾄﾞﾛｺﾃﾞｲﾝﾘﾝ酸塩</v>
      </c>
      <c r="O7028" s="0" t="str">
        <f aca="false">ASC(E7028)</f>
        <v>ｼﾞﾋﾄﾞﾛｺﾃﾞｲﾝﾘﾝ酸塩</v>
      </c>
      <c r="P7028" s="16" t="n">
        <f aca="false">N(P7027)+IF($C7028=検索!$B$49,1,0)</f>
        <v>0</v>
      </c>
    </row>
    <row r="7029" customFormat="false" ht="15" hidden="false" customHeight="false" outlineLevel="0" collapsed="false">
      <c r="A7029" s="16" t="s">
        <v>221</v>
      </c>
      <c r="B7029" s="0" t="s">
        <v>16150</v>
      </c>
      <c r="C7029" s="0" t="n">
        <v>811</v>
      </c>
      <c r="D7029" s="0" t="str">
        <f aca="false">IFERROR(VLOOKUP($C7029,薬効分類マスタ!$A$2:$B$180,2,FALSE()),"未登録")</f>
        <v>あへんアルカロイド系麻薬</v>
      </c>
      <c r="E7029" s="16" t="s">
        <v>6780</v>
      </c>
      <c r="F7029" s="16" t="s">
        <v>307</v>
      </c>
      <c r="G7029" s="16" t="s">
        <v>16151</v>
      </c>
      <c r="I7029" s="0" t="n">
        <v>135.8</v>
      </c>
      <c r="K7029" s="0" t="str">
        <f aca="false">IFERROR(IF(VLOOKUP($C7029,薬効分類マスタ!$A$2:$E$180,5,FALSE())=0,"",VLOOKUP($C7029,薬効分類マスタ!$A$2:$E$180,5,FALSE())),"")</f>
        <v>麻薬</v>
      </c>
      <c r="L7029" s="17"/>
      <c r="M7029" s="16" t="n">
        <f aca="false">IF($K7029="","",IF($L7029&lt;&gt;"",$L7029,VLOOKUP($C7029,薬効分類マスタ!$A$2:$F$180,6,FALSE())))</f>
        <v>3</v>
      </c>
      <c r="N7029" s="0" t="str">
        <f aca="false">ASC(G7029)</f>
        <v>ｼﾞﾋﾄﾞﾛｺﾃﾞｲﾝﾘﾝ酸塩散10%</v>
      </c>
      <c r="O7029" s="0" t="str">
        <f aca="false">ASC(E7029)</f>
        <v>ｼﾞﾋﾄﾞﾛｺﾃﾞｲﾝﾘﾝ酸塩</v>
      </c>
      <c r="P7029" s="16" t="n">
        <f aca="false">N(P7028)+IF($C7029=検索!$B$49,1,0)</f>
        <v>0</v>
      </c>
    </row>
    <row r="7030" customFormat="false" ht="15" hidden="false" customHeight="false" outlineLevel="0" collapsed="false">
      <c r="A7030" s="16" t="s">
        <v>221</v>
      </c>
      <c r="B7030" s="0" t="s">
        <v>16152</v>
      </c>
      <c r="C7030" s="0" t="n">
        <v>811</v>
      </c>
      <c r="D7030" s="0" t="str">
        <f aca="false">IFERROR(VLOOKUP($C7030,薬効分類マスタ!$A$2:$B$180,2,FALSE()),"未登録")</f>
        <v>あへんアルカロイド系麻薬</v>
      </c>
      <c r="E7030" s="16" t="s">
        <v>16153</v>
      </c>
      <c r="F7030" s="16" t="s">
        <v>241</v>
      </c>
      <c r="G7030" s="16" t="s">
        <v>16154</v>
      </c>
      <c r="H7030" s="16" t="s">
        <v>1180</v>
      </c>
      <c r="I7030" s="0" t="n">
        <v>91</v>
      </c>
      <c r="J7030" s="16" t="s">
        <v>232</v>
      </c>
      <c r="K7030" s="0" t="str">
        <f aca="false">IFERROR(IF(VLOOKUP($C7030,薬効分類マスタ!$A$2:$E$180,5,FALSE())=0,"",VLOOKUP($C7030,薬効分類マスタ!$A$2:$E$180,5,FALSE())),"")</f>
        <v>麻薬</v>
      </c>
      <c r="L7030" s="17"/>
      <c r="M7030" s="16" t="n">
        <f aca="false">IF($K7030="","",IF($L7030&lt;&gt;"",$L7030,VLOOKUP($C7030,薬効分類マスタ!$A$2:$F$180,6,FALSE())))</f>
        <v>3</v>
      </c>
      <c r="N7030" s="0" t="str">
        <f aca="false">ASC(G7030)</f>
        <v>ﾒﾃﾊﾞﾆｰﾙ錠2mg</v>
      </c>
      <c r="O7030" s="0" t="str">
        <f aca="false">ASC(E7030)</f>
        <v>ｵｷｼﾒﾃﾊﾞﾉｰﾙ</v>
      </c>
      <c r="P7030" s="16" t="n">
        <f aca="false">N(P7029)+IF($C7030=検索!$B$49,1,0)</f>
        <v>0</v>
      </c>
    </row>
    <row r="7031" customFormat="false" ht="15" hidden="false" customHeight="false" outlineLevel="0" collapsed="false">
      <c r="A7031" s="16" t="s">
        <v>221</v>
      </c>
      <c r="B7031" s="0" t="s">
        <v>16155</v>
      </c>
      <c r="C7031" s="0" t="n">
        <v>811</v>
      </c>
      <c r="D7031" s="0" t="str">
        <f aca="false">IFERROR(VLOOKUP($C7031,薬効分類マスタ!$A$2:$B$180,2,FALSE()),"未登録")</f>
        <v>あへんアルカロイド系麻薬</v>
      </c>
      <c r="E7031" s="16" t="s">
        <v>16156</v>
      </c>
      <c r="F7031" s="16" t="s">
        <v>16157</v>
      </c>
      <c r="G7031" s="16" t="s">
        <v>16158</v>
      </c>
      <c r="H7031" s="16" t="s">
        <v>1350</v>
      </c>
      <c r="I7031" s="0" t="n">
        <v>53.8</v>
      </c>
      <c r="J7031" s="16" t="s">
        <v>232</v>
      </c>
      <c r="K7031" s="0" t="str">
        <f aca="false">IFERROR(IF(VLOOKUP($C7031,薬効分類マスタ!$A$2:$E$180,5,FALSE())=0,"",VLOOKUP($C7031,薬効分類マスタ!$A$2:$E$180,5,FALSE())),"")</f>
        <v>麻薬</v>
      </c>
      <c r="L7031" s="17"/>
      <c r="M7031" s="16" t="n">
        <f aca="false">IF($K7031="","",IF($L7031&lt;&gt;"",$L7031,VLOOKUP($C7031,薬効分類マスタ!$A$2:$F$180,6,FALSE())))</f>
        <v>3</v>
      </c>
      <c r="N7031" s="0" t="str">
        <f aca="false">ASC(G7031)</f>
        <v>ｵｷﾉｰﾑ散2.5mg</v>
      </c>
      <c r="O7031" s="0" t="str">
        <f aca="false">ASC(E7031)</f>
        <v>ｵｷｼｺﾄﾞﾝ塩酸塩水和物</v>
      </c>
      <c r="P7031" s="16" t="n">
        <f aca="false">N(P7030)+IF($C7031=検索!$B$49,1,0)</f>
        <v>0</v>
      </c>
    </row>
    <row r="7032" customFormat="false" ht="15" hidden="false" customHeight="false" outlineLevel="0" collapsed="false">
      <c r="A7032" s="16" t="s">
        <v>221</v>
      </c>
      <c r="B7032" s="0" t="s">
        <v>16159</v>
      </c>
      <c r="C7032" s="0" t="n">
        <v>811</v>
      </c>
      <c r="D7032" s="0" t="str">
        <f aca="false">IFERROR(VLOOKUP($C7032,薬効分類マスタ!$A$2:$B$180,2,FALSE()),"未登録")</f>
        <v>あへんアルカロイド系麻薬</v>
      </c>
      <c r="E7032" s="16" t="s">
        <v>16156</v>
      </c>
      <c r="F7032" s="16" t="s">
        <v>7843</v>
      </c>
      <c r="G7032" s="16" t="s">
        <v>16160</v>
      </c>
      <c r="H7032" s="16" t="s">
        <v>1350</v>
      </c>
      <c r="I7032" s="0" t="n">
        <v>111.2</v>
      </c>
      <c r="J7032" s="16" t="s">
        <v>232</v>
      </c>
      <c r="K7032" s="0" t="str">
        <f aca="false">IFERROR(IF(VLOOKUP($C7032,薬効分類マスタ!$A$2:$E$180,5,FALSE())=0,"",VLOOKUP($C7032,薬効分類マスタ!$A$2:$E$180,5,FALSE())),"")</f>
        <v>麻薬</v>
      </c>
      <c r="L7032" s="17"/>
      <c r="M7032" s="16" t="n">
        <f aca="false">IF($K7032="","",IF($L7032&lt;&gt;"",$L7032,VLOOKUP($C7032,薬効分類マスタ!$A$2:$F$180,6,FALSE())))</f>
        <v>3</v>
      </c>
      <c r="N7032" s="0" t="str">
        <f aca="false">ASC(G7032)</f>
        <v>ｵｷﾉｰﾑ散5mg</v>
      </c>
      <c r="O7032" s="0" t="str">
        <f aca="false">ASC(E7032)</f>
        <v>ｵｷｼｺﾄﾞﾝ塩酸塩水和物</v>
      </c>
      <c r="P7032" s="16" t="n">
        <f aca="false">N(P7031)+IF($C7032=検索!$B$49,1,0)</f>
        <v>0</v>
      </c>
    </row>
    <row r="7033" customFormat="false" ht="15" hidden="false" customHeight="false" outlineLevel="0" collapsed="false">
      <c r="A7033" s="16" t="s">
        <v>221</v>
      </c>
      <c r="B7033" s="0" t="s">
        <v>16161</v>
      </c>
      <c r="C7033" s="0" t="n">
        <v>811</v>
      </c>
      <c r="D7033" s="0" t="str">
        <f aca="false">IFERROR(VLOOKUP($C7033,薬効分類マスタ!$A$2:$B$180,2,FALSE()),"未登録")</f>
        <v>あへんアルカロイド系麻薬</v>
      </c>
      <c r="E7033" s="16" t="s">
        <v>16156</v>
      </c>
      <c r="F7033" s="16" t="s">
        <v>7347</v>
      </c>
      <c r="G7033" s="16" t="s">
        <v>16162</v>
      </c>
      <c r="H7033" s="16" t="s">
        <v>1350</v>
      </c>
      <c r="I7033" s="0" t="n">
        <v>220.7</v>
      </c>
      <c r="J7033" s="16" t="s">
        <v>232</v>
      </c>
      <c r="K7033" s="0" t="str">
        <f aca="false">IFERROR(IF(VLOOKUP($C7033,薬効分類マスタ!$A$2:$E$180,5,FALSE())=0,"",VLOOKUP($C7033,薬効分類マスタ!$A$2:$E$180,5,FALSE())),"")</f>
        <v>麻薬</v>
      </c>
      <c r="L7033" s="17"/>
      <c r="M7033" s="16" t="n">
        <f aca="false">IF($K7033="","",IF($L7033&lt;&gt;"",$L7033,VLOOKUP($C7033,薬効分類マスタ!$A$2:$F$180,6,FALSE())))</f>
        <v>3</v>
      </c>
      <c r="N7033" s="0" t="str">
        <f aca="false">ASC(G7033)</f>
        <v>ｵｷﾉｰﾑ散10mg</v>
      </c>
      <c r="O7033" s="0" t="str">
        <f aca="false">ASC(E7033)</f>
        <v>ｵｷｼｺﾄﾞﾝ塩酸塩水和物</v>
      </c>
      <c r="P7033" s="16" t="n">
        <f aca="false">N(P7032)+IF($C7033=検索!$B$49,1,0)</f>
        <v>0</v>
      </c>
    </row>
    <row r="7034" customFormat="false" ht="15" hidden="false" customHeight="false" outlineLevel="0" collapsed="false">
      <c r="A7034" s="16" t="s">
        <v>221</v>
      </c>
      <c r="B7034" s="0" t="s">
        <v>16163</v>
      </c>
      <c r="C7034" s="0" t="n">
        <v>811</v>
      </c>
      <c r="D7034" s="0" t="str">
        <f aca="false">IFERROR(VLOOKUP($C7034,薬効分類マスタ!$A$2:$B$180,2,FALSE()),"未登録")</f>
        <v>あへんアルカロイド系麻薬</v>
      </c>
      <c r="E7034" s="16" t="s">
        <v>16156</v>
      </c>
      <c r="F7034" s="16" t="s">
        <v>7350</v>
      </c>
      <c r="G7034" s="16" t="s">
        <v>16164</v>
      </c>
      <c r="H7034" s="16" t="s">
        <v>1350</v>
      </c>
      <c r="I7034" s="0" t="n">
        <v>457.5</v>
      </c>
      <c r="J7034" s="16" t="s">
        <v>232</v>
      </c>
      <c r="K7034" s="0" t="str">
        <f aca="false">IFERROR(IF(VLOOKUP($C7034,薬効分類マスタ!$A$2:$E$180,5,FALSE())=0,"",VLOOKUP($C7034,薬効分類マスタ!$A$2:$E$180,5,FALSE())),"")</f>
        <v>麻薬</v>
      </c>
      <c r="L7034" s="17"/>
      <c r="M7034" s="16" t="n">
        <f aca="false">IF($K7034="","",IF($L7034&lt;&gt;"",$L7034,VLOOKUP($C7034,薬効分類マスタ!$A$2:$F$180,6,FALSE())))</f>
        <v>3</v>
      </c>
      <c r="N7034" s="0" t="str">
        <f aca="false">ASC(G7034)</f>
        <v>ｵｷﾉｰﾑ散20mg</v>
      </c>
      <c r="O7034" s="0" t="str">
        <f aca="false">ASC(E7034)</f>
        <v>ｵｷｼｺﾄﾞﾝ塩酸塩水和物</v>
      </c>
      <c r="P7034" s="16" t="n">
        <f aca="false">N(P7033)+IF($C7034=検索!$B$49,1,0)</f>
        <v>0</v>
      </c>
    </row>
    <row r="7035" customFormat="false" ht="15" hidden="false" customHeight="false" outlineLevel="0" collapsed="false">
      <c r="A7035" s="16" t="s">
        <v>221</v>
      </c>
      <c r="B7035" s="0" t="s">
        <v>16165</v>
      </c>
      <c r="C7035" s="0" t="n">
        <v>811</v>
      </c>
      <c r="D7035" s="0" t="str">
        <f aca="false">IFERROR(VLOOKUP($C7035,薬効分類マスタ!$A$2:$B$180,2,FALSE()),"未登録")</f>
        <v>あへんアルカロイド系麻薬</v>
      </c>
      <c r="E7035" s="16" t="s">
        <v>16156</v>
      </c>
      <c r="F7035" s="16" t="s">
        <v>1418</v>
      </c>
      <c r="G7035" s="16" t="s">
        <v>16166</v>
      </c>
      <c r="H7035" s="16" t="s">
        <v>1180</v>
      </c>
      <c r="I7035" s="0" t="n">
        <v>46.5</v>
      </c>
      <c r="J7035" s="16" t="s">
        <v>239</v>
      </c>
      <c r="K7035" s="0" t="str">
        <f aca="false">IFERROR(IF(VLOOKUP($C7035,薬効分類マスタ!$A$2:$E$180,5,FALSE())=0,"",VLOOKUP($C7035,薬効分類マスタ!$A$2:$E$180,5,FALSE())),"")</f>
        <v>麻薬</v>
      </c>
      <c r="L7035" s="17"/>
      <c r="M7035" s="16" t="n">
        <f aca="false">IF($K7035="","",IF($L7035&lt;&gt;"",$L7035,VLOOKUP($C7035,薬効分類マスタ!$A$2:$F$180,6,FALSE())))</f>
        <v>3</v>
      </c>
      <c r="N7035" s="0" t="str">
        <f aca="false">ASC(G7035)</f>
        <v>ｵｷｼｺﾄﾞﾝ錠2.5mgNX｢第一三共｣</v>
      </c>
      <c r="O7035" s="0" t="str">
        <f aca="false">ASC(E7035)</f>
        <v>ｵｷｼｺﾄﾞﾝ塩酸塩水和物</v>
      </c>
      <c r="P7035" s="16" t="n">
        <f aca="false">N(P7034)+IF($C7035=検索!$B$49,1,0)</f>
        <v>0</v>
      </c>
    </row>
    <row r="7036" customFormat="false" ht="15" hidden="false" customHeight="false" outlineLevel="0" collapsed="false">
      <c r="A7036" s="16" t="s">
        <v>221</v>
      </c>
      <c r="B7036" s="0" t="s">
        <v>16167</v>
      </c>
      <c r="C7036" s="0" t="n">
        <v>811</v>
      </c>
      <c r="D7036" s="0" t="str">
        <f aca="false">IFERROR(VLOOKUP($C7036,薬効分類マスタ!$A$2:$B$180,2,FALSE()),"未登録")</f>
        <v>あへんアルカロイド系麻薬</v>
      </c>
      <c r="E7036" s="16" t="s">
        <v>16156</v>
      </c>
      <c r="F7036" s="16" t="s">
        <v>257</v>
      </c>
      <c r="G7036" s="16" t="s">
        <v>16168</v>
      </c>
      <c r="H7036" s="16" t="s">
        <v>1180</v>
      </c>
      <c r="I7036" s="0" t="n">
        <v>84.7</v>
      </c>
      <c r="J7036" s="16" t="s">
        <v>239</v>
      </c>
      <c r="K7036" s="0" t="str">
        <f aca="false">IFERROR(IF(VLOOKUP($C7036,薬効分類マスタ!$A$2:$E$180,5,FALSE())=0,"",VLOOKUP($C7036,薬効分類マスタ!$A$2:$E$180,5,FALSE())),"")</f>
        <v>麻薬</v>
      </c>
      <c r="L7036" s="17"/>
      <c r="M7036" s="16" t="n">
        <f aca="false">IF($K7036="","",IF($L7036&lt;&gt;"",$L7036,VLOOKUP($C7036,薬効分類マスタ!$A$2:$F$180,6,FALSE())))</f>
        <v>3</v>
      </c>
      <c r="N7036" s="0" t="str">
        <f aca="false">ASC(G7036)</f>
        <v>ｵｷｼｺﾄﾞﾝ錠5mgNX｢第一三共｣</v>
      </c>
      <c r="O7036" s="0" t="str">
        <f aca="false">ASC(E7036)</f>
        <v>ｵｷｼｺﾄﾞﾝ塩酸塩水和物</v>
      </c>
      <c r="P7036" s="16" t="n">
        <f aca="false">N(P7035)+IF($C7036=検索!$B$49,1,0)</f>
        <v>0</v>
      </c>
    </row>
    <row r="7037" customFormat="false" ht="15" hidden="false" customHeight="false" outlineLevel="0" collapsed="false">
      <c r="A7037" s="16" t="s">
        <v>221</v>
      </c>
      <c r="B7037" s="0" t="s">
        <v>16169</v>
      </c>
      <c r="C7037" s="0" t="n">
        <v>811</v>
      </c>
      <c r="D7037" s="0" t="str">
        <f aca="false">IFERROR(VLOOKUP($C7037,薬効分類マスタ!$A$2:$B$180,2,FALSE()),"未登録")</f>
        <v>あへんアルカロイド系麻薬</v>
      </c>
      <c r="E7037" s="16" t="s">
        <v>16156</v>
      </c>
      <c r="F7037" s="16" t="s">
        <v>262</v>
      </c>
      <c r="G7037" s="16" t="s">
        <v>16170</v>
      </c>
      <c r="H7037" s="16" t="s">
        <v>1180</v>
      </c>
      <c r="I7037" s="0" t="n">
        <v>154</v>
      </c>
      <c r="J7037" s="16" t="s">
        <v>239</v>
      </c>
      <c r="K7037" s="0" t="str">
        <f aca="false">IFERROR(IF(VLOOKUP($C7037,薬効分類マスタ!$A$2:$E$180,5,FALSE())=0,"",VLOOKUP($C7037,薬効分類マスタ!$A$2:$E$180,5,FALSE())),"")</f>
        <v>麻薬</v>
      </c>
      <c r="L7037" s="17"/>
      <c r="M7037" s="16" t="n">
        <f aca="false">IF($K7037="","",IF($L7037&lt;&gt;"",$L7037,VLOOKUP($C7037,薬効分類マスタ!$A$2:$F$180,6,FALSE())))</f>
        <v>3</v>
      </c>
      <c r="N7037" s="0" t="str">
        <f aca="false">ASC(G7037)</f>
        <v>ｵｷｼｺﾄﾞﾝ錠10mgNX｢第一三共｣</v>
      </c>
      <c r="O7037" s="0" t="str">
        <f aca="false">ASC(E7037)</f>
        <v>ｵｷｼｺﾄﾞﾝ塩酸塩水和物</v>
      </c>
      <c r="P7037" s="16" t="n">
        <f aca="false">N(P7036)+IF($C7037=検索!$B$49,1,0)</f>
        <v>0</v>
      </c>
    </row>
    <row r="7038" customFormat="false" ht="15" hidden="false" customHeight="false" outlineLevel="0" collapsed="false">
      <c r="A7038" s="16" t="s">
        <v>221</v>
      </c>
      <c r="B7038" s="0" t="s">
        <v>16171</v>
      </c>
      <c r="C7038" s="0" t="n">
        <v>811</v>
      </c>
      <c r="D7038" s="0" t="str">
        <f aca="false">IFERROR(VLOOKUP($C7038,薬効分類マスタ!$A$2:$B$180,2,FALSE()),"未登録")</f>
        <v>あへんアルカロイド系麻薬</v>
      </c>
      <c r="E7038" s="16" t="s">
        <v>16156</v>
      </c>
      <c r="F7038" s="16" t="s">
        <v>445</v>
      </c>
      <c r="G7038" s="16" t="s">
        <v>16172</v>
      </c>
      <c r="H7038" s="16" t="s">
        <v>1180</v>
      </c>
      <c r="I7038" s="0" t="n">
        <v>300.9</v>
      </c>
      <c r="J7038" s="16" t="s">
        <v>239</v>
      </c>
      <c r="K7038" s="0" t="str">
        <f aca="false">IFERROR(IF(VLOOKUP($C7038,薬効分類マスタ!$A$2:$E$180,5,FALSE())=0,"",VLOOKUP($C7038,薬効分類マスタ!$A$2:$E$180,5,FALSE())),"")</f>
        <v>麻薬</v>
      </c>
      <c r="L7038" s="17"/>
      <c r="M7038" s="16" t="n">
        <f aca="false">IF($K7038="","",IF($L7038&lt;&gt;"",$L7038,VLOOKUP($C7038,薬効分類マスタ!$A$2:$F$180,6,FALSE())))</f>
        <v>3</v>
      </c>
      <c r="N7038" s="0" t="str">
        <f aca="false">ASC(G7038)</f>
        <v>ｵｷｼｺﾄﾞﾝ錠20mgNX｢第一三共｣</v>
      </c>
      <c r="O7038" s="0" t="str">
        <f aca="false">ASC(E7038)</f>
        <v>ｵｷｼｺﾄﾞﾝ塩酸塩水和物</v>
      </c>
      <c r="P7038" s="16" t="n">
        <f aca="false">N(P7037)+IF($C7038=検索!$B$49,1,0)</f>
        <v>0</v>
      </c>
    </row>
    <row r="7039" customFormat="false" ht="15" hidden="false" customHeight="false" outlineLevel="0" collapsed="false">
      <c r="A7039" s="16" t="s">
        <v>221</v>
      </c>
      <c r="B7039" s="0" t="s">
        <v>16173</v>
      </c>
      <c r="C7039" s="0" t="n">
        <v>811</v>
      </c>
      <c r="D7039" s="0" t="str">
        <f aca="false">IFERROR(VLOOKUP($C7039,薬効分類マスタ!$A$2:$B$180,2,FALSE()),"未登録")</f>
        <v>あへんアルカロイド系麻薬</v>
      </c>
      <c r="E7039" s="16" t="s">
        <v>16156</v>
      </c>
      <c r="F7039" s="16" t="s">
        <v>257</v>
      </c>
      <c r="G7039" s="16" t="s">
        <v>16174</v>
      </c>
      <c r="H7039" s="16" t="s">
        <v>1350</v>
      </c>
      <c r="I7039" s="0" t="n">
        <v>121.4</v>
      </c>
      <c r="J7039" s="16" t="s">
        <v>232</v>
      </c>
      <c r="K7039" s="0" t="str">
        <f aca="false">IFERROR(IF(VLOOKUP($C7039,薬効分類マスタ!$A$2:$E$180,5,FALSE())=0,"",VLOOKUP($C7039,薬効分類マスタ!$A$2:$E$180,5,FALSE())),"")</f>
        <v>麻薬</v>
      </c>
      <c r="L7039" s="17"/>
      <c r="M7039" s="16" t="n">
        <f aca="false">IF($K7039="","",IF($L7039&lt;&gt;"",$L7039,VLOOKUP($C7039,薬効分類マスタ!$A$2:$F$180,6,FALSE())))</f>
        <v>3</v>
      </c>
      <c r="N7039" s="0" t="str">
        <f aca="false">ASC(G7039)</f>
        <v>ｵｷｼｺﾝﾁﾝTR錠5mg</v>
      </c>
      <c r="O7039" s="0" t="str">
        <f aca="false">ASC(E7039)</f>
        <v>ｵｷｼｺﾄﾞﾝ塩酸塩水和物</v>
      </c>
      <c r="P7039" s="16" t="n">
        <f aca="false">N(P7038)+IF($C7039=検索!$B$49,1,0)</f>
        <v>0</v>
      </c>
    </row>
    <row r="7040" customFormat="false" ht="15" hidden="false" customHeight="false" outlineLevel="0" collapsed="false">
      <c r="A7040" s="16" t="s">
        <v>221</v>
      </c>
      <c r="B7040" s="0" t="s">
        <v>16175</v>
      </c>
      <c r="C7040" s="0" t="n">
        <v>811</v>
      </c>
      <c r="D7040" s="0" t="str">
        <f aca="false">IFERROR(VLOOKUP($C7040,薬効分類マスタ!$A$2:$B$180,2,FALSE()),"未登録")</f>
        <v>あへんアルカロイド系麻薬</v>
      </c>
      <c r="E7040" s="16" t="s">
        <v>16156</v>
      </c>
      <c r="F7040" s="16" t="s">
        <v>257</v>
      </c>
      <c r="G7040" s="16" t="s">
        <v>16176</v>
      </c>
      <c r="H7040" s="16" t="s">
        <v>1180</v>
      </c>
      <c r="I7040" s="0" t="n">
        <v>121.4</v>
      </c>
      <c r="K7040" s="0" t="str">
        <f aca="false">IFERROR(IF(VLOOKUP($C7040,薬効分類マスタ!$A$2:$E$180,5,FALSE())=0,"",VLOOKUP($C7040,薬効分類マスタ!$A$2:$E$180,5,FALSE())),"")</f>
        <v>麻薬</v>
      </c>
      <c r="L7040" s="17"/>
      <c r="M7040" s="16" t="n">
        <f aca="false">IF($K7040="","",IF($L7040&lt;&gt;"",$L7040,VLOOKUP($C7040,薬効分類マスタ!$A$2:$F$180,6,FALSE())))</f>
        <v>3</v>
      </c>
      <c r="N7040" s="0" t="str">
        <f aca="false">ASC(G7040)</f>
        <v>ｵｷｼｺﾄﾞﾝ徐放錠5mgNX｢第一三共｣</v>
      </c>
      <c r="O7040" s="0" t="str">
        <f aca="false">ASC(E7040)</f>
        <v>ｵｷｼｺﾄﾞﾝ塩酸塩水和物</v>
      </c>
      <c r="P7040" s="16" t="n">
        <f aca="false">N(P7039)+IF($C7040=検索!$B$49,1,0)</f>
        <v>0</v>
      </c>
    </row>
    <row r="7041" customFormat="false" ht="15" hidden="false" customHeight="false" outlineLevel="0" collapsed="false">
      <c r="A7041" s="16" t="s">
        <v>221</v>
      </c>
      <c r="B7041" s="0" t="s">
        <v>16177</v>
      </c>
      <c r="C7041" s="0" t="n">
        <v>811</v>
      </c>
      <c r="D7041" s="0" t="str">
        <f aca="false">IFERROR(VLOOKUP($C7041,薬効分類マスタ!$A$2:$B$180,2,FALSE()),"未登録")</f>
        <v>あへんアルカロイド系麻薬</v>
      </c>
      <c r="E7041" s="16" t="s">
        <v>16156</v>
      </c>
      <c r="F7041" s="16" t="s">
        <v>262</v>
      </c>
      <c r="G7041" s="16" t="s">
        <v>16178</v>
      </c>
      <c r="H7041" s="16" t="s">
        <v>1350</v>
      </c>
      <c r="I7041" s="0" t="n">
        <v>233.6</v>
      </c>
      <c r="J7041" s="16" t="s">
        <v>232</v>
      </c>
      <c r="K7041" s="0" t="str">
        <f aca="false">IFERROR(IF(VLOOKUP($C7041,薬効分類マスタ!$A$2:$E$180,5,FALSE())=0,"",VLOOKUP($C7041,薬効分類マスタ!$A$2:$E$180,5,FALSE())),"")</f>
        <v>麻薬</v>
      </c>
      <c r="L7041" s="17"/>
      <c r="M7041" s="16" t="n">
        <f aca="false">IF($K7041="","",IF($L7041&lt;&gt;"",$L7041,VLOOKUP($C7041,薬効分類マスタ!$A$2:$F$180,6,FALSE())))</f>
        <v>3</v>
      </c>
      <c r="N7041" s="0" t="str">
        <f aca="false">ASC(G7041)</f>
        <v>ｵｷｼｺﾝﾁﾝTR錠10mg</v>
      </c>
      <c r="O7041" s="0" t="str">
        <f aca="false">ASC(E7041)</f>
        <v>ｵｷｼｺﾄﾞﾝ塩酸塩水和物</v>
      </c>
      <c r="P7041" s="16" t="n">
        <f aca="false">N(P7040)+IF($C7041=検索!$B$49,1,0)</f>
        <v>0</v>
      </c>
    </row>
    <row r="7042" customFormat="false" ht="15" hidden="false" customHeight="false" outlineLevel="0" collapsed="false">
      <c r="A7042" s="16" t="s">
        <v>221</v>
      </c>
      <c r="B7042" s="0" t="s">
        <v>16179</v>
      </c>
      <c r="C7042" s="0" t="n">
        <v>811</v>
      </c>
      <c r="D7042" s="0" t="str">
        <f aca="false">IFERROR(VLOOKUP($C7042,薬効分類マスタ!$A$2:$B$180,2,FALSE()),"未登録")</f>
        <v>あへんアルカロイド系麻薬</v>
      </c>
      <c r="E7042" s="16" t="s">
        <v>16156</v>
      </c>
      <c r="F7042" s="16" t="s">
        <v>262</v>
      </c>
      <c r="G7042" s="16" t="s">
        <v>16180</v>
      </c>
      <c r="H7042" s="16" t="s">
        <v>1180</v>
      </c>
      <c r="I7042" s="0" t="n">
        <v>233.6</v>
      </c>
      <c r="K7042" s="0" t="str">
        <f aca="false">IFERROR(IF(VLOOKUP($C7042,薬効分類マスタ!$A$2:$E$180,5,FALSE())=0,"",VLOOKUP($C7042,薬効分類マスタ!$A$2:$E$180,5,FALSE())),"")</f>
        <v>麻薬</v>
      </c>
      <c r="L7042" s="17"/>
      <c r="M7042" s="16" t="n">
        <f aca="false">IF($K7042="","",IF($L7042&lt;&gt;"",$L7042,VLOOKUP($C7042,薬効分類マスタ!$A$2:$F$180,6,FALSE())))</f>
        <v>3</v>
      </c>
      <c r="N7042" s="0" t="str">
        <f aca="false">ASC(G7042)</f>
        <v>ｵｷｼｺﾄﾞﾝ徐放錠10mgNX｢第一三共｣</v>
      </c>
      <c r="O7042" s="0" t="str">
        <f aca="false">ASC(E7042)</f>
        <v>ｵｷｼｺﾄﾞﾝ塩酸塩水和物</v>
      </c>
      <c r="P7042" s="16" t="n">
        <f aca="false">N(P7041)+IF($C7042=検索!$B$49,1,0)</f>
        <v>0</v>
      </c>
    </row>
    <row r="7043" customFormat="false" ht="15" hidden="false" customHeight="false" outlineLevel="0" collapsed="false">
      <c r="A7043" s="16" t="s">
        <v>221</v>
      </c>
      <c r="B7043" s="0" t="s">
        <v>16181</v>
      </c>
      <c r="C7043" s="0" t="n">
        <v>811</v>
      </c>
      <c r="D7043" s="0" t="str">
        <f aca="false">IFERROR(VLOOKUP($C7043,薬効分類マスタ!$A$2:$B$180,2,FALSE()),"未登録")</f>
        <v>あへんアルカロイド系麻薬</v>
      </c>
      <c r="E7043" s="16" t="s">
        <v>16156</v>
      </c>
      <c r="F7043" s="16" t="s">
        <v>445</v>
      </c>
      <c r="G7043" s="16" t="s">
        <v>16182</v>
      </c>
      <c r="H7043" s="16" t="s">
        <v>1350</v>
      </c>
      <c r="I7043" s="0" t="n">
        <v>433.7</v>
      </c>
      <c r="J7043" s="16" t="s">
        <v>232</v>
      </c>
      <c r="K7043" s="0" t="str">
        <f aca="false">IFERROR(IF(VLOOKUP($C7043,薬効分類マスタ!$A$2:$E$180,5,FALSE())=0,"",VLOOKUP($C7043,薬効分類マスタ!$A$2:$E$180,5,FALSE())),"")</f>
        <v>麻薬</v>
      </c>
      <c r="L7043" s="17"/>
      <c r="M7043" s="16" t="n">
        <f aca="false">IF($K7043="","",IF($L7043&lt;&gt;"",$L7043,VLOOKUP($C7043,薬効分類マスタ!$A$2:$F$180,6,FALSE())))</f>
        <v>3</v>
      </c>
      <c r="N7043" s="0" t="str">
        <f aca="false">ASC(G7043)</f>
        <v>ｵｷｼｺﾝﾁﾝTR錠20mg</v>
      </c>
      <c r="O7043" s="0" t="str">
        <f aca="false">ASC(E7043)</f>
        <v>ｵｷｼｺﾄﾞﾝ塩酸塩水和物</v>
      </c>
      <c r="P7043" s="16" t="n">
        <f aca="false">N(P7042)+IF($C7043=検索!$B$49,1,0)</f>
        <v>0</v>
      </c>
    </row>
    <row r="7044" customFormat="false" ht="15" hidden="false" customHeight="false" outlineLevel="0" collapsed="false">
      <c r="A7044" s="16" t="s">
        <v>221</v>
      </c>
      <c r="B7044" s="0" t="s">
        <v>16183</v>
      </c>
      <c r="C7044" s="0" t="n">
        <v>811</v>
      </c>
      <c r="D7044" s="0" t="str">
        <f aca="false">IFERROR(VLOOKUP($C7044,薬効分類マスタ!$A$2:$B$180,2,FALSE()),"未登録")</f>
        <v>あへんアルカロイド系麻薬</v>
      </c>
      <c r="E7044" s="16" t="s">
        <v>16156</v>
      </c>
      <c r="F7044" s="16" t="s">
        <v>445</v>
      </c>
      <c r="G7044" s="16" t="s">
        <v>16184</v>
      </c>
      <c r="H7044" s="16" t="s">
        <v>1180</v>
      </c>
      <c r="I7044" s="0" t="n">
        <v>433.7</v>
      </c>
      <c r="K7044" s="0" t="str">
        <f aca="false">IFERROR(IF(VLOOKUP($C7044,薬効分類マスタ!$A$2:$E$180,5,FALSE())=0,"",VLOOKUP($C7044,薬効分類マスタ!$A$2:$E$180,5,FALSE())),"")</f>
        <v>麻薬</v>
      </c>
      <c r="L7044" s="17"/>
      <c r="M7044" s="16" t="n">
        <f aca="false">IF($K7044="","",IF($L7044&lt;&gt;"",$L7044,VLOOKUP($C7044,薬効分類マスタ!$A$2:$F$180,6,FALSE())))</f>
        <v>3</v>
      </c>
      <c r="N7044" s="0" t="str">
        <f aca="false">ASC(G7044)</f>
        <v>ｵｷｼｺﾄﾞﾝ徐放錠20mgNX｢第一三共｣</v>
      </c>
      <c r="O7044" s="0" t="str">
        <f aca="false">ASC(E7044)</f>
        <v>ｵｷｼｺﾄﾞﾝ塩酸塩水和物</v>
      </c>
      <c r="P7044" s="16" t="n">
        <f aca="false">N(P7043)+IF($C7044=検索!$B$49,1,0)</f>
        <v>0</v>
      </c>
    </row>
    <row r="7045" customFormat="false" ht="15" hidden="false" customHeight="false" outlineLevel="0" collapsed="false">
      <c r="A7045" s="16" t="s">
        <v>221</v>
      </c>
      <c r="B7045" s="0" t="s">
        <v>16185</v>
      </c>
      <c r="C7045" s="0" t="n">
        <v>811</v>
      </c>
      <c r="D7045" s="0" t="str">
        <f aca="false">IFERROR(VLOOKUP($C7045,薬効分類マスタ!$A$2:$B$180,2,FALSE()),"未登録")</f>
        <v>あへんアルカロイド系麻薬</v>
      </c>
      <c r="E7045" s="16" t="s">
        <v>16156</v>
      </c>
      <c r="F7045" s="16" t="s">
        <v>1172</v>
      </c>
      <c r="G7045" s="16" t="s">
        <v>16186</v>
      </c>
      <c r="H7045" s="16" t="s">
        <v>1350</v>
      </c>
      <c r="I7045" s="0" t="n">
        <v>799.1</v>
      </c>
      <c r="J7045" s="16" t="s">
        <v>232</v>
      </c>
      <c r="K7045" s="0" t="str">
        <f aca="false">IFERROR(IF(VLOOKUP($C7045,薬効分類マスタ!$A$2:$E$180,5,FALSE())=0,"",VLOOKUP($C7045,薬効分類マスタ!$A$2:$E$180,5,FALSE())),"")</f>
        <v>麻薬</v>
      </c>
      <c r="L7045" s="17"/>
      <c r="M7045" s="16" t="n">
        <f aca="false">IF($K7045="","",IF($L7045&lt;&gt;"",$L7045,VLOOKUP($C7045,薬効分類マスタ!$A$2:$F$180,6,FALSE())))</f>
        <v>3</v>
      </c>
      <c r="N7045" s="0" t="str">
        <f aca="false">ASC(G7045)</f>
        <v>ｵｷｼｺﾝﾁﾝTR錠40mg</v>
      </c>
      <c r="O7045" s="0" t="str">
        <f aca="false">ASC(E7045)</f>
        <v>ｵｷｼｺﾄﾞﾝ塩酸塩水和物</v>
      </c>
      <c r="P7045" s="16" t="n">
        <f aca="false">N(P7044)+IF($C7045=検索!$B$49,1,0)</f>
        <v>0</v>
      </c>
    </row>
    <row r="7046" customFormat="false" ht="15" hidden="false" customHeight="false" outlineLevel="0" collapsed="false">
      <c r="A7046" s="16" t="s">
        <v>221</v>
      </c>
      <c r="B7046" s="0" t="s">
        <v>16187</v>
      </c>
      <c r="C7046" s="0" t="n">
        <v>811</v>
      </c>
      <c r="D7046" s="0" t="str">
        <f aca="false">IFERROR(VLOOKUP($C7046,薬効分類マスタ!$A$2:$B$180,2,FALSE()),"未登録")</f>
        <v>あへんアルカロイド系麻薬</v>
      </c>
      <c r="E7046" s="16" t="s">
        <v>16156</v>
      </c>
      <c r="F7046" s="16" t="s">
        <v>1172</v>
      </c>
      <c r="G7046" s="16" t="s">
        <v>16188</v>
      </c>
      <c r="H7046" s="16" t="s">
        <v>1180</v>
      </c>
      <c r="I7046" s="0" t="n">
        <v>799.1</v>
      </c>
      <c r="K7046" s="0" t="str">
        <f aca="false">IFERROR(IF(VLOOKUP($C7046,薬効分類マスタ!$A$2:$E$180,5,FALSE())=0,"",VLOOKUP($C7046,薬効分類マスタ!$A$2:$E$180,5,FALSE())),"")</f>
        <v>麻薬</v>
      </c>
      <c r="L7046" s="17"/>
      <c r="M7046" s="16" t="n">
        <f aca="false">IF($K7046="","",IF($L7046&lt;&gt;"",$L7046,VLOOKUP($C7046,薬効分類マスタ!$A$2:$F$180,6,FALSE())))</f>
        <v>3</v>
      </c>
      <c r="N7046" s="0" t="str">
        <f aca="false">ASC(G7046)</f>
        <v>ｵｷｼｺﾄﾞﾝ徐放錠40mgNX｢第一三共｣</v>
      </c>
      <c r="O7046" s="0" t="str">
        <f aca="false">ASC(E7046)</f>
        <v>ｵｷｼｺﾄﾞﾝ塩酸塩水和物</v>
      </c>
      <c r="P7046" s="16" t="n">
        <f aca="false">N(P7045)+IF($C7046=検索!$B$49,1,0)</f>
        <v>0</v>
      </c>
    </row>
    <row r="7047" customFormat="false" ht="15" hidden="false" customHeight="false" outlineLevel="0" collapsed="false">
      <c r="A7047" s="16" t="s">
        <v>221</v>
      </c>
      <c r="B7047" s="0" t="s">
        <v>16189</v>
      </c>
      <c r="C7047" s="0" t="n">
        <v>811</v>
      </c>
      <c r="D7047" s="0" t="str">
        <f aca="false">IFERROR(VLOOKUP($C7047,薬効分類マスタ!$A$2:$B$180,2,FALSE()),"未登録")</f>
        <v>あへんアルカロイド系麻薬</v>
      </c>
      <c r="E7047" s="16" t="s">
        <v>16156</v>
      </c>
      <c r="F7047" s="16" t="s">
        <v>2606</v>
      </c>
      <c r="G7047" s="16" t="s">
        <v>16190</v>
      </c>
      <c r="H7047" s="16" t="s">
        <v>6993</v>
      </c>
      <c r="I7047" s="0" t="n">
        <v>121.4</v>
      </c>
      <c r="K7047" s="0" t="str">
        <f aca="false">IFERROR(IF(VLOOKUP($C7047,薬効分類マスタ!$A$2:$E$180,5,FALSE())=0,"",VLOOKUP($C7047,薬効分類マスタ!$A$2:$E$180,5,FALSE())),"")</f>
        <v>麻薬</v>
      </c>
      <c r="L7047" s="17"/>
      <c r="M7047" s="16" t="n">
        <f aca="false">IF($K7047="","",IF($L7047&lt;&gt;"",$L7047,VLOOKUP($C7047,薬効分類マスタ!$A$2:$F$180,6,FALSE())))</f>
        <v>3</v>
      </c>
      <c r="N7047" s="0" t="str">
        <f aca="false">ASC(G7047)</f>
        <v>ｵｷｼｺﾄﾞﾝ徐放ｶﾌﾟｾﾙ5mg｢ﾃﾙﾓ｣</v>
      </c>
      <c r="O7047" s="0" t="str">
        <f aca="false">ASC(E7047)</f>
        <v>ｵｷｼｺﾄﾞﾝ塩酸塩水和物</v>
      </c>
      <c r="P7047" s="16" t="n">
        <f aca="false">N(P7046)+IF($C7047=検索!$B$49,1,0)</f>
        <v>0</v>
      </c>
    </row>
    <row r="7048" customFormat="false" ht="15" hidden="false" customHeight="false" outlineLevel="0" collapsed="false">
      <c r="A7048" s="16" t="s">
        <v>221</v>
      </c>
      <c r="B7048" s="0" t="s">
        <v>16191</v>
      </c>
      <c r="C7048" s="0" t="n">
        <v>811</v>
      </c>
      <c r="D7048" s="0" t="str">
        <f aca="false">IFERROR(VLOOKUP($C7048,薬効分類マスタ!$A$2:$B$180,2,FALSE()),"未登録")</f>
        <v>あへんアルカロイド系麻薬</v>
      </c>
      <c r="E7048" s="16" t="s">
        <v>16156</v>
      </c>
      <c r="F7048" s="16" t="s">
        <v>1778</v>
      </c>
      <c r="G7048" s="16" t="s">
        <v>16192</v>
      </c>
      <c r="H7048" s="16" t="s">
        <v>6993</v>
      </c>
      <c r="I7048" s="0" t="n">
        <v>233.6</v>
      </c>
      <c r="K7048" s="0" t="str">
        <f aca="false">IFERROR(IF(VLOOKUP($C7048,薬効分類マスタ!$A$2:$E$180,5,FALSE())=0,"",VLOOKUP($C7048,薬効分類マスタ!$A$2:$E$180,5,FALSE())),"")</f>
        <v>麻薬</v>
      </c>
      <c r="L7048" s="17"/>
      <c r="M7048" s="16" t="n">
        <f aca="false">IF($K7048="","",IF($L7048&lt;&gt;"",$L7048,VLOOKUP($C7048,薬効分類マスタ!$A$2:$F$180,6,FALSE())))</f>
        <v>3</v>
      </c>
      <c r="N7048" s="0" t="str">
        <f aca="false">ASC(G7048)</f>
        <v>ｵｷｼｺﾄﾞﾝ徐放ｶﾌﾟｾﾙ10mg｢ﾃﾙﾓ｣</v>
      </c>
      <c r="O7048" s="0" t="str">
        <f aca="false">ASC(E7048)</f>
        <v>ｵｷｼｺﾄﾞﾝ塩酸塩水和物</v>
      </c>
      <c r="P7048" s="16" t="n">
        <f aca="false">N(P7047)+IF($C7048=検索!$B$49,1,0)</f>
        <v>0</v>
      </c>
    </row>
    <row r="7049" customFormat="false" ht="15" hidden="false" customHeight="false" outlineLevel="0" collapsed="false">
      <c r="A7049" s="16" t="s">
        <v>221</v>
      </c>
      <c r="B7049" s="0" t="s">
        <v>16193</v>
      </c>
      <c r="C7049" s="0" t="n">
        <v>811</v>
      </c>
      <c r="D7049" s="0" t="str">
        <f aca="false">IFERROR(VLOOKUP($C7049,薬効分類マスタ!$A$2:$B$180,2,FALSE()),"未登録")</f>
        <v>あへんアルカロイド系麻薬</v>
      </c>
      <c r="E7049" s="16" t="s">
        <v>16156</v>
      </c>
      <c r="F7049" s="16" t="s">
        <v>2750</v>
      </c>
      <c r="G7049" s="16" t="s">
        <v>16194</v>
      </c>
      <c r="H7049" s="16" t="s">
        <v>6993</v>
      </c>
      <c r="I7049" s="0" t="n">
        <v>433.7</v>
      </c>
      <c r="K7049" s="0" t="str">
        <f aca="false">IFERROR(IF(VLOOKUP($C7049,薬効分類マスタ!$A$2:$E$180,5,FALSE())=0,"",VLOOKUP($C7049,薬効分類マスタ!$A$2:$E$180,5,FALSE())),"")</f>
        <v>麻薬</v>
      </c>
      <c r="L7049" s="17"/>
      <c r="M7049" s="16" t="n">
        <f aca="false">IF($K7049="","",IF($L7049&lt;&gt;"",$L7049,VLOOKUP($C7049,薬効分類マスタ!$A$2:$F$180,6,FALSE())))</f>
        <v>3</v>
      </c>
      <c r="N7049" s="0" t="str">
        <f aca="false">ASC(G7049)</f>
        <v>ｵｷｼｺﾄﾞﾝ徐放ｶﾌﾟｾﾙ20mg｢ﾃﾙﾓ｣</v>
      </c>
      <c r="O7049" s="0" t="str">
        <f aca="false">ASC(E7049)</f>
        <v>ｵｷｼｺﾄﾞﾝ塩酸塩水和物</v>
      </c>
      <c r="P7049" s="16" t="n">
        <f aca="false">N(P7048)+IF($C7049=検索!$B$49,1,0)</f>
        <v>0</v>
      </c>
    </row>
    <row r="7050" customFormat="false" ht="15" hidden="false" customHeight="false" outlineLevel="0" collapsed="false">
      <c r="A7050" s="16" t="s">
        <v>221</v>
      </c>
      <c r="B7050" s="0" t="s">
        <v>16195</v>
      </c>
      <c r="C7050" s="0" t="n">
        <v>811</v>
      </c>
      <c r="D7050" s="0" t="str">
        <f aca="false">IFERROR(VLOOKUP($C7050,薬効分類マスタ!$A$2:$B$180,2,FALSE()),"未登録")</f>
        <v>あへんアルカロイド系麻薬</v>
      </c>
      <c r="E7050" s="16" t="s">
        <v>16156</v>
      </c>
      <c r="F7050" s="16" t="s">
        <v>2638</v>
      </c>
      <c r="G7050" s="16" t="s">
        <v>16196</v>
      </c>
      <c r="H7050" s="16" t="s">
        <v>6993</v>
      </c>
      <c r="I7050" s="0" t="n">
        <v>799.1</v>
      </c>
      <c r="K7050" s="0" t="str">
        <f aca="false">IFERROR(IF(VLOOKUP($C7050,薬効分類マスタ!$A$2:$E$180,5,FALSE())=0,"",VLOOKUP($C7050,薬効分類マスタ!$A$2:$E$180,5,FALSE())),"")</f>
        <v>麻薬</v>
      </c>
      <c r="L7050" s="17"/>
      <c r="M7050" s="16" t="n">
        <f aca="false">IF($K7050="","",IF($L7050&lt;&gt;"",$L7050,VLOOKUP($C7050,薬効分類マスタ!$A$2:$F$180,6,FALSE())))</f>
        <v>3</v>
      </c>
      <c r="N7050" s="0" t="str">
        <f aca="false">ASC(G7050)</f>
        <v>ｵｷｼｺﾄﾞﾝ徐放ｶﾌﾟｾﾙ40mg｢ﾃﾙﾓ｣</v>
      </c>
      <c r="O7050" s="0" t="str">
        <f aca="false">ASC(E7050)</f>
        <v>ｵｷｼｺﾄﾞﾝ塩酸塩水和物</v>
      </c>
      <c r="P7050" s="16" t="n">
        <f aca="false">N(P7049)+IF($C7050=検索!$B$49,1,0)</f>
        <v>0</v>
      </c>
    </row>
    <row r="7051" customFormat="false" ht="15" hidden="false" customHeight="false" outlineLevel="0" collapsed="false">
      <c r="A7051" s="16" t="s">
        <v>221</v>
      </c>
      <c r="B7051" s="0" t="s">
        <v>16197</v>
      </c>
      <c r="C7051" s="0" t="n">
        <v>811</v>
      </c>
      <c r="D7051" s="0" t="str">
        <f aca="false">IFERROR(VLOOKUP($C7051,薬効分類マスタ!$A$2:$B$180,2,FALSE()),"未登録")</f>
        <v>あへんアルカロイド系麻薬</v>
      </c>
      <c r="E7051" s="16" t="s">
        <v>16156</v>
      </c>
      <c r="F7051" s="16" t="s">
        <v>16198</v>
      </c>
      <c r="G7051" s="16" t="s">
        <v>16199</v>
      </c>
      <c r="H7051" s="16" t="s">
        <v>1193</v>
      </c>
      <c r="I7051" s="0" t="n">
        <v>87</v>
      </c>
      <c r="J7051" s="16" t="s">
        <v>239</v>
      </c>
      <c r="K7051" s="0" t="str">
        <f aca="false">IFERROR(IF(VLOOKUP($C7051,薬効分類マスタ!$A$2:$E$180,5,FALSE())=0,"",VLOOKUP($C7051,薬効分類マスタ!$A$2:$E$180,5,FALSE())),"")</f>
        <v>麻薬</v>
      </c>
      <c r="L7051" s="17"/>
      <c r="M7051" s="16" t="n">
        <f aca="false">IF($K7051="","",IF($L7051&lt;&gt;"",$L7051,VLOOKUP($C7051,薬効分類マスタ!$A$2:$F$180,6,FALSE())))</f>
        <v>3</v>
      </c>
      <c r="N7051" s="0" t="str">
        <f aca="false">ASC(G7051)</f>
        <v>ｵｷｼｺﾄﾞﾝ内服液2.5mg｢日本臓器｣</v>
      </c>
      <c r="O7051" s="0" t="str">
        <f aca="false">ASC(E7051)</f>
        <v>ｵｷｼｺﾄﾞﾝ塩酸塩水和物</v>
      </c>
      <c r="P7051" s="16" t="n">
        <f aca="false">N(P7050)+IF($C7051=検索!$B$49,1,0)</f>
        <v>0</v>
      </c>
    </row>
    <row r="7052" customFormat="false" ht="15" hidden="false" customHeight="false" outlineLevel="0" collapsed="false">
      <c r="A7052" s="16" t="s">
        <v>221</v>
      </c>
      <c r="B7052" s="0" t="s">
        <v>16200</v>
      </c>
      <c r="C7052" s="0" t="n">
        <v>811</v>
      </c>
      <c r="D7052" s="0" t="str">
        <f aca="false">IFERROR(VLOOKUP($C7052,薬効分類マスタ!$A$2:$B$180,2,FALSE()),"未登録")</f>
        <v>あへんアルカロイド系麻薬</v>
      </c>
      <c r="E7052" s="16" t="s">
        <v>16156</v>
      </c>
      <c r="F7052" s="16" t="s">
        <v>3174</v>
      </c>
      <c r="G7052" s="16" t="s">
        <v>16201</v>
      </c>
      <c r="H7052" s="16" t="s">
        <v>1193</v>
      </c>
      <c r="I7052" s="0" t="n">
        <v>152.2</v>
      </c>
      <c r="J7052" s="16" t="s">
        <v>239</v>
      </c>
      <c r="K7052" s="0" t="str">
        <f aca="false">IFERROR(IF(VLOOKUP($C7052,薬効分類マスタ!$A$2:$E$180,5,FALSE())=0,"",VLOOKUP($C7052,薬効分類マスタ!$A$2:$E$180,5,FALSE())),"")</f>
        <v>麻薬</v>
      </c>
      <c r="L7052" s="17"/>
      <c r="M7052" s="16" t="n">
        <f aca="false">IF($K7052="","",IF($L7052&lt;&gt;"",$L7052,VLOOKUP($C7052,薬効分類マスタ!$A$2:$F$180,6,FALSE())))</f>
        <v>3</v>
      </c>
      <c r="N7052" s="0" t="str">
        <f aca="false">ASC(G7052)</f>
        <v>ｵｷｼｺﾄﾞﾝ内服液5mg｢日本臓器｣</v>
      </c>
      <c r="O7052" s="0" t="str">
        <f aca="false">ASC(E7052)</f>
        <v>ｵｷｼｺﾄﾞﾝ塩酸塩水和物</v>
      </c>
      <c r="P7052" s="16" t="n">
        <f aca="false">N(P7051)+IF($C7052=検索!$B$49,1,0)</f>
        <v>0</v>
      </c>
    </row>
    <row r="7053" customFormat="false" ht="15" hidden="false" customHeight="false" outlineLevel="0" collapsed="false">
      <c r="A7053" s="16" t="s">
        <v>221</v>
      </c>
      <c r="B7053" s="0" t="s">
        <v>16202</v>
      </c>
      <c r="C7053" s="0" t="n">
        <v>811</v>
      </c>
      <c r="D7053" s="0" t="str">
        <f aca="false">IFERROR(VLOOKUP($C7053,薬効分類マスタ!$A$2:$B$180,2,FALSE()),"未登録")</f>
        <v>あへんアルカロイド系麻薬</v>
      </c>
      <c r="E7053" s="16" t="s">
        <v>16156</v>
      </c>
      <c r="F7053" s="16" t="s">
        <v>3177</v>
      </c>
      <c r="G7053" s="16" t="s">
        <v>16203</v>
      </c>
      <c r="H7053" s="16" t="s">
        <v>1193</v>
      </c>
      <c r="I7053" s="0" t="n">
        <v>290.1</v>
      </c>
      <c r="J7053" s="16" t="s">
        <v>239</v>
      </c>
      <c r="K7053" s="0" t="str">
        <f aca="false">IFERROR(IF(VLOOKUP($C7053,薬効分類マスタ!$A$2:$E$180,5,FALSE())=0,"",VLOOKUP($C7053,薬効分類マスタ!$A$2:$E$180,5,FALSE())),"")</f>
        <v>麻薬</v>
      </c>
      <c r="L7053" s="17"/>
      <c r="M7053" s="16" t="n">
        <f aca="false">IF($K7053="","",IF($L7053&lt;&gt;"",$L7053,VLOOKUP($C7053,薬効分類マスタ!$A$2:$F$180,6,FALSE())))</f>
        <v>3</v>
      </c>
      <c r="N7053" s="0" t="str">
        <f aca="false">ASC(G7053)</f>
        <v>ｵｷｼｺﾄﾞﾝ内服液10mg｢日本臓器｣</v>
      </c>
      <c r="O7053" s="0" t="str">
        <f aca="false">ASC(E7053)</f>
        <v>ｵｷｼｺﾄﾞﾝ塩酸塩水和物</v>
      </c>
      <c r="P7053" s="16" t="n">
        <f aca="false">N(P7052)+IF($C7053=検索!$B$49,1,0)</f>
        <v>0</v>
      </c>
    </row>
    <row r="7054" customFormat="false" ht="15" hidden="false" customHeight="false" outlineLevel="0" collapsed="false">
      <c r="A7054" s="16" t="s">
        <v>221</v>
      </c>
      <c r="B7054" s="0" t="s">
        <v>16204</v>
      </c>
      <c r="C7054" s="0" t="n">
        <v>811</v>
      </c>
      <c r="D7054" s="0" t="str">
        <f aca="false">IFERROR(VLOOKUP($C7054,薬効分類マスタ!$A$2:$B$180,2,FALSE()),"未登録")</f>
        <v>あへんアルカロイド系麻薬</v>
      </c>
      <c r="E7054" s="16" t="s">
        <v>16156</v>
      </c>
      <c r="F7054" s="16" t="s">
        <v>16205</v>
      </c>
      <c r="G7054" s="16" t="s">
        <v>16206</v>
      </c>
      <c r="H7054" s="16" t="s">
        <v>1193</v>
      </c>
      <c r="I7054" s="0" t="n">
        <v>541.7</v>
      </c>
      <c r="J7054" s="16" t="s">
        <v>239</v>
      </c>
      <c r="K7054" s="0" t="str">
        <f aca="false">IFERROR(IF(VLOOKUP($C7054,薬効分類マスタ!$A$2:$E$180,5,FALSE())=0,"",VLOOKUP($C7054,薬効分類マスタ!$A$2:$E$180,5,FALSE())),"")</f>
        <v>麻薬</v>
      </c>
      <c r="L7054" s="17"/>
      <c r="M7054" s="16" t="n">
        <f aca="false">IF($K7054="","",IF($L7054&lt;&gt;"",$L7054,VLOOKUP($C7054,薬効分類マスタ!$A$2:$F$180,6,FALSE())))</f>
        <v>3</v>
      </c>
      <c r="N7054" s="0" t="str">
        <f aca="false">ASC(G7054)</f>
        <v>ｵｷｼｺﾄﾞﾝ内服液20mg｢日本臓器｣</v>
      </c>
      <c r="O7054" s="0" t="str">
        <f aca="false">ASC(E7054)</f>
        <v>ｵｷｼｺﾄﾞﾝ塩酸塩水和物</v>
      </c>
      <c r="P7054" s="16" t="n">
        <f aca="false">N(P7053)+IF($C7054=検索!$B$49,1,0)</f>
        <v>0</v>
      </c>
    </row>
    <row r="7055" customFormat="false" ht="15" hidden="false" customHeight="false" outlineLevel="0" collapsed="false">
      <c r="A7055" s="16" t="s">
        <v>221</v>
      </c>
      <c r="B7055" s="0" t="s">
        <v>16207</v>
      </c>
      <c r="C7055" s="0" t="n">
        <v>811</v>
      </c>
      <c r="D7055" s="0" t="str">
        <f aca="false">IFERROR(VLOOKUP($C7055,薬効分類マスタ!$A$2:$B$180,2,FALSE()),"未登録")</f>
        <v>あへんアルカロイド系麻薬</v>
      </c>
      <c r="E7055" s="16" t="s">
        <v>16208</v>
      </c>
      <c r="F7055" s="16" t="s">
        <v>234</v>
      </c>
      <c r="G7055" s="16" t="s">
        <v>16209</v>
      </c>
      <c r="H7055" s="16" t="s">
        <v>1180</v>
      </c>
      <c r="I7055" s="0" t="n">
        <v>112.6</v>
      </c>
      <c r="J7055" s="16" t="s">
        <v>232</v>
      </c>
      <c r="K7055" s="0" t="str">
        <f aca="false">IFERROR(IF(VLOOKUP($C7055,薬効分類マスタ!$A$2:$E$180,5,FALSE())=0,"",VLOOKUP($C7055,薬効分類マスタ!$A$2:$E$180,5,FALSE())),"")</f>
        <v>麻薬</v>
      </c>
      <c r="L7055" s="17"/>
      <c r="M7055" s="16" t="n">
        <f aca="false">IF($K7055="","",IF($L7055&lt;&gt;"",$L7055,VLOOKUP($C7055,薬効分類マスタ!$A$2:$F$180,6,FALSE())))</f>
        <v>3</v>
      </c>
      <c r="N7055" s="0" t="str">
        <f aca="false">ASC(G7055)</f>
        <v>ﾅﾙﾗﾋﾟﾄﾞ錠1mg</v>
      </c>
      <c r="O7055" s="0" t="str">
        <f aca="false">ASC(E7055)</f>
        <v>ﾋﾄﾞﾛﾓﾙﾌｫﾝ塩酸塩</v>
      </c>
      <c r="P7055" s="16" t="n">
        <f aca="false">N(P7054)+IF($C7055=検索!$B$49,1,0)</f>
        <v>0</v>
      </c>
    </row>
    <row r="7056" customFormat="false" ht="15" hidden="false" customHeight="false" outlineLevel="0" collapsed="false">
      <c r="A7056" s="16" t="s">
        <v>221</v>
      </c>
      <c r="B7056" s="0" t="s">
        <v>16210</v>
      </c>
      <c r="C7056" s="0" t="n">
        <v>811</v>
      </c>
      <c r="D7056" s="0" t="str">
        <f aca="false">IFERROR(VLOOKUP($C7056,薬効分類マスタ!$A$2:$B$180,2,FALSE()),"未登録")</f>
        <v>あへんアルカロイド系麻薬</v>
      </c>
      <c r="E7056" s="16" t="s">
        <v>16208</v>
      </c>
      <c r="F7056" s="16" t="s">
        <v>241</v>
      </c>
      <c r="G7056" s="16" t="s">
        <v>16211</v>
      </c>
      <c r="H7056" s="16" t="s">
        <v>1180</v>
      </c>
      <c r="I7056" s="0" t="n">
        <v>206.6</v>
      </c>
      <c r="J7056" s="16" t="s">
        <v>232</v>
      </c>
      <c r="K7056" s="0" t="str">
        <f aca="false">IFERROR(IF(VLOOKUP($C7056,薬効分類マスタ!$A$2:$E$180,5,FALSE())=0,"",VLOOKUP($C7056,薬効分類マスタ!$A$2:$E$180,5,FALSE())),"")</f>
        <v>麻薬</v>
      </c>
      <c r="L7056" s="17"/>
      <c r="M7056" s="16" t="n">
        <f aca="false">IF($K7056="","",IF($L7056&lt;&gt;"",$L7056,VLOOKUP($C7056,薬効分類マスタ!$A$2:$F$180,6,FALSE())))</f>
        <v>3</v>
      </c>
      <c r="N7056" s="0" t="str">
        <f aca="false">ASC(G7056)</f>
        <v>ﾅﾙﾗﾋﾟﾄﾞ錠2mg</v>
      </c>
      <c r="O7056" s="0" t="str">
        <f aca="false">ASC(E7056)</f>
        <v>ﾋﾄﾞﾛﾓﾙﾌｫﾝ塩酸塩</v>
      </c>
      <c r="P7056" s="16" t="n">
        <f aca="false">N(P7055)+IF($C7056=検索!$B$49,1,0)</f>
        <v>0</v>
      </c>
    </row>
    <row r="7057" customFormat="false" ht="15" hidden="false" customHeight="false" outlineLevel="0" collapsed="false">
      <c r="A7057" s="16" t="s">
        <v>221</v>
      </c>
      <c r="B7057" s="0" t="s">
        <v>16212</v>
      </c>
      <c r="C7057" s="0" t="n">
        <v>811</v>
      </c>
      <c r="D7057" s="0" t="str">
        <f aca="false">IFERROR(VLOOKUP($C7057,薬効分類マスタ!$A$2:$B$180,2,FALSE()),"未登録")</f>
        <v>あへんアルカロイド系麻薬</v>
      </c>
      <c r="E7057" s="16" t="s">
        <v>16208</v>
      </c>
      <c r="F7057" s="16" t="s">
        <v>935</v>
      </c>
      <c r="G7057" s="16" t="s">
        <v>16213</v>
      </c>
      <c r="H7057" s="16" t="s">
        <v>1180</v>
      </c>
      <c r="I7057" s="0" t="n">
        <v>378.8</v>
      </c>
      <c r="J7057" s="16" t="s">
        <v>232</v>
      </c>
      <c r="K7057" s="0" t="str">
        <f aca="false">IFERROR(IF(VLOOKUP($C7057,薬効分類マスタ!$A$2:$E$180,5,FALSE())=0,"",VLOOKUP($C7057,薬効分類マスタ!$A$2:$E$180,5,FALSE())),"")</f>
        <v>麻薬</v>
      </c>
      <c r="L7057" s="17"/>
      <c r="M7057" s="16" t="n">
        <f aca="false">IF($K7057="","",IF($L7057&lt;&gt;"",$L7057,VLOOKUP($C7057,薬効分類マスタ!$A$2:$F$180,6,FALSE())))</f>
        <v>3</v>
      </c>
      <c r="N7057" s="0" t="str">
        <f aca="false">ASC(G7057)</f>
        <v>ﾅﾙﾗﾋﾟﾄﾞ錠4mg</v>
      </c>
      <c r="O7057" s="0" t="str">
        <f aca="false">ASC(E7057)</f>
        <v>ﾋﾄﾞﾛﾓﾙﾌｫﾝ塩酸塩</v>
      </c>
      <c r="P7057" s="16" t="n">
        <f aca="false">N(P7056)+IF($C7057=検索!$B$49,1,0)</f>
        <v>0</v>
      </c>
    </row>
    <row r="7058" customFormat="false" ht="15" hidden="false" customHeight="false" outlineLevel="0" collapsed="false">
      <c r="A7058" s="16" t="s">
        <v>221</v>
      </c>
      <c r="B7058" s="0" t="s">
        <v>16214</v>
      </c>
      <c r="C7058" s="0" t="n">
        <v>811</v>
      </c>
      <c r="D7058" s="0" t="str">
        <f aca="false">IFERROR(VLOOKUP($C7058,薬効分類マスタ!$A$2:$B$180,2,FALSE()),"未登録")</f>
        <v>あへんアルカロイド系麻薬</v>
      </c>
      <c r="E7058" s="16" t="s">
        <v>16208</v>
      </c>
      <c r="F7058" s="16" t="s">
        <v>241</v>
      </c>
      <c r="G7058" s="16" t="s">
        <v>16215</v>
      </c>
      <c r="H7058" s="16" t="s">
        <v>1180</v>
      </c>
      <c r="I7058" s="0" t="n">
        <v>206.6</v>
      </c>
      <c r="J7058" s="16" t="s">
        <v>232</v>
      </c>
      <c r="K7058" s="0" t="str">
        <f aca="false">IFERROR(IF(VLOOKUP($C7058,薬効分類マスタ!$A$2:$E$180,5,FALSE())=0,"",VLOOKUP($C7058,薬効分類マスタ!$A$2:$E$180,5,FALSE())),"")</f>
        <v>麻薬</v>
      </c>
      <c r="L7058" s="17"/>
      <c r="M7058" s="16" t="n">
        <f aca="false">IF($K7058="","",IF($L7058&lt;&gt;"",$L7058,VLOOKUP($C7058,薬効分類マスタ!$A$2:$F$180,6,FALSE())))</f>
        <v>3</v>
      </c>
      <c r="N7058" s="0" t="str">
        <f aca="false">ASC(G7058)</f>
        <v>ﾅﾙｻｽ錠2mg</v>
      </c>
      <c r="O7058" s="0" t="str">
        <f aca="false">ASC(E7058)</f>
        <v>ﾋﾄﾞﾛﾓﾙﾌｫﾝ塩酸塩</v>
      </c>
      <c r="P7058" s="16" t="n">
        <f aca="false">N(P7057)+IF($C7058=検索!$B$49,1,0)</f>
        <v>0</v>
      </c>
    </row>
    <row r="7059" customFormat="false" ht="15" hidden="false" customHeight="false" outlineLevel="0" collapsed="false">
      <c r="A7059" s="16" t="s">
        <v>221</v>
      </c>
      <c r="B7059" s="0" t="s">
        <v>16216</v>
      </c>
      <c r="C7059" s="0" t="n">
        <v>811</v>
      </c>
      <c r="D7059" s="0" t="str">
        <f aca="false">IFERROR(VLOOKUP($C7059,薬効分類マスタ!$A$2:$B$180,2,FALSE()),"未登録")</f>
        <v>あへんアルカロイド系麻薬</v>
      </c>
      <c r="E7059" s="16" t="s">
        <v>16208</v>
      </c>
      <c r="F7059" s="16" t="s">
        <v>1960</v>
      </c>
      <c r="G7059" s="16" t="s">
        <v>16217</v>
      </c>
      <c r="H7059" s="16" t="s">
        <v>1180</v>
      </c>
      <c r="I7059" s="0" t="n">
        <v>540</v>
      </c>
      <c r="J7059" s="16" t="s">
        <v>232</v>
      </c>
      <c r="K7059" s="0" t="str">
        <f aca="false">IFERROR(IF(VLOOKUP($C7059,薬効分類マスタ!$A$2:$E$180,5,FALSE())=0,"",VLOOKUP($C7059,薬効分類マスタ!$A$2:$E$180,5,FALSE())),"")</f>
        <v>麻薬</v>
      </c>
      <c r="L7059" s="17"/>
      <c r="M7059" s="16" t="n">
        <f aca="false">IF($K7059="","",IF($L7059&lt;&gt;"",$L7059,VLOOKUP($C7059,薬効分類マスタ!$A$2:$F$180,6,FALSE())))</f>
        <v>3</v>
      </c>
      <c r="N7059" s="0" t="str">
        <f aca="false">ASC(G7059)</f>
        <v>ﾅﾙｻｽ錠6mg</v>
      </c>
      <c r="O7059" s="0" t="str">
        <f aca="false">ASC(E7059)</f>
        <v>ﾋﾄﾞﾛﾓﾙﾌｫﾝ塩酸塩</v>
      </c>
      <c r="P7059" s="16" t="n">
        <f aca="false">N(P7058)+IF($C7059=検索!$B$49,1,0)</f>
        <v>0</v>
      </c>
    </row>
    <row r="7060" customFormat="false" ht="15" hidden="false" customHeight="false" outlineLevel="0" collapsed="false">
      <c r="A7060" s="16" t="s">
        <v>221</v>
      </c>
      <c r="B7060" s="0" t="s">
        <v>16218</v>
      </c>
      <c r="C7060" s="0" t="n">
        <v>811</v>
      </c>
      <c r="D7060" s="0" t="str">
        <f aca="false">IFERROR(VLOOKUP($C7060,薬効分類マスタ!$A$2:$B$180,2,FALSE()),"未登録")</f>
        <v>あへんアルカロイド系麻薬</v>
      </c>
      <c r="E7060" s="16" t="s">
        <v>16208</v>
      </c>
      <c r="F7060" s="16" t="s">
        <v>2400</v>
      </c>
      <c r="G7060" s="16" t="s">
        <v>16219</v>
      </c>
      <c r="H7060" s="16" t="s">
        <v>1180</v>
      </c>
      <c r="I7060" s="0" t="n">
        <v>990.2</v>
      </c>
      <c r="J7060" s="16" t="s">
        <v>232</v>
      </c>
      <c r="K7060" s="0" t="str">
        <f aca="false">IFERROR(IF(VLOOKUP($C7060,薬効分類マスタ!$A$2:$E$180,5,FALSE())=0,"",VLOOKUP($C7060,薬効分類マスタ!$A$2:$E$180,5,FALSE())),"")</f>
        <v>麻薬</v>
      </c>
      <c r="L7060" s="17"/>
      <c r="M7060" s="16" t="n">
        <f aca="false">IF($K7060="","",IF($L7060&lt;&gt;"",$L7060,VLOOKUP($C7060,薬効分類マスタ!$A$2:$F$180,6,FALSE())))</f>
        <v>3</v>
      </c>
      <c r="N7060" s="0" t="str">
        <f aca="false">ASC(G7060)</f>
        <v>ﾅﾙｻｽ錠12mg</v>
      </c>
      <c r="O7060" s="0" t="str">
        <f aca="false">ASC(E7060)</f>
        <v>ﾋﾄﾞﾛﾓﾙﾌｫﾝ塩酸塩</v>
      </c>
      <c r="P7060" s="16" t="n">
        <f aca="false">N(P7059)+IF($C7060=検索!$B$49,1,0)</f>
        <v>0</v>
      </c>
    </row>
    <row r="7061" customFormat="false" ht="15" hidden="false" customHeight="false" outlineLevel="0" collapsed="false">
      <c r="A7061" s="16" t="s">
        <v>221</v>
      </c>
      <c r="B7061" s="0" t="s">
        <v>16220</v>
      </c>
      <c r="C7061" s="0" t="n">
        <v>811</v>
      </c>
      <c r="D7061" s="0" t="str">
        <f aca="false">IFERROR(VLOOKUP($C7061,薬効分類マスタ!$A$2:$B$180,2,FALSE()),"未登録")</f>
        <v>あへんアルカロイド系麻薬</v>
      </c>
      <c r="E7061" s="16" t="s">
        <v>16208</v>
      </c>
      <c r="F7061" s="16" t="s">
        <v>2431</v>
      </c>
      <c r="G7061" s="16" t="s">
        <v>16221</v>
      </c>
      <c r="H7061" s="16" t="s">
        <v>1180</v>
      </c>
      <c r="I7061" s="0" t="n">
        <v>1815.8</v>
      </c>
      <c r="J7061" s="16" t="s">
        <v>232</v>
      </c>
      <c r="K7061" s="0" t="str">
        <f aca="false">IFERROR(IF(VLOOKUP($C7061,薬効分類マスタ!$A$2:$E$180,5,FALSE())=0,"",VLOOKUP($C7061,薬効分類マスタ!$A$2:$E$180,5,FALSE())),"")</f>
        <v>麻薬</v>
      </c>
      <c r="L7061" s="17"/>
      <c r="M7061" s="16" t="n">
        <f aca="false">IF($K7061="","",IF($L7061&lt;&gt;"",$L7061,VLOOKUP($C7061,薬効分類マスタ!$A$2:$F$180,6,FALSE())))</f>
        <v>3</v>
      </c>
      <c r="N7061" s="0" t="str">
        <f aca="false">ASC(G7061)</f>
        <v>ﾅﾙｻｽ錠24mg</v>
      </c>
      <c r="O7061" s="0" t="str">
        <f aca="false">ASC(E7061)</f>
        <v>ﾋﾄﾞﾛﾓﾙﾌｫﾝ塩酸塩</v>
      </c>
      <c r="P7061" s="16" t="n">
        <f aca="false">N(P7060)+IF($C7061=検索!$B$49,1,0)</f>
        <v>0</v>
      </c>
    </row>
    <row r="7062" customFormat="false" ht="15" hidden="false" customHeight="false" outlineLevel="0" collapsed="false">
      <c r="A7062" s="16" t="s">
        <v>221</v>
      </c>
      <c r="B7062" s="0" t="s">
        <v>16222</v>
      </c>
      <c r="C7062" s="0" t="n">
        <v>811</v>
      </c>
      <c r="D7062" s="0" t="str">
        <f aca="false">IFERROR(VLOOKUP($C7062,薬効分類マスタ!$A$2:$B$180,2,FALSE()),"未登録")</f>
        <v>あへんアルカロイド系麻薬</v>
      </c>
      <c r="E7062" s="16" t="s">
        <v>16223</v>
      </c>
      <c r="F7062" s="16" t="s">
        <v>224</v>
      </c>
      <c r="G7062" s="16" t="s">
        <v>16224</v>
      </c>
      <c r="I7062" s="0" t="n">
        <v>233.3</v>
      </c>
      <c r="K7062" s="0" t="str">
        <f aca="false">IFERROR(IF(VLOOKUP($C7062,薬効分類マスタ!$A$2:$E$180,5,FALSE())=0,"",VLOOKUP($C7062,薬効分類マスタ!$A$2:$E$180,5,FALSE())),"")</f>
        <v>麻薬</v>
      </c>
      <c r="L7062" s="17"/>
      <c r="M7062" s="16" t="n">
        <f aca="false">IF($K7062="","",IF($L7062&lt;&gt;"",$L7062,VLOOKUP($C7062,薬効分類マスタ!$A$2:$F$180,6,FALSE())))</f>
        <v>3</v>
      </c>
      <c r="N7062" s="0" t="str">
        <f aca="false">ASC(G7062)</f>
        <v>ｱﾍﾝ･ﾄｺﾝ散</v>
      </c>
      <c r="O7062" s="0" t="str">
        <f aca="false">ASC(E7062)</f>
        <v>ｱﾍﾝ･ﾄｺﾝ</v>
      </c>
      <c r="P7062" s="16" t="n">
        <f aca="false">N(P7061)+IF($C7062=検索!$B$49,1,0)</f>
        <v>0</v>
      </c>
    </row>
    <row r="7063" customFormat="false" ht="15" hidden="false" customHeight="false" outlineLevel="0" collapsed="false">
      <c r="A7063" s="16" t="s">
        <v>221</v>
      </c>
      <c r="B7063" s="0" t="s">
        <v>16225</v>
      </c>
      <c r="C7063" s="0" t="n">
        <v>821</v>
      </c>
      <c r="D7063" s="0" t="str">
        <f aca="false">IFERROR(VLOOKUP($C7063,薬効分類マスタ!$A$2:$B$180,2,FALSE()),"未登録")</f>
        <v>合成麻薬</v>
      </c>
      <c r="E7063" s="16" t="s">
        <v>16226</v>
      </c>
      <c r="F7063" s="16" t="s">
        <v>224</v>
      </c>
      <c r="G7063" s="16" t="s">
        <v>16226</v>
      </c>
      <c r="I7063" s="0" t="n">
        <v>3806</v>
      </c>
      <c r="K7063" s="0" t="str">
        <f aca="false">IFERROR(IF(VLOOKUP($C7063,薬効分類マスタ!$A$2:$E$180,5,FALSE())=0,"",VLOOKUP($C7063,薬効分類マスタ!$A$2:$E$180,5,FALSE())),"")</f>
        <v>麻薬</v>
      </c>
      <c r="L7063" s="17"/>
      <c r="M7063" s="16" t="n">
        <f aca="false">IF($K7063="","",IF($L7063&lt;&gt;"",$L7063,VLOOKUP($C7063,薬効分類マスタ!$A$2:$F$180,6,FALSE())))</f>
        <v>3</v>
      </c>
      <c r="N7063" s="0" t="str">
        <f aca="false">ASC(G7063)</f>
        <v>ﾍﾟﾁｼﾞﾝ塩酸塩</v>
      </c>
      <c r="O7063" s="0" t="str">
        <f aca="false">ASC(E7063)</f>
        <v>ﾍﾟﾁｼﾞﾝ塩酸塩</v>
      </c>
      <c r="P7063" s="16" t="n">
        <f aca="false">N(P7062)+IF($C7063=検索!$B$49,1,0)</f>
        <v>0</v>
      </c>
    </row>
    <row r="7064" customFormat="false" ht="15" hidden="false" customHeight="false" outlineLevel="0" collapsed="false">
      <c r="A7064" s="16" t="s">
        <v>221</v>
      </c>
      <c r="B7064" s="0" t="s">
        <v>16227</v>
      </c>
      <c r="C7064" s="0" t="n">
        <v>821</v>
      </c>
      <c r="D7064" s="0" t="str">
        <f aca="false">IFERROR(VLOOKUP($C7064,薬効分類マスタ!$A$2:$B$180,2,FALSE()),"未登録")</f>
        <v>合成麻薬</v>
      </c>
      <c r="E7064" s="16" t="s">
        <v>16228</v>
      </c>
      <c r="F7064" s="16" t="s">
        <v>7230</v>
      </c>
      <c r="G7064" s="16" t="s">
        <v>16229</v>
      </c>
      <c r="H7064" s="16" t="s">
        <v>776</v>
      </c>
      <c r="I7064" s="0" t="n">
        <v>527.5</v>
      </c>
      <c r="J7064" s="16" t="s">
        <v>232</v>
      </c>
      <c r="K7064" s="0" t="str">
        <f aca="false">IFERROR(IF(VLOOKUP($C7064,薬効分類マスタ!$A$2:$E$180,5,FALSE())=0,"",VLOOKUP($C7064,薬効分類マスタ!$A$2:$E$180,5,FALSE())),"")</f>
        <v>麻薬</v>
      </c>
      <c r="L7064" s="17"/>
      <c r="M7064" s="16" t="n">
        <f aca="false">IF($K7064="","",IF($L7064&lt;&gt;"",$L7064,VLOOKUP($C7064,薬効分類マスタ!$A$2:$F$180,6,FALSE())))</f>
        <v>3</v>
      </c>
      <c r="N7064" s="0" t="str">
        <f aca="false">ASC(G7064)</f>
        <v>ｱﾌﾞｽﾄﾗﾙ舌下錠100μg</v>
      </c>
      <c r="O7064" s="0" t="str">
        <f aca="false">ASC(E7064)</f>
        <v>ﾌｪﾝﾀﾆﾙｸｴﾝ酸塩</v>
      </c>
      <c r="P7064" s="16" t="n">
        <f aca="false">N(P7063)+IF($C7064=検索!$B$49,1,0)</f>
        <v>0</v>
      </c>
    </row>
    <row r="7065" customFormat="false" ht="15" hidden="false" customHeight="false" outlineLevel="0" collapsed="false">
      <c r="A7065" s="16" t="s">
        <v>221</v>
      </c>
      <c r="B7065" s="0" t="s">
        <v>16230</v>
      </c>
      <c r="C7065" s="0" t="n">
        <v>821</v>
      </c>
      <c r="D7065" s="0" t="str">
        <f aca="false">IFERROR(VLOOKUP($C7065,薬効分類マスタ!$A$2:$B$180,2,FALSE()),"未登録")</f>
        <v>合成麻薬</v>
      </c>
      <c r="E7065" s="16" t="s">
        <v>16228</v>
      </c>
      <c r="F7065" s="16" t="s">
        <v>7227</v>
      </c>
      <c r="G7065" s="16" t="s">
        <v>16231</v>
      </c>
      <c r="H7065" s="16" t="s">
        <v>776</v>
      </c>
      <c r="I7065" s="0" t="n">
        <v>750.5</v>
      </c>
      <c r="J7065" s="16" t="s">
        <v>232</v>
      </c>
      <c r="K7065" s="0" t="str">
        <f aca="false">IFERROR(IF(VLOOKUP($C7065,薬効分類マスタ!$A$2:$E$180,5,FALSE())=0,"",VLOOKUP($C7065,薬効分類マスタ!$A$2:$E$180,5,FALSE())),"")</f>
        <v>麻薬</v>
      </c>
      <c r="L7065" s="17"/>
      <c r="M7065" s="16" t="n">
        <f aca="false">IF($K7065="","",IF($L7065&lt;&gt;"",$L7065,VLOOKUP($C7065,薬効分類マスタ!$A$2:$F$180,6,FALSE())))</f>
        <v>3</v>
      </c>
      <c r="N7065" s="0" t="str">
        <f aca="false">ASC(G7065)</f>
        <v>ｱﾌﾞｽﾄﾗﾙ舌下錠200μg</v>
      </c>
      <c r="O7065" s="0" t="str">
        <f aca="false">ASC(E7065)</f>
        <v>ﾌｪﾝﾀﾆﾙｸｴﾝ酸塩</v>
      </c>
      <c r="P7065" s="16" t="n">
        <f aca="false">N(P7064)+IF($C7065=検索!$B$49,1,0)</f>
        <v>0</v>
      </c>
    </row>
    <row r="7066" customFormat="false" ht="15" hidden="false" customHeight="false" outlineLevel="0" collapsed="false">
      <c r="A7066" s="16" t="s">
        <v>221</v>
      </c>
      <c r="B7066" s="0" t="s">
        <v>16232</v>
      </c>
      <c r="C7066" s="0" t="n">
        <v>821</v>
      </c>
      <c r="D7066" s="0" t="str">
        <f aca="false">IFERROR(VLOOKUP($C7066,薬効分類マスタ!$A$2:$B$180,2,FALSE()),"未登録")</f>
        <v>合成麻薬</v>
      </c>
      <c r="E7066" s="16" t="s">
        <v>16228</v>
      </c>
      <c r="F7066" s="16" t="s">
        <v>16233</v>
      </c>
      <c r="G7066" s="16" t="s">
        <v>16234</v>
      </c>
      <c r="H7066" s="16" t="s">
        <v>776</v>
      </c>
      <c r="I7066" s="0" t="n">
        <v>898.1</v>
      </c>
      <c r="J7066" s="16" t="s">
        <v>232</v>
      </c>
      <c r="K7066" s="0" t="str">
        <f aca="false">IFERROR(IF(VLOOKUP($C7066,薬効分類マスタ!$A$2:$E$180,5,FALSE())=0,"",VLOOKUP($C7066,薬効分類マスタ!$A$2:$E$180,5,FALSE())),"")</f>
        <v>麻薬</v>
      </c>
      <c r="L7066" s="17"/>
      <c r="M7066" s="16" t="n">
        <f aca="false">IF($K7066="","",IF($L7066&lt;&gt;"",$L7066,VLOOKUP($C7066,薬効分類マスタ!$A$2:$F$180,6,FALSE())))</f>
        <v>3</v>
      </c>
      <c r="N7066" s="0" t="str">
        <f aca="false">ASC(G7066)</f>
        <v>ｱﾌﾞｽﾄﾗﾙ舌下錠400μg</v>
      </c>
      <c r="O7066" s="0" t="str">
        <f aca="false">ASC(E7066)</f>
        <v>ﾌｪﾝﾀﾆﾙｸｴﾝ酸塩</v>
      </c>
      <c r="P7066" s="16" t="n">
        <f aca="false">N(P7065)+IF($C7066=検索!$B$49,1,0)</f>
        <v>0</v>
      </c>
    </row>
    <row r="7067" customFormat="false" ht="15" hidden="false" customHeight="false" outlineLevel="0" collapsed="false">
      <c r="A7067" s="16" t="s">
        <v>221</v>
      </c>
      <c r="B7067" s="0" t="s">
        <v>16235</v>
      </c>
      <c r="C7067" s="0" t="n">
        <v>821</v>
      </c>
      <c r="D7067" s="0" t="str">
        <f aca="false">IFERROR(VLOOKUP($C7067,薬効分類マスタ!$A$2:$B$180,2,FALSE()),"未登録")</f>
        <v>合成麻薬</v>
      </c>
      <c r="E7067" s="16" t="s">
        <v>16228</v>
      </c>
      <c r="F7067" s="16" t="s">
        <v>1435</v>
      </c>
      <c r="G7067" s="16" t="s">
        <v>16236</v>
      </c>
      <c r="H7067" s="16" t="s">
        <v>6993</v>
      </c>
      <c r="I7067" s="0" t="n">
        <v>478</v>
      </c>
      <c r="J7067" s="16" t="s">
        <v>232</v>
      </c>
      <c r="K7067" s="0" t="str">
        <f aca="false">IFERROR(IF(VLOOKUP($C7067,薬効分類マスタ!$A$2:$E$180,5,FALSE())=0,"",VLOOKUP($C7067,薬効分類マスタ!$A$2:$E$180,5,FALSE())),"")</f>
        <v>麻薬</v>
      </c>
      <c r="L7067" s="17"/>
      <c r="M7067" s="16" t="n">
        <f aca="false">IF($K7067="","",IF($L7067&lt;&gt;"",$L7067,VLOOKUP($C7067,薬効分類マスタ!$A$2:$F$180,6,FALSE())))</f>
        <v>3</v>
      </c>
      <c r="N7067" s="0" t="str">
        <f aca="false">ASC(G7067)</f>
        <v>ｲｰﾌｪﾝﾊﾞｯｶﾙ錠50μg</v>
      </c>
      <c r="O7067" s="0" t="str">
        <f aca="false">ASC(E7067)</f>
        <v>ﾌｪﾝﾀﾆﾙｸｴﾝ酸塩</v>
      </c>
      <c r="P7067" s="16" t="n">
        <f aca="false">N(P7066)+IF($C7067=検索!$B$49,1,0)</f>
        <v>0</v>
      </c>
    </row>
    <row r="7068" customFormat="false" ht="15" hidden="false" customHeight="false" outlineLevel="0" collapsed="false">
      <c r="A7068" s="16" t="s">
        <v>221</v>
      </c>
      <c r="B7068" s="0" t="s">
        <v>16237</v>
      </c>
      <c r="C7068" s="0" t="n">
        <v>821</v>
      </c>
      <c r="D7068" s="0" t="str">
        <f aca="false">IFERROR(VLOOKUP($C7068,薬効分類マスタ!$A$2:$B$180,2,FALSE()),"未登録")</f>
        <v>合成麻薬</v>
      </c>
      <c r="E7068" s="16" t="s">
        <v>16228</v>
      </c>
      <c r="F7068" s="16" t="s">
        <v>7230</v>
      </c>
      <c r="G7068" s="16" t="s">
        <v>16238</v>
      </c>
      <c r="H7068" s="16" t="s">
        <v>6993</v>
      </c>
      <c r="I7068" s="0" t="n">
        <v>663.6</v>
      </c>
      <c r="J7068" s="16" t="s">
        <v>232</v>
      </c>
      <c r="K7068" s="0" t="str">
        <f aca="false">IFERROR(IF(VLOOKUP($C7068,薬効分類マスタ!$A$2:$E$180,5,FALSE())=0,"",VLOOKUP($C7068,薬効分類マスタ!$A$2:$E$180,5,FALSE())),"")</f>
        <v>麻薬</v>
      </c>
      <c r="L7068" s="17"/>
      <c r="M7068" s="16" t="n">
        <f aca="false">IF($K7068="","",IF($L7068&lt;&gt;"",$L7068,VLOOKUP($C7068,薬効分類マスタ!$A$2:$F$180,6,FALSE())))</f>
        <v>3</v>
      </c>
      <c r="N7068" s="0" t="str">
        <f aca="false">ASC(G7068)</f>
        <v>ｲｰﾌｪﾝﾊﾞｯｶﾙ錠100μg</v>
      </c>
      <c r="O7068" s="0" t="str">
        <f aca="false">ASC(E7068)</f>
        <v>ﾌｪﾝﾀﾆﾙｸｴﾝ酸塩</v>
      </c>
      <c r="P7068" s="16" t="n">
        <f aca="false">N(P7067)+IF($C7068=検索!$B$49,1,0)</f>
        <v>0</v>
      </c>
    </row>
    <row r="7069" customFormat="false" ht="15" hidden="false" customHeight="false" outlineLevel="0" collapsed="false">
      <c r="A7069" s="16" t="s">
        <v>221</v>
      </c>
      <c r="B7069" s="0" t="s">
        <v>16239</v>
      </c>
      <c r="C7069" s="0" t="n">
        <v>821</v>
      </c>
      <c r="D7069" s="0" t="str">
        <f aca="false">IFERROR(VLOOKUP($C7069,薬効分類マスタ!$A$2:$B$180,2,FALSE()),"未登録")</f>
        <v>合成麻薬</v>
      </c>
      <c r="E7069" s="16" t="s">
        <v>16228</v>
      </c>
      <c r="F7069" s="16" t="s">
        <v>7227</v>
      </c>
      <c r="G7069" s="16" t="s">
        <v>16240</v>
      </c>
      <c r="H7069" s="16" t="s">
        <v>6993</v>
      </c>
      <c r="I7069" s="0" t="n">
        <v>846.4</v>
      </c>
      <c r="J7069" s="16" t="s">
        <v>232</v>
      </c>
      <c r="K7069" s="0" t="str">
        <f aca="false">IFERROR(IF(VLOOKUP($C7069,薬効分類マスタ!$A$2:$E$180,5,FALSE())=0,"",VLOOKUP($C7069,薬効分類マスタ!$A$2:$E$180,5,FALSE())),"")</f>
        <v>麻薬</v>
      </c>
      <c r="L7069" s="17"/>
      <c r="M7069" s="16" t="n">
        <f aca="false">IF($K7069="","",IF($L7069&lt;&gt;"",$L7069,VLOOKUP($C7069,薬効分類マスタ!$A$2:$F$180,6,FALSE())))</f>
        <v>3</v>
      </c>
      <c r="N7069" s="0" t="str">
        <f aca="false">ASC(G7069)</f>
        <v>ｲｰﾌｪﾝﾊﾞｯｶﾙ錠200μg</v>
      </c>
      <c r="O7069" s="0" t="str">
        <f aca="false">ASC(E7069)</f>
        <v>ﾌｪﾝﾀﾆﾙｸｴﾝ酸塩</v>
      </c>
      <c r="P7069" s="16" t="n">
        <f aca="false">N(P7068)+IF($C7069=検索!$B$49,1,0)</f>
        <v>0</v>
      </c>
    </row>
    <row r="7070" customFormat="false" ht="15" hidden="false" customHeight="false" outlineLevel="0" collapsed="false">
      <c r="A7070" s="16" t="s">
        <v>221</v>
      </c>
      <c r="B7070" s="0" t="s">
        <v>16241</v>
      </c>
      <c r="C7070" s="0" t="n">
        <v>821</v>
      </c>
      <c r="D7070" s="0" t="str">
        <f aca="false">IFERROR(VLOOKUP($C7070,薬効分類マスタ!$A$2:$B$180,2,FALSE()),"未登録")</f>
        <v>合成麻薬</v>
      </c>
      <c r="E7070" s="16" t="s">
        <v>16228</v>
      </c>
      <c r="F7070" s="16" t="s">
        <v>16233</v>
      </c>
      <c r="G7070" s="16" t="s">
        <v>16242</v>
      </c>
      <c r="H7070" s="16" t="s">
        <v>6993</v>
      </c>
      <c r="I7070" s="0" t="n">
        <v>1361.5</v>
      </c>
      <c r="J7070" s="16" t="s">
        <v>232</v>
      </c>
      <c r="K7070" s="0" t="str">
        <f aca="false">IFERROR(IF(VLOOKUP($C7070,薬効分類マスタ!$A$2:$E$180,5,FALSE())=0,"",VLOOKUP($C7070,薬効分類マスタ!$A$2:$E$180,5,FALSE())),"")</f>
        <v>麻薬</v>
      </c>
      <c r="L7070" s="17"/>
      <c r="M7070" s="16" t="n">
        <f aca="false">IF($K7070="","",IF($L7070&lt;&gt;"",$L7070,VLOOKUP($C7070,薬効分類マスタ!$A$2:$F$180,6,FALSE())))</f>
        <v>3</v>
      </c>
      <c r="N7070" s="0" t="str">
        <f aca="false">ASC(G7070)</f>
        <v>ｲｰﾌｪﾝﾊﾞｯｶﾙ錠400μg</v>
      </c>
      <c r="O7070" s="0" t="str">
        <f aca="false">ASC(E7070)</f>
        <v>ﾌｪﾝﾀﾆﾙｸｴﾝ酸塩</v>
      </c>
      <c r="P7070" s="16" t="n">
        <f aca="false">N(P7069)+IF($C7070=検索!$B$49,1,0)</f>
        <v>0</v>
      </c>
    </row>
    <row r="7071" customFormat="false" ht="15" hidden="false" customHeight="false" outlineLevel="0" collapsed="false">
      <c r="A7071" s="16" t="s">
        <v>221</v>
      </c>
      <c r="B7071" s="0" t="s">
        <v>16243</v>
      </c>
      <c r="C7071" s="0" t="n">
        <v>821</v>
      </c>
      <c r="D7071" s="0" t="str">
        <f aca="false">IFERROR(VLOOKUP($C7071,薬効分類マスタ!$A$2:$B$180,2,FALSE()),"未登録")</f>
        <v>合成麻薬</v>
      </c>
      <c r="E7071" s="16" t="s">
        <v>16228</v>
      </c>
      <c r="F7071" s="16" t="s">
        <v>16244</v>
      </c>
      <c r="G7071" s="16" t="s">
        <v>16245</v>
      </c>
      <c r="H7071" s="16" t="s">
        <v>6993</v>
      </c>
      <c r="I7071" s="0" t="n">
        <v>1547.9</v>
      </c>
      <c r="J7071" s="16" t="s">
        <v>232</v>
      </c>
      <c r="K7071" s="0" t="str">
        <f aca="false">IFERROR(IF(VLOOKUP($C7071,薬効分類マスタ!$A$2:$E$180,5,FALSE())=0,"",VLOOKUP($C7071,薬効分類マスタ!$A$2:$E$180,5,FALSE())),"")</f>
        <v>麻薬</v>
      </c>
      <c r="L7071" s="17"/>
      <c r="M7071" s="16" t="n">
        <f aca="false">IF($K7071="","",IF($L7071&lt;&gt;"",$L7071,VLOOKUP($C7071,薬効分類マスタ!$A$2:$F$180,6,FALSE())))</f>
        <v>3</v>
      </c>
      <c r="N7071" s="0" t="str">
        <f aca="false">ASC(G7071)</f>
        <v>ｲｰﾌｪﾝﾊﾞｯｶﾙ錠600μg</v>
      </c>
      <c r="O7071" s="0" t="str">
        <f aca="false">ASC(E7071)</f>
        <v>ﾌｪﾝﾀﾆﾙｸｴﾝ酸塩</v>
      </c>
      <c r="P7071" s="16" t="n">
        <f aca="false">N(P7070)+IF($C7071=検索!$B$49,1,0)</f>
        <v>0</v>
      </c>
    </row>
    <row r="7072" customFormat="false" ht="15" hidden="false" customHeight="false" outlineLevel="0" collapsed="false">
      <c r="A7072" s="16" t="s">
        <v>221</v>
      </c>
      <c r="B7072" s="0" t="s">
        <v>16246</v>
      </c>
      <c r="C7072" s="0" t="n">
        <v>821</v>
      </c>
      <c r="D7072" s="0" t="str">
        <f aca="false">IFERROR(VLOOKUP($C7072,薬効分類マスタ!$A$2:$B$180,2,FALSE()),"未登録")</f>
        <v>合成麻薬</v>
      </c>
      <c r="E7072" s="16" t="s">
        <v>16228</v>
      </c>
      <c r="F7072" s="16" t="s">
        <v>16247</v>
      </c>
      <c r="G7072" s="16" t="s">
        <v>16248</v>
      </c>
      <c r="H7072" s="16" t="s">
        <v>6993</v>
      </c>
      <c r="I7072" s="0" t="n">
        <v>1812.6</v>
      </c>
      <c r="J7072" s="16" t="s">
        <v>232</v>
      </c>
      <c r="K7072" s="0" t="str">
        <f aca="false">IFERROR(IF(VLOOKUP($C7072,薬効分類マスタ!$A$2:$E$180,5,FALSE())=0,"",VLOOKUP($C7072,薬効分類マスタ!$A$2:$E$180,5,FALSE())),"")</f>
        <v>麻薬</v>
      </c>
      <c r="L7072" s="17"/>
      <c r="M7072" s="16" t="n">
        <f aca="false">IF($K7072="","",IF($L7072&lt;&gt;"",$L7072,VLOOKUP($C7072,薬効分類マスタ!$A$2:$F$180,6,FALSE())))</f>
        <v>3</v>
      </c>
      <c r="N7072" s="0" t="str">
        <f aca="false">ASC(G7072)</f>
        <v>ｲｰﾌｪﾝﾊﾞｯｶﾙ錠800μg</v>
      </c>
      <c r="O7072" s="0" t="str">
        <f aca="false">ASC(E7072)</f>
        <v>ﾌｪﾝﾀﾆﾙｸｴﾝ酸塩</v>
      </c>
      <c r="P7072" s="16" t="n">
        <f aca="false">N(P7071)+IF($C7072=検索!$B$49,1,0)</f>
        <v>0</v>
      </c>
    </row>
    <row r="7073" customFormat="false" ht="15" hidden="false" customHeight="false" outlineLevel="0" collapsed="false">
      <c r="A7073" s="16" t="s">
        <v>221</v>
      </c>
      <c r="B7073" s="0" t="s">
        <v>16249</v>
      </c>
      <c r="C7073" s="0" t="n">
        <v>821</v>
      </c>
      <c r="D7073" s="0" t="str">
        <f aca="false">IFERROR(VLOOKUP($C7073,薬効分類マスタ!$A$2:$B$180,2,FALSE()),"未登録")</f>
        <v>合成麻薬</v>
      </c>
      <c r="E7073" s="16" t="s">
        <v>16250</v>
      </c>
      <c r="F7073" s="16" t="s">
        <v>257</v>
      </c>
      <c r="G7073" s="16" t="s">
        <v>16251</v>
      </c>
      <c r="H7073" s="16" t="s">
        <v>6993</v>
      </c>
      <c r="I7073" s="0" t="n">
        <v>184.8</v>
      </c>
      <c r="J7073" s="16" t="s">
        <v>232</v>
      </c>
      <c r="K7073" s="0" t="str">
        <f aca="false">IFERROR(IF(VLOOKUP($C7073,薬効分類マスタ!$A$2:$E$180,5,FALSE())=0,"",VLOOKUP($C7073,薬効分類マスタ!$A$2:$E$180,5,FALSE())),"")</f>
        <v>麻薬</v>
      </c>
      <c r="L7073" s="17"/>
      <c r="M7073" s="16" t="n">
        <f aca="false">IF($K7073="","",IF($L7073&lt;&gt;"",$L7073,VLOOKUP($C7073,薬効分類マスタ!$A$2:$F$180,6,FALSE())))</f>
        <v>3</v>
      </c>
      <c r="N7073" s="0" t="str">
        <f aca="false">ASC(G7073)</f>
        <v>ﾒｻﾍﾟｲﾝ錠5mg</v>
      </c>
      <c r="O7073" s="0" t="str">
        <f aca="false">ASC(E7073)</f>
        <v>ﾒｻﾄﾞﾝ塩酸塩</v>
      </c>
      <c r="P7073" s="16" t="n">
        <f aca="false">N(P7072)+IF($C7073=検索!$B$49,1,0)</f>
        <v>0</v>
      </c>
    </row>
    <row r="7074" customFormat="false" ht="15" hidden="false" customHeight="false" outlineLevel="0" collapsed="false">
      <c r="A7074" s="16" t="s">
        <v>221</v>
      </c>
      <c r="B7074" s="0" t="s">
        <v>16252</v>
      </c>
      <c r="C7074" s="0" t="n">
        <v>821</v>
      </c>
      <c r="D7074" s="0" t="str">
        <f aca="false">IFERROR(VLOOKUP($C7074,薬効分類マスタ!$A$2:$B$180,2,FALSE()),"未登録")</f>
        <v>合成麻薬</v>
      </c>
      <c r="E7074" s="16" t="s">
        <v>16250</v>
      </c>
      <c r="F7074" s="16" t="s">
        <v>262</v>
      </c>
      <c r="G7074" s="16" t="s">
        <v>16253</v>
      </c>
      <c r="H7074" s="16" t="s">
        <v>6993</v>
      </c>
      <c r="I7074" s="0" t="n">
        <v>351.2</v>
      </c>
      <c r="J7074" s="16" t="s">
        <v>232</v>
      </c>
      <c r="K7074" s="0" t="str">
        <f aca="false">IFERROR(IF(VLOOKUP($C7074,薬効分類マスタ!$A$2:$E$180,5,FALSE())=0,"",VLOOKUP($C7074,薬効分類マスタ!$A$2:$E$180,5,FALSE())),"")</f>
        <v>麻薬</v>
      </c>
      <c r="L7074" s="17"/>
      <c r="M7074" s="16" t="n">
        <f aca="false">IF($K7074="","",IF($L7074&lt;&gt;"",$L7074,VLOOKUP($C7074,薬効分類マスタ!$A$2:$F$180,6,FALSE())))</f>
        <v>3</v>
      </c>
      <c r="N7074" s="0" t="str">
        <f aca="false">ASC(G7074)</f>
        <v>ﾒｻﾍﾟｲﾝ錠10mg</v>
      </c>
      <c r="O7074" s="0" t="str">
        <f aca="false">ASC(E7074)</f>
        <v>ﾒｻﾄﾞﾝ塩酸塩</v>
      </c>
      <c r="P7074" s="16" t="n">
        <f aca="false">N(P7073)+IF($C7074=検索!$B$49,1,0)</f>
        <v>0</v>
      </c>
    </row>
    <row r="7075" customFormat="false" ht="15" hidden="false" customHeight="false" outlineLevel="0" collapsed="false">
      <c r="A7075" s="16" t="s">
        <v>16254</v>
      </c>
      <c r="B7075" s="0" t="s">
        <v>16255</v>
      </c>
      <c r="C7075" s="0" t="n">
        <v>111</v>
      </c>
      <c r="D7075" s="0" t="str">
        <f aca="false">IFERROR(VLOOKUP($C7075,薬効分類マスタ!$A$2:$B$180,2,FALSE()),"未登録")</f>
        <v>全身麻酔剤</v>
      </c>
      <c r="E7075" s="16" t="s">
        <v>16256</v>
      </c>
      <c r="F7075" s="16" t="s">
        <v>6645</v>
      </c>
      <c r="G7075" s="16" t="s">
        <v>16256</v>
      </c>
      <c r="I7075" s="0" t="n">
        <v>53.8</v>
      </c>
      <c r="K7075" s="0" t="str">
        <f aca="false">IFERROR(IF(VLOOKUP($C7075,薬効分類マスタ!$A$2:$E$180,5,FALSE())=0,"",VLOOKUP($C7075,薬効分類マスタ!$A$2:$E$180,5,FALSE())),"")</f>
        <v/>
      </c>
      <c r="L7075" s="17"/>
      <c r="M7075" s="0" t="str">
        <f aca="false">IF($K7075="","",IF($L7075&lt;&gt;"",$L7075,VLOOKUP($C7075,薬効分類マスタ!$A$2:$F$180,6,FALSE())))</f>
        <v/>
      </c>
      <c r="N7075" s="0" t="str">
        <f aca="false">ASC(G7075)</f>
        <v>ﾊﾛﾀﾝ</v>
      </c>
      <c r="O7075" s="0" t="str">
        <f aca="false">ASC(E7075)</f>
        <v>ﾊﾛﾀﾝ</v>
      </c>
      <c r="P7075" s="16" t="n">
        <f aca="false">N(P7074)+IF($C7075=検索!$B$49,1,0)</f>
        <v>0</v>
      </c>
    </row>
    <row r="7076" customFormat="false" ht="15" hidden="false" customHeight="false" outlineLevel="0" collapsed="false">
      <c r="A7076" s="16" t="s">
        <v>16254</v>
      </c>
      <c r="B7076" s="0" t="s">
        <v>16257</v>
      </c>
      <c r="C7076" s="0" t="n">
        <v>111</v>
      </c>
      <c r="D7076" s="0" t="str">
        <f aca="false">IFERROR(VLOOKUP($C7076,薬効分類マスタ!$A$2:$B$180,2,FALSE()),"未登録")</f>
        <v>全身麻酔剤</v>
      </c>
      <c r="E7076" s="16" t="s">
        <v>16258</v>
      </c>
      <c r="F7076" s="16" t="s">
        <v>6645</v>
      </c>
      <c r="G7076" s="16" t="s">
        <v>16258</v>
      </c>
      <c r="I7076" s="0" t="n">
        <v>9.6</v>
      </c>
      <c r="K7076" s="0" t="str">
        <f aca="false">IFERROR(IF(VLOOKUP($C7076,薬効分類マスタ!$A$2:$E$180,5,FALSE())=0,"",VLOOKUP($C7076,薬効分類マスタ!$A$2:$E$180,5,FALSE())),"")</f>
        <v/>
      </c>
      <c r="L7076" s="17"/>
      <c r="M7076" s="0" t="str">
        <f aca="false">IF($K7076="","",IF($L7076&lt;&gt;"",$L7076,VLOOKUP($C7076,薬効分類マスタ!$A$2:$F$180,6,FALSE())))</f>
        <v/>
      </c>
      <c r="N7076" s="0" t="str">
        <f aca="false">ASC(G7076)</f>
        <v>麻酔用ｴｰﾃﾙ</v>
      </c>
      <c r="O7076" s="0" t="str">
        <f aca="false">ASC(E7076)</f>
        <v>麻酔用ｴｰﾃﾙ</v>
      </c>
      <c r="P7076" s="16" t="n">
        <f aca="false">N(P7075)+IF($C7076=検索!$B$49,1,0)</f>
        <v>0</v>
      </c>
    </row>
    <row r="7077" customFormat="false" ht="15" hidden="false" customHeight="false" outlineLevel="0" collapsed="false">
      <c r="A7077" s="16" t="s">
        <v>16254</v>
      </c>
      <c r="B7077" s="0" t="s">
        <v>16259</v>
      </c>
      <c r="C7077" s="0" t="n">
        <v>111</v>
      </c>
      <c r="D7077" s="0" t="str">
        <f aca="false">IFERROR(VLOOKUP($C7077,薬効分類マスタ!$A$2:$B$180,2,FALSE()),"未登録")</f>
        <v>全身麻酔剤</v>
      </c>
      <c r="E7077" s="16" t="s">
        <v>16260</v>
      </c>
      <c r="F7077" s="16" t="s">
        <v>224</v>
      </c>
      <c r="G7077" s="16" t="s">
        <v>16260</v>
      </c>
      <c r="I7077" s="0" t="n">
        <v>2.5</v>
      </c>
      <c r="K7077" s="0" t="str">
        <f aca="false">IFERROR(IF(VLOOKUP($C7077,薬効分類マスタ!$A$2:$E$180,5,FALSE())=0,"",VLOOKUP($C7077,薬効分類マスタ!$A$2:$E$180,5,FALSE())),"")</f>
        <v/>
      </c>
      <c r="L7077" s="17"/>
      <c r="M7077" s="0" t="str">
        <f aca="false">IF($K7077="","",IF($L7077&lt;&gt;"",$L7077,VLOOKUP($C7077,薬効分類マスタ!$A$2:$F$180,6,FALSE())))</f>
        <v/>
      </c>
      <c r="N7077" s="0" t="str">
        <f aca="false">ASC(G7077)</f>
        <v>亜酸化窒素</v>
      </c>
      <c r="O7077" s="0" t="str">
        <f aca="false">ASC(E7077)</f>
        <v>亜酸化窒素</v>
      </c>
      <c r="P7077" s="16" t="n">
        <f aca="false">N(P7076)+IF($C7077=検索!$B$49,1,0)</f>
        <v>0</v>
      </c>
    </row>
    <row r="7078" customFormat="false" ht="15" hidden="false" customHeight="false" outlineLevel="0" collapsed="false">
      <c r="A7078" s="16" t="s">
        <v>16254</v>
      </c>
      <c r="B7078" s="0" t="s">
        <v>16261</v>
      </c>
      <c r="C7078" s="0" t="n">
        <v>111</v>
      </c>
      <c r="D7078" s="0" t="str">
        <f aca="false">IFERROR(VLOOKUP($C7078,薬効分類マスタ!$A$2:$B$180,2,FALSE()),"未登録")</f>
        <v>全身麻酔剤</v>
      </c>
      <c r="E7078" s="16" t="s">
        <v>16260</v>
      </c>
      <c r="F7078" s="16" t="s">
        <v>224</v>
      </c>
      <c r="G7078" s="16" t="s">
        <v>16262</v>
      </c>
      <c r="H7078" s="16" t="s">
        <v>16263</v>
      </c>
      <c r="I7078" s="0" t="n">
        <v>3.2</v>
      </c>
      <c r="K7078" s="0" t="str">
        <f aca="false">IFERROR(IF(VLOOKUP($C7078,薬効分類マスタ!$A$2:$E$180,5,FALSE())=0,"",VLOOKUP($C7078,薬効分類マスタ!$A$2:$E$180,5,FALSE())),"")</f>
        <v/>
      </c>
      <c r="L7078" s="17"/>
      <c r="M7078" s="0" t="str">
        <f aca="false">IF($K7078="","",IF($L7078&lt;&gt;"",$L7078,VLOOKUP($C7078,薬効分類マスタ!$A$2:$F$180,6,FALSE())))</f>
        <v/>
      </c>
      <c r="N7078" s="0" t="str">
        <f aca="false">ASC(G7078)</f>
        <v>ﾏﾙﾜ亜酸化窒素</v>
      </c>
      <c r="O7078" s="0" t="str">
        <f aca="false">ASC(E7078)</f>
        <v>亜酸化窒素</v>
      </c>
      <c r="P7078" s="16" t="n">
        <f aca="false">N(P7077)+IF($C7078=検索!$B$49,1,0)</f>
        <v>0</v>
      </c>
    </row>
    <row r="7079" customFormat="false" ht="15" hidden="false" customHeight="false" outlineLevel="0" collapsed="false">
      <c r="A7079" s="16" t="s">
        <v>16254</v>
      </c>
      <c r="B7079" s="0" t="s">
        <v>16264</v>
      </c>
      <c r="C7079" s="0" t="n">
        <v>111</v>
      </c>
      <c r="D7079" s="0" t="str">
        <f aca="false">IFERROR(VLOOKUP($C7079,薬効分類マスタ!$A$2:$B$180,2,FALSE()),"未登録")</f>
        <v>全身麻酔剤</v>
      </c>
      <c r="E7079" s="16" t="s">
        <v>16260</v>
      </c>
      <c r="F7079" s="16" t="s">
        <v>224</v>
      </c>
      <c r="G7079" s="16" t="s">
        <v>16265</v>
      </c>
      <c r="H7079" s="16" t="s">
        <v>16266</v>
      </c>
      <c r="I7079" s="0" t="n">
        <v>3.6</v>
      </c>
      <c r="K7079" s="0" t="str">
        <f aca="false">IFERROR(IF(VLOOKUP($C7079,薬効分類マスタ!$A$2:$E$180,5,FALSE())=0,"",VLOOKUP($C7079,薬効分類マスタ!$A$2:$E$180,5,FALSE())),"")</f>
        <v/>
      </c>
      <c r="L7079" s="17"/>
      <c r="M7079" s="0" t="str">
        <f aca="false">IF($K7079="","",IF($L7079&lt;&gt;"",$L7079,VLOOKUP($C7079,薬効分類マスタ!$A$2:$F$180,6,FALSE())))</f>
        <v/>
      </c>
      <c r="N7079" s="0" t="str">
        <f aca="false">ASC(G7079)</f>
        <v>液化亜酸化窒素(日本ｴｱ･ﾘｷｰﾄﾞ)</v>
      </c>
      <c r="O7079" s="0" t="str">
        <f aca="false">ASC(E7079)</f>
        <v>亜酸化窒素</v>
      </c>
      <c r="P7079" s="16" t="n">
        <f aca="false">N(P7078)+IF($C7079=検索!$B$49,1,0)</f>
        <v>0</v>
      </c>
    </row>
    <row r="7080" customFormat="false" ht="15" hidden="false" customHeight="false" outlineLevel="0" collapsed="false">
      <c r="A7080" s="16" t="s">
        <v>16254</v>
      </c>
      <c r="B7080" s="0" t="s">
        <v>16267</v>
      </c>
      <c r="C7080" s="0" t="n">
        <v>111</v>
      </c>
      <c r="D7080" s="0" t="str">
        <f aca="false">IFERROR(VLOOKUP($C7080,薬効分類マスタ!$A$2:$B$180,2,FALSE()),"未登録")</f>
        <v>全身麻酔剤</v>
      </c>
      <c r="E7080" s="16" t="s">
        <v>16260</v>
      </c>
      <c r="F7080" s="16" t="s">
        <v>224</v>
      </c>
      <c r="G7080" s="16" t="s">
        <v>16268</v>
      </c>
      <c r="H7080" s="16" t="s">
        <v>16269</v>
      </c>
      <c r="I7080" s="0" t="n">
        <v>3.6</v>
      </c>
      <c r="K7080" s="0" t="str">
        <f aca="false">IFERROR(IF(VLOOKUP($C7080,薬効分類マスタ!$A$2:$E$180,5,FALSE())=0,"",VLOOKUP($C7080,薬効分類マスタ!$A$2:$E$180,5,FALSE())),"")</f>
        <v/>
      </c>
      <c r="L7080" s="17"/>
      <c r="M7080" s="0" t="str">
        <f aca="false">IF($K7080="","",IF($L7080&lt;&gt;"",$L7080,VLOOKUP($C7080,薬効分類マスタ!$A$2:$F$180,6,FALSE())))</f>
        <v/>
      </c>
      <c r="N7080" s="0" t="str">
        <f aca="false">ASC(G7080)</f>
        <v>液化亜酸化窒素(日産)</v>
      </c>
      <c r="O7080" s="0" t="str">
        <f aca="false">ASC(E7080)</f>
        <v>亜酸化窒素</v>
      </c>
      <c r="P7080" s="16" t="n">
        <f aca="false">N(P7079)+IF($C7080=検索!$B$49,1,0)</f>
        <v>0</v>
      </c>
    </row>
    <row r="7081" customFormat="false" ht="15" hidden="false" customHeight="false" outlineLevel="0" collapsed="false">
      <c r="A7081" s="16" t="s">
        <v>16254</v>
      </c>
      <c r="B7081" s="0" t="s">
        <v>16270</v>
      </c>
      <c r="C7081" s="0" t="n">
        <v>111</v>
      </c>
      <c r="D7081" s="0" t="str">
        <f aca="false">IFERROR(VLOOKUP($C7081,薬効分類マスタ!$A$2:$B$180,2,FALSE()),"未登録")</f>
        <v>全身麻酔剤</v>
      </c>
      <c r="E7081" s="16" t="s">
        <v>16260</v>
      </c>
      <c r="F7081" s="16" t="s">
        <v>224</v>
      </c>
      <c r="G7081" s="16" t="s">
        <v>16271</v>
      </c>
      <c r="H7081" s="16" t="s">
        <v>16272</v>
      </c>
      <c r="I7081" s="0" t="n">
        <v>3.2</v>
      </c>
      <c r="K7081" s="0" t="str">
        <f aca="false">IFERROR(IF(VLOOKUP($C7081,薬効分類マスタ!$A$2:$E$180,5,FALSE())=0,"",VLOOKUP($C7081,薬効分類マスタ!$A$2:$E$180,5,FALSE())),"")</f>
        <v/>
      </c>
      <c r="L7081" s="17"/>
      <c r="M7081" s="0" t="str">
        <f aca="false">IF($K7081="","",IF($L7081&lt;&gt;"",$L7081,VLOOKUP($C7081,薬効分類マスタ!$A$2:$F$180,6,FALSE())))</f>
        <v/>
      </c>
      <c r="N7081" s="0" t="str">
        <f aca="false">ASC(G7081)</f>
        <v>小池笑気</v>
      </c>
      <c r="O7081" s="0" t="str">
        <f aca="false">ASC(E7081)</f>
        <v>亜酸化窒素</v>
      </c>
      <c r="P7081" s="16" t="n">
        <f aca="false">N(P7080)+IF($C7081=検索!$B$49,1,0)</f>
        <v>0</v>
      </c>
    </row>
    <row r="7082" customFormat="false" ht="15" hidden="false" customHeight="false" outlineLevel="0" collapsed="false">
      <c r="A7082" s="16" t="s">
        <v>16254</v>
      </c>
      <c r="B7082" s="0" t="s">
        <v>16273</v>
      </c>
      <c r="C7082" s="0" t="n">
        <v>111</v>
      </c>
      <c r="D7082" s="0" t="str">
        <f aca="false">IFERROR(VLOOKUP($C7082,薬効分類マスタ!$A$2:$B$180,2,FALSE()),"未登録")</f>
        <v>全身麻酔剤</v>
      </c>
      <c r="E7082" s="16" t="s">
        <v>16274</v>
      </c>
      <c r="F7082" s="16" t="s">
        <v>6645</v>
      </c>
      <c r="G7082" s="16" t="s">
        <v>16275</v>
      </c>
      <c r="H7082" s="16" t="s">
        <v>950</v>
      </c>
      <c r="I7082" s="0" t="n">
        <v>23.8</v>
      </c>
      <c r="J7082" s="16" t="s">
        <v>239</v>
      </c>
      <c r="K7082" s="0" t="str">
        <f aca="false">IFERROR(IF(VLOOKUP($C7082,薬効分類マスタ!$A$2:$E$180,5,FALSE())=0,"",VLOOKUP($C7082,薬効分類マスタ!$A$2:$E$180,5,FALSE())),"")</f>
        <v/>
      </c>
      <c r="L7082" s="17"/>
      <c r="M7082" s="0" t="str">
        <f aca="false">IF($K7082="","",IF($L7082&lt;&gt;"",$L7082,VLOOKUP($C7082,薬効分類マスタ!$A$2:$F$180,6,FALSE())))</f>
        <v/>
      </c>
      <c r="N7082" s="0" t="str">
        <f aca="false">ASC(G7082)</f>
        <v>ｲｿﾌﾙﾗﾝ吸入麻酔液｢VTRS｣</v>
      </c>
      <c r="O7082" s="0" t="str">
        <f aca="false">ASC(E7082)</f>
        <v>ｲｿﾌﾙﾗﾝ</v>
      </c>
      <c r="P7082" s="16" t="n">
        <f aca="false">N(P7081)+IF($C7082=検索!$B$49,1,0)</f>
        <v>0</v>
      </c>
    </row>
    <row r="7083" customFormat="false" ht="15" hidden="false" customHeight="false" outlineLevel="0" collapsed="false">
      <c r="A7083" s="16" t="s">
        <v>16254</v>
      </c>
      <c r="B7083" s="0" t="s">
        <v>16276</v>
      </c>
      <c r="C7083" s="0" t="n">
        <v>111</v>
      </c>
      <c r="D7083" s="0" t="str">
        <f aca="false">IFERROR(VLOOKUP($C7083,薬効分類マスタ!$A$2:$B$180,2,FALSE()),"未登録")</f>
        <v>全身麻酔剤</v>
      </c>
      <c r="E7083" s="16" t="s">
        <v>16277</v>
      </c>
      <c r="F7083" s="16" t="s">
        <v>6645</v>
      </c>
      <c r="G7083" s="16" t="s">
        <v>16278</v>
      </c>
      <c r="I7083" s="0" t="n">
        <v>24.4</v>
      </c>
      <c r="J7083" s="16" t="s">
        <v>239</v>
      </c>
      <c r="K7083" s="0" t="str">
        <f aca="false">IFERROR(IF(VLOOKUP($C7083,薬効分類マスタ!$A$2:$E$180,5,FALSE())=0,"",VLOOKUP($C7083,薬効分類マスタ!$A$2:$E$180,5,FALSE())),"")</f>
        <v/>
      </c>
      <c r="L7083" s="17"/>
      <c r="M7083" s="0" t="str">
        <f aca="false">IF($K7083="","",IF($L7083&lt;&gt;"",$L7083,VLOOKUP($C7083,薬効分類マスタ!$A$2:$F$180,6,FALSE())))</f>
        <v/>
      </c>
      <c r="N7083" s="0" t="str">
        <f aca="false">ASC(G7083)</f>
        <v>ｾﾎﾞﾌﾙﾗﾝ吸入液</v>
      </c>
      <c r="O7083" s="0" t="str">
        <f aca="false">ASC(E7083)</f>
        <v>ｾﾎﾞﾌﾙﾗﾝ</v>
      </c>
      <c r="P7083" s="16" t="n">
        <f aca="false">N(P7082)+IF($C7083=検索!$B$49,1,0)</f>
        <v>0</v>
      </c>
    </row>
    <row r="7084" customFormat="false" ht="15" hidden="false" customHeight="false" outlineLevel="0" collapsed="false">
      <c r="A7084" s="16" t="s">
        <v>16254</v>
      </c>
      <c r="B7084" s="0" t="s">
        <v>16279</v>
      </c>
      <c r="C7084" s="0" t="n">
        <v>111</v>
      </c>
      <c r="D7084" s="0" t="str">
        <f aca="false">IFERROR(VLOOKUP($C7084,薬効分類マスタ!$A$2:$B$180,2,FALSE()),"未登録")</f>
        <v>全身麻酔剤</v>
      </c>
      <c r="E7084" s="16" t="s">
        <v>16277</v>
      </c>
      <c r="F7084" s="16" t="s">
        <v>6645</v>
      </c>
      <c r="G7084" s="16" t="s">
        <v>16280</v>
      </c>
      <c r="H7084" s="16" t="s">
        <v>301</v>
      </c>
      <c r="I7084" s="0" t="n">
        <v>26.4</v>
      </c>
      <c r="J7084" s="16" t="s">
        <v>232</v>
      </c>
      <c r="K7084" s="0" t="str">
        <f aca="false">IFERROR(IF(VLOOKUP($C7084,薬効分類マスタ!$A$2:$E$180,5,FALSE())=0,"",VLOOKUP($C7084,薬効分類マスタ!$A$2:$E$180,5,FALSE())),"")</f>
        <v/>
      </c>
      <c r="L7084" s="17"/>
      <c r="M7084" s="0" t="str">
        <f aca="false">IF($K7084="","",IF($L7084&lt;&gt;"",$L7084,VLOOKUP($C7084,薬効分類マスタ!$A$2:$F$180,6,FALSE())))</f>
        <v/>
      </c>
      <c r="N7084" s="0" t="str">
        <f aca="false">ASC(G7084)</f>
        <v>ｾﾎﾞﾌﾚﾝ吸入麻酔液</v>
      </c>
      <c r="O7084" s="0" t="str">
        <f aca="false">ASC(E7084)</f>
        <v>ｾﾎﾞﾌﾙﾗﾝ</v>
      </c>
      <c r="P7084" s="16" t="n">
        <f aca="false">N(P7083)+IF($C7084=検索!$B$49,1,0)</f>
        <v>0</v>
      </c>
    </row>
    <row r="7085" customFormat="false" ht="15" hidden="false" customHeight="false" outlineLevel="0" collapsed="false">
      <c r="A7085" s="16" t="s">
        <v>16254</v>
      </c>
      <c r="B7085" s="0" t="s">
        <v>16281</v>
      </c>
      <c r="C7085" s="0" t="n">
        <v>111</v>
      </c>
      <c r="D7085" s="0" t="str">
        <f aca="false">IFERROR(VLOOKUP($C7085,薬効分類マスタ!$A$2:$B$180,2,FALSE()),"未登録")</f>
        <v>全身麻酔剤</v>
      </c>
      <c r="E7085" s="16" t="s">
        <v>16282</v>
      </c>
      <c r="F7085" s="16" t="s">
        <v>6645</v>
      </c>
      <c r="G7085" s="16" t="s">
        <v>16283</v>
      </c>
      <c r="H7085" s="16" t="s">
        <v>16284</v>
      </c>
      <c r="I7085" s="0" t="n">
        <v>36.9</v>
      </c>
      <c r="J7085" s="16" t="s">
        <v>232</v>
      </c>
      <c r="K7085" s="0" t="str">
        <f aca="false">IFERROR(IF(VLOOKUP($C7085,薬効分類マスタ!$A$2:$E$180,5,FALSE())=0,"",VLOOKUP($C7085,薬効分類マスタ!$A$2:$E$180,5,FALSE())),"")</f>
        <v/>
      </c>
      <c r="L7085" s="17"/>
      <c r="M7085" s="0" t="str">
        <f aca="false">IF($K7085="","",IF($L7085&lt;&gt;"",$L7085,VLOOKUP($C7085,薬効分類マスタ!$A$2:$F$180,6,FALSE())))</f>
        <v/>
      </c>
      <c r="N7085" s="0" t="str">
        <f aca="false">ASC(G7085)</f>
        <v>ｽｰﾌﾟﾚﾝ吸入麻酔液</v>
      </c>
      <c r="O7085" s="0" t="str">
        <f aca="false">ASC(E7085)</f>
        <v>ﾃﾞｽﾌﾙﾗﾝ</v>
      </c>
      <c r="P7085" s="16" t="n">
        <f aca="false">N(P7084)+IF($C7085=検索!$B$49,1,0)</f>
        <v>0</v>
      </c>
    </row>
    <row r="7086" customFormat="false" ht="15" hidden="false" customHeight="false" outlineLevel="0" collapsed="false">
      <c r="A7086" s="16" t="s">
        <v>16254</v>
      </c>
      <c r="B7086" s="0" t="s">
        <v>16285</v>
      </c>
      <c r="C7086" s="0" t="n">
        <v>112</v>
      </c>
      <c r="D7086" s="0" t="str">
        <f aca="false">IFERROR(VLOOKUP($C7086,薬効分類マスタ!$A$2:$B$180,2,FALSE()),"未登録")</f>
        <v>催眠鎮静剤,抗不安剤</v>
      </c>
      <c r="E7086" s="16" t="s">
        <v>226</v>
      </c>
      <c r="F7086" s="16" t="s">
        <v>16286</v>
      </c>
      <c r="G7086" s="16" t="s">
        <v>16287</v>
      </c>
      <c r="H7086" s="16" t="s">
        <v>443</v>
      </c>
      <c r="I7086" s="0" t="n">
        <v>119.9</v>
      </c>
      <c r="J7086" s="16" t="s">
        <v>232</v>
      </c>
      <c r="K7086" s="0" t="str">
        <f aca="false">IFERROR(IF(VLOOKUP($C7086,薬効分類マスタ!$A$2:$E$180,5,FALSE())=0,"",VLOOKUP($C7086,薬効分類マスタ!$A$2:$E$180,5,FALSE())),"")</f>
        <v/>
      </c>
      <c r="L7086" s="17"/>
      <c r="M7086" s="0" t="str">
        <f aca="false">IF($K7086="","",IF($L7086&lt;&gt;"",$L7086,VLOOKUP($C7086,薬効分類マスタ!$A$2:$F$180,6,FALSE())))</f>
        <v/>
      </c>
      <c r="N7086" s="0" t="str">
        <f aca="false">ASC(G7086)</f>
        <v>ｴｽｸﾚ坐剤｢250｣</v>
      </c>
      <c r="O7086" s="0" t="str">
        <f aca="false">ASC(E7086)</f>
        <v>抱水ｸﾛﾗｰﾙ</v>
      </c>
      <c r="P7086" s="16" t="n">
        <f aca="false">N(P7085)+IF($C7086=検索!$B$49,1,0)</f>
        <v>0</v>
      </c>
    </row>
    <row r="7087" customFormat="false" ht="15" hidden="false" customHeight="false" outlineLevel="0" collapsed="false">
      <c r="A7087" s="16" t="s">
        <v>16254</v>
      </c>
      <c r="B7087" s="0" t="s">
        <v>16288</v>
      </c>
      <c r="C7087" s="0" t="n">
        <v>112</v>
      </c>
      <c r="D7087" s="0" t="str">
        <f aca="false">IFERROR(VLOOKUP($C7087,薬効分類マスタ!$A$2:$B$180,2,FALSE()),"未登録")</f>
        <v>催眠鎮静剤,抗不安剤</v>
      </c>
      <c r="E7087" s="16" t="s">
        <v>226</v>
      </c>
      <c r="F7087" s="16" t="s">
        <v>16289</v>
      </c>
      <c r="G7087" s="16" t="s">
        <v>16290</v>
      </c>
      <c r="H7087" s="16" t="s">
        <v>443</v>
      </c>
      <c r="I7087" s="0" t="n">
        <v>152.1</v>
      </c>
      <c r="J7087" s="16" t="s">
        <v>232</v>
      </c>
      <c r="K7087" s="0" t="str">
        <f aca="false">IFERROR(IF(VLOOKUP($C7087,薬効分類マスタ!$A$2:$E$180,5,FALSE())=0,"",VLOOKUP($C7087,薬効分類マスタ!$A$2:$E$180,5,FALSE())),"")</f>
        <v/>
      </c>
      <c r="L7087" s="17"/>
      <c r="M7087" s="0" t="str">
        <f aca="false">IF($K7087="","",IF($L7087&lt;&gt;"",$L7087,VLOOKUP($C7087,薬効分類マスタ!$A$2:$F$180,6,FALSE())))</f>
        <v/>
      </c>
      <c r="N7087" s="0" t="str">
        <f aca="false">ASC(G7087)</f>
        <v>ｴｽｸﾚ坐剤｢500｣</v>
      </c>
      <c r="O7087" s="0" t="str">
        <f aca="false">ASC(E7087)</f>
        <v>抱水ｸﾛﾗｰﾙ</v>
      </c>
      <c r="P7087" s="16" t="n">
        <f aca="false">N(P7086)+IF($C7087=検索!$B$49,1,0)</f>
        <v>0</v>
      </c>
    </row>
    <row r="7088" customFormat="false" ht="15" hidden="false" customHeight="false" outlineLevel="0" collapsed="false">
      <c r="A7088" s="16" t="s">
        <v>16254</v>
      </c>
      <c r="B7088" s="0" t="s">
        <v>16291</v>
      </c>
      <c r="C7088" s="0" t="n">
        <v>112</v>
      </c>
      <c r="D7088" s="0" t="str">
        <f aca="false">IFERROR(VLOOKUP($C7088,薬効分類マスタ!$A$2:$B$180,2,FALSE()),"未登録")</f>
        <v>催眠鎮静剤,抗不安剤</v>
      </c>
      <c r="E7088" s="16" t="s">
        <v>226</v>
      </c>
      <c r="F7088" s="16" t="s">
        <v>16292</v>
      </c>
      <c r="G7088" s="16" t="s">
        <v>16293</v>
      </c>
      <c r="H7088" s="16" t="s">
        <v>443</v>
      </c>
      <c r="I7088" s="0" t="n">
        <v>576.1</v>
      </c>
      <c r="J7088" s="16" t="s">
        <v>232</v>
      </c>
      <c r="K7088" s="0" t="str">
        <f aca="false">IFERROR(IF(VLOOKUP($C7088,薬効分類マスタ!$A$2:$E$180,5,FALSE())=0,"",VLOOKUP($C7088,薬効分類マスタ!$A$2:$E$180,5,FALSE())),"")</f>
        <v/>
      </c>
      <c r="L7088" s="17"/>
      <c r="M7088" s="0" t="str">
        <f aca="false">IF($K7088="","",IF($L7088&lt;&gt;"",$L7088,VLOOKUP($C7088,薬効分類マスタ!$A$2:$F$180,6,FALSE())))</f>
        <v/>
      </c>
      <c r="N7088" s="0" t="str">
        <f aca="false">ASC(G7088)</f>
        <v>ｴｽｸﾚ注腸用ｷｯﾄ｢500｣</v>
      </c>
      <c r="O7088" s="0" t="str">
        <f aca="false">ASC(E7088)</f>
        <v>抱水ｸﾛﾗｰﾙ</v>
      </c>
      <c r="P7088" s="16" t="n">
        <f aca="false">N(P7087)+IF($C7088=検索!$B$49,1,0)</f>
        <v>0</v>
      </c>
    </row>
    <row r="7089" customFormat="false" ht="15" hidden="false" customHeight="false" outlineLevel="0" collapsed="false">
      <c r="A7089" s="16" t="s">
        <v>16254</v>
      </c>
      <c r="B7089" s="0" t="s">
        <v>16294</v>
      </c>
      <c r="C7089" s="0" t="n">
        <v>112</v>
      </c>
      <c r="D7089" s="0" t="str">
        <f aca="false">IFERROR(VLOOKUP($C7089,薬効分類マスタ!$A$2:$B$180,2,FALSE()),"未登録")</f>
        <v>催眠鎮静剤,抗不安剤</v>
      </c>
      <c r="E7089" s="16" t="s">
        <v>349</v>
      </c>
      <c r="F7089" s="16" t="s">
        <v>3154</v>
      </c>
      <c r="G7089" s="16" t="s">
        <v>16295</v>
      </c>
      <c r="H7089" s="16" t="s">
        <v>354</v>
      </c>
      <c r="I7089" s="0" t="n">
        <v>64.1</v>
      </c>
      <c r="J7089" s="16" t="s">
        <v>232</v>
      </c>
      <c r="K7089" s="0" t="str">
        <f aca="false">IFERROR(IF(VLOOKUP($C7089,薬効分類マスタ!$A$2:$E$180,5,FALSE())=0,"",VLOOKUP($C7089,薬効分類マスタ!$A$2:$E$180,5,FALSE())),"")</f>
        <v/>
      </c>
      <c r="L7089" s="17"/>
      <c r="M7089" s="0" t="str">
        <f aca="false">IF($K7089="","",IF($L7089&lt;&gt;"",$L7089,VLOOKUP($C7089,薬効分類マスタ!$A$2:$F$180,6,FALSE())))</f>
        <v/>
      </c>
      <c r="N7089" s="0" t="str">
        <f aca="false">ASC(G7089)</f>
        <v>ﾌﾞﾛﾏｾﾞﾊﾟﾑ坐剤3mg｢ｻﾝﾄﾞ｣</v>
      </c>
      <c r="O7089" s="0" t="str">
        <f aca="false">ASC(E7089)</f>
        <v>ﾌﾞﾛﾏｾﾞﾊﾟﾑ</v>
      </c>
      <c r="P7089" s="16" t="n">
        <f aca="false">N(P7088)+IF($C7089=検索!$B$49,1,0)</f>
        <v>0</v>
      </c>
    </row>
    <row r="7090" customFormat="false" ht="15" hidden="false" customHeight="false" outlineLevel="0" collapsed="false">
      <c r="A7090" s="16" t="s">
        <v>16254</v>
      </c>
      <c r="B7090" s="0" t="s">
        <v>16296</v>
      </c>
      <c r="C7090" s="0" t="n">
        <v>112</v>
      </c>
      <c r="D7090" s="0" t="str">
        <f aca="false">IFERROR(VLOOKUP($C7090,薬効分類マスタ!$A$2:$B$180,2,FALSE()),"未登録")</f>
        <v>催眠鎮静剤,抗不安剤</v>
      </c>
      <c r="E7090" s="16" t="s">
        <v>327</v>
      </c>
      <c r="F7090" s="16" t="s">
        <v>16297</v>
      </c>
      <c r="G7090" s="16" t="s">
        <v>16298</v>
      </c>
      <c r="H7090" s="16" t="s">
        <v>557</v>
      </c>
      <c r="I7090" s="0" t="n">
        <v>44.6</v>
      </c>
      <c r="J7090" s="16" t="s">
        <v>232</v>
      </c>
      <c r="K7090" s="0" t="str">
        <f aca="false">IFERROR(IF(VLOOKUP($C7090,薬効分類マスタ!$A$2:$E$180,5,FALSE())=0,"",VLOOKUP($C7090,薬効分類マスタ!$A$2:$E$180,5,FALSE())),"")</f>
        <v/>
      </c>
      <c r="L7090" s="17"/>
      <c r="M7090" s="0" t="str">
        <f aca="false">IF($K7090="","",IF($L7090&lt;&gt;"",$L7090,VLOOKUP($C7090,薬効分類マスタ!$A$2:$F$180,6,FALSE())))</f>
        <v/>
      </c>
      <c r="N7090" s="0" t="str">
        <f aca="false">ASC(G7090)</f>
        <v>ﾀﾞｲｱｯﾌﾟ坐剤4</v>
      </c>
      <c r="O7090" s="0" t="str">
        <f aca="false">ASC(E7090)</f>
        <v>ｼﾞｱｾﾞﾊﾟﾑ</v>
      </c>
      <c r="P7090" s="16" t="n">
        <f aca="false">N(P7089)+IF($C7090=検索!$B$49,1,0)</f>
        <v>0</v>
      </c>
    </row>
    <row r="7091" customFormat="false" ht="15" hidden="false" customHeight="false" outlineLevel="0" collapsed="false">
      <c r="A7091" s="16" t="s">
        <v>16254</v>
      </c>
      <c r="B7091" s="0" t="s">
        <v>16299</v>
      </c>
      <c r="C7091" s="0" t="n">
        <v>112</v>
      </c>
      <c r="D7091" s="0" t="str">
        <f aca="false">IFERROR(VLOOKUP($C7091,薬効分類マスタ!$A$2:$B$180,2,FALSE()),"未登録")</f>
        <v>催眠鎮静剤,抗不安剤</v>
      </c>
      <c r="E7091" s="16" t="s">
        <v>327</v>
      </c>
      <c r="F7091" s="16" t="s">
        <v>16300</v>
      </c>
      <c r="G7091" s="16" t="s">
        <v>16301</v>
      </c>
      <c r="H7091" s="16" t="s">
        <v>557</v>
      </c>
      <c r="I7091" s="0" t="n">
        <v>50.3</v>
      </c>
      <c r="J7091" s="16" t="s">
        <v>232</v>
      </c>
      <c r="K7091" s="0" t="str">
        <f aca="false">IFERROR(IF(VLOOKUP($C7091,薬効分類マスタ!$A$2:$E$180,5,FALSE())=0,"",VLOOKUP($C7091,薬効分類マスタ!$A$2:$E$180,5,FALSE())),"")</f>
        <v/>
      </c>
      <c r="L7091" s="17"/>
      <c r="M7091" s="0" t="str">
        <f aca="false">IF($K7091="","",IF($L7091&lt;&gt;"",$L7091,VLOOKUP($C7091,薬効分類マスタ!$A$2:$F$180,6,FALSE())))</f>
        <v/>
      </c>
      <c r="N7091" s="0" t="str">
        <f aca="false">ASC(G7091)</f>
        <v>ﾀﾞｲｱｯﾌﾟ坐剤6</v>
      </c>
      <c r="O7091" s="0" t="str">
        <f aca="false">ASC(E7091)</f>
        <v>ｼﾞｱｾﾞﾊﾟﾑ</v>
      </c>
      <c r="P7091" s="16" t="n">
        <f aca="false">N(P7090)+IF($C7091=検索!$B$49,1,0)</f>
        <v>0</v>
      </c>
    </row>
    <row r="7092" customFormat="false" ht="15" hidden="false" customHeight="false" outlineLevel="0" collapsed="false">
      <c r="A7092" s="16" t="s">
        <v>16254</v>
      </c>
      <c r="B7092" s="0" t="s">
        <v>16302</v>
      </c>
      <c r="C7092" s="0" t="n">
        <v>112</v>
      </c>
      <c r="D7092" s="0" t="str">
        <f aca="false">IFERROR(VLOOKUP($C7092,薬効分類マスタ!$A$2:$B$180,2,FALSE()),"未登録")</f>
        <v>催眠鎮静剤,抗不安剤</v>
      </c>
      <c r="E7092" s="16" t="s">
        <v>327</v>
      </c>
      <c r="F7092" s="16" t="s">
        <v>3164</v>
      </c>
      <c r="G7092" s="16" t="s">
        <v>16303</v>
      </c>
      <c r="H7092" s="16" t="s">
        <v>557</v>
      </c>
      <c r="I7092" s="0" t="n">
        <v>57.1</v>
      </c>
      <c r="J7092" s="16" t="s">
        <v>232</v>
      </c>
      <c r="K7092" s="0" t="str">
        <f aca="false">IFERROR(IF(VLOOKUP($C7092,薬効分類マスタ!$A$2:$E$180,5,FALSE())=0,"",VLOOKUP($C7092,薬効分類マスタ!$A$2:$E$180,5,FALSE())),"")</f>
        <v/>
      </c>
      <c r="L7092" s="17"/>
      <c r="M7092" s="0" t="str">
        <f aca="false">IF($K7092="","",IF($L7092&lt;&gt;"",$L7092,VLOOKUP($C7092,薬効分類マスタ!$A$2:$F$180,6,FALSE())))</f>
        <v/>
      </c>
      <c r="N7092" s="0" t="str">
        <f aca="false">ASC(G7092)</f>
        <v>ﾀﾞｲｱｯﾌﾟ坐剤10</v>
      </c>
      <c r="O7092" s="0" t="str">
        <f aca="false">ASC(E7092)</f>
        <v>ｼﾞｱｾﾞﾊﾟﾑ</v>
      </c>
      <c r="P7092" s="16" t="n">
        <f aca="false">N(P7091)+IF($C7092=検索!$B$49,1,0)</f>
        <v>0</v>
      </c>
    </row>
    <row r="7093" customFormat="false" ht="15" hidden="false" customHeight="false" outlineLevel="0" collapsed="false">
      <c r="A7093" s="16" t="s">
        <v>16254</v>
      </c>
      <c r="B7093" s="0" t="s">
        <v>16304</v>
      </c>
      <c r="C7093" s="0" t="n">
        <v>112</v>
      </c>
      <c r="D7093" s="0" t="str">
        <f aca="false">IFERROR(VLOOKUP($C7093,薬効分類マスタ!$A$2:$B$180,2,FALSE()),"未登録")</f>
        <v>催眠鎮静剤,抗不安剤</v>
      </c>
      <c r="E7093" s="16" t="s">
        <v>16305</v>
      </c>
      <c r="F7093" s="16" t="s">
        <v>16306</v>
      </c>
      <c r="G7093" s="16" t="s">
        <v>16307</v>
      </c>
      <c r="H7093" s="16" t="s">
        <v>557</v>
      </c>
      <c r="I7093" s="0" t="n">
        <v>28</v>
      </c>
      <c r="J7093" s="16" t="s">
        <v>232</v>
      </c>
      <c r="K7093" s="0" t="str">
        <f aca="false">IFERROR(IF(VLOOKUP($C7093,薬効分類マスタ!$A$2:$E$180,5,FALSE())=0,"",VLOOKUP($C7093,薬効分類マスタ!$A$2:$E$180,5,FALSE())),"")</f>
        <v/>
      </c>
      <c r="L7093" s="17"/>
      <c r="M7093" s="0" t="str">
        <f aca="false">IF($K7093="","",IF($L7093&lt;&gt;"",$L7093,VLOOKUP($C7093,薬効分類マスタ!$A$2:$F$180,6,FALSE())))</f>
        <v/>
      </c>
      <c r="N7093" s="0" t="str">
        <f aca="false">ASC(G7093)</f>
        <v>ﾜｺﾋﾞﾀｰﾙ坐剤15</v>
      </c>
      <c r="O7093" s="0" t="str">
        <f aca="false">ASC(E7093)</f>
        <v>ﾌｪﾉﾊﾞﾙﾋﾞﾀｰﾙﾅﾄﾘｳﾑ</v>
      </c>
      <c r="P7093" s="16" t="n">
        <f aca="false">N(P7092)+IF($C7093=検索!$B$49,1,0)</f>
        <v>0</v>
      </c>
    </row>
    <row r="7094" customFormat="false" ht="15" hidden="false" customHeight="false" outlineLevel="0" collapsed="false">
      <c r="A7094" s="16" t="s">
        <v>16254</v>
      </c>
      <c r="B7094" s="0" t="s">
        <v>16308</v>
      </c>
      <c r="C7094" s="0" t="n">
        <v>112</v>
      </c>
      <c r="D7094" s="0" t="str">
        <f aca="false">IFERROR(VLOOKUP($C7094,薬効分類マスタ!$A$2:$B$180,2,FALSE()),"未登録")</f>
        <v>催眠鎮静剤,抗不安剤</v>
      </c>
      <c r="E7094" s="16" t="s">
        <v>16305</v>
      </c>
      <c r="F7094" s="16" t="s">
        <v>16309</v>
      </c>
      <c r="G7094" s="16" t="s">
        <v>16310</v>
      </c>
      <c r="H7094" s="16" t="s">
        <v>443</v>
      </c>
      <c r="I7094" s="0" t="n">
        <v>34.1</v>
      </c>
      <c r="J7094" s="16" t="s">
        <v>232</v>
      </c>
      <c r="K7094" s="0" t="str">
        <f aca="false">IFERROR(IF(VLOOKUP($C7094,薬効分類マスタ!$A$2:$E$180,5,FALSE())=0,"",VLOOKUP($C7094,薬効分類マスタ!$A$2:$E$180,5,FALSE())),"")</f>
        <v/>
      </c>
      <c r="L7094" s="17"/>
      <c r="M7094" s="0" t="str">
        <f aca="false">IF($K7094="","",IF($L7094&lt;&gt;"",$L7094,VLOOKUP($C7094,薬効分類マスタ!$A$2:$F$180,6,FALSE())))</f>
        <v/>
      </c>
      <c r="N7094" s="0" t="str">
        <f aca="false">ASC(G7094)</f>
        <v>ﾙﾋﾟｱｰﾙ坐剤25</v>
      </c>
      <c r="O7094" s="0" t="str">
        <f aca="false">ASC(E7094)</f>
        <v>ﾌｪﾉﾊﾞﾙﾋﾞﾀｰﾙﾅﾄﾘｳﾑ</v>
      </c>
      <c r="P7094" s="16" t="n">
        <f aca="false">N(P7093)+IF($C7094=検索!$B$49,1,0)</f>
        <v>0</v>
      </c>
    </row>
    <row r="7095" customFormat="false" ht="15" hidden="false" customHeight="false" outlineLevel="0" collapsed="false">
      <c r="A7095" s="16" t="s">
        <v>16254</v>
      </c>
      <c r="B7095" s="0" t="s">
        <v>16311</v>
      </c>
      <c r="C7095" s="0" t="n">
        <v>112</v>
      </c>
      <c r="D7095" s="0" t="str">
        <f aca="false">IFERROR(VLOOKUP($C7095,薬効分類マスタ!$A$2:$B$180,2,FALSE()),"未登録")</f>
        <v>催眠鎮静剤,抗不安剤</v>
      </c>
      <c r="E7095" s="16" t="s">
        <v>16305</v>
      </c>
      <c r="F7095" s="16" t="s">
        <v>16312</v>
      </c>
      <c r="G7095" s="16" t="s">
        <v>16313</v>
      </c>
      <c r="H7095" s="16" t="s">
        <v>557</v>
      </c>
      <c r="I7095" s="0" t="n">
        <v>40.3</v>
      </c>
      <c r="J7095" s="16" t="s">
        <v>232</v>
      </c>
      <c r="K7095" s="0" t="str">
        <f aca="false">IFERROR(IF(VLOOKUP($C7095,薬効分類マスタ!$A$2:$E$180,5,FALSE())=0,"",VLOOKUP($C7095,薬効分類マスタ!$A$2:$E$180,5,FALSE())),"")</f>
        <v/>
      </c>
      <c r="L7095" s="17"/>
      <c r="M7095" s="0" t="str">
        <f aca="false">IF($K7095="","",IF($L7095&lt;&gt;"",$L7095,VLOOKUP($C7095,薬効分類マスタ!$A$2:$F$180,6,FALSE())))</f>
        <v/>
      </c>
      <c r="N7095" s="0" t="str">
        <f aca="false">ASC(G7095)</f>
        <v>ﾜｺﾋﾞﾀｰﾙ坐剤30</v>
      </c>
      <c r="O7095" s="0" t="str">
        <f aca="false">ASC(E7095)</f>
        <v>ﾌｪﾉﾊﾞﾙﾋﾞﾀｰﾙﾅﾄﾘｳﾑ</v>
      </c>
      <c r="P7095" s="16" t="n">
        <f aca="false">N(P7094)+IF($C7095=検索!$B$49,1,0)</f>
        <v>0</v>
      </c>
    </row>
    <row r="7096" customFormat="false" ht="15" hidden="false" customHeight="false" outlineLevel="0" collapsed="false">
      <c r="A7096" s="16" t="s">
        <v>16254</v>
      </c>
      <c r="B7096" s="0" t="s">
        <v>16314</v>
      </c>
      <c r="C7096" s="0" t="n">
        <v>112</v>
      </c>
      <c r="D7096" s="0" t="str">
        <f aca="false">IFERROR(VLOOKUP($C7096,薬効分類マスタ!$A$2:$B$180,2,FALSE()),"未登録")</f>
        <v>催眠鎮静剤,抗不安剤</v>
      </c>
      <c r="E7096" s="16" t="s">
        <v>16305</v>
      </c>
      <c r="F7096" s="16" t="s">
        <v>16315</v>
      </c>
      <c r="G7096" s="16" t="s">
        <v>16316</v>
      </c>
      <c r="H7096" s="16" t="s">
        <v>443</v>
      </c>
      <c r="I7096" s="0" t="n">
        <v>48.7</v>
      </c>
      <c r="J7096" s="16" t="s">
        <v>232</v>
      </c>
      <c r="K7096" s="0" t="str">
        <f aca="false">IFERROR(IF(VLOOKUP($C7096,薬効分類マスタ!$A$2:$E$180,5,FALSE())=0,"",VLOOKUP($C7096,薬効分類マスタ!$A$2:$E$180,5,FALSE())),"")</f>
        <v/>
      </c>
      <c r="L7096" s="17"/>
      <c r="M7096" s="0" t="str">
        <f aca="false">IF($K7096="","",IF($L7096&lt;&gt;"",$L7096,VLOOKUP($C7096,薬効分類マスタ!$A$2:$F$180,6,FALSE())))</f>
        <v/>
      </c>
      <c r="N7096" s="0" t="str">
        <f aca="false">ASC(G7096)</f>
        <v>ﾙﾋﾟｱｰﾙ坐剤50</v>
      </c>
      <c r="O7096" s="0" t="str">
        <f aca="false">ASC(E7096)</f>
        <v>ﾌｪﾉﾊﾞﾙﾋﾞﾀｰﾙﾅﾄﾘｳﾑ</v>
      </c>
      <c r="P7096" s="16" t="n">
        <f aca="false">N(P7095)+IF($C7096=検索!$B$49,1,0)</f>
        <v>0</v>
      </c>
    </row>
    <row r="7097" customFormat="false" ht="15" hidden="false" customHeight="false" outlineLevel="0" collapsed="false">
      <c r="A7097" s="16" t="s">
        <v>16254</v>
      </c>
      <c r="B7097" s="0" t="s">
        <v>16317</v>
      </c>
      <c r="C7097" s="0" t="n">
        <v>112</v>
      </c>
      <c r="D7097" s="0" t="str">
        <f aca="false">IFERROR(VLOOKUP($C7097,薬効分類マスタ!$A$2:$B$180,2,FALSE()),"未登録")</f>
        <v>催眠鎮静剤,抗不安剤</v>
      </c>
      <c r="E7097" s="16" t="s">
        <v>16305</v>
      </c>
      <c r="F7097" s="16" t="s">
        <v>16315</v>
      </c>
      <c r="G7097" s="16" t="s">
        <v>16318</v>
      </c>
      <c r="H7097" s="16" t="s">
        <v>557</v>
      </c>
      <c r="I7097" s="0" t="n">
        <v>49.5</v>
      </c>
      <c r="J7097" s="16" t="s">
        <v>232</v>
      </c>
      <c r="K7097" s="0" t="str">
        <f aca="false">IFERROR(IF(VLOOKUP($C7097,薬効分類マスタ!$A$2:$E$180,5,FALSE())=0,"",VLOOKUP($C7097,薬効分類マスタ!$A$2:$E$180,5,FALSE())),"")</f>
        <v/>
      </c>
      <c r="L7097" s="17"/>
      <c r="M7097" s="0" t="str">
        <f aca="false">IF($K7097="","",IF($L7097&lt;&gt;"",$L7097,VLOOKUP($C7097,薬効分類マスタ!$A$2:$F$180,6,FALSE())))</f>
        <v/>
      </c>
      <c r="N7097" s="0" t="str">
        <f aca="false">ASC(G7097)</f>
        <v>ﾜｺﾋﾞﾀｰﾙ坐剤50</v>
      </c>
      <c r="O7097" s="0" t="str">
        <f aca="false">ASC(E7097)</f>
        <v>ﾌｪﾉﾊﾞﾙﾋﾞﾀｰﾙﾅﾄﾘｳﾑ</v>
      </c>
      <c r="P7097" s="16" t="n">
        <f aca="false">N(P7096)+IF($C7097=検索!$B$49,1,0)</f>
        <v>0</v>
      </c>
    </row>
    <row r="7098" customFormat="false" ht="15" hidden="false" customHeight="false" outlineLevel="0" collapsed="false">
      <c r="A7098" s="16" t="s">
        <v>16254</v>
      </c>
      <c r="B7098" s="0" t="s">
        <v>16319</v>
      </c>
      <c r="C7098" s="0" t="n">
        <v>112</v>
      </c>
      <c r="D7098" s="0" t="str">
        <f aca="false">IFERROR(VLOOKUP($C7098,薬効分類マスタ!$A$2:$B$180,2,FALSE()),"未登録")</f>
        <v>催眠鎮静剤,抗不安剤</v>
      </c>
      <c r="E7098" s="16" t="s">
        <v>16305</v>
      </c>
      <c r="F7098" s="16" t="s">
        <v>16320</v>
      </c>
      <c r="G7098" s="16" t="s">
        <v>16321</v>
      </c>
      <c r="H7098" s="16" t="s">
        <v>443</v>
      </c>
      <c r="I7098" s="0" t="n">
        <v>56.8</v>
      </c>
      <c r="J7098" s="16" t="s">
        <v>232</v>
      </c>
      <c r="K7098" s="0" t="str">
        <f aca="false">IFERROR(IF(VLOOKUP($C7098,薬効分類マスタ!$A$2:$E$180,5,FALSE())=0,"",VLOOKUP($C7098,薬効分類マスタ!$A$2:$E$180,5,FALSE())),"")</f>
        <v/>
      </c>
      <c r="L7098" s="17"/>
      <c r="M7098" s="0" t="str">
        <f aca="false">IF($K7098="","",IF($L7098&lt;&gt;"",$L7098,VLOOKUP($C7098,薬効分類マスタ!$A$2:$F$180,6,FALSE())))</f>
        <v/>
      </c>
      <c r="N7098" s="0" t="str">
        <f aca="false">ASC(G7098)</f>
        <v>ﾙﾋﾟｱｰﾙ坐剤100</v>
      </c>
      <c r="O7098" s="0" t="str">
        <f aca="false">ASC(E7098)</f>
        <v>ﾌｪﾉﾊﾞﾙﾋﾞﾀｰﾙﾅﾄﾘｳﾑ</v>
      </c>
      <c r="P7098" s="16" t="n">
        <f aca="false">N(P7097)+IF($C7098=検索!$B$49,1,0)</f>
        <v>0</v>
      </c>
    </row>
    <row r="7099" customFormat="false" ht="15" hidden="false" customHeight="false" outlineLevel="0" collapsed="false">
      <c r="A7099" s="16" t="s">
        <v>16254</v>
      </c>
      <c r="B7099" s="0" t="s">
        <v>16322</v>
      </c>
      <c r="C7099" s="0" t="n">
        <v>112</v>
      </c>
      <c r="D7099" s="0" t="str">
        <f aca="false">IFERROR(VLOOKUP($C7099,薬効分類マスタ!$A$2:$B$180,2,FALSE()),"未登録")</f>
        <v>催眠鎮静剤,抗不安剤</v>
      </c>
      <c r="E7099" s="16" t="s">
        <v>16305</v>
      </c>
      <c r="F7099" s="16" t="s">
        <v>16320</v>
      </c>
      <c r="G7099" s="16" t="s">
        <v>16323</v>
      </c>
      <c r="H7099" s="16" t="s">
        <v>557</v>
      </c>
      <c r="I7099" s="0" t="n">
        <v>60.7</v>
      </c>
      <c r="J7099" s="16" t="s">
        <v>232</v>
      </c>
      <c r="K7099" s="0" t="str">
        <f aca="false">IFERROR(IF(VLOOKUP($C7099,薬効分類マスタ!$A$2:$E$180,5,FALSE())=0,"",VLOOKUP($C7099,薬効分類マスタ!$A$2:$E$180,5,FALSE())),"")</f>
        <v/>
      </c>
      <c r="L7099" s="17"/>
      <c r="M7099" s="0" t="str">
        <f aca="false">IF($K7099="","",IF($L7099&lt;&gt;"",$L7099,VLOOKUP($C7099,薬効分類マスタ!$A$2:$F$180,6,FALSE())))</f>
        <v/>
      </c>
      <c r="N7099" s="0" t="str">
        <f aca="false">ASC(G7099)</f>
        <v>ﾜｺﾋﾞﾀｰﾙ坐剤100</v>
      </c>
      <c r="O7099" s="0" t="str">
        <f aca="false">ASC(E7099)</f>
        <v>ﾌｪﾉﾊﾞﾙﾋﾞﾀｰﾙﾅﾄﾘｳﾑ</v>
      </c>
      <c r="P7099" s="16" t="n">
        <f aca="false">N(P7098)+IF($C7099=検索!$B$49,1,0)</f>
        <v>0</v>
      </c>
    </row>
    <row r="7100" customFormat="false" ht="15" hidden="false" customHeight="false" outlineLevel="0" collapsed="false">
      <c r="A7100" s="16" t="s">
        <v>16254</v>
      </c>
      <c r="B7100" s="0" t="s">
        <v>16324</v>
      </c>
      <c r="C7100" s="0" t="n">
        <v>113</v>
      </c>
      <c r="D7100" s="0" t="str">
        <f aca="false">IFERROR(VLOOKUP($C7100,薬効分類マスタ!$A$2:$B$180,2,FALSE()),"未登録")</f>
        <v>抗てんかん剤</v>
      </c>
      <c r="E7100" s="16" t="s">
        <v>450</v>
      </c>
      <c r="F7100" s="16" t="s">
        <v>16325</v>
      </c>
      <c r="G7100" s="16" t="s">
        <v>16326</v>
      </c>
      <c r="H7100" s="16" t="s">
        <v>9054</v>
      </c>
      <c r="I7100" s="0" t="n">
        <v>1688.7</v>
      </c>
      <c r="J7100" s="16" t="s">
        <v>232</v>
      </c>
      <c r="K7100" s="0" t="str">
        <f aca="false">IFERROR(IF(VLOOKUP($C7100,薬効分類マスタ!$A$2:$E$180,5,FALSE())=0,"",VLOOKUP($C7100,薬効分類マスタ!$A$2:$E$180,5,FALSE())),"")</f>
        <v/>
      </c>
      <c r="L7100" s="17"/>
      <c r="M7100" s="0" t="str">
        <f aca="false">IF($K7100="","",IF($L7100&lt;&gt;"",$L7100,VLOOKUP($C7100,薬効分類マスタ!$A$2:$F$180,6,FALSE())))</f>
        <v/>
      </c>
      <c r="N7100" s="0" t="str">
        <f aca="false">ASC(G7100)</f>
        <v>ﾌﾞｺﾗﾑ口腔用液2.5mg</v>
      </c>
      <c r="O7100" s="0" t="str">
        <f aca="false">ASC(E7100)</f>
        <v>ﾐﾀﾞｿﾞﾗﾑ</v>
      </c>
      <c r="P7100" s="16" t="n">
        <f aca="false">N(P7099)+IF($C7100=検索!$B$49,1,0)</f>
        <v>0</v>
      </c>
    </row>
    <row r="7101" customFormat="false" ht="15" hidden="false" customHeight="false" outlineLevel="0" collapsed="false">
      <c r="A7101" s="16" t="s">
        <v>16254</v>
      </c>
      <c r="B7101" s="0" t="s">
        <v>16327</v>
      </c>
      <c r="C7101" s="0" t="n">
        <v>113</v>
      </c>
      <c r="D7101" s="0" t="str">
        <f aca="false">IFERROR(VLOOKUP($C7101,薬効分類マスタ!$A$2:$B$180,2,FALSE()),"未登録")</f>
        <v>抗てんかん剤</v>
      </c>
      <c r="E7101" s="16" t="s">
        <v>450</v>
      </c>
      <c r="F7101" s="16" t="s">
        <v>16328</v>
      </c>
      <c r="G7101" s="16" t="s">
        <v>16329</v>
      </c>
      <c r="H7101" s="16" t="s">
        <v>9054</v>
      </c>
      <c r="I7101" s="0" t="n">
        <v>2966.7</v>
      </c>
      <c r="J7101" s="16" t="s">
        <v>232</v>
      </c>
      <c r="K7101" s="0" t="str">
        <f aca="false">IFERROR(IF(VLOOKUP($C7101,薬効分類マスタ!$A$2:$E$180,5,FALSE())=0,"",VLOOKUP($C7101,薬効分類マスタ!$A$2:$E$180,5,FALSE())),"")</f>
        <v/>
      </c>
      <c r="L7101" s="17"/>
      <c r="M7101" s="0" t="str">
        <f aca="false">IF($K7101="","",IF($L7101&lt;&gt;"",$L7101,VLOOKUP($C7101,薬効分類マスタ!$A$2:$F$180,6,FALSE())))</f>
        <v/>
      </c>
      <c r="N7101" s="0" t="str">
        <f aca="false">ASC(G7101)</f>
        <v>ﾌﾞｺﾗﾑ口腔用液5mg</v>
      </c>
      <c r="O7101" s="0" t="str">
        <f aca="false">ASC(E7101)</f>
        <v>ﾐﾀﾞｿﾞﾗﾑ</v>
      </c>
      <c r="P7101" s="16" t="n">
        <f aca="false">N(P7100)+IF($C7101=検索!$B$49,1,0)</f>
        <v>0</v>
      </c>
    </row>
    <row r="7102" customFormat="false" ht="15" hidden="false" customHeight="false" outlineLevel="0" collapsed="false">
      <c r="A7102" s="16" t="s">
        <v>16254</v>
      </c>
      <c r="B7102" s="0" t="s">
        <v>16330</v>
      </c>
      <c r="C7102" s="0" t="n">
        <v>113</v>
      </c>
      <c r="D7102" s="0" t="str">
        <f aca="false">IFERROR(VLOOKUP($C7102,薬効分類マスタ!$A$2:$B$180,2,FALSE()),"未登録")</f>
        <v>抗てんかん剤</v>
      </c>
      <c r="E7102" s="16" t="s">
        <v>450</v>
      </c>
      <c r="F7102" s="16" t="s">
        <v>16331</v>
      </c>
      <c r="G7102" s="16" t="s">
        <v>16332</v>
      </c>
      <c r="H7102" s="16" t="s">
        <v>9054</v>
      </c>
      <c r="I7102" s="0" t="n">
        <v>2750</v>
      </c>
      <c r="J7102" s="16" t="s">
        <v>232</v>
      </c>
      <c r="K7102" s="0" t="str">
        <f aca="false">IFERROR(IF(VLOOKUP($C7102,薬効分類マスタ!$A$2:$E$180,5,FALSE())=0,"",VLOOKUP($C7102,薬効分類マスタ!$A$2:$E$180,5,FALSE())),"")</f>
        <v/>
      </c>
      <c r="L7102" s="17"/>
      <c r="M7102" s="0" t="str">
        <f aca="false">IF($K7102="","",IF($L7102&lt;&gt;"",$L7102,VLOOKUP($C7102,薬効分類マスタ!$A$2:$F$180,6,FALSE())))</f>
        <v/>
      </c>
      <c r="N7102" s="0" t="str">
        <f aca="false">ASC(G7102)</f>
        <v>ﾌﾞｺﾗﾑ口腔用液7.5mg</v>
      </c>
      <c r="O7102" s="0" t="str">
        <f aca="false">ASC(E7102)</f>
        <v>ﾐﾀﾞｿﾞﾗﾑ</v>
      </c>
      <c r="P7102" s="16" t="n">
        <f aca="false">N(P7101)+IF($C7102=検索!$B$49,1,0)</f>
        <v>0</v>
      </c>
    </row>
    <row r="7103" customFormat="false" ht="15" hidden="false" customHeight="false" outlineLevel="0" collapsed="false">
      <c r="A7103" s="16" t="s">
        <v>16254</v>
      </c>
      <c r="B7103" s="0" t="s">
        <v>16333</v>
      </c>
      <c r="C7103" s="0" t="n">
        <v>113</v>
      </c>
      <c r="D7103" s="0" t="str">
        <f aca="false">IFERROR(VLOOKUP($C7103,薬効分類マスタ!$A$2:$B$180,2,FALSE()),"未登録")</f>
        <v>抗てんかん剤</v>
      </c>
      <c r="E7103" s="16" t="s">
        <v>450</v>
      </c>
      <c r="F7103" s="16" t="s">
        <v>16334</v>
      </c>
      <c r="G7103" s="16" t="s">
        <v>16335</v>
      </c>
      <c r="H7103" s="16" t="s">
        <v>9054</v>
      </c>
      <c r="I7103" s="0" t="n">
        <v>3474.6</v>
      </c>
      <c r="J7103" s="16" t="s">
        <v>232</v>
      </c>
      <c r="K7103" s="0" t="str">
        <f aca="false">IFERROR(IF(VLOOKUP($C7103,薬効分類マスタ!$A$2:$E$180,5,FALSE())=0,"",VLOOKUP($C7103,薬効分類マスタ!$A$2:$E$180,5,FALSE())),"")</f>
        <v/>
      </c>
      <c r="L7103" s="17"/>
      <c r="M7103" s="0" t="str">
        <f aca="false">IF($K7103="","",IF($L7103&lt;&gt;"",$L7103,VLOOKUP($C7103,薬効分類マスタ!$A$2:$F$180,6,FALSE())))</f>
        <v/>
      </c>
      <c r="N7103" s="0" t="str">
        <f aca="false">ASC(G7103)</f>
        <v>ﾌﾞｺﾗﾑ口腔用液10mg</v>
      </c>
      <c r="O7103" s="0" t="str">
        <f aca="false">ASC(E7103)</f>
        <v>ﾐﾀﾞｿﾞﾗﾑ</v>
      </c>
      <c r="P7103" s="16" t="n">
        <f aca="false">N(P7102)+IF($C7103=検索!$B$49,1,0)</f>
        <v>0</v>
      </c>
    </row>
    <row r="7104" customFormat="false" ht="15" hidden="false" customHeight="false" outlineLevel="0" collapsed="false">
      <c r="A7104" s="16" t="s">
        <v>16254</v>
      </c>
      <c r="B7104" s="0" t="s">
        <v>16336</v>
      </c>
      <c r="C7104" s="0" t="n">
        <v>113</v>
      </c>
      <c r="D7104" s="0" t="str">
        <f aca="false">IFERROR(VLOOKUP($C7104,薬効分類マスタ!$A$2:$B$180,2,FALSE()),"未登録")</f>
        <v>抗てんかん剤</v>
      </c>
      <c r="E7104" s="16" t="s">
        <v>327</v>
      </c>
      <c r="F7104" s="16" t="s">
        <v>16337</v>
      </c>
      <c r="G7104" s="16" t="s">
        <v>16338</v>
      </c>
      <c r="H7104" s="16" t="s">
        <v>325</v>
      </c>
      <c r="I7104" s="0" t="n">
        <v>8336.5</v>
      </c>
      <c r="J7104" s="16" t="s">
        <v>232</v>
      </c>
      <c r="K7104" s="0" t="str">
        <f aca="false">IFERROR(IF(VLOOKUP($C7104,薬効分類マスタ!$A$2:$E$180,5,FALSE())=0,"",VLOOKUP($C7104,薬効分類マスタ!$A$2:$E$180,5,FALSE())),"")</f>
        <v/>
      </c>
      <c r="L7104" s="17"/>
      <c r="M7104" s="0" t="str">
        <f aca="false">IF($K7104="","",IF($L7104&lt;&gt;"",$L7104,VLOOKUP($C7104,薬効分類マスタ!$A$2:$F$180,6,FALSE())))</f>
        <v/>
      </c>
      <c r="N7104" s="0" t="str">
        <f aca="false">ASC(G7104)</f>
        <v>ｽﾋﾟｼﾞｱ点鼻液5mg</v>
      </c>
      <c r="O7104" s="0" t="str">
        <f aca="false">ASC(E7104)</f>
        <v>ｼﾞｱｾﾞﾊﾟﾑ</v>
      </c>
      <c r="P7104" s="16" t="n">
        <f aca="false">N(P7103)+IF($C7104=検索!$B$49,1,0)</f>
        <v>0</v>
      </c>
    </row>
    <row r="7105" customFormat="false" ht="15" hidden="false" customHeight="false" outlineLevel="0" collapsed="false">
      <c r="A7105" s="16" t="s">
        <v>16254</v>
      </c>
      <c r="B7105" s="0" t="s">
        <v>16339</v>
      </c>
      <c r="C7105" s="0" t="n">
        <v>113</v>
      </c>
      <c r="D7105" s="0" t="str">
        <f aca="false">IFERROR(VLOOKUP($C7105,薬効分類マスタ!$A$2:$B$180,2,FALSE()),"未登録")</f>
        <v>抗てんかん剤</v>
      </c>
      <c r="E7105" s="16" t="s">
        <v>327</v>
      </c>
      <c r="F7105" s="16" t="s">
        <v>16340</v>
      </c>
      <c r="G7105" s="16" t="s">
        <v>16341</v>
      </c>
      <c r="H7105" s="16" t="s">
        <v>325</v>
      </c>
      <c r="I7105" s="0" t="n">
        <v>9337.6</v>
      </c>
      <c r="J7105" s="16" t="s">
        <v>232</v>
      </c>
      <c r="K7105" s="0" t="str">
        <f aca="false">IFERROR(IF(VLOOKUP($C7105,薬効分類マスタ!$A$2:$E$180,5,FALSE())=0,"",VLOOKUP($C7105,薬効分類マスタ!$A$2:$E$180,5,FALSE())),"")</f>
        <v/>
      </c>
      <c r="L7105" s="17"/>
      <c r="M7105" s="0" t="str">
        <f aca="false">IF($K7105="","",IF($L7105&lt;&gt;"",$L7105,VLOOKUP($C7105,薬効分類マスタ!$A$2:$F$180,6,FALSE())))</f>
        <v/>
      </c>
      <c r="N7105" s="0" t="str">
        <f aca="false">ASC(G7105)</f>
        <v>ｽﾋﾟｼﾞｱ点鼻液7.5mg</v>
      </c>
      <c r="O7105" s="0" t="str">
        <f aca="false">ASC(E7105)</f>
        <v>ｼﾞｱｾﾞﾊﾟﾑ</v>
      </c>
      <c r="P7105" s="16" t="n">
        <f aca="false">N(P7104)+IF($C7105=検索!$B$49,1,0)</f>
        <v>0</v>
      </c>
    </row>
    <row r="7106" customFormat="false" ht="15" hidden="false" customHeight="false" outlineLevel="0" collapsed="false">
      <c r="A7106" s="16" t="s">
        <v>16254</v>
      </c>
      <c r="B7106" s="0" t="s">
        <v>16342</v>
      </c>
      <c r="C7106" s="0" t="n">
        <v>113</v>
      </c>
      <c r="D7106" s="0" t="str">
        <f aca="false">IFERROR(VLOOKUP($C7106,薬効分類マスタ!$A$2:$B$180,2,FALSE()),"未登録")</f>
        <v>抗てんかん剤</v>
      </c>
      <c r="E7106" s="16" t="s">
        <v>327</v>
      </c>
      <c r="F7106" s="16" t="s">
        <v>16343</v>
      </c>
      <c r="G7106" s="16" t="s">
        <v>16344</v>
      </c>
      <c r="H7106" s="16" t="s">
        <v>325</v>
      </c>
      <c r="I7106" s="0" t="n">
        <v>10120</v>
      </c>
      <c r="J7106" s="16" t="s">
        <v>232</v>
      </c>
      <c r="K7106" s="0" t="str">
        <f aca="false">IFERROR(IF(VLOOKUP($C7106,薬効分類マスタ!$A$2:$E$180,5,FALSE())=0,"",VLOOKUP($C7106,薬効分類マスタ!$A$2:$E$180,5,FALSE())),"")</f>
        <v/>
      </c>
      <c r="L7106" s="17"/>
      <c r="M7106" s="0" t="str">
        <f aca="false">IF($K7106="","",IF($L7106&lt;&gt;"",$L7106,VLOOKUP($C7106,薬効分類マスタ!$A$2:$F$180,6,FALSE())))</f>
        <v/>
      </c>
      <c r="N7106" s="0" t="str">
        <f aca="false">ASC(G7106)</f>
        <v>ｽﾋﾟｼﾞｱ点鼻液10mg</v>
      </c>
      <c r="O7106" s="0" t="str">
        <f aca="false">ASC(E7106)</f>
        <v>ｼﾞｱｾﾞﾊﾟﾑ</v>
      </c>
      <c r="P7106" s="16" t="n">
        <f aca="false">N(P7105)+IF($C7106=検索!$B$49,1,0)</f>
        <v>0</v>
      </c>
    </row>
    <row r="7107" customFormat="false" ht="15" hidden="false" customHeight="false" outlineLevel="0" collapsed="false">
      <c r="A7107" s="16" t="s">
        <v>16254</v>
      </c>
      <c r="B7107" s="0" t="s">
        <v>16345</v>
      </c>
      <c r="C7107" s="0" t="n">
        <v>114</v>
      </c>
      <c r="D7107" s="0" t="str">
        <f aca="false">IFERROR(VLOOKUP($C7107,薬効分類マスタ!$A$2:$B$180,2,FALSE()),"未登録")</f>
        <v>解熱鎮痛消炎剤</v>
      </c>
      <c r="E7107" s="16" t="s">
        <v>1037</v>
      </c>
      <c r="F7107" s="16" t="s">
        <v>16315</v>
      </c>
      <c r="G7107" s="16" t="s">
        <v>16346</v>
      </c>
      <c r="I7107" s="0" t="n">
        <v>21.6</v>
      </c>
      <c r="J7107" s="16" t="s">
        <v>239</v>
      </c>
      <c r="K7107" s="0" t="str">
        <f aca="false">IFERROR(IF(VLOOKUP($C7107,薬効分類マスタ!$A$2:$E$180,5,FALSE())=0,"",VLOOKUP($C7107,薬効分類マスタ!$A$2:$E$180,5,FALSE())),"")</f>
        <v>解熱鎮痛薬</v>
      </c>
      <c r="L7107" s="17"/>
      <c r="M7107" s="16" t="n">
        <f aca="false">IF($K7107="","",IF($L7107&lt;&gt;"",$L7107,VLOOKUP($C7107,薬効分類マスタ!$A$2:$F$180,6,FALSE())))</f>
        <v>3</v>
      </c>
      <c r="N7107" s="0" t="str">
        <f aca="false">ASC(G7107)</f>
        <v>ｱｾﾄｱﾐﾉﾌｪﾝ50mg坐剤</v>
      </c>
      <c r="O7107" s="0" t="str">
        <f aca="false">ASC(E7107)</f>
        <v>ｱｾﾄｱﾐﾉﾌｪﾝ</v>
      </c>
      <c r="P7107" s="16" t="n">
        <f aca="false">N(P7106)+IF($C7107=検索!$B$49,1,0)</f>
        <v>0</v>
      </c>
    </row>
    <row r="7108" customFormat="false" ht="15" hidden="false" customHeight="false" outlineLevel="0" collapsed="false">
      <c r="A7108" s="16" t="s">
        <v>16254</v>
      </c>
      <c r="B7108" s="0" t="s">
        <v>16347</v>
      </c>
      <c r="C7108" s="0" t="n">
        <v>114</v>
      </c>
      <c r="D7108" s="0" t="str">
        <f aca="false">IFERROR(VLOOKUP($C7108,薬効分類マスタ!$A$2:$B$180,2,FALSE()),"未登録")</f>
        <v>解熱鎮痛消炎剤</v>
      </c>
      <c r="E7108" s="16" t="s">
        <v>1037</v>
      </c>
      <c r="F7108" s="16" t="s">
        <v>16315</v>
      </c>
      <c r="G7108" s="16" t="s">
        <v>16348</v>
      </c>
      <c r="H7108" s="16" t="s">
        <v>443</v>
      </c>
      <c r="I7108" s="0" t="n">
        <v>21.6</v>
      </c>
      <c r="J7108" s="16" t="s">
        <v>232</v>
      </c>
      <c r="K7108" s="0" t="str">
        <f aca="false">IFERROR(IF(VLOOKUP($C7108,薬効分類マスタ!$A$2:$E$180,5,FALSE())=0,"",VLOOKUP($C7108,薬効分類マスタ!$A$2:$E$180,5,FALSE())),"")</f>
        <v>解熱鎮痛薬</v>
      </c>
      <c r="L7108" s="17"/>
      <c r="M7108" s="16" t="n">
        <f aca="false">IF($K7108="","",IF($L7108&lt;&gt;"",$L7108,VLOOKUP($C7108,薬効分類マスタ!$A$2:$F$180,6,FALSE())))</f>
        <v>3</v>
      </c>
      <c r="N7108" s="0" t="str">
        <f aca="false">ASC(G7108)</f>
        <v>ｱﾙﾋﾟﾆｰ坐剤50</v>
      </c>
      <c r="O7108" s="0" t="str">
        <f aca="false">ASC(E7108)</f>
        <v>ｱｾﾄｱﾐﾉﾌｪﾝ</v>
      </c>
      <c r="P7108" s="16" t="n">
        <f aca="false">N(P7107)+IF($C7108=検索!$B$49,1,0)</f>
        <v>0</v>
      </c>
    </row>
    <row r="7109" customFormat="false" ht="15" hidden="false" customHeight="false" outlineLevel="0" collapsed="false">
      <c r="A7109" s="16" t="s">
        <v>16254</v>
      </c>
      <c r="B7109" s="0" t="s">
        <v>16349</v>
      </c>
      <c r="C7109" s="0" t="n">
        <v>114</v>
      </c>
      <c r="D7109" s="0" t="str">
        <f aca="false">IFERROR(VLOOKUP($C7109,薬効分類マスタ!$A$2:$B$180,2,FALSE()),"未登録")</f>
        <v>解熱鎮痛消炎剤</v>
      </c>
      <c r="E7109" s="16" t="s">
        <v>1037</v>
      </c>
      <c r="F7109" s="16" t="s">
        <v>16315</v>
      </c>
      <c r="G7109" s="16" t="s">
        <v>16350</v>
      </c>
      <c r="H7109" s="16" t="s">
        <v>325</v>
      </c>
      <c r="I7109" s="0" t="n">
        <v>21.6</v>
      </c>
      <c r="J7109" s="16" t="s">
        <v>232</v>
      </c>
      <c r="K7109" s="0" t="str">
        <f aca="false">IFERROR(IF(VLOOKUP($C7109,薬効分類マスタ!$A$2:$E$180,5,FALSE())=0,"",VLOOKUP($C7109,薬効分類マスタ!$A$2:$E$180,5,FALSE())),"")</f>
        <v>解熱鎮痛薬</v>
      </c>
      <c r="L7109" s="17"/>
      <c r="M7109" s="16" t="n">
        <f aca="false">IF($K7109="","",IF($L7109&lt;&gt;"",$L7109,VLOOKUP($C7109,薬効分類マスタ!$A$2:$F$180,6,FALSE())))</f>
        <v>3</v>
      </c>
      <c r="N7109" s="0" t="str">
        <f aca="false">ASC(G7109)</f>
        <v>ｱﾝﾋﾊﾞ坐剤小児用50mg</v>
      </c>
      <c r="O7109" s="0" t="str">
        <f aca="false">ASC(E7109)</f>
        <v>ｱｾﾄｱﾐﾉﾌｪﾝ</v>
      </c>
      <c r="P7109" s="16" t="n">
        <f aca="false">N(P7108)+IF($C7109=検索!$B$49,1,0)</f>
        <v>0</v>
      </c>
    </row>
    <row r="7110" customFormat="false" ht="15" hidden="false" customHeight="false" outlineLevel="0" collapsed="false">
      <c r="A7110" s="16" t="s">
        <v>16254</v>
      </c>
      <c r="B7110" s="0" t="s">
        <v>16351</v>
      </c>
      <c r="C7110" s="0" t="n">
        <v>114</v>
      </c>
      <c r="D7110" s="0" t="str">
        <f aca="false">IFERROR(VLOOKUP($C7110,薬効分類マスタ!$A$2:$B$180,2,FALSE()),"未登録")</f>
        <v>解熱鎮痛消炎剤</v>
      </c>
      <c r="E7110" s="16" t="s">
        <v>1037</v>
      </c>
      <c r="F7110" s="16" t="s">
        <v>16315</v>
      </c>
      <c r="G7110" s="16" t="s">
        <v>16352</v>
      </c>
      <c r="H7110" s="16" t="s">
        <v>1053</v>
      </c>
      <c r="I7110" s="0" t="n">
        <v>26.5</v>
      </c>
      <c r="J7110" s="16" t="s">
        <v>232</v>
      </c>
      <c r="K7110" s="0" t="str">
        <f aca="false">IFERROR(IF(VLOOKUP($C7110,薬効分類マスタ!$A$2:$E$180,5,FALSE())=0,"",VLOOKUP($C7110,薬効分類マスタ!$A$2:$E$180,5,FALSE())),"")</f>
        <v>解熱鎮痛薬</v>
      </c>
      <c r="L7110" s="17"/>
      <c r="M7110" s="16" t="n">
        <f aca="false">IF($K7110="","",IF($L7110&lt;&gt;"",$L7110,VLOOKUP($C7110,薬効分類マスタ!$A$2:$F$180,6,FALSE())))</f>
        <v>3</v>
      </c>
      <c r="N7110" s="0" t="str">
        <f aca="false">ASC(G7110)</f>
        <v>ｶﾛﾅｰﾙ坐剤小児用50</v>
      </c>
      <c r="O7110" s="0" t="str">
        <f aca="false">ASC(E7110)</f>
        <v>ｱｾﾄｱﾐﾉﾌｪﾝ</v>
      </c>
      <c r="P7110" s="16" t="n">
        <f aca="false">N(P7109)+IF($C7110=検索!$B$49,1,0)</f>
        <v>0</v>
      </c>
    </row>
    <row r="7111" customFormat="false" ht="15" hidden="false" customHeight="false" outlineLevel="0" collapsed="false">
      <c r="A7111" s="16" t="s">
        <v>16254</v>
      </c>
      <c r="B7111" s="0" t="s">
        <v>16353</v>
      </c>
      <c r="C7111" s="0" t="n">
        <v>114</v>
      </c>
      <c r="D7111" s="0" t="str">
        <f aca="false">IFERROR(VLOOKUP($C7111,薬効分類マスタ!$A$2:$B$180,2,FALSE()),"未登録")</f>
        <v>解熱鎮痛消炎剤</v>
      </c>
      <c r="E7111" s="16" t="s">
        <v>1037</v>
      </c>
      <c r="F7111" s="16" t="s">
        <v>16320</v>
      </c>
      <c r="G7111" s="16" t="s">
        <v>16354</v>
      </c>
      <c r="I7111" s="0" t="n">
        <v>21.6</v>
      </c>
      <c r="J7111" s="16" t="s">
        <v>239</v>
      </c>
      <c r="K7111" s="0" t="str">
        <f aca="false">IFERROR(IF(VLOOKUP($C7111,薬効分類マスタ!$A$2:$E$180,5,FALSE())=0,"",VLOOKUP($C7111,薬効分類マスタ!$A$2:$E$180,5,FALSE())),"")</f>
        <v>解熱鎮痛薬</v>
      </c>
      <c r="L7111" s="17"/>
      <c r="M7111" s="16" t="n">
        <f aca="false">IF($K7111="","",IF($L7111&lt;&gt;"",$L7111,VLOOKUP($C7111,薬効分類マスタ!$A$2:$F$180,6,FALSE())))</f>
        <v>3</v>
      </c>
      <c r="N7111" s="0" t="str">
        <f aca="false">ASC(G7111)</f>
        <v>ｱｾﾄｱﾐﾉﾌｪﾝ100mg坐剤</v>
      </c>
      <c r="O7111" s="0" t="str">
        <f aca="false">ASC(E7111)</f>
        <v>ｱｾﾄｱﾐﾉﾌｪﾝ</v>
      </c>
      <c r="P7111" s="16" t="n">
        <f aca="false">N(P7110)+IF($C7111=検索!$B$49,1,0)</f>
        <v>0</v>
      </c>
    </row>
    <row r="7112" customFormat="false" ht="15" hidden="false" customHeight="false" outlineLevel="0" collapsed="false">
      <c r="A7112" s="16" t="s">
        <v>16254</v>
      </c>
      <c r="B7112" s="0" t="s">
        <v>16355</v>
      </c>
      <c r="C7112" s="0" t="n">
        <v>114</v>
      </c>
      <c r="D7112" s="0" t="str">
        <f aca="false">IFERROR(VLOOKUP($C7112,薬効分類マスタ!$A$2:$B$180,2,FALSE()),"未登録")</f>
        <v>解熱鎮痛消炎剤</v>
      </c>
      <c r="E7112" s="16" t="s">
        <v>1037</v>
      </c>
      <c r="F7112" s="16" t="s">
        <v>16320</v>
      </c>
      <c r="G7112" s="16" t="s">
        <v>16356</v>
      </c>
      <c r="H7112" s="16" t="s">
        <v>1053</v>
      </c>
      <c r="I7112" s="0" t="n">
        <v>26.5</v>
      </c>
      <c r="J7112" s="16" t="s">
        <v>232</v>
      </c>
      <c r="K7112" s="0" t="str">
        <f aca="false">IFERROR(IF(VLOOKUP($C7112,薬効分類マスタ!$A$2:$E$180,5,FALSE())=0,"",VLOOKUP($C7112,薬効分類マスタ!$A$2:$E$180,5,FALSE())),"")</f>
        <v>解熱鎮痛薬</v>
      </c>
      <c r="L7112" s="17"/>
      <c r="M7112" s="16" t="n">
        <f aca="false">IF($K7112="","",IF($L7112&lt;&gt;"",$L7112,VLOOKUP($C7112,薬効分類マスタ!$A$2:$F$180,6,FALSE())))</f>
        <v>3</v>
      </c>
      <c r="N7112" s="0" t="str">
        <f aca="false">ASC(G7112)</f>
        <v>ｶﾛﾅｰﾙ坐剤100</v>
      </c>
      <c r="O7112" s="0" t="str">
        <f aca="false">ASC(E7112)</f>
        <v>ｱｾﾄｱﾐﾉﾌｪﾝ</v>
      </c>
      <c r="P7112" s="16" t="n">
        <f aca="false">N(P7111)+IF($C7112=検索!$B$49,1,0)</f>
        <v>0</v>
      </c>
    </row>
    <row r="7113" customFormat="false" ht="15" hidden="false" customHeight="false" outlineLevel="0" collapsed="false">
      <c r="A7113" s="16" t="s">
        <v>16254</v>
      </c>
      <c r="B7113" s="0" t="s">
        <v>16357</v>
      </c>
      <c r="C7113" s="0" t="n">
        <v>114</v>
      </c>
      <c r="D7113" s="0" t="str">
        <f aca="false">IFERROR(VLOOKUP($C7113,薬効分類マスタ!$A$2:$B$180,2,FALSE()),"未登録")</f>
        <v>解熱鎮痛消炎剤</v>
      </c>
      <c r="E7113" s="16" t="s">
        <v>1037</v>
      </c>
      <c r="F7113" s="16" t="s">
        <v>16320</v>
      </c>
      <c r="G7113" s="16" t="s">
        <v>16358</v>
      </c>
      <c r="H7113" s="16" t="s">
        <v>443</v>
      </c>
      <c r="I7113" s="0" t="n">
        <v>21.6</v>
      </c>
      <c r="J7113" s="16" t="s">
        <v>232</v>
      </c>
      <c r="K7113" s="0" t="str">
        <f aca="false">IFERROR(IF(VLOOKUP($C7113,薬効分類マスタ!$A$2:$E$180,5,FALSE())=0,"",VLOOKUP($C7113,薬効分類マスタ!$A$2:$E$180,5,FALSE())),"")</f>
        <v>解熱鎮痛薬</v>
      </c>
      <c r="L7113" s="17"/>
      <c r="M7113" s="16" t="n">
        <f aca="false">IF($K7113="","",IF($L7113&lt;&gt;"",$L7113,VLOOKUP($C7113,薬効分類マスタ!$A$2:$F$180,6,FALSE())))</f>
        <v>3</v>
      </c>
      <c r="N7113" s="0" t="str">
        <f aca="false">ASC(G7113)</f>
        <v>ｱﾙﾋﾟﾆｰ坐剤100</v>
      </c>
      <c r="O7113" s="0" t="str">
        <f aca="false">ASC(E7113)</f>
        <v>ｱｾﾄｱﾐﾉﾌｪﾝ</v>
      </c>
      <c r="P7113" s="16" t="n">
        <f aca="false">N(P7112)+IF($C7113=検索!$B$49,1,0)</f>
        <v>0</v>
      </c>
    </row>
    <row r="7114" customFormat="false" ht="15" hidden="false" customHeight="false" outlineLevel="0" collapsed="false">
      <c r="A7114" s="16" t="s">
        <v>16254</v>
      </c>
      <c r="B7114" s="0" t="s">
        <v>16359</v>
      </c>
      <c r="C7114" s="0" t="n">
        <v>114</v>
      </c>
      <c r="D7114" s="0" t="str">
        <f aca="false">IFERROR(VLOOKUP($C7114,薬効分類マスタ!$A$2:$B$180,2,FALSE()),"未登録")</f>
        <v>解熱鎮痛消炎剤</v>
      </c>
      <c r="E7114" s="16" t="s">
        <v>1037</v>
      </c>
      <c r="F7114" s="16" t="s">
        <v>16320</v>
      </c>
      <c r="G7114" s="16" t="s">
        <v>16360</v>
      </c>
      <c r="H7114" s="16" t="s">
        <v>325</v>
      </c>
      <c r="I7114" s="0" t="n">
        <v>21.6</v>
      </c>
      <c r="J7114" s="16" t="s">
        <v>232</v>
      </c>
      <c r="K7114" s="0" t="str">
        <f aca="false">IFERROR(IF(VLOOKUP($C7114,薬効分類マスタ!$A$2:$E$180,5,FALSE())=0,"",VLOOKUP($C7114,薬効分類マスタ!$A$2:$E$180,5,FALSE())),"")</f>
        <v>解熱鎮痛薬</v>
      </c>
      <c r="L7114" s="17"/>
      <c r="M7114" s="16" t="n">
        <f aca="false">IF($K7114="","",IF($L7114&lt;&gt;"",$L7114,VLOOKUP($C7114,薬効分類マスタ!$A$2:$F$180,6,FALSE())))</f>
        <v>3</v>
      </c>
      <c r="N7114" s="0" t="str">
        <f aca="false">ASC(G7114)</f>
        <v>ｱﾝﾋﾊﾞ坐剤小児用100mg</v>
      </c>
      <c r="O7114" s="0" t="str">
        <f aca="false">ASC(E7114)</f>
        <v>ｱｾﾄｱﾐﾉﾌｪﾝ</v>
      </c>
      <c r="P7114" s="16" t="n">
        <f aca="false">N(P7113)+IF($C7114=検索!$B$49,1,0)</f>
        <v>0</v>
      </c>
    </row>
    <row r="7115" customFormat="false" ht="15" hidden="false" customHeight="false" outlineLevel="0" collapsed="false">
      <c r="A7115" s="16" t="s">
        <v>16254</v>
      </c>
      <c r="B7115" s="0" t="s">
        <v>16361</v>
      </c>
      <c r="C7115" s="0" t="n">
        <v>114</v>
      </c>
      <c r="D7115" s="0" t="str">
        <f aca="false">IFERROR(VLOOKUP($C7115,薬効分類マスタ!$A$2:$B$180,2,FALSE()),"未登録")</f>
        <v>解熱鎮痛消炎剤</v>
      </c>
      <c r="E7115" s="16" t="s">
        <v>1037</v>
      </c>
      <c r="F7115" s="16" t="s">
        <v>16362</v>
      </c>
      <c r="G7115" s="16" t="s">
        <v>16363</v>
      </c>
      <c r="I7115" s="0" t="n">
        <v>21.6</v>
      </c>
      <c r="J7115" s="16" t="s">
        <v>239</v>
      </c>
      <c r="K7115" s="0" t="str">
        <f aca="false">IFERROR(IF(VLOOKUP($C7115,薬効分類マスタ!$A$2:$E$180,5,FALSE())=0,"",VLOOKUP($C7115,薬効分類マスタ!$A$2:$E$180,5,FALSE())),"")</f>
        <v>解熱鎮痛薬</v>
      </c>
      <c r="L7115" s="17"/>
      <c r="M7115" s="16" t="n">
        <f aca="false">IF($K7115="","",IF($L7115&lt;&gt;"",$L7115,VLOOKUP($C7115,薬効分類マスタ!$A$2:$F$180,6,FALSE())))</f>
        <v>3</v>
      </c>
      <c r="N7115" s="0" t="str">
        <f aca="false">ASC(G7115)</f>
        <v>ｱｾﾄｱﾐﾉﾌｪﾝ200mg坐剤</v>
      </c>
      <c r="O7115" s="0" t="str">
        <f aca="false">ASC(E7115)</f>
        <v>ｱｾﾄｱﾐﾉﾌｪﾝ</v>
      </c>
      <c r="P7115" s="16" t="n">
        <f aca="false">N(P7114)+IF($C7115=検索!$B$49,1,0)</f>
        <v>0</v>
      </c>
    </row>
    <row r="7116" customFormat="false" ht="15" hidden="false" customHeight="false" outlineLevel="0" collapsed="false">
      <c r="A7116" s="16" t="s">
        <v>16254</v>
      </c>
      <c r="B7116" s="0" t="s">
        <v>16364</v>
      </c>
      <c r="C7116" s="0" t="n">
        <v>114</v>
      </c>
      <c r="D7116" s="0" t="str">
        <f aca="false">IFERROR(VLOOKUP($C7116,薬効分類マスタ!$A$2:$B$180,2,FALSE()),"未登録")</f>
        <v>解熱鎮痛消炎剤</v>
      </c>
      <c r="E7116" s="16" t="s">
        <v>1037</v>
      </c>
      <c r="F7116" s="16" t="s">
        <v>16362</v>
      </c>
      <c r="G7116" s="16" t="s">
        <v>16365</v>
      </c>
      <c r="H7116" s="16" t="s">
        <v>443</v>
      </c>
      <c r="I7116" s="0" t="n">
        <v>21.6</v>
      </c>
      <c r="J7116" s="16" t="s">
        <v>232</v>
      </c>
      <c r="K7116" s="0" t="str">
        <f aca="false">IFERROR(IF(VLOOKUP($C7116,薬効分類マスタ!$A$2:$E$180,5,FALSE())=0,"",VLOOKUP($C7116,薬効分類マスタ!$A$2:$E$180,5,FALSE())),"")</f>
        <v>解熱鎮痛薬</v>
      </c>
      <c r="L7116" s="17"/>
      <c r="M7116" s="16" t="n">
        <f aca="false">IF($K7116="","",IF($L7116&lt;&gt;"",$L7116,VLOOKUP($C7116,薬効分類マスタ!$A$2:$F$180,6,FALSE())))</f>
        <v>3</v>
      </c>
      <c r="N7116" s="0" t="str">
        <f aca="false">ASC(G7116)</f>
        <v>ｱﾙﾋﾟﾆｰ坐剤200</v>
      </c>
      <c r="O7116" s="0" t="str">
        <f aca="false">ASC(E7116)</f>
        <v>ｱｾﾄｱﾐﾉﾌｪﾝ</v>
      </c>
      <c r="P7116" s="16" t="n">
        <f aca="false">N(P7115)+IF($C7116=検索!$B$49,1,0)</f>
        <v>0</v>
      </c>
    </row>
    <row r="7117" customFormat="false" ht="15" hidden="false" customHeight="false" outlineLevel="0" collapsed="false">
      <c r="A7117" s="16" t="s">
        <v>16254</v>
      </c>
      <c r="B7117" s="0" t="s">
        <v>16366</v>
      </c>
      <c r="C7117" s="0" t="n">
        <v>114</v>
      </c>
      <c r="D7117" s="0" t="str">
        <f aca="false">IFERROR(VLOOKUP($C7117,薬効分類マスタ!$A$2:$B$180,2,FALSE()),"未登録")</f>
        <v>解熱鎮痛消炎剤</v>
      </c>
      <c r="E7117" s="16" t="s">
        <v>1037</v>
      </c>
      <c r="F7117" s="16" t="s">
        <v>16362</v>
      </c>
      <c r="G7117" s="16" t="s">
        <v>16367</v>
      </c>
      <c r="H7117" s="16" t="s">
        <v>1053</v>
      </c>
      <c r="I7117" s="0" t="n">
        <v>30.7</v>
      </c>
      <c r="J7117" s="16" t="s">
        <v>232</v>
      </c>
      <c r="K7117" s="0" t="str">
        <f aca="false">IFERROR(IF(VLOOKUP($C7117,薬効分類マスタ!$A$2:$E$180,5,FALSE())=0,"",VLOOKUP($C7117,薬効分類マスタ!$A$2:$E$180,5,FALSE())),"")</f>
        <v>解熱鎮痛薬</v>
      </c>
      <c r="L7117" s="17"/>
      <c r="M7117" s="16" t="n">
        <f aca="false">IF($K7117="","",IF($L7117&lt;&gt;"",$L7117,VLOOKUP($C7117,薬効分類マスタ!$A$2:$F$180,6,FALSE())))</f>
        <v>3</v>
      </c>
      <c r="N7117" s="0" t="str">
        <f aca="false">ASC(G7117)</f>
        <v>ｶﾛﾅｰﾙ坐剤200</v>
      </c>
      <c r="O7117" s="0" t="str">
        <f aca="false">ASC(E7117)</f>
        <v>ｱｾﾄｱﾐﾉﾌｪﾝ</v>
      </c>
      <c r="P7117" s="16" t="n">
        <f aca="false">N(P7116)+IF($C7117=検索!$B$49,1,0)</f>
        <v>0</v>
      </c>
    </row>
    <row r="7118" customFormat="false" ht="15" hidden="false" customHeight="false" outlineLevel="0" collapsed="false">
      <c r="A7118" s="16" t="s">
        <v>16254</v>
      </c>
      <c r="B7118" s="0" t="s">
        <v>16368</v>
      </c>
      <c r="C7118" s="0" t="n">
        <v>114</v>
      </c>
      <c r="D7118" s="0" t="str">
        <f aca="false">IFERROR(VLOOKUP($C7118,薬効分類マスタ!$A$2:$B$180,2,FALSE()),"未登録")</f>
        <v>解熱鎮痛消炎剤</v>
      </c>
      <c r="E7118" s="16" t="s">
        <v>1037</v>
      </c>
      <c r="F7118" s="16" t="s">
        <v>16362</v>
      </c>
      <c r="G7118" s="16" t="s">
        <v>16369</v>
      </c>
      <c r="H7118" s="16" t="s">
        <v>325</v>
      </c>
      <c r="I7118" s="0" t="n">
        <v>21.6</v>
      </c>
      <c r="J7118" s="16" t="s">
        <v>232</v>
      </c>
      <c r="K7118" s="0" t="str">
        <f aca="false">IFERROR(IF(VLOOKUP($C7118,薬効分類マスタ!$A$2:$E$180,5,FALSE())=0,"",VLOOKUP($C7118,薬効分類マスタ!$A$2:$E$180,5,FALSE())),"")</f>
        <v>解熱鎮痛薬</v>
      </c>
      <c r="L7118" s="17"/>
      <c r="M7118" s="16" t="n">
        <f aca="false">IF($K7118="","",IF($L7118&lt;&gt;"",$L7118,VLOOKUP($C7118,薬効分類マスタ!$A$2:$F$180,6,FALSE())))</f>
        <v>3</v>
      </c>
      <c r="N7118" s="0" t="str">
        <f aca="false">ASC(G7118)</f>
        <v>ｱﾝﾋﾊﾞ坐剤小児用200mg</v>
      </c>
      <c r="O7118" s="0" t="str">
        <f aca="false">ASC(E7118)</f>
        <v>ｱｾﾄｱﾐﾉﾌｪﾝ</v>
      </c>
      <c r="P7118" s="16" t="n">
        <f aca="false">N(P7117)+IF($C7118=検索!$B$49,1,0)</f>
        <v>0</v>
      </c>
    </row>
    <row r="7119" customFormat="false" ht="15" hidden="false" customHeight="false" outlineLevel="0" collapsed="false">
      <c r="A7119" s="16" t="s">
        <v>16254</v>
      </c>
      <c r="B7119" s="0" t="s">
        <v>16370</v>
      </c>
      <c r="C7119" s="0" t="n">
        <v>114</v>
      </c>
      <c r="D7119" s="0" t="str">
        <f aca="false">IFERROR(VLOOKUP($C7119,薬効分類マスタ!$A$2:$B$180,2,FALSE()),"未登録")</f>
        <v>解熱鎮痛消炎剤</v>
      </c>
      <c r="E7119" s="16" t="s">
        <v>1037</v>
      </c>
      <c r="F7119" s="16" t="s">
        <v>16371</v>
      </c>
      <c r="G7119" s="16" t="s">
        <v>16372</v>
      </c>
      <c r="H7119" s="16" t="s">
        <v>1053</v>
      </c>
      <c r="I7119" s="0" t="n">
        <v>50.2</v>
      </c>
      <c r="J7119" s="16" t="s">
        <v>232</v>
      </c>
      <c r="K7119" s="0" t="str">
        <f aca="false">IFERROR(IF(VLOOKUP($C7119,薬効分類マスタ!$A$2:$E$180,5,FALSE())=0,"",VLOOKUP($C7119,薬効分類マスタ!$A$2:$E$180,5,FALSE())),"")</f>
        <v>解熱鎮痛薬</v>
      </c>
      <c r="L7119" s="17"/>
      <c r="M7119" s="16" t="n">
        <f aca="false">IF($K7119="","",IF($L7119&lt;&gt;"",$L7119,VLOOKUP($C7119,薬効分類マスタ!$A$2:$F$180,6,FALSE())))</f>
        <v>3</v>
      </c>
      <c r="N7119" s="0" t="str">
        <f aca="false">ASC(G7119)</f>
        <v>ｶﾛﾅｰﾙ坐剤400</v>
      </c>
      <c r="O7119" s="0" t="str">
        <f aca="false">ASC(E7119)</f>
        <v>ｱｾﾄｱﾐﾉﾌｪﾝ</v>
      </c>
      <c r="P7119" s="16" t="n">
        <f aca="false">N(P7118)+IF($C7119=検索!$B$49,1,0)</f>
        <v>0</v>
      </c>
    </row>
    <row r="7120" customFormat="false" ht="15" hidden="false" customHeight="false" outlineLevel="0" collapsed="false">
      <c r="A7120" s="16" t="s">
        <v>16254</v>
      </c>
      <c r="B7120" s="0" t="s">
        <v>16373</v>
      </c>
      <c r="C7120" s="0" t="n">
        <v>114</v>
      </c>
      <c r="D7120" s="0" t="str">
        <f aca="false">IFERROR(VLOOKUP($C7120,薬効分類マスタ!$A$2:$B$180,2,FALSE()),"未登録")</f>
        <v>解熱鎮痛消炎剤</v>
      </c>
      <c r="E7120" s="16" t="s">
        <v>1115</v>
      </c>
      <c r="F7120" s="16" t="s">
        <v>6489</v>
      </c>
      <c r="G7120" s="16" t="s">
        <v>16374</v>
      </c>
      <c r="I7120" s="0" t="n">
        <v>21.6</v>
      </c>
      <c r="K7120" s="0" t="str">
        <f aca="false">IFERROR(IF(VLOOKUP($C7120,薬効分類マスタ!$A$2:$E$180,5,FALSE())=0,"",VLOOKUP($C7120,薬効分類マスタ!$A$2:$E$180,5,FALSE())),"")</f>
        <v>解熱鎮痛薬</v>
      </c>
      <c r="L7120" s="17"/>
      <c r="M7120" s="16" t="n">
        <f aca="false">IF($K7120="","",IF($L7120&lt;&gt;"",$L7120,VLOOKUP($C7120,薬効分類マスタ!$A$2:$F$180,6,FALSE())))</f>
        <v>3</v>
      </c>
      <c r="N7120" s="0" t="str">
        <f aca="false">ASC(G7120)</f>
        <v>ｲﾝﾄﾞﾒﾀｼﾝ坐剤</v>
      </c>
      <c r="O7120" s="0" t="str">
        <f aca="false">ASC(E7120)</f>
        <v>ｲﾝﾄﾞﾒﾀｼﾝ</v>
      </c>
      <c r="P7120" s="16" t="n">
        <f aca="false">N(P7119)+IF($C7120=検索!$B$49,1,0)</f>
        <v>0</v>
      </c>
    </row>
    <row r="7121" customFormat="false" ht="15" hidden="false" customHeight="false" outlineLevel="0" collapsed="false">
      <c r="A7121" s="16" t="s">
        <v>16254</v>
      </c>
      <c r="B7121" s="0" t="s">
        <v>16375</v>
      </c>
      <c r="C7121" s="0" t="n">
        <v>114</v>
      </c>
      <c r="D7121" s="0" t="str">
        <f aca="false">IFERROR(VLOOKUP($C7121,薬効分類マスタ!$A$2:$B$180,2,FALSE()),"未登録")</f>
        <v>解熱鎮痛消炎剤</v>
      </c>
      <c r="E7121" s="16" t="s">
        <v>1115</v>
      </c>
      <c r="F7121" s="16" t="s">
        <v>16309</v>
      </c>
      <c r="G7121" s="16" t="s">
        <v>16374</v>
      </c>
      <c r="I7121" s="0" t="n">
        <v>21.6</v>
      </c>
      <c r="K7121" s="0" t="str">
        <f aca="false">IFERROR(IF(VLOOKUP($C7121,薬効分類マスタ!$A$2:$E$180,5,FALSE())=0,"",VLOOKUP($C7121,薬効分類マスタ!$A$2:$E$180,5,FALSE())),"")</f>
        <v>解熱鎮痛薬</v>
      </c>
      <c r="L7121" s="17"/>
      <c r="M7121" s="16" t="n">
        <f aca="false">IF($K7121="","",IF($L7121&lt;&gt;"",$L7121,VLOOKUP($C7121,薬効分類マスタ!$A$2:$F$180,6,FALSE())))</f>
        <v>3</v>
      </c>
      <c r="N7121" s="0" t="str">
        <f aca="false">ASC(G7121)</f>
        <v>ｲﾝﾄﾞﾒﾀｼﾝ坐剤</v>
      </c>
      <c r="O7121" s="0" t="str">
        <f aca="false">ASC(E7121)</f>
        <v>ｲﾝﾄﾞﾒﾀｼﾝ</v>
      </c>
      <c r="P7121" s="16" t="n">
        <f aca="false">N(P7120)+IF($C7121=検索!$B$49,1,0)</f>
        <v>0</v>
      </c>
    </row>
    <row r="7122" customFormat="false" ht="15" hidden="false" customHeight="false" outlineLevel="0" collapsed="false">
      <c r="A7122" s="16" t="s">
        <v>16254</v>
      </c>
      <c r="B7122" s="0" t="s">
        <v>16376</v>
      </c>
      <c r="C7122" s="0" t="n">
        <v>114</v>
      </c>
      <c r="D7122" s="0" t="str">
        <f aca="false">IFERROR(VLOOKUP($C7122,薬効分類マスタ!$A$2:$B$180,2,FALSE()),"未登録")</f>
        <v>解熱鎮痛消炎剤</v>
      </c>
      <c r="E7122" s="16" t="s">
        <v>1115</v>
      </c>
      <c r="F7122" s="16" t="s">
        <v>16315</v>
      </c>
      <c r="G7122" s="16" t="s">
        <v>16374</v>
      </c>
      <c r="I7122" s="0" t="n">
        <v>21.6</v>
      </c>
      <c r="K7122" s="0" t="str">
        <f aca="false">IFERROR(IF(VLOOKUP($C7122,薬効分類マスタ!$A$2:$E$180,5,FALSE())=0,"",VLOOKUP($C7122,薬効分類マスタ!$A$2:$E$180,5,FALSE())),"")</f>
        <v>解熱鎮痛薬</v>
      </c>
      <c r="L7122" s="17"/>
      <c r="M7122" s="16" t="n">
        <f aca="false">IF($K7122="","",IF($L7122&lt;&gt;"",$L7122,VLOOKUP($C7122,薬効分類マスタ!$A$2:$F$180,6,FALSE())))</f>
        <v>3</v>
      </c>
      <c r="N7122" s="0" t="str">
        <f aca="false">ASC(G7122)</f>
        <v>ｲﾝﾄﾞﾒﾀｼﾝ坐剤</v>
      </c>
      <c r="O7122" s="0" t="str">
        <f aca="false">ASC(E7122)</f>
        <v>ｲﾝﾄﾞﾒﾀｼﾝ</v>
      </c>
      <c r="P7122" s="16" t="n">
        <f aca="false">N(P7121)+IF($C7122=検索!$B$49,1,0)</f>
        <v>0</v>
      </c>
    </row>
    <row r="7123" customFormat="false" ht="15" hidden="false" customHeight="false" outlineLevel="0" collapsed="false">
      <c r="A7123" s="16" t="s">
        <v>16254</v>
      </c>
      <c r="B7123" s="0" t="s">
        <v>16377</v>
      </c>
      <c r="C7123" s="0" t="n">
        <v>114</v>
      </c>
      <c r="D7123" s="0" t="str">
        <f aca="false">IFERROR(VLOOKUP($C7123,薬効分類マスタ!$A$2:$B$180,2,FALSE()),"未登録")</f>
        <v>解熱鎮痛消炎剤</v>
      </c>
      <c r="E7123" s="16" t="s">
        <v>1129</v>
      </c>
      <c r="F7123" s="16" t="s">
        <v>6489</v>
      </c>
      <c r="G7123" s="16" t="s">
        <v>16378</v>
      </c>
      <c r="I7123" s="0" t="n">
        <v>21.6</v>
      </c>
      <c r="J7123" s="16" t="s">
        <v>239</v>
      </c>
      <c r="K7123" s="0" t="str">
        <f aca="false">IFERROR(IF(VLOOKUP($C7123,薬効分類マスタ!$A$2:$E$180,5,FALSE())=0,"",VLOOKUP($C7123,薬効分類マスタ!$A$2:$E$180,5,FALSE())),"")</f>
        <v>解熱鎮痛薬</v>
      </c>
      <c r="L7123" s="17"/>
      <c r="M7123" s="16" t="n">
        <f aca="false">IF($K7123="","",IF($L7123&lt;&gt;"",$L7123,VLOOKUP($C7123,薬効分類マスタ!$A$2:$F$180,6,FALSE())))</f>
        <v>3</v>
      </c>
      <c r="N7123" s="0" t="str">
        <f aca="false">ASC(G7123)</f>
        <v>ｼﾞｸﾛﾌｪﾅｸﾅﾄﾘｳﾑ12.5mg坐剤</v>
      </c>
      <c r="O7123" s="0" t="str">
        <f aca="false">ASC(E7123)</f>
        <v>ｼﾞｸﾛﾌｪﾅｸﾅﾄﾘｳﾑ</v>
      </c>
      <c r="P7123" s="16" t="n">
        <f aca="false">N(P7122)+IF($C7123=検索!$B$49,1,0)</f>
        <v>0</v>
      </c>
    </row>
    <row r="7124" customFormat="false" ht="15" hidden="false" customHeight="false" outlineLevel="0" collapsed="false">
      <c r="A7124" s="16" t="s">
        <v>16254</v>
      </c>
      <c r="B7124" s="0" t="s">
        <v>16379</v>
      </c>
      <c r="C7124" s="0" t="n">
        <v>114</v>
      </c>
      <c r="D7124" s="0" t="str">
        <f aca="false">IFERROR(VLOOKUP($C7124,薬効分類マスタ!$A$2:$B$180,2,FALSE()),"未登録")</f>
        <v>解熱鎮痛消炎剤</v>
      </c>
      <c r="E7124" s="16" t="s">
        <v>1129</v>
      </c>
      <c r="F7124" s="16" t="s">
        <v>6489</v>
      </c>
      <c r="G7124" s="16" t="s">
        <v>16380</v>
      </c>
      <c r="H7124" s="16" t="s">
        <v>1133</v>
      </c>
      <c r="I7124" s="0" t="n">
        <v>21.6</v>
      </c>
      <c r="J7124" s="16" t="s">
        <v>232</v>
      </c>
      <c r="K7124" s="0" t="str">
        <f aca="false">IFERROR(IF(VLOOKUP($C7124,薬効分類マスタ!$A$2:$E$180,5,FALSE())=0,"",VLOOKUP($C7124,薬効分類マスタ!$A$2:$E$180,5,FALSE())),"")</f>
        <v>解熱鎮痛薬</v>
      </c>
      <c r="L7124" s="17"/>
      <c r="M7124" s="16" t="n">
        <f aca="false">IF($K7124="","",IF($L7124&lt;&gt;"",$L7124,VLOOKUP($C7124,薬効分類マスタ!$A$2:$F$180,6,FALSE())))</f>
        <v>3</v>
      </c>
      <c r="N7124" s="0" t="str">
        <f aca="false">ASC(G7124)</f>
        <v>ﾎﾞﾙﾀﾚﾝｻﾎﾟ12.5mg</v>
      </c>
      <c r="O7124" s="0" t="str">
        <f aca="false">ASC(E7124)</f>
        <v>ｼﾞｸﾛﾌｪﾅｸﾅﾄﾘｳﾑ</v>
      </c>
      <c r="P7124" s="16" t="n">
        <f aca="false">N(P7123)+IF($C7124=検索!$B$49,1,0)</f>
        <v>0</v>
      </c>
    </row>
    <row r="7125" customFormat="false" ht="15" hidden="false" customHeight="false" outlineLevel="0" collapsed="false">
      <c r="A7125" s="16" t="s">
        <v>16254</v>
      </c>
      <c r="B7125" s="0" t="s">
        <v>16381</v>
      </c>
      <c r="C7125" s="0" t="n">
        <v>114</v>
      </c>
      <c r="D7125" s="0" t="str">
        <f aca="false">IFERROR(VLOOKUP($C7125,薬効分類マスタ!$A$2:$B$180,2,FALSE()),"未登録")</f>
        <v>解熱鎮痛消炎剤</v>
      </c>
      <c r="E7125" s="16" t="s">
        <v>1129</v>
      </c>
      <c r="F7125" s="16" t="s">
        <v>16309</v>
      </c>
      <c r="G7125" s="16" t="s">
        <v>16382</v>
      </c>
      <c r="I7125" s="0" t="n">
        <v>21.6</v>
      </c>
      <c r="J7125" s="16" t="s">
        <v>239</v>
      </c>
      <c r="K7125" s="0" t="str">
        <f aca="false">IFERROR(IF(VLOOKUP($C7125,薬効分類マスタ!$A$2:$E$180,5,FALSE())=0,"",VLOOKUP($C7125,薬効分類マスタ!$A$2:$E$180,5,FALSE())),"")</f>
        <v>解熱鎮痛薬</v>
      </c>
      <c r="L7125" s="17"/>
      <c r="M7125" s="16" t="n">
        <f aca="false">IF($K7125="","",IF($L7125&lt;&gt;"",$L7125,VLOOKUP($C7125,薬効分類マスタ!$A$2:$F$180,6,FALSE())))</f>
        <v>3</v>
      </c>
      <c r="N7125" s="0" t="str">
        <f aca="false">ASC(G7125)</f>
        <v>ｼﾞｸﾛﾌｪﾅｸﾅﾄﾘｳﾑ25mg坐剤</v>
      </c>
      <c r="O7125" s="0" t="str">
        <f aca="false">ASC(E7125)</f>
        <v>ｼﾞｸﾛﾌｪﾅｸﾅﾄﾘｳﾑ</v>
      </c>
      <c r="P7125" s="16" t="n">
        <f aca="false">N(P7124)+IF($C7125=検索!$B$49,1,0)</f>
        <v>0</v>
      </c>
    </row>
    <row r="7126" customFormat="false" ht="15" hidden="false" customHeight="false" outlineLevel="0" collapsed="false">
      <c r="A7126" s="16" t="s">
        <v>16254</v>
      </c>
      <c r="B7126" s="0" t="s">
        <v>16383</v>
      </c>
      <c r="C7126" s="0" t="n">
        <v>114</v>
      </c>
      <c r="D7126" s="0" t="str">
        <f aca="false">IFERROR(VLOOKUP($C7126,薬効分類マスタ!$A$2:$B$180,2,FALSE()),"未登録")</f>
        <v>解熱鎮痛消炎剤</v>
      </c>
      <c r="E7126" s="16" t="s">
        <v>1129</v>
      </c>
      <c r="F7126" s="16" t="s">
        <v>16309</v>
      </c>
      <c r="G7126" s="16" t="s">
        <v>16384</v>
      </c>
      <c r="H7126" s="16" t="s">
        <v>1133</v>
      </c>
      <c r="I7126" s="0" t="n">
        <v>21.6</v>
      </c>
      <c r="J7126" s="16" t="s">
        <v>232</v>
      </c>
      <c r="K7126" s="0" t="str">
        <f aca="false">IFERROR(IF(VLOOKUP($C7126,薬効分類マスタ!$A$2:$E$180,5,FALSE())=0,"",VLOOKUP($C7126,薬効分類マスタ!$A$2:$E$180,5,FALSE())),"")</f>
        <v>解熱鎮痛薬</v>
      </c>
      <c r="L7126" s="17"/>
      <c r="M7126" s="16" t="n">
        <f aca="false">IF($K7126="","",IF($L7126&lt;&gt;"",$L7126,VLOOKUP($C7126,薬効分類マスタ!$A$2:$F$180,6,FALSE())))</f>
        <v>3</v>
      </c>
      <c r="N7126" s="0" t="str">
        <f aca="false">ASC(G7126)</f>
        <v>ﾎﾞﾙﾀﾚﾝｻﾎﾟ25mg</v>
      </c>
      <c r="O7126" s="0" t="str">
        <f aca="false">ASC(E7126)</f>
        <v>ｼﾞｸﾛﾌｪﾅｸﾅﾄﾘｳﾑ</v>
      </c>
      <c r="P7126" s="16" t="n">
        <f aca="false">N(P7125)+IF($C7126=検索!$B$49,1,0)</f>
        <v>0</v>
      </c>
    </row>
    <row r="7127" customFormat="false" ht="15" hidden="false" customHeight="false" outlineLevel="0" collapsed="false">
      <c r="A7127" s="16" t="s">
        <v>16254</v>
      </c>
      <c r="B7127" s="0" t="s">
        <v>16385</v>
      </c>
      <c r="C7127" s="0" t="n">
        <v>114</v>
      </c>
      <c r="D7127" s="0" t="str">
        <f aca="false">IFERROR(VLOOKUP($C7127,薬効分類マスタ!$A$2:$B$180,2,FALSE()),"未登録")</f>
        <v>解熱鎮痛消炎剤</v>
      </c>
      <c r="E7127" s="16" t="s">
        <v>1129</v>
      </c>
      <c r="F7127" s="16" t="s">
        <v>16315</v>
      </c>
      <c r="G7127" s="16" t="s">
        <v>16386</v>
      </c>
      <c r="I7127" s="0" t="n">
        <v>21.6</v>
      </c>
      <c r="J7127" s="16" t="s">
        <v>239</v>
      </c>
      <c r="K7127" s="0" t="str">
        <f aca="false">IFERROR(IF(VLOOKUP($C7127,薬効分類マスタ!$A$2:$E$180,5,FALSE())=0,"",VLOOKUP($C7127,薬効分類マスタ!$A$2:$E$180,5,FALSE())),"")</f>
        <v>解熱鎮痛薬</v>
      </c>
      <c r="L7127" s="17"/>
      <c r="M7127" s="16" t="n">
        <f aca="false">IF($K7127="","",IF($L7127&lt;&gt;"",$L7127,VLOOKUP($C7127,薬効分類マスタ!$A$2:$F$180,6,FALSE())))</f>
        <v>3</v>
      </c>
      <c r="N7127" s="0" t="str">
        <f aca="false">ASC(G7127)</f>
        <v>ｼﾞｸﾛﾌｪﾅｸﾅﾄﾘｳﾑ50mg坐剤</v>
      </c>
      <c r="O7127" s="0" t="str">
        <f aca="false">ASC(E7127)</f>
        <v>ｼﾞｸﾛﾌｪﾅｸﾅﾄﾘｳﾑ</v>
      </c>
      <c r="P7127" s="16" t="n">
        <f aca="false">N(P7126)+IF($C7127=検索!$B$49,1,0)</f>
        <v>0</v>
      </c>
    </row>
    <row r="7128" customFormat="false" ht="15" hidden="false" customHeight="false" outlineLevel="0" collapsed="false">
      <c r="A7128" s="16" t="s">
        <v>16254</v>
      </c>
      <c r="B7128" s="0" t="s">
        <v>16387</v>
      </c>
      <c r="C7128" s="0" t="n">
        <v>114</v>
      </c>
      <c r="D7128" s="0" t="str">
        <f aca="false">IFERROR(VLOOKUP($C7128,薬効分類マスタ!$A$2:$B$180,2,FALSE()),"未登録")</f>
        <v>解熱鎮痛消炎剤</v>
      </c>
      <c r="E7128" s="16" t="s">
        <v>1129</v>
      </c>
      <c r="F7128" s="16" t="s">
        <v>16315</v>
      </c>
      <c r="G7128" s="16" t="s">
        <v>16388</v>
      </c>
      <c r="H7128" s="16" t="s">
        <v>1133</v>
      </c>
      <c r="I7128" s="0" t="n">
        <v>21.6</v>
      </c>
      <c r="J7128" s="16" t="s">
        <v>232</v>
      </c>
      <c r="K7128" s="0" t="str">
        <f aca="false">IFERROR(IF(VLOOKUP($C7128,薬効分類マスタ!$A$2:$E$180,5,FALSE())=0,"",VLOOKUP($C7128,薬効分類マスタ!$A$2:$E$180,5,FALSE())),"")</f>
        <v>解熱鎮痛薬</v>
      </c>
      <c r="L7128" s="17"/>
      <c r="M7128" s="16" t="n">
        <f aca="false">IF($K7128="","",IF($L7128&lt;&gt;"",$L7128,VLOOKUP($C7128,薬効分類マスタ!$A$2:$F$180,6,FALSE())))</f>
        <v>3</v>
      </c>
      <c r="N7128" s="0" t="str">
        <f aca="false">ASC(G7128)</f>
        <v>ﾎﾞﾙﾀﾚﾝｻﾎﾟ50mg</v>
      </c>
      <c r="O7128" s="0" t="str">
        <f aca="false">ASC(E7128)</f>
        <v>ｼﾞｸﾛﾌｪﾅｸﾅﾄﾘｳﾑ</v>
      </c>
      <c r="P7128" s="16" t="n">
        <f aca="false">N(P7127)+IF($C7128=検索!$B$49,1,0)</f>
        <v>0</v>
      </c>
    </row>
    <row r="7129" customFormat="false" ht="15" hidden="false" customHeight="false" outlineLevel="0" collapsed="false">
      <c r="A7129" s="16" t="s">
        <v>16254</v>
      </c>
      <c r="B7129" s="0" t="s">
        <v>16389</v>
      </c>
      <c r="C7129" s="0" t="n">
        <v>114</v>
      </c>
      <c r="D7129" s="0" t="str">
        <f aca="false">IFERROR(VLOOKUP($C7129,薬効分類マスタ!$A$2:$B$180,2,FALSE()),"未登録")</f>
        <v>解熱鎮痛消炎剤</v>
      </c>
      <c r="E7129" s="16" t="s">
        <v>1129</v>
      </c>
      <c r="F7129" s="16" t="s">
        <v>16390</v>
      </c>
      <c r="G7129" s="16" t="s">
        <v>16391</v>
      </c>
      <c r="H7129" s="16" t="s">
        <v>443</v>
      </c>
      <c r="I7129" s="0" t="n">
        <v>153.1</v>
      </c>
      <c r="J7129" s="16" t="s">
        <v>232</v>
      </c>
      <c r="K7129" s="0" t="str">
        <f aca="false">IFERROR(IF(VLOOKUP($C7129,薬効分類マスタ!$A$2:$E$180,5,FALSE())=0,"",VLOOKUP($C7129,薬効分類マスタ!$A$2:$E$180,5,FALSE())),"")</f>
        <v>解熱鎮痛薬</v>
      </c>
      <c r="L7129" s="17"/>
      <c r="M7129" s="16" t="n">
        <f aca="false">IF($K7129="","",IF($L7129&lt;&gt;"",$L7129,VLOOKUP($C7129,薬効分類マスタ!$A$2:$F$180,6,FALSE())))</f>
        <v>3</v>
      </c>
      <c r="N7129" s="0" t="str">
        <f aca="false">ASC(G7129)</f>
        <v>ｼﾞｸﾄﾙﾃｰﾌﾟ75mg</v>
      </c>
      <c r="O7129" s="0" t="str">
        <f aca="false">ASC(E7129)</f>
        <v>ｼﾞｸﾛﾌｪﾅｸﾅﾄﾘｳﾑ</v>
      </c>
      <c r="P7129" s="16" t="n">
        <f aca="false">N(P7128)+IF($C7129=検索!$B$49,1,0)</f>
        <v>0</v>
      </c>
    </row>
    <row r="7130" customFormat="false" ht="15" hidden="false" customHeight="false" outlineLevel="0" collapsed="false">
      <c r="A7130" s="16" t="s">
        <v>16254</v>
      </c>
      <c r="B7130" s="0" t="s">
        <v>16392</v>
      </c>
      <c r="C7130" s="0" t="n">
        <v>114</v>
      </c>
      <c r="D7130" s="0" t="str">
        <f aca="false">IFERROR(VLOOKUP($C7130,薬効分類マスタ!$A$2:$B$180,2,FALSE()),"未登録")</f>
        <v>解熱鎮痛消炎剤</v>
      </c>
      <c r="E7130" s="16" t="s">
        <v>16393</v>
      </c>
      <c r="F7130" s="16" t="s">
        <v>16315</v>
      </c>
      <c r="G7130" s="16" t="s">
        <v>16394</v>
      </c>
      <c r="I7130" s="0" t="n">
        <v>21.6</v>
      </c>
      <c r="J7130" s="16" t="s">
        <v>239</v>
      </c>
      <c r="K7130" s="0" t="str">
        <f aca="false">IFERROR(IF(VLOOKUP($C7130,薬効分類マスタ!$A$2:$E$180,5,FALSE())=0,"",VLOOKUP($C7130,薬効分類マスタ!$A$2:$E$180,5,FALSE())),"")</f>
        <v>解熱鎮痛薬</v>
      </c>
      <c r="L7130" s="17"/>
      <c r="M7130" s="16" t="n">
        <f aca="false">IF($K7130="","",IF($L7130&lt;&gt;"",$L7130,VLOOKUP($C7130,薬効分類マスタ!$A$2:$F$180,6,FALSE())))</f>
        <v>3</v>
      </c>
      <c r="N7130" s="0" t="str">
        <f aca="false">ASC(G7130)</f>
        <v>ｹﾄﾌﾟﾛﾌｪﾝ50mg坐剤</v>
      </c>
      <c r="O7130" s="0" t="str">
        <f aca="false">ASC(E7130)</f>
        <v>ｹﾄﾌﾟﾛﾌｪﾝ</v>
      </c>
      <c r="P7130" s="16" t="n">
        <f aca="false">N(P7129)+IF($C7130=検索!$B$49,1,0)</f>
        <v>0</v>
      </c>
    </row>
    <row r="7131" customFormat="false" ht="15" hidden="false" customHeight="false" outlineLevel="0" collapsed="false">
      <c r="A7131" s="16" t="s">
        <v>16254</v>
      </c>
      <c r="B7131" s="0" t="s">
        <v>16395</v>
      </c>
      <c r="C7131" s="0" t="n">
        <v>114</v>
      </c>
      <c r="D7131" s="0" t="str">
        <f aca="false">IFERROR(VLOOKUP($C7131,薬効分類マスタ!$A$2:$B$180,2,FALSE()),"未登録")</f>
        <v>解熱鎮痛消炎剤</v>
      </c>
      <c r="E7131" s="16" t="s">
        <v>16393</v>
      </c>
      <c r="F7131" s="16" t="s">
        <v>16396</v>
      </c>
      <c r="G7131" s="16" t="s">
        <v>16397</v>
      </c>
      <c r="H7131" s="16" t="s">
        <v>1064</v>
      </c>
      <c r="I7131" s="0" t="n">
        <v>21.8</v>
      </c>
      <c r="J7131" s="16" t="s">
        <v>239</v>
      </c>
      <c r="K7131" s="0" t="str">
        <f aca="false">IFERROR(IF(VLOOKUP($C7131,薬効分類マスタ!$A$2:$E$180,5,FALSE())=0,"",VLOOKUP($C7131,薬効分類マスタ!$A$2:$E$180,5,FALSE())),"")</f>
        <v>解熱鎮痛薬</v>
      </c>
      <c r="L7131" s="17"/>
      <c r="M7131" s="16" t="n">
        <f aca="false">IF($K7131="","",IF($L7131&lt;&gt;"",$L7131,VLOOKUP($C7131,薬効分類マスタ!$A$2:$F$180,6,FALSE())))</f>
        <v>3</v>
      </c>
      <c r="N7131" s="0" t="str">
        <f aca="false">ASC(G7131)</f>
        <v>ｹﾄﾌﾟﾛﾌｪﾝ坐剤75mg｢JG｣</v>
      </c>
      <c r="O7131" s="0" t="str">
        <f aca="false">ASC(E7131)</f>
        <v>ｹﾄﾌﾟﾛﾌｪﾝ</v>
      </c>
      <c r="P7131" s="16" t="n">
        <f aca="false">N(P7130)+IF($C7131=検索!$B$49,1,0)</f>
        <v>0</v>
      </c>
    </row>
    <row r="7132" customFormat="false" ht="15" hidden="false" customHeight="false" outlineLevel="0" collapsed="false">
      <c r="A7132" s="16" t="s">
        <v>16254</v>
      </c>
      <c r="B7132" s="0" t="s">
        <v>16398</v>
      </c>
      <c r="C7132" s="0" t="n">
        <v>114</v>
      </c>
      <c r="D7132" s="0" t="str">
        <f aca="false">IFERROR(VLOOKUP($C7132,薬効分類マスタ!$A$2:$B$180,2,FALSE()),"未登録")</f>
        <v>解熱鎮痛消炎剤</v>
      </c>
      <c r="E7132" s="16" t="s">
        <v>16393</v>
      </c>
      <c r="F7132" s="16" t="s">
        <v>16396</v>
      </c>
      <c r="G7132" s="16" t="s">
        <v>16399</v>
      </c>
      <c r="H7132" s="16" t="s">
        <v>606</v>
      </c>
      <c r="I7132" s="0" t="n">
        <v>21.8</v>
      </c>
      <c r="J7132" s="16" t="s">
        <v>239</v>
      </c>
      <c r="K7132" s="0" t="str">
        <f aca="false">IFERROR(IF(VLOOKUP($C7132,薬効分類マスタ!$A$2:$E$180,5,FALSE())=0,"",VLOOKUP($C7132,薬効分類マスタ!$A$2:$E$180,5,FALSE())),"")</f>
        <v>解熱鎮痛薬</v>
      </c>
      <c r="L7132" s="17"/>
      <c r="M7132" s="16" t="n">
        <f aca="false">IF($K7132="","",IF($L7132&lt;&gt;"",$L7132,VLOOKUP($C7132,薬効分類マスタ!$A$2:$F$180,6,FALSE())))</f>
        <v>3</v>
      </c>
      <c r="N7132" s="0" t="str">
        <f aca="false">ASC(G7132)</f>
        <v>ｹﾄﾌﾟﾛﾌｪﾝ坐剤75mg｢日新｣</v>
      </c>
      <c r="O7132" s="0" t="str">
        <f aca="false">ASC(E7132)</f>
        <v>ｹﾄﾌﾟﾛﾌｪﾝ</v>
      </c>
      <c r="P7132" s="16" t="n">
        <f aca="false">N(P7131)+IF($C7132=検索!$B$49,1,0)</f>
        <v>0</v>
      </c>
    </row>
    <row r="7133" customFormat="false" ht="15" hidden="false" customHeight="false" outlineLevel="0" collapsed="false">
      <c r="A7133" s="16" t="s">
        <v>16254</v>
      </c>
      <c r="B7133" s="0" t="s">
        <v>16400</v>
      </c>
      <c r="C7133" s="0" t="n">
        <v>114</v>
      </c>
      <c r="D7133" s="0" t="str">
        <f aca="false">IFERROR(VLOOKUP($C7133,薬効分類マスタ!$A$2:$B$180,2,FALSE()),"未登録")</f>
        <v>解熱鎮痛消炎剤</v>
      </c>
      <c r="E7133" s="16" t="s">
        <v>16401</v>
      </c>
      <c r="F7133" s="16" t="s">
        <v>16402</v>
      </c>
      <c r="G7133" s="16" t="s">
        <v>16403</v>
      </c>
      <c r="H7133" s="16" t="s">
        <v>2382</v>
      </c>
      <c r="I7133" s="0" t="n">
        <v>100.2</v>
      </c>
      <c r="J7133" s="16" t="s">
        <v>232</v>
      </c>
      <c r="K7133" s="0" t="str">
        <f aca="false">IFERROR(IF(VLOOKUP($C7133,薬効分類マスタ!$A$2:$E$180,5,FALSE())=0,"",VLOOKUP($C7133,薬効分類マスタ!$A$2:$E$180,5,FALSE())),"")</f>
        <v>解熱鎮痛薬</v>
      </c>
      <c r="L7133" s="17"/>
      <c r="M7133" s="16" t="n">
        <f aca="false">IF($K7133="","",IF($L7133&lt;&gt;"",$L7133,VLOOKUP($C7133,薬効分類マスタ!$A$2:$F$180,6,FALSE())))</f>
        <v>3</v>
      </c>
      <c r="N7133" s="0" t="str">
        <f aca="false">ASC(G7133)</f>
        <v>ﾚﾍﾟﾀﾝ坐剤0.2mg</v>
      </c>
      <c r="O7133" s="0" t="str">
        <f aca="false">ASC(E7133)</f>
        <v>ﾌﾞﾌﾟﾚﾉﾙﾌｨﾝ塩酸塩</v>
      </c>
      <c r="P7133" s="16" t="n">
        <f aca="false">N(P7132)+IF($C7133=検索!$B$49,1,0)</f>
        <v>0</v>
      </c>
    </row>
    <row r="7134" customFormat="false" ht="15" hidden="false" customHeight="false" outlineLevel="0" collapsed="false">
      <c r="A7134" s="16" t="s">
        <v>16254</v>
      </c>
      <c r="B7134" s="0" t="s">
        <v>16404</v>
      </c>
      <c r="C7134" s="0" t="n">
        <v>114</v>
      </c>
      <c r="D7134" s="0" t="str">
        <f aca="false">IFERROR(VLOOKUP($C7134,薬効分類マスタ!$A$2:$B$180,2,FALSE()),"未登録")</f>
        <v>解熱鎮痛消炎剤</v>
      </c>
      <c r="E7134" s="16" t="s">
        <v>16401</v>
      </c>
      <c r="F7134" s="16" t="s">
        <v>16405</v>
      </c>
      <c r="G7134" s="16" t="s">
        <v>16406</v>
      </c>
      <c r="H7134" s="16" t="s">
        <v>2382</v>
      </c>
      <c r="I7134" s="0" t="n">
        <v>130.1</v>
      </c>
      <c r="J7134" s="16" t="s">
        <v>232</v>
      </c>
      <c r="K7134" s="0" t="str">
        <f aca="false">IFERROR(IF(VLOOKUP($C7134,薬効分類マスタ!$A$2:$E$180,5,FALSE())=0,"",VLOOKUP($C7134,薬効分類マスタ!$A$2:$E$180,5,FALSE())),"")</f>
        <v>解熱鎮痛薬</v>
      </c>
      <c r="L7134" s="17"/>
      <c r="M7134" s="16" t="n">
        <f aca="false">IF($K7134="","",IF($L7134&lt;&gt;"",$L7134,VLOOKUP($C7134,薬効分類マスタ!$A$2:$F$180,6,FALSE())))</f>
        <v>3</v>
      </c>
      <c r="N7134" s="0" t="str">
        <f aca="false">ASC(G7134)</f>
        <v>ﾚﾍﾟﾀﾝ坐剤0.4mg</v>
      </c>
      <c r="O7134" s="0" t="str">
        <f aca="false">ASC(E7134)</f>
        <v>ﾌﾞﾌﾟﾚﾉﾙﾌｨﾝ塩酸塩</v>
      </c>
      <c r="P7134" s="16" t="n">
        <f aca="false">N(P7133)+IF($C7134=検索!$B$49,1,0)</f>
        <v>0</v>
      </c>
    </row>
    <row r="7135" customFormat="false" ht="15" hidden="false" customHeight="false" outlineLevel="0" collapsed="false">
      <c r="A7135" s="16" t="s">
        <v>16254</v>
      </c>
      <c r="B7135" s="0" t="s">
        <v>16407</v>
      </c>
      <c r="C7135" s="0" t="n">
        <v>114</v>
      </c>
      <c r="D7135" s="0" t="str">
        <f aca="false">IFERROR(VLOOKUP($C7135,薬効分類マスタ!$A$2:$B$180,2,FALSE()),"未登録")</f>
        <v>解熱鎮痛消炎剤</v>
      </c>
      <c r="E7135" s="16" t="s">
        <v>16408</v>
      </c>
      <c r="F7135" s="16" t="s">
        <v>16409</v>
      </c>
      <c r="G7135" s="16" t="s">
        <v>16410</v>
      </c>
      <c r="H7135" s="16" t="s">
        <v>11304</v>
      </c>
      <c r="I7135" s="0" t="n">
        <v>1485.9</v>
      </c>
      <c r="J7135" s="16" t="s">
        <v>232</v>
      </c>
      <c r="K7135" s="0" t="str">
        <f aca="false">IFERROR(IF(VLOOKUP($C7135,薬効分類マスタ!$A$2:$E$180,5,FALSE())=0,"",VLOOKUP($C7135,薬効分類マスタ!$A$2:$E$180,5,FALSE())),"")</f>
        <v>解熱鎮痛薬</v>
      </c>
      <c r="L7135" s="17"/>
      <c r="M7135" s="16" t="n">
        <f aca="false">IF($K7135="","",IF($L7135&lt;&gt;"",$L7135,VLOOKUP($C7135,薬効分類マスタ!$A$2:$F$180,6,FALSE())))</f>
        <v>3</v>
      </c>
      <c r="N7135" s="0" t="str">
        <f aca="false">ASC(G7135)</f>
        <v>ﾉﾙｽﾊﾟﾝﾃｰﾌﾟ5mg</v>
      </c>
      <c r="O7135" s="0" t="str">
        <f aca="false">ASC(E7135)</f>
        <v>ﾌﾞﾌﾟﾚﾉﾙﾌｨﾝ</v>
      </c>
      <c r="P7135" s="16" t="n">
        <f aca="false">N(P7134)+IF($C7135=検索!$B$49,1,0)</f>
        <v>0</v>
      </c>
    </row>
    <row r="7136" customFormat="false" ht="15" hidden="false" customHeight="false" outlineLevel="0" collapsed="false">
      <c r="A7136" s="16" t="s">
        <v>16254</v>
      </c>
      <c r="B7136" s="0" t="s">
        <v>16411</v>
      </c>
      <c r="C7136" s="0" t="n">
        <v>114</v>
      </c>
      <c r="D7136" s="0" t="str">
        <f aca="false">IFERROR(VLOOKUP($C7136,薬効分類マスタ!$A$2:$B$180,2,FALSE()),"未登録")</f>
        <v>解熱鎮痛消炎剤</v>
      </c>
      <c r="E7136" s="16" t="s">
        <v>16408</v>
      </c>
      <c r="F7136" s="16" t="s">
        <v>16412</v>
      </c>
      <c r="G7136" s="16" t="s">
        <v>16413</v>
      </c>
      <c r="H7136" s="16" t="s">
        <v>11304</v>
      </c>
      <c r="I7136" s="0" t="n">
        <v>2276.1</v>
      </c>
      <c r="J7136" s="16" t="s">
        <v>232</v>
      </c>
      <c r="K7136" s="0" t="str">
        <f aca="false">IFERROR(IF(VLOOKUP($C7136,薬効分類マスタ!$A$2:$E$180,5,FALSE())=0,"",VLOOKUP($C7136,薬効分類マスタ!$A$2:$E$180,5,FALSE())),"")</f>
        <v>解熱鎮痛薬</v>
      </c>
      <c r="L7136" s="17"/>
      <c r="M7136" s="16" t="n">
        <f aca="false">IF($K7136="","",IF($L7136&lt;&gt;"",$L7136,VLOOKUP($C7136,薬効分類マスタ!$A$2:$F$180,6,FALSE())))</f>
        <v>3</v>
      </c>
      <c r="N7136" s="0" t="str">
        <f aca="false">ASC(G7136)</f>
        <v>ﾉﾙｽﾊﾟﾝﾃｰﾌﾟ10mg</v>
      </c>
      <c r="O7136" s="0" t="str">
        <f aca="false">ASC(E7136)</f>
        <v>ﾌﾞﾌﾟﾚﾉﾙﾌｨﾝ</v>
      </c>
      <c r="P7136" s="16" t="n">
        <f aca="false">N(P7135)+IF($C7136=検索!$B$49,1,0)</f>
        <v>0</v>
      </c>
    </row>
    <row r="7137" customFormat="false" ht="15" hidden="false" customHeight="false" outlineLevel="0" collapsed="false">
      <c r="A7137" s="16" t="s">
        <v>16254</v>
      </c>
      <c r="B7137" s="0" t="s">
        <v>16414</v>
      </c>
      <c r="C7137" s="0" t="n">
        <v>114</v>
      </c>
      <c r="D7137" s="0" t="str">
        <f aca="false">IFERROR(VLOOKUP($C7137,薬効分類マスタ!$A$2:$B$180,2,FALSE()),"未登録")</f>
        <v>解熱鎮痛消炎剤</v>
      </c>
      <c r="E7137" s="16" t="s">
        <v>16408</v>
      </c>
      <c r="F7137" s="16" t="s">
        <v>16415</v>
      </c>
      <c r="G7137" s="16" t="s">
        <v>16416</v>
      </c>
      <c r="H7137" s="16" t="s">
        <v>11304</v>
      </c>
      <c r="I7137" s="0" t="n">
        <v>3498.1</v>
      </c>
      <c r="J7137" s="16" t="s">
        <v>232</v>
      </c>
      <c r="K7137" s="0" t="str">
        <f aca="false">IFERROR(IF(VLOOKUP($C7137,薬効分類マスタ!$A$2:$E$180,5,FALSE())=0,"",VLOOKUP($C7137,薬効分類マスタ!$A$2:$E$180,5,FALSE())),"")</f>
        <v>解熱鎮痛薬</v>
      </c>
      <c r="L7137" s="17"/>
      <c r="M7137" s="16" t="n">
        <f aca="false">IF($K7137="","",IF($L7137&lt;&gt;"",$L7137,VLOOKUP($C7137,薬効分類マスタ!$A$2:$F$180,6,FALSE())))</f>
        <v>3</v>
      </c>
      <c r="N7137" s="0" t="str">
        <f aca="false">ASC(G7137)</f>
        <v>ﾉﾙｽﾊﾟﾝﾃｰﾌﾟ20mg</v>
      </c>
      <c r="O7137" s="0" t="str">
        <f aca="false">ASC(E7137)</f>
        <v>ﾌﾞﾌﾟﾚﾉﾙﾌｨﾝ</v>
      </c>
      <c r="P7137" s="16" t="n">
        <f aca="false">N(P7136)+IF($C7137=検索!$B$49,1,0)</f>
        <v>0</v>
      </c>
    </row>
    <row r="7138" customFormat="false" ht="15" hidden="false" customHeight="false" outlineLevel="0" collapsed="false">
      <c r="A7138" s="16" t="s">
        <v>16254</v>
      </c>
      <c r="B7138" s="0" t="s">
        <v>16417</v>
      </c>
      <c r="C7138" s="0" t="n">
        <v>116</v>
      </c>
      <c r="D7138" s="0" t="str">
        <f aca="false">IFERROR(VLOOKUP($C7138,薬効分類マスタ!$A$2:$B$180,2,FALSE()),"未登録")</f>
        <v>抗パーキンソン剤</v>
      </c>
      <c r="E7138" s="16" t="s">
        <v>16418</v>
      </c>
      <c r="F7138" s="16" t="s">
        <v>16419</v>
      </c>
      <c r="G7138" s="16" t="s">
        <v>16420</v>
      </c>
      <c r="H7138" s="16" t="s">
        <v>2382</v>
      </c>
      <c r="I7138" s="0" t="n">
        <v>172.6</v>
      </c>
      <c r="J7138" s="16" t="s">
        <v>232</v>
      </c>
      <c r="K7138" s="0" t="str">
        <f aca="false">IFERROR(IF(VLOOKUP($C7138,薬効分類マスタ!$A$2:$E$180,5,FALSE())=0,"",VLOOKUP($C7138,薬効分類マスタ!$A$2:$E$180,5,FALSE())),"")</f>
        <v/>
      </c>
      <c r="L7138" s="17"/>
      <c r="M7138" s="0" t="str">
        <f aca="false">IF($K7138="","",IF($L7138&lt;&gt;"",$L7138,VLOOKUP($C7138,薬効分類マスタ!$A$2:$F$180,6,FALSE())))</f>
        <v/>
      </c>
      <c r="N7138" s="0" t="str">
        <f aca="false">ASC(G7138)</f>
        <v>ﾆｭｰﾌﾟﾛﾊﾟｯﾁ2.25mg</v>
      </c>
      <c r="O7138" s="0" t="str">
        <f aca="false">ASC(E7138)</f>
        <v>ﾛﾁｺﾞﾁﾝ</v>
      </c>
      <c r="P7138" s="16" t="n">
        <f aca="false">N(P7137)+IF($C7138=検索!$B$49,1,0)</f>
        <v>0</v>
      </c>
    </row>
    <row r="7139" customFormat="false" ht="15" hidden="false" customHeight="false" outlineLevel="0" collapsed="false">
      <c r="A7139" s="16" t="s">
        <v>16254</v>
      </c>
      <c r="B7139" s="0" t="s">
        <v>16421</v>
      </c>
      <c r="C7139" s="0" t="n">
        <v>116</v>
      </c>
      <c r="D7139" s="0" t="str">
        <f aca="false">IFERROR(VLOOKUP($C7139,薬効分類マスタ!$A$2:$B$180,2,FALSE()),"未登録")</f>
        <v>抗パーキンソン剤</v>
      </c>
      <c r="E7139" s="16" t="s">
        <v>16418</v>
      </c>
      <c r="F7139" s="16" t="s">
        <v>16422</v>
      </c>
      <c r="G7139" s="16" t="s">
        <v>16423</v>
      </c>
      <c r="H7139" s="16" t="s">
        <v>2382</v>
      </c>
      <c r="I7139" s="0" t="n">
        <v>267.6</v>
      </c>
      <c r="J7139" s="16" t="s">
        <v>232</v>
      </c>
      <c r="K7139" s="0" t="str">
        <f aca="false">IFERROR(IF(VLOOKUP($C7139,薬効分類マスタ!$A$2:$E$180,5,FALSE())=0,"",VLOOKUP($C7139,薬効分類マスタ!$A$2:$E$180,5,FALSE())),"")</f>
        <v/>
      </c>
      <c r="L7139" s="17"/>
      <c r="M7139" s="0" t="str">
        <f aca="false">IF($K7139="","",IF($L7139&lt;&gt;"",$L7139,VLOOKUP($C7139,薬効分類マスタ!$A$2:$F$180,6,FALSE())))</f>
        <v/>
      </c>
      <c r="N7139" s="0" t="str">
        <f aca="false">ASC(G7139)</f>
        <v>ﾆｭｰﾌﾟﾛﾊﾟｯﾁ4.5mg</v>
      </c>
      <c r="O7139" s="0" t="str">
        <f aca="false">ASC(E7139)</f>
        <v>ﾛﾁｺﾞﾁﾝ</v>
      </c>
      <c r="P7139" s="16" t="n">
        <f aca="false">N(P7138)+IF($C7139=検索!$B$49,1,0)</f>
        <v>0</v>
      </c>
    </row>
    <row r="7140" customFormat="false" ht="15" hidden="false" customHeight="false" outlineLevel="0" collapsed="false">
      <c r="A7140" s="16" t="s">
        <v>16254</v>
      </c>
      <c r="B7140" s="0" t="s">
        <v>16424</v>
      </c>
      <c r="C7140" s="0" t="n">
        <v>116</v>
      </c>
      <c r="D7140" s="0" t="str">
        <f aca="false">IFERROR(VLOOKUP($C7140,薬効分類マスタ!$A$2:$B$180,2,FALSE()),"未登録")</f>
        <v>抗パーキンソン剤</v>
      </c>
      <c r="E7140" s="16" t="s">
        <v>16418</v>
      </c>
      <c r="F7140" s="16" t="s">
        <v>16425</v>
      </c>
      <c r="G7140" s="16" t="s">
        <v>16426</v>
      </c>
      <c r="H7140" s="16" t="s">
        <v>2382</v>
      </c>
      <c r="I7140" s="0" t="n">
        <v>410.5</v>
      </c>
      <c r="J7140" s="16" t="s">
        <v>232</v>
      </c>
      <c r="K7140" s="0" t="str">
        <f aca="false">IFERROR(IF(VLOOKUP($C7140,薬効分類マスタ!$A$2:$E$180,5,FALSE())=0,"",VLOOKUP($C7140,薬効分類マスタ!$A$2:$E$180,5,FALSE())),"")</f>
        <v/>
      </c>
      <c r="L7140" s="17"/>
      <c r="M7140" s="0" t="str">
        <f aca="false">IF($K7140="","",IF($L7140&lt;&gt;"",$L7140,VLOOKUP($C7140,薬効分類マスタ!$A$2:$F$180,6,FALSE())))</f>
        <v/>
      </c>
      <c r="N7140" s="0" t="str">
        <f aca="false">ASC(G7140)</f>
        <v>ﾆｭｰﾌﾟﾛﾊﾟｯﾁ9mg</v>
      </c>
      <c r="O7140" s="0" t="str">
        <f aca="false">ASC(E7140)</f>
        <v>ﾛﾁｺﾞﾁﾝ</v>
      </c>
      <c r="P7140" s="16" t="n">
        <f aca="false">N(P7139)+IF($C7140=検索!$B$49,1,0)</f>
        <v>0</v>
      </c>
    </row>
    <row r="7141" customFormat="false" ht="15" hidden="false" customHeight="false" outlineLevel="0" collapsed="false">
      <c r="A7141" s="16" t="s">
        <v>16254</v>
      </c>
      <c r="B7141" s="0" t="s">
        <v>16427</v>
      </c>
      <c r="C7141" s="0" t="n">
        <v>116</v>
      </c>
      <c r="D7141" s="0" t="str">
        <f aca="false">IFERROR(VLOOKUP($C7141,薬効分類マスタ!$A$2:$B$180,2,FALSE()),"未登録")</f>
        <v>抗パーキンソン剤</v>
      </c>
      <c r="E7141" s="16" t="s">
        <v>16418</v>
      </c>
      <c r="F7141" s="16" t="s">
        <v>16428</v>
      </c>
      <c r="G7141" s="16" t="s">
        <v>16429</v>
      </c>
      <c r="H7141" s="16" t="s">
        <v>2382</v>
      </c>
      <c r="I7141" s="0" t="n">
        <v>527.3</v>
      </c>
      <c r="J7141" s="16" t="s">
        <v>232</v>
      </c>
      <c r="K7141" s="0" t="str">
        <f aca="false">IFERROR(IF(VLOOKUP($C7141,薬効分類マスタ!$A$2:$E$180,5,FALSE())=0,"",VLOOKUP($C7141,薬効分類マスタ!$A$2:$E$180,5,FALSE())),"")</f>
        <v/>
      </c>
      <c r="L7141" s="17"/>
      <c r="M7141" s="0" t="str">
        <f aca="false">IF($K7141="","",IF($L7141&lt;&gt;"",$L7141,VLOOKUP($C7141,薬効分類マスタ!$A$2:$F$180,6,FALSE())))</f>
        <v/>
      </c>
      <c r="N7141" s="0" t="str">
        <f aca="false">ASC(G7141)</f>
        <v>ﾆｭｰﾌﾟﾛﾊﾟｯﾁ13.5mg</v>
      </c>
      <c r="O7141" s="0" t="str">
        <f aca="false">ASC(E7141)</f>
        <v>ﾛﾁｺﾞﾁﾝ</v>
      </c>
      <c r="P7141" s="16" t="n">
        <f aca="false">N(P7140)+IF($C7141=検索!$B$49,1,0)</f>
        <v>0</v>
      </c>
    </row>
    <row r="7142" customFormat="false" ht="15" hidden="false" customHeight="false" outlineLevel="0" collapsed="false">
      <c r="A7142" s="16" t="s">
        <v>16254</v>
      </c>
      <c r="B7142" s="0" t="s">
        <v>16430</v>
      </c>
      <c r="C7142" s="0" t="n">
        <v>116</v>
      </c>
      <c r="D7142" s="0" t="str">
        <f aca="false">IFERROR(VLOOKUP($C7142,薬効分類マスタ!$A$2:$B$180,2,FALSE()),"未登録")</f>
        <v>抗パーキンソン剤</v>
      </c>
      <c r="E7142" s="16" t="s">
        <v>16418</v>
      </c>
      <c r="F7142" s="16" t="s">
        <v>16431</v>
      </c>
      <c r="G7142" s="16" t="s">
        <v>16432</v>
      </c>
      <c r="H7142" s="16" t="s">
        <v>2382</v>
      </c>
      <c r="I7142" s="0" t="n">
        <v>611.5</v>
      </c>
      <c r="J7142" s="16" t="s">
        <v>232</v>
      </c>
      <c r="K7142" s="0" t="str">
        <f aca="false">IFERROR(IF(VLOOKUP($C7142,薬効分類マスタ!$A$2:$E$180,5,FALSE())=0,"",VLOOKUP($C7142,薬効分類マスタ!$A$2:$E$180,5,FALSE())),"")</f>
        <v/>
      </c>
      <c r="L7142" s="17"/>
      <c r="M7142" s="0" t="str">
        <f aca="false">IF($K7142="","",IF($L7142&lt;&gt;"",$L7142,VLOOKUP($C7142,薬効分類マスタ!$A$2:$F$180,6,FALSE())))</f>
        <v/>
      </c>
      <c r="N7142" s="0" t="str">
        <f aca="false">ASC(G7142)</f>
        <v>ﾆｭｰﾌﾟﾛﾊﾟｯﾁ18mg</v>
      </c>
      <c r="O7142" s="0" t="str">
        <f aca="false">ASC(E7142)</f>
        <v>ﾛﾁｺﾞﾁﾝ</v>
      </c>
      <c r="P7142" s="16" t="n">
        <f aca="false">N(P7141)+IF($C7142=検索!$B$49,1,0)</f>
        <v>0</v>
      </c>
    </row>
    <row r="7143" customFormat="false" ht="15" hidden="false" customHeight="false" outlineLevel="0" collapsed="false">
      <c r="A7143" s="16" t="s">
        <v>16254</v>
      </c>
      <c r="B7143" s="0" t="s">
        <v>16433</v>
      </c>
      <c r="C7143" s="0" t="n">
        <v>116</v>
      </c>
      <c r="D7143" s="0" t="str">
        <f aca="false">IFERROR(VLOOKUP($C7143,薬効分類マスタ!$A$2:$B$180,2,FALSE()),"未登録")</f>
        <v>抗パーキンソン剤</v>
      </c>
      <c r="E7143" s="16" t="s">
        <v>1516</v>
      </c>
      <c r="F7143" s="16" t="s">
        <v>16434</v>
      </c>
      <c r="G7143" s="16" t="s">
        <v>16435</v>
      </c>
      <c r="H7143" s="16" t="s">
        <v>443</v>
      </c>
      <c r="I7143" s="0" t="n">
        <v>258.6</v>
      </c>
      <c r="J7143" s="16" t="s">
        <v>232</v>
      </c>
      <c r="K7143" s="0" t="str">
        <f aca="false">IFERROR(IF(VLOOKUP($C7143,薬効分類マスタ!$A$2:$E$180,5,FALSE())=0,"",VLOOKUP($C7143,薬効分類マスタ!$A$2:$E$180,5,FALSE())),"")</f>
        <v/>
      </c>
      <c r="L7143" s="17"/>
      <c r="M7143" s="0" t="str">
        <f aca="false">IF($K7143="","",IF($L7143&lt;&gt;"",$L7143,VLOOKUP($C7143,薬効分類マスタ!$A$2:$F$180,6,FALSE())))</f>
        <v/>
      </c>
      <c r="N7143" s="0" t="str">
        <f aca="false">ASC(G7143)</f>
        <v>ﾊﾙﾛﾋﾟﾃｰﾌﾟ8mg</v>
      </c>
      <c r="O7143" s="0" t="str">
        <f aca="false">ASC(E7143)</f>
        <v>ﾛﾋﾟﾆﾛｰﾙ塩酸塩</v>
      </c>
      <c r="P7143" s="16" t="n">
        <f aca="false">N(P7142)+IF($C7143=検索!$B$49,1,0)</f>
        <v>0</v>
      </c>
    </row>
    <row r="7144" customFormat="false" ht="15" hidden="false" customHeight="false" outlineLevel="0" collapsed="false">
      <c r="A7144" s="16" t="s">
        <v>16254</v>
      </c>
      <c r="B7144" s="0" t="s">
        <v>16436</v>
      </c>
      <c r="C7144" s="0" t="n">
        <v>116</v>
      </c>
      <c r="D7144" s="0" t="str">
        <f aca="false">IFERROR(VLOOKUP($C7144,薬効分類マスタ!$A$2:$B$180,2,FALSE()),"未登録")</f>
        <v>抗パーキンソン剤</v>
      </c>
      <c r="E7144" s="16" t="s">
        <v>1516</v>
      </c>
      <c r="F7144" s="16" t="s">
        <v>16437</v>
      </c>
      <c r="G7144" s="16" t="s">
        <v>16438</v>
      </c>
      <c r="H7144" s="16" t="s">
        <v>443</v>
      </c>
      <c r="I7144" s="0" t="n">
        <v>399.9</v>
      </c>
      <c r="J7144" s="16" t="s">
        <v>232</v>
      </c>
      <c r="K7144" s="0" t="str">
        <f aca="false">IFERROR(IF(VLOOKUP($C7144,薬効分類マスタ!$A$2:$E$180,5,FALSE())=0,"",VLOOKUP($C7144,薬効分類マスタ!$A$2:$E$180,5,FALSE())),"")</f>
        <v/>
      </c>
      <c r="L7144" s="17"/>
      <c r="M7144" s="0" t="str">
        <f aca="false">IF($K7144="","",IF($L7144&lt;&gt;"",$L7144,VLOOKUP($C7144,薬効分類マスタ!$A$2:$F$180,6,FALSE())))</f>
        <v/>
      </c>
      <c r="N7144" s="0" t="str">
        <f aca="false">ASC(G7144)</f>
        <v>ﾊﾙﾛﾋﾟﾃｰﾌﾟ16mg</v>
      </c>
      <c r="O7144" s="0" t="str">
        <f aca="false">ASC(E7144)</f>
        <v>ﾛﾋﾟﾆﾛｰﾙ塩酸塩</v>
      </c>
      <c r="P7144" s="16" t="n">
        <f aca="false">N(P7143)+IF($C7144=検索!$B$49,1,0)</f>
        <v>0</v>
      </c>
    </row>
    <row r="7145" customFormat="false" ht="15" hidden="false" customHeight="false" outlineLevel="0" collapsed="false">
      <c r="A7145" s="16" t="s">
        <v>16254</v>
      </c>
      <c r="B7145" s="0" t="s">
        <v>16439</v>
      </c>
      <c r="C7145" s="0" t="n">
        <v>116</v>
      </c>
      <c r="D7145" s="0" t="str">
        <f aca="false">IFERROR(VLOOKUP($C7145,薬効分類マスタ!$A$2:$B$180,2,FALSE()),"未登録")</f>
        <v>抗パーキンソン剤</v>
      </c>
      <c r="E7145" s="16" t="s">
        <v>1516</v>
      </c>
      <c r="F7145" s="16" t="s">
        <v>16440</v>
      </c>
      <c r="G7145" s="16" t="s">
        <v>16441</v>
      </c>
      <c r="H7145" s="16" t="s">
        <v>443</v>
      </c>
      <c r="I7145" s="0" t="n">
        <v>502.8</v>
      </c>
      <c r="J7145" s="16" t="s">
        <v>232</v>
      </c>
      <c r="K7145" s="0" t="str">
        <f aca="false">IFERROR(IF(VLOOKUP($C7145,薬効分類マスタ!$A$2:$E$180,5,FALSE())=0,"",VLOOKUP($C7145,薬効分類マスタ!$A$2:$E$180,5,FALSE())),"")</f>
        <v/>
      </c>
      <c r="L7145" s="17"/>
      <c r="M7145" s="0" t="str">
        <f aca="false">IF($K7145="","",IF($L7145&lt;&gt;"",$L7145,VLOOKUP($C7145,薬効分類マスタ!$A$2:$F$180,6,FALSE())))</f>
        <v/>
      </c>
      <c r="N7145" s="0" t="str">
        <f aca="false">ASC(G7145)</f>
        <v>ﾊﾙﾛﾋﾟﾃｰﾌﾟ24mg</v>
      </c>
      <c r="O7145" s="0" t="str">
        <f aca="false">ASC(E7145)</f>
        <v>ﾛﾋﾟﾆﾛｰﾙ塩酸塩</v>
      </c>
      <c r="P7145" s="16" t="n">
        <f aca="false">N(P7144)+IF($C7145=検索!$B$49,1,0)</f>
        <v>0</v>
      </c>
    </row>
    <row r="7146" customFormat="false" ht="15" hidden="false" customHeight="false" outlineLevel="0" collapsed="false">
      <c r="A7146" s="16" t="s">
        <v>16254</v>
      </c>
      <c r="B7146" s="0" t="s">
        <v>16442</v>
      </c>
      <c r="C7146" s="0" t="n">
        <v>116</v>
      </c>
      <c r="D7146" s="0" t="str">
        <f aca="false">IFERROR(VLOOKUP($C7146,薬効分類マスタ!$A$2:$B$180,2,FALSE()),"未登録")</f>
        <v>抗パーキンソン剤</v>
      </c>
      <c r="E7146" s="16" t="s">
        <v>1516</v>
      </c>
      <c r="F7146" s="16" t="s">
        <v>16443</v>
      </c>
      <c r="G7146" s="16" t="s">
        <v>16444</v>
      </c>
      <c r="H7146" s="16" t="s">
        <v>443</v>
      </c>
      <c r="I7146" s="0" t="n">
        <v>624.7</v>
      </c>
      <c r="J7146" s="16" t="s">
        <v>232</v>
      </c>
      <c r="K7146" s="0" t="str">
        <f aca="false">IFERROR(IF(VLOOKUP($C7146,薬効分類マスタ!$A$2:$E$180,5,FALSE())=0,"",VLOOKUP($C7146,薬効分類マスタ!$A$2:$E$180,5,FALSE())),"")</f>
        <v/>
      </c>
      <c r="L7146" s="17"/>
      <c r="M7146" s="0" t="str">
        <f aca="false">IF($K7146="","",IF($L7146&lt;&gt;"",$L7146,VLOOKUP($C7146,薬効分類マスタ!$A$2:$F$180,6,FALSE())))</f>
        <v/>
      </c>
      <c r="N7146" s="0" t="str">
        <f aca="false">ASC(G7146)</f>
        <v>ﾊﾙﾛﾋﾟﾃｰﾌﾟ32mg</v>
      </c>
      <c r="O7146" s="0" t="str">
        <f aca="false">ASC(E7146)</f>
        <v>ﾛﾋﾟﾆﾛｰﾙ塩酸塩</v>
      </c>
      <c r="P7146" s="16" t="n">
        <f aca="false">N(P7145)+IF($C7146=検索!$B$49,1,0)</f>
        <v>0</v>
      </c>
    </row>
    <row r="7147" customFormat="false" ht="15" hidden="false" customHeight="false" outlineLevel="0" collapsed="false">
      <c r="A7147" s="16" t="s">
        <v>16254</v>
      </c>
      <c r="B7147" s="0" t="s">
        <v>16445</v>
      </c>
      <c r="C7147" s="0" t="n">
        <v>116</v>
      </c>
      <c r="D7147" s="0" t="str">
        <f aca="false">IFERROR(VLOOKUP($C7147,薬効分類マスタ!$A$2:$B$180,2,FALSE()),"未登録")</f>
        <v>抗パーキンソン剤</v>
      </c>
      <c r="E7147" s="16" t="s">
        <v>1516</v>
      </c>
      <c r="F7147" s="16" t="s">
        <v>16446</v>
      </c>
      <c r="G7147" s="16" t="s">
        <v>16447</v>
      </c>
      <c r="H7147" s="16" t="s">
        <v>443</v>
      </c>
      <c r="I7147" s="0" t="n">
        <v>685.3</v>
      </c>
      <c r="J7147" s="16" t="s">
        <v>232</v>
      </c>
      <c r="K7147" s="0" t="str">
        <f aca="false">IFERROR(IF(VLOOKUP($C7147,薬効分類マスタ!$A$2:$E$180,5,FALSE())=0,"",VLOOKUP($C7147,薬効分類マスタ!$A$2:$E$180,5,FALSE())),"")</f>
        <v/>
      </c>
      <c r="L7147" s="17"/>
      <c r="M7147" s="0" t="str">
        <f aca="false">IF($K7147="","",IF($L7147&lt;&gt;"",$L7147,VLOOKUP($C7147,薬効分類マスタ!$A$2:$F$180,6,FALSE())))</f>
        <v/>
      </c>
      <c r="N7147" s="0" t="str">
        <f aca="false">ASC(G7147)</f>
        <v>ﾊﾙﾛﾋﾟﾃｰﾌﾟ40mg</v>
      </c>
      <c r="O7147" s="0" t="str">
        <f aca="false">ASC(E7147)</f>
        <v>ﾛﾋﾟﾆﾛｰﾙ塩酸塩</v>
      </c>
      <c r="P7147" s="16" t="n">
        <f aca="false">N(P7146)+IF($C7147=検索!$B$49,1,0)</f>
        <v>0</v>
      </c>
    </row>
    <row r="7148" customFormat="false" ht="15" hidden="false" customHeight="false" outlineLevel="0" collapsed="false">
      <c r="A7148" s="16" t="s">
        <v>16254</v>
      </c>
      <c r="B7148" s="0" t="s">
        <v>16448</v>
      </c>
      <c r="C7148" s="0" t="n">
        <v>117</v>
      </c>
      <c r="D7148" s="0" t="str">
        <f aca="false">IFERROR(VLOOKUP($C7148,薬効分類マスタ!$A$2:$B$180,2,FALSE()),"未登録")</f>
        <v>精神神経用剤</v>
      </c>
      <c r="E7148" s="16" t="s">
        <v>2524</v>
      </c>
      <c r="F7148" s="16" t="s">
        <v>16415</v>
      </c>
      <c r="G7148" s="16" t="s">
        <v>16449</v>
      </c>
      <c r="H7148" s="16" t="s">
        <v>504</v>
      </c>
      <c r="I7148" s="0" t="n">
        <v>220.7</v>
      </c>
      <c r="J7148" s="16" t="s">
        <v>232</v>
      </c>
      <c r="K7148" s="0" t="str">
        <f aca="false">IFERROR(IF(VLOOKUP($C7148,薬効分類マスタ!$A$2:$E$180,5,FALSE())=0,"",VLOOKUP($C7148,薬効分類マスタ!$A$2:$E$180,5,FALSE())),"")</f>
        <v/>
      </c>
      <c r="L7148" s="17"/>
      <c r="M7148" s="0" t="str">
        <f aca="false">IF($K7148="","",IF($L7148&lt;&gt;"",$L7148,VLOOKUP($C7148,薬効分類マスタ!$A$2:$F$180,6,FALSE())))</f>
        <v/>
      </c>
      <c r="N7148" s="0" t="str">
        <f aca="false">ASC(G7148)</f>
        <v>ﾛﾅｾﾝﾃｰﾌﾟ20mg</v>
      </c>
      <c r="O7148" s="0" t="str">
        <f aca="false">ASC(E7148)</f>
        <v>ﾌﾞﾛﾅﾝｾﾘﾝ</v>
      </c>
      <c r="P7148" s="16" t="n">
        <f aca="false">N(P7147)+IF($C7148=検索!$B$49,1,0)</f>
        <v>0</v>
      </c>
    </row>
    <row r="7149" customFormat="false" ht="15" hidden="false" customHeight="false" outlineLevel="0" collapsed="false">
      <c r="A7149" s="16" t="s">
        <v>16254</v>
      </c>
      <c r="B7149" s="0" t="s">
        <v>16450</v>
      </c>
      <c r="C7149" s="0" t="n">
        <v>117</v>
      </c>
      <c r="D7149" s="0" t="str">
        <f aca="false">IFERROR(VLOOKUP($C7149,薬効分類マスタ!$A$2:$B$180,2,FALSE()),"未登録")</f>
        <v>精神神経用剤</v>
      </c>
      <c r="E7149" s="16" t="s">
        <v>2524</v>
      </c>
      <c r="F7149" s="16" t="s">
        <v>16451</v>
      </c>
      <c r="G7149" s="16" t="s">
        <v>16452</v>
      </c>
      <c r="H7149" s="16" t="s">
        <v>504</v>
      </c>
      <c r="I7149" s="0" t="n">
        <v>319.2</v>
      </c>
      <c r="J7149" s="16" t="s">
        <v>232</v>
      </c>
      <c r="K7149" s="0" t="str">
        <f aca="false">IFERROR(IF(VLOOKUP($C7149,薬効分類マスタ!$A$2:$E$180,5,FALSE())=0,"",VLOOKUP($C7149,薬効分類マスタ!$A$2:$E$180,5,FALSE())),"")</f>
        <v/>
      </c>
      <c r="L7149" s="17"/>
      <c r="M7149" s="0" t="str">
        <f aca="false">IF($K7149="","",IF($L7149&lt;&gt;"",$L7149,VLOOKUP($C7149,薬効分類マスタ!$A$2:$F$180,6,FALSE())))</f>
        <v/>
      </c>
      <c r="N7149" s="0" t="str">
        <f aca="false">ASC(G7149)</f>
        <v>ﾛﾅｾﾝﾃｰﾌﾟ30mg</v>
      </c>
      <c r="O7149" s="0" t="str">
        <f aca="false">ASC(E7149)</f>
        <v>ﾌﾞﾛﾅﾝｾﾘﾝ</v>
      </c>
      <c r="P7149" s="16" t="n">
        <f aca="false">N(P7148)+IF($C7149=検索!$B$49,1,0)</f>
        <v>0</v>
      </c>
    </row>
    <row r="7150" customFormat="false" ht="15" hidden="false" customHeight="false" outlineLevel="0" collapsed="false">
      <c r="A7150" s="16" t="s">
        <v>16254</v>
      </c>
      <c r="B7150" s="0" t="s">
        <v>16453</v>
      </c>
      <c r="C7150" s="0" t="n">
        <v>117</v>
      </c>
      <c r="D7150" s="0" t="str">
        <f aca="false">IFERROR(VLOOKUP($C7150,薬効分類マスタ!$A$2:$B$180,2,FALSE()),"未登録")</f>
        <v>精神神経用剤</v>
      </c>
      <c r="E7150" s="16" t="s">
        <v>2524</v>
      </c>
      <c r="F7150" s="16" t="s">
        <v>16446</v>
      </c>
      <c r="G7150" s="16" t="s">
        <v>16454</v>
      </c>
      <c r="H7150" s="16" t="s">
        <v>504</v>
      </c>
      <c r="I7150" s="0" t="n">
        <v>413.5</v>
      </c>
      <c r="J7150" s="16" t="s">
        <v>232</v>
      </c>
      <c r="K7150" s="0" t="str">
        <f aca="false">IFERROR(IF(VLOOKUP($C7150,薬効分類マスタ!$A$2:$E$180,5,FALSE())=0,"",VLOOKUP($C7150,薬効分類マスタ!$A$2:$E$180,5,FALSE())),"")</f>
        <v/>
      </c>
      <c r="L7150" s="17"/>
      <c r="M7150" s="0" t="str">
        <f aca="false">IF($K7150="","",IF($L7150&lt;&gt;"",$L7150,VLOOKUP($C7150,薬効分類マスタ!$A$2:$F$180,6,FALSE())))</f>
        <v/>
      </c>
      <c r="N7150" s="0" t="str">
        <f aca="false">ASC(G7150)</f>
        <v>ﾛﾅｾﾝﾃｰﾌﾟ40mg</v>
      </c>
      <c r="O7150" s="0" t="str">
        <f aca="false">ASC(E7150)</f>
        <v>ﾌﾞﾛﾅﾝｾﾘﾝ</v>
      </c>
      <c r="P7150" s="16" t="n">
        <f aca="false">N(P7149)+IF($C7150=検索!$B$49,1,0)</f>
        <v>0</v>
      </c>
    </row>
    <row r="7151" customFormat="false" ht="15" hidden="false" customHeight="false" outlineLevel="0" collapsed="false">
      <c r="A7151" s="16" t="s">
        <v>16254</v>
      </c>
      <c r="B7151" s="0" t="s">
        <v>16455</v>
      </c>
      <c r="C7151" s="0" t="n">
        <v>119</v>
      </c>
      <c r="D7151" s="0" t="str">
        <f aca="false">IFERROR(VLOOKUP($C7151,薬効分類マスタ!$A$2:$B$180,2,FALSE()),"未登録")</f>
        <v>その他の中枢神経系用薬</v>
      </c>
      <c r="E7151" s="16" t="s">
        <v>16456</v>
      </c>
      <c r="F7151" s="16" t="s">
        <v>16422</v>
      </c>
      <c r="G7151" s="16" t="s">
        <v>16457</v>
      </c>
      <c r="H7151" s="16" t="s">
        <v>1133</v>
      </c>
      <c r="I7151" s="0" t="n">
        <v>118.6</v>
      </c>
      <c r="J7151" s="16" t="s">
        <v>232</v>
      </c>
      <c r="K7151" s="0" t="str">
        <f aca="false">IFERROR(IF(VLOOKUP($C7151,薬効分類マスタ!$A$2:$E$180,5,FALSE())=0,"",VLOOKUP($C7151,薬効分類マスタ!$A$2:$E$180,5,FALSE())),"")</f>
        <v/>
      </c>
      <c r="L7151" s="17"/>
      <c r="M7151" s="0" t="str">
        <f aca="false">IF($K7151="","",IF($L7151&lt;&gt;"",$L7151,VLOOKUP($C7151,薬効分類マスタ!$A$2:$F$180,6,FALSE())))</f>
        <v/>
      </c>
      <c r="N7151" s="0" t="str">
        <f aca="false">ASC(G7151)</f>
        <v>ｲｸｾﾛﾝﾊﾟｯﾁ4.5mg</v>
      </c>
      <c r="O7151" s="0" t="str">
        <f aca="false">ASC(E7151)</f>
        <v>ﾘﾊﾞｽﾁｸﾞﾐﾝ</v>
      </c>
      <c r="P7151" s="16" t="n">
        <f aca="false">N(P7150)+IF($C7151=検索!$B$49,1,0)</f>
        <v>0</v>
      </c>
    </row>
    <row r="7152" customFormat="false" ht="15" hidden="false" customHeight="false" outlineLevel="0" collapsed="false">
      <c r="A7152" s="16" t="s">
        <v>16254</v>
      </c>
      <c r="B7152" s="0" t="s">
        <v>16458</v>
      </c>
      <c r="C7152" s="0" t="n">
        <v>119</v>
      </c>
      <c r="D7152" s="0" t="str">
        <f aca="false">IFERROR(VLOOKUP($C7152,薬効分類マスタ!$A$2:$B$180,2,FALSE()),"未登録")</f>
        <v>その他の中枢神経系用薬</v>
      </c>
      <c r="E7152" s="16" t="s">
        <v>16456</v>
      </c>
      <c r="F7152" s="16" t="s">
        <v>16422</v>
      </c>
      <c r="G7152" s="16" t="s">
        <v>16459</v>
      </c>
      <c r="H7152" s="16" t="s">
        <v>1644</v>
      </c>
      <c r="I7152" s="0" t="n">
        <v>141.1</v>
      </c>
      <c r="J7152" s="16" t="s">
        <v>232</v>
      </c>
      <c r="K7152" s="0" t="str">
        <f aca="false">IFERROR(IF(VLOOKUP($C7152,薬効分類マスタ!$A$2:$E$180,5,FALSE())=0,"",VLOOKUP($C7152,薬効分類マスタ!$A$2:$E$180,5,FALSE())),"")</f>
        <v/>
      </c>
      <c r="L7152" s="17"/>
      <c r="M7152" s="0" t="str">
        <f aca="false">IF($K7152="","",IF($L7152&lt;&gt;"",$L7152,VLOOKUP($C7152,薬効分類マスタ!$A$2:$F$180,6,FALSE())))</f>
        <v/>
      </c>
      <c r="N7152" s="0" t="str">
        <f aca="false">ASC(G7152)</f>
        <v>ﾘﾊﾞｽﾀｯﾁﾊﾟｯﾁ4.5mg</v>
      </c>
      <c r="O7152" s="0" t="str">
        <f aca="false">ASC(E7152)</f>
        <v>ﾘﾊﾞｽﾁｸﾞﾐﾝ</v>
      </c>
      <c r="P7152" s="16" t="n">
        <f aca="false">N(P7151)+IF($C7152=検索!$B$49,1,0)</f>
        <v>0</v>
      </c>
    </row>
    <row r="7153" customFormat="false" ht="15" hidden="false" customHeight="false" outlineLevel="0" collapsed="false">
      <c r="A7153" s="16" t="s">
        <v>16254</v>
      </c>
      <c r="B7153" s="0" t="s">
        <v>16460</v>
      </c>
      <c r="C7153" s="0" t="n">
        <v>119</v>
      </c>
      <c r="D7153" s="0" t="str">
        <f aca="false">IFERROR(VLOOKUP($C7153,薬効分類マスタ!$A$2:$B$180,2,FALSE()),"未登録")</f>
        <v>その他の中枢神経系用薬</v>
      </c>
      <c r="E7153" s="16" t="s">
        <v>16456</v>
      </c>
      <c r="F7153" s="16" t="s">
        <v>16422</v>
      </c>
      <c r="G7153" s="16" t="s">
        <v>16461</v>
      </c>
      <c r="H7153" s="16" t="s">
        <v>1464</v>
      </c>
      <c r="I7153" s="0" t="n">
        <v>61.8</v>
      </c>
      <c r="J7153" s="16" t="s">
        <v>239</v>
      </c>
      <c r="K7153" s="0" t="str">
        <f aca="false">IFERROR(IF(VLOOKUP($C7153,薬効分類マスタ!$A$2:$E$180,5,FALSE())=0,"",VLOOKUP($C7153,薬効分類マスタ!$A$2:$E$180,5,FALSE())),"")</f>
        <v/>
      </c>
      <c r="L7153" s="17"/>
      <c r="M7153" s="0" t="str">
        <f aca="false">IF($K7153="","",IF($L7153&lt;&gt;"",$L7153,VLOOKUP($C7153,薬効分類マスタ!$A$2:$F$180,6,FALSE())))</f>
        <v/>
      </c>
      <c r="N7153" s="0" t="str">
        <f aca="false">ASC(G7153)</f>
        <v>ﾘﾊﾞｽﾁｸﾞﾐﾝﾃｰﾌﾟ4.5mg｢DSEP｣</v>
      </c>
      <c r="O7153" s="0" t="str">
        <f aca="false">ASC(E7153)</f>
        <v>ﾘﾊﾞｽﾁｸﾞﾐﾝ</v>
      </c>
      <c r="P7153" s="16" t="n">
        <f aca="false">N(P7152)+IF($C7153=検索!$B$49,1,0)</f>
        <v>0</v>
      </c>
    </row>
    <row r="7154" customFormat="false" ht="15" hidden="false" customHeight="false" outlineLevel="0" collapsed="false">
      <c r="A7154" s="16" t="s">
        <v>16254</v>
      </c>
      <c r="B7154" s="0" t="s">
        <v>16462</v>
      </c>
      <c r="C7154" s="0" t="n">
        <v>119</v>
      </c>
      <c r="D7154" s="0" t="str">
        <f aca="false">IFERROR(VLOOKUP($C7154,薬効分類マスタ!$A$2:$B$180,2,FALSE()),"未登録")</f>
        <v>その他の中枢神経系用薬</v>
      </c>
      <c r="E7154" s="16" t="s">
        <v>16456</v>
      </c>
      <c r="F7154" s="16" t="s">
        <v>16422</v>
      </c>
      <c r="G7154" s="16" t="s">
        <v>16463</v>
      </c>
      <c r="H7154" s="16" t="s">
        <v>568</v>
      </c>
      <c r="I7154" s="0" t="n">
        <v>84.4</v>
      </c>
      <c r="J7154" s="16" t="s">
        <v>239</v>
      </c>
      <c r="K7154" s="0" t="str">
        <f aca="false">IFERROR(IF(VLOOKUP($C7154,薬効分類マスタ!$A$2:$E$180,5,FALSE())=0,"",VLOOKUP($C7154,薬効分類マスタ!$A$2:$E$180,5,FALSE())),"")</f>
        <v/>
      </c>
      <c r="L7154" s="17"/>
      <c r="M7154" s="0" t="str">
        <f aca="false">IF($K7154="","",IF($L7154&lt;&gt;"",$L7154,VLOOKUP($C7154,薬効分類マスタ!$A$2:$F$180,6,FALSE())))</f>
        <v/>
      </c>
      <c r="N7154" s="0" t="str">
        <f aca="false">ASC(G7154)</f>
        <v>ﾘﾊﾞｽﾁｸﾞﾐﾝﾃｰﾌﾟ4.5mg｢KMP｣</v>
      </c>
      <c r="O7154" s="0" t="str">
        <f aca="false">ASC(E7154)</f>
        <v>ﾘﾊﾞｽﾁｸﾞﾐﾝ</v>
      </c>
      <c r="P7154" s="16" t="n">
        <f aca="false">N(P7153)+IF($C7154=検索!$B$49,1,0)</f>
        <v>0</v>
      </c>
    </row>
    <row r="7155" customFormat="false" ht="15" hidden="false" customHeight="false" outlineLevel="0" collapsed="false">
      <c r="A7155" s="16" t="s">
        <v>16254</v>
      </c>
      <c r="B7155" s="0" t="s">
        <v>16464</v>
      </c>
      <c r="C7155" s="0" t="n">
        <v>119</v>
      </c>
      <c r="D7155" s="0" t="str">
        <f aca="false">IFERROR(VLOOKUP($C7155,薬効分類マスタ!$A$2:$B$180,2,FALSE()),"未登録")</f>
        <v>その他の中枢神経系用薬</v>
      </c>
      <c r="E7155" s="16" t="s">
        <v>16456</v>
      </c>
      <c r="F7155" s="16" t="s">
        <v>16422</v>
      </c>
      <c r="G7155" s="16" t="s">
        <v>16465</v>
      </c>
      <c r="H7155" s="16" t="s">
        <v>574</v>
      </c>
      <c r="I7155" s="0" t="n">
        <v>61.8</v>
      </c>
      <c r="J7155" s="16" t="s">
        <v>239</v>
      </c>
      <c r="K7155" s="0" t="str">
        <f aca="false">IFERROR(IF(VLOOKUP($C7155,薬効分類マスタ!$A$2:$E$180,5,FALSE())=0,"",VLOOKUP($C7155,薬効分類マスタ!$A$2:$E$180,5,FALSE())),"")</f>
        <v/>
      </c>
      <c r="L7155" s="17"/>
      <c r="M7155" s="0" t="str">
        <f aca="false">IF($K7155="","",IF($L7155&lt;&gt;"",$L7155,VLOOKUP($C7155,薬効分類マスタ!$A$2:$F$180,6,FALSE())))</f>
        <v/>
      </c>
      <c r="N7155" s="0" t="str">
        <f aca="false">ASC(G7155)</f>
        <v>ﾘﾊﾞｽﾁｸﾞﾐﾝﾃｰﾌﾟ4.5mg｢YD｣</v>
      </c>
      <c r="O7155" s="0" t="str">
        <f aca="false">ASC(E7155)</f>
        <v>ﾘﾊﾞｽﾁｸﾞﾐﾝ</v>
      </c>
      <c r="P7155" s="16" t="n">
        <f aca="false">N(P7154)+IF($C7155=検索!$B$49,1,0)</f>
        <v>0</v>
      </c>
    </row>
    <row r="7156" customFormat="false" ht="15" hidden="false" customHeight="false" outlineLevel="0" collapsed="false">
      <c r="A7156" s="16" t="s">
        <v>16254</v>
      </c>
      <c r="B7156" s="0" t="s">
        <v>16466</v>
      </c>
      <c r="C7156" s="0" t="n">
        <v>119</v>
      </c>
      <c r="D7156" s="0" t="str">
        <f aca="false">IFERROR(VLOOKUP($C7156,薬効分類マスタ!$A$2:$B$180,2,FALSE()),"未登録")</f>
        <v>その他の中枢神経系用薬</v>
      </c>
      <c r="E7156" s="16" t="s">
        <v>16456</v>
      </c>
      <c r="F7156" s="16" t="s">
        <v>16422</v>
      </c>
      <c r="G7156" s="16" t="s">
        <v>16467</v>
      </c>
      <c r="H7156" s="16" t="s">
        <v>16468</v>
      </c>
      <c r="I7156" s="0" t="n">
        <v>61.8</v>
      </c>
      <c r="J7156" s="16" t="s">
        <v>239</v>
      </c>
      <c r="K7156" s="0" t="str">
        <f aca="false">IFERROR(IF(VLOOKUP($C7156,薬効分類マスタ!$A$2:$E$180,5,FALSE())=0,"",VLOOKUP($C7156,薬効分類マスタ!$A$2:$E$180,5,FALSE())),"")</f>
        <v/>
      </c>
      <c r="L7156" s="17"/>
      <c r="M7156" s="0" t="str">
        <f aca="false">IF($K7156="","",IF($L7156&lt;&gt;"",$L7156,VLOOKUP($C7156,薬効分類マスタ!$A$2:$F$180,6,FALSE())))</f>
        <v/>
      </c>
      <c r="N7156" s="0" t="str">
        <f aca="false">ASC(G7156)</f>
        <v>ﾘﾊﾞｽﾁｸﾞﾐﾝﾃｰﾌﾟ4.5mg｢YP｣</v>
      </c>
      <c r="O7156" s="0" t="str">
        <f aca="false">ASC(E7156)</f>
        <v>ﾘﾊﾞｽﾁｸﾞﾐﾝ</v>
      </c>
      <c r="P7156" s="16" t="n">
        <f aca="false">N(P7155)+IF($C7156=検索!$B$49,1,0)</f>
        <v>0</v>
      </c>
    </row>
    <row r="7157" customFormat="false" ht="15" hidden="false" customHeight="false" outlineLevel="0" collapsed="false">
      <c r="A7157" s="16" t="s">
        <v>16254</v>
      </c>
      <c r="B7157" s="0" t="s">
        <v>16469</v>
      </c>
      <c r="C7157" s="0" t="n">
        <v>119</v>
      </c>
      <c r="D7157" s="0" t="str">
        <f aca="false">IFERROR(VLOOKUP($C7157,薬効分類マスタ!$A$2:$B$180,2,FALSE()),"未登録")</f>
        <v>その他の中枢神経系用薬</v>
      </c>
      <c r="E7157" s="16" t="s">
        <v>16456</v>
      </c>
      <c r="F7157" s="16" t="s">
        <v>16422</v>
      </c>
      <c r="G7157" s="16" t="s">
        <v>16470</v>
      </c>
      <c r="H7157" s="16" t="s">
        <v>6993</v>
      </c>
      <c r="I7157" s="0" t="n">
        <v>61.8</v>
      </c>
      <c r="J7157" s="16" t="s">
        <v>239</v>
      </c>
      <c r="K7157" s="0" t="str">
        <f aca="false">IFERROR(IF(VLOOKUP($C7157,薬効分類マスタ!$A$2:$E$180,5,FALSE())=0,"",VLOOKUP($C7157,薬効分類マスタ!$A$2:$E$180,5,FALSE())),"")</f>
        <v/>
      </c>
      <c r="L7157" s="17"/>
      <c r="M7157" s="0" t="str">
        <f aca="false">IF($K7157="","",IF($L7157&lt;&gt;"",$L7157,VLOOKUP($C7157,薬効分類マスタ!$A$2:$F$180,6,FALSE())))</f>
        <v/>
      </c>
      <c r="N7157" s="0" t="str">
        <f aca="false">ASC(G7157)</f>
        <v>ﾘﾊﾞｽﾁｸﾞﾐﾝﾃｰﾌﾟ4.5mg｢ｱﾒﾙ｣</v>
      </c>
      <c r="O7157" s="0" t="str">
        <f aca="false">ASC(E7157)</f>
        <v>ﾘﾊﾞｽﾁｸﾞﾐﾝ</v>
      </c>
      <c r="P7157" s="16" t="n">
        <f aca="false">N(P7156)+IF($C7157=検索!$B$49,1,0)</f>
        <v>0</v>
      </c>
    </row>
    <row r="7158" customFormat="false" ht="15" hidden="false" customHeight="false" outlineLevel="0" collapsed="false">
      <c r="A7158" s="16" t="s">
        <v>16254</v>
      </c>
      <c r="B7158" s="0" t="s">
        <v>16471</v>
      </c>
      <c r="C7158" s="0" t="n">
        <v>119</v>
      </c>
      <c r="D7158" s="0" t="str">
        <f aca="false">IFERROR(VLOOKUP($C7158,薬効分類マスタ!$A$2:$B$180,2,FALSE()),"未登録")</f>
        <v>その他の中枢神経系用薬</v>
      </c>
      <c r="E7158" s="16" t="s">
        <v>16456</v>
      </c>
      <c r="F7158" s="16" t="s">
        <v>16422</v>
      </c>
      <c r="G7158" s="16" t="s">
        <v>16472</v>
      </c>
      <c r="H7158" s="16" t="s">
        <v>385</v>
      </c>
      <c r="I7158" s="0" t="n">
        <v>61.8</v>
      </c>
      <c r="J7158" s="16" t="s">
        <v>239</v>
      </c>
      <c r="K7158" s="0" t="str">
        <f aca="false">IFERROR(IF(VLOOKUP($C7158,薬効分類マスタ!$A$2:$E$180,5,FALSE())=0,"",VLOOKUP($C7158,薬効分類マスタ!$A$2:$E$180,5,FALSE())),"")</f>
        <v/>
      </c>
      <c r="L7158" s="17"/>
      <c r="M7158" s="0" t="str">
        <f aca="false">IF($K7158="","",IF($L7158&lt;&gt;"",$L7158,VLOOKUP($C7158,薬効分類マスタ!$A$2:$F$180,6,FALSE())))</f>
        <v/>
      </c>
      <c r="N7158" s="0" t="str">
        <f aca="false">ASC(G7158)</f>
        <v>ﾘﾊﾞｽﾁｸﾞﾐﾝﾃｰﾌﾟ4.5mg｢ｻﾜｲ｣</v>
      </c>
      <c r="O7158" s="0" t="str">
        <f aca="false">ASC(E7158)</f>
        <v>ﾘﾊﾞｽﾁｸﾞﾐﾝ</v>
      </c>
      <c r="P7158" s="16" t="n">
        <f aca="false">N(P7157)+IF($C7158=検索!$B$49,1,0)</f>
        <v>0</v>
      </c>
    </row>
    <row r="7159" customFormat="false" ht="15" hidden="false" customHeight="false" outlineLevel="0" collapsed="false">
      <c r="A7159" s="16" t="s">
        <v>16254</v>
      </c>
      <c r="B7159" s="0" t="s">
        <v>16473</v>
      </c>
      <c r="C7159" s="0" t="n">
        <v>119</v>
      </c>
      <c r="D7159" s="0" t="str">
        <f aca="false">IFERROR(VLOOKUP($C7159,薬効分類マスタ!$A$2:$B$180,2,FALSE()),"未登録")</f>
        <v>その他の中枢神経系用薬</v>
      </c>
      <c r="E7159" s="16" t="s">
        <v>16456</v>
      </c>
      <c r="F7159" s="16" t="s">
        <v>16422</v>
      </c>
      <c r="G7159" s="16" t="s">
        <v>16474</v>
      </c>
      <c r="H7159" s="16" t="s">
        <v>533</v>
      </c>
      <c r="I7159" s="0" t="n">
        <v>61.8</v>
      </c>
      <c r="J7159" s="16" t="s">
        <v>239</v>
      </c>
      <c r="K7159" s="0" t="str">
        <f aca="false">IFERROR(IF(VLOOKUP($C7159,薬効分類マスタ!$A$2:$E$180,5,FALSE())=0,"",VLOOKUP($C7159,薬効分類マスタ!$A$2:$E$180,5,FALSE())),"")</f>
        <v/>
      </c>
      <c r="L7159" s="17"/>
      <c r="M7159" s="0" t="str">
        <f aca="false">IF($K7159="","",IF($L7159&lt;&gt;"",$L7159,VLOOKUP($C7159,薬効分類マスタ!$A$2:$F$180,6,FALSE())))</f>
        <v/>
      </c>
      <c r="N7159" s="0" t="str">
        <f aca="false">ASC(G7159)</f>
        <v>ﾘﾊﾞｽﾁｸﾞﾐﾝﾃｰﾌﾟ4.5mg｢ﾄｰﾜ｣</v>
      </c>
      <c r="O7159" s="0" t="str">
        <f aca="false">ASC(E7159)</f>
        <v>ﾘﾊﾞｽﾁｸﾞﾐﾝ</v>
      </c>
      <c r="P7159" s="16" t="n">
        <f aca="false">N(P7158)+IF($C7159=検索!$B$49,1,0)</f>
        <v>0</v>
      </c>
    </row>
    <row r="7160" customFormat="false" ht="15" hidden="false" customHeight="false" outlineLevel="0" collapsed="false">
      <c r="A7160" s="16" t="s">
        <v>16254</v>
      </c>
      <c r="B7160" s="0" t="s">
        <v>16475</v>
      </c>
      <c r="C7160" s="0" t="n">
        <v>119</v>
      </c>
      <c r="D7160" s="0" t="str">
        <f aca="false">IFERROR(VLOOKUP($C7160,薬効分類マスタ!$A$2:$B$180,2,FALSE()),"未登録")</f>
        <v>その他の中枢神経系用薬</v>
      </c>
      <c r="E7160" s="16" t="s">
        <v>16456</v>
      </c>
      <c r="F7160" s="16" t="s">
        <v>16422</v>
      </c>
      <c r="G7160" s="16" t="s">
        <v>16476</v>
      </c>
      <c r="H7160" s="16" t="s">
        <v>536</v>
      </c>
      <c r="I7160" s="0" t="n">
        <v>61.8</v>
      </c>
      <c r="J7160" s="16" t="s">
        <v>239</v>
      </c>
      <c r="K7160" s="0" t="str">
        <f aca="false">IFERROR(IF(VLOOKUP($C7160,薬効分類マスタ!$A$2:$E$180,5,FALSE())=0,"",VLOOKUP($C7160,薬効分類マスタ!$A$2:$E$180,5,FALSE())),"")</f>
        <v/>
      </c>
      <c r="L7160" s="17"/>
      <c r="M7160" s="0" t="str">
        <f aca="false">IF($K7160="","",IF($L7160&lt;&gt;"",$L7160,VLOOKUP($C7160,薬効分類マスタ!$A$2:$F$180,6,FALSE())))</f>
        <v/>
      </c>
      <c r="N7160" s="0" t="str">
        <f aca="false">ASC(G7160)</f>
        <v>ﾘﾊﾞｽﾁｸﾞﾐﾝﾃｰﾌﾟ4.5mg｢日医工｣</v>
      </c>
      <c r="O7160" s="0" t="str">
        <f aca="false">ASC(E7160)</f>
        <v>ﾘﾊﾞｽﾁｸﾞﾐﾝ</v>
      </c>
      <c r="P7160" s="16" t="n">
        <f aca="false">N(P7159)+IF($C7160=検索!$B$49,1,0)</f>
        <v>0</v>
      </c>
    </row>
    <row r="7161" customFormat="false" ht="15" hidden="false" customHeight="false" outlineLevel="0" collapsed="false">
      <c r="A7161" s="16" t="s">
        <v>16254</v>
      </c>
      <c r="B7161" s="0" t="s">
        <v>16477</v>
      </c>
      <c r="C7161" s="0" t="n">
        <v>119</v>
      </c>
      <c r="D7161" s="0" t="str">
        <f aca="false">IFERROR(VLOOKUP($C7161,薬効分類マスタ!$A$2:$B$180,2,FALSE()),"未登録")</f>
        <v>その他の中枢神経系用薬</v>
      </c>
      <c r="E7161" s="16" t="s">
        <v>16456</v>
      </c>
      <c r="F7161" s="16" t="s">
        <v>16422</v>
      </c>
      <c r="G7161" s="16" t="s">
        <v>16478</v>
      </c>
      <c r="H7161" s="16" t="s">
        <v>1165</v>
      </c>
      <c r="I7161" s="0" t="n">
        <v>61.8</v>
      </c>
      <c r="J7161" s="16" t="s">
        <v>239</v>
      </c>
      <c r="K7161" s="0" t="str">
        <f aca="false">IFERROR(IF(VLOOKUP($C7161,薬効分類マスタ!$A$2:$E$180,5,FALSE())=0,"",VLOOKUP($C7161,薬効分類マスタ!$A$2:$E$180,5,FALSE())),"")</f>
        <v/>
      </c>
      <c r="L7161" s="17"/>
      <c r="M7161" s="0" t="str">
        <f aca="false">IF($K7161="","",IF($L7161&lt;&gt;"",$L7161,VLOOKUP($C7161,薬効分類マスタ!$A$2:$F$180,6,FALSE())))</f>
        <v/>
      </c>
      <c r="N7161" s="0" t="str">
        <f aca="false">ASC(G7161)</f>
        <v>ﾘﾊﾞｽﾁｸﾞﾐﾝﾃｰﾌﾟ4.5mg｢ﾆﾌﾟﾛ｣</v>
      </c>
      <c r="O7161" s="0" t="str">
        <f aca="false">ASC(E7161)</f>
        <v>ﾘﾊﾞｽﾁｸﾞﾐﾝ</v>
      </c>
      <c r="P7161" s="16" t="n">
        <f aca="false">N(P7160)+IF($C7161=検索!$B$49,1,0)</f>
        <v>0</v>
      </c>
    </row>
    <row r="7162" customFormat="false" ht="15" hidden="false" customHeight="false" outlineLevel="0" collapsed="false">
      <c r="A7162" s="16" t="s">
        <v>16254</v>
      </c>
      <c r="B7162" s="0" t="s">
        <v>16479</v>
      </c>
      <c r="C7162" s="0" t="n">
        <v>119</v>
      </c>
      <c r="D7162" s="0" t="str">
        <f aca="false">IFERROR(VLOOKUP($C7162,薬効分類マスタ!$A$2:$B$180,2,FALSE()),"未登録")</f>
        <v>その他の中枢神経系用薬</v>
      </c>
      <c r="E7162" s="16" t="s">
        <v>16456</v>
      </c>
      <c r="F7162" s="16" t="s">
        <v>16422</v>
      </c>
      <c r="G7162" s="16" t="s">
        <v>16480</v>
      </c>
      <c r="H7162" s="16" t="s">
        <v>443</v>
      </c>
      <c r="I7162" s="0" t="n">
        <v>61.8</v>
      </c>
      <c r="J7162" s="16" t="s">
        <v>239</v>
      </c>
      <c r="K7162" s="0" t="str">
        <f aca="false">IFERROR(IF(VLOOKUP($C7162,薬効分類マスタ!$A$2:$E$180,5,FALSE())=0,"",VLOOKUP($C7162,薬効分類マスタ!$A$2:$E$180,5,FALSE())),"")</f>
        <v/>
      </c>
      <c r="L7162" s="17"/>
      <c r="M7162" s="0" t="str">
        <f aca="false">IF($K7162="","",IF($L7162&lt;&gt;"",$L7162,VLOOKUP($C7162,薬効分類マスタ!$A$2:$F$180,6,FALSE())))</f>
        <v/>
      </c>
      <c r="N7162" s="0" t="str">
        <f aca="false">ASC(G7162)</f>
        <v>ﾘﾊﾞｽﾁｸﾞﾐﾝﾃｰﾌﾟ4.5mg｢久光｣</v>
      </c>
      <c r="O7162" s="0" t="str">
        <f aca="false">ASC(E7162)</f>
        <v>ﾘﾊﾞｽﾁｸﾞﾐﾝ</v>
      </c>
      <c r="P7162" s="16" t="n">
        <f aca="false">N(P7161)+IF($C7162=検索!$B$49,1,0)</f>
        <v>0</v>
      </c>
    </row>
    <row r="7163" customFormat="false" ht="15" hidden="false" customHeight="false" outlineLevel="0" collapsed="false">
      <c r="A7163" s="16" t="s">
        <v>16254</v>
      </c>
      <c r="B7163" s="0" t="s">
        <v>16481</v>
      </c>
      <c r="C7163" s="0" t="n">
        <v>119</v>
      </c>
      <c r="D7163" s="0" t="str">
        <f aca="false">IFERROR(VLOOKUP($C7163,薬効分類マスタ!$A$2:$B$180,2,FALSE()),"未登録")</f>
        <v>その他の中枢神経系用薬</v>
      </c>
      <c r="E7163" s="16" t="s">
        <v>16456</v>
      </c>
      <c r="F7163" s="16" t="s">
        <v>16425</v>
      </c>
      <c r="G7163" s="16" t="s">
        <v>16482</v>
      </c>
      <c r="H7163" s="16" t="s">
        <v>1133</v>
      </c>
      <c r="I7163" s="0" t="n">
        <v>131.4</v>
      </c>
      <c r="J7163" s="16" t="s">
        <v>232</v>
      </c>
      <c r="K7163" s="0" t="str">
        <f aca="false">IFERROR(IF(VLOOKUP($C7163,薬効分類マスタ!$A$2:$E$180,5,FALSE())=0,"",VLOOKUP($C7163,薬効分類マスタ!$A$2:$E$180,5,FALSE())),"")</f>
        <v/>
      </c>
      <c r="L7163" s="17"/>
      <c r="M7163" s="0" t="str">
        <f aca="false">IF($K7163="","",IF($L7163&lt;&gt;"",$L7163,VLOOKUP($C7163,薬効分類マスタ!$A$2:$F$180,6,FALSE())))</f>
        <v/>
      </c>
      <c r="N7163" s="0" t="str">
        <f aca="false">ASC(G7163)</f>
        <v>ｲｸｾﾛﾝﾊﾟｯﾁ9mg</v>
      </c>
      <c r="O7163" s="0" t="str">
        <f aca="false">ASC(E7163)</f>
        <v>ﾘﾊﾞｽﾁｸﾞﾐﾝ</v>
      </c>
      <c r="P7163" s="16" t="n">
        <f aca="false">N(P7162)+IF($C7163=検索!$B$49,1,0)</f>
        <v>0</v>
      </c>
    </row>
    <row r="7164" customFormat="false" ht="15" hidden="false" customHeight="false" outlineLevel="0" collapsed="false">
      <c r="A7164" s="16" t="s">
        <v>16254</v>
      </c>
      <c r="B7164" s="0" t="s">
        <v>16483</v>
      </c>
      <c r="C7164" s="0" t="n">
        <v>119</v>
      </c>
      <c r="D7164" s="0" t="str">
        <f aca="false">IFERROR(VLOOKUP($C7164,薬効分類マスタ!$A$2:$B$180,2,FALSE()),"未登録")</f>
        <v>その他の中枢神経系用薬</v>
      </c>
      <c r="E7164" s="16" t="s">
        <v>16456</v>
      </c>
      <c r="F7164" s="16" t="s">
        <v>16425</v>
      </c>
      <c r="G7164" s="16" t="s">
        <v>16484</v>
      </c>
      <c r="H7164" s="16" t="s">
        <v>1644</v>
      </c>
      <c r="I7164" s="0" t="n">
        <v>158.3</v>
      </c>
      <c r="J7164" s="16" t="s">
        <v>232</v>
      </c>
      <c r="K7164" s="0" t="str">
        <f aca="false">IFERROR(IF(VLOOKUP($C7164,薬効分類マスタ!$A$2:$E$180,5,FALSE())=0,"",VLOOKUP($C7164,薬効分類マスタ!$A$2:$E$180,5,FALSE())),"")</f>
        <v/>
      </c>
      <c r="L7164" s="17"/>
      <c r="M7164" s="0" t="str">
        <f aca="false">IF($K7164="","",IF($L7164&lt;&gt;"",$L7164,VLOOKUP($C7164,薬効分類マスタ!$A$2:$F$180,6,FALSE())))</f>
        <v/>
      </c>
      <c r="N7164" s="0" t="str">
        <f aca="false">ASC(G7164)</f>
        <v>ﾘﾊﾞｽﾀｯﾁﾊﾟｯﾁ9mg</v>
      </c>
      <c r="O7164" s="0" t="str">
        <f aca="false">ASC(E7164)</f>
        <v>ﾘﾊﾞｽﾁｸﾞﾐﾝ</v>
      </c>
      <c r="P7164" s="16" t="n">
        <f aca="false">N(P7163)+IF($C7164=検索!$B$49,1,0)</f>
        <v>0</v>
      </c>
    </row>
    <row r="7165" customFormat="false" ht="15" hidden="false" customHeight="false" outlineLevel="0" collapsed="false">
      <c r="A7165" s="16" t="s">
        <v>16254</v>
      </c>
      <c r="B7165" s="0" t="s">
        <v>16485</v>
      </c>
      <c r="C7165" s="0" t="n">
        <v>119</v>
      </c>
      <c r="D7165" s="0" t="str">
        <f aca="false">IFERROR(VLOOKUP($C7165,薬効分類マスタ!$A$2:$B$180,2,FALSE()),"未登録")</f>
        <v>その他の中枢神経系用薬</v>
      </c>
      <c r="E7165" s="16" t="s">
        <v>16456</v>
      </c>
      <c r="F7165" s="16" t="s">
        <v>16425</v>
      </c>
      <c r="G7165" s="16" t="s">
        <v>16486</v>
      </c>
      <c r="H7165" s="16" t="s">
        <v>1464</v>
      </c>
      <c r="I7165" s="0" t="n">
        <v>70</v>
      </c>
      <c r="J7165" s="16" t="s">
        <v>239</v>
      </c>
      <c r="K7165" s="0" t="str">
        <f aca="false">IFERROR(IF(VLOOKUP($C7165,薬効分類マスタ!$A$2:$E$180,5,FALSE())=0,"",VLOOKUP($C7165,薬効分類マスタ!$A$2:$E$180,5,FALSE())),"")</f>
        <v/>
      </c>
      <c r="L7165" s="17"/>
      <c r="M7165" s="0" t="str">
        <f aca="false">IF($K7165="","",IF($L7165&lt;&gt;"",$L7165,VLOOKUP($C7165,薬効分類マスタ!$A$2:$F$180,6,FALSE())))</f>
        <v/>
      </c>
      <c r="N7165" s="0" t="str">
        <f aca="false">ASC(G7165)</f>
        <v>ﾘﾊﾞｽﾁｸﾞﾐﾝﾃｰﾌﾟ9mg｢DSEP｣</v>
      </c>
      <c r="O7165" s="0" t="str">
        <f aca="false">ASC(E7165)</f>
        <v>ﾘﾊﾞｽﾁｸﾞﾐﾝ</v>
      </c>
      <c r="P7165" s="16" t="n">
        <f aca="false">N(P7164)+IF($C7165=検索!$B$49,1,0)</f>
        <v>0</v>
      </c>
    </row>
    <row r="7166" customFormat="false" ht="15" hidden="false" customHeight="false" outlineLevel="0" collapsed="false">
      <c r="A7166" s="16" t="s">
        <v>16254</v>
      </c>
      <c r="B7166" s="0" t="s">
        <v>16487</v>
      </c>
      <c r="C7166" s="0" t="n">
        <v>119</v>
      </c>
      <c r="D7166" s="0" t="str">
        <f aca="false">IFERROR(VLOOKUP($C7166,薬効分類マスタ!$A$2:$B$180,2,FALSE()),"未登録")</f>
        <v>その他の中枢神経系用薬</v>
      </c>
      <c r="E7166" s="16" t="s">
        <v>16456</v>
      </c>
      <c r="F7166" s="16" t="s">
        <v>16425</v>
      </c>
      <c r="G7166" s="16" t="s">
        <v>16488</v>
      </c>
      <c r="H7166" s="16" t="s">
        <v>568</v>
      </c>
      <c r="I7166" s="0" t="n">
        <v>70</v>
      </c>
      <c r="J7166" s="16" t="s">
        <v>239</v>
      </c>
      <c r="K7166" s="0" t="str">
        <f aca="false">IFERROR(IF(VLOOKUP($C7166,薬効分類マスタ!$A$2:$E$180,5,FALSE())=0,"",VLOOKUP($C7166,薬効分類マスタ!$A$2:$E$180,5,FALSE())),"")</f>
        <v/>
      </c>
      <c r="L7166" s="17"/>
      <c r="M7166" s="0" t="str">
        <f aca="false">IF($K7166="","",IF($L7166&lt;&gt;"",$L7166,VLOOKUP($C7166,薬効分類マスタ!$A$2:$F$180,6,FALSE())))</f>
        <v/>
      </c>
      <c r="N7166" s="0" t="str">
        <f aca="false">ASC(G7166)</f>
        <v>ﾘﾊﾞｽﾁｸﾞﾐﾝﾃｰﾌﾟ9mg｢KMP｣</v>
      </c>
      <c r="O7166" s="0" t="str">
        <f aca="false">ASC(E7166)</f>
        <v>ﾘﾊﾞｽﾁｸﾞﾐﾝ</v>
      </c>
      <c r="P7166" s="16" t="n">
        <f aca="false">N(P7165)+IF($C7166=検索!$B$49,1,0)</f>
        <v>0</v>
      </c>
    </row>
    <row r="7167" customFormat="false" ht="15" hidden="false" customHeight="false" outlineLevel="0" collapsed="false">
      <c r="A7167" s="16" t="s">
        <v>16254</v>
      </c>
      <c r="B7167" s="0" t="s">
        <v>16489</v>
      </c>
      <c r="C7167" s="0" t="n">
        <v>119</v>
      </c>
      <c r="D7167" s="0" t="str">
        <f aca="false">IFERROR(VLOOKUP($C7167,薬効分類マスタ!$A$2:$B$180,2,FALSE()),"未登録")</f>
        <v>その他の中枢神経系用薬</v>
      </c>
      <c r="E7167" s="16" t="s">
        <v>16456</v>
      </c>
      <c r="F7167" s="16" t="s">
        <v>16425</v>
      </c>
      <c r="G7167" s="16" t="s">
        <v>16490</v>
      </c>
      <c r="H7167" s="16" t="s">
        <v>574</v>
      </c>
      <c r="I7167" s="0" t="n">
        <v>91.6</v>
      </c>
      <c r="J7167" s="16" t="s">
        <v>239</v>
      </c>
      <c r="K7167" s="0" t="str">
        <f aca="false">IFERROR(IF(VLOOKUP($C7167,薬効分類マスタ!$A$2:$E$180,5,FALSE())=0,"",VLOOKUP($C7167,薬効分類マスタ!$A$2:$E$180,5,FALSE())),"")</f>
        <v/>
      </c>
      <c r="L7167" s="17"/>
      <c r="M7167" s="0" t="str">
        <f aca="false">IF($K7167="","",IF($L7167&lt;&gt;"",$L7167,VLOOKUP($C7167,薬効分類マスタ!$A$2:$F$180,6,FALSE())))</f>
        <v/>
      </c>
      <c r="N7167" s="0" t="str">
        <f aca="false">ASC(G7167)</f>
        <v>ﾘﾊﾞｽﾁｸﾞﾐﾝﾃｰﾌﾟ9mg｢YD｣</v>
      </c>
      <c r="O7167" s="0" t="str">
        <f aca="false">ASC(E7167)</f>
        <v>ﾘﾊﾞｽﾁｸﾞﾐﾝ</v>
      </c>
      <c r="P7167" s="16" t="n">
        <f aca="false">N(P7166)+IF($C7167=検索!$B$49,1,0)</f>
        <v>0</v>
      </c>
    </row>
    <row r="7168" customFormat="false" ht="15" hidden="false" customHeight="false" outlineLevel="0" collapsed="false">
      <c r="A7168" s="16" t="s">
        <v>16254</v>
      </c>
      <c r="B7168" s="0" t="s">
        <v>16491</v>
      </c>
      <c r="C7168" s="0" t="n">
        <v>119</v>
      </c>
      <c r="D7168" s="0" t="str">
        <f aca="false">IFERROR(VLOOKUP($C7168,薬効分類マスタ!$A$2:$B$180,2,FALSE()),"未登録")</f>
        <v>その他の中枢神経系用薬</v>
      </c>
      <c r="E7168" s="16" t="s">
        <v>16456</v>
      </c>
      <c r="F7168" s="16" t="s">
        <v>16425</v>
      </c>
      <c r="G7168" s="16" t="s">
        <v>16492</v>
      </c>
      <c r="H7168" s="16" t="s">
        <v>16468</v>
      </c>
      <c r="I7168" s="0" t="n">
        <v>70</v>
      </c>
      <c r="J7168" s="16" t="s">
        <v>239</v>
      </c>
      <c r="K7168" s="0" t="str">
        <f aca="false">IFERROR(IF(VLOOKUP($C7168,薬効分類マスタ!$A$2:$E$180,5,FALSE())=0,"",VLOOKUP($C7168,薬効分類マスタ!$A$2:$E$180,5,FALSE())),"")</f>
        <v/>
      </c>
      <c r="L7168" s="17"/>
      <c r="M7168" s="0" t="str">
        <f aca="false">IF($K7168="","",IF($L7168&lt;&gt;"",$L7168,VLOOKUP($C7168,薬効分類マスタ!$A$2:$F$180,6,FALSE())))</f>
        <v/>
      </c>
      <c r="N7168" s="0" t="str">
        <f aca="false">ASC(G7168)</f>
        <v>ﾘﾊﾞｽﾁｸﾞﾐﾝﾃｰﾌﾟ9mg｢YP｣</v>
      </c>
      <c r="O7168" s="0" t="str">
        <f aca="false">ASC(E7168)</f>
        <v>ﾘﾊﾞｽﾁｸﾞﾐﾝ</v>
      </c>
      <c r="P7168" s="16" t="n">
        <f aca="false">N(P7167)+IF($C7168=検索!$B$49,1,0)</f>
        <v>0</v>
      </c>
    </row>
    <row r="7169" customFormat="false" ht="15" hidden="false" customHeight="false" outlineLevel="0" collapsed="false">
      <c r="A7169" s="16" t="s">
        <v>16254</v>
      </c>
      <c r="B7169" s="0" t="s">
        <v>16493</v>
      </c>
      <c r="C7169" s="0" t="n">
        <v>119</v>
      </c>
      <c r="D7169" s="0" t="str">
        <f aca="false">IFERROR(VLOOKUP($C7169,薬効分類マスタ!$A$2:$B$180,2,FALSE()),"未登録")</f>
        <v>その他の中枢神経系用薬</v>
      </c>
      <c r="E7169" s="16" t="s">
        <v>16456</v>
      </c>
      <c r="F7169" s="16" t="s">
        <v>16425</v>
      </c>
      <c r="G7169" s="16" t="s">
        <v>16494</v>
      </c>
      <c r="H7169" s="16" t="s">
        <v>6993</v>
      </c>
      <c r="I7169" s="0" t="n">
        <v>70</v>
      </c>
      <c r="J7169" s="16" t="s">
        <v>239</v>
      </c>
      <c r="K7169" s="0" t="str">
        <f aca="false">IFERROR(IF(VLOOKUP($C7169,薬効分類マスタ!$A$2:$E$180,5,FALSE())=0,"",VLOOKUP($C7169,薬効分類マスタ!$A$2:$E$180,5,FALSE())),"")</f>
        <v/>
      </c>
      <c r="L7169" s="17"/>
      <c r="M7169" s="0" t="str">
        <f aca="false">IF($K7169="","",IF($L7169&lt;&gt;"",$L7169,VLOOKUP($C7169,薬効分類マスタ!$A$2:$F$180,6,FALSE())))</f>
        <v/>
      </c>
      <c r="N7169" s="0" t="str">
        <f aca="false">ASC(G7169)</f>
        <v>ﾘﾊﾞｽﾁｸﾞﾐﾝﾃｰﾌﾟ9mg｢ｱﾒﾙ｣</v>
      </c>
      <c r="O7169" s="0" t="str">
        <f aca="false">ASC(E7169)</f>
        <v>ﾘﾊﾞｽﾁｸﾞﾐﾝ</v>
      </c>
      <c r="P7169" s="16" t="n">
        <f aca="false">N(P7168)+IF($C7169=検索!$B$49,1,0)</f>
        <v>0</v>
      </c>
    </row>
    <row r="7170" customFormat="false" ht="15" hidden="false" customHeight="false" outlineLevel="0" collapsed="false">
      <c r="A7170" s="16" t="s">
        <v>16254</v>
      </c>
      <c r="B7170" s="0" t="s">
        <v>16495</v>
      </c>
      <c r="C7170" s="0" t="n">
        <v>119</v>
      </c>
      <c r="D7170" s="0" t="str">
        <f aca="false">IFERROR(VLOOKUP($C7170,薬効分類マスタ!$A$2:$B$180,2,FALSE()),"未登録")</f>
        <v>その他の中枢神経系用薬</v>
      </c>
      <c r="E7170" s="16" t="s">
        <v>16456</v>
      </c>
      <c r="F7170" s="16" t="s">
        <v>16425</v>
      </c>
      <c r="G7170" s="16" t="s">
        <v>16496</v>
      </c>
      <c r="H7170" s="16" t="s">
        <v>385</v>
      </c>
      <c r="I7170" s="0" t="n">
        <v>70</v>
      </c>
      <c r="J7170" s="16" t="s">
        <v>239</v>
      </c>
      <c r="K7170" s="0" t="str">
        <f aca="false">IFERROR(IF(VLOOKUP($C7170,薬効分類マスタ!$A$2:$E$180,5,FALSE())=0,"",VLOOKUP($C7170,薬効分類マスタ!$A$2:$E$180,5,FALSE())),"")</f>
        <v/>
      </c>
      <c r="L7170" s="17"/>
      <c r="M7170" s="0" t="str">
        <f aca="false">IF($K7170="","",IF($L7170&lt;&gt;"",$L7170,VLOOKUP($C7170,薬効分類マスタ!$A$2:$F$180,6,FALSE())))</f>
        <v/>
      </c>
      <c r="N7170" s="0" t="str">
        <f aca="false">ASC(G7170)</f>
        <v>ﾘﾊﾞｽﾁｸﾞﾐﾝﾃｰﾌﾟ9mg｢ｻﾜｲ｣</v>
      </c>
      <c r="O7170" s="0" t="str">
        <f aca="false">ASC(E7170)</f>
        <v>ﾘﾊﾞｽﾁｸﾞﾐﾝ</v>
      </c>
      <c r="P7170" s="16" t="n">
        <f aca="false">N(P7169)+IF($C7170=検索!$B$49,1,0)</f>
        <v>0</v>
      </c>
    </row>
    <row r="7171" customFormat="false" ht="15" hidden="false" customHeight="false" outlineLevel="0" collapsed="false">
      <c r="A7171" s="16" t="s">
        <v>16254</v>
      </c>
      <c r="B7171" s="0" t="s">
        <v>16497</v>
      </c>
      <c r="C7171" s="0" t="n">
        <v>119</v>
      </c>
      <c r="D7171" s="0" t="str">
        <f aca="false">IFERROR(VLOOKUP($C7171,薬効分類マスタ!$A$2:$B$180,2,FALSE()),"未登録")</f>
        <v>その他の中枢神経系用薬</v>
      </c>
      <c r="E7171" s="16" t="s">
        <v>16456</v>
      </c>
      <c r="F7171" s="16" t="s">
        <v>16425</v>
      </c>
      <c r="G7171" s="16" t="s">
        <v>16498</v>
      </c>
      <c r="H7171" s="16" t="s">
        <v>533</v>
      </c>
      <c r="I7171" s="0" t="n">
        <v>70</v>
      </c>
      <c r="J7171" s="16" t="s">
        <v>239</v>
      </c>
      <c r="K7171" s="0" t="str">
        <f aca="false">IFERROR(IF(VLOOKUP($C7171,薬効分類マスタ!$A$2:$E$180,5,FALSE())=0,"",VLOOKUP($C7171,薬効分類マスタ!$A$2:$E$180,5,FALSE())),"")</f>
        <v/>
      </c>
      <c r="L7171" s="17"/>
      <c r="M7171" s="0" t="str">
        <f aca="false">IF($K7171="","",IF($L7171&lt;&gt;"",$L7171,VLOOKUP($C7171,薬効分類マスタ!$A$2:$F$180,6,FALSE())))</f>
        <v/>
      </c>
      <c r="N7171" s="0" t="str">
        <f aca="false">ASC(G7171)</f>
        <v>ﾘﾊﾞｽﾁｸﾞﾐﾝﾃｰﾌﾟ9mg｢ﾄｰﾜ｣</v>
      </c>
      <c r="O7171" s="0" t="str">
        <f aca="false">ASC(E7171)</f>
        <v>ﾘﾊﾞｽﾁｸﾞﾐﾝ</v>
      </c>
      <c r="P7171" s="16" t="n">
        <f aca="false">N(P7170)+IF($C7171=検索!$B$49,1,0)</f>
        <v>0</v>
      </c>
    </row>
    <row r="7172" customFormat="false" ht="15" hidden="false" customHeight="false" outlineLevel="0" collapsed="false">
      <c r="A7172" s="16" t="s">
        <v>16254</v>
      </c>
      <c r="B7172" s="0" t="s">
        <v>16499</v>
      </c>
      <c r="C7172" s="0" t="n">
        <v>119</v>
      </c>
      <c r="D7172" s="0" t="str">
        <f aca="false">IFERROR(VLOOKUP($C7172,薬効分類マスタ!$A$2:$B$180,2,FALSE()),"未登録")</f>
        <v>その他の中枢神経系用薬</v>
      </c>
      <c r="E7172" s="16" t="s">
        <v>16456</v>
      </c>
      <c r="F7172" s="16" t="s">
        <v>16425</v>
      </c>
      <c r="G7172" s="16" t="s">
        <v>16500</v>
      </c>
      <c r="H7172" s="16" t="s">
        <v>536</v>
      </c>
      <c r="I7172" s="0" t="n">
        <v>70</v>
      </c>
      <c r="J7172" s="16" t="s">
        <v>239</v>
      </c>
      <c r="K7172" s="0" t="str">
        <f aca="false">IFERROR(IF(VLOOKUP($C7172,薬効分類マスタ!$A$2:$E$180,5,FALSE())=0,"",VLOOKUP($C7172,薬効分類マスタ!$A$2:$E$180,5,FALSE())),"")</f>
        <v/>
      </c>
      <c r="L7172" s="17"/>
      <c r="M7172" s="0" t="str">
        <f aca="false">IF($K7172="","",IF($L7172&lt;&gt;"",$L7172,VLOOKUP($C7172,薬効分類マスタ!$A$2:$F$180,6,FALSE())))</f>
        <v/>
      </c>
      <c r="N7172" s="0" t="str">
        <f aca="false">ASC(G7172)</f>
        <v>ﾘﾊﾞｽﾁｸﾞﾐﾝﾃｰﾌﾟ9mg｢日医工｣</v>
      </c>
      <c r="O7172" s="0" t="str">
        <f aca="false">ASC(E7172)</f>
        <v>ﾘﾊﾞｽﾁｸﾞﾐﾝ</v>
      </c>
      <c r="P7172" s="16" t="n">
        <f aca="false">N(P7171)+IF($C7172=検索!$B$49,1,0)</f>
        <v>0</v>
      </c>
    </row>
    <row r="7173" customFormat="false" ht="15" hidden="false" customHeight="false" outlineLevel="0" collapsed="false">
      <c r="A7173" s="16" t="s">
        <v>16254</v>
      </c>
      <c r="B7173" s="0" t="s">
        <v>16501</v>
      </c>
      <c r="C7173" s="0" t="n">
        <v>119</v>
      </c>
      <c r="D7173" s="0" t="str">
        <f aca="false">IFERROR(VLOOKUP($C7173,薬効分類マスタ!$A$2:$B$180,2,FALSE()),"未登録")</f>
        <v>その他の中枢神経系用薬</v>
      </c>
      <c r="E7173" s="16" t="s">
        <v>16456</v>
      </c>
      <c r="F7173" s="16" t="s">
        <v>16425</v>
      </c>
      <c r="G7173" s="16" t="s">
        <v>16502</v>
      </c>
      <c r="H7173" s="16" t="s">
        <v>1165</v>
      </c>
      <c r="I7173" s="0" t="n">
        <v>70</v>
      </c>
      <c r="J7173" s="16" t="s">
        <v>239</v>
      </c>
      <c r="K7173" s="0" t="str">
        <f aca="false">IFERROR(IF(VLOOKUP($C7173,薬効分類マスタ!$A$2:$E$180,5,FALSE())=0,"",VLOOKUP($C7173,薬効分類マスタ!$A$2:$E$180,5,FALSE())),"")</f>
        <v/>
      </c>
      <c r="L7173" s="17"/>
      <c r="M7173" s="0" t="str">
        <f aca="false">IF($K7173="","",IF($L7173&lt;&gt;"",$L7173,VLOOKUP($C7173,薬効分類マスタ!$A$2:$F$180,6,FALSE())))</f>
        <v/>
      </c>
      <c r="N7173" s="0" t="str">
        <f aca="false">ASC(G7173)</f>
        <v>ﾘﾊﾞｽﾁｸﾞﾐﾝﾃｰﾌﾟ9mg｢ﾆﾌﾟﾛ｣</v>
      </c>
      <c r="O7173" s="0" t="str">
        <f aca="false">ASC(E7173)</f>
        <v>ﾘﾊﾞｽﾁｸﾞﾐﾝ</v>
      </c>
      <c r="P7173" s="16" t="n">
        <f aca="false">N(P7172)+IF($C7173=検索!$B$49,1,0)</f>
        <v>0</v>
      </c>
    </row>
    <row r="7174" customFormat="false" ht="15" hidden="false" customHeight="false" outlineLevel="0" collapsed="false">
      <c r="A7174" s="16" t="s">
        <v>16254</v>
      </c>
      <c r="B7174" s="0" t="s">
        <v>16503</v>
      </c>
      <c r="C7174" s="0" t="n">
        <v>119</v>
      </c>
      <c r="D7174" s="0" t="str">
        <f aca="false">IFERROR(VLOOKUP($C7174,薬効分類マスタ!$A$2:$B$180,2,FALSE()),"未登録")</f>
        <v>その他の中枢神経系用薬</v>
      </c>
      <c r="E7174" s="16" t="s">
        <v>16456</v>
      </c>
      <c r="F7174" s="16" t="s">
        <v>16425</v>
      </c>
      <c r="G7174" s="16" t="s">
        <v>16504</v>
      </c>
      <c r="H7174" s="16" t="s">
        <v>443</v>
      </c>
      <c r="I7174" s="0" t="n">
        <v>70</v>
      </c>
      <c r="J7174" s="16" t="s">
        <v>239</v>
      </c>
      <c r="K7174" s="0" t="str">
        <f aca="false">IFERROR(IF(VLOOKUP($C7174,薬効分類マスタ!$A$2:$E$180,5,FALSE())=0,"",VLOOKUP($C7174,薬効分類マスタ!$A$2:$E$180,5,FALSE())),"")</f>
        <v/>
      </c>
      <c r="L7174" s="17"/>
      <c r="M7174" s="0" t="str">
        <f aca="false">IF($K7174="","",IF($L7174&lt;&gt;"",$L7174,VLOOKUP($C7174,薬効分類マスタ!$A$2:$F$180,6,FALSE())))</f>
        <v/>
      </c>
      <c r="N7174" s="0" t="str">
        <f aca="false">ASC(G7174)</f>
        <v>ﾘﾊﾞｽﾁｸﾞﾐﾝﾃｰﾌﾟ9mg｢久光｣</v>
      </c>
      <c r="O7174" s="0" t="str">
        <f aca="false">ASC(E7174)</f>
        <v>ﾘﾊﾞｽﾁｸﾞﾐﾝ</v>
      </c>
      <c r="P7174" s="16" t="n">
        <f aca="false">N(P7173)+IF($C7174=検索!$B$49,1,0)</f>
        <v>0</v>
      </c>
    </row>
    <row r="7175" customFormat="false" ht="15" hidden="false" customHeight="false" outlineLevel="0" collapsed="false">
      <c r="A7175" s="16" t="s">
        <v>16254</v>
      </c>
      <c r="B7175" s="0" t="s">
        <v>16505</v>
      </c>
      <c r="C7175" s="0" t="n">
        <v>119</v>
      </c>
      <c r="D7175" s="0" t="str">
        <f aca="false">IFERROR(VLOOKUP($C7175,薬効分類マスタ!$A$2:$B$180,2,FALSE()),"未登録")</f>
        <v>その他の中枢神経系用薬</v>
      </c>
      <c r="E7175" s="16" t="s">
        <v>16456</v>
      </c>
      <c r="F7175" s="16" t="s">
        <v>16428</v>
      </c>
      <c r="G7175" s="16" t="s">
        <v>16506</v>
      </c>
      <c r="H7175" s="16" t="s">
        <v>1133</v>
      </c>
      <c r="I7175" s="0" t="n">
        <v>133.4</v>
      </c>
      <c r="J7175" s="16" t="s">
        <v>232</v>
      </c>
      <c r="K7175" s="0" t="str">
        <f aca="false">IFERROR(IF(VLOOKUP($C7175,薬効分類マスタ!$A$2:$E$180,5,FALSE())=0,"",VLOOKUP($C7175,薬効分類マスタ!$A$2:$E$180,5,FALSE())),"")</f>
        <v/>
      </c>
      <c r="L7175" s="17"/>
      <c r="M7175" s="0" t="str">
        <f aca="false">IF($K7175="","",IF($L7175&lt;&gt;"",$L7175,VLOOKUP($C7175,薬効分類マスタ!$A$2:$F$180,6,FALSE())))</f>
        <v/>
      </c>
      <c r="N7175" s="0" t="str">
        <f aca="false">ASC(G7175)</f>
        <v>ｲｸｾﾛﾝﾊﾟｯﾁ13.5mg</v>
      </c>
      <c r="O7175" s="0" t="str">
        <f aca="false">ASC(E7175)</f>
        <v>ﾘﾊﾞｽﾁｸﾞﾐﾝ</v>
      </c>
      <c r="P7175" s="16" t="n">
        <f aca="false">N(P7174)+IF($C7175=検索!$B$49,1,0)</f>
        <v>0</v>
      </c>
    </row>
    <row r="7176" customFormat="false" ht="15" hidden="false" customHeight="false" outlineLevel="0" collapsed="false">
      <c r="A7176" s="16" t="s">
        <v>16254</v>
      </c>
      <c r="B7176" s="0" t="s">
        <v>16507</v>
      </c>
      <c r="C7176" s="0" t="n">
        <v>119</v>
      </c>
      <c r="D7176" s="0" t="str">
        <f aca="false">IFERROR(VLOOKUP($C7176,薬効分類マスタ!$A$2:$B$180,2,FALSE()),"未登録")</f>
        <v>その他の中枢神経系用薬</v>
      </c>
      <c r="E7176" s="16" t="s">
        <v>16456</v>
      </c>
      <c r="F7176" s="16" t="s">
        <v>16428</v>
      </c>
      <c r="G7176" s="16" t="s">
        <v>16508</v>
      </c>
      <c r="H7176" s="16" t="s">
        <v>1644</v>
      </c>
      <c r="I7176" s="0" t="n">
        <v>160.3</v>
      </c>
      <c r="J7176" s="16" t="s">
        <v>232</v>
      </c>
      <c r="K7176" s="0" t="str">
        <f aca="false">IFERROR(IF(VLOOKUP($C7176,薬効分類マスタ!$A$2:$E$180,5,FALSE())=0,"",VLOOKUP($C7176,薬効分類マスタ!$A$2:$E$180,5,FALSE())),"")</f>
        <v/>
      </c>
      <c r="L7176" s="17"/>
      <c r="M7176" s="0" t="str">
        <f aca="false">IF($K7176="","",IF($L7176&lt;&gt;"",$L7176,VLOOKUP($C7176,薬効分類マスタ!$A$2:$F$180,6,FALSE())))</f>
        <v/>
      </c>
      <c r="N7176" s="0" t="str">
        <f aca="false">ASC(G7176)</f>
        <v>ﾘﾊﾞｽﾀｯﾁﾊﾟｯﾁ13.5mg</v>
      </c>
      <c r="O7176" s="0" t="str">
        <f aca="false">ASC(E7176)</f>
        <v>ﾘﾊﾞｽﾁｸﾞﾐﾝ</v>
      </c>
      <c r="P7176" s="16" t="n">
        <f aca="false">N(P7175)+IF($C7176=検索!$B$49,1,0)</f>
        <v>0</v>
      </c>
    </row>
    <row r="7177" customFormat="false" ht="15" hidden="false" customHeight="false" outlineLevel="0" collapsed="false">
      <c r="A7177" s="16" t="s">
        <v>16254</v>
      </c>
      <c r="B7177" s="0" t="s">
        <v>16509</v>
      </c>
      <c r="C7177" s="0" t="n">
        <v>119</v>
      </c>
      <c r="D7177" s="0" t="str">
        <f aca="false">IFERROR(VLOOKUP($C7177,薬効分類マスタ!$A$2:$B$180,2,FALSE()),"未登録")</f>
        <v>その他の中枢神経系用薬</v>
      </c>
      <c r="E7177" s="16" t="s">
        <v>16456</v>
      </c>
      <c r="F7177" s="16" t="s">
        <v>16428</v>
      </c>
      <c r="G7177" s="16" t="s">
        <v>16510</v>
      </c>
      <c r="H7177" s="16" t="s">
        <v>1464</v>
      </c>
      <c r="I7177" s="0" t="n">
        <v>72.2</v>
      </c>
      <c r="J7177" s="16" t="s">
        <v>239</v>
      </c>
      <c r="K7177" s="0" t="str">
        <f aca="false">IFERROR(IF(VLOOKUP($C7177,薬効分類マスタ!$A$2:$E$180,5,FALSE())=0,"",VLOOKUP($C7177,薬効分類マスタ!$A$2:$E$180,5,FALSE())),"")</f>
        <v/>
      </c>
      <c r="L7177" s="17"/>
      <c r="M7177" s="0" t="str">
        <f aca="false">IF($K7177="","",IF($L7177&lt;&gt;"",$L7177,VLOOKUP($C7177,薬効分類マスタ!$A$2:$F$180,6,FALSE())))</f>
        <v/>
      </c>
      <c r="N7177" s="0" t="str">
        <f aca="false">ASC(G7177)</f>
        <v>ﾘﾊﾞｽﾁｸﾞﾐﾝﾃｰﾌﾟ13.5mg｢DSEP｣</v>
      </c>
      <c r="O7177" s="0" t="str">
        <f aca="false">ASC(E7177)</f>
        <v>ﾘﾊﾞｽﾁｸﾞﾐﾝ</v>
      </c>
      <c r="P7177" s="16" t="n">
        <f aca="false">N(P7176)+IF($C7177=検索!$B$49,1,0)</f>
        <v>0</v>
      </c>
    </row>
    <row r="7178" customFormat="false" ht="15" hidden="false" customHeight="false" outlineLevel="0" collapsed="false">
      <c r="A7178" s="16" t="s">
        <v>16254</v>
      </c>
      <c r="B7178" s="0" t="s">
        <v>16511</v>
      </c>
      <c r="C7178" s="0" t="n">
        <v>119</v>
      </c>
      <c r="D7178" s="0" t="str">
        <f aca="false">IFERROR(VLOOKUP($C7178,薬効分類マスタ!$A$2:$B$180,2,FALSE()),"未登録")</f>
        <v>その他の中枢神経系用薬</v>
      </c>
      <c r="E7178" s="16" t="s">
        <v>16456</v>
      </c>
      <c r="F7178" s="16" t="s">
        <v>16428</v>
      </c>
      <c r="G7178" s="16" t="s">
        <v>16512</v>
      </c>
      <c r="H7178" s="16" t="s">
        <v>568</v>
      </c>
      <c r="I7178" s="0" t="n">
        <v>103</v>
      </c>
      <c r="J7178" s="16" t="s">
        <v>239</v>
      </c>
      <c r="K7178" s="0" t="str">
        <f aca="false">IFERROR(IF(VLOOKUP($C7178,薬効分類マスタ!$A$2:$E$180,5,FALSE())=0,"",VLOOKUP($C7178,薬効分類マスタ!$A$2:$E$180,5,FALSE())),"")</f>
        <v/>
      </c>
      <c r="L7178" s="17"/>
      <c r="M7178" s="0" t="str">
        <f aca="false">IF($K7178="","",IF($L7178&lt;&gt;"",$L7178,VLOOKUP($C7178,薬効分類マスタ!$A$2:$F$180,6,FALSE())))</f>
        <v/>
      </c>
      <c r="N7178" s="0" t="str">
        <f aca="false">ASC(G7178)</f>
        <v>ﾘﾊﾞｽﾁｸﾞﾐﾝﾃｰﾌﾟ13.5mg｢KMP｣</v>
      </c>
      <c r="O7178" s="0" t="str">
        <f aca="false">ASC(E7178)</f>
        <v>ﾘﾊﾞｽﾁｸﾞﾐﾝ</v>
      </c>
      <c r="P7178" s="16" t="n">
        <f aca="false">N(P7177)+IF($C7178=検索!$B$49,1,0)</f>
        <v>0</v>
      </c>
    </row>
    <row r="7179" customFormat="false" ht="15" hidden="false" customHeight="false" outlineLevel="0" collapsed="false">
      <c r="A7179" s="16" t="s">
        <v>16254</v>
      </c>
      <c r="B7179" s="0" t="s">
        <v>16513</v>
      </c>
      <c r="C7179" s="0" t="n">
        <v>119</v>
      </c>
      <c r="D7179" s="0" t="str">
        <f aca="false">IFERROR(VLOOKUP($C7179,薬効分類マスタ!$A$2:$B$180,2,FALSE()),"未登録")</f>
        <v>その他の中枢神経系用薬</v>
      </c>
      <c r="E7179" s="16" t="s">
        <v>16456</v>
      </c>
      <c r="F7179" s="16" t="s">
        <v>16428</v>
      </c>
      <c r="G7179" s="16" t="s">
        <v>16514</v>
      </c>
      <c r="H7179" s="16" t="s">
        <v>574</v>
      </c>
      <c r="I7179" s="0" t="n">
        <v>72.2</v>
      </c>
      <c r="J7179" s="16" t="s">
        <v>239</v>
      </c>
      <c r="K7179" s="0" t="str">
        <f aca="false">IFERROR(IF(VLOOKUP($C7179,薬効分類マスタ!$A$2:$E$180,5,FALSE())=0,"",VLOOKUP($C7179,薬効分類マスタ!$A$2:$E$180,5,FALSE())),"")</f>
        <v/>
      </c>
      <c r="L7179" s="17"/>
      <c r="M7179" s="0" t="str">
        <f aca="false">IF($K7179="","",IF($L7179&lt;&gt;"",$L7179,VLOOKUP($C7179,薬効分類マスタ!$A$2:$F$180,6,FALSE())))</f>
        <v/>
      </c>
      <c r="N7179" s="0" t="str">
        <f aca="false">ASC(G7179)</f>
        <v>ﾘﾊﾞｽﾁｸﾞﾐﾝﾃｰﾌﾟ13.5mg｢YD｣</v>
      </c>
      <c r="O7179" s="0" t="str">
        <f aca="false">ASC(E7179)</f>
        <v>ﾘﾊﾞｽﾁｸﾞﾐﾝ</v>
      </c>
      <c r="P7179" s="16" t="n">
        <f aca="false">N(P7178)+IF($C7179=検索!$B$49,1,0)</f>
        <v>0</v>
      </c>
    </row>
    <row r="7180" customFormat="false" ht="15" hidden="false" customHeight="false" outlineLevel="0" collapsed="false">
      <c r="A7180" s="16" t="s">
        <v>16254</v>
      </c>
      <c r="B7180" s="0" t="s">
        <v>16515</v>
      </c>
      <c r="C7180" s="0" t="n">
        <v>119</v>
      </c>
      <c r="D7180" s="0" t="str">
        <f aca="false">IFERROR(VLOOKUP($C7180,薬効分類マスタ!$A$2:$B$180,2,FALSE()),"未登録")</f>
        <v>その他の中枢神経系用薬</v>
      </c>
      <c r="E7180" s="16" t="s">
        <v>16456</v>
      </c>
      <c r="F7180" s="16" t="s">
        <v>16428</v>
      </c>
      <c r="G7180" s="16" t="s">
        <v>16516</v>
      </c>
      <c r="H7180" s="16" t="s">
        <v>16468</v>
      </c>
      <c r="I7180" s="0" t="n">
        <v>72.2</v>
      </c>
      <c r="J7180" s="16" t="s">
        <v>239</v>
      </c>
      <c r="K7180" s="0" t="str">
        <f aca="false">IFERROR(IF(VLOOKUP($C7180,薬効分類マスタ!$A$2:$E$180,5,FALSE())=0,"",VLOOKUP($C7180,薬効分類マスタ!$A$2:$E$180,5,FALSE())),"")</f>
        <v/>
      </c>
      <c r="L7180" s="17"/>
      <c r="M7180" s="0" t="str">
        <f aca="false">IF($K7180="","",IF($L7180&lt;&gt;"",$L7180,VLOOKUP($C7180,薬効分類マスタ!$A$2:$F$180,6,FALSE())))</f>
        <v/>
      </c>
      <c r="N7180" s="0" t="str">
        <f aca="false">ASC(G7180)</f>
        <v>ﾘﾊﾞｽﾁｸﾞﾐﾝﾃｰﾌﾟ13.5mg｢YP｣</v>
      </c>
      <c r="O7180" s="0" t="str">
        <f aca="false">ASC(E7180)</f>
        <v>ﾘﾊﾞｽﾁｸﾞﾐﾝ</v>
      </c>
      <c r="P7180" s="16" t="n">
        <f aca="false">N(P7179)+IF($C7180=検索!$B$49,1,0)</f>
        <v>0</v>
      </c>
    </row>
    <row r="7181" customFormat="false" ht="15" hidden="false" customHeight="false" outlineLevel="0" collapsed="false">
      <c r="A7181" s="16" t="s">
        <v>16254</v>
      </c>
      <c r="B7181" s="0" t="s">
        <v>16517</v>
      </c>
      <c r="C7181" s="0" t="n">
        <v>119</v>
      </c>
      <c r="D7181" s="0" t="str">
        <f aca="false">IFERROR(VLOOKUP($C7181,薬効分類マスタ!$A$2:$B$180,2,FALSE()),"未登録")</f>
        <v>その他の中枢神経系用薬</v>
      </c>
      <c r="E7181" s="16" t="s">
        <v>16456</v>
      </c>
      <c r="F7181" s="16" t="s">
        <v>16428</v>
      </c>
      <c r="G7181" s="16" t="s">
        <v>16518</v>
      </c>
      <c r="H7181" s="16" t="s">
        <v>6993</v>
      </c>
      <c r="I7181" s="0" t="n">
        <v>72.2</v>
      </c>
      <c r="J7181" s="16" t="s">
        <v>239</v>
      </c>
      <c r="K7181" s="0" t="str">
        <f aca="false">IFERROR(IF(VLOOKUP($C7181,薬効分類マスタ!$A$2:$E$180,5,FALSE())=0,"",VLOOKUP($C7181,薬効分類マスタ!$A$2:$E$180,5,FALSE())),"")</f>
        <v/>
      </c>
      <c r="L7181" s="17"/>
      <c r="M7181" s="0" t="str">
        <f aca="false">IF($K7181="","",IF($L7181&lt;&gt;"",$L7181,VLOOKUP($C7181,薬効分類マスタ!$A$2:$F$180,6,FALSE())))</f>
        <v/>
      </c>
      <c r="N7181" s="0" t="str">
        <f aca="false">ASC(G7181)</f>
        <v>ﾘﾊﾞｽﾁｸﾞﾐﾝﾃｰﾌﾟ13.5mg｢ｱﾒﾙ｣</v>
      </c>
      <c r="O7181" s="0" t="str">
        <f aca="false">ASC(E7181)</f>
        <v>ﾘﾊﾞｽﾁｸﾞﾐﾝ</v>
      </c>
      <c r="P7181" s="16" t="n">
        <f aca="false">N(P7180)+IF($C7181=検索!$B$49,1,0)</f>
        <v>0</v>
      </c>
    </row>
    <row r="7182" customFormat="false" ht="15" hidden="false" customHeight="false" outlineLevel="0" collapsed="false">
      <c r="A7182" s="16" t="s">
        <v>16254</v>
      </c>
      <c r="B7182" s="0" t="s">
        <v>16519</v>
      </c>
      <c r="C7182" s="0" t="n">
        <v>119</v>
      </c>
      <c r="D7182" s="0" t="str">
        <f aca="false">IFERROR(VLOOKUP($C7182,薬効分類マスタ!$A$2:$B$180,2,FALSE()),"未登録")</f>
        <v>その他の中枢神経系用薬</v>
      </c>
      <c r="E7182" s="16" t="s">
        <v>16456</v>
      </c>
      <c r="F7182" s="16" t="s">
        <v>16428</v>
      </c>
      <c r="G7182" s="16" t="s">
        <v>16520</v>
      </c>
      <c r="H7182" s="16" t="s">
        <v>385</v>
      </c>
      <c r="I7182" s="0" t="n">
        <v>72.2</v>
      </c>
      <c r="J7182" s="16" t="s">
        <v>239</v>
      </c>
      <c r="K7182" s="0" t="str">
        <f aca="false">IFERROR(IF(VLOOKUP($C7182,薬効分類マスタ!$A$2:$E$180,5,FALSE())=0,"",VLOOKUP($C7182,薬効分類マスタ!$A$2:$E$180,5,FALSE())),"")</f>
        <v/>
      </c>
      <c r="L7182" s="17"/>
      <c r="M7182" s="0" t="str">
        <f aca="false">IF($K7182="","",IF($L7182&lt;&gt;"",$L7182,VLOOKUP($C7182,薬効分類マスタ!$A$2:$F$180,6,FALSE())))</f>
        <v/>
      </c>
      <c r="N7182" s="0" t="str">
        <f aca="false">ASC(G7182)</f>
        <v>ﾘﾊﾞｽﾁｸﾞﾐﾝﾃｰﾌﾟ13.5mg｢ｻﾜｲ｣</v>
      </c>
      <c r="O7182" s="0" t="str">
        <f aca="false">ASC(E7182)</f>
        <v>ﾘﾊﾞｽﾁｸﾞﾐﾝ</v>
      </c>
      <c r="P7182" s="16" t="n">
        <f aca="false">N(P7181)+IF($C7182=検索!$B$49,1,0)</f>
        <v>0</v>
      </c>
    </row>
    <row r="7183" customFormat="false" ht="15" hidden="false" customHeight="false" outlineLevel="0" collapsed="false">
      <c r="A7183" s="16" t="s">
        <v>16254</v>
      </c>
      <c r="B7183" s="0" t="s">
        <v>16521</v>
      </c>
      <c r="C7183" s="0" t="n">
        <v>119</v>
      </c>
      <c r="D7183" s="0" t="str">
        <f aca="false">IFERROR(VLOOKUP($C7183,薬効分類マスタ!$A$2:$B$180,2,FALSE()),"未登録")</f>
        <v>その他の中枢神経系用薬</v>
      </c>
      <c r="E7183" s="16" t="s">
        <v>16456</v>
      </c>
      <c r="F7183" s="16" t="s">
        <v>16428</v>
      </c>
      <c r="G7183" s="16" t="s">
        <v>16522</v>
      </c>
      <c r="H7183" s="16" t="s">
        <v>533</v>
      </c>
      <c r="I7183" s="0" t="n">
        <v>72.2</v>
      </c>
      <c r="J7183" s="16" t="s">
        <v>239</v>
      </c>
      <c r="K7183" s="0" t="str">
        <f aca="false">IFERROR(IF(VLOOKUP($C7183,薬効分類マスタ!$A$2:$E$180,5,FALSE())=0,"",VLOOKUP($C7183,薬効分類マスタ!$A$2:$E$180,5,FALSE())),"")</f>
        <v/>
      </c>
      <c r="L7183" s="17"/>
      <c r="M7183" s="0" t="str">
        <f aca="false">IF($K7183="","",IF($L7183&lt;&gt;"",$L7183,VLOOKUP($C7183,薬効分類マスタ!$A$2:$F$180,6,FALSE())))</f>
        <v/>
      </c>
      <c r="N7183" s="0" t="str">
        <f aca="false">ASC(G7183)</f>
        <v>ﾘﾊﾞｽﾁｸﾞﾐﾝﾃｰﾌﾟ13.5mg｢ﾄｰﾜ｣</v>
      </c>
      <c r="O7183" s="0" t="str">
        <f aca="false">ASC(E7183)</f>
        <v>ﾘﾊﾞｽﾁｸﾞﾐﾝ</v>
      </c>
      <c r="P7183" s="16" t="n">
        <f aca="false">N(P7182)+IF($C7183=検索!$B$49,1,0)</f>
        <v>0</v>
      </c>
    </row>
    <row r="7184" customFormat="false" ht="15" hidden="false" customHeight="false" outlineLevel="0" collapsed="false">
      <c r="A7184" s="16" t="s">
        <v>16254</v>
      </c>
      <c r="B7184" s="0" t="s">
        <v>16523</v>
      </c>
      <c r="C7184" s="0" t="n">
        <v>119</v>
      </c>
      <c r="D7184" s="0" t="str">
        <f aca="false">IFERROR(VLOOKUP($C7184,薬効分類マスタ!$A$2:$B$180,2,FALSE()),"未登録")</f>
        <v>その他の中枢神経系用薬</v>
      </c>
      <c r="E7184" s="16" t="s">
        <v>16456</v>
      </c>
      <c r="F7184" s="16" t="s">
        <v>16428</v>
      </c>
      <c r="G7184" s="16" t="s">
        <v>16524</v>
      </c>
      <c r="H7184" s="16" t="s">
        <v>536</v>
      </c>
      <c r="I7184" s="0" t="n">
        <v>72.2</v>
      </c>
      <c r="J7184" s="16" t="s">
        <v>239</v>
      </c>
      <c r="K7184" s="0" t="str">
        <f aca="false">IFERROR(IF(VLOOKUP($C7184,薬効分類マスタ!$A$2:$E$180,5,FALSE())=0,"",VLOOKUP($C7184,薬効分類マスタ!$A$2:$E$180,5,FALSE())),"")</f>
        <v/>
      </c>
      <c r="L7184" s="17"/>
      <c r="M7184" s="0" t="str">
        <f aca="false">IF($K7184="","",IF($L7184&lt;&gt;"",$L7184,VLOOKUP($C7184,薬効分類マスタ!$A$2:$F$180,6,FALSE())))</f>
        <v/>
      </c>
      <c r="N7184" s="0" t="str">
        <f aca="false">ASC(G7184)</f>
        <v>ﾘﾊﾞｽﾁｸﾞﾐﾝﾃｰﾌﾟ13.5mg｢日医工｣</v>
      </c>
      <c r="O7184" s="0" t="str">
        <f aca="false">ASC(E7184)</f>
        <v>ﾘﾊﾞｽﾁｸﾞﾐﾝ</v>
      </c>
      <c r="P7184" s="16" t="n">
        <f aca="false">N(P7183)+IF($C7184=検索!$B$49,1,0)</f>
        <v>0</v>
      </c>
    </row>
    <row r="7185" customFormat="false" ht="15" hidden="false" customHeight="false" outlineLevel="0" collapsed="false">
      <c r="A7185" s="16" t="s">
        <v>16254</v>
      </c>
      <c r="B7185" s="0" t="s">
        <v>16525</v>
      </c>
      <c r="C7185" s="0" t="n">
        <v>119</v>
      </c>
      <c r="D7185" s="0" t="str">
        <f aca="false">IFERROR(VLOOKUP($C7185,薬効分類マスタ!$A$2:$B$180,2,FALSE()),"未登録")</f>
        <v>その他の中枢神経系用薬</v>
      </c>
      <c r="E7185" s="16" t="s">
        <v>16456</v>
      </c>
      <c r="F7185" s="16" t="s">
        <v>16428</v>
      </c>
      <c r="G7185" s="16" t="s">
        <v>16526</v>
      </c>
      <c r="H7185" s="16" t="s">
        <v>1165</v>
      </c>
      <c r="I7185" s="0" t="n">
        <v>72.2</v>
      </c>
      <c r="J7185" s="16" t="s">
        <v>239</v>
      </c>
      <c r="K7185" s="0" t="str">
        <f aca="false">IFERROR(IF(VLOOKUP($C7185,薬効分類マスタ!$A$2:$E$180,5,FALSE())=0,"",VLOOKUP($C7185,薬効分類マスタ!$A$2:$E$180,5,FALSE())),"")</f>
        <v/>
      </c>
      <c r="L7185" s="17"/>
      <c r="M7185" s="0" t="str">
        <f aca="false">IF($K7185="","",IF($L7185&lt;&gt;"",$L7185,VLOOKUP($C7185,薬効分類マスタ!$A$2:$F$180,6,FALSE())))</f>
        <v/>
      </c>
      <c r="N7185" s="0" t="str">
        <f aca="false">ASC(G7185)</f>
        <v>ﾘﾊﾞｽﾁｸﾞﾐﾝﾃｰﾌﾟ13.5mg｢ﾆﾌﾟﾛ｣</v>
      </c>
      <c r="O7185" s="0" t="str">
        <f aca="false">ASC(E7185)</f>
        <v>ﾘﾊﾞｽﾁｸﾞﾐﾝ</v>
      </c>
      <c r="P7185" s="16" t="n">
        <f aca="false">N(P7184)+IF($C7185=検索!$B$49,1,0)</f>
        <v>0</v>
      </c>
    </row>
    <row r="7186" customFormat="false" ht="15" hidden="false" customHeight="false" outlineLevel="0" collapsed="false">
      <c r="A7186" s="16" t="s">
        <v>16254</v>
      </c>
      <c r="B7186" s="0" t="s">
        <v>16527</v>
      </c>
      <c r="C7186" s="0" t="n">
        <v>119</v>
      </c>
      <c r="D7186" s="0" t="str">
        <f aca="false">IFERROR(VLOOKUP($C7186,薬効分類マスタ!$A$2:$B$180,2,FALSE()),"未登録")</f>
        <v>その他の中枢神経系用薬</v>
      </c>
      <c r="E7186" s="16" t="s">
        <v>16456</v>
      </c>
      <c r="F7186" s="16" t="s">
        <v>16428</v>
      </c>
      <c r="G7186" s="16" t="s">
        <v>16528</v>
      </c>
      <c r="H7186" s="16" t="s">
        <v>443</v>
      </c>
      <c r="I7186" s="0" t="n">
        <v>72.2</v>
      </c>
      <c r="J7186" s="16" t="s">
        <v>239</v>
      </c>
      <c r="K7186" s="0" t="str">
        <f aca="false">IFERROR(IF(VLOOKUP($C7186,薬効分類マスタ!$A$2:$E$180,5,FALSE())=0,"",VLOOKUP($C7186,薬効分類マスタ!$A$2:$E$180,5,FALSE())),"")</f>
        <v/>
      </c>
      <c r="L7186" s="17"/>
      <c r="M7186" s="0" t="str">
        <f aca="false">IF($K7186="","",IF($L7186&lt;&gt;"",$L7186,VLOOKUP($C7186,薬効分類マスタ!$A$2:$F$180,6,FALSE())))</f>
        <v/>
      </c>
      <c r="N7186" s="0" t="str">
        <f aca="false">ASC(G7186)</f>
        <v>ﾘﾊﾞｽﾁｸﾞﾐﾝﾃｰﾌﾟ13.5mg｢久光｣</v>
      </c>
      <c r="O7186" s="0" t="str">
        <f aca="false">ASC(E7186)</f>
        <v>ﾘﾊﾞｽﾁｸﾞﾐﾝ</v>
      </c>
      <c r="P7186" s="16" t="n">
        <f aca="false">N(P7185)+IF($C7186=検索!$B$49,1,0)</f>
        <v>0</v>
      </c>
    </row>
    <row r="7187" customFormat="false" ht="15" hidden="false" customHeight="false" outlineLevel="0" collapsed="false">
      <c r="A7187" s="16" t="s">
        <v>16254</v>
      </c>
      <c r="B7187" s="0" t="s">
        <v>16529</v>
      </c>
      <c r="C7187" s="0" t="n">
        <v>119</v>
      </c>
      <c r="D7187" s="0" t="str">
        <f aca="false">IFERROR(VLOOKUP($C7187,薬効分類マスタ!$A$2:$B$180,2,FALSE()),"未登録")</f>
        <v>その他の中枢神経系用薬</v>
      </c>
      <c r="E7187" s="16" t="s">
        <v>16456</v>
      </c>
      <c r="F7187" s="16" t="s">
        <v>16431</v>
      </c>
      <c r="G7187" s="16" t="s">
        <v>16530</v>
      </c>
      <c r="H7187" s="16" t="s">
        <v>1133</v>
      </c>
      <c r="I7187" s="0" t="n">
        <v>143.9</v>
      </c>
      <c r="J7187" s="16" t="s">
        <v>232</v>
      </c>
      <c r="K7187" s="0" t="str">
        <f aca="false">IFERROR(IF(VLOOKUP($C7187,薬効分類マスタ!$A$2:$E$180,5,FALSE())=0,"",VLOOKUP($C7187,薬効分類マスタ!$A$2:$E$180,5,FALSE())),"")</f>
        <v/>
      </c>
      <c r="L7187" s="17"/>
      <c r="M7187" s="0" t="str">
        <f aca="false">IF($K7187="","",IF($L7187&lt;&gt;"",$L7187,VLOOKUP($C7187,薬効分類マスタ!$A$2:$F$180,6,FALSE())))</f>
        <v/>
      </c>
      <c r="N7187" s="0" t="str">
        <f aca="false">ASC(G7187)</f>
        <v>ｲｸｾﾛﾝﾊﾟｯﾁ18mg</v>
      </c>
      <c r="O7187" s="0" t="str">
        <f aca="false">ASC(E7187)</f>
        <v>ﾘﾊﾞｽﾁｸﾞﾐﾝ</v>
      </c>
      <c r="P7187" s="16" t="n">
        <f aca="false">N(P7186)+IF($C7187=検索!$B$49,1,0)</f>
        <v>0</v>
      </c>
    </row>
    <row r="7188" customFormat="false" ht="15" hidden="false" customHeight="false" outlineLevel="0" collapsed="false">
      <c r="A7188" s="16" t="s">
        <v>16254</v>
      </c>
      <c r="B7188" s="0" t="s">
        <v>16531</v>
      </c>
      <c r="C7188" s="0" t="n">
        <v>119</v>
      </c>
      <c r="D7188" s="0" t="str">
        <f aca="false">IFERROR(VLOOKUP($C7188,薬効分類マスタ!$A$2:$B$180,2,FALSE()),"未登録")</f>
        <v>その他の中枢神経系用薬</v>
      </c>
      <c r="E7188" s="16" t="s">
        <v>16456</v>
      </c>
      <c r="F7188" s="16" t="s">
        <v>16431</v>
      </c>
      <c r="G7188" s="16" t="s">
        <v>16532</v>
      </c>
      <c r="H7188" s="16" t="s">
        <v>1644</v>
      </c>
      <c r="I7188" s="0" t="n">
        <v>169.7</v>
      </c>
      <c r="J7188" s="16" t="s">
        <v>232</v>
      </c>
      <c r="K7188" s="0" t="str">
        <f aca="false">IFERROR(IF(VLOOKUP($C7188,薬効分類マスタ!$A$2:$E$180,5,FALSE())=0,"",VLOOKUP($C7188,薬効分類マスタ!$A$2:$E$180,5,FALSE())),"")</f>
        <v/>
      </c>
      <c r="L7188" s="17"/>
      <c r="M7188" s="0" t="str">
        <f aca="false">IF($K7188="","",IF($L7188&lt;&gt;"",$L7188,VLOOKUP($C7188,薬効分類マスタ!$A$2:$F$180,6,FALSE())))</f>
        <v/>
      </c>
      <c r="N7188" s="0" t="str">
        <f aca="false">ASC(G7188)</f>
        <v>ﾘﾊﾞｽﾀｯﾁﾊﾟｯﾁ18mg</v>
      </c>
      <c r="O7188" s="0" t="str">
        <f aca="false">ASC(E7188)</f>
        <v>ﾘﾊﾞｽﾁｸﾞﾐﾝ</v>
      </c>
      <c r="P7188" s="16" t="n">
        <f aca="false">N(P7187)+IF($C7188=検索!$B$49,1,0)</f>
        <v>0</v>
      </c>
    </row>
    <row r="7189" customFormat="false" ht="15" hidden="false" customHeight="false" outlineLevel="0" collapsed="false">
      <c r="A7189" s="16" t="s">
        <v>16254</v>
      </c>
      <c r="B7189" s="0" t="s">
        <v>16533</v>
      </c>
      <c r="C7189" s="0" t="n">
        <v>119</v>
      </c>
      <c r="D7189" s="0" t="str">
        <f aca="false">IFERROR(VLOOKUP($C7189,薬効分類マスタ!$A$2:$B$180,2,FALSE()),"未登録")</f>
        <v>その他の中枢神経系用薬</v>
      </c>
      <c r="E7189" s="16" t="s">
        <v>16456</v>
      </c>
      <c r="F7189" s="16" t="s">
        <v>16431</v>
      </c>
      <c r="G7189" s="16" t="s">
        <v>16534</v>
      </c>
      <c r="H7189" s="16" t="s">
        <v>1464</v>
      </c>
      <c r="I7189" s="0" t="n">
        <v>77.4</v>
      </c>
      <c r="J7189" s="16" t="s">
        <v>239</v>
      </c>
      <c r="K7189" s="0" t="str">
        <f aca="false">IFERROR(IF(VLOOKUP($C7189,薬効分類マスタ!$A$2:$E$180,5,FALSE())=0,"",VLOOKUP($C7189,薬効分類マスタ!$A$2:$E$180,5,FALSE())),"")</f>
        <v/>
      </c>
      <c r="L7189" s="17"/>
      <c r="M7189" s="0" t="str">
        <f aca="false">IF($K7189="","",IF($L7189&lt;&gt;"",$L7189,VLOOKUP($C7189,薬効分類マスタ!$A$2:$F$180,6,FALSE())))</f>
        <v/>
      </c>
      <c r="N7189" s="0" t="str">
        <f aca="false">ASC(G7189)</f>
        <v>ﾘﾊﾞｽﾁｸﾞﾐﾝﾃｰﾌﾟ18mg｢DSEP｣</v>
      </c>
      <c r="O7189" s="0" t="str">
        <f aca="false">ASC(E7189)</f>
        <v>ﾘﾊﾞｽﾁｸﾞﾐﾝ</v>
      </c>
      <c r="P7189" s="16" t="n">
        <f aca="false">N(P7188)+IF($C7189=検索!$B$49,1,0)</f>
        <v>0</v>
      </c>
    </row>
    <row r="7190" customFormat="false" ht="15" hidden="false" customHeight="false" outlineLevel="0" collapsed="false">
      <c r="A7190" s="16" t="s">
        <v>16254</v>
      </c>
      <c r="B7190" s="0" t="s">
        <v>16535</v>
      </c>
      <c r="C7190" s="0" t="n">
        <v>119</v>
      </c>
      <c r="D7190" s="0" t="str">
        <f aca="false">IFERROR(VLOOKUP($C7190,薬効分類マスタ!$A$2:$B$180,2,FALSE()),"未登録")</f>
        <v>その他の中枢神経系用薬</v>
      </c>
      <c r="E7190" s="16" t="s">
        <v>16456</v>
      </c>
      <c r="F7190" s="16" t="s">
        <v>16431</v>
      </c>
      <c r="G7190" s="16" t="s">
        <v>16536</v>
      </c>
      <c r="H7190" s="16" t="s">
        <v>568</v>
      </c>
      <c r="I7190" s="0" t="n">
        <v>77.4</v>
      </c>
      <c r="J7190" s="16" t="s">
        <v>239</v>
      </c>
      <c r="K7190" s="0" t="str">
        <f aca="false">IFERROR(IF(VLOOKUP($C7190,薬効分類マスタ!$A$2:$E$180,5,FALSE())=0,"",VLOOKUP($C7190,薬効分類マスタ!$A$2:$E$180,5,FALSE())),"")</f>
        <v/>
      </c>
      <c r="L7190" s="17"/>
      <c r="M7190" s="0" t="str">
        <f aca="false">IF($K7190="","",IF($L7190&lt;&gt;"",$L7190,VLOOKUP($C7190,薬効分類マスタ!$A$2:$F$180,6,FALSE())))</f>
        <v/>
      </c>
      <c r="N7190" s="0" t="str">
        <f aca="false">ASC(G7190)</f>
        <v>ﾘﾊﾞｽﾁｸﾞﾐﾝﾃｰﾌﾟ18mg｢KMP｣</v>
      </c>
      <c r="O7190" s="0" t="str">
        <f aca="false">ASC(E7190)</f>
        <v>ﾘﾊﾞｽﾁｸﾞﾐﾝ</v>
      </c>
      <c r="P7190" s="16" t="n">
        <f aca="false">N(P7189)+IF($C7190=検索!$B$49,1,0)</f>
        <v>0</v>
      </c>
    </row>
    <row r="7191" customFormat="false" ht="15" hidden="false" customHeight="false" outlineLevel="0" collapsed="false">
      <c r="A7191" s="16" t="s">
        <v>16254</v>
      </c>
      <c r="B7191" s="0" t="s">
        <v>16537</v>
      </c>
      <c r="C7191" s="0" t="n">
        <v>119</v>
      </c>
      <c r="D7191" s="0" t="str">
        <f aca="false">IFERROR(VLOOKUP($C7191,薬効分類マスタ!$A$2:$B$180,2,FALSE()),"未登録")</f>
        <v>その他の中枢神経系用薬</v>
      </c>
      <c r="E7191" s="16" t="s">
        <v>16456</v>
      </c>
      <c r="F7191" s="16" t="s">
        <v>16431</v>
      </c>
      <c r="G7191" s="16" t="s">
        <v>16538</v>
      </c>
      <c r="H7191" s="16" t="s">
        <v>574</v>
      </c>
      <c r="I7191" s="0" t="n">
        <v>88.7</v>
      </c>
      <c r="J7191" s="16" t="s">
        <v>239</v>
      </c>
      <c r="K7191" s="0" t="str">
        <f aca="false">IFERROR(IF(VLOOKUP($C7191,薬効分類マスタ!$A$2:$E$180,5,FALSE())=0,"",VLOOKUP($C7191,薬効分類マスタ!$A$2:$E$180,5,FALSE())),"")</f>
        <v/>
      </c>
      <c r="L7191" s="17"/>
      <c r="M7191" s="0" t="str">
        <f aca="false">IF($K7191="","",IF($L7191&lt;&gt;"",$L7191,VLOOKUP($C7191,薬効分類マスタ!$A$2:$F$180,6,FALSE())))</f>
        <v/>
      </c>
      <c r="N7191" s="0" t="str">
        <f aca="false">ASC(G7191)</f>
        <v>ﾘﾊﾞｽﾁｸﾞﾐﾝﾃｰﾌﾟ18mg｢YD｣</v>
      </c>
      <c r="O7191" s="0" t="str">
        <f aca="false">ASC(E7191)</f>
        <v>ﾘﾊﾞｽﾁｸﾞﾐﾝ</v>
      </c>
      <c r="P7191" s="16" t="n">
        <f aca="false">N(P7190)+IF($C7191=検索!$B$49,1,0)</f>
        <v>0</v>
      </c>
    </row>
    <row r="7192" customFormat="false" ht="15" hidden="false" customHeight="false" outlineLevel="0" collapsed="false">
      <c r="A7192" s="16" t="s">
        <v>16254</v>
      </c>
      <c r="B7192" s="0" t="s">
        <v>16539</v>
      </c>
      <c r="C7192" s="0" t="n">
        <v>119</v>
      </c>
      <c r="D7192" s="0" t="str">
        <f aca="false">IFERROR(VLOOKUP($C7192,薬効分類マスタ!$A$2:$B$180,2,FALSE()),"未登録")</f>
        <v>その他の中枢神経系用薬</v>
      </c>
      <c r="E7192" s="16" t="s">
        <v>16456</v>
      </c>
      <c r="F7192" s="16" t="s">
        <v>16431</v>
      </c>
      <c r="G7192" s="16" t="s">
        <v>16540</v>
      </c>
      <c r="H7192" s="16" t="s">
        <v>16468</v>
      </c>
      <c r="I7192" s="0" t="n">
        <v>77.4</v>
      </c>
      <c r="J7192" s="16" t="s">
        <v>239</v>
      </c>
      <c r="K7192" s="0" t="str">
        <f aca="false">IFERROR(IF(VLOOKUP($C7192,薬効分類マスタ!$A$2:$E$180,5,FALSE())=0,"",VLOOKUP($C7192,薬効分類マスタ!$A$2:$E$180,5,FALSE())),"")</f>
        <v/>
      </c>
      <c r="L7192" s="17"/>
      <c r="M7192" s="0" t="str">
        <f aca="false">IF($K7192="","",IF($L7192&lt;&gt;"",$L7192,VLOOKUP($C7192,薬効分類マスタ!$A$2:$F$180,6,FALSE())))</f>
        <v/>
      </c>
      <c r="N7192" s="0" t="str">
        <f aca="false">ASC(G7192)</f>
        <v>ﾘﾊﾞｽﾁｸﾞﾐﾝﾃｰﾌﾟ18mg｢YP｣</v>
      </c>
      <c r="O7192" s="0" t="str">
        <f aca="false">ASC(E7192)</f>
        <v>ﾘﾊﾞｽﾁｸﾞﾐﾝ</v>
      </c>
      <c r="P7192" s="16" t="n">
        <f aca="false">N(P7191)+IF($C7192=検索!$B$49,1,0)</f>
        <v>0</v>
      </c>
    </row>
    <row r="7193" customFormat="false" ht="15" hidden="false" customHeight="false" outlineLevel="0" collapsed="false">
      <c r="A7193" s="16" t="s">
        <v>16254</v>
      </c>
      <c r="B7193" s="0" t="s">
        <v>16541</v>
      </c>
      <c r="C7193" s="0" t="n">
        <v>119</v>
      </c>
      <c r="D7193" s="0" t="str">
        <f aca="false">IFERROR(VLOOKUP($C7193,薬効分類マスタ!$A$2:$B$180,2,FALSE()),"未登録")</f>
        <v>その他の中枢神経系用薬</v>
      </c>
      <c r="E7193" s="16" t="s">
        <v>16456</v>
      </c>
      <c r="F7193" s="16" t="s">
        <v>16431</v>
      </c>
      <c r="G7193" s="16" t="s">
        <v>16542</v>
      </c>
      <c r="H7193" s="16" t="s">
        <v>6993</v>
      </c>
      <c r="I7193" s="0" t="n">
        <v>88.7</v>
      </c>
      <c r="J7193" s="16" t="s">
        <v>239</v>
      </c>
      <c r="K7193" s="0" t="str">
        <f aca="false">IFERROR(IF(VLOOKUP($C7193,薬効分類マスタ!$A$2:$E$180,5,FALSE())=0,"",VLOOKUP($C7193,薬効分類マスタ!$A$2:$E$180,5,FALSE())),"")</f>
        <v/>
      </c>
      <c r="L7193" s="17"/>
      <c r="M7193" s="0" t="str">
        <f aca="false">IF($K7193="","",IF($L7193&lt;&gt;"",$L7193,VLOOKUP($C7193,薬効分類マスタ!$A$2:$F$180,6,FALSE())))</f>
        <v/>
      </c>
      <c r="N7193" s="0" t="str">
        <f aca="false">ASC(G7193)</f>
        <v>ﾘﾊﾞｽﾁｸﾞﾐﾝﾃｰﾌﾟ18mg｢ｱﾒﾙ｣</v>
      </c>
      <c r="O7193" s="0" t="str">
        <f aca="false">ASC(E7193)</f>
        <v>ﾘﾊﾞｽﾁｸﾞﾐﾝ</v>
      </c>
      <c r="P7193" s="16" t="n">
        <f aca="false">N(P7192)+IF($C7193=検索!$B$49,1,0)</f>
        <v>0</v>
      </c>
    </row>
    <row r="7194" customFormat="false" ht="15" hidden="false" customHeight="false" outlineLevel="0" collapsed="false">
      <c r="A7194" s="16" t="s">
        <v>16254</v>
      </c>
      <c r="B7194" s="0" t="s">
        <v>16543</v>
      </c>
      <c r="C7194" s="0" t="n">
        <v>119</v>
      </c>
      <c r="D7194" s="0" t="str">
        <f aca="false">IFERROR(VLOOKUP($C7194,薬効分類マスタ!$A$2:$B$180,2,FALSE()),"未登録")</f>
        <v>その他の中枢神経系用薬</v>
      </c>
      <c r="E7194" s="16" t="s">
        <v>16456</v>
      </c>
      <c r="F7194" s="16" t="s">
        <v>16431</v>
      </c>
      <c r="G7194" s="16" t="s">
        <v>16544</v>
      </c>
      <c r="H7194" s="16" t="s">
        <v>385</v>
      </c>
      <c r="I7194" s="0" t="n">
        <v>77.4</v>
      </c>
      <c r="J7194" s="16" t="s">
        <v>239</v>
      </c>
      <c r="K7194" s="0" t="str">
        <f aca="false">IFERROR(IF(VLOOKUP($C7194,薬効分類マスタ!$A$2:$E$180,5,FALSE())=0,"",VLOOKUP($C7194,薬効分類マスタ!$A$2:$E$180,5,FALSE())),"")</f>
        <v/>
      </c>
      <c r="L7194" s="17"/>
      <c r="M7194" s="0" t="str">
        <f aca="false">IF($K7194="","",IF($L7194&lt;&gt;"",$L7194,VLOOKUP($C7194,薬効分類マスタ!$A$2:$F$180,6,FALSE())))</f>
        <v/>
      </c>
      <c r="N7194" s="0" t="str">
        <f aca="false">ASC(G7194)</f>
        <v>ﾘﾊﾞｽﾁｸﾞﾐﾝﾃｰﾌﾟ18mg｢ｻﾜｲ｣</v>
      </c>
      <c r="O7194" s="0" t="str">
        <f aca="false">ASC(E7194)</f>
        <v>ﾘﾊﾞｽﾁｸﾞﾐﾝ</v>
      </c>
      <c r="P7194" s="16" t="n">
        <f aca="false">N(P7193)+IF($C7194=検索!$B$49,1,0)</f>
        <v>0</v>
      </c>
    </row>
    <row r="7195" customFormat="false" ht="15" hidden="false" customHeight="false" outlineLevel="0" collapsed="false">
      <c r="A7195" s="16" t="s">
        <v>16254</v>
      </c>
      <c r="B7195" s="0" t="s">
        <v>16545</v>
      </c>
      <c r="C7195" s="0" t="n">
        <v>119</v>
      </c>
      <c r="D7195" s="0" t="str">
        <f aca="false">IFERROR(VLOOKUP($C7195,薬効分類マスタ!$A$2:$B$180,2,FALSE()),"未登録")</f>
        <v>その他の中枢神経系用薬</v>
      </c>
      <c r="E7195" s="16" t="s">
        <v>16456</v>
      </c>
      <c r="F7195" s="16" t="s">
        <v>16431</v>
      </c>
      <c r="G7195" s="16" t="s">
        <v>16546</v>
      </c>
      <c r="H7195" s="16" t="s">
        <v>533</v>
      </c>
      <c r="I7195" s="0" t="n">
        <v>77.4</v>
      </c>
      <c r="J7195" s="16" t="s">
        <v>239</v>
      </c>
      <c r="K7195" s="0" t="str">
        <f aca="false">IFERROR(IF(VLOOKUP($C7195,薬効分類マスタ!$A$2:$E$180,5,FALSE())=0,"",VLOOKUP($C7195,薬効分類マスタ!$A$2:$E$180,5,FALSE())),"")</f>
        <v/>
      </c>
      <c r="L7195" s="17"/>
      <c r="M7195" s="0" t="str">
        <f aca="false">IF($K7195="","",IF($L7195&lt;&gt;"",$L7195,VLOOKUP($C7195,薬効分類マスタ!$A$2:$F$180,6,FALSE())))</f>
        <v/>
      </c>
      <c r="N7195" s="0" t="str">
        <f aca="false">ASC(G7195)</f>
        <v>ﾘﾊﾞｽﾁｸﾞﾐﾝﾃｰﾌﾟ18mg｢ﾄｰﾜ｣</v>
      </c>
      <c r="O7195" s="0" t="str">
        <f aca="false">ASC(E7195)</f>
        <v>ﾘﾊﾞｽﾁｸﾞﾐﾝ</v>
      </c>
      <c r="P7195" s="16" t="n">
        <f aca="false">N(P7194)+IF($C7195=検索!$B$49,1,0)</f>
        <v>0</v>
      </c>
    </row>
    <row r="7196" customFormat="false" ht="15" hidden="false" customHeight="false" outlineLevel="0" collapsed="false">
      <c r="A7196" s="16" t="s">
        <v>16254</v>
      </c>
      <c r="B7196" s="0" t="s">
        <v>16547</v>
      </c>
      <c r="C7196" s="0" t="n">
        <v>119</v>
      </c>
      <c r="D7196" s="0" t="str">
        <f aca="false">IFERROR(VLOOKUP($C7196,薬効分類マスタ!$A$2:$B$180,2,FALSE()),"未登録")</f>
        <v>その他の中枢神経系用薬</v>
      </c>
      <c r="E7196" s="16" t="s">
        <v>16456</v>
      </c>
      <c r="F7196" s="16" t="s">
        <v>16431</v>
      </c>
      <c r="G7196" s="16" t="s">
        <v>16548</v>
      </c>
      <c r="H7196" s="16" t="s">
        <v>536</v>
      </c>
      <c r="I7196" s="0" t="n">
        <v>77.4</v>
      </c>
      <c r="J7196" s="16" t="s">
        <v>239</v>
      </c>
      <c r="K7196" s="0" t="str">
        <f aca="false">IFERROR(IF(VLOOKUP($C7196,薬効分類マスタ!$A$2:$E$180,5,FALSE())=0,"",VLOOKUP($C7196,薬効分類マスタ!$A$2:$E$180,5,FALSE())),"")</f>
        <v/>
      </c>
      <c r="L7196" s="17"/>
      <c r="M7196" s="0" t="str">
        <f aca="false">IF($K7196="","",IF($L7196&lt;&gt;"",$L7196,VLOOKUP($C7196,薬効分類マスタ!$A$2:$F$180,6,FALSE())))</f>
        <v/>
      </c>
      <c r="N7196" s="0" t="str">
        <f aca="false">ASC(G7196)</f>
        <v>ﾘﾊﾞｽﾁｸﾞﾐﾝﾃｰﾌﾟ18mg｢日医工｣</v>
      </c>
      <c r="O7196" s="0" t="str">
        <f aca="false">ASC(E7196)</f>
        <v>ﾘﾊﾞｽﾁｸﾞﾐﾝ</v>
      </c>
      <c r="P7196" s="16" t="n">
        <f aca="false">N(P7195)+IF($C7196=検索!$B$49,1,0)</f>
        <v>0</v>
      </c>
    </row>
    <row r="7197" customFormat="false" ht="15" hidden="false" customHeight="false" outlineLevel="0" collapsed="false">
      <c r="A7197" s="16" t="s">
        <v>16254</v>
      </c>
      <c r="B7197" s="0" t="s">
        <v>16549</v>
      </c>
      <c r="C7197" s="0" t="n">
        <v>119</v>
      </c>
      <c r="D7197" s="0" t="str">
        <f aca="false">IFERROR(VLOOKUP($C7197,薬効分類マスタ!$A$2:$B$180,2,FALSE()),"未登録")</f>
        <v>その他の中枢神経系用薬</v>
      </c>
      <c r="E7197" s="16" t="s">
        <v>16456</v>
      </c>
      <c r="F7197" s="16" t="s">
        <v>16431</v>
      </c>
      <c r="G7197" s="16" t="s">
        <v>16550</v>
      </c>
      <c r="H7197" s="16" t="s">
        <v>1165</v>
      </c>
      <c r="I7197" s="0" t="n">
        <v>77.4</v>
      </c>
      <c r="J7197" s="16" t="s">
        <v>239</v>
      </c>
      <c r="K7197" s="0" t="str">
        <f aca="false">IFERROR(IF(VLOOKUP($C7197,薬効分類マスタ!$A$2:$E$180,5,FALSE())=0,"",VLOOKUP($C7197,薬効分類マスタ!$A$2:$E$180,5,FALSE())),"")</f>
        <v/>
      </c>
      <c r="L7197" s="17"/>
      <c r="M7197" s="0" t="str">
        <f aca="false">IF($K7197="","",IF($L7197&lt;&gt;"",$L7197,VLOOKUP($C7197,薬効分類マスタ!$A$2:$F$180,6,FALSE())))</f>
        <v/>
      </c>
      <c r="N7197" s="0" t="str">
        <f aca="false">ASC(G7197)</f>
        <v>ﾘﾊﾞｽﾁｸﾞﾐﾝﾃｰﾌﾟ18mg｢ﾆﾌﾟﾛ｣</v>
      </c>
      <c r="O7197" s="0" t="str">
        <f aca="false">ASC(E7197)</f>
        <v>ﾘﾊﾞｽﾁｸﾞﾐﾝ</v>
      </c>
      <c r="P7197" s="16" t="n">
        <f aca="false">N(P7196)+IF($C7197=検索!$B$49,1,0)</f>
        <v>0</v>
      </c>
    </row>
    <row r="7198" customFormat="false" ht="15" hidden="false" customHeight="false" outlineLevel="0" collapsed="false">
      <c r="A7198" s="16" t="s">
        <v>16254</v>
      </c>
      <c r="B7198" s="0" t="s">
        <v>16551</v>
      </c>
      <c r="C7198" s="0" t="n">
        <v>119</v>
      </c>
      <c r="D7198" s="0" t="str">
        <f aca="false">IFERROR(VLOOKUP($C7198,薬効分類マスタ!$A$2:$B$180,2,FALSE()),"未登録")</f>
        <v>その他の中枢神経系用薬</v>
      </c>
      <c r="E7198" s="16" t="s">
        <v>16456</v>
      </c>
      <c r="F7198" s="16" t="s">
        <v>16431</v>
      </c>
      <c r="G7198" s="16" t="s">
        <v>16552</v>
      </c>
      <c r="H7198" s="16" t="s">
        <v>443</v>
      </c>
      <c r="I7198" s="0" t="n">
        <v>77.4</v>
      </c>
      <c r="J7198" s="16" t="s">
        <v>239</v>
      </c>
      <c r="K7198" s="0" t="str">
        <f aca="false">IFERROR(IF(VLOOKUP($C7198,薬効分類マスタ!$A$2:$E$180,5,FALSE())=0,"",VLOOKUP($C7198,薬効分類マスタ!$A$2:$E$180,5,FALSE())),"")</f>
        <v/>
      </c>
      <c r="L7198" s="17"/>
      <c r="M7198" s="0" t="str">
        <f aca="false">IF($K7198="","",IF($L7198&lt;&gt;"",$L7198,VLOOKUP($C7198,薬効分類マスタ!$A$2:$F$180,6,FALSE())))</f>
        <v/>
      </c>
      <c r="N7198" s="0" t="str">
        <f aca="false">ASC(G7198)</f>
        <v>ﾘﾊﾞｽﾁｸﾞﾐﾝﾃｰﾌﾟ18mg｢久光｣</v>
      </c>
      <c r="O7198" s="0" t="str">
        <f aca="false">ASC(E7198)</f>
        <v>ﾘﾊﾞｽﾁｸﾞﾐﾝ</v>
      </c>
      <c r="P7198" s="16" t="n">
        <f aca="false">N(P7197)+IF($C7198=検索!$B$49,1,0)</f>
        <v>0</v>
      </c>
    </row>
    <row r="7199" customFormat="false" ht="15" hidden="false" customHeight="false" outlineLevel="0" collapsed="false">
      <c r="A7199" s="16" t="s">
        <v>16254</v>
      </c>
      <c r="B7199" s="0" t="s">
        <v>16553</v>
      </c>
      <c r="C7199" s="0" t="n">
        <v>119</v>
      </c>
      <c r="D7199" s="0" t="str">
        <f aca="false">IFERROR(VLOOKUP($C7199,薬効分類マスタ!$A$2:$B$180,2,FALSE()),"未登録")</f>
        <v>その他の中枢神経系用薬</v>
      </c>
      <c r="E7199" s="16" t="s">
        <v>16456</v>
      </c>
      <c r="F7199" s="16" t="s">
        <v>16554</v>
      </c>
      <c r="G7199" s="16" t="s">
        <v>16555</v>
      </c>
      <c r="H7199" s="16" t="s">
        <v>533</v>
      </c>
      <c r="I7199" s="0" t="n">
        <v>215</v>
      </c>
      <c r="J7199" s="16" t="s">
        <v>239</v>
      </c>
      <c r="K7199" s="0" t="str">
        <f aca="false">IFERROR(IF(VLOOKUP($C7199,薬効分類マスタ!$A$2:$E$180,5,FALSE())=0,"",VLOOKUP($C7199,薬効分類マスタ!$A$2:$E$180,5,FALSE())),"")</f>
        <v/>
      </c>
      <c r="L7199" s="17"/>
      <c r="M7199" s="0" t="str">
        <f aca="false">IF($K7199="","",IF($L7199&lt;&gt;"",$L7199,VLOOKUP($C7199,薬効分類マスタ!$A$2:$F$180,6,FALSE())))</f>
        <v/>
      </c>
      <c r="N7199" s="0" t="str">
        <f aca="false">ASC(G7199)</f>
        <v>ﾘﾊﾞﾙｴﾝLAﾊﾟｯﾁ25.92mg</v>
      </c>
      <c r="O7199" s="0" t="str">
        <f aca="false">ASC(E7199)</f>
        <v>ﾘﾊﾞｽﾁｸﾞﾐﾝ</v>
      </c>
      <c r="P7199" s="16" t="n">
        <f aca="false">N(P7198)+IF($C7199=検索!$B$49,1,0)</f>
        <v>0</v>
      </c>
    </row>
    <row r="7200" customFormat="false" ht="15" hidden="false" customHeight="false" outlineLevel="0" collapsed="false">
      <c r="A7200" s="16" t="s">
        <v>16254</v>
      </c>
      <c r="B7200" s="0" t="s">
        <v>16556</v>
      </c>
      <c r="C7200" s="0" t="n">
        <v>119</v>
      </c>
      <c r="D7200" s="0" t="str">
        <f aca="false">IFERROR(VLOOKUP($C7200,薬効分類マスタ!$A$2:$B$180,2,FALSE()),"未登録")</f>
        <v>その他の中枢神経系用薬</v>
      </c>
      <c r="E7200" s="16" t="s">
        <v>16456</v>
      </c>
      <c r="F7200" s="16" t="s">
        <v>16557</v>
      </c>
      <c r="G7200" s="16" t="s">
        <v>16558</v>
      </c>
      <c r="H7200" s="16" t="s">
        <v>533</v>
      </c>
      <c r="I7200" s="0" t="n">
        <v>327.7</v>
      </c>
      <c r="J7200" s="16" t="s">
        <v>239</v>
      </c>
      <c r="K7200" s="0" t="str">
        <f aca="false">IFERROR(IF(VLOOKUP($C7200,薬効分類マスタ!$A$2:$E$180,5,FALSE())=0,"",VLOOKUP($C7200,薬効分類マスタ!$A$2:$E$180,5,FALSE())),"")</f>
        <v/>
      </c>
      <c r="L7200" s="17"/>
      <c r="M7200" s="0" t="str">
        <f aca="false">IF($K7200="","",IF($L7200&lt;&gt;"",$L7200,VLOOKUP($C7200,薬効分類マスタ!$A$2:$F$180,6,FALSE())))</f>
        <v/>
      </c>
      <c r="N7200" s="0" t="str">
        <f aca="false">ASC(G7200)</f>
        <v>ﾘﾊﾞﾙｴﾝLAﾊﾟｯﾁ51.84mg</v>
      </c>
      <c r="O7200" s="0" t="str">
        <f aca="false">ASC(E7200)</f>
        <v>ﾘﾊﾞｽﾁｸﾞﾐﾝ</v>
      </c>
      <c r="P7200" s="16" t="n">
        <f aca="false">N(P7199)+IF($C7200=検索!$B$49,1,0)</f>
        <v>0</v>
      </c>
    </row>
    <row r="7201" customFormat="false" ht="15" hidden="false" customHeight="false" outlineLevel="0" collapsed="false">
      <c r="A7201" s="16" t="s">
        <v>16254</v>
      </c>
      <c r="B7201" s="0" t="s">
        <v>16559</v>
      </c>
      <c r="C7201" s="0" t="n">
        <v>119</v>
      </c>
      <c r="D7201" s="0" t="str">
        <f aca="false">IFERROR(VLOOKUP($C7201,薬効分類マスタ!$A$2:$B$180,2,FALSE()),"未登録")</f>
        <v>その他の中枢神経系用薬</v>
      </c>
      <c r="E7201" s="16" t="s">
        <v>16560</v>
      </c>
      <c r="F7201" s="16" t="s">
        <v>16561</v>
      </c>
      <c r="G7201" s="16" t="s">
        <v>16562</v>
      </c>
      <c r="H7201" s="16" t="s">
        <v>6993</v>
      </c>
      <c r="I7201" s="0" t="n">
        <v>282.1</v>
      </c>
      <c r="J7201" s="16" t="s">
        <v>232</v>
      </c>
      <c r="K7201" s="0" t="str">
        <f aca="false">IFERROR(IF(VLOOKUP($C7201,薬効分類マスタ!$A$2:$E$180,5,FALSE())=0,"",VLOOKUP($C7201,薬効分類マスタ!$A$2:$E$180,5,FALSE())),"")</f>
        <v/>
      </c>
      <c r="L7201" s="17"/>
      <c r="M7201" s="0" t="str">
        <f aca="false">IF($K7201="","",IF($L7201&lt;&gt;"",$L7201,VLOOKUP($C7201,薬効分類マスタ!$A$2:$F$180,6,FALSE())))</f>
        <v/>
      </c>
      <c r="N7201" s="0" t="str">
        <f aca="false">ASC(G7201)</f>
        <v>ｱﾘﾄﾞﾈﾊﾟｯﾁ27.5mg</v>
      </c>
      <c r="O7201" s="0" t="str">
        <f aca="false">ASC(E7201)</f>
        <v>ﾄﾞﾈﾍﾟｼﾞﾙ</v>
      </c>
      <c r="P7201" s="16" t="n">
        <f aca="false">N(P7200)+IF($C7201=検索!$B$49,1,0)</f>
        <v>0</v>
      </c>
    </row>
    <row r="7202" customFormat="false" ht="15" hidden="false" customHeight="false" outlineLevel="0" collapsed="false">
      <c r="A7202" s="16" t="s">
        <v>16254</v>
      </c>
      <c r="B7202" s="0" t="s">
        <v>16563</v>
      </c>
      <c r="C7202" s="0" t="n">
        <v>119</v>
      </c>
      <c r="D7202" s="0" t="str">
        <f aca="false">IFERROR(VLOOKUP($C7202,薬効分類マスタ!$A$2:$B$180,2,FALSE()),"未登録")</f>
        <v>その他の中枢神経系用薬</v>
      </c>
      <c r="E7202" s="16" t="s">
        <v>16560</v>
      </c>
      <c r="F7202" s="16" t="s">
        <v>16564</v>
      </c>
      <c r="G7202" s="16" t="s">
        <v>16565</v>
      </c>
      <c r="H7202" s="16" t="s">
        <v>6993</v>
      </c>
      <c r="I7202" s="0" t="n">
        <v>432.3</v>
      </c>
      <c r="J7202" s="16" t="s">
        <v>232</v>
      </c>
      <c r="K7202" s="0" t="str">
        <f aca="false">IFERROR(IF(VLOOKUP($C7202,薬効分類マスタ!$A$2:$E$180,5,FALSE())=0,"",VLOOKUP($C7202,薬効分類マスタ!$A$2:$E$180,5,FALSE())),"")</f>
        <v/>
      </c>
      <c r="L7202" s="17"/>
      <c r="M7202" s="0" t="str">
        <f aca="false">IF($K7202="","",IF($L7202&lt;&gt;"",$L7202,VLOOKUP($C7202,薬効分類マスタ!$A$2:$F$180,6,FALSE())))</f>
        <v/>
      </c>
      <c r="N7202" s="0" t="str">
        <f aca="false">ASC(G7202)</f>
        <v>ｱﾘﾄﾞﾈﾊﾟｯﾁ55mg</v>
      </c>
      <c r="O7202" s="0" t="str">
        <f aca="false">ASC(E7202)</f>
        <v>ﾄﾞﾈﾍﾟｼﾞﾙ</v>
      </c>
      <c r="P7202" s="16" t="n">
        <f aca="false">N(P7201)+IF($C7202=検索!$B$49,1,0)</f>
        <v>0</v>
      </c>
    </row>
    <row r="7203" customFormat="false" ht="15" hidden="false" customHeight="false" outlineLevel="0" collapsed="false">
      <c r="A7203" s="16" t="s">
        <v>16254</v>
      </c>
      <c r="B7203" s="0" t="s">
        <v>16566</v>
      </c>
      <c r="C7203" s="0" t="n">
        <v>121</v>
      </c>
      <c r="D7203" s="0" t="str">
        <f aca="false">IFERROR(VLOOKUP($C7203,薬効分類マスタ!$A$2:$B$180,2,FALSE()),"未登録")</f>
        <v>局所麻酔剤</v>
      </c>
      <c r="E7203" s="16" t="s">
        <v>16567</v>
      </c>
      <c r="F7203" s="16" t="s">
        <v>224</v>
      </c>
      <c r="G7203" s="16" t="s">
        <v>16567</v>
      </c>
      <c r="I7203" s="0" t="n">
        <v>377.2</v>
      </c>
      <c r="K7203" s="0" t="str">
        <f aca="false">IFERROR(IF(VLOOKUP($C7203,薬効分類マスタ!$A$2:$E$180,5,FALSE())=0,"",VLOOKUP($C7203,薬効分類マスタ!$A$2:$E$180,5,FALSE())),"")</f>
        <v/>
      </c>
      <c r="L7203" s="17"/>
      <c r="M7203" s="0" t="str">
        <f aca="false">IF($K7203="","",IF($L7203&lt;&gt;"",$L7203,VLOOKUP($C7203,薬効分類マスタ!$A$2:$F$180,6,FALSE())))</f>
        <v/>
      </c>
      <c r="N7203" s="0" t="str">
        <f aca="false">ASC(G7203)</f>
        <v>ｼﾞﾌﾞｶｲﾝ塩酸塩</v>
      </c>
      <c r="O7203" s="0" t="str">
        <f aca="false">ASC(E7203)</f>
        <v>ｼﾞﾌﾞｶｲﾝ塩酸塩</v>
      </c>
      <c r="P7203" s="16" t="n">
        <f aca="false">N(P7202)+IF($C7203=検索!$B$49,1,0)</f>
        <v>0</v>
      </c>
    </row>
    <row r="7204" customFormat="false" ht="15" hidden="false" customHeight="false" outlineLevel="0" collapsed="false">
      <c r="A7204" s="16" t="s">
        <v>16254</v>
      </c>
      <c r="B7204" s="0" t="s">
        <v>16568</v>
      </c>
      <c r="C7204" s="0" t="n">
        <v>121</v>
      </c>
      <c r="D7204" s="0" t="str">
        <f aca="false">IFERROR(VLOOKUP($C7204,薬効分類マスタ!$A$2:$B$180,2,FALSE()),"未登録")</f>
        <v>局所麻酔剤</v>
      </c>
      <c r="E7204" s="16" t="s">
        <v>3676</v>
      </c>
      <c r="F7204" s="16" t="s">
        <v>1082</v>
      </c>
      <c r="G7204" s="16" t="s">
        <v>16569</v>
      </c>
      <c r="H7204" s="16" t="s">
        <v>351</v>
      </c>
      <c r="I7204" s="0" t="n">
        <v>6.3</v>
      </c>
      <c r="K7204" s="0" t="str">
        <f aca="false">IFERROR(IF(VLOOKUP($C7204,薬効分類マスタ!$A$2:$E$180,5,FALSE())=0,"",VLOOKUP($C7204,薬効分類マスタ!$A$2:$E$180,5,FALSE())),"")</f>
        <v/>
      </c>
      <c r="L7204" s="17"/>
      <c r="M7204" s="0" t="str">
        <f aca="false">IF($K7204="","",IF($L7204&lt;&gt;"",$L7204,VLOOKUP($C7204,薬効分類マスタ!$A$2:$F$180,6,FALSE())))</f>
        <v/>
      </c>
      <c r="N7204" s="0" t="str">
        <f aca="false">ASC(G7204)</f>
        <v>ｷｼﾛｶｲﾝｾﾞﾘｰ2%</v>
      </c>
      <c r="O7204" s="0" t="str">
        <f aca="false">ASC(E7204)</f>
        <v>ﾘﾄﾞｶｲﾝ塩酸塩</v>
      </c>
      <c r="P7204" s="16" t="n">
        <f aca="false">N(P7203)+IF($C7204=検索!$B$49,1,0)</f>
        <v>0</v>
      </c>
    </row>
    <row r="7205" customFormat="false" ht="15" hidden="false" customHeight="false" outlineLevel="0" collapsed="false">
      <c r="A7205" s="16" t="s">
        <v>16254</v>
      </c>
      <c r="B7205" s="0" t="s">
        <v>16570</v>
      </c>
      <c r="C7205" s="0" t="n">
        <v>121</v>
      </c>
      <c r="D7205" s="0" t="str">
        <f aca="false">IFERROR(VLOOKUP($C7205,薬効分類マスタ!$A$2:$B$180,2,FALSE()),"未登録")</f>
        <v>局所麻酔剤</v>
      </c>
      <c r="E7205" s="16" t="s">
        <v>3676</v>
      </c>
      <c r="F7205" s="16" t="s">
        <v>1082</v>
      </c>
      <c r="G7205" s="16" t="s">
        <v>16571</v>
      </c>
      <c r="H7205" s="16" t="s">
        <v>606</v>
      </c>
      <c r="I7205" s="0" t="n">
        <v>6.6</v>
      </c>
      <c r="J7205" s="16" t="s">
        <v>239</v>
      </c>
      <c r="K7205" s="0" t="str">
        <f aca="false">IFERROR(IF(VLOOKUP($C7205,薬効分類マスタ!$A$2:$E$180,5,FALSE())=0,"",VLOOKUP($C7205,薬効分類マスタ!$A$2:$E$180,5,FALSE())),"")</f>
        <v/>
      </c>
      <c r="L7205" s="17"/>
      <c r="M7205" s="0" t="str">
        <f aca="false">IF($K7205="","",IF($L7205&lt;&gt;"",$L7205,VLOOKUP($C7205,薬効分類マスタ!$A$2:$F$180,6,FALSE())))</f>
        <v/>
      </c>
      <c r="N7205" s="0" t="str">
        <f aca="false">ASC(G7205)</f>
        <v>ﾘﾄﾞｶｲﾝ塩酸塩ｾﾞﾘｰ2%｢日新｣</v>
      </c>
      <c r="O7205" s="0" t="str">
        <f aca="false">ASC(E7205)</f>
        <v>ﾘﾄﾞｶｲﾝ塩酸塩</v>
      </c>
      <c r="P7205" s="16" t="n">
        <f aca="false">N(P7204)+IF($C7205=検索!$B$49,1,0)</f>
        <v>0</v>
      </c>
    </row>
    <row r="7206" customFormat="false" ht="15" hidden="false" customHeight="false" outlineLevel="0" collapsed="false">
      <c r="A7206" s="16" t="s">
        <v>16254</v>
      </c>
      <c r="B7206" s="0" t="s">
        <v>16572</v>
      </c>
      <c r="C7206" s="0" t="n">
        <v>121</v>
      </c>
      <c r="D7206" s="0" t="str">
        <f aca="false">IFERROR(VLOOKUP($C7206,薬効分類マスタ!$A$2:$B$180,2,FALSE()),"未登録")</f>
        <v>局所麻酔剤</v>
      </c>
      <c r="E7206" s="16" t="s">
        <v>3676</v>
      </c>
      <c r="F7206" s="16" t="s">
        <v>16573</v>
      </c>
      <c r="G7206" s="16" t="s">
        <v>16574</v>
      </c>
      <c r="H7206" s="16" t="s">
        <v>351</v>
      </c>
      <c r="I7206" s="0" t="n">
        <v>17</v>
      </c>
      <c r="K7206" s="0" t="str">
        <f aca="false">IFERROR(IF(VLOOKUP($C7206,薬効分類マスタ!$A$2:$E$180,5,FALSE())=0,"",VLOOKUP($C7206,薬効分類マスタ!$A$2:$E$180,5,FALSE())),"")</f>
        <v/>
      </c>
      <c r="L7206" s="17"/>
      <c r="M7206" s="0" t="str">
        <f aca="false">IF($K7206="","",IF($L7206&lt;&gt;"",$L7206,VLOOKUP($C7206,薬効分類マスタ!$A$2:$F$180,6,FALSE())))</f>
        <v/>
      </c>
      <c r="N7206" s="0" t="str">
        <f aca="false">ASC(G7206)</f>
        <v>ｷｼﾛｶｲﾝ液｢4%｣</v>
      </c>
      <c r="O7206" s="0" t="str">
        <f aca="false">ASC(E7206)</f>
        <v>ﾘﾄﾞｶｲﾝ塩酸塩</v>
      </c>
      <c r="P7206" s="16" t="n">
        <f aca="false">N(P7205)+IF($C7206=検索!$B$49,1,0)</f>
        <v>0</v>
      </c>
    </row>
    <row r="7207" customFormat="false" ht="15" hidden="false" customHeight="false" outlineLevel="0" collapsed="false">
      <c r="A7207" s="16" t="s">
        <v>16254</v>
      </c>
      <c r="B7207" s="0" t="s">
        <v>16575</v>
      </c>
      <c r="C7207" s="0" t="n">
        <v>121</v>
      </c>
      <c r="D7207" s="0" t="str">
        <f aca="false">IFERROR(VLOOKUP($C7207,薬効分類マスタ!$A$2:$B$180,2,FALSE()),"未登録")</f>
        <v>局所麻酔剤</v>
      </c>
      <c r="E7207" s="16" t="s">
        <v>3676</v>
      </c>
      <c r="F7207" s="16" t="s">
        <v>16573</v>
      </c>
      <c r="G7207" s="16" t="s">
        <v>16576</v>
      </c>
      <c r="H7207" s="16" t="s">
        <v>351</v>
      </c>
      <c r="I7207" s="0" t="n">
        <v>19.1</v>
      </c>
      <c r="K7207" s="0" t="str">
        <f aca="false">IFERROR(IF(VLOOKUP($C7207,薬効分類マスタ!$A$2:$E$180,5,FALSE())=0,"",VLOOKUP($C7207,薬効分類マスタ!$A$2:$E$180,5,FALSE())),"")</f>
        <v/>
      </c>
      <c r="L7207" s="17"/>
      <c r="M7207" s="0" t="str">
        <f aca="false">IF($K7207="","",IF($L7207&lt;&gt;"",$L7207,VLOOKUP($C7207,薬効分類マスタ!$A$2:$F$180,6,FALSE())))</f>
        <v/>
      </c>
      <c r="N7207" s="0" t="str">
        <f aca="false">ASC(G7207)</f>
        <v>ｷｼﾛｶｲﾝ点眼液4%</v>
      </c>
      <c r="O7207" s="0" t="str">
        <f aca="false">ASC(E7207)</f>
        <v>ﾘﾄﾞｶｲﾝ塩酸塩</v>
      </c>
      <c r="P7207" s="16" t="n">
        <f aca="false">N(P7206)+IF($C7207=検索!$B$49,1,0)</f>
        <v>0</v>
      </c>
    </row>
    <row r="7208" customFormat="false" ht="15" hidden="false" customHeight="false" outlineLevel="0" collapsed="false">
      <c r="A7208" s="16" t="s">
        <v>16254</v>
      </c>
      <c r="B7208" s="0" t="s">
        <v>16577</v>
      </c>
      <c r="C7208" s="0" t="n">
        <v>121</v>
      </c>
      <c r="D7208" s="0" t="str">
        <f aca="false">IFERROR(VLOOKUP($C7208,薬効分類マスタ!$A$2:$B$180,2,FALSE()),"未登録")</f>
        <v>局所麻酔剤</v>
      </c>
      <c r="E7208" s="16" t="s">
        <v>16578</v>
      </c>
      <c r="F7208" s="16" t="s">
        <v>224</v>
      </c>
      <c r="G7208" s="16" t="s">
        <v>16579</v>
      </c>
      <c r="H7208" s="16" t="s">
        <v>351</v>
      </c>
      <c r="I7208" s="0" t="n">
        <v>27.7</v>
      </c>
      <c r="K7208" s="0" t="str">
        <f aca="false">IFERROR(IF(VLOOKUP($C7208,薬効分類マスタ!$A$2:$E$180,5,FALSE())=0,"",VLOOKUP($C7208,薬効分類マスタ!$A$2:$E$180,5,FALSE())),"")</f>
        <v/>
      </c>
      <c r="L7208" s="17"/>
      <c r="M7208" s="0" t="str">
        <f aca="false">IF($K7208="","",IF($L7208&lt;&gt;"",$L7208,VLOOKUP($C7208,薬効分類マスタ!$A$2:$F$180,6,FALSE())))</f>
        <v/>
      </c>
      <c r="N7208" s="0" t="str">
        <f aca="false">ASC(G7208)</f>
        <v>ｷｼﾛｶｲﾝﾎﾟﾝﾌﾟｽﾌﾟﾚｰ8%</v>
      </c>
      <c r="O7208" s="0" t="str">
        <f aca="false">ASC(E7208)</f>
        <v>ﾘﾄﾞｶｲﾝ</v>
      </c>
      <c r="P7208" s="16" t="n">
        <f aca="false">N(P7207)+IF($C7208=検索!$B$49,1,0)</f>
        <v>0</v>
      </c>
    </row>
    <row r="7209" customFormat="false" ht="15" hidden="false" customHeight="false" outlineLevel="0" collapsed="false">
      <c r="A7209" s="16" t="s">
        <v>16254</v>
      </c>
      <c r="B7209" s="0" t="s">
        <v>16580</v>
      </c>
      <c r="C7209" s="0" t="n">
        <v>121</v>
      </c>
      <c r="D7209" s="0" t="str">
        <f aca="false">IFERROR(VLOOKUP($C7209,薬効分類マスタ!$A$2:$B$180,2,FALSE()),"未登録")</f>
        <v>局所麻酔剤</v>
      </c>
      <c r="E7209" s="16" t="s">
        <v>16578</v>
      </c>
      <c r="F7209" s="16" t="s">
        <v>224</v>
      </c>
      <c r="G7209" s="16" t="s">
        <v>16581</v>
      </c>
      <c r="H7209" s="16" t="s">
        <v>606</v>
      </c>
      <c r="I7209" s="0" t="n">
        <v>27.7</v>
      </c>
      <c r="K7209" s="0" t="str">
        <f aca="false">IFERROR(IF(VLOOKUP($C7209,薬効分類マスタ!$A$2:$E$180,5,FALSE())=0,"",VLOOKUP($C7209,薬効分類マスタ!$A$2:$E$180,5,FALSE())),"")</f>
        <v/>
      </c>
      <c r="L7209" s="17"/>
      <c r="M7209" s="0" t="str">
        <f aca="false">IF($K7209="","",IF($L7209&lt;&gt;"",$L7209,VLOOKUP($C7209,薬効分類マスタ!$A$2:$F$180,6,FALSE())))</f>
        <v/>
      </c>
      <c r="N7209" s="0" t="str">
        <f aca="false">ASC(G7209)</f>
        <v>ﾘﾄﾞｶｲﾝﾎﾟﾝﾌﾟｽﾌﾟﾚｰ8%｢日新｣</v>
      </c>
      <c r="O7209" s="0" t="str">
        <f aca="false">ASC(E7209)</f>
        <v>ﾘﾄﾞｶｲﾝ</v>
      </c>
      <c r="P7209" s="16" t="n">
        <f aca="false">N(P7208)+IF($C7209=検索!$B$49,1,0)</f>
        <v>0</v>
      </c>
    </row>
    <row r="7210" customFormat="false" ht="15" hidden="false" customHeight="false" outlineLevel="0" collapsed="false">
      <c r="A7210" s="16" t="s">
        <v>16254</v>
      </c>
      <c r="B7210" s="0" t="s">
        <v>16582</v>
      </c>
      <c r="C7210" s="0" t="n">
        <v>121</v>
      </c>
      <c r="D7210" s="0" t="str">
        <f aca="false">IFERROR(VLOOKUP($C7210,薬効分類マスタ!$A$2:$B$180,2,FALSE()),"未登録")</f>
        <v>局所麻酔剤</v>
      </c>
      <c r="E7210" s="16" t="s">
        <v>16578</v>
      </c>
      <c r="F7210" s="16" t="s">
        <v>16583</v>
      </c>
      <c r="G7210" s="16" t="s">
        <v>16584</v>
      </c>
      <c r="H7210" s="16" t="s">
        <v>16585</v>
      </c>
      <c r="I7210" s="0" t="n">
        <v>31.3</v>
      </c>
      <c r="J7210" s="16" t="s">
        <v>232</v>
      </c>
      <c r="K7210" s="0" t="str">
        <f aca="false">IFERROR(IF(VLOOKUP($C7210,薬効分類マスタ!$A$2:$E$180,5,FALSE())=0,"",VLOOKUP($C7210,薬効分類マスタ!$A$2:$E$180,5,FALSE())),"")</f>
        <v/>
      </c>
      <c r="L7210" s="17"/>
      <c r="M7210" s="0" t="str">
        <f aca="false">IF($K7210="","",IF($L7210&lt;&gt;"",$L7210,VLOOKUP($C7210,薬効分類マスタ!$A$2:$F$180,6,FALSE())))</f>
        <v/>
      </c>
      <c r="N7210" s="0" t="str">
        <f aca="false">ASC(G7210)</f>
        <v>ﾍﾟﾝﾚｽﾃｰﾌﾟ18mg</v>
      </c>
      <c r="O7210" s="0" t="str">
        <f aca="false">ASC(E7210)</f>
        <v>ﾘﾄﾞｶｲﾝ</v>
      </c>
      <c r="P7210" s="16" t="n">
        <f aca="false">N(P7209)+IF($C7210=検索!$B$49,1,0)</f>
        <v>0</v>
      </c>
    </row>
    <row r="7211" customFormat="false" ht="15" hidden="false" customHeight="false" outlineLevel="0" collapsed="false">
      <c r="A7211" s="16" t="s">
        <v>16254</v>
      </c>
      <c r="B7211" s="0" t="s">
        <v>16586</v>
      </c>
      <c r="C7211" s="0" t="n">
        <v>121</v>
      </c>
      <c r="D7211" s="0" t="str">
        <f aca="false">IFERROR(VLOOKUP($C7211,薬効分類マスタ!$A$2:$B$180,2,FALSE()),"未登録")</f>
        <v>局所麻酔剤</v>
      </c>
      <c r="E7211" s="16" t="s">
        <v>16578</v>
      </c>
      <c r="F7211" s="16" t="s">
        <v>16583</v>
      </c>
      <c r="G7211" s="16" t="s">
        <v>16587</v>
      </c>
      <c r="H7211" s="16" t="s">
        <v>1165</v>
      </c>
      <c r="I7211" s="0" t="n">
        <v>45.2</v>
      </c>
      <c r="J7211" s="16" t="s">
        <v>239</v>
      </c>
      <c r="K7211" s="0" t="str">
        <f aca="false">IFERROR(IF(VLOOKUP($C7211,薬効分類マスタ!$A$2:$E$180,5,FALSE())=0,"",VLOOKUP($C7211,薬効分類マスタ!$A$2:$E$180,5,FALSE())),"")</f>
        <v/>
      </c>
      <c r="L7211" s="17"/>
      <c r="M7211" s="0" t="str">
        <f aca="false">IF($K7211="","",IF($L7211&lt;&gt;"",$L7211,VLOOKUP($C7211,薬効分類マスタ!$A$2:$F$180,6,FALSE())))</f>
        <v/>
      </c>
      <c r="N7211" s="0" t="str">
        <f aca="false">ASC(G7211)</f>
        <v>ﾘﾄﾞｶｲﾝﾃｰﾌﾟ18mg｢NP｣</v>
      </c>
      <c r="O7211" s="0" t="str">
        <f aca="false">ASC(E7211)</f>
        <v>ﾘﾄﾞｶｲﾝ</v>
      </c>
      <c r="P7211" s="16" t="n">
        <f aca="false">N(P7210)+IF($C7211=検索!$B$49,1,0)</f>
        <v>0</v>
      </c>
    </row>
    <row r="7212" customFormat="false" ht="15" hidden="false" customHeight="false" outlineLevel="0" collapsed="false">
      <c r="A7212" s="16" t="s">
        <v>16254</v>
      </c>
      <c r="B7212" s="0" t="s">
        <v>16588</v>
      </c>
      <c r="C7212" s="0" t="n">
        <v>121</v>
      </c>
      <c r="D7212" s="0" t="str">
        <f aca="false">IFERROR(VLOOKUP($C7212,薬効分類マスタ!$A$2:$B$180,2,FALSE()),"未登録")</f>
        <v>局所麻酔剤</v>
      </c>
      <c r="E7212" s="16" t="s">
        <v>16578</v>
      </c>
      <c r="F7212" s="16" t="s">
        <v>16583</v>
      </c>
      <c r="G7212" s="16" t="s">
        <v>16589</v>
      </c>
      <c r="H7212" s="16" t="s">
        <v>16468</v>
      </c>
      <c r="I7212" s="0" t="n">
        <v>31.6</v>
      </c>
      <c r="J7212" s="16" t="s">
        <v>239</v>
      </c>
      <c r="K7212" s="0" t="str">
        <f aca="false">IFERROR(IF(VLOOKUP($C7212,薬効分類マスタ!$A$2:$E$180,5,FALSE())=0,"",VLOOKUP($C7212,薬効分類マスタ!$A$2:$E$180,5,FALSE())),"")</f>
        <v/>
      </c>
      <c r="L7212" s="17"/>
      <c r="M7212" s="0" t="str">
        <f aca="false">IF($K7212="","",IF($L7212&lt;&gt;"",$L7212,VLOOKUP($C7212,薬効分類マスタ!$A$2:$F$180,6,FALSE())))</f>
        <v/>
      </c>
      <c r="N7212" s="0" t="str">
        <f aca="false">ASC(G7212)</f>
        <v>ﾘﾄﾞｶｲﾝﾃｰﾌﾟ18mg｢YP｣</v>
      </c>
      <c r="O7212" s="0" t="str">
        <f aca="false">ASC(E7212)</f>
        <v>ﾘﾄﾞｶｲﾝ</v>
      </c>
      <c r="P7212" s="16" t="n">
        <f aca="false">N(P7211)+IF($C7212=検索!$B$49,1,0)</f>
        <v>0</v>
      </c>
    </row>
    <row r="7213" customFormat="false" ht="15" hidden="false" customHeight="false" outlineLevel="0" collapsed="false">
      <c r="A7213" s="16" t="s">
        <v>16254</v>
      </c>
      <c r="B7213" s="0" t="s">
        <v>16590</v>
      </c>
      <c r="C7213" s="0" t="n">
        <v>121</v>
      </c>
      <c r="D7213" s="0" t="str">
        <f aca="false">IFERROR(VLOOKUP($C7213,薬効分類マスタ!$A$2:$B$180,2,FALSE()),"未登録")</f>
        <v>局所麻酔剤</v>
      </c>
      <c r="E7213" s="16" t="s">
        <v>16591</v>
      </c>
      <c r="F7213" s="16" t="s">
        <v>224</v>
      </c>
      <c r="G7213" s="16" t="s">
        <v>16592</v>
      </c>
      <c r="H7213" s="16" t="s">
        <v>15468</v>
      </c>
      <c r="I7213" s="0" t="n">
        <v>182.4</v>
      </c>
      <c r="J7213" s="16" t="s">
        <v>232</v>
      </c>
      <c r="K7213" s="0" t="str">
        <f aca="false">IFERROR(IF(VLOOKUP($C7213,薬効分類マスタ!$A$2:$E$180,5,FALSE())=0,"",VLOOKUP($C7213,薬効分類マスタ!$A$2:$E$180,5,FALSE())),"")</f>
        <v/>
      </c>
      <c r="L7213" s="17"/>
      <c r="M7213" s="0" t="str">
        <f aca="false">IF($K7213="","",IF($L7213&lt;&gt;"",$L7213,VLOOKUP($C7213,薬効分類マスタ!$A$2:$F$180,6,FALSE())))</f>
        <v/>
      </c>
      <c r="N7213" s="0" t="str">
        <f aca="false">ASC(G7213)</f>
        <v>ｴﾑﾗｸﾘｰﾑ</v>
      </c>
      <c r="O7213" s="0" t="str">
        <f aca="false">ASC(E7213)</f>
        <v>ﾘﾄﾞｶｲﾝ･ﾌﾟﾛﾋﾟﾄｶｲﾝ配合剤</v>
      </c>
      <c r="P7213" s="16" t="n">
        <f aca="false">N(P7212)+IF($C7213=検索!$B$49,1,0)</f>
        <v>0</v>
      </c>
    </row>
    <row r="7214" customFormat="false" ht="15" hidden="false" customHeight="false" outlineLevel="0" collapsed="false">
      <c r="A7214" s="16" t="s">
        <v>16254</v>
      </c>
      <c r="B7214" s="0" t="s">
        <v>16593</v>
      </c>
      <c r="C7214" s="0" t="n">
        <v>121</v>
      </c>
      <c r="D7214" s="0" t="str">
        <f aca="false">IFERROR(VLOOKUP($C7214,薬効分類マスタ!$A$2:$B$180,2,FALSE()),"未登録")</f>
        <v>局所麻酔剤</v>
      </c>
      <c r="E7214" s="16" t="s">
        <v>16591</v>
      </c>
      <c r="F7214" s="16" t="s">
        <v>16594</v>
      </c>
      <c r="G7214" s="16" t="s">
        <v>16595</v>
      </c>
      <c r="H7214" s="16" t="s">
        <v>15468</v>
      </c>
      <c r="I7214" s="0" t="n">
        <v>469.4</v>
      </c>
      <c r="J7214" s="16" t="s">
        <v>232</v>
      </c>
      <c r="K7214" s="0" t="str">
        <f aca="false">IFERROR(IF(VLOOKUP($C7214,薬効分類マスタ!$A$2:$E$180,5,FALSE())=0,"",VLOOKUP($C7214,薬効分類マスタ!$A$2:$E$180,5,FALSE())),"")</f>
        <v/>
      </c>
      <c r="L7214" s="17"/>
      <c r="M7214" s="0" t="str">
        <f aca="false">IF($K7214="","",IF($L7214&lt;&gt;"",$L7214,VLOOKUP($C7214,薬効分類マスタ!$A$2:$F$180,6,FALSE())))</f>
        <v/>
      </c>
      <c r="N7214" s="0" t="str">
        <f aca="false">ASC(G7214)</f>
        <v>ｴﾑﾗﾊﾟｯﾁ</v>
      </c>
      <c r="O7214" s="0" t="str">
        <f aca="false">ASC(E7214)</f>
        <v>ﾘﾄﾞｶｲﾝ･ﾌﾟﾛﾋﾟﾄｶｲﾝ配合剤</v>
      </c>
      <c r="P7214" s="16" t="n">
        <f aca="false">N(P7213)+IF($C7214=検索!$B$49,1,0)</f>
        <v>0</v>
      </c>
    </row>
    <row r="7215" customFormat="false" ht="15" hidden="false" customHeight="false" outlineLevel="0" collapsed="false">
      <c r="A7215" s="16" t="s">
        <v>16254</v>
      </c>
      <c r="B7215" s="0" t="s">
        <v>16596</v>
      </c>
      <c r="C7215" s="0" t="n">
        <v>125</v>
      </c>
      <c r="D7215" s="0" t="str">
        <f aca="false">IFERROR(VLOOKUP($C7215,薬効分類マスタ!$A$2:$B$180,2,FALSE()),"未登録")</f>
        <v>発汗剤,止汗剤</v>
      </c>
      <c r="E7215" s="16" t="s">
        <v>16597</v>
      </c>
      <c r="F7215" s="16" t="s">
        <v>3706</v>
      </c>
      <c r="G7215" s="16" t="s">
        <v>16598</v>
      </c>
      <c r="H7215" s="16" t="s">
        <v>1149</v>
      </c>
      <c r="I7215" s="0" t="n">
        <v>238.4</v>
      </c>
      <c r="J7215" s="16" t="s">
        <v>232</v>
      </c>
      <c r="K7215" s="0" t="str">
        <f aca="false">IFERROR(IF(VLOOKUP($C7215,薬効分類マスタ!$A$2:$E$180,5,FALSE())=0,"",VLOOKUP($C7215,薬効分類マスタ!$A$2:$E$180,5,FALSE())),"")</f>
        <v/>
      </c>
      <c r="L7215" s="17"/>
      <c r="M7215" s="0" t="str">
        <f aca="false">IF($K7215="","",IF($L7215&lt;&gt;"",$L7215,VLOOKUP($C7215,薬効分類マスタ!$A$2:$F$180,6,FALSE())))</f>
        <v/>
      </c>
      <c r="N7215" s="0" t="str">
        <f aca="false">ASC(G7215)</f>
        <v>ｴｸﾛｯｸｹﾞﾙ5%</v>
      </c>
      <c r="O7215" s="0" t="str">
        <f aca="false">ASC(E7215)</f>
        <v>ｿﾌﾋﾟﾛﾆｳﾑ臭化物</v>
      </c>
      <c r="P7215" s="16" t="n">
        <f aca="false">N(P7214)+IF($C7215=検索!$B$49,1,0)</f>
        <v>0</v>
      </c>
    </row>
    <row r="7216" customFormat="false" ht="15" hidden="false" customHeight="false" outlineLevel="0" collapsed="false">
      <c r="A7216" s="16" t="s">
        <v>16254</v>
      </c>
      <c r="B7216" s="0" t="s">
        <v>16599</v>
      </c>
      <c r="C7216" s="0" t="n">
        <v>125</v>
      </c>
      <c r="D7216" s="0" t="str">
        <f aca="false">IFERROR(VLOOKUP($C7216,薬効分類マスタ!$A$2:$B$180,2,FALSE()),"未登録")</f>
        <v>発汗剤,止汗剤</v>
      </c>
      <c r="E7216" s="16" t="s">
        <v>16600</v>
      </c>
      <c r="F7216" s="16" t="s">
        <v>16601</v>
      </c>
      <c r="G7216" s="16" t="s">
        <v>16602</v>
      </c>
      <c r="H7216" s="16" t="s">
        <v>8607</v>
      </c>
      <c r="I7216" s="0" t="n">
        <v>242.3</v>
      </c>
      <c r="J7216" s="16" t="s">
        <v>232</v>
      </c>
      <c r="K7216" s="0" t="str">
        <f aca="false">IFERROR(IF(VLOOKUP($C7216,薬効分類マスタ!$A$2:$E$180,5,FALSE())=0,"",VLOOKUP($C7216,薬効分類マスタ!$A$2:$E$180,5,FALSE())),"")</f>
        <v/>
      </c>
      <c r="L7216" s="17"/>
      <c r="M7216" s="0" t="str">
        <f aca="false">IF($K7216="","",IF($L7216&lt;&gt;"",$L7216,VLOOKUP($C7216,薬効分類マスタ!$A$2:$F$180,6,FALSE())))</f>
        <v/>
      </c>
      <c r="N7216" s="0" t="str">
        <f aca="false">ASC(G7216)</f>
        <v>ﾗﾋﾟﾌｫｰﾄﾜｲﾌﾟ2.5%</v>
      </c>
      <c r="O7216" s="0" t="str">
        <f aca="false">ASC(E7216)</f>
        <v>ｸﾞﾘｺﾋﾟﾛﾆｳﾑﾄｼﾙ酸塩水和物</v>
      </c>
      <c r="P7216" s="16" t="n">
        <f aca="false">N(P7215)+IF($C7216=検索!$B$49,1,0)</f>
        <v>0</v>
      </c>
    </row>
    <row r="7217" customFormat="false" ht="15" hidden="false" customHeight="false" outlineLevel="0" collapsed="false">
      <c r="A7217" s="16" t="s">
        <v>16254</v>
      </c>
      <c r="B7217" s="0" t="s">
        <v>16603</v>
      </c>
      <c r="C7217" s="0" t="n">
        <v>125</v>
      </c>
      <c r="D7217" s="0" t="str">
        <f aca="false">IFERROR(VLOOKUP($C7217,薬効分類マスタ!$A$2:$B$180,2,FALSE()),"未登録")</f>
        <v>発汗剤,止汗剤</v>
      </c>
      <c r="E7217" s="16" t="s">
        <v>8248</v>
      </c>
      <c r="F7217" s="16" t="s">
        <v>699</v>
      </c>
      <c r="G7217" s="16" t="s">
        <v>16604</v>
      </c>
      <c r="H7217" s="16" t="s">
        <v>443</v>
      </c>
      <c r="I7217" s="0" t="n">
        <v>539.9</v>
      </c>
      <c r="J7217" s="16" t="s">
        <v>232</v>
      </c>
      <c r="K7217" s="0" t="str">
        <f aca="false">IFERROR(IF(VLOOKUP($C7217,薬効分類マスタ!$A$2:$E$180,5,FALSE())=0,"",VLOOKUP($C7217,薬効分類マスタ!$A$2:$E$180,5,FALSE())),"")</f>
        <v/>
      </c>
      <c r="L7217" s="17"/>
      <c r="M7217" s="0" t="str">
        <f aca="false">IF($K7217="","",IF($L7217&lt;&gt;"",$L7217,VLOOKUP($C7217,薬効分類マスタ!$A$2:$F$180,6,FALSE())))</f>
        <v/>
      </c>
      <c r="N7217" s="0" t="str">
        <f aca="false">ASC(G7217)</f>
        <v>ｱﾎﾟﾊｲﾄﾞﾛｰｼｮﾝ20%</v>
      </c>
      <c r="O7217" s="0" t="str">
        <f aca="false">ASC(E7217)</f>
        <v>ｵｷｼﾌﾞﾁﾆﾝ塩酸塩</v>
      </c>
      <c r="P7217" s="16" t="n">
        <f aca="false">N(P7216)+IF($C7217=検索!$B$49,1,0)</f>
        <v>0</v>
      </c>
    </row>
    <row r="7218" customFormat="false" ht="15" hidden="false" customHeight="false" outlineLevel="0" collapsed="false">
      <c r="A7218" s="16" t="s">
        <v>16254</v>
      </c>
      <c r="B7218" s="0" t="s">
        <v>16605</v>
      </c>
      <c r="C7218" s="0" t="n">
        <v>131</v>
      </c>
      <c r="D7218" s="0" t="str">
        <f aca="false">IFERROR(VLOOKUP($C7218,薬効分類マスタ!$A$2:$B$180,2,FALSE()),"未登録")</f>
        <v>眼科用剤</v>
      </c>
      <c r="E7218" s="16" t="s">
        <v>16606</v>
      </c>
      <c r="F7218" s="16" t="s">
        <v>1706</v>
      </c>
      <c r="G7218" s="16" t="s">
        <v>16607</v>
      </c>
      <c r="H7218" s="16" t="s">
        <v>16608</v>
      </c>
      <c r="I7218" s="0" t="n">
        <v>66.2</v>
      </c>
      <c r="J7218" s="16" t="s">
        <v>232</v>
      </c>
      <c r="K7218" s="0" t="str">
        <f aca="false">IFERROR(IF(VLOOKUP($C7218,薬効分類マスタ!$A$2:$E$180,5,FALSE())=0,"",VLOOKUP($C7218,薬効分類マスタ!$A$2:$E$180,5,FALSE())),"")</f>
        <v/>
      </c>
      <c r="L7218" s="17"/>
      <c r="M7218" s="0" t="str">
        <f aca="false">IF($K7218="","",IF($L7218&lt;&gt;"",$L7218,VLOOKUP($C7218,薬効分類マスタ!$A$2:$F$180,6,FALSE())))</f>
        <v/>
      </c>
      <c r="N7218" s="0" t="str">
        <f aca="false">ASC(G7218)</f>
        <v>ｻｲﾌﾟﾚｼﾞﾝ1%点眼液</v>
      </c>
      <c r="O7218" s="0" t="str">
        <f aca="false">ASC(E7218)</f>
        <v>ｼｸﾛﾍﾟﾝﾄﾗｰﾄ塩酸塩</v>
      </c>
      <c r="P7218" s="16" t="n">
        <f aca="false">N(P7217)+IF($C7218=検索!$B$49,1,0)</f>
        <v>0</v>
      </c>
    </row>
    <row r="7219" customFormat="false" ht="15" hidden="false" customHeight="false" outlineLevel="0" collapsed="false">
      <c r="A7219" s="16" t="s">
        <v>16254</v>
      </c>
      <c r="B7219" s="0" t="s">
        <v>16609</v>
      </c>
      <c r="C7219" s="0" t="n">
        <v>131</v>
      </c>
      <c r="D7219" s="0" t="str">
        <f aca="false">IFERROR(VLOOKUP($C7219,薬効分類マスタ!$A$2:$B$180,2,FALSE()),"未登録")</f>
        <v>眼科用剤</v>
      </c>
      <c r="E7219" s="16" t="s">
        <v>16610</v>
      </c>
      <c r="F7219" s="16" t="s">
        <v>651</v>
      </c>
      <c r="G7219" s="16" t="s">
        <v>16611</v>
      </c>
      <c r="H7219" s="16" t="s">
        <v>710</v>
      </c>
      <c r="I7219" s="0" t="n">
        <v>36.8</v>
      </c>
      <c r="K7219" s="0" t="str">
        <f aca="false">IFERROR(IF(VLOOKUP($C7219,薬効分類マスタ!$A$2:$E$180,5,FALSE())=0,"",VLOOKUP($C7219,薬効分類マスタ!$A$2:$E$180,5,FALSE())),"")</f>
        <v/>
      </c>
      <c r="L7219" s="17"/>
      <c r="M7219" s="0" t="str">
        <f aca="false">IF($K7219="","",IF($L7219&lt;&gt;"",$L7219,VLOOKUP($C7219,薬効分類マスタ!$A$2:$F$180,6,FALSE())))</f>
        <v/>
      </c>
      <c r="N7219" s="0" t="str">
        <f aca="false">ASC(G7219)</f>
        <v>ﾈｵｼﾈｼﾞﾝｺｰﾜ5%点眼液</v>
      </c>
      <c r="O7219" s="0" t="str">
        <f aca="false">ASC(E7219)</f>
        <v>ﾌｪﾆﾚﾌﾘﾝ塩酸塩</v>
      </c>
      <c r="P7219" s="16" t="n">
        <f aca="false">N(P7218)+IF($C7219=検索!$B$49,1,0)</f>
        <v>0</v>
      </c>
    </row>
    <row r="7220" customFormat="false" ht="15" hidden="false" customHeight="false" outlineLevel="0" collapsed="false">
      <c r="A7220" s="16" t="s">
        <v>16254</v>
      </c>
      <c r="B7220" s="0" t="s">
        <v>16612</v>
      </c>
      <c r="C7220" s="0" t="n">
        <v>131</v>
      </c>
      <c r="D7220" s="0" t="str">
        <f aca="false">IFERROR(VLOOKUP($C7220,薬効分類マスタ!$A$2:$B$180,2,FALSE()),"未登録")</f>
        <v>眼科用剤</v>
      </c>
      <c r="E7220" s="16" t="s">
        <v>16613</v>
      </c>
      <c r="F7220" s="16" t="s">
        <v>224</v>
      </c>
      <c r="G7220" s="16" t="s">
        <v>16613</v>
      </c>
      <c r="I7220" s="0" t="n">
        <v>484.2</v>
      </c>
      <c r="K7220" s="0" t="str">
        <f aca="false">IFERROR(IF(VLOOKUP($C7220,薬効分類マスタ!$A$2:$E$180,5,FALSE())=0,"",VLOOKUP($C7220,薬効分類マスタ!$A$2:$E$180,5,FALSE())),"")</f>
        <v/>
      </c>
      <c r="L7220" s="17"/>
      <c r="M7220" s="0" t="str">
        <f aca="false">IF($K7220="","",IF($L7220&lt;&gt;"",$L7220,VLOOKUP($C7220,薬効分類マスタ!$A$2:$F$180,6,FALSE())))</f>
        <v/>
      </c>
      <c r="N7220" s="0" t="str">
        <f aca="false">ASC(G7220)</f>
        <v>ﾎﾏﾄﾛﾋﾟﾝ臭化水素酸塩</v>
      </c>
      <c r="O7220" s="0" t="str">
        <f aca="false">ASC(E7220)</f>
        <v>ﾎﾏﾄﾛﾋﾟﾝ臭化水素酸塩</v>
      </c>
      <c r="P7220" s="16" t="n">
        <f aca="false">N(P7219)+IF($C7220=検索!$B$49,1,0)</f>
        <v>0</v>
      </c>
    </row>
    <row r="7221" customFormat="false" ht="15" hidden="false" customHeight="false" outlineLevel="0" collapsed="false">
      <c r="A7221" s="16" t="s">
        <v>16254</v>
      </c>
      <c r="B7221" s="0" t="s">
        <v>16614</v>
      </c>
      <c r="C7221" s="0" t="n">
        <v>131</v>
      </c>
      <c r="D7221" s="0" t="str">
        <f aca="false">IFERROR(VLOOKUP($C7221,薬効分類マスタ!$A$2:$B$180,2,FALSE()),"未登録")</f>
        <v>眼科用剤</v>
      </c>
      <c r="E7221" s="16" t="s">
        <v>16615</v>
      </c>
      <c r="F7221" s="16" t="s">
        <v>468</v>
      </c>
      <c r="G7221" s="16" t="s">
        <v>16616</v>
      </c>
      <c r="H7221" s="16" t="s">
        <v>16608</v>
      </c>
      <c r="I7221" s="0" t="n">
        <v>19.1</v>
      </c>
      <c r="K7221" s="0" t="str">
        <f aca="false">IFERROR(IF(VLOOKUP($C7221,薬効分類マスタ!$A$2:$E$180,5,FALSE())=0,"",VLOOKUP($C7221,薬効分類マスタ!$A$2:$E$180,5,FALSE())),"")</f>
        <v/>
      </c>
      <c r="L7221" s="17"/>
      <c r="M7221" s="0" t="str">
        <f aca="false">IF($K7221="","",IF($L7221&lt;&gt;"",$L7221,VLOOKUP($C7221,薬効分類マスタ!$A$2:$F$180,6,FALSE())))</f>
        <v/>
      </c>
      <c r="N7221" s="0" t="str">
        <f aca="false">ASC(G7221)</f>
        <v>ﾐﾄﾞﾘﾝM点眼液0.4%</v>
      </c>
      <c r="O7221" s="0" t="str">
        <f aca="false">ASC(E7221)</f>
        <v>ﾄﾛﾋﾟｶﾐﾄﾞ</v>
      </c>
      <c r="P7221" s="16" t="n">
        <f aca="false">N(P7220)+IF($C7221=検索!$B$49,1,0)</f>
        <v>0</v>
      </c>
    </row>
    <row r="7222" customFormat="false" ht="15" hidden="false" customHeight="false" outlineLevel="0" collapsed="false">
      <c r="A7222" s="16" t="s">
        <v>16254</v>
      </c>
      <c r="B7222" s="0" t="s">
        <v>16617</v>
      </c>
      <c r="C7222" s="0" t="n">
        <v>131</v>
      </c>
      <c r="D7222" s="0" t="str">
        <f aca="false">IFERROR(VLOOKUP($C7222,薬効分類マスタ!$A$2:$B$180,2,FALSE()),"未登録")</f>
        <v>眼科用剤</v>
      </c>
      <c r="E7222" s="16" t="s">
        <v>16615</v>
      </c>
      <c r="F7222" s="16" t="s">
        <v>468</v>
      </c>
      <c r="G7222" s="16" t="s">
        <v>16618</v>
      </c>
      <c r="H7222" s="16" t="s">
        <v>16619</v>
      </c>
      <c r="I7222" s="0" t="n">
        <v>19.1</v>
      </c>
      <c r="J7222" s="16" t="s">
        <v>239</v>
      </c>
      <c r="K7222" s="0" t="str">
        <f aca="false">IFERROR(IF(VLOOKUP($C7222,薬効分類マスタ!$A$2:$E$180,5,FALSE())=0,"",VLOOKUP($C7222,薬効分類マスタ!$A$2:$E$180,5,FALSE())),"")</f>
        <v/>
      </c>
      <c r="L7222" s="17"/>
      <c r="M7222" s="0" t="str">
        <f aca="false">IF($K7222="","",IF($L7222&lt;&gt;"",$L7222,VLOOKUP($C7222,薬効分類マスタ!$A$2:$F$180,6,FALSE())))</f>
        <v/>
      </c>
      <c r="N7222" s="0" t="str">
        <f aca="false">ASC(G7222)</f>
        <v>ﾄﾛﾋﾟｶﾐﾄﾞ点眼液0.4%｢日点｣</v>
      </c>
      <c r="O7222" s="0" t="str">
        <f aca="false">ASC(E7222)</f>
        <v>ﾄﾛﾋﾟｶﾐﾄﾞ</v>
      </c>
      <c r="P7222" s="16" t="n">
        <f aca="false">N(P7221)+IF($C7222=検索!$B$49,1,0)</f>
        <v>0</v>
      </c>
    </row>
    <row r="7223" customFormat="false" ht="15" hidden="false" customHeight="false" outlineLevel="0" collapsed="false">
      <c r="A7223" s="16" t="s">
        <v>16254</v>
      </c>
      <c r="B7223" s="0" t="s">
        <v>16620</v>
      </c>
      <c r="C7223" s="0" t="n">
        <v>131</v>
      </c>
      <c r="D7223" s="0" t="str">
        <f aca="false">IFERROR(VLOOKUP($C7223,薬効分類マスタ!$A$2:$B$180,2,FALSE()),"未登録")</f>
        <v>眼科用剤</v>
      </c>
      <c r="E7223" s="16" t="s">
        <v>3745</v>
      </c>
      <c r="F7223" s="16" t="s">
        <v>229</v>
      </c>
      <c r="G7223" s="16" t="s">
        <v>16621</v>
      </c>
      <c r="H7223" s="16" t="s">
        <v>16608</v>
      </c>
      <c r="I7223" s="0" t="n">
        <v>420.4</v>
      </c>
      <c r="K7223" s="0" t="str">
        <f aca="false">IFERROR(IF(VLOOKUP($C7223,薬効分類マスタ!$A$2:$E$180,5,FALSE())=0,"",VLOOKUP($C7223,薬効分類マスタ!$A$2:$E$180,5,FALSE())),"")</f>
        <v/>
      </c>
      <c r="L7223" s="17"/>
      <c r="M7223" s="0" t="str">
        <f aca="false">IF($K7223="","",IF($L7223&lt;&gt;"",$L7223,VLOOKUP($C7223,薬効分類マスタ!$A$2:$F$180,6,FALSE())))</f>
        <v/>
      </c>
      <c r="N7223" s="0" t="str">
        <f aca="false">ASC(G7223)</f>
        <v>ﾘｭｳｱﾄ1%眼軟膏</v>
      </c>
      <c r="O7223" s="0" t="str">
        <f aca="false">ASC(E7223)</f>
        <v>ｱﾄﾛﾋﾟﾝ硫酸塩水和物</v>
      </c>
      <c r="P7223" s="16" t="n">
        <f aca="false">N(P7222)+IF($C7223=検索!$B$49,1,0)</f>
        <v>0</v>
      </c>
    </row>
    <row r="7224" customFormat="false" ht="15" hidden="false" customHeight="false" outlineLevel="0" collapsed="false">
      <c r="A7224" s="16" t="s">
        <v>16254</v>
      </c>
      <c r="B7224" s="0" t="s">
        <v>16622</v>
      </c>
      <c r="C7224" s="0" t="n">
        <v>131</v>
      </c>
      <c r="D7224" s="0" t="str">
        <f aca="false">IFERROR(VLOOKUP($C7224,薬効分類マスタ!$A$2:$B$180,2,FALSE()),"未登録")</f>
        <v>眼科用剤</v>
      </c>
      <c r="E7224" s="16" t="s">
        <v>3745</v>
      </c>
      <c r="F7224" s="16" t="s">
        <v>16623</v>
      </c>
      <c r="G7224" s="16" t="s">
        <v>16624</v>
      </c>
      <c r="H7224" s="16" t="s">
        <v>16619</v>
      </c>
      <c r="I7224" s="0" t="n">
        <v>296.6</v>
      </c>
      <c r="K7224" s="0" t="str">
        <f aca="false">IFERROR(IF(VLOOKUP($C7224,薬効分類マスタ!$A$2:$E$180,5,FALSE())=0,"",VLOOKUP($C7224,薬効分類マスタ!$A$2:$E$180,5,FALSE())),"")</f>
        <v/>
      </c>
      <c r="L7224" s="17"/>
      <c r="M7224" s="0" t="str">
        <f aca="false">IF($K7224="","",IF($L7224&lt;&gt;"",$L7224,VLOOKUP($C7224,薬効分類マスタ!$A$2:$F$180,6,FALSE())))</f>
        <v/>
      </c>
      <c r="N7224" s="0" t="str">
        <f aca="false">ASC(G7224)</f>
        <v>日点ｱﾄﾛﾋﾟﾝ点眼液1%</v>
      </c>
      <c r="O7224" s="0" t="str">
        <f aca="false">ASC(E7224)</f>
        <v>ｱﾄﾛﾋﾟﾝ硫酸塩水和物</v>
      </c>
      <c r="P7224" s="16" t="n">
        <f aca="false">N(P7223)+IF($C7224=検索!$B$49,1,0)</f>
        <v>0</v>
      </c>
    </row>
    <row r="7225" customFormat="false" ht="15" hidden="false" customHeight="false" outlineLevel="0" collapsed="false">
      <c r="A7225" s="16" t="s">
        <v>16254</v>
      </c>
      <c r="B7225" s="0" t="s">
        <v>16625</v>
      </c>
      <c r="C7225" s="0" t="n">
        <v>131</v>
      </c>
      <c r="D7225" s="0" t="str">
        <f aca="false">IFERROR(VLOOKUP($C7225,薬効分類マスタ!$A$2:$B$180,2,FALSE()),"未登録")</f>
        <v>眼科用剤</v>
      </c>
      <c r="E7225" s="16" t="s">
        <v>7842</v>
      </c>
      <c r="F7225" s="16" t="s">
        <v>224</v>
      </c>
      <c r="G7225" s="16" t="s">
        <v>7842</v>
      </c>
      <c r="I7225" s="0" t="n">
        <v>1180.3</v>
      </c>
      <c r="K7225" s="0" t="str">
        <f aca="false">IFERROR(IF(VLOOKUP($C7225,薬効分類マスタ!$A$2:$E$180,5,FALSE())=0,"",VLOOKUP($C7225,薬効分類マスタ!$A$2:$E$180,5,FALSE())),"")</f>
        <v/>
      </c>
      <c r="L7225" s="17"/>
      <c r="M7225" s="0" t="str">
        <f aca="false">IF($K7225="","",IF($L7225&lt;&gt;"",$L7225,VLOOKUP($C7225,薬効分類マスタ!$A$2:$F$180,6,FALSE())))</f>
        <v/>
      </c>
      <c r="N7225" s="0" t="str">
        <f aca="false">ASC(G7225)</f>
        <v>ﾋﾟﾛｶﾙﾋﾟﾝ塩酸塩</v>
      </c>
      <c r="O7225" s="0" t="str">
        <f aca="false">ASC(E7225)</f>
        <v>ﾋﾟﾛｶﾙﾋﾟﾝ塩酸塩</v>
      </c>
      <c r="P7225" s="16" t="n">
        <f aca="false">N(P7224)+IF($C7225=検索!$B$49,1,0)</f>
        <v>0</v>
      </c>
    </row>
    <row r="7226" customFormat="false" ht="15" hidden="false" customHeight="false" outlineLevel="0" collapsed="false">
      <c r="A7226" s="16" t="s">
        <v>16254</v>
      </c>
      <c r="B7226" s="0" t="s">
        <v>16626</v>
      </c>
      <c r="C7226" s="0" t="n">
        <v>131</v>
      </c>
      <c r="D7226" s="0" t="str">
        <f aca="false">IFERROR(VLOOKUP($C7226,薬効分類マスタ!$A$2:$B$180,2,FALSE()),"未登録")</f>
        <v>眼科用剤</v>
      </c>
      <c r="E7226" s="16" t="s">
        <v>7842</v>
      </c>
      <c r="F7226" s="16" t="s">
        <v>16627</v>
      </c>
      <c r="G7226" s="16" t="s">
        <v>16628</v>
      </c>
      <c r="H7226" s="16" t="s">
        <v>16608</v>
      </c>
      <c r="I7226" s="0" t="n">
        <v>94.8</v>
      </c>
      <c r="K7226" s="0" t="str">
        <f aca="false">IFERROR(IF(VLOOKUP($C7226,薬効分類マスタ!$A$2:$E$180,5,FALSE())=0,"",VLOOKUP($C7226,薬効分類マスタ!$A$2:$E$180,5,FALSE())),"")</f>
        <v/>
      </c>
      <c r="L7226" s="17"/>
      <c r="M7226" s="0" t="str">
        <f aca="false">IF($K7226="","",IF($L7226&lt;&gt;"",$L7226,VLOOKUP($C7226,薬効分類マスタ!$A$2:$F$180,6,FALSE())))</f>
        <v/>
      </c>
      <c r="N7226" s="0" t="str">
        <f aca="false">ASC(G7226)</f>
        <v>ｻﾝﾋﾟﾛ点眼液0.5%</v>
      </c>
      <c r="O7226" s="0" t="str">
        <f aca="false">ASC(E7226)</f>
        <v>ﾋﾟﾛｶﾙﾋﾟﾝ塩酸塩</v>
      </c>
      <c r="P7226" s="16" t="n">
        <f aca="false">N(P7225)+IF($C7226=検索!$B$49,1,0)</f>
        <v>0</v>
      </c>
    </row>
    <row r="7227" customFormat="false" ht="15" hidden="false" customHeight="false" outlineLevel="0" collapsed="false">
      <c r="A7227" s="16" t="s">
        <v>16254</v>
      </c>
      <c r="B7227" s="0" t="s">
        <v>16629</v>
      </c>
      <c r="C7227" s="0" t="n">
        <v>131</v>
      </c>
      <c r="D7227" s="0" t="str">
        <f aca="false">IFERROR(VLOOKUP($C7227,薬効分類マスタ!$A$2:$B$180,2,FALSE()),"未登録")</f>
        <v>眼科用剤</v>
      </c>
      <c r="E7227" s="16" t="s">
        <v>7842</v>
      </c>
      <c r="F7227" s="16" t="s">
        <v>16623</v>
      </c>
      <c r="G7227" s="16" t="s">
        <v>16630</v>
      </c>
      <c r="H7227" s="16" t="s">
        <v>16608</v>
      </c>
      <c r="I7227" s="0" t="n">
        <v>94.8</v>
      </c>
      <c r="K7227" s="0" t="str">
        <f aca="false">IFERROR(IF(VLOOKUP($C7227,薬効分類マスタ!$A$2:$E$180,5,FALSE())=0,"",VLOOKUP($C7227,薬効分類マスタ!$A$2:$E$180,5,FALSE())),"")</f>
        <v/>
      </c>
      <c r="L7227" s="17"/>
      <c r="M7227" s="0" t="str">
        <f aca="false">IF($K7227="","",IF($L7227&lt;&gt;"",$L7227,VLOOKUP($C7227,薬効分類マスタ!$A$2:$F$180,6,FALSE())))</f>
        <v/>
      </c>
      <c r="N7227" s="0" t="str">
        <f aca="false">ASC(G7227)</f>
        <v>ｻﾝﾋﾟﾛ点眼液1%</v>
      </c>
      <c r="O7227" s="0" t="str">
        <f aca="false">ASC(E7227)</f>
        <v>ﾋﾟﾛｶﾙﾋﾟﾝ塩酸塩</v>
      </c>
      <c r="P7227" s="16" t="n">
        <f aca="false">N(P7226)+IF($C7227=検索!$B$49,1,0)</f>
        <v>0</v>
      </c>
    </row>
    <row r="7228" customFormat="false" ht="15" hidden="false" customHeight="false" outlineLevel="0" collapsed="false">
      <c r="A7228" s="16" t="s">
        <v>16254</v>
      </c>
      <c r="B7228" s="0" t="s">
        <v>16631</v>
      </c>
      <c r="C7228" s="0" t="n">
        <v>131</v>
      </c>
      <c r="D7228" s="0" t="str">
        <f aca="false">IFERROR(VLOOKUP($C7228,薬効分類マスタ!$A$2:$B$180,2,FALSE()),"未登録")</f>
        <v>眼科用剤</v>
      </c>
      <c r="E7228" s="16" t="s">
        <v>7842</v>
      </c>
      <c r="F7228" s="16" t="s">
        <v>16632</v>
      </c>
      <c r="G7228" s="16" t="s">
        <v>16633</v>
      </c>
      <c r="H7228" s="16" t="s">
        <v>16608</v>
      </c>
      <c r="I7228" s="0" t="n">
        <v>103.1</v>
      </c>
      <c r="K7228" s="0" t="str">
        <f aca="false">IFERROR(IF(VLOOKUP($C7228,薬効分類マスタ!$A$2:$E$180,5,FALSE())=0,"",VLOOKUP($C7228,薬効分類マスタ!$A$2:$E$180,5,FALSE())),"")</f>
        <v/>
      </c>
      <c r="L7228" s="17"/>
      <c r="M7228" s="0" t="str">
        <f aca="false">IF($K7228="","",IF($L7228&lt;&gt;"",$L7228,VLOOKUP($C7228,薬効分類マスタ!$A$2:$F$180,6,FALSE())))</f>
        <v/>
      </c>
      <c r="N7228" s="0" t="str">
        <f aca="false">ASC(G7228)</f>
        <v>ｻﾝﾋﾟﾛ点眼液2%</v>
      </c>
      <c r="O7228" s="0" t="str">
        <f aca="false">ASC(E7228)</f>
        <v>ﾋﾟﾛｶﾙﾋﾟﾝ塩酸塩</v>
      </c>
      <c r="P7228" s="16" t="n">
        <f aca="false">N(P7227)+IF($C7228=検索!$B$49,1,0)</f>
        <v>0</v>
      </c>
    </row>
    <row r="7229" customFormat="false" ht="15" hidden="false" customHeight="false" outlineLevel="0" collapsed="false">
      <c r="A7229" s="16" t="s">
        <v>16254</v>
      </c>
      <c r="B7229" s="0" t="s">
        <v>16634</v>
      </c>
      <c r="C7229" s="0" t="n">
        <v>131</v>
      </c>
      <c r="D7229" s="0" t="str">
        <f aca="false">IFERROR(VLOOKUP($C7229,薬効分類マスタ!$A$2:$B$180,2,FALSE()),"未登録")</f>
        <v>眼科用剤</v>
      </c>
      <c r="E7229" s="16" t="s">
        <v>7842</v>
      </c>
      <c r="F7229" s="16" t="s">
        <v>16635</v>
      </c>
      <c r="G7229" s="16" t="s">
        <v>16636</v>
      </c>
      <c r="H7229" s="16" t="s">
        <v>16608</v>
      </c>
      <c r="I7229" s="0" t="n">
        <v>123.7</v>
      </c>
      <c r="K7229" s="0" t="str">
        <f aca="false">IFERROR(IF(VLOOKUP($C7229,薬効分類マスタ!$A$2:$E$180,5,FALSE())=0,"",VLOOKUP($C7229,薬効分類マスタ!$A$2:$E$180,5,FALSE())),"")</f>
        <v/>
      </c>
      <c r="L7229" s="17"/>
      <c r="M7229" s="0" t="str">
        <f aca="false">IF($K7229="","",IF($L7229&lt;&gt;"",$L7229,VLOOKUP($C7229,薬効分類マスタ!$A$2:$F$180,6,FALSE())))</f>
        <v/>
      </c>
      <c r="N7229" s="0" t="str">
        <f aca="false">ASC(G7229)</f>
        <v>ｻﾝﾋﾟﾛ点眼液3%</v>
      </c>
      <c r="O7229" s="0" t="str">
        <f aca="false">ASC(E7229)</f>
        <v>ﾋﾟﾛｶﾙﾋﾟﾝ塩酸塩</v>
      </c>
      <c r="P7229" s="16" t="n">
        <f aca="false">N(P7228)+IF($C7229=検索!$B$49,1,0)</f>
        <v>0</v>
      </c>
    </row>
    <row r="7230" customFormat="false" ht="15" hidden="false" customHeight="false" outlineLevel="0" collapsed="false">
      <c r="A7230" s="16" t="s">
        <v>16254</v>
      </c>
      <c r="B7230" s="0" t="s">
        <v>16637</v>
      </c>
      <c r="C7230" s="0" t="n">
        <v>131</v>
      </c>
      <c r="D7230" s="0" t="str">
        <f aca="false">IFERROR(VLOOKUP($C7230,薬効分類マスタ!$A$2:$B$180,2,FALSE()),"未登録")</f>
        <v>眼科用剤</v>
      </c>
      <c r="E7230" s="16" t="s">
        <v>7842</v>
      </c>
      <c r="F7230" s="16" t="s">
        <v>16638</v>
      </c>
      <c r="G7230" s="16" t="s">
        <v>16639</v>
      </c>
      <c r="H7230" s="16" t="s">
        <v>16608</v>
      </c>
      <c r="I7230" s="0" t="n">
        <v>136.2</v>
      </c>
      <c r="K7230" s="0" t="str">
        <f aca="false">IFERROR(IF(VLOOKUP($C7230,薬効分類マスタ!$A$2:$E$180,5,FALSE())=0,"",VLOOKUP($C7230,薬効分類マスタ!$A$2:$E$180,5,FALSE())),"")</f>
        <v/>
      </c>
      <c r="L7230" s="17"/>
      <c r="M7230" s="0" t="str">
        <f aca="false">IF($K7230="","",IF($L7230&lt;&gt;"",$L7230,VLOOKUP($C7230,薬効分類マスタ!$A$2:$F$180,6,FALSE())))</f>
        <v/>
      </c>
      <c r="N7230" s="0" t="str">
        <f aca="false">ASC(G7230)</f>
        <v>ｻﾝﾋﾟﾛ点眼液4%</v>
      </c>
      <c r="O7230" s="0" t="str">
        <f aca="false">ASC(E7230)</f>
        <v>ﾋﾟﾛｶﾙﾋﾟﾝ塩酸塩</v>
      </c>
      <c r="P7230" s="16" t="n">
        <f aca="false">N(P7229)+IF($C7230=検索!$B$49,1,0)</f>
        <v>0</v>
      </c>
    </row>
    <row r="7231" customFormat="false" ht="15" hidden="false" customHeight="false" outlineLevel="0" collapsed="false">
      <c r="A7231" s="16" t="s">
        <v>16254</v>
      </c>
      <c r="B7231" s="0" t="s">
        <v>16640</v>
      </c>
      <c r="C7231" s="0" t="n">
        <v>131</v>
      </c>
      <c r="D7231" s="0" t="str">
        <f aca="false">IFERROR(VLOOKUP($C7231,薬効分類マスタ!$A$2:$B$180,2,FALSE()),"未登録")</f>
        <v>眼科用剤</v>
      </c>
      <c r="E7231" s="16" t="s">
        <v>3728</v>
      </c>
      <c r="F7231" s="16" t="s">
        <v>1872</v>
      </c>
      <c r="G7231" s="16" t="s">
        <v>16641</v>
      </c>
      <c r="H7231" s="16" t="s">
        <v>3732</v>
      </c>
      <c r="I7231" s="0" t="n">
        <v>95.5</v>
      </c>
      <c r="J7231" s="16" t="s">
        <v>232</v>
      </c>
      <c r="K7231" s="0" t="str">
        <f aca="false">IFERROR(IF(VLOOKUP($C7231,薬効分類マスタ!$A$2:$E$180,5,FALSE())=0,"",VLOOKUP($C7231,薬効分類マスタ!$A$2:$E$180,5,FALSE())),"")</f>
        <v/>
      </c>
      <c r="L7231" s="17"/>
      <c r="M7231" s="0" t="str">
        <f aca="false">IF($K7231="","",IF($L7231&lt;&gt;"",$L7231,VLOOKUP($C7231,薬効分類マスタ!$A$2:$F$180,6,FALSE())))</f>
        <v/>
      </c>
      <c r="N7231" s="0" t="str">
        <f aca="false">ASC(G7231)</f>
        <v>ｳﾌﾞﾚﾁﾄﾞ点眼液0.5%</v>
      </c>
      <c r="O7231" s="0" t="str">
        <f aca="false">ASC(E7231)</f>
        <v>ｼﾞｽﾁｸﾞﾐﾝ臭化物</v>
      </c>
      <c r="P7231" s="16" t="n">
        <f aca="false">N(P7230)+IF($C7231=検索!$B$49,1,0)</f>
        <v>0</v>
      </c>
    </row>
    <row r="7232" customFormat="false" ht="15" hidden="false" customHeight="false" outlineLevel="0" collapsed="false">
      <c r="A7232" s="16" t="s">
        <v>16254</v>
      </c>
      <c r="B7232" s="0" t="s">
        <v>16642</v>
      </c>
      <c r="C7232" s="0" t="n">
        <v>131</v>
      </c>
      <c r="D7232" s="0" t="str">
        <f aca="false">IFERROR(VLOOKUP($C7232,薬効分類マスタ!$A$2:$B$180,2,FALSE()),"未登録")</f>
        <v>眼科用剤</v>
      </c>
      <c r="E7232" s="16" t="s">
        <v>3728</v>
      </c>
      <c r="F7232" s="16" t="s">
        <v>1706</v>
      </c>
      <c r="G7232" s="16" t="s">
        <v>16643</v>
      </c>
      <c r="H7232" s="16" t="s">
        <v>3732</v>
      </c>
      <c r="I7232" s="0" t="n">
        <v>158.4</v>
      </c>
      <c r="J7232" s="16" t="s">
        <v>232</v>
      </c>
      <c r="K7232" s="0" t="str">
        <f aca="false">IFERROR(IF(VLOOKUP($C7232,薬効分類マスタ!$A$2:$E$180,5,FALSE())=0,"",VLOOKUP($C7232,薬効分類マスタ!$A$2:$E$180,5,FALSE())),"")</f>
        <v/>
      </c>
      <c r="L7232" s="17"/>
      <c r="M7232" s="0" t="str">
        <f aca="false">IF($K7232="","",IF($L7232&lt;&gt;"",$L7232,VLOOKUP($C7232,薬効分類マスタ!$A$2:$F$180,6,FALSE())))</f>
        <v/>
      </c>
      <c r="N7232" s="0" t="str">
        <f aca="false">ASC(G7232)</f>
        <v>ｳﾌﾞﾚﾁﾄﾞ点眼液1%</v>
      </c>
      <c r="O7232" s="0" t="str">
        <f aca="false">ASC(E7232)</f>
        <v>ｼﾞｽﾁｸﾞﾐﾝ臭化物</v>
      </c>
      <c r="P7232" s="16" t="n">
        <f aca="false">N(P7231)+IF($C7232=検索!$B$49,1,0)</f>
        <v>0</v>
      </c>
    </row>
    <row r="7233" customFormat="false" ht="15" hidden="false" customHeight="false" outlineLevel="0" collapsed="false">
      <c r="A7233" s="16" t="s">
        <v>16254</v>
      </c>
      <c r="B7233" s="0" t="s">
        <v>16644</v>
      </c>
      <c r="C7233" s="0" t="n">
        <v>131</v>
      </c>
      <c r="D7233" s="0" t="str">
        <f aca="false">IFERROR(VLOOKUP($C7233,薬効分類マスタ!$A$2:$B$180,2,FALSE()),"未登録")</f>
        <v>眼科用剤</v>
      </c>
      <c r="E7233" s="16" t="s">
        <v>16645</v>
      </c>
      <c r="F7233" s="16" t="s">
        <v>468</v>
      </c>
      <c r="G7233" s="16" t="s">
        <v>16646</v>
      </c>
      <c r="H7233" s="16" t="s">
        <v>16608</v>
      </c>
      <c r="I7233" s="0" t="n">
        <v>41.8</v>
      </c>
      <c r="J7233" s="16" t="s">
        <v>232</v>
      </c>
      <c r="K7233" s="0" t="str">
        <f aca="false">IFERROR(IF(VLOOKUP($C7233,薬効分類マスタ!$A$2:$E$180,5,FALSE())=0,"",VLOOKUP($C7233,薬効分類マスタ!$A$2:$E$180,5,FALSE())),"")</f>
        <v/>
      </c>
      <c r="L7233" s="17"/>
      <c r="M7233" s="0" t="str">
        <f aca="false">IF($K7233="","",IF($L7233&lt;&gt;"",$L7233,VLOOKUP($C7233,薬効分類マスタ!$A$2:$F$180,6,FALSE())))</f>
        <v/>
      </c>
      <c r="N7233" s="0" t="str">
        <f aca="false">ASC(G7233)</f>
        <v>ﾍﾞﾉｷｼｰﾙ点眼液0.4%</v>
      </c>
      <c r="O7233" s="0" t="str">
        <f aca="false">ASC(E7233)</f>
        <v>ｵｷｼﾌﾞﾌﾟﾛｶｲﾝ塩酸塩</v>
      </c>
      <c r="P7233" s="16" t="n">
        <f aca="false">N(P7232)+IF($C7233=検索!$B$49,1,0)</f>
        <v>0</v>
      </c>
    </row>
    <row r="7234" customFormat="false" ht="15" hidden="false" customHeight="false" outlineLevel="0" collapsed="false">
      <c r="A7234" s="16" t="s">
        <v>16254</v>
      </c>
      <c r="B7234" s="0" t="s">
        <v>16647</v>
      </c>
      <c r="C7234" s="0" t="n">
        <v>131</v>
      </c>
      <c r="D7234" s="0" t="str">
        <f aca="false">IFERROR(VLOOKUP($C7234,薬効分類マスタ!$A$2:$B$180,2,FALSE()),"未登録")</f>
        <v>眼科用剤</v>
      </c>
      <c r="E7234" s="16" t="s">
        <v>16645</v>
      </c>
      <c r="F7234" s="16" t="s">
        <v>468</v>
      </c>
      <c r="G7234" s="16" t="s">
        <v>16648</v>
      </c>
      <c r="H7234" s="16" t="s">
        <v>16619</v>
      </c>
      <c r="I7234" s="0" t="n">
        <v>41.8</v>
      </c>
      <c r="K7234" s="0" t="str">
        <f aca="false">IFERROR(IF(VLOOKUP($C7234,薬効分類マスタ!$A$2:$E$180,5,FALSE())=0,"",VLOOKUP($C7234,薬効分類マスタ!$A$2:$E$180,5,FALSE())),"")</f>
        <v/>
      </c>
      <c r="L7234" s="17"/>
      <c r="M7234" s="0" t="str">
        <f aca="false">IF($K7234="","",IF($L7234&lt;&gt;"",$L7234,VLOOKUP($C7234,薬効分類マスタ!$A$2:$F$180,6,FALSE())))</f>
        <v/>
      </c>
      <c r="N7234" s="0" t="str">
        <f aca="false">ASC(G7234)</f>
        <v>ﾈｵﾍﾞﾉｰﾙ点眼液0.4%</v>
      </c>
      <c r="O7234" s="0" t="str">
        <f aca="false">ASC(E7234)</f>
        <v>ｵｷｼﾌﾞﾌﾟﾛｶｲﾝ塩酸塩</v>
      </c>
      <c r="P7234" s="16" t="n">
        <f aca="false">N(P7233)+IF($C7234=検索!$B$49,1,0)</f>
        <v>0</v>
      </c>
    </row>
    <row r="7235" customFormat="false" ht="15" hidden="false" customHeight="false" outlineLevel="0" collapsed="false">
      <c r="A7235" s="16" t="s">
        <v>16254</v>
      </c>
      <c r="B7235" s="0" t="s">
        <v>16649</v>
      </c>
      <c r="C7235" s="0" t="n">
        <v>131</v>
      </c>
      <c r="D7235" s="0" t="str">
        <f aca="false">IFERROR(VLOOKUP($C7235,薬効分類マスタ!$A$2:$B$180,2,FALSE()),"未登録")</f>
        <v>眼科用剤</v>
      </c>
      <c r="E7235" s="16" t="s">
        <v>16645</v>
      </c>
      <c r="F7235" s="16" t="s">
        <v>468</v>
      </c>
      <c r="G7235" s="16" t="s">
        <v>16650</v>
      </c>
      <c r="H7235" s="16" t="s">
        <v>16651</v>
      </c>
      <c r="I7235" s="0" t="n">
        <v>41.8</v>
      </c>
      <c r="K7235" s="0" t="str">
        <f aca="false">IFERROR(IF(VLOOKUP($C7235,薬効分類マスタ!$A$2:$E$180,5,FALSE())=0,"",VLOOKUP($C7235,薬効分類マスタ!$A$2:$E$180,5,FALSE())),"")</f>
        <v/>
      </c>
      <c r="L7235" s="17"/>
      <c r="M7235" s="0" t="str">
        <f aca="false">IF($K7235="","",IF($L7235&lt;&gt;"",$L7235,VLOOKUP($C7235,薬効分類マスタ!$A$2:$F$180,6,FALSE())))</f>
        <v/>
      </c>
      <c r="N7235" s="0" t="str">
        <f aca="false">ASC(G7235)</f>
        <v>ｵｷｼﾌﾞﾌﾟﾛｶｲﾝ塩酸塩点眼液0.4%｢ﾆｯﾄｰ｣</v>
      </c>
      <c r="O7235" s="0" t="str">
        <f aca="false">ASC(E7235)</f>
        <v>ｵｷｼﾌﾞﾌﾟﾛｶｲﾝ塩酸塩</v>
      </c>
      <c r="P7235" s="16" t="n">
        <f aca="false">N(P7234)+IF($C7235=検索!$B$49,1,0)</f>
        <v>0</v>
      </c>
    </row>
    <row r="7236" customFormat="false" ht="15" hidden="false" customHeight="false" outlineLevel="0" collapsed="false">
      <c r="A7236" s="16" t="s">
        <v>16254</v>
      </c>
      <c r="B7236" s="0" t="s">
        <v>16652</v>
      </c>
      <c r="C7236" s="0" t="n">
        <v>131</v>
      </c>
      <c r="D7236" s="0" t="str">
        <f aca="false">IFERROR(VLOOKUP($C7236,薬効分類マスタ!$A$2:$B$180,2,FALSE()),"未登録")</f>
        <v>眼科用剤</v>
      </c>
      <c r="E7236" s="16" t="s">
        <v>16645</v>
      </c>
      <c r="F7236" s="16" t="s">
        <v>16653</v>
      </c>
      <c r="G7236" s="16" t="s">
        <v>16654</v>
      </c>
      <c r="H7236" s="16" t="s">
        <v>16608</v>
      </c>
      <c r="I7236" s="0" t="n">
        <v>94.8</v>
      </c>
      <c r="J7236" s="16" t="s">
        <v>232</v>
      </c>
      <c r="K7236" s="0" t="str">
        <f aca="false">IFERROR(IF(VLOOKUP($C7236,薬効分類マスタ!$A$2:$E$180,5,FALSE())=0,"",VLOOKUP($C7236,薬効分類マスタ!$A$2:$E$180,5,FALSE())),"")</f>
        <v/>
      </c>
      <c r="L7236" s="17"/>
      <c r="M7236" s="0" t="str">
        <f aca="false">IF($K7236="","",IF($L7236&lt;&gt;"",$L7236,VLOOKUP($C7236,薬効分類マスタ!$A$2:$F$180,6,FALSE())))</f>
        <v/>
      </c>
      <c r="N7236" s="0" t="str">
        <f aca="false">ASC(G7236)</f>
        <v>ﾗｸﾘﾐﾝ点眼液0.05%</v>
      </c>
      <c r="O7236" s="0" t="str">
        <f aca="false">ASC(E7236)</f>
        <v>ｵｷｼﾌﾞﾌﾟﾛｶｲﾝ塩酸塩</v>
      </c>
      <c r="P7236" s="16" t="n">
        <f aca="false">N(P7235)+IF($C7236=検索!$B$49,1,0)</f>
        <v>0</v>
      </c>
    </row>
    <row r="7237" customFormat="false" ht="15" hidden="false" customHeight="false" outlineLevel="0" collapsed="false">
      <c r="A7237" s="16" t="s">
        <v>16254</v>
      </c>
      <c r="B7237" s="0" t="s">
        <v>16655</v>
      </c>
      <c r="C7237" s="0" t="n">
        <v>131</v>
      </c>
      <c r="D7237" s="0" t="str">
        <f aca="false">IFERROR(VLOOKUP($C7237,薬効分類マスタ!$A$2:$B$180,2,FALSE()),"未登録")</f>
        <v>眼科用剤</v>
      </c>
      <c r="E7237" s="16" t="s">
        <v>16656</v>
      </c>
      <c r="F7237" s="16" t="s">
        <v>16657</v>
      </c>
      <c r="G7237" s="16" t="s">
        <v>16658</v>
      </c>
      <c r="I7237" s="0" t="n">
        <v>18.3</v>
      </c>
      <c r="K7237" s="0" t="str">
        <f aca="false">IFERROR(IF(VLOOKUP($C7237,薬効分類マスタ!$A$2:$E$180,5,FALSE())=0,"",VLOOKUP($C7237,薬効分類マスタ!$A$2:$E$180,5,FALSE())),"")</f>
        <v/>
      </c>
      <c r="L7237" s="17"/>
      <c r="M7237" s="0" t="str">
        <f aca="false">IF($K7237="","",IF($L7237&lt;&gt;"",$L7237,VLOOKUP($C7237,薬効分類マスタ!$A$2:$F$180,6,FALSE())))</f>
        <v/>
      </c>
      <c r="N7237" s="0" t="str">
        <f aca="false">ASC(G7237)</f>
        <v>硝酸銀点眼液</v>
      </c>
      <c r="O7237" s="0" t="str">
        <f aca="false">ASC(E7237)</f>
        <v>硝酸銀</v>
      </c>
      <c r="P7237" s="16" t="n">
        <f aca="false">N(P7236)+IF($C7237=検索!$B$49,1,0)</f>
        <v>0</v>
      </c>
    </row>
    <row r="7238" customFormat="false" ht="15" hidden="false" customHeight="false" outlineLevel="0" collapsed="false">
      <c r="A7238" s="16" t="s">
        <v>16254</v>
      </c>
      <c r="B7238" s="0" t="s">
        <v>16659</v>
      </c>
      <c r="C7238" s="0" t="n">
        <v>131</v>
      </c>
      <c r="D7238" s="0" t="str">
        <f aca="false">IFERROR(VLOOKUP($C7238,薬効分類マスタ!$A$2:$B$180,2,FALSE()),"未登録")</f>
        <v>眼科用剤</v>
      </c>
      <c r="E7238" s="16" t="s">
        <v>16660</v>
      </c>
      <c r="F7238" s="16" t="s">
        <v>476</v>
      </c>
      <c r="G7238" s="16" t="s">
        <v>16660</v>
      </c>
      <c r="I7238" s="0" t="n">
        <v>7.4</v>
      </c>
      <c r="K7238" s="0" t="str">
        <f aca="false">IFERROR(IF(VLOOKUP($C7238,薬効分類マスタ!$A$2:$E$180,5,FALSE())=0,"",VLOOKUP($C7238,薬効分類マスタ!$A$2:$E$180,5,FALSE())),"")</f>
        <v/>
      </c>
      <c r="L7238" s="17"/>
      <c r="M7238" s="0" t="str">
        <f aca="false">IF($K7238="","",IF($L7238&lt;&gt;"",$L7238,VLOOKUP($C7238,薬効分類マスタ!$A$2:$F$180,6,FALSE())))</f>
        <v/>
      </c>
      <c r="N7238" s="0" t="str">
        <f aca="false">ASC(G7238)</f>
        <v>ﾎｳ酸</v>
      </c>
      <c r="O7238" s="0" t="str">
        <f aca="false">ASC(E7238)</f>
        <v>ﾎｳ酸</v>
      </c>
      <c r="P7238" s="16" t="n">
        <f aca="false">N(P7237)+IF($C7238=検索!$B$49,1,0)</f>
        <v>0</v>
      </c>
    </row>
    <row r="7239" customFormat="false" ht="15" hidden="false" customHeight="false" outlineLevel="0" collapsed="false">
      <c r="A7239" s="16" t="s">
        <v>16254</v>
      </c>
      <c r="B7239" s="0" t="s">
        <v>16661</v>
      </c>
      <c r="C7239" s="0" t="n">
        <v>131</v>
      </c>
      <c r="D7239" s="0" t="str">
        <f aca="false">IFERROR(VLOOKUP($C7239,薬効分類マスタ!$A$2:$B$180,2,FALSE()),"未登録")</f>
        <v>眼科用剤</v>
      </c>
      <c r="E7239" s="16" t="s">
        <v>16660</v>
      </c>
      <c r="F7239" s="16" t="s">
        <v>476</v>
      </c>
      <c r="G7239" s="16" t="s">
        <v>16662</v>
      </c>
      <c r="H7239" s="16" t="s">
        <v>1080</v>
      </c>
      <c r="I7239" s="0" t="n">
        <v>22.8</v>
      </c>
      <c r="K7239" s="0" t="str">
        <f aca="false">IFERROR(IF(VLOOKUP($C7239,薬効分類マスタ!$A$2:$E$180,5,FALSE())=0,"",VLOOKUP($C7239,薬効分類マスタ!$A$2:$E$180,5,FALSE())),"")</f>
        <v/>
      </c>
      <c r="L7239" s="17"/>
      <c r="M7239" s="0" t="str">
        <f aca="false">IF($K7239="","",IF($L7239&lt;&gt;"",$L7239,VLOOKUP($C7239,薬効分類マスタ!$A$2:$F$180,6,FALSE())))</f>
        <v/>
      </c>
      <c r="N7239" s="0" t="str">
        <f aca="false">ASC(G7239)</f>
        <v>ﾎｳ酸｢ｹﾝｴｰ｣</v>
      </c>
      <c r="O7239" s="0" t="str">
        <f aca="false">ASC(E7239)</f>
        <v>ﾎｳ酸</v>
      </c>
      <c r="P7239" s="16" t="n">
        <f aca="false">N(P7238)+IF($C7239=検索!$B$49,1,0)</f>
        <v>0</v>
      </c>
    </row>
    <row r="7240" customFormat="false" ht="15" hidden="false" customHeight="false" outlineLevel="0" collapsed="false">
      <c r="A7240" s="16" t="s">
        <v>16254</v>
      </c>
      <c r="B7240" s="0" t="s">
        <v>16663</v>
      </c>
      <c r="C7240" s="0" t="n">
        <v>131</v>
      </c>
      <c r="D7240" s="0" t="str">
        <f aca="false">IFERROR(VLOOKUP($C7240,薬効分類マスタ!$A$2:$B$180,2,FALSE()),"未登録")</f>
        <v>眼科用剤</v>
      </c>
      <c r="E7240" s="16" t="s">
        <v>16660</v>
      </c>
      <c r="F7240" s="16" t="s">
        <v>476</v>
      </c>
      <c r="G7240" s="16" t="s">
        <v>16664</v>
      </c>
      <c r="H7240" s="16" t="s">
        <v>6592</v>
      </c>
      <c r="I7240" s="0" t="n">
        <v>21.5</v>
      </c>
      <c r="K7240" s="0" t="str">
        <f aca="false">IFERROR(IF(VLOOKUP($C7240,薬効分類マスタ!$A$2:$E$180,5,FALSE())=0,"",VLOOKUP($C7240,薬効分類マスタ!$A$2:$E$180,5,FALSE())),"")</f>
        <v/>
      </c>
      <c r="L7240" s="17"/>
      <c r="M7240" s="0" t="str">
        <f aca="false">IF($K7240="","",IF($L7240&lt;&gt;"",$L7240,VLOOKUP($C7240,薬効分類マスタ!$A$2:$F$180,6,FALSE())))</f>
        <v/>
      </c>
      <c r="N7240" s="0" t="str">
        <f aca="false">ASC(G7240)</f>
        <v>ﾎｳ酸｢ﾒﾀﾙ｣</v>
      </c>
      <c r="O7240" s="0" t="str">
        <f aca="false">ASC(E7240)</f>
        <v>ﾎｳ酸</v>
      </c>
      <c r="P7240" s="16" t="n">
        <f aca="false">N(P7239)+IF($C7240=検索!$B$49,1,0)</f>
        <v>0</v>
      </c>
    </row>
    <row r="7241" customFormat="false" ht="15" hidden="false" customHeight="false" outlineLevel="0" collapsed="false">
      <c r="A7241" s="16" t="s">
        <v>16254</v>
      </c>
      <c r="B7241" s="0" t="s">
        <v>16665</v>
      </c>
      <c r="C7241" s="0" t="n">
        <v>131</v>
      </c>
      <c r="D7241" s="0" t="str">
        <f aca="false">IFERROR(VLOOKUP($C7241,薬効分類マスタ!$A$2:$B$180,2,FALSE()),"未登録")</f>
        <v>眼科用剤</v>
      </c>
      <c r="E7241" s="16" t="s">
        <v>16666</v>
      </c>
      <c r="F7241" s="16" t="s">
        <v>476</v>
      </c>
      <c r="G7241" s="16" t="s">
        <v>16666</v>
      </c>
      <c r="I7241" s="0" t="n">
        <v>10.1</v>
      </c>
      <c r="K7241" s="0" t="str">
        <f aca="false">IFERROR(IF(VLOOKUP($C7241,薬効分類マスタ!$A$2:$E$180,5,FALSE())=0,"",VLOOKUP($C7241,薬効分類マスタ!$A$2:$E$180,5,FALSE())),"")</f>
        <v/>
      </c>
      <c r="L7241" s="17"/>
      <c r="M7241" s="0" t="str">
        <f aca="false">IF($K7241="","",IF($L7241&lt;&gt;"",$L7241,VLOOKUP($C7241,薬効分類マスタ!$A$2:$F$180,6,FALSE())))</f>
        <v/>
      </c>
      <c r="N7241" s="0" t="str">
        <f aca="false">ASC(G7241)</f>
        <v>ﾎｳ砂</v>
      </c>
      <c r="O7241" s="0" t="str">
        <f aca="false">ASC(E7241)</f>
        <v>ﾎｳ砂</v>
      </c>
      <c r="P7241" s="16" t="n">
        <f aca="false">N(P7240)+IF($C7241=検索!$B$49,1,0)</f>
        <v>0</v>
      </c>
    </row>
    <row r="7242" customFormat="false" ht="15" hidden="false" customHeight="false" outlineLevel="0" collapsed="false">
      <c r="A7242" s="16" t="s">
        <v>16254</v>
      </c>
      <c r="B7242" s="0" t="s">
        <v>16667</v>
      </c>
      <c r="C7242" s="0" t="n">
        <v>131</v>
      </c>
      <c r="D7242" s="0" t="str">
        <f aca="false">IFERROR(VLOOKUP($C7242,薬効分類マスタ!$A$2:$B$180,2,FALSE()),"未登録")</f>
        <v>眼科用剤</v>
      </c>
      <c r="E7242" s="16" t="s">
        <v>7939</v>
      </c>
      <c r="F7242" s="16" t="s">
        <v>6987</v>
      </c>
      <c r="G7242" s="16" t="s">
        <v>16668</v>
      </c>
      <c r="H7242" s="16" t="s">
        <v>16608</v>
      </c>
      <c r="I7242" s="0" t="n">
        <v>40.7</v>
      </c>
      <c r="J7242" s="16" t="s">
        <v>239</v>
      </c>
      <c r="K7242" s="0" t="str">
        <f aca="false">IFERROR(IF(VLOOKUP($C7242,薬効分類マスタ!$A$2:$E$180,5,FALSE())=0,"",VLOOKUP($C7242,薬効分類マスタ!$A$2:$E$180,5,FALSE())),"")</f>
        <v/>
      </c>
      <c r="L7242" s="17"/>
      <c r="M7242" s="0" t="str">
        <f aca="false">IF($K7242="","",IF($L7242&lt;&gt;"",$L7242,VLOOKUP($C7242,薬効分類マスタ!$A$2:$F$180,6,FALSE())))</f>
        <v/>
      </c>
      <c r="N7242" s="0" t="str">
        <f aca="false">ASC(G7242)</f>
        <v>ｻﾝﾃｿﾞｰﾝ0.05%眼軟膏</v>
      </c>
      <c r="O7242" s="0" t="str">
        <f aca="false">ASC(E7242)</f>
        <v>ﾃﾞｷｻﾒﾀｿﾞﾝ</v>
      </c>
      <c r="P7242" s="16" t="n">
        <f aca="false">N(P7241)+IF($C7242=検索!$B$49,1,0)</f>
        <v>0</v>
      </c>
    </row>
    <row r="7243" customFormat="false" ht="15" hidden="false" customHeight="false" outlineLevel="0" collapsed="false">
      <c r="A7243" s="16" t="s">
        <v>16254</v>
      </c>
      <c r="B7243" s="0" t="s">
        <v>16669</v>
      </c>
      <c r="C7243" s="0" t="n">
        <v>131</v>
      </c>
      <c r="D7243" s="0" t="str">
        <f aca="false">IFERROR(VLOOKUP($C7243,薬効分類マスタ!$A$2:$B$180,2,FALSE()),"未登録")</f>
        <v>眼科用剤</v>
      </c>
      <c r="E7243" s="16" t="s">
        <v>7939</v>
      </c>
      <c r="F7243" s="16" t="s">
        <v>675</v>
      </c>
      <c r="G7243" s="16" t="s">
        <v>16670</v>
      </c>
      <c r="H7243" s="16" t="s">
        <v>16651</v>
      </c>
      <c r="I7243" s="0" t="n">
        <v>31.2</v>
      </c>
      <c r="J7243" s="16" t="s">
        <v>239</v>
      </c>
      <c r="K7243" s="0" t="str">
        <f aca="false">IFERROR(IF(VLOOKUP($C7243,薬効分類マスタ!$A$2:$E$180,5,FALSE())=0,"",VLOOKUP($C7243,薬効分類マスタ!$A$2:$E$180,5,FALSE())),"")</f>
        <v/>
      </c>
      <c r="L7243" s="17"/>
      <c r="M7243" s="0" t="str">
        <f aca="false">IF($K7243="","",IF($L7243&lt;&gt;"",$L7243,VLOOKUP($C7243,薬効分類マスタ!$A$2:$F$180,6,FALSE())))</f>
        <v/>
      </c>
      <c r="N7243" s="0" t="str">
        <f aca="false">ASC(G7243)</f>
        <v>ﾃﾞｷｻﾒﾀｿﾞﾝ眼軟膏0.1%｢ﾆｯﾄｰ｣</v>
      </c>
      <c r="O7243" s="0" t="str">
        <f aca="false">ASC(E7243)</f>
        <v>ﾃﾞｷｻﾒﾀｿﾞﾝ</v>
      </c>
      <c r="P7243" s="16" t="n">
        <f aca="false">N(P7242)+IF($C7243=検索!$B$49,1,0)</f>
        <v>0</v>
      </c>
    </row>
    <row r="7244" customFormat="false" ht="15" hidden="false" customHeight="false" outlineLevel="0" collapsed="false">
      <c r="A7244" s="16" t="s">
        <v>16254</v>
      </c>
      <c r="B7244" s="0" t="s">
        <v>16671</v>
      </c>
      <c r="C7244" s="0" t="n">
        <v>131</v>
      </c>
      <c r="D7244" s="0" t="str">
        <f aca="false">IFERROR(VLOOKUP($C7244,薬効分類マスタ!$A$2:$B$180,2,FALSE()),"未登録")</f>
        <v>眼科用剤</v>
      </c>
      <c r="E7244" s="16" t="s">
        <v>16672</v>
      </c>
      <c r="F7244" s="16" t="s">
        <v>11692</v>
      </c>
      <c r="G7244" s="16" t="s">
        <v>16673</v>
      </c>
      <c r="I7244" s="0" t="n">
        <v>19.1</v>
      </c>
      <c r="J7244" s="16" t="s">
        <v>239</v>
      </c>
      <c r="K7244" s="0" t="str">
        <f aca="false">IFERROR(IF(VLOOKUP($C7244,薬効分類マスタ!$A$2:$E$180,5,FALSE())=0,"",VLOOKUP($C7244,薬効分類マスタ!$A$2:$E$180,5,FALSE())),"")</f>
        <v/>
      </c>
      <c r="L7244" s="17"/>
      <c r="M7244" s="0" t="str">
        <f aca="false">IF($K7244="","",IF($L7244&lt;&gt;"",$L7244,VLOOKUP($C7244,薬効分類マスタ!$A$2:$F$180,6,FALSE())))</f>
        <v/>
      </c>
      <c r="N7244" s="0" t="str">
        <f aca="false">ASC(G7244)</f>
        <v>ﾃﾞｷｻﾒﾀｿﾞﾝﾒﾀｽﾙﾎ安息香酸ｴｽﾃﾙﾅﾄﾘｳﾑ0.02%1mL点眼液</v>
      </c>
      <c r="O7244" s="0" t="str">
        <f aca="false">ASC(E7244)</f>
        <v>ﾃﾞｷｻﾒﾀｿﾞﾝﾒﾀｽﾙﾎ安息香酸ｴｽﾃﾙﾅﾄﾘｳﾑ</v>
      </c>
      <c r="P7244" s="16" t="n">
        <f aca="false">N(P7243)+IF($C7244=検索!$B$49,1,0)</f>
        <v>0</v>
      </c>
    </row>
    <row r="7245" customFormat="false" ht="15" hidden="false" customHeight="false" outlineLevel="0" collapsed="false">
      <c r="A7245" s="16" t="s">
        <v>16254</v>
      </c>
      <c r="B7245" s="0" t="s">
        <v>16674</v>
      </c>
      <c r="C7245" s="0" t="n">
        <v>131</v>
      </c>
      <c r="D7245" s="0" t="str">
        <f aca="false">IFERROR(VLOOKUP($C7245,薬効分類マスタ!$A$2:$B$180,2,FALSE()),"未登録")</f>
        <v>眼科用剤</v>
      </c>
      <c r="E7245" s="16" t="s">
        <v>16672</v>
      </c>
      <c r="F7245" s="16" t="s">
        <v>11692</v>
      </c>
      <c r="G7245" s="16" t="s">
        <v>16675</v>
      </c>
      <c r="H7245" s="16" t="s">
        <v>16608</v>
      </c>
      <c r="I7245" s="0" t="n">
        <v>19.1</v>
      </c>
      <c r="K7245" s="0" t="str">
        <f aca="false">IFERROR(IF(VLOOKUP($C7245,薬効分類マスタ!$A$2:$E$180,5,FALSE())=0,"",VLOOKUP($C7245,薬効分類マスタ!$A$2:$E$180,5,FALSE())),"")</f>
        <v/>
      </c>
      <c r="L7245" s="17"/>
      <c r="M7245" s="0" t="str">
        <f aca="false">IF($K7245="","",IF($L7245&lt;&gt;"",$L7245,VLOOKUP($C7245,薬効分類マスタ!$A$2:$F$180,6,FALSE())))</f>
        <v/>
      </c>
      <c r="N7245" s="0" t="str">
        <f aca="false">ASC(G7245)</f>
        <v>ｻﾝﾃｿﾞｰﾝ点眼液(0.02%)</v>
      </c>
      <c r="O7245" s="0" t="str">
        <f aca="false">ASC(E7245)</f>
        <v>ﾃﾞｷｻﾒﾀｿﾞﾝﾒﾀｽﾙﾎ安息香酸ｴｽﾃﾙﾅﾄﾘｳﾑ</v>
      </c>
      <c r="P7245" s="16" t="n">
        <f aca="false">N(P7244)+IF($C7245=検索!$B$49,1,0)</f>
        <v>0</v>
      </c>
    </row>
    <row r="7246" customFormat="false" ht="15" hidden="false" customHeight="false" outlineLevel="0" collapsed="false">
      <c r="A7246" s="16" t="s">
        <v>16254</v>
      </c>
      <c r="B7246" s="0" t="s">
        <v>16676</v>
      </c>
      <c r="C7246" s="0" t="n">
        <v>131</v>
      </c>
      <c r="D7246" s="0" t="str">
        <f aca="false">IFERROR(VLOOKUP($C7246,薬効分類マスタ!$A$2:$B$180,2,FALSE()),"未登録")</f>
        <v>眼科用剤</v>
      </c>
      <c r="E7246" s="16" t="s">
        <v>16672</v>
      </c>
      <c r="F7246" s="16" t="s">
        <v>12174</v>
      </c>
      <c r="G7246" s="16" t="s">
        <v>16677</v>
      </c>
      <c r="I7246" s="0" t="n">
        <v>19.1</v>
      </c>
      <c r="J7246" s="16" t="s">
        <v>239</v>
      </c>
      <c r="K7246" s="0" t="str">
        <f aca="false">IFERROR(IF(VLOOKUP($C7246,薬効分類マスタ!$A$2:$E$180,5,FALSE())=0,"",VLOOKUP($C7246,薬効分類マスタ!$A$2:$E$180,5,FALSE())),"")</f>
        <v/>
      </c>
      <c r="L7246" s="17"/>
      <c r="M7246" s="0" t="str">
        <f aca="false">IF($K7246="","",IF($L7246&lt;&gt;"",$L7246,VLOOKUP($C7246,薬効分類マスタ!$A$2:$F$180,6,FALSE())))</f>
        <v/>
      </c>
      <c r="N7246" s="0" t="str">
        <f aca="false">ASC(G7246)</f>
        <v>ﾃﾞｷｻﾒﾀｿﾞﾝﾒﾀｽﾙﾎ安息香酸ｴｽﾃﾙﾅﾄﾘｳﾑ0.05%1mL点眼液</v>
      </c>
      <c r="O7246" s="0" t="str">
        <f aca="false">ASC(E7246)</f>
        <v>ﾃﾞｷｻﾒﾀｿﾞﾝﾒﾀｽﾙﾎ安息香酸ｴｽﾃﾙﾅﾄﾘｳﾑ</v>
      </c>
      <c r="P7246" s="16" t="n">
        <f aca="false">N(P7245)+IF($C7246=検索!$B$49,1,0)</f>
        <v>0</v>
      </c>
    </row>
    <row r="7247" customFormat="false" ht="15" hidden="false" customHeight="false" outlineLevel="0" collapsed="false">
      <c r="A7247" s="16" t="s">
        <v>16254</v>
      </c>
      <c r="B7247" s="0" t="s">
        <v>16678</v>
      </c>
      <c r="C7247" s="0" t="n">
        <v>131</v>
      </c>
      <c r="D7247" s="0" t="str">
        <f aca="false">IFERROR(VLOOKUP($C7247,薬効分類マスタ!$A$2:$B$180,2,FALSE()),"未登録")</f>
        <v>眼科用剤</v>
      </c>
      <c r="E7247" s="16" t="s">
        <v>16672</v>
      </c>
      <c r="F7247" s="16" t="s">
        <v>2071</v>
      </c>
      <c r="G7247" s="16" t="s">
        <v>16679</v>
      </c>
      <c r="H7247" s="16" t="s">
        <v>16608</v>
      </c>
      <c r="I7247" s="0" t="n">
        <v>33.9</v>
      </c>
      <c r="J7247" s="16" t="s">
        <v>232</v>
      </c>
      <c r="K7247" s="0" t="str">
        <f aca="false">IFERROR(IF(VLOOKUP($C7247,薬効分類マスタ!$A$2:$E$180,5,FALSE())=0,"",VLOOKUP($C7247,薬効分類マスタ!$A$2:$E$180,5,FALSE())),"")</f>
        <v/>
      </c>
      <c r="L7247" s="17"/>
      <c r="M7247" s="0" t="str">
        <f aca="false">IF($K7247="","",IF($L7247&lt;&gt;"",$L7247,VLOOKUP($C7247,薬効分類マスタ!$A$2:$F$180,6,FALSE())))</f>
        <v/>
      </c>
      <c r="N7247" s="0" t="str">
        <f aca="false">ASC(G7247)</f>
        <v>ｻﾝﾃｿﾞｰﾝ点眼液(0.1%)</v>
      </c>
      <c r="O7247" s="0" t="str">
        <f aca="false">ASC(E7247)</f>
        <v>ﾃﾞｷｻﾒﾀｿﾞﾝﾒﾀｽﾙﾎ安息香酸ｴｽﾃﾙﾅﾄﾘｳﾑ</v>
      </c>
      <c r="P7247" s="16" t="n">
        <f aca="false">N(P7246)+IF($C7247=検索!$B$49,1,0)</f>
        <v>0</v>
      </c>
    </row>
    <row r="7248" customFormat="false" ht="15" hidden="false" customHeight="false" outlineLevel="0" collapsed="false">
      <c r="A7248" s="16" t="s">
        <v>16254</v>
      </c>
      <c r="B7248" s="0" t="s">
        <v>16680</v>
      </c>
      <c r="C7248" s="0" t="n">
        <v>131</v>
      </c>
      <c r="D7248" s="0" t="str">
        <f aca="false">IFERROR(VLOOKUP($C7248,薬効分類マスタ!$A$2:$B$180,2,FALSE()),"未登録")</f>
        <v>眼科用剤</v>
      </c>
      <c r="E7248" s="16" t="s">
        <v>16672</v>
      </c>
      <c r="F7248" s="16" t="s">
        <v>2071</v>
      </c>
      <c r="G7248" s="16" t="s">
        <v>16681</v>
      </c>
      <c r="H7248" s="16" t="s">
        <v>16651</v>
      </c>
      <c r="I7248" s="0" t="n">
        <v>24.5</v>
      </c>
      <c r="J7248" s="16" t="s">
        <v>239</v>
      </c>
      <c r="K7248" s="0" t="str">
        <f aca="false">IFERROR(IF(VLOOKUP($C7248,薬効分類マスタ!$A$2:$E$180,5,FALSE())=0,"",VLOOKUP($C7248,薬効分類マスタ!$A$2:$E$180,5,FALSE())),"")</f>
        <v/>
      </c>
      <c r="L7248" s="17"/>
      <c r="M7248" s="0" t="str">
        <f aca="false">IF($K7248="","",IF($L7248&lt;&gt;"",$L7248,VLOOKUP($C7248,薬効分類マスタ!$A$2:$F$180,6,FALSE())))</f>
        <v/>
      </c>
      <c r="N7248" s="0" t="str">
        <f aca="false">ASC(G7248)</f>
        <v>D･E･X点眼液0.1%｢ﾆｯﾄｰ｣</v>
      </c>
      <c r="O7248" s="0" t="str">
        <f aca="false">ASC(E7248)</f>
        <v>ﾃﾞｷｻﾒﾀｿﾞﾝﾒﾀｽﾙﾎ安息香酸ｴｽﾃﾙﾅﾄﾘｳﾑ</v>
      </c>
      <c r="P7248" s="16" t="n">
        <f aca="false">N(P7247)+IF($C7248=検索!$B$49,1,0)</f>
        <v>0</v>
      </c>
    </row>
    <row r="7249" customFormat="false" ht="15" hidden="false" customHeight="false" outlineLevel="0" collapsed="false">
      <c r="A7249" s="16" t="s">
        <v>16254</v>
      </c>
      <c r="B7249" s="0" t="s">
        <v>16682</v>
      </c>
      <c r="C7249" s="0" t="n">
        <v>131</v>
      </c>
      <c r="D7249" s="0" t="str">
        <f aca="false">IFERROR(VLOOKUP($C7249,薬効分類マスタ!$A$2:$B$180,2,FALSE()),"未登録")</f>
        <v>眼科用剤</v>
      </c>
      <c r="E7249" s="16" t="s">
        <v>16672</v>
      </c>
      <c r="F7249" s="16" t="s">
        <v>2071</v>
      </c>
      <c r="G7249" s="16" t="s">
        <v>16683</v>
      </c>
      <c r="H7249" s="16" t="s">
        <v>16684</v>
      </c>
      <c r="I7249" s="0" t="n">
        <v>27.2</v>
      </c>
      <c r="J7249" s="16" t="s">
        <v>239</v>
      </c>
      <c r="K7249" s="0" t="str">
        <f aca="false">IFERROR(IF(VLOOKUP($C7249,薬効分類マスタ!$A$2:$E$180,5,FALSE())=0,"",VLOOKUP($C7249,薬効分類マスタ!$A$2:$E$180,5,FALSE())),"")</f>
        <v/>
      </c>
      <c r="L7249" s="17"/>
      <c r="M7249" s="0" t="str">
        <f aca="false">IF($K7249="","",IF($L7249&lt;&gt;"",$L7249,VLOOKUP($C7249,薬効分類マスタ!$A$2:$F$180,6,FALSE())))</f>
        <v/>
      </c>
      <c r="N7249" s="0" t="str">
        <f aca="false">ASC(G7249)</f>
        <v>ﾋﾞｼﾞｭｱﾘﾝ眼科耳鼻科用液0.1%</v>
      </c>
      <c r="O7249" s="0" t="str">
        <f aca="false">ASC(E7249)</f>
        <v>ﾃﾞｷｻﾒﾀｿﾞﾝﾒﾀｽﾙﾎ安息香酸ｴｽﾃﾙﾅﾄﾘｳﾑ</v>
      </c>
      <c r="P7249" s="16" t="n">
        <f aca="false">N(P7248)+IF($C7249=検索!$B$49,1,0)</f>
        <v>0</v>
      </c>
    </row>
    <row r="7250" customFormat="false" ht="15" hidden="false" customHeight="false" outlineLevel="0" collapsed="false">
      <c r="A7250" s="16" t="s">
        <v>16254</v>
      </c>
      <c r="B7250" s="0" t="s">
        <v>16685</v>
      </c>
      <c r="C7250" s="0" t="n">
        <v>131</v>
      </c>
      <c r="D7250" s="0" t="str">
        <f aca="false">IFERROR(VLOOKUP($C7250,薬効分類マスタ!$A$2:$B$180,2,FALSE()),"未登録")</f>
        <v>眼科用剤</v>
      </c>
      <c r="E7250" s="16" t="s">
        <v>16686</v>
      </c>
      <c r="F7250" s="16" t="s">
        <v>2071</v>
      </c>
      <c r="G7250" s="16" t="s">
        <v>16687</v>
      </c>
      <c r="H7250" s="16" t="s">
        <v>351</v>
      </c>
      <c r="I7250" s="0" t="n">
        <v>32</v>
      </c>
      <c r="K7250" s="0" t="str">
        <f aca="false">IFERROR(IF(VLOOKUP($C7250,薬効分類マスタ!$A$2:$E$180,5,FALSE())=0,"",VLOOKUP($C7250,薬効分類マスタ!$A$2:$E$180,5,FALSE())),"")</f>
        <v/>
      </c>
      <c r="L7250" s="17"/>
      <c r="M7250" s="0" t="str">
        <f aca="false">IF($K7250="","",IF($L7250&lt;&gt;"",$L7250,VLOOKUP($C7250,薬効分類マスタ!$A$2:$F$180,6,FALSE())))</f>
        <v/>
      </c>
      <c r="N7250" s="0" t="str">
        <f aca="false">ASC(G7250)</f>
        <v>ｵﾙｶﾞﾄﾞﾛﾝ点眼･点耳･点鼻液0.1%</v>
      </c>
      <c r="O7250" s="0" t="str">
        <f aca="false">ASC(E7250)</f>
        <v>ﾃﾞｷｻﾒﾀｿﾞﾝﾘﾝ酸ｴｽﾃﾙﾅﾄﾘｳﾑ</v>
      </c>
      <c r="P7250" s="16" t="n">
        <f aca="false">N(P7249)+IF($C7250=検索!$B$49,1,0)</f>
        <v>0</v>
      </c>
    </row>
    <row r="7251" customFormat="false" ht="15" hidden="false" customHeight="false" outlineLevel="0" collapsed="false">
      <c r="A7251" s="16" t="s">
        <v>16254</v>
      </c>
      <c r="B7251" s="0" t="s">
        <v>16688</v>
      </c>
      <c r="C7251" s="0" t="n">
        <v>131</v>
      </c>
      <c r="D7251" s="0" t="str">
        <f aca="false">IFERROR(VLOOKUP($C7251,薬効分類マスタ!$A$2:$B$180,2,FALSE()),"未登録")</f>
        <v>眼科用剤</v>
      </c>
      <c r="E7251" s="16" t="s">
        <v>16689</v>
      </c>
      <c r="F7251" s="16" t="s">
        <v>11692</v>
      </c>
      <c r="G7251" s="16" t="s">
        <v>16690</v>
      </c>
      <c r="I7251" s="0" t="n">
        <v>19.1</v>
      </c>
      <c r="J7251" s="16" t="s">
        <v>239</v>
      </c>
      <c r="K7251" s="0" t="str">
        <f aca="false">IFERROR(IF(VLOOKUP($C7251,薬効分類マスタ!$A$2:$E$180,5,FALSE())=0,"",VLOOKUP($C7251,薬効分類マスタ!$A$2:$E$180,5,FALSE())),"")</f>
        <v/>
      </c>
      <c r="L7251" s="17"/>
      <c r="M7251" s="0" t="str">
        <f aca="false">IF($K7251="","",IF($L7251&lt;&gt;"",$L7251,VLOOKUP($C7251,薬効分類マスタ!$A$2:$F$180,6,FALSE())))</f>
        <v/>
      </c>
      <c r="N7251" s="0" t="str">
        <f aca="false">ASC(G7251)</f>
        <v>ﾌﾙｵﾛﾒﾄﾛﾝ0.02%1mL点眼液</v>
      </c>
      <c r="O7251" s="0" t="str">
        <f aca="false">ASC(E7251)</f>
        <v>ﾌﾙｵﾛﾒﾄﾛﾝ</v>
      </c>
      <c r="P7251" s="16" t="n">
        <f aca="false">N(P7250)+IF($C7251=検索!$B$49,1,0)</f>
        <v>0</v>
      </c>
    </row>
    <row r="7252" customFormat="false" ht="15" hidden="false" customHeight="false" outlineLevel="0" collapsed="false">
      <c r="A7252" s="16" t="s">
        <v>16254</v>
      </c>
      <c r="B7252" s="0" t="s">
        <v>16691</v>
      </c>
      <c r="C7252" s="0" t="n">
        <v>131</v>
      </c>
      <c r="D7252" s="0" t="str">
        <f aca="false">IFERROR(VLOOKUP($C7252,薬効分類マスタ!$A$2:$B$180,2,FALSE()),"未登録")</f>
        <v>眼科用剤</v>
      </c>
      <c r="E7252" s="16" t="s">
        <v>16689</v>
      </c>
      <c r="F7252" s="16" t="s">
        <v>11692</v>
      </c>
      <c r="G7252" s="16" t="s">
        <v>16692</v>
      </c>
      <c r="H7252" s="16" t="s">
        <v>16608</v>
      </c>
      <c r="I7252" s="0" t="n">
        <v>23.4</v>
      </c>
      <c r="J7252" s="16" t="s">
        <v>232</v>
      </c>
      <c r="K7252" s="0" t="str">
        <f aca="false">IFERROR(IF(VLOOKUP($C7252,薬効分類マスタ!$A$2:$E$180,5,FALSE())=0,"",VLOOKUP($C7252,薬効分類マスタ!$A$2:$E$180,5,FALSE())),"")</f>
        <v/>
      </c>
      <c r="L7252" s="17"/>
      <c r="M7252" s="0" t="str">
        <f aca="false">IF($K7252="","",IF($L7252&lt;&gt;"",$L7252,VLOOKUP($C7252,薬効分類マスタ!$A$2:$F$180,6,FALSE())))</f>
        <v/>
      </c>
      <c r="N7252" s="0" t="str">
        <f aca="false">ASC(G7252)</f>
        <v>ﾌﾙﾒﾄﾛﾝ点眼液0.02%</v>
      </c>
      <c r="O7252" s="0" t="str">
        <f aca="false">ASC(E7252)</f>
        <v>ﾌﾙｵﾛﾒﾄﾛﾝ</v>
      </c>
      <c r="P7252" s="16" t="n">
        <f aca="false">N(P7251)+IF($C7252=検索!$B$49,1,0)</f>
        <v>0</v>
      </c>
    </row>
    <row r="7253" customFormat="false" ht="15" hidden="false" customHeight="false" outlineLevel="0" collapsed="false">
      <c r="A7253" s="16" t="s">
        <v>16254</v>
      </c>
      <c r="B7253" s="0" t="s">
        <v>16693</v>
      </c>
      <c r="C7253" s="0" t="n">
        <v>131</v>
      </c>
      <c r="D7253" s="0" t="str">
        <f aca="false">IFERROR(VLOOKUP($C7253,薬効分類マスタ!$A$2:$B$180,2,FALSE()),"未登録")</f>
        <v>眼科用剤</v>
      </c>
      <c r="E7253" s="16" t="s">
        <v>16689</v>
      </c>
      <c r="F7253" s="16" t="s">
        <v>11692</v>
      </c>
      <c r="G7253" s="16" t="s">
        <v>16694</v>
      </c>
      <c r="H7253" s="16" t="s">
        <v>6922</v>
      </c>
      <c r="I7253" s="0" t="n">
        <v>26.9</v>
      </c>
      <c r="J7253" s="16" t="s">
        <v>239</v>
      </c>
      <c r="K7253" s="0" t="str">
        <f aca="false">IFERROR(IF(VLOOKUP($C7253,薬効分類マスタ!$A$2:$E$180,5,FALSE())=0,"",VLOOKUP($C7253,薬効分類マスタ!$A$2:$E$180,5,FALSE())),"")</f>
        <v/>
      </c>
      <c r="L7253" s="17"/>
      <c r="M7253" s="0" t="str">
        <f aca="false">IF($K7253="","",IF($L7253&lt;&gt;"",$L7253,VLOOKUP($C7253,薬効分類マスタ!$A$2:$F$180,6,FALSE())))</f>
        <v/>
      </c>
      <c r="N7253" s="0" t="str">
        <f aca="false">ASC(G7253)</f>
        <v>ﾌﾙｵﾛﾒﾄﾛﾝ点眼液0.02%｢わかもと｣</v>
      </c>
      <c r="O7253" s="0" t="str">
        <f aca="false">ASC(E7253)</f>
        <v>ﾌﾙｵﾛﾒﾄﾛﾝ</v>
      </c>
      <c r="P7253" s="16" t="n">
        <f aca="false">N(P7252)+IF($C7253=検索!$B$49,1,0)</f>
        <v>0</v>
      </c>
    </row>
    <row r="7254" customFormat="false" ht="15" hidden="false" customHeight="false" outlineLevel="0" collapsed="false">
      <c r="A7254" s="16" t="s">
        <v>16254</v>
      </c>
      <c r="B7254" s="0" t="s">
        <v>16695</v>
      </c>
      <c r="C7254" s="0" t="n">
        <v>131</v>
      </c>
      <c r="D7254" s="0" t="str">
        <f aca="false">IFERROR(VLOOKUP($C7254,薬効分類マスタ!$A$2:$B$180,2,FALSE()),"未登録")</f>
        <v>眼科用剤</v>
      </c>
      <c r="E7254" s="16" t="s">
        <v>16689</v>
      </c>
      <c r="F7254" s="16" t="s">
        <v>12174</v>
      </c>
      <c r="G7254" s="16" t="s">
        <v>16696</v>
      </c>
      <c r="H7254" s="16" t="s">
        <v>16684</v>
      </c>
      <c r="I7254" s="0" t="n">
        <v>19.1</v>
      </c>
      <c r="J7254" s="16" t="s">
        <v>239</v>
      </c>
      <c r="K7254" s="0" t="str">
        <f aca="false">IFERROR(IF(VLOOKUP($C7254,薬効分類マスタ!$A$2:$E$180,5,FALSE())=0,"",VLOOKUP($C7254,薬効分類マスタ!$A$2:$E$180,5,FALSE())),"")</f>
        <v/>
      </c>
      <c r="L7254" s="17"/>
      <c r="M7254" s="0" t="str">
        <f aca="false">IF($K7254="","",IF($L7254&lt;&gt;"",$L7254,VLOOKUP($C7254,薬効分類マスタ!$A$2:$F$180,6,FALSE())))</f>
        <v/>
      </c>
      <c r="N7254" s="0" t="str">
        <f aca="false">ASC(G7254)</f>
        <v>ﾌﾙｵﾛﾒﾄﾛﾝ点眼液0.05%｢ｾﾝｼﾞｭ｣</v>
      </c>
      <c r="O7254" s="0" t="str">
        <f aca="false">ASC(E7254)</f>
        <v>ﾌﾙｵﾛﾒﾄﾛﾝ</v>
      </c>
      <c r="P7254" s="16" t="n">
        <f aca="false">N(P7253)+IF($C7254=検索!$B$49,1,0)</f>
        <v>0</v>
      </c>
    </row>
    <row r="7255" customFormat="false" ht="15" hidden="false" customHeight="false" outlineLevel="0" collapsed="false">
      <c r="A7255" s="16" t="s">
        <v>16254</v>
      </c>
      <c r="B7255" s="0" t="s">
        <v>16697</v>
      </c>
      <c r="C7255" s="0" t="n">
        <v>131</v>
      </c>
      <c r="D7255" s="0" t="str">
        <f aca="false">IFERROR(VLOOKUP($C7255,薬効分類マスタ!$A$2:$B$180,2,FALSE()),"未登録")</f>
        <v>眼科用剤</v>
      </c>
      <c r="E7255" s="16" t="s">
        <v>16689</v>
      </c>
      <c r="F7255" s="16" t="s">
        <v>2071</v>
      </c>
      <c r="G7255" s="16" t="s">
        <v>16698</v>
      </c>
      <c r="I7255" s="0" t="n">
        <v>19.1</v>
      </c>
      <c r="J7255" s="16" t="s">
        <v>239</v>
      </c>
      <c r="K7255" s="0" t="str">
        <f aca="false">IFERROR(IF(VLOOKUP($C7255,薬効分類マスタ!$A$2:$E$180,5,FALSE())=0,"",VLOOKUP($C7255,薬効分類マスタ!$A$2:$E$180,5,FALSE())),"")</f>
        <v/>
      </c>
      <c r="L7255" s="17"/>
      <c r="M7255" s="0" t="str">
        <f aca="false">IF($K7255="","",IF($L7255&lt;&gt;"",$L7255,VLOOKUP($C7255,薬効分類マスタ!$A$2:$F$180,6,FALSE())))</f>
        <v/>
      </c>
      <c r="N7255" s="0" t="str">
        <f aca="false">ASC(G7255)</f>
        <v>ﾌﾙｵﾛﾒﾄﾛﾝ0.1%1mL点眼液</v>
      </c>
      <c r="O7255" s="0" t="str">
        <f aca="false">ASC(E7255)</f>
        <v>ﾌﾙｵﾛﾒﾄﾛﾝ</v>
      </c>
      <c r="P7255" s="16" t="n">
        <f aca="false">N(P7254)+IF($C7255=検索!$B$49,1,0)</f>
        <v>0</v>
      </c>
    </row>
    <row r="7256" customFormat="false" ht="15" hidden="false" customHeight="false" outlineLevel="0" collapsed="false">
      <c r="A7256" s="16" t="s">
        <v>16254</v>
      </c>
      <c r="B7256" s="0" t="s">
        <v>16699</v>
      </c>
      <c r="C7256" s="0" t="n">
        <v>131</v>
      </c>
      <c r="D7256" s="0" t="str">
        <f aca="false">IFERROR(VLOOKUP($C7256,薬効分類マスタ!$A$2:$B$180,2,FALSE()),"未登録")</f>
        <v>眼科用剤</v>
      </c>
      <c r="E7256" s="16" t="s">
        <v>16689</v>
      </c>
      <c r="F7256" s="16" t="s">
        <v>2071</v>
      </c>
      <c r="G7256" s="16" t="s">
        <v>16700</v>
      </c>
      <c r="H7256" s="16" t="s">
        <v>16608</v>
      </c>
      <c r="I7256" s="0" t="n">
        <v>26.3</v>
      </c>
      <c r="J7256" s="16" t="s">
        <v>232</v>
      </c>
      <c r="K7256" s="0" t="str">
        <f aca="false">IFERROR(IF(VLOOKUP($C7256,薬効分類マスタ!$A$2:$E$180,5,FALSE())=0,"",VLOOKUP($C7256,薬効分類マスタ!$A$2:$E$180,5,FALSE())),"")</f>
        <v/>
      </c>
      <c r="L7256" s="17"/>
      <c r="M7256" s="0" t="str">
        <f aca="false">IF($K7256="","",IF($L7256&lt;&gt;"",$L7256,VLOOKUP($C7256,薬効分類マスタ!$A$2:$F$180,6,FALSE())))</f>
        <v/>
      </c>
      <c r="N7256" s="0" t="str">
        <f aca="false">ASC(G7256)</f>
        <v>ﾌﾙﾒﾄﾛﾝ点眼液0.1%</v>
      </c>
      <c r="O7256" s="0" t="str">
        <f aca="false">ASC(E7256)</f>
        <v>ﾌﾙｵﾛﾒﾄﾛﾝ</v>
      </c>
      <c r="P7256" s="16" t="n">
        <f aca="false">N(P7255)+IF($C7256=検索!$B$49,1,0)</f>
        <v>0</v>
      </c>
    </row>
    <row r="7257" customFormat="false" ht="15" hidden="false" customHeight="false" outlineLevel="0" collapsed="false">
      <c r="A7257" s="16" t="s">
        <v>16254</v>
      </c>
      <c r="B7257" s="0" t="s">
        <v>16701</v>
      </c>
      <c r="C7257" s="0" t="n">
        <v>131</v>
      </c>
      <c r="D7257" s="0" t="str">
        <f aca="false">IFERROR(VLOOKUP($C7257,薬効分類マスタ!$A$2:$B$180,2,FALSE()),"未登録")</f>
        <v>眼科用剤</v>
      </c>
      <c r="E7257" s="16" t="s">
        <v>16702</v>
      </c>
      <c r="F7257" s="16" t="s">
        <v>16703</v>
      </c>
      <c r="G7257" s="16" t="s">
        <v>16704</v>
      </c>
      <c r="H7257" s="16" t="s">
        <v>1350</v>
      </c>
      <c r="I7257" s="0" t="n">
        <v>91.7</v>
      </c>
      <c r="K7257" s="0" t="str">
        <f aca="false">IFERROR(IF(VLOOKUP($C7257,薬効分類マスタ!$A$2:$E$180,5,FALSE())=0,"",VLOOKUP($C7257,薬効分類マスタ!$A$2:$E$180,5,FALSE())),"")</f>
        <v/>
      </c>
      <c r="L7257" s="17"/>
      <c r="M7257" s="0" t="str">
        <f aca="false">IF($K7257="","",IF($L7257&lt;&gt;"",$L7257,VLOOKUP($C7257,薬効分類マスタ!$A$2:$F$180,6,FALSE())))</f>
        <v/>
      </c>
      <c r="N7257" s="0" t="str">
        <f aca="false">ASC(G7257)</f>
        <v>ﾌﾟﾚﾄﾞﾆﾝ眼軟膏</v>
      </c>
      <c r="O7257" s="0" t="str">
        <f aca="false">ASC(E7257)</f>
        <v>ﾌﾟﾚﾄﾞﾆｿﾞﾛﾝ酢酸ｴｽﾃﾙ</v>
      </c>
      <c r="P7257" s="16" t="n">
        <f aca="false">N(P7256)+IF($C7257=検索!$B$49,1,0)</f>
        <v>0</v>
      </c>
    </row>
    <row r="7258" customFormat="false" ht="15" hidden="false" customHeight="false" outlineLevel="0" collapsed="false">
      <c r="A7258" s="16" t="s">
        <v>16254</v>
      </c>
      <c r="B7258" s="0" t="s">
        <v>16705</v>
      </c>
      <c r="C7258" s="0" t="n">
        <v>131</v>
      </c>
      <c r="D7258" s="0" t="str">
        <f aca="false">IFERROR(VLOOKUP($C7258,薬効分類マスタ!$A$2:$B$180,2,FALSE()),"未登録")</f>
        <v>眼科用剤</v>
      </c>
      <c r="E7258" s="16" t="s">
        <v>16706</v>
      </c>
      <c r="F7258" s="16" t="s">
        <v>7946</v>
      </c>
      <c r="G7258" s="16" t="s">
        <v>16707</v>
      </c>
      <c r="H7258" s="16" t="s">
        <v>1350</v>
      </c>
      <c r="I7258" s="0" t="n">
        <v>27.2</v>
      </c>
      <c r="K7258" s="0" t="str">
        <f aca="false">IFERROR(IF(VLOOKUP($C7258,薬効分類マスタ!$A$2:$E$180,5,FALSE())=0,"",VLOOKUP($C7258,薬効分類マスタ!$A$2:$E$180,5,FALSE())),"")</f>
        <v/>
      </c>
      <c r="L7258" s="17"/>
      <c r="M7258" s="0" t="str">
        <f aca="false">IF($K7258="","",IF($L7258&lt;&gt;"",$L7258,VLOOKUP($C7258,薬効分類マスタ!$A$2:$F$180,6,FALSE())))</f>
        <v/>
      </c>
      <c r="N7258" s="0" t="str">
        <f aca="false">ASC(G7258)</f>
        <v>ﾘﾝﾃﾞﾛﾝ点眼液0.01%</v>
      </c>
      <c r="O7258" s="0" t="str">
        <f aca="false">ASC(E7258)</f>
        <v>ﾍﾞﾀﾒﾀｿﾞﾝﾘﾝ酸ｴｽﾃﾙﾅﾄﾘｳﾑ</v>
      </c>
      <c r="P7258" s="16" t="n">
        <f aca="false">N(P7257)+IF($C7258=検索!$B$49,1,0)</f>
        <v>0</v>
      </c>
    </row>
    <row r="7259" customFormat="false" ht="15" hidden="false" customHeight="false" outlineLevel="0" collapsed="false">
      <c r="A7259" s="16" t="s">
        <v>16254</v>
      </c>
      <c r="B7259" s="0" t="s">
        <v>16708</v>
      </c>
      <c r="C7259" s="0" t="n">
        <v>131</v>
      </c>
      <c r="D7259" s="0" t="str">
        <f aca="false">IFERROR(VLOOKUP($C7259,薬効分類マスタ!$A$2:$B$180,2,FALSE()),"未登録")</f>
        <v>眼科用剤</v>
      </c>
      <c r="E7259" s="16" t="s">
        <v>16706</v>
      </c>
      <c r="F7259" s="16" t="s">
        <v>2071</v>
      </c>
      <c r="G7259" s="16" t="s">
        <v>16709</v>
      </c>
      <c r="I7259" s="0" t="n">
        <v>13.5</v>
      </c>
      <c r="J7259" s="16" t="s">
        <v>239</v>
      </c>
      <c r="K7259" s="0" t="str">
        <f aca="false">IFERROR(IF(VLOOKUP($C7259,薬効分類マスタ!$A$2:$E$180,5,FALSE())=0,"",VLOOKUP($C7259,薬効分類マスタ!$A$2:$E$180,5,FALSE())),"")</f>
        <v/>
      </c>
      <c r="L7259" s="17"/>
      <c r="M7259" s="0" t="str">
        <f aca="false">IF($K7259="","",IF($L7259&lt;&gt;"",$L7259,VLOOKUP($C7259,薬効分類マスタ!$A$2:$F$180,6,FALSE())))</f>
        <v/>
      </c>
      <c r="N7259" s="0" t="str">
        <f aca="false">ASC(G7259)</f>
        <v>ﾍﾞﾀﾒﾀｿﾞﾝﾘﾝ酸ｴｽﾃﾙﾅﾄﾘｳﾑ0.1%点眼点耳点鼻液</v>
      </c>
      <c r="O7259" s="0" t="str">
        <f aca="false">ASC(E7259)</f>
        <v>ﾍﾞﾀﾒﾀｿﾞﾝﾘﾝ酸ｴｽﾃﾙﾅﾄﾘｳﾑ</v>
      </c>
      <c r="P7259" s="16" t="n">
        <f aca="false">N(P7258)+IF($C7259=検索!$B$49,1,0)</f>
        <v>0</v>
      </c>
    </row>
    <row r="7260" customFormat="false" ht="15" hidden="false" customHeight="false" outlineLevel="0" collapsed="false">
      <c r="A7260" s="16" t="s">
        <v>16254</v>
      </c>
      <c r="B7260" s="0" t="s">
        <v>16710</v>
      </c>
      <c r="C7260" s="0" t="n">
        <v>131</v>
      </c>
      <c r="D7260" s="0" t="str">
        <f aca="false">IFERROR(VLOOKUP($C7260,薬効分類マスタ!$A$2:$B$180,2,FALSE()),"未登録")</f>
        <v>眼科用剤</v>
      </c>
      <c r="E7260" s="16" t="s">
        <v>16706</v>
      </c>
      <c r="F7260" s="16" t="s">
        <v>2071</v>
      </c>
      <c r="G7260" s="16" t="s">
        <v>16711</v>
      </c>
      <c r="H7260" s="16" t="s">
        <v>6922</v>
      </c>
      <c r="I7260" s="0" t="n">
        <v>32.2</v>
      </c>
      <c r="J7260" s="16" t="s">
        <v>239</v>
      </c>
      <c r="K7260" s="0" t="str">
        <f aca="false">IFERROR(IF(VLOOKUP($C7260,薬効分類マスタ!$A$2:$E$180,5,FALSE())=0,"",VLOOKUP($C7260,薬効分類マスタ!$A$2:$E$180,5,FALSE())),"")</f>
        <v/>
      </c>
      <c r="L7260" s="17"/>
      <c r="M7260" s="0" t="str">
        <f aca="false">IF($K7260="","",IF($L7260&lt;&gt;"",$L7260,VLOOKUP($C7260,薬効分類マスタ!$A$2:$F$180,6,FALSE())))</f>
        <v/>
      </c>
      <c r="N7260" s="0" t="str">
        <f aca="false">ASC(G7260)</f>
        <v>ﾘﾉﾛｻｰﾙ眼科耳鼻科用液0.1%</v>
      </c>
      <c r="O7260" s="0" t="str">
        <f aca="false">ASC(E7260)</f>
        <v>ﾍﾞﾀﾒﾀｿﾞﾝﾘﾝ酸ｴｽﾃﾙﾅﾄﾘｳﾑ</v>
      </c>
      <c r="P7260" s="16" t="n">
        <f aca="false">N(P7259)+IF($C7260=検索!$B$49,1,0)</f>
        <v>0</v>
      </c>
    </row>
    <row r="7261" customFormat="false" ht="15" hidden="false" customHeight="false" outlineLevel="0" collapsed="false">
      <c r="A7261" s="16" t="s">
        <v>16254</v>
      </c>
      <c r="B7261" s="0" t="s">
        <v>16712</v>
      </c>
      <c r="C7261" s="0" t="n">
        <v>131</v>
      </c>
      <c r="D7261" s="0" t="str">
        <f aca="false">IFERROR(VLOOKUP($C7261,薬効分類マスタ!$A$2:$B$180,2,FALSE()),"未登録")</f>
        <v>眼科用剤</v>
      </c>
      <c r="E7261" s="16" t="s">
        <v>16706</v>
      </c>
      <c r="F7261" s="16" t="s">
        <v>2071</v>
      </c>
      <c r="G7261" s="16" t="s">
        <v>16713</v>
      </c>
      <c r="H7261" s="16" t="s">
        <v>1350</v>
      </c>
      <c r="I7261" s="0" t="n">
        <v>44</v>
      </c>
      <c r="J7261" s="16" t="s">
        <v>232</v>
      </c>
      <c r="K7261" s="0" t="str">
        <f aca="false">IFERROR(IF(VLOOKUP($C7261,薬効分類マスタ!$A$2:$E$180,5,FALSE())=0,"",VLOOKUP($C7261,薬効分類マスタ!$A$2:$E$180,5,FALSE())),"")</f>
        <v/>
      </c>
      <c r="L7261" s="17"/>
      <c r="M7261" s="0" t="str">
        <f aca="false">IF($K7261="","",IF($L7261&lt;&gt;"",$L7261,VLOOKUP($C7261,薬効分類マスタ!$A$2:$F$180,6,FALSE())))</f>
        <v/>
      </c>
      <c r="N7261" s="0" t="str">
        <f aca="false">ASC(G7261)</f>
        <v>ﾘﾝﾃﾞﾛﾝ点眼･点耳･点鼻液0.1%</v>
      </c>
      <c r="O7261" s="0" t="str">
        <f aca="false">ASC(E7261)</f>
        <v>ﾍﾞﾀﾒﾀｿﾞﾝﾘﾝ酸ｴｽﾃﾙﾅﾄﾘｳﾑ</v>
      </c>
      <c r="P7261" s="16" t="n">
        <f aca="false">N(P7260)+IF($C7261=検索!$B$49,1,0)</f>
        <v>0</v>
      </c>
    </row>
    <row r="7262" customFormat="false" ht="15" hidden="false" customHeight="false" outlineLevel="0" collapsed="false">
      <c r="A7262" s="16" t="s">
        <v>16254</v>
      </c>
      <c r="B7262" s="0" t="s">
        <v>16714</v>
      </c>
      <c r="C7262" s="0" t="n">
        <v>131</v>
      </c>
      <c r="D7262" s="0" t="str">
        <f aca="false">IFERROR(VLOOKUP($C7262,薬効分類マスタ!$A$2:$B$180,2,FALSE()),"未登録")</f>
        <v>眼科用剤</v>
      </c>
      <c r="E7262" s="16" t="s">
        <v>16706</v>
      </c>
      <c r="F7262" s="16" t="s">
        <v>2071</v>
      </c>
      <c r="G7262" s="16" t="s">
        <v>16715</v>
      </c>
      <c r="H7262" s="16" t="s">
        <v>16619</v>
      </c>
      <c r="I7262" s="0" t="n">
        <v>32.2</v>
      </c>
      <c r="J7262" s="16" t="s">
        <v>239</v>
      </c>
      <c r="K7262" s="0" t="str">
        <f aca="false">IFERROR(IF(VLOOKUP($C7262,薬効分類マスタ!$A$2:$E$180,5,FALSE())=0,"",VLOOKUP($C7262,薬効分類マスタ!$A$2:$E$180,5,FALSE())),"")</f>
        <v/>
      </c>
      <c r="L7262" s="17"/>
      <c r="M7262" s="0" t="str">
        <f aca="false">IF($K7262="","",IF($L7262&lt;&gt;"",$L7262,VLOOKUP($C7262,薬効分類マスタ!$A$2:$F$180,6,FALSE())))</f>
        <v/>
      </c>
      <c r="N7262" s="0" t="str">
        <f aca="false">ASC(G7262)</f>
        <v>ﾍﾞﾀﾒﾀｿﾞﾝﾘﾝ酸ｴｽﾃﾙNa･PF眼耳鼻科用液0.1%｢日点｣</v>
      </c>
      <c r="O7262" s="0" t="str">
        <f aca="false">ASC(E7262)</f>
        <v>ﾍﾞﾀﾒﾀｿﾞﾝﾘﾝ酸ｴｽﾃﾙﾅﾄﾘｳﾑ</v>
      </c>
      <c r="P7262" s="16" t="n">
        <f aca="false">N(P7261)+IF($C7262=検索!$B$49,1,0)</f>
        <v>0</v>
      </c>
    </row>
    <row r="7263" customFormat="false" ht="15" hidden="false" customHeight="false" outlineLevel="0" collapsed="false">
      <c r="A7263" s="16" t="s">
        <v>16254</v>
      </c>
      <c r="B7263" s="0" t="s">
        <v>16716</v>
      </c>
      <c r="C7263" s="0" t="n">
        <v>131</v>
      </c>
      <c r="D7263" s="0" t="str">
        <f aca="false">IFERROR(VLOOKUP($C7263,薬効分類マスタ!$A$2:$B$180,2,FALSE()),"未登録")</f>
        <v>眼科用剤</v>
      </c>
      <c r="E7263" s="16" t="s">
        <v>16717</v>
      </c>
      <c r="F7263" s="16" t="s">
        <v>12174</v>
      </c>
      <c r="G7263" s="16" t="s">
        <v>16718</v>
      </c>
      <c r="H7263" s="16" t="s">
        <v>606</v>
      </c>
      <c r="I7263" s="0" t="n">
        <v>19.1</v>
      </c>
      <c r="K7263" s="0" t="str">
        <f aca="false">IFERROR(IF(VLOOKUP($C7263,薬効分類マスタ!$A$2:$E$180,5,FALSE())=0,"",VLOOKUP($C7263,薬効分類マスタ!$A$2:$E$180,5,FALSE())),"")</f>
        <v/>
      </c>
      <c r="L7263" s="17"/>
      <c r="M7263" s="0" t="str">
        <f aca="false">IF($K7263="","",IF($L7263&lt;&gt;"",$L7263,VLOOKUP($C7263,薬効分類マスタ!$A$2:$F$180,6,FALSE())))</f>
        <v/>
      </c>
      <c r="N7263" s="0" t="str">
        <f aca="false">ASC(G7263)</f>
        <v>ﾌﾟﾘﾋﾞﾅ点眼液0.5mg/mL</v>
      </c>
      <c r="O7263" s="0" t="str">
        <f aca="false">ASC(E7263)</f>
        <v>ﾅﾌｧｿﾞﾘﾝ硝酸塩</v>
      </c>
      <c r="P7263" s="16" t="n">
        <f aca="false">N(P7262)+IF($C7263=検索!$B$49,1,0)</f>
        <v>0</v>
      </c>
    </row>
    <row r="7264" customFormat="false" ht="15" hidden="false" customHeight="false" outlineLevel="0" collapsed="false">
      <c r="A7264" s="16" t="s">
        <v>16254</v>
      </c>
      <c r="B7264" s="0" t="s">
        <v>16719</v>
      </c>
      <c r="C7264" s="0" t="n">
        <v>131</v>
      </c>
      <c r="D7264" s="0" t="str">
        <f aca="false">IFERROR(VLOOKUP($C7264,薬効分類マスタ!$A$2:$B$180,2,FALSE()),"未登録")</f>
        <v>眼科用剤</v>
      </c>
      <c r="E7264" s="16" t="s">
        <v>15083</v>
      </c>
      <c r="F7264" s="16" t="s">
        <v>16720</v>
      </c>
      <c r="G7264" s="16" t="s">
        <v>16721</v>
      </c>
      <c r="H7264" s="16" t="s">
        <v>16651</v>
      </c>
      <c r="I7264" s="0" t="n">
        <v>19.1</v>
      </c>
      <c r="K7264" s="0" t="str">
        <f aca="false">IFERROR(IF(VLOOKUP($C7264,薬効分類マスタ!$A$2:$E$180,5,FALSE())=0,"",VLOOKUP($C7264,薬効分類マスタ!$A$2:$E$180,5,FALSE())),"")</f>
        <v/>
      </c>
      <c r="L7264" s="17"/>
      <c r="M7264" s="0" t="str">
        <f aca="false">IF($K7264="","",IF($L7264&lt;&gt;"",$L7264,VLOOKUP($C7264,薬効分類マスタ!$A$2:$F$180,6,FALSE())))</f>
        <v/>
      </c>
      <c r="N7264" s="0" t="str">
        <f aca="false">ASC(G7264)</f>
        <v>ｸﾛﾗﾑﾌｪﾆｺｰﾙ点眼液0.5%｢ﾆｯﾄｰ｣</v>
      </c>
      <c r="O7264" s="0" t="str">
        <f aca="false">ASC(E7264)</f>
        <v>ｸﾛﾗﾑﾌｪﾆｺｰﾙ</v>
      </c>
      <c r="P7264" s="16" t="n">
        <f aca="false">N(P7263)+IF($C7264=検索!$B$49,1,0)</f>
        <v>0</v>
      </c>
    </row>
    <row r="7265" customFormat="false" ht="15" hidden="false" customHeight="false" outlineLevel="0" collapsed="false">
      <c r="A7265" s="16" t="s">
        <v>16254</v>
      </c>
      <c r="B7265" s="0" t="s">
        <v>16722</v>
      </c>
      <c r="C7265" s="0" t="n">
        <v>131</v>
      </c>
      <c r="D7265" s="0" t="str">
        <f aca="false">IFERROR(VLOOKUP($C7265,薬効分類マスタ!$A$2:$B$180,2,FALSE()),"未登録")</f>
        <v>眼科用剤</v>
      </c>
      <c r="E7265" s="16" t="s">
        <v>16723</v>
      </c>
      <c r="F7265" s="16" t="s">
        <v>16724</v>
      </c>
      <c r="G7265" s="16" t="s">
        <v>16725</v>
      </c>
      <c r="I7265" s="0" t="n">
        <v>19.1</v>
      </c>
      <c r="J7265" s="16" t="s">
        <v>239</v>
      </c>
      <c r="K7265" s="0" t="str">
        <f aca="false">IFERROR(IF(VLOOKUP($C7265,薬効分類マスタ!$A$2:$E$180,5,FALSE())=0,"",VLOOKUP($C7265,薬効分類マスタ!$A$2:$E$180,5,FALSE())),"")</f>
        <v/>
      </c>
      <c r="L7265" s="17"/>
      <c r="M7265" s="0" t="str">
        <f aca="false">IF($K7265="","",IF($L7265&lt;&gt;"",$L7265,VLOOKUP($C7265,薬効分類マスタ!$A$2:$F$180,6,FALSE())))</f>
        <v/>
      </c>
      <c r="N7265" s="0" t="str">
        <f aca="false">ASC(G7265)</f>
        <v>ｹﾞﾝﾀﾏｲｼﾝ硫酸塩3mg1mL点眼液</v>
      </c>
      <c r="O7265" s="0" t="str">
        <f aca="false">ASC(E7265)</f>
        <v>ｹﾞﾝﾀﾏｲｼﾝ硫酸塩</v>
      </c>
      <c r="P7265" s="16" t="n">
        <f aca="false">N(P7264)+IF($C7265=検索!$B$49,1,0)</f>
        <v>0</v>
      </c>
    </row>
    <row r="7266" customFormat="false" ht="15" hidden="false" customHeight="false" outlineLevel="0" collapsed="false">
      <c r="A7266" s="16" t="s">
        <v>16254</v>
      </c>
      <c r="B7266" s="0" t="s">
        <v>16726</v>
      </c>
      <c r="C7266" s="0" t="n">
        <v>131</v>
      </c>
      <c r="D7266" s="0" t="str">
        <f aca="false">IFERROR(VLOOKUP($C7266,薬効分類マスタ!$A$2:$B$180,2,FALSE()),"未登録")</f>
        <v>眼科用剤</v>
      </c>
      <c r="E7266" s="16" t="s">
        <v>16727</v>
      </c>
      <c r="F7266" s="16" t="s">
        <v>16724</v>
      </c>
      <c r="G7266" s="16" t="s">
        <v>16728</v>
      </c>
      <c r="H7266" s="16" t="s">
        <v>16651</v>
      </c>
      <c r="I7266" s="0" t="n">
        <v>36.4</v>
      </c>
      <c r="J7266" s="16" t="s">
        <v>232</v>
      </c>
      <c r="K7266" s="0" t="str">
        <f aca="false">IFERROR(IF(VLOOKUP($C7266,薬効分類マスタ!$A$2:$E$180,5,FALSE())=0,"",VLOOKUP($C7266,薬効分類マスタ!$A$2:$E$180,5,FALSE())),"")</f>
        <v/>
      </c>
      <c r="L7266" s="17"/>
      <c r="M7266" s="0" t="str">
        <f aca="false">IF($K7266="","",IF($L7266&lt;&gt;"",$L7266,VLOOKUP($C7266,薬効分類マスタ!$A$2:$F$180,6,FALSE())))</f>
        <v/>
      </c>
      <c r="N7266" s="0" t="str">
        <f aca="false">ASC(G7266)</f>
        <v>ﾄﾌﾞﾗｼﾝ点眼液0.3%</v>
      </c>
      <c r="O7266" s="0" t="str">
        <f aca="false">ASC(E7266)</f>
        <v>ﾄﾌﾞﾗﾏｲｼﾝ</v>
      </c>
      <c r="P7266" s="16" t="n">
        <f aca="false">N(P7265)+IF($C7266=検索!$B$49,1,0)</f>
        <v>0</v>
      </c>
    </row>
    <row r="7267" customFormat="false" ht="15" hidden="false" customHeight="false" outlineLevel="0" collapsed="false">
      <c r="A7267" s="16" t="s">
        <v>16254</v>
      </c>
      <c r="B7267" s="0" t="s">
        <v>16729</v>
      </c>
      <c r="C7267" s="0" t="n">
        <v>131</v>
      </c>
      <c r="D7267" s="0" t="str">
        <f aca="false">IFERROR(VLOOKUP($C7267,薬効分類マスタ!$A$2:$B$180,2,FALSE()),"未登録")</f>
        <v>眼科用剤</v>
      </c>
      <c r="E7267" s="16" t="s">
        <v>16730</v>
      </c>
      <c r="F7267" s="16" t="s">
        <v>16724</v>
      </c>
      <c r="G7267" s="16" t="s">
        <v>16731</v>
      </c>
      <c r="H7267" s="16" t="s">
        <v>428</v>
      </c>
      <c r="I7267" s="0" t="n">
        <v>29.3</v>
      </c>
      <c r="J7267" s="16" t="s">
        <v>232</v>
      </c>
      <c r="K7267" s="0" t="str">
        <f aca="false">IFERROR(IF(VLOOKUP($C7267,薬効分類マスタ!$A$2:$E$180,5,FALSE())=0,"",VLOOKUP($C7267,薬効分類マスタ!$A$2:$E$180,5,FALSE())),"")</f>
        <v/>
      </c>
      <c r="L7267" s="17"/>
      <c r="M7267" s="0" t="str">
        <f aca="false">IF($K7267="","",IF($L7267&lt;&gt;"",$L7267,VLOOKUP($C7267,薬効分類マスタ!$A$2:$F$180,6,FALSE())))</f>
        <v/>
      </c>
      <c r="N7267" s="0" t="str">
        <f aca="false">ASC(G7267)</f>
        <v>ﾊﾟﾆﾏｲｼﾝ点眼液0.3%</v>
      </c>
      <c r="O7267" s="0" t="str">
        <f aca="false">ASC(E7267)</f>
        <v>ｼﾞﾍﾞｶｼﾝ硫酸塩</v>
      </c>
      <c r="P7267" s="16" t="n">
        <f aca="false">N(P7266)+IF($C7267=検索!$B$49,1,0)</f>
        <v>0</v>
      </c>
    </row>
    <row r="7268" customFormat="false" ht="15" hidden="false" customHeight="false" outlineLevel="0" collapsed="false">
      <c r="A7268" s="16" t="s">
        <v>16254</v>
      </c>
      <c r="B7268" s="0" t="s">
        <v>16732</v>
      </c>
      <c r="C7268" s="0" t="n">
        <v>131</v>
      </c>
      <c r="D7268" s="0" t="str">
        <f aca="false">IFERROR(VLOOKUP($C7268,薬効分類マスタ!$A$2:$B$180,2,FALSE()),"未登録")</f>
        <v>眼科用剤</v>
      </c>
      <c r="E7268" s="16" t="s">
        <v>16733</v>
      </c>
      <c r="F7268" s="16" t="s">
        <v>16734</v>
      </c>
      <c r="G7268" s="16" t="s">
        <v>16735</v>
      </c>
      <c r="H7268" s="16" t="s">
        <v>16684</v>
      </c>
      <c r="I7268" s="0" t="n">
        <v>604.8</v>
      </c>
      <c r="J7268" s="16" t="s">
        <v>232</v>
      </c>
      <c r="K7268" s="0" t="str">
        <f aca="false">IFERROR(IF(VLOOKUP($C7268,薬効分類マスタ!$A$2:$E$180,5,FALSE())=0,"",VLOOKUP($C7268,薬効分類マスタ!$A$2:$E$180,5,FALSE())),"")</f>
        <v/>
      </c>
      <c r="L7268" s="17"/>
      <c r="M7268" s="0" t="str">
        <f aca="false">IF($K7268="","",IF($L7268&lt;&gt;"",$L7268,VLOOKUP($C7268,薬効分類マスタ!$A$2:$F$180,6,FALSE())))</f>
        <v/>
      </c>
      <c r="N7268" s="0" t="str">
        <f aca="false">ASC(G7268)</f>
        <v>ﾋﾟﾏﾘｼﾝ眼軟膏1%｢ｾﾝｼﾞｭ｣</v>
      </c>
      <c r="O7268" s="0" t="str">
        <f aca="false">ASC(E7268)</f>
        <v>ﾋﾟﾏﾘｼﾝ</v>
      </c>
      <c r="P7268" s="16" t="n">
        <f aca="false">N(P7267)+IF($C7268=検索!$B$49,1,0)</f>
        <v>0</v>
      </c>
    </row>
    <row r="7269" customFormat="false" ht="15" hidden="false" customHeight="false" outlineLevel="0" collapsed="false">
      <c r="A7269" s="16" t="s">
        <v>16254</v>
      </c>
      <c r="B7269" s="0" t="s">
        <v>16736</v>
      </c>
      <c r="C7269" s="0" t="n">
        <v>131</v>
      </c>
      <c r="D7269" s="0" t="str">
        <f aca="false">IFERROR(VLOOKUP($C7269,薬効分類マスタ!$A$2:$B$180,2,FALSE()),"未登録")</f>
        <v>眼科用剤</v>
      </c>
      <c r="E7269" s="16" t="s">
        <v>16733</v>
      </c>
      <c r="F7269" s="16" t="s">
        <v>16737</v>
      </c>
      <c r="G7269" s="16" t="s">
        <v>16738</v>
      </c>
      <c r="H7269" s="16" t="s">
        <v>16684</v>
      </c>
      <c r="I7269" s="0" t="n">
        <v>628.3</v>
      </c>
      <c r="J7269" s="16" t="s">
        <v>232</v>
      </c>
      <c r="K7269" s="0" t="str">
        <f aca="false">IFERROR(IF(VLOOKUP($C7269,薬効分類マスタ!$A$2:$E$180,5,FALSE())=0,"",VLOOKUP($C7269,薬効分類マスタ!$A$2:$E$180,5,FALSE())),"")</f>
        <v/>
      </c>
      <c r="L7269" s="17"/>
      <c r="M7269" s="0" t="str">
        <f aca="false">IF($K7269="","",IF($L7269&lt;&gt;"",$L7269,VLOOKUP($C7269,薬効分類マスタ!$A$2:$F$180,6,FALSE())))</f>
        <v/>
      </c>
      <c r="N7269" s="0" t="str">
        <f aca="false">ASC(G7269)</f>
        <v>ﾋﾟﾏﾘｼﾝ点眼液5%｢ｾﾝｼﾞｭ｣</v>
      </c>
      <c r="O7269" s="0" t="str">
        <f aca="false">ASC(E7269)</f>
        <v>ﾋﾟﾏﾘｼﾝ</v>
      </c>
      <c r="P7269" s="16" t="n">
        <f aca="false">N(P7268)+IF($C7269=検索!$B$49,1,0)</f>
        <v>0</v>
      </c>
    </row>
    <row r="7270" customFormat="false" ht="15" hidden="false" customHeight="false" outlineLevel="0" collapsed="false">
      <c r="A7270" s="16" t="s">
        <v>16254</v>
      </c>
      <c r="B7270" s="0" t="s">
        <v>16739</v>
      </c>
      <c r="C7270" s="0" t="n">
        <v>131</v>
      </c>
      <c r="D7270" s="0" t="str">
        <f aca="false">IFERROR(VLOOKUP($C7270,薬効分類マスタ!$A$2:$B$180,2,FALSE()),"未登録")</f>
        <v>眼科用剤</v>
      </c>
      <c r="E7270" s="16" t="s">
        <v>16740</v>
      </c>
      <c r="F7270" s="16" t="s">
        <v>16741</v>
      </c>
      <c r="G7270" s="16" t="s">
        <v>16742</v>
      </c>
      <c r="H7270" s="16" t="s">
        <v>16684</v>
      </c>
      <c r="I7270" s="0" t="n">
        <v>54.8</v>
      </c>
      <c r="J7270" s="16" t="s">
        <v>232</v>
      </c>
      <c r="K7270" s="0" t="str">
        <f aca="false">IFERROR(IF(VLOOKUP($C7270,薬効分類マスタ!$A$2:$E$180,5,FALSE())=0,"",VLOOKUP($C7270,薬効分類マスタ!$A$2:$E$180,5,FALSE())),"")</f>
        <v/>
      </c>
      <c r="L7270" s="17"/>
      <c r="M7270" s="0" t="str">
        <f aca="false">IF($K7270="","",IF($L7270&lt;&gt;"",$L7270,VLOOKUP($C7270,薬効分類マスタ!$A$2:$F$180,6,FALSE())))</f>
        <v/>
      </c>
      <c r="N7270" s="0" t="str">
        <f aca="false">ASC(G7270)</f>
        <v>ﾍﾞｽﾄﾛﾝ点眼用0.5%</v>
      </c>
      <c r="O7270" s="0" t="str">
        <f aca="false">ASC(E7270)</f>
        <v>ｾﾌﾒﾉｷｼﾑ塩酸塩</v>
      </c>
      <c r="P7270" s="16" t="n">
        <f aca="false">N(P7269)+IF($C7270=検索!$B$49,1,0)</f>
        <v>0</v>
      </c>
    </row>
    <row r="7271" customFormat="false" ht="15" hidden="false" customHeight="false" outlineLevel="0" collapsed="false">
      <c r="A7271" s="16" t="s">
        <v>16254</v>
      </c>
      <c r="B7271" s="0" t="s">
        <v>16743</v>
      </c>
      <c r="C7271" s="0" t="n">
        <v>131</v>
      </c>
      <c r="D7271" s="0" t="str">
        <f aca="false">IFERROR(VLOOKUP($C7271,薬効分類マスタ!$A$2:$B$180,2,FALSE()),"未登録")</f>
        <v>眼科用剤</v>
      </c>
      <c r="E7271" s="16" t="s">
        <v>15058</v>
      </c>
      <c r="F7271" s="16" t="s">
        <v>1706</v>
      </c>
      <c r="G7271" s="16" t="s">
        <v>16744</v>
      </c>
      <c r="H7271" s="16" t="s">
        <v>16684</v>
      </c>
      <c r="I7271" s="0" t="n">
        <v>284</v>
      </c>
      <c r="J7271" s="16" t="s">
        <v>232</v>
      </c>
      <c r="K7271" s="0" t="str">
        <f aca="false">IFERROR(IF(VLOOKUP($C7271,薬効分類マスタ!$A$2:$E$180,5,FALSE())=0,"",VLOOKUP($C7271,薬効分類マスタ!$A$2:$E$180,5,FALSE())),"")</f>
        <v/>
      </c>
      <c r="L7271" s="17"/>
      <c r="M7271" s="0" t="str">
        <f aca="false">IF($K7271="","",IF($L7271&lt;&gt;"",$L7271,VLOOKUP($C7271,薬効分類マスタ!$A$2:$F$180,6,FALSE())))</f>
        <v/>
      </c>
      <c r="N7271" s="0" t="str">
        <f aca="false">ASC(G7271)</f>
        <v>ｱｼﾞﾏｲｼﾝ点眼液1%</v>
      </c>
      <c r="O7271" s="0" t="str">
        <f aca="false">ASC(E7271)</f>
        <v>ｱｼﾞｽﾛﾏｲｼﾝ水和物</v>
      </c>
      <c r="P7271" s="16" t="n">
        <f aca="false">N(P7270)+IF($C7271=検索!$B$49,1,0)</f>
        <v>0</v>
      </c>
    </row>
    <row r="7272" customFormat="false" ht="15" hidden="false" customHeight="false" outlineLevel="0" collapsed="false">
      <c r="A7272" s="16" t="s">
        <v>16254</v>
      </c>
      <c r="B7272" s="0" t="s">
        <v>16745</v>
      </c>
      <c r="C7272" s="0" t="n">
        <v>131</v>
      </c>
      <c r="D7272" s="0" t="str">
        <f aca="false">IFERROR(VLOOKUP($C7272,薬効分類マスタ!$A$2:$B$180,2,FALSE()),"未登録")</f>
        <v>眼科用剤</v>
      </c>
      <c r="E7272" s="16" t="s">
        <v>16746</v>
      </c>
      <c r="F7272" s="16" t="s">
        <v>16747</v>
      </c>
      <c r="G7272" s="16" t="s">
        <v>16748</v>
      </c>
      <c r="H7272" s="16" t="s">
        <v>776</v>
      </c>
      <c r="I7272" s="0" t="n">
        <v>2345.9</v>
      </c>
      <c r="J7272" s="16" t="s">
        <v>232</v>
      </c>
      <c r="K7272" s="0" t="str">
        <f aca="false">IFERROR(IF(VLOOKUP($C7272,薬効分類マスタ!$A$2:$E$180,5,FALSE())=0,"",VLOOKUP($C7272,薬効分類マスタ!$A$2:$E$180,5,FALSE())),"")</f>
        <v/>
      </c>
      <c r="L7272" s="17"/>
      <c r="M7272" s="0" t="str">
        <f aca="false">IF($K7272="","",IF($L7272&lt;&gt;"",$L7272,VLOOKUP($C7272,薬効分類マスタ!$A$2:$F$180,6,FALSE())))</f>
        <v/>
      </c>
      <c r="N7272" s="0" t="str">
        <f aca="false">ASC(G7272)</f>
        <v>ﾏｲﾄﾏｲｼﾝ眼科外用液用2mg</v>
      </c>
      <c r="O7272" s="0" t="str">
        <f aca="false">ASC(E7272)</f>
        <v>ﾏｲﾄﾏｲｼﾝC</v>
      </c>
      <c r="P7272" s="16" t="n">
        <f aca="false">N(P7271)+IF($C7272=検索!$B$49,1,0)</f>
        <v>0</v>
      </c>
    </row>
    <row r="7273" customFormat="false" ht="15" hidden="false" customHeight="false" outlineLevel="0" collapsed="false">
      <c r="A7273" s="16" t="s">
        <v>16254</v>
      </c>
      <c r="B7273" s="0" t="s">
        <v>16749</v>
      </c>
      <c r="C7273" s="0" t="n">
        <v>131</v>
      </c>
      <c r="D7273" s="0" t="str">
        <f aca="false">IFERROR(VLOOKUP($C7273,薬効分類マスタ!$A$2:$B$180,2,FALSE()),"未登録")</f>
        <v>眼科用剤</v>
      </c>
      <c r="E7273" s="16" t="s">
        <v>3919</v>
      </c>
      <c r="F7273" s="16" t="s">
        <v>1706</v>
      </c>
      <c r="G7273" s="16" t="s">
        <v>16750</v>
      </c>
      <c r="I7273" s="0" t="n">
        <v>58</v>
      </c>
      <c r="J7273" s="16" t="s">
        <v>239</v>
      </c>
      <c r="K7273" s="0" t="str">
        <f aca="false">IFERROR(IF(VLOOKUP($C7273,薬効分類マスタ!$A$2:$E$180,5,FALSE())=0,"",VLOOKUP($C7273,薬効分類マスタ!$A$2:$E$180,5,FALSE())),"")</f>
        <v/>
      </c>
      <c r="L7273" s="17"/>
      <c r="M7273" s="0" t="str">
        <f aca="false">IF($K7273="","",IF($L7273&lt;&gt;"",$L7273,VLOOKUP($C7273,薬効分類マスタ!$A$2:$F$180,6,FALSE())))</f>
        <v/>
      </c>
      <c r="N7273" s="0" t="str">
        <f aca="false">ASC(G7273)</f>
        <v>ｶﾙﾃｵﾛｰﾙ塩酸塩1%1mL点眼液</v>
      </c>
      <c r="O7273" s="0" t="str">
        <f aca="false">ASC(E7273)</f>
        <v>ｶﾙﾃｵﾛｰﾙ塩酸塩</v>
      </c>
      <c r="P7273" s="16" t="n">
        <f aca="false">N(P7272)+IF($C7273=検索!$B$49,1,0)</f>
        <v>0</v>
      </c>
    </row>
    <row r="7274" customFormat="false" ht="15" hidden="false" customHeight="false" outlineLevel="0" collapsed="false">
      <c r="A7274" s="16" t="s">
        <v>16254</v>
      </c>
      <c r="B7274" s="0" t="s">
        <v>16751</v>
      </c>
      <c r="C7274" s="0" t="n">
        <v>131</v>
      </c>
      <c r="D7274" s="0" t="str">
        <f aca="false">IFERROR(VLOOKUP($C7274,薬効分類マスタ!$A$2:$B$180,2,FALSE()),"未登録")</f>
        <v>眼科用剤</v>
      </c>
      <c r="E7274" s="16" t="s">
        <v>3919</v>
      </c>
      <c r="F7274" s="16" t="s">
        <v>1706</v>
      </c>
      <c r="G7274" s="16" t="s">
        <v>16752</v>
      </c>
      <c r="H7274" s="16" t="s">
        <v>2382</v>
      </c>
      <c r="I7274" s="0" t="n">
        <v>87</v>
      </c>
      <c r="J7274" s="16" t="s">
        <v>232</v>
      </c>
      <c r="K7274" s="0" t="str">
        <f aca="false">IFERROR(IF(VLOOKUP($C7274,薬効分類マスタ!$A$2:$E$180,5,FALSE())=0,"",VLOOKUP($C7274,薬効分類マスタ!$A$2:$E$180,5,FALSE())),"")</f>
        <v/>
      </c>
      <c r="L7274" s="17"/>
      <c r="M7274" s="0" t="str">
        <f aca="false">IF($K7274="","",IF($L7274&lt;&gt;"",$L7274,VLOOKUP($C7274,薬効分類マスタ!$A$2:$F$180,6,FALSE())))</f>
        <v/>
      </c>
      <c r="N7274" s="0" t="str">
        <f aca="false">ASC(G7274)</f>
        <v>ﾐｹﾗﾝ点眼液1%</v>
      </c>
      <c r="O7274" s="0" t="str">
        <f aca="false">ASC(E7274)</f>
        <v>ｶﾙﾃｵﾛｰﾙ塩酸塩</v>
      </c>
      <c r="P7274" s="16" t="n">
        <f aca="false">N(P7273)+IF($C7274=検索!$B$49,1,0)</f>
        <v>0</v>
      </c>
    </row>
    <row r="7275" customFormat="false" ht="15" hidden="false" customHeight="false" outlineLevel="0" collapsed="false">
      <c r="A7275" s="16" t="s">
        <v>16254</v>
      </c>
      <c r="B7275" s="0" t="s">
        <v>16753</v>
      </c>
      <c r="C7275" s="0" t="n">
        <v>131</v>
      </c>
      <c r="D7275" s="0" t="str">
        <f aca="false">IFERROR(VLOOKUP($C7275,薬効分類マスタ!$A$2:$B$180,2,FALSE()),"未登録")</f>
        <v>眼科用剤</v>
      </c>
      <c r="E7275" s="16" t="s">
        <v>3919</v>
      </c>
      <c r="F7275" s="16" t="s">
        <v>1082</v>
      </c>
      <c r="G7275" s="16" t="s">
        <v>16754</v>
      </c>
      <c r="H7275" s="16" t="s">
        <v>2382</v>
      </c>
      <c r="I7275" s="0" t="n">
        <v>104.9</v>
      </c>
      <c r="J7275" s="16" t="s">
        <v>232</v>
      </c>
      <c r="K7275" s="0" t="str">
        <f aca="false">IFERROR(IF(VLOOKUP($C7275,薬効分類マスタ!$A$2:$E$180,5,FALSE())=0,"",VLOOKUP($C7275,薬効分類マスタ!$A$2:$E$180,5,FALSE())),"")</f>
        <v/>
      </c>
      <c r="L7275" s="17"/>
      <c r="M7275" s="0" t="str">
        <f aca="false">IF($K7275="","",IF($L7275&lt;&gt;"",$L7275,VLOOKUP($C7275,薬効分類マスタ!$A$2:$F$180,6,FALSE())))</f>
        <v/>
      </c>
      <c r="N7275" s="0" t="str">
        <f aca="false">ASC(G7275)</f>
        <v>ﾐｹﾗﾝ点眼液2%</v>
      </c>
      <c r="O7275" s="0" t="str">
        <f aca="false">ASC(E7275)</f>
        <v>ｶﾙﾃｵﾛｰﾙ塩酸塩</v>
      </c>
      <c r="P7275" s="16" t="n">
        <f aca="false">N(P7274)+IF($C7275=検索!$B$49,1,0)</f>
        <v>0</v>
      </c>
    </row>
    <row r="7276" customFormat="false" ht="15" hidden="false" customHeight="false" outlineLevel="0" collapsed="false">
      <c r="A7276" s="16" t="s">
        <v>16254</v>
      </c>
      <c r="B7276" s="0" t="s">
        <v>16755</v>
      </c>
      <c r="C7276" s="0" t="n">
        <v>131</v>
      </c>
      <c r="D7276" s="0" t="str">
        <f aca="false">IFERROR(VLOOKUP($C7276,薬効分類マスタ!$A$2:$B$180,2,FALSE()),"未登録")</f>
        <v>眼科用剤</v>
      </c>
      <c r="E7276" s="16" t="s">
        <v>3919</v>
      </c>
      <c r="F7276" s="16" t="s">
        <v>1082</v>
      </c>
      <c r="G7276" s="16" t="s">
        <v>16756</v>
      </c>
      <c r="H7276" s="16" t="s">
        <v>6922</v>
      </c>
      <c r="I7276" s="0" t="n">
        <v>73</v>
      </c>
      <c r="J7276" s="16" t="s">
        <v>239</v>
      </c>
      <c r="K7276" s="0" t="str">
        <f aca="false">IFERROR(IF(VLOOKUP($C7276,薬効分類マスタ!$A$2:$E$180,5,FALSE())=0,"",VLOOKUP($C7276,薬効分類マスタ!$A$2:$E$180,5,FALSE())),"")</f>
        <v/>
      </c>
      <c r="L7276" s="17"/>
      <c r="M7276" s="0" t="str">
        <f aca="false">IF($K7276="","",IF($L7276&lt;&gt;"",$L7276,VLOOKUP($C7276,薬効分類マスタ!$A$2:$F$180,6,FALSE())))</f>
        <v/>
      </c>
      <c r="N7276" s="0" t="str">
        <f aca="false">ASC(G7276)</f>
        <v>ｶﾙﾃｵﾛｰﾙ塩酸塩点眼液2%｢わかもと｣</v>
      </c>
      <c r="O7276" s="0" t="str">
        <f aca="false">ASC(E7276)</f>
        <v>ｶﾙﾃｵﾛｰﾙ塩酸塩</v>
      </c>
      <c r="P7276" s="16" t="n">
        <f aca="false">N(P7275)+IF($C7276=検索!$B$49,1,0)</f>
        <v>0</v>
      </c>
    </row>
    <row r="7277" customFormat="false" ht="15" hidden="false" customHeight="false" outlineLevel="0" collapsed="false">
      <c r="A7277" s="16" t="s">
        <v>16254</v>
      </c>
      <c r="B7277" s="0" t="s">
        <v>16757</v>
      </c>
      <c r="C7277" s="0" t="n">
        <v>131</v>
      </c>
      <c r="D7277" s="0" t="str">
        <f aca="false">IFERROR(VLOOKUP($C7277,薬効分類マスタ!$A$2:$B$180,2,FALSE()),"未登録")</f>
        <v>眼科用剤</v>
      </c>
      <c r="E7277" s="16" t="s">
        <v>3919</v>
      </c>
      <c r="F7277" s="16" t="s">
        <v>1082</v>
      </c>
      <c r="G7277" s="16" t="s">
        <v>16758</v>
      </c>
      <c r="H7277" s="16" t="s">
        <v>16619</v>
      </c>
      <c r="I7277" s="0" t="n">
        <v>73</v>
      </c>
      <c r="J7277" s="16" t="s">
        <v>239</v>
      </c>
      <c r="K7277" s="0" t="str">
        <f aca="false">IFERROR(IF(VLOOKUP($C7277,薬効分類マスタ!$A$2:$E$180,5,FALSE())=0,"",VLOOKUP($C7277,薬効分類マスタ!$A$2:$E$180,5,FALSE())),"")</f>
        <v/>
      </c>
      <c r="L7277" s="17"/>
      <c r="M7277" s="0" t="str">
        <f aca="false">IF($K7277="","",IF($L7277&lt;&gt;"",$L7277,VLOOKUP($C7277,薬効分類マスタ!$A$2:$F$180,6,FALSE())))</f>
        <v/>
      </c>
      <c r="N7277" s="0" t="str">
        <f aca="false">ASC(G7277)</f>
        <v>ｶﾙﾃｵﾛｰﾙ塩酸塩PF点眼液2%｢日点｣</v>
      </c>
      <c r="O7277" s="0" t="str">
        <f aca="false">ASC(E7277)</f>
        <v>ｶﾙﾃｵﾛｰﾙ塩酸塩</v>
      </c>
      <c r="P7277" s="16" t="n">
        <f aca="false">N(P7276)+IF($C7277=検索!$B$49,1,0)</f>
        <v>0</v>
      </c>
    </row>
    <row r="7278" customFormat="false" ht="15" hidden="false" customHeight="false" outlineLevel="0" collapsed="false">
      <c r="A7278" s="16" t="s">
        <v>16254</v>
      </c>
      <c r="B7278" s="0" t="s">
        <v>16759</v>
      </c>
      <c r="C7278" s="0" t="n">
        <v>131</v>
      </c>
      <c r="D7278" s="0" t="str">
        <f aca="false">IFERROR(VLOOKUP($C7278,薬効分類マスタ!$A$2:$B$180,2,FALSE()),"未登録")</f>
        <v>眼科用剤</v>
      </c>
      <c r="E7278" s="16" t="s">
        <v>3919</v>
      </c>
      <c r="F7278" s="16" t="s">
        <v>1082</v>
      </c>
      <c r="G7278" s="16" t="s">
        <v>16760</v>
      </c>
      <c r="H7278" s="16" t="s">
        <v>16761</v>
      </c>
      <c r="I7278" s="0" t="n">
        <v>73</v>
      </c>
      <c r="J7278" s="16" t="s">
        <v>239</v>
      </c>
      <c r="K7278" s="0" t="str">
        <f aca="false">IFERROR(IF(VLOOKUP($C7278,薬効分類マスタ!$A$2:$E$180,5,FALSE())=0,"",VLOOKUP($C7278,薬効分類マスタ!$A$2:$E$180,5,FALSE())),"")</f>
        <v/>
      </c>
      <c r="L7278" s="17"/>
      <c r="M7278" s="0" t="str">
        <f aca="false">IF($K7278="","",IF($L7278&lt;&gt;"",$L7278,VLOOKUP($C7278,薬効分類マスタ!$A$2:$F$180,6,FALSE())))</f>
        <v/>
      </c>
      <c r="N7278" s="0" t="str">
        <f aca="false">ASC(G7278)</f>
        <v>ｶﾙﾃｵﾛｰﾙ塩酸塩点眼液2%｢ﾆｯﾃﾝ｣</v>
      </c>
      <c r="O7278" s="0" t="str">
        <f aca="false">ASC(E7278)</f>
        <v>ｶﾙﾃｵﾛｰﾙ塩酸塩</v>
      </c>
      <c r="P7278" s="16" t="n">
        <f aca="false">N(P7277)+IF($C7278=検索!$B$49,1,0)</f>
        <v>0</v>
      </c>
    </row>
    <row r="7279" customFormat="false" ht="15" hidden="false" customHeight="false" outlineLevel="0" collapsed="false">
      <c r="A7279" s="16" t="s">
        <v>16254</v>
      </c>
      <c r="B7279" s="0" t="s">
        <v>16762</v>
      </c>
      <c r="C7279" s="0" t="n">
        <v>131</v>
      </c>
      <c r="D7279" s="0" t="str">
        <f aca="false">IFERROR(VLOOKUP($C7279,薬効分類マスタ!$A$2:$B$180,2,FALSE()),"未登録")</f>
        <v>眼科用剤</v>
      </c>
      <c r="E7279" s="16" t="s">
        <v>3919</v>
      </c>
      <c r="F7279" s="16" t="s">
        <v>1082</v>
      </c>
      <c r="G7279" s="16" t="s">
        <v>16763</v>
      </c>
      <c r="H7279" s="16" t="s">
        <v>16764</v>
      </c>
      <c r="I7279" s="0" t="n">
        <v>65.2</v>
      </c>
      <c r="J7279" s="16" t="s">
        <v>239</v>
      </c>
      <c r="K7279" s="0" t="str">
        <f aca="false">IFERROR(IF(VLOOKUP($C7279,薬効分類マスタ!$A$2:$E$180,5,FALSE())=0,"",VLOOKUP($C7279,薬効分類マスタ!$A$2:$E$180,5,FALSE())),"")</f>
        <v/>
      </c>
      <c r="L7279" s="17"/>
      <c r="M7279" s="0" t="str">
        <f aca="false">IF($K7279="","",IF($L7279&lt;&gt;"",$L7279,VLOOKUP($C7279,薬効分類マスタ!$A$2:$F$180,6,FALSE())))</f>
        <v/>
      </c>
      <c r="N7279" s="0" t="str">
        <f aca="false">ASC(G7279)</f>
        <v>ｶﾙﾃｵﾛｰﾙ塩酸塩点眼液2%｢ﾆｯﾄｰ｣</v>
      </c>
      <c r="O7279" s="0" t="str">
        <f aca="false">ASC(E7279)</f>
        <v>ｶﾙﾃｵﾛｰﾙ塩酸塩</v>
      </c>
      <c r="P7279" s="16" t="n">
        <f aca="false">N(P7278)+IF($C7279=検索!$B$49,1,0)</f>
        <v>0</v>
      </c>
    </row>
    <row r="7280" customFormat="false" ht="15" hidden="false" customHeight="false" outlineLevel="0" collapsed="false">
      <c r="A7280" s="16" t="s">
        <v>16254</v>
      </c>
      <c r="B7280" s="0" t="s">
        <v>16765</v>
      </c>
      <c r="C7280" s="0" t="n">
        <v>131</v>
      </c>
      <c r="D7280" s="0" t="str">
        <f aca="false">IFERROR(VLOOKUP($C7280,薬効分類マスタ!$A$2:$B$180,2,FALSE()),"未登録")</f>
        <v>眼科用剤</v>
      </c>
      <c r="E7280" s="16" t="s">
        <v>3919</v>
      </c>
      <c r="F7280" s="16" t="s">
        <v>1706</v>
      </c>
      <c r="G7280" s="16" t="s">
        <v>16766</v>
      </c>
      <c r="H7280" s="16" t="s">
        <v>2382</v>
      </c>
      <c r="I7280" s="0" t="n">
        <v>196.7</v>
      </c>
      <c r="J7280" s="16" t="s">
        <v>232</v>
      </c>
      <c r="K7280" s="0" t="str">
        <f aca="false">IFERROR(IF(VLOOKUP($C7280,薬効分類マスタ!$A$2:$E$180,5,FALSE())=0,"",VLOOKUP($C7280,薬効分類マスタ!$A$2:$E$180,5,FALSE())),"")</f>
        <v/>
      </c>
      <c r="L7280" s="17"/>
      <c r="M7280" s="0" t="str">
        <f aca="false">IF($K7280="","",IF($L7280&lt;&gt;"",$L7280,VLOOKUP($C7280,薬効分類マスタ!$A$2:$F$180,6,FALSE())))</f>
        <v/>
      </c>
      <c r="N7280" s="0" t="str">
        <f aca="false">ASC(G7280)</f>
        <v>ﾐｹﾗﾝLA点眼液1%</v>
      </c>
      <c r="O7280" s="0" t="str">
        <f aca="false">ASC(E7280)</f>
        <v>ｶﾙﾃｵﾛｰﾙ塩酸塩</v>
      </c>
      <c r="P7280" s="16" t="n">
        <f aca="false">N(P7279)+IF($C7280=検索!$B$49,1,0)</f>
        <v>0</v>
      </c>
    </row>
    <row r="7281" customFormat="false" ht="15" hidden="false" customHeight="false" outlineLevel="0" collapsed="false">
      <c r="A7281" s="16" t="s">
        <v>16254</v>
      </c>
      <c r="B7281" s="0" t="s">
        <v>16767</v>
      </c>
      <c r="C7281" s="0" t="n">
        <v>131</v>
      </c>
      <c r="D7281" s="0" t="str">
        <f aca="false">IFERROR(VLOOKUP($C7281,薬効分類マスタ!$A$2:$B$180,2,FALSE()),"未登録")</f>
        <v>眼科用剤</v>
      </c>
      <c r="E7281" s="16" t="s">
        <v>3919</v>
      </c>
      <c r="F7281" s="16" t="s">
        <v>1706</v>
      </c>
      <c r="G7281" s="16" t="s">
        <v>16768</v>
      </c>
      <c r="H7281" s="16" t="s">
        <v>6922</v>
      </c>
      <c r="I7281" s="0" t="n">
        <v>100</v>
      </c>
      <c r="J7281" s="16" t="s">
        <v>239</v>
      </c>
      <c r="K7281" s="0" t="str">
        <f aca="false">IFERROR(IF(VLOOKUP($C7281,薬効分類マスタ!$A$2:$E$180,5,FALSE())=0,"",VLOOKUP($C7281,薬効分類マスタ!$A$2:$E$180,5,FALSE())),"")</f>
        <v/>
      </c>
      <c r="L7281" s="17"/>
      <c r="M7281" s="0" t="str">
        <f aca="false">IF($K7281="","",IF($L7281&lt;&gt;"",$L7281,VLOOKUP($C7281,薬効分類マスタ!$A$2:$F$180,6,FALSE())))</f>
        <v/>
      </c>
      <c r="N7281" s="0" t="str">
        <f aca="false">ASC(G7281)</f>
        <v>ｶﾙﾃｵﾛｰﾙ塩酸塩LA点眼液1%｢わかもと｣</v>
      </c>
      <c r="O7281" s="0" t="str">
        <f aca="false">ASC(E7281)</f>
        <v>ｶﾙﾃｵﾛｰﾙ塩酸塩</v>
      </c>
      <c r="P7281" s="16" t="n">
        <f aca="false">N(P7280)+IF($C7281=検索!$B$49,1,0)</f>
        <v>0</v>
      </c>
    </row>
    <row r="7282" customFormat="false" ht="15" hidden="false" customHeight="false" outlineLevel="0" collapsed="false">
      <c r="A7282" s="16" t="s">
        <v>16254</v>
      </c>
      <c r="B7282" s="0" t="s">
        <v>16769</v>
      </c>
      <c r="C7282" s="0" t="n">
        <v>131</v>
      </c>
      <c r="D7282" s="0" t="str">
        <f aca="false">IFERROR(VLOOKUP($C7282,薬効分類マスタ!$A$2:$B$180,2,FALSE()),"未登録")</f>
        <v>眼科用剤</v>
      </c>
      <c r="E7282" s="16" t="s">
        <v>3919</v>
      </c>
      <c r="F7282" s="16" t="s">
        <v>1082</v>
      </c>
      <c r="G7282" s="16" t="s">
        <v>16770</v>
      </c>
      <c r="H7282" s="16" t="s">
        <v>2382</v>
      </c>
      <c r="I7282" s="0" t="n">
        <v>235.8</v>
      </c>
      <c r="J7282" s="16" t="s">
        <v>232</v>
      </c>
      <c r="K7282" s="0" t="str">
        <f aca="false">IFERROR(IF(VLOOKUP($C7282,薬効分類マスタ!$A$2:$E$180,5,FALSE())=0,"",VLOOKUP($C7282,薬効分類マスタ!$A$2:$E$180,5,FALSE())),"")</f>
        <v/>
      </c>
      <c r="L7282" s="17"/>
      <c r="M7282" s="0" t="str">
        <f aca="false">IF($K7282="","",IF($L7282&lt;&gt;"",$L7282,VLOOKUP($C7282,薬効分類マスタ!$A$2:$F$180,6,FALSE())))</f>
        <v/>
      </c>
      <c r="N7282" s="0" t="str">
        <f aca="false">ASC(G7282)</f>
        <v>ﾐｹﾗﾝLA点眼液2%</v>
      </c>
      <c r="O7282" s="0" t="str">
        <f aca="false">ASC(E7282)</f>
        <v>ｶﾙﾃｵﾛｰﾙ塩酸塩</v>
      </c>
      <c r="P7282" s="16" t="n">
        <f aca="false">N(P7281)+IF($C7282=検索!$B$49,1,0)</f>
        <v>0</v>
      </c>
    </row>
    <row r="7283" customFormat="false" ht="15" hidden="false" customHeight="false" outlineLevel="0" collapsed="false">
      <c r="A7283" s="16" t="s">
        <v>16254</v>
      </c>
      <c r="B7283" s="0" t="s">
        <v>16771</v>
      </c>
      <c r="C7283" s="0" t="n">
        <v>131</v>
      </c>
      <c r="D7283" s="0" t="str">
        <f aca="false">IFERROR(VLOOKUP($C7283,薬効分類マスタ!$A$2:$B$180,2,FALSE()),"未登録")</f>
        <v>眼科用剤</v>
      </c>
      <c r="E7283" s="16" t="s">
        <v>3919</v>
      </c>
      <c r="F7283" s="16" t="s">
        <v>1082</v>
      </c>
      <c r="G7283" s="16" t="s">
        <v>16772</v>
      </c>
      <c r="H7283" s="16" t="s">
        <v>6922</v>
      </c>
      <c r="I7283" s="0" t="n">
        <v>124.7</v>
      </c>
      <c r="J7283" s="16" t="s">
        <v>239</v>
      </c>
      <c r="K7283" s="0" t="str">
        <f aca="false">IFERROR(IF(VLOOKUP($C7283,薬効分類マスタ!$A$2:$E$180,5,FALSE())=0,"",VLOOKUP($C7283,薬効分類マスタ!$A$2:$E$180,5,FALSE())),"")</f>
        <v/>
      </c>
      <c r="L7283" s="17"/>
      <c r="M7283" s="0" t="str">
        <f aca="false">IF($K7283="","",IF($L7283&lt;&gt;"",$L7283,VLOOKUP($C7283,薬効分類マスタ!$A$2:$F$180,6,FALSE())))</f>
        <v/>
      </c>
      <c r="N7283" s="0" t="str">
        <f aca="false">ASC(G7283)</f>
        <v>ｶﾙﾃｵﾛｰﾙ塩酸塩LA点眼液2%｢わかもと｣</v>
      </c>
      <c r="O7283" s="0" t="str">
        <f aca="false">ASC(E7283)</f>
        <v>ｶﾙﾃｵﾛｰﾙ塩酸塩</v>
      </c>
      <c r="P7283" s="16" t="n">
        <f aca="false">N(P7282)+IF($C7283=検索!$B$49,1,0)</f>
        <v>0</v>
      </c>
    </row>
    <row r="7284" customFormat="false" ht="15" hidden="false" customHeight="false" outlineLevel="0" collapsed="false">
      <c r="A7284" s="16" t="s">
        <v>16254</v>
      </c>
      <c r="B7284" s="0" t="s">
        <v>16773</v>
      </c>
      <c r="C7284" s="0" t="n">
        <v>131</v>
      </c>
      <c r="D7284" s="0" t="str">
        <f aca="false">IFERROR(VLOOKUP($C7284,薬効分類マスタ!$A$2:$B$180,2,FALSE()),"未登録")</f>
        <v>眼科用剤</v>
      </c>
      <c r="E7284" s="16" t="s">
        <v>16774</v>
      </c>
      <c r="F7284" s="16" t="s">
        <v>6619</v>
      </c>
      <c r="G7284" s="16" t="s">
        <v>16775</v>
      </c>
      <c r="I7284" s="0" t="n">
        <v>42.4</v>
      </c>
      <c r="J7284" s="16" t="s">
        <v>239</v>
      </c>
      <c r="K7284" s="0" t="str">
        <f aca="false">IFERROR(IF(VLOOKUP($C7284,薬効分類マスタ!$A$2:$E$180,5,FALSE())=0,"",VLOOKUP($C7284,薬効分類マスタ!$A$2:$E$180,5,FALSE())),"")</f>
        <v/>
      </c>
      <c r="L7284" s="17"/>
      <c r="M7284" s="0" t="str">
        <f aca="false">IF($K7284="","",IF($L7284&lt;&gt;"",$L7284,VLOOKUP($C7284,薬効分類マスタ!$A$2:$F$180,6,FALSE())))</f>
        <v/>
      </c>
      <c r="N7284" s="0" t="str">
        <f aca="false">ASC(G7284)</f>
        <v>ﾁﾓﾛｰﾙﾏﾚｲﾝ酸塩0.25%1mL点眼液</v>
      </c>
      <c r="O7284" s="0" t="str">
        <f aca="false">ASC(E7284)</f>
        <v>ﾁﾓﾛｰﾙﾏﾚｲﾝ酸塩</v>
      </c>
      <c r="P7284" s="16" t="n">
        <f aca="false">N(P7283)+IF($C7284=検索!$B$49,1,0)</f>
        <v>0</v>
      </c>
    </row>
    <row r="7285" customFormat="false" ht="15" hidden="false" customHeight="false" outlineLevel="0" collapsed="false">
      <c r="A7285" s="16" t="s">
        <v>16254</v>
      </c>
      <c r="B7285" s="0" t="s">
        <v>16776</v>
      </c>
      <c r="C7285" s="0" t="n">
        <v>131</v>
      </c>
      <c r="D7285" s="0" t="str">
        <f aca="false">IFERROR(VLOOKUP($C7285,薬効分類マスタ!$A$2:$B$180,2,FALSE()),"未登録")</f>
        <v>眼科用剤</v>
      </c>
      <c r="E7285" s="16" t="s">
        <v>16774</v>
      </c>
      <c r="F7285" s="16" t="s">
        <v>6619</v>
      </c>
      <c r="G7285" s="16" t="s">
        <v>16777</v>
      </c>
      <c r="H7285" s="16" t="s">
        <v>16608</v>
      </c>
      <c r="I7285" s="0" t="n">
        <v>70.3</v>
      </c>
      <c r="J7285" s="16" t="s">
        <v>232</v>
      </c>
      <c r="K7285" s="0" t="str">
        <f aca="false">IFERROR(IF(VLOOKUP($C7285,薬効分類マスタ!$A$2:$E$180,5,FALSE())=0,"",VLOOKUP($C7285,薬効分類マスタ!$A$2:$E$180,5,FALSE())),"")</f>
        <v/>
      </c>
      <c r="L7285" s="17"/>
      <c r="M7285" s="0" t="str">
        <f aca="false">IF($K7285="","",IF($L7285&lt;&gt;"",$L7285,VLOOKUP($C7285,薬効分類マスタ!$A$2:$F$180,6,FALSE())))</f>
        <v/>
      </c>
      <c r="N7285" s="0" t="str">
        <f aca="false">ASC(G7285)</f>
        <v>ﾁﾓﾌﾟﾄｰﾙ点眼液0.25%</v>
      </c>
      <c r="O7285" s="0" t="str">
        <f aca="false">ASC(E7285)</f>
        <v>ﾁﾓﾛｰﾙﾏﾚｲﾝ酸塩</v>
      </c>
      <c r="P7285" s="16" t="n">
        <f aca="false">N(P7284)+IF($C7285=検索!$B$49,1,0)</f>
        <v>0</v>
      </c>
    </row>
    <row r="7286" customFormat="false" ht="15" hidden="false" customHeight="false" outlineLevel="0" collapsed="false">
      <c r="A7286" s="16" t="s">
        <v>16254</v>
      </c>
      <c r="B7286" s="0" t="s">
        <v>16778</v>
      </c>
      <c r="C7286" s="0" t="n">
        <v>131</v>
      </c>
      <c r="D7286" s="0" t="str">
        <f aca="false">IFERROR(VLOOKUP($C7286,薬効分類マスタ!$A$2:$B$180,2,FALSE()),"未登録")</f>
        <v>眼科用剤</v>
      </c>
      <c r="E7286" s="16" t="s">
        <v>16774</v>
      </c>
      <c r="F7286" s="16" t="s">
        <v>6619</v>
      </c>
      <c r="G7286" s="16" t="s">
        <v>16779</v>
      </c>
      <c r="H7286" s="16" t="s">
        <v>16619</v>
      </c>
      <c r="I7286" s="0" t="n">
        <v>73.5</v>
      </c>
      <c r="J7286" s="16" t="s">
        <v>239</v>
      </c>
      <c r="K7286" s="0" t="str">
        <f aca="false">IFERROR(IF(VLOOKUP($C7286,薬効分類マスタ!$A$2:$E$180,5,FALSE())=0,"",VLOOKUP($C7286,薬効分類マスタ!$A$2:$E$180,5,FALSE())),"")</f>
        <v/>
      </c>
      <c r="L7286" s="17"/>
      <c r="M7286" s="0" t="str">
        <f aca="false">IF($K7286="","",IF($L7286&lt;&gt;"",$L7286,VLOOKUP($C7286,薬効分類マスタ!$A$2:$F$180,6,FALSE())))</f>
        <v/>
      </c>
      <c r="N7286" s="0" t="str">
        <f aca="false">ASC(G7286)</f>
        <v>ﾁﾓﾛｰﾙPF点眼液0.25%｢日点｣</v>
      </c>
      <c r="O7286" s="0" t="str">
        <f aca="false">ASC(E7286)</f>
        <v>ﾁﾓﾛｰﾙﾏﾚｲﾝ酸塩</v>
      </c>
      <c r="P7286" s="16" t="n">
        <f aca="false">N(P7285)+IF($C7286=検索!$B$49,1,0)</f>
        <v>0</v>
      </c>
    </row>
    <row r="7287" customFormat="false" ht="15" hidden="false" customHeight="false" outlineLevel="0" collapsed="false">
      <c r="A7287" s="16" t="s">
        <v>16254</v>
      </c>
      <c r="B7287" s="0" t="s">
        <v>16780</v>
      </c>
      <c r="C7287" s="0" t="n">
        <v>131</v>
      </c>
      <c r="D7287" s="0" t="str">
        <f aca="false">IFERROR(VLOOKUP($C7287,薬効分類マスタ!$A$2:$B$180,2,FALSE()),"未登録")</f>
        <v>眼科用剤</v>
      </c>
      <c r="E7287" s="16" t="s">
        <v>16774</v>
      </c>
      <c r="F7287" s="16" t="s">
        <v>1872</v>
      </c>
      <c r="G7287" s="16" t="s">
        <v>16781</v>
      </c>
      <c r="I7287" s="0" t="n">
        <v>46.3</v>
      </c>
      <c r="J7287" s="16" t="s">
        <v>239</v>
      </c>
      <c r="K7287" s="0" t="str">
        <f aca="false">IFERROR(IF(VLOOKUP($C7287,薬効分類マスタ!$A$2:$E$180,5,FALSE())=0,"",VLOOKUP($C7287,薬効分類マスタ!$A$2:$E$180,5,FALSE())),"")</f>
        <v/>
      </c>
      <c r="L7287" s="17"/>
      <c r="M7287" s="0" t="str">
        <f aca="false">IF($K7287="","",IF($L7287&lt;&gt;"",$L7287,VLOOKUP($C7287,薬効分類マスタ!$A$2:$F$180,6,FALSE())))</f>
        <v/>
      </c>
      <c r="N7287" s="0" t="str">
        <f aca="false">ASC(G7287)</f>
        <v>ﾁﾓﾛｰﾙﾏﾚｲﾝ酸塩0.5%1mL点眼液</v>
      </c>
      <c r="O7287" s="0" t="str">
        <f aca="false">ASC(E7287)</f>
        <v>ﾁﾓﾛｰﾙﾏﾚｲﾝ酸塩</v>
      </c>
      <c r="P7287" s="16" t="n">
        <f aca="false">N(P7286)+IF($C7287=検索!$B$49,1,0)</f>
        <v>0</v>
      </c>
    </row>
    <row r="7288" customFormat="false" ht="15" hidden="false" customHeight="false" outlineLevel="0" collapsed="false">
      <c r="A7288" s="16" t="s">
        <v>16254</v>
      </c>
      <c r="B7288" s="0" t="s">
        <v>16782</v>
      </c>
      <c r="C7288" s="0" t="n">
        <v>131</v>
      </c>
      <c r="D7288" s="0" t="str">
        <f aca="false">IFERROR(VLOOKUP($C7288,薬効分類マスタ!$A$2:$B$180,2,FALSE()),"未登録")</f>
        <v>眼科用剤</v>
      </c>
      <c r="E7288" s="16" t="s">
        <v>16774</v>
      </c>
      <c r="F7288" s="16" t="s">
        <v>1872</v>
      </c>
      <c r="G7288" s="16" t="s">
        <v>16783</v>
      </c>
      <c r="H7288" s="16" t="s">
        <v>16608</v>
      </c>
      <c r="I7288" s="0" t="n">
        <v>69.5</v>
      </c>
      <c r="J7288" s="16" t="s">
        <v>232</v>
      </c>
      <c r="K7288" s="0" t="str">
        <f aca="false">IFERROR(IF(VLOOKUP($C7288,薬効分類マスタ!$A$2:$E$180,5,FALSE())=0,"",VLOOKUP($C7288,薬効分類マスタ!$A$2:$E$180,5,FALSE())),"")</f>
        <v/>
      </c>
      <c r="L7288" s="17"/>
      <c r="M7288" s="0" t="str">
        <f aca="false">IF($K7288="","",IF($L7288&lt;&gt;"",$L7288,VLOOKUP($C7288,薬効分類マスタ!$A$2:$F$180,6,FALSE())))</f>
        <v/>
      </c>
      <c r="N7288" s="0" t="str">
        <f aca="false">ASC(G7288)</f>
        <v>ﾁﾓﾌﾟﾄｰﾙ点眼液0.5%</v>
      </c>
      <c r="O7288" s="0" t="str">
        <f aca="false">ASC(E7288)</f>
        <v>ﾁﾓﾛｰﾙﾏﾚｲﾝ酸塩</v>
      </c>
      <c r="P7288" s="16" t="n">
        <f aca="false">N(P7287)+IF($C7288=検索!$B$49,1,0)</f>
        <v>0</v>
      </c>
    </row>
    <row r="7289" customFormat="false" ht="15" hidden="false" customHeight="false" outlineLevel="0" collapsed="false">
      <c r="A7289" s="16" t="s">
        <v>16254</v>
      </c>
      <c r="B7289" s="0" t="s">
        <v>16784</v>
      </c>
      <c r="C7289" s="0" t="n">
        <v>131</v>
      </c>
      <c r="D7289" s="0" t="str">
        <f aca="false">IFERROR(VLOOKUP($C7289,薬効分類マスタ!$A$2:$B$180,2,FALSE()),"未登録")</f>
        <v>眼科用剤</v>
      </c>
      <c r="E7289" s="16" t="s">
        <v>16774</v>
      </c>
      <c r="F7289" s="16" t="s">
        <v>6619</v>
      </c>
      <c r="G7289" s="16" t="s">
        <v>16785</v>
      </c>
      <c r="I7289" s="0" t="n">
        <v>18.5</v>
      </c>
      <c r="J7289" s="16" t="s">
        <v>239</v>
      </c>
      <c r="K7289" s="0" t="str">
        <f aca="false">IFERROR(IF(VLOOKUP($C7289,薬効分類マスタ!$A$2:$E$180,5,FALSE())=0,"",VLOOKUP($C7289,薬効分類マスタ!$A$2:$E$180,5,FALSE())),"")</f>
        <v/>
      </c>
      <c r="L7289" s="17"/>
      <c r="M7289" s="0" t="str">
        <f aca="false">IF($K7289="","",IF($L7289&lt;&gt;"",$L7289,VLOOKUP($C7289,薬効分類マスタ!$A$2:$F$180,6,FALSE())))</f>
        <v/>
      </c>
      <c r="N7289" s="0" t="str">
        <f aca="false">ASC(G7289)</f>
        <v>ﾁﾓﾛｰﾙﾏﾚｲﾝ酸塩0.25%1mLXE点眼液</v>
      </c>
      <c r="O7289" s="0" t="str">
        <f aca="false">ASC(E7289)</f>
        <v>ﾁﾓﾛｰﾙﾏﾚｲﾝ酸塩</v>
      </c>
      <c r="P7289" s="16" t="n">
        <f aca="false">N(P7288)+IF($C7289=検索!$B$49,1,0)</f>
        <v>0</v>
      </c>
    </row>
    <row r="7290" customFormat="false" ht="15" hidden="false" customHeight="false" outlineLevel="0" collapsed="false">
      <c r="A7290" s="16" t="s">
        <v>16254</v>
      </c>
      <c r="B7290" s="0" t="s">
        <v>16786</v>
      </c>
      <c r="C7290" s="0" t="n">
        <v>131</v>
      </c>
      <c r="D7290" s="0" t="str">
        <f aca="false">IFERROR(VLOOKUP($C7290,薬効分類マスタ!$A$2:$B$180,2,FALSE()),"未登録")</f>
        <v>眼科用剤</v>
      </c>
      <c r="E7290" s="16" t="s">
        <v>16774</v>
      </c>
      <c r="F7290" s="16" t="s">
        <v>6619</v>
      </c>
      <c r="G7290" s="16" t="s">
        <v>16787</v>
      </c>
      <c r="H7290" s="16" t="s">
        <v>16608</v>
      </c>
      <c r="I7290" s="0" t="n">
        <v>205.7</v>
      </c>
      <c r="J7290" s="16" t="s">
        <v>232</v>
      </c>
      <c r="K7290" s="0" t="str">
        <f aca="false">IFERROR(IF(VLOOKUP($C7290,薬効分類マスタ!$A$2:$E$180,5,FALSE())=0,"",VLOOKUP($C7290,薬効分類マスタ!$A$2:$E$180,5,FALSE())),"")</f>
        <v/>
      </c>
      <c r="L7290" s="17"/>
      <c r="M7290" s="0" t="str">
        <f aca="false">IF($K7290="","",IF($L7290&lt;&gt;"",$L7290,VLOOKUP($C7290,薬効分類マスタ!$A$2:$F$180,6,FALSE())))</f>
        <v/>
      </c>
      <c r="N7290" s="0" t="str">
        <f aca="false">ASC(G7290)</f>
        <v>ﾁﾓﾌﾟﾄｰﾙXE点眼液0.25%</v>
      </c>
      <c r="O7290" s="0" t="str">
        <f aca="false">ASC(E7290)</f>
        <v>ﾁﾓﾛｰﾙﾏﾚｲﾝ酸塩</v>
      </c>
      <c r="P7290" s="16" t="n">
        <f aca="false">N(P7289)+IF($C7290=検索!$B$49,1,0)</f>
        <v>0</v>
      </c>
    </row>
    <row r="7291" customFormat="false" ht="15" hidden="false" customHeight="false" outlineLevel="0" collapsed="false">
      <c r="A7291" s="16" t="s">
        <v>16254</v>
      </c>
      <c r="B7291" s="0" t="s">
        <v>16788</v>
      </c>
      <c r="C7291" s="0" t="n">
        <v>131</v>
      </c>
      <c r="D7291" s="0" t="str">
        <f aca="false">IFERROR(VLOOKUP($C7291,薬効分類マスタ!$A$2:$B$180,2,FALSE()),"未登録")</f>
        <v>眼科用剤</v>
      </c>
      <c r="E7291" s="16" t="s">
        <v>16774</v>
      </c>
      <c r="F7291" s="16" t="s">
        <v>6619</v>
      </c>
      <c r="G7291" s="16" t="s">
        <v>16789</v>
      </c>
      <c r="H7291" s="16" t="s">
        <v>16790</v>
      </c>
      <c r="I7291" s="0" t="n">
        <v>169.6</v>
      </c>
      <c r="J7291" s="16" t="s">
        <v>239</v>
      </c>
      <c r="K7291" s="0" t="str">
        <f aca="false">IFERROR(IF(VLOOKUP($C7291,薬効分類マスタ!$A$2:$E$180,5,FALSE())=0,"",VLOOKUP($C7291,薬効分類マスタ!$A$2:$E$180,5,FALSE())),"")</f>
        <v/>
      </c>
      <c r="L7291" s="17"/>
      <c r="M7291" s="0" t="str">
        <f aca="false">IF($K7291="","",IF($L7291&lt;&gt;"",$L7291,VLOOKUP($C7291,薬効分類マスタ!$A$2:$F$180,6,FALSE())))</f>
        <v/>
      </c>
      <c r="N7291" s="0" t="str">
        <f aca="false">ASC(G7291)</f>
        <v>ﾁﾓﾛｰﾙXE点眼液0.25%｢TS｣</v>
      </c>
      <c r="O7291" s="0" t="str">
        <f aca="false">ASC(E7291)</f>
        <v>ﾁﾓﾛｰﾙﾏﾚｲﾝ酸塩</v>
      </c>
      <c r="P7291" s="16" t="n">
        <f aca="false">N(P7290)+IF($C7291=検索!$B$49,1,0)</f>
        <v>0</v>
      </c>
    </row>
    <row r="7292" customFormat="false" ht="15" hidden="false" customHeight="false" outlineLevel="0" collapsed="false">
      <c r="A7292" s="16" t="s">
        <v>16254</v>
      </c>
      <c r="B7292" s="0" t="s">
        <v>16791</v>
      </c>
      <c r="C7292" s="0" t="n">
        <v>131</v>
      </c>
      <c r="D7292" s="0" t="str">
        <f aca="false">IFERROR(VLOOKUP($C7292,薬効分類マスタ!$A$2:$B$180,2,FALSE()),"未登録")</f>
        <v>眼科用剤</v>
      </c>
      <c r="E7292" s="16" t="s">
        <v>16774</v>
      </c>
      <c r="F7292" s="16" t="s">
        <v>6619</v>
      </c>
      <c r="G7292" s="16" t="s">
        <v>16792</v>
      </c>
      <c r="H7292" s="16" t="s">
        <v>16764</v>
      </c>
      <c r="I7292" s="0" t="n">
        <v>169.6</v>
      </c>
      <c r="J7292" s="16" t="s">
        <v>239</v>
      </c>
      <c r="K7292" s="0" t="str">
        <f aca="false">IFERROR(IF(VLOOKUP($C7292,薬効分類マスタ!$A$2:$E$180,5,FALSE())=0,"",VLOOKUP($C7292,薬効分類マスタ!$A$2:$E$180,5,FALSE())),"")</f>
        <v/>
      </c>
      <c r="L7292" s="17"/>
      <c r="M7292" s="0" t="str">
        <f aca="false">IF($K7292="","",IF($L7292&lt;&gt;"",$L7292,VLOOKUP($C7292,薬効分類マスタ!$A$2:$F$180,6,FALSE())))</f>
        <v/>
      </c>
      <c r="N7292" s="0" t="str">
        <f aca="false">ASC(G7292)</f>
        <v>ﾁﾓﾛｰﾙXE点眼液0.25%｢ﾆｯﾄｰ｣</v>
      </c>
      <c r="O7292" s="0" t="str">
        <f aca="false">ASC(E7292)</f>
        <v>ﾁﾓﾛｰﾙﾏﾚｲﾝ酸塩</v>
      </c>
      <c r="P7292" s="16" t="n">
        <f aca="false">N(P7291)+IF($C7292=検索!$B$49,1,0)</f>
        <v>0</v>
      </c>
    </row>
    <row r="7293" customFormat="false" ht="15" hidden="false" customHeight="false" outlineLevel="0" collapsed="false">
      <c r="A7293" s="16" t="s">
        <v>16254</v>
      </c>
      <c r="B7293" s="0" t="s">
        <v>16793</v>
      </c>
      <c r="C7293" s="0" t="n">
        <v>131</v>
      </c>
      <c r="D7293" s="0" t="str">
        <f aca="false">IFERROR(VLOOKUP($C7293,薬効分類マスタ!$A$2:$B$180,2,FALSE()),"未登録")</f>
        <v>眼科用剤</v>
      </c>
      <c r="E7293" s="16" t="s">
        <v>16774</v>
      </c>
      <c r="F7293" s="16" t="s">
        <v>6619</v>
      </c>
      <c r="G7293" s="16" t="s">
        <v>16794</v>
      </c>
      <c r="H7293" s="16" t="s">
        <v>16684</v>
      </c>
      <c r="I7293" s="0" t="n">
        <v>95.9</v>
      </c>
      <c r="J7293" s="16" t="s">
        <v>239</v>
      </c>
      <c r="K7293" s="0" t="str">
        <f aca="false">IFERROR(IF(VLOOKUP($C7293,薬効分類マスタ!$A$2:$E$180,5,FALSE())=0,"",VLOOKUP($C7293,薬効分類マスタ!$A$2:$E$180,5,FALSE())),"")</f>
        <v/>
      </c>
      <c r="L7293" s="17"/>
      <c r="M7293" s="0" t="str">
        <f aca="false">IF($K7293="","",IF($L7293&lt;&gt;"",$L7293,VLOOKUP($C7293,薬効分類マスタ!$A$2:$F$180,6,FALSE())))</f>
        <v/>
      </c>
      <c r="N7293" s="0" t="str">
        <f aca="false">ASC(G7293)</f>
        <v>ﾁﾓﾛｰﾙXE点眼液0.25%｢ｾﾝｼﾞｭ｣</v>
      </c>
      <c r="O7293" s="0" t="str">
        <f aca="false">ASC(E7293)</f>
        <v>ﾁﾓﾛｰﾙﾏﾚｲﾝ酸塩</v>
      </c>
      <c r="P7293" s="16" t="n">
        <f aca="false">N(P7292)+IF($C7293=検索!$B$49,1,0)</f>
        <v>0</v>
      </c>
    </row>
    <row r="7294" customFormat="false" ht="15" hidden="false" customHeight="false" outlineLevel="0" collapsed="false">
      <c r="A7294" s="16" t="s">
        <v>16254</v>
      </c>
      <c r="B7294" s="0" t="s">
        <v>16795</v>
      </c>
      <c r="C7294" s="0" t="n">
        <v>131</v>
      </c>
      <c r="D7294" s="0" t="str">
        <f aca="false">IFERROR(VLOOKUP($C7294,薬効分類マスタ!$A$2:$B$180,2,FALSE()),"未登録")</f>
        <v>眼科用剤</v>
      </c>
      <c r="E7294" s="16" t="s">
        <v>16774</v>
      </c>
      <c r="F7294" s="16" t="s">
        <v>1872</v>
      </c>
      <c r="G7294" s="16" t="s">
        <v>16796</v>
      </c>
      <c r="H7294" s="16" t="s">
        <v>16608</v>
      </c>
      <c r="I7294" s="0" t="n">
        <v>307.3</v>
      </c>
      <c r="J7294" s="16" t="s">
        <v>232</v>
      </c>
      <c r="K7294" s="0" t="str">
        <f aca="false">IFERROR(IF(VLOOKUP($C7294,薬効分類マスタ!$A$2:$E$180,5,FALSE())=0,"",VLOOKUP($C7294,薬効分類マスタ!$A$2:$E$180,5,FALSE())),"")</f>
        <v/>
      </c>
      <c r="L7294" s="17"/>
      <c r="M7294" s="0" t="str">
        <f aca="false">IF($K7294="","",IF($L7294&lt;&gt;"",$L7294,VLOOKUP($C7294,薬効分類マスタ!$A$2:$F$180,6,FALSE())))</f>
        <v/>
      </c>
      <c r="N7294" s="0" t="str">
        <f aca="false">ASC(G7294)</f>
        <v>ﾁﾓﾌﾟﾄｰﾙXE点眼液0.5%</v>
      </c>
      <c r="O7294" s="0" t="str">
        <f aca="false">ASC(E7294)</f>
        <v>ﾁﾓﾛｰﾙﾏﾚｲﾝ酸塩</v>
      </c>
      <c r="P7294" s="16" t="n">
        <f aca="false">N(P7293)+IF($C7294=検索!$B$49,1,0)</f>
        <v>0</v>
      </c>
    </row>
    <row r="7295" customFormat="false" ht="15" hidden="false" customHeight="false" outlineLevel="0" collapsed="false">
      <c r="A7295" s="16" t="s">
        <v>16254</v>
      </c>
      <c r="B7295" s="0" t="s">
        <v>16797</v>
      </c>
      <c r="C7295" s="0" t="n">
        <v>131</v>
      </c>
      <c r="D7295" s="0" t="str">
        <f aca="false">IFERROR(VLOOKUP($C7295,薬効分類マスタ!$A$2:$B$180,2,FALSE()),"未登録")</f>
        <v>眼科用剤</v>
      </c>
      <c r="E7295" s="16" t="s">
        <v>16774</v>
      </c>
      <c r="F7295" s="16" t="s">
        <v>1872</v>
      </c>
      <c r="G7295" s="16" t="s">
        <v>16798</v>
      </c>
      <c r="H7295" s="16" t="s">
        <v>16790</v>
      </c>
      <c r="I7295" s="0" t="n">
        <v>121.2</v>
      </c>
      <c r="J7295" s="16" t="s">
        <v>239</v>
      </c>
      <c r="K7295" s="0" t="str">
        <f aca="false">IFERROR(IF(VLOOKUP($C7295,薬効分類マスタ!$A$2:$E$180,5,FALSE())=0,"",VLOOKUP($C7295,薬効分類マスタ!$A$2:$E$180,5,FALSE())),"")</f>
        <v/>
      </c>
      <c r="L7295" s="17"/>
      <c r="M7295" s="0" t="str">
        <f aca="false">IF($K7295="","",IF($L7295&lt;&gt;"",$L7295,VLOOKUP($C7295,薬効分類マスタ!$A$2:$F$180,6,FALSE())))</f>
        <v/>
      </c>
      <c r="N7295" s="0" t="str">
        <f aca="false">ASC(G7295)</f>
        <v>ﾁﾓﾛｰﾙXE点眼液0.5%｢TS｣</v>
      </c>
      <c r="O7295" s="0" t="str">
        <f aca="false">ASC(E7295)</f>
        <v>ﾁﾓﾛｰﾙﾏﾚｲﾝ酸塩</v>
      </c>
      <c r="P7295" s="16" t="n">
        <f aca="false">N(P7294)+IF($C7295=検索!$B$49,1,0)</f>
        <v>0</v>
      </c>
    </row>
    <row r="7296" customFormat="false" ht="15" hidden="false" customHeight="false" outlineLevel="0" collapsed="false">
      <c r="A7296" s="16" t="s">
        <v>16254</v>
      </c>
      <c r="B7296" s="0" t="s">
        <v>16799</v>
      </c>
      <c r="C7296" s="0" t="n">
        <v>131</v>
      </c>
      <c r="D7296" s="0" t="str">
        <f aca="false">IFERROR(VLOOKUP($C7296,薬効分類マスタ!$A$2:$B$180,2,FALSE()),"未登録")</f>
        <v>眼科用剤</v>
      </c>
      <c r="E7296" s="16" t="s">
        <v>16774</v>
      </c>
      <c r="F7296" s="16" t="s">
        <v>1872</v>
      </c>
      <c r="G7296" s="16" t="s">
        <v>16800</v>
      </c>
      <c r="H7296" s="16" t="s">
        <v>601</v>
      </c>
      <c r="I7296" s="0" t="n">
        <v>205.1</v>
      </c>
      <c r="J7296" s="16" t="s">
        <v>239</v>
      </c>
      <c r="K7296" s="0" t="str">
        <f aca="false">IFERROR(IF(VLOOKUP($C7296,薬効分類マスタ!$A$2:$E$180,5,FALSE())=0,"",VLOOKUP($C7296,薬効分類マスタ!$A$2:$E$180,5,FALSE())),"")</f>
        <v/>
      </c>
      <c r="L7296" s="17"/>
      <c r="M7296" s="0" t="str">
        <f aca="false">IF($K7296="","",IF($L7296&lt;&gt;"",$L7296,VLOOKUP($C7296,薬効分類マスタ!$A$2:$F$180,6,FALSE())))</f>
        <v/>
      </c>
      <c r="N7296" s="0" t="str">
        <f aca="false">ASC(G7296)</f>
        <v>ﾁﾓﾛｰﾙXE点眼液0.5%｢杏林｣</v>
      </c>
      <c r="O7296" s="0" t="str">
        <f aca="false">ASC(E7296)</f>
        <v>ﾁﾓﾛｰﾙﾏﾚｲﾝ酸塩</v>
      </c>
      <c r="P7296" s="16" t="n">
        <f aca="false">N(P7295)+IF($C7296=検索!$B$49,1,0)</f>
        <v>0</v>
      </c>
    </row>
    <row r="7297" customFormat="false" ht="15" hidden="false" customHeight="false" outlineLevel="0" collapsed="false">
      <c r="A7297" s="16" t="s">
        <v>16254</v>
      </c>
      <c r="B7297" s="0" t="s">
        <v>16801</v>
      </c>
      <c r="C7297" s="0" t="n">
        <v>131</v>
      </c>
      <c r="D7297" s="0" t="str">
        <f aca="false">IFERROR(VLOOKUP($C7297,薬効分類マスタ!$A$2:$B$180,2,FALSE()),"未登録")</f>
        <v>眼科用剤</v>
      </c>
      <c r="E7297" s="16" t="s">
        <v>16774</v>
      </c>
      <c r="F7297" s="16" t="s">
        <v>1872</v>
      </c>
      <c r="G7297" s="16" t="s">
        <v>16802</v>
      </c>
      <c r="H7297" s="16" t="s">
        <v>16764</v>
      </c>
      <c r="I7297" s="0" t="n">
        <v>205.1</v>
      </c>
      <c r="J7297" s="16" t="s">
        <v>239</v>
      </c>
      <c r="K7297" s="0" t="str">
        <f aca="false">IFERROR(IF(VLOOKUP($C7297,薬効分類マスタ!$A$2:$E$180,5,FALSE())=0,"",VLOOKUP($C7297,薬効分類マスタ!$A$2:$E$180,5,FALSE())),"")</f>
        <v/>
      </c>
      <c r="L7297" s="17"/>
      <c r="M7297" s="0" t="str">
        <f aca="false">IF($K7297="","",IF($L7297&lt;&gt;"",$L7297,VLOOKUP($C7297,薬効分類マスタ!$A$2:$F$180,6,FALSE())))</f>
        <v/>
      </c>
      <c r="N7297" s="0" t="str">
        <f aca="false">ASC(G7297)</f>
        <v>ﾁﾓﾛｰﾙXE点眼液0.5%｢ﾆｯﾄｰ｣</v>
      </c>
      <c r="O7297" s="0" t="str">
        <f aca="false">ASC(E7297)</f>
        <v>ﾁﾓﾛｰﾙﾏﾚｲﾝ酸塩</v>
      </c>
      <c r="P7297" s="16" t="n">
        <f aca="false">N(P7296)+IF($C7297=検索!$B$49,1,0)</f>
        <v>0</v>
      </c>
    </row>
    <row r="7298" customFormat="false" ht="15" hidden="false" customHeight="false" outlineLevel="0" collapsed="false">
      <c r="A7298" s="16" t="s">
        <v>16254</v>
      </c>
      <c r="B7298" s="0" t="s">
        <v>16803</v>
      </c>
      <c r="C7298" s="0" t="n">
        <v>131</v>
      </c>
      <c r="D7298" s="0" t="str">
        <f aca="false">IFERROR(VLOOKUP($C7298,薬効分類マスタ!$A$2:$B$180,2,FALSE()),"未登録")</f>
        <v>眼科用剤</v>
      </c>
      <c r="E7298" s="16" t="s">
        <v>16774</v>
      </c>
      <c r="F7298" s="16" t="s">
        <v>1872</v>
      </c>
      <c r="G7298" s="16" t="s">
        <v>16804</v>
      </c>
      <c r="H7298" s="16" t="s">
        <v>16684</v>
      </c>
      <c r="I7298" s="0" t="n">
        <v>205.1</v>
      </c>
      <c r="J7298" s="16" t="s">
        <v>239</v>
      </c>
      <c r="K7298" s="0" t="str">
        <f aca="false">IFERROR(IF(VLOOKUP($C7298,薬効分類マスタ!$A$2:$E$180,5,FALSE())=0,"",VLOOKUP($C7298,薬効分類マスタ!$A$2:$E$180,5,FALSE())),"")</f>
        <v/>
      </c>
      <c r="L7298" s="17"/>
      <c r="M7298" s="0" t="str">
        <f aca="false">IF($K7298="","",IF($L7298&lt;&gt;"",$L7298,VLOOKUP($C7298,薬効分類マスタ!$A$2:$F$180,6,FALSE())))</f>
        <v/>
      </c>
      <c r="N7298" s="0" t="str">
        <f aca="false">ASC(G7298)</f>
        <v>ﾁﾓﾛｰﾙXE点眼液0.5%｢ｾﾝｼﾞｭ｣</v>
      </c>
      <c r="O7298" s="0" t="str">
        <f aca="false">ASC(E7298)</f>
        <v>ﾁﾓﾛｰﾙﾏﾚｲﾝ酸塩</v>
      </c>
      <c r="P7298" s="16" t="n">
        <f aca="false">N(P7297)+IF($C7298=検索!$B$49,1,0)</f>
        <v>0</v>
      </c>
    </row>
    <row r="7299" customFormat="false" ht="15" hidden="false" customHeight="false" outlineLevel="0" collapsed="false">
      <c r="A7299" s="16" t="s">
        <v>16254</v>
      </c>
      <c r="B7299" s="0" t="s">
        <v>16805</v>
      </c>
      <c r="C7299" s="0" t="n">
        <v>131</v>
      </c>
      <c r="D7299" s="0" t="str">
        <f aca="false">IFERROR(VLOOKUP($C7299,薬効分類マスタ!$A$2:$B$180,2,FALSE()),"未登録")</f>
        <v>眼科用剤</v>
      </c>
      <c r="E7299" s="16" t="s">
        <v>16774</v>
      </c>
      <c r="F7299" s="16" t="s">
        <v>6619</v>
      </c>
      <c r="G7299" s="16" t="s">
        <v>16806</v>
      </c>
      <c r="H7299" s="16" t="s">
        <v>6922</v>
      </c>
      <c r="I7299" s="0" t="n">
        <v>223.8</v>
      </c>
      <c r="J7299" s="16" t="s">
        <v>232</v>
      </c>
      <c r="K7299" s="0" t="str">
        <f aca="false">IFERROR(IF(VLOOKUP($C7299,薬効分類マスタ!$A$2:$E$180,5,FALSE())=0,"",VLOOKUP($C7299,薬効分類マスタ!$A$2:$E$180,5,FALSE())),"")</f>
        <v/>
      </c>
      <c r="L7299" s="17"/>
      <c r="M7299" s="0" t="str">
        <f aca="false">IF($K7299="","",IF($L7299&lt;&gt;"",$L7299,VLOOKUP($C7299,薬効分類マスタ!$A$2:$F$180,6,FALSE())))</f>
        <v/>
      </c>
      <c r="N7299" s="0" t="str">
        <f aca="false">ASC(G7299)</f>
        <v>ﾘｽﾞﾓﾝTG点眼液0.25%</v>
      </c>
      <c r="O7299" s="0" t="str">
        <f aca="false">ASC(E7299)</f>
        <v>ﾁﾓﾛｰﾙﾏﾚｲﾝ酸塩</v>
      </c>
      <c r="P7299" s="16" t="n">
        <f aca="false">N(P7298)+IF($C7299=検索!$B$49,1,0)</f>
        <v>0</v>
      </c>
    </row>
    <row r="7300" customFormat="false" ht="15" hidden="false" customHeight="false" outlineLevel="0" collapsed="false">
      <c r="A7300" s="16" t="s">
        <v>16254</v>
      </c>
      <c r="B7300" s="0" t="s">
        <v>16807</v>
      </c>
      <c r="C7300" s="0" t="n">
        <v>131</v>
      </c>
      <c r="D7300" s="0" t="str">
        <f aca="false">IFERROR(VLOOKUP($C7300,薬効分類マスタ!$A$2:$B$180,2,FALSE()),"未登録")</f>
        <v>眼科用剤</v>
      </c>
      <c r="E7300" s="16" t="s">
        <v>16774</v>
      </c>
      <c r="F7300" s="16" t="s">
        <v>1872</v>
      </c>
      <c r="G7300" s="16" t="s">
        <v>16808</v>
      </c>
      <c r="H7300" s="16" t="s">
        <v>6922</v>
      </c>
      <c r="I7300" s="0" t="n">
        <v>266.4</v>
      </c>
      <c r="J7300" s="16" t="s">
        <v>232</v>
      </c>
      <c r="K7300" s="0" t="str">
        <f aca="false">IFERROR(IF(VLOOKUP($C7300,薬効分類マスタ!$A$2:$E$180,5,FALSE())=0,"",VLOOKUP($C7300,薬効分類マスタ!$A$2:$E$180,5,FALSE())),"")</f>
        <v/>
      </c>
      <c r="L7300" s="17"/>
      <c r="M7300" s="0" t="str">
        <f aca="false">IF($K7300="","",IF($L7300&lt;&gt;"",$L7300,VLOOKUP($C7300,薬効分類マスタ!$A$2:$F$180,6,FALSE())))</f>
        <v/>
      </c>
      <c r="N7300" s="0" t="str">
        <f aca="false">ASC(G7300)</f>
        <v>ﾘｽﾞﾓﾝTG点眼液0.5%</v>
      </c>
      <c r="O7300" s="0" t="str">
        <f aca="false">ASC(E7300)</f>
        <v>ﾁﾓﾛｰﾙﾏﾚｲﾝ酸塩</v>
      </c>
      <c r="P7300" s="16" t="n">
        <f aca="false">N(P7299)+IF($C7300=検索!$B$49,1,0)</f>
        <v>0</v>
      </c>
    </row>
    <row r="7301" customFormat="false" ht="15" hidden="false" customHeight="false" outlineLevel="0" collapsed="false">
      <c r="A7301" s="16" t="s">
        <v>16254</v>
      </c>
      <c r="B7301" s="0" t="s">
        <v>16809</v>
      </c>
      <c r="C7301" s="0" t="n">
        <v>131</v>
      </c>
      <c r="D7301" s="0" t="str">
        <f aca="false">IFERROR(VLOOKUP($C7301,薬効分類マスタ!$A$2:$B$180,2,FALSE()),"未登録")</f>
        <v>眼科用剤</v>
      </c>
      <c r="E7301" s="16" t="s">
        <v>7016</v>
      </c>
      <c r="F7301" s="16" t="s">
        <v>16810</v>
      </c>
      <c r="G7301" s="16" t="s">
        <v>16811</v>
      </c>
      <c r="I7301" s="0" t="n">
        <v>94.8</v>
      </c>
      <c r="J7301" s="16" t="s">
        <v>239</v>
      </c>
      <c r="K7301" s="0" t="str">
        <f aca="false">IFERROR(IF(VLOOKUP($C7301,薬効分類マスタ!$A$2:$E$180,5,FALSE())=0,"",VLOOKUP($C7301,薬効分類マスタ!$A$2:$E$180,5,FALSE())),"")</f>
        <v/>
      </c>
      <c r="L7301" s="17"/>
      <c r="M7301" s="0" t="str">
        <f aca="false">IF($K7301="","",IF($L7301&lt;&gt;"",$L7301,VLOOKUP($C7301,薬効分類マスタ!$A$2:$F$180,6,FALSE())))</f>
        <v/>
      </c>
      <c r="N7301" s="0" t="str">
        <f aca="false">ASC(G7301)</f>
        <v>ｱｽﾞﾚﾝｽﾙﾎﾝ酸ﾅﾄﾘｳﾑ0.02%5mL点眼液</v>
      </c>
      <c r="O7301" s="0" t="str">
        <f aca="false">ASC(E7301)</f>
        <v>ｱｽﾞﾚﾝｽﾙﾎﾝ酸ﾅﾄﾘｳﾑ水和物</v>
      </c>
      <c r="P7301" s="16" t="n">
        <f aca="false">N(P7300)+IF($C7301=検索!$B$49,1,0)</f>
        <v>0</v>
      </c>
    </row>
    <row r="7302" customFormat="false" ht="15" hidden="false" customHeight="false" outlineLevel="0" collapsed="false">
      <c r="A7302" s="16" t="s">
        <v>16254</v>
      </c>
      <c r="B7302" s="0" t="s">
        <v>16812</v>
      </c>
      <c r="C7302" s="0" t="n">
        <v>131</v>
      </c>
      <c r="D7302" s="0" t="str">
        <f aca="false">IFERROR(VLOOKUP($C7302,薬効分類マスタ!$A$2:$B$180,2,FALSE()),"未登録")</f>
        <v>眼科用剤</v>
      </c>
      <c r="E7302" s="16" t="s">
        <v>16813</v>
      </c>
      <c r="F7302" s="16" t="s">
        <v>16814</v>
      </c>
      <c r="G7302" s="16" t="s">
        <v>16815</v>
      </c>
      <c r="H7302" s="16" t="s">
        <v>16684</v>
      </c>
      <c r="I7302" s="0" t="n">
        <v>19.1</v>
      </c>
      <c r="K7302" s="0" t="str">
        <f aca="false">IFERROR(IF(VLOOKUP($C7302,薬効分類マスタ!$A$2:$E$180,5,FALSE())=0,"",VLOOKUP($C7302,薬効分類マスタ!$A$2:$E$180,5,FALSE())),"")</f>
        <v/>
      </c>
      <c r="L7302" s="17"/>
      <c r="M7302" s="0" t="str">
        <f aca="false">IF($K7302="","",IF($L7302&lt;&gt;"",$L7302,VLOOKUP($C7302,薬効分類マスタ!$A$2:$F$180,6,FALSE())))</f>
        <v/>
      </c>
      <c r="N7302" s="0" t="str">
        <f aca="false">ASC(G7302)</f>
        <v>ｶﾀﾘﾝK点眼用0.005%</v>
      </c>
      <c r="O7302" s="0" t="str">
        <f aca="false">ASC(E7302)</f>
        <v>ﾋﾟﾚﾉｷｼﾝ</v>
      </c>
      <c r="P7302" s="16" t="n">
        <f aca="false">N(P7301)+IF($C7302=検索!$B$49,1,0)</f>
        <v>0</v>
      </c>
    </row>
    <row r="7303" customFormat="false" ht="15" hidden="false" customHeight="false" outlineLevel="0" collapsed="false">
      <c r="A7303" s="16" t="s">
        <v>16254</v>
      </c>
      <c r="B7303" s="0" t="s">
        <v>16816</v>
      </c>
      <c r="C7303" s="0" t="n">
        <v>131</v>
      </c>
      <c r="D7303" s="0" t="str">
        <f aca="false">IFERROR(VLOOKUP($C7303,薬効分類マスタ!$A$2:$B$180,2,FALSE()),"未登録")</f>
        <v>眼科用剤</v>
      </c>
      <c r="E7303" s="16" t="s">
        <v>16813</v>
      </c>
      <c r="F7303" s="16" t="s">
        <v>16814</v>
      </c>
      <c r="G7303" s="16" t="s">
        <v>16817</v>
      </c>
      <c r="H7303" s="16" t="s">
        <v>16684</v>
      </c>
      <c r="I7303" s="0" t="n">
        <v>19.1</v>
      </c>
      <c r="K7303" s="0" t="str">
        <f aca="false">IFERROR(IF(VLOOKUP($C7303,薬効分類マスタ!$A$2:$E$180,5,FALSE())=0,"",VLOOKUP($C7303,薬効分類マスタ!$A$2:$E$180,5,FALSE())),"")</f>
        <v/>
      </c>
      <c r="L7303" s="17"/>
      <c r="M7303" s="0" t="str">
        <f aca="false">IF($K7303="","",IF($L7303&lt;&gt;"",$L7303,VLOOKUP($C7303,薬効分類マスタ!$A$2:$F$180,6,FALSE())))</f>
        <v/>
      </c>
      <c r="N7303" s="0" t="str">
        <f aca="false">ASC(G7303)</f>
        <v>ｶﾀﾘﾝ点眼用0.005%</v>
      </c>
      <c r="O7303" s="0" t="str">
        <f aca="false">ASC(E7303)</f>
        <v>ﾋﾟﾚﾉｷｼﾝ</v>
      </c>
      <c r="P7303" s="16" t="n">
        <f aca="false">N(P7302)+IF($C7303=検索!$B$49,1,0)</f>
        <v>0</v>
      </c>
    </row>
    <row r="7304" customFormat="false" ht="15" hidden="false" customHeight="false" outlineLevel="0" collapsed="false">
      <c r="A7304" s="16" t="s">
        <v>16254</v>
      </c>
      <c r="B7304" s="0" t="s">
        <v>16818</v>
      </c>
      <c r="C7304" s="0" t="n">
        <v>131</v>
      </c>
      <c r="D7304" s="0" t="str">
        <f aca="false">IFERROR(VLOOKUP($C7304,薬効分類マスタ!$A$2:$B$180,2,FALSE()),"未登録")</f>
        <v>眼科用剤</v>
      </c>
      <c r="E7304" s="16" t="s">
        <v>16813</v>
      </c>
      <c r="F7304" s="16" t="s">
        <v>16819</v>
      </c>
      <c r="G7304" s="16" t="s">
        <v>16820</v>
      </c>
      <c r="H7304" s="16" t="s">
        <v>16608</v>
      </c>
      <c r="I7304" s="0" t="n">
        <v>94.8</v>
      </c>
      <c r="J7304" s="16" t="s">
        <v>239</v>
      </c>
      <c r="K7304" s="0" t="str">
        <f aca="false">IFERROR(IF(VLOOKUP($C7304,薬効分類マスタ!$A$2:$E$180,5,FALSE())=0,"",VLOOKUP($C7304,薬効分類マスタ!$A$2:$E$180,5,FALSE())),"")</f>
        <v/>
      </c>
      <c r="L7304" s="17"/>
      <c r="M7304" s="0" t="str">
        <f aca="false">IF($K7304="","",IF($L7304&lt;&gt;"",$L7304,VLOOKUP($C7304,薬効分類マスタ!$A$2:$F$180,6,FALSE())))</f>
        <v/>
      </c>
      <c r="N7304" s="0" t="str">
        <f aca="false">ASC(G7304)</f>
        <v>ﾋﾟﾚﾉｷｼﾝ懸濁性点眼液0.005%｢参天｣</v>
      </c>
      <c r="O7304" s="0" t="str">
        <f aca="false">ASC(E7304)</f>
        <v>ﾋﾟﾚﾉｷｼﾝ</v>
      </c>
      <c r="P7304" s="16" t="n">
        <f aca="false">N(P7303)+IF($C7304=検索!$B$49,1,0)</f>
        <v>0</v>
      </c>
    </row>
    <row r="7305" customFormat="false" ht="15" hidden="false" customHeight="false" outlineLevel="0" collapsed="false">
      <c r="A7305" s="16" t="s">
        <v>16254</v>
      </c>
      <c r="B7305" s="0" t="s">
        <v>16821</v>
      </c>
      <c r="C7305" s="0" t="n">
        <v>131</v>
      </c>
      <c r="D7305" s="0" t="str">
        <f aca="false">IFERROR(VLOOKUP($C7305,薬効分類マスタ!$A$2:$B$180,2,FALSE()),"未登録")</f>
        <v>眼科用剤</v>
      </c>
      <c r="E7305" s="16" t="s">
        <v>16822</v>
      </c>
      <c r="F7305" s="16" t="s">
        <v>16623</v>
      </c>
      <c r="G7305" s="16" t="s">
        <v>16823</v>
      </c>
      <c r="I7305" s="0" t="n">
        <v>94.8</v>
      </c>
      <c r="J7305" s="16" t="s">
        <v>239</v>
      </c>
      <c r="K7305" s="0" t="str">
        <f aca="false">IFERROR(IF(VLOOKUP($C7305,薬効分類マスタ!$A$2:$E$180,5,FALSE())=0,"",VLOOKUP($C7305,薬効分類マスタ!$A$2:$E$180,5,FALSE())),"")</f>
        <v/>
      </c>
      <c r="L7305" s="17"/>
      <c r="M7305" s="0" t="str">
        <f aca="false">IF($K7305="","",IF($L7305&lt;&gt;"",$L7305,VLOOKUP($C7305,薬効分類マスタ!$A$2:$F$180,6,FALSE())))</f>
        <v/>
      </c>
      <c r="N7305" s="0" t="str">
        <f aca="false">ASC(G7305)</f>
        <v>ｺﾝﾄﾞﾛｲﾁﾝ硫酸ｴｽﾃﾙﾅﾄﾘｳﾑ1%5mL点眼液</v>
      </c>
      <c r="O7305" s="0" t="str">
        <f aca="false">ASC(E7305)</f>
        <v>ｺﾝﾄﾞﾛｲﾁﾝ硫酸ｴｽﾃﾙﾅﾄﾘｳﾑ</v>
      </c>
      <c r="P7305" s="16" t="n">
        <f aca="false">N(P7304)+IF($C7305=検索!$B$49,1,0)</f>
        <v>0</v>
      </c>
    </row>
    <row r="7306" customFormat="false" ht="15" hidden="false" customHeight="false" outlineLevel="0" collapsed="false">
      <c r="A7306" s="16" t="s">
        <v>16254</v>
      </c>
      <c r="B7306" s="0" t="s">
        <v>16824</v>
      </c>
      <c r="C7306" s="0" t="n">
        <v>131</v>
      </c>
      <c r="D7306" s="0" t="str">
        <f aca="false">IFERROR(VLOOKUP($C7306,薬効分類マスタ!$A$2:$B$180,2,FALSE()),"未登録")</f>
        <v>眼科用剤</v>
      </c>
      <c r="E7306" s="16" t="s">
        <v>16822</v>
      </c>
      <c r="F7306" s="16" t="s">
        <v>16635</v>
      </c>
      <c r="G7306" s="16" t="s">
        <v>16825</v>
      </c>
      <c r="I7306" s="0" t="n">
        <v>94.8</v>
      </c>
      <c r="J7306" s="16" t="s">
        <v>239</v>
      </c>
      <c r="K7306" s="0" t="str">
        <f aca="false">IFERROR(IF(VLOOKUP($C7306,薬効分類マスタ!$A$2:$E$180,5,FALSE())=0,"",VLOOKUP($C7306,薬効分類マスタ!$A$2:$E$180,5,FALSE())),"")</f>
        <v/>
      </c>
      <c r="L7306" s="17"/>
      <c r="M7306" s="0" t="str">
        <f aca="false">IF($K7306="","",IF($L7306&lt;&gt;"",$L7306,VLOOKUP($C7306,薬効分類マスタ!$A$2:$F$180,6,FALSE())))</f>
        <v/>
      </c>
      <c r="N7306" s="0" t="str">
        <f aca="false">ASC(G7306)</f>
        <v>ｺﾝﾄﾞﾛｲﾁﾝ硫酸ｴｽﾃﾙﾅﾄﾘｳﾑ3%5mL点眼液</v>
      </c>
      <c r="O7306" s="0" t="str">
        <f aca="false">ASC(E7306)</f>
        <v>ｺﾝﾄﾞﾛｲﾁﾝ硫酸ｴｽﾃﾙﾅﾄﾘｳﾑ</v>
      </c>
      <c r="P7306" s="16" t="n">
        <f aca="false">N(P7305)+IF($C7306=検索!$B$49,1,0)</f>
        <v>0</v>
      </c>
    </row>
    <row r="7307" customFormat="false" ht="15" hidden="false" customHeight="false" outlineLevel="0" collapsed="false">
      <c r="A7307" s="16" t="s">
        <v>16254</v>
      </c>
      <c r="B7307" s="0" t="s">
        <v>16826</v>
      </c>
      <c r="C7307" s="0" t="n">
        <v>131</v>
      </c>
      <c r="D7307" s="0" t="str">
        <f aca="false">IFERROR(VLOOKUP($C7307,薬効分類マスタ!$A$2:$B$180,2,FALSE()),"未登録")</f>
        <v>眼科用剤</v>
      </c>
      <c r="E7307" s="16" t="s">
        <v>16827</v>
      </c>
      <c r="F7307" s="16" t="s">
        <v>16810</v>
      </c>
      <c r="G7307" s="16" t="s">
        <v>16828</v>
      </c>
      <c r="I7307" s="0" t="n">
        <v>92.3</v>
      </c>
      <c r="J7307" s="16" t="s">
        <v>239</v>
      </c>
      <c r="K7307" s="0" t="str">
        <f aca="false">IFERROR(IF(VLOOKUP($C7307,薬効分類マスタ!$A$2:$E$180,5,FALSE())=0,"",VLOOKUP($C7307,薬効分類マスタ!$A$2:$E$180,5,FALSE())),"")</f>
        <v/>
      </c>
      <c r="L7307" s="17"/>
      <c r="M7307" s="0" t="str">
        <f aca="false">IF($K7307="","",IF($L7307&lt;&gt;"",$L7307,VLOOKUP($C7307,薬効分類マスタ!$A$2:$F$180,6,FALSE())))</f>
        <v/>
      </c>
      <c r="N7307" s="0" t="str">
        <f aca="false">ASC(G7307)</f>
        <v>ｼｱﾉｺﾊﾞﾗﾐﾝ0.02%5mL点眼液</v>
      </c>
      <c r="O7307" s="0" t="str">
        <f aca="false">ASC(E7307)</f>
        <v>ｼｱﾉｺﾊﾞﾗﾐﾝ</v>
      </c>
      <c r="P7307" s="16" t="n">
        <f aca="false">N(P7306)+IF($C7307=検索!$B$49,1,0)</f>
        <v>0</v>
      </c>
    </row>
    <row r="7308" customFormat="false" ht="15" hidden="false" customHeight="false" outlineLevel="0" collapsed="false">
      <c r="A7308" s="16" t="s">
        <v>16254</v>
      </c>
      <c r="B7308" s="0" t="s">
        <v>16829</v>
      </c>
      <c r="C7308" s="0" t="n">
        <v>131</v>
      </c>
      <c r="D7308" s="0" t="str">
        <f aca="false">IFERROR(VLOOKUP($C7308,薬効分類マスタ!$A$2:$B$180,2,FALSE()),"未登録")</f>
        <v>眼科用剤</v>
      </c>
      <c r="E7308" s="16" t="s">
        <v>16827</v>
      </c>
      <c r="F7308" s="16" t="s">
        <v>16810</v>
      </c>
      <c r="G7308" s="16" t="s">
        <v>16830</v>
      </c>
      <c r="H7308" s="16" t="s">
        <v>16608</v>
      </c>
      <c r="I7308" s="0" t="n">
        <v>94.8</v>
      </c>
      <c r="J7308" s="16" t="s">
        <v>232</v>
      </c>
      <c r="K7308" s="0" t="str">
        <f aca="false">IFERROR(IF(VLOOKUP($C7308,薬効分類マスタ!$A$2:$E$180,5,FALSE())=0,"",VLOOKUP($C7308,薬効分類マスタ!$A$2:$E$180,5,FALSE())),"")</f>
        <v/>
      </c>
      <c r="L7308" s="17"/>
      <c r="M7308" s="0" t="str">
        <f aca="false">IF($K7308="","",IF($L7308&lt;&gt;"",$L7308,VLOOKUP($C7308,薬効分類マスタ!$A$2:$F$180,6,FALSE())))</f>
        <v/>
      </c>
      <c r="N7308" s="0" t="str">
        <f aca="false">ASC(G7308)</f>
        <v>ｻﾝｺﾊﾞ点眼液0.02%</v>
      </c>
      <c r="O7308" s="0" t="str">
        <f aca="false">ASC(E7308)</f>
        <v>ｼｱﾉｺﾊﾞﾗﾐﾝ</v>
      </c>
      <c r="P7308" s="16" t="n">
        <f aca="false">N(P7307)+IF($C7308=検索!$B$49,1,0)</f>
        <v>0</v>
      </c>
    </row>
    <row r="7309" customFormat="false" ht="15" hidden="false" customHeight="false" outlineLevel="0" collapsed="false">
      <c r="A7309" s="16" t="s">
        <v>16254</v>
      </c>
      <c r="B7309" s="0" t="s">
        <v>16831</v>
      </c>
      <c r="C7309" s="0" t="n">
        <v>131</v>
      </c>
      <c r="D7309" s="0" t="str">
        <f aca="false">IFERROR(VLOOKUP($C7309,薬効分類マスタ!$A$2:$B$180,2,FALSE()),"未登録")</f>
        <v>眼科用剤</v>
      </c>
      <c r="E7309" s="16" t="s">
        <v>16832</v>
      </c>
      <c r="F7309" s="16" t="s">
        <v>451</v>
      </c>
      <c r="G7309" s="16" t="s">
        <v>16833</v>
      </c>
      <c r="H7309" s="16" t="s">
        <v>16619</v>
      </c>
      <c r="I7309" s="0" t="n">
        <v>22.5</v>
      </c>
      <c r="K7309" s="0" t="str">
        <f aca="false">IFERROR(IF(VLOOKUP($C7309,薬効分類マスタ!$A$2:$E$180,5,FALSE())=0,"",VLOOKUP($C7309,薬効分類マスタ!$A$2:$E$180,5,FALSE())),"")</f>
        <v/>
      </c>
      <c r="L7309" s="17"/>
      <c r="M7309" s="0" t="str">
        <f aca="false">IF($K7309="","",IF($L7309&lt;&gt;"",$L7309,VLOOKUP($C7309,薬効分類マスタ!$A$2:$F$180,6,FALSE())))</f>
        <v/>
      </c>
      <c r="N7309" s="0" t="str">
        <f aca="false">ASC(G7309)</f>
        <v>PA･ﾖｰﾄﾞ点眼･洗眼液</v>
      </c>
      <c r="O7309" s="0" t="str">
        <f aca="false">ASC(E7309)</f>
        <v>ﾎﾟﾘﾋﾞﾆﾙｱﾙｺｰﾙﾖｳ素</v>
      </c>
      <c r="P7309" s="16" t="n">
        <f aca="false">N(P7308)+IF($C7309=検索!$B$49,1,0)</f>
        <v>0</v>
      </c>
    </row>
    <row r="7310" customFormat="false" ht="15" hidden="false" customHeight="false" outlineLevel="0" collapsed="false">
      <c r="A7310" s="16" t="s">
        <v>16254</v>
      </c>
      <c r="B7310" s="0" t="s">
        <v>16834</v>
      </c>
      <c r="C7310" s="0" t="n">
        <v>131</v>
      </c>
      <c r="D7310" s="0" t="str">
        <f aca="false">IFERROR(VLOOKUP($C7310,薬効分類マスタ!$A$2:$B$180,2,FALSE()),"未登録")</f>
        <v>眼科用剤</v>
      </c>
      <c r="E7310" s="16" t="s">
        <v>16835</v>
      </c>
      <c r="F7310" s="16" t="s">
        <v>16836</v>
      </c>
      <c r="G7310" s="16" t="s">
        <v>16837</v>
      </c>
      <c r="H7310" s="16" t="s">
        <v>606</v>
      </c>
      <c r="I7310" s="0" t="n">
        <v>167.9</v>
      </c>
      <c r="J7310" s="16" t="s">
        <v>239</v>
      </c>
      <c r="K7310" s="0" t="str">
        <f aca="false">IFERROR(IF(VLOOKUP($C7310,薬効分類マスタ!$A$2:$E$180,5,FALSE())=0,"",VLOOKUP($C7310,薬効分類マスタ!$A$2:$E$180,5,FALSE())),"")</f>
        <v/>
      </c>
      <c r="L7310" s="17"/>
      <c r="M7310" s="0" t="str">
        <f aca="false">IF($K7310="","",IF($L7310&lt;&gt;"",$L7310,VLOOKUP($C7310,薬効分類マスタ!$A$2:$F$180,6,FALSE())))</f>
        <v/>
      </c>
      <c r="N7310" s="0" t="str">
        <f aca="false">ASC(G7310)</f>
        <v>ｸﾛﾓｸﾞﾘｸ酸Na点眼液2%｢日新｣</v>
      </c>
      <c r="O7310" s="0" t="str">
        <f aca="false">ASC(E7310)</f>
        <v>ｸﾛﾓｸﾞﾘｸ酸ﾅﾄﾘｳﾑ</v>
      </c>
      <c r="P7310" s="16" t="n">
        <f aca="false">N(P7309)+IF($C7310=検索!$B$49,1,0)</f>
        <v>0</v>
      </c>
    </row>
    <row r="7311" customFormat="false" ht="15" hidden="false" customHeight="false" outlineLevel="0" collapsed="false">
      <c r="A7311" s="16" t="s">
        <v>16254</v>
      </c>
      <c r="B7311" s="0" t="s">
        <v>16838</v>
      </c>
      <c r="C7311" s="0" t="n">
        <v>131</v>
      </c>
      <c r="D7311" s="0" t="str">
        <f aca="false">IFERROR(VLOOKUP($C7311,薬効分類マスタ!$A$2:$B$180,2,FALSE()),"未登録")</f>
        <v>眼科用剤</v>
      </c>
      <c r="E7311" s="16" t="s">
        <v>16835</v>
      </c>
      <c r="F7311" s="16" t="s">
        <v>16836</v>
      </c>
      <c r="G7311" s="16" t="s">
        <v>16839</v>
      </c>
      <c r="H7311" s="16" t="s">
        <v>6922</v>
      </c>
      <c r="I7311" s="0" t="n">
        <v>167.9</v>
      </c>
      <c r="J7311" s="16" t="s">
        <v>239</v>
      </c>
      <c r="K7311" s="0" t="str">
        <f aca="false">IFERROR(IF(VLOOKUP($C7311,薬効分類マスタ!$A$2:$E$180,5,FALSE())=0,"",VLOOKUP($C7311,薬効分類マスタ!$A$2:$E$180,5,FALSE())),"")</f>
        <v/>
      </c>
      <c r="L7311" s="17"/>
      <c r="M7311" s="0" t="str">
        <f aca="false">IF($K7311="","",IF($L7311&lt;&gt;"",$L7311,VLOOKUP($C7311,薬効分類マスタ!$A$2:$F$180,6,FALSE())))</f>
        <v/>
      </c>
      <c r="N7311" s="0" t="str">
        <f aca="false">ASC(G7311)</f>
        <v>ｸﾛﾓｸﾞﾘｸ酸Na点眼液2%｢わかもと｣</v>
      </c>
      <c r="O7311" s="0" t="str">
        <f aca="false">ASC(E7311)</f>
        <v>ｸﾛﾓｸﾞﾘｸ酸ﾅﾄﾘｳﾑ</v>
      </c>
      <c r="P7311" s="16" t="n">
        <f aca="false">N(P7310)+IF($C7311=検索!$B$49,1,0)</f>
        <v>0</v>
      </c>
    </row>
    <row r="7312" customFormat="false" ht="15" hidden="false" customHeight="false" outlineLevel="0" collapsed="false">
      <c r="A7312" s="16" t="s">
        <v>16254</v>
      </c>
      <c r="B7312" s="0" t="s">
        <v>16840</v>
      </c>
      <c r="C7312" s="0" t="n">
        <v>131</v>
      </c>
      <c r="D7312" s="0" t="str">
        <f aca="false">IFERROR(VLOOKUP($C7312,薬効分類マスタ!$A$2:$B$180,2,FALSE()),"未登録")</f>
        <v>眼科用剤</v>
      </c>
      <c r="E7312" s="16" t="s">
        <v>16835</v>
      </c>
      <c r="F7312" s="16" t="s">
        <v>16836</v>
      </c>
      <c r="G7312" s="16" t="s">
        <v>16841</v>
      </c>
      <c r="H7312" s="16" t="s">
        <v>16619</v>
      </c>
      <c r="I7312" s="0" t="n">
        <v>167.9</v>
      </c>
      <c r="J7312" s="16" t="s">
        <v>239</v>
      </c>
      <c r="K7312" s="0" t="str">
        <f aca="false">IFERROR(IF(VLOOKUP($C7312,薬効分類マスタ!$A$2:$E$180,5,FALSE())=0,"",VLOOKUP($C7312,薬効分類マスタ!$A$2:$E$180,5,FALSE())),"")</f>
        <v/>
      </c>
      <c r="L7312" s="17"/>
      <c r="M7312" s="0" t="str">
        <f aca="false">IF($K7312="","",IF($L7312&lt;&gt;"",$L7312,VLOOKUP($C7312,薬効分類マスタ!$A$2:$F$180,6,FALSE())))</f>
        <v/>
      </c>
      <c r="N7312" s="0" t="str">
        <f aca="false">ASC(G7312)</f>
        <v>ｸﾛﾓｸﾞﾘｸ酸Na･PF点眼液2%｢日点｣</v>
      </c>
      <c r="O7312" s="0" t="str">
        <f aca="false">ASC(E7312)</f>
        <v>ｸﾛﾓｸﾞﾘｸ酸ﾅﾄﾘｳﾑ</v>
      </c>
      <c r="P7312" s="16" t="n">
        <f aca="false">N(P7311)+IF($C7312=検索!$B$49,1,0)</f>
        <v>0</v>
      </c>
    </row>
    <row r="7313" customFormat="false" ht="15" hidden="false" customHeight="false" outlineLevel="0" collapsed="false">
      <c r="A7313" s="16" t="s">
        <v>16254</v>
      </c>
      <c r="B7313" s="0" t="s">
        <v>16842</v>
      </c>
      <c r="C7313" s="0" t="n">
        <v>131</v>
      </c>
      <c r="D7313" s="0" t="str">
        <f aca="false">IFERROR(VLOOKUP($C7313,薬効分類マスタ!$A$2:$B$180,2,FALSE()),"未登録")</f>
        <v>眼科用剤</v>
      </c>
      <c r="E7313" s="16" t="s">
        <v>16835</v>
      </c>
      <c r="F7313" s="16" t="s">
        <v>16836</v>
      </c>
      <c r="G7313" s="16" t="s">
        <v>16843</v>
      </c>
      <c r="H7313" s="16" t="s">
        <v>601</v>
      </c>
      <c r="I7313" s="0" t="n">
        <v>167.9</v>
      </c>
      <c r="J7313" s="16" t="s">
        <v>239</v>
      </c>
      <c r="K7313" s="0" t="str">
        <f aca="false">IFERROR(IF(VLOOKUP($C7313,薬効分類マスタ!$A$2:$E$180,5,FALSE())=0,"",VLOOKUP($C7313,薬効分類マスタ!$A$2:$E$180,5,FALSE())),"")</f>
        <v/>
      </c>
      <c r="L7313" s="17"/>
      <c r="M7313" s="0" t="str">
        <f aca="false">IF($K7313="","",IF($L7313&lt;&gt;"",$L7313,VLOOKUP($C7313,薬効分類マスタ!$A$2:$F$180,6,FALSE())))</f>
        <v/>
      </c>
      <c r="N7313" s="0" t="str">
        <f aca="false">ASC(G7313)</f>
        <v>ｸﾛﾓｸﾞﾘｸ酸Na点眼液2%｢杏林｣</v>
      </c>
      <c r="O7313" s="0" t="str">
        <f aca="false">ASC(E7313)</f>
        <v>ｸﾛﾓｸﾞﾘｸ酸ﾅﾄﾘｳﾑ</v>
      </c>
      <c r="P7313" s="16" t="n">
        <f aca="false">N(P7312)+IF($C7313=検索!$B$49,1,0)</f>
        <v>0</v>
      </c>
    </row>
    <row r="7314" customFormat="false" ht="15" hidden="false" customHeight="false" outlineLevel="0" collapsed="false">
      <c r="A7314" s="16" t="s">
        <v>16254</v>
      </c>
      <c r="B7314" s="0" t="s">
        <v>16844</v>
      </c>
      <c r="C7314" s="0" t="n">
        <v>131</v>
      </c>
      <c r="D7314" s="0" t="str">
        <f aca="false">IFERROR(VLOOKUP($C7314,薬効分類マスタ!$A$2:$B$180,2,FALSE()),"未登録")</f>
        <v>眼科用剤</v>
      </c>
      <c r="E7314" s="16" t="s">
        <v>16835</v>
      </c>
      <c r="F7314" s="16" t="s">
        <v>16836</v>
      </c>
      <c r="G7314" s="16" t="s">
        <v>16845</v>
      </c>
      <c r="H7314" s="16" t="s">
        <v>1149</v>
      </c>
      <c r="I7314" s="0" t="n">
        <v>167.9</v>
      </c>
      <c r="J7314" s="16" t="s">
        <v>239</v>
      </c>
      <c r="K7314" s="0" t="str">
        <f aca="false">IFERROR(IF(VLOOKUP($C7314,薬効分類マスタ!$A$2:$E$180,5,FALSE())=0,"",VLOOKUP($C7314,薬効分類マスタ!$A$2:$E$180,5,FALSE())),"")</f>
        <v/>
      </c>
      <c r="L7314" s="17"/>
      <c r="M7314" s="0" t="str">
        <f aca="false">IF($K7314="","",IF($L7314&lt;&gt;"",$L7314,VLOOKUP($C7314,薬効分類マスタ!$A$2:$F$180,6,FALSE())))</f>
        <v/>
      </c>
      <c r="N7314" s="0" t="str">
        <f aca="false">ASC(G7314)</f>
        <v>ｸﾛﾓｸﾞﾘｸ酸Na点眼液2%｢科研｣</v>
      </c>
      <c r="O7314" s="0" t="str">
        <f aca="false">ASC(E7314)</f>
        <v>ｸﾛﾓｸﾞﾘｸ酸ﾅﾄﾘｳﾑ</v>
      </c>
      <c r="P7314" s="16" t="n">
        <f aca="false">N(P7313)+IF($C7314=検索!$B$49,1,0)</f>
        <v>0</v>
      </c>
    </row>
    <row r="7315" customFormat="false" ht="15" hidden="false" customHeight="false" outlineLevel="0" collapsed="false">
      <c r="A7315" s="16" t="s">
        <v>16254</v>
      </c>
      <c r="B7315" s="0" t="s">
        <v>16846</v>
      </c>
      <c r="C7315" s="0" t="n">
        <v>131</v>
      </c>
      <c r="D7315" s="0" t="str">
        <f aca="false">IFERROR(VLOOKUP($C7315,薬効分類マスタ!$A$2:$B$180,2,FALSE()),"未登録")</f>
        <v>眼科用剤</v>
      </c>
      <c r="E7315" s="16" t="s">
        <v>16835</v>
      </c>
      <c r="F7315" s="16" t="s">
        <v>16836</v>
      </c>
      <c r="G7315" s="16" t="s">
        <v>16847</v>
      </c>
      <c r="H7315" s="16" t="s">
        <v>557</v>
      </c>
      <c r="I7315" s="0" t="n">
        <v>167.9</v>
      </c>
      <c r="J7315" s="16" t="s">
        <v>239</v>
      </c>
      <c r="K7315" s="0" t="str">
        <f aca="false">IFERROR(IF(VLOOKUP($C7315,薬効分類マスタ!$A$2:$E$180,5,FALSE())=0,"",VLOOKUP($C7315,薬効分類マスタ!$A$2:$E$180,5,FALSE())),"")</f>
        <v/>
      </c>
      <c r="L7315" s="17"/>
      <c r="M7315" s="0" t="str">
        <f aca="false">IF($K7315="","",IF($L7315&lt;&gt;"",$L7315,VLOOKUP($C7315,薬効分類マスタ!$A$2:$F$180,6,FALSE())))</f>
        <v/>
      </c>
      <c r="N7315" s="0" t="str">
        <f aca="false">ASC(G7315)</f>
        <v>ｸﾛﾓｸﾞﾘｸ酸Na点眼液2%｢ﾀｶﾀ｣</v>
      </c>
      <c r="O7315" s="0" t="str">
        <f aca="false">ASC(E7315)</f>
        <v>ｸﾛﾓｸﾞﾘｸ酸ﾅﾄﾘｳﾑ</v>
      </c>
      <c r="P7315" s="16" t="n">
        <f aca="false">N(P7314)+IF($C7315=検索!$B$49,1,0)</f>
        <v>0</v>
      </c>
    </row>
    <row r="7316" customFormat="false" ht="15" hidden="false" customHeight="false" outlineLevel="0" collapsed="false">
      <c r="A7316" s="16" t="s">
        <v>16254</v>
      </c>
      <c r="B7316" s="0" t="s">
        <v>16848</v>
      </c>
      <c r="C7316" s="0" t="n">
        <v>131</v>
      </c>
      <c r="D7316" s="0" t="str">
        <f aca="false">IFERROR(VLOOKUP($C7316,薬効分類マスタ!$A$2:$B$180,2,FALSE()),"未登録")</f>
        <v>眼科用剤</v>
      </c>
      <c r="E7316" s="16" t="s">
        <v>16835</v>
      </c>
      <c r="F7316" s="16" t="s">
        <v>16836</v>
      </c>
      <c r="G7316" s="16" t="s">
        <v>16849</v>
      </c>
      <c r="H7316" s="16" t="s">
        <v>16761</v>
      </c>
      <c r="I7316" s="0" t="n">
        <v>167.9</v>
      </c>
      <c r="J7316" s="16" t="s">
        <v>239</v>
      </c>
      <c r="K7316" s="0" t="str">
        <f aca="false">IFERROR(IF(VLOOKUP($C7316,薬効分類マスタ!$A$2:$E$180,5,FALSE())=0,"",VLOOKUP($C7316,薬効分類マスタ!$A$2:$E$180,5,FALSE())),"")</f>
        <v/>
      </c>
      <c r="L7316" s="17"/>
      <c r="M7316" s="0" t="str">
        <f aca="false">IF($K7316="","",IF($L7316&lt;&gt;"",$L7316,VLOOKUP($C7316,薬効分類マスタ!$A$2:$F$180,6,FALSE())))</f>
        <v/>
      </c>
      <c r="N7316" s="0" t="str">
        <f aca="false">ASC(G7316)</f>
        <v>ｸﾛﾓｸﾞﾘｸ酸Na点眼液2%｢ﾆｯﾃﾝ｣</v>
      </c>
      <c r="O7316" s="0" t="str">
        <f aca="false">ASC(E7316)</f>
        <v>ｸﾛﾓｸﾞﾘｸ酸ﾅﾄﾘｳﾑ</v>
      </c>
      <c r="P7316" s="16" t="n">
        <f aca="false">N(P7315)+IF($C7316=検索!$B$49,1,0)</f>
        <v>0</v>
      </c>
    </row>
    <row r="7317" customFormat="false" ht="15" hidden="false" customHeight="false" outlineLevel="0" collapsed="false">
      <c r="A7317" s="16" t="s">
        <v>16254</v>
      </c>
      <c r="B7317" s="0" t="s">
        <v>16850</v>
      </c>
      <c r="C7317" s="0" t="n">
        <v>131</v>
      </c>
      <c r="D7317" s="0" t="str">
        <f aca="false">IFERROR(VLOOKUP($C7317,薬効分類マスタ!$A$2:$B$180,2,FALSE()),"未登録")</f>
        <v>眼科用剤</v>
      </c>
      <c r="E7317" s="16" t="s">
        <v>16835</v>
      </c>
      <c r="F7317" s="16" t="s">
        <v>16836</v>
      </c>
      <c r="G7317" s="16" t="s">
        <v>16851</v>
      </c>
      <c r="H7317" s="16" t="s">
        <v>16764</v>
      </c>
      <c r="I7317" s="0" t="n">
        <v>167.9</v>
      </c>
      <c r="J7317" s="16" t="s">
        <v>239</v>
      </c>
      <c r="K7317" s="0" t="str">
        <f aca="false">IFERROR(IF(VLOOKUP($C7317,薬効分類マスタ!$A$2:$E$180,5,FALSE())=0,"",VLOOKUP($C7317,薬効分類マスタ!$A$2:$E$180,5,FALSE())),"")</f>
        <v/>
      </c>
      <c r="L7317" s="17"/>
      <c r="M7317" s="0" t="str">
        <f aca="false">IF($K7317="","",IF($L7317&lt;&gt;"",$L7317,VLOOKUP($C7317,薬効分類マスタ!$A$2:$F$180,6,FALSE())))</f>
        <v/>
      </c>
      <c r="N7317" s="0" t="str">
        <f aca="false">ASC(G7317)</f>
        <v>ｸﾛﾓｸﾞﾘｸ酸Na点眼液2%｢ﾆｯﾄｰ｣</v>
      </c>
      <c r="O7317" s="0" t="str">
        <f aca="false">ASC(E7317)</f>
        <v>ｸﾛﾓｸﾞﾘｸ酸ﾅﾄﾘｳﾑ</v>
      </c>
      <c r="P7317" s="16" t="n">
        <f aca="false">N(P7316)+IF($C7317=検索!$B$49,1,0)</f>
        <v>0</v>
      </c>
    </row>
    <row r="7318" customFormat="false" ht="15" hidden="false" customHeight="false" outlineLevel="0" collapsed="false">
      <c r="A7318" s="16" t="s">
        <v>16254</v>
      </c>
      <c r="B7318" s="0" t="s">
        <v>16852</v>
      </c>
      <c r="C7318" s="0" t="n">
        <v>131</v>
      </c>
      <c r="D7318" s="0" t="str">
        <f aca="false">IFERROR(VLOOKUP($C7318,薬効分類マスタ!$A$2:$B$180,2,FALSE()),"未登録")</f>
        <v>眼科用剤</v>
      </c>
      <c r="E7318" s="16" t="s">
        <v>16835</v>
      </c>
      <c r="F7318" s="16" t="s">
        <v>16836</v>
      </c>
      <c r="G7318" s="16" t="s">
        <v>16853</v>
      </c>
      <c r="H7318" s="16" t="s">
        <v>16790</v>
      </c>
      <c r="I7318" s="0" t="n">
        <v>167.9</v>
      </c>
      <c r="J7318" s="16" t="s">
        <v>239</v>
      </c>
      <c r="K7318" s="0" t="str">
        <f aca="false">IFERROR(IF(VLOOKUP($C7318,薬効分類マスタ!$A$2:$E$180,5,FALSE())=0,"",VLOOKUP($C7318,薬効分類マスタ!$A$2:$E$180,5,FALSE())),"")</f>
        <v/>
      </c>
      <c r="L7318" s="17"/>
      <c r="M7318" s="0" t="str">
        <f aca="false">IF($K7318="","",IF($L7318&lt;&gt;"",$L7318,VLOOKUP($C7318,薬効分類マスタ!$A$2:$F$180,6,FALSE())))</f>
        <v/>
      </c>
      <c r="N7318" s="0" t="str">
        <f aca="false">ASC(G7318)</f>
        <v>ｸﾛﾓｸﾞﾘｸ酸Na点眼液2%｢TS｣</v>
      </c>
      <c r="O7318" s="0" t="str">
        <f aca="false">ASC(E7318)</f>
        <v>ｸﾛﾓｸﾞﾘｸ酸ﾅﾄﾘｳﾑ</v>
      </c>
      <c r="P7318" s="16" t="n">
        <f aca="false">N(P7317)+IF($C7318=検索!$B$49,1,0)</f>
        <v>0</v>
      </c>
    </row>
    <row r="7319" customFormat="false" ht="15" hidden="false" customHeight="false" outlineLevel="0" collapsed="false">
      <c r="A7319" s="16" t="s">
        <v>16254</v>
      </c>
      <c r="B7319" s="0" t="s">
        <v>16854</v>
      </c>
      <c r="C7319" s="0" t="n">
        <v>131</v>
      </c>
      <c r="D7319" s="0" t="str">
        <f aca="false">IFERROR(VLOOKUP($C7319,薬効分類マスタ!$A$2:$B$180,2,FALSE()),"未登録")</f>
        <v>眼科用剤</v>
      </c>
      <c r="E7319" s="16" t="s">
        <v>16835</v>
      </c>
      <c r="F7319" s="16" t="s">
        <v>16836</v>
      </c>
      <c r="G7319" s="16" t="s">
        <v>16855</v>
      </c>
      <c r="H7319" s="16" t="s">
        <v>16684</v>
      </c>
      <c r="I7319" s="0" t="n">
        <v>167.9</v>
      </c>
      <c r="J7319" s="16" t="s">
        <v>239</v>
      </c>
      <c r="K7319" s="0" t="str">
        <f aca="false">IFERROR(IF(VLOOKUP($C7319,薬効分類マスタ!$A$2:$E$180,5,FALSE())=0,"",VLOOKUP($C7319,薬効分類マスタ!$A$2:$E$180,5,FALSE())),"")</f>
        <v/>
      </c>
      <c r="L7319" s="17"/>
      <c r="M7319" s="0" t="str">
        <f aca="false">IF($K7319="","",IF($L7319&lt;&gt;"",$L7319,VLOOKUP($C7319,薬効分類マスタ!$A$2:$F$180,6,FALSE())))</f>
        <v/>
      </c>
      <c r="N7319" s="0" t="str">
        <f aca="false">ASC(G7319)</f>
        <v>ｸﾛﾓｸﾞﾘｸ酸Na点眼液2%｢ｾﾝｼﾞｭ｣</v>
      </c>
      <c r="O7319" s="0" t="str">
        <f aca="false">ASC(E7319)</f>
        <v>ｸﾛﾓｸﾞﾘｸ酸ﾅﾄﾘｳﾑ</v>
      </c>
      <c r="P7319" s="16" t="n">
        <f aca="false">N(P7318)+IF($C7319=検索!$B$49,1,0)</f>
        <v>0</v>
      </c>
    </row>
    <row r="7320" customFormat="false" ht="15" hidden="false" customHeight="false" outlineLevel="0" collapsed="false">
      <c r="A7320" s="16" t="s">
        <v>16254</v>
      </c>
      <c r="B7320" s="0" t="s">
        <v>16856</v>
      </c>
      <c r="C7320" s="0" t="n">
        <v>131</v>
      </c>
      <c r="D7320" s="0" t="str">
        <f aca="false">IFERROR(VLOOKUP($C7320,薬効分類マスタ!$A$2:$B$180,2,FALSE()),"未登録")</f>
        <v>眼科用剤</v>
      </c>
      <c r="E7320" s="16" t="s">
        <v>16835</v>
      </c>
      <c r="F7320" s="16" t="s">
        <v>16836</v>
      </c>
      <c r="G7320" s="16" t="s">
        <v>16857</v>
      </c>
      <c r="H7320" s="16" t="s">
        <v>950</v>
      </c>
      <c r="I7320" s="0" t="n">
        <v>167.9</v>
      </c>
      <c r="J7320" s="16" t="s">
        <v>239</v>
      </c>
      <c r="K7320" s="0" t="str">
        <f aca="false">IFERROR(IF(VLOOKUP($C7320,薬効分類マスタ!$A$2:$E$180,5,FALSE())=0,"",VLOOKUP($C7320,薬効分類マスタ!$A$2:$E$180,5,FALSE())),"")</f>
        <v/>
      </c>
      <c r="L7320" s="17"/>
      <c r="M7320" s="0" t="str">
        <f aca="false">IF($K7320="","",IF($L7320&lt;&gt;"",$L7320,VLOOKUP($C7320,薬効分類マスタ!$A$2:$F$180,6,FALSE())))</f>
        <v/>
      </c>
      <c r="N7320" s="0" t="str">
        <f aca="false">ASC(G7320)</f>
        <v>ｸﾛﾓｸﾞﾘｸ酸Na点眼液2%｢VTRS｣</v>
      </c>
      <c r="O7320" s="0" t="str">
        <f aca="false">ASC(E7320)</f>
        <v>ｸﾛﾓｸﾞﾘｸ酸ﾅﾄﾘｳﾑ</v>
      </c>
      <c r="P7320" s="16" t="n">
        <f aca="false">N(P7319)+IF($C7320=検索!$B$49,1,0)</f>
        <v>0</v>
      </c>
    </row>
    <row r="7321" customFormat="false" ht="15" hidden="false" customHeight="false" outlineLevel="0" collapsed="false">
      <c r="A7321" s="16" t="s">
        <v>16254</v>
      </c>
      <c r="B7321" s="0" t="s">
        <v>16858</v>
      </c>
      <c r="C7321" s="0" t="n">
        <v>131</v>
      </c>
      <c r="D7321" s="0" t="str">
        <f aca="false">IFERROR(VLOOKUP($C7321,薬効分類マスタ!$A$2:$B$180,2,FALSE()),"未登録")</f>
        <v>眼科用剤</v>
      </c>
      <c r="E7321" s="16" t="s">
        <v>15398</v>
      </c>
      <c r="F7321" s="16" t="s">
        <v>6739</v>
      </c>
      <c r="G7321" s="16" t="s">
        <v>16859</v>
      </c>
      <c r="I7321" s="0" t="n">
        <v>239.8</v>
      </c>
      <c r="K7321" s="0" t="str">
        <f aca="false">IFERROR(IF(VLOOKUP($C7321,薬効分類マスタ!$A$2:$E$180,5,FALSE())=0,"",VLOOKUP($C7321,薬効分類マスタ!$A$2:$E$180,5,FALSE())),"")</f>
        <v/>
      </c>
      <c r="L7321" s="17"/>
      <c r="M7321" s="0" t="str">
        <f aca="false">IF($K7321="","",IF($L7321&lt;&gt;"",$L7321,VLOOKUP($C7321,薬効分類マスタ!$A$2:$F$180,6,FALSE())))</f>
        <v/>
      </c>
      <c r="N7321" s="0" t="str">
        <f aca="false">ASC(G7321)</f>
        <v>ｱｼｸﾛﾋﾞﾙ3%眼軟膏</v>
      </c>
      <c r="O7321" s="0" t="str">
        <f aca="false">ASC(E7321)</f>
        <v>ｱｼｸﾛﾋﾞﾙ</v>
      </c>
      <c r="P7321" s="16" t="n">
        <f aca="false">N(P7320)+IF($C7321=検索!$B$49,1,0)</f>
        <v>0</v>
      </c>
    </row>
    <row r="7322" customFormat="false" ht="15" hidden="false" customHeight="false" outlineLevel="0" collapsed="false">
      <c r="A7322" s="16" t="s">
        <v>16254</v>
      </c>
      <c r="B7322" s="0" t="s">
        <v>16860</v>
      </c>
      <c r="C7322" s="0" t="n">
        <v>131</v>
      </c>
      <c r="D7322" s="0" t="str">
        <f aca="false">IFERROR(VLOOKUP($C7322,薬効分類マスタ!$A$2:$B$180,2,FALSE()),"未登録")</f>
        <v>眼科用剤</v>
      </c>
      <c r="E7322" s="16" t="s">
        <v>15398</v>
      </c>
      <c r="F7322" s="16" t="s">
        <v>6739</v>
      </c>
      <c r="G7322" s="16" t="s">
        <v>16861</v>
      </c>
      <c r="H7322" s="16" t="s">
        <v>16651</v>
      </c>
      <c r="I7322" s="0" t="n">
        <v>551.5</v>
      </c>
      <c r="J7322" s="16" t="s">
        <v>232</v>
      </c>
      <c r="K7322" s="0" t="str">
        <f aca="false">IFERROR(IF(VLOOKUP($C7322,薬効分類マスタ!$A$2:$E$180,5,FALSE())=0,"",VLOOKUP($C7322,薬効分類マスタ!$A$2:$E$180,5,FALSE())),"")</f>
        <v/>
      </c>
      <c r="L7322" s="17"/>
      <c r="M7322" s="0" t="str">
        <f aca="false">IF($K7322="","",IF($L7322&lt;&gt;"",$L7322,VLOOKUP($C7322,薬効分類マスタ!$A$2:$F$180,6,FALSE())))</f>
        <v/>
      </c>
      <c r="N7322" s="0" t="str">
        <f aca="false">ASC(G7322)</f>
        <v>ｿﾞﾋﾞﾗｯｸｽ眼軟膏3%</v>
      </c>
      <c r="O7322" s="0" t="str">
        <f aca="false">ASC(E7322)</f>
        <v>ｱｼｸﾛﾋﾞﾙ</v>
      </c>
      <c r="P7322" s="16" t="n">
        <f aca="false">N(P7321)+IF($C7322=検索!$B$49,1,0)</f>
        <v>0</v>
      </c>
    </row>
    <row r="7323" customFormat="false" ht="15" hidden="false" customHeight="false" outlineLevel="0" collapsed="false">
      <c r="A7323" s="16" t="s">
        <v>16254</v>
      </c>
      <c r="B7323" s="0" t="s">
        <v>16862</v>
      </c>
      <c r="C7323" s="0" t="n">
        <v>131</v>
      </c>
      <c r="D7323" s="0" t="str">
        <f aca="false">IFERROR(VLOOKUP($C7323,薬効分類マスタ!$A$2:$B$180,2,FALSE()),"未登録")</f>
        <v>眼科用剤</v>
      </c>
      <c r="E7323" s="16" t="s">
        <v>16863</v>
      </c>
      <c r="F7323" s="16" t="s">
        <v>16864</v>
      </c>
      <c r="G7323" s="16" t="s">
        <v>16865</v>
      </c>
      <c r="H7323" s="16" t="s">
        <v>16866</v>
      </c>
      <c r="I7323" s="0" t="n">
        <v>2353.5</v>
      </c>
      <c r="J7323" s="16" t="s">
        <v>232</v>
      </c>
      <c r="K7323" s="0" t="str">
        <f aca="false">IFERROR(IF(VLOOKUP($C7323,薬効分類マスタ!$A$2:$E$180,5,FALSE())=0,"",VLOOKUP($C7323,薬効分類マスタ!$A$2:$E$180,5,FALSE())),"")</f>
        <v/>
      </c>
      <c r="L7323" s="17"/>
      <c r="M7323" s="0" t="str">
        <f aca="false">IF($K7323="","",IF($L7323&lt;&gt;"",$L7323,VLOOKUP($C7323,薬効分類マスタ!$A$2:$F$180,6,FALSE())))</f>
        <v/>
      </c>
      <c r="N7323" s="0" t="str">
        <f aca="false">ASC(G7323)</f>
        <v>ﾋｰﾛﾝ眼粘弾剤1%ｼﾘﾝｼﾞ0.4mL</v>
      </c>
      <c r="O7323" s="0" t="str">
        <f aca="false">ASC(E7323)</f>
        <v>精製ﾋｱﾙﾛﾝ酸ﾅﾄﾘｳﾑ</v>
      </c>
      <c r="P7323" s="16" t="n">
        <f aca="false">N(P7322)+IF($C7323=検索!$B$49,1,0)</f>
        <v>0</v>
      </c>
    </row>
    <row r="7324" customFormat="false" ht="15" hidden="false" customHeight="false" outlineLevel="0" collapsed="false">
      <c r="A7324" s="16" t="s">
        <v>16254</v>
      </c>
      <c r="B7324" s="0" t="s">
        <v>16867</v>
      </c>
      <c r="C7324" s="0" t="n">
        <v>131</v>
      </c>
      <c r="D7324" s="0" t="str">
        <f aca="false">IFERROR(VLOOKUP($C7324,薬効分類マスタ!$A$2:$B$180,2,FALSE()),"未登録")</f>
        <v>眼科用剤</v>
      </c>
      <c r="E7324" s="16" t="s">
        <v>16863</v>
      </c>
      <c r="F7324" s="16" t="s">
        <v>16864</v>
      </c>
      <c r="G7324" s="16" t="s">
        <v>16868</v>
      </c>
      <c r="H7324" s="16" t="s">
        <v>6922</v>
      </c>
      <c r="I7324" s="0" t="n">
        <v>2556.7</v>
      </c>
      <c r="J7324" s="16" t="s">
        <v>239</v>
      </c>
      <c r="K7324" s="0" t="str">
        <f aca="false">IFERROR(IF(VLOOKUP($C7324,薬効分類マスタ!$A$2:$E$180,5,FALSE())=0,"",VLOOKUP($C7324,薬効分類マスタ!$A$2:$E$180,5,FALSE())),"")</f>
        <v/>
      </c>
      <c r="L7324" s="17"/>
      <c r="M7324" s="0" t="str">
        <f aca="false">IF($K7324="","",IF($L7324&lt;&gt;"",$L7324,VLOOKUP($C7324,薬効分類マスタ!$A$2:$F$180,6,FALSE())))</f>
        <v/>
      </c>
      <c r="N7324" s="0" t="str">
        <f aca="false">ASC(G7324)</f>
        <v>ﾋｱﾙﾛﾝ酸Na0.4眼粘弾剤1%HV｢ｾﾝｼﾞｭ｣</v>
      </c>
      <c r="O7324" s="0" t="str">
        <f aca="false">ASC(E7324)</f>
        <v>精製ﾋｱﾙﾛﾝ酸ﾅﾄﾘｳﾑ</v>
      </c>
      <c r="P7324" s="16" t="n">
        <f aca="false">N(P7323)+IF($C7324=検索!$B$49,1,0)</f>
        <v>0</v>
      </c>
    </row>
    <row r="7325" customFormat="false" ht="15" hidden="false" customHeight="false" outlineLevel="0" collapsed="false">
      <c r="A7325" s="16" t="s">
        <v>16254</v>
      </c>
      <c r="B7325" s="0" t="s">
        <v>16869</v>
      </c>
      <c r="C7325" s="0" t="n">
        <v>131</v>
      </c>
      <c r="D7325" s="0" t="str">
        <f aca="false">IFERROR(VLOOKUP($C7325,薬効分類マスタ!$A$2:$B$180,2,FALSE()),"未登録")</f>
        <v>眼科用剤</v>
      </c>
      <c r="E7325" s="16" t="s">
        <v>16863</v>
      </c>
      <c r="F7325" s="16" t="s">
        <v>16864</v>
      </c>
      <c r="G7325" s="16" t="s">
        <v>16870</v>
      </c>
      <c r="H7325" s="16" t="s">
        <v>16871</v>
      </c>
      <c r="I7325" s="0" t="n">
        <v>2556.7</v>
      </c>
      <c r="J7325" s="16" t="s">
        <v>239</v>
      </c>
      <c r="K7325" s="0" t="str">
        <f aca="false">IFERROR(IF(VLOOKUP($C7325,薬効分類マスタ!$A$2:$E$180,5,FALSE())=0,"",VLOOKUP($C7325,薬効分類マスタ!$A$2:$E$180,5,FALSE())),"")</f>
        <v/>
      </c>
      <c r="L7325" s="17"/>
      <c r="M7325" s="0" t="str">
        <f aca="false">IF($K7325="","",IF($L7325&lt;&gt;"",$L7325,VLOOKUP($C7325,薬効分類マスタ!$A$2:$F$180,6,FALSE())))</f>
        <v/>
      </c>
      <c r="N7325" s="0" t="str">
        <f aca="false">ASC(G7325)</f>
        <v>ﾋｱﾙﾛﾝ酸Na0.4眼粘弾剤1%｢ｱﾙｺﾝ｣</v>
      </c>
      <c r="O7325" s="0" t="str">
        <f aca="false">ASC(E7325)</f>
        <v>精製ﾋｱﾙﾛﾝ酸ﾅﾄﾘｳﾑ</v>
      </c>
      <c r="P7325" s="16" t="n">
        <f aca="false">N(P7324)+IF($C7325=検索!$B$49,1,0)</f>
        <v>0</v>
      </c>
    </row>
    <row r="7326" customFormat="false" ht="15" hidden="false" customHeight="false" outlineLevel="0" collapsed="false">
      <c r="A7326" s="16" t="s">
        <v>16254</v>
      </c>
      <c r="B7326" s="0" t="s">
        <v>16872</v>
      </c>
      <c r="C7326" s="0" t="n">
        <v>131</v>
      </c>
      <c r="D7326" s="0" t="str">
        <f aca="false">IFERROR(VLOOKUP($C7326,薬効分類マスタ!$A$2:$B$180,2,FALSE()),"未登録")</f>
        <v>眼科用剤</v>
      </c>
      <c r="E7326" s="16" t="s">
        <v>16863</v>
      </c>
      <c r="F7326" s="16" t="s">
        <v>16864</v>
      </c>
      <c r="G7326" s="16" t="s">
        <v>16873</v>
      </c>
      <c r="H7326" s="16" t="s">
        <v>16874</v>
      </c>
      <c r="I7326" s="0" t="n">
        <v>2556.7</v>
      </c>
      <c r="J7326" s="16" t="s">
        <v>239</v>
      </c>
      <c r="K7326" s="0" t="str">
        <f aca="false">IFERROR(IF(VLOOKUP($C7326,薬効分類マスタ!$A$2:$E$180,5,FALSE())=0,"",VLOOKUP($C7326,薬効分類マスタ!$A$2:$E$180,5,FALSE())),"")</f>
        <v/>
      </c>
      <c r="L7326" s="17"/>
      <c r="M7326" s="0" t="str">
        <f aca="false">IF($K7326="","",IF($L7326&lt;&gt;"",$L7326,VLOOKUP($C7326,薬効分類マスタ!$A$2:$F$180,6,FALSE())))</f>
        <v/>
      </c>
      <c r="N7326" s="0" t="str">
        <f aca="false">ASC(G7326)</f>
        <v>ﾋｱﾙﾛﾝ酸Na0.4眼粘弾剤1%｢生化学｣</v>
      </c>
      <c r="O7326" s="0" t="str">
        <f aca="false">ASC(E7326)</f>
        <v>精製ﾋｱﾙﾛﾝ酸ﾅﾄﾘｳﾑ</v>
      </c>
      <c r="P7326" s="16" t="n">
        <f aca="false">N(P7325)+IF($C7326=検索!$B$49,1,0)</f>
        <v>0</v>
      </c>
    </row>
    <row r="7327" customFormat="false" ht="15" hidden="false" customHeight="false" outlineLevel="0" collapsed="false">
      <c r="A7327" s="16" t="s">
        <v>16254</v>
      </c>
      <c r="B7327" s="0" t="s">
        <v>16875</v>
      </c>
      <c r="C7327" s="0" t="n">
        <v>131</v>
      </c>
      <c r="D7327" s="0" t="str">
        <f aca="false">IFERROR(VLOOKUP($C7327,薬効分類マスタ!$A$2:$B$180,2,FALSE()),"未登録")</f>
        <v>眼科用剤</v>
      </c>
      <c r="E7327" s="16" t="s">
        <v>16863</v>
      </c>
      <c r="F7327" s="16" t="s">
        <v>16864</v>
      </c>
      <c r="G7327" s="16" t="s">
        <v>16876</v>
      </c>
      <c r="H7327" s="16" t="s">
        <v>542</v>
      </c>
      <c r="I7327" s="0" t="n">
        <v>2556.7</v>
      </c>
      <c r="J7327" s="16" t="s">
        <v>239</v>
      </c>
      <c r="K7327" s="0" t="str">
        <f aca="false">IFERROR(IF(VLOOKUP($C7327,薬効分類マスタ!$A$2:$E$180,5,FALSE())=0,"",VLOOKUP($C7327,薬効分類マスタ!$A$2:$E$180,5,FALSE())),"")</f>
        <v/>
      </c>
      <c r="L7327" s="17"/>
      <c r="M7327" s="0" t="str">
        <f aca="false">IF($K7327="","",IF($L7327&lt;&gt;"",$L7327,VLOOKUP($C7327,薬効分類マスタ!$A$2:$F$180,6,FALSE())))</f>
        <v/>
      </c>
      <c r="N7327" s="0" t="str">
        <f aca="false">ASC(G7327)</f>
        <v>ﾋｱﾙﾛﾝ酸Na0.4眼粘弾剤1%｢NIG｣</v>
      </c>
      <c r="O7327" s="0" t="str">
        <f aca="false">ASC(E7327)</f>
        <v>精製ﾋｱﾙﾛﾝ酸ﾅﾄﾘｳﾑ</v>
      </c>
      <c r="P7327" s="16" t="n">
        <f aca="false">N(P7326)+IF($C7327=検索!$B$49,1,0)</f>
        <v>0</v>
      </c>
    </row>
    <row r="7328" customFormat="false" ht="15" hidden="false" customHeight="false" outlineLevel="0" collapsed="false">
      <c r="A7328" s="16" t="s">
        <v>16254</v>
      </c>
      <c r="B7328" s="0" t="s">
        <v>16877</v>
      </c>
      <c r="C7328" s="0" t="n">
        <v>131</v>
      </c>
      <c r="D7328" s="0" t="str">
        <f aca="false">IFERROR(VLOOKUP($C7328,薬効分類マスタ!$A$2:$B$180,2,FALSE()),"未登録")</f>
        <v>眼科用剤</v>
      </c>
      <c r="E7328" s="16" t="s">
        <v>16863</v>
      </c>
      <c r="F7328" s="16" t="s">
        <v>16864</v>
      </c>
      <c r="G7328" s="16" t="s">
        <v>16878</v>
      </c>
      <c r="H7328" s="16" t="s">
        <v>6922</v>
      </c>
      <c r="I7328" s="0" t="n">
        <v>2556.7</v>
      </c>
      <c r="J7328" s="16" t="s">
        <v>239</v>
      </c>
      <c r="K7328" s="0" t="str">
        <f aca="false">IFERROR(IF(VLOOKUP($C7328,薬効分類マスタ!$A$2:$E$180,5,FALSE())=0,"",VLOOKUP($C7328,薬効分類マスタ!$A$2:$E$180,5,FALSE())),"")</f>
        <v/>
      </c>
      <c r="L7328" s="17"/>
      <c r="M7328" s="0" t="str">
        <f aca="false">IF($K7328="","",IF($L7328&lt;&gt;"",$L7328,VLOOKUP($C7328,薬効分類マスタ!$A$2:$F$180,6,FALSE())))</f>
        <v/>
      </c>
      <c r="N7328" s="0" t="str">
        <f aca="false">ASC(G7328)</f>
        <v>ﾋｱﾙﾛﾝ酸Na0.4眼粘弾剤1%HV｢わかもと｣</v>
      </c>
      <c r="O7328" s="0" t="str">
        <f aca="false">ASC(E7328)</f>
        <v>精製ﾋｱﾙﾛﾝ酸ﾅﾄﾘｳﾑ</v>
      </c>
      <c r="P7328" s="16" t="n">
        <f aca="false">N(P7327)+IF($C7328=検索!$B$49,1,0)</f>
        <v>0</v>
      </c>
    </row>
    <row r="7329" customFormat="false" ht="15" hidden="false" customHeight="false" outlineLevel="0" collapsed="false">
      <c r="A7329" s="16" t="s">
        <v>16254</v>
      </c>
      <c r="B7329" s="0" t="s">
        <v>16879</v>
      </c>
      <c r="C7329" s="0" t="n">
        <v>131</v>
      </c>
      <c r="D7329" s="0" t="str">
        <f aca="false">IFERROR(VLOOKUP($C7329,薬効分類マスタ!$A$2:$B$180,2,FALSE()),"未登録")</f>
        <v>眼科用剤</v>
      </c>
      <c r="E7329" s="16" t="s">
        <v>16863</v>
      </c>
      <c r="F7329" s="16" t="s">
        <v>16880</v>
      </c>
      <c r="G7329" s="16" t="s">
        <v>16881</v>
      </c>
      <c r="H7329" s="16" t="s">
        <v>6922</v>
      </c>
      <c r="I7329" s="0" t="n">
        <v>3146.9</v>
      </c>
      <c r="J7329" s="16" t="s">
        <v>239</v>
      </c>
      <c r="K7329" s="0" t="str">
        <f aca="false">IFERROR(IF(VLOOKUP($C7329,薬効分類マスタ!$A$2:$E$180,5,FALSE())=0,"",VLOOKUP($C7329,薬効分類マスタ!$A$2:$E$180,5,FALSE())),"")</f>
        <v/>
      </c>
      <c r="L7329" s="17"/>
      <c r="M7329" s="0" t="str">
        <f aca="false">IF($K7329="","",IF($L7329&lt;&gt;"",$L7329,VLOOKUP($C7329,薬効分類マスタ!$A$2:$F$180,6,FALSE())))</f>
        <v/>
      </c>
      <c r="N7329" s="0" t="str">
        <f aca="false">ASC(G7329)</f>
        <v>ﾋｱﾙﾛﾝ酸Na0.5眼粘弾剤1%MV｢ｾﾝｼﾞｭ｣</v>
      </c>
      <c r="O7329" s="0" t="str">
        <f aca="false">ASC(E7329)</f>
        <v>精製ﾋｱﾙﾛﾝ酸ﾅﾄﾘｳﾑ</v>
      </c>
      <c r="P7329" s="16" t="n">
        <f aca="false">N(P7328)+IF($C7329=検索!$B$49,1,0)</f>
        <v>0</v>
      </c>
    </row>
    <row r="7330" customFormat="false" ht="15" hidden="false" customHeight="false" outlineLevel="0" collapsed="false">
      <c r="A7330" s="16" t="s">
        <v>16254</v>
      </c>
      <c r="B7330" s="0" t="s">
        <v>16882</v>
      </c>
      <c r="C7330" s="0" t="n">
        <v>131</v>
      </c>
      <c r="D7330" s="0" t="str">
        <f aca="false">IFERROR(VLOOKUP($C7330,薬効分類マスタ!$A$2:$B$180,2,FALSE()),"未登録")</f>
        <v>眼科用剤</v>
      </c>
      <c r="E7330" s="16" t="s">
        <v>16863</v>
      </c>
      <c r="F7330" s="16" t="s">
        <v>16880</v>
      </c>
      <c r="G7330" s="16" t="s">
        <v>16883</v>
      </c>
      <c r="H7330" s="16" t="s">
        <v>6922</v>
      </c>
      <c r="I7330" s="0" t="n">
        <v>3146.9</v>
      </c>
      <c r="J7330" s="16" t="s">
        <v>239</v>
      </c>
      <c r="K7330" s="0" t="str">
        <f aca="false">IFERROR(IF(VLOOKUP($C7330,薬効分類マスタ!$A$2:$E$180,5,FALSE())=0,"",VLOOKUP($C7330,薬効分類マスタ!$A$2:$E$180,5,FALSE())),"")</f>
        <v/>
      </c>
      <c r="L7330" s="17"/>
      <c r="M7330" s="0" t="str">
        <f aca="false">IF($K7330="","",IF($L7330&lt;&gt;"",$L7330,VLOOKUP($C7330,薬効分類マスタ!$A$2:$F$180,6,FALSE())))</f>
        <v/>
      </c>
      <c r="N7330" s="0" t="str">
        <f aca="false">ASC(G7330)</f>
        <v>ﾋｱﾙﾛﾝ酸Na0.5眼粘弾剤1%MV｢わかもと｣</v>
      </c>
      <c r="O7330" s="0" t="str">
        <f aca="false">ASC(E7330)</f>
        <v>精製ﾋｱﾙﾛﾝ酸ﾅﾄﾘｳﾑ</v>
      </c>
      <c r="P7330" s="16" t="n">
        <f aca="false">N(P7329)+IF($C7330=検索!$B$49,1,0)</f>
        <v>0</v>
      </c>
    </row>
    <row r="7331" customFormat="false" ht="15" hidden="false" customHeight="false" outlineLevel="0" collapsed="false">
      <c r="A7331" s="16" t="s">
        <v>16254</v>
      </c>
      <c r="B7331" s="0" t="s">
        <v>16884</v>
      </c>
      <c r="C7331" s="0" t="n">
        <v>131</v>
      </c>
      <c r="D7331" s="0" t="str">
        <f aca="false">IFERROR(VLOOKUP($C7331,薬効分類マスタ!$A$2:$B$180,2,FALSE()),"未登録")</f>
        <v>眼科用剤</v>
      </c>
      <c r="E7331" s="16" t="s">
        <v>16863</v>
      </c>
      <c r="F7331" s="16" t="s">
        <v>16885</v>
      </c>
      <c r="G7331" s="16" t="s">
        <v>16886</v>
      </c>
      <c r="I7331" s="0" t="n">
        <v>95.7</v>
      </c>
      <c r="J7331" s="16" t="s">
        <v>239</v>
      </c>
      <c r="K7331" s="0" t="str">
        <f aca="false">IFERROR(IF(VLOOKUP($C7331,薬効分類マスタ!$A$2:$E$180,5,FALSE())=0,"",VLOOKUP($C7331,薬効分類マスタ!$A$2:$E$180,5,FALSE())),"")</f>
        <v/>
      </c>
      <c r="L7331" s="17"/>
      <c r="M7331" s="0" t="str">
        <f aca="false">IF($K7331="","",IF($L7331&lt;&gt;"",$L7331,VLOOKUP($C7331,薬効分類マスタ!$A$2:$F$180,6,FALSE())))</f>
        <v/>
      </c>
      <c r="N7331" s="0" t="str">
        <f aca="false">ASC(G7331)</f>
        <v>精製ﾋｱﾙﾛﾝ酸ﾅﾄﾘｳﾑ0.1%5mL点眼液</v>
      </c>
      <c r="O7331" s="0" t="str">
        <f aca="false">ASC(E7331)</f>
        <v>精製ﾋｱﾙﾛﾝ酸ﾅﾄﾘｳﾑ</v>
      </c>
      <c r="P7331" s="16" t="n">
        <f aca="false">N(P7330)+IF($C7331=検索!$B$49,1,0)</f>
        <v>0</v>
      </c>
    </row>
    <row r="7332" customFormat="false" ht="15" hidden="false" customHeight="false" outlineLevel="0" collapsed="false">
      <c r="A7332" s="16" t="s">
        <v>16254</v>
      </c>
      <c r="B7332" s="0" t="s">
        <v>16887</v>
      </c>
      <c r="C7332" s="0" t="n">
        <v>131</v>
      </c>
      <c r="D7332" s="0" t="str">
        <f aca="false">IFERROR(VLOOKUP($C7332,薬効分類マスタ!$A$2:$B$180,2,FALSE()),"未登録")</f>
        <v>眼科用剤</v>
      </c>
      <c r="E7332" s="16" t="s">
        <v>16863</v>
      </c>
      <c r="F7332" s="16" t="s">
        <v>16885</v>
      </c>
      <c r="G7332" s="16" t="s">
        <v>16888</v>
      </c>
      <c r="H7332" s="16" t="s">
        <v>16608</v>
      </c>
      <c r="I7332" s="0" t="n">
        <v>192.9</v>
      </c>
      <c r="J7332" s="16" t="s">
        <v>232</v>
      </c>
      <c r="K7332" s="0" t="str">
        <f aca="false">IFERROR(IF(VLOOKUP($C7332,薬効分類マスタ!$A$2:$E$180,5,FALSE())=0,"",VLOOKUP($C7332,薬効分類マスタ!$A$2:$E$180,5,FALSE())),"")</f>
        <v/>
      </c>
      <c r="L7332" s="17"/>
      <c r="M7332" s="0" t="str">
        <f aca="false">IF($K7332="","",IF($L7332&lt;&gt;"",$L7332,VLOOKUP($C7332,薬効分類マスタ!$A$2:$F$180,6,FALSE())))</f>
        <v/>
      </c>
      <c r="N7332" s="0" t="str">
        <f aca="false">ASC(G7332)</f>
        <v>ﾋｱﾚｲﾝ点眼液0.1%</v>
      </c>
      <c r="O7332" s="0" t="str">
        <f aca="false">ASC(E7332)</f>
        <v>精製ﾋｱﾙﾛﾝ酸ﾅﾄﾘｳﾑ</v>
      </c>
      <c r="P7332" s="16" t="n">
        <f aca="false">N(P7331)+IF($C7332=検索!$B$49,1,0)</f>
        <v>0</v>
      </c>
    </row>
    <row r="7333" customFormat="false" ht="15" hidden="false" customHeight="false" outlineLevel="0" collapsed="false">
      <c r="A7333" s="16" t="s">
        <v>16254</v>
      </c>
      <c r="B7333" s="0" t="s">
        <v>16889</v>
      </c>
      <c r="C7333" s="0" t="n">
        <v>131</v>
      </c>
      <c r="D7333" s="0" t="str">
        <f aca="false">IFERROR(VLOOKUP($C7333,薬効分類マスタ!$A$2:$B$180,2,FALSE()),"未登録")</f>
        <v>眼科用剤</v>
      </c>
      <c r="E7333" s="16" t="s">
        <v>16863</v>
      </c>
      <c r="F7333" s="16" t="s">
        <v>16885</v>
      </c>
      <c r="G7333" s="16" t="s">
        <v>16890</v>
      </c>
      <c r="H7333" s="16" t="s">
        <v>16619</v>
      </c>
      <c r="I7333" s="0" t="n">
        <v>134.6</v>
      </c>
      <c r="J7333" s="16" t="s">
        <v>239</v>
      </c>
      <c r="K7333" s="0" t="str">
        <f aca="false">IFERROR(IF(VLOOKUP($C7333,薬効分類マスタ!$A$2:$E$180,5,FALSE())=0,"",VLOOKUP($C7333,薬効分類マスタ!$A$2:$E$180,5,FALSE())),"")</f>
        <v/>
      </c>
      <c r="L7333" s="17"/>
      <c r="M7333" s="0" t="str">
        <f aca="false">IF($K7333="","",IF($L7333&lt;&gt;"",$L7333,VLOOKUP($C7333,薬効分類マスタ!$A$2:$F$180,6,FALSE())))</f>
        <v/>
      </c>
      <c r="N7333" s="0" t="str">
        <f aca="false">ASC(G7333)</f>
        <v>ﾋｱﾙﾛﾝ酸ﾅﾄﾘｳﾑPF点眼液0.1%｢日点｣</v>
      </c>
      <c r="O7333" s="0" t="str">
        <f aca="false">ASC(E7333)</f>
        <v>精製ﾋｱﾙﾛﾝ酸ﾅﾄﾘｳﾑ</v>
      </c>
      <c r="P7333" s="16" t="n">
        <f aca="false">N(P7332)+IF($C7333=検索!$B$49,1,0)</f>
        <v>0</v>
      </c>
    </row>
    <row r="7334" customFormat="false" ht="15" hidden="false" customHeight="false" outlineLevel="0" collapsed="false">
      <c r="A7334" s="16" t="s">
        <v>16254</v>
      </c>
      <c r="B7334" s="0" t="s">
        <v>16891</v>
      </c>
      <c r="C7334" s="0" t="n">
        <v>131</v>
      </c>
      <c r="D7334" s="0" t="str">
        <f aca="false">IFERROR(VLOOKUP($C7334,薬効分類マスタ!$A$2:$B$180,2,FALSE()),"未登録")</f>
        <v>眼科用剤</v>
      </c>
      <c r="E7334" s="16" t="s">
        <v>16863</v>
      </c>
      <c r="F7334" s="16" t="s">
        <v>16885</v>
      </c>
      <c r="G7334" s="16" t="s">
        <v>16892</v>
      </c>
      <c r="H7334" s="16" t="s">
        <v>6922</v>
      </c>
      <c r="I7334" s="0" t="n">
        <v>134.6</v>
      </c>
      <c r="J7334" s="16" t="s">
        <v>239</v>
      </c>
      <c r="K7334" s="0" t="str">
        <f aca="false">IFERROR(IF(VLOOKUP($C7334,薬効分類マスタ!$A$2:$E$180,5,FALSE())=0,"",VLOOKUP($C7334,薬効分類マスタ!$A$2:$E$180,5,FALSE())),"")</f>
        <v/>
      </c>
      <c r="L7334" s="17"/>
      <c r="M7334" s="0" t="str">
        <f aca="false">IF($K7334="","",IF($L7334&lt;&gt;"",$L7334,VLOOKUP($C7334,薬効分類マスタ!$A$2:$F$180,6,FALSE())))</f>
        <v/>
      </c>
      <c r="N7334" s="0" t="str">
        <f aca="false">ASC(G7334)</f>
        <v>ﾋｱﾙﾛﾝ酸Na点眼液0.1%｢わかもと｣</v>
      </c>
      <c r="O7334" s="0" t="str">
        <f aca="false">ASC(E7334)</f>
        <v>精製ﾋｱﾙﾛﾝ酸ﾅﾄﾘｳﾑ</v>
      </c>
      <c r="P7334" s="16" t="n">
        <f aca="false">N(P7333)+IF($C7334=検索!$B$49,1,0)</f>
        <v>0</v>
      </c>
    </row>
    <row r="7335" customFormat="false" ht="15" hidden="false" customHeight="false" outlineLevel="0" collapsed="false">
      <c r="A7335" s="16" t="s">
        <v>16254</v>
      </c>
      <c r="B7335" s="0" t="s">
        <v>16893</v>
      </c>
      <c r="C7335" s="0" t="n">
        <v>131</v>
      </c>
      <c r="D7335" s="0" t="str">
        <f aca="false">IFERROR(VLOOKUP($C7335,薬効分類マスタ!$A$2:$B$180,2,FALSE()),"未登録")</f>
        <v>眼科用剤</v>
      </c>
      <c r="E7335" s="16" t="s">
        <v>16863</v>
      </c>
      <c r="F7335" s="16" t="s">
        <v>16885</v>
      </c>
      <c r="G7335" s="16" t="s">
        <v>16894</v>
      </c>
      <c r="H7335" s="16" t="s">
        <v>16764</v>
      </c>
      <c r="I7335" s="0" t="n">
        <v>134.6</v>
      </c>
      <c r="J7335" s="16" t="s">
        <v>239</v>
      </c>
      <c r="K7335" s="0" t="str">
        <f aca="false">IFERROR(IF(VLOOKUP($C7335,薬効分類マスタ!$A$2:$E$180,5,FALSE())=0,"",VLOOKUP($C7335,薬効分類マスタ!$A$2:$E$180,5,FALSE())),"")</f>
        <v/>
      </c>
      <c r="L7335" s="17"/>
      <c r="M7335" s="0" t="str">
        <f aca="false">IF($K7335="","",IF($L7335&lt;&gt;"",$L7335,VLOOKUP($C7335,薬効分類マスタ!$A$2:$F$180,6,FALSE())))</f>
        <v/>
      </c>
      <c r="N7335" s="0" t="str">
        <f aca="false">ASC(G7335)</f>
        <v>ﾋｱﾙﾛﾝ酸Na点眼液0.1%｢ﾆｯﾄｰ｣</v>
      </c>
      <c r="O7335" s="0" t="str">
        <f aca="false">ASC(E7335)</f>
        <v>精製ﾋｱﾙﾛﾝ酸ﾅﾄﾘｳﾑ</v>
      </c>
      <c r="P7335" s="16" t="n">
        <f aca="false">N(P7334)+IF($C7335=検索!$B$49,1,0)</f>
        <v>0</v>
      </c>
    </row>
    <row r="7336" customFormat="false" ht="15" hidden="false" customHeight="false" outlineLevel="0" collapsed="false">
      <c r="A7336" s="16" t="s">
        <v>16254</v>
      </c>
      <c r="B7336" s="0" t="s">
        <v>16895</v>
      </c>
      <c r="C7336" s="0" t="n">
        <v>131</v>
      </c>
      <c r="D7336" s="0" t="str">
        <f aca="false">IFERROR(VLOOKUP($C7336,薬効分類マスタ!$A$2:$B$180,2,FALSE()),"未登録")</f>
        <v>眼科用剤</v>
      </c>
      <c r="E7336" s="16" t="s">
        <v>16863</v>
      </c>
      <c r="F7336" s="16" t="s">
        <v>16885</v>
      </c>
      <c r="G7336" s="16" t="s">
        <v>16896</v>
      </c>
      <c r="H7336" s="16" t="s">
        <v>1149</v>
      </c>
      <c r="I7336" s="0" t="n">
        <v>134.6</v>
      </c>
      <c r="J7336" s="16" t="s">
        <v>239</v>
      </c>
      <c r="K7336" s="0" t="str">
        <f aca="false">IFERROR(IF(VLOOKUP($C7336,薬効分類マスタ!$A$2:$E$180,5,FALSE())=0,"",VLOOKUP($C7336,薬効分類マスタ!$A$2:$E$180,5,FALSE())),"")</f>
        <v/>
      </c>
      <c r="L7336" s="17"/>
      <c r="M7336" s="0" t="str">
        <f aca="false">IF($K7336="","",IF($L7336&lt;&gt;"",$L7336,VLOOKUP($C7336,薬効分類マスタ!$A$2:$F$180,6,FALSE())))</f>
        <v/>
      </c>
      <c r="N7336" s="0" t="str">
        <f aca="false">ASC(G7336)</f>
        <v>ﾋｱﾙﾛﾝ酸Na点眼液0.1%｢科研｣</v>
      </c>
      <c r="O7336" s="0" t="str">
        <f aca="false">ASC(E7336)</f>
        <v>精製ﾋｱﾙﾛﾝ酸ﾅﾄﾘｳﾑ</v>
      </c>
      <c r="P7336" s="16" t="n">
        <f aca="false">N(P7335)+IF($C7336=検索!$B$49,1,0)</f>
        <v>0</v>
      </c>
    </row>
    <row r="7337" customFormat="false" ht="15" hidden="false" customHeight="false" outlineLevel="0" collapsed="false">
      <c r="A7337" s="16" t="s">
        <v>16254</v>
      </c>
      <c r="B7337" s="0" t="s">
        <v>16897</v>
      </c>
      <c r="C7337" s="0" t="n">
        <v>131</v>
      </c>
      <c r="D7337" s="0" t="str">
        <f aca="false">IFERROR(VLOOKUP($C7337,薬効分類マスタ!$A$2:$B$180,2,FALSE()),"未登録")</f>
        <v>眼科用剤</v>
      </c>
      <c r="E7337" s="16" t="s">
        <v>16863</v>
      </c>
      <c r="F7337" s="16" t="s">
        <v>16885</v>
      </c>
      <c r="G7337" s="16" t="s">
        <v>16898</v>
      </c>
      <c r="H7337" s="16" t="s">
        <v>16684</v>
      </c>
      <c r="I7337" s="0" t="n">
        <v>134.6</v>
      </c>
      <c r="J7337" s="16" t="s">
        <v>239</v>
      </c>
      <c r="K7337" s="0" t="str">
        <f aca="false">IFERROR(IF(VLOOKUP($C7337,薬効分類マスタ!$A$2:$E$180,5,FALSE())=0,"",VLOOKUP($C7337,薬効分類マスタ!$A$2:$E$180,5,FALSE())),"")</f>
        <v/>
      </c>
      <c r="L7337" s="17"/>
      <c r="M7337" s="0" t="str">
        <f aca="false">IF($K7337="","",IF($L7337&lt;&gt;"",$L7337,VLOOKUP($C7337,薬効分類マスタ!$A$2:$F$180,6,FALSE())))</f>
        <v/>
      </c>
      <c r="N7337" s="0" t="str">
        <f aca="false">ASC(G7337)</f>
        <v>ﾋｱﾙﾛﾝ酸Na点眼液0.1%｢ｾﾝｼﾞｭ｣</v>
      </c>
      <c r="O7337" s="0" t="str">
        <f aca="false">ASC(E7337)</f>
        <v>精製ﾋｱﾙﾛﾝ酸ﾅﾄﾘｳﾑ</v>
      </c>
      <c r="P7337" s="16" t="n">
        <f aca="false">N(P7336)+IF($C7337=検索!$B$49,1,0)</f>
        <v>0</v>
      </c>
    </row>
    <row r="7338" customFormat="false" ht="15" hidden="false" customHeight="false" outlineLevel="0" collapsed="false">
      <c r="A7338" s="16" t="s">
        <v>16254</v>
      </c>
      <c r="B7338" s="0" t="s">
        <v>16899</v>
      </c>
      <c r="C7338" s="0" t="n">
        <v>131</v>
      </c>
      <c r="D7338" s="0" t="str">
        <f aca="false">IFERROR(VLOOKUP($C7338,薬効分類マスタ!$A$2:$B$180,2,FALSE()),"未登録")</f>
        <v>眼科用剤</v>
      </c>
      <c r="E7338" s="16" t="s">
        <v>16863</v>
      </c>
      <c r="F7338" s="16" t="s">
        <v>16900</v>
      </c>
      <c r="G7338" s="16" t="s">
        <v>16901</v>
      </c>
      <c r="H7338" s="16" t="s">
        <v>16608</v>
      </c>
      <c r="I7338" s="0" t="n">
        <v>26.5</v>
      </c>
      <c r="J7338" s="16" t="s">
        <v>232</v>
      </c>
      <c r="K7338" s="0" t="str">
        <f aca="false">IFERROR(IF(VLOOKUP($C7338,薬効分類マスタ!$A$2:$E$180,5,FALSE())=0,"",VLOOKUP($C7338,薬効分類マスタ!$A$2:$E$180,5,FALSE())),"")</f>
        <v/>
      </c>
      <c r="L7338" s="17"/>
      <c r="M7338" s="0" t="str">
        <f aca="false">IF($K7338="","",IF($L7338&lt;&gt;"",$L7338,VLOOKUP($C7338,薬効分類マスタ!$A$2:$F$180,6,FALSE())))</f>
        <v/>
      </c>
      <c r="N7338" s="0" t="str">
        <f aca="false">ASC(G7338)</f>
        <v>ﾋｱﾚｲﾝﾐﾆ点眼液0.1%</v>
      </c>
      <c r="O7338" s="0" t="str">
        <f aca="false">ASC(E7338)</f>
        <v>精製ﾋｱﾙﾛﾝ酸ﾅﾄﾘｳﾑ</v>
      </c>
      <c r="P7338" s="16" t="n">
        <f aca="false">N(P7337)+IF($C7338=検索!$B$49,1,0)</f>
        <v>0</v>
      </c>
    </row>
    <row r="7339" customFormat="false" ht="15" hidden="false" customHeight="false" outlineLevel="0" collapsed="false">
      <c r="A7339" s="16" t="s">
        <v>16254</v>
      </c>
      <c r="B7339" s="0" t="s">
        <v>16902</v>
      </c>
      <c r="C7339" s="0" t="n">
        <v>131</v>
      </c>
      <c r="D7339" s="0" t="str">
        <f aca="false">IFERROR(VLOOKUP($C7339,薬効分類マスタ!$A$2:$B$180,2,FALSE()),"未登録")</f>
        <v>眼科用剤</v>
      </c>
      <c r="E7339" s="16" t="s">
        <v>16863</v>
      </c>
      <c r="F7339" s="16" t="s">
        <v>16903</v>
      </c>
      <c r="G7339" s="16" t="s">
        <v>16904</v>
      </c>
      <c r="H7339" s="16" t="s">
        <v>16608</v>
      </c>
      <c r="I7339" s="0" t="n">
        <v>28.9</v>
      </c>
      <c r="J7339" s="16" t="s">
        <v>232</v>
      </c>
      <c r="K7339" s="0" t="str">
        <f aca="false">IFERROR(IF(VLOOKUP($C7339,薬効分類マスタ!$A$2:$E$180,5,FALSE())=0,"",VLOOKUP($C7339,薬効分類マスタ!$A$2:$E$180,5,FALSE())),"")</f>
        <v/>
      </c>
      <c r="L7339" s="17"/>
      <c r="M7339" s="0" t="str">
        <f aca="false">IF($K7339="","",IF($L7339&lt;&gt;"",$L7339,VLOOKUP($C7339,薬効分類マスタ!$A$2:$F$180,6,FALSE())))</f>
        <v/>
      </c>
      <c r="N7339" s="0" t="str">
        <f aca="false">ASC(G7339)</f>
        <v>ﾋｱﾚｲﾝﾐﾆ点眼液0.3%</v>
      </c>
      <c r="O7339" s="0" t="str">
        <f aca="false">ASC(E7339)</f>
        <v>精製ﾋｱﾙﾛﾝ酸ﾅﾄﾘｳﾑ</v>
      </c>
      <c r="P7339" s="16" t="n">
        <f aca="false">N(P7338)+IF($C7339=検索!$B$49,1,0)</f>
        <v>0</v>
      </c>
    </row>
    <row r="7340" customFormat="false" ht="15" hidden="false" customHeight="false" outlineLevel="0" collapsed="false">
      <c r="A7340" s="16" t="s">
        <v>16254</v>
      </c>
      <c r="B7340" s="0" t="s">
        <v>16905</v>
      </c>
      <c r="C7340" s="0" t="n">
        <v>131</v>
      </c>
      <c r="D7340" s="0" t="str">
        <f aca="false">IFERROR(VLOOKUP($C7340,薬効分類マスタ!$A$2:$B$180,2,FALSE()),"未登録")</f>
        <v>眼科用剤</v>
      </c>
      <c r="E7340" s="16" t="s">
        <v>16863</v>
      </c>
      <c r="F7340" s="16" t="s">
        <v>16906</v>
      </c>
      <c r="G7340" s="16" t="s">
        <v>16907</v>
      </c>
      <c r="H7340" s="16" t="s">
        <v>16871</v>
      </c>
      <c r="I7340" s="0" t="n">
        <v>3359.9</v>
      </c>
      <c r="J7340" s="16" t="s">
        <v>239</v>
      </c>
      <c r="K7340" s="0" t="str">
        <f aca="false">IFERROR(IF(VLOOKUP($C7340,薬効分類マスタ!$A$2:$E$180,5,FALSE())=0,"",VLOOKUP($C7340,薬効分類マスタ!$A$2:$E$180,5,FALSE())),"")</f>
        <v/>
      </c>
      <c r="L7340" s="17"/>
      <c r="M7340" s="0" t="str">
        <f aca="false">IF($K7340="","",IF($L7340&lt;&gt;"",$L7340,VLOOKUP($C7340,薬効分類マスタ!$A$2:$F$180,6,FALSE())))</f>
        <v/>
      </c>
      <c r="N7340" s="0" t="str">
        <f aca="false">ASC(G7340)</f>
        <v>ﾋｱﾙﾛﾝ酸Na0.7眼粘弾剤1%｢ｱﾙｺﾝ｣</v>
      </c>
      <c r="O7340" s="0" t="str">
        <f aca="false">ASC(E7340)</f>
        <v>精製ﾋｱﾙﾛﾝ酸ﾅﾄﾘｳﾑ</v>
      </c>
      <c r="P7340" s="16" t="n">
        <f aca="false">N(P7339)+IF($C7340=検索!$B$49,1,0)</f>
        <v>0</v>
      </c>
    </row>
    <row r="7341" customFormat="false" ht="15" hidden="false" customHeight="false" outlineLevel="0" collapsed="false">
      <c r="A7341" s="16" t="s">
        <v>16254</v>
      </c>
      <c r="B7341" s="0" t="s">
        <v>16908</v>
      </c>
      <c r="C7341" s="0" t="n">
        <v>131</v>
      </c>
      <c r="D7341" s="0" t="str">
        <f aca="false">IFERROR(VLOOKUP($C7341,薬効分類マスタ!$A$2:$B$180,2,FALSE()),"未登録")</f>
        <v>眼科用剤</v>
      </c>
      <c r="E7341" s="16" t="s">
        <v>16863</v>
      </c>
      <c r="F7341" s="16" t="s">
        <v>16906</v>
      </c>
      <c r="G7341" s="16" t="s">
        <v>16909</v>
      </c>
      <c r="H7341" s="16" t="s">
        <v>16874</v>
      </c>
      <c r="I7341" s="0" t="n">
        <v>3359.9</v>
      </c>
      <c r="J7341" s="16" t="s">
        <v>239</v>
      </c>
      <c r="K7341" s="0" t="str">
        <f aca="false">IFERROR(IF(VLOOKUP($C7341,薬効分類マスタ!$A$2:$E$180,5,FALSE())=0,"",VLOOKUP($C7341,薬効分類マスタ!$A$2:$E$180,5,FALSE())),"")</f>
        <v/>
      </c>
      <c r="L7341" s="17"/>
      <c r="M7341" s="0" t="str">
        <f aca="false">IF($K7341="","",IF($L7341&lt;&gt;"",$L7341,VLOOKUP($C7341,薬効分類マスタ!$A$2:$F$180,6,FALSE())))</f>
        <v/>
      </c>
      <c r="N7341" s="0" t="str">
        <f aca="false">ASC(G7341)</f>
        <v>ﾋｱﾙﾛﾝ酸Na0.7眼粘弾剤1%｢生化学｣</v>
      </c>
      <c r="O7341" s="0" t="str">
        <f aca="false">ASC(E7341)</f>
        <v>精製ﾋｱﾙﾛﾝ酸ﾅﾄﾘｳﾑ</v>
      </c>
      <c r="P7341" s="16" t="n">
        <f aca="false">N(P7340)+IF($C7341=検索!$B$49,1,0)</f>
        <v>0</v>
      </c>
    </row>
    <row r="7342" customFormat="false" ht="15" hidden="false" customHeight="false" outlineLevel="0" collapsed="false">
      <c r="A7342" s="16" t="s">
        <v>16254</v>
      </c>
      <c r="B7342" s="0" t="s">
        <v>16910</v>
      </c>
      <c r="C7342" s="0" t="n">
        <v>131</v>
      </c>
      <c r="D7342" s="0" t="str">
        <f aca="false">IFERROR(VLOOKUP($C7342,薬効分類マスタ!$A$2:$B$180,2,FALSE()),"未登録")</f>
        <v>眼科用剤</v>
      </c>
      <c r="E7342" s="16" t="s">
        <v>16863</v>
      </c>
      <c r="F7342" s="16" t="s">
        <v>16911</v>
      </c>
      <c r="G7342" s="16" t="s">
        <v>16912</v>
      </c>
      <c r="H7342" s="16" t="s">
        <v>16874</v>
      </c>
      <c r="I7342" s="0" t="n">
        <v>4060.4</v>
      </c>
      <c r="J7342" s="16" t="s">
        <v>232</v>
      </c>
      <c r="K7342" s="0" t="str">
        <f aca="false">IFERROR(IF(VLOOKUP($C7342,薬効分類マスタ!$A$2:$E$180,5,FALSE())=0,"",VLOOKUP($C7342,薬効分類マスタ!$A$2:$E$180,5,FALSE())),"")</f>
        <v/>
      </c>
      <c r="L7342" s="17"/>
      <c r="M7342" s="0" t="str">
        <f aca="false">IF($K7342="","",IF($L7342&lt;&gt;"",$L7342,VLOOKUP($C7342,薬効分類マスタ!$A$2:$F$180,6,FALSE())))</f>
        <v/>
      </c>
      <c r="N7342" s="0" t="str">
        <f aca="false">ASC(G7342)</f>
        <v>ｵﾍﾟｶﾞﾝ0.6眼粘弾剤1%</v>
      </c>
      <c r="O7342" s="0" t="str">
        <f aca="false">ASC(E7342)</f>
        <v>精製ﾋｱﾙﾛﾝ酸ﾅﾄﾘｳﾑ</v>
      </c>
      <c r="P7342" s="16" t="n">
        <f aca="false">N(P7341)+IF($C7342=検索!$B$49,1,0)</f>
        <v>0</v>
      </c>
    </row>
    <row r="7343" customFormat="false" ht="15" hidden="false" customHeight="false" outlineLevel="0" collapsed="false">
      <c r="A7343" s="16" t="s">
        <v>16254</v>
      </c>
      <c r="B7343" s="0" t="s">
        <v>16913</v>
      </c>
      <c r="C7343" s="0" t="n">
        <v>131</v>
      </c>
      <c r="D7343" s="0" t="str">
        <f aca="false">IFERROR(VLOOKUP($C7343,薬効分類マスタ!$A$2:$B$180,2,FALSE()),"未登録")</f>
        <v>眼科用剤</v>
      </c>
      <c r="E7343" s="16" t="s">
        <v>16863</v>
      </c>
      <c r="F7343" s="16" t="s">
        <v>16911</v>
      </c>
      <c r="G7343" s="16" t="s">
        <v>16914</v>
      </c>
      <c r="H7343" s="16" t="s">
        <v>16866</v>
      </c>
      <c r="I7343" s="0" t="n">
        <v>2617.6</v>
      </c>
      <c r="J7343" s="16" t="s">
        <v>232</v>
      </c>
      <c r="K7343" s="0" t="str">
        <f aca="false">IFERROR(IF(VLOOKUP($C7343,薬効分類マスタ!$A$2:$E$180,5,FALSE())=0,"",VLOOKUP($C7343,薬効分類マスタ!$A$2:$E$180,5,FALSE())),"")</f>
        <v/>
      </c>
      <c r="L7343" s="17"/>
      <c r="M7343" s="0" t="str">
        <f aca="false">IF($K7343="","",IF($L7343&lt;&gt;"",$L7343,VLOOKUP($C7343,薬効分類マスタ!$A$2:$F$180,6,FALSE())))</f>
        <v/>
      </c>
      <c r="N7343" s="0" t="str">
        <f aca="false">ASC(G7343)</f>
        <v>ﾋｰﾛﾝ眼粘弾剤1%ｼﾘﾝｼﾞ0.6mL</v>
      </c>
      <c r="O7343" s="0" t="str">
        <f aca="false">ASC(E7343)</f>
        <v>精製ﾋｱﾙﾛﾝ酸ﾅﾄﾘｳﾑ</v>
      </c>
      <c r="P7343" s="16" t="n">
        <f aca="false">N(P7342)+IF($C7343=検索!$B$49,1,0)</f>
        <v>0</v>
      </c>
    </row>
    <row r="7344" customFormat="false" ht="15" hidden="false" customHeight="false" outlineLevel="0" collapsed="false">
      <c r="A7344" s="16" t="s">
        <v>16254</v>
      </c>
      <c r="B7344" s="0" t="s">
        <v>16915</v>
      </c>
      <c r="C7344" s="0" t="n">
        <v>131</v>
      </c>
      <c r="D7344" s="0" t="str">
        <f aca="false">IFERROR(VLOOKUP($C7344,薬効分類マスタ!$A$2:$B$180,2,FALSE()),"未登録")</f>
        <v>眼科用剤</v>
      </c>
      <c r="E7344" s="16" t="s">
        <v>16863</v>
      </c>
      <c r="F7344" s="16" t="s">
        <v>16911</v>
      </c>
      <c r="G7344" s="16" t="s">
        <v>16916</v>
      </c>
      <c r="H7344" s="16" t="s">
        <v>6922</v>
      </c>
      <c r="I7344" s="0" t="n">
        <v>3065.9</v>
      </c>
      <c r="J7344" s="16" t="s">
        <v>239</v>
      </c>
      <c r="K7344" s="0" t="str">
        <f aca="false">IFERROR(IF(VLOOKUP($C7344,薬効分類マスタ!$A$2:$E$180,5,FALSE())=0,"",VLOOKUP($C7344,薬効分類マスタ!$A$2:$E$180,5,FALSE())),"")</f>
        <v/>
      </c>
      <c r="L7344" s="17"/>
      <c r="M7344" s="0" t="str">
        <f aca="false">IF($K7344="","",IF($L7344&lt;&gt;"",$L7344,VLOOKUP($C7344,薬効分類マスタ!$A$2:$F$180,6,FALSE())))</f>
        <v/>
      </c>
      <c r="N7344" s="0" t="str">
        <f aca="false">ASC(G7344)</f>
        <v>ﾋｱﾙﾛﾝ酸Na0.6眼粘弾剤1%HV｢ｾﾝｼﾞｭ｣</v>
      </c>
      <c r="O7344" s="0" t="str">
        <f aca="false">ASC(E7344)</f>
        <v>精製ﾋｱﾙﾛﾝ酸ﾅﾄﾘｳﾑ</v>
      </c>
      <c r="P7344" s="16" t="n">
        <f aca="false">N(P7343)+IF($C7344=検索!$B$49,1,0)</f>
        <v>0</v>
      </c>
    </row>
    <row r="7345" customFormat="false" ht="15" hidden="false" customHeight="false" outlineLevel="0" collapsed="false">
      <c r="A7345" s="16" t="s">
        <v>16254</v>
      </c>
      <c r="B7345" s="0" t="s">
        <v>16917</v>
      </c>
      <c r="C7345" s="0" t="n">
        <v>131</v>
      </c>
      <c r="D7345" s="0" t="str">
        <f aca="false">IFERROR(VLOOKUP($C7345,薬効分類マスタ!$A$2:$B$180,2,FALSE()),"未登録")</f>
        <v>眼科用剤</v>
      </c>
      <c r="E7345" s="16" t="s">
        <v>16863</v>
      </c>
      <c r="F7345" s="16" t="s">
        <v>16911</v>
      </c>
      <c r="G7345" s="16" t="s">
        <v>16918</v>
      </c>
      <c r="H7345" s="16" t="s">
        <v>6922</v>
      </c>
      <c r="I7345" s="0" t="n">
        <v>4394.9</v>
      </c>
      <c r="J7345" s="16" t="s">
        <v>239</v>
      </c>
      <c r="K7345" s="0" t="str">
        <f aca="false">IFERROR(IF(VLOOKUP($C7345,薬効分類マスタ!$A$2:$E$180,5,FALSE())=0,"",VLOOKUP($C7345,薬効分類マスタ!$A$2:$E$180,5,FALSE())),"")</f>
        <v/>
      </c>
      <c r="L7345" s="17"/>
      <c r="M7345" s="0" t="str">
        <f aca="false">IF($K7345="","",IF($L7345&lt;&gt;"",$L7345,VLOOKUP($C7345,薬効分類マスタ!$A$2:$F$180,6,FALSE())))</f>
        <v/>
      </c>
      <c r="N7345" s="0" t="str">
        <f aca="false">ASC(G7345)</f>
        <v>ﾋｱﾙﾛﾝ酸Na0.6眼粘弾剤1%MV｢ｾﾝｼﾞｭ｣</v>
      </c>
      <c r="O7345" s="0" t="str">
        <f aca="false">ASC(E7345)</f>
        <v>精製ﾋｱﾙﾛﾝ酸ﾅﾄﾘｳﾑ</v>
      </c>
      <c r="P7345" s="16" t="n">
        <f aca="false">N(P7344)+IF($C7345=検索!$B$49,1,0)</f>
        <v>0</v>
      </c>
    </row>
    <row r="7346" customFormat="false" ht="15" hidden="false" customHeight="false" outlineLevel="0" collapsed="false">
      <c r="A7346" s="16" t="s">
        <v>16254</v>
      </c>
      <c r="B7346" s="0" t="s">
        <v>16919</v>
      </c>
      <c r="C7346" s="0" t="n">
        <v>131</v>
      </c>
      <c r="D7346" s="0" t="str">
        <f aca="false">IFERROR(VLOOKUP($C7346,薬効分類マスタ!$A$2:$B$180,2,FALSE()),"未登録")</f>
        <v>眼科用剤</v>
      </c>
      <c r="E7346" s="16" t="s">
        <v>16863</v>
      </c>
      <c r="F7346" s="16" t="s">
        <v>16911</v>
      </c>
      <c r="G7346" s="16" t="s">
        <v>16920</v>
      </c>
      <c r="H7346" s="16" t="s">
        <v>16871</v>
      </c>
      <c r="I7346" s="0" t="n">
        <v>3065.9</v>
      </c>
      <c r="J7346" s="16" t="s">
        <v>239</v>
      </c>
      <c r="K7346" s="0" t="str">
        <f aca="false">IFERROR(IF(VLOOKUP($C7346,薬効分類マスタ!$A$2:$E$180,5,FALSE())=0,"",VLOOKUP($C7346,薬効分類マスタ!$A$2:$E$180,5,FALSE())),"")</f>
        <v/>
      </c>
      <c r="L7346" s="17"/>
      <c r="M7346" s="0" t="str">
        <f aca="false">IF($K7346="","",IF($L7346&lt;&gt;"",$L7346,VLOOKUP($C7346,薬効分類マスタ!$A$2:$F$180,6,FALSE())))</f>
        <v/>
      </c>
      <c r="N7346" s="0" t="str">
        <f aca="false">ASC(G7346)</f>
        <v>ﾋｱﾙﾛﾝ酸Na0.6眼粘弾剤1%｢ｱﾙｺﾝ｣</v>
      </c>
      <c r="O7346" s="0" t="str">
        <f aca="false">ASC(E7346)</f>
        <v>精製ﾋｱﾙﾛﾝ酸ﾅﾄﾘｳﾑ</v>
      </c>
      <c r="P7346" s="16" t="n">
        <f aca="false">N(P7345)+IF($C7346=検索!$B$49,1,0)</f>
        <v>0</v>
      </c>
    </row>
    <row r="7347" customFormat="false" ht="15" hidden="false" customHeight="false" outlineLevel="0" collapsed="false">
      <c r="A7347" s="16" t="s">
        <v>16254</v>
      </c>
      <c r="B7347" s="0" t="s">
        <v>16921</v>
      </c>
      <c r="C7347" s="0" t="n">
        <v>131</v>
      </c>
      <c r="D7347" s="0" t="str">
        <f aca="false">IFERROR(VLOOKUP($C7347,薬効分類マスタ!$A$2:$B$180,2,FALSE()),"未登録")</f>
        <v>眼科用剤</v>
      </c>
      <c r="E7347" s="16" t="s">
        <v>16863</v>
      </c>
      <c r="F7347" s="16" t="s">
        <v>16911</v>
      </c>
      <c r="G7347" s="16" t="s">
        <v>16922</v>
      </c>
      <c r="H7347" s="16" t="s">
        <v>16874</v>
      </c>
      <c r="I7347" s="0" t="n">
        <v>3065.9</v>
      </c>
      <c r="J7347" s="16" t="s">
        <v>239</v>
      </c>
      <c r="K7347" s="0" t="str">
        <f aca="false">IFERROR(IF(VLOOKUP($C7347,薬効分類マスタ!$A$2:$E$180,5,FALSE())=0,"",VLOOKUP($C7347,薬効分類マスタ!$A$2:$E$180,5,FALSE())),"")</f>
        <v/>
      </c>
      <c r="L7347" s="17"/>
      <c r="M7347" s="0" t="str">
        <f aca="false">IF($K7347="","",IF($L7347&lt;&gt;"",$L7347,VLOOKUP($C7347,薬効分類マスタ!$A$2:$F$180,6,FALSE())))</f>
        <v/>
      </c>
      <c r="N7347" s="0" t="str">
        <f aca="false">ASC(G7347)</f>
        <v>ﾋｱﾙﾛﾝ酸Na0.6眼粘弾剤1%｢生化学｣</v>
      </c>
      <c r="O7347" s="0" t="str">
        <f aca="false">ASC(E7347)</f>
        <v>精製ﾋｱﾙﾛﾝ酸ﾅﾄﾘｳﾑ</v>
      </c>
      <c r="P7347" s="16" t="n">
        <f aca="false">N(P7346)+IF($C7347=検索!$B$49,1,0)</f>
        <v>0</v>
      </c>
    </row>
    <row r="7348" customFormat="false" ht="15" hidden="false" customHeight="false" outlineLevel="0" collapsed="false">
      <c r="A7348" s="16" t="s">
        <v>16254</v>
      </c>
      <c r="B7348" s="0" t="s">
        <v>16923</v>
      </c>
      <c r="C7348" s="0" t="n">
        <v>131</v>
      </c>
      <c r="D7348" s="0" t="str">
        <f aca="false">IFERROR(VLOOKUP($C7348,薬効分類マスタ!$A$2:$B$180,2,FALSE()),"未登録")</f>
        <v>眼科用剤</v>
      </c>
      <c r="E7348" s="16" t="s">
        <v>16863</v>
      </c>
      <c r="F7348" s="16" t="s">
        <v>16911</v>
      </c>
      <c r="G7348" s="16" t="s">
        <v>16924</v>
      </c>
      <c r="H7348" s="16" t="s">
        <v>542</v>
      </c>
      <c r="I7348" s="0" t="n">
        <v>3065.9</v>
      </c>
      <c r="J7348" s="16" t="s">
        <v>239</v>
      </c>
      <c r="K7348" s="0" t="str">
        <f aca="false">IFERROR(IF(VLOOKUP($C7348,薬効分類マスタ!$A$2:$E$180,5,FALSE())=0,"",VLOOKUP($C7348,薬効分類マスタ!$A$2:$E$180,5,FALSE())),"")</f>
        <v/>
      </c>
      <c r="L7348" s="17"/>
      <c r="M7348" s="0" t="str">
        <f aca="false">IF($K7348="","",IF($L7348&lt;&gt;"",$L7348,VLOOKUP($C7348,薬効分類マスタ!$A$2:$F$180,6,FALSE())))</f>
        <v/>
      </c>
      <c r="N7348" s="0" t="str">
        <f aca="false">ASC(G7348)</f>
        <v>ﾋｱﾙﾛﾝ酸Na0.6眼粘弾剤1%｢NIG｣</v>
      </c>
      <c r="O7348" s="0" t="str">
        <f aca="false">ASC(E7348)</f>
        <v>精製ﾋｱﾙﾛﾝ酸ﾅﾄﾘｳﾑ</v>
      </c>
      <c r="P7348" s="16" t="n">
        <f aca="false">N(P7347)+IF($C7348=検索!$B$49,1,0)</f>
        <v>0</v>
      </c>
    </row>
    <row r="7349" customFormat="false" ht="15" hidden="false" customHeight="false" outlineLevel="0" collapsed="false">
      <c r="A7349" s="16" t="s">
        <v>16254</v>
      </c>
      <c r="B7349" s="0" t="s">
        <v>16925</v>
      </c>
      <c r="C7349" s="0" t="n">
        <v>131</v>
      </c>
      <c r="D7349" s="0" t="str">
        <f aca="false">IFERROR(VLOOKUP($C7349,薬効分類マスタ!$A$2:$B$180,2,FALSE()),"未登録")</f>
        <v>眼科用剤</v>
      </c>
      <c r="E7349" s="16" t="s">
        <v>16863</v>
      </c>
      <c r="F7349" s="16" t="s">
        <v>16911</v>
      </c>
      <c r="G7349" s="16" t="s">
        <v>16926</v>
      </c>
      <c r="H7349" s="16" t="s">
        <v>6922</v>
      </c>
      <c r="I7349" s="0" t="n">
        <v>3065.9</v>
      </c>
      <c r="J7349" s="16" t="s">
        <v>239</v>
      </c>
      <c r="K7349" s="0" t="str">
        <f aca="false">IFERROR(IF(VLOOKUP($C7349,薬効分類マスタ!$A$2:$E$180,5,FALSE())=0,"",VLOOKUP($C7349,薬効分類マスタ!$A$2:$E$180,5,FALSE())),"")</f>
        <v/>
      </c>
      <c r="L7349" s="17"/>
      <c r="M7349" s="0" t="str">
        <f aca="false">IF($K7349="","",IF($L7349&lt;&gt;"",$L7349,VLOOKUP($C7349,薬効分類マスタ!$A$2:$F$180,6,FALSE())))</f>
        <v/>
      </c>
      <c r="N7349" s="0" t="str">
        <f aca="false">ASC(G7349)</f>
        <v>ﾋｱﾙﾛﾝ酸Na0.6眼粘弾剤1%HV｢わかもと｣</v>
      </c>
      <c r="O7349" s="0" t="str">
        <f aca="false">ASC(E7349)</f>
        <v>精製ﾋｱﾙﾛﾝ酸ﾅﾄﾘｳﾑ</v>
      </c>
      <c r="P7349" s="16" t="n">
        <f aca="false">N(P7348)+IF($C7349=検索!$B$49,1,0)</f>
        <v>0</v>
      </c>
    </row>
    <row r="7350" customFormat="false" ht="15" hidden="false" customHeight="false" outlineLevel="0" collapsed="false">
      <c r="A7350" s="16" t="s">
        <v>16254</v>
      </c>
      <c r="B7350" s="0" t="s">
        <v>16927</v>
      </c>
      <c r="C7350" s="0" t="n">
        <v>131</v>
      </c>
      <c r="D7350" s="0" t="str">
        <f aca="false">IFERROR(VLOOKUP($C7350,薬効分類マスタ!$A$2:$B$180,2,FALSE()),"未登録")</f>
        <v>眼科用剤</v>
      </c>
      <c r="E7350" s="16" t="s">
        <v>16863</v>
      </c>
      <c r="F7350" s="16" t="s">
        <v>16911</v>
      </c>
      <c r="G7350" s="16" t="s">
        <v>16928</v>
      </c>
      <c r="H7350" s="16" t="s">
        <v>6922</v>
      </c>
      <c r="I7350" s="0" t="n">
        <v>4394.9</v>
      </c>
      <c r="J7350" s="16" t="s">
        <v>239</v>
      </c>
      <c r="K7350" s="0" t="str">
        <f aca="false">IFERROR(IF(VLOOKUP($C7350,薬効分類マスタ!$A$2:$E$180,5,FALSE())=0,"",VLOOKUP($C7350,薬効分類マスタ!$A$2:$E$180,5,FALSE())),"")</f>
        <v/>
      </c>
      <c r="L7350" s="17"/>
      <c r="M7350" s="0" t="str">
        <f aca="false">IF($K7350="","",IF($L7350&lt;&gt;"",$L7350,VLOOKUP($C7350,薬効分類マスタ!$A$2:$F$180,6,FALSE())))</f>
        <v/>
      </c>
      <c r="N7350" s="0" t="str">
        <f aca="false">ASC(G7350)</f>
        <v>ﾋｱﾙﾛﾝ酸Na0.6眼粘弾剤1%MV｢わかもと｣</v>
      </c>
      <c r="O7350" s="0" t="str">
        <f aca="false">ASC(E7350)</f>
        <v>精製ﾋｱﾙﾛﾝ酸ﾅﾄﾘｳﾑ</v>
      </c>
      <c r="P7350" s="16" t="n">
        <f aca="false">N(P7349)+IF($C7350=検索!$B$49,1,0)</f>
        <v>0</v>
      </c>
    </row>
    <row r="7351" customFormat="false" ht="15" hidden="false" customHeight="false" outlineLevel="0" collapsed="false">
      <c r="A7351" s="16" t="s">
        <v>16254</v>
      </c>
      <c r="B7351" s="0" t="s">
        <v>16929</v>
      </c>
      <c r="C7351" s="0" t="n">
        <v>131</v>
      </c>
      <c r="D7351" s="0" t="str">
        <f aca="false">IFERROR(VLOOKUP($C7351,薬効分類マスタ!$A$2:$B$180,2,FALSE()),"未登録")</f>
        <v>眼科用剤</v>
      </c>
      <c r="E7351" s="16" t="s">
        <v>16863</v>
      </c>
      <c r="F7351" s="16" t="s">
        <v>16930</v>
      </c>
      <c r="G7351" s="16" t="s">
        <v>16931</v>
      </c>
      <c r="H7351" s="16" t="s">
        <v>16866</v>
      </c>
      <c r="I7351" s="0" t="n">
        <v>2617.1</v>
      </c>
      <c r="J7351" s="16" t="s">
        <v>232</v>
      </c>
      <c r="K7351" s="0" t="str">
        <f aca="false">IFERROR(IF(VLOOKUP($C7351,薬効分類マスタ!$A$2:$E$180,5,FALSE())=0,"",VLOOKUP($C7351,薬効分類マスタ!$A$2:$E$180,5,FALSE())),"")</f>
        <v/>
      </c>
      <c r="L7351" s="17"/>
      <c r="M7351" s="0" t="str">
        <f aca="false">IF($K7351="","",IF($L7351&lt;&gt;"",$L7351,VLOOKUP($C7351,薬効分類マスタ!$A$2:$F$180,6,FALSE())))</f>
        <v/>
      </c>
      <c r="N7351" s="0" t="str">
        <f aca="false">ASC(G7351)</f>
        <v>ﾋｰﾛﾝ眼粘弾剤1%ｼﾘﾝｼﾞ0.85mL</v>
      </c>
      <c r="O7351" s="0" t="str">
        <f aca="false">ASC(E7351)</f>
        <v>精製ﾋｱﾙﾛﾝ酸ﾅﾄﾘｳﾑ</v>
      </c>
      <c r="P7351" s="16" t="n">
        <f aca="false">N(P7350)+IF($C7351=検索!$B$49,1,0)</f>
        <v>0</v>
      </c>
    </row>
    <row r="7352" customFormat="false" ht="15" hidden="false" customHeight="false" outlineLevel="0" collapsed="false">
      <c r="A7352" s="16" t="s">
        <v>16254</v>
      </c>
      <c r="B7352" s="0" t="s">
        <v>16932</v>
      </c>
      <c r="C7352" s="0" t="n">
        <v>131</v>
      </c>
      <c r="D7352" s="0" t="str">
        <f aca="false">IFERROR(VLOOKUP($C7352,薬効分類マスタ!$A$2:$B$180,2,FALSE()),"未登録")</f>
        <v>眼科用剤</v>
      </c>
      <c r="E7352" s="16" t="s">
        <v>16863</v>
      </c>
      <c r="F7352" s="16" t="s">
        <v>16930</v>
      </c>
      <c r="G7352" s="16" t="s">
        <v>16933</v>
      </c>
      <c r="H7352" s="16" t="s">
        <v>6922</v>
      </c>
      <c r="I7352" s="0" t="n">
        <v>3658.1</v>
      </c>
      <c r="J7352" s="16" t="s">
        <v>239</v>
      </c>
      <c r="K7352" s="0" t="str">
        <f aca="false">IFERROR(IF(VLOOKUP($C7352,薬効分類マスタ!$A$2:$E$180,5,FALSE())=0,"",VLOOKUP($C7352,薬効分類マスタ!$A$2:$E$180,5,FALSE())),"")</f>
        <v/>
      </c>
      <c r="L7352" s="17"/>
      <c r="M7352" s="0" t="str">
        <f aca="false">IF($K7352="","",IF($L7352&lt;&gt;"",$L7352,VLOOKUP($C7352,薬効分類マスタ!$A$2:$F$180,6,FALSE())))</f>
        <v/>
      </c>
      <c r="N7352" s="0" t="str">
        <f aca="false">ASC(G7352)</f>
        <v>ﾋｱﾙﾛﾝ酸Na0.85眼粘弾剤1%HV｢ｾﾝｼﾞｭ｣</v>
      </c>
      <c r="O7352" s="0" t="str">
        <f aca="false">ASC(E7352)</f>
        <v>精製ﾋｱﾙﾛﾝ酸ﾅﾄﾘｳﾑ</v>
      </c>
      <c r="P7352" s="16" t="n">
        <f aca="false">N(P7351)+IF($C7352=検索!$B$49,1,0)</f>
        <v>0</v>
      </c>
    </row>
    <row r="7353" customFormat="false" ht="15" hidden="false" customHeight="false" outlineLevel="0" collapsed="false">
      <c r="A7353" s="16" t="s">
        <v>16254</v>
      </c>
      <c r="B7353" s="0" t="s">
        <v>16934</v>
      </c>
      <c r="C7353" s="0" t="n">
        <v>131</v>
      </c>
      <c r="D7353" s="0" t="str">
        <f aca="false">IFERROR(VLOOKUP($C7353,薬効分類マスタ!$A$2:$B$180,2,FALSE()),"未登録")</f>
        <v>眼科用剤</v>
      </c>
      <c r="E7353" s="16" t="s">
        <v>16863</v>
      </c>
      <c r="F7353" s="16" t="s">
        <v>16930</v>
      </c>
      <c r="G7353" s="16" t="s">
        <v>16935</v>
      </c>
      <c r="H7353" s="16" t="s">
        <v>16871</v>
      </c>
      <c r="I7353" s="0" t="n">
        <v>3592.8</v>
      </c>
      <c r="J7353" s="16" t="s">
        <v>239</v>
      </c>
      <c r="K7353" s="0" t="str">
        <f aca="false">IFERROR(IF(VLOOKUP($C7353,薬効分類マスタ!$A$2:$E$180,5,FALSE())=0,"",VLOOKUP($C7353,薬効分類マスタ!$A$2:$E$180,5,FALSE())),"")</f>
        <v/>
      </c>
      <c r="L7353" s="17"/>
      <c r="M7353" s="0" t="str">
        <f aca="false">IF($K7353="","",IF($L7353&lt;&gt;"",$L7353,VLOOKUP($C7353,薬効分類マスタ!$A$2:$F$180,6,FALSE())))</f>
        <v/>
      </c>
      <c r="N7353" s="0" t="str">
        <f aca="false">ASC(G7353)</f>
        <v>ﾋｱﾙﾛﾝ酸Na0.85眼粘弾剤1%｢ｱﾙｺﾝ｣</v>
      </c>
      <c r="O7353" s="0" t="str">
        <f aca="false">ASC(E7353)</f>
        <v>精製ﾋｱﾙﾛﾝ酸ﾅﾄﾘｳﾑ</v>
      </c>
      <c r="P7353" s="16" t="n">
        <f aca="false">N(P7352)+IF($C7353=検索!$B$49,1,0)</f>
        <v>0</v>
      </c>
    </row>
    <row r="7354" customFormat="false" ht="15" hidden="false" customHeight="false" outlineLevel="0" collapsed="false">
      <c r="A7354" s="16" t="s">
        <v>16254</v>
      </c>
      <c r="B7354" s="0" t="s">
        <v>16936</v>
      </c>
      <c r="C7354" s="0" t="n">
        <v>131</v>
      </c>
      <c r="D7354" s="0" t="str">
        <f aca="false">IFERROR(VLOOKUP($C7354,薬効分類マスタ!$A$2:$B$180,2,FALSE()),"未登録")</f>
        <v>眼科用剤</v>
      </c>
      <c r="E7354" s="16" t="s">
        <v>16863</v>
      </c>
      <c r="F7354" s="16" t="s">
        <v>16930</v>
      </c>
      <c r="G7354" s="16" t="s">
        <v>16937</v>
      </c>
      <c r="H7354" s="16" t="s">
        <v>16874</v>
      </c>
      <c r="I7354" s="0" t="n">
        <v>3658.1</v>
      </c>
      <c r="J7354" s="16" t="s">
        <v>239</v>
      </c>
      <c r="K7354" s="0" t="str">
        <f aca="false">IFERROR(IF(VLOOKUP($C7354,薬効分類マスタ!$A$2:$E$180,5,FALSE())=0,"",VLOOKUP($C7354,薬効分類マスタ!$A$2:$E$180,5,FALSE())),"")</f>
        <v/>
      </c>
      <c r="L7354" s="17"/>
      <c r="M7354" s="0" t="str">
        <f aca="false">IF($K7354="","",IF($L7354&lt;&gt;"",$L7354,VLOOKUP($C7354,薬効分類マスタ!$A$2:$F$180,6,FALSE())))</f>
        <v/>
      </c>
      <c r="N7354" s="0" t="str">
        <f aca="false">ASC(G7354)</f>
        <v>ﾋｱﾙﾛﾝ酸Na0.85眼粘弾剤1%｢生化学｣</v>
      </c>
      <c r="O7354" s="0" t="str">
        <f aca="false">ASC(E7354)</f>
        <v>精製ﾋｱﾙﾛﾝ酸ﾅﾄﾘｳﾑ</v>
      </c>
      <c r="P7354" s="16" t="n">
        <f aca="false">N(P7353)+IF($C7354=検索!$B$49,1,0)</f>
        <v>0</v>
      </c>
    </row>
    <row r="7355" customFormat="false" ht="15" hidden="false" customHeight="false" outlineLevel="0" collapsed="false">
      <c r="A7355" s="16" t="s">
        <v>16254</v>
      </c>
      <c r="B7355" s="0" t="s">
        <v>16938</v>
      </c>
      <c r="C7355" s="0" t="n">
        <v>131</v>
      </c>
      <c r="D7355" s="0" t="str">
        <f aca="false">IFERROR(VLOOKUP($C7355,薬効分類マスタ!$A$2:$B$180,2,FALSE()),"未登録")</f>
        <v>眼科用剤</v>
      </c>
      <c r="E7355" s="16" t="s">
        <v>16863</v>
      </c>
      <c r="F7355" s="16" t="s">
        <v>16930</v>
      </c>
      <c r="G7355" s="16" t="s">
        <v>16939</v>
      </c>
      <c r="H7355" s="16" t="s">
        <v>542</v>
      </c>
      <c r="I7355" s="0" t="n">
        <v>2386.9</v>
      </c>
      <c r="J7355" s="16" t="s">
        <v>239</v>
      </c>
      <c r="K7355" s="0" t="str">
        <f aca="false">IFERROR(IF(VLOOKUP($C7355,薬効分類マスタ!$A$2:$E$180,5,FALSE())=0,"",VLOOKUP($C7355,薬効分類マスタ!$A$2:$E$180,5,FALSE())),"")</f>
        <v/>
      </c>
      <c r="L7355" s="17"/>
      <c r="M7355" s="0" t="str">
        <f aca="false">IF($K7355="","",IF($L7355&lt;&gt;"",$L7355,VLOOKUP($C7355,薬効分類マスタ!$A$2:$F$180,6,FALSE())))</f>
        <v/>
      </c>
      <c r="N7355" s="0" t="str">
        <f aca="false">ASC(G7355)</f>
        <v>ﾋｱﾙﾛﾝ酸Na0.85眼粘弾剤1%｢NIG｣</v>
      </c>
      <c r="O7355" s="0" t="str">
        <f aca="false">ASC(E7355)</f>
        <v>精製ﾋｱﾙﾛﾝ酸ﾅﾄﾘｳﾑ</v>
      </c>
      <c r="P7355" s="16" t="n">
        <f aca="false">N(P7354)+IF($C7355=検索!$B$49,1,0)</f>
        <v>0</v>
      </c>
    </row>
    <row r="7356" customFormat="false" ht="15" hidden="false" customHeight="false" outlineLevel="0" collapsed="false">
      <c r="A7356" s="16" t="s">
        <v>16254</v>
      </c>
      <c r="B7356" s="0" t="s">
        <v>16940</v>
      </c>
      <c r="C7356" s="0" t="n">
        <v>131</v>
      </c>
      <c r="D7356" s="0" t="str">
        <f aca="false">IFERROR(VLOOKUP($C7356,薬効分類マスタ!$A$2:$B$180,2,FALSE()),"未登録")</f>
        <v>眼科用剤</v>
      </c>
      <c r="E7356" s="16" t="s">
        <v>16863</v>
      </c>
      <c r="F7356" s="16" t="s">
        <v>16930</v>
      </c>
      <c r="G7356" s="16" t="s">
        <v>16941</v>
      </c>
      <c r="H7356" s="16" t="s">
        <v>6922</v>
      </c>
      <c r="I7356" s="0" t="n">
        <v>3658.1</v>
      </c>
      <c r="J7356" s="16" t="s">
        <v>239</v>
      </c>
      <c r="K7356" s="0" t="str">
        <f aca="false">IFERROR(IF(VLOOKUP($C7356,薬効分類マスタ!$A$2:$E$180,5,FALSE())=0,"",VLOOKUP($C7356,薬効分類マスタ!$A$2:$E$180,5,FALSE())),"")</f>
        <v/>
      </c>
      <c r="L7356" s="17"/>
      <c r="M7356" s="0" t="str">
        <f aca="false">IF($K7356="","",IF($L7356&lt;&gt;"",$L7356,VLOOKUP($C7356,薬効分類マスタ!$A$2:$F$180,6,FALSE())))</f>
        <v/>
      </c>
      <c r="N7356" s="0" t="str">
        <f aca="false">ASC(G7356)</f>
        <v>ﾋｱﾙﾛﾝ酸Na0.85眼粘弾剤1%HV｢わかもと｣</v>
      </c>
      <c r="O7356" s="0" t="str">
        <f aca="false">ASC(E7356)</f>
        <v>精製ﾋｱﾙﾛﾝ酸ﾅﾄﾘｳﾑ</v>
      </c>
      <c r="P7356" s="16" t="n">
        <f aca="false">N(P7355)+IF($C7356=検索!$B$49,1,0)</f>
        <v>0</v>
      </c>
    </row>
    <row r="7357" customFormat="false" ht="15" hidden="false" customHeight="false" outlineLevel="0" collapsed="false">
      <c r="A7357" s="16" t="s">
        <v>16254</v>
      </c>
      <c r="B7357" s="0" t="s">
        <v>16942</v>
      </c>
      <c r="C7357" s="0" t="n">
        <v>131</v>
      </c>
      <c r="D7357" s="0" t="str">
        <f aca="false">IFERROR(VLOOKUP($C7357,薬効分類マスタ!$A$2:$B$180,2,FALSE()),"未登録")</f>
        <v>眼科用剤</v>
      </c>
      <c r="E7357" s="16" t="s">
        <v>16863</v>
      </c>
      <c r="F7357" s="16" t="s">
        <v>16943</v>
      </c>
      <c r="G7357" s="16" t="s">
        <v>16944</v>
      </c>
      <c r="I7357" s="0" t="n">
        <v>4439.3</v>
      </c>
      <c r="J7357" s="16" t="s">
        <v>239</v>
      </c>
      <c r="K7357" s="0" t="str">
        <f aca="false">IFERROR(IF(VLOOKUP($C7357,薬効分類マスタ!$A$2:$E$180,5,FALSE())=0,"",VLOOKUP($C7357,薬効分類マスタ!$A$2:$E$180,5,FALSE())),"")</f>
        <v/>
      </c>
      <c r="L7357" s="17"/>
      <c r="M7357" s="0" t="str">
        <f aca="false">IF($K7357="","",IF($L7357&lt;&gt;"",$L7357,VLOOKUP($C7357,薬効分類マスタ!$A$2:$F$180,6,FALSE())))</f>
        <v/>
      </c>
      <c r="N7357" s="0" t="str">
        <f aca="false">ASC(G7357)</f>
        <v>精製ﾋｱﾙﾛﾝ酸ﾅﾄﾘｳﾑ1%1.1mL液</v>
      </c>
      <c r="O7357" s="0" t="str">
        <f aca="false">ASC(E7357)</f>
        <v>精製ﾋｱﾙﾛﾝ酸ﾅﾄﾘｳﾑ</v>
      </c>
      <c r="P7357" s="16" t="n">
        <f aca="false">N(P7356)+IF($C7357=検索!$B$49,1,0)</f>
        <v>0</v>
      </c>
    </row>
    <row r="7358" customFormat="false" ht="15" hidden="false" customHeight="false" outlineLevel="0" collapsed="false">
      <c r="A7358" s="16" t="s">
        <v>16254</v>
      </c>
      <c r="B7358" s="0" t="s">
        <v>16945</v>
      </c>
      <c r="C7358" s="0" t="n">
        <v>131</v>
      </c>
      <c r="D7358" s="0" t="str">
        <f aca="false">IFERROR(VLOOKUP($C7358,薬効分類マスタ!$A$2:$B$180,2,FALSE()),"未登録")</f>
        <v>眼科用剤</v>
      </c>
      <c r="E7358" s="16" t="s">
        <v>16863</v>
      </c>
      <c r="F7358" s="16" t="s">
        <v>16943</v>
      </c>
      <c r="G7358" s="16" t="s">
        <v>16946</v>
      </c>
      <c r="H7358" s="16" t="s">
        <v>16874</v>
      </c>
      <c r="I7358" s="0" t="n">
        <v>4917</v>
      </c>
      <c r="J7358" s="16" t="s">
        <v>232</v>
      </c>
      <c r="K7358" s="0" t="str">
        <f aca="false">IFERROR(IF(VLOOKUP($C7358,薬効分類マスタ!$A$2:$E$180,5,FALSE())=0,"",VLOOKUP($C7358,薬効分類マスタ!$A$2:$E$180,5,FALSE())),"")</f>
        <v/>
      </c>
      <c r="L7358" s="17"/>
      <c r="M7358" s="0" t="str">
        <f aca="false">IF($K7358="","",IF($L7358&lt;&gt;"",$L7358,VLOOKUP($C7358,薬効分類マスタ!$A$2:$F$180,6,FALSE())))</f>
        <v/>
      </c>
      <c r="N7358" s="0" t="str">
        <f aca="false">ASC(G7358)</f>
        <v>ｵﾍﾟｶﾞﾝ1.1眼粘弾剤1%</v>
      </c>
      <c r="O7358" s="0" t="str">
        <f aca="false">ASC(E7358)</f>
        <v>精製ﾋｱﾙﾛﾝ酸ﾅﾄﾘｳﾑ</v>
      </c>
      <c r="P7358" s="16" t="n">
        <f aca="false">N(P7357)+IF($C7358=検索!$B$49,1,0)</f>
        <v>0</v>
      </c>
    </row>
    <row r="7359" customFormat="false" ht="15" hidden="false" customHeight="false" outlineLevel="0" collapsed="false">
      <c r="A7359" s="16" t="s">
        <v>16254</v>
      </c>
      <c r="B7359" s="0" t="s">
        <v>16947</v>
      </c>
      <c r="C7359" s="0" t="n">
        <v>131</v>
      </c>
      <c r="D7359" s="0" t="str">
        <f aca="false">IFERROR(VLOOKUP($C7359,薬効分類マスタ!$A$2:$B$180,2,FALSE()),"未登録")</f>
        <v>眼科用剤</v>
      </c>
      <c r="E7359" s="16" t="s">
        <v>16863</v>
      </c>
      <c r="F7359" s="16" t="s">
        <v>16948</v>
      </c>
      <c r="G7359" s="16" t="s">
        <v>16949</v>
      </c>
      <c r="H7359" s="16" t="s">
        <v>16866</v>
      </c>
      <c r="I7359" s="0" t="n">
        <v>6342.4</v>
      </c>
      <c r="J7359" s="16" t="s">
        <v>232</v>
      </c>
      <c r="K7359" s="0" t="str">
        <f aca="false">IFERROR(IF(VLOOKUP($C7359,薬効分類マスタ!$A$2:$E$180,5,FALSE())=0,"",VLOOKUP($C7359,薬効分類マスタ!$A$2:$E$180,5,FALSE())),"")</f>
        <v/>
      </c>
      <c r="L7359" s="17"/>
      <c r="M7359" s="0" t="str">
        <f aca="false">IF($K7359="","",IF($L7359&lt;&gt;"",$L7359,VLOOKUP($C7359,薬効分類マスタ!$A$2:$F$180,6,FALSE())))</f>
        <v/>
      </c>
      <c r="N7359" s="0" t="str">
        <f aca="false">ASC(G7359)</f>
        <v>ﾋｰﾛﾝV眼粘弾剤2.3%ｼﾘﾝｼﾞ0.6mL</v>
      </c>
      <c r="O7359" s="0" t="str">
        <f aca="false">ASC(E7359)</f>
        <v>精製ﾋｱﾙﾛﾝ酸ﾅﾄﾘｳﾑ</v>
      </c>
      <c r="P7359" s="16" t="n">
        <f aca="false">N(P7358)+IF($C7359=検索!$B$49,1,0)</f>
        <v>0</v>
      </c>
    </row>
    <row r="7360" customFormat="false" ht="15" hidden="false" customHeight="false" outlineLevel="0" collapsed="false">
      <c r="A7360" s="16" t="s">
        <v>16254</v>
      </c>
      <c r="B7360" s="0" t="s">
        <v>16950</v>
      </c>
      <c r="C7360" s="0" t="n">
        <v>131</v>
      </c>
      <c r="D7360" s="0" t="str">
        <f aca="false">IFERROR(VLOOKUP($C7360,薬効分類マスタ!$A$2:$B$180,2,FALSE()),"未登録")</f>
        <v>眼科用剤</v>
      </c>
      <c r="E7360" s="16" t="s">
        <v>16863</v>
      </c>
      <c r="F7360" s="16" t="s">
        <v>16951</v>
      </c>
      <c r="G7360" s="16" t="s">
        <v>16952</v>
      </c>
      <c r="I7360" s="0" t="n">
        <v>95.7</v>
      </c>
      <c r="J7360" s="16" t="s">
        <v>239</v>
      </c>
      <c r="K7360" s="0" t="str">
        <f aca="false">IFERROR(IF(VLOOKUP($C7360,薬効分類マスタ!$A$2:$E$180,5,FALSE())=0,"",VLOOKUP($C7360,薬効分類マスタ!$A$2:$E$180,5,FALSE())),"")</f>
        <v/>
      </c>
      <c r="L7360" s="17"/>
      <c r="M7360" s="0" t="str">
        <f aca="false">IF($K7360="","",IF($L7360&lt;&gt;"",$L7360,VLOOKUP($C7360,薬効分類マスタ!$A$2:$F$180,6,FALSE())))</f>
        <v/>
      </c>
      <c r="N7360" s="0" t="str">
        <f aca="false">ASC(G7360)</f>
        <v>精製ﾋｱﾙﾛﾝ酸ﾅﾄﾘｳﾑ0.3%5mL点眼液</v>
      </c>
      <c r="O7360" s="0" t="str">
        <f aca="false">ASC(E7360)</f>
        <v>精製ﾋｱﾙﾛﾝ酸ﾅﾄﾘｳﾑ</v>
      </c>
      <c r="P7360" s="16" t="n">
        <f aca="false">N(P7359)+IF($C7360=検索!$B$49,1,0)</f>
        <v>0</v>
      </c>
    </row>
    <row r="7361" customFormat="false" ht="15" hidden="false" customHeight="false" outlineLevel="0" collapsed="false">
      <c r="A7361" s="16" t="s">
        <v>16254</v>
      </c>
      <c r="B7361" s="0" t="s">
        <v>16953</v>
      </c>
      <c r="C7361" s="0" t="n">
        <v>131</v>
      </c>
      <c r="D7361" s="0" t="str">
        <f aca="false">IFERROR(VLOOKUP($C7361,薬効分類マスタ!$A$2:$B$180,2,FALSE()),"未登録")</f>
        <v>眼科用剤</v>
      </c>
      <c r="E7361" s="16" t="s">
        <v>16863</v>
      </c>
      <c r="F7361" s="16" t="s">
        <v>16951</v>
      </c>
      <c r="G7361" s="16" t="s">
        <v>16954</v>
      </c>
      <c r="H7361" s="16" t="s">
        <v>16608</v>
      </c>
      <c r="I7361" s="0" t="n">
        <v>235.2</v>
      </c>
      <c r="J7361" s="16" t="s">
        <v>232</v>
      </c>
      <c r="K7361" s="0" t="str">
        <f aca="false">IFERROR(IF(VLOOKUP($C7361,薬効分類マスタ!$A$2:$E$180,5,FALSE())=0,"",VLOOKUP($C7361,薬効分類マスタ!$A$2:$E$180,5,FALSE())),"")</f>
        <v/>
      </c>
      <c r="L7361" s="17"/>
      <c r="M7361" s="0" t="str">
        <f aca="false">IF($K7361="","",IF($L7361&lt;&gt;"",$L7361,VLOOKUP($C7361,薬効分類マスタ!$A$2:$F$180,6,FALSE())))</f>
        <v/>
      </c>
      <c r="N7361" s="0" t="str">
        <f aca="false">ASC(G7361)</f>
        <v>ﾋｱﾚｲﾝ点眼液0.3%</v>
      </c>
      <c r="O7361" s="0" t="str">
        <f aca="false">ASC(E7361)</f>
        <v>精製ﾋｱﾙﾛﾝ酸ﾅﾄﾘｳﾑ</v>
      </c>
      <c r="P7361" s="16" t="n">
        <f aca="false">N(P7360)+IF($C7361=検索!$B$49,1,0)</f>
        <v>0</v>
      </c>
    </row>
    <row r="7362" customFormat="false" ht="15" hidden="false" customHeight="false" outlineLevel="0" collapsed="false">
      <c r="A7362" s="16" t="s">
        <v>16254</v>
      </c>
      <c r="B7362" s="0" t="s">
        <v>16955</v>
      </c>
      <c r="C7362" s="0" t="n">
        <v>131</v>
      </c>
      <c r="D7362" s="0" t="str">
        <f aca="false">IFERROR(VLOOKUP($C7362,薬効分類マスタ!$A$2:$B$180,2,FALSE()),"未登録")</f>
        <v>眼科用剤</v>
      </c>
      <c r="E7362" s="16" t="s">
        <v>16863</v>
      </c>
      <c r="F7362" s="16" t="s">
        <v>16951</v>
      </c>
      <c r="G7362" s="16" t="s">
        <v>16956</v>
      </c>
      <c r="H7362" s="16" t="s">
        <v>16764</v>
      </c>
      <c r="I7362" s="0" t="n">
        <v>178.1</v>
      </c>
      <c r="J7362" s="16" t="s">
        <v>239</v>
      </c>
      <c r="K7362" s="0" t="str">
        <f aca="false">IFERROR(IF(VLOOKUP($C7362,薬効分類マスタ!$A$2:$E$180,5,FALSE())=0,"",VLOOKUP($C7362,薬効分類マスタ!$A$2:$E$180,5,FALSE())),"")</f>
        <v/>
      </c>
      <c r="L7362" s="17"/>
      <c r="M7362" s="0" t="str">
        <f aca="false">IF($K7362="","",IF($L7362&lt;&gt;"",$L7362,VLOOKUP($C7362,薬効分類マスタ!$A$2:$F$180,6,FALSE())))</f>
        <v/>
      </c>
      <c r="N7362" s="0" t="str">
        <f aca="false">ASC(G7362)</f>
        <v>ﾋｱﾙﾛﾝ酸Na点眼液0.3%｢ﾆｯﾄｰ｣</v>
      </c>
      <c r="O7362" s="0" t="str">
        <f aca="false">ASC(E7362)</f>
        <v>精製ﾋｱﾙﾛﾝ酸ﾅﾄﾘｳﾑ</v>
      </c>
      <c r="P7362" s="16" t="n">
        <f aca="false">N(P7361)+IF($C7362=検索!$B$49,1,0)</f>
        <v>0</v>
      </c>
    </row>
    <row r="7363" customFormat="false" ht="15" hidden="false" customHeight="false" outlineLevel="0" collapsed="false">
      <c r="A7363" s="16" t="s">
        <v>16254</v>
      </c>
      <c r="B7363" s="0" t="s">
        <v>16957</v>
      </c>
      <c r="C7363" s="0" t="n">
        <v>131</v>
      </c>
      <c r="D7363" s="0" t="str">
        <f aca="false">IFERROR(VLOOKUP($C7363,薬効分類マスタ!$A$2:$B$180,2,FALSE()),"未登録")</f>
        <v>眼科用剤</v>
      </c>
      <c r="E7363" s="16" t="s">
        <v>16863</v>
      </c>
      <c r="F7363" s="16" t="s">
        <v>16951</v>
      </c>
      <c r="G7363" s="16" t="s">
        <v>16958</v>
      </c>
      <c r="H7363" s="16" t="s">
        <v>1149</v>
      </c>
      <c r="I7363" s="0" t="n">
        <v>178.1</v>
      </c>
      <c r="J7363" s="16" t="s">
        <v>239</v>
      </c>
      <c r="K7363" s="0" t="str">
        <f aca="false">IFERROR(IF(VLOOKUP($C7363,薬効分類マスタ!$A$2:$E$180,5,FALSE())=0,"",VLOOKUP($C7363,薬効分類マスタ!$A$2:$E$180,5,FALSE())),"")</f>
        <v/>
      </c>
      <c r="L7363" s="17"/>
      <c r="M7363" s="0" t="str">
        <f aca="false">IF($K7363="","",IF($L7363&lt;&gt;"",$L7363,VLOOKUP($C7363,薬効分類マスタ!$A$2:$F$180,6,FALSE())))</f>
        <v/>
      </c>
      <c r="N7363" s="0" t="str">
        <f aca="false">ASC(G7363)</f>
        <v>ﾋｱﾙﾛﾝ酸Na点眼液0.3%｢科研｣</v>
      </c>
      <c r="O7363" s="0" t="str">
        <f aca="false">ASC(E7363)</f>
        <v>精製ﾋｱﾙﾛﾝ酸ﾅﾄﾘｳﾑ</v>
      </c>
      <c r="P7363" s="16" t="n">
        <f aca="false">N(P7362)+IF($C7363=検索!$B$49,1,0)</f>
        <v>0</v>
      </c>
    </row>
    <row r="7364" customFormat="false" ht="15" hidden="false" customHeight="false" outlineLevel="0" collapsed="false">
      <c r="A7364" s="16" t="s">
        <v>16254</v>
      </c>
      <c r="B7364" s="0" t="s">
        <v>16959</v>
      </c>
      <c r="C7364" s="0" t="n">
        <v>131</v>
      </c>
      <c r="D7364" s="0" t="str">
        <f aca="false">IFERROR(VLOOKUP($C7364,薬効分類マスタ!$A$2:$B$180,2,FALSE()),"未登録")</f>
        <v>眼科用剤</v>
      </c>
      <c r="E7364" s="16" t="s">
        <v>16863</v>
      </c>
      <c r="F7364" s="16" t="s">
        <v>16951</v>
      </c>
      <c r="G7364" s="16" t="s">
        <v>16960</v>
      </c>
      <c r="H7364" s="16" t="s">
        <v>16684</v>
      </c>
      <c r="I7364" s="0" t="n">
        <v>178.1</v>
      </c>
      <c r="J7364" s="16" t="s">
        <v>239</v>
      </c>
      <c r="K7364" s="0" t="str">
        <f aca="false">IFERROR(IF(VLOOKUP($C7364,薬効分類マスタ!$A$2:$E$180,5,FALSE())=0,"",VLOOKUP($C7364,薬効分類マスタ!$A$2:$E$180,5,FALSE())),"")</f>
        <v/>
      </c>
      <c r="L7364" s="17"/>
      <c r="M7364" s="0" t="str">
        <f aca="false">IF($K7364="","",IF($L7364&lt;&gt;"",$L7364,VLOOKUP($C7364,薬効分類マスタ!$A$2:$F$180,6,FALSE())))</f>
        <v/>
      </c>
      <c r="N7364" s="0" t="str">
        <f aca="false">ASC(G7364)</f>
        <v>ﾋｱﾙﾛﾝ酸Na点眼液0.3%｢ｾﾝｼﾞｭ｣</v>
      </c>
      <c r="O7364" s="0" t="str">
        <f aca="false">ASC(E7364)</f>
        <v>精製ﾋｱﾙﾛﾝ酸ﾅﾄﾘｳﾑ</v>
      </c>
      <c r="P7364" s="16" t="n">
        <f aca="false">N(P7363)+IF($C7364=検索!$B$49,1,0)</f>
        <v>0</v>
      </c>
    </row>
    <row r="7365" customFormat="false" ht="15" hidden="false" customHeight="false" outlineLevel="0" collapsed="false">
      <c r="A7365" s="16" t="s">
        <v>16254</v>
      </c>
      <c r="B7365" s="0" t="s">
        <v>16961</v>
      </c>
      <c r="C7365" s="0" t="n">
        <v>131</v>
      </c>
      <c r="D7365" s="0" t="str">
        <f aca="false">IFERROR(VLOOKUP($C7365,薬効分類マスタ!$A$2:$B$180,2,FALSE()),"未登録")</f>
        <v>眼科用剤</v>
      </c>
      <c r="E7365" s="16" t="s">
        <v>15267</v>
      </c>
      <c r="F7365" s="16" t="s">
        <v>16962</v>
      </c>
      <c r="G7365" s="16" t="s">
        <v>16963</v>
      </c>
      <c r="I7365" s="0" t="n">
        <v>44.1</v>
      </c>
      <c r="K7365" s="0" t="str">
        <f aca="false">IFERROR(IF(VLOOKUP($C7365,薬効分類マスタ!$A$2:$E$180,5,FALSE())=0,"",VLOOKUP($C7365,薬効分類マスタ!$A$2:$E$180,5,FALSE())),"")</f>
        <v/>
      </c>
      <c r="L7365" s="17"/>
      <c r="M7365" s="0" t="str">
        <f aca="false">IF($K7365="","",IF($L7365&lt;&gt;"",$L7365,VLOOKUP($C7365,薬効分類マスタ!$A$2:$F$180,6,FALSE())))</f>
        <v/>
      </c>
      <c r="N7365" s="0" t="str">
        <f aca="false">ASC(G7365)</f>
        <v>ｵﾌﾛｷｻｼﾝ0.3%眼軟膏</v>
      </c>
      <c r="O7365" s="0" t="str">
        <f aca="false">ASC(E7365)</f>
        <v>ｵﾌﾛｷｻｼﾝ</v>
      </c>
      <c r="P7365" s="16" t="n">
        <f aca="false">N(P7364)+IF($C7365=検索!$B$49,1,0)</f>
        <v>0</v>
      </c>
    </row>
    <row r="7366" customFormat="false" ht="15" hidden="false" customHeight="false" outlineLevel="0" collapsed="false">
      <c r="A7366" s="16" t="s">
        <v>16254</v>
      </c>
      <c r="B7366" s="0" t="s">
        <v>16964</v>
      </c>
      <c r="C7366" s="0" t="n">
        <v>131</v>
      </c>
      <c r="D7366" s="0" t="str">
        <f aca="false">IFERROR(VLOOKUP($C7366,薬効分類マスタ!$A$2:$B$180,2,FALSE()),"未登録")</f>
        <v>眼科用剤</v>
      </c>
      <c r="E7366" s="16" t="s">
        <v>15267</v>
      </c>
      <c r="F7366" s="16" t="s">
        <v>16962</v>
      </c>
      <c r="G7366" s="16" t="s">
        <v>16965</v>
      </c>
      <c r="H7366" s="16" t="s">
        <v>16608</v>
      </c>
      <c r="I7366" s="0" t="n">
        <v>113.5</v>
      </c>
      <c r="J7366" s="16" t="s">
        <v>232</v>
      </c>
      <c r="K7366" s="0" t="str">
        <f aca="false">IFERROR(IF(VLOOKUP($C7366,薬効分類マスタ!$A$2:$E$180,5,FALSE())=0,"",VLOOKUP($C7366,薬効分類マスタ!$A$2:$E$180,5,FALSE())),"")</f>
        <v/>
      </c>
      <c r="L7366" s="17"/>
      <c r="M7366" s="0" t="str">
        <f aca="false">IF($K7366="","",IF($L7366&lt;&gt;"",$L7366,VLOOKUP($C7366,薬効分類マスタ!$A$2:$F$180,6,FALSE())))</f>
        <v/>
      </c>
      <c r="N7366" s="0" t="str">
        <f aca="false">ASC(G7366)</f>
        <v>ﾀﾘﾋﾞｯﾄﾞ眼軟膏0.3%</v>
      </c>
      <c r="O7366" s="0" t="str">
        <f aca="false">ASC(E7366)</f>
        <v>ｵﾌﾛｷｻｼﾝ</v>
      </c>
      <c r="P7366" s="16" t="n">
        <f aca="false">N(P7365)+IF($C7366=検索!$B$49,1,0)</f>
        <v>0</v>
      </c>
    </row>
    <row r="7367" customFormat="false" ht="15" hidden="false" customHeight="false" outlineLevel="0" collapsed="false">
      <c r="A7367" s="16" t="s">
        <v>16254</v>
      </c>
      <c r="B7367" s="0" t="s">
        <v>16966</v>
      </c>
      <c r="C7367" s="0" t="n">
        <v>131</v>
      </c>
      <c r="D7367" s="0" t="str">
        <f aca="false">IFERROR(VLOOKUP($C7367,薬効分類マスタ!$A$2:$B$180,2,FALSE()),"未登録")</f>
        <v>眼科用剤</v>
      </c>
      <c r="E7367" s="16" t="s">
        <v>15267</v>
      </c>
      <c r="F7367" s="16" t="s">
        <v>6729</v>
      </c>
      <c r="G7367" s="16" t="s">
        <v>16967</v>
      </c>
      <c r="I7367" s="0" t="n">
        <v>28.3</v>
      </c>
      <c r="K7367" s="0" t="str">
        <f aca="false">IFERROR(IF(VLOOKUP($C7367,薬効分類マスタ!$A$2:$E$180,5,FALSE())=0,"",VLOOKUP($C7367,薬効分類マスタ!$A$2:$E$180,5,FALSE())),"")</f>
        <v/>
      </c>
      <c r="L7367" s="17"/>
      <c r="M7367" s="0" t="str">
        <f aca="false">IF($K7367="","",IF($L7367&lt;&gt;"",$L7367,VLOOKUP($C7367,薬効分類マスタ!$A$2:$F$180,6,FALSE())))</f>
        <v/>
      </c>
      <c r="N7367" s="0" t="str">
        <f aca="false">ASC(G7367)</f>
        <v>ｵﾌﾛｷｻｼﾝ0.3%1mL点眼液</v>
      </c>
      <c r="O7367" s="0" t="str">
        <f aca="false">ASC(E7367)</f>
        <v>ｵﾌﾛｷｻｼﾝ</v>
      </c>
      <c r="P7367" s="16" t="n">
        <f aca="false">N(P7366)+IF($C7367=検索!$B$49,1,0)</f>
        <v>0</v>
      </c>
    </row>
    <row r="7368" customFormat="false" ht="15" hidden="false" customHeight="false" outlineLevel="0" collapsed="false">
      <c r="A7368" s="16" t="s">
        <v>16254</v>
      </c>
      <c r="B7368" s="0" t="s">
        <v>16968</v>
      </c>
      <c r="C7368" s="0" t="n">
        <v>131</v>
      </c>
      <c r="D7368" s="0" t="str">
        <f aca="false">IFERROR(VLOOKUP($C7368,薬効分類マスタ!$A$2:$B$180,2,FALSE()),"未登録")</f>
        <v>眼科用剤</v>
      </c>
      <c r="E7368" s="16" t="s">
        <v>15267</v>
      </c>
      <c r="F7368" s="16" t="s">
        <v>6729</v>
      </c>
      <c r="G7368" s="16" t="s">
        <v>16969</v>
      </c>
      <c r="H7368" s="16" t="s">
        <v>16608</v>
      </c>
      <c r="I7368" s="0" t="n">
        <v>107.4</v>
      </c>
      <c r="J7368" s="16" t="s">
        <v>232</v>
      </c>
      <c r="K7368" s="0" t="str">
        <f aca="false">IFERROR(IF(VLOOKUP($C7368,薬効分類マスタ!$A$2:$E$180,5,FALSE())=0,"",VLOOKUP($C7368,薬効分類マスタ!$A$2:$E$180,5,FALSE())),"")</f>
        <v/>
      </c>
      <c r="L7368" s="17"/>
      <c r="M7368" s="0" t="str">
        <f aca="false">IF($K7368="","",IF($L7368&lt;&gt;"",$L7368,VLOOKUP($C7368,薬効分類マスタ!$A$2:$F$180,6,FALSE())))</f>
        <v/>
      </c>
      <c r="N7368" s="0" t="str">
        <f aca="false">ASC(G7368)</f>
        <v>ﾀﾘﾋﾞｯﾄﾞ点眼液0.3%</v>
      </c>
      <c r="O7368" s="0" t="str">
        <f aca="false">ASC(E7368)</f>
        <v>ｵﾌﾛｷｻｼﾝ</v>
      </c>
      <c r="P7368" s="16" t="n">
        <f aca="false">N(P7367)+IF($C7368=検索!$B$49,1,0)</f>
        <v>0</v>
      </c>
    </row>
    <row r="7369" customFormat="false" ht="15" hidden="false" customHeight="false" outlineLevel="0" collapsed="false">
      <c r="A7369" s="16" t="s">
        <v>16254</v>
      </c>
      <c r="B7369" s="0" t="s">
        <v>16970</v>
      </c>
      <c r="C7369" s="0" t="n">
        <v>131</v>
      </c>
      <c r="D7369" s="0" t="str">
        <f aca="false">IFERROR(VLOOKUP($C7369,薬効分類マスタ!$A$2:$B$180,2,FALSE()),"未登録")</f>
        <v>眼科用剤</v>
      </c>
      <c r="E7369" s="16" t="s">
        <v>15267</v>
      </c>
      <c r="F7369" s="16" t="s">
        <v>6729</v>
      </c>
      <c r="G7369" s="16" t="s">
        <v>16971</v>
      </c>
      <c r="H7369" s="16" t="s">
        <v>16972</v>
      </c>
      <c r="I7369" s="0" t="n">
        <v>51.9</v>
      </c>
      <c r="K7369" s="0" t="str">
        <f aca="false">IFERROR(IF(VLOOKUP($C7369,薬効分類マスタ!$A$2:$E$180,5,FALSE())=0,"",VLOOKUP($C7369,薬効分類マスタ!$A$2:$E$180,5,FALSE())),"")</f>
        <v/>
      </c>
      <c r="L7369" s="17"/>
      <c r="M7369" s="0" t="str">
        <f aca="false">IF($K7369="","",IF($L7369&lt;&gt;"",$L7369,VLOOKUP($C7369,薬効分類マスタ!$A$2:$F$180,6,FALSE())))</f>
        <v/>
      </c>
      <c r="N7369" s="0" t="str">
        <f aca="false">ASC(G7369)</f>
        <v>ｵﾌﾛｷｻｼﾝ点眼液0.3%｢CHOS｣</v>
      </c>
      <c r="O7369" s="0" t="str">
        <f aca="false">ASC(E7369)</f>
        <v>ｵﾌﾛｷｻｼﾝ</v>
      </c>
      <c r="P7369" s="16" t="n">
        <f aca="false">N(P7368)+IF($C7369=検索!$B$49,1,0)</f>
        <v>0</v>
      </c>
    </row>
    <row r="7370" customFormat="false" ht="15" hidden="false" customHeight="false" outlineLevel="0" collapsed="false">
      <c r="A7370" s="16" t="s">
        <v>16254</v>
      </c>
      <c r="B7370" s="0" t="s">
        <v>16973</v>
      </c>
      <c r="C7370" s="0" t="n">
        <v>131</v>
      </c>
      <c r="D7370" s="0" t="str">
        <f aca="false">IFERROR(VLOOKUP($C7370,薬効分類マスタ!$A$2:$B$180,2,FALSE()),"未登録")</f>
        <v>眼科用剤</v>
      </c>
      <c r="E7370" s="16" t="s">
        <v>15267</v>
      </c>
      <c r="F7370" s="16" t="s">
        <v>6729</v>
      </c>
      <c r="G7370" s="16" t="s">
        <v>16974</v>
      </c>
      <c r="H7370" s="16" t="s">
        <v>1064</v>
      </c>
      <c r="I7370" s="0" t="n">
        <v>107.4</v>
      </c>
      <c r="K7370" s="0" t="str">
        <f aca="false">IFERROR(IF(VLOOKUP($C7370,薬効分類マスタ!$A$2:$E$180,5,FALSE())=0,"",VLOOKUP($C7370,薬効分類マスタ!$A$2:$E$180,5,FALSE())),"")</f>
        <v/>
      </c>
      <c r="L7370" s="17"/>
      <c r="M7370" s="0" t="str">
        <f aca="false">IF($K7370="","",IF($L7370&lt;&gt;"",$L7370,VLOOKUP($C7370,薬効分類マスタ!$A$2:$F$180,6,FALSE())))</f>
        <v/>
      </c>
      <c r="N7370" s="0" t="str">
        <f aca="false">ASC(G7370)</f>
        <v>ｵﾌﾛｷｻｼﾝ点眼液0.3%｢JG｣</v>
      </c>
      <c r="O7370" s="0" t="str">
        <f aca="false">ASC(E7370)</f>
        <v>ｵﾌﾛｷｻｼﾝ</v>
      </c>
      <c r="P7370" s="16" t="n">
        <f aca="false">N(P7369)+IF($C7370=検索!$B$49,1,0)</f>
        <v>0</v>
      </c>
    </row>
    <row r="7371" customFormat="false" ht="15" hidden="false" customHeight="false" outlineLevel="0" collapsed="false">
      <c r="A7371" s="16" t="s">
        <v>16254</v>
      </c>
      <c r="B7371" s="0" t="s">
        <v>16975</v>
      </c>
      <c r="C7371" s="0" t="n">
        <v>131</v>
      </c>
      <c r="D7371" s="0" t="str">
        <f aca="false">IFERROR(VLOOKUP($C7371,薬効分類マスタ!$A$2:$B$180,2,FALSE()),"未登録")</f>
        <v>眼科用剤</v>
      </c>
      <c r="E7371" s="16" t="s">
        <v>15267</v>
      </c>
      <c r="F7371" s="16" t="s">
        <v>6729</v>
      </c>
      <c r="G7371" s="16" t="s">
        <v>16976</v>
      </c>
      <c r="H7371" s="16" t="s">
        <v>606</v>
      </c>
      <c r="I7371" s="0" t="n">
        <v>34.6</v>
      </c>
      <c r="K7371" s="0" t="str">
        <f aca="false">IFERROR(IF(VLOOKUP($C7371,薬効分類マスタ!$A$2:$E$180,5,FALSE())=0,"",VLOOKUP($C7371,薬効分類マスタ!$A$2:$E$180,5,FALSE())),"")</f>
        <v/>
      </c>
      <c r="L7371" s="17"/>
      <c r="M7371" s="0" t="str">
        <f aca="false">IF($K7371="","",IF($L7371&lt;&gt;"",$L7371,VLOOKUP($C7371,薬効分類マスタ!$A$2:$F$180,6,FALSE())))</f>
        <v/>
      </c>
      <c r="N7371" s="0" t="str">
        <f aca="false">ASC(G7371)</f>
        <v>ｵﾌﾛｷｻｼﾝ点眼液0.3%｢日新｣</v>
      </c>
      <c r="O7371" s="0" t="str">
        <f aca="false">ASC(E7371)</f>
        <v>ｵﾌﾛｷｻｼﾝ</v>
      </c>
      <c r="P7371" s="16" t="n">
        <f aca="false">N(P7370)+IF($C7371=検索!$B$49,1,0)</f>
        <v>0</v>
      </c>
    </row>
    <row r="7372" customFormat="false" ht="15" hidden="false" customHeight="false" outlineLevel="0" collapsed="false">
      <c r="A7372" s="16" t="s">
        <v>16254</v>
      </c>
      <c r="B7372" s="0" t="s">
        <v>16977</v>
      </c>
      <c r="C7372" s="0" t="n">
        <v>131</v>
      </c>
      <c r="D7372" s="0" t="str">
        <f aca="false">IFERROR(VLOOKUP($C7372,薬効分類マスタ!$A$2:$B$180,2,FALSE()),"未登録")</f>
        <v>眼科用剤</v>
      </c>
      <c r="E7372" s="16" t="s">
        <v>15267</v>
      </c>
      <c r="F7372" s="16" t="s">
        <v>6729</v>
      </c>
      <c r="G7372" s="16" t="s">
        <v>16978</v>
      </c>
      <c r="H7372" s="16" t="s">
        <v>385</v>
      </c>
      <c r="I7372" s="0" t="n">
        <v>107.4</v>
      </c>
      <c r="K7372" s="0" t="str">
        <f aca="false">IFERROR(IF(VLOOKUP($C7372,薬効分類マスタ!$A$2:$E$180,5,FALSE())=0,"",VLOOKUP($C7372,薬効分類マスタ!$A$2:$E$180,5,FALSE())),"")</f>
        <v/>
      </c>
      <c r="L7372" s="17"/>
      <c r="M7372" s="0" t="str">
        <f aca="false">IF($K7372="","",IF($L7372&lt;&gt;"",$L7372,VLOOKUP($C7372,薬効分類マスタ!$A$2:$F$180,6,FALSE())))</f>
        <v/>
      </c>
      <c r="N7372" s="0" t="str">
        <f aca="false">ASC(G7372)</f>
        <v>ｵﾌﾛｷｻｼﾝ点眼液0.3%｢ｻﾜｲ｣</v>
      </c>
      <c r="O7372" s="0" t="str">
        <f aca="false">ASC(E7372)</f>
        <v>ｵﾌﾛｷｻｼﾝ</v>
      </c>
      <c r="P7372" s="16" t="n">
        <f aca="false">N(P7371)+IF($C7372=検索!$B$49,1,0)</f>
        <v>0</v>
      </c>
    </row>
    <row r="7373" customFormat="false" ht="15" hidden="false" customHeight="false" outlineLevel="0" collapsed="false">
      <c r="A7373" s="16" t="s">
        <v>16254</v>
      </c>
      <c r="B7373" s="0" t="s">
        <v>16979</v>
      </c>
      <c r="C7373" s="0" t="n">
        <v>131</v>
      </c>
      <c r="D7373" s="0" t="str">
        <f aca="false">IFERROR(VLOOKUP($C7373,薬効分類マスタ!$A$2:$B$180,2,FALSE()),"未登録")</f>
        <v>眼科用剤</v>
      </c>
      <c r="E7373" s="16" t="s">
        <v>15267</v>
      </c>
      <c r="F7373" s="16" t="s">
        <v>6729</v>
      </c>
      <c r="G7373" s="16" t="s">
        <v>16980</v>
      </c>
      <c r="H7373" s="16" t="s">
        <v>533</v>
      </c>
      <c r="I7373" s="0" t="n">
        <v>73.2</v>
      </c>
      <c r="K7373" s="0" t="str">
        <f aca="false">IFERROR(IF(VLOOKUP($C7373,薬効分類マスタ!$A$2:$E$180,5,FALSE())=0,"",VLOOKUP($C7373,薬効分類マスタ!$A$2:$E$180,5,FALSE())),"")</f>
        <v/>
      </c>
      <c r="L7373" s="17"/>
      <c r="M7373" s="0" t="str">
        <f aca="false">IF($K7373="","",IF($L7373&lt;&gt;"",$L7373,VLOOKUP($C7373,薬効分類マスタ!$A$2:$F$180,6,FALSE())))</f>
        <v/>
      </c>
      <c r="N7373" s="0" t="str">
        <f aca="false">ASC(G7373)</f>
        <v>ｵﾌﾛｷｻｼﾝ点眼液0.3%｢ﾄｰﾜ｣</v>
      </c>
      <c r="O7373" s="0" t="str">
        <f aca="false">ASC(E7373)</f>
        <v>ｵﾌﾛｷｻｼﾝ</v>
      </c>
      <c r="P7373" s="16" t="n">
        <f aca="false">N(P7372)+IF($C7373=検索!$B$49,1,0)</f>
        <v>0</v>
      </c>
    </row>
    <row r="7374" customFormat="false" ht="15" hidden="false" customHeight="false" outlineLevel="0" collapsed="false">
      <c r="A7374" s="16" t="s">
        <v>16254</v>
      </c>
      <c r="B7374" s="0" t="s">
        <v>16981</v>
      </c>
      <c r="C7374" s="0" t="n">
        <v>131</v>
      </c>
      <c r="D7374" s="0" t="str">
        <f aca="false">IFERROR(VLOOKUP($C7374,薬効分類マスタ!$A$2:$B$180,2,FALSE()),"未登録")</f>
        <v>眼科用剤</v>
      </c>
      <c r="E7374" s="16" t="s">
        <v>15267</v>
      </c>
      <c r="F7374" s="16" t="s">
        <v>6729</v>
      </c>
      <c r="G7374" s="16" t="s">
        <v>16982</v>
      </c>
      <c r="I7374" s="0" t="n">
        <v>28.3</v>
      </c>
      <c r="K7374" s="0" t="str">
        <f aca="false">IFERROR(IF(VLOOKUP($C7374,薬効分類マスタ!$A$2:$E$180,5,FALSE())=0,"",VLOOKUP($C7374,薬効分類マスタ!$A$2:$E$180,5,FALSE())),"")</f>
        <v/>
      </c>
      <c r="L7374" s="17"/>
      <c r="M7374" s="0" t="str">
        <f aca="false">IF($K7374="","",IF($L7374&lt;&gt;"",$L7374,VLOOKUP($C7374,薬効分類マスタ!$A$2:$F$180,6,FALSE())))</f>
        <v/>
      </c>
      <c r="N7374" s="0" t="str">
        <f aca="false">ASC(G7374)</f>
        <v>ｵﾌﾛｷｻｼﾝ0.3%1mLｹﾞﾙ化点眼液</v>
      </c>
      <c r="O7374" s="0" t="str">
        <f aca="false">ASC(E7374)</f>
        <v>ｵﾌﾛｷｻｼﾝ</v>
      </c>
      <c r="P7374" s="16" t="n">
        <f aca="false">N(P7373)+IF($C7374=検索!$B$49,1,0)</f>
        <v>0</v>
      </c>
    </row>
    <row r="7375" customFormat="false" ht="15" hidden="false" customHeight="false" outlineLevel="0" collapsed="false">
      <c r="A7375" s="16" t="s">
        <v>16254</v>
      </c>
      <c r="B7375" s="0" t="s">
        <v>16983</v>
      </c>
      <c r="C7375" s="0" t="n">
        <v>131</v>
      </c>
      <c r="D7375" s="0" t="str">
        <f aca="false">IFERROR(VLOOKUP($C7375,薬効分類マスタ!$A$2:$B$180,2,FALSE()),"未登録")</f>
        <v>眼科用剤</v>
      </c>
      <c r="E7375" s="16" t="s">
        <v>16984</v>
      </c>
      <c r="F7375" s="16" t="s">
        <v>2071</v>
      </c>
      <c r="G7375" s="16" t="s">
        <v>16985</v>
      </c>
      <c r="I7375" s="0" t="n">
        <v>102.7</v>
      </c>
      <c r="K7375" s="0" t="str">
        <f aca="false">IFERROR(IF(VLOOKUP($C7375,薬効分類マスタ!$A$2:$E$180,5,FALSE())=0,"",VLOOKUP($C7375,薬効分類マスタ!$A$2:$E$180,5,FALSE())),"")</f>
        <v/>
      </c>
      <c r="L7375" s="17"/>
      <c r="M7375" s="0" t="str">
        <f aca="false">IF($K7375="","",IF($L7375&lt;&gt;"",$L7375,VLOOKUP($C7375,薬効分類マスタ!$A$2:$F$180,6,FALSE())))</f>
        <v/>
      </c>
      <c r="N7375" s="0" t="str">
        <f aca="false">ASC(G7375)</f>
        <v>ｲﾄﾞｸｽｳﾘｼﾞﾝ点眼液</v>
      </c>
      <c r="O7375" s="0" t="str">
        <f aca="false">ASC(E7375)</f>
        <v>ｲﾄﾞｸｽｳﾘｼﾞﾝ</v>
      </c>
      <c r="P7375" s="16" t="n">
        <f aca="false">N(P7374)+IF($C7375=検索!$B$49,1,0)</f>
        <v>0</v>
      </c>
    </row>
    <row r="7376" customFormat="false" ht="15" hidden="false" customHeight="false" outlineLevel="0" collapsed="false">
      <c r="A7376" s="16" t="s">
        <v>16254</v>
      </c>
      <c r="B7376" s="0" t="s">
        <v>16986</v>
      </c>
      <c r="C7376" s="0" t="n">
        <v>131</v>
      </c>
      <c r="D7376" s="0" t="str">
        <f aca="false">IFERROR(VLOOKUP($C7376,薬効分類マスタ!$A$2:$B$180,2,FALSE()),"未登録")</f>
        <v>眼科用剤</v>
      </c>
      <c r="E7376" s="16" t="s">
        <v>16987</v>
      </c>
      <c r="F7376" s="16" t="s">
        <v>2071</v>
      </c>
      <c r="G7376" s="16" t="s">
        <v>16988</v>
      </c>
      <c r="I7376" s="0" t="n">
        <v>19.1</v>
      </c>
      <c r="J7376" s="16" t="s">
        <v>239</v>
      </c>
      <c r="K7376" s="0" t="str">
        <f aca="false">IFERROR(IF(VLOOKUP($C7376,薬効分類マスタ!$A$2:$E$180,5,FALSE())=0,"",VLOOKUP($C7376,薬効分類マスタ!$A$2:$E$180,5,FALSE())),"")</f>
        <v/>
      </c>
      <c r="L7376" s="17"/>
      <c r="M7376" s="0" t="str">
        <f aca="false">IF($K7376="","",IF($L7376&lt;&gt;"",$L7376,VLOOKUP($C7376,薬効分類マスタ!$A$2:$F$180,6,FALSE())))</f>
        <v/>
      </c>
      <c r="N7376" s="0" t="str">
        <f aca="false">ASC(G7376)</f>
        <v>ﾌﾟﾗﾉﾌﾟﾛﾌｪﾝ0.1%1mL点眼液</v>
      </c>
      <c r="O7376" s="0" t="str">
        <f aca="false">ASC(E7376)</f>
        <v>ﾌﾟﾗﾉﾌﾟﾛﾌｪﾝ</v>
      </c>
      <c r="P7376" s="16" t="n">
        <f aca="false">N(P7375)+IF($C7376=検索!$B$49,1,0)</f>
        <v>0</v>
      </c>
    </row>
    <row r="7377" customFormat="false" ht="15" hidden="false" customHeight="false" outlineLevel="0" collapsed="false">
      <c r="A7377" s="16" t="s">
        <v>16254</v>
      </c>
      <c r="B7377" s="0" t="s">
        <v>16989</v>
      </c>
      <c r="C7377" s="0" t="n">
        <v>131</v>
      </c>
      <c r="D7377" s="0" t="str">
        <f aca="false">IFERROR(VLOOKUP($C7377,薬効分類マスタ!$A$2:$B$180,2,FALSE()),"未登録")</f>
        <v>眼科用剤</v>
      </c>
      <c r="E7377" s="16" t="s">
        <v>16987</v>
      </c>
      <c r="F7377" s="16" t="s">
        <v>2071</v>
      </c>
      <c r="G7377" s="16" t="s">
        <v>16990</v>
      </c>
      <c r="H7377" s="16" t="s">
        <v>6922</v>
      </c>
      <c r="I7377" s="0" t="n">
        <v>26.9</v>
      </c>
      <c r="J7377" s="16" t="s">
        <v>239</v>
      </c>
      <c r="K7377" s="0" t="str">
        <f aca="false">IFERROR(IF(VLOOKUP($C7377,薬効分類マスタ!$A$2:$E$180,5,FALSE())=0,"",VLOOKUP($C7377,薬効分類マスタ!$A$2:$E$180,5,FALSE())),"")</f>
        <v/>
      </c>
      <c r="L7377" s="17"/>
      <c r="M7377" s="0" t="str">
        <f aca="false">IF($K7377="","",IF($L7377&lt;&gt;"",$L7377,VLOOKUP($C7377,薬効分類マスタ!$A$2:$F$180,6,FALSE())))</f>
        <v/>
      </c>
      <c r="N7377" s="0" t="str">
        <f aca="false">ASC(G7377)</f>
        <v>ﾌﾟﾗﾉﾌﾟﾛﾌｪﾝ点眼液0.1%｢わかもと｣</v>
      </c>
      <c r="O7377" s="0" t="str">
        <f aca="false">ASC(E7377)</f>
        <v>ﾌﾟﾗﾉﾌﾟﾛﾌｪﾝ</v>
      </c>
      <c r="P7377" s="16" t="n">
        <f aca="false">N(P7376)+IF($C7377=検索!$B$49,1,0)</f>
        <v>0</v>
      </c>
    </row>
    <row r="7378" customFormat="false" ht="15" hidden="false" customHeight="false" outlineLevel="0" collapsed="false">
      <c r="A7378" s="16" t="s">
        <v>16254</v>
      </c>
      <c r="B7378" s="0" t="s">
        <v>16991</v>
      </c>
      <c r="C7378" s="0" t="n">
        <v>131</v>
      </c>
      <c r="D7378" s="0" t="str">
        <f aca="false">IFERROR(VLOOKUP($C7378,薬効分類マスタ!$A$2:$B$180,2,FALSE()),"未登録")</f>
        <v>眼科用剤</v>
      </c>
      <c r="E7378" s="16" t="s">
        <v>16987</v>
      </c>
      <c r="F7378" s="16" t="s">
        <v>2071</v>
      </c>
      <c r="G7378" s="16" t="s">
        <v>16992</v>
      </c>
      <c r="H7378" s="16" t="s">
        <v>16684</v>
      </c>
      <c r="I7378" s="0" t="n">
        <v>25.9</v>
      </c>
      <c r="J7378" s="16" t="s">
        <v>232</v>
      </c>
      <c r="K7378" s="0" t="str">
        <f aca="false">IFERROR(IF(VLOOKUP($C7378,薬効分類マスタ!$A$2:$E$180,5,FALSE())=0,"",VLOOKUP($C7378,薬効分類マスタ!$A$2:$E$180,5,FALSE())),"")</f>
        <v/>
      </c>
      <c r="L7378" s="17"/>
      <c r="M7378" s="0" t="str">
        <f aca="false">IF($K7378="","",IF($L7378&lt;&gt;"",$L7378,VLOOKUP($C7378,薬効分類マスタ!$A$2:$F$180,6,FALSE())))</f>
        <v/>
      </c>
      <c r="N7378" s="0" t="str">
        <f aca="false">ASC(G7378)</f>
        <v>ﾆﾌﾗﾝ点眼液0.1%</v>
      </c>
      <c r="O7378" s="0" t="str">
        <f aca="false">ASC(E7378)</f>
        <v>ﾌﾟﾗﾉﾌﾟﾛﾌｪﾝ</v>
      </c>
      <c r="P7378" s="16" t="n">
        <f aca="false">N(P7377)+IF($C7378=検索!$B$49,1,0)</f>
        <v>0</v>
      </c>
    </row>
    <row r="7379" customFormat="false" ht="15" hidden="false" customHeight="false" outlineLevel="0" collapsed="false">
      <c r="A7379" s="16" t="s">
        <v>16254</v>
      </c>
      <c r="B7379" s="0" t="s">
        <v>16993</v>
      </c>
      <c r="C7379" s="0" t="n">
        <v>131</v>
      </c>
      <c r="D7379" s="0" t="str">
        <f aca="false">IFERROR(VLOOKUP($C7379,薬効分類マスタ!$A$2:$B$180,2,FALSE()),"未登録")</f>
        <v>眼科用剤</v>
      </c>
      <c r="E7379" s="16" t="s">
        <v>1129</v>
      </c>
      <c r="F7379" s="16" t="s">
        <v>2071</v>
      </c>
      <c r="G7379" s="16" t="s">
        <v>16994</v>
      </c>
      <c r="I7379" s="0" t="n">
        <v>20.8</v>
      </c>
      <c r="J7379" s="16" t="s">
        <v>239</v>
      </c>
      <c r="K7379" s="0" t="str">
        <f aca="false">IFERROR(IF(VLOOKUP($C7379,薬効分類マスタ!$A$2:$E$180,5,FALSE())=0,"",VLOOKUP($C7379,薬効分類マスタ!$A$2:$E$180,5,FALSE())),"")</f>
        <v/>
      </c>
      <c r="L7379" s="17"/>
      <c r="M7379" s="0" t="str">
        <f aca="false">IF($K7379="","",IF($L7379&lt;&gt;"",$L7379,VLOOKUP($C7379,薬効分類マスタ!$A$2:$F$180,6,FALSE())))</f>
        <v/>
      </c>
      <c r="N7379" s="0" t="str">
        <f aca="false">ASC(G7379)</f>
        <v>ｼﾞｸﾛﾌｪﾅｸﾅﾄﾘｳﾑ0.1%1mL点眼液</v>
      </c>
      <c r="O7379" s="0" t="str">
        <f aca="false">ASC(E7379)</f>
        <v>ｼﾞｸﾛﾌｪﾅｸﾅﾄﾘｳﾑ</v>
      </c>
      <c r="P7379" s="16" t="n">
        <f aca="false">N(P7378)+IF($C7379=検索!$B$49,1,0)</f>
        <v>0</v>
      </c>
    </row>
    <row r="7380" customFormat="false" ht="15" hidden="false" customHeight="false" outlineLevel="0" collapsed="false">
      <c r="A7380" s="16" t="s">
        <v>16254</v>
      </c>
      <c r="B7380" s="0" t="s">
        <v>16995</v>
      </c>
      <c r="C7380" s="0" t="n">
        <v>131</v>
      </c>
      <c r="D7380" s="0" t="str">
        <f aca="false">IFERROR(VLOOKUP($C7380,薬効分類マスタ!$A$2:$B$180,2,FALSE()),"未登録")</f>
        <v>眼科用剤</v>
      </c>
      <c r="E7380" s="16" t="s">
        <v>1129</v>
      </c>
      <c r="F7380" s="16" t="s">
        <v>2071</v>
      </c>
      <c r="G7380" s="16" t="s">
        <v>16996</v>
      </c>
      <c r="H7380" s="16" t="s">
        <v>6922</v>
      </c>
      <c r="I7380" s="0" t="n">
        <v>34.1</v>
      </c>
      <c r="J7380" s="16" t="s">
        <v>232</v>
      </c>
      <c r="K7380" s="0" t="str">
        <f aca="false">IFERROR(IF(VLOOKUP($C7380,薬効分類マスタ!$A$2:$E$180,5,FALSE())=0,"",VLOOKUP($C7380,薬効分類マスタ!$A$2:$E$180,5,FALSE())),"")</f>
        <v/>
      </c>
      <c r="L7380" s="17"/>
      <c r="M7380" s="0" t="str">
        <f aca="false">IF($K7380="","",IF($L7380&lt;&gt;"",$L7380,VLOOKUP($C7380,薬効分類マスタ!$A$2:$F$180,6,FALSE())))</f>
        <v/>
      </c>
      <c r="N7380" s="0" t="str">
        <f aca="false">ASC(G7380)</f>
        <v>ｼﾞｸﾛｰﾄﾞ点眼液0.1%</v>
      </c>
      <c r="O7380" s="0" t="str">
        <f aca="false">ASC(E7380)</f>
        <v>ｼﾞｸﾛﾌｪﾅｸﾅﾄﾘｳﾑ</v>
      </c>
      <c r="P7380" s="16" t="n">
        <f aca="false">N(P7379)+IF($C7380=検索!$B$49,1,0)</f>
        <v>0</v>
      </c>
    </row>
    <row r="7381" customFormat="false" ht="15" hidden="false" customHeight="false" outlineLevel="0" collapsed="false">
      <c r="A7381" s="16" t="s">
        <v>16254</v>
      </c>
      <c r="B7381" s="0" t="s">
        <v>16997</v>
      </c>
      <c r="C7381" s="0" t="n">
        <v>131</v>
      </c>
      <c r="D7381" s="0" t="str">
        <f aca="false">IFERROR(VLOOKUP($C7381,薬効分類マスタ!$A$2:$B$180,2,FALSE()),"未登録")</f>
        <v>眼科用剤</v>
      </c>
      <c r="E7381" s="16" t="s">
        <v>1129</v>
      </c>
      <c r="F7381" s="16" t="s">
        <v>2071</v>
      </c>
      <c r="G7381" s="16" t="s">
        <v>16998</v>
      </c>
      <c r="H7381" s="16" t="s">
        <v>16619</v>
      </c>
      <c r="I7381" s="0" t="n">
        <v>24.3</v>
      </c>
      <c r="J7381" s="16" t="s">
        <v>239</v>
      </c>
      <c r="K7381" s="0" t="str">
        <f aca="false">IFERROR(IF(VLOOKUP($C7381,薬効分類マスタ!$A$2:$E$180,5,FALSE())=0,"",VLOOKUP($C7381,薬効分類マスタ!$A$2:$E$180,5,FALSE())),"")</f>
        <v/>
      </c>
      <c r="L7381" s="17"/>
      <c r="M7381" s="0" t="str">
        <f aca="false">IF($K7381="","",IF($L7381&lt;&gt;"",$L7381,VLOOKUP($C7381,薬効分類マスタ!$A$2:$F$180,6,FALSE())))</f>
        <v/>
      </c>
      <c r="N7381" s="0" t="str">
        <f aca="false">ASC(G7381)</f>
        <v>ｼﾞｸﾛﾌｪﾅｸNa･PF点眼液0.1%｢日点｣</v>
      </c>
      <c r="O7381" s="0" t="str">
        <f aca="false">ASC(E7381)</f>
        <v>ｼﾞｸﾛﾌｪﾅｸﾅﾄﾘｳﾑ</v>
      </c>
      <c r="P7381" s="16" t="n">
        <f aca="false">N(P7380)+IF($C7381=検索!$B$49,1,0)</f>
        <v>0</v>
      </c>
    </row>
    <row r="7382" customFormat="false" ht="15" hidden="false" customHeight="false" outlineLevel="0" collapsed="false">
      <c r="A7382" s="16" t="s">
        <v>16254</v>
      </c>
      <c r="B7382" s="0" t="s">
        <v>16999</v>
      </c>
      <c r="C7382" s="0" t="n">
        <v>131</v>
      </c>
      <c r="D7382" s="0" t="str">
        <f aca="false">IFERROR(VLOOKUP($C7382,薬効分類マスタ!$A$2:$B$180,2,FALSE()),"未登録")</f>
        <v>眼科用剤</v>
      </c>
      <c r="E7382" s="16" t="s">
        <v>1129</v>
      </c>
      <c r="F7382" s="16" t="s">
        <v>2071</v>
      </c>
      <c r="G7382" s="16" t="s">
        <v>17000</v>
      </c>
      <c r="H7382" s="16" t="s">
        <v>16764</v>
      </c>
      <c r="I7382" s="0" t="n">
        <v>24.3</v>
      </c>
      <c r="J7382" s="16" t="s">
        <v>239</v>
      </c>
      <c r="K7382" s="0" t="str">
        <f aca="false">IFERROR(IF(VLOOKUP($C7382,薬効分類マスタ!$A$2:$E$180,5,FALSE())=0,"",VLOOKUP($C7382,薬効分類マスタ!$A$2:$E$180,5,FALSE())),"")</f>
        <v/>
      </c>
      <c r="L7382" s="17"/>
      <c r="M7382" s="0" t="str">
        <f aca="false">IF($K7382="","",IF($L7382&lt;&gt;"",$L7382,VLOOKUP($C7382,薬効分類マスタ!$A$2:$F$180,6,FALSE())))</f>
        <v/>
      </c>
      <c r="N7382" s="0" t="str">
        <f aca="false">ASC(G7382)</f>
        <v>ｼﾞｸﾛﾌｪﾅｸNa点眼液0.1%｢ﾆｯﾄｰ｣</v>
      </c>
      <c r="O7382" s="0" t="str">
        <f aca="false">ASC(E7382)</f>
        <v>ｼﾞｸﾛﾌｪﾅｸﾅﾄﾘｳﾑ</v>
      </c>
      <c r="P7382" s="16" t="n">
        <f aca="false">N(P7381)+IF($C7382=検索!$B$49,1,0)</f>
        <v>0</v>
      </c>
    </row>
    <row r="7383" customFormat="false" ht="15" hidden="false" customHeight="false" outlineLevel="0" collapsed="false">
      <c r="A7383" s="16" t="s">
        <v>16254</v>
      </c>
      <c r="B7383" s="0" t="s">
        <v>17001</v>
      </c>
      <c r="C7383" s="0" t="n">
        <v>131</v>
      </c>
      <c r="D7383" s="0" t="str">
        <f aca="false">IFERROR(VLOOKUP($C7383,薬効分類マスタ!$A$2:$B$180,2,FALSE()),"未登録")</f>
        <v>眼科用剤</v>
      </c>
      <c r="E7383" s="16" t="s">
        <v>15252</v>
      </c>
      <c r="F7383" s="16" t="s">
        <v>6729</v>
      </c>
      <c r="G7383" s="16" t="s">
        <v>17002</v>
      </c>
      <c r="I7383" s="0" t="n">
        <v>76</v>
      </c>
      <c r="K7383" s="0" t="str">
        <f aca="false">IFERROR(IF(VLOOKUP($C7383,薬効分類マスタ!$A$2:$E$180,5,FALSE())=0,"",VLOOKUP($C7383,薬効分類マスタ!$A$2:$E$180,5,FALSE())),"")</f>
        <v/>
      </c>
      <c r="L7383" s="17"/>
      <c r="M7383" s="0" t="str">
        <f aca="false">IF($K7383="","",IF($L7383&lt;&gt;"",$L7383,VLOOKUP($C7383,薬効分類マスタ!$A$2:$F$180,6,FALSE())))</f>
        <v/>
      </c>
      <c r="N7383" s="0" t="str">
        <f aca="false">ASC(G7383)</f>
        <v>ﾉﾙﾌﾛｷｻｼﾝ0.3%1mL点眼液</v>
      </c>
      <c r="O7383" s="0" t="str">
        <f aca="false">ASC(E7383)</f>
        <v>ﾉﾙﾌﾛｷｻｼﾝ</v>
      </c>
      <c r="P7383" s="16" t="n">
        <f aca="false">N(P7382)+IF($C7383=検索!$B$49,1,0)</f>
        <v>0</v>
      </c>
    </row>
    <row r="7384" customFormat="false" ht="15" hidden="false" customHeight="false" outlineLevel="0" collapsed="false">
      <c r="A7384" s="16" t="s">
        <v>16254</v>
      </c>
      <c r="B7384" s="0" t="s">
        <v>17003</v>
      </c>
      <c r="C7384" s="0" t="n">
        <v>131</v>
      </c>
      <c r="D7384" s="0" t="str">
        <f aca="false">IFERROR(VLOOKUP($C7384,薬効分類マスタ!$A$2:$B$180,2,FALSE()),"未登録")</f>
        <v>眼科用剤</v>
      </c>
      <c r="E7384" s="16" t="s">
        <v>15252</v>
      </c>
      <c r="F7384" s="16" t="s">
        <v>6729</v>
      </c>
      <c r="G7384" s="16" t="s">
        <v>17004</v>
      </c>
      <c r="H7384" s="16" t="s">
        <v>536</v>
      </c>
      <c r="I7384" s="0" t="n">
        <v>110.6</v>
      </c>
      <c r="J7384" s="16" t="s">
        <v>232</v>
      </c>
      <c r="K7384" s="0" t="str">
        <f aca="false">IFERROR(IF(VLOOKUP($C7384,薬効分類マスタ!$A$2:$E$180,5,FALSE())=0,"",VLOOKUP($C7384,薬効分類マスタ!$A$2:$E$180,5,FALSE())),"")</f>
        <v/>
      </c>
      <c r="L7384" s="17"/>
      <c r="M7384" s="0" t="str">
        <f aca="false">IF($K7384="","",IF($L7384&lt;&gt;"",$L7384,VLOOKUP($C7384,薬効分類マスタ!$A$2:$F$180,6,FALSE())))</f>
        <v/>
      </c>
      <c r="N7384" s="0" t="str">
        <f aca="false">ASC(G7384)</f>
        <v>ﾉﾌﾛ点眼液0.3%</v>
      </c>
      <c r="O7384" s="0" t="str">
        <f aca="false">ASC(E7384)</f>
        <v>ﾉﾙﾌﾛｷｻｼﾝ</v>
      </c>
      <c r="P7384" s="16" t="n">
        <f aca="false">N(P7383)+IF($C7384=検索!$B$49,1,0)</f>
        <v>0</v>
      </c>
    </row>
    <row r="7385" customFormat="false" ht="15" hidden="false" customHeight="false" outlineLevel="0" collapsed="false">
      <c r="A7385" s="16" t="s">
        <v>16254</v>
      </c>
      <c r="B7385" s="0" t="s">
        <v>17005</v>
      </c>
      <c r="C7385" s="0" t="n">
        <v>131</v>
      </c>
      <c r="D7385" s="0" t="str">
        <f aca="false">IFERROR(VLOOKUP($C7385,薬効分類マスタ!$A$2:$B$180,2,FALSE()),"未登録")</f>
        <v>眼科用剤</v>
      </c>
      <c r="E7385" s="16" t="s">
        <v>15252</v>
      </c>
      <c r="F7385" s="16" t="s">
        <v>6729</v>
      </c>
      <c r="G7385" s="16" t="s">
        <v>17006</v>
      </c>
      <c r="H7385" s="16" t="s">
        <v>606</v>
      </c>
      <c r="I7385" s="0" t="n">
        <v>110.6</v>
      </c>
      <c r="K7385" s="0" t="str">
        <f aca="false">IFERROR(IF(VLOOKUP($C7385,薬効分類マスタ!$A$2:$E$180,5,FALSE())=0,"",VLOOKUP($C7385,薬効分類マスタ!$A$2:$E$180,5,FALSE())),"")</f>
        <v/>
      </c>
      <c r="L7385" s="17"/>
      <c r="M7385" s="0" t="str">
        <f aca="false">IF($K7385="","",IF($L7385&lt;&gt;"",$L7385,VLOOKUP($C7385,薬効分類マスタ!$A$2:$F$180,6,FALSE())))</f>
        <v/>
      </c>
      <c r="N7385" s="0" t="str">
        <f aca="false">ASC(G7385)</f>
        <v>ﾉﾙﾌﾛｷｻｼﾝ点眼液0.3%｢日新｣</v>
      </c>
      <c r="O7385" s="0" t="str">
        <f aca="false">ASC(E7385)</f>
        <v>ﾉﾙﾌﾛｷｻｼﾝ</v>
      </c>
      <c r="P7385" s="16" t="n">
        <f aca="false">N(P7384)+IF($C7385=検索!$B$49,1,0)</f>
        <v>0</v>
      </c>
    </row>
    <row r="7386" customFormat="false" ht="15" hidden="false" customHeight="false" outlineLevel="0" collapsed="false">
      <c r="A7386" s="16" t="s">
        <v>16254</v>
      </c>
      <c r="B7386" s="0" t="s">
        <v>17007</v>
      </c>
      <c r="C7386" s="0" t="n">
        <v>131</v>
      </c>
      <c r="D7386" s="0" t="str">
        <f aca="false">IFERROR(VLOOKUP($C7386,薬効分類マスタ!$A$2:$B$180,2,FALSE()),"未登録")</f>
        <v>眼科用剤</v>
      </c>
      <c r="E7386" s="16" t="s">
        <v>15252</v>
      </c>
      <c r="F7386" s="16" t="s">
        <v>6729</v>
      </c>
      <c r="G7386" s="16" t="s">
        <v>17008</v>
      </c>
      <c r="H7386" s="16" t="s">
        <v>6922</v>
      </c>
      <c r="I7386" s="0" t="n">
        <v>110.6</v>
      </c>
      <c r="K7386" s="0" t="str">
        <f aca="false">IFERROR(IF(VLOOKUP($C7386,薬効分類マスタ!$A$2:$E$180,5,FALSE())=0,"",VLOOKUP($C7386,薬効分類マスタ!$A$2:$E$180,5,FALSE())),"")</f>
        <v/>
      </c>
      <c r="L7386" s="17"/>
      <c r="M7386" s="0" t="str">
        <f aca="false">IF($K7386="","",IF($L7386&lt;&gt;"",$L7386,VLOOKUP($C7386,薬効分類マスタ!$A$2:$F$180,6,FALSE())))</f>
        <v/>
      </c>
      <c r="N7386" s="0" t="str">
        <f aca="false">ASC(G7386)</f>
        <v>ﾉﾙﾌﾛｷｻｼﾝ点眼液0.3%｢わかもと｣</v>
      </c>
      <c r="O7386" s="0" t="str">
        <f aca="false">ASC(E7386)</f>
        <v>ﾉﾙﾌﾛｷｻｼﾝ</v>
      </c>
      <c r="P7386" s="16" t="n">
        <f aca="false">N(P7385)+IF($C7386=検索!$B$49,1,0)</f>
        <v>0</v>
      </c>
    </row>
    <row r="7387" customFormat="false" ht="15" hidden="false" customHeight="false" outlineLevel="0" collapsed="false">
      <c r="A7387" s="16" t="s">
        <v>16254</v>
      </c>
      <c r="B7387" s="0" t="s">
        <v>17009</v>
      </c>
      <c r="C7387" s="0" t="n">
        <v>131</v>
      </c>
      <c r="D7387" s="0" t="str">
        <f aca="false">IFERROR(VLOOKUP($C7387,薬効分類マスタ!$A$2:$B$180,2,FALSE()),"未登録")</f>
        <v>眼科用剤</v>
      </c>
      <c r="E7387" s="16" t="s">
        <v>15252</v>
      </c>
      <c r="F7387" s="16" t="s">
        <v>6729</v>
      </c>
      <c r="G7387" s="16" t="s">
        <v>17010</v>
      </c>
      <c r="H7387" s="16" t="s">
        <v>601</v>
      </c>
      <c r="I7387" s="0" t="n">
        <v>76.1</v>
      </c>
      <c r="K7387" s="0" t="str">
        <f aca="false">IFERROR(IF(VLOOKUP($C7387,薬効分類マスタ!$A$2:$E$180,5,FALSE())=0,"",VLOOKUP($C7387,薬効分類マスタ!$A$2:$E$180,5,FALSE())),"")</f>
        <v/>
      </c>
      <c r="L7387" s="17"/>
      <c r="M7387" s="0" t="str">
        <f aca="false">IF($K7387="","",IF($L7387&lt;&gt;"",$L7387,VLOOKUP($C7387,薬効分類マスタ!$A$2:$F$180,6,FALSE())))</f>
        <v/>
      </c>
      <c r="N7387" s="0" t="str">
        <f aca="false">ASC(G7387)</f>
        <v>ﾉﾙﾌﾛｷｻｼﾝ点眼液0.3%｢杏林｣</v>
      </c>
      <c r="O7387" s="0" t="str">
        <f aca="false">ASC(E7387)</f>
        <v>ﾉﾙﾌﾛｷｻｼﾝ</v>
      </c>
      <c r="P7387" s="16" t="n">
        <f aca="false">N(P7386)+IF($C7387=検索!$B$49,1,0)</f>
        <v>0</v>
      </c>
    </row>
    <row r="7388" customFormat="false" ht="15" hidden="false" customHeight="false" outlineLevel="0" collapsed="false">
      <c r="A7388" s="16" t="s">
        <v>16254</v>
      </c>
      <c r="B7388" s="0" t="s">
        <v>17011</v>
      </c>
      <c r="C7388" s="0" t="n">
        <v>131</v>
      </c>
      <c r="D7388" s="0" t="str">
        <f aca="false">IFERROR(VLOOKUP($C7388,薬効分類マスタ!$A$2:$B$180,2,FALSE()),"未登録")</f>
        <v>眼科用剤</v>
      </c>
      <c r="E7388" s="16" t="s">
        <v>11689</v>
      </c>
      <c r="F7388" s="16" t="s">
        <v>17012</v>
      </c>
      <c r="G7388" s="16" t="s">
        <v>17013</v>
      </c>
      <c r="I7388" s="0" t="n">
        <v>126.8</v>
      </c>
      <c r="J7388" s="16" t="s">
        <v>239</v>
      </c>
      <c r="K7388" s="0" t="str">
        <f aca="false">IFERROR(IF(VLOOKUP($C7388,薬効分類マスタ!$A$2:$E$180,5,FALSE())=0,"",VLOOKUP($C7388,薬効分類マスタ!$A$2:$E$180,5,FALSE())),"")</f>
        <v/>
      </c>
      <c r="L7388" s="17"/>
      <c r="M7388" s="0" t="str">
        <f aca="false">IF($K7388="","",IF($L7388&lt;&gt;"",$L7388,VLOOKUP($C7388,薬効分類マスタ!$A$2:$F$180,6,FALSE())))</f>
        <v/>
      </c>
      <c r="N7388" s="0" t="str">
        <f aca="false">ASC(G7388)</f>
        <v>ｹﾄﾁﾌｪﾝﾌﾏﾙ酸塩3.45mg5mL点眼液</v>
      </c>
      <c r="O7388" s="0" t="str">
        <f aca="false">ASC(E7388)</f>
        <v>ｹﾄﾁﾌｪﾝﾌﾏﾙ酸塩</v>
      </c>
      <c r="P7388" s="16" t="n">
        <f aca="false">N(P7387)+IF($C7388=検索!$B$49,1,0)</f>
        <v>0</v>
      </c>
    </row>
    <row r="7389" customFormat="false" ht="15" hidden="false" customHeight="false" outlineLevel="0" collapsed="false">
      <c r="A7389" s="16" t="s">
        <v>16254</v>
      </c>
      <c r="B7389" s="0" t="s">
        <v>17014</v>
      </c>
      <c r="C7389" s="0" t="n">
        <v>131</v>
      </c>
      <c r="D7389" s="0" t="str">
        <f aca="false">IFERROR(VLOOKUP($C7389,薬効分類マスタ!$A$2:$B$180,2,FALSE()),"未登録")</f>
        <v>眼科用剤</v>
      </c>
      <c r="E7389" s="16" t="s">
        <v>11689</v>
      </c>
      <c r="F7389" s="16" t="s">
        <v>17012</v>
      </c>
      <c r="G7389" s="16" t="s">
        <v>17015</v>
      </c>
      <c r="H7389" s="16" t="s">
        <v>16619</v>
      </c>
      <c r="I7389" s="0" t="n">
        <v>144.2</v>
      </c>
      <c r="J7389" s="16" t="s">
        <v>239</v>
      </c>
      <c r="K7389" s="0" t="str">
        <f aca="false">IFERROR(IF(VLOOKUP($C7389,薬効分類マスタ!$A$2:$E$180,5,FALSE())=0,"",VLOOKUP($C7389,薬効分類マスタ!$A$2:$E$180,5,FALSE())),"")</f>
        <v/>
      </c>
      <c r="L7389" s="17"/>
      <c r="M7389" s="0" t="str">
        <f aca="false">IF($K7389="","",IF($L7389&lt;&gt;"",$L7389,VLOOKUP($C7389,薬効分類マスタ!$A$2:$F$180,6,FALSE())))</f>
        <v/>
      </c>
      <c r="N7389" s="0" t="str">
        <f aca="false">ASC(G7389)</f>
        <v>ｹﾄﾁﾌｪﾝPF点眼液0.05%｢日点｣</v>
      </c>
      <c r="O7389" s="0" t="str">
        <f aca="false">ASC(E7389)</f>
        <v>ｹﾄﾁﾌｪﾝﾌﾏﾙ酸塩</v>
      </c>
      <c r="P7389" s="16" t="n">
        <f aca="false">N(P7388)+IF($C7389=検索!$B$49,1,0)</f>
        <v>0</v>
      </c>
    </row>
    <row r="7390" customFormat="false" ht="15" hidden="false" customHeight="false" outlineLevel="0" collapsed="false">
      <c r="A7390" s="16" t="s">
        <v>16254</v>
      </c>
      <c r="B7390" s="0" t="s">
        <v>17016</v>
      </c>
      <c r="C7390" s="0" t="n">
        <v>131</v>
      </c>
      <c r="D7390" s="0" t="str">
        <f aca="false">IFERROR(VLOOKUP($C7390,薬効分類マスタ!$A$2:$B$180,2,FALSE()),"未登録")</f>
        <v>眼科用剤</v>
      </c>
      <c r="E7390" s="16" t="s">
        <v>11689</v>
      </c>
      <c r="F7390" s="16" t="s">
        <v>17012</v>
      </c>
      <c r="G7390" s="16" t="s">
        <v>17017</v>
      </c>
      <c r="H7390" s="16" t="s">
        <v>1133</v>
      </c>
      <c r="I7390" s="0" t="n">
        <v>214.5</v>
      </c>
      <c r="J7390" s="16" t="s">
        <v>232</v>
      </c>
      <c r="K7390" s="0" t="str">
        <f aca="false">IFERROR(IF(VLOOKUP($C7390,薬効分類マスタ!$A$2:$E$180,5,FALSE())=0,"",VLOOKUP($C7390,薬効分類マスタ!$A$2:$E$180,5,FALSE())),"")</f>
        <v/>
      </c>
      <c r="L7390" s="17"/>
      <c r="M7390" s="0" t="str">
        <f aca="false">IF($K7390="","",IF($L7390&lt;&gt;"",$L7390,VLOOKUP($C7390,薬効分類マスタ!$A$2:$F$180,6,FALSE())))</f>
        <v/>
      </c>
      <c r="N7390" s="0" t="str">
        <f aca="false">ASC(G7390)</f>
        <v>ｻﾞｼﾞﾃﾝ点眼液0.05%</v>
      </c>
      <c r="O7390" s="0" t="str">
        <f aca="false">ASC(E7390)</f>
        <v>ｹﾄﾁﾌｪﾝﾌﾏﾙ酸塩</v>
      </c>
      <c r="P7390" s="16" t="n">
        <f aca="false">N(P7389)+IF($C7390=検索!$B$49,1,0)</f>
        <v>0</v>
      </c>
    </row>
    <row r="7391" customFormat="false" ht="15" hidden="false" customHeight="false" outlineLevel="0" collapsed="false">
      <c r="A7391" s="16" t="s">
        <v>16254</v>
      </c>
      <c r="B7391" s="0" t="s">
        <v>17018</v>
      </c>
      <c r="C7391" s="0" t="n">
        <v>131</v>
      </c>
      <c r="D7391" s="0" t="str">
        <f aca="false">IFERROR(VLOOKUP($C7391,薬効分類マスタ!$A$2:$B$180,2,FALSE()),"未登録")</f>
        <v>眼科用剤</v>
      </c>
      <c r="E7391" s="16" t="s">
        <v>11689</v>
      </c>
      <c r="F7391" s="16" t="s">
        <v>17012</v>
      </c>
      <c r="G7391" s="16" t="s">
        <v>17019</v>
      </c>
      <c r="H7391" s="16" t="s">
        <v>1064</v>
      </c>
      <c r="I7391" s="0" t="n">
        <v>144.2</v>
      </c>
      <c r="J7391" s="16" t="s">
        <v>239</v>
      </c>
      <c r="K7391" s="0" t="str">
        <f aca="false">IFERROR(IF(VLOOKUP($C7391,薬効分類マスタ!$A$2:$E$180,5,FALSE())=0,"",VLOOKUP($C7391,薬効分類マスタ!$A$2:$E$180,5,FALSE())),"")</f>
        <v/>
      </c>
      <c r="L7391" s="17"/>
      <c r="M7391" s="0" t="str">
        <f aca="false">IF($K7391="","",IF($L7391&lt;&gt;"",$L7391,VLOOKUP($C7391,薬効分類マスタ!$A$2:$F$180,6,FALSE())))</f>
        <v/>
      </c>
      <c r="N7391" s="0" t="str">
        <f aca="false">ASC(G7391)</f>
        <v>ｹﾄﾁﾌｪﾝ点眼液0.05%｢CH｣</v>
      </c>
      <c r="O7391" s="0" t="str">
        <f aca="false">ASC(E7391)</f>
        <v>ｹﾄﾁﾌｪﾝﾌﾏﾙ酸塩</v>
      </c>
      <c r="P7391" s="16" t="n">
        <f aca="false">N(P7390)+IF($C7391=検索!$B$49,1,0)</f>
        <v>0</v>
      </c>
    </row>
    <row r="7392" customFormat="false" ht="15" hidden="false" customHeight="false" outlineLevel="0" collapsed="false">
      <c r="A7392" s="16" t="s">
        <v>16254</v>
      </c>
      <c r="B7392" s="0" t="s">
        <v>17020</v>
      </c>
      <c r="C7392" s="0" t="n">
        <v>131</v>
      </c>
      <c r="D7392" s="0" t="str">
        <f aca="false">IFERROR(VLOOKUP($C7392,薬効分類マスタ!$A$2:$B$180,2,FALSE()),"未登録")</f>
        <v>眼科用剤</v>
      </c>
      <c r="E7392" s="16" t="s">
        <v>11689</v>
      </c>
      <c r="F7392" s="16" t="s">
        <v>17012</v>
      </c>
      <c r="G7392" s="16" t="s">
        <v>17021</v>
      </c>
      <c r="H7392" s="16" t="s">
        <v>385</v>
      </c>
      <c r="I7392" s="0" t="n">
        <v>144.2</v>
      </c>
      <c r="J7392" s="16" t="s">
        <v>239</v>
      </c>
      <c r="K7392" s="0" t="str">
        <f aca="false">IFERROR(IF(VLOOKUP($C7392,薬効分類マスタ!$A$2:$E$180,5,FALSE())=0,"",VLOOKUP($C7392,薬効分類マスタ!$A$2:$E$180,5,FALSE())),"")</f>
        <v/>
      </c>
      <c r="L7392" s="17"/>
      <c r="M7392" s="0" t="str">
        <f aca="false">IF($K7392="","",IF($L7392&lt;&gt;"",$L7392,VLOOKUP($C7392,薬効分類マスタ!$A$2:$F$180,6,FALSE())))</f>
        <v/>
      </c>
      <c r="N7392" s="0" t="str">
        <f aca="false">ASC(G7392)</f>
        <v>ｹﾄﾁﾌｪﾝ点眼液0.05%｢SW｣</v>
      </c>
      <c r="O7392" s="0" t="str">
        <f aca="false">ASC(E7392)</f>
        <v>ｹﾄﾁﾌｪﾝﾌﾏﾙ酸塩</v>
      </c>
      <c r="P7392" s="16" t="n">
        <f aca="false">N(P7391)+IF($C7392=検索!$B$49,1,0)</f>
        <v>0</v>
      </c>
    </row>
    <row r="7393" customFormat="false" ht="15" hidden="false" customHeight="false" outlineLevel="0" collapsed="false">
      <c r="A7393" s="16" t="s">
        <v>16254</v>
      </c>
      <c r="B7393" s="0" t="s">
        <v>17022</v>
      </c>
      <c r="C7393" s="0" t="n">
        <v>131</v>
      </c>
      <c r="D7393" s="0" t="str">
        <f aca="false">IFERROR(VLOOKUP($C7393,薬効分類マスタ!$A$2:$B$180,2,FALSE()),"未登録")</f>
        <v>眼科用剤</v>
      </c>
      <c r="E7393" s="16" t="s">
        <v>11689</v>
      </c>
      <c r="F7393" s="16" t="s">
        <v>17012</v>
      </c>
      <c r="G7393" s="16" t="s">
        <v>17023</v>
      </c>
      <c r="H7393" s="16" t="s">
        <v>16761</v>
      </c>
      <c r="I7393" s="0" t="n">
        <v>144.2</v>
      </c>
      <c r="J7393" s="16" t="s">
        <v>239</v>
      </c>
      <c r="K7393" s="0" t="str">
        <f aca="false">IFERROR(IF(VLOOKUP($C7393,薬効分類マスタ!$A$2:$E$180,5,FALSE())=0,"",VLOOKUP($C7393,薬効分類マスタ!$A$2:$E$180,5,FALSE())),"")</f>
        <v/>
      </c>
      <c r="L7393" s="17"/>
      <c r="M7393" s="0" t="str">
        <f aca="false">IF($K7393="","",IF($L7393&lt;&gt;"",$L7393,VLOOKUP($C7393,薬効分類マスタ!$A$2:$F$180,6,FALSE())))</f>
        <v/>
      </c>
      <c r="N7393" s="0" t="str">
        <f aca="false">ASC(G7393)</f>
        <v>ｹﾄﾁﾌｪﾝ点眼液0.05%｢ﾆｯﾃﾝ｣</v>
      </c>
      <c r="O7393" s="0" t="str">
        <f aca="false">ASC(E7393)</f>
        <v>ｹﾄﾁﾌｪﾝﾌﾏﾙ酸塩</v>
      </c>
      <c r="P7393" s="16" t="n">
        <f aca="false">N(P7392)+IF($C7393=検索!$B$49,1,0)</f>
        <v>0</v>
      </c>
    </row>
    <row r="7394" customFormat="false" ht="15" hidden="false" customHeight="false" outlineLevel="0" collapsed="false">
      <c r="A7394" s="16" t="s">
        <v>16254</v>
      </c>
      <c r="B7394" s="0" t="s">
        <v>17024</v>
      </c>
      <c r="C7394" s="0" t="n">
        <v>131</v>
      </c>
      <c r="D7394" s="0" t="str">
        <f aca="false">IFERROR(VLOOKUP($C7394,薬効分類マスタ!$A$2:$B$180,2,FALSE()),"未登録")</f>
        <v>眼科用剤</v>
      </c>
      <c r="E7394" s="16" t="s">
        <v>11689</v>
      </c>
      <c r="F7394" s="16" t="s">
        <v>17012</v>
      </c>
      <c r="G7394" s="16" t="s">
        <v>17025</v>
      </c>
      <c r="H7394" s="16" t="s">
        <v>16651</v>
      </c>
      <c r="I7394" s="0" t="n">
        <v>144.2</v>
      </c>
      <c r="J7394" s="16" t="s">
        <v>239</v>
      </c>
      <c r="K7394" s="0" t="str">
        <f aca="false">IFERROR(IF(VLOOKUP($C7394,薬効分類マスタ!$A$2:$E$180,5,FALSE())=0,"",VLOOKUP($C7394,薬効分類マスタ!$A$2:$E$180,5,FALSE())),"")</f>
        <v/>
      </c>
      <c r="L7394" s="17"/>
      <c r="M7394" s="0" t="str">
        <f aca="false">IF($K7394="","",IF($L7394&lt;&gt;"",$L7394,VLOOKUP($C7394,薬効分類マスタ!$A$2:$F$180,6,FALSE())))</f>
        <v/>
      </c>
      <c r="N7394" s="0" t="str">
        <f aca="false">ASC(G7394)</f>
        <v>ｹﾄﾁﾌｪﾝ点眼液0.05%｢日東｣</v>
      </c>
      <c r="O7394" s="0" t="str">
        <f aca="false">ASC(E7394)</f>
        <v>ｹﾄﾁﾌｪﾝﾌﾏﾙ酸塩</v>
      </c>
      <c r="P7394" s="16" t="n">
        <f aca="false">N(P7393)+IF($C7394=検索!$B$49,1,0)</f>
        <v>0</v>
      </c>
    </row>
    <row r="7395" customFormat="false" ht="15" hidden="false" customHeight="false" outlineLevel="0" collapsed="false">
      <c r="A7395" s="16" t="s">
        <v>16254</v>
      </c>
      <c r="B7395" s="0" t="s">
        <v>17026</v>
      </c>
      <c r="C7395" s="0" t="n">
        <v>131</v>
      </c>
      <c r="D7395" s="0" t="str">
        <f aca="false">IFERROR(VLOOKUP($C7395,薬効分類マスタ!$A$2:$B$180,2,FALSE()),"未登録")</f>
        <v>眼科用剤</v>
      </c>
      <c r="E7395" s="16" t="s">
        <v>17027</v>
      </c>
      <c r="F7395" s="16" t="s">
        <v>17028</v>
      </c>
      <c r="G7395" s="16" t="s">
        <v>17029</v>
      </c>
      <c r="H7395" s="16" t="s">
        <v>16871</v>
      </c>
      <c r="I7395" s="0" t="n">
        <v>2735.2</v>
      </c>
      <c r="J7395" s="16" t="s">
        <v>232</v>
      </c>
      <c r="K7395" s="0" t="str">
        <f aca="false">IFERROR(IF(VLOOKUP($C7395,薬効分類マスタ!$A$2:$E$180,5,FALSE())=0,"",VLOOKUP($C7395,薬効分類マスタ!$A$2:$E$180,5,FALSE())),"")</f>
        <v/>
      </c>
      <c r="L7395" s="17"/>
      <c r="M7395" s="0" t="str">
        <f aca="false">IF($K7395="","",IF($L7395&lt;&gt;"",$L7395,VLOOKUP($C7395,薬効分類マスタ!$A$2:$F$180,6,FALSE())))</f>
        <v/>
      </c>
      <c r="N7395" s="0" t="str">
        <f aca="false">ASC(G7395)</f>
        <v>ﾋﾞｰｴｽｴｽﾌﾟﾗｽ500眼灌流液0.0184%</v>
      </c>
      <c r="O7395" s="0" t="str">
        <f aca="false">ASC(E7395)</f>
        <v>ｵｷｼｸﾞﾙﾀﾁｵﾝ</v>
      </c>
      <c r="P7395" s="16" t="n">
        <f aca="false">N(P7394)+IF($C7395=検索!$B$49,1,0)</f>
        <v>0</v>
      </c>
    </row>
    <row r="7396" customFormat="false" ht="15" hidden="false" customHeight="false" outlineLevel="0" collapsed="false">
      <c r="A7396" s="16" t="s">
        <v>16254</v>
      </c>
      <c r="B7396" s="0" t="s">
        <v>17030</v>
      </c>
      <c r="C7396" s="0" t="n">
        <v>131</v>
      </c>
      <c r="D7396" s="0" t="str">
        <f aca="false">IFERROR(VLOOKUP($C7396,薬効分類マスタ!$A$2:$B$180,2,FALSE()),"未登録")</f>
        <v>眼科用剤</v>
      </c>
      <c r="E7396" s="16" t="s">
        <v>17027</v>
      </c>
      <c r="F7396" s="16" t="s">
        <v>17031</v>
      </c>
      <c r="G7396" s="16" t="s">
        <v>17032</v>
      </c>
      <c r="H7396" s="16" t="s">
        <v>16684</v>
      </c>
      <c r="I7396" s="0" t="n">
        <v>3461.6</v>
      </c>
      <c r="J7396" s="16" t="s">
        <v>239</v>
      </c>
      <c r="K7396" s="0" t="str">
        <f aca="false">IFERROR(IF(VLOOKUP($C7396,薬効分類マスタ!$A$2:$E$180,5,FALSE())=0,"",VLOOKUP($C7396,薬効分類マスタ!$A$2:$E$180,5,FALSE())),"")</f>
        <v/>
      </c>
      <c r="L7396" s="17"/>
      <c r="M7396" s="0" t="str">
        <f aca="false">IF($K7396="","",IF($L7396&lt;&gt;"",$L7396,VLOOKUP($C7396,薬効分類マスタ!$A$2:$F$180,6,FALSE())))</f>
        <v/>
      </c>
      <c r="N7396" s="0" t="str">
        <f aca="false">ASC(G7396)</f>
        <v>ｵｷｼｸﾞﾙﾀﾁｵﾝ眼灌流液0.0184%ｷｯﾄ｢ｾﾝｼﾞｭ｣</v>
      </c>
      <c r="O7396" s="0" t="str">
        <f aca="false">ASC(E7396)</f>
        <v>ｵｷｼｸﾞﾙﾀﾁｵﾝ</v>
      </c>
      <c r="P7396" s="16" t="n">
        <f aca="false">N(P7395)+IF($C7396=検索!$B$49,1,0)</f>
        <v>0</v>
      </c>
    </row>
    <row r="7397" customFormat="false" ht="15" hidden="false" customHeight="false" outlineLevel="0" collapsed="false">
      <c r="A7397" s="16" t="s">
        <v>16254</v>
      </c>
      <c r="B7397" s="0" t="s">
        <v>17033</v>
      </c>
      <c r="C7397" s="0" t="n">
        <v>131</v>
      </c>
      <c r="D7397" s="0" t="str">
        <f aca="false">IFERROR(VLOOKUP($C7397,薬効分類マスタ!$A$2:$B$180,2,FALSE()),"未登録")</f>
        <v>眼科用剤</v>
      </c>
      <c r="E7397" s="16" t="s">
        <v>17034</v>
      </c>
      <c r="F7397" s="16" t="s">
        <v>17035</v>
      </c>
      <c r="G7397" s="16" t="s">
        <v>17036</v>
      </c>
      <c r="H7397" s="16" t="s">
        <v>16651</v>
      </c>
      <c r="I7397" s="0" t="n">
        <v>170</v>
      </c>
      <c r="J7397" s="16" t="s">
        <v>232</v>
      </c>
      <c r="K7397" s="0" t="str">
        <f aca="false">IFERROR(IF(VLOOKUP($C7397,薬効分類マスタ!$A$2:$E$180,5,FALSE())=0,"",VLOOKUP($C7397,薬効分類マスタ!$A$2:$E$180,5,FALSE())),"")</f>
        <v/>
      </c>
      <c r="L7397" s="17"/>
      <c r="M7397" s="0" t="str">
        <f aca="false">IF($K7397="","",IF($L7397&lt;&gt;"",$L7397,VLOOKUP($C7397,薬効分類マスタ!$A$2:$F$180,6,FALSE())))</f>
        <v/>
      </c>
      <c r="N7397" s="0" t="str">
        <f aca="false">ASC(G7397)</f>
        <v>ﾚｽｷｭﾗ点眼液0.12%</v>
      </c>
      <c r="O7397" s="0" t="str">
        <f aca="false">ASC(E7397)</f>
        <v>ｲｿﾌﾟﾛﾋﾟﾙｳﾉﾌﾟﾛｽﾄﾝ</v>
      </c>
      <c r="P7397" s="16" t="n">
        <f aca="false">N(P7396)+IF($C7397=検索!$B$49,1,0)</f>
        <v>0</v>
      </c>
    </row>
    <row r="7398" customFormat="false" ht="15" hidden="false" customHeight="false" outlineLevel="0" collapsed="false">
      <c r="A7398" s="16" t="s">
        <v>16254</v>
      </c>
      <c r="B7398" s="0" t="s">
        <v>17037</v>
      </c>
      <c r="C7398" s="0" t="n">
        <v>131</v>
      </c>
      <c r="D7398" s="0" t="str">
        <f aca="false">IFERROR(VLOOKUP($C7398,薬効分類マスタ!$A$2:$B$180,2,FALSE()),"未登録")</f>
        <v>眼科用剤</v>
      </c>
      <c r="E7398" s="16" t="s">
        <v>17034</v>
      </c>
      <c r="F7398" s="16" t="s">
        <v>17035</v>
      </c>
      <c r="G7398" s="16" t="s">
        <v>17038</v>
      </c>
      <c r="H7398" s="16" t="s">
        <v>16790</v>
      </c>
      <c r="I7398" s="0" t="n">
        <v>104.8</v>
      </c>
      <c r="J7398" s="16" t="s">
        <v>239</v>
      </c>
      <c r="K7398" s="0" t="str">
        <f aca="false">IFERROR(IF(VLOOKUP($C7398,薬効分類マスタ!$A$2:$E$180,5,FALSE())=0,"",VLOOKUP($C7398,薬効分類マスタ!$A$2:$E$180,5,FALSE())),"")</f>
        <v/>
      </c>
      <c r="L7398" s="17"/>
      <c r="M7398" s="0" t="str">
        <f aca="false">IF($K7398="","",IF($L7398&lt;&gt;"",$L7398,VLOOKUP($C7398,薬効分類マスタ!$A$2:$F$180,6,FALSE())))</f>
        <v/>
      </c>
      <c r="N7398" s="0" t="str">
        <f aca="false">ASC(G7398)</f>
        <v>ｲｿﾌﾟﾛﾋﾟﾙｳﾉﾌﾟﾛｽﾄﾝ点眼液0.12%｢TS｣</v>
      </c>
      <c r="O7398" s="0" t="str">
        <f aca="false">ASC(E7398)</f>
        <v>ｲｿﾌﾟﾛﾋﾟﾙｳﾉﾌﾟﾛｽﾄﾝ</v>
      </c>
      <c r="P7398" s="16" t="n">
        <f aca="false">N(P7397)+IF($C7398=検索!$B$49,1,0)</f>
        <v>0</v>
      </c>
    </row>
    <row r="7399" customFormat="false" ht="15" hidden="false" customHeight="false" outlineLevel="0" collapsed="false">
      <c r="A7399" s="16" t="s">
        <v>16254</v>
      </c>
      <c r="B7399" s="0" t="s">
        <v>17039</v>
      </c>
      <c r="C7399" s="0" t="n">
        <v>131</v>
      </c>
      <c r="D7399" s="0" t="str">
        <f aca="false">IFERROR(VLOOKUP($C7399,薬効分類マスタ!$A$2:$B$180,2,FALSE()),"未登録")</f>
        <v>眼科用剤</v>
      </c>
      <c r="E7399" s="16" t="s">
        <v>17034</v>
      </c>
      <c r="F7399" s="16" t="s">
        <v>17035</v>
      </c>
      <c r="G7399" s="16" t="s">
        <v>17040</v>
      </c>
      <c r="H7399" s="16" t="s">
        <v>385</v>
      </c>
      <c r="I7399" s="0" t="n">
        <v>174.4</v>
      </c>
      <c r="J7399" s="16" t="s">
        <v>239</v>
      </c>
      <c r="K7399" s="0" t="str">
        <f aca="false">IFERROR(IF(VLOOKUP($C7399,薬効分類マスタ!$A$2:$E$180,5,FALSE())=0,"",VLOOKUP($C7399,薬効分類マスタ!$A$2:$E$180,5,FALSE())),"")</f>
        <v/>
      </c>
      <c r="L7399" s="17"/>
      <c r="M7399" s="0" t="str">
        <f aca="false">IF($K7399="","",IF($L7399&lt;&gt;"",$L7399,VLOOKUP($C7399,薬効分類マスタ!$A$2:$F$180,6,FALSE())))</f>
        <v/>
      </c>
      <c r="N7399" s="0" t="str">
        <f aca="false">ASC(G7399)</f>
        <v>ｲｿﾌﾟﾛﾋﾟﾙｳﾉﾌﾟﾛｽﾄﾝ点眼液0.12%｢ｻﾜｲ｣</v>
      </c>
      <c r="O7399" s="0" t="str">
        <f aca="false">ASC(E7399)</f>
        <v>ｲｿﾌﾟﾛﾋﾟﾙｳﾉﾌﾟﾛｽﾄﾝ</v>
      </c>
      <c r="P7399" s="16" t="n">
        <f aca="false">N(P7398)+IF($C7399=検索!$B$49,1,0)</f>
        <v>0</v>
      </c>
    </row>
    <row r="7400" customFormat="false" ht="15" hidden="false" customHeight="false" outlineLevel="0" collapsed="false">
      <c r="A7400" s="16" t="s">
        <v>16254</v>
      </c>
      <c r="B7400" s="0" t="s">
        <v>17041</v>
      </c>
      <c r="C7400" s="0" t="n">
        <v>131</v>
      </c>
      <c r="D7400" s="0" t="str">
        <f aca="false">IFERROR(VLOOKUP($C7400,薬効分類マスタ!$A$2:$B$180,2,FALSE()),"未登録")</f>
        <v>眼科用剤</v>
      </c>
      <c r="E7400" s="16" t="s">
        <v>4525</v>
      </c>
      <c r="F7400" s="16" t="s">
        <v>1872</v>
      </c>
      <c r="G7400" s="16" t="s">
        <v>17042</v>
      </c>
      <c r="H7400" s="16" t="s">
        <v>385</v>
      </c>
      <c r="I7400" s="0" t="n">
        <v>109.1</v>
      </c>
      <c r="J7400" s="16" t="s">
        <v>239</v>
      </c>
      <c r="K7400" s="0" t="str">
        <f aca="false">IFERROR(IF(VLOOKUP($C7400,薬効分類マスタ!$A$2:$E$180,5,FALSE())=0,"",VLOOKUP($C7400,薬効分類マスタ!$A$2:$E$180,5,FALSE())),"")</f>
        <v/>
      </c>
      <c r="L7400" s="17"/>
      <c r="M7400" s="0" t="str">
        <f aca="false">IF($K7400="","",IF($L7400&lt;&gt;"",$L7400,VLOOKUP($C7400,薬効分類マスタ!$A$2:$F$180,6,FALSE())))</f>
        <v/>
      </c>
      <c r="N7400" s="0" t="str">
        <f aca="false">ASC(G7400)</f>
        <v>ﾍﾞﾀｷｿﾛｰﾙ点眼液0.5%｢SW｣</v>
      </c>
      <c r="O7400" s="0" t="str">
        <f aca="false">ASC(E7400)</f>
        <v>ﾍﾞﾀｷｿﾛｰﾙ塩酸塩</v>
      </c>
      <c r="P7400" s="16" t="n">
        <f aca="false">N(P7399)+IF($C7400=検索!$B$49,1,0)</f>
        <v>0</v>
      </c>
    </row>
    <row r="7401" customFormat="false" ht="15" hidden="false" customHeight="false" outlineLevel="0" collapsed="false">
      <c r="A7401" s="16" t="s">
        <v>16254</v>
      </c>
      <c r="B7401" s="0" t="s">
        <v>17043</v>
      </c>
      <c r="C7401" s="0" t="n">
        <v>131</v>
      </c>
      <c r="D7401" s="0" t="str">
        <f aca="false">IFERROR(VLOOKUP($C7401,薬効分類マスタ!$A$2:$B$180,2,FALSE()),"未登録")</f>
        <v>眼科用剤</v>
      </c>
      <c r="E7401" s="16" t="s">
        <v>17044</v>
      </c>
      <c r="F7401" s="16" t="s">
        <v>6729</v>
      </c>
      <c r="G7401" s="16" t="s">
        <v>17045</v>
      </c>
      <c r="H7401" s="16" t="s">
        <v>16684</v>
      </c>
      <c r="I7401" s="0" t="n">
        <v>110.7</v>
      </c>
      <c r="J7401" s="16" t="s">
        <v>232</v>
      </c>
      <c r="K7401" s="0" t="str">
        <f aca="false">IFERROR(IF(VLOOKUP($C7401,薬効分類マスタ!$A$2:$E$180,5,FALSE())=0,"",VLOOKUP($C7401,薬効分類マスタ!$A$2:$E$180,5,FALSE())),"")</f>
        <v/>
      </c>
      <c r="L7401" s="17"/>
      <c r="M7401" s="0" t="str">
        <f aca="false">IF($K7401="","",IF($L7401&lt;&gt;"",$L7401,VLOOKUP($C7401,薬効分類マスタ!$A$2:$F$180,6,FALSE())))</f>
        <v/>
      </c>
      <c r="N7401" s="0" t="str">
        <f aca="false">ASC(G7401)</f>
        <v>ﾛﾒﾌﾛﾝ点眼液0.3%</v>
      </c>
      <c r="O7401" s="0" t="str">
        <f aca="false">ASC(E7401)</f>
        <v>塩酸ﾛﾒﾌﾛｷｻｼﾝ</v>
      </c>
      <c r="P7401" s="16" t="n">
        <f aca="false">N(P7400)+IF($C7401=検索!$B$49,1,0)</f>
        <v>0</v>
      </c>
    </row>
    <row r="7402" customFormat="false" ht="15" hidden="false" customHeight="false" outlineLevel="0" collapsed="false">
      <c r="A7402" s="16" t="s">
        <v>16254</v>
      </c>
      <c r="B7402" s="0" t="s">
        <v>17046</v>
      </c>
      <c r="C7402" s="0" t="n">
        <v>131</v>
      </c>
      <c r="D7402" s="0" t="str">
        <f aca="false">IFERROR(VLOOKUP($C7402,薬効分類マスタ!$A$2:$B$180,2,FALSE()),"未登録")</f>
        <v>眼科用剤</v>
      </c>
      <c r="E7402" s="16" t="s">
        <v>17044</v>
      </c>
      <c r="F7402" s="16" t="s">
        <v>17047</v>
      </c>
      <c r="G7402" s="16" t="s">
        <v>17048</v>
      </c>
      <c r="H7402" s="16" t="s">
        <v>16684</v>
      </c>
      <c r="I7402" s="0" t="n">
        <v>33.2</v>
      </c>
      <c r="J7402" s="16" t="s">
        <v>232</v>
      </c>
      <c r="K7402" s="0" t="str">
        <f aca="false">IFERROR(IF(VLOOKUP($C7402,薬効分類マスタ!$A$2:$E$180,5,FALSE())=0,"",VLOOKUP($C7402,薬効分類マスタ!$A$2:$E$180,5,FALSE())),"")</f>
        <v/>
      </c>
      <c r="L7402" s="17"/>
      <c r="M7402" s="0" t="str">
        <f aca="false">IF($K7402="","",IF($L7402&lt;&gt;"",$L7402,VLOOKUP($C7402,薬効分類マスタ!$A$2:$F$180,6,FALSE())))</f>
        <v/>
      </c>
      <c r="N7402" s="0" t="str">
        <f aca="false">ASC(G7402)</f>
        <v>ﾛﾒﾌﾛﾝﾐﾆﾑｽ眼科耳科用液0.3%</v>
      </c>
      <c r="O7402" s="0" t="str">
        <f aca="false">ASC(E7402)</f>
        <v>塩酸ﾛﾒﾌﾛｷｻｼﾝ</v>
      </c>
      <c r="P7402" s="16" t="n">
        <f aca="false">N(P7401)+IF($C7402=検索!$B$49,1,0)</f>
        <v>0</v>
      </c>
    </row>
    <row r="7403" customFormat="false" ht="15" hidden="false" customHeight="false" outlineLevel="0" collapsed="false">
      <c r="A7403" s="16" t="s">
        <v>16254</v>
      </c>
      <c r="B7403" s="0" t="s">
        <v>17049</v>
      </c>
      <c r="C7403" s="0" t="n">
        <v>131</v>
      </c>
      <c r="D7403" s="0" t="str">
        <f aca="false">IFERROR(VLOOKUP($C7403,薬効分類マスタ!$A$2:$B$180,2,FALSE()),"未登録")</f>
        <v>眼科用剤</v>
      </c>
      <c r="E7403" s="16" t="s">
        <v>11724</v>
      </c>
      <c r="F7403" s="16" t="s">
        <v>17050</v>
      </c>
      <c r="G7403" s="16" t="s">
        <v>17051</v>
      </c>
      <c r="H7403" s="16" t="s">
        <v>309</v>
      </c>
      <c r="I7403" s="0" t="n">
        <v>201.8</v>
      </c>
      <c r="J7403" s="16" t="s">
        <v>232</v>
      </c>
      <c r="K7403" s="0" t="str">
        <f aca="false">IFERROR(IF(VLOOKUP($C7403,薬効分類マスタ!$A$2:$E$180,5,FALSE())=0,"",VLOOKUP($C7403,薬効分類マスタ!$A$2:$E$180,5,FALSE())),"")</f>
        <v/>
      </c>
      <c r="L7403" s="17"/>
      <c r="M7403" s="0" t="str">
        <f aca="false">IF($K7403="","",IF($L7403&lt;&gt;"",$L7403,VLOOKUP($C7403,薬効分類マスタ!$A$2:$F$180,6,FALSE())))</f>
        <v/>
      </c>
      <c r="N7403" s="0" t="str">
        <f aca="false">ASC(G7403)</f>
        <v>ﾍﾟﾐﾗｽﾄﾝ点眼液0.1%</v>
      </c>
      <c r="O7403" s="0" t="str">
        <f aca="false">ASC(E7403)</f>
        <v>ﾍﾟﾐﾛﾗｽﾄｶﾘｳﾑ</v>
      </c>
      <c r="P7403" s="16" t="n">
        <f aca="false">N(P7402)+IF($C7403=検索!$B$49,1,0)</f>
        <v>0</v>
      </c>
    </row>
    <row r="7404" customFormat="false" ht="15" hidden="false" customHeight="false" outlineLevel="0" collapsed="false">
      <c r="A7404" s="16" t="s">
        <v>16254</v>
      </c>
      <c r="B7404" s="0" t="s">
        <v>17052</v>
      </c>
      <c r="C7404" s="0" t="n">
        <v>131</v>
      </c>
      <c r="D7404" s="0" t="str">
        <f aca="false">IFERROR(VLOOKUP($C7404,薬効分類マスタ!$A$2:$B$180,2,FALSE()),"未登録")</f>
        <v>眼科用剤</v>
      </c>
      <c r="E7404" s="16" t="s">
        <v>11724</v>
      </c>
      <c r="F7404" s="16" t="s">
        <v>17050</v>
      </c>
      <c r="G7404" s="16" t="s">
        <v>17053</v>
      </c>
      <c r="H7404" s="16" t="s">
        <v>16608</v>
      </c>
      <c r="I7404" s="0" t="n">
        <v>294.5</v>
      </c>
      <c r="J7404" s="16" t="s">
        <v>232</v>
      </c>
      <c r="K7404" s="0" t="str">
        <f aca="false">IFERROR(IF(VLOOKUP($C7404,薬効分類マスタ!$A$2:$E$180,5,FALSE())=0,"",VLOOKUP($C7404,薬効分類マスタ!$A$2:$E$180,5,FALSE())),"")</f>
        <v/>
      </c>
      <c r="L7404" s="17"/>
      <c r="M7404" s="0" t="str">
        <f aca="false">IF($K7404="","",IF($L7404&lt;&gt;"",$L7404,VLOOKUP($C7404,薬効分類マスタ!$A$2:$F$180,6,FALSE())))</f>
        <v/>
      </c>
      <c r="N7404" s="0" t="str">
        <f aca="false">ASC(G7404)</f>
        <v>ｱﾚｷﾞｻｰﾙ点眼液0.1%</v>
      </c>
      <c r="O7404" s="0" t="str">
        <f aca="false">ASC(E7404)</f>
        <v>ﾍﾟﾐﾛﾗｽﾄｶﾘｳﾑ</v>
      </c>
      <c r="P7404" s="16" t="n">
        <f aca="false">N(P7403)+IF($C7404=検索!$B$49,1,0)</f>
        <v>0</v>
      </c>
    </row>
    <row r="7405" customFormat="false" ht="15" hidden="false" customHeight="false" outlineLevel="0" collapsed="false">
      <c r="A7405" s="16" t="s">
        <v>16254</v>
      </c>
      <c r="B7405" s="0" t="s">
        <v>17054</v>
      </c>
      <c r="C7405" s="0" t="n">
        <v>131</v>
      </c>
      <c r="D7405" s="0" t="str">
        <f aca="false">IFERROR(VLOOKUP($C7405,薬効分類マスタ!$A$2:$B$180,2,FALSE()),"未登録")</f>
        <v>眼科用剤</v>
      </c>
      <c r="E7405" s="16" t="s">
        <v>11724</v>
      </c>
      <c r="F7405" s="16" t="s">
        <v>17050</v>
      </c>
      <c r="G7405" s="16" t="s">
        <v>17055</v>
      </c>
      <c r="H7405" s="16" t="s">
        <v>601</v>
      </c>
      <c r="I7405" s="0" t="n">
        <v>209.6</v>
      </c>
      <c r="J7405" s="16" t="s">
        <v>239</v>
      </c>
      <c r="K7405" s="0" t="str">
        <f aca="false">IFERROR(IF(VLOOKUP($C7405,薬効分類マスタ!$A$2:$E$180,5,FALSE())=0,"",VLOOKUP($C7405,薬効分類マスタ!$A$2:$E$180,5,FALSE())),"")</f>
        <v/>
      </c>
      <c r="L7405" s="17"/>
      <c r="M7405" s="0" t="str">
        <f aca="false">IF($K7405="","",IF($L7405&lt;&gt;"",$L7405,VLOOKUP($C7405,薬効分類マスタ!$A$2:$F$180,6,FALSE())))</f>
        <v/>
      </c>
      <c r="N7405" s="0" t="str">
        <f aca="false">ASC(G7405)</f>
        <v>ﾍﾟﾐﾛﾗｽﾄK点眼液0.1%｢杏林｣</v>
      </c>
      <c r="O7405" s="0" t="str">
        <f aca="false">ASC(E7405)</f>
        <v>ﾍﾟﾐﾛﾗｽﾄｶﾘｳﾑ</v>
      </c>
      <c r="P7405" s="16" t="n">
        <f aca="false">N(P7404)+IF($C7405=検索!$B$49,1,0)</f>
        <v>0</v>
      </c>
    </row>
    <row r="7406" customFormat="false" ht="15" hidden="false" customHeight="false" outlineLevel="0" collapsed="false">
      <c r="A7406" s="16" t="s">
        <v>16254</v>
      </c>
      <c r="B7406" s="0" t="s">
        <v>17056</v>
      </c>
      <c r="C7406" s="0" t="n">
        <v>131</v>
      </c>
      <c r="D7406" s="0" t="str">
        <f aca="false">IFERROR(VLOOKUP($C7406,薬効分類マスタ!$A$2:$B$180,2,FALSE()),"未登録")</f>
        <v>眼科用剤</v>
      </c>
      <c r="E7406" s="16" t="s">
        <v>11724</v>
      </c>
      <c r="F7406" s="16" t="s">
        <v>17050</v>
      </c>
      <c r="G7406" s="16" t="s">
        <v>17057</v>
      </c>
      <c r="H7406" s="16" t="s">
        <v>16790</v>
      </c>
      <c r="I7406" s="0" t="n">
        <v>177.1</v>
      </c>
      <c r="J7406" s="16" t="s">
        <v>239</v>
      </c>
      <c r="K7406" s="0" t="str">
        <f aca="false">IFERROR(IF(VLOOKUP($C7406,薬効分類マスタ!$A$2:$E$180,5,FALSE())=0,"",VLOOKUP($C7406,薬効分類マスタ!$A$2:$E$180,5,FALSE())),"")</f>
        <v/>
      </c>
      <c r="L7406" s="17"/>
      <c r="M7406" s="0" t="str">
        <f aca="false">IF($K7406="","",IF($L7406&lt;&gt;"",$L7406,VLOOKUP($C7406,薬効分類マスタ!$A$2:$F$180,6,FALSE())))</f>
        <v/>
      </c>
      <c r="N7406" s="0" t="str">
        <f aca="false">ASC(G7406)</f>
        <v>ﾍﾟﾐﾛﾗｽﾄK点眼液0.1%｢TS｣</v>
      </c>
      <c r="O7406" s="0" t="str">
        <f aca="false">ASC(E7406)</f>
        <v>ﾍﾟﾐﾛﾗｽﾄｶﾘｳﾑ</v>
      </c>
      <c r="P7406" s="16" t="n">
        <f aca="false">N(P7405)+IF($C7406=検索!$B$49,1,0)</f>
        <v>0</v>
      </c>
    </row>
    <row r="7407" customFormat="false" ht="15" hidden="false" customHeight="false" outlineLevel="0" collapsed="false">
      <c r="A7407" s="16" t="s">
        <v>16254</v>
      </c>
      <c r="B7407" s="0" t="s">
        <v>17058</v>
      </c>
      <c r="C7407" s="0" t="n">
        <v>131</v>
      </c>
      <c r="D7407" s="0" t="str">
        <f aca="false">IFERROR(VLOOKUP($C7407,薬効分類マスタ!$A$2:$B$180,2,FALSE()),"未登録")</f>
        <v>眼科用剤</v>
      </c>
      <c r="E7407" s="16" t="s">
        <v>11678</v>
      </c>
      <c r="F7407" s="16" t="s">
        <v>17059</v>
      </c>
      <c r="G7407" s="16" t="s">
        <v>17060</v>
      </c>
      <c r="I7407" s="0" t="n">
        <v>182.6</v>
      </c>
      <c r="J7407" s="16" t="s">
        <v>239</v>
      </c>
      <c r="K7407" s="0" t="str">
        <f aca="false">IFERROR(IF(VLOOKUP($C7407,薬効分類マスタ!$A$2:$E$180,5,FALSE())=0,"",VLOOKUP($C7407,薬効分類マスタ!$A$2:$E$180,5,FALSE())),"")</f>
        <v/>
      </c>
      <c r="L7407" s="17"/>
      <c r="M7407" s="0" t="str">
        <f aca="false">IF($K7407="","",IF($L7407&lt;&gt;"",$L7407,VLOOKUP($C7407,薬効分類マスタ!$A$2:$F$180,6,FALSE())))</f>
        <v/>
      </c>
      <c r="N7407" s="0" t="str">
        <f aca="false">ASC(G7407)</f>
        <v>ﾄﾗﾆﾗｽﾄ25mg5mL点眼液</v>
      </c>
      <c r="O7407" s="0" t="str">
        <f aca="false">ASC(E7407)</f>
        <v>ﾄﾗﾆﾗｽﾄ</v>
      </c>
      <c r="P7407" s="16" t="n">
        <f aca="false">N(P7406)+IF($C7407=検索!$B$49,1,0)</f>
        <v>0</v>
      </c>
    </row>
    <row r="7408" customFormat="false" ht="15" hidden="false" customHeight="false" outlineLevel="0" collapsed="false">
      <c r="A7408" s="16" t="s">
        <v>16254</v>
      </c>
      <c r="B7408" s="0" t="s">
        <v>17061</v>
      </c>
      <c r="C7408" s="0" t="n">
        <v>131</v>
      </c>
      <c r="D7408" s="0" t="str">
        <f aca="false">IFERROR(VLOOKUP($C7408,薬効分類マスタ!$A$2:$B$180,2,FALSE()),"未登録")</f>
        <v>眼科用剤</v>
      </c>
      <c r="E7408" s="16" t="s">
        <v>11678</v>
      </c>
      <c r="F7408" s="16" t="s">
        <v>17059</v>
      </c>
      <c r="G7408" s="16" t="s">
        <v>17062</v>
      </c>
      <c r="H7408" s="16" t="s">
        <v>16619</v>
      </c>
      <c r="I7408" s="0" t="n">
        <v>243.2</v>
      </c>
      <c r="J7408" s="16" t="s">
        <v>232</v>
      </c>
      <c r="K7408" s="0" t="str">
        <f aca="false">IFERROR(IF(VLOOKUP($C7408,薬効分類マスタ!$A$2:$E$180,5,FALSE())=0,"",VLOOKUP($C7408,薬効分類マスタ!$A$2:$E$180,5,FALSE())),"")</f>
        <v/>
      </c>
      <c r="L7408" s="17"/>
      <c r="M7408" s="0" t="str">
        <f aca="false">IF($K7408="","",IF($L7408&lt;&gt;"",$L7408,VLOOKUP($C7408,薬効分類マスタ!$A$2:$F$180,6,FALSE())))</f>
        <v/>
      </c>
      <c r="N7408" s="0" t="str">
        <f aca="false">ASC(G7408)</f>
        <v>ﾄﾗﾒﾗｽPF点眼液0.5%</v>
      </c>
      <c r="O7408" s="0" t="str">
        <f aca="false">ASC(E7408)</f>
        <v>ﾄﾗﾆﾗｽﾄ</v>
      </c>
      <c r="P7408" s="16" t="n">
        <f aca="false">N(P7407)+IF($C7408=検索!$B$49,1,0)</f>
        <v>0</v>
      </c>
    </row>
    <row r="7409" customFormat="false" ht="15" hidden="false" customHeight="false" outlineLevel="0" collapsed="false">
      <c r="A7409" s="16" t="s">
        <v>16254</v>
      </c>
      <c r="B7409" s="0" t="s">
        <v>17063</v>
      </c>
      <c r="C7409" s="0" t="n">
        <v>131</v>
      </c>
      <c r="D7409" s="0" t="str">
        <f aca="false">IFERROR(VLOOKUP($C7409,薬効分類マスタ!$A$2:$B$180,2,FALSE()),"未登録")</f>
        <v>眼科用剤</v>
      </c>
      <c r="E7409" s="16" t="s">
        <v>11678</v>
      </c>
      <c r="F7409" s="16" t="s">
        <v>17059</v>
      </c>
      <c r="G7409" s="16" t="s">
        <v>17064</v>
      </c>
      <c r="H7409" s="16" t="s">
        <v>3217</v>
      </c>
      <c r="I7409" s="0" t="n">
        <v>252.9</v>
      </c>
      <c r="J7409" s="16" t="s">
        <v>232</v>
      </c>
      <c r="K7409" s="0" t="str">
        <f aca="false">IFERROR(IF(VLOOKUP($C7409,薬効分類マスタ!$A$2:$E$180,5,FALSE())=0,"",VLOOKUP($C7409,薬効分類マスタ!$A$2:$E$180,5,FALSE())),"")</f>
        <v/>
      </c>
      <c r="L7409" s="17"/>
      <c r="M7409" s="0" t="str">
        <f aca="false">IF($K7409="","",IF($L7409&lt;&gt;"",$L7409,VLOOKUP($C7409,薬効分類マスタ!$A$2:$F$180,6,FALSE())))</f>
        <v/>
      </c>
      <c r="N7409" s="0" t="str">
        <f aca="false">ASC(G7409)</f>
        <v>ﾘｻﾞﾍﾞﾝ点眼液0.5%</v>
      </c>
      <c r="O7409" s="0" t="str">
        <f aca="false">ASC(E7409)</f>
        <v>ﾄﾗﾆﾗｽﾄ</v>
      </c>
      <c r="P7409" s="16" t="n">
        <f aca="false">N(P7408)+IF($C7409=検索!$B$49,1,0)</f>
        <v>0</v>
      </c>
    </row>
    <row r="7410" customFormat="false" ht="15" hidden="false" customHeight="false" outlineLevel="0" collapsed="false">
      <c r="A7410" s="16" t="s">
        <v>16254</v>
      </c>
      <c r="B7410" s="0" t="s">
        <v>17065</v>
      </c>
      <c r="C7410" s="0" t="n">
        <v>131</v>
      </c>
      <c r="D7410" s="0" t="str">
        <f aca="false">IFERROR(VLOOKUP($C7410,薬効分類マスタ!$A$2:$B$180,2,FALSE()),"未登録")</f>
        <v>眼科用剤</v>
      </c>
      <c r="E7410" s="16" t="s">
        <v>11678</v>
      </c>
      <c r="F7410" s="16" t="s">
        <v>17059</v>
      </c>
      <c r="G7410" s="16" t="s">
        <v>17066</v>
      </c>
      <c r="H7410" s="16" t="s">
        <v>16761</v>
      </c>
      <c r="I7410" s="0" t="n">
        <v>271.5</v>
      </c>
      <c r="J7410" s="16" t="s">
        <v>232</v>
      </c>
      <c r="K7410" s="0" t="str">
        <f aca="false">IFERROR(IF(VLOOKUP($C7410,薬効分類マスタ!$A$2:$E$180,5,FALSE())=0,"",VLOOKUP($C7410,薬効分類マスタ!$A$2:$E$180,5,FALSE())),"")</f>
        <v/>
      </c>
      <c r="L7410" s="17"/>
      <c r="M7410" s="0" t="str">
        <f aca="false">IF($K7410="","",IF($L7410&lt;&gt;"",$L7410,VLOOKUP($C7410,薬効分類マスタ!$A$2:$F$180,6,FALSE())))</f>
        <v/>
      </c>
      <c r="N7410" s="0" t="str">
        <f aca="false">ASC(G7410)</f>
        <v>ﾄﾗﾒﾗｽ点眼液0.5%</v>
      </c>
      <c r="O7410" s="0" t="str">
        <f aca="false">ASC(E7410)</f>
        <v>ﾄﾗﾆﾗｽﾄ</v>
      </c>
      <c r="P7410" s="16" t="n">
        <f aca="false">N(P7409)+IF($C7410=検索!$B$49,1,0)</f>
        <v>0</v>
      </c>
    </row>
    <row r="7411" customFormat="false" ht="15" hidden="false" customHeight="false" outlineLevel="0" collapsed="false">
      <c r="A7411" s="16" t="s">
        <v>16254</v>
      </c>
      <c r="B7411" s="0" t="s">
        <v>17067</v>
      </c>
      <c r="C7411" s="0" t="n">
        <v>131</v>
      </c>
      <c r="D7411" s="0" t="str">
        <f aca="false">IFERROR(VLOOKUP($C7411,薬効分類マスタ!$A$2:$B$180,2,FALSE()),"未登録")</f>
        <v>眼科用剤</v>
      </c>
      <c r="E7411" s="16" t="s">
        <v>17068</v>
      </c>
      <c r="F7411" s="16" t="s">
        <v>17069</v>
      </c>
      <c r="G7411" s="16" t="s">
        <v>17070</v>
      </c>
      <c r="H7411" s="16" t="s">
        <v>9054</v>
      </c>
      <c r="I7411" s="0" t="n">
        <v>610.8</v>
      </c>
      <c r="J7411" s="16" t="s">
        <v>232</v>
      </c>
      <c r="K7411" s="0" t="str">
        <f aca="false">IFERROR(IF(VLOOKUP($C7411,薬効分類マスタ!$A$2:$E$180,5,FALSE())=0,"",VLOOKUP($C7411,薬効分類マスタ!$A$2:$E$180,5,FALSE())),"")</f>
        <v/>
      </c>
      <c r="L7411" s="17"/>
      <c r="M7411" s="0" t="str">
        <f aca="false">IF($K7411="","",IF($L7411&lt;&gt;"",$L7411,VLOOKUP($C7411,薬効分類マスタ!$A$2:$F$180,6,FALSE())))</f>
        <v/>
      </c>
      <c r="N7411" s="0" t="str">
        <f aca="false">ASC(G7411)</f>
        <v>ｱｲｵﾋﾟｼﾞﾝUD点眼液1%</v>
      </c>
      <c r="O7411" s="0" t="str">
        <f aca="false">ASC(E7411)</f>
        <v>ｱﾌﾟﾗｸﾛﾆｼﾞﾝ塩酸塩</v>
      </c>
      <c r="P7411" s="16" t="n">
        <f aca="false">N(P7410)+IF($C7411=検索!$B$49,1,0)</f>
        <v>0</v>
      </c>
    </row>
    <row r="7412" customFormat="false" ht="15" hidden="false" customHeight="false" outlineLevel="0" collapsed="false">
      <c r="A7412" s="16" t="s">
        <v>16254</v>
      </c>
      <c r="B7412" s="0" t="s">
        <v>17071</v>
      </c>
      <c r="C7412" s="0" t="n">
        <v>131</v>
      </c>
      <c r="D7412" s="0" t="str">
        <f aca="false">IFERROR(VLOOKUP($C7412,薬効分類マスタ!$A$2:$B$180,2,FALSE()),"未登録")</f>
        <v>眼科用剤</v>
      </c>
      <c r="E7412" s="16" t="s">
        <v>17072</v>
      </c>
      <c r="F7412" s="16" t="s">
        <v>1872</v>
      </c>
      <c r="G7412" s="16" t="s">
        <v>17073</v>
      </c>
      <c r="H7412" s="16" t="s">
        <v>16608</v>
      </c>
      <c r="I7412" s="0" t="n">
        <v>105.5</v>
      </c>
      <c r="J7412" s="16" t="s">
        <v>232</v>
      </c>
      <c r="K7412" s="0" t="str">
        <f aca="false">IFERROR(IF(VLOOKUP($C7412,薬効分類マスタ!$A$2:$E$180,5,FALSE())=0,"",VLOOKUP($C7412,薬効分類マスタ!$A$2:$E$180,5,FALSE())),"")</f>
        <v/>
      </c>
      <c r="L7412" s="17"/>
      <c r="M7412" s="0" t="str">
        <f aca="false">IF($K7412="","",IF($L7412&lt;&gt;"",$L7412,VLOOKUP($C7412,薬効分類マスタ!$A$2:$F$180,6,FALSE())))</f>
        <v/>
      </c>
      <c r="N7412" s="0" t="str">
        <f aca="false">ASC(G7412)</f>
        <v>ﾄﾙｿﾌﾟﾄ点眼液0.5%</v>
      </c>
      <c r="O7412" s="0" t="str">
        <f aca="false">ASC(E7412)</f>
        <v>ﾄﾞﾙｿﾞﾗﾐﾄﾞ塩酸塩</v>
      </c>
      <c r="P7412" s="16" t="n">
        <f aca="false">N(P7411)+IF($C7412=検索!$B$49,1,0)</f>
        <v>0</v>
      </c>
    </row>
    <row r="7413" customFormat="false" ht="15" hidden="false" customHeight="false" outlineLevel="0" collapsed="false">
      <c r="A7413" s="16" t="s">
        <v>16254</v>
      </c>
      <c r="B7413" s="0" t="s">
        <v>17074</v>
      </c>
      <c r="C7413" s="0" t="n">
        <v>131</v>
      </c>
      <c r="D7413" s="0" t="str">
        <f aca="false">IFERROR(VLOOKUP($C7413,薬効分類マスタ!$A$2:$B$180,2,FALSE()),"未登録")</f>
        <v>眼科用剤</v>
      </c>
      <c r="E7413" s="16" t="s">
        <v>17072</v>
      </c>
      <c r="F7413" s="16" t="s">
        <v>1706</v>
      </c>
      <c r="G7413" s="16" t="s">
        <v>17075</v>
      </c>
      <c r="H7413" s="16" t="s">
        <v>16608</v>
      </c>
      <c r="I7413" s="0" t="n">
        <v>134.7</v>
      </c>
      <c r="J7413" s="16" t="s">
        <v>232</v>
      </c>
      <c r="K7413" s="0" t="str">
        <f aca="false">IFERROR(IF(VLOOKUP($C7413,薬効分類マスタ!$A$2:$E$180,5,FALSE())=0,"",VLOOKUP($C7413,薬効分類マスタ!$A$2:$E$180,5,FALSE())),"")</f>
        <v/>
      </c>
      <c r="L7413" s="17"/>
      <c r="M7413" s="0" t="str">
        <f aca="false">IF($K7413="","",IF($L7413&lt;&gt;"",$L7413,VLOOKUP($C7413,薬効分類マスタ!$A$2:$F$180,6,FALSE())))</f>
        <v/>
      </c>
      <c r="N7413" s="0" t="str">
        <f aca="false">ASC(G7413)</f>
        <v>ﾄﾙｿﾌﾟﾄ点眼液1%</v>
      </c>
      <c r="O7413" s="0" t="str">
        <f aca="false">ASC(E7413)</f>
        <v>ﾄﾞﾙｿﾞﾗﾐﾄﾞ塩酸塩</v>
      </c>
      <c r="P7413" s="16" t="n">
        <f aca="false">N(P7412)+IF($C7413=検索!$B$49,1,0)</f>
        <v>0</v>
      </c>
    </row>
    <row r="7414" customFormat="false" ht="15" hidden="false" customHeight="false" outlineLevel="0" collapsed="false">
      <c r="A7414" s="16" t="s">
        <v>16254</v>
      </c>
      <c r="B7414" s="0" t="s">
        <v>17076</v>
      </c>
      <c r="C7414" s="0" t="n">
        <v>131</v>
      </c>
      <c r="D7414" s="0" t="str">
        <f aca="false">IFERROR(VLOOKUP($C7414,薬効分類マスタ!$A$2:$B$180,2,FALSE()),"未登録")</f>
        <v>眼科用剤</v>
      </c>
      <c r="E7414" s="16" t="s">
        <v>17077</v>
      </c>
      <c r="F7414" s="16" t="s">
        <v>17078</v>
      </c>
      <c r="G7414" s="16" t="s">
        <v>17079</v>
      </c>
      <c r="I7414" s="0" t="n">
        <v>129.7</v>
      </c>
      <c r="J7414" s="16" t="s">
        <v>239</v>
      </c>
      <c r="K7414" s="0" t="str">
        <f aca="false">IFERROR(IF(VLOOKUP($C7414,薬効分類マスタ!$A$2:$E$180,5,FALSE())=0,"",VLOOKUP($C7414,薬効分類マスタ!$A$2:$E$180,5,FALSE())),"")</f>
        <v/>
      </c>
      <c r="L7414" s="17"/>
      <c r="M7414" s="0" t="str">
        <f aca="false">IF($K7414="","",IF($L7414&lt;&gt;"",$L7414,VLOOKUP($C7414,薬効分類マスタ!$A$2:$F$180,6,FALSE())))</f>
        <v/>
      </c>
      <c r="N7414" s="0" t="str">
        <f aca="false">ASC(G7414)</f>
        <v>ﾗﾀﾉﾌﾟﾛｽﾄ0.005%1mL点眼液</v>
      </c>
      <c r="O7414" s="0" t="str">
        <f aca="false">ASC(E7414)</f>
        <v>ﾗﾀﾉﾌﾟﾛｽﾄ</v>
      </c>
      <c r="P7414" s="16" t="n">
        <f aca="false">N(P7413)+IF($C7414=検索!$B$49,1,0)</f>
        <v>0</v>
      </c>
    </row>
    <row r="7415" customFormat="false" ht="15" hidden="false" customHeight="false" outlineLevel="0" collapsed="false">
      <c r="A7415" s="16" t="s">
        <v>16254</v>
      </c>
      <c r="B7415" s="0" t="s">
        <v>17080</v>
      </c>
      <c r="C7415" s="0" t="n">
        <v>131</v>
      </c>
      <c r="D7415" s="0" t="str">
        <f aca="false">IFERROR(VLOOKUP($C7415,薬効分類マスタ!$A$2:$B$180,2,FALSE()),"未登録")</f>
        <v>眼科用剤</v>
      </c>
      <c r="E7415" s="16" t="s">
        <v>17077</v>
      </c>
      <c r="F7415" s="16" t="s">
        <v>17078</v>
      </c>
      <c r="G7415" s="16" t="s">
        <v>17081</v>
      </c>
      <c r="H7415" s="16" t="s">
        <v>325</v>
      </c>
      <c r="I7415" s="0" t="n">
        <v>232.1</v>
      </c>
      <c r="J7415" s="16" t="s">
        <v>232</v>
      </c>
      <c r="K7415" s="0" t="str">
        <f aca="false">IFERROR(IF(VLOOKUP($C7415,薬効分類マスタ!$A$2:$E$180,5,FALSE())=0,"",VLOOKUP($C7415,薬効分類マスタ!$A$2:$E$180,5,FALSE())),"")</f>
        <v/>
      </c>
      <c r="L7415" s="17"/>
      <c r="M7415" s="0" t="str">
        <f aca="false">IF($K7415="","",IF($L7415&lt;&gt;"",$L7415,VLOOKUP($C7415,薬効分類マスタ!$A$2:$F$180,6,FALSE())))</f>
        <v/>
      </c>
      <c r="N7415" s="0" t="str">
        <f aca="false">ASC(G7415)</f>
        <v>ｷｻﾗﾀﾝ点眼液0.005%</v>
      </c>
      <c r="O7415" s="0" t="str">
        <f aca="false">ASC(E7415)</f>
        <v>ﾗﾀﾉﾌﾟﾛｽﾄ</v>
      </c>
      <c r="P7415" s="16" t="n">
        <f aca="false">N(P7414)+IF($C7415=検索!$B$49,1,0)</f>
        <v>0</v>
      </c>
    </row>
    <row r="7416" customFormat="false" ht="15" hidden="false" customHeight="false" outlineLevel="0" collapsed="false">
      <c r="A7416" s="16" t="s">
        <v>16254</v>
      </c>
      <c r="B7416" s="0" t="s">
        <v>17082</v>
      </c>
      <c r="C7416" s="0" t="n">
        <v>131</v>
      </c>
      <c r="D7416" s="0" t="str">
        <f aca="false">IFERROR(VLOOKUP($C7416,薬効分類マスタ!$A$2:$B$180,2,FALSE()),"未登録")</f>
        <v>眼科用剤</v>
      </c>
      <c r="E7416" s="16" t="s">
        <v>17077</v>
      </c>
      <c r="F7416" s="16" t="s">
        <v>17078</v>
      </c>
      <c r="G7416" s="16" t="s">
        <v>17083</v>
      </c>
      <c r="H7416" s="16" t="s">
        <v>530</v>
      </c>
      <c r="I7416" s="0" t="n">
        <v>232.1</v>
      </c>
      <c r="J7416" s="16" t="s">
        <v>239</v>
      </c>
      <c r="K7416" s="0" t="str">
        <f aca="false">IFERROR(IF(VLOOKUP($C7416,薬効分類マスタ!$A$2:$E$180,5,FALSE())=0,"",VLOOKUP($C7416,薬効分類マスタ!$A$2:$E$180,5,FALSE())),"")</f>
        <v/>
      </c>
      <c r="L7416" s="17"/>
      <c r="M7416" s="0" t="str">
        <f aca="false">IF($K7416="","",IF($L7416&lt;&gt;"",$L7416,VLOOKUP($C7416,薬効分類マスタ!$A$2:$F$180,6,FALSE())))</f>
        <v/>
      </c>
      <c r="N7416" s="0" t="str">
        <f aca="false">ASC(G7416)</f>
        <v>ﾗﾀﾉﾌﾟﾛｽﾄ点眼液0.005%｢ｹﾐﾌｧ｣</v>
      </c>
      <c r="O7416" s="0" t="str">
        <f aca="false">ASC(E7416)</f>
        <v>ﾗﾀﾉﾌﾟﾛｽﾄ</v>
      </c>
      <c r="P7416" s="16" t="n">
        <f aca="false">N(P7415)+IF($C7416=検索!$B$49,1,0)</f>
        <v>0</v>
      </c>
    </row>
    <row r="7417" customFormat="false" ht="15" hidden="false" customHeight="false" outlineLevel="0" collapsed="false">
      <c r="A7417" s="16" t="s">
        <v>16254</v>
      </c>
      <c r="B7417" s="0" t="s">
        <v>17084</v>
      </c>
      <c r="C7417" s="0" t="n">
        <v>131</v>
      </c>
      <c r="D7417" s="0" t="str">
        <f aca="false">IFERROR(VLOOKUP($C7417,薬効分類マスタ!$A$2:$B$180,2,FALSE()),"未登録")</f>
        <v>眼科用剤</v>
      </c>
      <c r="E7417" s="16" t="s">
        <v>17085</v>
      </c>
      <c r="F7417" s="16" t="s">
        <v>6619</v>
      </c>
      <c r="G7417" s="16" t="s">
        <v>17086</v>
      </c>
      <c r="I7417" s="0" t="n">
        <v>105</v>
      </c>
      <c r="J7417" s="16" t="s">
        <v>239</v>
      </c>
      <c r="K7417" s="0" t="str">
        <f aca="false">IFERROR(IF(VLOOKUP($C7417,薬効分類マスタ!$A$2:$E$180,5,FALSE())=0,"",VLOOKUP($C7417,薬効分類マスタ!$A$2:$E$180,5,FALSE())),"")</f>
        <v/>
      </c>
      <c r="L7417" s="17"/>
      <c r="M7417" s="0" t="str">
        <f aca="false">IF($K7417="","",IF($L7417&lt;&gt;"",$L7417,VLOOKUP($C7417,薬効分類マスタ!$A$2:$F$180,6,FALSE())))</f>
        <v/>
      </c>
      <c r="N7417" s="0" t="str">
        <f aca="false">ASC(G7417)</f>
        <v>ﾆﾌﾟﾗｼﾞﾛｰﾙ0.25%1mL点眼液</v>
      </c>
      <c r="O7417" s="0" t="str">
        <f aca="false">ASC(E7417)</f>
        <v>ﾆﾌﾟﾗｼﾞﾛｰﾙ</v>
      </c>
      <c r="P7417" s="16" t="n">
        <f aca="false">N(P7416)+IF($C7417=検索!$B$49,1,0)</f>
        <v>0</v>
      </c>
    </row>
    <row r="7418" customFormat="false" ht="15" hidden="false" customHeight="false" outlineLevel="0" collapsed="false">
      <c r="A7418" s="16" t="s">
        <v>16254</v>
      </c>
      <c r="B7418" s="0" t="s">
        <v>17087</v>
      </c>
      <c r="C7418" s="0" t="n">
        <v>131</v>
      </c>
      <c r="D7418" s="0" t="str">
        <f aca="false">IFERROR(VLOOKUP($C7418,薬効分類マスタ!$A$2:$B$180,2,FALSE()),"未登録")</f>
        <v>眼科用剤</v>
      </c>
      <c r="E7418" s="16" t="s">
        <v>17085</v>
      </c>
      <c r="F7418" s="16" t="s">
        <v>6619</v>
      </c>
      <c r="G7418" s="16" t="s">
        <v>17088</v>
      </c>
      <c r="H7418" s="16" t="s">
        <v>16790</v>
      </c>
      <c r="I7418" s="0" t="n">
        <v>130.8</v>
      </c>
      <c r="J7418" s="16" t="s">
        <v>232</v>
      </c>
      <c r="K7418" s="0" t="str">
        <f aca="false">IFERROR(IF(VLOOKUP($C7418,薬効分類マスタ!$A$2:$E$180,5,FALSE())=0,"",VLOOKUP($C7418,薬効分類マスタ!$A$2:$E$180,5,FALSE())),"")</f>
        <v/>
      </c>
      <c r="L7418" s="17"/>
      <c r="M7418" s="0" t="str">
        <f aca="false">IF($K7418="","",IF($L7418&lt;&gt;"",$L7418,VLOOKUP($C7418,薬効分類マスタ!$A$2:$F$180,6,FALSE())))</f>
        <v/>
      </c>
      <c r="N7418" s="0" t="str">
        <f aca="false">ASC(G7418)</f>
        <v>ﾆﾌﾟﾗﾉｰﾙ点眼液0.25%</v>
      </c>
      <c r="O7418" s="0" t="str">
        <f aca="false">ASC(E7418)</f>
        <v>ﾆﾌﾟﾗｼﾞﾛｰﾙ</v>
      </c>
      <c r="P7418" s="16" t="n">
        <f aca="false">N(P7417)+IF($C7418=検索!$B$49,1,0)</f>
        <v>0</v>
      </c>
    </row>
    <row r="7419" customFormat="false" ht="15" hidden="false" customHeight="false" outlineLevel="0" collapsed="false">
      <c r="A7419" s="16" t="s">
        <v>16254</v>
      </c>
      <c r="B7419" s="0" t="s">
        <v>17089</v>
      </c>
      <c r="C7419" s="0" t="n">
        <v>131</v>
      </c>
      <c r="D7419" s="0" t="str">
        <f aca="false">IFERROR(VLOOKUP($C7419,薬効分類マスタ!$A$2:$B$180,2,FALSE()),"未登録")</f>
        <v>眼科用剤</v>
      </c>
      <c r="E7419" s="16" t="s">
        <v>17085</v>
      </c>
      <c r="F7419" s="16" t="s">
        <v>6619</v>
      </c>
      <c r="G7419" s="16" t="s">
        <v>17090</v>
      </c>
      <c r="H7419" s="16" t="s">
        <v>710</v>
      </c>
      <c r="I7419" s="0" t="n">
        <v>149</v>
      </c>
      <c r="J7419" s="16" t="s">
        <v>232</v>
      </c>
      <c r="K7419" s="0" t="str">
        <f aca="false">IFERROR(IF(VLOOKUP($C7419,薬効分類マスタ!$A$2:$E$180,5,FALSE())=0,"",VLOOKUP($C7419,薬効分類マスタ!$A$2:$E$180,5,FALSE())),"")</f>
        <v/>
      </c>
      <c r="L7419" s="17"/>
      <c r="M7419" s="0" t="str">
        <f aca="false">IF($K7419="","",IF($L7419&lt;&gt;"",$L7419,VLOOKUP($C7419,薬効分類マスタ!$A$2:$F$180,6,FALSE())))</f>
        <v/>
      </c>
      <c r="N7419" s="0" t="str">
        <f aca="false">ASC(G7419)</f>
        <v>ﾊｲﾊﾟｼﾞｰﾙｺｰﾜ点眼液0.25%</v>
      </c>
      <c r="O7419" s="0" t="str">
        <f aca="false">ASC(E7419)</f>
        <v>ﾆﾌﾟﾗｼﾞﾛｰﾙ</v>
      </c>
      <c r="P7419" s="16" t="n">
        <f aca="false">N(P7418)+IF($C7419=検索!$B$49,1,0)</f>
        <v>0</v>
      </c>
    </row>
    <row r="7420" customFormat="false" ht="15" hidden="false" customHeight="false" outlineLevel="0" collapsed="false">
      <c r="A7420" s="16" t="s">
        <v>16254</v>
      </c>
      <c r="B7420" s="0" t="s">
        <v>17091</v>
      </c>
      <c r="C7420" s="0" t="n">
        <v>131</v>
      </c>
      <c r="D7420" s="0" t="str">
        <f aca="false">IFERROR(VLOOKUP($C7420,薬効分類マスタ!$A$2:$B$180,2,FALSE()),"未登録")</f>
        <v>眼科用剤</v>
      </c>
      <c r="E7420" s="16" t="s">
        <v>11721</v>
      </c>
      <c r="F7420" s="16" t="s">
        <v>17092</v>
      </c>
      <c r="G7420" s="16" t="s">
        <v>17093</v>
      </c>
      <c r="H7420" s="16" t="s">
        <v>6670</v>
      </c>
      <c r="I7420" s="0" t="n">
        <v>560.8</v>
      </c>
      <c r="J7420" s="16" t="s">
        <v>232</v>
      </c>
      <c r="K7420" s="0" t="str">
        <f aca="false">IFERROR(IF(VLOOKUP($C7420,薬効分類マスタ!$A$2:$E$180,5,FALSE())=0,"",VLOOKUP($C7420,薬効分類マスタ!$A$2:$E$180,5,FALSE())),"")</f>
        <v/>
      </c>
      <c r="L7420" s="17"/>
      <c r="M7420" s="0" t="str">
        <f aca="false">IF($K7420="","",IF($L7420&lt;&gt;"",$L7420,VLOOKUP($C7420,薬効分類マスタ!$A$2:$F$180,6,FALSE())))</f>
        <v/>
      </c>
      <c r="N7420" s="0" t="str">
        <f aca="false">ASC(G7420)</f>
        <v>ｹﾀｽ点眼液0.01%</v>
      </c>
      <c r="O7420" s="0" t="str">
        <f aca="false">ASC(E7420)</f>
        <v>ｲﾌﾞｼﾞﾗｽﾄ</v>
      </c>
      <c r="P7420" s="16" t="n">
        <f aca="false">N(P7419)+IF($C7420=検索!$B$49,1,0)</f>
        <v>0</v>
      </c>
    </row>
    <row r="7421" customFormat="false" ht="15" hidden="false" customHeight="false" outlineLevel="0" collapsed="false">
      <c r="A7421" s="16" t="s">
        <v>16254</v>
      </c>
      <c r="B7421" s="0" t="s">
        <v>17094</v>
      </c>
      <c r="C7421" s="0" t="n">
        <v>131</v>
      </c>
      <c r="D7421" s="0" t="str">
        <f aca="false">IFERROR(VLOOKUP($C7421,薬効分類マスタ!$A$2:$B$180,2,FALSE()),"未登録")</f>
        <v>眼科用剤</v>
      </c>
      <c r="E7421" s="16" t="s">
        <v>15303</v>
      </c>
      <c r="F7421" s="16" t="s">
        <v>1872</v>
      </c>
      <c r="G7421" s="16" t="s">
        <v>17095</v>
      </c>
      <c r="I7421" s="0" t="n">
        <v>20.8</v>
      </c>
      <c r="J7421" s="16" t="s">
        <v>239</v>
      </c>
      <c r="K7421" s="0" t="str">
        <f aca="false">IFERROR(IF(VLOOKUP($C7421,薬効分類マスタ!$A$2:$E$180,5,FALSE())=0,"",VLOOKUP($C7421,薬効分類マスタ!$A$2:$E$180,5,FALSE())),"")</f>
        <v/>
      </c>
      <c r="L7421" s="17"/>
      <c r="M7421" s="0" t="str">
        <f aca="false">IF($K7421="","",IF($L7421&lt;&gt;"",$L7421,VLOOKUP($C7421,薬効分類マスタ!$A$2:$F$180,6,FALSE())))</f>
        <v/>
      </c>
      <c r="N7421" s="0" t="str">
        <f aca="false">ASC(G7421)</f>
        <v>ﾚﾎﾞﾌﾛｷｻｼﾝ0.5%1mL点眼液</v>
      </c>
      <c r="O7421" s="0" t="str">
        <f aca="false">ASC(E7421)</f>
        <v>ﾚﾎﾞﾌﾛｷｻｼﾝ水和物</v>
      </c>
      <c r="P7421" s="16" t="n">
        <f aca="false">N(P7420)+IF($C7421=検索!$B$49,1,0)</f>
        <v>0</v>
      </c>
    </row>
    <row r="7422" customFormat="false" ht="15" hidden="false" customHeight="false" outlineLevel="0" collapsed="false">
      <c r="A7422" s="16" t="s">
        <v>16254</v>
      </c>
      <c r="B7422" s="0" t="s">
        <v>17096</v>
      </c>
      <c r="C7422" s="0" t="n">
        <v>131</v>
      </c>
      <c r="D7422" s="0" t="str">
        <f aca="false">IFERROR(VLOOKUP($C7422,薬効分類マスタ!$A$2:$B$180,2,FALSE()),"未登録")</f>
        <v>眼科用剤</v>
      </c>
      <c r="E7422" s="16" t="s">
        <v>15303</v>
      </c>
      <c r="F7422" s="16" t="s">
        <v>1872</v>
      </c>
      <c r="G7422" s="16" t="s">
        <v>17097</v>
      </c>
      <c r="H7422" s="16" t="s">
        <v>16608</v>
      </c>
      <c r="I7422" s="0" t="n">
        <v>42.6</v>
      </c>
      <c r="J7422" s="16" t="s">
        <v>232</v>
      </c>
      <c r="K7422" s="0" t="str">
        <f aca="false">IFERROR(IF(VLOOKUP($C7422,薬効分類マスタ!$A$2:$E$180,5,FALSE())=0,"",VLOOKUP($C7422,薬効分類マスタ!$A$2:$E$180,5,FALSE())),"")</f>
        <v/>
      </c>
      <c r="L7422" s="17"/>
      <c r="M7422" s="0" t="str">
        <f aca="false">IF($K7422="","",IF($L7422&lt;&gt;"",$L7422,VLOOKUP($C7422,薬効分類マスタ!$A$2:$F$180,6,FALSE())))</f>
        <v/>
      </c>
      <c r="N7422" s="0" t="str">
        <f aca="false">ASC(G7422)</f>
        <v>ｸﾗﾋﾞｯﾄ点眼液0.5%</v>
      </c>
      <c r="O7422" s="0" t="str">
        <f aca="false">ASC(E7422)</f>
        <v>ﾚﾎﾞﾌﾛｷｻｼﾝ水和物</v>
      </c>
      <c r="P7422" s="16" t="n">
        <f aca="false">N(P7421)+IF($C7422=検索!$B$49,1,0)</f>
        <v>0</v>
      </c>
    </row>
    <row r="7423" customFormat="false" ht="15" hidden="false" customHeight="false" outlineLevel="0" collapsed="false">
      <c r="A7423" s="16" t="s">
        <v>16254</v>
      </c>
      <c r="B7423" s="0" t="s">
        <v>17098</v>
      </c>
      <c r="C7423" s="0" t="n">
        <v>131</v>
      </c>
      <c r="D7423" s="0" t="str">
        <f aca="false">IFERROR(VLOOKUP($C7423,薬効分類マスタ!$A$2:$B$180,2,FALSE()),"未登録")</f>
        <v>眼科用剤</v>
      </c>
      <c r="E7423" s="16" t="s">
        <v>15303</v>
      </c>
      <c r="F7423" s="16" t="s">
        <v>1872</v>
      </c>
      <c r="G7423" s="16" t="s">
        <v>17099</v>
      </c>
      <c r="H7423" s="16" t="s">
        <v>568</v>
      </c>
      <c r="I7423" s="0" t="n">
        <v>21.8</v>
      </c>
      <c r="J7423" s="16" t="s">
        <v>239</v>
      </c>
      <c r="K7423" s="0" t="str">
        <f aca="false">IFERROR(IF(VLOOKUP($C7423,薬効分類マスタ!$A$2:$E$180,5,FALSE())=0,"",VLOOKUP($C7423,薬効分類マスタ!$A$2:$E$180,5,FALSE())),"")</f>
        <v/>
      </c>
      <c r="L7423" s="17"/>
      <c r="M7423" s="0" t="str">
        <f aca="false">IF($K7423="","",IF($L7423&lt;&gt;"",$L7423,VLOOKUP($C7423,薬効分類マスタ!$A$2:$F$180,6,FALSE())))</f>
        <v/>
      </c>
      <c r="N7423" s="0" t="str">
        <f aca="false">ASC(G7423)</f>
        <v>ﾚﾎﾞﾌﾛｷｻｼﾝ点眼液0.5%｢FFP｣</v>
      </c>
      <c r="O7423" s="0" t="str">
        <f aca="false">ASC(E7423)</f>
        <v>ﾚﾎﾞﾌﾛｷｻｼﾝ水和物</v>
      </c>
      <c r="P7423" s="16" t="n">
        <f aca="false">N(P7422)+IF($C7423=検索!$B$49,1,0)</f>
        <v>0</v>
      </c>
    </row>
    <row r="7424" customFormat="false" ht="15" hidden="false" customHeight="false" outlineLevel="0" collapsed="false">
      <c r="A7424" s="16" t="s">
        <v>16254</v>
      </c>
      <c r="B7424" s="0" t="s">
        <v>17100</v>
      </c>
      <c r="C7424" s="0" t="n">
        <v>131</v>
      </c>
      <c r="D7424" s="0" t="str">
        <f aca="false">IFERROR(VLOOKUP($C7424,薬効分類マスタ!$A$2:$B$180,2,FALSE()),"未登録")</f>
        <v>眼科用剤</v>
      </c>
      <c r="E7424" s="16" t="s">
        <v>15303</v>
      </c>
      <c r="F7424" s="16" t="s">
        <v>1872</v>
      </c>
      <c r="G7424" s="16" t="s">
        <v>17101</v>
      </c>
      <c r="H7424" s="16" t="s">
        <v>16790</v>
      </c>
      <c r="I7424" s="0" t="n">
        <v>21.8</v>
      </c>
      <c r="J7424" s="16" t="s">
        <v>239</v>
      </c>
      <c r="K7424" s="0" t="str">
        <f aca="false">IFERROR(IF(VLOOKUP($C7424,薬効分類マスタ!$A$2:$E$180,5,FALSE())=0,"",VLOOKUP($C7424,薬効分類マスタ!$A$2:$E$180,5,FALSE())),"")</f>
        <v/>
      </c>
      <c r="L7424" s="17"/>
      <c r="M7424" s="0" t="str">
        <f aca="false">IF($K7424="","",IF($L7424&lt;&gt;"",$L7424,VLOOKUP($C7424,薬効分類マスタ!$A$2:$F$180,6,FALSE())))</f>
        <v/>
      </c>
      <c r="N7424" s="0" t="str">
        <f aca="false">ASC(G7424)</f>
        <v>ﾚﾎﾞﾌﾛｷｻｼﾝ点眼液0.5%｢TS｣</v>
      </c>
      <c r="O7424" s="0" t="str">
        <f aca="false">ASC(E7424)</f>
        <v>ﾚﾎﾞﾌﾛｷｻｼﾝ水和物</v>
      </c>
      <c r="P7424" s="16" t="n">
        <f aca="false">N(P7423)+IF($C7424=検索!$B$49,1,0)</f>
        <v>0</v>
      </c>
    </row>
    <row r="7425" customFormat="false" ht="15" hidden="false" customHeight="false" outlineLevel="0" collapsed="false">
      <c r="A7425" s="16" t="s">
        <v>16254</v>
      </c>
      <c r="B7425" s="0" t="s">
        <v>17102</v>
      </c>
      <c r="C7425" s="0" t="n">
        <v>131</v>
      </c>
      <c r="D7425" s="0" t="str">
        <f aca="false">IFERROR(VLOOKUP($C7425,薬効分類マスタ!$A$2:$B$180,2,FALSE()),"未登録")</f>
        <v>眼科用剤</v>
      </c>
      <c r="E7425" s="16" t="s">
        <v>15303</v>
      </c>
      <c r="F7425" s="16" t="s">
        <v>1872</v>
      </c>
      <c r="G7425" s="16" t="s">
        <v>17103</v>
      </c>
      <c r="H7425" s="16" t="s">
        <v>557</v>
      </c>
      <c r="I7425" s="0" t="n">
        <v>21.8</v>
      </c>
      <c r="J7425" s="16" t="s">
        <v>239</v>
      </c>
      <c r="K7425" s="0" t="str">
        <f aca="false">IFERROR(IF(VLOOKUP($C7425,薬効分類マスタ!$A$2:$E$180,5,FALSE())=0,"",VLOOKUP($C7425,薬効分類マスタ!$A$2:$E$180,5,FALSE())),"")</f>
        <v/>
      </c>
      <c r="L7425" s="17"/>
      <c r="M7425" s="0" t="str">
        <f aca="false">IF($K7425="","",IF($L7425&lt;&gt;"",$L7425,VLOOKUP($C7425,薬効分類マスタ!$A$2:$F$180,6,FALSE())))</f>
        <v/>
      </c>
      <c r="N7425" s="0" t="str">
        <f aca="false">ASC(G7425)</f>
        <v>ﾚﾎﾞﾌﾛｷｻｼﾝ点眼液0.5%｢ﾀｶﾀ｣</v>
      </c>
      <c r="O7425" s="0" t="str">
        <f aca="false">ASC(E7425)</f>
        <v>ﾚﾎﾞﾌﾛｷｻｼﾝ水和物</v>
      </c>
      <c r="P7425" s="16" t="n">
        <f aca="false">N(P7424)+IF($C7425=検索!$B$49,1,0)</f>
        <v>0</v>
      </c>
    </row>
    <row r="7426" customFormat="false" ht="15" hidden="false" customHeight="false" outlineLevel="0" collapsed="false">
      <c r="A7426" s="16" t="s">
        <v>16254</v>
      </c>
      <c r="B7426" s="0" t="s">
        <v>17104</v>
      </c>
      <c r="C7426" s="0" t="n">
        <v>131</v>
      </c>
      <c r="D7426" s="0" t="str">
        <f aca="false">IFERROR(VLOOKUP($C7426,薬効分類マスタ!$A$2:$B$180,2,FALSE()),"未登録")</f>
        <v>眼科用剤</v>
      </c>
      <c r="E7426" s="16" t="s">
        <v>15303</v>
      </c>
      <c r="F7426" s="16" t="s">
        <v>1872</v>
      </c>
      <c r="G7426" s="16" t="s">
        <v>17105</v>
      </c>
      <c r="H7426" s="16" t="s">
        <v>536</v>
      </c>
      <c r="I7426" s="0" t="n">
        <v>21.8</v>
      </c>
      <c r="J7426" s="16" t="s">
        <v>239</v>
      </c>
      <c r="K7426" s="0" t="str">
        <f aca="false">IFERROR(IF(VLOOKUP($C7426,薬効分類マスタ!$A$2:$E$180,5,FALSE())=0,"",VLOOKUP($C7426,薬効分類マスタ!$A$2:$E$180,5,FALSE())),"")</f>
        <v/>
      </c>
      <c r="L7426" s="17"/>
      <c r="M7426" s="0" t="str">
        <f aca="false">IF($K7426="","",IF($L7426&lt;&gt;"",$L7426,VLOOKUP($C7426,薬効分類マスタ!$A$2:$F$180,6,FALSE())))</f>
        <v/>
      </c>
      <c r="N7426" s="0" t="str">
        <f aca="false">ASC(G7426)</f>
        <v>ﾚﾎﾞﾌﾛｷｻｼﾝ点眼液0.5%｢日医工｣</v>
      </c>
      <c r="O7426" s="0" t="str">
        <f aca="false">ASC(E7426)</f>
        <v>ﾚﾎﾞﾌﾛｷｻｼﾝ水和物</v>
      </c>
      <c r="P7426" s="16" t="n">
        <f aca="false">N(P7425)+IF($C7426=検索!$B$49,1,0)</f>
        <v>0</v>
      </c>
    </row>
    <row r="7427" customFormat="false" ht="15" hidden="false" customHeight="false" outlineLevel="0" collapsed="false">
      <c r="A7427" s="16" t="s">
        <v>16254</v>
      </c>
      <c r="B7427" s="0" t="s">
        <v>17106</v>
      </c>
      <c r="C7427" s="0" t="n">
        <v>131</v>
      </c>
      <c r="D7427" s="0" t="str">
        <f aca="false">IFERROR(VLOOKUP($C7427,薬効分類マスタ!$A$2:$B$180,2,FALSE()),"未登録")</f>
        <v>眼科用剤</v>
      </c>
      <c r="E7427" s="16" t="s">
        <v>15303</v>
      </c>
      <c r="F7427" s="16" t="s">
        <v>1872</v>
      </c>
      <c r="G7427" s="16" t="s">
        <v>17107</v>
      </c>
      <c r="H7427" s="16" t="s">
        <v>606</v>
      </c>
      <c r="I7427" s="0" t="n">
        <v>21.8</v>
      </c>
      <c r="J7427" s="16" t="s">
        <v>239</v>
      </c>
      <c r="K7427" s="0" t="str">
        <f aca="false">IFERROR(IF(VLOOKUP($C7427,薬効分類マスタ!$A$2:$E$180,5,FALSE())=0,"",VLOOKUP($C7427,薬効分類マスタ!$A$2:$E$180,5,FALSE())),"")</f>
        <v/>
      </c>
      <c r="L7427" s="17"/>
      <c r="M7427" s="0" t="str">
        <f aca="false">IF($K7427="","",IF($L7427&lt;&gt;"",$L7427,VLOOKUP($C7427,薬効分類マスタ!$A$2:$F$180,6,FALSE())))</f>
        <v/>
      </c>
      <c r="N7427" s="0" t="str">
        <f aca="false">ASC(G7427)</f>
        <v>ﾚﾎﾞﾌﾛｷｻｼﾝ点眼液0.5%｢日新｣</v>
      </c>
      <c r="O7427" s="0" t="str">
        <f aca="false">ASC(E7427)</f>
        <v>ﾚﾎﾞﾌﾛｷｻｼﾝ水和物</v>
      </c>
      <c r="P7427" s="16" t="n">
        <f aca="false">N(P7426)+IF($C7427=検索!$B$49,1,0)</f>
        <v>0</v>
      </c>
    </row>
    <row r="7428" customFormat="false" ht="15" hidden="false" customHeight="false" outlineLevel="0" collapsed="false">
      <c r="A7428" s="16" t="s">
        <v>16254</v>
      </c>
      <c r="B7428" s="0" t="s">
        <v>17108</v>
      </c>
      <c r="C7428" s="0" t="n">
        <v>131</v>
      </c>
      <c r="D7428" s="0" t="str">
        <f aca="false">IFERROR(VLOOKUP($C7428,薬効分類マスタ!$A$2:$B$180,2,FALSE()),"未登録")</f>
        <v>眼科用剤</v>
      </c>
      <c r="E7428" s="16" t="s">
        <v>15303</v>
      </c>
      <c r="F7428" s="16" t="s">
        <v>1872</v>
      </c>
      <c r="G7428" s="16" t="s">
        <v>17109</v>
      </c>
      <c r="H7428" s="16" t="s">
        <v>1165</v>
      </c>
      <c r="I7428" s="0" t="n">
        <v>21.8</v>
      </c>
      <c r="J7428" s="16" t="s">
        <v>239</v>
      </c>
      <c r="K7428" s="0" t="str">
        <f aca="false">IFERROR(IF(VLOOKUP($C7428,薬効分類マスタ!$A$2:$E$180,5,FALSE())=0,"",VLOOKUP($C7428,薬効分類マスタ!$A$2:$E$180,5,FALSE())),"")</f>
        <v/>
      </c>
      <c r="L7428" s="17"/>
      <c r="M7428" s="0" t="str">
        <f aca="false">IF($K7428="","",IF($L7428&lt;&gt;"",$L7428,VLOOKUP($C7428,薬効分類マスタ!$A$2:$F$180,6,FALSE())))</f>
        <v/>
      </c>
      <c r="N7428" s="0" t="str">
        <f aca="false">ASC(G7428)</f>
        <v>ﾚﾎﾞﾌﾛｷｻｼﾝ点眼液0.5%｢ﾆﾌﾟﾛ｣</v>
      </c>
      <c r="O7428" s="0" t="str">
        <f aca="false">ASC(E7428)</f>
        <v>ﾚﾎﾞﾌﾛｷｻｼﾝ水和物</v>
      </c>
      <c r="P7428" s="16" t="n">
        <f aca="false">N(P7427)+IF($C7428=検索!$B$49,1,0)</f>
        <v>0</v>
      </c>
    </row>
    <row r="7429" customFormat="false" ht="15" hidden="false" customHeight="false" outlineLevel="0" collapsed="false">
      <c r="A7429" s="16" t="s">
        <v>16254</v>
      </c>
      <c r="B7429" s="0" t="s">
        <v>17110</v>
      </c>
      <c r="C7429" s="0" t="n">
        <v>131</v>
      </c>
      <c r="D7429" s="0" t="str">
        <f aca="false">IFERROR(VLOOKUP($C7429,薬効分類マスタ!$A$2:$B$180,2,FALSE()),"未登録")</f>
        <v>眼科用剤</v>
      </c>
      <c r="E7429" s="16" t="s">
        <v>15303</v>
      </c>
      <c r="F7429" s="16" t="s">
        <v>1872</v>
      </c>
      <c r="G7429" s="16" t="s">
        <v>17111</v>
      </c>
      <c r="H7429" s="16" t="s">
        <v>16764</v>
      </c>
      <c r="I7429" s="0" t="n">
        <v>21.8</v>
      </c>
      <c r="J7429" s="16" t="s">
        <v>239</v>
      </c>
      <c r="K7429" s="0" t="str">
        <f aca="false">IFERROR(IF(VLOOKUP($C7429,薬効分類マスタ!$A$2:$E$180,5,FALSE())=0,"",VLOOKUP($C7429,薬効分類マスタ!$A$2:$E$180,5,FALSE())),"")</f>
        <v/>
      </c>
      <c r="L7429" s="17"/>
      <c r="M7429" s="0" t="str">
        <f aca="false">IF($K7429="","",IF($L7429&lt;&gt;"",$L7429,VLOOKUP($C7429,薬効分類マスタ!$A$2:$F$180,6,FALSE())))</f>
        <v/>
      </c>
      <c r="N7429" s="0" t="str">
        <f aca="false">ASC(G7429)</f>
        <v>ﾚﾎﾞﾌﾛｷｻｼﾝ点眼液0.5%｢ﾆｯﾄｰ｣</v>
      </c>
      <c r="O7429" s="0" t="str">
        <f aca="false">ASC(E7429)</f>
        <v>ﾚﾎﾞﾌﾛｷｻｼﾝ水和物</v>
      </c>
      <c r="P7429" s="16" t="n">
        <f aca="false">N(P7428)+IF($C7429=検索!$B$49,1,0)</f>
        <v>0</v>
      </c>
    </row>
    <row r="7430" customFormat="false" ht="15" hidden="false" customHeight="false" outlineLevel="0" collapsed="false">
      <c r="A7430" s="16" t="s">
        <v>16254</v>
      </c>
      <c r="B7430" s="0" t="s">
        <v>17112</v>
      </c>
      <c r="C7430" s="0" t="n">
        <v>131</v>
      </c>
      <c r="D7430" s="0" t="str">
        <f aca="false">IFERROR(VLOOKUP($C7430,薬効分類マスタ!$A$2:$B$180,2,FALSE()),"未登録")</f>
        <v>眼科用剤</v>
      </c>
      <c r="E7430" s="16" t="s">
        <v>15303</v>
      </c>
      <c r="F7430" s="16" t="s">
        <v>17113</v>
      </c>
      <c r="G7430" s="16" t="s">
        <v>17114</v>
      </c>
      <c r="I7430" s="0" t="n">
        <v>19.1</v>
      </c>
      <c r="J7430" s="16" t="s">
        <v>239</v>
      </c>
      <c r="K7430" s="0" t="str">
        <f aca="false">IFERROR(IF(VLOOKUP($C7430,薬効分類マスタ!$A$2:$E$180,5,FALSE())=0,"",VLOOKUP($C7430,薬効分類マスタ!$A$2:$E$180,5,FALSE())),"")</f>
        <v/>
      </c>
      <c r="L7430" s="17"/>
      <c r="M7430" s="0" t="str">
        <f aca="false">IF($K7430="","",IF($L7430&lt;&gt;"",$L7430,VLOOKUP($C7430,薬効分類マスタ!$A$2:$F$180,6,FALSE())))</f>
        <v/>
      </c>
      <c r="N7430" s="0" t="str">
        <f aca="false">ASC(G7430)</f>
        <v>ﾚﾎﾞﾌﾛｷｻｼﾝ1.5%1mL点眼液</v>
      </c>
      <c r="O7430" s="0" t="str">
        <f aca="false">ASC(E7430)</f>
        <v>ﾚﾎﾞﾌﾛｷｻｼﾝ水和物</v>
      </c>
      <c r="P7430" s="16" t="n">
        <f aca="false">N(P7429)+IF($C7430=検索!$B$49,1,0)</f>
        <v>0</v>
      </c>
    </row>
    <row r="7431" customFormat="false" ht="15" hidden="false" customHeight="false" outlineLevel="0" collapsed="false">
      <c r="A7431" s="16" t="s">
        <v>16254</v>
      </c>
      <c r="B7431" s="0" t="s">
        <v>17115</v>
      </c>
      <c r="C7431" s="0" t="n">
        <v>131</v>
      </c>
      <c r="D7431" s="0" t="str">
        <f aca="false">IFERROR(VLOOKUP($C7431,薬効分類マスタ!$A$2:$B$180,2,FALSE()),"未登録")</f>
        <v>眼科用剤</v>
      </c>
      <c r="E7431" s="16" t="s">
        <v>15303</v>
      </c>
      <c r="F7431" s="16" t="s">
        <v>17113</v>
      </c>
      <c r="G7431" s="16" t="s">
        <v>17116</v>
      </c>
      <c r="H7431" s="16" t="s">
        <v>16608</v>
      </c>
      <c r="I7431" s="0" t="n">
        <v>41.6</v>
      </c>
      <c r="J7431" s="16" t="s">
        <v>232</v>
      </c>
      <c r="K7431" s="0" t="str">
        <f aca="false">IFERROR(IF(VLOOKUP($C7431,薬効分類マスタ!$A$2:$E$180,5,FALSE())=0,"",VLOOKUP($C7431,薬効分類マスタ!$A$2:$E$180,5,FALSE())),"")</f>
        <v/>
      </c>
      <c r="L7431" s="17"/>
      <c r="M7431" s="0" t="str">
        <f aca="false">IF($K7431="","",IF($L7431&lt;&gt;"",$L7431,VLOOKUP($C7431,薬効分類マスタ!$A$2:$F$180,6,FALSE())))</f>
        <v/>
      </c>
      <c r="N7431" s="0" t="str">
        <f aca="false">ASC(G7431)</f>
        <v>ｸﾗﾋﾞｯﾄ点眼液1.5%</v>
      </c>
      <c r="O7431" s="0" t="str">
        <f aca="false">ASC(E7431)</f>
        <v>ﾚﾎﾞﾌﾛｷｻｼﾝ水和物</v>
      </c>
      <c r="P7431" s="16" t="n">
        <f aca="false">N(P7430)+IF($C7431=検索!$B$49,1,0)</f>
        <v>0</v>
      </c>
    </row>
    <row r="7432" customFormat="false" ht="15" hidden="false" customHeight="false" outlineLevel="0" collapsed="false">
      <c r="A7432" s="16" t="s">
        <v>16254</v>
      </c>
      <c r="B7432" s="0" t="s">
        <v>17117</v>
      </c>
      <c r="C7432" s="0" t="n">
        <v>131</v>
      </c>
      <c r="D7432" s="0" t="str">
        <f aca="false">IFERROR(VLOOKUP($C7432,薬効分類マスタ!$A$2:$B$180,2,FALSE()),"未登録")</f>
        <v>眼科用剤</v>
      </c>
      <c r="E7432" s="16" t="s">
        <v>15303</v>
      </c>
      <c r="F7432" s="16" t="s">
        <v>17113</v>
      </c>
      <c r="G7432" s="16" t="s">
        <v>17118</v>
      </c>
      <c r="H7432" s="16" t="s">
        <v>568</v>
      </c>
      <c r="I7432" s="0" t="n">
        <v>25.9</v>
      </c>
      <c r="J7432" s="16" t="s">
        <v>239</v>
      </c>
      <c r="K7432" s="0" t="str">
        <f aca="false">IFERROR(IF(VLOOKUP($C7432,薬効分類マスタ!$A$2:$E$180,5,FALSE())=0,"",VLOOKUP($C7432,薬効分類マスタ!$A$2:$E$180,5,FALSE())),"")</f>
        <v/>
      </c>
      <c r="L7432" s="17"/>
      <c r="M7432" s="0" t="str">
        <f aca="false">IF($K7432="","",IF($L7432&lt;&gt;"",$L7432,VLOOKUP($C7432,薬効分類マスタ!$A$2:$F$180,6,FALSE())))</f>
        <v/>
      </c>
      <c r="N7432" s="0" t="str">
        <f aca="false">ASC(G7432)</f>
        <v>ﾚﾎﾞﾌﾛｷｻｼﾝ点眼液1.5%｢FFP｣</v>
      </c>
      <c r="O7432" s="0" t="str">
        <f aca="false">ASC(E7432)</f>
        <v>ﾚﾎﾞﾌﾛｷｻｼﾝ水和物</v>
      </c>
      <c r="P7432" s="16" t="n">
        <f aca="false">N(P7431)+IF($C7432=検索!$B$49,1,0)</f>
        <v>0</v>
      </c>
    </row>
    <row r="7433" customFormat="false" ht="15" hidden="false" customHeight="false" outlineLevel="0" collapsed="false">
      <c r="A7433" s="16" t="s">
        <v>16254</v>
      </c>
      <c r="B7433" s="0" t="s">
        <v>17119</v>
      </c>
      <c r="C7433" s="0" t="n">
        <v>131</v>
      </c>
      <c r="D7433" s="0" t="str">
        <f aca="false">IFERROR(VLOOKUP($C7433,薬効分類マスタ!$A$2:$B$180,2,FALSE()),"未登録")</f>
        <v>眼科用剤</v>
      </c>
      <c r="E7433" s="16" t="s">
        <v>15303</v>
      </c>
      <c r="F7433" s="16" t="s">
        <v>17113</v>
      </c>
      <c r="G7433" s="16" t="s">
        <v>17120</v>
      </c>
      <c r="H7433" s="16" t="s">
        <v>606</v>
      </c>
      <c r="I7433" s="0" t="n">
        <v>25.9</v>
      </c>
      <c r="J7433" s="16" t="s">
        <v>239</v>
      </c>
      <c r="K7433" s="0" t="str">
        <f aca="false">IFERROR(IF(VLOOKUP($C7433,薬効分類マスタ!$A$2:$E$180,5,FALSE())=0,"",VLOOKUP($C7433,薬効分類マスタ!$A$2:$E$180,5,FALSE())),"")</f>
        <v/>
      </c>
      <c r="L7433" s="17"/>
      <c r="M7433" s="0" t="str">
        <f aca="false">IF($K7433="","",IF($L7433&lt;&gt;"",$L7433,VLOOKUP($C7433,薬効分類マスタ!$A$2:$F$180,6,FALSE())))</f>
        <v/>
      </c>
      <c r="N7433" s="0" t="str">
        <f aca="false">ASC(G7433)</f>
        <v>ﾚﾎﾞﾌﾛｷｻｼﾝ点眼液1.5%｢日新｣</v>
      </c>
      <c r="O7433" s="0" t="str">
        <f aca="false">ASC(E7433)</f>
        <v>ﾚﾎﾞﾌﾛｷｻｼﾝ水和物</v>
      </c>
      <c r="P7433" s="16" t="n">
        <f aca="false">N(P7432)+IF($C7433=検索!$B$49,1,0)</f>
        <v>0</v>
      </c>
    </row>
    <row r="7434" customFormat="false" ht="15" hidden="false" customHeight="false" outlineLevel="0" collapsed="false">
      <c r="A7434" s="16" t="s">
        <v>16254</v>
      </c>
      <c r="B7434" s="0" t="s">
        <v>17121</v>
      </c>
      <c r="C7434" s="0" t="n">
        <v>131</v>
      </c>
      <c r="D7434" s="0" t="str">
        <f aca="false">IFERROR(VLOOKUP($C7434,薬効分類マスタ!$A$2:$B$180,2,FALSE()),"未登録")</f>
        <v>眼科用剤</v>
      </c>
      <c r="E7434" s="16" t="s">
        <v>15303</v>
      </c>
      <c r="F7434" s="16" t="s">
        <v>17113</v>
      </c>
      <c r="G7434" s="16" t="s">
        <v>17122</v>
      </c>
      <c r="H7434" s="16" t="s">
        <v>16764</v>
      </c>
      <c r="I7434" s="0" t="n">
        <v>25.9</v>
      </c>
      <c r="J7434" s="16" t="s">
        <v>239</v>
      </c>
      <c r="K7434" s="0" t="str">
        <f aca="false">IFERROR(IF(VLOOKUP($C7434,薬効分類マスタ!$A$2:$E$180,5,FALSE())=0,"",VLOOKUP($C7434,薬効分類マスタ!$A$2:$E$180,5,FALSE())),"")</f>
        <v/>
      </c>
      <c r="L7434" s="17"/>
      <c r="M7434" s="0" t="str">
        <f aca="false">IF($K7434="","",IF($L7434&lt;&gt;"",$L7434,VLOOKUP($C7434,薬効分類マスタ!$A$2:$F$180,6,FALSE())))</f>
        <v/>
      </c>
      <c r="N7434" s="0" t="str">
        <f aca="false">ASC(G7434)</f>
        <v>ﾚﾎﾞﾌﾛｷｻｼﾝ点眼液1.5%｢ﾆｯﾄｰ｣</v>
      </c>
      <c r="O7434" s="0" t="str">
        <f aca="false">ASC(E7434)</f>
        <v>ﾚﾎﾞﾌﾛｷｻｼﾝ水和物</v>
      </c>
      <c r="P7434" s="16" t="n">
        <f aca="false">N(P7433)+IF($C7434=検索!$B$49,1,0)</f>
        <v>0</v>
      </c>
    </row>
    <row r="7435" customFormat="false" ht="15" hidden="false" customHeight="false" outlineLevel="0" collapsed="false">
      <c r="A7435" s="16" t="s">
        <v>16254</v>
      </c>
      <c r="B7435" s="0" t="s">
        <v>17123</v>
      </c>
      <c r="C7435" s="0" t="n">
        <v>131</v>
      </c>
      <c r="D7435" s="0" t="str">
        <f aca="false">IFERROR(VLOOKUP($C7435,薬効分類マスタ!$A$2:$B$180,2,FALSE()),"未登録")</f>
        <v>眼科用剤</v>
      </c>
      <c r="E7435" s="16" t="s">
        <v>17124</v>
      </c>
      <c r="F7435" s="16" t="s">
        <v>2071</v>
      </c>
      <c r="G7435" s="16" t="s">
        <v>17125</v>
      </c>
      <c r="H7435" s="16" t="s">
        <v>16684</v>
      </c>
      <c r="I7435" s="0" t="n">
        <v>55.4</v>
      </c>
      <c r="J7435" s="16" t="s">
        <v>232</v>
      </c>
      <c r="K7435" s="0" t="str">
        <f aca="false">IFERROR(IF(VLOOKUP($C7435,薬効分類マスタ!$A$2:$E$180,5,FALSE())=0,"",VLOOKUP($C7435,薬効分類マスタ!$A$2:$E$180,5,FALSE())),"")</f>
        <v/>
      </c>
      <c r="L7435" s="17"/>
      <c r="M7435" s="0" t="str">
        <f aca="false">IF($K7435="","",IF($L7435&lt;&gt;"",$L7435,VLOOKUP($C7435,薬効分類マスタ!$A$2:$F$180,6,FALSE())))</f>
        <v/>
      </c>
      <c r="N7435" s="0" t="str">
        <f aca="false">ASC(G7435)</f>
        <v>ﾌﾞﾛﾅｯｸ点眼液0.1%</v>
      </c>
      <c r="O7435" s="0" t="str">
        <f aca="false">ASC(E7435)</f>
        <v>ﾌﾞﾛﾑﾌｪﾅｸﾅﾄﾘｳﾑ水和物</v>
      </c>
      <c r="P7435" s="16" t="n">
        <f aca="false">N(P7434)+IF($C7435=検索!$B$49,1,0)</f>
        <v>0</v>
      </c>
    </row>
    <row r="7436" customFormat="false" ht="15" hidden="false" customHeight="false" outlineLevel="0" collapsed="false">
      <c r="A7436" s="16" t="s">
        <v>16254</v>
      </c>
      <c r="B7436" s="0" t="s">
        <v>17126</v>
      </c>
      <c r="C7436" s="0" t="n">
        <v>131</v>
      </c>
      <c r="D7436" s="0" t="str">
        <f aca="false">IFERROR(VLOOKUP($C7436,薬効分類マスタ!$A$2:$B$180,2,FALSE()),"未登録")</f>
        <v>眼科用剤</v>
      </c>
      <c r="E7436" s="16" t="s">
        <v>17124</v>
      </c>
      <c r="F7436" s="16" t="s">
        <v>2071</v>
      </c>
      <c r="G7436" s="16" t="s">
        <v>17127</v>
      </c>
      <c r="H7436" s="16" t="s">
        <v>606</v>
      </c>
      <c r="I7436" s="0" t="n">
        <v>27.3</v>
      </c>
      <c r="J7436" s="16" t="s">
        <v>239</v>
      </c>
      <c r="K7436" s="0" t="str">
        <f aca="false">IFERROR(IF(VLOOKUP($C7436,薬効分類マスタ!$A$2:$E$180,5,FALSE())=0,"",VLOOKUP($C7436,薬効分類マスタ!$A$2:$E$180,5,FALSE())),"")</f>
        <v/>
      </c>
      <c r="L7436" s="17"/>
      <c r="M7436" s="0" t="str">
        <f aca="false">IF($K7436="","",IF($L7436&lt;&gt;"",$L7436,VLOOKUP($C7436,薬効分類マスタ!$A$2:$F$180,6,FALSE())))</f>
        <v/>
      </c>
      <c r="N7436" s="0" t="str">
        <f aca="false">ASC(G7436)</f>
        <v>ﾌﾞﾛﾑﾌｪﾅｸNa点眼液0.1%｢日新｣</v>
      </c>
      <c r="O7436" s="0" t="str">
        <f aca="false">ASC(E7436)</f>
        <v>ﾌﾞﾛﾑﾌｪﾅｸﾅﾄﾘｳﾑ水和物</v>
      </c>
      <c r="P7436" s="16" t="n">
        <f aca="false">N(P7435)+IF($C7436=検索!$B$49,1,0)</f>
        <v>0</v>
      </c>
    </row>
    <row r="7437" customFormat="false" ht="15" hidden="false" customHeight="false" outlineLevel="0" collapsed="false">
      <c r="A7437" s="16" t="s">
        <v>16254</v>
      </c>
      <c r="B7437" s="0" t="s">
        <v>17128</v>
      </c>
      <c r="C7437" s="0" t="n">
        <v>131</v>
      </c>
      <c r="D7437" s="0" t="str">
        <f aca="false">IFERROR(VLOOKUP($C7437,薬効分類マスタ!$A$2:$B$180,2,FALSE()),"未登録")</f>
        <v>眼科用剤</v>
      </c>
      <c r="E7437" s="16" t="s">
        <v>17124</v>
      </c>
      <c r="F7437" s="16" t="s">
        <v>2071</v>
      </c>
      <c r="G7437" s="16" t="s">
        <v>17129</v>
      </c>
      <c r="H7437" s="16" t="s">
        <v>16764</v>
      </c>
      <c r="I7437" s="0" t="n">
        <v>27.7</v>
      </c>
      <c r="J7437" s="16" t="s">
        <v>239</v>
      </c>
      <c r="K7437" s="0" t="str">
        <f aca="false">IFERROR(IF(VLOOKUP($C7437,薬効分類マスタ!$A$2:$E$180,5,FALSE())=0,"",VLOOKUP($C7437,薬効分類マスタ!$A$2:$E$180,5,FALSE())),"")</f>
        <v/>
      </c>
      <c r="L7437" s="17"/>
      <c r="M7437" s="0" t="str">
        <f aca="false">IF($K7437="","",IF($L7437&lt;&gt;"",$L7437,VLOOKUP($C7437,薬効分類マスタ!$A$2:$F$180,6,FALSE())))</f>
        <v/>
      </c>
      <c r="N7437" s="0" t="str">
        <f aca="false">ASC(G7437)</f>
        <v>ﾌﾞﾛﾑﾌｪﾅｸNa点眼液0.1%｢ﾆｯﾄｰ｣</v>
      </c>
      <c r="O7437" s="0" t="str">
        <f aca="false">ASC(E7437)</f>
        <v>ﾌﾞﾛﾑﾌｪﾅｸﾅﾄﾘｳﾑ水和物</v>
      </c>
      <c r="P7437" s="16" t="n">
        <f aca="false">N(P7436)+IF($C7437=検索!$B$49,1,0)</f>
        <v>0</v>
      </c>
    </row>
    <row r="7438" customFormat="false" ht="15" hidden="false" customHeight="false" outlineLevel="0" collapsed="false">
      <c r="A7438" s="16" t="s">
        <v>16254</v>
      </c>
      <c r="B7438" s="0" t="s">
        <v>17130</v>
      </c>
      <c r="C7438" s="0" t="n">
        <v>131</v>
      </c>
      <c r="D7438" s="0" t="str">
        <f aca="false">IFERROR(VLOOKUP($C7438,薬効分類マスタ!$A$2:$B$180,2,FALSE()),"未登録")</f>
        <v>眼科用剤</v>
      </c>
      <c r="E7438" s="16" t="s">
        <v>17124</v>
      </c>
      <c r="F7438" s="16" t="s">
        <v>2071</v>
      </c>
      <c r="G7438" s="16" t="s">
        <v>17131</v>
      </c>
      <c r="H7438" s="16" t="s">
        <v>16619</v>
      </c>
      <c r="I7438" s="0" t="n">
        <v>27.7</v>
      </c>
      <c r="J7438" s="16" t="s">
        <v>239</v>
      </c>
      <c r="K7438" s="0" t="str">
        <f aca="false">IFERROR(IF(VLOOKUP($C7438,薬効分類マスタ!$A$2:$E$180,5,FALSE())=0,"",VLOOKUP($C7438,薬効分類マスタ!$A$2:$E$180,5,FALSE())),"")</f>
        <v/>
      </c>
      <c r="L7438" s="17"/>
      <c r="M7438" s="0" t="str">
        <f aca="false">IF($K7438="","",IF($L7438&lt;&gt;"",$L7438,VLOOKUP($C7438,薬効分類マスタ!$A$2:$F$180,6,FALSE())))</f>
        <v/>
      </c>
      <c r="N7438" s="0" t="str">
        <f aca="false">ASC(G7438)</f>
        <v>ﾌﾞﾛﾑﾌｪﾅｸNa点眼液0.1%｢日点｣</v>
      </c>
      <c r="O7438" s="0" t="str">
        <f aca="false">ASC(E7438)</f>
        <v>ﾌﾞﾛﾑﾌｪﾅｸﾅﾄﾘｳﾑ水和物</v>
      </c>
      <c r="P7438" s="16" t="n">
        <f aca="false">N(P7437)+IF($C7438=検索!$B$49,1,0)</f>
        <v>0</v>
      </c>
    </row>
    <row r="7439" customFormat="false" ht="15" hidden="false" customHeight="false" outlineLevel="0" collapsed="false">
      <c r="A7439" s="16" t="s">
        <v>16254</v>
      </c>
      <c r="B7439" s="0" t="s">
        <v>17132</v>
      </c>
      <c r="C7439" s="0" t="n">
        <v>131</v>
      </c>
      <c r="D7439" s="0" t="str">
        <f aca="false">IFERROR(VLOOKUP($C7439,薬効分類マスタ!$A$2:$B$180,2,FALSE()),"未登録")</f>
        <v>眼科用剤</v>
      </c>
      <c r="E7439" s="16" t="s">
        <v>17133</v>
      </c>
      <c r="F7439" s="16" t="s">
        <v>1872</v>
      </c>
      <c r="G7439" s="16" t="s">
        <v>17134</v>
      </c>
      <c r="H7439" s="16" t="s">
        <v>16761</v>
      </c>
      <c r="I7439" s="0" t="n">
        <v>138.8</v>
      </c>
      <c r="J7439" s="16" t="s">
        <v>239</v>
      </c>
      <c r="K7439" s="0" t="str">
        <f aca="false">IFERROR(IF(VLOOKUP($C7439,薬効分類マスタ!$A$2:$E$180,5,FALSE())=0,"",VLOOKUP($C7439,薬効分類マスタ!$A$2:$E$180,5,FALSE())),"")</f>
        <v/>
      </c>
      <c r="L7439" s="17"/>
      <c r="M7439" s="0" t="str">
        <f aca="false">IF($K7439="","",IF($L7439&lt;&gt;"",$L7439,VLOOKUP($C7439,薬効分類マスタ!$A$2:$F$180,6,FALSE())))</f>
        <v/>
      </c>
      <c r="N7439" s="0" t="str">
        <f aca="false">ASC(G7439)</f>
        <v>ﾚﾎﾞﾌﾞﾉﾛｰﾙ塩酸塩点眼液0.5%｢ﾆｯﾃﾝ｣</v>
      </c>
      <c r="O7439" s="0" t="str">
        <f aca="false">ASC(E7439)</f>
        <v>ﾚﾎﾞﾌﾞﾉﾛｰﾙ塩酸塩</v>
      </c>
      <c r="P7439" s="16" t="n">
        <f aca="false">N(P7438)+IF($C7439=検索!$B$49,1,0)</f>
        <v>0</v>
      </c>
    </row>
    <row r="7440" customFormat="false" ht="15" hidden="false" customHeight="false" outlineLevel="0" collapsed="false">
      <c r="A7440" s="16" t="s">
        <v>16254</v>
      </c>
      <c r="B7440" s="0" t="s">
        <v>17135</v>
      </c>
      <c r="C7440" s="0" t="n">
        <v>131</v>
      </c>
      <c r="D7440" s="0" t="str">
        <f aca="false">IFERROR(VLOOKUP($C7440,薬効分類マスタ!$A$2:$B$180,2,FALSE()),"未登録")</f>
        <v>眼科用剤</v>
      </c>
      <c r="E7440" s="16" t="s">
        <v>17133</v>
      </c>
      <c r="F7440" s="16" t="s">
        <v>1872</v>
      </c>
      <c r="G7440" s="16" t="s">
        <v>17136</v>
      </c>
      <c r="H7440" s="16" t="s">
        <v>16619</v>
      </c>
      <c r="I7440" s="0" t="n">
        <v>138.8</v>
      </c>
      <c r="J7440" s="16" t="s">
        <v>239</v>
      </c>
      <c r="K7440" s="0" t="str">
        <f aca="false">IFERROR(IF(VLOOKUP($C7440,薬効分類マスタ!$A$2:$E$180,5,FALSE())=0,"",VLOOKUP($C7440,薬効分類マスタ!$A$2:$E$180,5,FALSE())),"")</f>
        <v/>
      </c>
      <c r="L7440" s="17"/>
      <c r="M7440" s="0" t="str">
        <f aca="false">IF($K7440="","",IF($L7440&lt;&gt;"",$L7440,VLOOKUP($C7440,薬効分類マスタ!$A$2:$F$180,6,FALSE())))</f>
        <v/>
      </c>
      <c r="N7440" s="0" t="str">
        <f aca="false">ASC(G7440)</f>
        <v>ﾚﾎﾞﾌﾞﾉﾛｰﾙ塩酸塩PF点眼液0.5%｢日点｣</v>
      </c>
      <c r="O7440" s="0" t="str">
        <f aca="false">ASC(E7440)</f>
        <v>ﾚﾎﾞﾌﾞﾉﾛｰﾙ塩酸塩</v>
      </c>
      <c r="P7440" s="16" t="n">
        <f aca="false">N(P7439)+IF($C7440=検索!$B$49,1,0)</f>
        <v>0</v>
      </c>
    </row>
    <row r="7441" customFormat="false" ht="15" hidden="false" customHeight="false" outlineLevel="0" collapsed="false">
      <c r="A7441" s="16" t="s">
        <v>16254</v>
      </c>
      <c r="B7441" s="0" t="s">
        <v>17137</v>
      </c>
      <c r="C7441" s="0" t="n">
        <v>131</v>
      </c>
      <c r="D7441" s="0" t="str">
        <f aca="false">IFERROR(VLOOKUP($C7441,薬効分類マスタ!$A$2:$B$180,2,FALSE()),"未登録")</f>
        <v>眼科用剤</v>
      </c>
      <c r="E7441" s="16" t="s">
        <v>17138</v>
      </c>
      <c r="F7441" s="16" t="s">
        <v>17050</v>
      </c>
      <c r="G7441" s="16" t="s">
        <v>17139</v>
      </c>
      <c r="H7441" s="16" t="s">
        <v>6922</v>
      </c>
      <c r="I7441" s="0" t="n">
        <v>414.9</v>
      </c>
      <c r="J7441" s="16" t="s">
        <v>232</v>
      </c>
      <c r="K7441" s="0" t="str">
        <f aca="false">IFERROR(IF(VLOOKUP($C7441,薬効分類マスタ!$A$2:$E$180,5,FALSE())=0,"",VLOOKUP($C7441,薬効分類マスタ!$A$2:$E$180,5,FALSE())),"")</f>
        <v/>
      </c>
      <c r="L7441" s="17"/>
      <c r="M7441" s="0" t="str">
        <f aca="false">IF($K7441="","",IF($L7441&lt;&gt;"",$L7441,VLOOKUP($C7441,薬効分類マスタ!$A$2:$F$180,6,FALSE())))</f>
        <v/>
      </c>
      <c r="N7441" s="0" t="str">
        <f aca="false">ASC(G7441)</f>
        <v>ｾﾞﾍﾟﾘﾝ点眼液0.1%</v>
      </c>
      <c r="O7441" s="0" t="str">
        <f aca="false">ASC(E7441)</f>
        <v>ｱｼﾀｻﾞﾉﾗｽﾄ水和物</v>
      </c>
      <c r="P7441" s="16" t="n">
        <f aca="false">N(P7440)+IF($C7441=検索!$B$49,1,0)</f>
        <v>0</v>
      </c>
    </row>
    <row r="7442" customFormat="false" ht="15" hidden="false" customHeight="false" outlineLevel="0" collapsed="false">
      <c r="A7442" s="16" t="s">
        <v>16254</v>
      </c>
      <c r="B7442" s="0" t="s">
        <v>17140</v>
      </c>
      <c r="C7442" s="0" t="n">
        <v>131</v>
      </c>
      <c r="D7442" s="0" t="str">
        <f aca="false">IFERROR(VLOOKUP($C7442,薬効分類マスタ!$A$2:$B$180,2,FALSE()),"未登録")</f>
        <v>眼科用剤</v>
      </c>
      <c r="E7442" s="16" t="s">
        <v>17141</v>
      </c>
      <c r="F7442" s="16" t="s">
        <v>17142</v>
      </c>
      <c r="G7442" s="16" t="s">
        <v>17143</v>
      </c>
      <c r="I7442" s="0" t="n">
        <v>41.8</v>
      </c>
      <c r="J7442" s="16" t="s">
        <v>239</v>
      </c>
      <c r="K7442" s="0" t="str">
        <f aca="false">IFERROR(IF(VLOOKUP($C7442,薬効分類マスタ!$A$2:$E$180,5,FALSE())=0,"",VLOOKUP($C7442,薬効分類マスタ!$A$2:$E$180,5,FALSE())),"")</f>
        <v/>
      </c>
      <c r="L7442" s="17"/>
      <c r="M7442" s="0" t="str">
        <f aca="false">IF($K7442="","",IF($L7442&lt;&gt;"",$L7442,VLOOKUP($C7442,薬効分類マスタ!$A$2:$F$180,6,FALSE())))</f>
        <v/>
      </c>
      <c r="N7442" s="0" t="str">
        <f aca="false">ASC(G7442)</f>
        <v>ﾚﾎﾞｶﾊﾞｽﾁﾝ塩酸塩0.025%1mL点眼液</v>
      </c>
      <c r="O7442" s="0" t="str">
        <f aca="false">ASC(E7442)</f>
        <v>ﾚﾎﾞｶﾊﾞｽﾁﾝ塩酸塩</v>
      </c>
      <c r="P7442" s="16" t="n">
        <f aca="false">N(P7441)+IF($C7442=検索!$B$49,1,0)</f>
        <v>0</v>
      </c>
    </row>
    <row r="7443" customFormat="false" ht="15" hidden="false" customHeight="false" outlineLevel="0" collapsed="false">
      <c r="A7443" s="16" t="s">
        <v>16254</v>
      </c>
      <c r="B7443" s="0" t="s">
        <v>17144</v>
      </c>
      <c r="C7443" s="0" t="n">
        <v>131</v>
      </c>
      <c r="D7443" s="0" t="str">
        <f aca="false">IFERROR(VLOOKUP($C7443,薬効分類マスタ!$A$2:$B$180,2,FALSE()),"未登録")</f>
        <v>眼科用剤</v>
      </c>
      <c r="E7443" s="16" t="s">
        <v>17141</v>
      </c>
      <c r="F7443" s="16" t="s">
        <v>17142</v>
      </c>
      <c r="G7443" s="16" t="s">
        <v>17145</v>
      </c>
      <c r="H7443" s="16" t="s">
        <v>16608</v>
      </c>
      <c r="I7443" s="0" t="n">
        <v>62.7</v>
      </c>
      <c r="J7443" s="16" t="s">
        <v>232</v>
      </c>
      <c r="K7443" s="0" t="str">
        <f aca="false">IFERROR(IF(VLOOKUP($C7443,薬効分類マスタ!$A$2:$E$180,5,FALSE())=0,"",VLOOKUP($C7443,薬効分類マスタ!$A$2:$E$180,5,FALSE())),"")</f>
        <v/>
      </c>
      <c r="L7443" s="17"/>
      <c r="M7443" s="0" t="str">
        <f aca="false">IF($K7443="","",IF($L7443&lt;&gt;"",$L7443,VLOOKUP($C7443,薬効分類マスタ!$A$2:$F$180,6,FALSE())))</f>
        <v/>
      </c>
      <c r="N7443" s="0" t="str">
        <f aca="false">ASC(G7443)</f>
        <v>ﾘﾎﾞｽﾁﾝ点眼液0.025%</v>
      </c>
      <c r="O7443" s="0" t="str">
        <f aca="false">ASC(E7443)</f>
        <v>ﾚﾎﾞｶﾊﾞｽﾁﾝ塩酸塩</v>
      </c>
      <c r="P7443" s="16" t="n">
        <f aca="false">N(P7442)+IF($C7443=検索!$B$49,1,0)</f>
        <v>0</v>
      </c>
    </row>
    <row r="7444" customFormat="false" ht="15" hidden="false" customHeight="false" outlineLevel="0" collapsed="false">
      <c r="A7444" s="16" t="s">
        <v>16254</v>
      </c>
      <c r="B7444" s="0" t="s">
        <v>17146</v>
      </c>
      <c r="C7444" s="0" t="n">
        <v>131</v>
      </c>
      <c r="D7444" s="0" t="str">
        <f aca="false">IFERROR(VLOOKUP($C7444,薬効分類マスタ!$A$2:$B$180,2,FALSE()),"未登録")</f>
        <v>眼科用剤</v>
      </c>
      <c r="E7444" s="16" t="s">
        <v>4402</v>
      </c>
      <c r="F7444" s="16" t="s">
        <v>7946</v>
      </c>
      <c r="G7444" s="16" t="s">
        <v>17147</v>
      </c>
      <c r="H7444" s="16" t="s">
        <v>16608</v>
      </c>
      <c r="I7444" s="0" t="n">
        <v>144.7</v>
      </c>
      <c r="J7444" s="16" t="s">
        <v>232</v>
      </c>
      <c r="K7444" s="0" t="str">
        <f aca="false">IFERROR(IF(VLOOKUP($C7444,薬効分類マスタ!$A$2:$E$180,5,FALSE())=0,"",VLOOKUP($C7444,薬効分類マスタ!$A$2:$E$180,5,FALSE())),"")</f>
        <v/>
      </c>
      <c r="L7444" s="17"/>
      <c r="M7444" s="0" t="str">
        <f aca="false">IF($K7444="","",IF($L7444&lt;&gt;"",$L7444,VLOOKUP($C7444,薬効分類マスタ!$A$2:$F$180,6,FALSE())))</f>
        <v/>
      </c>
      <c r="N7444" s="0" t="str">
        <f aca="false">ASC(G7444)</f>
        <v>ﾃﾞﾀﾝﾄｰﾙ0.01%点眼液</v>
      </c>
      <c r="O7444" s="0" t="str">
        <f aca="false">ASC(E7444)</f>
        <v>ﾌﾞﾅｿﾞｼﾝ塩酸塩</v>
      </c>
      <c r="P7444" s="16" t="n">
        <f aca="false">N(P7443)+IF($C7444=検索!$B$49,1,0)</f>
        <v>0</v>
      </c>
    </row>
    <row r="7445" customFormat="false" ht="15" hidden="false" customHeight="false" outlineLevel="0" collapsed="false">
      <c r="A7445" s="16" t="s">
        <v>16254</v>
      </c>
      <c r="B7445" s="0" t="s">
        <v>17148</v>
      </c>
      <c r="C7445" s="0" t="n">
        <v>131</v>
      </c>
      <c r="D7445" s="0" t="str">
        <f aca="false">IFERROR(VLOOKUP($C7445,薬効分類マスタ!$A$2:$B$180,2,FALSE()),"未登録")</f>
        <v>眼科用剤</v>
      </c>
      <c r="E7445" s="16" t="s">
        <v>17149</v>
      </c>
      <c r="F7445" s="16" t="s">
        <v>1706</v>
      </c>
      <c r="G7445" s="16" t="s">
        <v>17150</v>
      </c>
      <c r="H7445" s="16" t="s">
        <v>1133</v>
      </c>
      <c r="I7445" s="0" t="n">
        <v>132.3</v>
      </c>
      <c r="J7445" s="16" t="s">
        <v>232</v>
      </c>
      <c r="K7445" s="0" t="str">
        <f aca="false">IFERROR(IF(VLOOKUP($C7445,薬効分類マスタ!$A$2:$E$180,5,FALSE())=0,"",VLOOKUP($C7445,薬効分類マスタ!$A$2:$E$180,5,FALSE())),"")</f>
        <v/>
      </c>
      <c r="L7445" s="17"/>
      <c r="M7445" s="0" t="str">
        <f aca="false">IF($K7445="","",IF($L7445&lt;&gt;"",$L7445,VLOOKUP($C7445,薬効分類マスタ!$A$2:$F$180,6,FALSE())))</f>
        <v/>
      </c>
      <c r="N7445" s="0" t="str">
        <f aca="false">ASC(G7445)</f>
        <v>ｴｲｿﾞﾌﾟﾄ懸濁性点眼液1%</v>
      </c>
      <c r="O7445" s="0" t="str">
        <f aca="false">ASC(E7445)</f>
        <v>ﾌﾞﾘﾝｿﾞﾗﾐﾄﾞ</v>
      </c>
      <c r="P7445" s="16" t="n">
        <f aca="false">N(P7444)+IF($C7445=検索!$B$49,1,0)</f>
        <v>0</v>
      </c>
    </row>
    <row r="7446" customFormat="false" ht="15" hidden="false" customHeight="false" outlineLevel="0" collapsed="false">
      <c r="A7446" s="16" t="s">
        <v>16254</v>
      </c>
      <c r="B7446" s="0" t="s">
        <v>17151</v>
      </c>
      <c r="C7446" s="0" t="n">
        <v>131</v>
      </c>
      <c r="D7446" s="0" t="str">
        <f aca="false">IFERROR(VLOOKUP($C7446,薬効分類マスタ!$A$2:$B$180,2,FALSE()),"未登録")</f>
        <v>眼科用剤</v>
      </c>
      <c r="E7446" s="16" t="s">
        <v>17149</v>
      </c>
      <c r="F7446" s="16" t="s">
        <v>1706</v>
      </c>
      <c r="G7446" s="16" t="s">
        <v>17152</v>
      </c>
      <c r="H7446" s="16" t="s">
        <v>16684</v>
      </c>
      <c r="I7446" s="0" t="n">
        <v>79.5</v>
      </c>
      <c r="J7446" s="16" t="s">
        <v>239</v>
      </c>
      <c r="K7446" s="0" t="str">
        <f aca="false">IFERROR(IF(VLOOKUP($C7446,薬効分類マスタ!$A$2:$E$180,5,FALSE())=0,"",VLOOKUP($C7446,薬効分類マスタ!$A$2:$E$180,5,FALSE())),"")</f>
        <v/>
      </c>
      <c r="L7446" s="17"/>
      <c r="M7446" s="0" t="str">
        <f aca="false">IF($K7446="","",IF($L7446&lt;&gt;"",$L7446,VLOOKUP($C7446,薬効分類マスタ!$A$2:$F$180,6,FALSE())))</f>
        <v/>
      </c>
      <c r="N7446" s="0" t="str">
        <f aca="false">ASC(G7446)</f>
        <v>ﾌﾞﾘﾝｿﾞﾗﾐﾄﾞ懸濁性点眼液1%｢ｾﾝｼﾞｭ｣</v>
      </c>
      <c r="O7446" s="0" t="str">
        <f aca="false">ASC(E7446)</f>
        <v>ﾌﾞﾘﾝｿﾞﾗﾐﾄﾞ</v>
      </c>
      <c r="P7446" s="16" t="n">
        <f aca="false">N(P7445)+IF($C7446=検索!$B$49,1,0)</f>
        <v>0</v>
      </c>
    </row>
    <row r="7447" customFormat="false" ht="15" hidden="false" customHeight="false" outlineLevel="0" collapsed="false">
      <c r="A7447" s="16" t="s">
        <v>16254</v>
      </c>
      <c r="B7447" s="0" t="s">
        <v>17153</v>
      </c>
      <c r="C7447" s="0" t="n">
        <v>131</v>
      </c>
      <c r="D7447" s="0" t="str">
        <f aca="false">IFERROR(VLOOKUP($C7447,薬効分類マスタ!$A$2:$B$180,2,FALSE()),"未登録")</f>
        <v>眼科用剤</v>
      </c>
      <c r="E7447" s="16" t="s">
        <v>17149</v>
      </c>
      <c r="F7447" s="16" t="s">
        <v>1706</v>
      </c>
      <c r="G7447" s="16" t="s">
        <v>17154</v>
      </c>
      <c r="H7447" s="16" t="s">
        <v>16764</v>
      </c>
      <c r="I7447" s="0" t="n">
        <v>79.5</v>
      </c>
      <c r="J7447" s="16" t="s">
        <v>239</v>
      </c>
      <c r="K7447" s="0" t="str">
        <f aca="false">IFERROR(IF(VLOOKUP($C7447,薬効分類マスタ!$A$2:$E$180,5,FALSE())=0,"",VLOOKUP($C7447,薬効分類マスタ!$A$2:$E$180,5,FALSE())),"")</f>
        <v/>
      </c>
      <c r="L7447" s="17"/>
      <c r="M7447" s="0" t="str">
        <f aca="false">IF($K7447="","",IF($L7447&lt;&gt;"",$L7447,VLOOKUP($C7447,薬効分類マスタ!$A$2:$F$180,6,FALSE())))</f>
        <v/>
      </c>
      <c r="N7447" s="0" t="str">
        <f aca="false">ASC(G7447)</f>
        <v>ﾌﾞﾘﾝｿﾞﾗﾐﾄﾞ懸濁性点眼液1%｢ﾆｯﾄｰ｣</v>
      </c>
      <c r="O7447" s="0" t="str">
        <f aca="false">ASC(E7447)</f>
        <v>ﾌﾞﾘﾝｿﾞﾗﾐﾄﾞ</v>
      </c>
      <c r="P7447" s="16" t="n">
        <f aca="false">N(P7446)+IF($C7447=検索!$B$49,1,0)</f>
        <v>0</v>
      </c>
    </row>
    <row r="7448" customFormat="false" ht="15" hidden="false" customHeight="false" outlineLevel="0" collapsed="false">
      <c r="A7448" s="16" t="s">
        <v>16254</v>
      </c>
      <c r="B7448" s="0" t="s">
        <v>17155</v>
      </c>
      <c r="C7448" s="0" t="n">
        <v>131</v>
      </c>
      <c r="D7448" s="0" t="str">
        <f aca="false">IFERROR(VLOOKUP($C7448,薬効分類マスタ!$A$2:$B$180,2,FALSE()),"未登録")</f>
        <v>眼科用剤</v>
      </c>
      <c r="E7448" s="16" t="s">
        <v>17149</v>
      </c>
      <c r="F7448" s="16" t="s">
        <v>1706</v>
      </c>
      <c r="G7448" s="16" t="s">
        <v>17156</v>
      </c>
      <c r="H7448" s="16" t="s">
        <v>354</v>
      </c>
      <c r="I7448" s="0" t="n">
        <v>79.5</v>
      </c>
      <c r="J7448" s="16" t="s">
        <v>239</v>
      </c>
      <c r="K7448" s="0" t="str">
        <f aca="false">IFERROR(IF(VLOOKUP($C7448,薬効分類マスタ!$A$2:$E$180,5,FALSE())=0,"",VLOOKUP($C7448,薬効分類マスタ!$A$2:$E$180,5,FALSE())),"")</f>
        <v/>
      </c>
      <c r="L7448" s="17"/>
      <c r="M7448" s="0" t="str">
        <f aca="false">IF($K7448="","",IF($L7448&lt;&gt;"",$L7448,VLOOKUP($C7448,薬効分類マスタ!$A$2:$F$180,6,FALSE())))</f>
        <v/>
      </c>
      <c r="N7448" s="0" t="str">
        <f aca="false">ASC(G7448)</f>
        <v>ﾌﾞﾘﾝｿﾞﾗﾐﾄﾞ懸濁性点眼液1%｢ｻﾝﾄﾞ｣</v>
      </c>
      <c r="O7448" s="0" t="str">
        <f aca="false">ASC(E7448)</f>
        <v>ﾌﾞﾘﾝｿﾞﾗﾐﾄﾞ</v>
      </c>
      <c r="P7448" s="16" t="n">
        <f aca="false">N(P7447)+IF($C7448=検索!$B$49,1,0)</f>
        <v>0</v>
      </c>
    </row>
    <row r="7449" customFormat="false" ht="15" hidden="false" customHeight="false" outlineLevel="0" collapsed="false">
      <c r="A7449" s="16" t="s">
        <v>16254</v>
      </c>
      <c r="B7449" s="0" t="s">
        <v>17157</v>
      </c>
      <c r="C7449" s="0" t="n">
        <v>131</v>
      </c>
      <c r="D7449" s="0" t="str">
        <f aca="false">IFERROR(VLOOKUP($C7449,薬効分類マスタ!$A$2:$B$180,2,FALSE()),"未登録")</f>
        <v>眼科用剤</v>
      </c>
      <c r="E7449" s="16" t="s">
        <v>17158</v>
      </c>
      <c r="F7449" s="16" t="s">
        <v>6729</v>
      </c>
      <c r="G7449" s="16" t="s">
        <v>17159</v>
      </c>
      <c r="H7449" s="16" t="s">
        <v>16684</v>
      </c>
      <c r="I7449" s="0" t="n">
        <v>69.4</v>
      </c>
      <c r="J7449" s="16" t="s">
        <v>232</v>
      </c>
      <c r="K7449" s="0" t="str">
        <f aca="false">IFERROR(IF(VLOOKUP($C7449,薬効分類マスタ!$A$2:$E$180,5,FALSE())=0,"",VLOOKUP($C7449,薬効分類マスタ!$A$2:$E$180,5,FALSE())),"")</f>
        <v/>
      </c>
      <c r="L7449" s="17"/>
      <c r="M7449" s="0" t="str">
        <f aca="false">IF($K7449="","",IF($L7449&lt;&gt;"",$L7449,VLOOKUP($C7449,薬効分類マスタ!$A$2:$F$180,6,FALSE())))</f>
        <v/>
      </c>
      <c r="N7449" s="0" t="str">
        <f aca="false">ASC(G7449)</f>
        <v>ｶﾞﾁﾌﾛ点眼液0.3%</v>
      </c>
      <c r="O7449" s="0" t="str">
        <f aca="false">ASC(E7449)</f>
        <v>ｶﾞﾁﾌﾛｷｻｼﾝ水和物</v>
      </c>
      <c r="P7449" s="16" t="n">
        <f aca="false">N(P7448)+IF($C7449=検索!$B$49,1,0)</f>
        <v>0</v>
      </c>
    </row>
    <row r="7450" customFormat="false" ht="15" hidden="false" customHeight="false" outlineLevel="0" collapsed="false">
      <c r="A7450" s="16" t="s">
        <v>16254</v>
      </c>
      <c r="B7450" s="0" t="s">
        <v>17160</v>
      </c>
      <c r="C7450" s="0" t="n">
        <v>131</v>
      </c>
      <c r="D7450" s="0" t="str">
        <f aca="false">IFERROR(VLOOKUP($C7450,薬効分類マスタ!$A$2:$B$180,2,FALSE()),"未登録")</f>
        <v>眼科用剤</v>
      </c>
      <c r="E7450" s="16" t="s">
        <v>10123</v>
      </c>
      <c r="F7450" s="16" t="s">
        <v>16900</v>
      </c>
      <c r="G7450" s="16" t="s">
        <v>17161</v>
      </c>
      <c r="H7450" s="16" t="s">
        <v>16608</v>
      </c>
      <c r="I7450" s="0" t="n">
        <v>145.1</v>
      </c>
      <c r="J7450" s="16" t="s">
        <v>232</v>
      </c>
      <c r="K7450" s="0" t="str">
        <f aca="false">IFERROR(IF(VLOOKUP($C7450,薬効分類マスタ!$A$2:$E$180,5,FALSE())=0,"",VLOOKUP($C7450,薬効分類マスタ!$A$2:$E$180,5,FALSE())),"")</f>
        <v/>
      </c>
      <c r="L7450" s="17"/>
      <c r="M7450" s="0" t="str">
        <f aca="false">IF($K7450="","",IF($L7450&lt;&gt;"",$L7450,VLOOKUP($C7450,薬効分類マスタ!$A$2:$F$180,6,FALSE())))</f>
        <v/>
      </c>
      <c r="N7450" s="0" t="str">
        <f aca="false">ASC(G7450)</f>
        <v>ﾊﾟﾋﾟﾛｯｸﾐﾆ点眼液0.1%</v>
      </c>
      <c r="O7450" s="0" t="str">
        <f aca="false">ASC(E7450)</f>
        <v>ｼｸﾛｽﾎﾟﾘﾝ</v>
      </c>
      <c r="P7450" s="16" t="n">
        <f aca="false">N(P7449)+IF($C7450=検索!$B$49,1,0)</f>
        <v>0</v>
      </c>
    </row>
    <row r="7451" customFormat="false" ht="15" hidden="false" customHeight="false" outlineLevel="0" collapsed="false">
      <c r="A7451" s="16" t="s">
        <v>16254</v>
      </c>
      <c r="B7451" s="0" t="s">
        <v>17162</v>
      </c>
      <c r="C7451" s="0" t="n">
        <v>131</v>
      </c>
      <c r="D7451" s="0" t="str">
        <f aca="false">IFERROR(VLOOKUP($C7451,薬効分類マスタ!$A$2:$B$180,2,FALSE()),"未登録")</f>
        <v>眼科用剤</v>
      </c>
      <c r="E7451" s="16" t="s">
        <v>15279</v>
      </c>
      <c r="F7451" s="16" t="s">
        <v>6729</v>
      </c>
      <c r="G7451" s="16" t="s">
        <v>17163</v>
      </c>
      <c r="H7451" s="16" t="s">
        <v>16651</v>
      </c>
      <c r="I7451" s="0" t="n">
        <v>72.9</v>
      </c>
      <c r="J7451" s="16" t="s">
        <v>232</v>
      </c>
      <c r="K7451" s="0" t="str">
        <f aca="false">IFERROR(IF(VLOOKUP($C7451,薬効分類マスタ!$A$2:$E$180,5,FALSE())=0,"",VLOOKUP($C7451,薬効分類マスタ!$A$2:$E$180,5,FALSE())),"")</f>
        <v/>
      </c>
      <c r="L7451" s="17"/>
      <c r="M7451" s="0" t="str">
        <f aca="false">IF($K7451="","",IF($L7451&lt;&gt;"",$L7451,VLOOKUP($C7451,薬効分類マスタ!$A$2:$F$180,6,FALSE())))</f>
        <v/>
      </c>
      <c r="N7451" s="0" t="str">
        <f aca="false">ASC(G7451)</f>
        <v>ｵｾﾞｯｸｽ点眼液0.3%</v>
      </c>
      <c r="O7451" s="0" t="str">
        <f aca="false">ASC(E7451)</f>
        <v>ﾄｽﾌﾛｷｻｼﾝﾄｼﾙ酸塩水和物</v>
      </c>
      <c r="P7451" s="16" t="n">
        <f aca="false">N(P7450)+IF($C7451=検索!$B$49,1,0)</f>
        <v>0</v>
      </c>
    </row>
    <row r="7452" customFormat="false" ht="15" hidden="false" customHeight="false" outlineLevel="0" collapsed="false">
      <c r="A7452" s="16" t="s">
        <v>16254</v>
      </c>
      <c r="B7452" s="0" t="s">
        <v>17164</v>
      </c>
      <c r="C7452" s="0" t="n">
        <v>131</v>
      </c>
      <c r="D7452" s="0" t="str">
        <f aca="false">IFERROR(VLOOKUP($C7452,薬効分類マスタ!$A$2:$B$180,2,FALSE()),"未登録")</f>
        <v>眼科用剤</v>
      </c>
      <c r="E7452" s="16" t="s">
        <v>15279</v>
      </c>
      <c r="F7452" s="16" t="s">
        <v>6729</v>
      </c>
      <c r="G7452" s="16" t="s">
        <v>17165</v>
      </c>
      <c r="H7452" s="16" t="s">
        <v>16651</v>
      </c>
      <c r="I7452" s="0" t="n">
        <v>62.5</v>
      </c>
      <c r="J7452" s="16" t="s">
        <v>232</v>
      </c>
      <c r="K7452" s="0" t="str">
        <f aca="false">IFERROR(IF(VLOOKUP($C7452,薬効分類マスタ!$A$2:$E$180,5,FALSE())=0,"",VLOOKUP($C7452,薬効分類マスタ!$A$2:$E$180,5,FALSE())),"")</f>
        <v/>
      </c>
      <c r="L7452" s="17"/>
      <c r="M7452" s="0" t="str">
        <f aca="false">IF($K7452="","",IF($L7452&lt;&gt;"",$L7452,VLOOKUP($C7452,薬効分類マスタ!$A$2:$F$180,6,FALSE())))</f>
        <v/>
      </c>
      <c r="N7452" s="0" t="str">
        <f aca="false">ASC(G7452)</f>
        <v>ﾄｽﾌﾛ点眼液0.3%</v>
      </c>
      <c r="O7452" s="0" t="str">
        <f aca="false">ASC(E7452)</f>
        <v>ﾄｽﾌﾛｷｻｼﾝﾄｼﾙ酸塩水和物</v>
      </c>
      <c r="P7452" s="16" t="n">
        <f aca="false">N(P7451)+IF($C7452=検索!$B$49,1,0)</f>
        <v>0</v>
      </c>
    </row>
    <row r="7453" customFormat="false" ht="15" hidden="false" customHeight="false" outlineLevel="0" collapsed="false">
      <c r="A7453" s="16" t="s">
        <v>16254</v>
      </c>
      <c r="B7453" s="0" t="s">
        <v>17166</v>
      </c>
      <c r="C7453" s="0" t="n">
        <v>131</v>
      </c>
      <c r="D7453" s="0" t="str">
        <f aca="false">IFERROR(VLOOKUP($C7453,薬効分類マスタ!$A$2:$B$180,2,FALSE()),"未登録")</f>
        <v>眼科用剤</v>
      </c>
      <c r="E7453" s="16" t="s">
        <v>11965</v>
      </c>
      <c r="F7453" s="16" t="s">
        <v>2071</v>
      </c>
      <c r="G7453" s="16" t="s">
        <v>17167</v>
      </c>
      <c r="H7453" s="16" t="s">
        <v>1133</v>
      </c>
      <c r="I7453" s="0" t="n">
        <v>74.1</v>
      </c>
      <c r="J7453" s="16" t="s">
        <v>232</v>
      </c>
      <c r="K7453" s="0" t="str">
        <f aca="false">IFERROR(IF(VLOOKUP($C7453,薬効分類マスタ!$A$2:$E$180,5,FALSE())=0,"",VLOOKUP($C7453,薬効分類マスタ!$A$2:$E$180,5,FALSE())),"")</f>
        <v/>
      </c>
      <c r="L7453" s="17"/>
      <c r="M7453" s="0" t="str">
        <f aca="false">IF($K7453="","",IF($L7453&lt;&gt;"",$L7453,VLOOKUP($C7453,薬効分類マスタ!$A$2:$F$180,6,FALSE())))</f>
        <v/>
      </c>
      <c r="N7453" s="0" t="str">
        <f aca="false">ASC(G7453)</f>
        <v>ﾊﾟﾀﾉｰﾙ点眼液0.1%</v>
      </c>
      <c r="O7453" s="0" t="str">
        <f aca="false">ASC(E7453)</f>
        <v>ｵﾛﾊﾟﾀｼﾞﾝ塩酸塩</v>
      </c>
      <c r="P7453" s="16" t="n">
        <f aca="false">N(P7452)+IF($C7453=検索!$B$49,1,0)</f>
        <v>0</v>
      </c>
    </row>
    <row r="7454" customFormat="false" ht="15" hidden="false" customHeight="false" outlineLevel="0" collapsed="false">
      <c r="A7454" s="16" t="s">
        <v>16254</v>
      </c>
      <c r="B7454" s="0" t="s">
        <v>17168</v>
      </c>
      <c r="C7454" s="0" t="n">
        <v>131</v>
      </c>
      <c r="D7454" s="0" t="str">
        <f aca="false">IFERROR(VLOOKUP($C7454,薬効分類マスタ!$A$2:$B$180,2,FALSE()),"未登録")</f>
        <v>眼科用剤</v>
      </c>
      <c r="E7454" s="16" t="s">
        <v>11965</v>
      </c>
      <c r="F7454" s="16" t="s">
        <v>2071</v>
      </c>
      <c r="G7454" s="16" t="s">
        <v>17169</v>
      </c>
      <c r="H7454" s="16" t="s">
        <v>16790</v>
      </c>
      <c r="I7454" s="0" t="n">
        <v>31.4</v>
      </c>
      <c r="J7454" s="16" t="s">
        <v>239</v>
      </c>
      <c r="K7454" s="0" t="str">
        <f aca="false">IFERROR(IF(VLOOKUP($C7454,薬効分類マスタ!$A$2:$E$180,5,FALSE())=0,"",VLOOKUP($C7454,薬効分類マスタ!$A$2:$E$180,5,FALSE())),"")</f>
        <v/>
      </c>
      <c r="L7454" s="17"/>
      <c r="M7454" s="0" t="str">
        <f aca="false">IF($K7454="","",IF($L7454&lt;&gt;"",$L7454,VLOOKUP($C7454,薬効分類マスタ!$A$2:$F$180,6,FALSE())))</f>
        <v/>
      </c>
      <c r="N7454" s="0" t="str">
        <f aca="false">ASC(G7454)</f>
        <v>ｵﾛﾊﾟﾀｼﾞﾝ点眼液0.1%｢TS｣</v>
      </c>
      <c r="O7454" s="0" t="str">
        <f aca="false">ASC(E7454)</f>
        <v>ｵﾛﾊﾟﾀｼﾞﾝ塩酸塩</v>
      </c>
      <c r="P7454" s="16" t="n">
        <f aca="false">N(P7453)+IF($C7454=検索!$B$49,1,0)</f>
        <v>0</v>
      </c>
    </row>
    <row r="7455" customFormat="false" ht="15" hidden="false" customHeight="false" outlineLevel="0" collapsed="false">
      <c r="A7455" s="16" t="s">
        <v>16254</v>
      </c>
      <c r="B7455" s="0" t="s">
        <v>17170</v>
      </c>
      <c r="C7455" s="0" t="n">
        <v>131</v>
      </c>
      <c r="D7455" s="0" t="str">
        <f aca="false">IFERROR(VLOOKUP($C7455,薬効分類マスタ!$A$2:$B$180,2,FALSE()),"未登録")</f>
        <v>眼科用剤</v>
      </c>
      <c r="E7455" s="16" t="s">
        <v>11965</v>
      </c>
      <c r="F7455" s="16" t="s">
        <v>2071</v>
      </c>
      <c r="G7455" s="16" t="s">
        <v>17171</v>
      </c>
      <c r="H7455" s="16" t="s">
        <v>601</v>
      </c>
      <c r="I7455" s="0" t="n">
        <v>31.4</v>
      </c>
      <c r="J7455" s="16" t="s">
        <v>239</v>
      </c>
      <c r="K7455" s="0" t="str">
        <f aca="false">IFERROR(IF(VLOOKUP($C7455,薬効分類マスタ!$A$2:$E$180,5,FALSE())=0,"",VLOOKUP($C7455,薬効分類マスタ!$A$2:$E$180,5,FALSE())),"")</f>
        <v/>
      </c>
      <c r="L7455" s="17"/>
      <c r="M7455" s="0" t="str">
        <f aca="false">IF($K7455="","",IF($L7455&lt;&gt;"",$L7455,VLOOKUP($C7455,薬効分類マスタ!$A$2:$F$180,6,FALSE())))</f>
        <v/>
      </c>
      <c r="N7455" s="0" t="str">
        <f aca="false">ASC(G7455)</f>
        <v>ｵﾛﾊﾟﾀｼﾞﾝ点眼液0.1%｢杏林｣</v>
      </c>
      <c r="O7455" s="0" t="str">
        <f aca="false">ASC(E7455)</f>
        <v>ｵﾛﾊﾟﾀｼﾞﾝ塩酸塩</v>
      </c>
      <c r="P7455" s="16" t="n">
        <f aca="false">N(P7454)+IF($C7455=検索!$B$49,1,0)</f>
        <v>0</v>
      </c>
    </row>
    <row r="7456" customFormat="false" ht="15" hidden="false" customHeight="false" outlineLevel="0" collapsed="false">
      <c r="A7456" s="16" t="s">
        <v>16254</v>
      </c>
      <c r="B7456" s="0" t="s">
        <v>17172</v>
      </c>
      <c r="C7456" s="0" t="n">
        <v>131</v>
      </c>
      <c r="D7456" s="0" t="str">
        <f aca="false">IFERROR(VLOOKUP($C7456,薬効分類マスタ!$A$2:$B$180,2,FALSE()),"未登録")</f>
        <v>眼科用剤</v>
      </c>
      <c r="E7456" s="16" t="s">
        <v>11965</v>
      </c>
      <c r="F7456" s="16" t="s">
        <v>2071</v>
      </c>
      <c r="G7456" s="16" t="s">
        <v>17173</v>
      </c>
      <c r="H7456" s="16" t="s">
        <v>385</v>
      </c>
      <c r="I7456" s="0" t="n">
        <v>31.4</v>
      </c>
      <c r="J7456" s="16" t="s">
        <v>239</v>
      </c>
      <c r="K7456" s="0" t="str">
        <f aca="false">IFERROR(IF(VLOOKUP($C7456,薬効分類マスタ!$A$2:$E$180,5,FALSE())=0,"",VLOOKUP($C7456,薬効分類マスタ!$A$2:$E$180,5,FALSE())),"")</f>
        <v/>
      </c>
      <c r="L7456" s="17"/>
      <c r="M7456" s="0" t="str">
        <f aca="false">IF($K7456="","",IF($L7456&lt;&gt;"",$L7456,VLOOKUP($C7456,薬効分類マスタ!$A$2:$F$180,6,FALSE())))</f>
        <v/>
      </c>
      <c r="N7456" s="0" t="str">
        <f aca="false">ASC(G7456)</f>
        <v>ｵﾛﾊﾟﾀｼﾞﾝ点眼液0.1%｢ｻﾜｲ｣</v>
      </c>
      <c r="O7456" s="0" t="str">
        <f aca="false">ASC(E7456)</f>
        <v>ｵﾛﾊﾟﾀｼﾞﾝ塩酸塩</v>
      </c>
      <c r="P7456" s="16" t="n">
        <f aca="false">N(P7455)+IF($C7456=検索!$B$49,1,0)</f>
        <v>0</v>
      </c>
    </row>
    <row r="7457" customFormat="false" ht="15" hidden="false" customHeight="false" outlineLevel="0" collapsed="false">
      <c r="A7457" s="16" t="s">
        <v>16254</v>
      </c>
      <c r="B7457" s="0" t="s">
        <v>17174</v>
      </c>
      <c r="C7457" s="0" t="n">
        <v>131</v>
      </c>
      <c r="D7457" s="0" t="str">
        <f aca="false">IFERROR(VLOOKUP($C7457,薬効分類マスタ!$A$2:$B$180,2,FALSE()),"未登録")</f>
        <v>眼科用剤</v>
      </c>
      <c r="E7457" s="16" t="s">
        <v>11965</v>
      </c>
      <c r="F7457" s="16" t="s">
        <v>2071</v>
      </c>
      <c r="G7457" s="16" t="s">
        <v>17175</v>
      </c>
      <c r="H7457" s="16" t="s">
        <v>354</v>
      </c>
      <c r="I7457" s="0" t="n">
        <v>31.4</v>
      </c>
      <c r="J7457" s="16" t="s">
        <v>239</v>
      </c>
      <c r="K7457" s="0" t="str">
        <f aca="false">IFERROR(IF(VLOOKUP($C7457,薬効分類マスタ!$A$2:$E$180,5,FALSE())=0,"",VLOOKUP($C7457,薬効分類マスタ!$A$2:$E$180,5,FALSE())),"")</f>
        <v/>
      </c>
      <c r="L7457" s="17"/>
      <c r="M7457" s="0" t="str">
        <f aca="false">IF($K7457="","",IF($L7457&lt;&gt;"",$L7457,VLOOKUP($C7457,薬効分類マスタ!$A$2:$F$180,6,FALSE())))</f>
        <v/>
      </c>
      <c r="N7457" s="0" t="str">
        <f aca="false">ASC(G7457)</f>
        <v>ｵﾛﾊﾟﾀｼﾞﾝ点眼液0.1%｢ｻﾝﾄﾞ｣</v>
      </c>
      <c r="O7457" s="0" t="str">
        <f aca="false">ASC(E7457)</f>
        <v>ｵﾛﾊﾟﾀｼﾞﾝ塩酸塩</v>
      </c>
      <c r="P7457" s="16" t="n">
        <f aca="false">N(P7456)+IF($C7457=検索!$B$49,1,0)</f>
        <v>0</v>
      </c>
    </row>
    <row r="7458" customFormat="false" ht="15" hidden="false" customHeight="false" outlineLevel="0" collapsed="false">
      <c r="A7458" s="16" t="s">
        <v>16254</v>
      </c>
      <c r="B7458" s="0" t="s">
        <v>17176</v>
      </c>
      <c r="C7458" s="0" t="n">
        <v>131</v>
      </c>
      <c r="D7458" s="0" t="str">
        <f aca="false">IFERROR(VLOOKUP($C7458,薬効分類マスタ!$A$2:$B$180,2,FALSE()),"未登録")</f>
        <v>眼科用剤</v>
      </c>
      <c r="E7458" s="16" t="s">
        <v>11965</v>
      </c>
      <c r="F7458" s="16" t="s">
        <v>2071</v>
      </c>
      <c r="G7458" s="16" t="s">
        <v>17177</v>
      </c>
      <c r="H7458" s="16" t="s">
        <v>1090</v>
      </c>
      <c r="I7458" s="0" t="n">
        <v>31.4</v>
      </c>
      <c r="J7458" s="16" t="s">
        <v>239</v>
      </c>
      <c r="K7458" s="0" t="str">
        <f aca="false">IFERROR(IF(VLOOKUP($C7458,薬効分類マスタ!$A$2:$E$180,5,FALSE())=0,"",VLOOKUP($C7458,薬効分類マスタ!$A$2:$E$180,5,FALSE())),"")</f>
        <v/>
      </c>
      <c r="L7458" s="17"/>
      <c r="M7458" s="0" t="str">
        <f aca="false">IF($K7458="","",IF($L7458&lt;&gt;"",$L7458,VLOOKUP($C7458,薬効分類マスタ!$A$2:$F$180,6,FALSE())))</f>
        <v/>
      </c>
      <c r="N7458" s="0" t="str">
        <f aca="false">ASC(G7458)</f>
        <v>ｵﾛﾊﾟﾀｼﾞﾝ点眼液0.1%｢三和｣</v>
      </c>
      <c r="O7458" s="0" t="str">
        <f aca="false">ASC(E7458)</f>
        <v>ｵﾛﾊﾟﾀｼﾞﾝ塩酸塩</v>
      </c>
      <c r="P7458" s="16" t="n">
        <f aca="false">N(P7457)+IF($C7458=検索!$B$49,1,0)</f>
        <v>0</v>
      </c>
    </row>
    <row r="7459" customFormat="false" ht="15" hidden="false" customHeight="false" outlineLevel="0" collapsed="false">
      <c r="A7459" s="16" t="s">
        <v>16254</v>
      </c>
      <c r="B7459" s="0" t="s">
        <v>17178</v>
      </c>
      <c r="C7459" s="0" t="n">
        <v>131</v>
      </c>
      <c r="D7459" s="0" t="str">
        <f aca="false">IFERROR(VLOOKUP($C7459,薬効分類マスタ!$A$2:$B$180,2,FALSE()),"未登録")</f>
        <v>眼科用剤</v>
      </c>
      <c r="E7459" s="16" t="s">
        <v>11965</v>
      </c>
      <c r="F7459" s="16" t="s">
        <v>2071</v>
      </c>
      <c r="G7459" s="16" t="s">
        <v>17179</v>
      </c>
      <c r="H7459" s="16" t="s">
        <v>16684</v>
      </c>
      <c r="I7459" s="0" t="n">
        <v>31.4</v>
      </c>
      <c r="J7459" s="16" t="s">
        <v>239</v>
      </c>
      <c r="K7459" s="0" t="str">
        <f aca="false">IFERROR(IF(VLOOKUP($C7459,薬効分類マスタ!$A$2:$E$180,5,FALSE())=0,"",VLOOKUP($C7459,薬効分類マスタ!$A$2:$E$180,5,FALSE())),"")</f>
        <v/>
      </c>
      <c r="L7459" s="17"/>
      <c r="M7459" s="0" t="str">
        <f aca="false">IF($K7459="","",IF($L7459&lt;&gt;"",$L7459,VLOOKUP($C7459,薬効分類マスタ!$A$2:$F$180,6,FALSE())))</f>
        <v/>
      </c>
      <c r="N7459" s="0" t="str">
        <f aca="false">ASC(G7459)</f>
        <v>ｵﾛﾊﾟﾀｼﾞﾝ点眼液0.1%｢ｾﾝｼﾞｭ｣</v>
      </c>
      <c r="O7459" s="0" t="str">
        <f aca="false">ASC(E7459)</f>
        <v>ｵﾛﾊﾟﾀｼﾞﾝ塩酸塩</v>
      </c>
      <c r="P7459" s="16" t="n">
        <f aca="false">N(P7458)+IF($C7459=検索!$B$49,1,0)</f>
        <v>0</v>
      </c>
    </row>
    <row r="7460" customFormat="false" ht="15" hidden="false" customHeight="false" outlineLevel="0" collapsed="false">
      <c r="A7460" s="16" t="s">
        <v>16254</v>
      </c>
      <c r="B7460" s="0" t="s">
        <v>17180</v>
      </c>
      <c r="C7460" s="0" t="n">
        <v>131</v>
      </c>
      <c r="D7460" s="0" t="str">
        <f aca="false">IFERROR(VLOOKUP($C7460,薬効分類マスタ!$A$2:$B$180,2,FALSE()),"未登録")</f>
        <v>眼科用剤</v>
      </c>
      <c r="E7460" s="16" t="s">
        <v>11965</v>
      </c>
      <c r="F7460" s="16" t="s">
        <v>2071</v>
      </c>
      <c r="G7460" s="16" t="s">
        <v>17181</v>
      </c>
      <c r="H7460" s="16" t="s">
        <v>557</v>
      </c>
      <c r="I7460" s="0" t="n">
        <v>44.6</v>
      </c>
      <c r="J7460" s="16" t="s">
        <v>239</v>
      </c>
      <c r="K7460" s="0" t="str">
        <f aca="false">IFERROR(IF(VLOOKUP($C7460,薬効分類マスタ!$A$2:$E$180,5,FALSE())=0,"",VLOOKUP($C7460,薬効分類マスタ!$A$2:$E$180,5,FALSE())),"")</f>
        <v/>
      </c>
      <c r="L7460" s="17"/>
      <c r="M7460" s="0" t="str">
        <f aca="false">IF($K7460="","",IF($L7460&lt;&gt;"",$L7460,VLOOKUP($C7460,薬効分類マスタ!$A$2:$F$180,6,FALSE())))</f>
        <v/>
      </c>
      <c r="N7460" s="0" t="str">
        <f aca="false">ASC(G7460)</f>
        <v>ｵﾛﾊﾟﾀｼﾞﾝ点眼液0.1%｢ﾀｶﾀ｣</v>
      </c>
      <c r="O7460" s="0" t="str">
        <f aca="false">ASC(E7460)</f>
        <v>ｵﾛﾊﾟﾀｼﾞﾝ塩酸塩</v>
      </c>
      <c r="P7460" s="16" t="n">
        <f aca="false">N(P7459)+IF($C7460=検索!$B$49,1,0)</f>
        <v>0</v>
      </c>
    </row>
    <row r="7461" customFormat="false" ht="15" hidden="false" customHeight="false" outlineLevel="0" collapsed="false">
      <c r="A7461" s="16" t="s">
        <v>16254</v>
      </c>
      <c r="B7461" s="0" t="s">
        <v>17182</v>
      </c>
      <c r="C7461" s="0" t="n">
        <v>131</v>
      </c>
      <c r="D7461" s="0" t="str">
        <f aca="false">IFERROR(VLOOKUP($C7461,薬効分類マスタ!$A$2:$B$180,2,FALSE()),"未登録")</f>
        <v>眼科用剤</v>
      </c>
      <c r="E7461" s="16" t="s">
        <v>11965</v>
      </c>
      <c r="F7461" s="16" t="s">
        <v>2071</v>
      </c>
      <c r="G7461" s="16" t="s">
        <v>17183</v>
      </c>
      <c r="H7461" s="16" t="s">
        <v>533</v>
      </c>
      <c r="I7461" s="0" t="n">
        <v>31.4</v>
      </c>
      <c r="J7461" s="16" t="s">
        <v>239</v>
      </c>
      <c r="K7461" s="0" t="str">
        <f aca="false">IFERROR(IF(VLOOKUP($C7461,薬効分類マスタ!$A$2:$E$180,5,FALSE())=0,"",VLOOKUP($C7461,薬効分類マスタ!$A$2:$E$180,5,FALSE())),"")</f>
        <v/>
      </c>
      <c r="L7461" s="17"/>
      <c r="M7461" s="0" t="str">
        <f aca="false">IF($K7461="","",IF($L7461&lt;&gt;"",$L7461,VLOOKUP($C7461,薬効分類マスタ!$A$2:$F$180,6,FALSE())))</f>
        <v/>
      </c>
      <c r="N7461" s="0" t="str">
        <f aca="false">ASC(G7461)</f>
        <v>ｵﾛﾊﾟﾀｼﾞﾝ点眼液0.1%｢ﾄｰﾜ｣</v>
      </c>
      <c r="O7461" s="0" t="str">
        <f aca="false">ASC(E7461)</f>
        <v>ｵﾛﾊﾟﾀｼﾞﾝ塩酸塩</v>
      </c>
      <c r="P7461" s="16" t="n">
        <f aca="false">N(P7460)+IF($C7461=検索!$B$49,1,0)</f>
        <v>0</v>
      </c>
    </row>
    <row r="7462" customFormat="false" ht="15" hidden="false" customHeight="false" outlineLevel="0" collapsed="false">
      <c r="A7462" s="16" t="s">
        <v>16254</v>
      </c>
      <c r="B7462" s="0" t="s">
        <v>17184</v>
      </c>
      <c r="C7462" s="0" t="n">
        <v>131</v>
      </c>
      <c r="D7462" s="0" t="str">
        <f aca="false">IFERROR(VLOOKUP($C7462,薬効分類マスタ!$A$2:$B$180,2,FALSE()),"未登録")</f>
        <v>眼科用剤</v>
      </c>
      <c r="E7462" s="16" t="s">
        <v>11965</v>
      </c>
      <c r="F7462" s="16" t="s">
        <v>2071</v>
      </c>
      <c r="G7462" s="16" t="s">
        <v>17185</v>
      </c>
      <c r="H7462" s="16" t="s">
        <v>606</v>
      </c>
      <c r="I7462" s="0" t="n">
        <v>31.4</v>
      </c>
      <c r="J7462" s="16" t="s">
        <v>239</v>
      </c>
      <c r="K7462" s="0" t="str">
        <f aca="false">IFERROR(IF(VLOOKUP($C7462,薬効分類マスタ!$A$2:$E$180,5,FALSE())=0,"",VLOOKUP($C7462,薬効分類マスタ!$A$2:$E$180,5,FALSE())),"")</f>
        <v/>
      </c>
      <c r="L7462" s="17"/>
      <c r="M7462" s="0" t="str">
        <f aca="false">IF($K7462="","",IF($L7462&lt;&gt;"",$L7462,VLOOKUP($C7462,薬効分類マスタ!$A$2:$F$180,6,FALSE())))</f>
        <v/>
      </c>
      <c r="N7462" s="0" t="str">
        <f aca="false">ASC(G7462)</f>
        <v>ｵﾛﾊﾟﾀｼﾞﾝ点眼液0.1%｢日新｣</v>
      </c>
      <c r="O7462" s="0" t="str">
        <f aca="false">ASC(E7462)</f>
        <v>ｵﾛﾊﾟﾀｼﾞﾝ塩酸塩</v>
      </c>
      <c r="P7462" s="16" t="n">
        <f aca="false">N(P7461)+IF($C7462=検索!$B$49,1,0)</f>
        <v>0</v>
      </c>
    </row>
    <row r="7463" customFormat="false" ht="15" hidden="false" customHeight="false" outlineLevel="0" collapsed="false">
      <c r="A7463" s="16" t="s">
        <v>16254</v>
      </c>
      <c r="B7463" s="0" t="s">
        <v>17186</v>
      </c>
      <c r="C7463" s="0" t="n">
        <v>131</v>
      </c>
      <c r="D7463" s="0" t="str">
        <f aca="false">IFERROR(VLOOKUP($C7463,薬効分類マスタ!$A$2:$B$180,2,FALSE()),"未登録")</f>
        <v>眼科用剤</v>
      </c>
      <c r="E7463" s="16" t="s">
        <v>11965</v>
      </c>
      <c r="F7463" s="16" t="s">
        <v>2071</v>
      </c>
      <c r="G7463" s="16" t="s">
        <v>17187</v>
      </c>
      <c r="H7463" s="16" t="s">
        <v>16761</v>
      </c>
      <c r="I7463" s="0" t="n">
        <v>31.4</v>
      </c>
      <c r="J7463" s="16" t="s">
        <v>239</v>
      </c>
      <c r="K7463" s="0" t="str">
        <f aca="false">IFERROR(IF(VLOOKUP($C7463,薬効分類マスタ!$A$2:$E$180,5,FALSE())=0,"",VLOOKUP($C7463,薬効分類マスタ!$A$2:$E$180,5,FALSE())),"")</f>
        <v/>
      </c>
      <c r="L7463" s="17"/>
      <c r="M7463" s="0" t="str">
        <f aca="false">IF($K7463="","",IF($L7463&lt;&gt;"",$L7463,VLOOKUP($C7463,薬効分類マスタ!$A$2:$F$180,6,FALSE())))</f>
        <v/>
      </c>
      <c r="N7463" s="0" t="str">
        <f aca="false">ASC(G7463)</f>
        <v>ｵﾛﾊﾟﾀｼﾞﾝ点眼液0.1%｢ﾆｯﾃﾝ｣</v>
      </c>
      <c r="O7463" s="0" t="str">
        <f aca="false">ASC(E7463)</f>
        <v>ｵﾛﾊﾟﾀｼﾞﾝ塩酸塩</v>
      </c>
      <c r="P7463" s="16" t="n">
        <f aca="false">N(P7462)+IF($C7463=検索!$B$49,1,0)</f>
        <v>0</v>
      </c>
    </row>
    <row r="7464" customFormat="false" ht="15" hidden="false" customHeight="false" outlineLevel="0" collapsed="false">
      <c r="A7464" s="16" t="s">
        <v>16254</v>
      </c>
      <c r="B7464" s="0" t="s">
        <v>17188</v>
      </c>
      <c r="C7464" s="0" t="n">
        <v>131</v>
      </c>
      <c r="D7464" s="0" t="str">
        <f aca="false">IFERROR(VLOOKUP($C7464,薬効分類マスタ!$A$2:$B$180,2,FALSE()),"未登録")</f>
        <v>眼科用剤</v>
      </c>
      <c r="E7464" s="16" t="s">
        <v>11965</v>
      </c>
      <c r="F7464" s="16" t="s">
        <v>2071</v>
      </c>
      <c r="G7464" s="16" t="s">
        <v>17189</v>
      </c>
      <c r="H7464" s="16" t="s">
        <v>16764</v>
      </c>
      <c r="I7464" s="0" t="n">
        <v>31.4</v>
      </c>
      <c r="J7464" s="16" t="s">
        <v>239</v>
      </c>
      <c r="K7464" s="0" t="str">
        <f aca="false">IFERROR(IF(VLOOKUP($C7464,薬効分類マスタ!$A$2:$E$180,5,FALSE())=0,"",VLOOKUP($C7464,薬効分類マスタ!$A$2:$E$180,5,FALSE())),"")</f>
        <v/>
      </c>
      <c r="L7464" s="17"/>
      <c r="M7464" s="0" t="str">
        <f aca="false">IF($K7464="","",IF($L7464&lt;&gt;"",$L7464,VLOOKUP($C7464,薬効分類マスタ!$A$2:$F$180,6,FALSE())))</f>
        <v/>
      </c>
      <c r="N7464" s="0" t="str">
        <f aca="false">ASC(G7464)</f>
        <v>ｵﾛﾊﾟﾀｼﾞﾝ点眼液0.1%｢ﾆｯﾄｰ｣</v>
      </c>
      <c r="O7464" s="0" t="str">
        <f aca="false">ASC(E7464)</f>
        <v>ｵﾛﾊﾟﾀｼﾞﾝ塩酸塩</v>
      </c>
      <c r="P7464" s="16" t="n">
        <f aca="false">N(P7463)+IF($C7464=検索!$B$49,1,0)</f>
        <v>0</v>
      </c>
    </row>
    <row r="7465" customFormat="false" ht="15" hidden="false" customHeight="false" outlineLevel="0" collapsed="false">
      <c r="A7465" s="16" t="s">
        <v>16254</v>
      </c>
      <c r="B7465" s="0" t="s">
        <v>17190</v>
      </c>
      <c r="C7465" s="0" t="n">
        <v>131</v>
      </c>
      <c r="D7465" s="0" t="str">
        <f aca="false">IFERROR(VLOOKUP($C7465,薬効分類マスタ!$A$2:$B$180,2,FALSE()),"未登録")</f>
        <v>眼科用剤</v>
      </c>
      <c r="E7465" s="16" t="s">
        <v>11965</v>
      </c>
      <c r="F7465" s="16" t="s">
        <v>2071</v>
      </c>
      <c r="G7465" s="16" t="s">
        <v>17191</v>
      </c>
      <c r="H7465" s="16" t="s">
        <v>16972</v>
      </c>
      <c r="I7465" s="0" t="n">
        <v>31.4</v>
      </c>
      <c r="J7465" s="16" t="s">
        <v>239</v>
      </c>
      <c r="K7465" s="0" t="str">
        <f aca="false">IFERROR(IF(VLOOKUP($C7465,薬効分類マスタ!$A$2:$E$180,5,FALSE())=0,"",VLOOKUP($C7465,薬効分類マスタ!$A$2:$E$180,5,FALSE())),"")</f>
        <v/>
      </c>
      <c r="L7465" s="17"/>
      <c r="M7465" s="0" t="str">
        <f aca="false">IF($K7465="","",IF($L7465&lt;&gt;"",$L7465,VLOOKUP($C7465,薬効分類マスタ!$A$2:$F$180,6,FALSE())))</f>
        <v/>
      </c>
      <c r="N7465" s="0" t="str">
        <f aca="false">ASC(G7465)</f>
        <v>ｵﾛﾊﾟﾀｼﾞﾝ点眼液0.1%｢わかもと｣</v>
      </c>
      <c r="O7465" s="0" t="str">
        <f aca="false">ASC(E7465)</f>
        <v>ｵﾛﾊﾟﾀｼﾞﾝ塩酸塩</v>
      </c>
      <c r="P7465" s="16" t="n">
        <f aca="false">N(P7464)+IF($C7465=検索!$B$49,1,0)</f>
        <v>0</v>
      </c>
    </row>
    <row r="7466" customFormat="false" ht="15" hidden="false" customHeight="false" outlineLevel="0" collapsed="false">
      <c r="A7466" s="16" t="s">
        <v>16254</v>
      </c>
      <c r="B7466" s="0" t="s">
        <v>17192</v>
      </c>
      <c r="C7466" s="0" t="n">
        <v>131</v>
      </c>
      <c r="D7466" s="0" t="str">
        <f aca="false">IFERROR(VLOOKUP($C7466,薬効分類マスタ!$A$2:$B$180,2,FALSE()),"未登録")</f>
        <v>眼科用剤</v>
      </c>
      <c r="E7466" s="16" t="s">
        <v>15368</v>
      </c>
      <c r="F7466" s="16" t="s">
        <v>1872</v>
      </c>
      <c r="G7466" s="16" t="s">
        <v>17193</v>
      </c>
      <c r="H7466" s="16" t="s">
        <v>1133</v>
      </c>
      <c r="I7466" s="0" t="n">
        <v>50.3</v>
      </c>
      <c r="J7466" s="16" t="s">
        <v>232</v>
      </c>
      <c r="K7466" s="0" t="str">
        <f aca="false">IFERROR(IF(VLOOKUP($C7466,薬効分類マスタ!$A$2:$E$180,5,FALSE())=0,"",VLOOKUP($C7466,薬効分類マスタ!$A$2:$E$180,5,FALSE())),"")</f>
        <v/>
      </c>
      <c r="L7466" s="17"/>
      <c r="M7466" s="0" t="str">
        <f aca="false">IF($K7466="","",IF($L7466&lt;&gt;"",$L7466,VLOOKUP($C7466,薬効分類マスタ!$A$2:$F$180,6,FALSE())))</f>
        <v/>
      </c>
      <c r="N7466" s="0" t="str">
        <f aca="false">ASC(G7466)</f>
        <v>ﾍﾞｶﾞﾓｯｸｽ点眼液0.5%</v>
      </c>
      <c r="O7466" s="0" t="str">
        <f aca="false">ASC(E7466)</f>
        <v>ﾓｷｼﾌﾛｷｻｼﾝ塩酸塩</v>
      </c>
      <c r="P7466" s="16" t="n">
        <f aca="false">N(P7465)+IF($C7466=検索!$B$49,1,0)</f>
        <v>0</v>
      </c>
    </row>
    <row r="7467" customFormat="false" ht="15" hidden="false" customHeight="false" outlineLevel="0" collapsed="false">
      <c r="A7467" s="16" t="s">
        <v>16254</v>
      </c>
      <c r="B7467" s="0" t="s">
        <v>17194</v>
      </c>
      <c r="C7467" s="0" t="n">
        <v>131</v>
      </c>
      <c r="D7467" s="0" t="str">
        <f aca="false">IFERROR(VLOOKUP($C7467,薬効分類マスタ!$A$2:$B$180,2,FALSE()),"未登録")</f>
        <v>眼科用剤</v>
      </c>
      <c r="E7467" s="16" t="s">
        <v>15368</v>
      </c>
      <c r="F7467" s="16" t="s">
        <v>1872</v>
      </c>
      <c r="G7467" s="16" t="s">
        <v>17195</v>
      </c>
      <c r="H7467" s="16" t="s">
        <v>16619</v>
      </c>
      <c r="I7467" s="0" t="n">
        <v>23.5</v>
      </c>
      <c r="J7467" s="16" t="s">
        <v>239</v>
      </c>
      <c r="K7467" s="0" t="str">
        <f aca="false">IFERROR(IF(VLOOKUP($C7467,薬効分類マスタ!$A$2:$E$180,5,FALSE())=0,"",VLOOKUP($C7467,薬効分類マスタ!$A$2:$E$180,5,FALSE())),"")</f>
        <v/>
      </c>
      <c r="L7467" s="17"/>
      <c r="M7467" s="0" t="str">
        <f aca="false">IF($K7467="","",IF($L7467&lt;&gt;"",$L7467,VLOOKUP($C7467,薬効分類マスタ!$A$2:$F$180,6,FALSE())))</f>
        <v/>
      </c>
      <c r="N7467" s="0" t="str">
        <f aca="false">ASC(G7467)</f>
        <v>ﾓｷｼﾌﾛｷｻｼﾝ点眼液0.5%｢日点｣</v>
      </c>
      <c r="O7467" s="0" t="str">
        <f aca="false">ASC(E7467)</f>
        <v>ﾓｷｼﾌﾛｷｻｼﾝ塩酸塩</v>
      </c>
      <c r="P7467" s="16" t="n">
        <f aca="false">N(P7466)+IF($C7467=検索!$B$49,1,0)</f>
        <v>0</v>
      </c>
    </row>
    <row r="7468" customFormat="false" ht="15" hidden="false" customHeight="false" outlineLevel="0" collapsed="false">
      <c r="A7468" s="16" t="s">
        <v>16254</v>
      </c>
      <c r="B7468" s="0" t="s">
        <v>17196</v>
      </c>
      <c r="C7468" s="0" t="n">
        <v>131</v>
      </c>
      <c r="D7468" s="0" t="str">
        <f aca="false">IFERROR(VLOOKUP($C7468,薬効分類マスタ!$A$2:$B$180,2,FALSE()),"未登録")</f>
        <v>眼科用剤</v>
      </c>
      <c r="E7468" s="16" t="s">
        <v>15368</v>
      </c>
      <c r="F7468" s="16" t="s">
        <v>1872</v>
      </c>
      <c r="G7468" s="16" t="s">
        <v>17197</v>
      </c>
      <c r="H7468" s="16" t="s">
        <v>16764</v>
      </c>
      <c r="I7468" s="0" t="n">
        <v>23.5</v>
      </c>
      <c r="J7468" s="16" t="s">
        <v>239</v>
      </c>
      <c r="K7468" s="0" t="str">
        <f aca="false">IFERROR(IF(VLOOKUP($C7468,薬効分類マスタ!$A$2:$E$180,5,FALSE())=0,"",VLOOKUP($C7468,薬効分類マスタ!$A$2:$E$180,5,FALSE())),"")</f>
        <v/>
      </c>
      <c r="L7468" s="17"/>
      <c r="M7468" s="0" t="str">
        <f aca="false">IF($K7468="","",IF($L7468&lt;&gt;"",$L7468,VLOOKUP($C7468,薬効分類マスタ!$A$2:$F$180,6,FALSE())))</f>
        <v/>
      </c>
      <c r="N7468" s="0" t="str">
        <f aca="false">ASC(G7468)</f>
        <v>ﾓｷｼﾌﾛｷｻｼﾝ点眼液0.5%｢ﾆｯﾄｰ｣</v>
      </c>
      <c r="O7468" s="0" t="str">
        <f aca="false">ASC(E7468)</f>
        <v>ﾓｷｼﾌﾛｷｻｼﾝ塩酸塩</v>
      </c>
      <c r="P7468" s="16" t="n">
        <f aca="false">N(P7467)+IF($C7468=検索!$B$49,1,0)</f>
        <v>0</v>
      </c>
    </row>
    <row r="7469" customFormat="false" ht="15" hidden="false" customHeight="false" outlineLevel="0" collapsed="false">
      <c r="A7469" s="16" t="s">
        <v>16254</v>
      </c>
      <c r="B7469" s="0" t="s">
        <v>17198</v>
      </c>
      <c r="C7469" s="0" t="n">
        <v>131</v>
      </c>
      <c r="D7469" s="0" t="str">
        <f aca="false">IFERROR(VLOOKUP($C7469,薬効分類マスタ!$A$2:$B$180,2,FALSE()),"未登録")</f>
        <v>眼科用剤</v>
      </c>
      <c r="E7469" s="16" t="s">
        <v>15368</v>
      </c>
      <c r="F7469" s="16" t="s">
        <v>1872</v>
      </c>
      <c r="G7469" s="16" t="s">
        <v>17199</v>
      </c>
      <c r="H7469" s="16" t="s">
        <v>354</v>
      </c>
      <c r="I7469" s="0" t="n">
        <v>26.3</v>
      </c>
      <c r="J7469" s="16" t="s">
        <v>239</v>
      </c>
      <c r="K7469" s="0" t="str">
        <f aca="false">IFERROR(IF(VLOOKUP($C7469,薬効分類マスタ!$A$2:$E$180,5,FALSE())=0,"",VLOOKUP($C7469,薬効分類マスタ!$A$2:$E$180,5,FALSE())),"")</f>
        <v/>
      </c>
      <c r="L7469" s="17"/>
      <c r="M7469" s="0" t="str">
        <f aca="false">IF($K7469="","",IF($L7469&lt;&gt;"",$L7469,VLOOKUP($C7469,薬効分類マスタ!$A$2:$F$180,6,FALSE())))</f>
        <v/>
      </c>
      <c r="N7469" s="0" t="str">
        <f aca="false">ASC(G7469)</f>
        <v>ﾓｷｼﾌﾛｷｻｼﾝ点眼液0.5%｢ｻﾝﾄﾞ｣</v>
      </c>
      <c r="O7469" s="0" t="str">
        <f aca="false">ASC(E7469)</f>
        <v>ﾓｷｼﾌﾛｷｻｼﾝ塩酸塩</v>
      </c>
      <c r="P7469" s="16" t="n">
        <f aca="false">N(P7468)+IF($C7469=検索!$B$49,1,0)</f>
        <v>0</v>
      </c>
    </row>
    <row r="7470" customFormat="false" ht="15" hidden="false" customHeight="false" outlineLevel="0" collapsed="false">
      <c r="A7470" s="16" t="s">
        <v>16254</v>
      </c>
      <c r="B7470" s="0" t="s">
        <v>17200</v>
      </c>
      <c r="C7470" s="0" t="n">
        <v>131</v>
      </c>
      <c r="D7470" s="0" t="str">
        <f aca="false">IFERROR(VLOOKUP($C7470,薬効分類マスタ!$A$2:$B$180,2,FALSE()),"未登録")</f>
        <v>眼科用剤</v>
      </c>
      <c r="E7470" s="16" t="s">
        <v>17201</v>
      </c>
      <c r="F7470" s="16" t="s">
        <v>17202</v>
      </c>
      <c r="G7470" s="16" t="s">
        <v>17203</v>
      </c>
      <c r="H7470" s="16" t="s">
        <v>1133</v>
      </c>
      <c r="I7470" s="0" t="n">
        <v>305.1</v>
      </c>
      <c r="J7470" s="16" t="s">
        <v>232</v>
      </c>
      <c r="K7470" s="0" t="str">
        <f aca="false">IFERROR(IF(VLOOKUP($C7470,薬効分類マスタ!$A$2:$E$180,5,FALSE())=0,"",VLOOKUP($C7470,薬効分類マスタ!$A$2:$E$180,5,FALSE())),"")</f>
        <v/>
      </c>
      <c r="L7470" s="17"/>
      <c r="M7470" s="0" t="str">
        <f aca="false">IF($K7470="","",IF($L7470&lt;&gt;"",$L7470,VLOOKUP($C7470,薬効分類マスタ!$A$2:$F$180,6,FALSE())))</f>
        <v/>
      </c>
      <c r="N7470" s="0" t="str">
        <f aca="false">ASC(G7470)</f>
        <v>ﾄﾗﾊﾞﾀﾝｽﾞ点眼液0.004%</v>
      </c>
      <c r="O7470" s="0" t="str">
        <f aca="false">ASC(E7470)</f>
        <v>ﾄﾗﾎﾞﾌﾟﾛｽﾄ</v>
      </c>
      <c r="P7470" s="16" t="n">
        <f aca="false">N(P7469)+IF($C7470=検索!$B$49,1,0)</f>
        <v>0</v>
      </c>
    </row>
    <row r="7471" customFormat="false" ht="15" hidden="false" customHeight="false" outlineLevel="0" collapsed="false">
      <c r="A7471" s="16" t="s">
        <v>16254</v>
      </c>
      <c r="B7471" s="0" t="s">
        <v>17204</v>
      </c>
      <c r="C7471" s="0" t="n">
        <v>131</v>
      </c>
      <c r="D7471" s="0" t="str">
        <f aca="false">IFERROR(VLOOKUP($C7471,薬効分類マスタ!$A$2:$B$180,2,FALSE()),"未登録")</f>
        <v>眼科用剤</v>
      </c>
      <c r="E7471" s="16" t="s">
        <v>17201</v>
      </c>
      <c r="F7471" s="16" t="s">
        <v>17202</v>
      </c>
      <c r="G7471" s="16" t="s">
        <v>17205</v>
      </c>
      <c r="H7471" s="16" t="s">
        <v>16764</v>
      </c>
      <c r="I7471" s="0" t="n">
        <v>207.5</v>
      </c>
      <c r="J7471" s="16" t="s">
        <v>239</v>
      </c>
      <c r="K7471" s="0" t="str">
        <f aca="false">IFERROR(IF(VLOOKUP($C7471,薬効分類マスタ!$A$2:$E$180,5,FALSE())=0,"",VLOOKUP($C7471,薬効分類マスタ!$A$2:$E$180,5,FALSE())),"")</f>
        <v/>
      </c>
      <c r="L7471" s="17"/>
      <c r="M7471" s="0" t="str">
        <f aca="false">IF($K7471="","",IF($L7471&lt;&gt;"",$L7471,VLOOKUP($C7471,薬効分類マスタ!$A$2:$F$180,6,FALSE())))</f>
        <v/>
      </c>
      <c r="N7471" s="0" t="str">
        <f aca="false">ASC(G7471)</f>
        <v>ﾄﾗﾎﾞﾌﾟﾛｽﾄ点眼液0.004%｢ﾆｯﾄｰ｣</v>
      </c>
      <c r="O7471" s="0" t="str">
        <f aca="false">ASC(E7471)</f>
        <v>ﾄﾗﾎﾞﾌﾟﾛｽﾄ</v>
      </c>
      <c r="P7471" s="16" t="n">
        <f aca="false">N(P7470)+IF($C7471=検索!$B$49,1,0)</f>
        <v>0</v>
      </c>
    </row>
    <row r="7472" customFormat="false" ht="15" hidden="false" customHeight="false" outlineLevel="0" collapsed="false">
      <c r="A7472" s="16" t="s">
        <v>16254</v>
      </c>
      <c r="B7472" s="0" t="s">
        <v>17206</v>
      </c>
      <c r="C7472" s="0" t="n">
        <v>131</v>
      </c>
      <c r="D7472" s="0" t="str">
        <f aca="false">IFERROR(VLOOKUP($C7472,薬効分類マスタ!$A$2:$B$180,2,FALSE()),"未登録")</f>
        <v>眼科用剤</v>
      </c>
      <c r="E7472" s="16" t="s">
        <v>10216</v>
      </c>
      <c r="F7472" s="16" t="s">
        <v>16885</v>
      </c>
      <c r="G7472" s="16" t="s">
        <v>17207</v>
      </c>
      <c r="H7472" s="16" t="s">
        <v>16684</v>
      </c>
      <c r="I7472" s="0" t="n">
        <v>8197.3</v>
      </c>
      <c r="J7472" s="16" t="s">
        <v>232</v>
      </c>
      <c r="K7472" s="0" t="str">
        <f aca="false">IFERROR(IF(VLOOKUP($C7472,薬効分類マスタ!$A$2:$E$180,5,FALSE())=0,"",VLOOKUP($C7472,薬効分類マスタ!$A$2:$E$180,5,FALSE())),"")</f>
        <v/>
      </c>
      <c r="L7472" s="17"/>
      <c r="M7472" s="0" t="str">
        <f aca="false">IF($K7472="","",IF($L7472&lt;&gt;"",$L7472,VLOOKUP($C7472,薬効分類マスタ!$A$2:$F$180,6,FALSE())))</f>
        <v/>
      </c>
      <c r="N7472" s="0" t="str">
        <f aca="false">ASC(G7472)</f>
        <v>ﾀﾘﾑｽ点眼液0.1%</v>
      </c>
      <c r="O7472" s="0" t="str">
        <f aca="false">ASC(E7472)</f>
        <v>ﾀｸﾛﾘﾑｽ水和物</v>
      </c>
      <c r="P7472" s="16" t="n">
        <f aca="false">N(P7471)+IF($C7472=検索!$B$49,1,0)</f>
        <v>0</v>
      </c>
    </row>
    <row r="7473" customFormat="false" ht="15" hidden="false" customHeight="false" outlineLevel="0" collapsed="false">
      <c r="A7473" s="16" t="s">
        <v>16254</v>
      </c>
      <c r="B7473" s="0" t="s">
        <v>17208</v>
      </c>
      <c r="C7473" s="0" t="n">
        <v>131</v>
      </c>
      <c r="D7473" s="0" t="str">
        <f aca="false">IFERROR(VLOOKUP($C7473,薬効分類マスタ!$A$2:$B$180,2,FALSE()),"未登録")</f>
        <v>眼科用剤</v>
      </c>
      <c r="E7473" s="16" t="s">
        <v>17209</v>
      </c>
      <c r="F7473" s="16" t="s">
        <v>17210</v>
      </c>
      <c r="G7473" s="16" t="s">
        <v>17211</v>
      </c>
      <c r="H7473" s="16" t="s">
        <v>16608</v>
      </c>
      <c r="I7473" s="0" t="n">
        <v>458.9</v>
      </c>
      <c r="J7473" s="16" t="s">
        <v>232</v>
      </c>
      <c r="K7473" s="0" t="str">
        <f aca="false">IFERROR(IF(VLOOKUP($C7473,薬効分類マスタ!$A$2:$E$180,5,FALSE())=0,"",VLOOKUP($C7473,薬効分類マスタ!$A$2:$E$180,5,FALSE())),"")</f>
        <v/>
      </c>
      <c r="L7473" s="17"/>
      <c r="M7473" s="0" t="str">
        <f aca="false">IF($K7473="","",IF($L7473&lt;&gt;"",$L7473,VLOOKUP($C7473,薬効分類マスタ!$A$2:$F$180,6,FALSE())))</f>
        <v/>
      </c>
      <c r="N7473" s="0" t="str">
        <f aca="false">ASC(G7473)</f>
        <v>ﾀﾌﾟﾛｽ点眼液0.0015%</v>
      </c>
      <c r="O7473" s="0" t="str">
        <f aca="false">ASC(E7473)</f>
        <v>ﾀﾌﾙﾌﾟﾛｽﾄ</v>
      </c>
      <c r="P7473" s="16" t="n">
        <f aca="false">N(P7472)+IF($C7473=検索!$B$49,1,0)</f>
        <v>0</v>
      </c>
    </row>
    <row r="7474" customFormat="false" ht="15" hidden="false" customHeight="false" outlineLevel="0" collapsed="false">
      <c r="A7474" s="16" t="s">
        <v>16254</v>
      </c>
      <c r="B7474" s="0" t="s">
        <v>17212</v>
      </c>
      <c r="C7474" s="0" t="n">
        <v>131</v>
      </c>
      <c r="D7474" s="0" t="str">
        <f aca="false">IFERROR(VLOOKUP($C7474,薬効分類マスタ!$A$2:$B$180,2,FALSE()),"未登録")</f>
        <v>眼科用剤</v>
      </c>
      <c r="E7474" s="16" t="s">
        <v>17209</v>
      </c>
      <c r="F7474" s="16" t="s">
        <v>17210</v>
      </c>
      <c r="G7474" s="16" t="s">
        <v>17213</v>
      </c>
      <c r="H7474" s="16" t="s">
        <v>16764</v>
      </c>
      <c r="I7474" s="0" t="n">
        <v>242.2</v>
      </c>
      <c r="J7474" s="16" t="s">
        <v>239</v>
      </c>
      <c r="K7474" s="0" t="str">
        <f aca="false">IFERROR(IF(VLOOKUP($C7474,薬効分類マスタ!$A$2:$E$180,5,FALSE())=0,"",VLOOKUP($C7474,薬効分類マスタ!$A$2:$E$180,5,FALSE())),"")</f>
        <v/>
      </c>
      <c r="L7474" s="17"/>
      <c r="M7474" s="0" t="str">
        <f aca="false">IF($K7474="","",IF($L7474&lt;&gt;"",$L7474,VLOOKUP($C7474,薬効分類マスタ!$A$2:$F$180,6,FALSE())))</f>
        <v/>
      </c>
      <c r="N7474" s="0" t="str">
        <f aca="false">ASC(G7474)</f>
        <v>ﾀﾌﾙﾌﾟﾛｽﾄ点眼液0.0015%｢NIT｣</v>
      </c>
      <c r="O7474" s="0" t="str">
        <f aca="false">ASC(E7474)</f>
        <v>ﾀﾌﾙﾌﾟﾛｽﾄ</v>
      </c>
      <c r="P7474" s="16" t="n">
        <f aca="false">N(P7473)+IF($C7474=検索!$B$49,1,0)</f>
        <v>0</v>
      </c>
    </row>
    <row r="7475" customFormat="false" ht="15" hidden="false" customHeight="false" outlineLevel="0" collapsed="false">
      <c r="A7475" s="16" t="s">
        <v>16254</v>
      </c>
      <c r="B7475" s="0" t="s">
        <v>17214</v>
      </c>
      <c r="C7475" s="0" t="n">
        <v>131</v>
      </c>
      <c r="D7475" s="0" t="str">
        <f aca="false">IFERROR(VLOOKUP($C7475,薬効分類マスタ!$A$2:$B$180,2,FALSE()),"未登録")</f>
        <v>眼科用剤</v>
      </c>
      <c r="E7475" s="16" t="s">
        <v>17209</v>
      </c>
      <c r="F7475" s="16" t="s">
        <v>17210</v>
      </c>
      <c r="G7475" s="16" t="s">
        <v>17215</v>
      </c>
      <c r="H7475" s="16" t="s">
        <v>16790</v>
      </c>
      <c r="I7475" s="0" t="n">
        <v>242.2</v>
      </c>
      <c r="J7475" s="16" t="s">
        <v>239</v>
      </c>
      <c r="K7475" s="0" t="str">
        <f aca="false">IFERROR(IF(VLOOKUP($C7475,薬効分類マスタ!$A$2:$E$180,5,FALSE())=0,"",VLOOKUP($C7475,薬効分類マスタ!$A$2:$E$180,5,FALSE())),"")</f>
        <v/>
      </c>
      <c r="L7475" s="17"/>
      <c r="M7475" s="0" t="str">
        <f aca="false">IF($K7475="","",IF($L7475&lt;&gt;"",$L7475,VLOOKUP($C7475,薬効分類マスタ!$A$2:$F$180,6,FALSE())))</f>
        <v/>
      </c>
      <c r="N7475" s="0" t="str">
        <f aca="false">ASC(G7475)</f>
        <v>ﾀﾌﾙﾌﾟﾛｽﾄ点眼液0.0015%｢TS｣</v>
      </c>
      <c r="O7475" s="0" t="str">
        <f aca="false">ASC(E7475)</f>
        <v>ﾀﾌﾙﾌﾟﾛｽﾄ</v>
      </c>
      <c r="P7475" s="16" t="n">
        <f aca="false">N(P7474)+IF($C7475=検索!$B$49,1,0)</f>
        <v>0</v>
      </c>
    </row>
    <row r="7476" customFormat="false" ht="15" hidden="false" customHeight="false" outlineLevel="0" collapsed="false">
      <c r="A7476" s="16" t="s">
        <v>16254</v>
      </c>
      <c r="B7476" s="0" t="s">
        <v>17216</v>
      </c>
      <c r="C7476" s="0" t="n">
        <v>131</v>
      </c>
      <c r="D7476" s="0" t="str">
        <f aca="false">IFERROR(VLOOKUP($C7476,薬効分類マスタ!$A$2:$B$180,2,FALSE()),"未登録")</f>
        <v>眼科用剤</v>
      </c>
      <c r="E7476" s="16" t="s">
        <v>17209</v>
      </c>
      <c r="F7476" s="16" t="s">
        <v>17210</v>
      </c>
      <c r="G7476" s="16" t="s">
        <v>17217</v>
      </c>
      <c r="H7476" s="16" t="s">
        <v>16684</v>
      </c>
      <c r="I7476" s="0" t="n">
        <v>242.2</v>
      </c>
      <c r="J7476" s="16" t="s">
        <v>239</v>
      </c>
      <c r="K7476" s="0" t="str">
        <f aca="false">IFERROR(IF(VLOOKUP($C7476,薬効分類マスタ!$A$2:$E$180,5,FALSE())=0,"",VLOOKUP($C7476,薬効分類マスタ!$A$2:$E$180,5,FALSE())),"")</f>
        <v/>
      </c>
      <c r="L7476" s="17"/>
      <c r="M7476" s="0" t="str">
        <f aca="false">IF($K7476="","",IF($L7476&lt;&gt;"",$L7476,VLOOKUP($C7476,薬効分類マスタ!$A$2:$F$180,6,FALSE())))</f>
        <v/>
      </c>
      <c r="N7476" s="0" t="str">
        <f aca="false">ASC(G7476)</f>
        <v>ﾀﾌﾙﾌﾟﾛｽﾄ点眼液0.0015%｢ｾﾝｼﾞｭ｣</v>
      </c>
      <c r="O7476" s="0" t="str">
        <f aca="false">ASC(E7476)</f>
        <v>ﾀﾌﾙﾌﾟﾛｽﾄ</v>
      </c>
      <c r="P7476" s="16" t="n">
        <f aca="false">N(P7475)+IF($C7476=検索!$B$49,1,0)</f>
        <v>0</v>
      </c>
    </row>
    <row r="7477" customFormat="false" ht="15" hidden="false" customHeight="false" outlineLevel="0" collapsed="false">
      <c r="A7477" s="16" t="s">
        <v>16254</v>
      </c>
      <c r="B7477" s="0" t="s">
        <v>17218</v>
      </c>
      <c r="C7477" s="0" t="n">
        <v>131</v>
      </c>
      <c r="D7477" s="0" t="str">
        <f aca="false">IFERROR(VLOOKUP($C7477,薬効分類マスタ!$A$2:$B$180,2,FALSE()),"未登録")</f>
        <v>眼科用剤</v>
      </c>
      <c r="E7477" s="16" t="s">
        <v>17209</v>
      </c>
      <c r="F7477" s="16" t="s">
        <v>17210</v>
      </c>
      <c r="G7477" s="16" t="s">
        <v>17219</v>
      </c>
      <c r="H7477" s="16" t="s">
        <v>16619</v>
      </c>
      <c r="I7477" s="0" t="n">
        <v>242.2</v>
      </c>
      <c r="J7477" s="16" t="s">
        <v>239</v>
      </c>
      <c r="K7477" s="0" t="str">
        <f aca="false">IFERROR(IF(VLOOKUP($C7477,薬効分類マスタ!$A$2:$E$180,5,FALSE())=0,"",VLOOKUP($C7477,薬効分類マスタ!$A$2:$E$180,5,FALSE())),"")</f>
        <v/>
      </c>
      <c r="L7477" s="17"/>
      <c r="M7477" s="0" t="str">
        <f aca="false">IF($K7477="","",IF($L7477&lt;&gt;"",$L7477,VLOOKUP($C7477,薬効分類マスタ!$A$2:$F$180,6,FALSE())))</f>
        <v/>
      </c>
      <c r="N7477" s="0" t="str">
        <f aca="false">ASC(G7477)</f>
        <v>ﾀﾌﾙﾌﾟﾛｽﾄ点眼液0.0015%｢日点｣</v>
      </c>
      <c r="O7477" s="0" t="str">
        <f aca="false">ASC(E7477)</f>
        <v>ﾀﾌﾙﾌﾟﾛｽﾄ</v>
      </c>
      <c r="P7477" s="16" t="n">
        <f aca="false">N(P7476)+IF($C7477=検索!$B$49,1,0)</f>
        <v>0</v>
      </c>
    </row>
    <row r="7478" customFormat="false" ht="15" hidden="false" customHeight="false" outlineLevel="0" collapsed="false">
      <c r="A7478" s="16" t="s">
        <v>16254</v>
      </c>
      <c r="B7478" s="0" t="s">
        <v>17220</v>
      </c>
      <c r="C7478" s="0" t="n">
        <v>131</v>
      </c>
      <c r="D7478" s="0" t="str">
        <f aca="false">IFERROR(VLOOKUP($C7478,薬効分類マスタ!$A$2:$B$180,2,FALSE()),"未登録")</f>
        <v>眼科用剤</v>
      </c>
      <c r="E7478" s="16" t="s">
        <v>17209</v>
      </c>
      <c r="F7478" s="16" t="s">
        <v>17210</v>
      </c>
      <c r="G7478" s="16" t="s">
        <v>17221</v>
      </c>
      <c r="H7478" s="16" t="s">
        <v>6922</v>
      </c>
      <c r="I7478" s="0" t="n">
        <v>242.2</v>
      </c>
      <c r="J7478" s="16" t="s">
        <v>239</v>
      </c>
      <c r="K7478" s="0" t="str">
        <f aca="false">IFERROR(IF(VLOOKUP($C7478,薬効分類マスタ!$A$2:$E$180,5,FALSE())=0,"",VLOOKUP($C7478,薬効分類マスタ!$A$2:$E$180,5,FALSE())),"")</f>
        <v/>
      </c>
      <c r="L7478" s="17"/>
      <c r="M7478" s="0" t="str">
        <f aca="false">IF($K7478="","",IF($L7478&lt;&gt;"",$L7478,VLOOKUP($C7478,薬効分類マスタ!$A$2:$F$180,6,FALSE())))</f>
        <v/>
      </c>
      <c r="N7478" s="0" t="str">
        <f aca="false">ASC(G7478)</f>
        <v>ﾀﾌﾙﾌﾟﾛｽﾄ点眼液0.0015%｢わかもと｣</v>
      </c>
      <c r="O7478" s="0" t="str">
        <f aca="false">ASC(E7478)</f>
        <v>ﾀﾌﾙﾌﾟﾛｽﾄ</v>
      </c>
      <c r="P7478" s="16" t="n">
        <f aca="false">N(P7477)+IF($C7478=検索!$B$49,1,0)</f>
        <v>0</v>
      </c>
    </row>
    <row r="7479" customFormat="false" ht="15" hidden="false" customHeight="false" outlineLevel="0" collapsed="false">
      <c r="A7479" s="16" t="s">
        <v>16254</v>
      </c>
      <c r="B7479" s="0" t="s">
        <v>17222</v>
      </c>
      <c r="C7479" s="0" t="n">
        <v>131</v>
      </c>
      <c r="D7479" s="0" t="str">
        <f aca="false">IFERROR(VLOOKUP($C7479,薬効分類マスタ!$A$2:$B$180,2,FALSE()),"未登録")</f>
        <v>眼科用剤</v>
      </c>
      <c r="E7479" s="16" t="s">
        <v>17209</v>
      </c>
      <c r="F7479" s="16" t="s">
        <v>17223</v>
      </c>
      <c r="G7479" s="16" t="s">
        <v>17224</v>
      </c>
      <c r="H7479" s="16" t="s">
        <v>16608</v>
      </c>
      <c r="I7479" s="0" t="n">
        <v>50.8</v>
      </c>
      <c r="J7479" s="16" t="s">
        <v>232</v>
      </c>
      <c r="K7479" s="0" t="str">
        <f aca="false">IFERROR(IF(VLOOKUP($C7479,薬効分類マスタ!$A$2:$E$180,5,FALSE())=0,"",VLOOKUP($C7479,薬効分類マスタ!$A$2:$E$180,5,FALSE())),"")</f>
        <v/>
      </c>
      <c r="L7479" s="17"/>
      <c r="M7479" s="0" t="str">
        <f aca="false">IF($K7479="","",IF($L7479&lt;&gt;"",$L7479,VLOOKUP($C7479,薬効分類マスタ!$A$2:$F$180,6,FALSE())))</f>
        <v/>
      </c>
      <c r="N7479" s="0" t="str">
        <f aca="false">ASC(G7479)</f>
        <v>ﾀﾌﾟﾛｽﾐﾆ点眼液0.0015%</v>
      </c>
      <c r="O7479" s="0" t="str">
        <f aca="false">ASC(E7479)</f>
        <v>ﾀﾌﾙﾌﾟﾛｽﾄ</v>
      </c>
      <c r="P7479" s="16" t="n">
        <f aca="false">N(P7478)+IF($C7479=検索!$B$49,1,0)</f>
        <v>0</v>
      </c>
    </row>
    <row r="7480" customFormat="false" ht="15" hidden="false" customHeight="false" outlineLevel="0" collapsed="false">
      <c r="A7480" s="16" t="s">
        <v>16254</v>
      </c>
      <c r="B7480" s="0" t="s">
        <v>17225</v>
      </c>
      <c r="C7480" s="0" t="n">
        <v>131</v>
      </c>
      <c r="D7480" s="0" t="str">
        <f aca="false">IFERROR(VLOOKUP($C7480,薬効分類マスタ!$A$2:$B$180,2,FALSE()),"未登録")</f>
        <v>眼科用剤</v>
      </c>
      <c r="E7480" s="16" t="s">
        <v>17226</v>
      </c>
      <c r="F7480" s="16" t="s">
        <v>11618</v>
      </c>
      <c r="G7480" s="16" t="s">
        <v>17227</v>
      </c>
      <c r="H7480" s="16" t="s">
        <v>16684</v>
      </c>
      <c r="I7480" s="0" t="n">
        <v>315.1</v>
      </c>
      <c r="J7480" s="16" t="s">
        <v>232</v>
      </c>
      <c r="K7480" s="0" t="str">
        <f aca="false">IFERROR(IF(VLOOKUP($C7480,薬効分類マスタ!$A$2:$E$180,5,FALSE())=0,"",VLOOKUP($C7480,薬効分類マスタ!$A$2:$E$180,5,FALSE())),"")</f>
        <v/>
      </c>
      <c r="L7480" s="17"/>
      <c r="M7480" s="0" t="str">
        <f aca="false">IF($K7480="","",IF($L7480&lt;&gt;"",$L7480,VLOOKUP($C7480,薬効分類マスタ!$A$2:$F$180,6,FALSE())))</f>
        <v/>
      </c>
      <c r="N7480" s="0" t="str">
        <f aca="false">ASC(G7480)</f>
        <v>ﾙﾐｶﾞﾝ点眼液0.03%</v>
      </c>
      <c r="O7480" s="0" t="str">
        <f aca="false">ASC(E7480)</f>
        <v>ﾋﾞﾏﾄﾌﾟﾛｽﾄ</v>
      </c>
      <c r="P7480" s="16" t="n">
        <f aca="false">N(P7479)+IF($C7480=検索!$B$49,1,0)</f>
        <v>0</v>
      </c>
    </row>
    <row r="7481" customFormat="false" ht="15" hidden="false" customHeight="false" outlineLevel="0" collapsed="false">
      <c r="A7481" s="16" t="s">
        <v>16254</v>
      </c>
      <c r="B7481" s="0" t="s">
        <v>17228</v>
      </c>
      <c r="C7481" s="0" t="n">
        <v>131</v>
      </c>
      <c r="D7481" s="0" t="str">
        <f aca="false">IFERROR(VLOOKUP($C7481,薬効分類マスタ!$A$2:$B$180,2,FALSE()),"未登録")</f>
        <v>眼科用剤</v>
      </c>
      <c r="E7481" s="16" t="s">
        <v>17226</v>
      </c>
      <c r="F7481" s="16" t="s">
        <v>11618</v>
      </c>
      <c r="G7481" s="16" t="s">
        <v>17229</v>
      </c>
      <c r="H7481" s="16" t="s">
        <v>17230</v>
      </c>
      <c r="I7481" s="0" t="n">
        <v>125.9</v>
      </c>
      <c r="J7481" s="16" t="s">
        <v>239</v>
      </c>
      <c r="K7481" s="0" t="str">
        <f aca="false">IFERROR(IF(VLOOKUP($C7481,薬効分類マスタ!$A$2:$E$180,5,FALSE())=0,"",VLOOKUP($C7481,薬効分類マスタ!$A$2:$E$180,5,FALSE())),"")</f>
        <v/>
      </c>
      <c r="L7481" s="17"/>
      <c r="M7481" s="0" t="str">
        <f aca="false">IF($K7481="","",IF($L7481&lt;&gt;"",$L7481,VLOOKUP($C7481,薬効分類マスタ!$A$2:$F$180,6,FALSE())))</f>
        <v/>
      </c>
      <c r="N7481" s="0" t="str">
        <f aca="false">ASC(G7481)</f>
        <v>ﾋﾞﾏﾄﾌﾟﾛｽﾄ点眼液0.03%｢SEC｣</v>
      </c>
      <c r="O7481" s="0" t="str">
        <f aca="false">ASC(E7481)</f>
        <v>ﾋﾞﾏﾄﾌﾟﾛｽﾄ</v>
      </c>
      <c r="P7481" s="16" t="n">
        <f aca="false">N(P7480)+IF($C7481=検索!$B$49,1,0)</f>
        <v>0</v>
      </c>
    </row>
    <row r="7482" customFormat="false" ht="15" hidden="false" customHeight="false" outlineLevel="0" collapsed="false">
      <c r="A7482" s="16" t="s">
        <v>16254</v>
      </c>
      <c r="B7482" s="0" t="s">
        <v>17231</v>
      </c>
      <c r="C7482" s="0" t="n">
        <v>131</v>
      </c>
      <c r="D7482" s="0" t="str">
        <f aca="false">IFERROR(VLOOKUP($C7482,薬効分類マスタ!$A$2:$B$180,2,FALSE()),"未登録")</f>
        <v>眼科用剤</v>
      </c>
      <c r="E7482" s="16" t="s">
        <v>17226</v>
      </c>
      <c r="F7482" s="16" t="s">
        <v>11618</v>
      </c>
      <c r="G7482" s="16" t="s">
        <v>17232</v>
      </c>
      <c r="H7482" s="16" t="s">
        <v>16790</v>
      </c>
      <c r="I7482" s="0" t="n">
        <v>125.9</v>
      </c>
      <c r="J7482" s="16" t="s">
        <v>239</v>
      </c>
      <c r="K7482" s="0" t="str">
        <f aca="false">IFERROR(IF(VLOOKUP($C7482,薬効分類マスタ!$A$2:$E$180,5,FALSE())=0,"",VLOOKUP($C7482,薬効分類マスタ!$A$2:$E$180,5,FALSE())),"")</f>
        <v/>
      </c>
      <c r="L7482" s="17"/>
      <c r="M7482" s="0" t="str">
        <f aca="false">IF($K7482="","",IF($L7482&lt;&gt;"",$L7482,VLOOKUP($C7482,薬効分類マスタ!$A$2:$F$180,6,FALSE())))</f>
        <v/>
      </c>
      <c r="N7482" s="0" t="str">
        <f aca="false">ASC(G7482)</f>
        <v>ﾋﾞﾏﾄﾌﾟﾛｽﾄ点眼液0.03%｢TS｣</v>
      </c>
      <c r="O7482" s="0" t="str">
        <f aca="false">ASC(E7482)</f>
        <v>ﾋﾞﾏﾄﾌﾟﾛｽﾄ</v>
      </c>
      <c r="P7482" s="16" t="n">
        <f aca="false">N(P7481)+IF($C7482=検索!$B$49,1,0)</f>
        <v>0</v>
      </c>
    </row>
    <row r="7483" customFormat="false" ht="15" hidden="false" customHeight="false" outlineLevel="0" collapsed="false">
      <c r="A7483" s="16" t="s">
        <v>16254</v>
      </c>
      <c r="B7483" s="0" t="s">
        <v>17233</v>
      </c>
      <c r="C7483" s="0" t="n">
        <v>131</v>
      </c>
      <c r="D7483" s="0" t="str">
        <f aca="false">IFERROR(VLOOKUP($C7483,薬効分類マスタ!$A$2:$B$180,2,FALSE()),"未登録")</f>
        <v>眼科用剤</v>
      </c>
      <c r="E7483" s="16" t="s">
        <v>17226</v>
      </c>
      <c r="F7483" s="16" t="s">
        <v>11618</v>
      </c>
      <c r="G7483" s="16" t="s">
        <v>17234</v>
      </c>
      <c r="H7483" s="16" t="s">
        <v>606</v>
      </c>
      <c r="I7483" s="0" t="n">
        <v>177.6</v>
      </c>
      <c r="J7483" s="16" t="s">
        <v>239</v>
      </c>
      <c r="K7483" s="0" t="str">
        <f aca="false">IFERROR(IF(VLOOKUP($C7483,薬効分類マスタ!$A$2:$E$180,5,FALSE())=0,"",VLOOKUP($C7483,薬効分類マスタ!$A$2:$E$180,5,FALSE())),"")</f>
        <v/>
      </c>
      <c r="L7483" s="17"/>
      <c r="M7483" s="0" t="str">
        <f aca="false">IF($K7483="","",IF($L7483&lt;&gt;"",$L7483,VLOOKUP($C7483,薬効分類マスタ!$A$2:$F$180,6,FALSE())))</f>
        <v/>
      </c>
      <c r="N7483" s="0" t="str">
        <f aca="false">ASC(G7483)</f>
        <v>ﾋﾞﾏﾄﾌﾟﾛｽﾄ点眼液0.03%｢日新｣</v>
      </c>
      <c r="O7483" s="0" t="str">
        <f aca="false">ASC(E7483)</f>
        <v>ﾋﾞﾏﾄﾌﾟﾛｽﾄ</v>
      </c>
      <c r="P7483" s="16" t="n">
        <f aca="false">N(P7482)+IF($C7483=検索!$B$49,1,0)</f>
        <v>0</v>
      </c>
    </row>
    <row r="7484" customFormat="false" ht="15" hidden="false" customHeight="false" outlineLevel="0" collapsed="false">
      <c r="A7484" s="16" t="s">
        <v>16254</v>
      </c>
      <c r="B7484" s="0" t="s">
        <v>17235</v>
      </c>
      <c r="C7484" s="0" t="n">
        <v>131</v>
      </c>
      <c r="D7484" s="0" t="str">
        <f aca="false">IFERROR(VLOOKUP($C7484,薬効分類マスタ!$A$2:$B$180,2,FALSE()),"未登録")</f>
        <v>眼科用剤</v>
      </c>
      <c r="E7484" s="16" t="s">
        <v>17226</v>
      </c>
      <c r="F7484" s="16" t="s">
        <v>11618</v>
      </c>
      <c r="G7484" s="16" t="s">
        <v>17236</v>
      </c>
      <c r="H7484" s="16" t="s">
        <v>16764</v>
      </c>
      <c r="I7484" s="0" t="n">
        <v>125.9</v>
      </c>
      <c r="J7484" s="16" t="s">
        <v>239</v>
      </c>
      <c r="K7484" s="0" t="str">
        <f aca="false">IFERROR(IF(VLOOKUP($C7484,薬効分類マスタ!$A$2:$E$180,5,FALSE())=0,"",VLOOKUP($C7484,薬効分類マスタ!$A$2:$E$180,5,FALSE())),"")</f>
        <v/>
      </c>
      <c r="L7484" s="17"/>
      <c r="M7484" s="0" t="str">
        <f aca="false">IF($K7484="","",IF($L7484&lt;&gt;"",$L7484,VLOOKUP($C7484,薬効分類マスタ!$A$2:$F$180,6,FALSE())))</f>
        <v/>
      </c>
      <c r="N7484" s="0" t="str">
        <f aca="false">ASC(G7484)</f>
        <v>ﾋﾞﾏﾄﾌﾟﾛｽﾄ点眼液0.03%｢ﾆｯﾄｰ｣</v>
      </c>
      <c r="O7484" s="0" t="str">
        <f aca="false">ASC(E7484)</f>
        <v>ﾋﾞﾏﾄﾌﾟﾛｽﾄ</v>
      </c>
      <c r="P7484" s="16" t="n">
        <f aca="false">N(P7483)+IF($C7484=検索!$B$49,1,0)</f>
        <v>0</v>
      </c>
    </row>
    <row r="7485" customFormat="false" ht="15" hidden="false" customHeight="false" outlineLevel="0" collapsed="false">
      <c r="A7485" s="16" t="s">
        <v>16254</v>
      </c>
      <c r="B7485" s="0" t="s">
        <v>17237</v>
      </c>
      <c r="C7485" s="0" t="n">
        <v>131</v>
      </c>
      <c r="D7485" s="0" t="str">
        <f aca="false">IFERROR(VLOOKUP($C7485,薬効分類マスタ!$A$2:$B$180,2,FALSE()),"未登録")</f>
        <v>眼科用剤</v>
      </c>
      <c r="E7485" s="16" t="s">
        <v>17226</v>
      </c>
      <c r="F7485" s="16" t="s">
        <v>11618</v>
      </c>
      <c r="G7485" s="16" t="s">
        <v>17238</v>
      </c>
      <c r="H7485" s="16" t="s">
        <v>16619</v>
      </c>
      <c r="I7485" s="0" t="n">
        <v>125.9</v>
      </c>
      <c r="J7485" s="16" t="s">
        <v>239</v>
      </c>
      <c r="K7485" s="0" t="str">
        <f aca="false">IFERROR(IF(VLOOKUP($C7485,薬効分類マスタ!$A$2:$E$180,5,FALSE())=0,"",VLOOKUP($C7485,薬効分類マスタ!$A$2:$E$180,5,FALSE())),"")</f>
        <v/>
      </c>
      <c r="L7485" s="17"/>
      <c r="M7485" s="0" t="str">
        <f aca="false">IF($K7485="","",IF($L7485&lt;&gt;"",$L7485,VLOOKUP($C7485,薬効分類マスタ!$A$2:$F$180,6,FALSE())))</f>
        <v/>
      </c>
      <c r="N7485" s="0" t="str">
        <f aca="false">ASC(G7485)</f>
        <v>ﾋﾞﾏﾄﾌﾟﾛｽﾄ点眼液0.03%｢日点｣</v>
      </c>
      <c r="O7485" s="0" t="str">
        <f aca="false">ASC(E7485)</f>
        <v>ﾋﾞﾏﾄﾌﾟﾛｽﾄ</v>
      </c>
      <c r="P7485" s="16" t="n">
        <f aca="false">N(P7484)+IF($C7485=検索!$B$49,1,0)</f>
        <v>0</v>
      </c>
    </row>
    <row r="7486" customFormat="false" ht="15" hidden="false" customHeight="false" outlineLevel="0" collapsed="false">
      <c r="A7486" s="16" t="s">
        <v>16254</v>
      </c>
      <c r="B7486" s="0" t="s">
        <v>17239</v>
      </c>
      <c r="C7486" s="0" t="n">
        <v>131</v>
      </c>
      <c r="D7486" s="0" t="str">
        <f aca="false">IFERROR(VLOOKUP($C7486,薬効分類マスタ!$A$2:$B$180,2,FALSE()),"未登録")</f>
        <v>眼科用剤</v>
      </c>
      <c r="E7486" s="16" t="s">
        <v>17240</v>
      </c>
      <c r="F7486" s="16" t="s">
        <v>16635</v>
      </c>
      <c r="G7486" s="16" t="s">
        <v>17241</v>
      </c>
      <c r="H7486" s="16" t="s">
        <v>16608</v>
      </c>
      <c r="I7486" s="0" t="n">
        <v>323.9</v>
      </c>
      <c r="J7486" s="16" t="s">
        <v>232</v>
      </c>
      <c r="K7486" s="0" t="str">
        <f aca="false">IFERROR(IF(VLOOKUP($C7486,薬効分類マスタ!$A$2:$E$180,5,FALSE())=0,"",VLOOKUP($C7486,薬効分類マスタ!$A$2:$E$180,5,FALSE())),"")</f>
        <v/>
      </c>
      <c r="L7486" s="17"/>
      <c r="M7486" s="0" t="str">
        <f aca="false">IF($K7486="","",IF($L7486&lt;&gt;"",$L7486,VLOOKUP($C7486,薬効分類マスタ!$A$2:$F$180,6,FALSE())))</f>
        <v/>
      </c>
      <c r="N7486" s="0" t="str">
        <f aca="false">ASC(G7486)</f>
        <v>ｼﾞｸｱｽ点眼液3%</v>
      </c>
      <c r="O7486" s="0" t="str">
        <f aca="false">ASC(E7486)</f>
        <v>ｼﾞｸｱﾎｿﾙﾅﾄﾘｳﾑ</v>
      </c>
      <c r="P7486" s="16" t="n">
        <f aca="false">N(P7485)+IF($C7486=検索!$B$49,1,0)</f>
        <v>0</v>
      </c>
    </row>
    <row r="7487" customFormat="false" ht="15" hidden="false" customHeight="false" outlineLevel="0" collapsed="false">
      <c r="A7487" s="16" t="s">
        <v>16254</v>
      </c>
      <c r="B7487" s="0" t="s">
        <v>17242</v>
      </c>
      <c r="C7487" s="0" t="n">
        <v>131</v>
      </c>
      <c r="D7487" s="0" t="str">
        <f aca="false">IFERROR(VLOOKUP($C7487,薬効分類マスタ!$A$2:$B$180,2,FALSE()),"未登録")</f>
        <v>眼科用剤</v>
      </c>
      <c r="E7487" s="16" t="s">
        <v>17240</v>
      </c>
      <c r="F7487" s="16" t="s">
        <v>16635</v>
      </c>
      <c r="G7487" s="16" t="s">
        <v>17243</v>
      </c>
      <c r="H7487" s="16" t="s">
        <v>16764</v>
      </c>
      <c r="I7487" s="0" t="n">
        <v>181.9</v>
      </c>
      <c r="J7487" s="16" t="s">
        <v>239</v>
      </c>
      <c r="K7487" s="0" t="str">
        <f aca="false">IFERROR(IF(VLOOKUP($C7487,薬効分類マスタ!$A$2:$E$180,5,FALSE())=0,"",VLOOKUP($C7487,薬効分類マスタ!$A$2:$E$180,5,FALSE())),"")</f>
        <v/>
      </c>
      <c r="L7487" s="17"/>
      <c r="M7487" s="0" t="str">
        <f aca="false">IF($K7487="","",IF($L7487&lt;&gt;"",$L7487,VLOOKUP($C7487,薬効分類マスタ!$A$2:$F$180,6,FALSE())))</f>
        <v/>
      </c>
      <c r="N7487" s="0" t="str">
        <f aca="false">ASC(G7487)</f>
        <v>ｼﾞｸｱﾎｿﾙNa点眼液3%｢ﾆｯﾄｰ｣</v>
      </c>
      <c r="O7487" s="0" t="str">
        <f aca="false">ASC(E7487)</f>
        <v>ｼﾞｸｱﾎｿﾙﾅﾄﾘｳﾑ</v>
      </c>
      <c r="P7487" s="16" t="n">
        <f aca="false">N(P7486)+IF($C7487=検索!$B$49,1,0)</f>
        <v>0</v>
      </c>
    </row>
    <row r="7488" customFormat="false" ht="15" hidden="false" customHeight="false" outlineLevel="0" collapsed="false">
      <c r="A7488" s="16" t="s">
        <v>16254</v>
      </c>
      <c r="B7488" s="0" t="s">
        <v>17244</v>
      </c>
      <c r="C7488" s="0" t="n">
        <v>131</v>
      </c>
      <c r="D7488" s="0" t="str">
        <f aca="false">IFERROR(VLOOKUP($C7488,薬効分類マスタ!$A$2:$B$180,2,FALSE()),"未登録")</f>
        <v>眼科用剤</v>
      </c>
      <c r="E7488" s="16" t="s">
        <v>17240</v>
      </c>
      <c r="F7488" s="16" t="s">
        <v>16635</v>
      </c>
      <c r="G7488" s="16" t="s">
        <v>17245</v>
      </c>
      <c r="H7488" s="16" t="s">
        <v>16608</v>
      </c>
      <c r="I7488" s="0" t="n">
        <v>770.5</v>
      </c>
      <c r="J7488" s="16" t="s">
        <v>232</v>
      </c>
      <c r="K7488" s="0" t="str">
        <f aca="false">IFERROR(IF(VLOOKUP($C7488,薬効分類マスタ!$A$2:$E$180,5,FALSE())=0,"",VLOOKUP($C7488,薬効分類マスタ!$A$2:$E$180,5,FALSE())),"")</f>
        <v/>
      </c>
      <c r="L7488" s="17"/>
      <c r="M7488" s="0" t="str">
        <f aca="false">IF($K7488="","",IF($L7488&lt;&gt;"",$L7488,VLOOKUP($C7488,薬効分類マスタ!$A$2:$F$180,6,FALSE())))</f>
        <v/>
      </c>
      <c r="N7488" s="0" t="str">
        <f aca="false">ASC(G7488)</f>
        <v>ｼﾞｸｱｽLX点眼液3%</v>
      </c>
      <c r="O7488" s="0" t="str">
        <f aca="false">ASC(E7488)</f>
        <v>ｼﾞｸｱﾎｿﾙﾅﾄﾘｳﾑ</v>
      </c>
      <c r="P7488" s="16" t="n">
        <f aca="false">N(P7487)+IF($C7488=検索!$B$49,1,0)</f>
        <v>0</v>
      </c>
    </row>
    <row r="7489" customFormat="false" ht="15" hidden="false" customHeight="false" outlineLevel="0" collapsed="false">
      <c r="A7489" s="16" t="s">
        <v>16254</v>
      </c>
      <c r="B7489" s="0" t="s">
        <v>17246</v>
      </c>
      <c r="C7489" s="0" t="n">
        <v>131</v>
      </c>
      <c r="D7489" s="0" t="str">
        <f aca="false">IFERROR(VLOOKUP($C7489,薬効分類マスタ!$A$2:$B$180,2,FALSE()),"未登録")</f>
        <v>眼科用剤</v>
      </c>
      <c r="E7489" s="16" t="s">
        <v>17247</v>
      </c>
      <c r="F7489" s="16" t="s">
        <v>2071</v>
      </c>
      <c r="G7489" s="16" t="s">
        <v>17248</v>
      </c>
      <c r="H7489" s="16" t="s">
        <v>1133</v>
      </c>
      <c r="I7489" s="0" t="n">
        <v>80.2</v>
      </c>
      <c r="J7489" s="16" t="s">
        <v>232</v>
      </c>
      <c r="K7489" s="0" t="str">
        <f aca="false">IFERROR(IF(VLOOKUP($C7489,薬効分類マスタ!$A$2:$E$180,5,FALSE())=0,"",VLOOKUP($C7489,薬効分類マスタ!$A$2:$E$180,5,FALSE())),"")</f>
        <v/>
      </c>
      <c r="L7489" s="17"/>
      <c r="M7489" s="0" t="str">
        <f aca="false">IF($K7489="","",IF($L7489&lt;&gt;"",$L7489,VLOOKUP($C7489,薬効分類マスタ!$A$2:$F$180,6,FALSE())))</f>
        <v/>
      </c>
      <c r="N7489" s="0" t="str">
        <f aca="false">ASC(G7489)</f>
        <v>ﾈﾊﾞﾅｯｸ懸濁性点眼液0.1%</v>
      </c>
      <c r="O7489" s="0" t="str">
        <f aca="false">ASC(E7489)</f>
        <v>ﾈﾊﾟﾌｪﾅｸ</v>
      </c>
      <c r="P7489" s="16" t="n">
        <f aca="false">N(P7488)+IF($C7489=検索!$B$49,1,0)</f>
        <v>0</v>
      </c>
    </row>
    <row r="7490" customFormat="false" ht="15" hidden="false" customHeight="false" outlineLevel="0" collapsed="false">
      <c r="A7490" s="16" t="s">
        <v>16254</v>
      </c>
      <c r="B7490" s="0" t="s">
        <v>17249</v>
      </c>
      <c r="C7490" s="0" t="n">
        <v>131</v>
      </c>
      <c r="D7490" s="0" t="str">
        <f aca="false">IFERROR(VLOOKUP($C7490,薬効分類マスタ!$A$2:$B$180,2,FALSE()),"未登録")</f>
        <v>眼科用剤</v>
      </c>
      <c r="E7490" s="16" t="s">
        <v>7167</v>
      </c>
      <c r="F7490" s="16" t="s">
        <v>17250</v>
      </c>
      <c r="G7490" s="16" t="s">
        <v>17251</v>
      </c>
      <c r="H7490" s="16" t="s">
        <v>2382</v>
      </c>
      <c r="I7490" s="0" t="n">
        <v>14</v>
      </c>
      <c r="J7490" s="16" t="s">
        <v>232</v>
      </c>
      <c r="K7490" s="0" t="str">
        <f aca="false">IFERROR(IF(VLOOKUP($C7490,薬効分類マスタ!$A$2:$E$180,5,FALSE())=0,"",VLOOKUP($C7490,薬効分類マスタ!$A$2:$E$180,5,FALSE())),"")</f>
        <v/>
      </c>
      <c r="L7490" s="17"/>
      <c r="M7490" s="0" t="str">
        <f aca="false">IF($K7490="","",IF($L7490&lt;&gt;"",$L7490,VLOOKUP($C7490,薬効分類マスタ!$A$2:$F$180,6,FALSE())))</f>
        <v/>
      </c>
      <c r="N7490" s="0" t="str">
        <f aca="false">ASC(G7490)</f>
        <v>ﾑｺｽﾀ点眼液UD2%</v>
      </c>
      <c r="O7490" s="0" t="str">
        <f aca="false">ASC(E7490)</f>
        <v>ﾚﾊﾞﾐﾋﾟﾄﾞ</v>
      </c>
      <c r="P7490" s="16" t="n">
        <f aca="false">N(P7489)+IF($C7490=検索!$B$49,1,0)</f>
        <v>0</v>
      </c>
    </row>
    <row r="7491" customFormat="false" ht="15" hidden="false" customHeight="false" outlineLevel="0" collapsed="false">
      <c r="A7491" s="16" t="s">
        <v>16254</v>
      </c>
      <c r="B7491" s="0" t="s">
        <v>17252</v>
      </c>
      <c r="C7491" s="0" t="n">
        <v>131</v>
      </c>
      <c r="D7491" s="0" t="str">
        <f aca="false">IFERROR(VLOOKUP($C7491,薬効分類マスタ!$A$2:$B$180,2,FALSE()),"未登録")</f>
        <v>眼科用剤</v>
      </c>
      <c r="E7491" s="16" t="s">
        <v>7167</v>
      </c>
      <c r="F7491" s="16" t="s">
        <v>16632</v>
      </c>
      <c r="G7491" s="16" t="s">
        <v>17253</v>
      </c>
      <c r="H7491" s="16" t="s">
        <v>16608</v>
      </c>
      <c r="I7491" s="0" t="n">
        <v>401.5</v>
      </c>
      <c r="J7491" s="16" t="s">
        <v>239</v>
      </c>
      <c r="K7491" s="0" t="str">
        <f aca="false">IFERROR(IF(VLOOKUP($C7491,薬効分類マスタ!$A$2:$E$180,5,FALSE())=0,"",VLOOKUP($C7491,薬効分類マスタ!$A$2:$E$180,5,FALSE())),"")</f>
        <v/>
      </c>
      <c r="L7491" s="17"/>
      <c r="M7491" s="0" t="str">
        <f aca="false">IF($K7491="","",IF($L7491&lt;&gt;"",$L7491,VLOOKUP($C7491,薬効分類マスタ!$A$2:$F$180,6,FALSE())))</f>
        <v/>
      </c>
      <c r="N7491" s="0" t="str">
        <f aca="false">ASC(G7491)</f>
        <v>ﾚﾊﾞﾐﾋﾟﾄﾞ懸濁性点眼液2%｢参天｣</v>
      </c>
      <c r="O7491" s="0" t="str">
        <f aca="false">ASC(E7491)</f>
        <v>ﾚﾊﾞﾐﾋﾟﾄﾞ</v>
      </c>
      <c r="P7491" s="16" t="n">
        <f aca="false">N(P7490)+IF($C7491=検索!$B$49,1,0)</f>
        <v>0</v>
      </c>
    </row>
    <row r="7492" customFormat="false" ht="15" hidden="false" customHeight="false" outlineLevel="0" collapsed="false">
      <c r="A7492" s="16" t="s">
        <v>16254</v>
      </c>
      <c r="B7492" s="0" t="s">
        <v>17254</v>
      </c>
      <c r="C7492" s="0" t="n">
        <v>131</v>
      </c>
      <c r="D7492" s="0" t="str">
        <f aca="false">IFERROR(VLOOKUP($C7492,薬効分類マスタ!$A$2:$B$180,2,FALSE()),"未登録")</f>
        <v>眼科用剤</v>
      </c>
      <c r="E7492" s="16" t="s">
        <v>17255</v>
      </c>
      <c r="F7492" s="16" t="s">
        <v>2071</v>
      </c>
      <c r="G7492" s="16" t="s">
        <v>17256</v>
      </c>
      <c r="H7492" s="16" t="s">
        <v>16684</v>
      </c>
      <c r="I7492" s="0" t="n">
        <v>239.4</v>
      </c>
      <c r="J7492" s="16" t="s">
        <v>232</v>
      </c>
      <c r="K7492" s="0" t="str">
        <f aca="false">IFERROR(IF(VLOOKUP($C7492,薬効分類マスタ!$A$2:$E$180,5,FALSE())=0,"",VLOOKUP($C7492,薬効分類マスタ!$A$2:$E$180,5,FALSE())),"")</f>
        <v/>
      </c>
      <c r="L7492" s="17"/>
      <c r="M7492" s="0" t="str">
        <f aca="false">IF($K7492="","",IF($L7492&lt;&gt;"",$L7492,VLOOKUP($C7492,薬効分類マスタ!$A$2:$F$180,6,FALSE())))</f>
        <v/>
      </c>
      <c r="N7492" s="0" t="str">
        <f aca="false">ASC(G7492)</f>
        <v>ｱｲﾌｧｶﾞﾝ点眼液0.1%</v>
      </c>
      <c r="O7492" s="0" t="str">
        <f aca="false">ASC(E7492)</f>
        <v>ﾌﾞﾘﾓﾆｼﾞﾝ酒石酸塩</v>
      </c>
      <c r="P7492" s="16" t="n">
        <f aca="false">N(P7491)+IF($C7492=検索!$B$49,1,0)</f>
        <v>0</v>
      </c>
    </row>
    <row r="7493" customFormat="false" ht="15" hidden="false" customHeight="false" outlineLevel="0" collapsed="false">
      <c r="A7493" s="16" t="s">
        <v>16254</v>
      </c>
      <c r="B7493" s="0" t="s">
        <v>17257</v>
      </c>
      <c r="C7493" s="0" t="n">
        <v>131</v>
      </c>
      <c r="D7493" s="0" t="str">
        <f aca="false">IFERROR(VLOOKUP($C7493,薬効分類マスタ!$A$2:$B$180,2,FALSE()),"未登録")</f>
        <v>眼科用剤</v>
      </c>
      <c r="E7493" s="16" t="s">
        <v>17255</v>
      </c>
      <c r="F7493" s="16" t="s">
        <v>2071</v>
      </c>
      <c r="G7493" s="16" t="s">
        <v>17258</v>
      </c>
      <c r="H7493" s="16" t="s">
        <v>16764</v>
      </c>
      <c r="I7493" s="0" t="n">
        <v>74.2</v>
      </c>
      <c r="J7493" s="16" t="s">
        <v>239</v>
      </c>
      <c r="K7493" s="0" t="str">
        <f aca="false">IFERROR(IF(VLOOKUP($C7493,薬効分類マスタ!$A$2:$E$180,5,FALSE())=0,"",VLOOKUP($C7493,薬効分類マスタ!$A$2:$E$180,5,FALSE())),"")</f>
        <v/>
      </c>
      <c r="L7493" s="17"/>
      <c r="M7493" s="0" t="str">
        <f aca="false">IF($K7493="","",IF($L7493&lt;&gt;"",$L7493,VLOOKUP($C7493,薬効分類マスタ!$A$2:$F$180,6,FALSE())))</f>
        <v/>
      </c>
      <c r="N7493" s="0" t="str">
        <f aca="false">ASC(G7493)</f>
        <v>ﾌﾞﾘﾓﾆｼﾞﾝ酒石酸塩点眼液0.1%｢NIT｣</v>
      </c>
      <c r="O7493" s="0" t="str">
        <f aca="false">ASC(E7493)</f>
        <v>ﾌﾞﾘﾓﾆｼﾞﾝ酒石酸塩</v>
      </c>
      <c r="P7493" s="16" t="n">
        <f aca="false">N(P7492)+IF($C7493=検索!$B$49,1,0)</f>
        <v>0</v>
      </c>
    </row>
    <row r="7494" customFormat="false" ht="15" hidden="false" customHeight="false" outlineLevel="0" collapsed="false">
      <c r="A7494" s="16" t="s">
        <v>16254</v>
      </c>
      <c r="B7494" s="0" t="s">
        <v>17259</v>
      </c>
      <c r="C7494" s="0" t="n">
        <v>131</v>
      </c>
      <c r="D7494" s="0" t="str">
        <f aca="false">IFERROR(VLOOKUP($C7494,薬効分類マスタ!$A$2:$B$180,2,FALSE()),"未登録")</f>
        <v>眼科用剤</v>
      </c>
      <c r="E7494" s="16" t="s">
        <v>17255</v>
      </c>
      <c r="F7494" s="16" t="s">
        <v>2071</v>
      </c>
      <c r="G7494" s="16" t="s">
        <v>17260</v>
      </c>
      <c r="H7494" s="16" t="s">
        <v>17230</v>
      </c>
      <c r="I7494" s="0" t="n">
        <v>74.2</v>
      </c>
      <c r="J7494" s="16" t="s">
        <v>239</v>
      </c>
      <c r="K7494" s="0" t="str">
        <f aca="false">IFERROR(IF(VLOOKUP($C7494,薬効分類マスタ!$A$2:$E$180,5,FALSE())=0,"",VLOOKUP($C7494,薬効分類マスタ!$A$2:$E$180,5,FALSE())),"")</f>
        <v/>
      </c>
      <c r="L7494" s="17"/>
      <c r="M7494" s="0" t="str">
        <f aca="false">IF($K7494="","",IF($L7494&lt;&gt;"",$L7494,VLOOKUP($C7494,薬効分類マスタ!$A$2:$F$180,6,FALSE())))</f>
        <v/>
      </c>
      <c r="N7494" s="0" t="str">
        <f aca="false">ASC(G7494)</f>
        <v>ﾌﾞﾘﾓﾆｼﾞﾝ酒石酸塩点眼液0.1%｢SEC｣</v>
      </c>
      <c r="O7494" s="0" t="str">
        <f aca="false">ASC(E7494)</f>
        <v>ﾌﾞﾘﾓﾆｼﾞﾝ酒石酸塩</v>
      </c>
      <c r="P7494" s="16" t="n">
        <f aca="false">N(P7493)+IF($C7494=検索!$B$49,1,0)</f>
        <v>0</v>
      </c>
    </row>
    <row r="7495" customFormat="false" ht="15" hidden="false" customHeight="false" outlineLevel="0" collapsed="false">
      <c r="A7495" s="16" t="s">
        <v>16254</v>
      </c>
      <c r="B7495" s="0" t="s">
        <v>17261</v>
      </c>
      <c r="C7495" s="0" t="n">
        <v>131</v>
      </c>
      <c r="D7495" s="0" t="str">
        <f aca="false">IFERROR(VLOOKUP($C7495,薬効分類マスタ!$A$2:$B$180,2,FALSE()),"未登録")</f>
        <v>眼科用剤</v>
      </c>
      <c r="E7495" s="16" t="s">
        <v>17255</v>
      </c>
      <c r="F7495" s="16" t="s">
        <v>2071</v>
      </c>
      <c r="G7495" s="16" t="s">
        <v>17262</v>
      </c>
      <c r="H7495" s="16" t="s">
        <v>606</v>
      </c>
      <c r="I7495" s="0" t="n">
        <v>74.2</v>
      </c>
      <c r="J7495" s="16" t="s">
        <v>239</v>
      </c>
      <c r="K7495" s="0" t="str">
        <f aca="false">IFERROR(IF(VLOOKUP($C7495,薬効分類マスタ!$A$2:$E$180,5,FALSE())=0,"",VLOOKUP($C7495,薬効分類マスタ!$A$2:$E$180,5,FALSE())),"")</f>
        <v/>
      </c>
      <c r="L7495" s="17"/>
      <c r="M7495" s="0" t="str">
        <f aca="false">IF($K7495="","",IF($L7495&lt;&gt;"",$L7495,VLOOKUP($C7495,薬効分類マスタ!$A$2:$F$180,6,FALSE())))</f>
        <v/>
      </c>
      <c r="N7495" s="0" t="str">
        <f aca="false">ASC(G7495)</f>
        <v>ﾌﾞﾘﾓﾆｼﾞﾝ酒石酸塩点眼液0.1%｢日新｣</v>
      </c>
      <c r="O7495" s="0" t="str">
        <f aca="false">ASC(E7495)</f>
        <v>ﾌﾞﾘﾓﾆｼﾞﾝ酒石酸塩</v>
      </c>
      <c r="P7495" s="16" t="n">
        <f aca="false">N(P7494)+IF($C7495=検索!$B$49,1,0)</f>
        <v>0</v>
      </c>
    </row>
    <row r="7496" customFormat="false" ht="15" hidden="false" customHeight="false" outlineLevel="0" collapsed="false">
      <c r="A7496" s="16" t="s">
        <v>16254</v>
      </c>
      <c r="B7496" s="0" t="s">
        <v>17263</v>
      </c>
      <c r="C7496" s="0" t="n">
        <v>131</v>
      </c>
      <c r="D7496" s="0" t="str">
        <f aca="false">IFERROR(VLOOKUP($C7496,薬効分類マスタ!$A$2:$B$180,2,FALSE()),"未登録")</f>
        <v>眼科用剤</v>
      </c>
      <c r="E7496" s="16" t="s">
        <v>17255</v>
      </c>
      <c r="F7496" s="16" t="s">
        <v>2071</v>
      </c>
      <c r="G7496" s="16" t="s">
        <v>17264</v>
      </c>
      <c r="H7496" s="16" t="s">
        <v>16619</v>
      </c>
      <c r="I7496" s="0" t="n">
        <v>74.2</v>
      </c>
      <c r="J7496" s="16" t="s">
        <v>239</v>
      </c>
      <c r="K7496" s="0" t="str">
        <f aca="false">IFERROR(IF(VLOOKUP($C7496,薬効分類マスタ!$A$2:$E$180,5,FALSE())=0,"",VLOOKUP($C7496,薬効分類マスタ!$A$2:$E$180,5,FALSE())),"")</f>
        <v/>
      </c>
      <c r="L7496" s="17"/>
      <c r="M7496" s="0" t="str">
        <f aca="false">IF($K7496="","",IF($L7496&lt;&gt;"",$L7496,VLOOKUP($C7496,薬効分類マスタ!$A$2:$F$180,6,FALSE())))</f>
        <v/>
      </c>
      <c r="N7496" s="0" t="str">
        <f aca="false">ASC(G7496)</f>
        <v>ﾌﾞﾘﾓﾆｼﾞﾝ酒石酸塩点眼液0.1%｢日点｣</v>
      </c>
      <c r="O7496" s="0" t="str">
        <f aca="false">ASC(E7496)</f>
        <v>ﾌﾞﾘﾓﾆｼﾞﾝ酒石酸塩</v>
      </c>
      <c r="P7496" s="16" t="n">
        <f aca="false">N(P7495)+IF($C7496=検索!$B$49,1,0)</f>
        <v>0</v>
      </c>
    </row>
    <row r="7497" customFormat="false" ht="15" hidden="false" customHeight="false" outlineLevel="0" collapsed="false">
      <c r="A7497" s="16" t="s">
        <v>16254</v>
      </c>
      <c r="B7497" s="0" t="s">
        <v>17265</v>
      </c>
      <c r="C7497" s="0" t="n">
        <v>131</v>
      </c>
      <c r="D7497" s="0" t="str">
        <f aca="false">IFERROR(VLOOKUP($C7497,薬効分類マスタ!$A$2:$B$180,2,FALSE()),"未登録")</f>
        <v>眼科用剤</v>
      </c>
      <c r="E7497" s="16" t="s">
        <v>17255</v>
      </c>
      <c r="F7497" s="16" t="s">
        <v>2071</v>
      </c>
      <c r="G7497" s="16" t="s">
        <v>17266</v>
      </c>
      <c r="H7497" s="16" t="s">
        <v>6922</v>
      </c>
      <c r="I7497" s="0" t="n">
        <v>74.2</v>
      </c>
      <c r="J7497" s="16" t="s">
        <v>239</v>
      </c>
      <c r="K7497" s="0" t="str">
        <f aca="false">IFERROR(IF(VLOOKUP($C7497,薬効分類マスタ!$A$2:$E$180,5,FALSE())=0,"",VLOOKUP($C7497,薬効分類マスタ!$A$2:$E$180,5,FALSE())),"")</f>
        <v/>
      </c>
      <c r="L7497" s="17"/>
      <c r="M7497" s="0" t="str">
        <f aca="false">IF($K7497="","",IF($L7497&lt;&gt;"",$L7497,VLOOKUP($C7497,薬効分類マスタ!$A$2:$F$180,6,FALSE())))</f>
        <v/>
      </c>
      <c r="N7497" s="0" t="str">
        <f aca="false">ASC(G7497)</f>
        <v>ﾌﾞﾘﾓﾆｼﾞﾝ酒石酸塩点眼液0.1%｢わかもと｣</v>
      </c>
      <c r="O7497" s="0" t="str">
        <f aca="false">ASC(E7497)</f>
        <v>ﾌﾞﾘﾓﾆｼﾞﾝ酒石酸塩</v>
      </c>
      <c r="P7497" s="16" t="n">
        <f aca="false">N(P7496)+IF($C7497=検索!$B$49,1,0)</f>
        <v>0</v>
      </c>
    </row>
    <row r="7498" customFormat="false" ht="15" hidden="false" customHeight="false" outlineLevel="0" collapsed="false">
      <c r="A7498" s="16" t="s">
        <v>16254</v>
      </c>
      <c r="B7498" s="0" t="s">
        <v>17267</v>
      </c>
      <c r="C7498" s="0" t="n">
        <v>131</v>
      </c>
      <c r="D7498" s="0" t="str">
        <f aca="false">IFERROR(VLOOKUP($C7498,薬効分類マスタ!$A$2:$B$180,2,FALSE()),"未登録")</f>
        <v>眼科用剤</v>
      </c>
      <c r="E7498" s="16" t="s">
        <v>17255</v>
      </c>
      <c r="F7498" s="16" t="s">
        <v>2071</v>
      </c>
      <c r="G7498" s="16" t="s">
        <v>17268</v>
      </c>
      <c r="H7498" s="16" t="s">
        <v>16790</v>
      </c>
      <c r="I7498" s="0" t="n">
        <v>74.2</v>
      </c>
      <c r="J7498" s="16" t="s">
        <v>239</v>
      </c>
      <c r="K7498" s="0" t="str">
        <f aca="false">IFERROR(IF(VLOOKUP($C7498,薬効分類マスタ!$A$2:$E$180,5,FALSE())=0,"",VLOOKUP($C7498,薬効分類マスタ!$A$2:$E$180,5,FALSE())),"")</f>
        <v/>
      </c>
      <c r="L7498" s="17"/>
      <c r="M7498" s="0" t="str">
        <f aca="false">IF($K7498="","",IF($L7498&lt;&gt;"",$L7498,VLOOKUP($C7498,薬効分類マスタ!$A$2:$F$180,6,FALSE())))</f>
        <v/>
      </c>
      <c r="N7498" s="0" t="str">
        <f aca="false">ASC(G7498)</f>
        <v>ﾌﾞﾘﾓﾆｼﾞﾝ酒石酸塩点眼液0.1%｢TS｣</v>
      </c>
      <c r="O7498" s="0" t="str">
        <f aca="false">ASC(E7498)</f>
        <v>ﾌﾞﾘﾓﾆｼﾞﾝ酒石酸塩</v>
      </c>
      <c r="P7498" s="16" t="n">
        <f aca="false">N(P7497)+IF($C7498=検索!$B$49,1,0)</f>
        <v>0</v>
      </c>
    </row>
    <row r="7499" customFormat="false" ht="15" hidden="false" customHeight="false" outlineLevel="0" collapsed="false">
      <c r="A7499" s="16" t="s">
        <v>16254</v>
      </c>
      <c r="B7499" s="0" t="s">
        <v>17269</v>
      </c>
      <c r="C7499" s="0" t="n">
        <v>131</v>
      </c>
      <c r="D7499" s="0" t="str">
        <f aca="false">IFERROR(VLOOKUP($C7499,薬効分類マスタ!$A$2:$B$180,2,FALSE()),"未登録")</f>
        <v>眼科用剤</v>
      </c>
      <c r="E7499" s="16" t="s">
        <v>17255</v>
      </c>
      <c r="F7499" s="16" t="s">
        <v>2071</v>
      </c>
      <c r="G7499" s="16" t="s">
        <v>17270</v>
      </c>
      <c r="H7499" s="16" t="s">
        <v>16651</v>
      </c>
      <c r="I7499" s="0" t="n">
        <v>74.2</v>
      </c>
      <c r="J7499" s="16" t="s">
        <v>239</v>
      </c>
      <c r="K7499" s="0" t="str">
        <f aca="false">IFERROR(IF(VLOOKUP($C7499,薬効分類マスタ!$A$2:$E$180,5,FALSE())=0,"",VLOOKUP($C7499,薬効分類マスタ!$A$2:$E$180,5,FALSE())),"")</f>
        <v/>
      </c>
      <c r="L7499" s="17"/>
      <c r="M7499" s="0" t="str">
        <f aca="false">IF($K7499="","",IF($L7499&lt;&gt;"",$L7499,VLOOKUP($C7499,薬効分類マスタ!$A$2:$F$180,6,FALSE())))</f>
        <v/>
      </c>
      <c r="N7499" s="0" t="str">
        <f aca="false">ASC(G7499)</f>
        <v>ﾌﾞﾘﾓﾆｼﾞﾝ酒石酸塩点眼液0.1%｢ﾆｯﾄｰ｣</v>
      </c>
      <c r="O7499" s="0" t="str">
        <f aca="false">ASC(E7499)</f>
        <v>ﾌﾞﾘﾓﾆｼﾞﾝ酒石酸塩</v>
      </c>
      <c r="P7499" s="16" t="n">
        <f aca="false">N(P7498)+IF($C7499=検索!$B$49,1,0)</f>
        <v>0</v>
      </c>
    </row>
    <row r="7500" customFormat="false" ht="15" hidden="false" customHeight="false" outlineLevel="0" collapsed="false">
      <c r="A7500" s="16" t="s">
        <v>16254</v>
      </c>
      <c r="B7500" s="0" t="s">
        <v>17271</v>
      </c>
      <c r="C7500" s="0" t="n">
        <v>131</v>
      </c>
      <c r="D7500" s="0" t="str">
        <f aca="false">IFERROR(VLOOKUP($C7500,薬効分類マスタ!$A$2:$B$180,2,FALSE()),"未登録")</f>
        <v>眼科用剤</v>
      </c>
      <c r="E7500" s="16" t="s">
        <v>11749</v>
      </c>
      <c r="F7500" s="16" t="s">
        <v>681</v>
      </c>
      <c r="G7500" s="16" t="s">
        <v>17272</v>
      </c>
      <c r="H7500" s="16" t="s">
        <v>16608</v>
      </c>
      <c r="I7500" s="0" t="n">
        <v>1678.6</v>
      </c>
      <c r="J7500" s="16" t="s">
        <v>232</v>
      </c>
      <c r="K7500" s="0" t="str">
        <f aca="false">IFERROR(IF(VLOOKUP($C7500,薬効分類マスタ!$A$2:$E$180,5,FALSE())=0,"",VLOOKUP($C7500,薬効分類マスタ!$A$2:$E$180,5,FALSE())),"")</f>
        <v/>
      </c>
      <c r="L7500" s="17"/>
      <c r="M7500" s="0" t="str">
        <f aca="false">IF($K7500="","",IF($L7500&lt;&gt;"",$L7500,VLOOKUP($C7500,薬効分類マスタ!$A$2:$F$180,6,FALSE())))</f>
        <v/>
      </c>
      <c r="N7500" s="0" t="str">
        <f aca="false">ASC(G7500)</f>
        <v>ｱﾚｼﾞｵﾝ眼瞼ｸﾘｰﾑ0.5%</v>
      </c>
      <c r="O7500" s="0" t="str">
        <f aca="false">ASC(E7500)</f>
        <v>ｴﾋﾟﾅｽﾁﾝ塩酸塩</v>
      </c>
      <c r="P7500" s="16" t="n">
        <f aca="false">N(P7499)+IF($C7500=検索!$B$49,1,0)</f>
        <v>0</v>
      </c>
    </row>
    <row r="7501" customFormat="false" ht="15" hidden="false" customHeight="false" outlineLevel="0" collapsed="false">
      <c r="A7501" s="16" t="s">
        <v>16254</v>
      </c>
      <c r="B7501" s="0" t="s">
        <v>17273</v>
      </c>
      <c r="C7501" s="0" t="n">
        <v>131</v>
      </c>
      <c r="D7501" s="0" t="str">
        <f aca="false">IFERROR(VLOOKUP($C7501,薬効分類マスタ!$A$2:$B$180,2,FALSE()),"未登録")</f>
        <v>眼科用剤</v>
      </c>
      <c r="E7501" s="16" t="s">
        <v>11749</v>
      </c>
      <c r="F7501" s="16" t="s">
        <v>12174</v>
      </c>
      <c r="G7501" s="16" t="s">
        <v>17274</v>
      </c>
      <c r="H7501" s="16" t="s">
        <v>16608</v>
      </c>
      <c r="I7501" s="0" t="n">
        <v>168.3</v>
      </c>
      <c r="J7501" s="16" t="s">
        <v>232</v>
      </c>
      <c r="K7501" s="0" t="str">
        <f aca="false">IFERROR(IF(VLOOKUP($C7501,薬効分類マスタ!$A$2:$E$180,5,FALSE())=0,"",VLOOKUP($C7501,薬効分類マスタ!$A$2:$E$180,5,FALSE())),"")</f>
        <v/>
      </c>
      <c r="L7501" s="17"/>
      <c r="M7501" s="0" t="str">
        <f aca="false">IF($K7501="","",IF($L7501&lt;&gt;"",$L7501,VLOOKUP($C7501,薬効分類マスタ!$A$2:$F$180,6,FALSE())))</f>
        <v/>
      </c>
      <c r="N7501" s="0" t="str">
        <f aca="false">ASC(G7501)</f>
        <v>ｱﾚｼﾞｵﾝ点眼液0.05%</v>
      </c>
      <c r="O7501" s="0" t="str">
        <f aca="false">ASC(E7501)</f>
        <v>ｴﾋﾟﾅｽﾁﾝ塩酸塩</v>
      </c>
      <c r="P7501" s="16" t="n">
        <f aca="false">N(P7500)+IF($C7501=検索!$B$49,1,0)</f>
        <v>0</v>
      </c>
    </row>
    <row r="7502" customFormat="false" ht="15" hidden="false" customHeight="false" outlineLevel="0" collapsed="false">
      <c r="A7502" s="16" t="s">
        <v>16254</v>
      </c>
      <c r="B7502" s="0" t="s">
        <v>17275</v>
      </c>
      <c r="C7502" s="0" t="n">
        <v>131</v>
      </c>
      <c r="D7502" s="0" t="str">
        <f aca="false">IFERROR(VLOOKUP($C7502,薬効分類マスタ!$A$2:$B$180,2,FALSE()),"未登録")</f>
        <v>眼科用剤</v>
      </c>
      <c r="E7502" s="16" t="s">
        <v>11749</v>
      </c>
      <c r="F7502" s="16" t="s">
        <v>12174</v>
      </c>
      <c r="G7502" s="16" t="s">
        <v>17276</v>
      </c>
      <c r="H7502" s="16" t="s">
        <v>4623</v>
      </c>
      <c r="I7502" s="0" t="n">
        <v>69.6</v>
      </c>
      <c r="J7502" s="16" t="s">
        <v>239</v>
      </c>
      <c r="K7502" s="0" t="str">
        <f aca="false">IFERROR(IF(VLOOKUP($C7502,薬効分類マスタ!$A$2:$E$180,5,FALSE())=0,"",VLOOKUP($C7502,薬効分類マスタ!$A$2:$E$180,5,FALSE())),"")</f>
        <v/>
      </c>
      <c r="L7502" s="17"/>
      <c r="M7502" s="0" t="str">
        <f aca="false">IF($K7502="","",IF($L7502&lt;&gt;"",$L7502,VLOOKUP($C7502,薬効分類マスタ!$A$2:$F$180,6,FALSE())))</f>
        <v/>
      </c>
      <c r="N7502" s="0" t="str">
        <f aca="false">ASC(G7502)</f>
        <v>ｴﾋﾟﾅｽﾁﾝ塩酸塩点眼液0.05%｢GO｣</v>
      </c>
      <c r="O7502" s="0" t="str">
        <f aca="false">ASC(E7502)</f>
        <v>ｴﾋﾟﾅｽﾁﾝ塩酸塩</v>
      </c>
      <c r="P7502" s="16" t="n">
        <f aca="false">N(P7501)+IF($C7502=検索!$B$49,1,0)</f>
        <v>0</v>
      </c>
    </row>
    <row r="7503" customFormat="false" ht="15" hidden="false" customHeight="false" outlineLevel="0" collapsed="false">
      <c r="A7503" s="16" t="s">
        <v>16254</v>
      </c>
      <c r="B7503" s="0" t="s">
        <v>17277</v>
      </c>
      <c r="C7503" s="0" t="n">
        <v>131</v>
      </c>
      <c r="D7503" s="0" t="str">
        <f aca="false">IFERROR(VLOOKUP($C7503,薬効分類マスタ!$A$2:$B$180,2,FALSE()),"未登録")</f>
        <v>眼科用剤</v>
      </c>
      <c r="E7503" s="16" t="s">
        <v>11749</v>
      </c>
      <c r="F7503" s="16" t="s">
        <v>12174</v>
      </c>
      <c r="G7503" s="16" t="s">
        <v>17278</v>
      </c>
      <c r="H7503" s="16" t="s">
        <v>1361</v>
      </c>
      <c r="I7503" s="0" t="n">
        <v>69.6</v>
      </c>
      <c r="J7503" s="16" t="s">
        <v>239</v>
      </c>
      <c r="K7503" s="0" t="str">
        <f aca="false">IFERROR(IF(VLOOKUP($C7503,薬効分類マスタ!$A$2:$E$180,5,FALSE())=0,"",VLOOKUP($C7503,薬効分類マスタ!$A$2:$E$180,5,FALSE())),"")</f>
        <v/>
      </c>
      <c r="L7503" s="17"/>
      <c r="M7503" s="0" t="str">
        <f aca="false">IF($K7503="","",IF($L7503&lt;&gt;"",$L7503,VLOOKUP($C7503,薬効分類マスタ!$A$2:$F$180,6,FALSE())))</f>
        <v/>
      </c>
      <c r="N7503" s="0" t="str">
        <f aca="false">ASC(G7503)</f>
        <v>ｴﾋﾟﾅｽﾁﾝ塩酸塩点眼液0.05%｢SN｣</v>
      </c>
      <c r="O7503" s="0" t="str">
        <f aca="false">ASC(E7503)</f>
        <v>ｴﾋﾟﾅｽﾁﾝ塩酸塩</v>
      </c>
      <c r="P7503" s="16" t="n">
        <f aca="false">N(P7502)+IF($C7503=検索!$B$49,1,0)</f>
        <v>0</v>
      </c>
    </row>
    <row r="7504" customFormat="false" ht="15" hidden="false" customHeight="false" outlineLevel="0" collapsed="false">
      <c r="A7504" s="16" t="s">
        <v>16254</v>
      </c>
      <c r="B7504" s="0" t="s">
        <v>17279</v>
      </c>
      <c r="C7504" s="0" t="n">
        <v>131</v>
      </c>
      <c r="D7504" s="0" t="str">
        <f aca="false">IFERROR(VLOOKUP($C7504,薬効分類マスタ!$A$2:$B$180,2,FALSE()),"未登録")</f>
        <v>眼科用剤</v>
      </c>
      <c r="E7504" s="16" t="s">
        <v>11749</v>
      </c>
      <c r="F7504" s="16" t="s">
        <v>12174</v>
      </c>
      <c r="G7504" s="16" t="s">
        <v>17280</v>
      </c>
      <c r="H7504" s="16" t="s">
        <v>16790</v>
      </c>
      <c r="I7504" s="0" t="n">
        <v>69.6</v>
      </c>
      <c r="J7504" s="16" t="s">
        <v>239</v>
      </c>
      <c r="K7504" s="0" t="str">
        <f aca="false">IFERROR(IF(VLOOKUP($C7504,薬効分類マスタ!$A$2:$E$180,5,FALSE())=0,"",VLOOKUP($C7504,薬効分類マスタ!$A$2:$E$180,5,FALSE())),"")</f>
        <v/>
      </c>
      <c r="L7504" s="17"/>
      <c r="M7504" s="0" t="str">
        <f aca="false">IF($K7504="","",IF($L7504&lt;&gt;"",$L7504,VLOOKUP($C7504,薬効分類マスタ!$A$2:$F$180,6,FALSE())))</f>
        <v/>
      </c>
      <c r="N7504" s="0" t="str">
        <f aca="false">ASC(G7504)</f>
        <v>ｴﾋﾟﾅｽﾁﾝ塩酸塩点眼液0.05%｢TS｣</v>
      </c>
      <c r="O7504" s="0" t="str">
        <f aca="false">ASC(E7504)</f>
        <v>ｴﾋﾟﾅｽﾁﾝ塩酸塩</v>
      </c>
      <c r="P7504" s="16" t="n">
        <f aca="false">N(P7503)+IF($C7504=検索!$B$49,1,0)</f>
        <v>0</v>
      </c>
    </row>
    <row r="7505" customFormat="false" ht="15" hidden="false" customHeight="false" outlineLevel="0" collapsed="false">
      <c r="A7505" s="16" t="s">
        <v>16254</v>
      </c>
      <c r="B7505" s="0" t="s">
        <v>17281</v>
      </c>
      <c r="C7505" s="0" t="n">
        <v>131</v>
      </c>
      <c r="D7505" s="0" t="str">
        <f aca="false">IFERROR(VLOOKUP($C7505,薬効分類マスタ!$A$2:$B$180,2,FALSE()),"未登録")</f>
        <v>眼科用剤</v>
      </c>
      <c r="E7505" s="16" t="s">
        <v>11749</v>
      </c>
      <c r="F7505" s="16" t="s">
        <v>12174</v>
      </c>
      <c r="G7505" s="16" t="s">
        <v>17282</v>
      </c>
      <c r="H7505" s="16" t="s">
        <v>601</v>
      </c>
      <c r="I7505" s="0" t="n">
        <v>89</v>
      </c>
      <c r="J7505" s="16" t="s">
        <v>239</v>
      </c>
      <c r="K7505" s="0" t="str">
        <f aca="false">IFERROR(IF(VLOOKUP($C7505,薬効分類マスタ!$A$2:$E$180,5,FALSE())=0,"",VLOOKUP($C7505,薬効分類マスタ!$A$2:$E$180,5,FALSE())),"")</f>
        <v/>
      </c>
      <c r="L7505" s="17"/>
      <c r="M7505" s="0" t="str">
        <f aca="false">IF($K7505="","",IF($L7505&lt;&gt;"",$L7505,VLOOKUP($C7505,薬効分類マスタ!$A$2:$F$180,6,FALSE())))</f>
        <v/>
      </c>
      <c r="N7505" s="0" t="str">
        <f aca="false">ASC(G7505)</f>
        <v>ｴﾋﾟﾅｽﾁﾝ塩酸塩点眼液0.05%｢杏林｣</v>
      </c>
      <c r="O7505" s="0" t="str">
        <f aca="false">ASC(E7505)</f>
        <v>ｴﾋﾟﾅｽﾁﾝ塩酸塩</v>
      </c>
      <c r="P7505" s="16" t="n">
        <f aca="false">N(P7504)+IF($C7505=検索!$B$49,1,0)</f>
        <v>0</v>
      </c>
    </row>
    <row r="7506" customFormat="false" ht="15" hidden="false" customHeight="false" outlineLevel="0" collapsed="false">
      <c r="A7506" s="16" t="s">
        <v>16254</v>
      </c>
      <c r="B7506" s="0" t="s">
        <v>17283</v>
      </c>
      <c r="C7506" s="0" t="n">
        <v>131</v>
      </c>
      <c r="D7506" s="0" t="str">
        <f aca="false">IFERROR(VLOOKUP($C7506,薬効分類マスタ!$A$2:$B$180,2,FALSE()),"未登録")</f>
        <v>眼科用剤</v>
      </c>
      <c r="E7506" s="16" t="s">
        <v>11749</v>
      </c>
      <c r="F7506" s="16" t="s">
        <v>12174</v>
      </c>
      <c r="G7506" s="16" t="s">
        <v>17284</v>
      </c>
      <c r="H7506" s="16" t="s">
        <v>385</v>
      </c>
      <c r="I7506" s="0" t="n">
        <v>69.6</v>
      </c>
      <c r="J7506" s="16" t="s">
        <v>239</v>
      </c>
      <c r="K7506" s="0" t="str">
        <f aca="false">IFERROR(IF(VLOOKUP($C7506,薬効分類マスタ!$A$2:$E$180,5,FALSE())=0,"",VLOOKUP($C7506,薬効分類マスタ!$A$2:$E$180,5,FALSE())),"")</f>
        <v/>
      </c>
      <c r="L7506" s="17"/>
      <c r="M7506" s="0" t="str">
        <f aca="false">IF($K7506="","",IF($L7506&lt;&gt;"",$L7506,VLOOKUP($C7506,薬効分類マスタ!$A$2:$F$180,6,FALSE())))</f>
        <v/>
      </c>
      <c r="N7506" s="0" t="str">
        <f aca="false">ASC(G7506)</f>
        <v>ｴﾋﾟﾅｽﾁﾝ塩酸塩点眼液0.05%｢ｻﾜｲ｣</v>
      </c>
      <c r="O7506" s="0" t="str">
        <f aca="false">ASC(E7506)</f>
        <v>ｴﾋﾟﾅｽﾁﾝ塩酸塩</v>
      </c>
      <c r="P7506" s="16" t="n">
        <f aca="false">N(P7505)+IF($C7506=検索!$B$49,1,0)</f>
        <v>0</v>
      </c>
    </row>
    <row r="7507" customFormat="false" ht="15" hidden="false" customHeight="false" outlineLevel="0" collapsed="false">
      <c r="A7507" s="16" t="s">
        <v>16254</v>
      </c>
      <c r="B7507" s="0" t="s">
        <v>17285</v>
      </c>
      <c r="C7507" s="0" t="n">
        <v>131</v>
      </c>
      <c r="D7507" s="0" t="str">
        <f aca="false">IFERROR(VLOOKUP($C7507,薬効分類マスタ!$A$2:$B$180,2,FALSE()),"未登録")</f>
        <v>眼科用剤</v>
      </c>
      <c r="E7507" s="16" t="s">
        <v>11749</v>
      </c>
      <c r="F7507" s="16" t="s">
        <v>12174</v>
      </c>
      <c r="G7507" s="16" t="s">
        <v>17286</v>
      </c>
      <c r="H7507" s="16" t="s">
        <v>16684</v>
      </c>
      <c r="I7507" s="0" t="n">
        <v>69.6</v>
      </c>
      <c r="J7507" s="16" t="s">
        <v>239</v>
      </c>
      <c r="K7507" s="0" t="str">
        <f aca="false">IFERROR(IF(VLOOKUP($C7507,薬効分類マスタ!$A$2:$E$180,5,FALSE())=0,"",VLOOKUP($C7507,薬効分類マスタ!$A$2:$E$180,5,FALSE())),"")</f>
        <v/>
      </c>
      <c r="L7507" s="17"/>
      <c r="M7507" s="0" t="str">
        <f aca="false">IF($K7507="","",IF($L7507&lt;&gt;"",$L7507,VLOOKUP($C7507,薬効分類マスタ!$A$2:$F$180,6,FALSE())))</f>
        <v/>
      </c>
      <c r="N7507" s="0" t="str">
        <f aca="false">ASC(G7507)</f>
        <v>ｴﾋﾟﾅｽﾁﾝ塩酸塩点眼液0.05%｢ｾﾝｼﾞｭ｣</v>
      </c>
      <c r="O7507" s="0" t="str">
        <f aca="false">ASC(E7507)</f>
        <v>ｴﾋﾟﾅｽﾁﾝ塩酸塩</v>
      </c>
      <c r="P7507" s="16" t="n">
        <f aca="false">N(P7506)+IF($C7507=検索!$B$49,1,0)</f>
        <v>0</v>
      </c>
    </row>
    <row r="7508" customFormat="false" ht="15" hidden="false" customHeight="false" outlineLevel="0" collapsed="false">
      <c r="A7508" s="16" t="s">
        <v>16254</v>
      </c>
      <c r="B7508" s="0" t="s">
        <v>17287</v>
      </c>
      <c r="C7508" s="0" t="n">
        <v>131</v>
      </c>
      <c r="D7508" s="0" t="str">
        <f aca="false">IFERROR(VLOOKUP($C7508,薬効分類マスタ!$A$2:$B$180,2,FALSE()),"未登録")</f>
        <v>眼科用剤</v>
      </c>
      <c r="E7508" s="16" t="s">
        <v>11749</v>
      </c>
      <c r="F7508" s="16" t="s">
        <v>12174</v>
      </c>
      <c r="G7508" s="16" t="s">
        <v>17288</v>
      </c>
      <c r="H7508" s="16" t="s">
        <v>533</v>
      </c>
      <c r="I7508" s="0" t="n">
        <v>69.6</v>
      </c>
      <c r="J7508" s="16" t="s">
        <v>239</v>
      </c>
      <c r="K7508" s="0" t="str">
        <f aca="false">IFERROR(IF(VLOOKUP($C7508,薬効分類マスタ!$A$2:$E$180,5,FALSE())=0,"",VLOOKUP($C7508,薬効分類マスタ!$A$2:$E$180,5,FALSE())),"")</f>
        <v/>
      </c>
      <c r="L7508" s="17"/>
      <c r="M7508" s="0" t="str">
        <f aca="false">IF($K7508="","",IF($L7508&lt;&gt;"",$L7508,VLOOKUP($C7508,薬効分類マスタ!$A$2:$F$180,6,FALSE())))</f>
        <v/>
      </c>
      <c r="N7508" s="0" t="str">
        <f aca="false">ASC(G7508)</f>
        <v>ｴﾋﾟﾅｽﾁﾝ塩酸塩点眼液0.05%｢ﾄｰﾜ｣</v>
      </c>
      <c r="O7508" s="0" t="str">
        <f aca="false">ASC(E7508)</f>
        <v>ｴﾋﾟﾅｽﾁﾝ塩酸塩</v>
      </c>
      <c r="P7508" s="16" t="n">
        <f aca="false">N(P7507)+IF($C7508=検索!$B$49,1,0)</f>
        <v>0</v>
      </c>
    </row>
    <row r="7509" customFormat="false" ht="15" hidden="false" customHeight="false" outlineLevel="0" collapsed="false">
      <c r="A7509" s="16" t="s">
        <v>16254</v>
      </c>
      <c r="B7509" s="0" t="s">
        <v>17289</v>
      </c>
      <c r="C7509" s="0" t="n">
        <v>131</v>
      </c>
      <c r="D7509" s="0" t="str">
        <f aca="false">IFERROR(VLOOKUP($C7509,薬効分類マスタ!$A$2:$B$180,2,FALSE()),"未登録")</f>
        <v>眼科用剤</v>
      </c>
      <c r="E7509" s="16" t="s">
        <v>11749</v>
      </c>
      <c r="F7509" s="16" t="s">
        <v>12174</v>
      </c>
      <c r="G7509" s="16" t="s">
        <v>17290</v>
      </c>
      <c r="H7509" s="16" t="s">
        <v>606</v>
      </c>
      <c r="I7509" s="0" t="n">
        <v>69.6</v>
      </c>
      <c r="J7509" s="16" t="s">
        <v>239</v>
      </c>
      <c r="K7509" s="0" t="str">
        <f aca="false">IFERROR(IF(VLOOKUP($C7509,薬効分類マスタ!$A$2:$E$180,5,FALSE())=0,"",VLOOKUP($C7509,薬効分類マスタ!$A$2:$E$180,5,FALSE())),"")</f>
        <v/>
      </c>
      <c r="L7509" s="17"/>
      <c r="M7509" s="0" t="str">
        <f aca="false">IF($K7509="","",IF($L7509&lt;&gt;"",$L7509,VLOOKUP($C7509,薬効分類マスタ!$A$2:$F$180,6,FALSE())))</f>
        <v/>
      </c>
      <c r="N7509" s="0" t="str">
        <f aca="false">ASC(G7509)</f>
        <v>ｴﾋﾟﾅｽﾁﾝ塩酸塩点眼液0.05%｢日新｣</v>
      </c>
      <c r="O7509" s="0" t="str">
        <f aca="false">ASC(E7509)</f>
        <v>ｴﾋﾟﾅｽﾁﾝ塩酸塩</v>
      </c>
      <c r="P7509" s="16" t="n">
        <f aca="false">N(P7508)+IF($C7509=検索!$B$49,1,0)</f>
        <v>0</v>
      </c>
    </row>
    <row r="7510" customFormat="false" ht="15" hidden="false" customHeight="false" outlineLevel="0" collapsed="false">
      <c r="A7510" s="16" t="s">
        <v>16254</v>
      </c>
      <c r="B7510" s="0" t="s">
        <v>17291</v>
      </c>
      <c r="C7510" s="0" t="n">
        <v>131</v>
      </c>
      <c r="D7510" s="0" t="str">
        <f aca="false">IFERROR(VLOOKUP($C7510,薬効分類マスタ!$A$2:$B$180,2,FALSE()),"未登録")</f>
        <v>眼科用剤</v>
      </c>
      <c r="E7510" s="16" t="s">
        <v>11749</v>
      </c>
      <c r="F7510" s="16" t="s">
        <v>12174</v>
      </c>
      <c r="G7510" s="16" t="s">
        <v>17292</v>
      </c>
      <c r="H7510" s="16" t="s">
        <v>16619</v>
      </c>
      <c r="I7510" s="0" t="n">
        <v>69.6</v>
      </c>
      <c r="J7510" s="16" t="s">
        <v>239</v>
      </c>
      <c r="K7510" s="0" t="str">
        <f aca="false">IFERROR(IF(VLOOKUP($C7510,薬効分類マスタ!$A$2:$E$180,5,FALSE())=0,"",VLOOKUP($C7510,薬効分類マスタ!$A$2:$E$180,5,FALSE())),"")</f>
        <v/>
      </c>
      <c r="L7510" s="17"/>
      <c r="M7510" s="0" t="str">
        <f aca="false">IF($K7510="","",IF($L7510&lt;&gt;"",$L7510,VLOOKUP($C7510,薬効分類マスタ!$A$2:$F$180,6,FALSE())))</f>
        <v/>
      </c>
      <c r="N7510" s="0" t="str">
        <f aca="false">ASC(G7510)</f>
        <v>ｴﾋﾟﾅｽﾁﾝ塩酸塩点眼液0.05%｢日点｣</v>
      </c>
      <c r="O7510" s="0" t="str">
        <f aca="false">ASC(E7510)</f>
        <v>ｴﾋﾟﾅｽﾁﾝ塩酸塩</v>
      </c>
      <c r="P7510" s="16" t="n">
        <f aca="false">N(P7509)+IF($C7510=検索!$B$49,1,0)</f>
        <v>0</v>
      </c>
    </row>
    <row r="7511" customFormat="false" ht="15" hidden="false" customHeight="false" outlineLevel="0" collapsed="false">
      <c r="A7511" s="16" t="s">
        <v>16254</v>
      </c>
      <c r="B7511" s="0" t="s">
        <v>17293</v>
      </c>
      <c r="C7511" s="0" t="n">
        <v>131</v>
      </c>
      <c r="D7511" s="0" t="str">
        <f aca="false">IFERROR(VLOOKUP($C7511,薬効分類マスタ!$A$2:$B$180,2,FALSE()),"未登録")</f>
        <v>眼科用剤</v>
      </c>
      <c r="E7511" s="16" t="s">
        <v>11749</v>
      </c>
      <c r="F7511" s="16" t="s">
        <v>12174</v>
      </c>
      <c r="G7511" s="16" t="s">
        <v>17294</v>
      </c>
      <c r="H7511" s="16" t="s">
        <v>16764</v>
      </c>
      <c r="I7511" s="0" t="n">
        <v>69.6</v>
      </c>
      <c r="J7511" s="16" t="s">
        <v>239</v>
      </c>
      <c r="K7511" s="0" t="str">
        <f aca="false">IFERROR(IF(VLOOKUP($C7511,薬効分類マスタ!$A$2:$E$180,5,FALSE())=0,"",VLOOKUP($C7511,薬効分類マスタ!$A$2:$E$180,5,FALSE())),"")</f>
        <v/>
      </c>
      <c r="L7511" s="17"/>
      <c r="M7511" s="0" t="str">
        <f aca="false">IF($K7511="","",IF($L7511&lt;&gt;"",$L7511,VLOOKUP($C7511,薬効分類マスタ!$A$2:$F$180,6,FALSE())))</f>
        <v/>
      </c>
      <c r="N7511" s="0" t="str">
        <f aca="false">ASC(G7511)</f>
        <v>ｴﾋﾟﾅｽﾁﾝ塩酸塩点眼液0.05%｢ﾆｯﾄｰ｣</v>
      </c>
      <c r="O7511" s="0" t="str">
        <f aca="false">ASC(E7511)</f>
        <v>ｴﾋﾟﾅｽﾁﾝ塩酸塩</v>
      </c>
      <c r="P7511" s="16" t="n">
        <f aca="false">N(P7510)+IF($C7511=検索!$B$49,1,0)</f>
        <v>0</v>
      </c>
    </row>
    <row r="7512" customFormat="false" ht="15" hidden="false" customHeight="false" outlineLevel="0" collapsed="false">
      <c r="A7512" s="16" t="s">
        <v>16254</v>
      </c>
      <c r="B7512" s="0" t="s">
        <v>17295</v>
      </c>
      <c r="C7512" s="0" t="n">
        <v>131</v>
      </c>
      <c r="D7512" s="0" t="str">
        <f aca="false">IFERROR(VLOOKUP($C7512,薬効分類マスタ!$A$2:$B$180,2,FALSE()),"未登録")</f>
        <v>眼科用剤</v>
      </c>
      <c r="E7512" s="16" t="s">
        <v>11749</v>
      </c>
      <c r="F7512" s="16" t="s">
        <v>12174</v>
      </c>
      <c r="G7512" s="16" t="s">
        <v>17296</v>
      </c>
      <c r="H7512" s="16" t="s">
        <v>9851</v>
      </c>
      <c r="I7512" s="0" t="n">
        <v>69.6</v>
      </c>
      <c r="J7512" s="16" t="s">
        <v>239</v>
      </c>
      <c r="K7512" s="0" t="str">
        <f aca="false">IFERROR(IF(VLOOKUP($C7512,薬効分類マスタ!$A$2:$E$180,5,FALSE())=0,"",VLOOKUP($C7512,薬効分類マスタ!$A$2:$E$180,5,FALSE())),"")</f>
        <v/>
      </c>
      <c r="L7512" s="17"/>
      <c r="M7512" s="0" t="str">
        <f aca="false">IF($K7512="","",IF($L7512&lt;&gt;"",$L7512,VLOOKUP($C7512,薬効分類マスタ!$A$2:$F$180,6,FALSE())))</f>
        <v/>
      </c>
      <c r="N7512" s="0" t="str">
        <f aca="false">ASC(G7512)</f>
        <v>ｴﾋﾟﾅｽﾁﾝ塩酸塩点眼液0.05%｢ﾆﾌﾟﾛ｣</v>
      </c>
      <c r="O7512" s="0" t="str">
        <f aca="false">ASC(E7512)</f>
        <v>ｴﾋﾟﾅｽﾁﾝ塩酸塩</v>
      </c>
      <c r="P7512" s="16" t="n">
        <f aca="false">N(P7511)+IF($C7512=検索!$B$49,1,0)</f>
        <v>0</v>
      </c>
    </row>
    <row r="7513" customFormat="false" ht="15" hidden="false" customHeight="false" outlineLevel="0" collapsed="false">
      <c r="A7513" s="16" t="s">
        <v>16254</v>
      </c>
      <c r="B7513" s="0" t="s">
        <v>17297</v>
      </c>
      <c r="C7513" s="0" t="n">
        <v>131</v>
      </c>
      <c r="D7513" s="0" t="str">
        <f aca="false">IFERROR(VLOOKUP($C7513,薬効分類マスタ!$A$2:$B$180,2,FALSE()),"未登録")</f>
        <v>眼科用剤</v>
      </c>
      <c r="E7513" s="16" t="s">
        <v>11749</v>
      </c>
      <c r="F7513" s="16" t="s">
        <v>12174</v>
      </c>
      <c r="G7513" s="16" t="s">
        <v>17298</v>
      </c>
      <c r="H7513" s="16" t="s">
        <v>6922</v>
      </c>
      <c r="I7513" s="0" t="n">
        <v>69.6</v>
      </c>
      <c r="J7513" s="16" t="s">
        <v>239</v>
      </c>
      <c r="K7513" s="0" t="str">
        <f aca="false">IFERROR(IF(VLOOKUP($C7513,薬効分類マスタ!$A$2:$E$180,5,FALSE())=0,"",VLOOKUP($C7513,薬効分類マスタ!$A$2:$E$180,5,FALSE())),"")</f>
        <v/>
      </c>
      <c r="L7513" s="17"/>
      <c r="M7513" s="0" t="str">
        <f aca="false">IF($K7513="","",IF($L7513&lt;&gt;"",$L7513,VLOOKUP($C7513,薬効分類マスタ!$A$2:$F$180,6,FALSE())))</f>
        <v/>
      </c>
      <c r="N7513" s="0" t="str">
        <f aca="false">ASC(G7513)</f>
        <v>ｴﾋﾟﾅｽﾁﾝ塩酸塩点眼液0.05%｢わかもと｣</v>
      </c>
      <c r="O7513" s="0" t="str">
        <f aca="false">ASC(E7513)</f>
        <v>ｴﾋﾟﾅｽﾁﾝ塩酸塩</v>
      </c>
      <c r="P7513" s="16" t="n">
        <f aca="false">N(P7512)+IF($C7513=検索!$B$49,1,0)</f>
        <v>0</v>
      </c>
    </row>
    <row r="7514" customFormat="false" ht="15" hidden="false" customHeight="false" outlineLevel="0" collapsed="false">
      <c r="A7514" s="16" t="s">
        <v>16254</v>
      </c>
      <c r="B7514" s="0" t="s">
        <v>17299</v>
      </c>
      <c r="C7514" s="0" t="n">
        <v>131</v>
      </c>
      <c r="D7514" s="0" t="str">
        <f aca="false">IFERROR(VLOOKUP($C7514,薬効分類マスタ!$A$2:$B$180,2,FALSE()),"未登録")</f>
        <v>眼科用剤</v>
      </c>
      <c r="E7514" s="16" t="s">
        <v>11749</v>
      </c>
      <c r="F7514" s="16" t="s">
        <v>12174</v>
      </c>
      <c r="G7514" s="16" t="s">
        <v>17300</v>
      </c>
      <c r="H7514" s="16" t="s">
        <v>17230</v>
      </c>
      <c r="I7514" s="0" t="n">
        <v>69.6</v>
      </c>
      <c r="J7514" s="16" t="s">
        <v>239</v>
      </c>
      <c r="K7514" s="0" t="str">
        <f aca="false">IFERROR(IF(VLOOKUP($C7514,薬効分類マスタ!$A$2:$E$180,5,FALSE())=0,"",VLOOKUP($C7514,薬効分類マスタ!$A$2:$E$180,5,FALSE())),"")</f>
        <v/>
      </c>
      <c r="L7514" s="17"/>
      <c r="M7514" s="0" t="str">
        <f aca="false">IF($K7514="","",IF($L7514&lt;&gt;"",$L7514,VLOOKUP($C7514,薬効分類マスタ!$A$2:$F$180,6,FALSE())))</f>
        <v/>
      </c>
      <c r="N7514" s="0" t="str">
        <f aca="false">ASC(G7514)</f>
        <v>ｴﾋﾟﾅｽﾁﾝ塩酸塩点眼液0.05%｢SEC｣</v>
      </c>
      <c r="O7514" s="0" t="str">
        <f aca="false">ASC(E7514)</f>
        <v>ｴﾋﾟﾅｽﾁﾝ塩酸塩</v>
      </c>
      <c r="P7514" s="16" t="n">
        <f aca="false">N(P7513)+IF($C7514=検索!$B$49,1,0)</f>
        <v>0</v>
      </c>
    </row>
    <row r="7515" customFormat="false" ht="15" hidden="false" customHeight="false" outlineLevel="0" collapsed="false">
      <c r="A7515" s="16" t="s">
        <v>16254</v>
      </c>
      <c r="B7515" s="0" t="s">
        <v>17301</v>
      </c>
      <c r="C7515" s="0" t="n">
        <v>131</v>
      </c>
      <c r="D7515" s="0" t="str">
        <f aca="false">IFERROR(VLOOKUP($C7515,薬効分類マスタ!$A$2:$B$180,2,FALSE()),"未登録")</f>
        <v>眼科用剤</v>
      </c>
      <c r="E7515" s="16" t="s">
        <v>11749</v>
      </c>
      <c r="F7515" s="16" t="s">
        <v>12174</v>
      </c>
      <c r="G7515" s="16" t="s">
        <v>17302</v>
      </c>
      <c r="H7515" s="16" t="s">
        <v>533</v>
      </c>
      <c r="I7515" s="0" t="n">
        <v>69.6</v>
      </c>
      <c r="J7515" s="16" t="s">
        <v>239</v>
      </c>
      <c r="K7515" s="0" t="str">
        <f aca="false">IFERROR(IF(VLOOKUP($C7515,薬効分類マスタ!$A$2:$E$180,5,FALSE())=0,"",VLOOKUP($C7515,薬効分類マスタ!$A$2:$E$180,5,FALSE())),"")</f>
        <v/>
      </c>
      <c r="L7515" s="17"/>
      <c r="M7515" s="0" t="str">
        <f aca="false">IF($K7515="","",IF($L7515&lt;&gt;"",$L7515,VLOOKUP($C7515,薬効分類マスタ!$A$2:$F$180,6,FALSE())))</f>
        <v/>
      </c>
      <c r="N7515" s="0" t="str">
        <f aca="false">ASC(G7515)</f>
        <v>ｴﾋﾟﾅｽﾁﾝ塩酸塩点眼液0.05%｢TW｣</v>
      </c>
      <c r="O7515" s="0" t="str">
        <f aca="false">ASC(E7515)</f>
        <v>ｴﾋﾟﾅｽﾁﾝ塩酸塩</v>
      </c>
      <c r="P7515" s="16" t="n">
        <f aca="false">N(P7514)+IF($C7515=検索!$B$49,1,0)</f>
        <v>0</v>
      </c>
    </row>
    <row r="7516" customFormat="false" ht="15" hidden="false" customHeight="false" outlineLevel="0" collapsed="false">
      <c r="A7516" s="16" t="s">
        <v>16254</v>
      </c>
      <c r="B7516" s="0" t="s">
        <v>17303</v>
      </c>
      <c r="C7516" s="0" t="n">
        <v>131</v>
      </c>
      <c r="D7516" s="0" t="str">
        <f aca="false">IFERROR(VLOOKUP($C7516,薬効分類マスタ!$A$2:$B$180,2,FALSE()),"未登録")</f>
        <v>眼科用剤</v>
      </c>
      <c r="E7516" s="16" t="s">
        <v>11749</v>
      </c>
      <c r="F7516" s="16" t="s">
        <v>2071</v>
      </c>
      <c r="G7516" s="16" t="s">
        <v>17304</v>
      </c>
      <c r="H7516" s="16" t="s">
        <v>16608</v>
      </c>
      <c r="I7516" s="0" t="n">
        <v>465.3</v>
      </c>
      <c r="J7516" s="16" t="s">
        <v>232</v>
      </c>
      <c r="K7516" s="0" t="str">
        <f aca="false">IFERROR(IF(VLOOKUP($C7516,薬効分類マスタ!$A$2:$E$180,5,FALSE())=0,"",VLOOKUP($C7516,薬効分類マスタ!$A$2:$E$180,5,FALSE())),"")</f>
        <v/>
      </c>
      <c r="L7516" s="17"/>
      <c r="M7516" s="0" t="str">
        <f aca="false">IF($K7516="","",IF($L7516&lt;&gt;"",$L7516,VLOOKUP($C7516,薬効分類マスタ!$A$2:$F$180,6,FALSE())))</f>
        <v/>
      </c>
      <c r="N7516" s="0" t="str">
        <f aca="false">ASC(G7516)</f>
        <v>ｱﾚｼﾞｵﾝLX点眼液0.1%</v>
      </c>
      <c r="O7516" s="0" t="str">
        <f aca="false">ASC(E7516)</f>
        <v>ｴﾋﾟﾅｽﾁﾝ塩酸塩</v>
      </c>
      <c r="P7516" s="16" t="n">
        <f aca="false">N(P7515)+IF($C7516=検索!$B$49,1,0)</f>
        <v>0</v>
      </c>
    </row>
    <row r="7517" customFormat="false" ht="15" hidden="false" customHeight="false" outlineLevel="0" collapsed="false">
      <c r="A7517" s="16" t="s">
        <v>16254</v>
      </c>
      <c r="B7517" s="0" t="s">
        <v>17305</v>
      </c>
      <c r="C7517" s="0" t="n">
        <v>131</v>
      </c>
      <c r="D7517" s="0" t="str">
        <f aca="false">IFERROR(VLOOKUP($C7517,薬効分類マスタ!$A$2:$B$180,2,FALSE()),"未登録")</f>
        <v>眼科用剤</v>
      </c>
      <c r="E7517" s="16" t="s">
        <v>11749</v>
      </c>
      <c r="F7517" s="16" t="s">
        <v>2071</v>
      </c>
      <c r="G7517" s="16" t="s">
        <v>17306</v>
      </c>
      <c r="H7517" s="16" t="s">
        <v>17230</v>
      </c>
      <c r="I7517" s="0" t="n">
        <v>228.3</v>
      </c>
      <c r="J7517" s="16" t="s">
        <v>239</v>
      </c>
      <c r="K7517" s="0" t="str">
        <f aca="false">IFERROR(IF(VLOOKUP($C7517,薬効分類マスタ!$A$2:$E$180,5,FALSE())=0,"",VLOOKUP($C7517,薬効分類マスタ!$A$2:$E$180,5,FALSE())),"")</f>
        <v/>
      </c>
      <c r="L7517" s="17"/>
      <c r="M7517" s="0" t="str">
        <f aca="false">IF($K7517="","",IF($L7517&lt;&gt;"",$L7517,VLOOKUP($C7517,薬効分類マスタ!$A$2:$F$180,6,FALSE())))</f>
        <v/>
      </c>
      <c r="N7517" s="0" t="str">
        <f aca="false">ASC(G7517)</f>
        <v>ｴﾋﾟﾅｽﾁﾝ塩酸塩LX点眼液0.1%｢SEC｣</v>
      </c>
      <c r="O7517" s="0" t="str">
        <f aca="false">ASC(E7517)</f>
        <v>ｴﾋﾟﾅｽﾁﾝ塩酸塩</v>
      </c>
      <c r="P7517" s="16" t="n">
        <f aca="false">N(P7516)+IF($C7517=検索!$B$49,1,0)</f>
        <v>0</v>
      </c>
    </row>
    <row r="7518" customFormat="false" ht="15" hidden="false" customHeight="false" outlineLevel="0" collapsed="false">
      <c r="A7518" s="16" t="s">
        <v>16254</v>
      </c>
      <c r="B7518" s="0" t="s">
        <v>17307</v>
      </c>
      <c r="C7518" s="0" t="n">
        <v>131</v>
      </c>
      <c r="D7518" s="0" t="str">
        <f aca="false">IFERROR(VLOOKUP($C7518,薬効分類マスタ!$A$2:$B$180,2,FALSE()),"未登録")</f>
        <v>眼科用剤</v>
      </c>
      <c r="E7518" s="16" t="s">
        <v>11749</v>
      </c>
      <c r="F7518" s="16" t="s">
        <v>2071</v>
      </c>
      <c r="G7518" s="16" t="s">
        <v>17308</v>
      </c>
      <c r="H7518" s="16" t="s">
        <v>16764</v>
      </c>
      <c r="I7518" s="0" t="n">
        <v>228.3</v>
      </c>
      <c r="J7518" s="16" t="s">
        <v>239</v>
      </c>
      <c r="K7518" s="0" t="str">
        <f aca="false">IFERROR(IF(VLOOKUP($C7518,薬効分類マスタ!$A$2:$E$180,5,FALSE())=0,"",VLOOKUP($C7518,薬効分類マスタ!$A$2:$E$180,5,FALSE())),"")</f>
        <v/>
      </c>
      <c r="L7518" s="17"/>
      <c r="M7518" s="0" t="str">
        <f aca="false">IF($K7518="","",IF($L7518&lt;&gt;"",$L7518,VLOOKUP($C7518,薬効分類マスタ!$A$2:$F$180,6,FALSE())))</f>
        <v/>
      </c>
      <c r="N7518" s="0" t="str">
        <f aca="false">ASC(G7518)</f>
        <v>ｴﾋﾟﾅｽﾁﾝ塩酸塩LX点眼液0.1%｢ﾆｯﾄｰ｣</v>
      </c>
      <c r="O7518" s="0" t="str">
        <f aca="false">ASC(E7518)</f>
        <v>ｴﾋﾟﾅｽﾁﾝ塩酸塩</v>
      </c>
      <c r="P7518" s="16" t="n">
        <f aca="false">N(P7517)+IF($C7518=検索!$B$49,1,0)</f>
        <v>0</v>
      </c>
    </row>
    <row r="7519" customFormat="false" ht="15" hidden="false" customHeight="false" outlineLevel="0" collapsed="false">
      <c r="A7519" s="16" t="s">
        <v>16254</v>
      </c>
      <c r="B7519" s="0" t="s">
        <v>17309</v>
      </c>
      <c r="C7519" s="0" t="n">
        <v>131</v>
      </c>
      <c r="D7519" s="0" t="str">
        <f aca="false">IFERROR(VLOOKUP($C7519,薬効分類マスタ!$A$2:$B$180,2,FALSE()),"未登録")</f>
        <v>眼科用剤</v>
      </c>
      <c r="E7519" s="16" t="s">
        <v>11749</v>
      </c>
      <c r="F7519" s="16" t="s">
        <v>2071</v>
      </c>
      <c r="G7519" s="16" t="s">
        <v>17310</v>
      </c>
      <c r="H7519" s="16" t="s">
        <v>16790</v>
      </c>
      <c r="I7519" s="0" t="n">
        <v>228.3</v>
      </c>
      <c r="J7519" s="16" t="s">
        <v>239</v>
      </c>
      <c r="K7519" s="0" t="str">
        <f aca="false">IFERROR(IF(VLOOKUP($C7519,薬効分類マスタ!$A$2:$E$180,5,FALSE())=0,"",VLOOKUP($C7519,薬効分類マスタ!$A$2:$E$180,5,FALSE())),"")</f>
        <v/>
      </c>
      <c r="L7519" s="17"/>
      <c r="M7519" s="0" t="str">
        <f aca="false">IF($K7519="","",IF($L7519&lt;&gt;"",$L7519,VLOOKUP($C7519,薬効分類マスタ!$A$2:$F$180,6,FALSE())))</f>
        <v/>
      </c>
      <c r="N7519" s="0" t="str">
        <f aca="false">ASC(G7519)</f>
        <v>ｴﾋﾟﾅｽﾁﾝ塩酸塩LX点眼液0.1%｢TS｣</v>
      </c>
      <c r="O7519" s="0" t="str">
        <f aca="false">ASC(E7519)</f>
        <v>ｴﾋﾟﾅｽﾁﾝ塩酸塩</v>
      </c>
      <c r="P7519" s="16" t="n">
        <f aca="false">N(P7518)+IF($C7519=検索!$B$49,1,0)</f>
        <v>0</v>
      </c>
    </row>
    <row r="7520" customFormat="false" ht="15" hidden="false" customHeight="false" outlineLevel="0" collapsed="false">
      <c r="A7520" s="16" t="s">
        <v>16254</v>
      </c>
      <c r="B7520" s="0" t="s">
        <v>17311</v>
      </c>
      <c r="C7520" s="0" t="n">
        <v>131</v>
      </c>
      <c r="D7520" s="0" t="str">
        <f aca="false">IFERROR(VLOOKUP($C7520,薬効分類マスタ!$A$2:$B$180,2,FALSE()),"未登録")</f>
        <v>眼科用剤</v>
      </c>
      <c r="E7520" s="16" t="s">
        <v>11749</v>
      </c>
      <c r="F7520" s="16" t="s">
        <v>2071</v>
      </c>
      <c r="G7520" s="16" t="s">
        <v>17312</v>
      </c>
      <c r="H7520" s="16" t="s">
        <v>533</v>
      </c>
      <c r="I7520" s="0" t="n">
        <v>228.3</v>
      </c>
      <c r="J7520" s="16" t="s">
        <v>239</v>
      </c>
      <c r="K7520" s="0" t="str">
        <f aca="false">IFERROR(IF(VLOOKUP($C7520,薬効分類マスタ!$A$2:$E$180,5,FALSE())=0,"",VLOOKUP($C7520,薬効分類マスタ!$A$2:$E$180,5,FALSE())),"")</f>
        <v/>
      </c>
      <c r="L7520" s="17"/>
      <c r="M7520" s="0" t="str">
        <f aca="false">IF($K7520="","",IF($L7520&lt;&gt;"",$L7520,VLOOKUP($C7520,薬効分類マスタ!$A$2:$F$180,6,FALSE())))</f>
        <v/>
      </c>
      <c r="N7520" s="0" t="str">
        <f aca="false">ASC(G7520)</f>
        <v>ｴﾋﾟﾅｽﾁﾝ塩酸塩LX点眼液0.1%｢ﾄｰﾜ｣</v>
      </c>
      <c r="O7520" s="0" t="str">
        <f aca="false">ASC(E7520)</f>
        <v>ｴﾋﾟﾅｽﾁﾝ塩酸塩</v>
      </c>
      <c r="P7520" s="16" t="n">
        <f aca="false">N(P7519)+IF($C7520=検索!$B$49,1,0)</f>
        <v>0</v>
      </c>
    </row>
    <row r="7521" customFormat="false" ht="15" hidden="false" customHeight="false" outlineLevel="0" collapsed="false">
      <c r="A7521" s="16" t="s">
        <v>16254</v>
      </c>
      <c r="B7521" s="0" t="s">
        <v>17313</v>
      </c>
      <c r="C7521" s="0" t="n">
        <v>131</v>
      </c>
      <c r="D7521" s="0" t="str">
        <f aca="false">IFERROR(VLOOKUP($C7521,薬効分類マスタ!$A$2:$B$180,2,FALSE()),"未登録")</f>
        <v>眼科用剤</v>
      </c>
      <c r="E7521" s="16" t="s">
        <v>11749</v>
      </c>
      <c r="F7521" s="16" t="s">
        <v>2071</v>
      </c>
      <c r="G7521" s="16" t="s">
        <v>17314</v>
      </c>
      <c r="H7521" s="16" t="s">
        <v>16619</v>
      </c>
      <c r="I7521" s="0" t="n">
        <v>228.3</v>
      </c>
      <c r="J7521" s="16" t="s">
        <v>239</v>
      </c>
      <c r="K7521" s="0" t="str">
        <f aca="false">IFERROR(IF(VLOOKUP($C7521,薬効分類マスタ!$A$2:$E$180,5,FALSE())=0,"",VLOOKUP($C7521,薬効分類マスタ!$A$2:$E$180,5,FALSE())),"")</f>
        <v/>
      </c>
      <c r="L7521" s="17"/>
      <c r="M7521" s="0" t="str">
        <f aca="false">IF($K7521="","",IF($L7521&lt;&gt;"",$L7521,VLOOKUP($C7521,薬効分類マスタ!$A$2:$F$180,6,FALSE())))</f>
        <v/>
      </c>
      <c r="N7521" s="0" t="str">
        <f aca="false">ASC(G7521)</f>
        <v>ｴﾋﾟﾅｽﾁﾝ塩酸塩LX点眼液0.1%｢日点｣</v>
      </c>
      <c r="O7521" s="0" t="str">
        <f aca="false">ASC(E7521)</f>
        <v>ｴﾋﾟﾅｽﾁﾝ塩酸塩</v>
      </c>
      <c r="P7521" s="16" t="n">
        <f aca="false">N(P7520)+IF($C7521=検索!$B$49,1,0)</f>
        <v>0</v>
      </c>
    </row>
    <row r="7522" customFormat="false" ht="15" hidden="false" customHeight="false" outlineLevel="0" collapsed="false">
      <c r="A7522" s="16" t="s">
        <v>16254</v>
      </c>
      <c r="B7522" s="0" t="s">
        <v>17315</v>
      </c>
      <c r="C7522" s="0" t="n">
        <v>131</v>
      </c>
      <c r="D7522" s="0" t="str">
        <f aca="false">IFERROR(VLOOKUP($C7522,薬効分類マスタ!$A$2:$B$180,2,FALSE()),"未登録")</f>
        <v>眼科用剤</v>
      </c>
      <c r="E7522" s="16" t="s">
        <v>11749</v>
      </c>
      <c r="F7522" s="16" t="s">
        <v>2071</v>
      </c>
      <c r="G7522" s="16" t="s">
        <v>17316</v>
      </c>
      <c r="H7522" s="16" t="s">
        <v>6922</v>
      </c>
      <c r="I7522" s="0" t="n">
        <v>228.3</v>
      </c>
      <c r="J7522" s="16" t="s">
        <v>239</v>
      </c>
      <c r="K7522" s="0" t="str">
        <f aca="false">IFERROR(IF(VLOOKUP($C7522,薬効分類マスタ!$A$2:$E$180,5,FALSE())=0,"",VLOOKUP($C7522,薬効分類マスタ!$A$2:$E$180,5,FALSE())),"")</f>
        <v/>
      </c>
      <c r="L7522" s="17"/>
      <c r="M7522" s="0" t="str">
        <f aca="false">IF($K7522="","",IF($L7522&lt;&gt;"",$L7522,VLOOKUP($C7522,薬効分類マスタ!$A$2:$F$180,6,FALSE())))</f>
        <v/>
      </c>
      <c r="N7522" s="0" t="str">
        <f aca="false">ASC(G7522)</f>
        <v>ｴﾋﾟﾅｽﾁﾝ塩酸塩LX点眼液0.1%｢わかもと｣</v>
      </c>
      <c r="O7522" s="0" t="str">
        <f aca="false">ASC(E7522)</f>
        <v>ｴﾋﾟﾅｽﾁﾝ塩酸塩</v>
      </c>
      <c r="P7522" s="16" t="n">
        <f aca="false">N(P7521)+IF($C7522=検索!$B$49,1,0)</f>
        <v>0</v>
      </c>
    </row>
    <row r="7523" customFormat="false" ht="15" hidden="false" customHeight="false" outlineLevel="0" collapsed="false">
      <c r="A7523" s="16" t="s">
        <v>16254</v>
      </c>
      <c r="B7523" s="0" t="s">
        <v>17317</v>
      </c>
      <c r="C7523" s="0" t="n">
        <v>131</v>
      </c>
      <c r="D7523" s="0" t="str">
        <f aca="false">IFERROR(VLOOKUP($C7523,薬効分類マスタ!$A$2:$B$180,2,FALSE()),"未登録")</f>
        <v>眼科用剤</v>
      </c>
      <c r="E7523" s="16" t="s">
        <v>17318</v>
      </c>
      <c r="F7523" s="16" t="s">
        <v>468</v>
      </c>
      <c r="G7523" s="16" t="s">
        <v>17319</v>
      </c>
      <c r="H7523" s="16" t="s">
        <v>710</v>
      </c>
      <c r="I7523" s="0" t="n">
        <v>449.4</v>
      </c>
      <c r="J7523" s="16" t="s">
        <v>232</v>
      </c>
      <c r="K7523" s="0" t="str">
        <f aca="false">IFERROR(IF(VLOOKUP($C7523,薬効分類マスタ!$A$2:$E$180,5,FALSE())=0,"",VLOOKUP($C7523,薬効分類マスタ!$A$2:$E$180,5,FALSE())),"")</f>
        <v/>
      </c>
      <c r="L7523" s="17"/>
      <c r="M7523" s="0" t="str">
        <f aca="false">IF($K7523="","",IF($L7523&lt;&gt;"",$L7523,VLOOKUP($C7523,薬効分類マスタ!$A$2:$F$180,6,FALSE())))</f>
        <v/>
      </c>
      <c r="N7523" s="0" t="str">
        <f aca="false">ASC(G7523)</f>
        <v>ｸﾞﾗﾅﾃｯｸ点眼液0.4%</v>
      </c>
      <c r="O7523" s="0" t="str">
        <f aca="false">ASC(E7523)</f>
        <v>ﾘﾊﾟｽｼﾞﾙ塩酸塩水和物</v>
      </c>
      <c r="P7523" s="16" t="n">
        <f aca="false">N(P7522)+IF($C7523=検索!$B$49,1,0)</f>
        <v>0</v>
      </c>
    </row>
    <row r="7524" customFormat="false" ht="15" hidden="false" customHeight="false" outlineLevel="0" collapsed="false">
      <c r="A7524" s="16" t="s">
        <v>16254</v>
      </c>
      <c r="B7524" s="0" t="s">
        <v>17320</v>
      </c>
      <c r="C7524" s="0" t="n">
        <v>131</v>
      </c>
      <c r="D7524" s="0" t="str">
        <f aca="false">IFERROR(VLOOKUP($C7524,薬効分類マスタ!$A$2:$B$180,2,FALSE()),"未登録")</f>
        <v>眼科用剤</v>
      </c>
      <c r="E7524" s="16" t="s">
        <v>17321</v>
      </c>
      <c r="F7524" s="16" t="s">
        <v>17322</v>
      </c>
      <c r="G7524" s="16" t="s">
        <v>17323</v>
      </c>
      <c r="H7524" s="16" t="s">
        <v>16608</v>
      </c>
      <c r="I7524" s="0" t="n">
        <v>767.8</v>
      </c>
      <c r="J7524" s="16" t="s">
        <v>232</v>
      </c>
      <c r="K7524" s="0" t="str">
        <f aca="false">IFERROR(IF(VLOOKUP($C7524,薬効分類マスタ!$A$2:$E$180,5,FALSE())=0,"",VLOOKUP($C7524,薬効分類マスタ!$A$2:$E$180,5,FALSE())),"")</f>
        <v/>
      </c>
      <c r="L7524" s="17"/>
      <c r="M7524" s="0" t="str">
        <f aca="false">IF($K7524="","",IF($L7524&lt;&gt;"",$L7524,VLOOKUP($C7524,薬効分類マスタ!$A$2:$F$180,6,FALSE())))</f>
        <v/>
      </c>
      <c r="N7524" s="0" t="str">
        <f aca="false">ASC(G7524)</f>
        <v>ｴｲﾍﾞﾘｽ点眼液0.002%</v>
      </c>
      <c r="O7524" s="0" t="str">
        <f aca="false">ASC(E7524)</f>
        <v>ｵﾐﾃﾞﾈﾊﾟｸﾞ　ｲｿﾌﾟﾛﾋﾟﾙ</v>
      </c>
      <c r="P7524" s="16" t="n">
        <f aca="false">N(P7523)+IF($C7524=検索!$B$49,1,0)</f>
        <v>0</v>
      </c>
    </row>
    <row r="7525" customFormat="false" ht="15" hidden="false" customHeight="false" outlineLevel="0" collapsed="false">
      <c r="A7525" s="16" t="s">
        <v>16254</v>
      </c>
      <c r="B7525" s="0" t="s">
        <v>17324</v>
      </c>
      <c r="C7525" s="0" t="n">
        <v>131</v>
      </c>
      <c r="D7525" s="0" t="str">
        <f aca="false">IFERROR(VLOOKUP($C7525,薬効分類マスタ!$A$2:$B$180,2,FALSE()),"未登録")</f>
        <v>眼科用剤</v>
      </c>
      <c r="E7525" s="16" t="s">
        <v>17321</v>
      </c>
      <c r="F7525" s="16" t="s">
        <v>17325</v>
      </c>
      <c r="G7525" s="16" t="s">
        <v>17326</v>
      </c>
      <c r="H7525" s="16" t="s">
        <v>16608</v>
      </c>
      <c r="I7525" s="0" t="n">
        <v>77.5</v>
      </c>
      <c r="J7525" s="16" t="s">
        <v>232</v>
      </c>
      <c r="K7525" s="0" t="str">
        <f aca="false">IFERROR(IF(VLOOKUP($C7525,薬効分類マスタ!$A$2:$E$180,5,FALSE())=0,"",VLOOKUP($C7525,薬効分類マスタ!$A$2:$E$180,5,FALSE())),"")</f>
        <v/>
      </c>
      <c r="L7525" s="17"/>
      <c r="M7525" s="0" t="str">
        <f aca="false">IF($K7525="","",IF($L7525&lt;&gt;"",$L7525,VLOOKUP($C7525,薬効分類マスタ!$A$2:$F$180,6,FALSE())))</f>
        <v/>
      </c>
      <c r="N7525" s="0" t="str">
        <f aca="false">ASC(G7525)</f>
        <v>ｴｲﾍﾞﾘｽﾐﾆ点眼液0.002%</v>
      </c>
      <c r="O7525" s="0" t="str">
        <f aca="false">ASC(E7525)</f>
        <v>ｵﾐﾃﾞﾈﾊﾟｸﾞ　ｲｿﾌﾟﾛﾋﾟﾙ</v>
      </c>
      <c r="P7525" s="16" t="n">
        <f aca="false">N(P7524)+IF($C7525=検索!$B$49,1,0)</f>
        <v>0</v>
      </c>
    </row>
    <row r="7526" customFormat="false" ht="15" hidden="false" customHeight="false" outlineLevel="0" collapsed="false">
      <c r="A7526" s="16" t="s">
        <v>16254</v>
      </c>
      <c r="B7526" s="0" t="s">
        <v>17327</v>
      </c>
      <c r="C7526" s="0" t="n">
        <v>131</v>
      </c>
      <c r="D7526" s="0" t="str">
        <f aca="false">IFERROR(VLOOKUP($C7526,薬効分類マスタ!$A$2:$B$180,2,FALSE()),"未登録")</f>
        <v>眼科用剤</v>
      </c>
      <c r="E7526" s="16" t="s">
        <v>17328</v>
      </c>
      <c r="F7526" s="16" t="s">
        <v>17329</v>
      </c>
      <c r="G7526" s="16" t="s">
        <v>17330</v>
      </c>
      <c r="H7526" s="16" t="s">
        <v>325</v>
      </c>
      <c r="I7526" s="0" t="n">
        <v>256095.5</v>
      </c>
      <c r="J7526" s="16" t="s">
        <v>232</v>
      </c>
      <c r="K7526" s="0" t="str">
        <f aca="false">IFERROR(IF(VLOOKUP($C7526,薬効分類マスタ!$A$2:$E$180,5,FALSE())=0,"",VLOOKUP($C7526,薬効分類マスタ!$A$2:$E$180,5,FALSE())),"")</f>
        <v/>
      </c>
      <c r="L7526" s="17"/>
      <c r="M7526" s="0" t="str">
        <f aca="false">IF($K7526="","",IF($L7526&lt;&gt;"",$L7526,VLOOKUP($C7526,薬効分類マスタ!$A$2:$F$180,6,FALSE())))</f>
        <v/>
      </c>
      <c r="N7526" s="0" t="str">
        <f aca="false">ASC(G7526)</f>
        <v>ｼｽﾀﾄﾞﾛｯﾌﾟｽ点眼液0.38%</v>
      </c>
      <c r="O7526" s="0" t="str">
        <f aca="false">ASC(E7526)</f>
        <v>ｼｽﾃｱﾐﾝ塩酸塩</v>
      </c>
      <c r="P7526" s="16" t="n">
        <f aca="false">N(P7525)+IF($C7526=検索!$B$49,1,0)</f>
        <v>0</v>
      </c>
    </row>
    <row r="7527" customFormat="false" ht="15" hidden="false" customHeight="false" outlineLevel="0" collapsed="false">
      <c r="A7527" s="16" t="s">
        <v>16254</v>
      </c>
      <c r="B7527" s="0" t="s">
        <v>17331</v>
      </c>
      <c r="C7527" s="0" t="n">
        <v>131</v>
      </c>
      <c r="D7527" s="0" t="str">
        <f aca="false">IFERROR(VLOOKUP($C7527,薬効分類マスタ!$A$2:$B$180,2,FALSE()),"未登録")</f>
        <v>眼科用剤</v>
      </c>
      <c r="E7527" s="16" t="s">
        <v>17332</v>
      </c>
      <c r="F7527" s="16" t="s">
        <v>17322</v>
      </c>
      <c r="G7527" s="16" t="s">
        <v>17333</v>
      </c>
      <c r="H7527" s="16" t="s">
        <v>16608</v>
      </c>
      <c r="I7527" s="0" t="n">
        <v>800</v>
      </c>
      <c r="J7527" s="16" t="s">
        <v>232</v>
      </c>
      <c r="K7527" s="0" t="str">
        <f aca="false">IFERROR(IF(VLOOKUP($C7527,薬効分類マスタ!$A$2:$E$180,5,FALSE())=0,"",VLOOKUP($C7527,薬効分類マスタ!$A$2:$E$180,5,FALSE())),"")</f>
        <v/>
      </c>
      <c r="L7527" s="17"/>
      <c r="M7527" s="0" t="str">
        <f aca="false">IF($K7527="","",IF($L7527&lt;&gt;"",$L7527,VLOOKUP($C7527,薬効分類マスタ!$A$2:$F$180,6,FALSE())))</f>
        <v/>
      </c>
      <c r="N7527" s="0" t="str">
        <f aca="false">ASC(G7527)</f>
        <v>ｾﾀﾈｵ点眼液0.002%</v>
      </c>
      <c r="O7527" s="0" t="str">
        <f aca="false">ASC(E7527)</f>
        <v>ｾﾍﾟﾀﾌﾟﾛｽﾄ</v>
      </c>
      <c r="P7527" s="16" t="n">
        <f aca="false">N(P7526)+IF($C7527=検索!$B$49,1,0)</f>
        <v>0</v>
      </c>
    </row>
    <row r="7528" customFormat="false" ht="15" hidden="false" customHeight="false" outlineLevel="0" collapsed="false">
      <c r="A7528" s="16" t="s">
        <v>16254</v>
      </c>
      <c r="B7528" s="0" t="s">
        <v>17334</v>
      </c>
      <c r="C7528" s="0" t="n">
        <v>131</v>
      </c>
      <c r="D7528" s="0" t="str">
        <f aca="false">IFERROR(VLOOKUP($C7528,薬効分類マスタ!$A$2:$B$180,2,FALSE()),"未登録")</f>
        <v>眼科用剤</v>
      </c>
      <c r="E7528" s="16" t="s">
        <v>17335</v>
      </c>
      <c r="F7528" s="16" t="s">
        <v>16951</v>
      </c>
      <c r="G7528" s="16" t="s">
        <v>17336</v>
      </c>
      <c r="H7528" s="16" t="s">
        <v>16684</v>
      </c>
      <c r="I7528" s="0" t="n">
        <v>577.5</v>
      </c>
      <c r="J7528" s="16" t="s">
        <v>232</v>
      </c>
      <c r="K7528" s="0" t="str">
        <f aca="false">IFERROR(IF(VLOOKUP($C7528,薬効分類マスタ!$A$2:$E$180,5,FALSE())=0,"",VLOOKUP($C7528,薬効分類マスタ!$A$2:$E$180,5,FALSE())),"")</f>
        <v/>
      </c>
      <c r="L7528" s="17"/>
      <c r="M7528" s="0" t="str">
        <f aca="false">IF($K7528="","",IF($L7528&lt;&gt;"",$L7528,VLOOKUP($C7528,薬効分類マスタ!$A$2:$F$180,6,FALSE())))</f>
        <v/>
      </c>
      <c r="N7528" s="0" t="str">
        <f aca="false">ASC(G7528)</f>
        <v>ｱﾊﾞﾚﾌﾟﾄ懸濁性点眼液0.3%</v>
      </c>
      <c r="O7528" s="0" t="str">
        <f aca="false">ASC(E7528)</f>
        <v>ﾓﾂｷﾞﾊﾞﾄﾚﾌﾟ</v>
      </c>
      <c r="P7528" s="16" t="n">
        <f aca="false">N(P7527)+IF($C7528=検索!$B$49,1,0)</f>
        <v>0</v>
      </c>
    </row>
    <row r="7529" customFormat="false" ht="15" hidden="false" customHeight="false" outlineLevel="0" collapsed="false">
      <c r="A7529" s="16" t="s">
        <v>16254</v>
      </c>
      <c r="B7529" s="0" t="s">
        <v>17337</v>
      </c>
      <c r="C7529" s="0" t="n">
        <v>131</v>
      </c>
      <c r="D7529" s="0" t="str">
        <f aca="false">IFERROR(VLOOKUP($C7529,薬効分類マスタ!$A$2:$B$180,2,FALSE()),"未登録")</f>
        <v>眼科用剤</v>
      </c>
      <c r="E7529" s="16" t="s">
        <v>17338</v>
      </c>
      <c r="F7529" s="16" t="s">
        <v>11692</v>
      </c>
      <c r="G7529" s="16" t="s">
        <v>17339</v>
      </c>
      <c r="H7529" s="16" t="s">
        <v>16608</v>
      </c>
      <c r="I7529" s="0" t="n">
        <v>987.8</v>
      </c>
      <c r="J7529" s="16" t="s">
        <v>232</v>
      </c>
      <c r="K7529" s="0" t="str">
        <f aca="false">IFERROR(IF(VLOOKUP($C7529,薬効分類マスタ!$A$2:$E$180,5,FALSE())=0,"",VLOOKUP($C7529,薬効分類マスタ!$A$2:$E$180,5,FALSE())),"")</f>
        <v/>
      </c>
      <c r="L7529" s="17"/>
      <c r="M7529" s="0" t="str">
        <f aca="false">IF($K7529="","",IF($L7529&lt;&gt;"",$L7529,VLOOKUP($C7529,薬効分類マスタ!$A$2:$F$180,6,FALSE())))</f>
        <v/>
      </c>
      <c r="N7529" s="0" t="str">
        <f aca="false">ASC(G7529)</f>
        <v>ﾛｰﾌﾟﾚｯｻ点眼液0.02%</v>
      </c>
      <c r="O7529" s="0" t="str">
        <f aca="false">ASC(E7529)</f>
        <v>ﾈﾀﾙｽｼﾞﾙﾒｼﾙ酸塩</v>
      </c>
      <c r="P7529" s="16" t="n">
        <f aca="false">N(P7528)+IF($C7529=検索!$B$49,1,0)</f>
        <v>0</v>
      </c>
    </row>
    <row r="7530" customFormat="false" ht="15" hidden="false" customHeight="false" outlineLevel="0" collapsed="false">
      <c r="A7530" s="16" t="s">
        <v>16254</v>
      </c>
      <c r="B7530" s="0" t="s">
        <v>17340</v>
      </c>
      <c r="C7530" s="0" t="n">
        <v>131</v>
      </c>
      <c r="D7530" s="0" t="str">
        <f aca="false">IFERROR(VLOOKUP($C7530,薬効分類マスタ!$A$2:$B$180,2,FALSE()),"未登録")</f>
        <v>眼科用剤</v>
      </c>
      <c r="E7530" s="16" t="s">
        <v>17341</v>
      </c>
      <c r="F7530" s="16" t="s">
        <v>224</v>
      </c>
      <c r="G7530" s="16" t="s">
        <v>17342</v>
      </c>
      <c r="H7530" s="16" t="s">
        <v>16608</v>
      </c>
      <c r="I7530" s="0" t="n">
        <v>55.9</v>
      </c>
      <c r="J7530" s="16" t="s">
        <v>232</v>
      </c>
      <c r="K7530" s="0" t="str">
        <f aca="false">IFERROR(IF(VLOOKUP($C7530,薬効分類マスタ!$A$2:$E$180,5,FALSE())=0,"",VLOOKUP($C7530,薬効分類マスタ!$A$2:$E$180,5,FALSE())),"")</f>
        <v/>
      </c>
      <c r="L7530" s="17"/>
      <c r="M7530" s="0" t="str">
        <f aca="false">IF($K7530="","",IF($L7530&lt;&gt;"",$L7530,VLOOKUP($C7530,薬効分類マスタ!$A$2:$F$180,6,FALSE())))</f>
        <v/>
      </c>
      <c r="N7530" s="0" t="str">
        <f aca="false">ASC(G7530)</f>
        <v>ｴｺﾘｼﾝ眼軟膏</v>
      </c>
      <c r="O7530" s="0" t="str">
        <f aca="false">ASC(E7530)</f>
        <v>ｴﾘｽﾛﾏｲｼﾝﾗｸﾄﾋﾞｵﾝ酸塩･ｺﾘｽﾁﾝﾒﾀﾝｽﾙﾎﾝ酸ﾅﾄﾘｳﾑ</v>
      </c>
      <c r="P7530" s="16" t="n">
        <f aca="false">N(P7529)+IF($C7530=検索!$B$49,1,0)</f>
        <v>0</v>
      </c>
    </row>
    <row r="7531" customFormat="false" ht="15" hidden="false" customHeight="false" outlineLevel="0" collapsed="false">
      <c r="A7531" s="16" t="s">
        <v>16254</v>
      </c>
      <c r="B7531" s="0" t="s">
        <v>17343</v>
      </c>
      <c r="C7531" s="0" t="n">
        <v>131</v>
      </c>
      <c r="D7531" s="0" t="str">
        <f aca="false">IFERROR(VLOOKUP($C7531,薬効分類マスタ!$A$2:$B$180,2,FALSE()),"未登録")</f>
        <v>眼科用剤</v>
      </c>
      <c r="E7531" s="16" t="s">
        <v>17344</v>
      </c>
      <c r="F7531" s="16" t="s">
        <v>17345</v>
      </c>
      <c r="G7531" s="16" t="s">
        <v>17346</v>
      </c>
      <c r="H7531" s="16" t="s">
        <v>6922</v>
      </c>
      <c r="I7531" s="0" t="n">
        <v>127.8</v>
      </c>
      <c r="K7531" s="0" t="str">
        <f aca="false">IFERROR(IF(VLOOKUP($C7531,薬効分類マスタ!$A$2:$E$180,5,FALSE())=0,"",VLOOKUP($C7531,薬効分類マスタ!$A$2:$E$180,5,FALSE())),"")</f>
        <v/>
      </c>
      <c r="L7531" s="17"/>
      <c r="M7531" s="0" t="str">
        <f aca="false">IF($K7531="","",IF($L7531&lt;&gt;"",$L7531,VLOOKUP($C7531,薬効分類マスタ!$A$2:$F$180,6,FALSE())))</f>
        <v/>
      </c>
      <c r="N7531" s="0" t="str">
        <f aca="false">ASC(G7531)</f>
        <v>ｵﾌｻﾛﾝ点眼液</v>
      </c>
      <c r="O7531" s="0" t="str">
        <f aca="false">ASC(E7531)</f>
        <v>ｸﾛﾗﾑﾌｪﾆｺｰﾙ･ｺﾘｽﾁﾝﾒﾀﾝｽﾙﾎﾝ酸ﾅﾄﾘｳﾑ</v>
      </c>
      <c r="P7531" s="16" t="n">
        <f aca="false">N(P7530)+IF($C7531=検索!$B$49,1,0)</f>
        <v>0</v>
      </c>
    </row>
    <row r="7532" customFormat="false" ht="15" hidden="false" customHeight="false" outlineLevel="0" collapsed="false">
      <c r="A7532" s="16" t="s">
        <v>16254</v>
      </c>
      <c r="B7532" s="0" t="s">
        <v>17347</v>
      </c>
      <c r="C7532" s="0" t="n">
        <v>131</v>
      </c>
      <c r="D7532" s="0" t="str">
        <f aca="false">IFERROR(VLOOKUP($C7532,薬効分類マスタ!$A$2:$B$180,2,FALSE()),"未登録")</f>
        <v>眼科用剤</v>
      </c>
      <c r="E7532" s="16" t="s">
        <v>17344</v>
      </c>
      <c r="F7532" s="16" t="s">
        <v>17345</v>
      </c>
      <c r="G7532" s="16" t="s">
        <v>17348</v>
      </c>
      <c r="H7532" s="16" t="s">
        <v>16619</v>
      </c>
      <c r="I7532" s="0" t="n">
        <v>127.8</v>
      </c>
      <c r="K7532" s="0" t="str">
        <f aca="false">IFERROR(IF(VLOOKUP($C7532,薬効分類マスタ!$A$2:$E$180,5,FALSE())=0,"",VLOOKUP($C7532,薬効分類マスタ!$A$2:$E$180,5,FALSE())),"")</f>
        <v/>
      </c>
      <c r="L7532" s="17"/>
      <c r="M7532" s="0" t="str">
        <f aca="false">IF($K7532="","",IF($L7532&lt;&gt;"",$L7532,VLOOKUP($C7532,薬効分類マスタ!$A$2:$F$180,6,FALSE())))</f>
        <v/>
      </c>
      <c r="N7532" s="0" t="str">
        <f aca="false">ASC(G7532)</f>
        <v>ｺﾘﾅｺｰﾙ点眼液</v>
      </c>
      <c r="O7532" s="0" t="str">
        <f aca="false">ASC(E7532)</f>
        <v>ｸﾛﾗﾑﾌｪﾆｺｰﾙ･ｺﾘｽﾁﾝﾒﾀﾝｽﾙﾎﾝ酸ﾅﾄﾘｳﾑ</v>
      </c>
      <c r="P7532" s="16" t="n">
        <f aca="false">N(P7531)+IF($C7532=検索!$B$49,1,0)</f>
        <v>0</v>
      </c>
    </row>
    <row r="7533" customFormat="false" ht="15" hidden="false" customHeight="false" outlineLevel="0" collapsed="false">
      <c r="A7533" s="16" t="s">
        <v>16254</v>
      </c>
      <c r="B7533" s="0" t="s">
        <v>17349</v>
      </c>
      <c r="C7533" s="0" t="n">
        <v>131</v>
      </c>
      <c r="D7533" s="0" t="str">
        <f aca="false">IFERROR(VLOOKUP($C7533,薬効分類マスタ!$A$2:$B$180,2,FALSE()),"未登録")</f>
        <v>眼科用剤</v>
      </c>
      <c r="E7533" s="16" t="s">
        <v>17350</v>
      </c>
      <c r="F7533" s="16" t="s">
        <v>224</v>
      </c>
      <c r="G7533" s="16" t="s">
        <v>17351</v>
      </c>
      <c r="H7533" s="16" t="s">
        <v>272</v>
      </c>
      <c r="I7533" s="0" t="n">
        <v>35.7</v>
      </c>
      <c r="K7533" s="0" t="str">
        <f aca="false">IFERROR(IF(VLOOKUP($C7533,薬効分類マスタ!$A$2:$E$180,5,FALSE())=0,"",VLOOKUP($C7533,薬効分類マスタ!$A$2:$E$180,5,FALSE())),"")</f>
        <v/>
      </c>
      <c r="L7533" s="17"/>
      <c r="M7533" s="0" t="str">
        <f aca="false">IF($K7533="","",IF($L7533&lt;&gt;"",$L7533,VLOOKUP($C7533,薬効分類マスタ!$A$2:$F$180,6,FALSE())))</f>
        <v/>
      </c>
      <c r="N7533" s="0" t="str">
        <f aca="false">ASC(G7533)</f>
        <v>ﾈｵﾒﾄﾞﾛｰﾙEE軟膏</v>
      </c>
      <c r="O7533" s="0" t="str">
        <f aca="false">ASC(E7533)</f>
        <v>ﾌﾗｼﾞｵﾏｲｼﾝ硫酸塩･ﾒﾁﾙﾌﾟﾚﾄﾞﾆｿﾞﾛﾝ</v>
      </c>
      <c r="P7533" s="16" t="n">
        <f aca="false">N(P7532)+IF($C7533=検索!$B$49,1,0)</f>
        <v>0</v>
      </c>
    </row>
    <row r="7534" customFormat="false" ht="15" hidden="false" customHeight="false" outlineLevel="0" collapsed="false">
      <c r="A7534" s="16" t="s">
        <v>16254</v>
      </c>
      <c r="B7534" s="0" t="s">
        <v>17352</v>
      </c>
      <c r="C7534" s="0" t="n">
        <v>131</v>
      </c>
      <c r="D7534" s="0" t="str">
        <f aca="false">IFERROR(VLOOKUP($C7534,薬効分類マスタ!$A$2:$B$180,2,FALSE()),"未登録")</f>
        <v>眼科用剤</v>
      </c>
      <c r="E7534" s="16" t="s">
        <v>17353</v>
      </c>
      <c r="F7534" s="16" t="s">
        <v>17345</v>
      </c>
      <c r="G7534" s="16" t="s">
        <v>17354</v>
      </c>
      <c r="H7534" s="16" t="s">
        <v>16684</v>
      </c>
      <c r="I7534" s="0" t="n">
        <v>94.8</v>
      </c>
      <c r="K7534" s="0" t="str">
        <f aca="false">IFERROR(IF(VLOOKUP($C7534,薬効分類マスタ!$A$2:$E$180,5,FALSE())=0,"",VLOOKUP($C7534,薬効分類マスタ!$A$2:$E$180,5,FALSE())),"")</f>
        <v/>
      </c>
      <c r="L7534" s="17"/>
      <c r="M7534" s="0" t="str">
        <f aca="false">IF($K7534="","",IF($L7534&lt;&gt;"",$L7534,VLOOKUP($C7534,薬効分類マスタ!$A$2:$F$180,6,FALSE())))</f>
        <v/>
      </c>
      <c r="N7534" s="0" t="str">
        <f aca="false">ASC(G7534)</f>
        <v>人工涙液ﾏｲﾃｨｱ点眼液</v>
      </c>
      <c r="O7534" s="0" t="str">
        <f aca="false">ASC(E7534)</f>
        <v>ﾎｳ酸･無機塩類配合剤</v>
      </c>
      <c r="P7534" s="16" t="n">
        <f aca="false">N(P7533)+IF($C7534=検索!$B$49,1,0)</f>
        <v>0</v>
      </c>
    </row>
    <row r="7535" customFormat="false" ht="15" hidden="false" customHeight="false" outlineLevel="0" collapsed="false">
      <c r="A7535" s="16" t="s">
        <v>16254</v>
      </c>
      <c r="B7535" s="0" t="s">
        <v>17355</v>
      </c>
      <c r="C7535" s="0" t="n">
        <v>131</v>
      </c>
      <c r="D7535" s="0" t="str">
        <f aca="false">IFERROR(VLOOKUP($C7535,薬効分類マスタ!$A$2:$B$180,2,FALSE()),"未登録")</f>
        <v>眼科用剤</v>
      </c>
      <c r="E7535" s="16" t="s">
        <v>17356</v>
      </c>
      <c r="F7535" s="16" t="s">
        <v>17345</v>
      </c>
      <c r="G7535" s="16" t="s">
        <v>17357</v>
      </c>
      <c r="H7535" s="16" t="s">
        <v>16608</v>
      </c>
      <c r="I7535" s="0" t="n">
        <v>94.8</v>
      </c>
      <c r="K7535" s="0" t="str">
        <f aca="false">IFERROR(IF(VLOOKUP($C7535,薬効分類マスタ!$A$2:$E$180,5,FALSE())=0,"",VLOOKUP($C7535,薬効分類マスタ!$A$2:$E$180,5,FALSE())),"")</f>
        <v/>
      </c>
      <c r="L7535" s="17"/>
      <c r="M7535" s="0" t="str">
        <f aca="false">IF($K7535="","",IF($L7535&lt;&gt;"",$L7535,VLOOKUP($C7535,薬効分類マスタ!$A$2:$F$180,6,FALSE())))</f>
        <v/>
      </c>
      <c r="N7535" s="0" t="str">
        <f aca="false">ASC(G7535)</f>
        <v>ﾐｵﾋﾟﾝ点眼液</v>
      </c>
      <c r="O7535" s="0" t="str">
        <f aca="false">ASC(E7535)</f>
        <v>ﾈｵｽﾁｸﾞﾐﾝ･無機塩類配合剤</v>
      </c>
      <c r="P7535" s="16" t="n">
        <f aca="false">N(P7534)+IF($C7535=検索!$B$49,1,0)</f>
        <v>0</v>
      </c>
    </row>
    <row r="7536" customFormat="false" ht="15" hidden="false" customHeight="false" outlineLevel="0" collapsed="false">
      <c r="A7536" s="16" t="s">
        <v>16254</v>
      </c>
      <c r="B7536" s="0" t="s">
        <v>17358</v>
      </c>
      <c r="C7536" s="0" t="n">
        <v>131</v>
      </c>
      <c r="D7536" s="0" t="str">
        <f aca="false">IFERROR(VLOOKUP($C7536,薬効分類マスタ!$A$2:$B$180,2,FALSE()),"未登録")</f>
        <v>眼科用剤</v>
      </c>
      <c r="E7536" s="16" t="s">
        <v>17356</v>
      </c>
      <c r="F7536" s="16" t="s">
        <v>17345</v>
      </c>
      <c r="G7536" s="16" t="s">
        <v>17359</v>
      </c>
      <c r="H7536" s="16" t="s">
        <v>16619</v>
      </c>
      <c r="I7536" s="0" t="n">
        <v>94.8</v>
      </c>
      <c r="J7536" s="16" t="s">
        <v>239</v>
      </c>
      <c r="K7536" s="0" t="str">
        <f aca="false">IFERROR(IF(VLOOKUP($C7536,薬効分類マスタ!$A$2:$E$180,5,FALSE())=0,"",VLOOKUP($C7536,薬効分類マスタ!$A$2:$E$180,5,FALSE())),"")</f>
        <v/>
      </c>
      <c r="L7536" s="17"/>
      <c r="M7536" s="0" t="str">
        <f aca="false">IF($K7536="","",IF($L7536&lt;&gt;"",$L7536,VLOOKUP($C7536,薬効分類マスタ!$A$2:$F$180,6,FALSE())))</f>
        <v/>
      </c>
      <c r="N7536" s="0" t="str">
        <f aca="false">ASC(G7536)</f>
        <v>ﾏｲﾋﾟﾘﾝ点眼液</v>
      </c>
      <c r="O7536" s="0" t="str">
        <f aca="false">ASC(E7536)</f>
        <v>ﾈｵｽﾁｸﾞﾐﾝ･無機塩類配合剤</v>
      </c>
      <c r="P7536" s="16" t="n">
        <f aca="false">N(P7535)+IF($C7536=検索!$B$49,1,0)</f>
        <v>0</v>
      </c>
    </row>
    <row r="7537" customFormat="false" ht="15" hidden="false" customHeight="false" outlineLevel="0" collapsed="false">
      <c r="A7537" s="16" t="s">
        <v>16254</v>
      </c>
      <c r="B7537" s="0" t="s">
        <v>17360</v>
      </c>
      <c r="C7537" s="0" t="n">
        <v>131</v>
      </c>
      <c r="D7537" s="0" t="str">
        <f aca="false">IFERROR(VLOOKUP($C7537,薬効分類マスタ!$A$2:$B$180,2,FALSE()),"未登録")</f>
        <v>眼科用剤</v>
      </c>
      <c r="E7537" s="16" t="s">
        <v>17361</v>
      </c>
      <c r="F7537" s="16" t="s">
        <v>6645</v>
      </c>
      <c r="G7537" s="16" t="s">
        <v>17362</v>
      </c>
      <c r="H7537" s="16" t="s">
        <v>6922</v>
      </c>
      <c r="I7537" s="0" t="n">
        <v>27.6</v>
      </c>
      <c r="K7537" s="0" t="str">
        <f aca="false">IFERROR(IF(VLOOKUP($C7537,薬効分類マスタ!$A$2:$E$180,5,FALSE())=0,"",VLOOKUP($C7537,薬効分類マスタ!$A$2:$E$180,5,FALSE())),"")</f>
        <v/>
      </c>
      <c r="L7537" s="17"/>
      <c r="M7537" s="0" t="str">
        <f aca="false">IF($K7537="","",IF($L7537&lt;&gt;"",$L7537,VLOOKUP($C7537,薬効分類マスタ!$A$2:$F$180,6,FALSE())))</f>
        <v/>
      </c>
      <c r="N7537" s="0" t="str">
        <f aca="false">ASC(G7537)</f>
        <v>ｵﾌﾐｯｸ点眼液</v>
      </c>
      <c r="O7537" s="0" t="str">
        <f aca="false">ASC(E7537)</f>
        <v>ﾄﾛﾋﾟｶﾐﾄﾞ･ﾌｪﾆﾚﾌﾘﾝ塩酸塩</v>
      </c>
      <c r="P7537" s="16" t="n">
        <f aca="false">N(P7536)+IF($C7537=検索!$B$49,1,0)</f>
        <v>0</v>
      </c>
    </row>
    <row r="7538" customFormat="false" ht="15" hidden="false" customHeight="false" outlineLevel="0" collapsed="false">
      <c r="A7538" s="16" t="s">
        <v>16254</v>
      </c>
      <c r="B7538" s="0" t="s">
        <v>17363</v>
      </c>
      <c r="C7538" s="0" t="n">
        <v>131</v>
      </c>
      <c r="D7538" s="0" t="str">
        <f aca="false">IFERROR(VLOOKUP($C7538,薬効分類マスタ!$A$2:$B$180,2,FALSE()),"未登録")</f>
        <v>眼科用剤</v>
      </c>
      <c r="E7538" s="16" t="s">
        <v>17361</v>
      </c>
      <c r="F7538" s="16" t="s">
        <v>6645</v>
      </c>
      <c r="G7538" s="16" t="s">
        <v>17364</v>
      </c>
      <c r="H7538" s="16" t="s">
        <v>16608</v>
      </c>
      <c r="I7538" s="0" t="n">
        <v>35.9</v>
      </c>
      <c r="K7538" s="0" t="str">
        <f aca="false">IFERROR(IF(VLOOKUP($C7538,薬効分類マスタ!$A$2:$E$180,5,FALSE())=0,"",VLOOKUP($C7538,薬効分類マスタ!$A$2:$E$180,5,FALSE())),"")</f>
        <v/>
      </c>
      <c r="L7538" s="17"/>
      <c r="M7538" s="0" t="str">
        <f aca="false">IF($K7538="","",IF($L7538&lt;&gt;"",$L7538,VLOOKUP($C7538,薬効分類マスタ!$A$2:$F$180,6,FALSE())))</f>
        <v/>
      </c>
      <c r="N7538" s="0" t="str">
        <f aca="false">ASC(G7538)</f>
        <v>ﾐﾄﾞﾘﾝP点眼液</v>
      </c>
      <c r="O7538" s="0" t="str">
        <f aca="false">ASC(E7538)</f>
        <v>ﾄﾛﾋﾟｶﾐﾄﾞ･ﾌｪﾆﾚﾌﾘﾝ塩酸塩</v>
      </c>
      <c r="P7538" s="16" t="n">
        <f aca="false">N(P7537)+IF($C7538=検索!$B$49,1,0)</f>
        <v>0</v>
      </c>
    </row>
    <row r="7539" customFormat="false" ht="15" hidden="false" customHeight="false" outlineLevel="0" collapsed="false">
      <c r="A7539" s="16" t="s">
        <v>16254</v>
      </c>
      <c r="B7539" s="0" t="s">
        <v>17365</v>
      </c>
      <c r="C7539" s="0" t="n">
        <v>131</v>
      </c>
      <c r="D7539" s="0" t="str">
        <f aca="false">IFERROR(VLOOKUP($C7539,薬効分類マスタ!$A$2:$B$180,2,FALSE()),"未登録")</f>
        <v>眼科用剤</v>
      </c>
      <c r="E7539" s="16" t="s">
        <v>17361</v>
      </c>
      <c r="F7539" s="16" t="s">
        <v>6645</v>
      </c>
      <c r="G7539" s="16" t="s">
        <v>17366</v>
      </c>
      <c r="H7539" s="16" t="s">
        <v>16619</v>
      </c>
      <c r="I7539" s="0" t="n">
        <v>27.6</v>
      </c>
      <c r="K7539" s="0" t="str">
        <f aca="false">IFERROR(IF(VLOOKUP($C7539,薬効分類マスタ!$A$2:$E$180,5,FALSE())=0,"",VLOOKUP($C7539,薬効分類マスタ!$A$2:$E$180,5,FALSE())),"")</f>
        <v/>
      </c>
      <c r="L7539" s="17"/>
      <c r="M7539" s="0" t="str">
        <f aca="false">IF($K7539="","",IF($L7539&lt;&gt;"",$L7539,VLOOKUP($C7539,薬効分類マスタ!$A$2:$F$180,6,FALSE())))</f>
        <v/>
      </c>
      <c r="N7539" s="0" t="str">
        <f aca="false">ASC(G7539)</f>
        <v>ｻﾝﾄﾞｰﾙP点眼液</v>
      </c>
      <c r="O7539" s="0" t="str">
        <f aca="false">ASC(E7539)</f>
        <v>ﾄﾛﾋﾟｶﾐﾄﾞ･ﾌｪﾆﾚﾌﾘﾝ塩酸塩</v>
      </c>
      <c r="P7539" s="16" t="n">
        <f aca="false">N(P7538)+IF($C7539=検索!$B$49,1,0)</f>
        <v>0</v>
      </c>
    </row>
    <row r="7540" customFormat="false" ht="15" hidden="false" customHeight="false" outlineLevel="0" collapsed="false">
      <c r="A7540" s="16" t="s">
        <v>16254</v>
      </c>
      <c r="B7540" s="0" t="s">
        <v>17367</v>
      </c>
      <c r="C7540" s="0" t="n">
        <v>131</v>
      </c>
      <c r="D7540" s="0" t="str">
        <f aca="false">IFERROR(VLOOKUP($C7540,薬効分類マスタ!$A$2:$B$180,2,FALSE()),"未登録")</f>
        <v>眼科用剤</v>
      </c>
      <c r="E7540" s="16" t="s">
        <v>17361</v>
      </c>
      <c r="F7540" s="16" t="s">
        <v>6645</v>
      </c>
      <c r="G7540" s="16" t="s">
        <v>17368</v>
      </c>
      <c r="H7540" s="16" t="s">
        <v>16651</v>
      </c>
      <c r="I7540" s="0" t="n">
        <v>27.6</v>
      </c>
      <c r="K7540" s="0" t="str">
        <f aca="false">IFERROR(IF(VLOOKUP($C7540,薬効分類マスタ!$A$2:$E$180,5,FALSE())=0,"",VLOOKUP($C7540,薬効分類マスタ!$A$2:$E$180,5,FALSE())),"")</f>
        <v/>
      </c>
      <c r="L7540" s="17"/>
      <c r="M7540" s="0" t="str">
        <f aca="false">IF($K7540="","",IF($L7540&lt;&gt;"",$L7540,VLOOKUP($C7540,薬効分類マスタ!$A$2:$F$180,6,FALSE())))</f>
        <v/>
      </c>
      <c r="N7540" s="0" t="str">
        <f aca="false">ASC(G7540)</f>
        <v>ﾐﾄﾞﾚﾌﾘﾝP点眼液</v>
      </c>
      <c r="O7540" s="0" t="str">
        <f aca="false">ASC(E7540)</f>
        <v>ﾄﾛﾋﾟｶﾐﾄﾞ･ﾌｪﾆﾚﾌﾘﾝ塩酸塩</v>
      </c>
      <c r="P7540" s="16" t="n">
        <f aca="false">N(P7539)+IF($C7540=検索!$B$49,1,0)</f>
        <v>0</v>
      </c>
    </row>
    <row r="7541" customFormat="false" ht="15" hidden="false" customHeight="false" outlineLevel="0" collapsed="false">
      <c r="A7541" s="16" t="s">
        <v>16254</v>
      </c>
      <c r="B7541" s="0" t="s">
        <v>17369</v>
      </c>
      <c r="C7541" s="0" t="n">
        <v>131</v>
      </c>
      <c r="D7541" s="0" t="str">
        <f aca="false">IFERROR(VLOOKUP($C7541,薬効分類マスタ!$A$2:$B$180,2,FALSE()),"未登録")</f>
        <v>眼科用剤</v>
      </c>
      <c r="E7541" s="16" t="s">
        <v>17370</v>
      </c>
      <c r="F7541" s="16" t="s">
        <v>224</v>
      </c>
      <c r="G7541" s="16" t="s">
        <v>17371</v>
      </c>
      <c r="H7541" s="16" t="s">
        <v>1350</v>
      </c>
      <c r="I7541" s="0" t="n">
        <v>67.7</v>
      </c>
      <c r="K7541" s="0" t="str">
        <f aca="false">IFERROR(IF(VLOOKUP($C7541,薬効分類マスタ!$A$2:$E$180,5,FALSE())=0,"",VLOOKUP($C7541,薬効分類マスタ!$A$2:$E$180,5,FALSE())),"")</f>
        <v/>
      </c>
      <c r="L7541" s="17"/>
      <c r="M7541" s="0" t="str">
        <f aca="false">IF($K7541="","",IF($L7541&lt;&gt;"",$L7541,VLOOKUP($C7541,薬効分類マスタ!$A$2:$F$180,6,FALSE())))</f>
        <v/>
      </c>
      <c r="N7541" s="0" t="str">
        <f aca="false">ASC(G7541)</f>
        <v>眼･耳科用ﾘﾝﾃﾞﾛﾝA軟膏</v>
      </c>
      <c r="O7541" s="0" t="str">
        <f aca="false">ASC(E7541)</f>
        <v>ﾍﾞﾀﾒﾀｿﾞﾝﾘﾝ酸ｴｽﾃﾙﾅﾄﾘｳﾑ･ﾌﾗｼﾞｵﾏｲｼﾝ硫酸塩</v>
      </c>
      <c r="P7541" s="16" t="n">
        <f aca="false">N(P7540)+IF($C7541=検索!$B$49,1,0)</f>
        <v>0</v>
      </c>
    </row>
    <row r="7542" customFormat="false" ht="15" hidden="false" customHeight="false" outlineLevel="0" collapsed="false">
      <c r="A7542" s="16" t="s">
        <v>16254</v>
      </c>
      <c r="B7542" s="0" t="s">
        <v>17372</v>
      </c>
      <c r="C7542" s="0" t="n">
        <v>131</v>
      </c>
      <c r="D7542" s="0" t="str">
        <f aca="false">IFERROR(VLOOKUP($C7542,薬効分類マスタ!$A$2:$B$180,2,FALSE()),"未登録")</f>
        <v>眼科用剤</v>
      </c>
      <c r="E7542" s="16" t="s">
        <v>17370</v>
      </c>
      <c r="F7542" s="16" t="s">
        <v>6645</v>
      </c>
      <c r="G7542" s="16" t="s">
        <v>17373</v>
      </c>
      <c r="H7542" s="16" t="s">
        <v>1350</v>
      </c>
      <c r="I7542" s="0" t="n">
        <v>78.2</v>
      </c>
      <c r="K7542" s="0" t="str">
        <f aca="false">IFERROR(IF(VLOOKUP($C7542,薬効分類マスタ!$A$2:$E$180,5,FALSE())=0,"",VLOOKUP($C7542,薬効分類マスタ!$A$2:$E$180,5,FALSE())),"")</f>
        <v/>
      </c>
      <c r="L7542" s="17"/>
      <c r="M7542" s="0" t="str">
        <f aca="false">IF($K7542="","",IF($L7542&lt;&gt;"",$L7542,VLOOKUP($C7542,薬効分類マスタ!$A$2:$F$180,6,FALSE())))</f>
        <v/>
      </c>
      <c r="N7542" s="0" t="str">
        <f aca="false">ASC(G7542)</f>
        <v>点眼･点鼻用ﾘﾝﾃﾞﾛﾝA液</v>
      </c>
      <c r="O7542" s="0" t="str">
        <f aca="false">ASC(E7542)</f>
        <v>ﾍﾞﾀﾒﾀｿﾞﾝﾘﾝ酸ｴｽﾃﾙﾅﾄﾘｳﾑ･ﾌﾗｼﾞｵﾏｲｼﾝ硫酸塩</v>
      </c>
      <c r="P7542" s="16" t="n">
        <f aca="false">N(P7541)+IF($C7542=検索!$B$49,1,0)</f>
        <v>0</v>
      </c>
    </row>
    <row r="7543" customFormat="false" ht="15" hidden="false" customHeight="false" outlineLevel="0" collapsed="false">
      <c r="A7543" s="16" t="s">
        <v>16254</v>
      </c>
      <c r="B7543" s="0" t="s">
        <v>17374</v>
      </c>
      <c r="C7543" s="0" t="n">
        <v>131</v>
      </c>
      <c r="D7543" s="0" t="str">
        <f aca="false">IFERROR(VLOOKUP($C7543,薬効分類マスタ!$A$2:$B$180,2,FALSE()),"未登録")</f>
        <v>眼科用剤</v>
      </c>
      <c r="E7543" s="16" t="s">
        <v>17370</v>
      </c>
      <c r="F7543" s="16" t="s">
        <v>6645</v>
      </c>
      <c r="G7543" s="16" t="s">
        <v>17375</v>
      </c>
      <c r="H7543" s="16" t="s">
        <v>16619</v>
      </c>
      <c r="I7543" s="0" t="n">
        <v>78.2</v>
      </c>
      <c r="K7543" s="0" t="str">
        <f aca="false">IFERROR(IF(VLOOKUP($C7543,薬効分類マスタ!$A$2:$E$180,5,FALSE())=0,"",VLOOKUP($C7543,薬効分類マスタ!$A$2:$E$180,5,FALSE())),"")</f>
        <v/>
      </c>
      <c r="L7543" s="17"/>
      <c r="M7543" s="0" t="str">
        <f aca="false">IF($K7543="","",IF($L7543&lt;&gt;"",$L7543,VLOOKUP($C7543,薬効分類マスタ!$A$2:$F$180,6,FALSE())))</f>
        <v/>
      </c>
      <c r="N7543" s="0" t="str">
        <f aca="false">ASC(G7543)</f>
        <v>ﾍﾞﾙﾍﾞｿﾞﾛﾝF点眼･点鼻液</v>
      </c>
      <c r="O7543" s="0" t="str">
        <f aca="false">ASC(E7543)</f>
        <v>ﾍﾞﾀﾒﾀｿﾞﾝﾘﾝ酸ｴｽﾃﾙﾅﾄﾘｳﾑ･ﾌﾗｼﾞｵﾏｲｼﾝ硫酸塩</v>
      </c>
      <c r="P7543" s="16" t="n">
        <f aca="false">N(P7542)+IF($C7543=検索!$B$49,1,0)</f>
        <v>0</v>
      </c>
    </row>
    <row r="7544" customFormat="false" ht="15" hidden="false" customHeight="false" outlineLevel="0" collapsed="false">
      <c r="A7544" s="16" t="s">
        <v>16254</v>
      </c>
      <c r="B7544" s="0" t="s">
        <v>17376</v>
      </c>
      <c r="C7544" s="0" t="n">
        <v>131</v>
      </c>
      <c r="D7544" s="0" t="str">
        <f aca="false">IFERROR(VLOOKUP($C7544,薬効分類マスタ!$A$2:$B$180,2,FALSE()),"未登録")</f>
        <v>眼科用剤</v>
      </c>
      <c r="E7544" s="16" t="s">
        <v>17377</v>
      </c>
      <c r="F7544" s="16" t="s">
        <v>17378</v>
      </c>
      <c r="G7544" s="16" t="s">
        <v>17379</v>
      </c>
      <c r="H7544" s="16" t="s">
        <v>16684</v>
      </c>
      <c r="I7544" s="0" t="n">
        <v>546.4</v>
      </c>
      <c r="J7544" s="16" t="s">
        <v>232</v>
      </c>
      <c r="K7544" s="0" t="str">
        <f aca="false">IFERROR(IF(VLOOKUP($C7544,薬効分類マスタ!$A$2:$E$180,5,FALSE())=0,"",VLOOKUP($C7544,薬効分類マスタ!$A$2:$E$180,5,FALSE())),"")</f>
        <v/>
      </c>
      <c r="L7544" s="17"/>
      <c r="M7544" s="0" t="str">
        <f aca="false">IF($K7544="","",IF($L7544&lt;&gt;"",$L7544,VLOOKUP($C7544,薬効分類マスタ!$A$2:$F$180,6,FALSE())))</f>
        <v/>
      </c>
      <c r="N7544" s="0" t="str">
        <f aca="false">ASC(G7544)</f>
        <v>ｵﾍﾟｶﾞｰﾄﾞMA眼灌流液</v>
      </c>
      <c r="O7544" s="0" t="str">
        <f aca="false">ASC(E7544)</f>
        <v>ﾌﾞﾄﾞｳ糖･無機塩類配合剤</v>
      </c>
      <c r="P7544" s="16" t="n">
        <f aca="false">N(P7543)+IF($C7544=検索!$B$49,1,0)</f>
        <v>0</v>
      </c>
    </row>
    <row r="7545" customFormat="false" ht="15" hidden="false" customHeight="false" outlineLevel="0" collapsed="false">
      <c r="A7545" s="16" t="s">
        <v>16254</v>
      </c>
      <c r="B7545" s="0" t="s">
        <v>17380</v>
      </c>
      <c r="C7545" s="0" t="n">
        <v>131</v>
      </c>
      <c r="D7545" s="0" t="str">
        <f aca="false">IFERROR(VLOOKUP($C7545,薬効分類マスタ!$A$2:$B$180,2,FALSE()),"未登録")</f>
        <v>眼科用剤</v>
      </c>
      <c r="E7545" s="16" t="s">
        <v>17377</v>
      </c>
      <c r="F7545" s="16" t="s">
        <v>17381</v>
      </c>
      <c r="G7545" s="16" t="s">
        <v>17379</v>
      </c>
      <c r="H7545" s="16" t="s">
        <v>16684</v>
      </c>
      <c r="I7545" s="0" t="n">
        <v>1978.2</v>
      </c>
      <c r="J7545" s="16" t="s">
        <v>232</v>
      </c>
      <c r="K7545" s="0" t="str">
        <f aca="false">IFERROR(IF(VLOOKUP($C7545,薬効分類マスタ!$A$2:$E$180,5,FALSE())=0,"",VLOOKUP($C7545,薬効分類マスタ!$A$2:$E$180,5,FALSE())),"")</f>
        <v/>
      </c>
      <c r="L7545" s="17"/>
      <c r="M7545" s="0" t="str">
        <f aca="false">IF($K7545="","",IF($L7545&lt;&gt;"",$L7545,VLOOKUP($C7545,薬効分類マスタ!$A$2:$F$180,6,FALSE())))</f>
        <v/>
      </c>
      <c r="N7545" s="0" t="str">
        <f aca="false">ASC(G7545)</f>
        <v>ｵﾍﾟｶﾞｰﾄﾞMA眼灌流液</v>
      </c>
      <c r="O7545" s="0" t="str">
        <f aca="false">ASC(E7545)</f>
        <v>ﾌﾞﾄﾞｳ糖･無機塩類配合剤</v>
      </c>
      <c r="P7545" s="16" t="n">
        <f aca="false">N(P7544)+IF($C7545=検索!$B$49,1,0)</f>
        <v>0</v>
      </c>
    </row>
    <row r="7546" customFormat="false" ht="15" hidden="false" customHeight="false" outlineLevel="0" collapsed="false">
      <c r="A7546" s="16" t="s">
        <v>16254</v>
      </c>
      <c r="B7546" s="0" t="s">
        <v>17382</v>
      </c>
      <c r="C7546" s="0" t="n">
        <v>131</v>
      </c>
      <c r="D7546" s="0" t="str">
        <f aca="false">IFERROR(VLOOKUP($C7546,薬効分類マスタ!$A$2:$B$180,2,FALSE()),"未登録")</f>
        <v>眼科用剤</v>
      </c>
      <c r="E7546" s="16" t="s">
        <v>17377</v>
      </c>
      <c r="F7546" s="16" t="s">
        <v>17383</v>
      </c>
      <c r="G7546" s="16" t="s">
        <v>17379</v>
      </c>
      <c r="H7546" s="16" t="s">
        <v>16684</v>
      </c>
      <c r="I7546" s="0" t="n">
        <v>1967.7</v>
      </c>
      <c r="J7546" s="16" t="s">
        <v>232</v>
      </c>
      <c r="K7546" s="0" t="str">
        <f aca="false">IFERROR(IF(VLOOKUP($C7546,薬効分類マスタ!$A$2:$E$180,5,FALSE())=0,"",VLOOKUP($C7546,薬効分類マスタ!$A$2:$E$180,5,FALSE())),"")</f>
        <v/>
      </c>
      <c r="L7546" s="17"/>
      <c r="M7546" s="0" t="str">
        <f aca="false">IF($K7546="","",IF($L7546&lt;&gt;"",$L7546,VLOOKUP($C7546,薬効分類マスタ!$A$2:$F$180,6,FALSE())))</f>
        <v/>
      </c>
      <c r="N7546" s="0" t="str">
        <f aca="false">ASC(G7546)</f>
        <v>ｵﾍﾟｶﾞｰﾄﾞMA眼灌流液</v>
      </c>
      <c r="O7546" s="0" t="str">
        <f aca="false">ASC(E7546)</f>
        <v>ﾌﾞﾄﾞｳ糖･無機塩類配合剤</v>
      </c>
      <c r="P7546" s="16" t="n">
        <f aca="false">N(P7545)+IF($C7546=検索!$B$49,1,0)</f>
        <v>0</v>
      </c>
    </row>
    <row r="7547" customFormat="false" ht="15" hidden="false" customHeight="false" outlineLevel="0" collapsed="false">
      <c r="A7547" s="16" t="s">
        <v>16254</v>
      </c>
      <c r="B7547" s="0" t="s">
        <v>17384</v>
      </c>
      <c r="C7547" s="0" t="n">
        <v>131</v>
      </c>
      <c r="D7547" s="0" t="str">
        <f aca="false">IFERROR(VLOOKUP($C7547,薬効分類マスタ!$A$2:$B$180,2,FALSE()),"未登録")</f>
        <v>眼科用剤</v>
      </c>
      <c r="E7547" s="16" t="s">
        <v>17385</v>
      </c>
      <c r="F7547" s="16" t="s">
        <v>17386</v>
      </c>
      <c r="G7547" s="16" t="s">
        <v>17387</v>
      </c>
      <c r="H7547" s="16" t="s">
        <v>16871</v>
      </c>
      <c r="I7547" s="0" t="n">
        <v>3332.2</v>
      </c>
      <c r="J7547" s="16" t="s">
        <v>239</v>
      </c>
      <c r="K7547" s="0" t="str">
        <f aca="false">IFERROR(IF(VLOOKUP($C7547,薬効分類マスタ!$A$2:$E$180,5,FALSE())=0,"",VLOOKUP($C7547,薬効分類マスタ!$A$2:$E$180,5,FALSE())),"")</f>
        <v/>
      </c>
      <c r="L7547" s="17"/>
      <c r="M7547" s="0" t="str">
        <f aca="false">IF($K7547="","",IF($L7547&lt;&gt;"",$L7547,VLOOKUP($C7547,薬効分類マスタ!$A$2:$F$180,6,FALSE())))</f>
        <v/>
      </c>
      <c r="N7547" s="0" t="str">
        <f aca="false">ASC(G7547)</f>
        <v>ﾋﾞｽｺｰﾄ0.5眼粘弾剤</v>
      </c>
      <c r="O7547" s="0" t="str">
        <f aca="false">ASC(E7547)</f>
        <v>精製ﾋｱﾙﾛﾝ酸ﾅﾄﾘｳﾑ･ｺﾝﾄﾞﾛｲﾁﾝ硫酸ｴｽﾃﾙﾅﾄﾘｳﾑ</v>
      </c>
      <c r="P7547" s="16" t="n">
        <f aca="false">N(P7546)+IF($C7547=検索!$B$49,1,0)</f>
        <v>0</v>
      </c>
    </row>
    <row r="7548" customFormat="false" ht="15" hidden="false" customHeight="false" outlineLevel="0" collapsed="false">
      <c r="A7548" s="16" t="s">
        <v>16254</v>
      </c>
      <c r="B7548" s="0" t="s">
        <v>17388</v>
      </c>
      <c r="C7548" s="0" t="n">
        <v>131</v>
      </c>
      <c r="D7548" s="0" t="str">
        <f aca="false">IFERROR(VLOOKUP($C7548,薬効分類マスタ!$A$2:$B$180,2,FALSE()),"未登録")</f>
        <v>眼科用剤</v>
      </c>
      <c r="E7548" s="16" t="s">
        <v>17385</v>
      </c>
      <c r="F7548" s="16" t="s">
        <v>17386</v>
      </c>
      <c r="G7548" s="16" t="s">
        <v>17389</v>
      </c>
      <c r="H7548" s="16" t="s">
        <v>16874</v>
      </c>
      <c r="I7548" s="0" t="n">
        <v>3332.2</v>
      </c>
      <c r="J7548" s="16" t="s">
        <v>239</v>
      </c>
      <c r="K7548" s="0" t="str">
        <f aca="false">IFERROR(IF(VLOOKUP($C7548,薬効分類マスタ!$A$2:$E$180,5,FALSE())=0,"",VLOOKUP($C7548,薬効分類マスタ!$A$2:$E$180,5,FALSE())),"")</f>
        <v/>
      </c>
      <c r="L7548" s="17"/>
      <c r="M7548" s="0" t="str">
        <f aca="false">IF($K7548="","",IF($L7548&lt;&gt;"",$L7548,VLOOKUP($C7548,薬効分類マスタ!$A$2:$F$180,6,FALSE())))</f>
        <v/>
      </c>
      <c r="N7548" s="0" t="str">
        <f aca="false">ASC(G7548)</f>
        <v>ｼｪﾙｶﾞﾝ0.5眼粘弾剤</v>
      </c>
      <c r="O7548" s="0" t="str">
        <f aca="false">ASC(E7548)</f>
        <v>精製ﾋｱﾙﾛﾝ酸ﾅﾄﾘｳﾑ･ｺﾝﾄﾞﾛｲﾁﾝ硫酸ｴｽﾃﾙﾅﾄﾘｳﾑ</v>
      </c>
      <c r="P7548" s="16" t="n">
        <f aca="false">N(P7547)+IF($C7548=検索!$B$49,1,0)</f>
        <v>0</v>
      </c>
    </row>
    <row r="7549" customFormat="false" ht="15" hidden="false" customHeight="false" outlineLevel="0" collapsed="false">
      <c r="A7549" s="16" t="s">
        <v>16254</v>
      </c>
      <c r="B7549" s="0" t="s">
        <v>17390</v>
      </c>
      <c r="C7549" s="0" t="n">
        <v>131</v>
      </c>
      <c r="D7549" s="0" t="str">
        <f aca="false">IFERROR(VLOOKUP($C7549,薬効分類マスタ!$A$2:$B$180,2,FALSE()),"未登録")</f>
        <v>眼科用剤</v>
      </c>
      <c r="E7549" s="16" t="s">
        <v>17391</v>
      </c>
      <c r="F7549" s="16" t="s">
        <v>6645</v>
      </c>
      <c r="G7549" s="16" t="s">
        <v>17392</v>
      </c>
      <c r="H7549" s="16" t="s">
        <v>325</v>
      </c>
      <c r="I7549" s="0" t="n">
        <v>468</v>
      </c>
      <c r="J7549" s="16" t="s">
        <v>232</v>
      </c>
      <c r="K7549" s="0" t="str">
        <f aca="false">IFERROR(IF(VLOOKUP($C7549,薬効分類マスタ!$A$2:$E$180,5,FALSE())=0,"",VLOOKUP($C7549,薬効分類マスタ!$A$2:$E$180,5,FALSE())),"")</f>
        <v/>
      </c>
      <c r="L7549" s="17"/>
      <c r="M7549" s="0" t="str">
        <f aca="false">IF($K7549="","",IF($L7549&lt;&gt;"",$L7549,VLOOKUP($C7549,薬効分類マスタ!$A$2:$F$180,6,FALSE())))</f>
        <v/>
      </c>
      <c r="N7549" s="0" t="str">
        <f aca="false">ASC(G7549)</f>
        <v>ｻﾞﾗｶﾑ配合点眼液</v>
      </c>
      <c r="O7549" s="0" t="str">
        <f aca="false">ASC(E7549)</f>
        <v>ﾗﾀﾉﾌﾟﾛｽﾄ･ﾁﾓﾛｰﾙﾏﾚｲﾝ酸塩</v>
      </c>
      <c r="P7549" s="16" t="n">
        <f aca="false">N(P7548)+IF($C7549=検索!$B$49,1,0)</f>
        <v>0</v>
      </c>
    </row>
    <row r="7550" customFormat="false" ht="15" hidden="false" customHeight="false" outlineLevel="0" collapsed="false">
      <c r="A7550" s="16" t="s">
        <v>16254</v>
      </c>
      <c r="B7550" s="0" t="s">
        <v>17393</v>
      </c>
      <c r="C7550" s="0" t="n">
        <v>131</v>
      </c>
      <c r="D7550" s="0" t="str">
        <f aca="false">IFERROR(VLOOKUP($C7550,薬効分類マスタ!$A$2:$B$180,2,FALSE()),"未登録")</f>
        <v>眼科用剤</v>
      </c>
      <c r="E7550" s="16" t="s">
        <v>17391</v>
      </c>
      <c r="F7550" s="16" t="s">
        <v>6645</v>
      </c>
      <c r="G7550" s="16" t="s">
        <v>17394</v>
      </c>
      <c r="H7550" s="16" t="s">
        <v>16684</v>
      </c>
      <c r="I7550" s="0" t="n">
        <v>205.9</v>
      </c>
      <c r="J7550" s="16" t="s">
        <v>239</v>
      </c>
      <c r="K7550" s="0" t="str">
        <f aca="false">IFERROR(IF(VLOOKUP($C7550,薬効分類マスタ!$A$2:$E$180,5,FALSE())=0,"",VLOOKUP($C7550,薬効分類マスタ!$A$2:$E$180,5,FALSE())),"")</f>
        <v/>
      </c>
      <c r="L7550" s="17"/>
      <c r="M7550" s="0" t="str">
        <f aca="false">IF($K7550="","",IF($L7550&lt;&gt;"",$L7550,VLOOKUP($C7550,薬効分類マスタ!$A$2:$F$180,6,FALSE())))</f>
        <v/>
      </c>
      <c r="N7550" s="0" t="str">
        <f aca="false">ASC(G7550)</f>
        <v>ﾗﾀﾁﾓ配合点眼液｢ｾﾝｼﾞｭ｣</v>
      </c>
      <c r="O7550" s="0" t="str">
        <f aca="false">ASC(E7550)</f>
        <v>ﾗﾀﾉﾌﾟﾛｽﾄ･ﾁﾓﾛｰﾙﾏﾚｲﾝ酸塩</v>
      </c>
      <c r="P7550" s="16" t="n">
        <f aca="false">N(P7549)+IF($C7550=検索!$B$49,1,0)</f>
        <v>0</v>
      </c>
    </row>
    <row r="7551" customFormat="false" ht="15" hidden="false" customHeight="false" outlineLevel="0" collapsed="false">
      <c r="A7551" s="16" t="s">
        <v>16254</v>
      </c>
      <c r="B7551" s="0" t="s">
        <v>17395</v>
      </c>
      <c r="C7551" s="0" t="n">
        <v>131</v>
      </c>
      <c r="D7551" s="0" t="str">
        <f aca="false">IFERROR(VLOOKUP($C7551,薬効分類マスタ!$A$2:$B$180,2,FALSE()),"未登録")</f>
        <v>眼科用剤</v>
      </c>
      <c r="E7551" s="16" t="s">
        <v>17391</v>
      </c>
      <c r="F7551" s="16" t="s">
        <v>6645</v>
      </c>
      <c r="G7551" s="16" t="s">
        <v>17396</v>
      </c>
      <c r="H7551" s="16" t="s">
        <v>16761</v>
      </c>
      <c r="I7551" s="0" t="n">
        <v>205.9</v>
      </c>
      <c r="J7551" s="16" t="s">
        <v>239</v>
      </c>
      <c r="K7551" s="0" t="str">
        <f aca="false">IFERROR(IF(VLOOKUP($C7551,薬効分類マスタ!$A$2:$E$180,5,FALSE())=0,"",VLOOKUP($C7551,薬効分類マスタ!$A$2:$E$180,5,FALSE())),"")</f>
        <v/>
      </c>
      <c r="L7551" s="17"/>
      <c r="M7551" s="0" t="str">
        <f aca="false">IF($K7551="","",IF($L7551&lt;&gt;"",$L7551,VLOOKUP($C7551,薬効分類マスタ!$A$2:$F$180,6,FALSE())))</f>
        <v/>
      </c>
      <c r="N7551" s="0" t="str">
        <f aca="false">ASC(G7551)</f>
        <v>ﾗﾀﾁﾓ配合点眼液｢ﾆｯﾃﾝ｣</v>
      </c>
      <c r="O7551" s="0" t="str">
        <f aca="false">ASC(E7551)</f>
        <v>ﾗﾀﾉﾌﾟﾛｽﾄ･ﾁﾓﾛｰﾙﾏﾚｲﾝ酸塩</v>
      </c>
      <c r="P7551" s="16" t="n">
        <f aca="false">N(P7550)+IF($C7551=検索!$B$49,1,0)</f>
        <v>0</v>
      </c>
    </row>
    <row r="7552" customFormat="false" ht="15" hidden="false" customHeight="false" outlineLevel="0" collapsed="false">
      <c r="A7552" s="16" t="s">
        <v>16254</v>
      </c>
      <c r="B7552" s="0" t="s">
        <v>17397</v>
      </c>
      <c r="C7552" s="0" t="n">
        <v>131</v>
      </c>
      <c r="D7552" s="0" t="str">
        <f aca="false">IFERROR(VLOOKUP($C7552,薬効分類マスタ!$A$2:$B$180,2,FALSE()),"未登録")</f>
        <v>眼科用剤</v>
      </c>
      <c r="E7552" s="16" t="s">
        <v>17391</v>
      </c>
      <c r="F7552" s="16" t="s">
        <v>6645</v>
      </c>
      <c r="G7552" s="16" t="s">
        <v>17398</v>
      </c>
      <c r="H7552" s="16" t="s">
        <v>16764</v>
      </c>
      <c r="I7552" s="0" t="n">
        <v>205.9</v>
      </c>
      <c r="J7552" s="16" t="s">
        <v>239</v>
      </c>
      <c r="K7552" s="0" t="str">
        <f aca="false">IFERROR(IF(VLOOKUP($C7552,薬効分類マスタ!$A$2:$E$180,5,FALSE())=0,"",VLOOKUP($C7552,薬効分類マスタ!$A$2:$E$180,5,FALSE())),"")</f>
        <v/>
      </c>
      <c r="L7552" s="17"/>
      <c r="M7552" s="0" t="str">
        <f aca="false">IF($K7552="","",IF($L7552&lt;&gt;"",$L7552,VLOOKUP($C7552,薬効分類マスタ!$A$2:$F$180,6,FALSE())))</f>
        <v/>
      </c>
      <c r="N7552" s="0" t="str">
        <f aca="false">ASC(G7552)</f>
        <v>ﾗﾀﾁﾓ配合点眼液｢ﾆｯﾄｰ｣</v>
      </c>
      <c r="O7552" s="0" t="str">
        <f aca="false">ASC(E7552)</f>
        <v>ﾗﾀﾉﾌﾟﾛｽﾄ･ﾁﾓﾛｰﾙﾏﾚｲﾝ酸塩</v>
      </c>
      <c r="P7552" s="16" t="n">
        <f aca="false">N(P7551)+IF($C7552=検索!$B$49,1,0)</f>
        <v>0</v>
      </c>
    </row>
    <row r="7553" customFormat="false" ht="15" hidden="false" customHeight="false" outlineLevel="0" collapsed="false">
      <c r="A7553" s="16" t="s">
        <v>16254</v>
      </c>
      <c r="B7553" s="0" t="s">
        <v>17399</v>
      </c>
      <c r="C7553" s="0" t="n">
        <v>131</v>
      </c>
      <c r="D7553" s="0" t="str">
        <f aca="false">IFERROR(VLOOKUP($C7553,薬効分類マスタ!$A$2:$B$180,2,FALSE()),"未登録")</f>
        <v>眼科用剤</v>
      </c>
      <c r="E7553" s="16" t="s">
        <v>17391</v>
      </c>
      <c r="F7553" s="16" t="s">
        <v>6645</v>
      </c>
      <c r="G7553" s="16" t="s">
        <v>17400</v>
      </c>
      <c r="H7553" s="16" t="s">
        <v>16790</v>
      </c>
      <c r="I7553" s="0" t="n">
        <v>205.9</v>
      </c>
      <c r="J7553" s="16" t="s">
        <v>239</v>
      </c>
      <c r="K7553" s="0" t="str">
        <f aca="false">IFERROR(IF(VLOOKUP($C7553,薬効分類マスタ!$A$2:$E$180,5,FALSE())=0,"",VLOOKUP($C7553,薬効分類マスタ!$A$2:$E$180,5,FALSE())),"")</f>
        <v/>
      </c>
      <c r="L7553" s="17"/>
      <c r="M7553" s="0" t="str">
        <f aca="false">IF($K7553="","",IF($L7553&lt;&gt;"",$L7553,VLOOKUP($C7553,薬効分類マスタ!$A$2:$F$180,6,FALSE())))</f>
        <v/>
      </c>
      <c r="N7553" s="0" t="str">
        <f aca="false">ASC(G7553)</f>
        <v>ﾗﾀﾁﾓ配合点眼液｢TS｣</v>
      </c>
      <c r="O7553" s="0" t="str">
        <f aca="false">ASC(E7553)</f>
        <v>ﾗﾀﾉﾌﾟﾛｽﾄ･ﾁﾓﾛｰﾙﾏﾚｲﾝ酸塩</v>
      </c>
      <c r="P7553" s="16" t="n">
        <f aca="false">N(P7552)+IF($C7553=検索!$B$49,1,0)</f>
        <v>0</v>
      </c>
    </row>
    <row r="7554" customFormat="false" ht="15" hidden="false" customHeight="false" outlineLevel="0" collapsed="false">
      <c r="A7554" s="16" t="s">
        <v>16254</v>
      </c>
      <c r="B7554" s="0" t="s">
        <v>17401</v>
      </c>
      <c r="C7554" s="0" t="n">
        <v>131</v>
      </c>
      <c r="D7554" s="0" t="str">
        <f aca="false">IFERROR(VLOOKUP($C7554,薬効分類マスタ!$A$2:$B$180,2,FALSE()),"未登録")</f>
        <v>眼科用剤</v>
      </c>
      <c r="E7554" s="16" t="s">
        <v>17391</v>
      </c>
      <c r="F7554" s="16" t="s">
        <v>6645</v>
      </c>
      <c r="G7554" s="16" t="s">
        <v>17402</v>
      </c>
      <c r="H7554" s="16" t="s">
        <v>950</v>
      </c>
      <c r="I7554" s="0" t="n">
        <v>205.9</v>
      </c>
      <c r="J7554" s="16" t="s">
        <v>239</v>
      </c>
      <c r="K7554" s="0" t="str">
        <f aca="false">IFERROR(IF(VLOOKUP($C7554,薬効分類マスタ!$A$2:$E$180,5,FALSE())=0,"",VLOOKUP($C7554,薬効分類マスタ!$A$2:$E$180,5,FALSE())),"")</f>
        <v/>
      </c>
      <c r="L7554" s="17"/>
      <c r="M7554" s="0" t="str">
        <f aca="false">IF($K7554="","",IF($L7554&lt;&gt;"",$L7554,VLOOKUP($C7554,薬効分類マスタ!$A$2:$F$180,6,FALSE())))</f>
        <v/>
      </c>
      <c r="N7554" s="0" t="str">
        <f aca="false">ASC(G7554)</f>
        <v>ﾗﾀﾁﾓ配合点眼液｢VTRS｣</v>
      </c>
      <c r="O7554" s="0" t="str">
        <f aca="false">ASC(E7554)</f>
        <v>ﾗﾀﾉﾌﾟﾛｽﾄ･ﾁﾓﾛｰﾙﾏﾚｲﾝ酸塩</v>
      </c>
      <c r="P7554" s="16" t="n">
        <f aca="false">N(P7553)+IF($C7554=検索!$B$49,1,0)</f>
        <v>0</v>
      </c>
    </row>
    <row r="7555" customFormat="false" ht="15" hidden="false" customHeight="false" outlineLevel="0" collapsed="false">
      <c r="A7555" s="16" t="s">
        <v>16254</v>
      </c>
      <c r="B7555" s="0" t="s">
        <v>17403</v>
      </c>
      <c r="C7555" s="0" t="n">
        <v>131</v>
      </c>
      <c r="D7555" s="0" t="str">
        <f aca="false">IFERROR(VLOOKUP($C7555,薬効分類マスタ!$A$2:$B$180,2,FALSE()),"未登録")</f>
        <v>眼科用剤</v>
      </c>
      <c r="E7555" s="16" t="s">
        <v>17385</v>
      </c>
      <c r="F7555" s="16" t="s">
        <v>17404</v>
      </c>
      <c r="G7555" s="16" t="s">
        <v>17405</v>
      </c>
      <c r="H7555" s="16" t="s">
        <v>16871</v>
      </c>
      <c r="I7555" s="0" t="n">
        <v>8226.6</v>
      </c>
      <c r="J7555" s="16" t="s">
        <v>232</v>
      </c>
      <c r="K7555" s="0" t="str">
        <f aca="false">IFERROR(IF(VLOOKUP($C7555,薬効分類マスタ!$A$2:$E$180,5,FALSE())=0,"",VLOOKUP($C7555,薬効分類マスタ!$A$2:$E$180,5,FALSE())),"")</f>
        <v/>
      </c>
      <c r="L7555" s="17"/>
      <c r="M7555" s="0" t="str">
        <f aca="false">IF($K7555="","",IF($L7555&lt;&gt;"",$L7555,VLOOKUP($C7555,薬効分類マスタ!$A$2:$F$180,6,FALSE())))</f>
        <v/>
      </c>
      <c r="N7555" s="0" t="str">
        <f aca="false">ASC(G7555)</f>
        <v>ﾃﾞｨｽｺﾋﾞｽｸ1.0眼粘弾剤</v>
      </c>
      <c r="O7555" s="0" t="str">
        <f aca="false">ASC(E7555)</f>
        <v>精製ﾋｱﾙﾛﾝ酸ﾅﾄﾘｳﾑ･ｺﾝﾄﾞﾛｲﾁﾝ硫酸ｴｽﾃﾙﾅﾄﾘｳﾑ</v>
      </c>
      <c r="P7555" s="16" t="n">
        <f aca="false">N(P7554)+IF($C7555=検索!$B$49,1,0)</f>
        <v>0</v>
      </c>
    </row>
    <row r="7556" customFormat="false" ht="15" hidden="false" customHeight="false" outlineLevel="0" collapsed="false">
      <c r="A7556" s="16" t="s">
        <v>16254</v>
      </c>
      <c r="B7556" s="0" t="s">
        <v>17406</v>
      </c>
      <c r="C7556" s="0" t="n">
        <v>131</v>
      </c>
      <c r="D7556" s="0" t="str">
        <f aca="false">IFERROR(VLOOKUP($C7556,薬効分類マスタ!$A$2:$B$180,2,FALSE()),"未登録")</f>
        <v>眼科用剤</v>
      </c>
      <c r="E7556" s="16" t="s">
        <v>17407</v>
      </c>
      <c r="F7556" s="16" t="s">
        <v>6645</v>
      </c>
      <c r="G7556" s="16" t="s">
        <v>17408</v>
      </c>
      <c r="H7556" s="16" t="s">
        <v>16608</v>
      </c>
      <c r="I7556" s="0" t="n">
        <v>221</v>
      </c>
      <c r="J7556" s="16" t="s">
        <v>232</v>
      </c>
      <c r="K7556" s="0" t="str">
        <f aca="false">IFERROR(IF(VLOOKUP($C7556,薬効分類マスタ!$A$2:$E$180,5,FALSE())=0,"",VLOOKUP($C7556,薬効分類マスタ!$A$2:$E$180,5,FALSE())),"")</f>
        <v/>
      </c>
      <c r="L7556" s="17"/>
      <c r="M7556" s="0" t="str">
        <f aca="false">IF($K7556="","",IF($L7556&lt;&gt;"",$L7556,VLOOKUP($C7556,薬効分類マスタ!$A$2:$F$180,6,FALSE())))</f>
        <v/>
      </c>
      <c r="N7556" s="0" t="str">
        <f aca="false">ASC(G7556)</f>
        <v>ｺｿﾌﾟﾄ配合点眼液</v>
      </c>
      <c r="O7556" s="0" t="str">
        <f aca="false">ASC(E7556)</f>
        <v>ﾄﾞﾙｿﾞﾗﾐﾄﾞ塩酸塩･ﾁﾓﾛｰﾙﾏﾚｲﾝ酸塩</v>
      </c>
      <c r="P7556" s="16" t="n">
        <f aca="false">N(P7555)+IF($C7556=検索!$B$49,1,0)</f>
        <v>0</v>
      </c>
    </row>
    <row r="7557" customFormat="false" ht="15" hidden="false" customHeight="false" outlineLevel="0" collapsed="false">
      <c r="A7557" s="16" t="s">
        <v>16254</v>
      </c>
      <c r="B7557" s="0" t="s">
        <v>17409</v>
      </c>
      <c r="C7557" s="0" t="n">
        <v>131</v>
      </c>
      <c r="D7557" s="0" t="str">
        <f aca="false">IFERROR(VLOOKUP($C7557,薬効分類マスタ!$A$2:$B$180,2,FALSE()),"未登録")</f>
        <v>眼科用剤</v>
      </c>
      <c r="E7557" s="16" t="s">
        <v>17407</v>
      </c>
      <c r="F7557" s="16" t="s">
        <v>6645</v>
      </c>
      <c r="G7557" s="16" t="s">
        <v>17410</v>
      </c>
      <c r="H7557" s="16" t="s">
        <v>16684</v>
      </c>
      <c r="I7557" s="0" t="n">
        <v>88.4</v>
      </c>
      <c r="J7557" s="16" t="s">
        <v>239</v>
      </c>
      <c r="K7557" s="0" t="str">
        <f aca="false">IFERROR(IF(VLOOKUP($C7557,薬効分類マスタ!$A$2:$E$180,5,FALSE())=0,"",VLOOKUP($C7557,薬効分類マスタ!$A$2:$E$180,5,FALSE())),"")</f>
        <v/>
      </c>
      <c r="L7557" s="17"/>
      <c r="M7557" s="0" t="str">
        <f aca="false">IF($K7557="","",IF($L7557&lt;&gt;"",$L7557,VLOOKUP($C7557,薬効分類マスタ!$A$2:$F$180,6,FALSE())))</f>
        <v/>
      </c>
      <c r="N7557" s="0" t="str">
        <f aca="false">ASC(G7557)</f>
        <v>ﾄﾞﾙﾓﾛｰﾙ配合点眼液｢ｾﾝｼﾞｭ｣</v>
      </c>
      <c r="O7557" s="0" t="str">
        <f aca="false">ASC(E7557)</f>
        <v>ﾄﾞﾙｿﾞﾗﾐﾄﾞ塩酸塩･ﾁﾓﾛｰﾙﾏﾚｲﾝ酸塩</v>
      </c>
      <c r="P7557" s="16" t="n">
        <f aca="false">N(P7556)+IF($C7557=検索!$B$49,1,0)</f>
        <v>0</v>
      </c>
    </row>
    <row r="7558" customFormat="false" ht="15" hidden="false" customHeight="false" outlineLevel="0" collapsed="false">
      <c r="A7558" s="16" t="s">
        <v>16254</v>
      </c>
      <c r="B7558" s="0" t="s">
        <v>17411</v>
      </c>
      <c r="C7558" s="0" t="n">
        <v>131</v>
      </c>
      <c r="D7558" s="0" t="str">
        <f aca="false">IFERROR(VLOOKUP($C7558,薬効分類マスタ!$A$2:$B$180,2,FALSE()),"未登録")</f>
        <v>眼科用剤</v>
      </c>
      <c r="E7558" s="16" t="s">
        <v>17407</v>
      </c>
      <c r="F7558" s="16" t="s">
        <v>6645</v>
      </c>
      <c r="G7558" s="16" t="s">
        <v>17412</v>
      </c>
      <c r="H7558" s="16" t="s">
        <v>16764</v>
      </c>
      <c r="I7558" s="0" t="n">
        <v>88.4</v>
      </c>
      <c r="J7558" s="16" t="s">
        <v>239</v>
      </c>
      <c r="K7558" s="0" t="str">
        <f aca="false">IFERROR(IF(VLOOKUP($C7558,薬効分類マスタ!$A$2:$E$180,5,FALSE())=0,"",VLOOKUP($C7558,薬効分類マスタ!$A$2:$E$180,5,FALSE())),"")</f>
        <v/>
      </c>
      <c r="L7558" s="17"/>
      <c r="M7558" s="0" t="str">
        <f aca="false">IF($K7558="","",IF($L7558&lt;&gt;"",$L7558,VLOOKUP($C7558,薬効分類マスタ!$A$2:$F$180,6,FALSE())))</f>
        <v/>
      </c>
      <c r="N7558" s="0" t="str">
        <f aca="false">ASC(G7558)</f>
        <v>ﾄﾞﾙﾓﾛｰﾙ配合点眼液｢ﾆｯﾄｰ｣</v>
      </c>
      <c r="O7558" s="0" t="str">
        <f aca="false">ASC(E7558)</f>
        <v>ﾄﾞﾙｿﾞﾗﾐﾄﾞ塩酸塩･ﾁﾓﾛｰﾙﾏﾚｲﾝ酸塩</v>
      </c>
      <c r="P7558" s="16" t="n">
        <f aca="false">N(P7557)+IF($C7558=検索!$B$49,1,0)</f>
        <v>0</v>
      </c>
    </row>
    <row r="7559" customFormat="false" ht="15" hidden="false" customHeight="false" outlineLevel="0" collapsed="false">
      <c r="A7559" s="16" t="s">
        <v>16254</v>
      </c>
      <c r="B7559" s="0" t="s">
        <v>17413</v>
      </c>
      <c r="C7559" s="0" t="n">
        <v>131</v>
      </c>
      <c r="D7559" s="0" t="str">
        <f aca="false">IFERROR(VLOOKUP($C7559,薬効分類マスタ!$A$2:$B$180,2,FALSE()),"未登録")</f>
        <v>眼科用剤</v>
      </c>
      <c r="E7559" s="16" t="s">
        <v>17407</v>
      </c>
      <c r="F7559" s="16" t="s">
        <v>6645</v>
      </c>
      <c r="G7559" s="16" t="s">
        <v>17414</v>
      </c>
      <c r="H7559" s="16" t="s">
        <v>6922</v>
      </c>
      <c r="I7559" s="0" t="n">
        <v>88.4</v>
      </c>
      <c r="J7559" s="16" t="s">
        <v>239</v>
      </c>
      <c r="K7559" s="0" t="str">
        <f aca="false">IFERROR(IF(VLOOKUP($C7559,薬効分類マスタ!$A$2:$E$180,5,FALSE())=0,"",VLOOKUP($C7559,薬効分類マスタ!$A$2:$E$180,5,FALSE())),"")</f>
        <v/>
      </c>
      <c r="L7559" s="17"/>
      <c r="M7559" s="0" t="str">
        <f aca="false">IF($K7559="","",IF($L7559&lt;&gt;"",$L7559,VLOOKUP($C7559,薬効分類マスタ!$A$2:$F$180,6,FALSE())))</f>
        <v/>
      </c>
      <c r="N7559" s="0" t="str">
        <f aca="false">ASC(G7559)</f>
        <v>ﾄﾞﾙﾓﾛｰﾙ配合点眼液｢わかもと｣</v>
      </c>
      <c r="O7559" s="0" t="str">
        <f aca="false">ASC(E7559)</f>
        <v>ﾄﾞﾙｿﾞﾗﾐﾄﾞ塩酸塩･ﾁﾓﾛｰﾙﾏﾚｲﾝ酸塩</v>
      </c>
      <c r="P7559" s="16" t="n">
        <f aca="false">N(P7558)+IF($C7559=検索!$B$49,1,0)</f>
        <v>0</v>
      </c>
    </row>
    <row r="7560" customFormat="false" ht="15" hidden="false" customHeight="false" outlineLevel="0" collapsed="false">
      <c r="A7560" s="16" t="s">
        <v>16254</v>
      </c>
      <c r="B7560" s="0" t="s">
        <v>17415</v>
      </c>
      <c r="C7560" s="0" t="n">
        <v>131</v>
      </c>
      <c r="D7560" s="0" t="str">
        <f aca="false">IFERROR(VLOOKUP($C7560,薬効分類マスタ!$A$2:$B$180,2,FALSE()),"未登録")</f>
        <v>眼科用剤</v>
      </c>
      <c r="E7560" s="16" t="s">
        <v>17407</v>
      </c>
      <c r="F7560" s="16" t="s">
        <v>6645</v>
      </c>
      <c r="G7560" s="16" t="s">
        <v>17416</v>
      </c>
      <c r="H7560" s="16" t="s">
        <v>16619</v>
      </c>
      <c r="I7560" s="0" t="n">
        <v>88.4</v>
      </c>
      <c r="J7560" s="16" t="s">
        <v>239</v>
      </c>
      <c r="K7560" s="0" t="str">
        <f aca="false">IFERROR(IF(VLOOKUP($C7560,薬効分類マスタ!$A$2:$E$180,5,FALSE())=0,"",VLOOKUP($C7560,薬効分類マスタ!$A$2:$E$180,5,FALSE())),"")</f>
        <v/>
      </c>
      <c r="L7560" s="17"/>
      <c r="M7560" s="0" t="str">
        <f aca="false">IF($K7560="","",IF($L7560&lt;&gt;"",$L7560,VLOOKUP($C7560,薬効分類マスタ!$A$2:$F$180,6,FALSE())))</f>
        <v/>
      </c>
      <c r="N7560" s="0" t="str">
        <f aca="false">ASC(G7560)</f>
        <v>ﾄﾞﾙﾓﾛｰﾙ配合点眼液｢日点｣</v>
      </c>
      <c r="O7560" s="0" t="str">
        <f aca="false">ASC(E7560)</f>
        <v>ﾄﾞﾙｿﾞﾗﾐﾄﾞ塩酸塩･ﾁﾓﾛｰﾙﾏﾚｲﾝ酸塩</v>
      </c>
      <c r="P7560" s="16" t="n">
        <f aca="false">N(P7559)+IF($C7560=検索!$B$49,1,0)</f>
        <v>0</v>
      </c>
    </row>
    <row r="7561" customFormat="false" ht="15" hidden="false" customHeight="false" outlineLevel="0" collapsed="false">
      <c r="A7561" s="16" t="s">
        <v>16254</v>
      </c>
      <c r="B7561" s="0" t="s">
        <v>17417</v>
      </c>
      <c r="C7561" s="0" t="n">
        <v>131</v>
      </c>
      <c r="D7561" s="0" t="str">
        <f aca="false">IFERROR(VLOOKUP($C7561,薬効分類マスタ!$A$2:$B$180,2,FALSE()),"未登録")</f>
        <v>眼科用剤</v>
      </c>
      <c r="E7561" s="16" t="s">
        <v>17407</v>
      </c>
      <c r="F7561" s="16" t="s">
        <v>6645</v>
      </c>
      <c r="G7561" s="16" t="s">
        <v>17418</v>
      </c>
      <c r="H7561" s="16" t="s">
        <v>16790</v>
      </c>
      <c r="I7561" s="0" t="n">
        <v>88.4</v>
      </c>
      <c r="J7561" s="16" t="s">
        <v>239</v>
      </c>
      <c r="K7561" s="0" t="str">
        <f aca="false">IFERROR(IF(VLOOKUP($C7561,薬効分類マスタ!$A$2:$E$180,5,FALSE())=0,"",VLOOKUP($C7561,薬効分類マスタ!$A$2:$E$180,5,FALSE())),"")</f>
        <v/>
      </c>
      <c r="L7561" s="17"/>
      <c r="M7561" s="0" t="str">
        <f aca="false">IF($K7561="","",IF($L7561&lt;&gt;"",$L7561,VLOOKUP($C7561,薬効分類マスタ!$A$2:$F$180,6,FALSE())))</f>
        <v/>
      </c>
      <c r="N7561" s="0" t="str">
        <f aca="false">ASC(G7561)</f>
        <v>ﾄﾞﾙﾓﾛｰﾙ配合点眼液｢TS｣</v>
      </c>
      <c r="O7561" s="0" t="str">
        <f aca="false">ASC(E7561)</f>
        <v>ﾄﾞﾙｿﾞﾗﾐﾄﾞ塩酸塩･ﾁﾓﾛｰﾙﾏﾚｲﾝ酸塩</v>
      </c>
      <c r="P7561" s="16" t="n">
        <f aca="false">N(P7560)+IF($C7561=検索!$B$49,1,0)</f>
        <v>0</v>
      </c>
    </row>
    <row r="7562" customFormat="false" ht="15" hidden="false" customHeight="false" outlineLevel="0" collapsed="false">
      <c r="A7562" s="16" t="s">
        <v>16254</v>
      </c>
      <c r="B7562" s="0" t="s">
        <v>17419</v>
      </c>
      <c r="C7562" s="0" t="n">
        <v>131</v>
      </c>
      <c r="D7562" s="0" t="str">
        <f aca="false">IFERROR(VLOOKUP($C7562,薬効分類マスタ!$A$2:$B$180,2,FALSE()),"未登録")</f>
        <v>眼科用剤</v>
      </c>
      <c r="E7562" s="16" t="s">
        <v>17407</v>
      </c>
      <c r="F7562" s="16" t="s">
        <v>17420</v>
      </c>
      <c r="G7562" s="16" t="s">
        <v>17421</v>
      </c>
      <c r="H7562" s="16" t="s">
        <v>16608</v>
      </c>
      <c r="I7562" s="0" t="n">
        <v>38.7</v>
      </c>
      <c r="J7562" s="16" t="s">
        <v>232</v>
      </c>
      <c r="K7562" s="0" t="str">
        <f aca="false">IFERROR(IF(VLOOKUP($C7562,薬効分類マスタ!$A$2:$E$180,5,FALSE())=0,"",VLOOKUP($C7562,薬効分類マスタ!$A$2:$E$180,5,FALSE())),"")</f>
        <v/>
      </c>
      <c r="L7562" s="17"/>
      <c r="M7562" s="0" t="str">
        <f aca="false">IF($K7562="","",IF($L7562&lt;&gt;"",$L7562,VLOOKUP($C7562,薬効分類マスタ!$A$2:$F$180,6,FALSE())))</f>
        <v/>
      </c>
      <c r="N7562" s="0" t="str">
        <f aca="false">ASC(G7562)</f>
        <v>ｺｿﾌﾟﾄﾐﾆ配合点眼液</v>
      </c>
      <c r="O7562" s="0" t="str">
        <f aca="false">ASC(E7562)</f>
        <v>ﾄﾞﾙｿﾞﾗﾐﾄﾞ塩酸塩･ﾁﾓﾛｰﾙﾏﾚｲﾝ酸塩</v>
      </c>
      <c r="P7562" s="16" t="n">
        <f aca="false">N(P7561)+IF($C7562=検索!$B$49,1,0)</f>
        <v>0</v>
      </c>
    </row>
    <row r="7563" customFormat="false" ht="15" hidden="false" customHeight="false" outlineLevel="0" collapsed="false">
      <c r="A7563" s="16" t="s">
        <v>16254</v>
      </c>
      <c r="B7563" s="0" t="s">
        <v>17422</v>
      </c>
      <c r="C7563" s="0" t="n">
        <v>131</v>
      </c>
      <c r="D7563" s="0" t="str">
        <f aca="false">IFERROR(VLOOKUP($C7563,薬効分類マスタ!$A$2:$B$180,2,FALSE()),"未登録")</f>
        <v>眼科用剤</v>
      </c>
      <c r="E7563" s="16" t="s">
        <v>17423</v>
      </c>
      <c r="F7563" s="16" t="s">
        <v>6645</v>
      </c>
      <c r="G7563" s="16" t="s">
        <v>17424</v>
      </c>
      <c r="H7563" s="16" t="s">
        <v>1133</v>
      </c>
      <c r="I7563" s="0" t="n">
        <v>441</v>
      </c>
      <c r="J7563" s="16" t="s">
        <v>232</v>
      </c>
      <c r="K7563" s="0" t="str">
        <f aca="false">IFERROR(IF(VLOOKUP($C7563,薬効分類マスタ!$A$2:$E$180,5,FALSE())=0,"",VLOOKUP($C7563,薬効分類マスタ!$A$2:$E$180,5,FALSE())),"")</f>
        <v/>
      </c>
      <c r="L7563" s="17"/>
      <c r="M7563" s="0" t="str">
        <f aca="false">IF($K7563="","",IF($L7563&lt;&gt;"",$L7563,VLOOKUP($C7563,薬効分類マスタ!$A$2:$F$180,6,FALSE())))</f>
        <v/>
      </c>
      <c r="N7563" s="0" t="str">
        <f aca="false">ASC(G7563)</f>
        <v>ﾃﾞｭｵﾄﾗﾊﾞ配合点眼液</v>
      </c>
      <c r="O7563" s="0" t="str">
        <f aca="false">ASC(E7563)</f>
        <v>ﾄﾗﾎﾞﾌﾟﾛｽﾄ･ﾁﾓﾛｰﾙﾏﾚｲﾝ酸塩</v>
      </c>
      <c r="P7563" s="16" t="n">
        <f aca="false">N(P7562)+IF($C7563=検索!$B$49,1,0)</f>
        <v>0</v>
      </c>
    </row>
    <row r="7564" customFormat="false" ht="15" hidden="false" customHeight="false" outlineLevel="0" collapsed="false">
      <c r="A7564" s="16" t="s">
        <v>16254</v>
      </c>
      <c r="B7564" s="0" t="s">
        <v>17425</v>
      </c>
      <c r="C7564" s="0" t="n">
        <v>131</v>
      </c>
      <c r="D7564" s="0" t="str">
        <f aca="false">IFERROR(VLOOKUP($C7564,薬効分類マスタ!$A$2:$B$180,2,FALSE()),"未登録")</f>
        <v>眼科用剤</v>
      </c>
      <c r="E7564" s="16" t="s">
        <v>17423</v>
      </c>
      <c r="F7564" s="16" t="s">
        <v>6645</v>
      </c>
      <c r="G7564" s="16" t="s">
        <v>17426</v>
      </c>
      <c r="H7564" s="16" t="s">
        <v>16764</v>
      </c>
      <c r="I7564" s="0" t="n">
        <v>286.3</v>
      </c>
      <c r="J7564" s="16" t="s">
        <v>239</v>
      </c>
      <c r="K7564" s="0" t="str">
        <f aca="false">IFERROR(IF(VLOOKUP($C7564,薬効分類マスタ!$A$2:$E$180,5,FALSE())=0,"",VLOOKUP($C7564,薬効分類マスタ!$A$2:$E$180,5,FALSE())),"")</f>
        <v/>
      </c>
      <c r="L7564" s="17"/>
      <c r="M7564" s="0" t="str">
        <f aca="false">IF($K7564="","",IF($L7564&lt;&gt;"",$L7564,VLOOKUP($C7564,薬効分類マスタ!$A$2:$F$180,6,FALSE())))</f>
        <v/>
      </c>
      <c r="N7564" s="0" t="str">
        <f aca="false">ASC(G7564)</f>
        <v>ﾄﾗﾁﾓ配合点眼液｢ﾆｯﾄｰ｣</v>
      </c>
      <c r="O7564" s="0" t="str">
        <f aca="false">ASC(E7564)</f>
        <v>ﾄﾗﾎﾞﾌﾟﾛｽﾄ･ﾁﾓﾛｰﾙﾏﾚｲﾝ酸塩</v>
      </c>
      <c r="P7564" s="16" t="n">
        <f aca="false">N(P7563)+IF($C7564=検索!$B$49,1,0)</f>
        <v>0</v>
      </c>
    </row>
    <row r="7565" customFormat="false" ht="15" hidden="false" customHeight="false" outlineLevel="0" collapsed="false">
      <c r="A7565" s="16" t="s">
        <v>16254</v>
      </c>
      <c r="B7565" s="0" t="s">
        <v>17427</v>
      </c>
      <c r="C7565" s="0" t="n">
        <v>131</v>
      </c>
      <c r="D7565" s="0" t="str">
        <f aca="false">IFERROR(VLOOKUP($C7565,薬効分類マスタ!$A$2:$B$180,2,FALSE()),"未登録")</f>
        <v>眼科用剤</v>
      </c>
      <c r="E7565" s="16" t="s">
        <v>17428</v>
      </c>
      <c r="F7565" s="16" t="s">
        <v>6645</v>
      </c>
      <c r="G7565" s="16" t="s">
        <v>17429</v>
      </c>
      <c r="H7565" s="16" t="s">
        <v>1133</v>
      </c>
      <c r="I7565" s="0" t="n">
        <v>207.1</v>
      </c>
      <c r="J7565" s="16" t="s">
        <v>232</v>
      </c>
      <c r="K7565" s="0" t="str">
        <f aca="false">IFERROR(IF(VLOOKUP($C7565,薬効分類マスタ!$A$2:$E$180,5,FALSE())=0,"",VLOOKUP($C7565,薬効分類マスタ!$A$2:$E$180,5,FALSE())),"")</f>
        <v/>
      </c>
      <c r="L7565" s="17"/>
      <c r="M7565" s="0" t="str">
        <f aca="false">IF($K7565="","",IF($L7565&lt;&gt;"",$L7565,VLOOKUP($C7565,薬効分類マスタ!$A$2:$F$180,6,FALSE())))</f>
        <v/>
      </c>
      <c r="N7565" s="0" t="str">
        <f aca="false">ASC(G7565)</f>
        <v>ｱｿﾞﾙｶﾞ配合懸濁性点眼液</v>
      </c>
      <c r="O7565" s="0" t="str">
        <f aca="false">ASC(E7565)</f>
        <v>ﾌﾞﾘﾝｿﾞﾗﾐﾄﾞ･ﾁﾓﾛｰﾙﾏﾚｲﾝ酸塩</v>
      </c>
      <c r="P7565" s="16" t="n">
        <f aca="false">N(P7564)+IF($C7565=検索!$B$49,1,0)</f>
        <v>0</v>
      </c>
    </row>
    <row r="7566" customFormat="false" ht="15" hidden="false" customHeight="false" outlineLevel="0" collapsed="false">
      <c r="A7566" s="16" t="s">
        <v>16254</v>
      </c>
      <c r="B7566" s="0" t="s">
        <v>17430</v>
      </c>
      <c r="C7566" s="0" t="n">
        <v>131</v>
      </c>
      <c r="D7566" s="0" t="str">
        <f aca="false">IFERROR(VLOOKUP($C7566,薬効分類マスタ!$A$2:$B$180,2,FALSE()),"未登録")</f>
        <v>眼科用剤</v>
      </c>
      <c r="E7566" s="16" t="s">
        <v>17431</v>
      </c>
      <c r="F7566" s="16" t="s">
        <v>6645</v>
      </c>
      <c r="G7566" s="16" t="s">
        <v>17432</v>
      </c>
      <c r="H7566" s="16" t="s">
        <v>16608</v>
      </c>
      <c r="I7566" s="0" t="n">
        <v>519.6</v>
      </c>
      <c r="J7566" s="16" t="s">
        <v>232</v>
      </c>
      <c r="K7566" s="0" t="str">
        <f aca="false">IFERROR(IF(VLOOKUP($C7566,薬効分類マスタ!$A$2:$E$180,5,FALSE())=0,"",VLOOKUP($C7566,薬効分類マスタ!$A$2:$E$180,5,FALSE())),"")</f>
        <v/>
      </c>
      <c r="L7566" s="17"/>
      <c r="M7566" s="0" t="str">
        <f aca="false">IF($K7566="","",IF($L7566&lt;&gt;"",$L7566,VLOOKUP($C7566,薬効分類マスタ!$A$2:$F$180,6,FALSE())))</f>
        <v/>
      </c>
      <c r="N7566" s="0" t="str">
        <f aca="false">ASC(G7566)</f>
        <v>ﾀﾌﾟｺﾑ配合点眼液</v>
      </c>
      <c r="O7566" s="0" t="str">
        <f aca="false">ASC(E7566)</f>
        <v>ﾀﾌﾙﾌﾟﾛｽﾄ･ﾁﾓﾛｰﾙﾏﾚｲﾝ酸塩</v>
      </c>
      <c r="P7566" s="16" t="n">
        <f aca="false">N(P7565)+IF($C7566=検索!$B$49,1,0)</f>
        <v>0</v>
      </c>
    </row>
    <row r="7567" customFormat="false" ht="15" hidden="false" customHeight="false" outlineLevel="0" collapsed="false">
      <c r="A7567" s="16" t="s">
        <v>16254</v>
      </c>
      <c r="B7567" s="0" t="s">
        <v>17433</v>
      </c>
      <c r="C7567" s="0" t="n">
        <v>131</v>
      </c>
      <c r="D7567" s="0" t="str">
        <f aca="false">IFERROR(VLOOKUP($C7567,薬効分類マスタ!$A$2:$B$180,2,FALSE()),"未登録")</f>
        <v>眼科用剤</v>
      </c>
      <c r="E7567" s="16" t="s">
        <v>17431</v>
      </c>
      <c r="F7567" s="16" t="s">
        <v>6645</v>
      </c>
      <c r="G7567" s="16" t="s">
        <v>17434</v>
      </c>
      <c r="H7567" s="16" t="s">
        <v>16764</v>
      </c>
      <c r="I7567" s="0" t="n">
        <v>295.2</v>
      </c>
      <c r="J7567" s="16" t="s">
        <v>239</v>
      </c>
      <c r="K7567" s="0" t="str">
        <f aca="false">IFERROR(IF(VLOOKUP($C7567,薬効分類マスタ!$A$2:$E$180,5,FALSE())=0,"",VLOOKUP($C7567,薬効分類マスタ!$A$2:$E$180,5,FALSE())),"")</f>
        <v/>
      </c>
      <c r="L7567" s="17"/>
      <c r="M7567" s="0" t="str">
        <f aca="false">IF($K7567="","",IF($L7567&lt;&gt;"",$L7567,VLOOKUP($C7567,薬効分類マスタ!$A$2:$F$180,6,FALSE())))</f>
        <v/>
      </c>
      <c r="N7567" s="0" t="str">
        <f aca="false">ASC(G7567)</f>
        <v>ﾀﾌﾁﾓ配合点眼液｢NIT｣</v>
      </c>
      <c r="O7567" s="0" t="str">
        <f aca="false">ASC(E7567)</f>
        <v>ﾀﾌﾙﾌﾟﾛｽﾄ･ﾁﾓﾛｰﾙﾏﾚｲﾝ酸塩</v>
      </c>
      <c r="P7567" s="16" t="n">
        <f aca="false">N(P7566)+IF($C7567=検索!$B$49,1,0)</f>
        <v>0</v>
      </c>
    </row>
    <row r="7568" customFormat="false" ht="15" hidden="false" customHeight="false" outlineLevel="0" collapsed="false">
      <c r="A7568" s="16" t="s">
        <v>16254</v>
      </c>
      <c r="B7568" s="0" t="s">
        <v>17435</v>
      </c>
      <c r="C7568" s="0" t="n">
        <v>131</v>
      </c>
      <c r="D7568" s="0" t="str">
        <f aca="false">IFERROR(VLOOKUP($C7568,薬効分類マスタ!$A$2:$B$180,2,FALSE()),"未登録")</f>
        <v>眼科用剤</v>
      </c>
      <c r="E7568" s="16" t="s">
        <v>17431</v>
      </c>
      <c r="F7568" s="16" t="s">
        <v>6645</v>
      </c>
      <c r="G7568" s="16" t="s">
        <v>17436</v>
      </c>
      <c r="H7568" s="16" t="s">
        <v>16619</v>
      </c>
      <c r="I7568" s="0" t="n">
        <v>295.2</v>
      </c>
      <c r="J7568" s="16" t="s">
        <v>239</v>
      </c>
      <c r="K7568" s="0" t="str">
        <f aca="false">IFERROR(IF(VLOOKUP($C7568,薬効分類マスタ!$A$2:$E$180,5,FALSE())=0,"",VLOOKUP($C7568,薬効分類マスタ!$A$2:$E$180,5,FALSE())),"")</f>
        <v/>
      </c>
      <c r="L7568" s="17"/>
      <c r="M7568" s="0" t="str">
        <f aca="false">IF($K7568="","",IF($L7568&lt;&gt;"",$L7568,VLOOKUP($C7568,薬効分類マスタ!$A$2:$F$180,6,FALSE())))</f>
        <v/>
      </c>
      <c r="N7568" s="0" t="str">
        <f aca="false">ASC(G7568)</f>
        <v>ﾀﾌﾁﾓ配合点眼液｢日点｣</v>
      </c>
      <c r="O7568" s="0" t="str">
        <f aca="false">ASC(E7568)</f>
        <v>ﾀﾌﾙﾌﾟﾛｽﾄ･ﾁﾓﾛｰﾙﾏﾚｲﾝ酸塩</v>
      </c>
      <c r="P7568" s="16" t="n">
        <f aca="false">N(P7567)+IF($C7568=検索!$B$49,1,0)</f>
        <v>0</v>
      </c>
    </row>
    <row r="7569" customFormat="false" ht="15" hidden="false" customHeight="false" outlineLevel="0" collapsed="false">
      <c r="A7569" s="16" t="s">
        <v>16254</v>
      </c>
      <c r="B7569" s="0" t="s">
        <v>17437</v>
      </c>
      <c r="C7569" s="0" t="n">
        <v>131</v>
      </c>
      <c r="D7569" s="0" t="str">
        <f aca="false">IFERROR(VLOOKUP($C7569,薬効分類マスタ!$A$2:$B$180,2,FALSE()),"未登録")</f>
        <v>眼科用剤</v>
      </c>
      <c r="E7569" s="16" t="s">
        <v>17438</v>
      </c>
      <c r="F7569" s="16" t="s">
        <v>6645</v>
      </c>
      <c r="G7569" s="16" t="s">
        <v>17439</v>
      </c>
      <c r="H7569" s="16" t="s">
        <v>2382</v>
      </c>
      <c r="I7569" s="0" t="n">
        <v>538.5</v>
      </c>
      <c r="J7569" s="16" t="s">
        <v>232</v>
      </c>
      <c r="K7569" s="0" t="str">
        <f aca="false">IFERROR(IF(VLOOKUP($C7569,薬効分類マスタ!$A$2:$E$180,5,FALSE())=0,"",VLOOKUP($C7569,薬効分類マスタ!$A$2:$E$180,5,FALSE())),"")</f>
        <v/>
      </c>
      <c r="L7569" s="17"/>
      <c r="M7569" s="0" t="str">
        <f aca="false">IF($K7569="","",IF($L7569&lt;&gt;"",$L7569,VLOOKUP($C7569,薬効分類マスタ!$A$2:$F$180,6,FALSE())))</f>
        <v/>
      </c>
      <c r="N7569" s="0" t="str">
        <f aca="false">ASC(G7569)</f>
        <v>ﾐｹﾙﾅ配合点眼液</v>
      </c>
      <c r="O7569" s="0" t="str">
        <f aca="false">ASC(E7569)</f>
        <v>ｶﾙﾃｵﾛｰﾙ塩酸塩･ﾗﾀﾉﾌﾟﾛｽﾄ</v>
      </c>
      <c r="P7569" s="16" t="n">
        <f aca="false">N(P7568)+IF($C7569=検索!$B$49,1,0)</f>
        <v>0</v>
      </c>
    </row>
    <row r="7570" customFormat="false" ht="15" hidden="false" customHeight="false" outlineLevel="0" collapsed="false">
      <c r="A7570" s="16" t="s">
        <v>16254</v>
      </c>
      <c r="B7570" s="0" t="s">
        <v>17440</v>
      </c>
      <c r="C7570" s="0" t="n">
        <v>131</v>
      </c>
      <c r="D7570" s="0" t="str">
        <f aca="false">IFERROR(VLOOKUP($C7570,薬効分類マスタ!$A$2:$B$180,2,FALSE()),"未登録")</f>
        <v>眼科用剤</v>
      </c>
      <c r="E7570" s="16" t="s">
        <v>17441</v>
      </c>
      <c r="F7570" s="16" t="s">
        <v>6645</v>
      </c>
      <c r="G7570" s="16" t="s">
        <v>17442</v>
      </c>
      <c r="H7570" s="16" t="s">
        <v>16684</v>
      </c>
      <c r="I7570" s="0" t="n">
        <v>363.1</v>
      </c>
      <c r="J7570" s="16" t="s">
        <v>232</v>
      </c>
      <c r="K7570" s="0" t="str">
        <f aca="false">IFERROR(IF(VLOOKUP($C7570,薬効分類マスタ!$A$2:$E$180,5,FALSE())=0,"",VLOOKUP($C7570,薬効分類マスタ!$A$2:$E$180,5,FALSE())),"")</f>
        <v/>
      </c>
      <c r="L7570" s="17"/>
      <c r="M7570" s="0" t="str">
        <f aca="false">IF($K7570="","",IF($L7570&lt;&gt;"",$L7570,VLOOKUP($C7570,薬効分類マスタ!$A$2:$F$180,6,FALSE())))</f>
        <v/>
      </c>
      <c r="N7570" s="0" t="str">
        <f aca="false">ASC(G7570)</f>
        <v>ｱｲﾍﾞｰﾀ配合点眼液</v>
      </c>
      <c r="O7570" s="0" t="str">
        <f aca="false">ASC(E7570)</f>
        <v>ﾌﾞﾘﾓﾆｼﾞﾝ酒石酸塩･ﾁﾓﾛｰﾙﾏﾚｲﾝ酸塩</v>
      </c>
      <c r="P7570" s="16" t="n">
        <f aca="false">N(P7569)+IF($C7570=検索!$B$49,1,0)</f>
        <v>0</v>
      </c>
    </row>
    <row r="7571" customFormat="false" ht="15" hidden="false" customHeight="false" outlineLevel="0" collapsed="false">
      <c r="A7571" s="16" t="s">
        <v>16254</v>
      </c>
      <c r="B7571" s="0" t="s">
        <v>17443</v>
      </c>
      <c r="C7571" s="0" t="n">
        <v>131</v>
      </c>
      <c r="D7571" s="0" t="str">
        <f aca="false">IFERROR(VLOOKUP($C7571,薬効分類マスタ!$A$2:$B$180,2,FALSE()),"未登録")</f>
        <v>眼科用剤</v>
      </c>
      <c r="E7571" s="16" t="s">
        <v>17444</v>
      </c>
      <c r="F7571" s="16" t="s">
        <v>6645</v>
      </c>
      <c r="G7571" s="16" t="s">
        <v>17445</v>
      </c>
      <c r="H7571" s="16" t="s">
        <v>16684</v>
      </c>
      <c r="I7571" s="0" t="n">
        <v>363.8</v>
      </c>
      <c r="J7571" s="16" t="s">
        <v>232</v>
      </c>
      <c r="K7571" s="0" t="str">
        <f aca="false">IFERROR(IF(VLOOKUP($C7571,薬効分類マスタ!$A$2:$E$180,5,FALSE())=0,"",VLOOKUP($C7571,薬効分類マスタ!$A$2:$E$180,5,FALSE())),"")</f>
        <v/>
      </c>
      <c r="L7571" s="17"/>
      <c r="M7571" s="0" t="str">
        <f aca="false">IF($K7571="","",IF($L7571&lt;&gt;"",$L7571,VLOOKUP($C7571,薬効分類マスタ!$A$2:$F$180,6,FALSE())))</f>
        <v/>
      </c>
      <c r="N7571" s="0" t="str">
        <f aca="false">ASC(G7571)</f>
        <v>ｱｲﾗﾐﾄﾞ配合懸濁性点眼液</v>
      </c>
      <c r="O7571" s="0" t="str">
        <f aca="false">ASC(E7571)</f>
        <v>ﾌﾞﾘﾓﾆｼﾞﾝ酒石酸塩･ﾌﾞﾘﾝｿﾞﾗﾐﾄﾞ</v>
      </c>
      <c r="P7571" s="16" t="n">
        <f aca="false">N(P7570)+IF($C7571=検索!$B$49,1,0)</f>
        <v>0</v>
      </c>
    </row>
    <row r="7572" customFormat="false" ht="15" hidden="false" customHeight="false" outlineLevel="0" collapsed="false">
      <c r="A7572" s="16" t="s">
        <v>16254</v>
      </c>
      <c r="B7572" s="0" t="s">
        <v>17446</v>
      </c>
      <c r="C7572" s="0" t="n">
        <v>131</v>
      </c>
      <c r="D7572" s="0" t="str">
        <f aca="false">IFERROR(VLOOKUP($C7572,薬効分類マスタ!$A$2:$B$180,2,FALSE()),"未登録")</f>
        <v>眼科用剤</v>
      </c>
      <c r="E7572" s="16" t="s">
        <v>17447</v>
      </c>
      <c r="F7572" s="16" t="s">
        <v>6645</v>
      </c>
      <c r="G7572" s="16" t="s">
        <v>17448</v>
      </c>
      <c r="H7572" s="16" t="s">
        <v>710</v>
      </c>
      <c r="I7572" s="0" t="n">
        <v>497.4</v>
      </c>
      <c r="J7572" s="16" t="s">
        <v>232</v>
      </c>
      <c r="K7572" s="0" t="str">
        <f aca="false">IFERROR(IF(VLOOKUP($C7572,薬効分類マスタ!$A$2:$E$180,5,FALSE())=0,"",VLOOKUP($C7572,薬効分類マスタ!$A$2:$E$180,5,FALSE())),"")</f>
        <v/>
      </c>
      <c r="L7572" s="17"/>
      <c r="M7572" s="0" t="str">
        <f aca="false">IF($K7572="","",IF($L7572&lt;&gt;"",$L7572,VLOOKUP($C7572,薬効分類マスタ!$A$2:$F$180,6,FALSE())))</f>
        <v/>
      </c>
      <c r="N7572" s="0" t="str">
        <f aca="false">ASC(G7572)</f>
        <v>ｸﾞﾗｱﾙﾌｧ配合点眼液</v>
      </c>
      <c r="O7572" s="0" t="str">
        <f aca="false">ASC(E7572)</f>
        <v>ﾘﾊﾟｽｼﾞﾙ塩酸塩水和物･ﾌﾞﾘﾓﾆｼﾞﾝ酒石酸塩</v>
      </c>
      <c r="P7572" s="16" t="n">
        <f aca="false">N(P7571)+IF($C7572=検索!$B$49,1,0)</f>
        <v>0</v>
      </c>
    </row>
    <row r="7573" customFormat="false" ht="15" hidden="false" customHeight="false" outlineLevel="0" collapsed="false">
      <c r="A7573" s="16" t="s">
        <v>16254</v>
      </c>
      <c r="B7573" s="0" t="s">
        <v>17449</v>
      </c>
      <c r="C7573" s="0" t="n">
        <v>132</v>
      </c>
      <c r="D7573" s="0" t="str">
        <f aca="false">IFERROR(VLOOKUP($C7573,薬効分類マスタ!$A$2:$B$180,2,FALSE()),"未登録")</f>
        <v>耳鼻科用剤</v>
      </c>
      <c r="E7573" s="16" t="s">
        <v>17450</v>
      </c>
      <c r="F7573" s="16" t="s">
        <v>17451</v>
      </c>
      <c r="G7573" s="16" t="s">
        <v>17452</v>
      </c>
      <c r="H7573" s="16" t="s">
        <v>309</v>
      </c>
      <c r="I7573" s="0" t="n">
        <v>4.3</v>
      </c>
      <c r="K7573" s="0" t="str">
        <f aca="false">IFERROR(IF(VLOOKUP($C7573,薬効分類マスタ!$A$2:$E$180,5,FALSE())=0,"",VLOOKUP($C7573,薬効分類マスタ!$A$2:$E$180,5,FALSE())),"")</f>
        <v/>
      </c>
      <c r="L7573" s="17"/>
      <c r="M7573" s="0" t="str">
        <f aca="false">IF($K7573="","",IF($L7573&lt;&gt;"",$L7573,VLOOKUP($C7573,薬効分類マスタ!$A$2:$F$180,6,FALSE())))</f>
        <v/>
      </c>
      <c r="N7573" s="0" t="str">
        <f aca="false">ASC(G7573)</f>
        <v>ﾄﾗﾏｿﾞﾘﾝ点鼻液0.118%｢AFP｣</v>
      </c>
      <c r="O7573" s="0" t="str">
        <f aca="false">ASC(E7573)</f>
        <v>ﾄﾗﾏｿﾞﾘﾝ塩酸塩</v>
      </c>
      <c r="P7573" s="16" t="n">
        <f aca="false">N(P7572)+IF($C7573=検索!$B$49,1,0)</f>
        <v>0</v>
      </c>
    </row>
    <row r="7574" customFormat="false" ht="15" hidden="false" customHeight="false" outlineLevel="0" collapsed="false">
      <c r="A7574" s="16" t="s">
        <v>16254</v>
      </c>
      <c r="B7574" s="0" t="s">
        <v>17453</v>
      </c>
      <c r="C7574" s="0" t="n">
        <v>132</v>
      </c>
      <c r="D7574" s="0" t="str">
        <f aca="false">IFERROR(VLOOKUP($C7574,薬効分類マスタ!$A$2:$B$180,2,FALSE()),"未登録")</f>
        <v>耳鼻科用剤</v>
      </c>
      <c r="E7574" s="16" t="s">
        <v>16717</v>
      </c>
      <c r="F7574" s="16" t="s">
        <v>12174</v>
      </c>
      <c r="G7574" s="16" t="s">
        <v>17454</v>
      </c>
      <c r="H7574" s="16" t="s">
        <v>606</v>
      </c>
      <c r="I7574" s="0" t="n">
        <v>3.9</v>
      </c>
      <c r="K7574" s="0" t="str">
        <f aca="false">IFERROR(IF(VLOOKUP($C7574,薬効分類マスタ!$A$2:$E$180,5,FALSE())=0,"",VLOOKUP($C7574,薬効分類マスタ!$A$2:$E$180,5,FALSE())),"")</f>
        <v/>
      </c>
      <c r="L7574" s="17"/>
      <c r="M7574" s="0" t="str">
        <f aca="false">IF($K7574="","",IF($L7574&lt;&gt;"",$L7574,VLOOKUP($C7574,薬効分類マスタ!$A$2:$F$180,6,FALSE())))</f>
        <v/>
      </c>
      <c r="N7574" s="0" t="str">
        <f aca="false">ASC(G7574)</f>
        <v>ﾌﾟﾘﾋﾞﾅ液0.05%</v>
      </c>
      <c r="O7574" s="0" t="str">
        <f aca="false">ASC(E7574)</f>
        <v>ﾅﾌｧｿﾞﾘﾝ硝酸塩</v>
      </c>
      <c r="P7574" s="16" t="n">
        <f aca="false">N(P7573)+IF($C7574=検索!$B$49,1,0)</f>
        <v>0</v>
      </c>
    </row>
    <row r="7575" customFormat="false" ht="15" hidden="false" customHeight="false" outlineLevel="0" collapsed="false">
      <c r="A7575" s="16" t="s">
        <v>16254</v>
      </c>
      <c r="B7575" s="0" t="s">
        <v>17455</v>
      </c>
      <c r="C7575" s="0" t="n">
        <v>132</v>
      </c>
      <c r="D7575" s="0" t="str">
        <f aca="false">IFERROR(VLOOKUP($C7575,薬効分類マスタ!$A$2:$B$180,2,FALSE()),"未登録")</f>
        <v>耳鼻科用剤</v>
      </c>
      <c r="E7575" s="16" t="s">
        <v>15083</v>
      </c>
      <c r="F7575" s="16" t="s">
        <v>16720</v>
      </c>
      <c r="G7575" s="16" t="s">
        <v>17456</v>
      </c>
      <c r="H7575" s="16" t="s">
        <v>309</v>
      </c>
      <c r="I7575" s="0" t="n">
        <v>18.6</v>
      </c>
      <c r="K7575" s="0" t="str">
        <f aca="false">IFERROR(IF(VLOOKUP($C7575,薬効分類マスタ!$A$2:$E$180,5,FALSE())=0,"",VLOOKUP($C7575,薬効分類マスタ!$A$2:$E$180,5,FALSE())),"")</f>
        <v/>
      </c>
      <c r="L7575" s="17"/>
      <c r="M7575" s="0" t="str">
        <f aca="false">IF($K7575="","",IF($L7575&lt;&gt;"",$L7575,VLOOKUP($C7575,薬効分類マスタ!$A$2:$F$180,6,FALSE())))</f>
        <v/>
      </c>
      <c r="N7575" s="0" t="str">
        <f aca="false">ASC(G7575)</f>
        <v>ｸﾛﾛﾏｲｾﾁﾝ耳科用液0.5%</v>
      </c>
      <c r="O7575" s="0" t="str">
        <f aca="false">ASC(E7575)</f>
        <v>ｸﾛﾗﾑﾌｪﾆｺｰﾙ</v>
      </c>
      <c r="P7575" s="16" t="n">
        <f aca="false">N(P7574)+IF($C7575=検索!$B$49,1,0)</f>
        <v>0</v>
      </c>
    </row>
    <row r="7576" customFormat="false" ht="15" hidden="false" customHeight="false" outlineLevel="0" collapsed="false">
      <c r="A7576" s="16" t="s">
        <v>16254</v>
      </c>
      <c r="B7576" s="0" t="s">
        <v>17457</v>
      </c>
      <c r="C7576" s="0" t="n">
        <v>132</v>
      </c>
      <c r="D7576" s="0" t="str">
        <f aca="false">IFERROR(VLOOKUP($C7576,薬効分類マスタ!$A$2:$B$180,2,FALSE()),"未登録")</f>
        <v>耳鼻科用剤</v>
      </c>
      <c r="E7576" s="16" t="s">
        <v>16740</v>
      </c>
      <c r="F7576" s="16" t="s">
        <v>17458</v>
      </c>
      <c r="G7576" s="16" t="s">
        <v>17459</v>
      </c>
      <c r="H7576" s="16" t="s">
        <v>16684</v>
      </c>
      <c r="I7576" s="0" t="n">
        <v>92.7</v>
      </c>
      <c r="J7576" s="16" t="s">
        <v>232</v>
      </c>
      <c r="K7576" s="0" t="str">
        <f aca="false">IFERROR(IF(VLOOKUP($C7576,薬効分類マスタ!$A$2:$E$180,5,FALSE())=0,"",VLOOKUP($C7576,薬効分類マスタ!$A$2:$E$180,5,FALSE())),"")</f>
        <v/>
      </c>
      <c r="L7576" s="17"/>
      <c r="M7576" s="0" t="str">
        <f aca="false">IF($K7576="","",IF($L7576&lt;&gt;"",$L7576,VLOOKUP($C7576,薬効分類マスタ!$A$2:$F$180,6,FALSE())))</f>
        <v/>
      </c>
      <c r="N7576" s="0" t="str">
        <f aca="false">ASC(G7576)</f>
        <v>ﾍﾞｽﾄﾛﾝ耳鼻科用1%</v>
      </c>
      <c r="O7576" s="0" t="str">
        <f aca="false">ASC(E7576)</f>
        <v>ｾﾌﾒﾉｷｼﾑ塩酸塩</v>
      </c>
      <c r="P7576" s="16" t="n">
        <f aca="false">N(P7575)+IF($C7576=検索!$B$49,1,0)</f>
        <v>0</v>
      </c>
    </row>
    <row r="7577" customFormat="false" ht="15" hidden="false" customHeight="false" outlineLevel="0" collapsed="false">
      <c r="A7577" s="16" t="s">
        <v>16254</v>
      </c>
      <c r="B7577" s="0" t="s">
        <v>17460</v>
      </c>
      <c r="C7577" s="0" t="n">
        <v>132</v>
      </c>
      <c r="D7577" s="0" t="str">
        <f aca="false">IFERROR(VLOOKUP($C7577,薬効分類マスタ!$A$2:$B$180,2,FALSE()),"未登録")</f>
        <v>耳鼻科用剤</v>
      </c>
      <c r="E7577" s="16" t="s">
        <v>17461</v>
      </c>
      <c r="F7577" s="16" t="s">
        <v>17462</v>
      </c>
      <c r="G7577" s="16" t="s">
        <v>17463</v>
      </c>
      <c r="H7577" s="16" t="s">
        <v>428</v>
      </c>
      <c r="I7577" s="0" t="n">
        <v>74.5</v>
      </c>
      <c r="J7577" s="16" t="s">
        <v>232</v>
      </c>
      <c r="K7577" s="0" t="str">
        <f aca="false">IFERROR(IF(VLOOKUP($C7577,薬効分類マスタ!$A$2:$E$180,5,FALSE())=0,"",VLOOKUP($C7577,薬効分類マスタ!$A$2:$E$180,5,FALSE())),"")</f>
        <v/>
      </c>
      <c r="L7577" s="17"/>
      <c r="M7577" s="0" t="str">
        <f aca="false">IF($K7577="","",IF($L7577&lt;&gt;"",$L7577,VLOOKUP($C7577,薬効分類マスタ!$A$2:$F$180,6,FALSE())))</f>
        <v/>
      </c>
      <c r="N7577" s="0" t="str">
        <f aca="false">ASC(G7577)</f>
        <v>ﾎｽﾐｼﾝS耳科用3%</v>
      </c>
      <c r="O7577" s="0" t="str">
        <f aca="false">ASC(E7577)</f>
        <v>ﾎｽﾎﾏｲｼﾝﾅﾄﾘｳﾑ</v>
      </c>
      <c r="P7577" s="16" t="n">
        <f aca="false">N(P7576)+IF($C7577=検索!$B$49,1,0)</f>
        <v>0</v>
      </c>
    </row>
    <row r="7578" customFormat="false" ht="15" hidden="false" customHeight="false" outlineLevel="0" collapsed="false">
      <c r="A7578" s="16" t="s">
        <v>16254</v>
      </c>
      <c r="B7578" s="0" t="s">
        <v>17464</v>
      </c>
      <c r="C7578" s="0" t="n">
        <v>132</v>
      </c>
      <c r="D7578" s="0" t="str">
        <f aca="false">IFERROR(VLOOKUP($C7578,薬効分類マスタ!$A$2:$B$180,2,FALSE()),"未登録")</f>
        <v>耳鼻科用剤</v>
      </c>
      <c r="E7578" s="16" t="s">
        <v>17465</v>
      </c>
      <c r="F7578" s="16" t="s">
        <v>651</v>
      </c>
      <c r="G7578" s="16" t="s">
        <v>17466</v>
      </c>
      <c r="H7578" s="16" t="s">
        <v>4127</v>
      </c>
      <c r="I7578" s="0" t="n">
        <v>37.6</v>
      </c>
      <c r="J7578" s="16" t="s">
        <v>239</v>
      </c>
      <c r="K7578" s="0" t="str">
        <f aca="false">IFERROR(IF(VLOOKUP($C7578,薬効分類マスタ!$A$2:$E$180,5,FALSE())=0,"",VLOOKUP($C7578,薬効分類マスタ!$A$2:$E$180,5,FALSE())),"")</f>
        <v/>
      </c>
      <c r="L7578" s="17"/>
      <c r="M7578" s="0" t="str">
        <f aca="false">IF($K7578="","",IF($L7578&lt;&gt;"",$L7578,VLOOKUP($C7578,薬効分類マスタ!$A$2:$F$180,6,FALSE())))</f>
        <v/>
      </c>
      <c r="N7578" s="0" t="str">
        <f aca="false">ASC(G7578)</f>
        <v>ｼﾞｵｸﾁﾙｿｼﾞｳﾑｽﾙﾎｻｸｼﾈｰﾄ耳科用液5%｢CEO｣</v>
      </c>
      <c r="O7578" s="0" t="str">
        <f aca="false">ASC(E7578)</f>
        <v>ｼﾞｵｸﾁﾙｿｼﾞｳﾑｽﾙﾎｻｸｼﾈｰﾄ</v>
      </c>
      <c r="P7578" s="16" t="n">
        <f aca="false">N(P7577)+IF($C7578=検索!$B$49,1,0)</f>
        <v>0</v>
      </c>
    </row>
    <row r="7579" customFormat="false" ht="15" hidden="false" customHeight="false" outlineLevel="0" collapsed="false">
      <c r="A7579" s="16" t="s">
        <v>16254</v>
      </c>
      <c r="B7579" s="0" t="s">
        <v>17467</v>
      </c>
      <c r="C7579" s="0" t="n">
        <v>132</v>
      </c>
      <c r="D7579" s="0" t="str">
        <f aca="false">IFERROR(VLOOKUP($C7579,薬効分類マスタ!$A$2:$B$180,2,FALSE()),"未登録")</f>
        <v>耳鼻科用剤</v>
      </c>
      <c r="E7579" s="16" t="s">
        <v>17468</v>
      </c>
      <c r="F7579" s="16" t="s">
        <v>17469</v>
      </c>
      <c r="G7579" s="16" t="s">
        <v>17470</v>
      </c>
      <c r="H7579" s="16" t="s">
        <v>385</v>
      </c>
      <c r="I7579" s="0" t="n">
        <v>351.4</v>
      </c>
      <c r="J7579" s="16" t="s">
        <v>239</v>
      </c>
      <c r="K7579" s="0" t="str">
        <f aca="false">IFERROR(IF(VLOOKUP($C7579,薬効分類マスタ!$A$2:$E$180,5,FALSE())=0,"",VLOOKUP($C7579,薬効分類マスタ!$A$2:$E$180,5,FALSE())),"")</f>
        <v/>
      </c>
      <c r="L7579" s="17"/>
      <c r="M7579" s="0" t="str">
        <f aca="false">IF($K7579="","",IF($L7579&lt;&gt;"",$L7579,VLOOKUP($C7579,薬効分類マスタ!$A$2:$F$180,6,FALSE())))</f>
        <v/>
      </c>
      <c r="N7579" s="0" t="str">
        <f aca="false">ASC(G7579)</f>
        <v>ﾍﾞｸﾛﾒﾀｿﾞﾝ点鼻液50μg｢ｻﾜｲ｣</v>
      </c>
      <c r="O7579" s="0" t="str">
        <f aca="false">ASC(E7579)</f>
        <v>ﾍﾞｸﾛﾒﾀｿﾞﾝﾌﾟﾛﾋﾟｵﾝ酸ｴｽﾃﾙ</v>
      </c>
      <c r="P7579" s="16" t="n">
        <f aca="false">N(P7578)+IF($C7579=検索!$B$49,1,0)</f>
        <v>0</v>
      </c>
    </row>
    <row r="7580" customFormat="false" ht="15" hidden="false" customHeight="false" outlineLevel="0" collapsed="false">
      <c r="A7580" s="16" t="s">
        <v>16254</v>
      </c>
      <c r="B7580" s="0" t="s">
        <v>17471</v>
      </c>
      <c r="C7580" s="0" t="n">
        <v>132</v>
      </c>
      <c r="D7580" s="0" t="str">
        <f aca="false">IFERROR(VLOOKUP($C7580,薬効分類マスタ!$A$2:$B$180,2,FALSE()),"未登録")</f>
        <v>耳鼻科用剤</v>
      </c>
      <c r="E7580" s="16" t="s">
        <v>17468</v>
      </c>
      <c r="F7580" s="16" t="s">
        <v>17469</v>
      </c>
      <c r="G7580" s="16" t="s">
        <v>17472</v>
      </c>
      <c r="H7580" s="16" t="s">
        <v>4127</v>
      </c>
      <c r="I7580" s="0" t="n">
        <v>264</v>
      </c>
      <c r="J7580" s="16" t="s">
        <v>239</v>
      </c>
      <c r="K7580" s="0" t="str">
        <f aca="false">IFERROR(IF(VLOOKUP($C7580,薬効分類マスタ!$A$2:$E$180,5,FALSE())=0,"",VLOOKUP($C7580,薬効分類マスタ!$A$2:$E$180,5,FALSE())),"")</f>
        <v/>
      </c>
      <c r="L7580" s="17"/>
      <c r="M7580" s="0" t="str">
        <f aca="false">IF($K7580="","",IF($L7580&lt;&gt;"",$L7580,VLOOKUP($C7580,薬効分類マスタ!$A$2:$F$180,6,FALSE())))</f>
        <v/>
      </c>
      <c r="N7580" s="0" t="str">
        <f aca="false">ASC(G7580)</f>
        <v>ﾍﾞｸﾛﾒﾀｿﾞﾝ点鼻液50μg｢CEO｣</v>
      </c>
      <c r="O7580" s="0" t="str">
        <f aca="false">ASC(E7580)</f>
        <v>ﾍﾞｸﾛﾒﾀｿﾞﾝﾌﾟﾛﾋﾟｵﾝ酸ｴｽﾃﾙ</v>
      </c>
      <c r="P7580" s="16" t="n">
        <f aca="false">N(P7579)+IF($C7580=検索!$B$49,1,0)</f>
        <v>0</v>
      </c>
    </row>
    <row r="7581" customFormat="false" ht="15" hidden="false" customHeight="false" outlineLevel="0" collapsed="false">
      <c r="A7581" s="16" t="s">
        <v>16254</v>
      </c>
      <c r="B7581" s="0" t="s">
        <v>17473</v>
      </c>
      <c r="C7581" s="0" t="n">
        <v>132</v>
      </c>
      <c r="D7581" s="0" t="str">
        <f aca="false">IFERROR(VLOOKUP($C7581,薬効分類マスタ!$A$2:$B$180,2,FALSE()),"未登録")</f>
        <v>耳鼻科用剤</v>
      </c>
      <c r="E7581" s="16" t="s">
        <v>17468</v>
      </c>
      <c r="F7581" s="16" t="s">
        <v>17469</v>
      </c>
      <c r="G7581" s="16" t="s">
        <v>17474</v>
      </c>
      <c r="H7581" s="16" t="s">
        <v>17475</v>
      </c>
      <c r="I7581" s="0" t="n">
        <v>264</v>
      </c>
      <c r="J7581" s="16" t="s">
        <v>239</v>
      </c>
      <c r="K7581" s="0" t="str">
        <f aca="false">IFERROR(IF(VLOOKUP($C7581,薬効分類マスタ!$A$2:$E$180,5,FALSE())=0,"",VLOOKUP($C7581,薬効分類マスタ!$A$2:$E$180,5,FALSE())),"")</f>
        <v/>
      </c>
      <c r="L7581" s="17"/>
      <c r="M7581" s="0" t="str">
        <f aca="false">IF($K7581="","",IF($L7581&lt;&gt;"",$L7581,VLOOKUP($C7581,薬効分類マスタ!$A$2:$F$180,6,FALSE())))</f>
        <v/>
      </c>
      <c r="N7581" s="0" t="str">
        <f aca="false">ASC(G7581)</f>
        <v>ﾍﾞｸﾛﾒﾀｿﾞﾝ点鼻液50μg｢DSP｣</v>
      </c>
      <c r="O7581" s="0" t="str">
        <f aca="false">ASC(E7581)</f>
        <v>ﾍﾞｸﾛﾒﾀｿﾞﾝﾌﾟﾛﾋﾟｵﾝ酸ｴｽﾃﾙ</v>
      </c>
      <c r="P7581" s="16" t="n">
        <f aca="false">N(P7580)+IF($C7581=検索!$B$49,1,0)</f>
        <v>0</v>
      </c>
    </row>
    <row r="7582" customFormat="false" ht="15" hidden="false" customHeight="false" outlineLevel="0" collapsed="false">
      <c r="A7582" s="16" t="s">
        <v>16254</v>
      </c>
      <c r="B7582" s="0" t="s">
        <v>17476</v>
      </c>
      <c r="C7582" s="0" t="n">
        <v>132</v>
      </c>
      <c r="D7582" s="0" t="str">
        <f aca="false">IFERROR(VLOOKUP($C7582,薬効分類マスタ!$A$2:$B$180,2,FALSE()),"未登録")</f>
        <v>耳鼻科用剤</v>
      </c>
      <c r="E7582" s="16" t="s">
        <v>17468</v>
      </c>
      <c r="F7582" s="16" t="s">
        <v>17477</v>
      </c>
      <c r="G7582" s="16" t="s">
        <v>17478</v>
      </c>
      <c r="H7582" s="16" t="s">
        <v>533</v>
      </c>
      <c r="I7582" s="0" t="n">
        <v>475.1</v>
      </c>
      <c r="J7582" s="16" t="s">
        <v>239</v>
      </c>
      <c r="K7582" s="0" t="str">
        <f aca="false">IFERROR(IF(VLOOKUP($C7582,薬効分類マスタ!$A$2:$E$180,5,FALSE())=0,"",VLOOKUP($C7582,薬効分類マスタ!$A$2:$E$180,5,FALSE())),"")</f>
        <v/>
      </c>
      <c r="L7582" s="17"/>
      <c r="M7582" s="0" t="str">
        <f aca="false">IF($K7582="","",IF($L7582&lt;&gt;"",$L7582,VLOOKUP($C7582,薬効分類マスタ!$A$2:$F$180,6,FALSE())))</f>
        <v/>
      </c>
      <c r="N7582" s="0" t="str">
        <f aca="false">ASC(G7582)</f>
        <v>ﾍﾞｸﾛﾒﾀｿﾞﾝ鼻用ﾊﾟｳﾀﾞｰ25μg｢ﾄｰﾜ｣</v>
      </c>
      <c r="O7582" s="0" t="str">
        <f aca="false">ASC(E7582)</f>
        <v>ﾍﾞｸﾛﾒﾀｿﾞﾝﾌﾟﾛﾋﾟｵﾝ酸ｴｽﾃﾙ</v>
      </c>
      <c r="P7582" s="16" t="n">
        <f aca="false">N(P7581)+IF($C7582=検索!$B$49,1,0)</f>
        <v>0</v>
      </c>
    </row>
    <row r="7583" customFormat="false" ht="15" hidden="false" customHeight="false" outlineLevel="0" collapsed="false">
      <c r="A7583" s="16" t="s">
        <v>16254</v>
      </c>
      <c r="B7583" s="0" t="s">
        <v>17479</v>
      </c>
      <c r="C7583" s="0" t="n">
        <v>132</v>
      </c>
      <c r="D7583" s="0" t="str">
        <f aca="false">IFERROR(VLOOKUP($C7583,薬効分類マスタ!$A$2:$B$180,2,FALSE()),"未登録")</f>
        <v>耳鼻科用剤</v>
      </c>
      <c r="E7583" s="16" t="s">
        <v>11689</v>
      </c>
      <c r="F7583" s="16" t="s">
        <v>17480</v>
      </c>
      <c r="G7583" s="16" t="s">
        <v>17481</v>
      </c>
      <c r="I7583" s="0" t="n">
        <v>225.4</v>
      </c>
      <c r="J7583" s="16" t="s">
        <v>239</v>
      </c>
      <c r="K7583" s="0" t="str">
        <f aca="false">IFERROR(IF(VLOOKUP($C7583,薬効分類マスタ!$A$2:$E$180,5,FALSE())=0,"",VLOOKUP($C7583,薬効分類マスタ!$A$2:$E$180,5,FALSE())),"")</f>
        <v/>
      </c>
      <c r="L7583" s="17"/>
      <c r="M7583" s="0" t="str">
        <f aca="false">IF($K7583="","",IF($L7583&lt;&gt;"",$L7583,VLOOKUP($C7583,薬効分類マスタ!$A$2:$F$180,6,FALSE())))</f>
        <v/>
      </c>
      <c r="N7583" s="0" t="str">
        <f aca="false">ASC(G7583)</f>
        <v>ｹﾄﾁﾌｪﾝﾌﾏﾙ酸塩6.048mg8mL点鼻液</v>
      </c>
      <c r="O7583" s="0" t="str">
        <f aca="false">ASC(E7583)</f>
        <v>ｹﾄﾁﾌｪﾝﾌﾏﾙ酸塩</v>
      </c>
      <c r="P7583" s="16" t="n">
        <f aca="false">N(P7582)+IF($C7583=検索!$B$49,1,0)</f>
        <v>0</v>
      </c>
    </row>
    <row r="7584" customFormat="false" ht="15" hidden="false" customHeight="false" outlineLevel="0" collapsed="false">
      <c r="A7584" s="16" t="s">
        <v>16254</v>
      </c>
      <c r="B7584" s="0" t="s">
        <v>17482</v>
      </c>
      <c r="C7584" s="0" t="n">
        <v>132</v>
      </c>
      <c r="D7584" s="0" t="str">
        <f aca="false">IFERROR(VLOOKUP($C7584,薬効分類マスタ!$A$2:$B$180,2,FALSE()),"未登録")</f>
        <v>耳鼻科用剤</v>
      </c>
      <c r="E7584" s="16" t="s">
        <v>11689</v>
      </c>
      <c r="F7584" s="16" t="s">
        <v>17480</v>
      </c>
      <c r="G7584" s="16" t="s">
        <v>17483</v>
      </c>
      <c r="H7584" s="16" t="s">
        <v>658</v>
      </c>
      <c r="I7584" s="0" t="n">
        <v>338.1</v>
      </c>
      <c r="J7584" s="16" t="s">
        <v>232</v>
      </c>
      <c r="K7584" s="0" t="str">
        <f aca="false">IFERROR(IF(VLOOKUP($C7584,薬効分類マスタ!$A$2:$E$180,5,FALSE())=0,"",VLOOKUP($C7584,薬効分類マスタ!$A$2:$E$180,5,FALSE())),"")</f>
        <v/>
      </c>
      <c r="L7584" s="17"/>
      <c r="M7584" s="0" t="str">
        <f aca="false">IF($K7584="","",IF($L7584&lt;&gt;"",$L7584,VLOOKUP($C7584,薬効分類マスタ!$A$2:$F$180,6,FALSE())))</f>
        <v/>
      </c>
      <c r="N7584" s="0" t="str">
        <f aca="false">ASC(G7584)</f>
        <v>ｻﾞｼﾞﾃﾝ点鼻液0.05%</v>
      </c>
      <c r="O7584" s="0" t="str">
        <f aca="false">ASC(E7584)</f>
        <v>ｹﾄﾁﾌｪﾝﾌﾏﾙ酸塩</v>
      </c>
      <c r="P7584" s="16" t="n">
        <f aca="false">N(P7583)+IF($C7584=検索!$B$49,1,0)</f>
        <v>0</v>
      </c>
    </row>
    <row r="7585" customFormat="false" ht="15" hidden="false" customHeight="false" outlineLevel="0" collapsed="false">
      <c r="A7585" s="16" t="s">
        <v>16254</v>
      </c>
      <c r="B7585" s="0" t="s">
        <v>17484</v>
      </c>
      <c r="C7585" s="0" t="n">
        <v>132</v>
      </c>
      <c r="D7585" s="0" t="str">
        <f aca="false">IFERROR(VLOOKUP($C7585,薬効分類マスタ!$A$2:$B$180,2,FALSE()),"未登録")</f>
        <v>耳鼻科用剤</v>
      </c>
      <c r="E7585" s="16" t="s">
        <v>15267</v>
      </c>
      <c r="F7585" s="16" t="s">
        <v>16724</v>
      </c>
      <c r="G7585" s="16" t="s">
        <v>17485</v>
      </c>
      <c r="I7585" s="0" t="n">
        <v>44.8</v>
      </c>
      <c r="K7585" s="0" t="str">
        <f aca="false">IFERROR(IF(VLOOKUP($C7585,薬効分類マスタ!$A$2:$E$180,5,FALSE())=0,"",VLOOKUP($C7585,薬効分類マスタ!$A$2:$E$180,5,FALSE())),"")</f>
        <v/>
      </c>
      <c r="L7585" s="17"/>
      <c r="M7585" s="0" t="str">
        <f aca="false">IF($K7585="","",IF($L7585&lt;&gt;"",$L7585,VLOOKUP($C7585,薬効分類マスタ!$A$2:$F$180,6,FALSE())))</f>
        <v/>
      </c>
      <c r="N7585" s="0" t="str">
        <f aca="false">ASC(G7585)</f>
        <v>ｵﾌﾛｷｻｼﾝ3mg1mL点耳液</v>
      </c>
      <c r="O7585" s="0" t="str">
        <f aca="false">ASC(E7585)</f>
        <v>ｵﾌﾛｷｻｼﾝ</v>
      </c>
      <c r="P7585" s="16" t="n">
        <f aca="false">N(P7584)+IF($C7585=検索!$B$49,1,0)</f>
        <v>0</v>
      </c>
    </row>
    <row r="7586" customFormat="false" ht="15" hidden="false" customHeight="false" outlineLevel="0" collapsed="false">
      <c r="A7586" s="16" t="s">
        <v>16254</v>
      </c>
      <c r="B7586" s="0" t="s">
        <v>17486</v>
      </c>
      <c r="C7586" s="0" t="n">
        <v>132</v>
      </c>
      <c r="D7586" s="0" t="str">
        <f aca="false">IFERROR(VLOOKUP($C7586,薬効分類マスタ!$A$2:$B$180,2,FALSE()),"未登録")</f>
        <v>耳鼻科用剤</v>
      </c>
      <c r="E7586" s="16" t="s">
        <v>15267</v>
      </c>
      <c r="F7586" s="16" t="s">
        <v>16724</v>
      </c>
      <c r="G7586" s="16" t="s">
        <v>17487</v>
      </c>
      <c r="H7586" s="16" t="s">
        <v>309</v>
      </c>
      <c r="I7586" s="0" t="n">
        <v>111.2</v>
      </c>
      <c r="J7586" s="16" t="s">
        <v>232</v>
      </c>
      <c r="K7586" s="0" t="str">
        <f aca="false">IFERROR(IF(VLOOKUP($C7586,薬効分類マスタ!$A$2:$E$180,5,FALSE())=0,"",VLOOKUP($C7586,薬効分類マスタ!$A$2:$E$180,5,FALSE())),"")</f>
        <v/>
      </c>
      <c r="L7586" s="17"/>
      <c r="M7586" s="0" t="str">
        <f aca="false">IF($K7586="","",IF($L7586&lt;&gt;"",$L7586,VLOOKUP($C7586,薬効分類マスタ!$A$2:$F$180,6,FALSE())))</f>
        <v/>
      </c>
      <c r="N7586" s="0" t="str">
        <f aca="false">ASC(G7586)</f>
        <v>ﾀﾘﾋﾞｯﾄﾞ耳科用液0.3%</v>
      </c>
      <c r="O7586" s="0" t="str">
        <f aca="false">ASC(E7586)</f>
        <v>ｵﾌﾛｷｻｼﾝ</v>
      </c>
      <c r="P7586" s="16" t="n">
        <f aca="false">N(P7585)+IF($C7586=検索!$B$49,1,0)</f>
        <v>0</v>
      </c>
    </row>
    <row r="7587" customFormat="false" ht="15" hidden="false" customHeight="false" outlineLevel="0" collapsed="false">
      <c r="A7587" s="16" t="s">
        <v>16254</v>
      </c>
      <c r="B7587" s="0" t="s">
        <v>17488</v>
      </c>
      <c r="C7587" s="0" t="n">
        <v>132</v>
      </c>
      <c r="D7587" s="0" t="str">
        <f aca="false">IFERROR(VLOOKUP($C7587,薬効分類マスタ!$A$2:$B$180,2,FALSE()),"未登録")</f>
        <v>耳鼻科用剤</v>
      </c>
      <c r="E7587" s="16" t="s">
        <v>17489</v>
      </c>
      <c r="F7587" s="16" t="s">
        <v>17490</v>
      </c>
      <c r="G7587" s="16" t="s">
        <v>17491</v>
      </c>
      <c r="H7587" s="16" t="s">
        <v>385</v>
      </c>
      <c r="I7587" s="0" t="n">
        <v>415.7</v>
      </c>
      <c r="J7587" s="16" t="s">
        <v>239</v>
      </c>
      <c r="K7587" s="0" t="str">
        <f aca="false">IFERROR(IF(VLOOKUP($C7587,薬効分類マスタ!$A$2:$E$180,5,FALSE())=0,"",VLOOKUP($C7587,薬効分類マスタ!$A$2:$E$180,5,FALSE())),"")</f>
        <v/>
      </c>
      <c r="L7587" s="17"/>
      <c r="M7587" s="0" t="str">
        <f aca="false">IF($K7587="","",IF($L7587&lt;&gt;"",$L7587,VLOOKUP($C7587,薬効分類マスタ!$A$2:$F$180,6,FALSE())))</f>
        <v/>
      </c>
      <c r="N7587" s="0" t="str">
        <f aca="false">ASC(G7587)</f>
        <v>ﾌﾙﾁｶｿﾞﾝ点鼻液50μg｢ｻﾜｲ｣28噴霧用</v>
      </c>
      <c r="O7587" s="0" t="str">
        <f aca="false">ASC(E7587)</f>
        <v>ﾌﾙﾁｶｿﾞﾝﾌﾟﾛﾋﾟｵﾝ酸ｴｽﾃﾙ</v>
      </c>
      <c r="P7587" s="16" t="n">
        <f aca="false">N(P7586)+IF($C7587=検索!$B$49,1,0)</f>
        <v>0</v>
      </c>
    </row>
    <row r="7588" customFormat="false" ht="15" hidden="false" customHeight="false" outlineLevel="0" collapsed="false">
      <c r="A7588" s="16" t="s">
        <v>16254</v>
      </c>
      <c r="B7588" s="0" t="s">
        <v>17492</v>
      </c>
      <c r="C7588" s="0" t="n">
        <v>132</v>
      </c>
      <c r="D7588" s="0" t="str">
        <f aca="false">IFERROR(VLOOKUP($C7588,薬効分類マスタ!$A$2:$B$180,2,FALSE()),"未登録")</f>
        <v>耳鼻科用剤</v>
      </c>
      <c r="E7588" s="16" t="s">
        <v>17489</v>
      </c>
      <c r="F7588" s="16" t="s">
        <v>17490</v>
      </c>
      <c r="G7588" s="16" t="s">
        <v>17493</v>
      </c>
      <c r="H7588" s="16" t="s">
        <v>601</v>
      </c>
      <c r="I7588" s="0" t="n">
        <v>415.7</v>
      </c>
      <c r="J7588" s="16" t="s">
        <v>239</v>
      </c>
      <c r="K7588" s="0" t="str">
        <f aca="false">IFERROR(IF(VLOOKUP($C7588,薬効分類マスタ!$A$2:$E$180,5,FALSE())=0,"",VLOOKUP($C7588,薬効分類マスタ!$A$2:$E$180,5,FALSE())),"")</f>
        <v/>
      </c>
      <c r="L7588" s="17"/>
      <c r="M7588" s="0" t="str">
        <f aca="false">IF($K7588="","",IF($L7588&lt;&gt;"",$L7588,VLOOKUP($C7588,薬効分類マスタ!$A$2:$F$180,6,FALSE())))</f>
        <v/>
      </c>
      <c r="N7588" s="0" t="str">
        <f aca="false">ASC(G7588)</f>
        <v>ﾌﾙﾁｶｿﾞﾝ点鼻液50μg｢杏林｣28噴霧用</v>
      </c>
      <c r="O7588" s="0" t="str">
        <f aca="false">ASC(E7588)</f>
        <v>ﾌﾙﾁｶｿﾞﾝﾌﾟﾛﾋﾟｵﾝ酸ｴｽﾃﾙ</v>
      </c>
      <c r="P7588" s="16" t="n">
        <f aca="false">N(P7587)+IF($C7588=検索!$B$49,1,0)</f>
        <v>0</v>
      </c>
    </row>
    <row r="7589" customFormat="false" ht="15" hidden="false" customHeight="false" outlineLevel="0" collapsed="false">
      <c r="A7589" s="16" t="s">
        <v>16254</v>
      </c>
      <c r="B7589" s="0" t="s">
        <v>17494</v>
      </c>
      <c r="C7589" s="0" t="n">
        <v>132</v>
      </c>
      <c r="D7589" s="0" t="str">
        <f aca="false">IFERROR(VLOOKUP($C7589,薬効分類マスタ!$A$2:$B$180,2,FALSE()),"未登録")</f>
        <v>耳鼻科用剤</v>
      </c>
      <c r="E7589" s="16" t="s">
        <v>17489</v>
      </c>
      <c r="F7589" s="16" t="s">
        <v>17490</v>
      </c>
      <c r="G7589" s="16" t="s">
        <v>17495</v>
      </c>
      <c r="H7589" s="16" t="s">
        <v>1090</v>
      </c>
      <c r="I7589" s="0" t="n">
        <v>283</v>
      </c>
      <c r="J7589" s="16" t="s">
        <v>239</v>
      </c>
      <c r="K7589" s="0" t="str">
        <f aca="false">IFERROR(IF(VLOOKUP($C7589,薬効分類マスタ!$A$2:$E$180,5,FALSE())=0,"",VLOOKUP($C7589,薬効分類マスタ!$A$2:$E$180,5,FALSE())),"")</f>
        <v/>
      </c>
      <c r="L7589" s="17"/>
      <c r="M7589" s="0" t="str">
        <f aca="false">IF($K7589="","",IF($L7589&lt;&gt;"",$L7589,VLOOKUP($C7589,薬効分類マスタ!$A$2:$F$180,6,FALSE())))</f>
        <v/>
      </c>
      <c r="N7589" s="0" t="str">
        <f aca="false">ASC(G7589)</f>
        <v>ﾌﾙﾁｶｿﾞﾝ点鼻液50μg｢三和｣28噴霧用</v>
      </c>
      <c r="O7589" s="0" t="str">
        <f aca="false">ASC(E7589)</f>
        <v>ﾌﾙﾁｶｿﾞﾝﾌﾟﾛﾋﾟｵﾝ酸ｴｽﾃﾙ</v>
      </c>
      <c r="P7589" s="16" t="n">
        <f aca="false">N(P7588)+IF($C7589=検索!$B$49,1,0)</f>
        <v>0</v>
      </c>
    </row>
    <row r="7590" customFormat="false" ht="15" hidden="false" customHeight="false" outlineLevel="0" collapsed="false">
      <c r="A7590" s="16" t="s">
        <v>16254</v>
      </c>
      <c r="B7590" s="0" t="s">
        <v>17496</v>
      </c>
      <c r="C7590" s="0" t="n">
        <v>132</v>
      </c>
      <c r="D7590" s="0" t="str">
        <f aca="false">IFERROR(VLOOKUP($C7590,薬効分類マスタ!$A$2:$B$180,2,FALSE()),"未登録")</f>
        <v>耳鼻科用剤</v>
      </c>
      <c r="E7590" s="16" t="s">
        <v>17489</v>
      </c>
      <c r="F7590" s="16" t="s">
        <v>17490</v>
      </c>
      <c r="G7590" s="16" t="s">
        <v>17497</v>
      </c>
      <c r="H7590" s="16" t="s">
        <v>533</v>
      </c>
      <c r="I7590" s="0" t="n">
        <v>283</v>
      </c>
      <c r="J7590" s="16" t="s">
        <v>239</v>
      </c>
      <c r="K7590" s="0" t="str">
        <f aca="false">IFERROR(IF(VLOOKUP($C7590,薬効分類マスタ!$A$2:$E$180,5,FALSE())=0,"",VLOOKUP($C7590,薬効分類マスタ!$A$2:$E$180,5,FALSE())),"")</f>
        <v/>
      </c>
      <c r="L7590" s="17"/>
      <c r="M7590" s="0" t="str">
        <f aca="false">IF($K7590="","",IF($L7590&lt;&gt;"",$L7590,VLOOKUP($C7590,薬効分類マスタ!$A$2:$F$180,6,FALSE())))</f>
        <v/>
      </c>
      <c r="N7590" s="0" t="str">
        <f aca="false">ASC(G7590)</f>
        <v>ﾌﾙﾁｶｿﾞﾝﾌﾟﾛﾋﾟｵﾝ酸ｴｽﾃﾙ点鼻液50μg｢ﾄｰﾜ｣28噴霧用</v>
      </c>
      <c r="O7590" s="0" t="str">
        <f aca="false">ASC(E7590)</f>
        <v>ﾌﾙﾁｶｿﾞﾝﾌﾟﾛﾋﾟｵﾝ酸ｴｽﾃﾙ</v>
      </c>
      <c r="P7590" s="16" t="n">
        <f aca="false">N(P7589)+IF($C7590=検索!$B$49,1,0)</f>
        <v>0</v>
      </c>
    </row>
    <row r="7591" customFormat="false" ht="15" hidden="false" customHeight="false" outlineLevel="0" collapsed="false">
      <c r="A7591" s="16" t="s">
        <v>16254</v>
      </c>
      <c r="B7591" s="0" t="s">
        <v>17498</v>
      </c>
      <c r="C7591" s="0" t="n">
        <v>132</v>
      </c>
      <c r="D7591" s="0" t="str">
        <f aca="false">IFERROR(VLOOKUP($C7591,薬効分類マスタ!$A$2:$B$180,2,FALSE()),"未登録")</f>
        <v>耳鼻科用剤</v>
      </c>
      <c r="E7591" s="16" t="s">
        <v>17489</v>
      </c>
      <c r="F7591" s="16" t="s">
        <v>17490</v>
      </c>
      <c r="G7591" s="16" t="s">
        <v>17499</v>
      </c>
      <c r="H7591" s="16" t="s">
        <v>385</v>
      </c>
      <c r="I7591" s="0" t="n">
        <v>414.8</v>
      </c>
      <c r="J7591" s="16" t="s">
        <v>239</v>
      </c>
      <c r="K7591" s="0" t="str">
        <f aca="false">IFERROR(IF(VLOOKUP($C7591,薬効分類マスタ!$A$2:$E$180,5,FALSE())=0,"",VLOOKUP($C7591,薬効分類マスタ!$A$2:$E$180,5,FALSE())),"")</f>
        <v/>
      </c>
      <c r="L7591" s="17"/>
      <c r="M7591" s="0" t="str">
        <f aca="false">IF($K7591="","",IF($L7591&lt;&gt;"",$L7591,VLOOKUP($C7591,薬効分類マスタ!$A$2:$F$180,6,FALSE())))</f>
        <v/>
      </c>
      <c r="N7591" s="0" t="str">
        <f aca="false">ASC(G7591)</f>
        <v>ﾌﾙﾁｶｿﾞﾝ点鼻液25μg小児用｢ｻﾜｲ｣56噴霧用</v>
      </c>
      <c r="O7591" s="0" t="str">
        <f aca="false">ASC(E7591)</f>
        <v>ﾌﾙﾁｶｿﾞﾝﾌﾟﾛﾋﾟｵﾝ酸ｴｽﾃﾙ</v>
      </c>
      <c r="P7591" s="16" t="n">
        <f aca="false">N(P7590)+IF($C7591=検索!$B$49,1,0)</f>
        <v>0</v>
      </c>
    </row>
    <row r="7592" customFormat="false" ht="15" hidden="false" customHeight="false" outlineLevel="0" collapsed="false">
      <c r="A7592" s="16" t="s">
        <v>16254</v>
      </c>
      <c r="B7592" s="0" t="s">
        <v>17500</v>
      </c>
      <c r="C7592" s="0" t="n">
        <v>132</v>
      </c>
      <c r="D7592" s="0" t="str">
        <f aca="false">IFERROR(VLOOKUP($C7592,薬効分類マスタ!$A$2:$B$180,2,FALSE()),"未登録")</f>
        <v>耳鼻科用剤</v>
      </c>
      <c r="E7592" s="16" t="s">
        <v>17489</v>
      </c>
      <c r="F7592" s="16" t="s">
        <v>17490</v>
      </c>
      <c r="G7592" s="16" t="s">
        <v>17501</v>
      </c>
      <c r="H7592" s="16" t="s">
        <v>601</v>
      </c>
      <c r="I7592" s="0" t="n">
        <v>414.8</v>
      </c>
      <c r="J7592" s="16" t="s">
        <v>239</v>
      </c>
      <c r="K7592" s="0" t="str">
        <f aca="false">IFERROR(IF(VLOOKUP($C7592,薬効分類マスタ!$A$2:$E$180,5,FALSE())=0,"",VLOOKUP($C7592,薬効分類マスタ!$A$2:$E$180,5,FALSE())),"")</f>
        <v/>
      </c>
      <c r="L7592" s="17"/>
      <c r="M7592" s="0" t="str">
        <f aca="false">IF($K7592="","",IF($L7592&lt;&gt;"",$L7592,VLOOKUP($C7592,薬効分類マスタ!$A$2:$F$180,6,FALSE())))</f>
        <v/>
      </c>
      <c r="N7592" s="0" t="str">
        <f aca="false">ASC(G7592)</f>
        <v>ﾌﾙﾁｶｿﾞﾝ点鼻液25μg小児用｢杏林｣56噴霧用</v>
      </c>
      <c r="O7592" s="0" t="str">
        <f aca="false">ASC(E7592)</f>
        <v>ﾌﾙﾁｶｿﾞﾝﾌﾟﾛﾋﾟｵﾝ酸ｴｽﾃﾙ</v>
      </c>
      <c r="P7592" s="16" t="n">
        <f aca="false">N(P7591)+IF($C7592=検索!$B$49,1,0)</f>
        <v>0</v>
      </c>
    </row>
    <row r="7593" customFormat="false" ht="15" hidden="false" customHeight="false" outlineLevel="0" collapsed="false">
      <c r="A7593" s="16" t="s">
        <v>16254</v>
      </c>
      <c r="B7593" s="0" t="s">
        <v>17502</v>
      </c>
      <c r="C7593" s="0" t="n">
        <v>132</v>
      </c>
      <c r="D7593" s="0" t="str">
        <f aca="false">IFERROR(VLOOKUP($C7593,薬効分類マスタ!$A$2:$B$180,2,FALSE()),"未登録")</f>
        <v>耳鼻科用剤</v>
      </c>
      <c r="E7593" s="16" t="s">
        <v>17489</v>
      </c>
      <c r="F7593" s="16" t="s">
        <v>17503</v>
      </c>
      <c r="G7593" s="16" t="s">
        <v>17504</v>
      </c>
      <c r="H7593" s="16" t="s">
        <v>5735</v>
      </c>
      <c r="I7593" s="0" t="n">
        <v>436.3</v>
      </c>
      <c r="J7593" s="16" t="s">
        <v>239</v>
      </c>
      <c r="K7593" s="0" t="str">
        <f aca="false">IFERROR(IF(VLOOKUP($C7593,薬効分類マスタ!$A$2:$E$180,5,FALSE())=0,"",VLOOKUP($C7593,薬効分類マスタ!$A$2:$E$180,5,FALSE())),"")</f>
        <v/>
      </c>
      <c r="L7593" s="17"/>
      <c r="M7593" s="0" t="str">
        <f aca="false">IF($K7593="","",IF($L7593&lt;&gt;"",$L7593,VLOOKUP($C7593,薬効分類マスタ!$A$2:$F$180,6,FALSE())))</f>
        <v/>
      </c>
      <c r="N7593" s="0" t="str">
        <f aca="false">ASC(G7593)</f>
        <v>ﾌﾙﾁｶｿﾞﾝ点鼻液50μg｢ｲｾｲ｣56噴霧用</v>
      </c>
      <c r="O7593" s="0" t="str">
        <f aca="false">ASC(E7593)</f>
        <v>ﾌﾙﾁｶｿﾞﾝﾌﾟﾛﾋﾟｵﾝ酸ｴｽﾃﾙ</v>
      </c>
      <c r="P7593" s="16" t="n">
        <f aca="false">N(P7592)+IF($C7593=検索!$B$49,1,0)</f>
        <v>0</v>
      </c>
    </row>
    <row r="7594" customFormat="false" ht="15" hidden="false" customHeight="false" outlineLevel="0" collapsed="false">
      <c r="A7594" s="16" t="s">
        <v>16254</v>
      </c>
      <c r="B7594" s="0" t="s">
        <v>17505</v>
      </c>
      <c r="C7594" s="0" t="n">
        <v>132</v>
      </c>
      <c r="D7594" s="0" t="str">
        <f aca="false">IFERROR(VLOOKUP($C7594,薬効分類マスタ!$A$2:$B$180,2,FALSE()),"未登録")</f>
        <v>耳鼻科用剤</v>
      </c>
      <c r="E7594" s="16" t="s">
        <v>17489</v>
      </c>
      <c r="F7594" s="16" t="s">
        <v>17503</v>
      </c>
      <c r="G7594" s="16" t="s">
        <v>17506</v>
      </c>
      <c r="H7594" s="16" t="s">
        <v>385</v>
      </c>
      <c r="I7594" s="0" t="n">
        <v>614.4</v>
      </c>
      <c r="J7594" s="16" t="s">
        <v>239</v>
      </c>
      <c r="K7594" s="0" t="str">
        <f aca="false">IFERROR(IF(VLOOKUP($C7594,薬効分類マスタ!$A$2:$E$180,5,FALSE())=0,"",VLOOKUP($C7594,薬効分類マスタ!$A$2:$E$180,5,FALSE())),"")</f>
        <v/>
      </c>
      <c r="L7594" s="17"/>
      <c r="M7594" s="0" t="str">
        <f aca="false">IF($K7594="","",IF($L7594&lt;&gt;"",$L7594,VLOOKUP($C7594,薬効分類マスタ!$A$2:$F$180,6,FALSE())))</f>
        <v/>
      </c>
      <c r="N7594" s="0" t="str">
        <f aca="false">ASC(G7594)</f>
        <v>ﾌﾙﾁｶｿﾞﾝ点鼻液50μg｢ｻﾜｲ｣56噴霧用</v>
      </c>
      <c r="O7594" s="0" t="str">
        <f aca="false">ASC(E7594)</f>
        <v>ﾌﾙﾁｶｿﾞﾝﾌﾟﾛﾋﾟｵﾝ酸ｴｽﾃﾙ</v>
      </c>
      <c r="P7594" s="16" t="n">
        <f aca="false">N(P7593)+IF($C7594=検索!$B$49,1,0)</f>
        <v>0</v>
      </c>
    </row>
    <row r="7595" customFormat="false" ht="15" hidden="false" customHeight="false" outlineLevel="0" collapsed="false">
      <c r="A7595" s="16" t="s">
        <v>16254</v>
      </c>
      <c r="B7595" s="0" t="s">
        <v>17507</v>
      </c>
      <c r="C7595" s="0" t="n">
        <v>132</v>
      </c>
      <c r="D7595" s="0" t="str">
        <f aca="false">IFERROR(VLOOKUP($C7595,薬効分類マスタ!$A$2:$B$180,2,FALSE()),"未登録")</f>
        <v>耳鼻科用剤</v>
      </c>
      <c r="E7595" s="16" t="s">
        <v>17489</v>
      </c>
      <c r="F7595" s="16" t="s">
        <v>17503</v>
      </c>
      <c r="G7595" s="16" t="s">
        <v>17508</v>
      </c>
      <c r="H7595" s="16" t="s">
        <v>601</v>
      </c>
      <c r="I7595" s="0" t="n">
        <v>447.3</v>
      </c>
      <c r="J7595" s="16" t="s">
        <v>239</v>
      </c>
      <c r="K7595" s="0" t="str">
        <f aca="false">IFERROR(IF(VLOOKUP($C7595,薬効分類マスタ!$A$2:$E$180,5,FALSE())=0,"",VLOOKUP($C7595,薬効分類マスタ!$A$2:$E$180,5,FALSE())),"")</f>
        <v/>
      </c>
      <c r="L7595" s="17"/>
      <c r="M7595" s="0" t="str">
        <f aca="false">IF($K7595="","",IF($L7595&lt;&gt;"",$L7595,VLOOKUP($C7595,薬効分類マスタ!$A$2:$F$180,6,FALSE())))</f>
        <v/>
      </c>
      <c r="N7595" s="0" t="str">
        <f aca="false">ASC(G7595)</f>
        <v>ﾌﾙﾁｶｿﾞﾝ点鼻液50μg｢杏林｣56噴霧用</v>
      </c>
      <c r="O7595" s="0" t="str">
        <f aca="false">ASC(E7595)</f>
        <v>ﾌﾙﾁｶｿﾞﾝﾌﾟﾛﾋﾟｵﾝ酸ｴｽﾃﾙ</v>
      </c>
      <c r="P7595" s="16" t="n">
        <f aca="false">N(P7594)+IF($C7595=検索!$B$49,1,0)</f>
        <v>0</v>
      </c>
    </row>
    <row r="7596" customFormat="false" ht="15" hidden="false" customHeight="false" outlineLevel="0" collapsed="false">
      <c r="A7596" s="16" t="s">
        <v>16254</v>
      </c>
      <c r="B7596" s="0" t="s">
        <v>17509</v>
      </c>
      <c r="C7596" s="0" t="n">
        <v>132</v>
      </c>
      <c r="D7596" s="0" t="str">
        <f aca="false">IFERROR(VLOOKUP($C7596,薬効分類マスタ!$A$2:$B$180,2,FALSE()),"未登録")</f>
        <v>耳鼻科用剤</v>
      </c>
      <c r="E7596" s="16" t="s">
        <v>17489</v>
      </c>
      <c r="F7596" s="16" t="s">
        <v>17503</v>
      </c>
      <c r="G7596" s="16" t="s">
        <v>17510</v>
      </c>
      <c r="H7596" s="16" t="s">
        <v>1090</v>
      </c>
      <c r="I7596" s="0" t="n">
        <v>447.3</v>
      </c>
      <c r="J7596" s="16" t="s">
        <v>239</v>
      </c>
      <c r="K7596" s="0" t="str">
        <f aca="false">IFERROR(IF(VLOOKUP($C7596,薬効分類マスタ!$A$2:$E$180,5,FALSE())=0,"",VLOOKUP($C7596,薬効分類マスタ!$A$2:$E$180,5,FALSE())),"")</f>
        <v/>
      </c>
      <c r="L7596" s="17"/>
      <c r="M7596" s="0" t="str">
        <f aca="false">IF($K7596="","",IF($L7596&lt;&gt;"",$L7596,VLOOKUP($C7596,薬効分類マスタ!$A$2:$F$180,6,FALSE())))</f>
        <v/>
      </c>
      <c r="N7596" s="0" t="str">
        <f aca="false">ASC(G7596)</f>
        <v>ﾌﾙﾁｶｿﾞﾝ点鼻液50μg｢三和｣56噴霧用</v>
      </c>
      <c r="O7596" s="0" t="str">
        <f aca="false">ASC(E7596)</f>
        <v>ﾌﾙﾁｶｿﾞﾝﾌﾟﾛﾋﾟｵﾝ酸ｴｽﾃﾙ</v>
      </c>
      <c r="P7596" s="16" t="n">
        <f aca="false">N(P7595)+IF($C7596=検索!$B$49,1,0)</f>
        <v>0</v>
      </c>
    </row>
    <row r="7597" customFormat="false" ht="15" hidden="false" customHeight="false" outlineLevel="0" collapsed="false">
      <c r="A7597" s="16" t="s">
        <v>16254</v>
      </c>
      <c r="B7597" s="0" t="s">
        <v>17511</v>
      </c>
      <c r="C7597" s="0" t="n">
        <v>132</v>
      </c>
      <c r="D7597" s="0" t="str">
        <f aca="false">IFERROR(VLOOKUP($C7597,薬効分類マスタ!$A$2:$B$180,2,FALSE()),"未登録")</f>
        <v>耳鼻科用剤</v>
      </c>
      <c r="E7597" s="16" t="s">
        <v>17489</v>
      </c>
      <c r="F7597" s="16" t="s">
        <v>17503</v>
      </c>
      <c r="G7597" s="16" t="s">
        <v>17512</v>
      </c>
      <c r="H7597" s="16" t="s">
        <v>17475</v>
      </c>
      <c r="I7597" s="0" t="n">
        <v>447.3</v>
      </c>
      <c r="J7597" s="16" t="s">
        <v>239</v>
      </c>
      <c r="K7597" s="0" t="str">
        <f aca="false">IFERROR(IF(VLOOKUP($C7597,薬効分類マスタ!$A$2:$E$180,5,FALSE())=0,"",VLOOKUP($C7597,薬効分類マスタ!$A$2:$E$180,5,FALSE())),"")</f>
        <v/>
      </c>
      <c r="L7597" s="17"/>
      <c r="M7597" s="0" t="str">
        <f aca="false">IF($K7597="","",IF($L7597&lt;&gt;"",$L7597,VLOOKUP($C7597,薬効分類マスタ!$A$2:$F$180,6,FALSE())))</f>
        <v/>
      </c>
      <c r="N7597" s="0" t="str">
        <f aca="false">ASC(G7597)</f>
        <v>ﾌﾙﾁｶｿﾞﾝﾌﾟﾛﾋﾟｵﾝ酸ｴｽﾃﾙ点鼻液50μg｢DSP｣56噴霧用</v>
      </c>
      <c r="O7597" s="0" t="str">
        <f aca="false">ASC(E7597)</f>
        <v>ﾌﾙﾁｶｿﾞﾝﾌﾟﾛﾋﾟｵﾝ酸ｴｽﾃﾙ</v>
      </c>
      <c r="P7597" s="16" t="n">
        <f aca="false">N(P7596)+IF($C7597=検索!$B$49,1,0)</f>
        <v>0</v>
      </c>
    </row>
    <row r="7598" customFormat="false" ht="15" hidden="false" customHeight="false" outlineLevel="0" collapsed="false">
      <c r="A7598" s="16" t="s">
        <v>16254</v>
      </c>
      <c r="B7598" s="0" t="s">
        <v>17513</v>
      </c>
      <c r="C7598" s="0" t="n">
        <v>132</v>
      </c>
      <c r="D7598" s="0" t="str">
        <f aca="false">IFERROR(VLOOKUP($C7598,薬効分類マスタ!$A$2:$B$180,2,FALSE()),"未登録")</f>
        <v>耳鼻科用剤</v>
      </c>
      <c r="E7598" s="16" t="s">
        <v>17489</v>
      </c>
      <c r="F7598" s="16" t="s">
        <v>17503</v>
      </c>
      <c r="G7598" s="16" t="s">
        <v>17514</v>
      </c>
      <c r="H7598" s="16" t="s">
        <v>533</v>
      </c>
      <c r="I7598" s="0" t="n">
        <v>447.3</v>
      </c>
      <c r="J7598" s="16" t="s">
        <v>239</v>
      </c>
      <c r="K7598" s="0" t="str">
        <f aca="false">IFERROR(IF(VLOOKUP($C7598,薬効分類マスタ!$A$2:$E$180,5,FALSE())=0,"",VLOOKUP($C7598,薬効分類マスタ!$A$2:$E$180,5,FALSE())),"")</f>
        <v/>
      </c>
      <c r="L7598" s="17"/>
      <c r="M7598" s="0" t="str">
        <f aca="false">IF($K7598="","",IF($L7598&lt;&gt;"",$L7598,VLOOKUP($C7598,薬効分類マスタ!$A$2:$F$180,6,FALSE())))</f>
        <v/>
      </c>
      <c r="N7598" s="0" t="str">
        <f aca="false">ASC(G7598)</f>
        <v>ﾌﾙﾁｶｿﾞﾝﾌﾟﾛﾋﾟｵﾝ酸ｴｽﾃﾙ点鼻液50μg｢ﾄｰﾜ｣56噴霧用</v>
      </c>
      <c r="O7598" s="0" t="str">
        <f aca="false">ASC(E7598)</f>
        <v>ﾌﾙﾁｶｿﾞﾝﾌﾟﾛﾋﾟｵﾝ酸ｴｽﾃﾙ</v>
      </c>
      <c r="P7598" s="16" t="n">
        <f aca="false">N(P7597)+IF($C7598=検索!$B$49,1,0)</f>
        <v>0</v>
      </c>
    </row>
    <row r="7599" customFormat="false" ht="15" hidden="false" customHeight="false" outlineLevel="0" collapsed="false">
      <c r="A7599" s="16" t="s">
        <v>16254</v>
      </c>
      <c r="B7599" s="0" t="s">
        <v>17515</v>
      </c>
      <c r="C7599" s="0" t="n">
        <v>132</v>
      </c>
      <c r="D7599" s="0" t="str">
        <f aca="false">IFERROR(VLOOKUP($C7599,薬効分類マスタ!$A$2:$B$180,2,FALSE()),"未登録")</f>
        <v>耳鼻科用剤</v>
      </c>
      <c r="E7599" s="16" t="s">
        <v>17489</v>
      </c>
      <c r="F7599" s="16" t="s">
        <v>17516</v>
      </c>
      <c r="G7599" s="16" t="s">
        <v>17517</v>
      </c>
      <c r="H7599" s="16" t="s">
        <v>1193</v>
      </c>
      <c r="I7599" s="0" t="n">
        <v>717.7</v>
      </c>
      <c r="J7599" s="16" t="s">
        <v>239</v>
      </c>
      <c r="K7599" s="0" t="str">
        <f aca="false">IFERROR(IF(VLOOKUP($C7599,薬効分類マスタ!$A$2:$E$180,5,FALSE())=0,"",VLOOKUP($C7599,薬効分類マスタ!$A$2:$E$180,5,FALSE())),"")</f>
        <v/>
      </c>
      <c r="L7599" s="17"/>
      <c r="M7599" s="0" t="str">
        <f aca="false">IF($K7599="","",IF($L7599&lt;&gt;"",$L7599,VLOOKUP($C7599,薬効分類マスタ!$A$2:$F$180,6,FALSE())))</f>
        <v/>
      </c>
      <c r="N7599" s="0" t="str">
        <f aca="false">ASC(G7599)</f>
        <v>ﾌﾙﾁｶｿﾞﾝﾌﾟﾛﾋﾟｵﾝ酸ｴｽﾃﾙ点鼻液50μg｢日本臓器｣112噴霧用</v>
      </c>
      <c r="O7599" s="0" t="str">
        <f aca="false">ASC(E7599)</f>
        <v>ﾌﾙﾁｶｿﾞﾝﾌﾟﾛﾋﾟｵﾝ酸ｴｽﾃﾙ</v>
      </c>
      <c r="P7599" s="16" t="n">
        <f aca="false">N(P7598)+IF($C7599=検索!$B$49,1,0)</f>
        <v>0</v>
      </c>
    </row>
    <row r="7600" customFormat="false" ht="15" hidden="false" customHeight="false" outlineLevel="0" collapsed="false">
      <c r="A7600" s="16" t="s">
        <v>16254</v>
      </c>
      <c r="B7600" s="0" t="s">
        <v>17518</v>
      </c>
      <c r="C7600" s="0" t="n">
        <v>132</v>
      </c>
      <c r="D7600" s="0" t="str">
        <f aca="false">IFERROR(VLOOKUP($C7600,薬効分類マスタ!$A$2:$B$180,2,FALSE()),"未登録")</f>
        <v>耳鼻科用剤</v>
      </c>
      <c r="E7600" s="16" t="s">
        <v>17141</v>
      </c>
      <c r="F7600" s="16" t="s">
        <v>17519</v>
      </c>
      <c r="G7600" s="16" t="s">
        <v>17520</v>
      </c>
      <c r="H7600" s="16" t="s">
        <v>1019</v>
      </c>
      <c r="I7600" s="0" t="n">
        <v>444.6</v>
      </c>
      <c r="J7600" s="16" t="s">
        <v>232</v>
      </c>
      <c r="K7600" s="0" t="str">
        <f aca="false">IFERROR(IF(VLOOKUP($C7600,薬効分類マスタ!$A$2:$E$180,5,FALSE())=0,"",VLOOKUP($C7600,薬効分類マスタ!$A$2:$E$180,5,FALSE())),"")</f>
        <v/>
      </c>
      <c r="L7600" s="17"/>
      <c r="M7600" s="0" t="str">
        <f aca="false">IF($K7600="","",IF($L7600&lt;&gt;"",$L7600,VLOOKUP($C7600,薬効分類マスタ!$A$2:$F$180,6,FALSE())))</f>
        <v/>
      </c>
      <c r="N7600" s="0" t="str">
        <f aca="false">ASC(G7600)</f>
        <v>ﾘﾎﾞｽﾁﾝ点鼻液0.025mg112噴霧用</v>
      </c>
      <c r="O7600" s="0" t="str">
        <f aca="false">ASC(E7600)</f>
        <v>ﾚﾎﾞｶﾊﾞｽﾁﾝ塩酸塩</v>
      </c>
      <c r="P7600" s="16" t="n">
        <f aca="false">N(P7599)+IF($C7600=検索!$B$49,1,0)</f>
        <v>0</v>
      </c>
    </row>
    <row r="7601" customFormat="false" ht="15" hidden="false" customHeight="false" outlineLevel="0" collapsed="false">
      <c r="A7601" s="16" t="s">
        <v>16254</v>
      </c>
      <c r="B7601" s="0" t="s">
        <v>17521</v>
      </c>
      <c r="C7601" s="0" t="n">
        <v>132</v>
      </c>
      <c r="D7601" s="0" t="str">
        <f aca="false">IFERROR(VLOOKUP($C7601,薬効分類マスタ!$A$2:$B$180,2,FALSE()),"未登録")</f>
        <v>耳鼻科用剤</v>
      </c>
      <c r="E7601" s="16" t="s">
        <v>17044</v>
      </c>
      <c r="F7601" s="16" t="s">
        <v>6729</v>
      </c>
      <c r="G7601" s="16" t="s">
        <v>17522</v>
      </c>
      <c r="H7601" s="16" t="s">
        <v>16684</v>
      </c>
      <c r="I7601" s="0" t="n">
        <v>113.1</v>
      </c>
      <c r="J7601" s="16" t="s">
        <v>232</v>
      </c>
      <c r="K7601" s="0" t="str">
        <f aca="false">IFERROR(IF(VLOOKUP($C7601,薬効分類マスタ!$A$2:$E$180,5,FALSE())=0,"",VLOOKUP($C7601,薬効分類マスタ!$A$2:$E$180,5,FALSE())),"")</f>
        <v/>
      </c>
      <c r="L7601" s="17"/>
      <c r="M7601" s="0" t="str">
        <f aca="false">IF($K7601="","",IF($L7601&lt;&gt;"",$L7601,VLOOKUP($C7601,薬効分類マスタ!$A$2:$F$180,6,FALSE())))</f>
        <v/>
      </c>
      <c r="N7601" s="0" t="str">
        <f aca="false">ASC(G7601)</f>
        <v>ﾛﾒﾌﾛﾝ耳科用液0.3%</v>
      </c>
      <c r="O7601" s="0" t="str">
        <f aca="false">ASC(E7601)</f>
        <v>塩酸ﾛﾒﾌﾛｷｻｼﾝ</v>
      </c>
      <c r="P7601" s="16" t="n">
        <f aca="false">N(P7600)+IF($C7601=検索!$B$49,1,0)</f>
        <v>0</v>
      </c>
    </row>
    <row r="7602" customFormat="false" ht="15" hidden="false" customHeight="false" outlineLevel="0" collapsed="false">
      <c r="A7602" s="16" t="s">
        <v>16254</v>
      </c>
      <c r="B7602" s="0" t="s">
        <v>17523</v>
      </c>
      <c r="C7602" s="0" t="n">
        <v>132</v>
      </c>
      <c r="D7602" s="0" t="str">
        <f aca="false">IFERROR(VLOOKUP($C7602,薬効分類マスタ!$A$2:$B$180,2,FALSE()),"未登録")</f>
        <v>耳鼻科用剤</v>
      </c>
      <c r="E7602" s="16" t="s">
        <v>17524</v>
      </c>
      <c r="F7602" s="16" t="s">
        <v>17525</v>
      </c>
      <c r="G7602" s="16" t="s">
        <v>17526</v>
      </c>
      <c r="H7602" s="16" t="s">
        <v>1659</v>
      </c>
      <c r="I7602" s="0" t="n">
        <v>643.9</v>
      </c>
      <c r="J7602" s="16" t="s">
        <v>232</v>
      </c>
      <c r="K7602" s="0" t="str">
        <f aca="false">IFERROR(IF(VLOOKUP($C7602,薬効分類マスタ!$A$2:$E$180,5,FALSE())=0,"",VLOOKUP($C7602,薬効分類マスタ!$A$2:$E$180,5,FALSE())),"")</f>
        <v/>
      </c>
      <c r="L7602" s="17"/>
      <c r="M7602" s="0" t="str">
        <f aca="false">IF($K7602="","",IF($L7602&lt;&gt;"",$L7602,VLOOKUP($C7602,薬効分類マスタ!$A$2:$F$180,6,FALSE())))</f>
        <v/>
      </c>
      <c r="N7602" s="0" t="str">
        <f aca="false">ASC(G7602)</f>
        <v>ﾅｿﾞﾈｯｸｽ点鼻液50μg56噴霧用</v>
      </c>
      <c r="O7602" s="0" t="str">
        <f aca="false">ASC(E7602)</f>
        <v>ﾓﾒﾀｿﾞﾝﾌﾗﾝｶﾙﾎﾞﾝ酸ｴｽﾃﾙ水和物</v>
      </c>
      <c r="P7602" s="16" t="n">
        <f aca="false">N(P7601)+IF($C7602=検索!$B$49,1,0)</f>
        <v>0</v>
      </c>
    </row>
    <row r="7603" customFormat="false" ht="15" hidden="false" customHeight="false" outlineLevel="0" collapsed="false">
      <c r="A7603" s="16" t="s">
        <v>16254</v>
      </c>
      <c r="B7603" s="0" t="s">
        <v>17527</v>
      </c>
      <c r="C7603" s="0" t="n">
        <v>132</v>
      </c>
      <c r="D7603" s="0" t="str">
        <f aca="false">IFERROR(VLOOKUP($C7603,薬効分類マスタ!$A$2:$B$180,2,FALSE()),"未登録")</f>
        <v>耳鼻科用剤</v>
      </c>
      <c r="E7603" s="16" t="s">
        <v>17524</v>
      </c>
      <c r="F7603" s="16" t="s">
        <v>17525</v>
      </c>
      <c r="G7603" s="16" t="s">
        <v>17528</v>
      </c>
      <c r="H7603" s="16" t="s">
        <v>601</v>
      </c>
      <c r="I7603" s="0" t="n">
        <v>361.2</v>
      </c>
      <c r="J7603" s="16" t="s">
        <v>239</v>
      </c>
      <c r="K7603" s="0" t="str">
        <f aca="false">IFERROR(IF(VLOOKUP($C7603,薬効分類マスタ!$A$2:$E$180,5,FALSE())=0,"",VLOOKUP($C7603,薬効分類マスタ!$A$2:$E$180,5,FALSE())),"")</f>
        <v/>
      </c>
      <c r="L7603" s="17"/>
      <c r="M7603" s="0" t="str">
        <f aca="false">IF($K7603="","",IF($L7603&lt;&gt;"",$L7603,VLOOKUP($C7603,薬効分類マスタ!$A$2:$F$180,6,FALSE())))</f>
        <v/>
      </c>
      <c r="N7603" s="0" t="str">
        <f aca="false">ASC(G7603)</f>
        <v>ﾓﾒﾀｿﾞﾝ点鼻液50μg｢杏林｣56噴霧用</v>
      </c>
      <c r="O7603" s="0" t="str">
        <f aca="false">ASC(E7603)</f>
        <v>ﾓﾒﾀｿﾞﾝﾌﾗﾝｶﾙﾎﾞﾝ酸ｴｽﾃﾙ水和物</v>
      </c>
      <c r="P7603" s="16" t="n">
        <f aca="false">N(P7602)+IF($C7603=検索!$B$49,1,0)</f>
        <v>0</v>
      </c>
    </row>
    <row r="7604" customFormat="false" ht="15" hidden="false" customHeight="false" outlineLevel="0" collapsed="false">
      <c r="A7604" s="16" t="s">
        <v>16254</v>
      </c>
      <c r="B7604" s="0" t="s">
        <v>17529</v>
      </c>
      <c r="C7604" s="0" t="n">
        <v>132</v>
      </c>
      <c r="D7604" s="0" t="str">
        <f aca="false">IFERROR(VLOOKUP($C7604,薬効分類マスタ!$A$2:$B$180,2,FALSE()),"未登録")</f>
        <v>耳鼻科用剤</v>
      </c>
      <c r="E7604" s="16" t="s">
        <v>17524</v>
      </c>
      <c r="F7604" s="16" t="s">
        <v>17525</v>
      </c>
      <c r="G7604" s="16" t="s">
        <v>17530</v>
      </c>
      <c r="H7604" s="16" t="s">
        <v>16764</v>
      </c>
      <c r="I7604" s="0" t="n">
        <v>361.2</v>
      </c>
      <c r="J7604" s="16" t="s">
        <v>239</v>
      </c>
      <c r="K7604" s="0" t="str">
        <f aca="false">IFERROR(IF(VLOOKUP($C7604,薬効分類マスタ!$A$2:$E$180,5,FALSE())=0,"",VLOOKUP($C7604,薬効分類マスタ!$A$2:$E$180,5,FALSE())),"")</f>
        <v/>
      </c>
      <c r="L7604" s="17"/>
      <c r="M7604" s="0" t="str">
        <f aca="false">IF($K7604="","",IF($L7604&lt;&gt;"",$L7604,VLOOKUP($C7604,薬効分類マスタ!$A$2:$F$180,6,FALSE())))</f>
        <v/>
      </c>
      <c r="N7604" s="0" t="str">
        <f aca="false">ASC(G7604)</f>
        <v>ﾓﾒﾀｿﾞﾝ点鼻液50μg｢CEO｣56噴霧用</v>
      </c>
      <c r="O7604" s="0" t="str">
        <f aca="false">ASC(E7604)</f>
        <v>ﾓﾒﾀｿﾞﾝﾌﾗﾝｶﾙﾎﾞﾝ酸ｴｽﾃﾙ水和物</v>
      </c>
      <c r="P7604" s="16" t="n">
        <f aca="false">N(P7603)+IF($C7604=検索!$B$49,1,0)</f>
        <v>0</v>
      </c>
    </row>
    <row r="7605" customFormat="false" ht="15" hidden="false" customHeight="false" outlineLevel="0" collapsed="false">
      <c r="A7605" s="16" t="s">
        <v>16254</v>
      </c>
      <c r="B7605" s="0" t="s">
        <v>17531</v>
      </c>
      <c r="C7605" s="0" t="n">
        <v>132</v>
      </c>
      <c r="D7605" s="0" t="str">
        <f aca="false">IFERROR(VLOOKUP($C7605,薬効分類マスタ!$A$2:$B$180,2,FALSE()),"未登録")</f>
        <v>耳鼻科用剤</v>
      </c>
      <c r="E7605" s="16" t="s">
        <v>17524</v>
      </c>
      <c r="F7605" s="16" t="s">
        <v>17525</v>
      </c>
      <c r="G7605" s="16" t="s">
        <v>17532</v>
      </c>
      <c r="H7605" s="16" t="s">
        <v>527</v>
      </c>
      <c r="I7605" s="0" t="n">
        <v>361.2</v>
      </c>
      <c r="J7605" s="16" t="s">
        <v>239</v>
      </c>
      <c r="K7605" s="0" t="str">
        <f aca="false">IFERROR(IF(VLOOKUP($C7605,薬効分類マスタ!$A$2:$E$180,5,FALSE())=0,"",VLOOKUP($C7605,薬効分類マスタ!$A$2:$E$180,5,FALSE())),"")</f>
        <v/>
      </c>
      <c r="L7605" s="17"/>
      <c r="M7605" s="0" t="str">
        <f aca="false">IF($K7605="","",IF($L7605&lt;&gt;"",$L7605,VLOOKUP($C7605,薬効分類マスタ!$A$2:$F$180,6,FALSE())))</f>
        <v/>
      </c>
      <c r="N7605" s="0" t="str">
        <f aca="false">ASC(G7605)</f>
        <v>ﾓﾒﾀｿﾞﾝ点鼻液50μg｢JG｣56噴霧用</v>
      </c>
      <c r="O7605" s="0" t="str">
        <f aca="false">ASC(E7605)</f>
        <v>ﾓﾒﾀｿﾞﾝﾌﾗﾝｶﾙﾎﾞﾝ酸ｴｽﾃﾙ水和物</v>
      </c>
      <c r="P7605" s="16" t="n">
        <f aca="false">N(P7604)+IF($C7605=検索!$B$49,1,0)</f>
        <v>0</v>
      </c>
    </row>
    <row r="7606" customFormat="false" ht="15" hidden="false" customHeight="false" outlineLevel="0" collapsed="false">
      <c r="A7606" s="16" t="s">
        <v>16254</v>
      </c>
      <c r="B7606" s="0" t="s">
        <v>17533</v>
      </c>
      <c r="C7606" s="0" t="n">
        <v>132</v>
      </c>
      <c r="D7606" s="0" t="str">
        <f aca="false">IFERROR(VLOOKUP($C7606,薬効分類マスタ!$A$2:$B$180,2,FALSE()),"未登録")</f>
        <v>耳鼻科用剤</v>
      </c>
      <c r="E7606" s="16" t="s">
        <v>17524</v>
      </c>
      <c r="F7606" s="16" t="s">
        <v>17525</v>
      </c>
      <c r="G7606" s="16" t="s">
        <v>17534</v>
      </c>
      <c r="H7606" s="16" t="s">
        <v>557</v>
      </c>
      <c r="I7606" s="0" t="n">
        <v>361.2</v>
      </c>
      <c r="J7606" s="16" t="s">
        <v>239</v>
      </c>
      <c r="K7606" s="0" t="str">
        <f aca="false">IFERROR(IF(VLOOKUP($C7606,薬効分類マスタ!$A$2:$E$180,5,FALSE())=0,"",VLOOKUP($C7606,薬効分類マスタ!$A$2:$E$180,5,FALSE())),"")</f>
        <v/>
      </c>
      <c r="L7606" s="17"/>
      <c r="M7606" s="0" t="str">
        <f aca="false">IF($K7606="","",IF($L7606&lt;&gt;"",$L7606,VLOOKUP($C7606,薬効分類マスタ!$A$2:$F$180,6,FALSE())))</f>
        <v/>
      </c>
      <c r="N7606" s="0" t="str">
        <f aca="false">ASC(G7606)</f>
        <v>ﾓﾒﾀｿﾞﾝ点鼻液50μg｢ﾀｶﾀ｣56噴霧用</v>
      </c>
      <c r="O7606" s="0" t="str">
        <f aca="false">ASC(E7606)</f>
        <v>ﾓﾒﾀｿﾞﾝﾌﾗﾝｶﾙﾎﾞﾝ酸ｴｽﾃﾙ水和物</v>
      </c>
      <c r="P7606" s="16" t="n">
        <f aca="false">N(P7605)+IF($C7606=検索!$B$49,1,0)</f>
        <v>0</v>
      </c>
    </row>
    <row r="7607" customFormat="false" ht="15" hidden="false" customHeight="false" outlineLevel="0" collapsed="false">
      <c r="A7607" s="16" t="s">
        <v>16254</v>
      </c>
      <c r="B7607" s="0" t="s">
        <v>17535</v>
      </c>
      <c r="C7607" s="0" t="n">
        <v>132</v>
      </c>
      <c r="D7607" s="0" t="str">
        <f aca="false">IFERROR(VLOOKUP($C7607,薬効分類マスタ!$A$2:$B$180,2,FALSE()),"未登録")</f>
        <v>耳鼻科用剤</v>
      </c>
      <c r="E7607" s="16" t="s">
        <v>17524</v>
      </c>
      <c r="F7607" s="16" t="s">
        <v>17525</v>
      </c>
      <c r="G7607" s="16" t="s">
        <v>17536</v>
      </c>
      <c r="H7607" s="16" t="s">
        <v>533</v>
      </c>
      <c r="I7607" s="0" t="n">
        <v>361.2</v>
      </c>
      <c r="J7607" s="16" t="s">
        <v>239</v>
      </c>
      <c r="K7607" s="0" t="str">
        <f aca="false">IFERROR(IF(VLOOKUP($C7607,薬効分類マスタ!$A$2:$E$180,5,FALSE())=0,"",VLOOKUP($C7607,薬効分類マスタ!$A$2:$E$180,5,FALSE())),"")</f>
        <v/>
      </c>
      <c r="L7607" s="17"/>
      <c r="M7607" s="0" t="str">
        <f aca="false">IF($K7607="","",IF($L7607&lt;&gt;"",$L7607,VLOOKUP($C7607,薬効分類マスタ!$A$2:$F$180,6,FALSE())))</f>
        <v/>
      </c>
      <c r="N7607" s="0" t="str">
        <f aca="false">ASC(G7607)</f>
        <v>ﾓﾒﾀｿﾞﾝ点鼻液50μg｢ﾄｰﾜ｣56噴霧用</v>
      </c>
      <c r="O7607" s="0" t="str">
        <f aca="false">ASC(E7607)</f>
        <v>ﾓﾒﾀｿﾞﾝﾌﾗﾝｶﾙﾎﾞﾝ酸ｴｽﾃﾙ水和物</v>
      </c>
      <c r="P7607" s="16" t="n">
        <f aca="false">N(P7606)+IF($C7607=検索!$B$49,1,0)</f>
        <v>0</v>
      </c>
    </row>
    <row r="7608" customFormat="false" ht="15" hidden="false" customHeight="false" outlineLevel="0" collapsed="false">
      <c r="A7608" s="16" t="s">
        <v>16254</v>
      </c>
      <c r="B7608" s="0" t="s">
        <v>17537</v>
      </c>
      <c r="C7608" s="0" t="n">
        <v>132</v>
      </c>
      <c r="D7608" s="0" t="str">
        <f aca="false">IFERROR(VLOOKUP($C7608,薬効分類マスタ!$A$2:$B$180,2,FALSE()),"未登録")</f>
        <v>耳鼻科用剤</v>
      </c>
      <c r="E7608" s="16" t="s">
        <v>17524</v>
      </c>
      <c r="F7608" s="16" t="s">
        <v>17525</v>
      </c>
      <c r="G7608" s="16" t="s">
        <v>17538</v>
      </c>
      <c r="H7608" s="16" t="s">
        <v>16651</v>
      </c>
      <c r="I7608" s="0" t="n">
        <v>361.2</v>
      </c>
      <c r="J7608" s="16" t="s">
        <v>239</v>
      </c>
      <c r="K7608" s="0" t="str">
        <f aca="false">IFERROR(IF(VLOOKUP($C7608,薬効分類マスタ!$A$2:$E$180,5,FALSE())=0,"",VLOOKUP($C7608,薬効分類マスタ!$A$2:$E$180,5,FALSE())),"")</f>
        <v/>
      </c>
      <c r="L7608" s="17"/>
      <c r="M7608" s="0" t="str">
        <f aca="false">IF($K7608="","",IF($L7608&lt;&gt;"",$L7608,VLOOKUP($C7608,薬効分類マスタ!$A$2:$F$180,6,FALSE())))</f>
        <v/>
      </c>
      <c r="N7608" s="0" t="str">
        <f aca="false">ASC(G7608)</f>
        <v>ﾓﾒﾀｿﾞﾝ点鼻液50μg｢ﾆｯﾄｰ｣56噴霧用</v>
      </c>
      <c r="O7608" s="0" t="str">
        <f aca="false">ASC(E7608)</f>
        <v>ﾓﾒﾀｿﾞﾝﾌﾗﾝｶﾙﾎﾞﾝ酸ｴｽﾃﾙ水和物</v>
      </c>
      <c r="P7608" s="16" t="n">
        <f aca="false">N(P7607)+IF($C7608=検索!$B$49,1,0)</f>
        <v>0</v>
      </c>
    </row>
    <row r="7609" customFormat="false" ht="15" hidden="false" customHeight="false" outlineLevel="0" collapsed="false">
      <c r="A7609" s="16" t="s">
        <v>16254</v>
      </c>
      <c r="B7609" s="0" t="s">
        <v>17539</v>
      </c>
      <c r="C7609" s="0" t="n">
        <v>132</v>
      </c>
      <c r="D7609" s="0" t="str">
        <f aca="false">IFERROR(VLOOKUP($C7609,薬効分類マスタ!$A$2:$B$180,2,FALSE()),"未登録")</f>
        <v>耳鼻科用剤</v>
      </c>
      <c r="E7609" s="16" t="s">
        <v>17524</v>
      </c>
      <c r="F7609" s="16" t="s">
        <v>17540</v>
      </c>
      <c r="G7609" s="16" t="s">
        <v>17541</v>
      </c>
      <c r="H7609" s="16" t="s">
        <v>1659</v>
      </c>
      <c r="I7609" s="0" t="n">
        <v>1157.8</v>
      </c>
      <c r="J7609" s="16" t="s">
        <v>232</v>
      </c>
      <c r="K7609" s="0" t="str">
        <f aca="false">IFERROR(IF(VLOOKUP($C7609,薬効分類マスタ!$A$2:$E$180,5,FALSE())=0,"",VLOOKUP($C7609,薬効分類マスタ!$A$2:$E$180,5,FALSE())),"")</f>
        <v/>
      </c>
      <c r="L7609" s="17"/>
      <c r="M7609" s="0" t="str">
        <f aca="false">IF($K7609="","",IF($L7609&lt;&gt;"",$L7609,VLOOKUP($C7609,薬効分類マスタ!$A$2:$F$180,6,FALSE())))</f>
        <v/>
      </c>
      <c r="N7609" s="0" t="str">
        <f aca="false">ASC(G7609)</f>
        <v>ﾅｿﾞﾈｯｸｽ点鼻液50μg112噴霧用</v>
      </c>
      <c r="O7609" s="0" t="str">
        <f aca="false">ASC(E7609)</f>
        <v>ﾓﾒﾀｿﾞﾝﾌﾗﾝｶﾙﾎﾞﾝ酸ｴｽﾃﾙ水和物</v>
      </c>
      <c r="P7609" s="16" t="n">
        <f aca="false">N(P7608)+IF($C7609=検索!$B$49,1,0)</f>
        <v>0</v>
      </c>
    </row>
    <row r="7610" customFormat="false" ht="15" hidden="false" customHeight="false" outlineLevel="0" collapsed="false">
      <c r="A7610" s="16" t="s">
        <v>16254</v>
      </c>
      <c r="B7610" s="0" t="s">
        <v>17542</v>
      </c>
      <c r="C7610" s="0" t="n">
        <v>132</v>
      </c>
      <c r="D7610" s="0" t="str">
        <f aca="false">IFERROR(VLOOKUP($C7610,薬効分類マスタ!$A$2:$B$180,2,FALSE()),"未登録")</f>
        <v>耳鼻科用剤</v>
      </c>
      <c r="E7610" s="16" t="s">
        <v>17524</v>
      </c>
      <c r="F7610" s="16" t="s">
        <v>17540</v>
      </c>
      <c r="G7610" s="16" t="s">
        <v>17543</v>
      </c>
      <c r="H7610" s="16" t="s">
        <v>601</v>
      </c>
      <c r="I7610" s="0" t="n">
        <v>707.3</v>
      </c>
      <c r="J7610" s="16" t="s">
        <v>239</v>
      </c>
      <c r="K7610" s="0" t="str">
        <f aca="false">IFERROR(IF(VLOOKUP($C7610,薬効分類マスタ!$A$2:$E$180,5,FALSE())=0,"",VLOOKUP($C7610,薬効分類マスタ!$A$2:$E$180,5,FALSE())),"")</f>
        <v/>
      </c>
      <c r="L7610" s="17"/>
      <c r="M7610" s="0" t="str">
        <f aca="false">IF($K7610="","",IF($L7610&lt;&gt;"",$L7610,VLOOKUP($C7610,薬効分類マスタ!$A$2:$F$180,6,FALSE())))</f>
        <v/>
      </c>
      <c r="N7610" s="0" t="str">
        <f aca="false">ASC(G7610)</f>
        <v>ﾓﾒﾀｿﾞﾝ点鼻液50μg｢杏林｣112噴霧用</v>
      </c>
      <c r="O7610" s="0" t="str">
        <f aca="false">ASC(E7610)</f>
        <v>ﾓﾒﾀｿﾞﾝﾌﾗﾝｶﾙﾎﾞﾝ酸ｴｽﾃﾙ水和物</v>
      </c>
      <c r="P7610" s="16" t="n">
        <f aca="false">N(P7609)+IF($C7610=検索!$B$49,1,0)</f>
        <v>0</v>
      </c>
    </row>
    <row r="7611" customFormat="false" ht="15" hidden="false" customHeight="false" outlineLevel="0" collapsed="false">
      <c r="A7611" s="16" t="s">
        <v>16254</v>
      </c>
      <c r="B7611" s="0" t="s">
        <v>17544</v>
      </c>
      <c r="C7611" s="0" t="n">
        <v>132</v>
      </c>
      <c r="D7611" s="0" t="str">
        <f aca="false">IFERROR(VLOOKUP($C7611,薬効分類マスタ!$A$2:$B$180,2,FALSE()),"未登録")</f>
        <v>耳鼻科用剤</v>
      </c>
      <c r="E7611" s="16" t="s">
        <v>17524</v>
      </c>
      <c r="F7611" s="16" t="s">
        <v>17540</v>
      </c>
      <c r="G7611" s="16" t="s">
        <v>17545</v>
      </c>
      <c r="H7611" s="16" t="s">
        <v>16764</v>
      </c>
      <c r="I7611" s="0" t="n">
        <v>707.3</v>
      </c>
      <c r="J7611" s="16" t="s">
        <v>239</v>
      </c>
      <c r="K7611" s="0" t="str">
        <f aca="false">IFERROR(IF(VLOOKUP($C7611,薬効分類マスタ!$A$2:$E$180,5,FALSE())=0,"",VLOOKUP($C7611,薬効分類マスタ!$A$2:$E$180,5,FALSE())),"")</f>
        <v/>
      </c>
      <c r="L7611" s="17"/>
      <c r="M7611" s="0" t="str">
        <f aca="false">IF($K7611="","",IF($L7611&lt;&gt;"",$L7611,VLOOKUP($C7611,薬効分類マスタ!$A$2:$F$180,6,FALSE())))</f>
        <v/>
      </c>
      <c r="N7611" s="0" t="str">
        <f aca="false">ASC(G7611)</f>
        <v>ﾓﾒﾀｿﾞﾝ点鼻液50μg｢CEO｣112噴霧用</v>
      </c>
      <c r="O7611" s="0" t="str">
        <f aca="false">ASC(E7611)</f>
        <v>ﾓﾒﾀｿﾞﾝﾌﾗﾝｶﾙﾎﾞﾝ酸ｴｽﾃﾙ水和物</v>
      </c>
      <c r="P7611" s="16" t="n">
        <f aca="false">N(P7610)+IF($C7611=検索!$B$49,1,0)</f>
        <v>0</v>
      </c>
    </row>
    <row r="7612" customFormat="false" ht="15" hidden="false" customHeight="false" outlineLevel="0" collapsed="false">
      <c r="A7612" s="16" t="s">
        <v>16254</v>
      </c>
      <c r="B7612" s="0" t="s">
        <v>17546</v>
      </c>
      <c r="C7612" s="0" t="n">
        <v>132</v>
      </c>
      <c r="D7612" s="0" t="str">
        <f aca="false">IFERROR(VLOOKUP($C7612,薬効分類マスタ!$A$2:$B$180,2,FALSE()),"未登録")</f>
        <v>耳鼻科用剤</v>
      </c>
      <c r="E7612" s="16" t="s">
        <v>17524</v>
      </c>
      <c r="F7612" s="16" t="s">
        <v>17540</v>
      </c>
      <c r="G7612" s="16" t="s">
        <v>17547</v>
      </c>
      <c r="H7612" s="16" t="s">
        <v>527</v>
      </c>
      <c r="I7612" s="0" t="n">
        <v>707.3</v>
      </c>
      <c r="J7612" s="16" t="s">
        <v>239</v>
      </c>
      <c r="K7612" s="0" t="str">
        <f aca="false">IFERROR(IF(VLOOKUP($C7612,薬効分類マスタ!$A$2:$E$180,5,FALSE())=0,"",VLOOKUP($C7612,薬効分類マスタ!$A$2:$E$180,5,FALSE())),"")</f>
        <v/>
      </c>
      <c r="L7612" s="17"/>
      <c r="M7612" s="0" t="str">
        <f aca="false">IF($K7612="","",IF($L7612&lt;&gt;"",$L7612,VLOOKUP($C7612,薬効分類マスタ!$A$2:$F$180,6,FALSE())))</f>
        <v/>
      </c>
      <c r="N7612" s="0" t="str">
        <f aca="false">ASC(G7612)</f>
        <v>ﾓﾒﾀｿﾞﾝ点鼻液50μg｢JG｣112噴霧用</v>
      </c>
      <c r="O7612" s="0" t="str">
        <f aca="false">ASC(E7612)</f>
        <v>ﾓﾒﾀｿﾞﾝﾌﾗﾝｶﾙﾎﾞﾝ酸ｴｽﾃﾙ水和物</v>
      </c>
      <c r="P7612" s="16" t="n">
        <f aca="false">N(P7611)+IF($C7612=検索!$B$49,1,0)</f>
        <v>0</v>
      </c>
    </row>
    <row r="7613" customFormat="false" ht="15" hidden="false" customHeight="false" outlineLevel="0" collapsed="false">
      <c r="A7613" s="16" t="s">
        <v>16254</v>
      </c>
      <c r="B7613" s="0" t="s">
        <v>17548</v>
      </c>
      <c r="C7613" s="0" t="n">
        <v>132</v>
      </c>
      <c r="D7613" s="0" t="str">
        <f aca="false">IFERROR(VLOOKUP($C7613,薬効分類マスタ!$A$2:$B$180,2,FALSE()),"未登録")</f>
        <v>耳鼻科用剤</v>
      </c>
      <c r="E7613" s="16" t="s">
        <v>17524</v>
      </c>
      <c r="F7613" s="16" t="s">
        <v>17540</v>
      </c>
      <c r="G7613" s="16" t="s">
        <v>17549</v>
      </c>
      <c r="H7613" s="16" t="s">
        <v>557</v>
      </c>
      <c r="I7613" s="0" t="n">
        <v>707.3</v>
      </c>
      <c r="J7613" s="16" t="s">
        <v>239</v>
      </c>
      <c r="K7613" s="0" t="str">
        <f aca="false">IFERROR(IF(VLOOKUP($C7613,薬効分類マスタ!$A$2:$E$180,5,FALSE())=0,"",VLOOKUP($C7613,薬効分類マスタ!$A$2:$E$180,5,FALSE())),"")</f>
        <v/>
      </c>
      <c r="L7613" s="17"/>
      <c r="M7613" s="0" t="str">
        <f aca="false">IF($K7613="","",IF($L7613&lt;&gt;"",$L7613,VLOOKUP($C7613,薬効分類マスタ!$A$2:$F$180,6,FALSE())))</f>
        <v/>
      </c>
      <c r="N7613" s="0" t="str">
        <f aca="false">ASC(G7613)</f>
        <v>ﾓﾒﾀｿﾞﾝ点鼻液50μg｢ﾀｶﾀ｣112噴霧用</v>
      </c>
      <c r="O7613" s="0" t="str">
        <f aca="false">ASC(E7613)</f>
        <v>ﾓﾒﾀｿﾞﾝﾌﾗﾝｶﾙﾎﾞﾝ酸ｴｽﾃﾙ水和物</v>
      </c>
      <c r="P7613" s="16" t="n">
        <f aca="false">N(P7612)+IF($C7613=検索!$B$49,1,0)</f>
        <v>0</v>
      </c>
    </row>
    <row r="7614" customFormat="false" ht="15" hidden="false" customHeight="false" outlineLevel="0" collapsed="false">
      <c r="A7614" s="16" t="s">
        <v>16254</v>
      </c>
      <c r="B7614" s="0" t="s">
        <v>17550</v>
      </c>
      <c r="C7614" s="0" t="n">
        <v>132</v>
      </c>
      <c r="D7614" s="0" t="str">
        <f aca="false">IFERROR(VLOOKUP($C7614,薬効分類マスタ!$A$2:$B$180,2,FALSE()),"未登録")</f>
        <v>耳鼻科用剤</v>
      </c>
      <c r="E7614" s="16" t="s">
        <v>17524</v>
      </c>
      <c r="F7614" s="16" t="s">
        <v>17540</v>
      </c>
      <c r="G7614" s="16" t="s">
        <v>17551</v>
      </c>
      <c r="H7614" s="16" t="s">
        <v>533</v>
      </c>
      <c r="I7614" s="0" t="n">
        <v>707.3</v>
      </c>
      <c r="J7614" s="16" t="s">
        <v>239</v>
      </c>
      <c r="K7614" s="0" t="str">
        <f aca="false">IFERROR(IF(VLOOKUP($C7614,薬効分類マスタ!$A$2:$E$180,5,FALSE())=0,"",VLOOKUP($C7614,薬効分類マスタ!$A$2:$E$180,5,FALSE())),"")</f>
        <v/>
      </c>
      <c r="L7614" s="17"/>
      <c r="M7614" s="0" t="str">
        <f aca="false">IF($K7614="","",IF($L7614&lt;&gt;"",$L7614,VLOOKUP($C7614,薬効分類マスタ!$A$2:$F$180,6,FALSE())))</f>
        <v/>
      </c>
      <c r="N7614" s="0" t="str">
        <f aca="false">ASC(G7614)</f>
        <v>ﾓﾒﾀｿﾞﾝ点鼻液50μg｢ﾄｰﾜ｣112噴霧用</v>
      </c>
      <c r="O7614" s="0" t="str">
        <f aca="false">ASC(E7614)</f>
        <v>ﾓﾒﾀｿﾞﾝﾌﾗﾝｶﾙﾎﾞﾝ酸ｴｽﾃﾙ水和物</v>
      </c>
      <c r="P7614" s="16" t="n">
        <f aca="false">N(P7613)+IF($C7614=検索!$B$49,1,0)</f>
        <v>0</v>
      </c>
    </row>
    <row r="7615" customFormat="false" ht="15" hidden="false" customHeight="false" outlineLevel="0" collapsed="false">
      <c r="A7615" s="16" t="s">
        <v>16254</v>
      </c>
      <c r="B7615" s="0" t="s">
        <v>17552</v>
      </c>
      <c r="C7615" s="0" t="n">
        <v>132</v>
      </c>
      <c r="D7615" s="0" t="str">
        <f aca="false">IFERROR(VLOOKUP($C7615,薬効分類マスタ!$A$2:$B$180,2,FALSE()),"未登録")</f>
        <v>耳鼻科用剤</v>
      </c>
      <c r="E7615" s="16" t="s">
        <v>17524</v>
      </c>
      <c r="F7615" s="16" t="s">
        <v>17540</v>
      </c>
      <c r="G7615" s="16" t="s">
        <v>17553</v>
      </c>
      <c r="H7615" s="16" t="s">
        <v>16651</v>
      </c>
      <c r="I7615" s="0" t="n">
        <v>707.3</v>
      </c>
      <c r="J7615" s="16" t="s">
        <v>239</v>
      </c>
      <c r="K7615" s="0" t="str">
        <f aca="false">IFERROR(IF(VLOOKUP($C7615,薬効分類マスタ!$A$2:$E$180,5,FALSE())=0,"",VLOOKUP($C7615,薬効分類マスタ!$A$2:$E$180,5,FALSE())),"")</f>
        <v/>
      </c>
      <c r="L7615" s="17"/>
      <c r="M7615" s="0" t="str">
        <f aca="false">IF($K7615="","",IF($L7615&lt;&gt;"",$L7615,VLOOKUP($C7615,薬効分類マスタ!$A$2:$F$180,6,FALSE())))</f>
        <v/>
      </c>
      <c r="N7615" s="0" t="str">
        <f aca="false">ASC(G7615)</f>
        <v>ﾓﾒﾀｿﾞﾝ点鼻液50μg｢ﾆｯﾄｰ｣112噴霧用</v>
      </c>
      <c r="O7615" s="0" t="str">
        <f aca="false">ASC(E7615)</f>
        <v>ﾓﾒﾀｿﾞﾝﾌﾗﾝｶﾙﾎﾞﾝ酸ｴｽﾃﾙ水和物</v>
      </c>
      <c r="P7615" s="16" t="n">
        <f aca="false">N(P7614)+IF($C7615=検索!$B$49,1,0)</f>
        <v>0</v>
      </c>
    </row>
    <row r="7616" customFormat="false" ht="15" hidden="false" customHeight="false" outlineLevel="0" collapsed="false">
      <c r="A7616" s="16" t="s">
        <v>16254</v>
      </c>
      <c r="B7616" s="0" t="s">
        <v>17554</v>
      </c>
      <c r="C7616" s="0" t="n">
        <v>132</v>
      </c>
      <c r="D7616" s="0" t="str">
        <f aca="false">IFERROR(VLOOKUP($C7616,薬効分類マスタ!$A$2:$B$180,2,FALSE()),"未登録")</f>
        <v>耳鼻科用剤</v>
      </c>
      <c r="E7616" s="16" t="s">
        <v>17524</v>
      </c>
      <c r="F7616" s="16" t="s">
        <v>17555</v>
      </c>
      <c r="G7616" s="16" t="s">
        <v>17556</v>
      </c>
      <c r="H7616" s="16" t="s">
        <v>17475</v>
      </c>
      <c r="I7616" s="0" t="n">
        <v>361.2</v>
      </c>
      <c r="J7616" s="16" t="s">
        <v>239</v>
      </c>
      <c r="K7616" s="0" t="str">
        <f aca="false">IFERROR(IF(VLOOKUP($C7616,薬効分類マスタ!$A$2:$E$180,5,FALSE())=0,"",VLOOKUP($C7616,薬効分類マスタ!$A$2:$E$180,5,FALSE())),"")</f>
        <v/>
      </c>
      <c r="L7616" s="17"/>
      <c r="M7616" s="0" t="str">
        <f aca="false">IF($K7616="","",IF($L7616&lt;&gt;"",$L7616,VLOOKUP($C7616,薬効分類マスタ!$A$2:$F$180,6,FALSE())))</f>
        <v/>
      </c>
      <c r="N7616" s="0" t="str">
        <f aca="false">ASC(G7616)</f>
        <v>ﾓﾒﾀｿﾞﾝ点鼻液50μg｢MYL｣56噴霧用</v>
      </c>
      <c r="O7616" s="0" t="str">
        <f aca="false">ASC(E7616)</f>
        <v>ﾓﾒﾀｿﾞﾝﾌﾗﾝｶﾙﾎﾞﾝ酸ｴｽﾃﾙ水和物</v>
      </c>
      <c r="P7616" s="16" t="n">
        <f aca="false">N(P7615)+IF($C7616=検索!$B$49,1,0)</f>
        <v>0</v>
      </c>
    </row>
    <row r="7617" customFormat="false" ht="15" hidden="false" customHeight="false" outlineLevel="0" collapsed="false">
      <c r="A7617" s="16" t="s">
        <v>16254</v>
      </c>
      <c r="B7617" s="0" t="s">
        <v>17557</v>
      </c>
      <c r="C7617" s="0" t="n">
        <v>132</v>
      </c>
      <c r="D7617" s="0" t="str">
        <f aca="false">IFERROR(VLOOKUP($C7617,薬効分類マスタ!$A$2:$B$180,2,FALSE()),"未登録")</f>
        <v>耳鼻科用剤</v>
      </c>
      <c r="E7617" s="16" t="s">
        <v>17524</v>
      </c>
      <c r="F7617" s="16" t="s">
        <v>17558</v>
      </c>
      <c r="G7617" s="16" t="s">
        <v>17559</v>
      </c>
      <c r="H7617" s="16" t="s">
        <v>17475</v>
      </c>
      <c r="I7617" s="0" t="n">
        <v>707.3</v>
      </c>
      <c r="J7617" s="16" t="s">
        <v>239</v>
      </c>
      <c r="K7617" s="0" t="str">
        <f aca="false">IFERROR(IF(VLOOKUP($C7617,薬効分類マスタ!$A$2:$E$180,5,FALSE())=0,"",VLOOKUP($C7617,薬効分類マスタ!$A$2:$E$180,5,FALSE())),"")</f>
        <v/>
      </c>
      <c r="L7617" s="17"/>
      <c r="M7617" s="0" t="str">
        <f aca="false">IF($K7617="","",IF($L7617&lt;&gt;"",$L7617,VLOOKUP($C7617,薬効分類マスタ!$A$2:$F$180,6,FALSE())))</f>
        <v/>
      </c>
      <c r="N7617" s="0" t="str">
        <f aca="false">ASC(G7617)</f>
        <v>ﾓﾒﾀｿﾞﾝ点鼻液50μg｢MYL｣112噴霧用</v>
      </c>
      <c r="O7617" s="0" t="str">
        <f aca="false">ASC(E7617)</f>
        <v>ﾓﾒﾀｿﾞﾝﾌﾗﾝｶﾙﾎﾞﾝ酸ｴｽﾃﾙ水和物</v>
      </c>
      <c r="P7617" s="16" t="n">
        <f aca="false">N(P7616)+IF($C7617=検索!$B$49,1,0)</f>
        <v>0</v>
      </c>
    </row>
    <row r="7618" customFormat="false" ht="15" hidden="false" customHeight="false" outlineLevel="0" collapsed="false">
      <c r="A7618" s="16" t="s">
        <v>16254</v>
      </c>
      <c r="B7618" s="0" t="s">
        <v>17560</v>
      </c>
      <c r="C7618" s="0" t="n">
        <v>132</v>
      </c>
      <c r="D7618" s="0" t="str">
        <f aca="false">IFERROR(VLOOKUP($C7618,薬効分類マスタ!$A$2:$B$180,2,FALSE()),"未登録")</f>
        <v>耳鼻科用剤</v>
      </c>
      <c r="E7618" s="16" t="s">
        <v>17561</v>
      </c>
      <c r="F7618" s="16" t="s">
        <v>17562</v>
      </c>
      <c r="G7618" s="16" t="s">
        <v>17563</v>
      </c>
      <c r="H7618" s="16" t="s">
        <v>794</v>
      </c>
      <c r="I7618" s="0" t="n">
        <v>746.3</v>
      </c>
      <c r="J7618" s="16" t="s">
        <v>232</v>
      </c>
      <c r="K7618" s="0" t="str">
        <f aca="false">IFERROR(IF(VLOOKUP($C7618,薬効分類マスタ!$A$2:$E$180,5,FALSE())=0,"",VLOOKUP($C7618,薬効分類マスタ!$A$2:$E$180,5,FALSE())),"")</f>
        <v/>
      </c>
      <c r="L7618" s="17"/>
      <c r="M7618" s="0" t="str">
        <f aca="false">IF($K7618="","",IF($L7618&lt;&gt;"",$L7618,VLOOKUP($C7618,薬効分類マスタ!$A$2:$F$180,6,FALSE())))</f>
        <v/>
      </c>
      <c r="N7618" s="0" t="str">
        <f aca="false">ASC(G7618)</f>
        <v>ｱﾗﾐｽﾄ点鼻液27.5μg56噴霧用</v>
      </c>
      <c r="O7618" s="0" t="str">
        <f aca="false">ASC(E7618)</f>
        <v>ﾌﾙﾁｶｿﾞﾝﾌﾗﾝｶﾙﾎﾞﾝ酸ｴｽﾃﾙ</v>
      </c>
      <c r="P7618" s="16" t="n">
        <f aca="false">N(P7617)+IF($C7618=検索!$B$49,1,0)</f>
        <v>0</v>
      </c>
    </row>
    <row r="7619" customFormat="false" ht="15" hidden="false" customHeight="false" outlineLevel="0" collapsed="false">
      <c r="A7619" s="16" t="s">
        <v>16254</v>
      </c>
      <c r="B7619" s="0" t="s">
        <v>17564</v>
      </c>
      <c r="C7619" s="0" t="n">
        <v>132</v>
      </c>
      <c r="D7619" s="0" t="str">
        <f aca="false">IFERROR(VLOOKUP($C7619,薬効分類マスタ!$A$2:$B$180,2,FALSE()),"未登録")</f>
        <v>耳鼻科用剤</v>
      </c>
      <c r="E7619" s="16" t="s">
        <v>17561</v>
      </c>
      <c r="F7619" s="16" t="s">
        <v>17562</v>
      </c>
      <c r="G7619" s="16" t="s">
        <v>17565</v>
      </c>
      <c r="H7619" s="16" t="s">
        <v>1309</v>
      </c>
      <c r="I7619" s="0" t="n">
        <v>526.4</v>
      </c>
      <c r="J7619" s="16" t="s">
        <v>239</v>
      </c>
      <c r="K7619" s="0" t="str">
        <f aca="false">IFERROR(IF(VLOOKUP($C7619,薬効分類マスタ!$A$2:$E$180,5,FALSE())=0,"",VLOOKUP($C7619,薬効分類マスタ!$A$2:$E$180,5,FALSE())),"")</f>
        <v/>
      </c>
      <c r="L7619" s="17"/>
      <c r="M7619" s="0" t="str">
        <f aca="false">IF($K7619="","",IF($L7619&lt;&gt;"",$L7619,VLOOKUP($C7619,薬効分類マスタ!$A$2:$F$180,6,FALSE())))</f>
        <v/>
      </c>
      <c r="N7619" s="0" t="str">
        <f aca="false">ASC(G7619)</f>
        <v>ﾌﾙﾁｶｿﾞﾝﾌﾗﾝｶﾙﾎﾞﾝ酸ｴｽﾃﾙ点鼻液27.5μg｢武田ﾃﾊﾞ｣56噴霧用</v>
      </c>
      <c r="O7619" s="0" t="str">
        <f aca="false">ASC(E7619)</f>
        <v>ﾌﾙﾁｶｿﾞﾝﾌﾗﾝｶﾙﾎﾞﾝ酸ｴｽﾃﾙ</v>
      </c>
      <c r="P7619" s="16" t="n">
        <f aca="false">N(P7618)+IF($C7619=検索!$B$49,1,0)</f>
        <v>0</v>
      </c>
    </row>
    <row r="7620" customFormat="false" ht="15" hidden="false" customHeight="false" outlineLevel="0" collapsed="false">
      <c r="A7620" s="16" t="s">
        <v>16254</v>
      </c>
      <c r="B7620" s="0" t="s">
        <v>17566</v>
      </c>
      <c r="C7620" s="0" t="n">
        <v>132</v>
      </c>
      <c r="D7620" s="0" t="str">
        <f aca="false">IFERROR(VLOOKUP($C7620,薬効分類マスタ!$A$2:$B$180,2,FALSE()),"未登録")</f>
        <v>耳鼻科用剤</v>
      </c>
      <c r="E7620" s="16" t="s">
        <v>17561</v>
      </c>
      <c r="F7620" s="16" t="s">
        <v>17567</v>
      </c>
      <c r="G7620" s="16" t="s">
        <v>17568</v>
      </c>
      <c r="H7620" s="16" t="s">
        <v>794</v>
      </c>
      <c r="I7620" s="0" t="n">
        <v>1358.2</v>
      </c>
      <c r="J7620" s="16" t="s">
        <v>232</v>
      </c>
      <c r="K7620" s="0" t="str">
        <f aca="false">IFERROR(IF(VLOOKUP($C7620,薬効分類マスタ!$A$2:$E$180,5,FALSE())=0,"",VLOOKUP($C7620,薬効分類マスタ!$A$2:$E$180,5,FALSE())),"")</f>
        <v/>
      </c>
      <c r="L7620" s="17"/>
      <c r="M7620" s="0" t="str">
        <f aca="false">IF($K7620="","",IF($L7620&lt;&gt;"",$L7620,VLOOKUP($C7620,薬効分類マスタ!$A$2:$F$180,6,FALSE())))</f>
        <v/>
      </c>
      <c r="N7620" s="0" t="str">
        <f aca="false">ASC(G7620)</f>
        <v>ｱﾗﾐｽﾄ点鼻液27.5μg120噴霧用</v>
      </c>
      <c r="O7620" s="0" t="str">
        <f aca="false">ASC(E7620)</f>
        <v>ﾌﾙﾁｶｿﾞﾝﾌﾗﾝｶﾙﾎﾞﾝ酸ｴｽﾃﾙ</v>
      </c>
      <c r="P7620" s="16" t="n">
        <f aca="false">N(P7619)+IF($C7620=検索!$B$49,1,0)</f>
        <v>0</v>
      </c>
    </row>
    <row r="7621" customFormat="false" ht="15" hidden="false" customHeight="false" outlineLevel="0" collapsed="false">
      <c r="A7621" s="16" t="s">
        <v>16254</v>
      </c>
      <c r="B7621" s="0" t="s">
        <v>17569</v>
      </c>
      <c r="C7621" s="0" t="n">
        <v>132</v>
      </c>
      <c r="D7621" s="0" t="str">
        <f aca="false">IFERROR(VLOOKUP($C7621,薬効分類マスタ!$A$2:$B$180,2,FALSE()),"未登録")</f>
        <v>耳鼻科用剤</v>
      </c>
      <c r="E7621" s="16" t="s">
        <v>17561</v>
      </c>
      <c r="F7621" s="16" t="s">
        <v>17567</v>
      </c>
      <c r="G7621" s="16" t="s">
        <v>17570</v>
      </c>
      <c r="H7621" s="16" t="s">
        <v>1309</v>
      </c>
      <c r="I7621" s="0" t="n">
        <v>1061.9</v>
      </c>
      <c r="J7621" s="16" t="s">
        <v>239</v>
      </c>
      <c r="K7621" s="0" t="str">
        <f aca="false">IFERROR(IF(VLOOKUP($C7621,薬効分類マスタ!$A$2:$E$180,5,FALSE())=0,"",VLOOKUP($C7621,薬効分類マスタ!$A$2:$E$180,5,FALSE())),"")</f>
        <v/>
      </c>
      <c r="L7621" s="17"/>
      <c r="M7621" s="0" t="str">
        <f aca="false">IF($K7621="","",IF($L7621&lt;&gt;"",$L7621,VLOOKUP($C7621,薬効分類マスタ!$A$2:$F$180,6,FALSE())))</f>
        <v/>
      </c>
      <c r="N7621" s="0" t="str">
        <f aca="false">ASC(G7621)</f>
        <v>ﾌﾙﾁｶｿﾞﾝﾌﾗﾝｶﾙﾎﾞﾝ酸ｴｽﾃﾙ点鼻液27.5μg｢武田ﾃﾊﾞ｣120噴霧用</v>
      </c>
      <c r="O7621" s="0" t="str">
        <f aca="false">ASC(E7621)</f>
        <v>ﾌﾙﾁｶｿﾞﾝﾌﾗﾝｶﾙﾎﾞﾝ酸ｴｽﾃﾙ</v>
      </c>
      <c r="P7621" s="16" t="n">
        <f aca="false">N(P7620)+IF($C7621=検索!$B$49,1,0)</f>
        <v>0</v>
      </c>
    </row>
    <row r="7622" customFormat="false" ht="15" hidden="false" customHeight="false" outlineLevel="0" collapsed="false">
      <c r="A7622" s="16" t="s">
        <v>16254</v>
      </c>
      <c r="B7622" s="0" t="s">
        <v>17571</v>
      </c>
      <c r="C7622" s="0" t="n">
        <v>132</v>
      </c>
      <c r="D7622" s="0" t="str">
        <f aca="false">IFERROR(VLOOKUP($C7622,薬効分類マスタ!$A$2:$B$180,2,FALSE()),"未登録")</f>
        <v>耳鼻科用剤</v>
      </c>
      <c r="E7622" s="16" t="s">
        <v>17561</v>
      </c>
      <c r="F7622" s="16" t="s">
        <v>17572</v>
      </c>
      <c r="G7622" s="16" t="s">
        <v>17573</v>
      </c>
      <c r="H7622" s="16" t="s">
        <v>601</v>
      </c>
      <c r="I7622" s="0" t="n">
        <v>420.2</v>
      </c>
      <c r="J7622" s="16" t="s">
        <v>239</v>
      </c>
      <c r="K7622" s="0" t="str">
        <f aca="false">IFERROR(IF(VLOOKUP($C7622,薬効分類マスタ!$A$2:$E$180,5,FALSE())=0,"",VLOOKUP($C7622,薬効分類マスタ!$A$2:$E$180,5,FALSE())),"")</f>
        <v/>
      </c>
      <c r="L7622" s="17"/>
      <c r="M7622" s="0" t="str">
        <f aca="false">IF($K7622="","",IF($L7622&lt;&gt;"",$L7622,VLOOKUP($C7622,薬効分類マスタ!$A$2:$F$180,6,FALSE())))</f>
        <v/>
      </c>
      <c r="N7622" s="0" t="str">
        <f aca="false">ASC(G7622)</f>
        <v>ﾌﾙﾁｶｿﾞﾝﾌﾗﾝｶﾙﾎﾞﾝ酸ｴｽﾃﾙ点鼻液27.5μg｢杏林｣56噴霧用</v>
      </c>
      <c r="O7622" s="0" t="str">
        <f aca="false">ASC(E7622)</f>
        <v>ﾌﾙﾁｶｿﾞﾝﾌﾗﾝｶﾙﾎﾞﾝ酸ｴｽﾃﾙ</v>
      </c>
      <c r="P7622" s="16" t="n">
        <f aca="false">N(P7621)+IF($C7622=検索!$B$49,1,0)</f>
        <v>0</v>
      </c>
    </row>
    <row r="7623" customFormat="false" ht="15" hidden="false" customHeight="false" outlineLevel="0" collapsed="false">
      <c r="A7623" s="16" t="s">
        <v>16254</v>
      </c>
      <c r="B7623" s="0" t="s">
        <v>17574</v>
      </c>
      <c r="C7623" s="0" t="n">
        <v>132</v>
      </c>
      <c r="D7623" s="0" t="str">
        <f aca="false">IFERROR(VLOOKUP($C7623,薬効分類マスタ!$A$2:$B$180,2,FALSE()),"未登録")</f>
        <v>耳鼻科用剤</v>
      </c>
      <c r="E7623" s="16" t="s">
        <v>17561</v>
      </c>
      <c r="F7623" s="16" t="s">
        <v>17572</v>
      </c>
      <c r="G7623" s="16" t="s">
        <v>17575</v>
      </c>
      <c r="H7623" s="16" t="s">
        <v>557</v>
      </c>
      <c r="I7623" s="0" t="n">
        <v>420.2</v>
      </c>
      <c r="J7623" s="16" t="s">
        <v>239</v>
      </c>
      <c r="K7623" s="0" t="str">
        <f aca="false">IFERROR(IF(VLOOKUP($C7623,薬効分類マスタ!$A$2:$E$180,5,FALSE())=0,"",VLOOKUP($C7623,薬効分類マスタ!$A$2:$E$180,5,FALSE())),"")</f>
        <v/>
      </c>
      <c r="L7623" s="17"/>
      <c r="M7623" s="0" t="str">
        <f aca="false">IF($K7623="","",IF($L7623&lt;&gt;"",$L7623,VLOOKUP($C7623,薬効分類マスタ!$A$2:$F$180,6,FALSE())))</f>
        <v/>
      </c>
      <c r="N7623" s="0" t="str">
        <f aca="false">ASC(G7623)</f>
        <v>ﾌﾙﾁｶｿﾞﾝﾌﾗﾝｶﾙﾎﾞﾝ酸ｴｽﾃﾙ点鼻液27.5μg｢ﾀｶﾀ｣56噴霧用</v>
      </c>
      <c r="O7623" s="0" t="str">
        <f aca="false">ASC(E7623)</f>
        <v>ﾌﾙﾁｶｿﾞﾝﾌﾗﾝｶﾙﾎﾞﾝ酸ｴｽﾃﾙ</v>
      </c>
      <c r="P7623" s="16" t="n">
        <f aca="false">N(P7622)+IF($C7623=検索!$B$49,1,0)</f>
        <v>0</v>
      </c>
    </row>
    <row r="7624" customFormat="false" ht="15" hidden="false" customHeight="false" outlineLevel="0" collapsed="false">
      <c r="A7624" s="16" t="s">
        <v>16254</v>
      </c>
      <c r="B7624" s="0" t="s">
        <v>17576</v>
      </c>
      <c r="C7624" s="0" t="n">
        <v>132</v>
      </c>
      <c r="D7624" s="0" t="str">
        <f aca="false">IFERROR(VLOOKUP($C7624,薬効分類マスタ!$A$2:$B$180,2,FALSE()),"未登録")</f>
        <v>耳鼻科用剤</v>
      </c>
      <c r="E7624" s="16" t="s">
        <v>17561</v>
      </c>
      <c r="F7624" s="16" t="s">
        <v>17572</v>
      </c>
      <c r="G7624" s="16" t="s">
        <v>17577</v>
      </c>
      <c r="H7624" s="16" t="s">
        <v>533</v>
      </c>
      <c r="I7624" s="0" t="n">
        <v>420.2</v>
      </c>
      <c r="J7624" s="16" t="s">
        <v>239</v>
      </c>
      <c r="K7624" s="0" t="str">
        <f aca="false">IFERROR(IF(VLOOKUP($C7624,薬効分類マスタ!$A$2:$E$180,5,FALSE())=0,"",VLOOKUP($C7624,薬効分類マスタ!$A$2:$E$180,5,FALSE())),"")</f>
        <v/>
      </c>
      <c r="L7624" s="17"/>
      <c r="M7624" s="0" t="str">
        <f aca="false">IF($K7624="","",IF($L7624&lt;&gt;"",$L7624,VLOOKUP($C7624,薬効分類マスタ!$A$2:$F$180,6,FALSE())))</f>
        <v/>
      </c>
      <c r="N7624" s="0" t="str">
        <f aca="false">ASC(G7624)</f>
        <v>ﾌﾙﾁｶｿﾞﾝﾌﾗﾝｶﾙﾎﾞﾝ酸ｴｽﾃﾙ点鼻液27.5μg｢ﾄｰﾜ｣56噴霧用</v>
      </c>
      <c r="O7624" s="0" t="str">
        <f aca="false">ASC(E7624)</f>
        <v>ﾌﾙﾁｶｿﾞﾝﾌﾗﾝｶﾙﾎﾞﾝ酸ｴｽﾃﾙ</v>
      </c>
      <c r="P7624" s="16" t="n">
        <f aca="false">N(P7623)+IF($C7624=検索!$B$49,1,0)</f>
        <v>0</v>
      </c>
    </row>
    <row r="7625" customFormat="false" ht="15" hidden="false" customHeight="false" outlineLevel="0" collapsed="false">
      <c r="A7625" s="16" t="s">
        <v>16254</v>
      </c>
      <c r="B7625" s="0" t="s">
        <v>17578</v>
      </c>
      <c r="C7625" s="0" t="n">
        <v>132</v>
      </c>
      <c r="D7625" s="0" t="str">
        <f aca="false">IFERROR(VLOOKUP($C7625,薬効分類マスタ!$A$2:$B$180,2,FALSE()),"未登録")</f>
        <v>耳鼻科用剤</v>
      </c>
      <c r="E7625" s="16" t="s">
        <v>17561</v>
      </c>
      <c r="F7625" s="16" t="s">
        <v>17572</v>
      </c>
      <c r="G7625" s="16" t="s">
        <v>17579</v>
      </c>
      <c r="H7625" s="16" t="s">
        <v>16651</v>
      </c>
      <c r="I7625" s="0" t="n">
        <v>420.2</v>
      </c>
      <c r="J7625" s="16" t="s">
        <v>239</v>
      </c>
      <c r="K7625" s="0" t="str">
        <f aca="false">IFERROR(IF(VLOOKUP($C7625,薬効分類マスタ!$A$2:$E$180,5,FALSE())=0,"",VLOOKUP($C7625,薬効分類マスタ!$A$2:$E$180,5,FALSE())),"")</f>
        <v/>
      </c>
      <c r="L7625" s="17"/>
      <c r="M7625" s="0" t="str">
        <f aca="false">IF($K7625="","",IF($L7625&lt;&gt;"",$L7625,VLOOKUP($C7625,薬効分類マスタ!$A$2:$F$180,6,FALSE())))</f>
        <v/>
      </c>
      <c r="N7625" s="0" t="str">
        <f aca="false">ASC(G7625)</f>
        <v>ﾌﾙﾁｶｿﾞﾝﾌﾗﾝｶﾙﾎﾞﾝ酸ｴｽﾃﾙ点鼻液27.5μg｢ﾆｯﾄｰ｣56噴霧用</v>
      </c>
      <c r="O7625" s="0" t="str">
        <f aca="false">ASC(E7625)</f>
        <v>ﾌﾙﾁｶｿﾞﾝﾌﾗﾝｶﾙﾎﾞﾝ酸ｴｽﾃﾙ</v>
      </c>
      <c r="P7625" s="16" t="n">
        <f aca="false">N(P7624)+IF($C7625=検索!$B$49,1,0)</f>
        <v>0</v>
      </c>
    </row>
    <row r="7626" customFormat="false" ht="15" hidden="false" customHeight="false" outlineLevel="0" collapsed="false">
      <c r="A7626" s="16" t="s">
        <v>16254</v>
      </c>
      <c r="B7626" s="0" t="s">
        <v>17580</v>
      </c>
      <c r="C7626" s="0" t="n">
        <v>132</v>
      </c>
      <c r="D7626" s="0" t="str">
        <f aca="false">IFERROR(VLOOKUP($C7626,薬効分類マスタ!$A$2:$B$180,2,FALSE()),"未登録")</f>
        <v>耳鼻科用剤</v>
      </c>
      <c r="E7626" s="16" t="s">
        <v>17561</v>
      </c>
      <c r="F7626" s="16" t="s">
        <v>17525</v>
      </c>
      <c r="G7626" s="16" t="s">
        <v>17581</v>
      </c>
      <c r="H7626" s="16" t="s">
        <v>601</v>
      </c>
      <c r="I7626" s="0" t="n">
        <v>856.5</v>
      </c>
      <c r="J7626" s="16" t="s">
        <v>239</v>
      </c>
      <c r="K7626" s="0" t="str">
        <f aca="false">IFERROR(IF(VLOOKUP($C7626,薬効分類マスタ!$A$2:$E$180,5,FALSE())=0,"",VLOOKUP($C7626,薬効分類マスタ!$A$2:$E$180,5,FALSE())),"")</f>
        <v/>
      </c>
      <c r="L7626" s="17"/>
      <c r="M7626" s="0" t="str">
        <f aca="false">IF($K7626="","",IF($L7626&lt;&gt;"",$L7626,VLOOKUP($C7626,薬効分類マスタ!$A$2:$F$180,6,FALSE())))</f>
        <v/>
      </c>
      <c r="N7626" s="0" t="str">
        <f aca="false">ASC(G7626)</f>
        <v>ﾌﾙﾁｶｿﾞﾝﾌﾗﾝｶﾙﾎﾞﾝ酸ｴｽﾃﾙ点鼻液27.5μg｢杏林｣120噴霧用</v>
      </c>
      <c r="O7626" s="0" t="str">
        <f aca="false">ASC(E7626)</f>
        <v>ﾌﾙﾁｶｿﾞﾝﾌﾗﾝｶﾙﾎﾞﾝ酸ｴｽﾃﾙ</v>
      </c>
      <c r="P7626" s="16" t="n">
        <f aca="false">N(P7625)+IF($C7626=検索!$B$49,1,0)</f>
        <v>0</v>
      </c>
    </row>
    <row r="7627" customFormat="false" ht="15" hidden="false" customHeight="false" outlineLevel="0" collapsed="false">
      <c r="A7627" s="16" t="s">
        <v>16254</v>
      </c>
      <c r="B7627" s="0" t="s">
        <v>17582</v>
      </c>
      <c r="C7627" s="0" t="n">
        <v>132</v>
      </c>
      <c r="D7627" s="0" t="str">
        <f aca="false">IFERROR(VLOOKUP($C7627,薬効分類マスタ!$A$2:$B$180,2,FALSE()),"未登録")</f>
        <v>耳鼻科用剤</v>
      </c>
      <c r="E7627" s="16" t="s">
        <v>17561</v>
      </c>
      <c r="F7627" s="16" t="s">
        <v>17525</v>
      </c>
      <c r="G7627" s="16" t="s">
        <v>17583</v>
      </c>
      <c r="H7627" s="16" t="s">
        <v>557</v>
      </c>
      <c r="I7627" s="0" t="n">
        <v>856.5</v>
      </c>
      <c r="J7627" s="16" t="s">
        <v>239</v>
      </c>
      <c r="K7627" s="0" t="str">
        <f aca="false">IFERROR(IF(VLOOKUP($C7627,薬効分類マスタ!$A$2:$E$180,5,FALSE())=0,"",VLOOKUP($C7627,薬効分類マスタ!$A$2:$E$180,5,FALSE())),"")</f>
        <v/>
      </c>
      <c r="L7627" s="17"/>
      <c r="M7627" s="0" t="str">
        <f aca="false">IF($K7627="","",IF($L7627&lt;&gt;"",$L7627,VLOOKUP($C7627,薬効分類マスタ!$A$2:$F$180,6,FALSE())))</f>
        <v/>
      </c>
      <c r="N7627" s="0" t="str">
        <f aca="false">ASC(G7627)</f>
        <v>ﾌﾙﾁｶｿﾞﾝﾌﾗﾝｶﾙﾎﾞﾝ酸ｴｽﾃﾙ点鼻液27.5μg｢ﾀｶﾀ｣120噴霧用</v>
      </c>
      <c r="O7627" s="0" t="str">
        <f aca="false">ASC(E7627)</f>
        <v>ﾌﾙﾁｶｿﾞﾝﾌﾗﾝｶﾙﾎﾞﾝ酸ｴｽﾃﾙ</v>
      </c>
      <c r="P7627" s="16" t="n">
        <f aca="false">N(P7626)+IF($C7627=検索!$B$49,1,0)</f>
        <v>0</v>
      </c>
    </row>
    <row r="7628" customFormat="false" ht="15" hidden="false" customHeight="false" outlineLevel="0" collapsed="false">
      <c r="A7628" s="16" t="s">
        <v>16254</v>
      </c>
      <c r="B7628" s="0" t="s">
        <v>17584</v>
      </c>
      <c r="C7628" s="0" t="n">
        <v>132</v>
      </c>
      <c r="D7628" s="0" t="str">
        <f aca="false">IFERROR(VLOOKUP($C7628,薬効分類マスタ!$A$2:$B$180,2,FALSE()),"未登録")</f>
        <v>耳鼻科用剤</v>
      </c>
      <c r="E7628" s="16" t="s">
        <v>17561</v>
      </c>
      <c r="F7628" s="16" t="s">
        <v>17525</v>
      </c>
      <c r="G7628" s="16" t="s">
        <v>17585</v>
      </c>
      <c r="H7628" s="16" t="s">
        <v>533</v>
      </c>
      <c r="I7628" s="0" t="n">
        <v>856.5</v>
      </c>
      <c r="J7628" s="16" t="s">
        <v>239</v>
      </c>
      <c r="K7628" s="0" t="str">
        <f aca="false">IFERROR(IF(VLOOKUP($C7628,薬効分類マスタ!$A$2:$E$180,5,FALSE())=0,"",VLOOKUP($C7628,薬効分類マスタ!$A$2:$E$180,5,FALSE())),"")</f>
        <v/>
      </c>
      <c r="L7628" s="17"/>
      <c r="M7628" s="0" t="str">
        <f aca="false">IF($K7628="","",IF($L7628&lt;&gt;"",$L7628,VLOOKUP($C7628,薬効分類マスタ!$A$2:$F$180,6,FALSE())))</f>
        <v/>
      </c>
      <c r="N7628" s="0" t="str">
        <f aca="false">ASC(G7628)</f>
        <v>ﾌﾙﾁｶｿﾞﾝﾌﾗﾝｶﾙﾎﾞﾝ酸ｴｽﾃﾙ点鼻液27.5μg｢ﾄｰﾜ｣120噴霧用</v>
      </c>
      <c r="O7628" s="0" t="str">
        <f aca="false">ASC(E7628)</f>
        <v>ﾌﾙﾁｶｿﾞﾝﾌﾗﾝｶﾙﾎﾞﾝ酸ｴｽﾃﾙ</v>
      </c>
      <c r="P7628" s="16" t="n">
        <f aca="false">N(P7627)+IF($C7628=検索!$B$49,1,0)</f>
        <v>0</v>
      </c>
    </row>
    <row r="7629" customFormat="false" ht="15" hidden="false" customHeight="false" outlineLevel="0" collapsed="false">
      <c r="A7629" s="16" t="s">
        <v>16254</v>
      </c>
      <c r="B7629" s="0" t="s">
        <v>17586</v>
      </c>
      <c r="C7629" s="0" t="n">
        <v>132</v>
      </c>
      <c r="D7629" s="0" t="str">
        <f aca="false">IFERROR(VLOOKUP($C7629,薬効分類マスタ!$A$2:$B$180,2,FALSE()),"未登録")</f>
        <v>耳鼻科用剤</v>
      </c>
      <c r="E7629" s="16" t="s">
        <v>17561</v>
      </c>
      <c r="F7629" s="16" t="s">
        <v>17525</v>
      </c>
      <c r="G7629" s="16" t="s">
        <v>17587</v>
      </c>
      <c r="H7629" s="16" t="s">
        <v>16651</v>
      </c>
      <c r="I7629" s="0" t="n">
        <v>856.5</v>
      </c>
      <c r="J7629" s="16" t="s">
        <v>239</v>
      </c>
      <c r="K7629" s="0" t="str">
        <f aca="false">IFERROR(IF(VLOOKUP($C7629,薬効分類マスタ!$A$2:$E$180,5,FALSE())=0,"",VLOOKUP($C7629,薬効分類マスタ!$A$2:$E$180,5,FALSE())),"")</f>
        <v/>
      </c>
      <c r="L7629" s="17"/>
      <c r="M7629" s="0" t="str">
        <f aca="false">IF($K7629="","",IF($L7629&lt;&gt;"",$L7629,VLOOKUP($C7629,薬効分類マスタ!$A$2:$F$180,6,FALSE())))</f>
        <v/>
      </c>
      <c r="N7629" s="0" t="str">
        <f aca="false">ASC(G7629)</f>
        <v>ﾌﾙﾁｶｿﾞﾝﾌﾗﾝｶﾙﾎﾞﾝ酸ｴｽﾃﾙ点鼻液27.5μg｢ﾆｯﾄｰ｣120噴霧用</v>
      </c>
      <c r="O7629" s="0" t="str">
        <f aca="false">ASC(E7629)</f>
        <v>ﾌﾙﾁｶｿﾞﾝﾌﾗﾝｶﾙﾎﾞﾝ酸ｴｽﾃﾙ</v>
      </c>
      <c r="P7629" s="16" t="n">
        <f aca="false">N(P7628)+IF($C7629=検索!$B$49,1,0)</f>
        <v>0</v>
      </c>
    </row>
    <row r="7630" customFormat="false" ht="15" hidden="false" customHeight="false" outlineLevel="0" collapsed="false">
      <c r="A7630" s="16" t="s">
        <v>16254</v>
      </c>
      <c r="B7630" s="0" t="s">
        <v>17588</v>
      </c>
      <c r="C7630" s="0" t="n">
        <v>132</v>
      </c>
      <c r="D7630" s="0" t="str">
        <f aca="false">IFERROR(VLOOKUP($C7630,薬効分類マスタ!$A$2:$B$180,2,FALSE()),"未登録")</f>
        <v>耳鼻科用剤</v>
      </c>
      <c r="E7630" s="16" t="s">
        <v>17589</v>
      </c>
      <c r="F7630" s="16" t="s">
        <v>17590</v>
      </c>
      <c r="G7630" s="16" t="s">
        <v>17591</v>
      </c>
      <c r="H7630" s="16" t="s">
        <v>1019</v>
      </c>
      <c r="I7630" s="0" t="n">
        <v>50.5</v>
      </c>
      <c r="J7630" s="16" t="s">
        <v>232</v>
      </c>
      <c r="K7630" s="0" t="str">
        <f aca="false">IFERROR(IF(VLOOKUP($C7630,薬効分類マスタ!$A$2:$E$180,5,FALSE())=0,"",VLOOKUP($C7630,薬効分類マスタ!$A$2:$E$180,5,FALSE())),"")</f>
        <v/>
      </c>
      <c r="L7630" s="17"/>
      <c r="M7630" s="0" t="str">
        <f aca="false">IF($K7630="","",IF($L7630&lt;&gt;"",$L7630,VLOOKUP($C7630,薬効分類マスタ!$A$2:$F$180,6,FALSE())))</f>
        <v/>
      </c>
      <c r="N7630" s="0" t="str">
        <f aca="false">ASC(G7630)</f>
        <v>ｴﾘｻﾞｽｶﾌﾟｾﾙ外用400μg</v>
      </c>
      <c r="O7630" s="0" t="str">
        <f aca="false">ASC(E7630)</f>
        <v>ﾃﾞｷｻﾒﾀｿﾞﾝｼﾍﾟｼﾙ酸ｴｽﾃﾙ</v>
      </c>
      <c r="P7630" s="16" t="n">
        <f aca="false">N(P7629)+IF($C7630=検索!$B$49,1,0)</f>
        <v>0</v>
      </c>
    </row>
    <row r="7631" customFormat="false" ht="15" hidden="false" customHeight="false" outlineLevel="0" collapsed="false">
      <c r="A7631" s="16" t="s">
        <v>16254</v>
      </c>
      <c r="B7631" s="0" t="s">
        <v>17592</v>
      </c>
      <c r="C7631" s="0" t="n">
        <v>132</v>
      </c>
      <c r="D7631" s="0" t="str">
        <f aca="false">IFERROR(VLOOKUP($C7631,薬効分類マスタ!$A$2:$B$180,2,FALSE()),"未登録")</f>
        <v>耳鼻科用剤</v>
      </c>
      <c r="E7631" s="16" t="s">
        <v>17589</v>
      </c>
      <c r="F7631" s="16" t="s">
        <v>17593</v>
      </c>
      <c r="G7631" s="16" t="s">
        <v>17594</v>
      </c>
      <c r="H7631" s="16" t="s">
        <v>1019</v>
      </c>
      <c r="I7631" s="0" t="n">
        <v>662.3</v>
      </c>
      <c r="J7631" s="16" t="s">
        <v>232</v>
      </c>
      <c r="K7631" s="0" t="str">
        <f aca="false">IFERROR(IF(VLOOKUP($C7631,薬効分類マスタ!$A$2:$E$180,5,FALSE())=0,"",VLOOKUP($C7631,薬効分類マスタ!$A$2:$E$180,5,FALSE())),"")</f>
        <v/>
      </c>
      <c r="L7631" s="17"/>
      <c r="M7631" s="0" t="str">
        <f aca="false">IF($K7631="","",IF($L7631&lt;&gt;"",$L7631,VLOOKUP($C7631,薬効分類マスタ!$A$2:$F$180,6,FALSE())))</f>
        <v/>
      </c>
      <c r="N7631" s="0" t="str">
        <f aca="false">ASC(G7631)</f>
        <v>ｴﾘｻﾞｽ点鼻粉末200μg28噴霧用</v>
      </c>
      <c r="O7631" s="0" t="str">
        <f aca="false">ASC(E7631)</f>
        <v>ﾃﾞｷｻﾒﾀｿﾞﾝｼﾍﾟｼﾙ酸ｴｽﾃﾙ</v>
      </c>
      <c r="P7631" s="16" t="n">
        <f aca="false">N(P7630)+IF($C7631=検索!$B$49,1,0)</f>
        <v>0</v>
      </c>
    </row>
    <row r="7632" customFormat="false" ht="15" hidden="false" customHeight="false" outlineLevel="0" collapsed="false">
      <c r="A7632" s="16" t="s">
        <v>16254</v>
      </c>
      <c r="B7632" s="0" t="s">
        <v>17595</v>
      </c>
      <c r="C7632" s="0" t="n">
        <v>132</v>
      </c>
      <c r="D7632" s="0" t="str">
        <f aca="false">IFERROR(VLOOKUP($C7632,薬効分類マスタ!$A$2:$B$180,2,FALSE()),"未登録")</f>
        <v>耳鼻科用剤</v>
      </c>
      <c r="E7632" s="16" t="s">
        <v>17596</v>
      </c>
      <c r="F7632" s="16" t="s">
        <v>7737</v>
      </c>
      <c r="G7632" s="16" t="s">
        <v>17597</v>
      </c>
      <c r="H7632" s="16" t="s">
        <v>3613</v>
      </c>
      <c r="I7632" s="0" t="n">
        <v>32628.8</v>
      </c>
      <c r="J7632" s="16" t="s">
        <v>232</v>
      </c>
      <c r="K7632" s="0" t="str">
        <f aca="false">IFERROR(IF(VLOOKUP($C7632,薬効分類マスタ!$A$2:$E$180,5,FALSE())=0,"",VLOOKUP($C7632,薬効分類マスタ!$A$2:$E$180,5,FALSE())),"")</f>
        <v/>
      </c>
      <c r="L7632" s="17"/>
      <c r="M7632" s="0" t="str">
        <f aca="false">IF($K7632="","",IF($L7632&lt;&gt;"",$L7632,VLOOKUP($C7632,薬効分類マスタ!$A$2:$F$180,6,FALSE())))</f>
        <v/>
      </c>
      <c r="N7632" s="0" t="str">
        <f aca="false">ASC(G7632)</f>
        <v>ﾘﾃｨﾝﾊﾟ耳科用250μgｾｯﾄ</v>
      </c>
      <c r="O7632" s="0" t="str">
        <f aca="false">ASC(E7632)</f>
        <v>ﾄﾗﾌｪﾙﾐﾝ(遺伝子組換え)</v>
      </c>
      <c r="P7632" s="16" t="n">
        <f aca="false">N(P7631)+IF($C7632=検索!$B$49,1,0)</f>
        <v>0</v>
      </c>
    </row>
    <row r="7633" customFormat="false" ht="15" hidden="false" customHeight="false" outlineLevel="0" collapsed="false">
      <c r="A7633" s="16" t="s">
        <v>16254</v>
      </c>
      <c r="B7633" s="0" t="s">
        <v>17598</v>
      </c>
      <c r="C7633" s="0" t="n">
        <v>132</v>
      </c>
      <c r="D7633" s="0" t="str">
        <f aca="false">IFERROR(VLOOKUP($C7633,薬効分類マスタ!$A$2:$B$180,2,FALSE()),"未登録")</f>
        <v>耳鼻科用剤</v>
      </c>
      <c r="E7633" s="16" t="s">
        <v>15303</v>
      </c>
      <c r="F7633" s="16" t="s">
        <v>17599</v>
      </c>
      <c r="G7633" s="16" t="s">
        <v>17600</v>
      </c>
      <c r="H7633" s="16" t="s">
        <v>4127</v>
      </c>
      <c r="I7633" s="0" t="n">
        <v>1548.4</v>
      </c>
      <c r="J7633" s="16" t="s">
        <v>232</v>
      </c>
      <c r="K7633" s="0" t="str">
        <f aca="false">IFERROR(IF(VLOOKUP($C7633,薬効分類マスタ!$A$2:$E$180,5,FALSE())=0,"",VLOOKUP($C7633,薬効分類マスタ!$A$2:$E$180,5,FALSE())),"")</f>
        <v/>
      </c>
      <c r="L7633" s="17"/>
      <c r="M7633" s="0" t="str">
        <f aca="false">IF($K7633="","",IF($L7633&lt;&gt;"",$L7633,VLOOKUP($C7633,薬効分類マスタ!$A$2:$F$180,6,FALSE())))</f>
        <v/>
      </c>
      <c r="N7633" s="0" t="str">
        <f aca="false">ASC(G7633)</f>
        <v>ｺﾑﾚｸｽ耳科用液1.5%</v>
      </c>
      <c r="O7633" s="0" t="str">
        <f aca="false">ASC(E7633)</f>
        <v>ﾚﾎﾞﾌﾛｷｻｼﾝ水和物</v>
      </c>
      <c r="P7633" s="16" t="n">
        <f aca="false">N(P7632)+IF($C7633=検索!$B$49,1,0)</f>
        <v>0</v>
      </c>
    </row>
    <row r="7634" customFormat="false" ht="15" hidden="false" customHeight="false" outlineLevel="0" collapsed="false">
      <c r="A7634" s="16" t="s">
        <v>16254</v>
      </c>
      <c r="B7634" s="0" t="s">
        <v>17601</v>
      </c>
      <c r="C7634" s="0" t="n">
        <v>132</v>
      </c>
      <c r="D7634" s="0" t="str">
        <f aca="false">IFERROR(VLOOKUP($C7634,薬効分類マスタ!$A$2:$B$180,2,FALSE()),"未登録")</f>
        <v>耳鼻科用剤</v>
      </c>
      <c r="E7634" s="16" t="s">
        <v>17602</v>
      </c>
      <c r="F7634" s="16" t="s">
        <v>6645</v>
      </c>
      <c r="G7634" s="16" t="s">
        <v>17603</v>
      </c>
      <c r="H7634" s="16" t="s">
        <v>574</v>
      </c>
      <c r="I7634" s="0" t="n">
        <v>7.3</v>
      </c>
      <c r="K7634" s="0" t="str">
        <f aca="false">IFERROR(IF(VLOOKUP($C7634,薬効分類マスタ!$A$2:$E$180,5,FALSE())=0,"",VLOOKUP($C7634,薬効分類マスタ!$A$2:$E$180,5,FALSE())),"")</f>
        <v/>
      </c>
      <c r="L7634" s="17"/>
      <c r="M7634" s="0" t="str">
        <f aca="false">IF($K7634="","",IF($L7634&lt;&gt;"",$L7634,VLOOKUP($C7634,薬効分類マスタ!$A$2:$F$180,6,FALSE())))</f>
        <v/>
      </c>
      <c r="N7634" s="0" t="str">
        <f aca="false">ASC(G7634)</f>
        <v>ｺｰﾙﾀｲｼﾞﾝ点鼻液</v>
      </c>
      <c r="O7634" s="0" t="str">
        <f aca="false">ASC(E7634)</f>
        <v>塩酸ﾃﾄﾗﾋﾄﾞﾛｿﾞﾘﾝ･ﾌﾟﾚﾄﾞﾆｿﾞﾛﾝ</v>
      </c>
      <c r="P7634" s="16" t="n">
        <f aca="false">N(P7633)+IF($C7634=検索!$B$49,1,0)</f>
        <v>0</v>
      </c>
    </row>
    <row r="7635" customFormat="false" ht="15" hidden="false" customHeight="false" outlineLevel="0" collapsed="false">
      <c r="A7635" s="16" t="s">
        <v>16254</v>
      </c>
      <c r="B7635" s="0" t="s">
        <v>17604</v>
      </c>
      <c r="C7635" s="0" t="n">
        <v>214</v>
      </c>
      <c r="D7635" s="0" t="str">
        <f aca="false">IFERROR(VLOOKUP($C7635,薬効分類マスタ!$A$2:$B$180,2,FALSE()),"未登録")</f>
        <v>血圧降下剤</v>
      </c>
      <c r="E7635" s="16" t="s">
        <v>17605</v>
      </c>
      <c r="F7635" s="16" t="s">
        <v>17606</v>
      </c>
      <c r="G7635" s="16" t="s">
        <v>17607</v>
      </c>
      <c r="H7635" s="16" t="s">
        <v>3900</v>
      </c>
      <c r="I7635" s="0" t="n">
        <v>55.2</v>
      </c>
      <c r="J7635" s="16" t="s">
        <v>232</v>
      </c>
      <c r="K7635" s="0" t="str">
        <f aca="false">IFERROR(IF(VLOOKUP($C7635,薬効分類マスタ!$A$2:$E$180,5,FALSE())=0,"",VLOOKUP($C7635,薬効分類マスタ!$A$2:$E$180,5,FALSE())),"")</f>
        <v/>
      </c>
      <c r="L7635" s="17"/>
      <c r="M7635" s="0" t="str">
        <f aca="false">IF($K7635="","",IF($L7635&lt;&gt;"",$L7635,VLOOKUP($C7635,薬効分類マスタ!$A$2:$F$180,6,FALSE())))</f>
        <v/>
      </c>
      <c r="N7635" s="0" t="str">
        <f aca="false">ASC(G7635)</f>
        <v>ﾋﾞｿﾉﾃｰﾌﾟ4mg</v>
      </c>
      <c r="O7635" s="0" t="str">
        <f aca="false">ASC(E7635)</f>
        <v>ﾋﾞｿﾌﾟﾛﾛｰﾙ</v>
      </c>
      <c r="P7635" s="16" t="n">
        <f aca="false">N(P7634)+IF($C7635=検索!$B$49,1,0)</f>
        <v>0</v>
      </c>
    </row>
    <row r="7636" customFormat="false" ht="15" hidden="false" customHeight="false" outlineLevel="0" collapsed="false">
      <c r="A7636" s="16" t="s">
        <v>16254</v>
      </c>
      <c r="B7636" s="0" t="s">
        <v>17608</v>
      </c>
      <c r="C7636" s="0" t="n">
        <v>214</v>
      </c>
      <c r="D7636" s="0" t="str">
        <f aca="false">IFERROR(VLOOKUP($C7636,薬効分類マスタ!$A$2:$B$180,2,FALSE()),"未登録")</f>
        <v>血圧降下剤</v>
      </c>
      <c r="E7636" s="16" t="s">
        <v>17605</v>
      </c>
      <c r="F7636" s="16" t="s">
        <v>16434</v>
      </c>
      <c r="G7636" s="16" t="s">
        <v>17609</v>
      </c>
      <c r="H7636" s="16" t="s">
        <v>3900</v>
      </c>
      <c r="I7636" s="0" t="n">
        <v>72.4</v>
      </c>
      <c r="J7636" s="16" t="s">
        <v>232</v>
      </c>
      <c r="K7636" s="0" t="str">
        <f aca="false">IFERROR(IF(VLOOKUP($C7636,薬効分類マスタ!$A$2:$E$180,5,FALSE())=0,"",VLOOKUP($C7636,薬効分類マスタ!$A$2:$E$180,5,FALSE())),"")</f>
        <v/>
      </c>
      <c r="L7636" s="17"/>
      <c r="M7636" s="0" t="str">
        <f aca="false">IF($K7636="","",IF($L7636&lt;&gt;"",$L7636,VLOOKUP($C7636,薬効分類マスタ!$A$2:$F$180,6,FALSE())))</f>
        <v/>
      </c>
      <c r="N7636" s="0" t="str">
        <f aca="false">ASC(G7636)</f>
        <v>ﾋﾞｿﾉﾃｰﾌﾟ8mg</v>
      </c>
      <c r="O7636" s="0" t="str">
        <f aca="false">ASC(E7636)</f>
        <v>ﾋﾞｿﾌﾟﾛﾛｰﾙ</v>
      </c>
      <c r="P7636" s="16" t="n">
        <f aca="false">N(P7635)+IF($C7636=検索!$B$49,1,0)</f>
        <v>0</v>
      </c>
    </row>
    <row r="7637" customFormat="false" ht="15" hidden="false" customHeight="false" outlineLevel="0" collapsed="false">
      <c r="A7637" s="16" t="s">
        <v>16254</v>
      </c>
      <c r="B7637" s="0" t="s">
        <v>17610</v>
      </c>
      <c r="C7637" s="0" t="n">
        <v>214</v>
      </c>
      <c r="D7637" s="0" t="str">
        <f aca="false">IFERROR(VLOOKUP($C7637,薬効分類マスタ!$A$2:$B$180,2,FALSE()),"未登録")</f>
        <v>血圧降下剤</v>
      </c>
      <c r="E7637" s="16" t="s">
        <v>17605</v>
      </c>
      <c r="F7637" s="16" t="s">
        <v>17611</v>
      </c>
      <c r="G7637" s="16" t="s">
        <v>17612</v>
      </c>
      <c r="H7637" s="16" t="s">
        <v>3900</v>
      </c>
      <c r="I7637" s="0" t="n">
        <v>40.2</v>
      </c>
      <c r="J7637" s="16" t="s">
        <v>232</v>
      </c>
      <c r="K7637" s="0" t="str">
        <f aca="false">IFERROR(IF(VLOOKUP($C7637,薬効分類マスタ!$A$2:$E$180,5,FALSE())=0,"",VLOOKUP($C7637,薬効分類マスタ!$A$2:$E$180,5,FALSE())),"")</f>
        <v/>
      </c>
      <c r="L7637" s="17"/>
      <c r="M7637" s="0" t="str">
        <f aca="false">IF($K7637="","",IF($L7637&lt;&gt;"",$L7637,VLOOKUP($C7637,薬効分類マスタ!$A$2:$F$180,6,FALSE())))</f>
        <v/>
      </c>
      <c r="N7637" s="0" t="str">
        <f aca="false">ASC(G7637)</f>
        <v>ﾋﾞｿﾉﾃｰﾌﾟ2mg</v>
      </c>
      <c r="O7637" s="0" t="str">
        <f aca="false">ASC(E7637)</f>
        <v>ﾋﾞｿﾌﾟﾛﾛｰﾙ</v>
      </c>
      <c r="P7637" s="16" t="n">
        <f aca="false">N(P7636)+IF($C7637=検索!$B$49,1,0)</f>
        <v>0</v>
      </c>
    </row>
    <row r="7638" customFormat="false" ht="15" hidden="false" customHeight="false" outlineLevel="0" collapsed="false">
      <c r="A7638" s="16" t="s">
        <v>16254</v>
      </c>
      <c r="B7638" s="0" t="s">
        <v>17613</v>
      </c>
      <c r="C7638" s="0" t="n">
        <v>216</v>
      </c>
      <c r="D7638" s="0" t="str">
        <f aca="false">IFERROR(VLOOKUP($C7638,薬効分類マスタ!$A$2:$B$180,2,FALSE()),"未登録")</f>
        <v>血管収縮剤</v>
      </c>
      <c r="E7638" s="16" t="s">
        <v>17614</v>
      </c>
      <c r="F7638" s="16" t="s">
        <v>17615</v>
      </c>
      <c r="G7638" s="16" t="s">
        <v>17616</v>
      </c>
      <c r="H7638" s="16" t="s">
        <v>794</v>
      </c>
      <c r="I7638" s="0" t="n">
        <v>452.5</v>
      </c>
      <c r="J7638" s="16" t="s">
        <v>232</v>
      </c>
      <c r="K7638" s="0" t="str">
        <f aca="false">IFERROR(IF(VLOOKUP($C7638,薬効分類マスタ!$A$2:$E$180,5,FALSE())=0,"",VLOOKUP($C7638,薬効分類マスタ!$A$2:$E$180,5,FALSE())),"")</f>
        <v/>
      </c>
      <c r="L7638" s="17"/>
      <c r="M7638" s="0" t="str">
        <f aca="false">IF($K7638="","",IF($L7638&lt;&gt;"",$L7638,VLOOKUP($C7638,薬効分類マスタ!$A$2:$F$180,6,FALSE())))</f>
        <v/>
      </c>
      <c r="N7638" s="0" t="str">
        <f aca="false">ASC(G7638)</f>
        <v>ｲﾐｸﾞﾗﾝ点鼻液20</v>
      </c>
      <c r="O7638" s="0" t="str">
        <f aca="false">ASC(E7638)</f>
        <v>ｽﾏﾄﾘﾌﾟﾀﾝ</v>
      </c>
      <c r="P7638" s="16" t="n">
        <f aca="false">N(P7637)+IF($C7638=検索!$B$49,1,0)</f>
        <v>0</v>
      </c>
    </row>
    <row r="7639" customFormat="false" ht="15" hidden="false" customHeight="false" outlineLevel="0" collapsed="false">
      <c r="A7639" s="16" t="s">
        <v>16254</v>
      </c>
      <c r="B7639" s="0" t="s">
        <v>17617</v>
      </c>
      <c r="C7639" s="0" t="n">
        <v>217</v>
      </c>
      <c r="D7639" s="0" t="str">
        <f aca="false">IFERROR(VLOOKUP($C7639,薬効分類マスタ!$A$2:$B$180,2,FALSE()),"未登録")</f>
        <v>血管拡張剤</v>
      </c>
      <c r="E7639" s="16" t="s">
        <v>5534</v>
      </c>
      <c r="F7639" s="16" t="s">
        <v>17618</v>
      </c>
      <c r="G7639" s="16" t="s">
        <v>17619</v>
      </c>
      <c r="H7639" s="16" t="s">
        <v>283</v>
      </c>
      <c r="I7639" s="0" t="n">
        <v>717.9</v>
      </c>
      <c r="J7639" s="16" t="s">
        <v>232</v>
      </c>
      <c r="K7639" s="0" t="str">
        <f aca="false">IFERROR(IF(VLOOKUP($C7639,薬効分類マスタ!$A$2:$E$180,5,FALSE())=0,"",VLOOKUP($C7639,薬効分類マスタ!$A$2:$E$180,5,FALSE())),"")</f>
        <v/>
      </c>
      <c r="L7639" s="17"/>
      <c r="M7639" s="0" t="str">
        <f aca="false">IF($K7639="","",IF($L7639&lt;&gt;"",$L7639,VLOOKUP($C7639,薬効分類マスタ!$A$2:$F$180,6,FALSE())))</f>
        <v/>
      </c>
      <c r="N7639" s="0" t="str">
        <f aca="false">ASC(G7639)</f>
        <v>ﾆﾄﾛｰﾙｽﾌﾟﾚｰ1.25mg</v>
      </c>
      <c r="O7639" s="0" t="str">
        <f aca="false">ASC(E7639)</f>
        <v>硝酸ｲｿｿﾙﾋﾞﾄﾞ</v>
      </c>
      <c r="P7639" s="16" t="n">
        <f aca="false">N(P7638)+IF($C7639=検索!$B$49,1,0)</f>
        <v>0</v>
      </c>
    </row>
    <row r="7640" customFormat="false" ht="15" hidden="false" customHeight="false" outlineLevel="0" collapsed="false">
      <c r="A7640" s="16" t="s">
        <v>16254</v>
      </c>
      <c r="B7640" s="0" t="s">
        <v>17620</v>
      </c>
      <c r="C7640" s="0" t="n">
        <v>217</v>
      </c>
      <c r="D7640" s="0" t="str">
        <f aca="false">IFERROR(VLOOKUP($C7640,薬効分類マスタ!$A$2:$B$180,2,FALSE()),"未登録")</f>
        <v>血管拡張剤</v>
      </c>
      <c r="E7640" s="16" t="s">
        <v>5534</v>
      </c>
      <c r="F7640" s="16" t="s">
        <v>16446</v>
      </c>
      <c r="G7640" s="16" t="s">
        <v>17621</v>
      </c>
      <c r="H7640" s="16" t="s">
        <v>3900</v>
      </c>
      <c r="I7640" s="0" t="n">
        <v>32.2</v>
      </c>
      <c r="J7640" s="16" t="s">
        <v>232</v>
      </c>
      <c r="K7640" s="0" t="str">
        <f aca="false">IFERROR(IF(VLOOKUP($C7640,薬効分類マスタ!$A$2:$E$180,5,FALSE())=0,"",VLOOKUP($C7640,薬効分類マスタ!$A$2:$E$180,5,FALSE())),"")</f>
        <v/>
      </c>
      <c r="L7640" s="17"/>
      <c r="M7640" s="0" t="str">
        <f aca="false">IF($K7640="","",IF($L7640&lt;&gt;"",$L7640,VLOOKUP($C7640,薬効分類マスタ!$A$2:$F$180,6,FALSE())))</f>
        <v/>
      </c>
      <c r="N7640" s="0" t="str">
        <f aca="false">ASC(G7640)</f>
        <v>ﾌﾗﾝﾄﾞﾙﾃｰﾌﾟ40mg</v>
      </c>
      <c r="O7640" s="0" t="str">
        <f aca="false">ASC(E7640)</f>
        <v>硝酸ｲｿｿﾙﾋﾞﾄﾞ</v>
      </c>
      <c r="P7640" s="16" t="n">
        <f aca="false">N(P7639)+IF($C7640=検索!$B$49,1,0)</f>
        <v>0</v>
      </c>
    </row>
    <row r="7641" customFormat="false" ht="15" hidden="false" customHeight="false" outlineLevel="0" collapsed="false">
      <c r="A7641" s="16" t="s">
        <v>16254</v>
      </c>
      <c r="B7641" s="0" t="s">
        <v>17622</v>
      </c>
      <c r="C7641" s="0" t="n">
        <v>217</v>
      </c>
      <c r="D7641" s="0" t="str">
        <f aca="false">IFERROR(VLOOKUP($C7641,薬効分類マスタ!$A$2:$B$180,2,FALSE()),"未登録")</f>
        <v>血管拡張剤</v>
      </c>
      <c r="E7641" s="16" t="s">
        <v>5534</v>
      </c>
      <c r="F7641" s="16" t="s">
        <v>16446</v>
      </c>
      <c r="G7641" s="16" t="s">
        <v>17623</v>
      </c>
      <c r="H7641" s="16" t="s">
        <v>549</v>
      </c>
      <c r="I7641" s="0" t="n">
        <v>20</v>
      </c>
      <c r="J7641" s="16" t="s">
        <v>239</v>
      </c>
      <c r="K7641" s="0" t="str">
        <f aca="false">IFERROR(IF(VLOOKUP($C7641,薬効分類マスタ!$A$2:$E$180,5,FALSE())=0,"",VLOOKUP($C7641,薬効分類マスタ!$A$2:$E$180,5,FALSE())),"")</f>
        <v/>
      </c>
      <c r="L7641" s="17"/>
      <c r="M7641" s="0" t="str">
        <f aca="false">IF($K7641="","",IF($L7641&lt;&gt;"",$L7641,VLOOKUP($C7641,薬効分類マスタ!$A$2:$F$180,6,FALSE())))</f>
        <v/>
      </c>
      <c r="N7641" s="0" t="str">
        <f aca="false">ASC(G7641)</f>
        <v>硝酸ｲｿｿﾙﾋﾞﾄﾞﾃｰﾌﾟ40mg｢EMEC｣</v>
      </c>
      <c r="O7641" s="0" t="str">
        <f aca="false">ASC(E7641)</f>
        <v>硝酸ｲｿｿﾙﾋﾞﾄﾞ</v>
      </c>
      <c r="P7641" s="16" t="n">
        <f aca="false">N(P7640)+IF($C7641=検索!$B$49,1,0)</f>
        <v>0</v>
      </c>
    </row>
    <row r="7642" customFormat="false" ht="15" hidden="false" customHeight="false" outlineLevel="0" collapsed="false">
      <c r="A7642" s="16" t="s">
        <v>16254</v>
      </c>
      <c r="B7642" s="0" t="s">
        <v>17624</v>
      </c>
      <c r="C7642" s="0" t="n">
        <v>217</v>
      </c>
      <c r="D7642" s="0" t="str">
        <f aca="false">IFERROR(VLOOKUP($C7642,薬効分類マスタ!$A$2:$B$180,2,FALSE()),"未登録")</f>
        <v>血管拡張剤</v>
      </c>
      <c r="E7642" s="16" t="s">
        <v>5534</v>
      </c>
      <c r="F7642" s="16" t="s">
        <v>16446</v>
      </c>
      <c r="G7642" s="16" t="s">
        <v>17625</v>
      </c>
      <c r="H7642" s="16" t="s">
        <v>385</v>
      </c>
      <c r="I7642" s="0" t="n">
        <v>24.4</v>
      </c>
      <c r="J7642" s="16" t="s">
        <v>239</v>
      </c>
      <c r="K7642" s="0" t="str">
        <f aca="false">IFERROR(IF(VLOOKUP($C7642,薬効分類マスタ!$A$2:$E$180,5,FALSE())=0,"",VLOOKUP($C7642,薬効分類マスタ!$A$2:$E$180,5,FALSE())),"")</f>
        <v/>
      </c>
      <c r="L7642" s="17"/>
      <c r="M7642" s="0" t="str">
        <f aca="false">IF($K7642="","",IF($L7642&lt;&gt;"",$L7642,VLOOKUP($C7642,薬効分類マスタ!$A$2:$F$180,6,FALSE())))</f>
        <v/>
      </c>
      <c r="N7642" s="0" t="str">
        <f aca="false">ASC(G7642)</f>
        <v>硝酸ｲｿｿﾙﾋﾞﾄﾞﾃｰﾌﾟ40mg｢ｻﾜｲ｣</v>
      </c>
      <c r="O7642" s="0" t="str">
        <f aca="false">ASC(E7642)</f>
        <v>硝酸ｲｿｿﾙﾋﾞﾄﾞ</v>
      </c>
      <c r="P7642" s="16" t="n">
        <f aca="false">N(P7641)+IF($C7642=検索!$B$49,1,0)</f>
        <v>0</v>
      </c>
    </row>
    <row r="7643" customFormat="false" ht="15" hidden="false" customHeight="false" outlineLevel="0" collapsed="false">
      <c r="A7643" s="16" t="s">
        <v>16254</v>
      </c>
      <c r="B7643" s="0" t="s">
        <v>17626</v>
      </c>
      <c r="C7643" s="0" t="n">
        <v>217</v>
      </c>
      <c r="D7643" s="0" t="str">
        <f aca="false">IFERROR(VLOOKUP($C7643,薬効分類マスタ!$A$2:$B$180,2,FALSE()),"未登録")</f>
        <v>血管拡張剤</v>
      </c>
      <c r="E7643" s="16" t="s">
        <v>5534</v>
      </c>
      <c r="F7643" s="16" t="s">
        <v>16446</v>
      </c>
      <c r="G7643" s="16" t="s">
        <v>17627</v>
      </c>
      <c r="H7643" s="16" t="s">
        <v>6993</v>
      </c>
      <c r="I7643" s="0" t="n">
        <v>24.4</v>
      </c>
      <c r="J7643" s="16" t="s">
        <v>239</v>
      </c>
      <c r="K7643" s="0" t="str">
        <f aca="false">IFERROR(IF(VLOOKUP($C7643,薬効分類マスタ!$A$2:$E$180,5,FALSE())=0,"",VLOOKUP($C7643,薬効分類マスタ!$A$2:$E$180,5,FALSE())),"")</f>
        <v/>
      </c>
      <c r="L7643" s="17"/>
      <c r="M7643" s="0" t="str">
        <f aca="false">IF($K7643="","",IF($L7643&lt;&gt;"",$L7643,VLOOKUP($C7643,薬効分類マスタ!$A$2:$F$180,6,FALSE())))</f>
        <v/>
      </c>
      <c r="N7643" s="0" t="str">
        <f aca="false">ASC(G7643)</f>
        <v>硝酸ｲｿｿﾙﾋﾞﾄﾞﾃｰﾌﾟ40mg｢ﾃｲｺｸ｣</v>
      </c>
      <c r="O7643" s="0" t="str">
        <f aca="false">ASC(E7643)</f>
        <v>硝酸ｲｿｿﾙﾋﾞﾄﾞ</v>
      </c>
      <c r="P7643" s="16" t="n">
        <f aca="false">N(P7642)+IF($C7643=検索!$B$49,1,0)</f>
        <v>0</v>
      </c>
    </row>
    <row r="7644" customFormat="false" ht="15" hidden="false" customHeight="false" outlineLevel="0" collapsed="false">
      <c r="A7644" s="16" t="s">
        <v>16254</v>
      </c>
      <c r="B7644" s="0" t="s">
        <v>17628</v>
      </c>
      <c r="C7644" s="0" t="n">
        <v>217</v>
      </c>
      <c r="D7644" s="0" t="str">
        <f aca="false">IFERROR(VLOOKUP($C7644,薬効分類マスタ!$A$2:$B$180,2,FALSE()),"未登録")</f>
        <v>血管拡張剤</v>
      </c>
      <c r="E7644" s="16" t="s">
        <v>5534</v>
      </c>
      <c r="F7644" s="16" t="s">
        <v>16446</v>
      </c>
      <c r="G7644" s="16" t="s">
        <v>17629</v>
      </c>
      <c r="H7644" s="16" t="s">
        <v>11051</v>
      </c>
      <c r="I7644" s="0" t="n">
        <v>24.4</v>
      </c>
      <c r="J7644" s="16" t="s">
        <v>239</v>
      </c>
      <c r="K7644" s="0" t="str">
        <f aca="false">IFERROR(IF(VLOOKUP($C7644,薬効分類マスタ!$A$2:$E$180,5,FALSE())=0,"",VLOOKUP($C7644,薬効分類マスタ!$A$2:$E$180,5,FALSE())),"")</f>
        <v/>
      </c>
      <c r="L7644" s="17"/>
      <c r="M7644" s="0" t="str">
        <f aca="false">IF($K7644="","",IF($L7644&lt;&gt;"",$L7644,VLOOKUP($C7644,薬効分類マスタ!$A$2:$F$180,6,FALSE())))</f>
        <v/>
      </c>
      <c r="N7644" s="0" t="str">
        <f aca="false">ASC(G7644)</f>
        <v>硝酸ｲｿｿﾙﾋﾞﾄﾞﾃｰﾌﾟ40mg｢東光｣</v>
      </c>
      <c r="O7644" s="0" t="str">
        <f aca="false">ASC(E7644)</f>
        <v>硝酸ｲｿｿﾙﾋﾞﾄﾞ</v>
      </c>
      <c r="P7644" s="16" t="n">
        <f aca="false">N(P7643)+IF($C7644=検索!$B$49,1,0)</f>
        <v>0</v>
      </c>
    </row>
    <row r="7645" customFormat="false" ht="15" hidden="false" customHeight="false" outlineLevel="0" collapsed="false">
      <c r="A7645" s="16" t="s">
        <v>16254</v>
      </c>
      <c r="B7645" s="0" t="s">
        <v>17630</v>
      </c>
      <c r="C7645" s="0" t="n">
        <v>217</v>
      </c>
      <c r="D7645" s="0" t="str">
        <f aca="false">IFERROR(VLOOKUP($C7645,薬効分類マスタ!$A$2:$B$180,2,FALSE()),"未登録")</f>
        <v>血管拡張剤</v>
      </c>
      <c r="E7645" s="16" t="s">
        <v>5550</v>
      </c>
      <c r="F7645" s="16" t="s">
        <v>17631</v>
      </c>
      <c r="G7645" s="16" t="s">
        <v>17632</v>
      </c>
      <c r="H7645" s="16" t="s">
        <v>3900</v>
      </c>
      <c r="I7645" s="0" t="n">
        <v>1028.7</v>
      </c>
      <c r="J7645" s="16" t="s">
        <v>232</v>
      </c>
      <c r="K7645" s="0" t="str">
        <f aca="false">IFERROR(IF(VLOOKUP($C7645,薬効分類マスタ!$A$2:$E$180,5,FALSE())=0,"",VLOOKUP($C7645,薬効分類マスタ!$A$2:$E$180,5,FALSE())),"")</f>
        <v/>
      </c>
      <c r="L7645" s="17"/>
      <c r="M7645" s="0" t="str">
        <f aca="false">IF($K7645="","",IF($L7645&lt;&gt;"",$L7645,VLOOKUP($C7645,薬効分類マスタ!$A$2:$F$180,6,FALSE())))</f>
        <v/>
      </c>
      <c r="N7645" s="0" t="str">
        <f aca="false">ASC(G7645)</f>
        <v>ﾐｵｺｰﾙｽﾌﾟﾚｰ0.3mg</v>
      </c>
      <c r="O7645" s="0" t="str">
        <f aca="false">ASC(E7645)</f>
        <v>ﾆﾄﾛｸﾞﾘｾﾘﾝ</v>
      </c>
      <c r="P7645" s="16" t="n">
        <f aca="false">N(P7644)+IF($C7645=検索!$B$49,1,0)</f>
        <v>0</v>
      </c>
    </row>
    <row r="7646" customFormat="false" ht="15" hidden="false" customHeight="false" outlineLevel="0" collapsed="false">
      <c r="A7646" s="16" t="s">
        <v>16254</v>
      </c>
      <c r="B7646" s="0" t="s">
        <v>17633</v>
      </c>
      <c r="C7646" s="0" t="n">
        <v>217</v>
      </c>
      <c r="D7646" s="0" t="str">
        <f aca="false">IFERROR(VLOOKUP($C7646,薬効分類マスタ!$A$2:$B$180,2,FALSE()),"未登録")</f>
        <v>血管拡張剤</v>
      </c>
      <c r="E7646" s="16" t="s">
        <v>5550</v>
      </c>
      <c r="F7646" s="16" t="s">
        <v>17634</v>
      </c>
      <c r="G7646" s="16" t="s">
        <v>17635</v>
      </c>
      <c r="H7646" s="16" t="s">
        <v>658</v>
      </c>
      <c r="I7646" s="0" t="n">
        <v>37.6</v>
      </c>
      <c r="J7646" s="16" t="s">
        <v>232</v>
      </c>
      <c r="K7646" s="0" t="str">
        <f aca="false">IFERROR(IF(VLOOKUP($C7646,薬効分類マスタ!$A$2:$E$180,5,FALSE())=0,"",VLOOKUP($C7646,薬効分類マスタ!$A$2:$E$180,5,FALSE())),"")</f>
        <v/>
      </c>
      <c r="L7646" s="17"/>
      <c r="M7646" s="0" t="str">
        <f aca="false">IF($K7646="","",IF($L7646&lt;&gt;"",$L7646,VLOOKUP($C7646,薬効分類マスタ!$A$2:$F$180,6,FALSE())))</f>
        <v/>
      </c>
      <c r="N7646" s="0" t="str">
        <f aca="false">ASC(G7646)</f>
        <v>ﾆﾄﾛﾀﾞｰﾑTTS25mg</v>
      </c>
      <c r="O7646" s="0" t="str">
        <f aca="false">ASC(E7646)</f>
        <v>ﾆﾄﾛｸﾞﾘｾﾘﾝ</v>
      </c>
      <c r="P7646" s="16" t="n">
        <f aca="false">N(P7645)+IF($C7646=検索!$B$49,1,0)</f>
        <v>0</v>
      </c>
    </row>
    <row r="7647" customFormat="false" ht="15" hidden="false" customHeight="false" outlineLevel="0" collapsed="false">
      <c r="A7647" s="16" t="s">
        <v>16254</v>
      </c>
      <c r="B7647" s="0" t="s">
        <v>17636</v>
      </c>
      <c r="C7647" s="0" t="n">
        <v>217</v>
      </c>
      <c r="D7647" s="0" t="str">
        <f aca="false">IFERROR(VLOOKUP($C7647,薬効分類マスタ!$A$2:$B$180,2,FALSE()),"未登録")</f>
        <v>血管拡張剤</v>
      </c>
      <c r="E7647" s="16" t="s">
        <v>5550</v>
      </c>
      <c r="F7647" s="16" t="s">
        <v>17637</v>
      </c>
      <c r="G7647" s="16" t="s">
        <v>17638</v>
      </c>
      <c r="H7647" s="16" t="s">
        <v>533</v>
      </c>
      <c r="I7647" s="0" t="n">
        <v>51.3</v>
      </c>
      <c r="J7647" s="16" t="s">
        <v>239</v>
      </c>
      <c r="K7647" s="0" t="str">
        <f aca="false">IFERROR(IF(VLOOKUP($C7647,薬効分類マスタ!$A$2:$E$180,5,FALSE())=0,"",VLOOKUP($C7647,薬効分類マスタ!$A$2:$E$180,5,FALSE())),"")</f>
        <v/>
      </c>
      <c r="L7647" s="17"/>
      <c r="M7647" s="0" t="str">
        <f aca="false">IF($K7647="","",IF($L7647&lt;&gt;"",$L7647,VLOOKUP($C7647,薬効分類マスタ!$A$2:$F$180,6,FALSE())))</f>
        <v/>
      </c>
      <c r="N7647" s="0" t="str">
        <f aca="false">ASC(G7647)</f>
        <v>ﾆﾄﾛｸﾞﾘｾﾘﾝﾃｰﾌﾟ27mg｢ﾄｰﾜ｣</v>
      </c>
      <c r="O7647" s="0" t="str">
        <f aca="false">ASC(E7647)</f>
        <v>ﾆﾄﾛｸﾞﾘｾﾘﾝ</v>
      </c>
      <c r="P7647" s="16" t="n">
        <f aca="false">N(P7646)+IF($C7647=検索!$B$49,1,0)</f>
        <v>0</v>
      </c>
    </row>
    <row r="7648" customFormat="false" ht="15" hidden="false" customHeight="false" outlineLevel="0" collapsed="false">
      <c r="A7648" s="16" t="s">
        <v>16254</v>
      </c>
      <c r="B7648" s="0" t="s">
        <v>17639</v>
      </c>
      <c r="C7648" s="0" t="n">
        <v>217</v>
      </c>
      <c r="D7648" s="0" t="str">
        <f aca="false">IFERROR(VLOOKUP($C7648,薬効分類マスタ!$A$2:$B$180,2,FALSE()),"未登録")</f>
        <v>血管拡張剤</v>
      </c>
      <c r="E7648" s="16" t="s">
        <v>5550</v>
      </c>
      <c r="F7648" s="16" t="s">
        <v>17640</v>
      </c>
      <c r="G7648" s="16" t="s">
        <v>17641</v>
      </c>
      <c r="H7648" s="16" t="s">
        <v>1090</v>
      </c>
      <c r="I7648" s="0" t="n">
        <v>39.3</v>
      </c>
      <c r="J7648" s="16" t="s">
        <v>232</v>
      </c>
      <c r="K7648" s="0" t="str">
        <f aca="false">IFERROR(IF(VLOOKUP($C7648,薬効分類マスタ!$A$2:$E$180,5,FALSE())=0,"",VLOOKUP($C7648,薬効分類マスタ!$A$2:$E$180,5,FALSE())),"")</f>
        <v/>
      </c>
      <c r="L7648" s="17"/>
      <c r="M7648" s="0" t="str">
        <f aca="false">IF($K7648="","",IF($L7648&lt;&gt;"",$L7648,VLOOKUP($C7648,薬効分類マスタ!$A$2:$F$180,6,FALSE())))</f>
        <v/>
      </c>
      <c r="N7648" s="0" t="str">
        <f aca="false">ASC(G7648)</f>
        <v>ﾊﾞｿﾚｰﾀｰﾃｰﾌﾟ27mg</v>
      </c>
      <c r="O7648" s="0" t="str">
        <f aca="false">ASC(E7648)</f>
        <v>ﾆﾄﾛｸﾞﾘｾﾘﾝ</v>
      </c>
      <c r="P7648" s="16" t="n">
        <f aca="false">N(P7647)+IF($C7648=検索!$B$49,1,0)</f>
        <v>0</v>
      </c>
    </row>
    <row r="7649" customFormat="false" ht="15" hidden="false" customHeight="false" outlineLevel="0" collapsed="false">
      <c r="A7649" s="16" t="s">
        <v>16254</v>
      </c>
      <c r="B7649" s="0" t="s">
        <v>17642</v>
      </c>
      <c r="C7649" s="0" t="n">
        <v>217</v>
      </c>
      <c r="D7649" s="0" t="str">
        <f aca="false">IFERROR(VLOOKUP($C7649,薬効分類マスタ!$A$2:$B$180,2,FALSE()),"未登録")</f>
        <v>血管拡張剤</v>
      </c>
      <c r="E7649" s="16" t="s">
        <v>5550</v>
      </c>
      <c r="F7649" s="16" t="s">
        <v>17640</v>
      </c>
      <c r="G7649" s="16" t="s">
        <v>17643</v>
      </c>
      <c r="H7649" s="16" t="s">
        <v>601</v>
      </c>
      <c r="I7649" s="0" t="n">
        <v>46.2</v>
      </c>
      <c r="J7649" s="16" t="s">
        <v>232</v>
      </c>
      <c r="K7649" s="0" t="str">
        <f aca="false">IFERROR(IF(VLOOKUP($C7649,薬効分類マスタ!$A$2:$E$180,5,FALSE())=0,"",VLOOKUP($C7649,薬効分類マスタ!$A$2:$E$180,5,FALSE())),"")</f>
        <v/>
      </c>
      <c r="L7649" s="17"/>
      <c r="M7649" s="0" t="str">
        <f aca="false">IF($K7649="","",IF($L7649&lt;&gt;"",$L7649,VLOOKUP($C7649,薬効分類マスタ!$A$2:$F$180,6,FALSE())))</f>
        <v/>
      </c>
      <c r="N7649" s="0" t="str">
        <f aca="false">ASC(G7649)</f>
        <v>ﾐﾆﾄﾛﾃｰﾌﾟ27mg</v>
      </c>
      <c r="O7649" s="0" t="str">
        <f aca="false">ASC(E7649)</f>
        <v>ﾆﾄﾛｸﾞﾘｾﾘﾝ</v>
      </c>
      <c r="P7649" s="16" t="n">
        <f aca="false">N(P7648)+IF($C7649=検索!$B$49,1,0)</f>
        <v>0</v>
      </c>
    </row>
    <row r="7650" customFormat="false" ht="15" hidden="false" customHeight="false" outlineLevel="0" collapsed="false">
      <c r="A7650" s="16" t="s">
        <v>16254</v>
      </c>
      <c r="B7650" s="0" t="s">
        <v>17644</v>
      </c>
      <c r="C7650" s="0" t="n">
        <v>217</v>
      </c>
      <c r="D7650" s="0" t="str">
        <f aca="false">IFERROR(VLOOKUP($C7650,薬効分類マスタ!$A$2:$B$180,2,FALSE()),"未登録")</f>
        <v>血管拡張剤</v>
      </c>
      <c r="E7650" s="16" t="s">
        <v>17645</v>
      </c>
      <c r="F7650" s="16" t="s">
        <v>17646</v>
      </c>
      <c r="G7650" s="16" t="s">
        <v>17645</v>
      </c>
      <c r="I7650" s="0" t="n">
        <v>793.1</v>
      </c>
      <c r="K7650" s="0" t="str">
        <f aca="false">IFERROR(IF(VLOOKUP($C7650,薬効分類マスタ!$A$2:$E$180,5,FALSE())=0,"",VLOOKUP($C7650,薬効分類マスタ!$A$2:$E$180,5,FALSE())),"")</f>
        <v/>
      </c>
      <c r="L7650" s="17"/>
      <c r="M7650" s="0" t="str">
        <f aca="false">IF($K7650="","",IF($L7650&lt;&gt;"",$L7650,VLOOKUP($C7650,薬効分類マスタ!$A$2:$F$180,6,FALSE())))</f>
        <v/>
      </c>
      <c r="N7650" s="0" t="str">
        <f aca="false">ASC(G7650)</f>
        <v>亜硝酸ｱﾐﾙ</v>
      </c>
      <c r="O7650" s="0" t="str">
        <f aca="false">ASC(E7650)</f>
        <v>亜硝酸ｱﾐﾙ</v>
      </c>
      <c r="P7650" s="16" t="n">
        <f aca="false">N(P7649)+IF($C7650=検索!$B$49,1,0)</f>
        <v>0</v>
      </c>
    </row>
    <row r="7651" customFormat="false" ht="15" hidden="false" customHeight="false" outlineLevel="0" collapsed="false">
      <c r="A7651" s="16" t="s">
        <v>16254</v>
      </c>
      <c r="B7651" s="0" t="s">
        <v>17647</v>
      </c>
      <c r="C7651" s="0" t="n">
        <v>219</v>
      </c>
      <c r="D7651" s="0" t="str">
        <f aca="false">IFERROR(VLOOKUP($C7651,薬効分類マスタ!$A$2:$B$180,2,FALSE()),"未登録")</f>
        <v>その他の循環器官用薬</v>
      </c>
      <c r="E7651" s="16" t="s">
        <v>17648</v>
      </c>
      <c r="F7651" s="16" t="s">
        <v>17649</v>
      </c>
      <c r="G7651" s="16" t="s">
        <v>17650</v>
      </c>
      <c r="H7651" s="16" t="s">
        <v>415</v>
      </c>
      <c r="I7651" s="0" t="n">
        <v>21751.3</v>
      </c>
      <c r="J7651" s="16" t="s">
        <v>232</v>
      </c>
      <c r="K7651" s="0" t="str">
        <f aca="false">IFERROR(IF(VLOOKUP($C7651,薬効分類マスタ!$A$2:$E$180,5,FALSE())=0,"",VLOOKUP($C7651,薬効分類マスタ!$A$2:$E$180,5,FALSE())),"")</f>
        <v/>
      </c>
      <c r="L7651" s="17"/>
      <c r="M7651" s="0" t="str">
        <f aca="false">IF($K7651="","",IF($L7651&lt;&gt;"",$L7651,VLOOKUP($C7651,薬効分類マスタ!$A$2:$F$180,6,FALSE())))</f>
        <v/>
      </c>
      <c r="N7651" s="0" t="str">
        <f aca="false">ASC(G7651)</f>
        <v>ﾄﾚﾌﾟﾛｽﾄ吸入液1.74mg</v>
      </c>
      <c r="O7651" s="0" t="str">
        <f aca="false">ASC(E7651)</f>
        <v>ﾄﾚﾌﾟﾛｽﾁﾆﾙ</v>
      </c>
      <c r="P7651" s="16" t="n">
        <f aca="false">N(P7650)+IF($C7651=検索!$B$49,1,0)</f>
        <v>0</v>
      </c>
    </row>
    <row r="7652" customFormat="false" ht="15" hidden="false" customHeight="false" outlineLevel="0" collapsed="false">
      <c r="A7652" s="16" t="s">
        <v>16254</v>
      </c>
      <c r="B7652" s="0" t="s">
        <v>17651</v>
      </c>
      <c r="C7652" s="0" t="n">
        <v>221</v>
      </c>
      <c r="D7652" s="0" t="str">
        <f aca="false">IFERROR(VLOOKUP($C7652,薬効分類マスタ!$A$2:$B$180,2,FALSE()),"未登録")</f>
        <v>呼吸促進剤</v>
      </c>
      <c r="E7652" s="16" t="s">
        <v>17652</v>
      </c>
      <c r="F7652" s="16" t="s">
        <v>17653</v>
      </c>
      <c r="G7652" s="16" t="s">
        <v>17654</v>
      </c>
      <c r="H7652" s="16" t="s">
        <v>765</v>
      </c>
      <c r="I7652" s="0" t="n">
        <v>55869.3</v>
      </c>
      <c r="J7652" s="16" t="s">
        <v>232</v>
      </c>
      <c r="K7652" s="0" t="str">
        <f aca="false">IFERROR(IF(VLOOKUP($C7652,薬効分類マスタ!$A$2:$E$180,5,FALSE())=0,"",VLOOKUP($C7652,薬効分類マスタ!$A$2:$E$180,5,FALSE())),"")</f>
        <v/>
      </c>
      <c r="L7652" s="17"/>
      <c r="M7652" s="0" t="str">
        <f aca="false">IF($K7652="","",IF($L7652&lt;&gt;"",$L7652,VLOOKUP($C7652,薬効分類マスタ!$A$2:$F$180,6,FALSE())))</f>
        <v/>
      </c>
      <c r="N7652" s="0" t="str">
        <f aca="false">ASC(G7652)</f>
        <v>ｻｰﾌｧｸﾃﾝ気管注入用120mg</v>
      </c>
      <c r="O7652" s="0" t="str">
        <f aca="false">ASC(E7652)</f>
        <v>肺ｻｰﾌｧｸﾀﾝﾄ</v>
      </c>
      <c r="P7652" s="16" t="n">
        <f aca="false">N(P7651)+IF($C7652=検索!$B$49,1,0)</f>
        <v>0</v>
      </c>
    </row>
    <row r="7653" customFormat="false" ht="15" hidden="false" customHeight="false" outlineLevel="0" collapsed="false">
      <c r="A7653" s="16" t="s">
        <v>16254</v>
      </c>
      <c r="B7653" s="0" t="s">
        <v>17655</v>
      </c>
      <c r="C7653" s="0" t="n">
        <v>223</v>
      </c>
      <c r="D7653" s="0" t="str">
        <f aca="false">IFERROR(VLOOKUP($C7653,薬効分類マスタ!$A$2:$B$180,2,FALSE()),"未登録")</f>
        <v>去たん剤</v>
      </c>
      <c r="E7653" s="16" t="s">
        <v>9551</v>
      </c>
      <c r="F7653" s="16" t="s">
        <v>17656</v>
      </c>
      <c r="G7653" s="16" t="s">
        <v>17657</v>
      </c>
      <c r="H7653" s="16" t="s">
        <v>309</v>
      </c>
      <c r="I7653" s="0" t="n">
        <v>36.3</v>
      </c>
      <c r="K7653" s="0" t="str">
        <f aca="false">IFERROR(IF(VLOOKUP($C7653,薬効分類マスタ!$A$2:$E$180,5,FALSE())=0,"",VLOOKUP($C7653,薬効分類マスタ!$A$2:$E$180,5,FALSE())),"")</f>
        <v/>
      </c>
      <c r="L7653" s="17"/>
      <c r="M7653" s="0" t="str">
        <f aca="false">IF($K7653="","",IF($L7653&lt;&gt;"",$L7653,VLOOKUP($C7653,薬効分類マスタ!$A$2:$F$180,6,FALSE())))</f>
        <v/>
      </c>
      <c r="N7653" s="0" t="str">
        <f aca="false">ASC(G7653)</f>
        <v>ﾑｺﾌｨﾘﾝ吸入液20%</v>
      </c>
      <c r="O7653" s="0" t="str">
        <f aca="false">ASC(E7653)</f>
        <v>ｱｾﾁﾙｼｽﾃｲﾝ</v>
      </c>
      <c r="P7653" s="16" t="n">
        <f aca="false">N(P7652)+IF($C7653=検索!$B$49,1,0)</f>
        <v>0</v>
      </c>
    </row>
    <row r="7654" customFormat="false" ht="15" hidden="false" customHeight="false" outlineLevel="0" collapsed="false">
      <c r="A7654" s="16" t="s">
        <v>16254</v>
      </c>
      <c r="B7654" s="0" t="s">
        <v>17658</v>
      </c>
      <c r="C7654" s="0" t="n">
        <v>223</v>
      </c>
      <c r="D7654" s="0" t="str">
        <f aca="false">IFERROR(VLOOKUP($C7654,薬効分類マスタ!$A$2:$B$180,2,FALSE()),"未登録")</f>
        <v>去たん剤</v>
      </c>
      <c r="E7654" s="16" t="s">
        <v>6702</v>
      </c>
      <c r="F7654" s="16" t="s">
        <v>451</v>
      </c>
      <c r="G7654" s="16" t="s">
        <v>17659</v>
      </c>
      <c r="H7654" s="16" t="s">
        <v>1309</v>
      </c>
      <c r="I7654" s="0" t="n">
        <v>5.3</v>
      </c>
      <c r="J7654" s="16" t="s">
        <v>239</v>
      </c>
      <c r="K7654" s="0" t="str">
        <f aca="false">IFERROR(IF(VLOOKUP($C7654,薬効分類マスタ!$A$2:$E$180,5,FALSE())=0,"",VLOOKUP($C7654,薬効分類マスタ!$A$2:$E$180,5,FALSE())),"")</f>
        <v/>
      </c>
      <c r="L7654" s="17"/>
      <c r="M7654" s="0" t="str">
        <f aca="false">IF($K7654="","",IF($L7654&lt;&gt;"",$L7654,VLOOKUP($C7654,薬効分類マスタ!$A$2:$F$180,6,FALSE())))</f>
        <v/>
      </c>
      <c r="N7654" s="0" t="str">
        <f aca="false">ASC(G7654)</f>
        <v>ﾌﾞﾛﾑﾍｷｼﾝ塩酸塩吸入液0.2%｢ﾀｲﾖｰ｣</v>
      </c>
      <c r="O7654" s="0" t="str">
        <f aca="false">ASC(E7654)</f>
        <v>ﾌﾞﾛﾑﾍｷｼﾝ塩酸塩</v>
      </c>
      <c r="P7654" s="16" t="n">
        <f aca="false">N(P7653)+IF($C7654=検索!$B$49,1,0)</f>
        <v>0</v>
      </c>
    </row>
    <row r="7655" customFormat="false" ht="15" hidden="false" customHeight="false" outlineLevel="0" collapsed="false">
      <c r="A7655" s="16" t="s">
        <v>16254</v>
      </c>
      <c r="B7655" s="0" t="s">
        <v>17660</v>
      </c>
      <c r="C7655" s="0" t="n">
        <v>225</v>
      </c>
      <c r="D7655" s="0" t="str">
        <f aca="false">IFERROR(VLOOKUP($C7655,薬効分類マスタ!$A$2:$B$180,2,FALSE()),"未登録")</f>
        <v>気管支拡張剤</v>
      </c>
      <c r="E7655" s="16" t="s">
        <v>3812</v>
      </c>
      <c r="F7655" s="16" t="s">
        <v>1872</v>
      </c>
      <c r="G7655" s="16" t="s">
        <v>17661</v>
      </c>
      <c r="H7655" s="16" t="s">
        <v>309</v>
      </c>
      <c r="I7655" s="0" t="n">
        <v>17.4</v>
      </c>
      <c r="K7655" s="0" t="str">
        <f aca="false">IFERROR(IF(VLOOKUP($C7655,薬効分類マスタ!$A$2:$E$180,5,FALSE())=0,"",VLOOKUP($C7655,薬効分類マスタ!$A$2:$E$180,5,FALSE())),"")</f>
        <v/>
      </c>
      <c r="L7655" s="17"/>
      <c r="M7655" s="0" t="str">
        <f aca="false">IF($K7655="","",IF($L7655&lt;&gt;"",$L7655,VLOOKUP($C7655,薬効分類マスタ!$A$2:$F$180,6,FALSE())))</f>
        <v/>
      </c>
      <c r="N7655" s="0" t="str">
        <f aca="false">ASC(G7655)</f>
        <v>ｱｽﾌﾟｰﾙ液(0.5%)</v>
      </c>
      <c r="O7655" s="0" t="str">
        <f aca="false">ASC(E7655)</f>
        <v>dl-ｲｿﾌﾟﾚﾅﾘﾝ塩酸塩</v>
      </c>
      <c r="P7655" s="16" t="n">
        <f aca="false">N(P7654)+IF($C7655=検索!$B$49,1,0)</f>
        <v>0</v>
      </c>
    </row>
    <row r="7656" customFormat="false" ht="15" hidden="false" customHeight="false" outlineLevel="0" collapsed="false">
      <c r="A7656" s="16" t="s">
        <v>16254</v>
      </c>
      <c r="B7656" s="0" t="s">
        <v>17662</v>
      </c>
      <c r="C7656" s="0" t="n">
        <v>225</v>
      </c>
      <c r="D7656" s="0" t="str">
        <f aca="false">IFERROR(VLOOKUP($C7656,薬効分類マスタ!$A$2:$B$180,2,FALSE()),"未登録")</f>
        <v>気管支拡張剤</v>
      </c>
      <c r="E7656" s="16" t="s">
        <v>6854</v>
      </c>
      <c r="F7656" s="16" t="s">
        <v>17663</v>
      </c>
      <c r="G7656" s="16" t="s">
        <v>17664</v>
      </c>
      <c r="H7656" s="16" t="s">
        <v>293</v>
      </c>
      <c r="I7656" s="0" t="n">
        <v>296.9</v>
      </c>
      <c r="J7656" s="16" t="s">
        <v>232</v>
      </c>
      <c r="K7656" s="0" t="str">
        <f aca="false">IFERROR(IF(VLOOKUP($C7656,薬効分類マスタ!$A$2:$E$180,5,FALSE())=0,"",VLOOKUP($C7656,薬効分類マスタ!$A$2:$E$180,5,FALSE())),"")</f>
        <v/>
      </c>
      <c r="L7656" s="17"/>
      <c r="M7656" s="0" t="str">
        <f aca="false">IF($K7656="","",IF($L7656&lt;&gt;"",$L7656,VLOOKUP($C7656,薬効分類マスタ!$A$2:$F$180,6,FALSE())))</f>
        <v/>
      </c>
      <c r="N7656" s="0" t="str">
        <f aca="false">ASC(G7656)</f>
        <v>ﾍﾞﾛﾃｯｸｴﾛｿﾞﾙ100</v>
      </c>
      <c r="O7656" s="0" t="str">
        <f aca="false">ASC(E7656)</f>
        <v>ﾌｪﾉﾃﾛｰﾙ臭化水素酸塩</v>
      </c>
      <c r="P7656" s="16" t="n">
        <f aca="false">N(P7655)+IF($C7656=検索!$B$49,1,0)</f>
        <v>0</v>
      </c>
    </row>
    <row r="7657" customFormat="false" ht="15" hidden="false" customHeight="false" outlineLevel="0" collapsed="false">
      <c r="A7657" s="16" t="s">
        <v>16254</v>
      </c>
      <c r="B7657" s="0" t="s">
        <v>17665</v>
      </c>
      <c r="C7657" s="0" t="n">
        <v>225</v>
      </c>
      <c r="D7657" s="0" t="str">
        <f aca="false">IFERROR(VLOOKUP($C7657,薬効分類マスタ!$A$2:$B$180,2,FALSE()),"未登録")</f>
        <v>気管支拡張剤</v>
      </c>
      <c r="E7657" s="16" t="s">
        <v>6857</v>
      </c>
      <c r="F7657" s="16" t="s">
        <v>1872</v>
      </c>
      <c r="G7657" s="16" t="s">
        <v>17666</v>
      </c>
      <c r="H7657" s="16" t="s">
        <v>794</v>
      </c>
      <c r="I7657" s="0" t="n">
        <v>15.4</v>
      </c>
      <c r="J7657" s="16" t="s">
        <v>232</v>
      </c>
      <c r="K7657" s="0" t="str">
        <f aca="false">IFERROR(IF(VLOOKUP($C7657,薬効分類マスタ!$A$2:$E$180,5,FALSE())=0,"",VLOOKUP($C7657,薬効分類マスタ!$A$2:$E$180,5,FALSE())),"")</f>
        <v/>
      </c>
      <c r="L7657" s="17"/>
      <c r="M7657" s="0" t="str">
        <f aca="false">IF($K7657="","",IF($L7657&lt;&gt;"",$L7657,VLOOKUP($C7657,薬効分類マスタ!$A$2:$F$180,6,FALSE())))</f>
        <v/>
      </c>
      <c r="N7657" s="0" t="str">
        <f aca="false">ASC(G7657)</f>
        <v>ﾍﾞﾈﾄﾘﾝ吸入液0.5%</v>
      </c>
      <c r="O7657" s="0" t="str">
        <f aca="false">ASC(E7657)</f>
        <v>ｻﾙﾌﾞﾀﾓｰﾙ硫酸塩</v>
      </c>
      <c r="P7657" s="16" t="n">
        <f aca="false">N(P7656)+IF($C7657=検索!$B$49,1,0)</f>
        <v>0</v>
      </c>
    </row>
    <row r="7658" customFormat="false" ht="15" hidden="false" customHeight="false" outlineLevel="0" collapsed="false">
      <c r="A7658" s="16" t="s">
        <v>16254</v>
      </c>
      <c r="B7658" s="0" t="s">
        <v>17667</v>
      </c>
      <c r="C7658" s="0" t="n">
        <v>225</v>
      </c>
      <c r="D7658" s="0" t="str">
        <f aca="false">IFERROR(VLOOKUP($C7658,薬効分類マスタ!$A$2:$B$180,2,FALSE()),"未登録")</f>
        <v>気管支拡張剤</v>
      </c>
      <c r="E7658" s="16" t="s">
        <v>6857</v>
      </c>
      <c r="F7658" s="16" t="s">
        <v>17668</v>
      </c>
      <c r="G7658" s="16" t="s">
        <v>17669</v>
      </c>
      <c r="H7658" s="16" t="s">
        <v>794</v>
      </c>
      <c r="I7658" s="0" t="n">
        <v>437.9</v>
      </c>
      <c r="J7658" s="16" t="s">
        <v>232</v>
      </c>
      <c r="K7658" s="0" t="str">
        <f aca="false">IFERROR(IF(VLOOKUP($C7658,薬効分類マスタ!$A$2:$E$180,5,FALSE())=0,"",VLOOKUP($C7658,薬効分類マスタ!$A$2:$E$180,5,FALSE())),"")</f>
        <v/>
      </c>
      <c r="L7658" s="17"/>
      <c r="M7658" s="0" t="str">
        <f aca="false">IF($K7658="","",IF($L7658&lt;&gt;"",$L7658,VLOOKUP($C7658,薬効分類マスタ!$A$2:$F$180,6,FALSE())))</f>
        <v/>
      </c>
      <c r="N7658" s="0" t="str">
        <f aca="false">ASC(G7658)</f>
        <v>ｻﾙﾀﾉｰﾙｲﾝﾍﾗｰ100μg</v>
      </c>
      <c r="O7658" s="0" t="str">
        <f aca="false">ASC(E7658)</f>
        <v>ｻﾙﾌﾞﾀﾓｰﾙ硫酸塩</v>
      </c>
      <c r="P7658" s="16" t="n">
        <f aca="false">N(P7657)+IF($C7658=検索!$B$49,1,0)</f>
        <v>0</v>
      </c>
    </row>
    <row r="7659" customFormat="false" ht="15" hidden="false" customHeight="false" outlineLevel="0" collapsed="false">
      <c r="A7659" s="16" t="s">
        <v>16254</v>
      </c>
      <c r="B7659" s="0" t="s">
        <v>17670</v>
      </c>
      <c r="C7659" s="0" t="n">
        <v>225</v>
      </c>
      <c r="D7659" s="0" t="str">
        <f aca="false">IFERROR(VLOOKUP($C7659,薬効分類マスタ!$A$2:$B$180,2,FALSE()),"未登録")</f>
        <v>気管支拡張剤</v>
      </c>
      <c r="E7659" s="16" t="s">
        <v>6870</v>
      </c>
      <c r="F7659" s="16" t="s">
        <v>1872</v>
      </c>
      <c r="G7659" s="16" t="s">
        <v>17671</v>
      </c>
      <c r="H7659" s="16" t="s">
        <v>1165</v>
      </c>
      <c r="I7659" s="0" t="n">
        <v>28.2</v>
      </c>
      <c r="J7659" s="16" t="s">
        <v>232</v>
      </c>
      <c r="K7659" s="0" t="str">
        <f aca="false">IFERROR(IF(VLOOKUP($C7659,薬効分類マスタ!$A$2:$E$180,5,FALSE())=0,"",VLOOKUP($C7659,薬効分類マスタ!$A$2:$E$180,5,FALSE())),"")</f>
        <v/>
      </c>
      <c r="L7659" s="17"/>
      <c r="M7659" s="0" t="str">
        <f aca="false">IF($K7659="","",IF($L7659&lt;&gt;"",$L7659,VLOOKUP($C7659,薬効分類マスタ!$A$2:$F$180,6,FALSE())))</f>
        <v/>
      </c>
      <c r="N7659" s="0" t="str">
        <f aca="false">ASC(G7659)</f>
        <v>ｲﾉﾘﾝ吸入液0.5%</v>
      </c>
      <c r="O7659" s="0" t="str">
        <f aca="false">ASC(E7659)</f>
        <v>ﾄﾘﾒﾄｷﾉｰﾙ塩酸塩水和物</v>
      </c>
      <c r="P7659" s="16" t="n">
        <f aca="false">N(P7658)+IF($C7659=検索!$B$49,1,0)</f>
        <v>0</v>
      </c>
    </row>
    <row r="7660" customFormat="false" ht="15" hidden="false" customHeight="false" outlineLevel="0" collapsed="false">
      <c r="A7660" s="16" t="s">
        <v>16254</v>
      </c>
      <c r="B7660" s="0" t="s">
        <v>17672</v>
      </c>
      <c r="C7660" s="0" t="n">
        <v>225</v>
      </c>
      <c r="D7660" s="0" t="str">
        <f aca="false">IFERROR(VLOOKUP($C7660,薬効分類マスタ!$A$2:$B$180,2,FALSE()),"未登録")</f>
        <v>気管支拡張剤</v>
      </c>
      <c r="E7660" s="16" t="s">
        <v>16835</v>
      </c>
      <c r="F7660" s="16" t="s">
        <v>17673</v>
      </c>
      <c r="G7660" s="16" t="s">
        <v>17674</v>
      </c>
      <c r="H7660" s="16" t="s">
        <v>494</v>
      </c>
      <c r="I7660" s="0" t="n">
        <v>21.5</v>
      </c>
      <c r="J7660" s="16" t="s">
        <v>232</v>
      </c>
      <c r="K7660" s="0" t="str">
        <f aca="false">IFERROR(IF(VLOOKUP($C7660,薬効分類マスタ!$A$2:$E$180,5,FALSE())=0,"",VLOOKUP($C7660,薬効分類マスタ!$A$2:$E$180,5,FALSE())),"")</f>
        <v/>
      </c>
      <c r="L7660" s="17"/>
      <c r="M7660" s="0" t="str">
        <f aca="false">IF($K7660="","",IF($L7660&lt;&gt;"",$L7660,VLOOKUP($C7660,薬効分類マスタ!$A$2:$F$180,6,FALSE())))</f>
        <v/>
      </c>
      <c r="N7660" s="0" t="str">
        <f aca="false">ASC(G7660)</f>
        <v>ｲﾝﾀｰﾙ吸入液1%</v>
      </c>
      <c r="O7660" s="0" t="str">
        <f aca="false">ASC(E7660)</f>
        <v>ｸﾛﾓｸﾞﾘｸ酸ﾅﾄﾘｳﾑ</v>
      </c>
      <c r="P7660" s="16" t="n">
        <f aca="false">N(P7659)+IF($C7660=検索!$B$49,1,0)</f>
        <v>0</v>
      </c>
    </row>
    <row r="7661" customFormat="false" ht="15" hidden="false" customHeight="false" outlineLevel="0" collapsed="false">
      <c r="A7661" s="16" t="s">
        <v>16254</v>
      </c>
      <c r="B7661" s="0" t="s">
        <v>17675</v>
      </c>
      <c r="C7661" s="0" t="n">
        <v>225</v>
      </c>
      <c r="D7661" s="0" t="str">
        <f aca="false">IFERROR(VLOOKUP($C7661,薬効分類マスタ!$A$2:$B$180,2,FALSE()),"未登録")</f>
        <v>気管支拡張剤</v>
      </c>
      <c r="E7661" s="16" t="s">
        <v>16835</v>
      </c>
      <c r="F7661" s="16" t="s">
        <v>17673</v>
      </c>
      <c r="G7661" s="16" t="s">
        <v>17676</v>
      </c>
      <c r="H7661" s="16" t="s">
        <v>385</v>
      </c>
      <c r="I7661" s="0" t="n">
        <v>32.9</v>
      </c>
      <c r="J7661" s="16" t="s">
        <v>239</v>
      </c>
      <c r="K7661" s="0" t="str">
        <f aca="false">IFERROR(IF(VLOOKUP($C7661,薬効分類マスタ!$A$2:$E$180,5,FALSE())=0,"",VLOOKUP($C7661,薬効分類マスタ!$A$2:$E$180,5,FALSE())),"")</f>
        <v/>
      </c>
      <c r="L7661" s="17"/>
      <c r="M7661" s="0" t="str">
        <f aca="false">IF($K7661="","",IF($L7661&lt;&gt;"",$L7661,VLOOKUP($C7661,薬効分類マスタ!$A$2:$F$180,6,FALSE())))</f>
        <v/>
      </c>
      <c r="N7661" s="0" t="str">
        <f aca="false">ASC(G7661)</f>
        <v>ｸﾛﾓｸﾞﾘｸ酸Na吸入液1%｢ｻﾜｲ｣</v>
      </c>
      <c r="O7661" s="0" t="str">
        <f aca="false">ASC(E7661)</f>
        <v>ｸﾛﾓｸﾞﾘｸ酸ﾅﾄﾘｳﾑ</v>
      </c>
      <c r="P7661" s="16" t="n">
        <f aca="false">N(P7660)+IF($C7661=検索!$B$49,1,0)</f>
        <v>0</v>
      </c>
    </row>
    <row r="7662" customFormat="false" ht="15" hidden="false" customHeight="false" outlineLevel="0" collapsed="false">
      <c r="A7662" s="16" t="s">
        <v>16254</v>
      </c>
      <c r="B7662" s="0" t="s">
        <v>17677</v>
      </c>
      <c r="C7662" s="0" t="n">
        <v>225</v>
      </c>
      <c r="D7662" s="0" t="str">
        <f aca="false">IFERROR(VLOOKUP($C7662,薬効分類マスタ!$A$2:$B$180,2,FALSE()),"未登録")</f>
        <v>気管支拡張剤</v>
      </c>
      <c r="E7662" s="16" t="s">
        <v>17678</v>
      </c>
      <c r="F7662" s="16" t="s">
        <v>17679</v>
      </c>
      <c r="G7662" s="16" t="s">
        <v>17680</v>
      </c>
      <c r="H7662" s="16" t="s">
        <v>6651</v>
      </c>
      <c r="I7662" s="0" t="n">
        <v>531.2</v>
      </c>
      <c r="J7662" s="16" t="s">
        <v>232</v>
      </c>
      <c r="K7662" s="0" t="str">
        <f aca="false">IFERROR(IF(VLOOKUP($C7662,薬効分類マスタ!$A$2:$E$180,5,FALSE())=0,"",VLOOKUP($C7662,薬効分類マスタ!$A$2:$E$180,5,FALSE())),"")</f>
        <v/>
      </c>
      <c r="L7662" s="17"/>
      <c r="M7662" s="0" t="str">
        <f aca="false">IF($K7662="","",IF($L7662&lt;&gt;"",$L7662,VLOOKUP($C7662,薬効分類マスタ!$A$2:$F$180,6,FALSE())))</f>
        <v/>
      </c>
      <c r="N7662" s="0" t="str">
        <f aca="false">ASC(G7662)</f>
        <v>ｱﾄﾛﾍﾞﾝﾄｴﾛｿﾞﾙ20μg</v>
      </c>
      <c r="O7662" s="0" t="str">
        <f aca="false">ASC(E7662)</f>
        <v>ｲﾌﾟﾗﾄﾛﾋﾟｳﾑ臭化物水和物</v>
      </c>
      <c r="P7662" s="16" t="n">
        <f aca="false">N(P7661)+IF($C7662=検索!$B$49,1,0)</f>
        <v>0</v>
      </c>
    </row>
    <row r="7663" customFormat="false" ht="15" hidden="false" customHeight="false" outlineLevel="0" collapsed="false">
      <c r="A7663" s="16" t="s">
        <v>16254</v>
      </c>
      <c r="B7663" s="0" t="s">
        <v>17681</v>
      </c>
      <c r="C7663" s="0" t="n">
        <v>225</v>
      </c>
      <c r="D7663" s="0" t="str">
        <f aca="false">IFERROR(VLOOKUP($C7663,薬効分類マスタ!$A$2:$B$180,2,FALSE()),"未登録")</f>
        <v>気管支拡張剤</v>
      </c>
      <c r="E7663" s="16" t="s">
        <v>17468</v>
      </c>
      <c r="F7663" s="16" t="s">
        <v>17682</v>
      </c>
      <c r="G7663" s="16" t="s">
        <v>17683</v>
      </c>
      <c r="H7663" s="16" t="s">
        <v>504</v>
      </c>
      <c r="I7663" s="0" t="n">
        <v>1154.2</v>
      </c>
      <c r="J7663" s="16" t="s">
        <v>232</v>
      </c>
      <c r="K7663" s="0" t="str">
        <f aca="false">IFERROR(IF(VLOOKUP($C7663,薬効分類マスタ!$A$2:$E$180,5,FALSE())=0,"",VLOOKUP($C7663,薬効分類マスタ!$A$2:$E$180,5,FALSE())),"")</f>
        <v/>
      </c>
      <c r="L7663" s="17"/>
      <c r="M7663" s="0" t="str">
        <f aca="false">IF($K7663="","",IF($L7663&lt;&gt;"",$L7663,VLOOKUP($C7663,薬効分類マスタ!$A$2:$F$180,6,FALSE())))</f>
        <v/>
      </c>
      <c r="N7663" s="0" t="str">
        <f aca="false">ASC(G7663)</f>
        <v>ｷｭﾊﾞｰﾙ50ｴｱｿﾞｰﾙ</v>
      </c>
      <c r="O7663" s="0" t="str">
        <f aca="false">ASC(E7663)</f>
        <v>ﾍﾞｸﾛﾒﾀｿﾞﾝﾌﾟﾛﾋﾟｵﾝ酸ｴｽﾃﾙ</v>
      </c>
      <c r="P7663" s="16" t="n">
        <f aca="false">N(P7662)+IF($C7663=検索!$B$49,1,0)</f>
        <v>0</v>
      </c>
    </row>
    <row r="7664" customFormat="false" ht="15" hidden="false" customHeight="false" outlineLevel="0" collapsed="false">
      <c r="A7664" s="16" t="s">
        <v>16254</v>
      </c>
      <c r="B7664" s="0" t="s">
        <v>17684</v>
      </c>
      <c r="C7664" s="0" t="n">
        <v>225</v>
      </c>
      <c r="D7664" s="0" t="str">
        <f aca="false">IFERROR(VLOOKUP($C7664,薬効分類マスタ!$A$2:$B$180,2,FALSE()),"未登録")</f>
        <v>気管支拡張剤</v>
      </c>
      <c r="E7664" s="16" t="s">
        <v>17468</v>
      </c>
      <c r="F7664" s="16" t="s">
        <v>17685</v>
      </c>
      <c r="G7664" s="16" t="s">
        <v>17686</v>
      </c>
      <c r="H7664" s="16" t="s">
        <v>504</v>
      </c>
      <c r="I7664" s="0" t="n">
        <v>1485.4</v>
      </c>
      <c r="J7664" s="16" t="s">
        <v>232</v>
      </c>
      <c r="K7664" s="0" t="str">
        <f aca="false">IFERROR(IF(VLOOKUP($C7664,薬効分類マスタ!$A$2:$E$180,5,FALSE())=0,"",VLOOKUP($C7664,薬効分類マスタ!$A$2:$E$180,5,FALSE())),"")</f>
        <v/>
      </c>
      <c r="L7664" s="17"/>
      <c r="M7664" s="0" t="str">
        <f aca="false">IF($K7664="","",IF($L7664&lt;&gt;"",$L7664,VLOOKUP($C7664,薬効分類マスタ!$A$2:$F$180,6,FALSE())))</f>
        <v/>
      </c>
      <c r="N7664" s="0" t="str">
        <f aca="false">ASC(G7664)</f>
        <v>ｷｭﾊﾞｰﾙ100ｴｱｿﾞｰﾙ</v>
      </c>
      <c r="O7664" s="0" t="str">
        <f aca="false">ASC(E7664)</f>
        <v>ﾍﾞｸﾛﾒﾀｿﾞﾝﾌﾟﾛﾋﾟｵﾝ酸ｴｽﾃﾙ</v>
      </c>
      <c r="P7664" s="16" t="n">
        <f aca="false">N(P7663)+IF($C7664=検索!$B$49,1,0)</f>
        <v>0</v>
      </c>
    </row>
    <row r="7665" customFormat="false" ht="15" hidden="false" customHeight="false" outlineLevel="0" collapsed="false">
      <c r="A7665" s="16" t="s">
        <v>16254</v>
      </c>
      <c r="B7665" s="0" t="s">
        <v>17687</v>
      </c>
      <c r="C7665" s="0" t="n">
        <v>225</v>
      </c>
      <c r="D7665" s="0" t="str">
        <f aca="false">IFERROR(VLOOKUP($C7665,薬効分類マスタ!$A$2:$B$180,2,FALSE()),"未登録")</f>
        <v>気管支拡張剤</v>
      </c>
      <c r="E7665" s="16" t="s">
        <v>6875</v>
      </c>
      <c r="F7665" s="16" t="s">
        <v>7946</v>
      </c>
      <c r="G7665" s="16" t="s">
        <v>17688</v>
      </c>
      <c r="H7665" s="16" t="s">
        <v>2382</v>
      </c>
      <c r="I7665" s="0" t="n">
        <v>26.1</v>
      </c>
      <c r="J7665" s="16" t="s">
        <v>232</v>
      </c>
      <c r="K7665" s="0" t="str">
        <f aca="false">IFERROR(IF(VLOOKUP($C7665,薬効分類マスタ!$A$2:$E$180,5,FALSE())=0,"",VLOOKUP($C7665,薬効分類マスタ!$A$2:$E$180,5,FALSE())),"")</f>
        <v/>
      </c>
      <c r="L7665" s="17"/>
      <c r="M7665" s="0" t="str">
        <f aca="false">IF($K7665="","",IF($L7665&lt;&gt;"",$L7665,VLOOKUP($C7665,薬効分類マスタ!$A$2:$F$180,6,FALSE())))</f>
        <v/>
      </c>
      <c r="N7665" s="0" t="str">
        <f aca="false">ASC(G7665)</f>
        <v>ﾒﾌﾟﾁﾝ吸入液0.01%</v>
      </c>
      <c r="O7665" s="0" t="str">
        <f aca="false">ASC(E7665)</f>
        <v>ﾌﾟﾛｶﾃﾛｰﾙ塩酸塩水和物</v>
      </c>
      <c r="P7665" s="16" t="n">
        <f aca="false">N(P7664)+IF($C7665=検索!$B$49,1,0)</f>
        <v>0</v>
      </c>
    </row>
    <row r="7666" customFormat="false" ht="15" hidden="false" customHeight="false" outlineLevel="0" collapsed="false">
      <c r="A7666" s="16" t="s">
        <v>16254</v>
      </c>
      <c r="B7666" s="0" t="s">
        <v>17689</v>
      </c>
      <c r="C7666" s="0" t="n">
        <v>225</v>
      </c>
      <c r="D7666" s="0" t="str">
        <f aca="false">IFERROR(VLOOKUP($C7666,薬効分類マスタ!$A$2:$B$180,2,FALSE()),"未登録")</f>
        <v>気管支拡張剤</v>
      </c>
      <c r="E7666" s="16" t="s">
        <v>6875</v>
      </c>
      <c r="F7666" s="16" t="s">
        <v>17690</v>
      </c>
      <c r="G7666" s="16" t="s">
        <v>17691</v>
      </c>
      <c r="H7666" s="16" t="s">
        <v>2382</v>
      </c>
      <c r="I7666" s="0" t="n">
        <v>25</v>
      </c>
      <c r="J7666" s="16" t="s">
        <v>232</v>
      </c>
      <c r="K7666" s="0" t="str">
        <f aca="false">IFERROR(IF(VLOOKUP($C7666,薬効分類マスタ!$A$2:$E$180,5,FALSE())=0,"",VLOOKUP($C7666,薬効分類マスタ!$A$2:$E$180,5,FALSE())),"")</f>
        <v/>
      </c>
      <c r="L7666" s="17"/>
      <c r="M7666" s="0" t="str">
        <f aca="false">IF($K7666="","",IF($L7666&lt;&gt;"",$L7666,VLOOKUP($C7666,薬効分類マスタ!$A$2:$F$180,6,FALSE())))</f>
        <v/>
      </c>
      <c r="N7666" s="0" t="str">
        <f aca="false">ASC(G7666)</f>
        <v>ﾒﾌﾟﾁﾝ吸入液ﾕﾆｯﾄ0.3mL</v>
      </c>
      <c r="O7666" s="0" t="str">
        <f aca="false">ASC(E7666)</f>
        <v>ﾌﾟﾛｶﾃﾛｰﾙ塩酸塩水和物</v>
      </c>
      <c r="P7666" s="16" t="n">
        <f aca="false">N(P7665)+IF($C7666=検索!$B$49,1,0)</f>
        <v>0</v>
      </c>
    </row>
    <row r="7667" customFormat="false" ht="15" hidden="false" customHeight="false" outlineLevel="0" collapsed="false">
      <c r="A7667" s="16" t="s">
        <v>16254</v>
      </c>
      <c r="B7667" s="0" t="s">
        <v>17692</v>
      </c>
      <c r="C7667" s="0" t="n">
        <v>225</v>
      </c>
      <c r="D7667" s="0" t="str">
        <f aca="false">IFERROR(VLOOKUP($C7667,薬効分類マスタ!$A$2:$B$180,2,FALSE()),"未登録")</f>
        <v>気管支拡張剤</v>
      </c>
      <c r="E7667" s="16" t="s">
        <v>6875</v>
      </c>
      <c r="F7667" s="16" t="s">
        <v>17693</v>
      </c>
      <c r="G7667" s="16" t="s">
        <v>17694</v>
      </c>
      <c r="H7667" s="16" t="s">
        <v>2382</v>
      </c>
      <c r="I7667" s="0" t="n">
        <v>25.6</v>
      </c>
      <c r="J7667" s="16" t="s">
        <v>232</v>
      </c>
      <c r="K7667" s="0" t="str">
        <f aca="false">IFERROR(IF(VLOOKUP($C7667,薬効分類マスタ!$A$2:$E$180,5,FALSE())=0,"",VLOOKUP($C7667,薬効分類マスタ!$A$2:$E$180,5,FALSE())),"")</f>
        <v/>
      </c>
      <c r="L7667" s="17"/>
      <c r="M7667" s="0" t="str">
        <f aca="false">IF($K7667="","",IF($L7667&lt;&gt;"",$L7667,VLOOKUP($C7667,薬効分類マスタ!$A$2:$F$180,6,FALSE())))</f>
        <v/>
      </c>
      <c r="N7667" s="0" t="str">
        <f aca="false">ASC(G7667)</f>
        <v>ﾒﾌﾟﾁﾝ吸入液ﾕﾆｯﾄ0.5mL</v>
      </c>
      <c r="O7667" s="0" t="str">
        <f aca="false">ASC(E7667)</f>
        <v>ﾌﾟﾛｶﾃﾛｰﾙ塩酸塩水和物</v>
      </c>
      <c r="P7667" s="16" t="n">
        <f aca="false">N(P7666)+IF($C7667=検索!$B$49,1,0)</f>
        <v>0</v>
      </c>
    </row>
    <row r="7668" customFormat="false" ht="15" hidden="false" customHeight="false" outlineLevel="0" collapsed="false">
      <c r="A7668" s="16" t="s">
        <v>16254</v>
      </c>
      <c r="B7668" s="0" t="s">
        <v>17695</v>
      </c>
      <c r="C7668" s="0" t="n">
        <v>225</v>
      </c>
      <c r="D7668" s="0" t="str">
        <f aca="false">IFERROR(VLOOKUP($C7668,薬効分類マスタ!$A$2:$B$180,2,FALSE()),"未登録")</f>
        <v>気管支拡張剤</v>
      </c>
      <c r="E7668" s="16" t="s">
        <v>6875</v>
      </c>
      <c r="F7668" s="16" t="s">
        <v>17696</v>
      </c>
      <c r="G7668" s="16" t="s">
        <v>17697</v>
      </c>
      <c r="H7668" s="16" t="s">
        <v>2382</v>
      </c>
      <c r="I7668" s="0" t="n">
        <v>920.1</v>
      </c>
      <c r="J7668" s="16" t="s">
        <v>232</v>
      </c>
      <c r="K7668" s="0" t="str">
        <f aca="false">IFERROR(IF(VLOOKUP($C7668,薬効分類マスタ!$A$2:$E$180,5,FALSE())=0,"",VLOOKUP($C7668,薬効分類マスタ!$A$2:$E$180,5,FALSE())),"")</f>
        <v/>
      </c>
      <c r="L7668" s="17"/>
      <c r="M7668" s="0" t="str">
        <f aca="false">IF($K7668="","",IF($L7668&lt;&gt;"",$L7668,VLOOKUP($C7668,薬効分類マスタ!$A$2:$F$180,6,FALSE())))</f>
        <v/>
      </c>
      <c r="N7668" s="0" t="str">
        <f aca="false">ASC(G7668)</f>
        <v>ﾒﾌﾟﾁﾝｷｯﾄﾞｴｱｰ5μg吸入100回</v>
      </c>
      <c r="O7668" s="0" t="str">
        <f aca="false">ASC(E7668)</f>
        <v>ﾌﾟﾛｶﾃﾛｰﾙ塩酸塩水和物</v>
      </c>
      <c r="P7668" s="16" t="n">
        <f aca="false">N(P7667)+IF($C7668=検索!$B$49,1,0)</f>
        <v>0</v>
      </c>
    </row>
    <row r="7669" customFormat="false" ht="15" hidden="false" customHeight="false" outlineLevel="0" collapsed="false">
      <c r="A7669" s="16" t="s">
        <v>16254</v>
      </c>
      <c r="B7669" s="0" t="s">
        <v>17698</v>
      </c>
      <c r="C7669" s="0" t="n">
        <v>225</v>
      </c>
      <c r="D7669" s="0" t="str">
        <f aca="false">IFERROR(VLOOKUP($C7669,薬効分類マスタ!$A$2:$B$180,2,FALSE()),"未登録")</f>
        <v>気管支拡張剤</v>
      </c>
      <c r="E7669" s="16" t="s">
        <v>6875</v>
      </c>
      <c r="F7669" s="16" t="s">
        <v>17699</v>
      </c>
      <c r="G7669" s="16" t="s">
        <v>17700</v>
      </c>
      <c r="H7669" s="16" t="s">
        <v>2382</v>
      </c>
      <c r="I7669" s="0" t="n">
        <v>1128.6</v>
      </c>
      <c r="J7669" s="16" t="s">
        <v>232</v>
      </c>
      <c r="K7669" s="0" t="str">
        <f aca="false">IFERROR(IF(VLOOKUP($C7669,薬効分類マスタ!$A$2:$E$180,5,FALSE())=0,"",VLOOKUP($C7669,薬効分類マスタ!$A$2:$E$180,5,FALSE())),"")</f>
        <v/>
      </c>
      <c r="L7669" s="17"/>
      <c r="M7669" s="0" t="str">
        <f aca="false">IF($K7669="","",IF($L7669&lt;&gt;"",$L7669,VLOOKUP($C7669,薬効分類マスタ!$A$2:$F$180,6,FALSE())))</f>
        <v/>
      </c>
      <c r="N7669" s="0" t="str">
        <f aca="false">ASC(G7669)</f>
        <v>ﾒﾌﾟﾁﾝｴｱｰ10μg吸入100回</v>
      </c>
      <c r="O7669" s="0" t="str">
        <f aca="false">ASC(E7669)</f>
        <v>ﾌﾟﾛｶﾃﾛｰﾙ塩酸塩水和物</v>
      </c>
      <c r="P7669" s="16" t="n">
        <f aca="false">N(P7668)+IF($C7669=検索!$B$49,1,0)</f>
        <v>0</v>
      </c>
    </row>
    <row r="7670" customFormat="false" ht="15" hidden="false" customHeight="false" outlineLevel="0" collapsed="false">
      <c r="A7670" s="16" t="s">
        <v>16254</v>
      </c>
      <c r="B7670" s="0" t="s">
        <v>17701</v>
      </c>
      <c r="C7670" s="0" t="n">
        <v>225</v>
      </c>
      <c r="D7670" s="0" t="str">
        <f aca="false">IFERROR(VLOOKUP($C7670,薬効分類マスタ!$A$2:$B$180,2,FALSE()),"未登録")</f>
        <v>気管支拡張剤</v>
      </c>
      <c r="E7670" s="16" t="s">
        <v>6875</v>
      </c>
      <c r="F7670" s="16" t="s">
        <v>17702</v>
      </c>
      <c r="G7670" s="16" t="s">
        <v>17703</v>
      </c>
      <c r="H7670" s="16" t="s">
        <v>2382</v>
      </c>
      <c r="I7670" s="0" t="n">
        <v>1770.3</v>
      </c>
      <c r="J7670" s="16" t="s">
        <v>232</v>
      </c>
      <c r="K7670" s="0" t="str">
        <f aca="false">IFERROR(IF(VLOOKUP($C7670,薬効分類マスタ!$A$2:$E$180,5,FALSE())=0,"",VLOOKUP($C7670,薬効分類マスタ!$A$2:$E$180,5,FALSE())),"")</f>
        <v/>
      </c>
      <c r="L7670" s="17"/>
      <c r="M7670" s="0" t="str">
        <f aca="false">IF($K7670="","",IF($L7670&lt;&gt;"",$L7670,VLOOKUP($C7670,薬効分類マスタ!$A$2:$F$180,6,FALSE())))</f>
        <v/>
      </c>
      <c r="N7670" s="0" t="str">
        <f aca="false">ASC(G7670)</f>
        <v>ﾒﾌﾟﾁﾝｽｲﾝｸﾞﾍﾗｰ10μg吸入100回</v>
      </c>
      <c r="O7670" s="0" t="str">
        <f aca="false">ASC(E7670)</f>
        <v>ﾌﾟﾛｶﾃﾛｰﾙ塩酸塩水和物</v>
      </c>
      <c r="P7670" s="16" t="n">
        <f aca="false">N(P7669)+IF($C7670=検索!$B$49,1,0)</f>
        <v>0</v>
      </c>
    </row>
    <row r="7671" customFormat="false" ht="15" hidden="false" customHeight="false" outlineLevel="0" collapsed="false">
      <c r="A7671" s="16" t="s">
        <v>16254</v>
      </c>
      <c r="B7671" s="0" t="s">
        <v>17704</v>
      </c>
      <c r="C7671" s="0" t="n">
        <v>225</v>
      </c>
      <c r="D7671" s="0" t="str">
        <f aca="false">IFERROR(VLOOKUP($C7671,薬効分類マスタ!$A$2:$B$180,2,FALSE()),"未登録")</f>
        <v>気管支拡張剤</v>
      </c>
      <c r="E7671" s="16" t="s">
        <v>17705</v>
      </c>
      <c r="F7671" s="16" t="s">
        <v>17706</v>
      </c>
      <c r="G7671" s="16" t="s">
        <v>17707</v>
      </c>
      <c r="I7671" s="0" t="n">
        <v>13.1</v>
      </c>
      <c r="J7671" s="16" t="s">
        <v>239</v>
      </c>
      <c r="K7671" s="0" t="str">
        <f aca="false">IFERROR(IF(VLOOKUP($C7671,薬効分類マスタ!$A$2:$E$180,5,FALSE())=0,"",VLOOKUP($C7671,薬効分類マスタ!$A$2:$E$180,5,FALSE())),"")</f>
        <v/>
      </c>
      <c r="L7671" s="17"/>
      <c r="M7671" s="0" t="str">
        <f aca="false">IF($K7671="","",IF($L7671&lt;&gt;"",$L7671,VLOOKUP($C7671,薬効分類マスタ!$A$2:$F$180,6,FALSE())))</f>
        <v/>
      </c>
      <c r="N7671" s="0" t="str">
        <f aca="false">ASC(G7671)</f>
        <v>ﾂﾛﾌﾞﾃﾛｰﾙ(0.5mg)貼付剤</v>
      </c>
      <c r="O7671" s="0" t="str">
        <f aca="false">ASC(E7671)</f>
        <v>ﾂﾛﾌﾞﾃﾛｰﾙ</v>
      </c>
      <c r="P7671" s="16" t="n">
        <f aca="false">N(P7670)+IF($C7671=検索!$B$49,1,0)</f>
        <v>0</v>
      </c>
    </row>
    <row r="7672" customFormat="false" ht="15" hidden="false" customHeight="false" outlineLevel="0" collapsed="false">
      <c r="A7672" s="16" t="s">
        <v>16254</v>
      </c>
      <c r="B7672" s="0" t="s">
        <v>17708</v>
      </c>
      <c r="C7672" s="0" t="n">
        <v>225</v>
      </c>
      <c r="D7672" s="0" t="str">
        <f aca="false">IFERROR(VLOOKUP($C7672,薬効分類マスタ!$A$2:$B$180,2,FALSE()),"未登録")</f>
        <v>気管支拡張剤</v>
      </c>
      <c r="E7672" s="16" t="s">
        <v>17705</v>
      </c>
      <c r="F7672" s="16" t="s">
        <v>17706</v>
      </c>
      <c r="G7672" s="16" t="s">
        <v>17709</v>
      </c>
      <c r="H7672" s="16" t="s">
        <v>325</v>
      </c>
      <c r="I7672" s="0" t="n">
        <v>17.8</v>
      </c>
      <c r="J7672" s="16" t="s">
        <v>232</v>
      </c>
      <c r="K7672" s="0" t="str">
        <f aca="false">IFERROR(IF(VLOOKUP($C7672,薬効分類マスタ!$A$2:$E$180,5,FALSE())=0,"",VLOOKUP($C7672,薬効分類マスタ!$A$2:$E$180,5,FALSE())),"")</f>
        <v/>
      </c>
      <c r="L7672" s="17"/>
      <c r="M7672" s="0" t="str">
        <f aca="false">IF($K7672="","",IF($L7672&lt;&gt;"",$L7672,VLOOKUP($C7672,薬効分類マスタ!$A$2:$F$180,6,FALSE())))</f>
        <v/>
      </c>
      <c r="N7672" s="0" t="str">
        <f aca="false">ASC(G7672)</f>
        <v>ﾎｸﾅﾘﾝﾃｰﾌﾟ0.5mg</v>
      </c>
      <c r="O7672" s="0" t="str">
        <f aca="false">ASC(E7672)</f>
        <v>ﾂﾛﾌﾞﾃﾛｰﾙ</v>
      </c>
      <c r="P7672" s="16" t="n">
        <f aca="false">N(P7671)+IF($C7672=検索!$B$49,1,0)</f>
        <v>0</v>
      </c>
    </row>
    <row r="7673" customFormat="false" ht="15" hidden="false" customHeight="false" outlineLevel="0" collapsed="false">
      <c r="A7673" s="16" t="s">
        <v>16254</v>
      </c>
      <c r="B7673" s="0" t="s">
        <v>17710</v>
      </c>
      <c r="C7673" s="0" t="n">
        <v>225</v>
      </c>
      <c r="D7673" s="0" t="str">
        <f aca="false">IFERROR(VLOOKUP($C7673,薬効分類マスタ!$A$2:$B$180,2,FALSE()),"未登録")</f>
        <v>気管支拡張剤</v>
      </c>
      <c r="E7673" s="16" t="s">
        <v>17705</v>
      </c>
      <c r="F7673" s="16" t="s">
        <v>17706</v>
      </c>
      <c r="G7673" s="16" t="s">
        <v>17711</v>
      </c>
      <c r="H7673" s="16" t="s">
        <v>385</v>
      </c>
      <c r="I7673" s="0" t="n">
        <v>22.9</v>
      </c>
      <c r="J7673" s="16" t="s">
        <v>239</v>
      </c>
      <c r="K7673" s="0" t="str">
        <f aca="false">IFERROR(IF(VLOOKUP($C7673,薬効分類マスタ!$A$2:$E$180,5,FALSE())=0,"",VLOOKUP($C7673,薬効分類マスタ!$A$2:$E$180,5,FALSE())),"")</f>
        <v/>
      </c>
      <c r="L7673" s="17"/>
      <c r="M7673" s="0" t="str">
        <f aca="false">IF($K7673="","",IF($L7673&lt;&gt;"",$L7673,VLOOKUP($C7673,薬効分類マスタ!$A$2:$F$180,6,FALSE())))</f>
        <v/>
      </c>
      <c r="N7673" s="0" t="str">
        <f aca="false">ASC(G7673)</f>
        <v>ﾂﾛﾌﾞﾃﾛｰﾙﾃｰﾌﾟ0.5mg｢ｻﾜｲ｣</v>
      </c>
      <c r="O7673" s="0" t="str">
        <f aca="false">ASC(E7673)</f>
        <v>ﾂﾛﾌﾞﾃﾛｰﾙ</v>
      </c>
      <c r="P7673" s="16" t="n">
        <f aca="false">N(P7672)+IF($C7673=検索!$B$49,1,0)</f>
        <v>0</v>
      </c>
    </row>
    <row r="7674" customFormat="false" ht="15" hidden="false" customHeight="false" outlineLevel="0" collapsed="false">
      <c r="A7674" s="16" t="s">
        <v>16254</v>
      </c>
      <c r="B7674" s="0" t="s">
        <v>17712</v>
      </c>
      <c r="C7674" s="0" t="n">
        <v>225</v>
      </c>
      <c r="D7674" s="0" t="str">
        <f aca="false">IFERROR(VLOOKUP($C7674,薬効分類マスタ!$A$2:$B$180,2,FALSE()),"未登録")</f>
        <v>気管支拡張剤</v>
      </c>
      <c r="E7674" s="16" t="s">
        <v>17705</v>
      </c>
      <c r="F7674" s="16" t="s">
        <v>17713</v>
      </c>
      <c r="G7674" s="16" t="s">
        <v>17714</v>
      </c>
      <c r="H7674" s="16" t="s">
        <v>325</v>
      </c>
      <c r="I7674" s="0" t="n">
        <v>23.5</v>
      </c>
      <c r="J7674" s="16" t="s">
        <v>232</v>
      </c>
      <c r="K7674" s="0" t="str">
        <f aca="false">IFERROR(IF(VLOOKUP($C7674,薬効分類マスタ!$A$2:$E$180,5,FALSE())=0,"",VLOOKUP($C7674,薬効分類マスタ!$A$2:$E$180,5,FALSE())),"")</f>
        <v/>
      </c>
      <c r="L7674" s="17"/>
      <c r="M7674" s="0" t="str">
        <f aca="false">IF($K7674="","",IF($L7674&lt;&gt;"",$L7674,VLOOKUP($C7674,薬効分類マスタ!$A$2:$F$180,6,FALSE())))</f>
        <v/>
      </c>
      <c r="N7674" s="0" t="str">
        <f aca="false">ASC(G7674)</f>
        <v>ﾎｸﾅﾘﾝﾃｰﾌﾟ1mg</v>
      </c>
      <c r="O7674" s="0" t="str">
        <f aca="false">ASC(E7674)</f>
        <v>ﾂﾛﾌﾞﾃﾛｰﾙ</v>
      </c>
      <c r="P7674" s="16" t="n">
        <f aca="false">N(P7673)+IF($C7674=検索!$B$49,1,0)</f>
        <v>0</v>
      </c>
    </row>
    <row r="7675" customFormat="false" ht="15" hidden="false" customHeight="false" outlineLevel="0" collapsed="false">
      <c r="A7675" s="16" t="s">
        <v>16254</v>
      </c>
      <c r="B7675" s="0" t="s">
        <v>17715</v>
      </c>
      <c r="C7675" s="0" t="n">
        <v>225</v>
      </c>
      <c r="D7675" s="0" t="str">
        <f aca="false">IFERROR(VLOOKUP($C7675,薬効分類マスタ!$A$2:$B$180,2,FALSE()),"未登録")</f>
        <v>気管支拡張剤</v>
      </c>
      <c r="E7675" s="16" t="s">
        <v>17705</v>
      </c>
      <c r="F7675" s="16" t="s">
        <v>17713</v>
      </c>
      <c r="G7675" s="16" t="s">
        <v>17716</v>
      </c>
      <c r="H7675" s="16" t="s">
        <v>549</v>
      </c>
      <c r="I7675" s="0" t="n">
        <v>16.3</v>
      </c>
      <c r="J7675" s="16" t="s">
        <v>239</v>
      </c>
      <c r="K7675" s="0" t="str">
        <f aca="false">IFERROR(IF(VLOOKUP($C7675,薬効分類マスタ!$A$2:$E$180,5,FALSE())=0,"",VLOOKUP($C7675,薬効分類マスタ!$A$2:$E$180,5,FALSE())),"")</f>
        <v/>
      </c>
      <c r="L7675" s="17"/>
      <c r="M7675" s="0" t="str">
        <f aca="false">IF($K7675="","",IF($L7675&lt;&gt;"",$L7675,VLOOKUP($C7675,薬効分類マスタ!$A$2:$F$180,6,FALSE())))</f>
        <v/>
      </c>
      <c r="N7675" s="0" t="str">
        <f aca="false">ASC(G7675)</f>
        <v>ﾂﾛﾌﾞﾃﾛｰﾙﾃｰﾌﾟ1mg｢QQ｣</v>
      </c>
      <c r="O7675" s="0" t="str">
        <f aca="false">ASC(E7675)</f>
        <v>ﾂﾛﾌﾞﾃﾛｰﾙ</v>
      </c>
      <c r="P7675" s="16" t="n">
        <f aca="false">N(P7674)+IF($C7675=検索!$B$49,1,0)</f>
        <v>0</v>
      </c>
    </row>
    <row r="7676" customFormat="false" ht="15" hidden="false" customHeight="false" outlineLevel="0" collapsed="false">
      <c r="A7676" s="16" t="s">
        <v>16254</v>
      </c>
      <c r="B7676" s="0" t="s">
        <v>17717</v>
      </c>
      <c r="C7676" s="0" t="n">
        <v>225</v>
      </c>
      <c r="D7676" s="0" t="str">
        <f aca="false">IFERROR(VLOOKUP($C7676,薬効分類マスタ!$A$2:$B$180,2,FALSE()),"未登録")</f>
        <v>気管支拡張剤</v>
      </c>
      <c r="E7676" s="16" t="s">
        <v>17705</v>
      </c>
      <c r="F7676" s="16" t="s">
        <v>17713</v>
      </c>
      <c r="G7676" s="16" t="s">
        <v>17718</v>
      </c>
      <c r="H7676" s="16" t="s">
        <v>385</v>
      </c>
      <c r="I7676" s="0" t="n">
        <v>22.8</v>
      </c>
      <c r="J7676" s="16" t="s">
        <v>239</v>
      </c>
      <c r="K7676" s="0" t="str">
        <f aca="false">IFERROR(IF(VLOOKUP($C7676,薬効分類マスタ!$A$2:$E$180,5,FALSE())=0,"",VLOOKUP($C7676,薬効分類マスタ!$A$2:$E$180,5,FALSE())),"")</f>
        <v/>
      </c>
      <c r="L7676" s="17"/>
      <c r="M7676" s="0" t="str">
        <f aca="false">IF($K7676="","",IF($L7676&lt;&gt;"",$L7676,VLOOKUP($C7676,薬効分類マスタ!$A$2:$F$180,6,FALSE())))</f>
        <v/>
      </c>
      <c r="N7676" s="0" t="str">
        <f aca="false">ASC(G7676)</f>
        <v>ﾂﾛﾌﾞﾃﾛｰﾙﾃｰﾌﾟ1mg｢ｻﾜｲ｣</v>
      </c>
      <c r="O7676" s="0" t="str">
        <f aca="false">ASC(E7676)</f>
        <v>ﾂﾛﾌﾞﾃﾛｰﾙ</v>
      </c>
      <c r="P7676" s="16" t="n">
        <f aca="false">N(P7675)+IF($C7676=検索!$B$49,1,0)</f>
        <v>0</v>
      </c>
    </row>
    <row r="7677" customFormat="false" ht="15" hidden="false" customHeight="false" outlineLevel="0" collapsed="false">
      <c r="A7677" s="16" t="s">
        <v>16254</v>
      </c>
      <c r="B7677" s="0" t="s">
        <v>17719</v>
      </c>
      <c r="C7677" s="0" t="n">
        <v>225</v>
      </c>
      <c r="D7677" s="0" t="str">
        <f aca="false">IFERROR(VLOOKUP($C7677,薬効分類マスタ!$A$2:$B$180,2,FALSE()),"未登録")</f>
        <v>気管支拡張剤</v>
      </c>
      <c r="E7677" s="16" t="s">
        <v>17705</v>
      </c>
      <c r="F7677" s="16" t="s">
        <v>17713</v>
      </c>
      <c r="G7677" s="16" t="s">
        <v>17720</v>
      </c>
      <c r="H7677" s="16" t="s">
        <v>1300</v>
      </c>
      <c r="I7677" s="0" t="n">
        <v>16.3</v>
      </c>
      <c r="J7677" s="16" t="s">
        <v>239</v>
      </c>
      <c r="K7677" s="0" t="str">
        <f aca="false">IFERROR(IF(VLOOKUP($C7677,薬効分類マスタ!$A$2:$E$180,5,FALSE())=0,"",VLOOKUP($C7677,薬効分類マスタ!$A$2:$E$180,5,FALSE())),"")</f>
        <v/>
      </c>
      <c r="L7677" s="17"/>
      <c r="M7677" s="0" t="str">
        <f aca="false">IF($K7677="","",IF($L7677&lt;&gt;"",$L7677,VLOOKUP($C7677,薬効分類マスタ!$A$2:$F$180,6,FALSE())))</f>
        <v/>
      </c>
      <c r="N7677" s="0" t="str">
        <f aca="false">ASC(G7677)</f>
        <v>ﾂﾛﾌﾞﾃﾛｰﾙﾃｰﾌﾟ1｢ｵｰﾊﾗ｣</v>
      </c>
      <c r="O7677" s="0" t="str">
        <f aca="false">ASC(E7677)</f>
        <v>ﾂﾛﾌﾞﾃﾛｰﾙ</v>
      </c>
      <c r="P7677" s="16" t="n">
        <f aca="false">N(P7676)+IF($C7677=検索!$B$49,1,0)</f>
        <v>0</v>
      </c>
    </row>
    <row r="7678" customFormat="false" ht="15" hidden="false" customHeight="false" outlineLevel="0" collapsed="false">
      <c r="A7678" s="16" t="s">
        <v>16254</v>
      </c>
      <c r="B7678" s="0" t="s">
        <v>17721</v>
      </c>
      <c r="C7678" s="0" t="n">
        <v>225</v>
      </c>
      <c r="D7678" s="0" t="str">
        <f aca="false">IFERROR(VLOOKUP($C7678,薬効分類マスタ!$A$2:$B$180,2,FALSE()),"未登録")</f>
        <v>気管支拡張剤</v>
      </c>
      <c r="E7678" s="16" t="s">
        <v>17705</v>
      </c>
      <c r="F7678" s="16" t="s">
        <v>17713</v>
      </c>
      <c r="G7678" s="16" t="s">
        <v>17722</v>
      </c>
      <c r="H7678" s="16" t="s">
        <v>6993</v>
      </c>
      <c r="I7678" s="0" t="n">
        <v>19</v>
      </c>
      <c r="J7678" s="16" t="s">
        <v>239</v>
      </c>
      <c r="K7678" s="0" t="str">
        <f aca="false">IFERROR(IF(VLOOKUP($C7678,薬効分類マスタ!$A$2:$E$180,5,FALSE())=0,"",VLOOKUP($C7678,薬効分類マスタ!$A$2:$E$180,5,FALSE())),"")</f>
        <v/>
      </c>
      <c r="L7678" s="17"/>
      <c r="M7678" s="0" t="str">
        <f aca="false">IF($K7678="","",IF($L7678&lt;&gt;"",$L7678,VLOOKUP($C7678,薬効分類マスタ!$A$2:$F$180,6,FALSE())))</f>
        <v/>
      </c>
      <c r="N7678" s="0" t="str">
        <f aca="false">ASC(G7678)</f>
        <v>ﾂﾛﾌﾞﾃﾛｰﾙﾃｰﾌﾟ1mg｢ﾃｲｺｸ｣</v>
      </c>
      <c r="O7678" s="0" t="str">
        <f aca="false">ASC(E7678)</f>
        <v>ﾂﾛﾌﾞﾃﾛｰﾙ</v>
      </c>
      <c r="P7678" s="16" t="n">
        <f aca="false">N(P7677)+IF($C7678=検索!$B$49,1,0)</f>
        <v>0</v>
      </c>
    </row>
    <row r="7679" customFormat="false" ht="15" hidden="false" customHeight="false" outlineLevel="0" collapsed="false">
      <c r="A7679" s="16" t="s">
        <v>16254</v>
      </c>
      <c r="B7679" s="0" t="s">
        <v>17723</v>
      </c>
      <c r="C7679" s="0" t="n">
        <v>225</v>
      </c>
      <c r="D7679" s="0" t="str">
        <f aca="false">IFERROR(VLOOKUP($C7679,薬効分類マスタ!$A$2:$B$180,2,FALSE()),"未登録")</f>
        <v>気管支拡張剤</v>
      </c>
      <c r="E7679" s="16" t="s">
        <v>17705</v>
      </c>
      <c r="F7679" s="16" t="s">
        <v>17713</v>
      </c>
      <c r="G7679" s="16" t="s">
        <v>17724</v>
      </c>
      <c r="H7679" s="16" t="s">
        <v>16468</v>
      </c>
      <c r="I7679" s="0" t="n">
        <v>16.3</v>
      </c>
      <c r="J7679" s="16" t="s">
        <v>239</v>
      </c>
      <c r="K7679" s="0" t="str">
        <f aca="false">IFERROR(IF(VLOOKUP($C7679,薬効分類マスタ!$A$2:$E$180,5,FALSE())=0,"",VLOOKUP($C7679,薬効分類マスタ!$A$2:$E$180,5,FALSE())),"")</f>
        <v/>
      </c>
      <c r="L7679" s="17"/>
      <c r="M7679" s="0" t="str">
        <f aca="false">IF($K7679="","",IF($L7679&lt;&gt;"",$L7679,VLOOKUP($C7679,薬効分類マスタ!$A$2:$F$180,6,FALSE())))</f>
        <v/>
      </c>
      <c r="N7679" s="0" t="str">
        <f aca="false">ASC(G7679)</f>
        <v>ﾂﾛﾌﾞﾃﾛｰﾙﾃｰﾌﾟ1mg｢YP｣</v>
      </c>
      <c r="O7679" s="0" t="str">
        <f aca="false">ASC(E7679)</f>
        <v>ﾂﾛﾌﾞﾃﾛｰﾙ</v>
      </c>
      <c r="P7679" s="16" t="n">
        <f aca="false">N(P7678)+IF($C7679=検索!$B$49,1,0)</f>
        <v>0</v>
      </c>
    </row>
    <row r="7680" customFormat="false" ht="15" hidden="false" customHeight="false" outlineLevel="0" collapsed="false">
      <c r="A7680" s="16" t="s">
        <v>16254</v>
      </c>
      <c r="B7680" s="0" t="s">
        <v>17725</v>
      </c>
      <c r="C7680" s="0" t="n">
        <v>225</v>
      </c>
      <c r="D7680" s="0" t="str">
        <f aca="false">IFERROR(VLOOKUP($C7680,薬効分類マスタ!$A$2:$B$180,2,FALSE()),"未登録")</f>
        <v>気管支拡張剤</v>
      </c>
      <c r="E7680" s="16" t="s">
        <v>17705</v>
      </c>
      <c r="F7680" s="16" t="s">
        <v>17713</v>
      </c>
      <c r="G7680" s="16" t="s">
        <v>17726</v>
      </c>
      <c r="H7680" s="16" t="s">
        <v>557</v>
      </c>
      <c r="I7680" s="0" t="n">
        <v>16.3</v>
      </c>
      <c r="J7680" s="16" t="s">
        <v>239</v>
      </c>
      <c r="K7680" s="0" t="str">
        <f aca="false">IFERROR(IF(VLOOKUP($C7680,薬効分類マスタ!$A$2:$E$180,5,FALSE())=0,"",VLOOKUP($C7680,薬効分類マスタ!$A$2:$E$180,5,FALSE())),"")</f>
        <v/>
      </c>
      <c r="L7680" s="17"/>
      <c r="M7680" s="0" t="str">
        <f aca="false">IF($K7680="","",IF($L7680&lt;&gt;"",$L7680,VLOOKUP($C7680,薬効分類マスタ!$A$2:$F$180,6,FALSE())))</f>
        <v/>
      </c>
      <c r="N7680" s="0" t="str">
        <f aca="false">ASC(G7680)</f>
        <v>ﾂﾛﾌﾞﾃﾛｰﾙﾃｰﾌﾟ1mg｢ﾀｶﾀ｣</v>
      </c>
      <c r="O7680" s="0" t="str">
        <f aca="false">ASC(E7680)</f>
        <v>ﾂﾛﾌﾞﾃﾛｰﾙ</v>
      </c>
      <c r="P7680" s="16" t="n">
        <f aca="false">N(P7679)+IF($C7680=検索!$B$49,1,0)</f>
        <v>0</v>
      </c>
    </row>
    <row r="7681" customFormat="false" ht="15" hidden="false" customHeight="false" outlineLevel="0" collapsed="false">
      <c r="A7681" s="16" t="s">
        <v>16254</v>
      </c>
      <c r="B7681" s="0" t="s">
        <v>17727</v>
      </c>
      <c r="C7681" s="0" t="n">
        <v>225</v>
      </c>
      <c r="D7681" s="0" t="str">
        <f aca="false">IFERROR(VLOOKUP($C7681,薬効分類マスタ!$A$2:$B$180,2,FALSE()),"未登録")</f>
        <v>気管支拡張剤</v>
      </c>
      <c r="E7681" s="16" t="s">
        <v>17705</v>
      </c>
      <c r="F7681" s="16" t="s">
        <v>17713</v>
      </c>
      <c r="G7681" s="16" t="s">
        <v>17728</v>
      </c>
      <c r="H7681" s="16" t="s">
        <v>533</v>
      </c>
      <c r="I7681" s="0" t="n">
        <v>19</v>
      </c>
      <c r="J7681" s="16" t="s">
        <v>239</v>
      </c>
      <c r="K7681" s="0" t="str">
        <f aca="false">IFERROR(IF(VLOOKUP($C7681,薬効分類マスタ!$A$2:$E$180,5,FALSE())=0,"",VLOOKUP($C7681,薬効分類マスタ!$A$2:$E$180,5,FALSE())),"")</f>
        <v/>
      </c>
      <c r="L7681" s="17"/>
      <c r="M7681" s="0" t="str">
        <f aca="false">IF($K7681="","",IF($L7681&lt;&gt;"",$L7681,VLOOKUP($C7681,薬効分類マスタ!$A$2:$F$180,6,FALSE())))</f>
        <v/>
      </c>
      <c r="N7681" s="0" t="str">
        <f aca="false">ASC(G7681)</f>
        <v>ﾂﾛﾌﾞﾃﾛｰﾙﾃｰﾌﾟ1mg｢ﾄｰﾜ｣</v>
      </c>
      <c r="O7681" s="0" t="str">
        <f aca="false">ASC(E7681)</f>
        <v>ﾂﾛﾌﾞﾃﾛｰﾙ</v>
      </c>
      <c r="P7681" s="16" t="n">
        <f aca="false">N(P7680)+IF($C7681=検索!$B$49,1,0)</f>
        <v>0</v>
      </c>
    </row>
    <row r="7682" customFormat="false" ht="15" hidden="false" customHeight="false" outlineLevel="0" collapsed="false">
      <c r="A7682" s="16" t="s">
        <v>16254</v>
      </c>
      <c r="B7682" s="0" t="s">
        <v>17729</v>
      </c>
      <c r="C7682" s="0" t="n">
        <v>225</v>
      </c>
      <c r="D7682" s="0" t="str">
        <f aca="false">IFERROR(VLOOKUP($C7682,薬効分類マスタ!$A$2:$B$180,2,FALSE()),"未登録")</f>
        <v>気管支拡張剤</v>
      </c>
      <c r="E7682" s="16" t="s">
        <v>17705</v>
      </c>
      <c r="F7682" s="16" t="s">
        <v>17713</v>
      </c>
      <c r="G7682" s="16" t="s">
        <v>17730</v>
      </c>
      <c r="H7682" s="16" t="s">
        <v>443</v>
      </c>
      <c r="I7682" s="0" t="n">
        <v>16.3</v>
      </c>
      <c r="J7682" s="16" t="s">
        <v>239</v>
      </c>
      <c r="K7682" s="0" t="str">
        <f aca="false">IFERROR(IF(VLOOKUP($C7682,薬効分類マスタ!$A$2:$E$180,5,FALSE())=0,"",VLOOKUP($C7682,薬効分類マスタ!$A$2:$E$180,5,FALSE())),"")</f>
        <v/>
      </c>
      <c r="L7682" s="17"/>
      <c r="M7682" s="0" t="str">
        <f aca="false">IF($K7682="","",IF($L7682&lt;&gt;"",$L7682,VLOOKUP($C7682,薬効分類マスタ!$A$2:$F$180,6,FALSE())))</f>
        <v/>
      </c>
      <c r="N7682" s="0" t="str">
        <f aca="false">ASC(G7682)</f>
        <v>ﾂﾛﾌﾞﾃﾛｰﾙﾃｰﾌﾟ1mg｢久光｣</v>
      </c>
      <c r="O7682" s="0" t="str">
        <f aca="false">ASC(E7682)</f>
        <v>ﾂﾛﾌﾞﾃﾛｰﾙ</v>
      </c>
      <c r="P7682" s="16" t="n">
        <f aca="false">N(P7681)+IF($C7682=検索!$B$49,1,0)</f>
        <v>0</v>
      </c>
    </row>
    <row r="7683" customFormat="false" ht="15" hidden="false" customHeight="false" outlineLevel="0" collapsed="false">
      <c r="A7683" s="16" t="s">
        <v>16254</v>
      </c>
      <c r="B7683" s="0" t="s">
        <v>17731</v>
      </c>
      <c r="C7683" s="0" t="n">
        <v>225</v>
      </c>
      <c r="D7683" s="0" t="str">
        <f aca="false">IFERROR(VLOOKUP($C7683,薬効分類マスタ!$A$2:$B$180,2,FALSE()),"未登録")</f>
        <v>気管支拡張剤</v>
      </c>
      <c r="E7683" s="16" t="s">
        <v>17705</v>
      </c>
      <c r="F7683" s="16" t="s">
        <v>17713</v>
      </c>
      <c r="G7683" s="16" t="s">
        <v>17732</v>
      </c>
      <c r="H7683" s="16" t="s">
        <v>17733</v>
      </c>
      <c r="I7683" s="0" t="n">
        <v>14.2</v>
      </c>
      <c r="J7683" s="16" t="s">
        <v>239</v>
      </c>
      <c r="K7683" s="0" t="str">
        <f aca="false">IFERROR(IF(VLOOKUP($C7683,薬効分類マスタ!$A$2:$E$180,5,FALSE())=0,"",VLOOKUP($C7683,薬効分類マスタ!$A$2:$E$180,5,FALSE())),"")</f>
        <v/>
      </c>
      <c r="L7683" s="17"/>
      <c r="M7683" s="0" t="str">
        <f aca="false">IF($K7683="","",IF($L7683&lt;&gt;"",$L7683,VLOOKUP($C7683,薬効分類マスタ!$A$2:$F$180,6,FALSE())))</f>
        <v/>
      </c>
      <c r="N7683" s="0" t="str">
        <f aca="false">ASC(G7683)</f>
        <v>ﾂﾛﾌﾞﾃﾛｰﾙﾃｰﾌﾟ1mg｢VTRS｣</v>
      </c>
      <c r="O7683" s="0" t="str">
        <f aca="false">ASC(E7683)</f>
        <v>ﾂﾛﾌﾞﾃﾛｰﾙ</v>
      </c>
      <c r="P7683" s="16" t="n">
        <f aca="false">N(P7682)+IF($C7683=検索!$B$49,1,0)</f>
        <v>0</v>
      </c>
    </row>
    <row r="7684" customFormat="false" ht="15" hidden="false" customHeight="false" outlineLevel="0" collapsed="false">
      <c r="A7684" s="16" t="s">
        <v>16254</v>
      </c>
      <c r="B7684" s="0" t="s">
        <v>17734</v>
      </c>
      <c r="C7684" s="0" t="n">
        <v>225</v>
      </c>
      <c r="D7684" s="0" t="str">
        <f aca="false">IFERROR(VLOOKUP($C7684,薬効分類マスタ!$A$2:$B$180,2,FALSE()),"未登録")</f>
        <v>気管支拡張剤</v>
      </c>
      <c r="E7684" s="16" t="s">
        <v>17705</v>
      </c>
      <c r="F7684" s="16" t="s">
        <v>17611</v>
      </c>
      <c r="G7684" s="16" t="s">
        <v>17735</v>
      </c>
      <c r="H7684" s="16" t="s">
        <v>325</v>
      </c>
      <c r="I7684" s="0" t="n">
        <v>35.9</v>
      </c>
      <c r="J7684" s="16" t="s">
        <v>232</v>
      </c>
      <c r="K7684" s="0" t="str">
        <f aca="false">IFERROR(IF(VLOOKUP($C7684,薬効分類マスタ!$A$2:$E$180,5,FALSE())=0,"",VLOOKUP($C7684,薬効分類マスタ!$A$2:$E$180,5,FALSE())),"")</f>
        <v/>
      </c>
      <c r="L7684" s="17"/>
      <c r="M7684" s="0" t="str">
        <f aca="false">IF($K7684="","",IF($L7684&lt;&gt;"",$L7684,VLOOKUP($C7684,薬効分類マスタ!$A$2:$F$180,6,FALSE())))</f>
        <v/>
      </c>
      <c r="N7684" s="0" t="str">
        <f aca="false">ASC(G7684)</f>
        <v>ﾎｸﾅﾘﾝﾃｰﾌﾟ2mg</v>
      </c>
      <c r="O7684" s="0" t="str">
        <f aca="false">ASC(E7684)</f>
        <v>ﾂﾛﾌﾞﾃﾛｰﾙ</v>
      </c>
      <c r="P7684" s="16" t="n">
        <f aca="false">N(P7683)+IF($C7684=検索!$B$49,1,0)</f>
        <v>0</v>
      </c>
    </row>
    <row r="7685" customFormat="false" ht="15" hidden="false" customHeight="false" outlineLevel="0" collapsed="false">
      <c r="A7685" s="16" t="s">
        <v>16254</v>
      </c>
      <c r="B7685" s="0" t="s">
        <v>17736</v>
      </c>
      <c r="C7685" s="0" t="n">
        <v>225</v>
      </c>
      <c r="D7685" s="0" t="str">
        <f aca="false">IFERROR(VLOOKUP($C7685,薬効分類マスタ!$A$2:$B$180,2,FALSE()),"未登録")</f>
        <v>気管支拡張剤</v>
      </c>
      <c r="E7685" s="16" t="s">
        <v>17705</v>
      </c>
      <c r="F7685" s="16" t="s">
        <v>17611</v>
      </c>
      <c r="G7685" s="16" t="s">
        <v>17737</v>
      </c>
      <c r="H7685" s="16" t="s">
        <v>549</v>
      </c>
      <c r="I7685" s="0" t="n">
        <v>23.7</v>
      </c>
      <c r="J7685" s="16" t="s">
        <v>239</v>
      </c>
      <c r="K7685" s="0" t="str">
        <f aca="false">IFERROR(IF(VLOOKUP($C7685,薬効分類マスタ!$A$2:$E$180,5,FALSE())=0,"",VLOOKUP($C7685,薬効分類マスタ!$A$2:$E$180,5,FALSE())),"")</f>
        <v/>
      </c>
      <c r="L7685" s="17"/>
      <c r="M7685" s="0" t="str">
        <f aca="false">IF($K7685="","",IF($L7685&lt;&gt;"",$L7685,VLOOKUP($C7685,薬効分類マスタ!$A$2:$F$180,6,FALSE())))</f>
        <v/>
      </c>
      <c r="N7685" s="0" t="str">
        <f aca="false">ASC(G7685)</f>
        <v>ﾂﾛﾌﾞﾃﾛｰﾙﾃｰﾌﾟ2mg｢QQ｣</v>
      </c>
      <c r="O7685" s="0" t="str">
        <f aca="false">ASC(E7685)</f>
        <v>ﾂﾛﾌﾞﾃﾛｰﾙ</v>
      </c>
      <c r="P7685" s="16" t="n">
        <f aca="false">N(P7684)+IF($C7685=検索!$B$49,1,0)</f>
        <v>0</v>
      </c>
    </row>
    <row r="7686" customFormat="false" ht="15" hidden="false" customHeight="false" outlineLevel="0" collapsed="false">
      <c r="A7686" s="16" t="s">
        <v>16254</v>
      </c>
      <c r="B7686" s="0" t="s">
        <v>17738</v>
      </c>
      <c r="C7686" s="0" t="n">
        <v>225</v>
      </c>
      <c r="D7686" s="0" t="str">
        <f aca="false">IFERROR(VLOOKUP($C7686,薬効分類マスタ!$A$2:$B$180,2,FALSE()),"未登録")</f>
        <v>気管支拡張剤</v>
      </c>
      <c r="E7686" s="16" t="s">
        <v>17705</v>
      </c>
      <c r="F7686" s="16" t="s">
        <v>17611</v>
      </c>
      <c r="G7686" s="16" t="s">
        <v>17739</v>
      </c>
      <c r="H7686" s="16" t="s">
        <v>385</v>
      </c>
      <c r="I7686" s="0" t="n">
        <v>31.9</v>
      </c>
      <c r="J7686" s="16" t="s">
        <v>239</v>
      </c>
      <c r="K7686" s="0" t="str">
        <f aca="false">IFERROR(IF(VLOOKUP($C7686,薬効分類マスタ!$A$2:$E$180,5,FALSE())=0,"",VLOOKUP($C7686,薬効分類マスタ!$A$2:$E$180,5,FALSE())),"")</f>
        <v/>
      </c>
      <c r="L7686" s="17"/>
      <c r="M7686" s="0" t="str">
        <f aca="false">IF($K7686="","",IF($L7686&lt;&gt;"",$L7686,VLOOKUP($C7686,薬効分類マスタ!$A$2:$F$180,6,FALSE())))</f>
        <v/>
      </c>
      <c r="N7686" s="0" t="str">
        <f aca="false">ASC(G7686)</f>
        <v>ﾂﾛﾌﾞﾃﾛｰﾙﾃｰﾌﾟ2mg｢ｻﾜｲ｣</v>
      </c>
      <c r="O7686" s="0" t="str">
        <f aca="false">ASC(E7686)</f>
        <v>ﾂﾛﾌﾞﾃﾛｰﾙ</v>
      </c>
      <c r="P7686" s="16" t="n">
        <f aca="false">N(P7685)+IF($C7686=検索!$B$49,1,0)</f>
        <v>0</v>
      </c>
    </row>
    <row r="7687" customFormat="false" ht="15" hidden="false" customHeight="false" outlineLevel="0" collapsed="false">
      <c r="A7687" s="16" t="s">
        <v>16254</v>
      </c>
      <c r="B7687" s="0" t="s">
        <v>17740</v>
      </c>
      <c r="C7687" s="0" t="n">
        <v>225</v>
      </c>
      <c r="D7687" s="0" t="str">
        <f aca="false">IFERROR(VLOOKUP($C7687,薬効分類マスタ!$A$2:$B$180,2,FALSE()),"未登録")</f>
        <v>気管支拡張剤</v>
      </c>
      <c r="E7687" s="16" t="s">
        <v>17705</v>
      </c>
      <c r="F7687" s="16" t="s">
        <v>17611</v>
      </c>
      <c r="G7687" s="16" t="s">
        <v>17741</v>
      </c>
      <c r="H7687" s="16" t="s">
        <v>1300</v>
      </c>
      <c r="I7687" s="0" t="n">
        <v>23.7</v>
      </c>
      <c r="J7687" s="16" t="s">
        <v>239</v>
      </c>
      <c r="K7687" s="0" t="str">
        <f aca="false">IFERROR(IF(VLOOKUP($C7687,薬効分類マスタ!$A$2:$E$180,5,FALSE())=0,"",VLOOKUP($C7687,薬効分類マスタ!$A$2:$E$180,5,FALSE())),"")</f>
        <v/>
      </c>
      <c r="L7687" s="17"/>
      <c r="M7687" s="0" t="str">
        <f aca="false">IF($K7687="","",IF($L7687&lt;&gt;"",$L7687,VLOOKUP($C7687,薬効分類マスタ!$A$2:$F$180,6,FALSE())))</f>
        <v/>
      </c>
      <c r="N7687" s="0" t="str">
        <f aca="false">ASC(G7687)</f>
        <v>ﾂﾛﾌﾞﾃﾛｰﾙﾃｰﾌﾟ2｢ｵｰﾊﾗ｣</v>
      </c>
      <c r="O7687" s="0" t="str">
        <f aca="false">ASC(E7687)</f>
        <v>ﾂﾛﾌﾞﾃﾛｰﾙ</v>
      </c>
      <c r="P7687" s="16" t="n">
        <f aca="false">N(P7686)+IF($C7687=検索!$B$49,1,0)</f>
        <v>0</v>
      </c>
    </row>
    <row r="7688" customFormat="false" ht="15" hidden="false" customHeight="false" outlineLevel="0" collapsed="false">
      <c r="A7688" s="16" t="s">
        <v>16254</v>
      </c>
      <c r="B7688" s="0" t="s">
        <v>17742</v>
      </c>
      <c r="C7688" s="0" t="n">
        <v>225</v>
      </c>
      <c r="D7688" s="0" t="str">
        <f aca="false">IFERROR(VLOOKUP($C7688,薬効分類マスタ!$A$2:$B$180,2,FALSE()),"未登録")</f>
        <v>気管支拡張剤</v>
      </c>
      <c r="E7688" s="16" t="s">
        <v>17705</v>
      </c>
      <c r="F7688" s="16" t="s">
        <v>17611</v>
      </c>
      <c r="G7688" s="16" t="s">
        <v>17743</v>
      </c>
      <c r="H7688" s="16" t="s">
        <v>6993</v>
      </c>
      <c r="I7688" s="0" t="n">
        <v>27.4</v>
      </c>
      <c r="J7688" s="16" t="s">
        <v>239</v>
      </c>
      <c r="K7688" s="0" t="str">
        <f aca="false">IFERROR(IF(VLOOKUP($C7688,薬効分類マスタ!$A$2:$E$180,5,FALSE())=0,"",VLOOKUP($C7688,薬効分類マスタ!$A$2:$E$180,5,FALSE())),"")</f>
        <v/>
      </c>
      <c r="L7688" s="17"/>
      <c r="M7688" s="0" t="str">
        <f aca="false">IF($K7688="","",IF($L7688&lt;&gt;"",$L7688,VLOOKUP($C7688,薬効分類マスタ!$A$2:$F$180,6,FALSE())))</f>
        <v/>
      </c>
      <c r="N7688" s="0" t="str">
        <f aca="false">ASC(G7688)</f>
        <v>ﾂﾛﾌﾞﾃﾛｰﾙﾃｰﾌﾟ2mg｢ﾃｲｺｸ｣</v>
      </c>
      <c r="O7688" s="0" t="str">
        <f aca="false">ASC(E7688)</f>
        <v>ﾂﾛﾌﾞﾃﾛｰﾙ</v>
      </c>
      <c r="P7688" s="16" t="n">
        <f aca="false">N(P7687)+IF($C7688=検索!$B$49,1,0)</f>
        <v>0</v>
      </c>
    </row>
    <row r="7689" customFormat="false" ht="15" hidden="false" customHeight="false" outlineLevel="0" collapsed="false">
      <c r="A7689" s="16" t="s">
        <v>16254</v>
      </c>
      <c r="B7689" s="0" t="s">
        <v>17744</v>
      </c>
      <c r="C7689" s="0" t="n">
        <v>225</v>
      </c>
      <c r="D7689" s="0" t="str">
        <f aca="false">IFERROR(VLOOKUP($C7689,薬効分類マスタ!$A$2:$B$180,2,FALSE()),"未登録")</f>
        <v>気管支拡張剤</v>
      </c>
      <c r="E7689" s="16" t="s">
        <v>17705</v>
      </c>
      <c r="F7689" s="16" t="s">
        <v>17611</v>
      </c>
      <c r="G7689" s="16" t="s">
        <v>17745</v>
      </c>
      <c r="H7689" s="16" t="s">
        <v>16468</v>
      </c>
      <c r="I7689" s="0" t="n">
        <v>23.7</v>
      </c>
      <c r="J7689" s="16" t="s">
        <v>239</v>
      </c>
      <c r="K7689" s="0" t="str">
        <f aca="false">IFERROR(IF(VLOOKUP($C7689,薬効分類マスタ!$A$2:$E$180,5,FALSE())=0,"",VLOOKUP($C7689,薬効分類マスタ!$A$2:$E$180,5,FALSE())),"")</f>
        <v/>
      </c>
      <c r="L7689" s="17"/>
      <c r="M7689" s="0" t="str">
        <f aca="false">IF($K7689="","",IF($L7689&lt;&gt;"",$L7689,VLOOKUP($C7689,薬効分類マスタ!$A$2:$F$180,6,FALSE())))</f>
        <v/>
      </c>
      <c r="N7689" s="0" t="str">
        <f aca="false">ASC(G7689)</f>
        <v>ﾂﾛﾌﾞﾃﾛｰﾙﾃｰﾌﾟ2mg｢YP｣</v>
      </c>
      <c r="O7689" s="0" t="str">
        <f aca="false">ASC(E7689)</f>
        <v>ﾂﾛﾌﾞﾃﾛｰﾙ</v>
      </c>
      <c r="P7689" s="16" t="n">
        <f aca="false">N(P7688)+IF($C7689=検索!$B$49,1,0)</f>
        <v>0</v>
      </c>
    </row>
    <row r="7690" customFormat="false" ht="15" hidden="false" customHeight="false" outlineLevel="0" collapsed="false">
      <c r="A7690" s="16" t="s">
        <v>16254</v>
      </c>
      <c r="B7690" s="0" t="s">
        <v>17746</v>
      </c>
      <c r="C7690" s="0" t="n">
        <v>225</v>
      </c>
      <c r="D7690" s="0" t="str">
        <f aca="false">IFERROR(VLOOKUP($C7690,薬効分類マスタ!$A$2:$B$180,2,FALSE()),"未登録")</f>
        <v>気管支拡張剤</v>
      </c>
      <c r="E7690" s="16" t="s">
        <v>17705</v>
      </c>
      <c r="F7690" s="16" t="s">
        <v>17611</v>
      </c>
      <c r="G7690" s="16" t="s">
        <v>17747</v>
      </c>
      <c r="H7690" s="16" t="s">
        <v>557</v>
      </c>
      <c r="I7690" s="0" t="n">
        <v>27.4</v>
      </c>
      <c r="J7690" s="16" t="s">
        <v>239</v>
      </c>
      <c r="K7690" s="0" t="str">
        <f aca="false">IFERROR(IF(VLOOKUP($C7690,薬効分類マスタ!$A$2:$E$180,5,FALSE())=0,"",VLOOKUP($C7690,薬効分類マスタ!$A$2:$E$180,5,FALSE())),"")</f>
        <v/>
      </c>
      <c r="L7690" s="17"/>
      <c r="M7690" s="0" t="str">
        <f aca="false">IF($K7690="","",IF($L7690&lt;&gt;"",$L7690,VLOOKUP($C7690,薬効分類マスタ!$A$2:$F$180,6,FALSE())))</f>
        <v/>
      </c>
      <c r="N7690" s="0" t="str">
        <f aca="false">ASC(G7690)</f>
        <v>ﾂﾛﾌﾞﾃﾛｰﾙﾃｰﾌﾟ2mg｢ﾀｶﾀ｣</v>
      </c>
      <c r="O7690" s="0" t="str">
        <f aca="false">ASC(E7690)</f>
        <v>ﾂﾛﾌﾞﾃﾛｰﾙ</v>
      </c>
      <c r="P7690" s="16" t="n">
        <f aca="false">N(P7689)+IF($C7690=検索!$B$49,1,0)</f>
        <v>0</v>
      </c>
    </row>
    <row r="7691" customFormat="false" ht="15" hidden="false" customHeight="false" outlineLevel="0" collapsed="false">
      <c r="A7691" s="16" t="s">
        <v>16254</v>
      </c>
      <c r="B7691" s="0" t="s">
        <v>17748</v>
      </c>
      <c r="C7691" s="0" t="n">
        <v>225</v>
      </c>
      <c r="D7691" s="0" t="str">
        <f aca="false">IFERROR(VLOOKUP($C7691,薬効分類マスタ!$A$2:$B$180,2,FALSE()),"未登録")</f>
        <v>気管支拡張剤</v>
      </c>
      <c r="E7691" s="16" t="s">
        <v>17705</v>
      </c>
      <c r="F7691" s="16" t="s">
        <v>17611</v>
      </c>
      <c r="G7691" s="16" t="s">
        <v>17749</v>
      </c>
      <c r="H7691" s="16" t="s">
        <v>533</v>
      </c>
      <c r="I7691" s="0" t="n">
        <v>27.4</v>
      </c>
      <c r="J7691" s="16" t="s">
        <v>239</v>
      </c>
      <c r="K7691" s="0" t="str">
        <f aca="false">IFERROR(IF(VLOOKUP($C7691,薬効分類マスタ!$A$2:$E$180,5,FALSE())=0,"",VLOOKUP($C7691,薬効分類マスタ!$A$2:$E$180,5,FALSE())),"")</f>
        <v/>
      </c>
      <c r="L7691" s="17"/>
      <c r="M7691" s="0" t="str">
        <f aca="false">IF($K7691="","",IF($L7691&lt;&gt;"",$L7691,VLOOKUP($C7691,薬効分類マスタ!$A$2:$F$180,6,FALSE())))</f>
        <v/>
      </c>
      <c r="N7691" s="0" t="str">
        <f aca="false">ASC(G7691)</f>
        <v>ﾂﾛﾌﾞﾃﾛｰﾙﾃｰﾌﾟ2mg｢ﾄｰﾜ｣</v>
      </c>
      <c r="O7691" s="0" t="str">
        <f aca="false">ASC(E7691)</f>
        <v>ﾂﾛﾌﾞﾃﾛｰﾙ</v>
      </c>
      <c r="P7691" s="16" t="n">
        <f aca="false">N(P7690)+IF($C7691=検索!$B$49,1,0)</f>
        <v>0</v>
      </c>
    </row>
    <row r="7692" customFormat="false" ht="15" hidden="false" customHeight="false" outlineLevel="0" collapsed="false">
      <c r="A7692" s="16" t="s">
        <v>16254</v>
      </c>
      <c r="B7692" s="0" t="s">
        <v>17750</v>
      </c>
      <c r="C7692" s="0" t="n">
        <v>225</v>
      </c>
      <c r="D7692" s="0" t="str">
        <f aca="false">IFERROR(VLOOKUP($C7692,薬効分類マスタ!$A$2:$B$180,2,FALSE()),"未登録")</f>
        <v>気管支拡張剤</v>
      </c>
      <c r="E7692" s="16" t="s">
        <v>17705</v>
      </c>
      <c r="F7692" s="16" t="s">
        <v>17611</v>
      </c>
      <c r="G7692" s="16" t="s">
        <v>17751</v>
      </c>
      <c r="H7692" s="16" t="s">
        <v>443</v>
      </c>
      <c r="I7692" s="0" t="n">
        <v>23.7</v>
      </c>
      <c r="J7692" s="16" t="s">
        <v>239</v>
      </c>
      <c r="K7692" s="0" t="str">
        <f aca="false">IFERROR(IF(VLOOKUP($C7692,薬効分類マスタ!$A$2:$E$180,5,FALSE())=0,"",VLOOKUP($C7692,薬効分類マスタ!$A$2:$E$180,5,FALSE())),"")</f>
        <v/>
      </c>
      <c r="L7692" s="17"/>
      <c r="M7692" s="0" t="str">
        <f aca="false">IF($K7692="","",IF($L7692&lt;&gt;"",$L7692,VLOOKUP($C7692,薬効分類マスタ!$A$2:$F$180,6,FALSE())))</f>
        <v/>
      </c>
      <c r="N7692" s="0" t="str">
        <f aca="false">ASC(G7692)</f>
        <v>ﾂﾛﾌﾞﾃﾛｰﾙﾃｰﾌﾟ2mg｢久光｣</v>
      </c>
      <c r="O7692" s="0" t="str">
        <f aca="false">ASC(E7692)</f>
        <v>ﾂﾛﾌﾞﾃﾛｰﾙ</v>
      </c>
      <c r="P7692" s="16" t="n">
        <f aca="false">N(P7691)+IF($C7692=検索!$B$49,1,0)</f>
        <v>0</v>
      </c>
    </row>
    <row r="7693" customFormat="false" ht="15" hidden="false" customHeight="false" outlineLevel="0" collapsed="false">
      <c r="A7693" s="16" t="s">
        <v>16254</v>
      </c>
      <c r="B7693" s="0" t="s">
        <v>17752</v>
      </c>
      <c r="C7693" s="0" t="n">
        <v>225</v>
      </c>
      <c r="D7693" s="0" t="str">
        <f aca="false">IFERROR(VLOOKUP($C7693,薬効分類マスタ!$A$2:$B$180,2,FALSE()),"未登録")</f>
        <v>気管支拡張剤</v>
      </c>
      <c r="E7693" s="16" t="s">
        <v>17705</v>
      </c>
      <c r="F7693" s="16" t="s">
        <v>17611</v>
      </c>
      <c r="G7693" s="16" t="s">
        <v>17753</v>
      </c>
      <c r="H7693" s="16" t="s">
        <v>17733</v>
      </c>
      <c r="I7693" s="0" t="n">
        <v>21.8</v>
      </c>
      <c r="J7693" s="16" t="s">
        <v>239</v>
      </c>
      <c r="K7693" s="0" t="str">
        <f aca="false">IFERROR(IF(VLOOKUP($C7693,薬効分類マスタ!$A$2:$E$180,5,FALSE())=0,"",VLOOKUP($C7693,薬効分類マスタ!$A$2:$E$180,5,FALSE())),"")</f>
        <v/>
      </c>
      <c r="L7693" s="17"/>
      <c r="M7693" s="0" t="str">
        <f aca="false">IF($K7693="","",IF($L7693&lt;&gt;"",$L7693,VLOOKUP($C7693,薬効分類マスタ!$A$2:$F$180,6,FALSE())))</f>
        <v/>
      </c>
      <c r="N7693" s="0" t="str">
        <f aca="false">ASC(G7693)</f>
        <v>ﾂﾛﾌﾞﾃﾛｰﾙﾃｰﾌﾟ2mg｢VTRS｣</v>
      </c>
      <c r="O7693" s="0" t="str">
        <f aca="false">ASC(E7693)</f>
        <v>ﾂﾛﾌﾞﾃﾛｰﾙ</v>
      </c>
      <c r="P7693" s="16" t="n">
        <f aca="false">N(P7692)+IF($C7693=検索!$B$49,1,0)</f>
        <v>0</v>
      </c>
    </row>
    <row r="7694" customFormat="false" ht="15" hidden="false" customHeight="false" outlineLevel="0" collapsed="false">
      <c r="A7694" s="16" t="s">
        <v>16254</v>
      </c>
      <c r="B7694" s="0" t="s">
        <v>17754</v>
      </c>
      <c r="C7694" s="0" t="n">
        <v>225</v>
      </c>
      <c r="D7694" s="0" t="str">
        <f aca="false">IFERROR(VLOOKUP($C7694,薬効分類マスタ!$A$2:$B$180,2,FALSE()),"未登録")</f>
        <v>気管支拡張剤</v>
      </c>
      <c r="E7694" s="16" t="s">
        <v>17755</v>
      </c>
      <c r="F7694" s="16" t="s">
        <v>17756</v>
      </c>
      <c r="G7694" s="16" t="s">
        <v>17757</v>
      </c>
      <c r="H7694" s="16" t="s">
        <v>794</v>
      </c>
      <c r="I7694" s="0" t="n">
        <v>1521.1</v>
      </c>
      <c r="J7694" s="16" t="s">
        <v>232</v>
      </c>
      <c r="K7694" s="0" t="str">
        <f aca="false">IFERROR(IF(VLOOKUP($C7694,薬効分類マスタ!$A$2:$E$180,5,FALSE())=0,"",VLOOKUP($C7694,薬効分類マスタ!$A$2:$E$180,5,FALSE())),"")</f>
        <v/>
      </c>
      <c r="L7694" s="17"/>
      <c r="M7694" s="0" t="str">
        <f aca="false">IF($K7694="","",IF($L7694&lt;&gt;"",$L7694,VLOOKUP($C7694,薬効分類マスタ!$A$2:$F$180,6,FALSE())))</f>
        <v/>
      </c>
      <c r="N7694" s="0" t="str">
        <f aca="false">ASC(G7694)</f>
        <v>ｾﾚﾍﾞﾝﾄ50ﾃﾞｨｽｶｽ</v>
      </c>
      <c r="O7694" s="0" t="str">
        <f aca="false">ASC(E7694)</f>
        <v>ｻﾙﾒﾃﾛｰﾙｷｼﾅﾎ酸塩</v>
      </c>
      <c r="P7694" s="16" t="n">
        <f aca="false">N(P7693)+IF($C7694=検索!$B$49,1,0)</f>
        <v>0</v>
      </c>
    </row>
    <row r="7695" customFormat="false" ht="15" hidden="false" customHeight="false" outlineLevel="0" collapsed="false">
      <c r="A7695" s="16" t="s">
        <v>16254</v>
      </c>
      <c r="B7695" s="0" t="s">
        <v>17758</v>
      </c>
      <c r="C7695" s="0" t="n">
        <v>225</v>
      </c>
      <c r="D7695" s="0" t="str">
        <f aca="false">IFERROR(VLOOKUP($C7695,薬効分類マスタ!$A$2:$B$180,2,FALSE()),"未登録")</f>
        <v>気管支拡張剤</v>
      </c>
      <c r="E7695" s="16" t="s">
        <v>17759</v>
      </c>
      <c r="F7695" s="16" t="s">
        <v>17760</v>
      </c>
      <c r="G7695" s="16" t="s">
        <v>17761</v>
      </c>
      <c r="H7695" s="16" t="s">
        <v>293</v>
      </c>
      <c r="I7695" s="0" t="n">
        <v>96.6</v>
      </c>
      <c r="J7695" s="16" t="s">
        <v>232</v>
      </c>
      <c r="K7695" s="0" t="str">
        <f aca="false">IFERROR(IF(VLOOKUP($C7695,薬効分類マスタ!$A$2:$E$180,5,FALSE())=0,"",VLOOKUP($C7695,薬効分類マスタ!$A$2:$E$180,5,FALSE())),"")</f>
        <v/>
      </c>
      <c r="L7695" s="17"/>
      <c r="M7695" s="0" t="str">
        <f aca="false">IF($K7695="","",IF($L7695&lt;&gt;"",$L7695,VLOOKUP($C7695,薬効分類マスタ!$A$2:$F$180,6,FALSE())))</f>
        <v/>
      </c>
      <c r="N7695" s="0" t="str">
        <f aca="false">ASC(G7695)</f>
        <v>ｽﾋﾟﾘｰﾊﾞ吸入用ｶﾌﾟｾﾙ18μg</v>
      </c>
      <c r="O7695" s="0" t="str">
        <f aca="false">ASC(E7695)</f>
        <v>ﾁｵﾄﾛﾋﾟｳﾑ臭化物水和物</v>
      </c>
      <c r="P7695" s="16" t="n">
        <f aca="false">N(P7694)+IF($C7695=検索!$B$49,1,0)</f>
        <v>0</v>
      </c>
    </row>
    <row r="7696" customFormat="false" ht="15" hidden="false" customHeight="false" outlineLevel="0" collapsed="false">
      <c r="A7696" s="16" t="s">
        <v>16254</v>
      </c>
      <c r="B7696" s="0" t="s">
        <v>17762</v>
      </c>
      <c r="C7696" s="0" t="n">
        <v>225</v>
      </c>
      <c r="D7696" s="0" t="str">
        <f aca="false">IFERROR(VLOOKUP($C7696,薬効分類マスタ!$A$2:$B$180,2,FALSE()),"未登録")</f>
        <v>気管支拡張剤</v>
      </c>
      <c r="E7696" s="16" t="s">
        <v>17759</v>
      </c>
      <c r="F7696" s="16" t="s">
        <v>17763</v>
      </c>
      <c r="G7696" s="16" t="s">
        <v>17764</v>
      </c>
      <c r="H7696" s="16" t="s">
        <v>293</v>
      </c>
      <c r="I7696" s="0" t="n">
        <v>2997</v>
      </c>
      <c r="J7696" s="16" t="s">
        <v>232</v>
      </c>
      <c r="K7696" s="0" t="str">
        <f aca="false">IFERROR(IF(VLOOKUP($C7696,薬効分類マスタ!$A$2:$E$180,5,FALSE())=0,"",VLOOKUP($C7696,薬効分類マスタ!$A$2:$E$180,5,FALSE())),"")</f>
        <v/>
      </c>
      <c r="L7696" s="17"/>
      <c r="M7696" s="0" t="str">
        <f aca="false">IF($K7696="","",IF($L7696&lt;&gt;"",$L7696,VLOOKUP($C7696,薬効分類マスタ!$A$2:$F$180,6,FALSE())))</f>
        <v/>
      </c>
      <c r="N7696" s="0" t="str">
        <f aca="false">ASC(G7696)</f>
        <v>ｽﾋﾟﾘｰﾊﾞ2.5μgﾚｽﾋﾟﾏｯﾄ60吸入</v>
      </c>
      <c r="O7696" s="0" t="str">
        <f aca="false">ASC(E7696)</f>
        <v>ﾁｵﾄﾛﾋﾟｳﾑ臭化物水和物</v>
      </c>
      <c r="P7696" s="16" t="n">
        <f aca="false">N(P7695)+IF($C7696=検索!$B$49,1,0)</f>
        <v>0</v>
      </c>
    </row>
    <row r="7697" customFormat="false" ht="15" hidden="false" customHeight="false" outlineLevel="0" collapsed="false">
      <c r="A7697" s="16" t="s">
        <v>16254</v>
      </c>
      <c r="B7697" s="0" t="s">
        <v>17765</v>
      </c>
      <c r="C7697" s="0" t="n">
        <v>225</v>
      </c>
      <c r="D7697" s="0" t="str">
        <f aca="false">IFERROR(VLOOKUP($C7697,薬効分類マスタ!$A$2:$B$180,2,FALSE()),"未登録")</f>
        <v>気管支拡張剤</v>
      </c>
      <c r="E7697" s="16" t="s">
        <v>17759</v>
      </c>
      <c r="F7697" s="16" t="s">
        <v>17766</v>
      </c>
      <c r="G7697" s="16" t="s">
        <v>17767</v>
      </c>
      <c r="H7697" s="16" t="s">
        <v>293</v>
      </c>
      <c r="I7697" s="0" t="n">
        <v>1694</v>
      </c>
      <c r="J7697" s="16" t="s">
        <v>232</v>
      </c>
      <c r="K7697" s="0" t="str">
        <f aca="false">IFERROR(IF(VLOOKUP($C7697,薬効分類マスタ!$A$2:$E$180,5,FALSE())=0,"",VLOOKUP($C7697,薬効分類マスタ!$A$2:$E$180,5,FALSE())),"")</f>
        <v/>
      </c>
      <c r="L7697" s="17"/>
      <c r="M7697" s="0" t="str">
        <f aca="false">IF($K7697="","",IF($L7697&lt;&gt;"",$L7697,VLOOKUP($C7697,薬効分類マスタ!$A$2:$F$180,6,FALSE())))</f>
        <v/>
      </c>
      <c r="N7697" s="0" t="str">
        <f aca="false">ASC(G7697)</f>
        <v>ｽﾋﾟﾘｰﾊﾞ1.25μgﾚｽﾋﾟﾏｯﾄ60吸入</v>
      </c>
      <c r="O7697" s="0" t="str">
        <f aca="false">ASC(E7697)</f>
        <v>ﾁｵﾄﾛﾋﾟｳﾑ臭化物水和物</v>
      </c>
      <c r="P7697" s="16" t="n">
        <f aca="false">N(P7696)+IF($C7697=検索!$B$49,1,0)</f>
        <v>0</v>
      </c>
    </row>
    <row r="7698" customFormat="false" ht="15" hidden="false" customHeight="false" outlineLevel="0" collapsed="false">
      <c r="A7698" s="16" t="s">
        <v>16254</v>
      </c>
      <c r="B7698" s="0" t="s">
        <v>17768</v>
      </c>
      <c r="C7698" s="0" t="n">
        <v>225</v>
      </c>
      <c r="D7698" s="0" t="str">
        <f aca="false">IFERROR(VLOOKUP($C7698,薬効分類マスタ!$A$2:$B$180,2,FALSE()),"未登録")</f>
        <v>気管支拡張剤</v>
      </c>
      <c r="E7698" s="16" t="s">
        <v>17769</v>
      </c>
      <c r="F7698" s="16" t="s">
        <v>17770</v>
      </c>
      <c r="G7698" s="16" t="s">
        <v>17771</v>
      </c>
      <c r="H7698" s="16" t="s">
        <v>1133</v>
      </c>
      <c r="I7698" s="0" t="n">
        <v>115.6</v>
      </c>
      <c r="J7698" s="16" t="s">
        <v>232</v>
      </c>
      <c r="K7698" s="0" t="str">
        <f aca="false">IFERROR(IF(VLOOKUP($C7698,薬効分類マスタ!$A$2:$E$180,5,FALSE())=0,"",VLOOKUP($C7698,薬効分類マスタ!$A$2:$E$180,5,FALSE())),"")</f>
        <v/>
      </c>
      <c r="L7698" s="17"/>
      <c r="M7698" s="0" t="str">
        <f aca="false">IF($K7698="","",IF($L7698&lt;&gt;"",$L7698,VLOOKUP($C7698,薬効分類マスタ!$A$2:$F$180,6,FALSE())))</f>
        <v/>
      </c>
      <c r="N7698" s="0" t="str">
        <f aca="false">ASC(G7698)</f>
        <v>ｵﾝﾌﾞﾚｽ吸入用ｶﾌﾟｾﾙ150μg</v>
      </c>
      <c r="O7698" s="0" t="str">
        <f aca="false">ASC(E7698)</f>
        <v>ｲﾝﾀﾞｶﾃﾛｰﾙﾏﾚｲﾝ酸塩</v>
      </c>
      <c r="P7698" s="16" t="n">
        <f aca="false">N(P7697)+IF($C7698=検索!$B$49,1,0)</f>
        <v>0</v>
      </c>
    </row>
    <row r="7699" customFormat="false" ht="15" hidden="false" customHeight="false" outlineLevel="0" collapsed="false">
      <c r="A7699" s="16" t="s">
        <v>16254</v>
      </c>
      <c r="B7699" s="0" t="s">
        <v>17772</v>
      </c>
      <c r="C7699" s="0" t="n">
        <v>225</v>
      </c>
      <c r="D7699" s="0" t="str">
        <f aca="false">IFERROR(VLOOKUP($C7699,薬効分類マスタ!$A$2:$B$180,2,FALSE()),"未登録")</f>
        <v>気管支拡張剤</v>
      </c>
      <c r="E7699" s="16" t="s">
        <v>17773</v>
      </c>
      <c r="F7699" s="16" t="s">
        <v>17774</v>
      </c>
      <c r="G7699" s="16" t="s">
        <v>17775</v>
      </c>
      <c r="H7699" s="16" t="s">
        <v>4574</v>
      </c>
      <c r="I7699" s="0" t="n">
        <v>881.8</v>
      </c>
      <c r="J7699" s="16" t="s">
        <v>232</v>
      </c>
      <c r="K7699" s="0" t="str">
        <f aca="false">IFERROR(IF(VLOOKUP($C7699,薬効分類マスタ!$A$2:$E$180,5,FALSE())=0,"",VLOOKUP($C7699,薬効分類マスタ!$A$2:$E$180,5,FALSE())),"")</f>
        <v/>
      </c>
      <c r="L7699" s="17"/>
      <c r="M7699" s="0" t="str">
        <f aca="false">IF($K7699="","",IF($L7699&lt;&gt;"",$L7699,VLOOKUP($C7699,薬効分類マスタ!$A$2:$F$180,6,FALSE())))</f>
        <v/>
      </c>
      <c r="N7699" s="0" t="str">
        <f aca="false">ASC(G7699)</f>
        <v>ｵｰｷｼｽ9μgﾀｰﾋﾞｭﾍｲﾗｰ28吸入</v>
      </c>
      <c r="O7699" s="0" t="str">
        <f aca="false">ASC(E7699)</f>
        <v>ﾎﾙﾓﾃﾛｰﾙﾌﾏﾙ酸塩水和物</v>
      </c>
      <c r="P7699" s="16" t="n">
        <f aca="false">N(P7698)+IF($C7699=検索!$B$49,1,0)</f>
        <v>0</v>
      </c>
    </row>
    <row r="7700" customFormat="false" ht="15" hidden="false" customHeight="false" outlineLevel="0" collapsed="false">
      <c r="A7700" s="16" t="s">
        <v>16254</v>
      </c>
      <c r="B7700" s="0" t="s">
        <v>17776</v>
      </c>
      <c r="C7700" s="0" t="n">
        <v>225</v>
      </c>
      <c r="D7700" s="0" t="str">
        <f aca="false">IFERROR(VLOOKUP($C7700,薬効分類マスタ!$A$2:$B$180,2,FALSE()),"未登録")</f>
        <v>気管支拡張剤</v>
      </c>
      <c r="E7700" s="16" t="s">
        <v>17773</v>
      </c>
      <c r="F7700" s="16" t="s">
        <v>17777</v>
      </c>
      <c r="G7700" s="16" t="s">
        <v>17778</v>
      </c>
      <c r="H7700" s="16" t="s">
        <v>4574</v>
      </c>
      <c r="I7700" s="0" t="n">
        <v>1817.9</v>
      </c>
      <c r="J7700" s="16" t="s">
        <v>232</v>
      </c>
      <c r="K7700" s="0" t="str">
        <f aca="false">IFERROR(IF(VLOOKUP($C7700,薬効分類マスタ!$A$2:$E$180,5,FALSE())=0,"",VLOOKUP($C7700,薬効分類マスタ!$A$2:$E$180,5,FALSE())),"")</f>
        <v/>
      </c>
      <c r="L7700" s="17"/>
      <c r="M7700" s="0" t="str">
        <f aca="false">IF($K7700="","",IF($L7700&lt;&gt;"",$L7700,VLOOKUP($C7700,薬効分類マスタ!$A$2:$F$180,6,FALSE())))</f>
        <v/>
      </c>
      <c r="N7700" s="0" t="str">
        <f aca="false">ASC(G7700)</f>
        <v>ｵｰｷｼｽ9μgﾀｰﾋﾞｭﾍｲﾗｰ60吸入</v>
      </c>
      <c r="O7700" s="0" t="str">
        <f aca="false">ASC(E7700)</f>
        <v>ﾎﾙﾓﾃﾛｰﾙﾌﾏﾙ酸塩水和物</v>
      </c>
      <c r="P7700" s="16" t="n">
        <f aca="false">N(P7699)+IF($C7700=検索!$B$49,1,0)</f>
        <v>0</v>
      </c>
    </row>
    <row r="7701" customFormat="false" ht="15" hidden="false" customHeight="false" outlineLevel="0" collapsed="false">
      <c r="A7701" s="16" t="s">
        <v>16254</v>
      </c>
      <c r="B7701" s="0" t="s">
        <v>17779</v>
      </c>
      <c r="C7701" s="0" t="n">
        <v>225</v>
      </c>
      <c r="D7701" s="0" t="str">
        <f aca="false">IFERROR(VLOOKUP($C7701,薬効分類マスタ!$A$2:$B$180,2,FALSE()),"未登録")</f>
        <v>気管支拡張剤</v>
      </c>
      <c r="E7701" s="16" t="s">
        <v>17780</v>
      </c>
      <c r="F7701" s="16" t="s">
        <v>17781</v>
      </c>
      <c r="G7701" s="16" t="s">
        <v>17782</v>
      </c>
      <c r="H7701" s="16" t="s">
        <v>1133</v>
      </c>
      <c r="I7701" s="0" t="n">
        <v>105</v>
      </c>
      <c r="J7701" s="16" t="s">
        <v>232</v>
      </c>
      <c r="K7701" s="0" t="str">
        <f aca="false">IFERROR(IF(VLOOKUP($C7701,薬効分類マスタ!$A$2:$E$180,5,FALSE())=0,"",VLOOKUP($C7701,薬効分類マスタ!$A$2:$E$180,5,FALSE())),"")</f>
        <v/>
      </c>
      <c r="L7701" s="17"/>
      <c r="M7701" s="0" t="str">
        <f aca="false">IF($K7701="","",IF($L7701&lt;&gt;"",$L7701,VLOOKUP($C7701,薬効分類マスタ!$A$2:$F$180,6,FALSE())))</f>
        <v/>
      </c>
      <c r="N7701" s="0" t="str">
        <f aca="false">ASC(G7701)</f>
        <v>ｼｰﾌﾞﾘ吸入用ｶﾌﾟｾﾙ50μg</v>
      </c>
      <c r="O7701" s="0" t="str">
        <f aca="false">ASC(E7701)</f>
        <v>ｸﾞﾘｺﾋﾟﾛﾆｳﾑ臭化物</v>
      </c>
      <c r="P7701" s="16" t="n">
        <f aca="false">N(P7700)+IF($C7701=検索!$B$49,1,0)</f>
        <v>0</v>
      </c>
    </row>
    <row r="7702" customFormat="false" ht="15" hidden="false" customHeight="false" outlineLevel="0" collapsed="false">
      <c r="A7702" s="16" t="s">
        <v>16254</v>
      </c>
      <c r="B7702" s="0" t="s">
        <v>17783</v>
      </c>
      <c r="C7702" s="0" t="n">
        <v>225</v>
      </c>
      <c r="D7702" s="0" t="str">
        <f aca="false">IFERROR(VLOOKUP($C7702,薬効分類マスタ!$A$2:$B$180,2,FALSE()),"未登録")</f>
        <v>気管支拡張剤</v>
      </c>
      <c r="E7702" s="16" t="s">
        <v>17784</v>
      </c>
      <c r="F7702" s="16" t="s">
        <v>17785</v>
      </c>
      <c r="G7702" s="16" t="s">
        <v>17786</v>
      </c>
      <c r="H7702" s="16" t="s">
        <v>6670</v>
      </c>
      <c r="I7702" s="0" t="n">
        <v>2043.1</v>
      </c>
      <c r="J7702" s="16" t="s">
        <v>232</v>
      </c>
      <c r="K7702" s="0" t="str">
        <f aca="false">IFERROR(IF(VLOOKUP($C7702,薬効分類マスタ!$A$2:$E$180,5,FALSE())=0,"",VLOOKUP($C7702,薬効分類マスタ!$A$2:$E$180,5,FALSE())),"")</f>
        <v/>
      </c>
      <c r="L7702" s="17"/>
      <c r="M7702" s="0" t="str">
        <f aca="false">IF($K7702="","",IF($L7702&lt;&gt;"",$L7702,VLOOKUP($C7702,薬効分類マスタ!$A$2:$F$180,6,FALSE())))</f>
        <v/>
      </c>
      <c r="N7702" s="0" t="str">
        <f aca="false">ASC(G7702)</f>
        <v>ｴｸﾘﾗ400μgｼﾞｪﾇｴｱ30吸入用</v>
      </c>
      <c r="O7702" s="0" t="str">
        <f aca="false">ASC(E7702)</f>
        <v>ｱｸﾘｼﾞﾆｳﾑ臭化物</v>
      </c>
      <c r="P7702" s="16" t="n">
        <f aca="false">N(P7701)+IF($C7702=検索!$B$49,1,0)</f>
        <v>0</v>
      </c>
    </row>
    <row r="7703" customFormat="false" ht="15" hidden="false" customHeight="false" outlineLevel="0" collapsed="false">
      <c r="A7703" s="16" t="s">
        <v>16254</v>
      </c>
      <c r="B7703" s="0" t="s">
        <v>17787</v>
      </c>
      <c r="C7703" s="0" t="n">
        <v>225</v>
      </c>
      <c r="D7703" s="0" t="str">
        <f aca="false">IFERROR(VLOOKUP($C7703,薬効分類マスタ!$A$2:$B$180,2,FALSE()),"未登録")</f>
        <v>気管支拡張剤</v>
      </c>
      <c r="E7703" s="16" t="s">
        <v>17784</v>
      </c>
      <c r="F7703" s="16" t="s">
        <v>17788</v>
      </c>
      <c r="G7703" s="16" t="s">
        <v>17789</v>
      </c>
      <c r="H7703" s="16" t="s">
        <v>6670</v>
      </c>
      <c r="I7703" s="0" t="n">
        <v>3784.6</v>
      </c>
      <c r="J7703" s="16" t="s">
        <v>232</v>
      </c>
      <c r="K7703" s="0" t="str">
        <f aca="false">IFERROR(IF(VLOOKUP($C7703,薬効分類マスタ!$A$2:$E$180,5,FALSE())=0,"",VLOOKUP($C7703,薬効分類マスタ!$A$2:$E$180,5,FALSE())),"")</f>
        <v/>
      </c>
      <c r="L7703" s="17"/>
      <c r="M7703" s="0" t="str">
        <f aca="false">IF($K7703="","",IF($L7703&lt;&gt;"",$L7703,VLOOKUP($C7703,薬効分類マスタ!$A$2:$F$180,6,FALSE())))</f>
        <v/>
      </c>
      <c r="N7703" s="0" t="str">
        <f aca="false">ASC(G7703)</f>
        <v>ｴｸﾘﾗ400μgｼﾞｪﾇｴｱ60吸入用</v>
      </c>
      <c r="O7703" s="0" t="str">
        <f aca="false">ASC(E7703)</f>
        <v>ｱｸﾘｼﾞﾆｳﾑ臭化物</v>
      </c>
      <c r="P7703" s="16" t="n">
        <f aca="false">N(P7702)+IF($C7703=検索!$B$49,1,0)</f>
        <v>0</v>
      </c>
    </row>
    <row r="7704" customFormat="false" ht="15" hidden="false" customHeight="false" outlineLevel="0" collapsed="false">
      <c r="A7704" s="16" t="s">
        <v>16254</v>
      </c>
      <c r="B7704" s="0" t="s">
        <v>17790</v>
      </c>
      <c r="C7704" s="0" t="n">
        <v>225</v>
      </c>
      <c r="D7704" s="0" t="str">
        <f aca="false">IFERROR(VLOOKUP($C7704,薬効分類マスタ!$A$2:$B$180,2,FALSE()),"未登録")</f>
        <v>気管支拡張剤</v>
      </c>
      <c r="E7704" s="16" t="s">
        <v>17791</v>
      </c>
      <c r="F7704" s="16" t="s">
        <v>17792</v>
      </c>
      <c r="G7704" s="16" t="s">
        <v>17793</v>
      </c>
      <c r="H7704" s="16" t="s">
        <v>794</v>
      </c>
      <c r="I7704" s="0" t="n">
        <v>922.7</v>
      </c>
      <c r="J7704" s="16" t="s">
        <v>232</v>
      </c>
      <c r="K7704" s="0" t="str">
        <f aca="false">IFERROR(IF(VLOOKUP($C7704,薬効分類マスタ!$A$2:$E$180,5,FALSE())=0,"",VLOOKUP($C7704,薬効分類マスタ!$A$2:$E$180,5,FALSE())),"")</f>
        <v/>
      </c>
      <c r="L7704" s="17"/>
      <c r="M7704" s="0" t="str">
        <f aca="false">IF($K7704="","",IF($L7704&lt;&gt;"",$L7704,VLOOKUP($C7704,薬効分類マスタ!$A$2:$F$180,6,FALSE())))</f>
        <v/>
      </c>
      <c r="N7704" s="0" t="str">
        <f aca="false">ASC(G7704)</f>
        <v>ｴﾝｸﾗｯｾ62.5μgｴﾘﾌﾟﾀ7吸入用</v>
      </c>
      <c r="O7704" s="0" t="str">
        <f aca="false">ASC(E7704)</f>
        <v>ｳﾒｸﾘｼﾞﾆｳﾑ臭化物</v>
      </c>
      <c r="P7704" s="16" t="n">
        <f aca="false">N(P7703)+IF($C7704=検索!$B$49,1,0)</f>
        <v>0</v>
      </c>
    </row>
    <row r="7705" customFormat="false" ht="15" hidden="false" customHeight="false" outlineLevel="0" collapsed="false">
      <c r="A7705" s="16" t="s">
        <v>16254</v>
      </c>
      <c r="B7705" s="0" t="s">
        <v>17794</v>
      </c>
      <c r="C7705" s="0" t="n">
        <v>225</v>
      </c>
      <c r="D7705" s="0" t="str">
        <f aca="false">IFERROR(VLOOKUP($C7705,薬効分類マスタ!$A$2:$B$180,2,FALSE()),"未登録")</f>
        <v>気管支拡張剤</v>
      </c>
      <c r="E7705" s="16" t="s">
        <v>17791</v>
      </c>
      <c r="F7705" s="16" t="s">
        <v>17785</v>
      </c>
      <c r="G7705" s="16" t="s">
        <v>17795</v>
      </c>
      <c r="H7705" s="16" t="s">
        <v>794</v>
      </c>
      <c r="I7705" s="0" t="n">
        <v>3402.6</v>
      </c>
      <c r="J7705" s="16" t="s">
        <v>232</v>
      </c>
      <c r="K7705" s="0" t="str">
        <f aca="false">IFERROR(IF(VLOOKUP($C7705,薬効分類マスタ!$A$2:$E$180,5,FALSE())=0,"",VLOOKUP($C7705,薬効分類マスタ!$A$2:$E$180,5,FALSE())),"")</f>
        <v/>
      </c>
      <c r="L7705" s="17"/>
      <c r="M7705" s="0" t="str">
        <f aca="false">IF($K7705="","",IF($L7705&lt;&gt;"",$L7705,VLOOKUP($C7705,薬効分類マスタ!$A$2:$F$180,6,FALSE())))</f>
        <v/>
      </c>
      <c r="N7705" s="0" t="str">
        <f aca="false">ASC(G7705)</f>
        <v>ｴﾝｸﾗｯｾ62.5μgｴﾘﾌﾟﾀ30吸入用</v>
      </c>
      <c r="O7705" s="0" t="str">
        <f aca="false">ASC(E7705)</f>
        <v>ｳﾒｸﾘｼﾞﾆｳﾑ臭化物</v>
      </c>
      <c r="P7705" s="16" t="n">
        <f aca="false">N(P7704)+IF($C7705=検索!$B$49,1,0)</f>
        <v>0</v>
      </c>
    </row>
    <row r="7706" customFormat="false" ht="15" hidden="false" customHeight="false" outlineLevel="0" collapsed="false">
      <c r="A7706" s="16" t="s">
        <v>16254</v>
      </c>
      <c r="B7706" s="0" t="s">
        <v>17796</v>
      </c>
      <c r="C7706" s="0" t="n">
        <v>225</v>
      </c>
      <c r="D7706" s="0" t="str">
        <f aca="false">IFERROR(VLOOKUP($C7706,薬効分類マスタ!$A$2:$B$180,2,FALSE()),"未登録")</f>
        <v>気管支拡張剤</v>
      </c>
      <c r="E7706" s="16" t="s">
        <v>17797</v>
      </c>
      <c r="F7706" s="16" t="s">
        <v>17798</v>
      </c>
      <c r="G7706" s="16" t="s">
        <v>17799</v>
      </c>
      <c r="H7706" s="16" t="s">
        <v>1064</v>
      </c>
      <c r="I7706" s="0" t="n">
        <v>21.6</v>
      </c>
      <c r="K7706" s="0" t="str">
        <f aca="false">IFERROR(IF(VLOOKUP($C7706,薬効分類マスタ!$A$2:$E$180,5,FALSE())=0,"",VLOOKUP($C7706,薬効分類マスタ!$A$2:$E$180,5,FALSE())),"")</f>
        <v/>
      </c>
      <c r="L7706" s="17"/>
      <c r="M7706" s="0" t="str">
        <f aca="false">IF($K7706="","",IF($L7706&lt;&gt;"",$L7706,VLOOKUP($C7706,薬効分類マスタ!$A$2:$F$180,6,FALSE())))</f>
        <v/>
      </c>
      <c r="N7706" s="0" t="str">
        <f aca="false">ASC(G7706)</f>
        <v>ｱﾆｽｰﾏ坐剤</v>
      </c>
      <c r="O7706" s="0" t="str">
        <f aca="false">ASC(E7706)</f>
        <v>dl-ﾒﾁﾙｴﾌｪﾄﾞﾘﾝ塩酸塩･ｼﾞﾌﾟﾛﾌｨﾘﾝ</v>
      </c>
      <c r="P7706" s="16" t="n">
        <f aca="false">N(P7705)+IF($C7706=検索!$B$49,1,0)</f>
        <v>0</v>
      </c>
    </row>
    <row r="7707" customFormat="false" ht="15" hidden="false" customHeight="false" outlineLevel="0" collapsed="false">
      <c r="A7707" s="16" t="s">
        <v>16254</v>
      </c>
      <c r="B7707" s="0" t="s">
        <v>17800</v>
      </c>
      <c r="C7707" s="0" t="n">
        <v>225</v>
      </c>
      <c r="D7707" s="0" t="str">
        <f aca="false">IFERROR(VLOOKUP($C7707,薬効分類マスタ!$A$2:$B$180,2,FALSE()),"未登録")</f>
        <v>気管支拡張剤</v>
      </c>
      <c r="E7707" s="16" t="s">
        <v>17801</v>
      </c>
      <c r="F7707" s="16" t="s">
        <v>17802</v>
      </c>
      <c r="G7707" s="16" t="s">
        <v>17803</v>
      </c>
      <c r="H7707" s="16" t="s">
        <v>309</v>
      </c>
      <c r="I7707" s="0" t="n">
        <v>5.2</v>
      </c>
      <c r="K7707" s="0" t="str">
        <f aca="false">IFERROR(IF(VLOOKUP($C7707,薬効分類マスタ!$A$2:$E$180,5,FALSE())=0,"",VLOOKUP($C7707,薬効分類マスタ!$A$2:$E$180,5,FALSE())),"")</f>
        <v/>
      </c>
      <c r="L7707" s="17"/>
      <c r="M7707" s="0" t="str">
        <f aca="false">IF($K7707="","",IF($L7707&lt;&gt;"",$L7707,VLOOKUP($C7707,薬効分類マスタ!$A$2:$F$180,6,FALSE())))</f>
        <v/>
      </c>
      <c r="N7707" s="0" t="str">
        <f aca="false">ASC(G7707)</f>
        <v>ｱﾚﾍﾞｰﾙ吸入用溶解液0.125%</v>
      </c>
      <c r="O7707" s="0" t="str">
        <f aca="false">ASC(E7707)</f>
        <v>ﾁﾛｷｻﾎﾟｰﾙ</v>
      </c>
      <c r="P7707" s="16" t="n">
        <f aca="false">N(P7706)+IF($C7707=検索!$B$49,1,0)</f>
        <v>0</v>
      </c>
    </row>
    <row r="7708" customFormat="false" ht="15" hidden="false" customHeight="false" outlineLevel="0" collapsed="false">
      <c r="A7708" s="16" t="s">
        <v>16254</v>
      </c>
      <c r="B7708" s="0" t="s">
        <v>17804</v>
      </c>
      <c r="C7708" s="0" t="n">
        <v>225</v>
      </c>
      <c r="D7708" s="0" t="str">
        <f aca="false">IFERROR(VLOOKUP($C7708,薬効分類マスタ!$A$2:$B$180,2,FALSE()),"未登録")</f>
        <v>気管支拡張剤</v>
      </c>
      <c r="E7708" s="16" t="s">
        <v>17805</v>
      </c>
      <c r="F7708" s="16" t="s">
        <v>7477</v>
      </c>
      <c r="G7708" s="16" t="s">
        <v>17806</v>
      </c>
      <c r="H7708" s="16" t="s">
        <v>1133</v>
      </c>
      <c r="I7708" s="0" t="n">
        <v>133.9</v>
      </c>
      <c r="J7708" s="16" t="s">
        <v>232</v>
      </c>
      <c r="K7708" s="0" t="str">
        <f aca="false">IFERROR(IF(VLOOKUP($C7708,薬効分類マスタ!$A$2:$E$180,5,FALSE())=0,"",VLOOKUP($C7708,薬効分類マスタ!$A$2:$E$180,5,FALSE())),"")</f>
        <v/>
      </c>
      <c r="L7708" s="17"/>
      <c r="M7708" s="0" t="str">
        <f aca="false">IF($K7708="","",IF($L7708&lt;&gt;"",$L7708,VLOOKUP($C7708,薬効分類マスタ!$A$2:$F$180,6,FALSE())))</f>
        <v/>
      </c>
      <c r="N7708" s="0" t="str">
        <f aca="false">ASC(G7708)</f>
        <v>ｳﾙﾃｨﾌﾞﾛ吸入用ｶﾌﾟｾﾙ</v>
      </c>
      <c r="O7708" s="0" t="str">
        <f aca="false">ASC(E7708)</f>
        <v>ｲﾝﾀﾞｶﾃﾛｰﾙﾏﾚｲﾝ酸塩･ｸﾞﾘｺﾋﾟﾛﾆｳﾑ臭化物</v>
      </c>
      <c r="P7708" s="16" t="n">
        <f aca="false">N(P7707)+IF($C7708=検索!$B$49,1,0)</f>
        <v>0</v>
      </c>
    </row>
    <row r="7709" customFormat="false" ht="15" hidden="false" customHeight="false" outlineLevel="0" collapsed="false">
      <c r="A7709" s="16" t="s">
        <v>16254</v>
      </c>
      <c r="B7709" s="0" t="s">
        <v>17807</v>
      </c>
      <c r="C7709" s="0" t="n">
        <v>225</v>
      </c>
      <c r="D7709" s="0" t="str">
        <f aca="false">IFERROR(VLOOKUP($C7709,薬効分類マスタ!$A$2:$B$180,2,FALSE()),"未登録")</f>
        <v>気管支拡張剤</v>
      </c>
      <c r="E7709" s="16" t="s">
        <v>17808</v>
      </c>
      <c r="F7709" s="16" t="s">
        <v>17792</v>
      </c>
      <c r="G7709" s="16" t="s">
        <v>17809</v>
      </c>
      <c r="H7709" s="16" t="s">
        <v>794</v>
      </c>
      <c r="I7709" s="0" t="n">
        <v>1297.9</v>
      </c>
      <c r="J7709" s="16" t="s">
        <v>232</v>
      </c>
      <c r="K7709" s="0" t="str">
        <f aca="false">IFERROR(IF(VLOOKUP($C7709,薬効分類マスタ!$A$2:$E$180,5,FALSE())=0,"",VLOOKUP($C7709,薬効分類マスタ!$A$2:$E$180,5,FALSE())),"")</f>
        <v/>
      </c>
      <c r="L7709" s="17"/>
      <c r="M7709" s="0" t="str">
        <f aca="false">IF($K7709="","",IF($L7709&lt;&gt;"",$L7709,VLOOKUP($C7709,薬効分類マスタ!$A$2:$F$180,6,FALSE())))</f>
        <v/>
      </c>
      <c r="N7709" s="0" t="str">
        <f aca="false">ASC(G7709)</f>
        <v>ｱﾉｰﾛｴﾘﾌﾟﾀ7吸入用</v>
      </c>
      <c r="O7709" s="0" t="str">
        <f aca="false">ASC(E7709)</f>
        <v>ｳﾒｸﾘｼﾞﾆｳﾑ臭化物･ﾋﾞﾗﾝﾃﾛｰﾙﾄﾘﾌｪﾆﾙ酢酸塩</v>
      </c>
      <c r="P7709" s="16" t="n">
        <f aca="false">N(P7708)+IF($C7709=検索!$B$49,1,0)</f>
        <v>0</v>
      </c>
    </row>
    <row r="7710" customFormat="false" ht="15" hidden="false" customHeight="false" outlineLevel="0" collapsed="false">
      <c r="A7710" s="16" t="s">
        <v>16254</v>
      </c>
      <c r="B7710" s="0" t="s">
        <v>17810</v>
      </c>
      <c r="C7710" s="0" t="n">
        <v>225</v>
      </c>
      <c r="D7710" s="0" t="str">
        <f aca="false">IFERROR(VLOOKUP($C7710,薬効分類マスタ!$A$2:$B$180,2,FALSE()),"未登録")</f>
        <v>気管支拡張剤</v>
      </c>
      <c r="E7710" s="16" t="s">
        <v>17808</v>
      </c>
      <c r="F7710" s="16" t="s">
        <v>17785</v>
      </c>
      <c r="G7710" s="16" t="s">
        <v>17811</v>
      </c>
      <c r="H7710" s="16" t="s">
        <v>794</v>
      </c>
      <c r="I7710" s="0" t="n">
        <v>4646.8</v>
      </c>
      <c r="J7710" s="16" t="s">
        <v>232</v>
      </c>
      <c r="K7710" s="0" t="str">
        <f aca="false">IFERROR(IF(VLOOKUP($C7710,薬効分類マスタ!$A$2:$E$180,5,FALSE())=0,"",VLOOKUP($C7710,薬効分類マスタ!$A$2:$E$180,5,FALSE())),"")</f>
        <v/>
      </c>
      <c r="L7710" s="17"/>
      <c r="M7710" s="0" t="str">
        <f aca="false">IF($K7710="","",IF($L7710&lt;&gt;"",$L7710,VLOOKUP($C7710,薬効分類マスタ!$A$2:$F$180,6,FALSE())))</f>
        <v/>
      </c>
      <c r="N7710" s="0" t="str">
        <f aca="false">ASC(G7710)</f>
        <v>ｱﾉｰﾛｴﾘﾌﾟﾀ30吸入用</v>
      </c>
      <c r="O7710" s="0" t="str">
        <f aca="false">ASC(E7710)</f>
        <v>ｳﾒｸﾘｼﾞﾆｳﾑ臭化物･ﾋﾞﾗﾝﾃﾛｰﾙﾄﾘﾌｪﾆﾙ酢酸塩</v>
      </c>
      <c r="P7710" s="16" t="n">
        <f aca="false">N(P7709)+IF($C7710=検索!$B$49,1,0)</f>
        <v>0</v>
      </c>
    </row>
    <row r="7711" customFormat="false" ht="15" hidden="false" customHeight="false" outlineLevel="0" collapsed="false">
      <c r="A7711" s="16" t="s">
        <v>16254</v>
      </c>
      <c r="B7711" s="0" t="s">
        <v>17812</v>
      </c>
      <c r="C7711" s="0" t="n">
        <v>225</v>
      </c>
      <c r="D7711" s="0" t="str">
        <f aca="false">IFERROR(VLOOKUP($C7711,薬効分類マスタ!$A$2:$B$180,2,FALSE()),"未登録")</f>
        <v>気管支拡張剤</v>
      </c>
      <c r="E7711" s="16" t="s">
        <v>17813</v>
      </c>
      <c r="F7711" s="16" t="s">
        <v>17814</v>
      </c>
      <c r="G7711" s="16" t="s">
        <v>17815</v>
      </c>
      <c r="H7711" s="16" t="s">
        <v>293</v>
      </c>
      <c r="I7711" s="0" t="n">
        <v>2706.4</v>
      </c>
      <c r="J7711" s="16" t="s">
        <v>232</v>
      </c>
      <c r="K7711" s="0" t="str">
        <f aca="false">IFERROR(IF(VLOOKUP($C7711,薬効分類マスタ!$A$2:$E$180,5,FALSE())=0,"",VLOOKUP($C7711,薬効分類マスタ!$A$2:$E$180,5,FALSE())),"")</f>
        <v/>
      </c>
      <c r="L7711" s="17"/>
      <c r="M7711" s="0" t="str">
        <f aca="false">IF($K7711="","",IF($L7711&lt;&gt;"",$L7711,VLOOKUP($C7711,薬効分類マスタ!$A$2:$F$180,6,FALSE())))</f>
        <v/>
      </c>
      <c r="N7711" s="0" t="str">
        <f aca="false">ASC(G7711)</f>
        <v>ｽﾋﾟｵﾙﾄﾚｽﾋﾟﾏｯﾄ28吸入</v>
      </c>
      <c r="O7711" s="0" t="str">
        <f aca="false">ASC(E7711)</f>
        <v>ﾁｵﾄﾛﾋﾟｳﾑ臭化物水和物･ｵﾛﾀﾞﾃﾛｰﾙ塩酸塩</v>
      </c>
      <c r="P7711" s="16" t="n">
        <f aca="false">N(P7710)+IF($C7711=検索!$B$49,1,0)</f>
        <v>0</v>
      </c>
    </row>
    <row r="7712" customFormat="false" ht="15" hidden="false" customHeight="false" outlineLevel="0" collapsed="false">
      <c r="A7712" s="16" t="s">
        <v>16254</v>
      </c>
      <c r="B7712" s="0" t="s">
        <v>17816</v>
      </c>
      <c r="C7712" s="0" t="n">
        <v>225</v>
      </c>
      <c r="D7712" s="0" t="str">
        <f aca="false">IFERROR(VLOOKUP($C7712,薬効分類マスタ!$A$2:$B$180,2,FALSE()),"未登録")</f>
        <v>気管支拡張剤</v>
      </c>
      <c r="E7712" s="16" t="s">
        <v>17813</v>
      </c>
      <c r="F7712" s="16" t="s">
        <v>17788</v>
      </c>
      <c r="G7712" s="16" t="s">
        <v>17817</v>
      </c>
      <c r="H7712" s="16" t="s">
        <v>293</v>
      </c>
      <c r="I7712" s="0" t="n">
        <v>4984.3</v>
      </c>
      <c r="J7712" s="16" t="s">
        <v>232</v>
      </c>
      <c r="K7712" s="0" t="str">
        <f aca="false">IFERROR(IF(VLOOKUP($C7712,薬効分類マスタ!$A$2:$E$180,5,FALSE())=0,"",VLOOKUP($C7712,薬効分類マスタ!$A$2:$E$180,5,FALSE())),"")</f>
        <v/>
      </c>
      <c r="L7712" s="17"/>
      <c r="M7712" s="0" t="str">
        <f aca="false">IF($K7712="","",IF($L7712&lt;&gt;"",$L7712,VLOOKUP($C7712,薬効分類マスタ!$A$2:$F$180,6,FALSE())))</f>
        <v/>
      </c>
      <c r="N7712" s="0" t="str">
        <f aca="false">ASC(G7712)</f>
        <v>ｽﾋﾟｵﾙﾄﾚｽﾋﾟﾏｯﾄ60吸入</v>
      </c>
      <c r="O7712" s="0" t="str">
        <f aca="false">ASC(E7712)</f>
        <v>ﾁｵﾄﾛﾋﾟｳﾑ臭化物水和物･ｵﾛﾀﾞﾃﾛｰﾙ塩酸塩</v>
      </c>
      <c r="P7712" s="16" t="n">
        <f aca="false">N(P7711)+IF($C7712=検索!$B$49,1,0)</f>
        <v>0</v>
      </c>
    </row>
    <row r="7713" customFormat="false" ht="15" hidden="false" customHeight="false" outlineLevel="0" collapsed="false">
      <c r="A7713" s="16" t="s">
        <v>16254</v>
      </c>
      <c r="B7713" s="0" t="s">
        <v>17818</v>
      </c>
      <c r="C7713" s="0" t="n">
        <v>225</v>
      </c>
      <c r="D7713" s="0" t="str">
        <f aca="false">IFERROR(VLOOKUP($C7713,薬効分類マスタ!$A$2:$B$180,2,FALSE()),"未登録")</f>
        <v>気管支拡張剤</v>
      </c>
      <c r="E7713" s="16" t="s">
        <v>17819</v>
      </c>
      <c r="F7713" s="16" t="s">
        <v>17820</v>
      </c>
      <c r="G7713" s="16" t="s">
        <v>17821</v>
      </c>
      <c r="H7713" s="16" t="s">
        <v>4574</v>
      </c>
      <c r="I7713" s="0" t="n">
        <v>4886.9</v>
      </c>
      <c r="J7713" s="16" t="s">
        <v>232</v>
      </c>
      <c r="K7713" s="0" t="str">
        <f aca="false">IFERROR(IF(VLOOKUP($C7713,薬効分類マスタ!$A$2:$E$180,5,FALSE())=0,"",VLOOKUP($C7713,薬効分類マスタ!$A$2:$E$180,5,FALSE())),"")</f>
        <v/>
      </c>
      <c r="L7713" s="17"/>
      <c r="M7713" s="0" t="str">
        <f aca="false">IF($K7713="","",IF($L7713&lt;&gt;"",$L7713,VLOOKUP($C7713,薬効分類マスタ!$A$2:$F$180,6,FALSE())))</f>
        <v/>
      </c>
      <c r="N7713" s="0" t="str">
        <f aca="false">ASC(G7713)</f>
        <v>ﾋﾞﾍﾞｽﾋﾟｴｱﾛｽﾌｨｱ120吸入</v>
      </c>
      <c r="O7713" s="0" t="str">
        <f aca="false">ASC(E7713)</f>
        <v>ｸﾞﾘｺﾋﾟﾛﾆｳﾑ臭化物･ﾎﾙﾓﾃﾛｰﾙﾌﾏﾙ酸塩水和物</v>
      </c>
      <c r="P7713" s="16" t="n">
        <f aca="false">N(P7712)+IF($C7713=検索!$B$49,1,0)</f>
        <v>0</v>
      </c>
    </row>
    <row r="7714" customFormat="false" ht="15" hidden="false" customHeight="false" outlineLevel="0" collapsed="false">
      <c r="A7714" s="16" t="s">
        <v>16254</v>
      </c>
      <c r="B7714" s="0" t="s">
        <v>17822</v>
      </c>
      <c r="C7714" s="0" t="n">
        <v>226</v>
      </c>
      <c r="D7714" s="0" t="str">
        <f aca="false">IFERROR(VLOOKUP($C7714,薬効分類マスタ!$A$2:$B$180,2,FALSE()),"未登録")</f>
        <v>含嗽剤</v>
      </c>
      <c r="E7714" s="16" t="s">
        <v>7016</v>
      </c>
      <c r="F7714" s="16" t="s">
        <v>17823</v>
      </c>
      <c r="G7714" s="16" t="s">
        <v>17824</v>
      </c>
      <c r="H7714" s="16" t="s">
        <v>533</v>
      </c>
      <c r="I7714" s="0" t="n">
        <v>6.9</v>
      </c>
      <c r="J7714" s="16" t="s">
        <v>239</v>
      </c>
      <c r="K7714" s="0" t="str">
        <f aca="false">IFERROR(IF(VLOOKUP($C7714,薬効分類マスタ!$A$2:$E$180,5,FALSE())=0,"",VLOOKUP($C7714,薬効分類マスタ!$A$2:$E$180,5,FALSE())),"")</f>
        <v/>
      </c>
      <c r="L7714" s="17"/>
      <c r="M7714" s="0" t="str">
        <f aca="false">IF($K7714="","",IF($L7714&lt;&gt;"",$L7714,VLOOKUP($C7714,薬効分類マスタ!$A$2:$F$180,6,FALSE())))</f>
        <v/>
      </c>
      <c r="N7714" s="0" t="str">
        <f aca="false">ASC(G7714)</f>
        <v>ｱｽﾞﾚﾝ含嗽用散0.4%｢ﾄｰﾜ｣</v>
      </c>
      <c r="O7714" s="0" t="str">
        <f aca="false">ASC(E7714)</f>
        <v>ｱｽﾞﾚﾝｽﾙﾎﾝ酸ﾅﾄﾘｳﾑ水和物</v>
      </c>
      <c r="P7714" s="16" t="n">
        <f aca="false">N(P7713)+IF($C7714=検索!$B$49,1,0)</f>
        <v>0</v>
      </c>
    </row>
    <row r="7715" customFormat="false" ht="15" hidden="false" customHeight="false" outlineLevel="0" collapsed="false">
      <c r="A7715" s="16" t="s">
        <v>16254</v>
      </c>
      <c r="B7715" s="0" t="s">
        <v>17825</v>
      </c>
      <c r="C7715" s="0" t="n">
        <v>226</v>
      </c>
      <c r="D7715" s="0" t="str">
        <f aca="false">IFERROR(VLOOKUP($C7715,薬効分類マスタ!$A$2:$B$180,2,FALSE()),"未登録")</f>
        <v>含嗽剤</v>
      </c>
      <c r="E7715" s="16" t="s">
        <v>7016</v>
      </c>
      <c r="F7715" s="16" t="s">
        <v>17823</v>
      </c>
      <c r="G7715" s="16" t="s">
        <v>17826</v>
      </c>
      <c r="H7715" s="16" t="s">
        <v>347</v>
      </c>
      <c r="I7715" s="0" t="n">
        <v>6.9</v>
      </c>
      <c r="J7715" s="16" t="s">
        <v>239</v>
      </c>
      <c r="K7715" s="0" t="str">
        <f aca="false">IFERROR(IF(VLOOKUP($C7715,薬効分類マスタ!$A$2:$E$180,5,FALSE())=0,"",VLOOKUP($C7715,薬効分類マスタ!$A$2:$E$180,5,FALSE())),"")</f>
        <v/>
      </c>
      <c r="L7715" s="17"/>
      <c r="M7715" s="0" t="str">
        <f aca="false">IF($K7715="","",IF($L7715&lt;&gt;"",$L7715,VLOOKUP($C7715,薬効分類マスタ!$A$2:$F$180,6,FALSE())))</f>
        <v/>
      </c>
      <c r="N7715" s="0" t="str">
        <f aca="false">ASC(G7715)</f>
        <v>ｱｽﾞﾚﾝ含嗽用顆粒0.4%｢ﾂﾙﾊﾗ｣</v>
      </c>
      <c r="O7715" s="0" t="str">
        <f aca="false">ASC(E7715)</f>
        <v>ｱｽﾞﾚﾝｽﾙﾎﾝ酸ﾅﾄﾘｳﾑ水和物</v>
      </c>
      <c r="P7715" s="16" t="n">
        <f aca="false">N(P7714)+IF($C7715=検索!$B$49,1,0)</f>
        <v>0</v>
      </c>
    </row>
    <row r="7716" customFormat="false" ht="15" hidden="false" customHeight="false" outlineLevel="0" collapsed="false">
      <c r="A7716" s="16" t="s">
        <v>16254</v>
      </c>
      <c r="B7716" s="0" t="s">
        <v>17827</v>
      </c>
      <c r="C7716" s="0" t="n">
        <v>226</v>
      </c>
      <c r="D7716" s="0" t="str">
        <f aca="false">IFERROR(VLOOKUP($C7716,薬効分類マスタ!$A$2:$B$180,2,FALSE()),"未登録")</f>
        <v>含嗽剤</v>
      </c>
      <c r="E7716" s="16" t="s">
        <v>7016</v>
      </c>
      <c r="F7716" s="16" t="s">
        <v>16573</v>
      </c>
      <c r="G7716" s="16" t="s">
        <v>17828</v>
      </c>
      <c r="H7716" s="16" t="s">
        <v>16619</v>
      </c>
      <c r="I7716" s="0" t="n">
        <v>21.1</v>
      </c>
      <c r="J7716" s="16" t="s">
        <v>239</v>
      </c>
      <c r="K7716" s="0" t="str">
        <f aca="false">IFERROR(IF(VLOOKUP($C7716,薬効分類マスタ!$A$2:$E$180,5,FALSE())=0,"",VLOOKUP($C7716,薬効分類マスタ!$A$2:$E$180,5,FALSE())),"")</f>
        <v/>
      </c>
      <c r="L7716" s="17"/>
      <c r="M7716" s="0" t="str">
        <f aca="false">IF($K7716="","",IF($L7716&lt;&gt;"",$L7716,VLOOKUP($C7716,薬効分類マスタ!$A$2:$F$180,6,FALSE())))</f>
        <v/>
      </c>
      <c r="N7716" s="0" t="str">
        <f aca="false">ASC(G7716)</f>
        <v>ｱｽﾞﾉｰﾙうがい液4%</v>
      </c>
      <c r="O7716" s="0" t="str">
        <f aca="false">ASC(E7716)</f>
        <v>ｱｽﾞﾚﾝｽﾙﾎﾝ酸ﾅﾄﾘｳﾑ水和物</v>
      </c>
      <c r="P7716" s="16" t="n">
        <f aca="false">N(P7715)+IF($C7716=検索!$B$49,1,0)</f>
        <v>0</v>
      </c>
    </row>
    <row r="7717" customFormat="false" ht="15" hidden="false" customHeight="false" outlineLevel="0" collapsed="false">
      <c r="A7717" s="16" t="s">
        <v>16254</v>
      </c>
      <c r="B7717" s="0" t="s">
        <v>17829</v>
      </c>
      <c r="C7717" s="0" t="n">
        <v>226</v>
      </c>
      <c r="D7717" s="0" t="str">
        <f aca="false">IFERROR(VLOOKUP($C7717,薬効分類マスタ!$A$2:$B$180,2,FALSE()),"未登録")</f>
        <v>含嗽剤</v>
      </c>
      <c r="E7717" s="16" t="s">
        <v>7016</v>
      </c>
      <c r="F7717" s="16" t="s">
        <v>16573</v>
      </c>
      <c r="G7717" s="16" t="s">
        <v>17830</v>
      </c>
      <c r="H7717" s="16" t="s">
        <v>17831</v>
      </c>
      <c r="I7717" s="0" t="n">
        <v>21.1</v>
      </c>
      <c r="J7717" s="16" t="s">
        <v>239</v>
      </c>
      <c r="K7717" s="0" t="str">
        <f aca="false">IFERROR(IF(VLOOKUP($C7717,薬効分類マスタ!$A$2:$E$180,5,FALSE())=0,"",VLOOKUP($C7717,薬効分類マスタ!$A$2:$E$180,5,FALSE())),"")</f>
        <v/>
      </c>
      <c r="L7717" s="17"/>
      <c r="M7717" s="0" t="str">
        <f aca="false">IF($K7717="","",IF($L7717&lt;&gt;"",$L7717,VLOOKUP($C7717,薬効分類マスタ!$A$2:$F$180,6,FALSE())))</f>
        <v/>
      </c>
      <c r="N7717" s="0" t="str">
        <f aca="false">ASC(G7717)</f>
        <v>ｱｽﾞﾚｲうがい液4%</v>
      </c>
      <c r="O7717" s="0" t="str">
        <f aca="false">ASC(E7717)</f>
        <v>ｱｽﾞﾚﾝｽﾙﾎﾝ酸ﾅﾄﾘｳﾑ水和物</v>
      </c>
      <c r="P7717" s="16" t="n">
        <f aca="false">N(P7716)+IF($C7717=検索!$B$49,1,0)</f>
        <v>0</v>
      </c>
    </row>
    <row r="7718" customFormat="false" ht="15" hidden="false" customHeight="false" outlineLevel="0" collapsed="false">
      <c r="A7718" s="16" t="s">
        <v>16254</v>
      </c>
      <c r="B7718" s="0" t="s">
        <v>17832</v>
      </c>
      <c r="C7718" s="0" t="n">
        <v>226</v>
      </c>
      <c r="D7718" s="0" t="str">
        <f aca="false">IFERROR(VLOOKUP($C7718,薬効分類マスタ!$A$2:$B$180,2,FALSE()),"未登録")</f>
        <v>含嗽剤</v>
      </c>
      <c r="E7718" s="16" t="s">
        <v>7016</v>
      </c>
      <c r="F7718" s="16" t="s">
        <v>16573</v>
      </c>
      <c r="G7718" s="16" t="s">
        <v>17833</v>
      </c>
      <c r="H7718" s="16" t="s">
        <v>1080</v>
      </c>
      <c r="I7718" s="0" t="n">
        <v>21.1</v>
      </c>
      <c r="J7718" s="16" t="s">
        <v>239</v>
      </c>
      <c r="K7718" s="0" t="str">
        <f aca="false">IFERROR(IF(VLOOKUP($C7718,薬効分類マスタ!$A$2:$E$180,5,FALSE())=0,"",VLOOKUP($C7718,薬効分類マスタ!$A$2:$E$180,5,FALSE())),"")</f>
        <v/>
      </c>
      <c r="L7718" s="17"/>
      <c r="M7718" s="0" t="str">
        <f aca="false">IF($K7718="","",IF($L7718&lt;&gt;"",$L7718,VLOOKUP($C7718,薬効分類マスタ!$A$2:$F$180,6,FALSE())))</f>
        <v/>
      </c>
      <c r="N7718" s="0" t="str">
        <f aca="false">ASC(G7718)</f>
        <v>ｱｽﾞﾚﾝうがい液4%｢ｹﾝｴｰ｣</v>
      </c>
      <c r="O7718" s="0" t="str">
        <f aca="false">ASC(E7718)</f>
        <v>ｱｽﾞﾚﾝｽﾙﾎﾝ酸ﾅﾄﾘｳﾑ水和物</v>
      </c>
      <c r="P7718" s="16" t="n">
        <f aca="false">N(P7717)+IF($C7718=検索!$B$49,1,0)</f>
        <v>0</v>
      </c>
    </row>
    <row r="7719" customFormat="false" ht="15" hidden="false" customHeight="false" outlineLevel="0" collapsed="false">
      <c r="A7719" s="16" t="s">
        <v>16254</v>
      </c>
      <c r="B7719" s="0" t="s">
        <v>17834</v>
      </c>
      <c r="C7719" s="0" t="n">
        <v>226</v>
      </c>
      <c r="D7719" s="0" t="str">
        <f aca="false">IFERROR(VLOOKUP($C7719,薬効分類マスタ!$A$2:$B$180,2,FALSE()),"未登録")</f>
        <v>含嗽剤</v>
      </c>
      <c r="E7719" s="16" t="s">
        <v>7016</v>
      </c>
      <c r="F7719" s="16" t="s">
        <v>16573</v>
      </c>
      <c r="G7719" s="16" t="s">
        <v>17835</v>
      </c>
      <c r="H7719" s="16" t="s">
        <v>347</v>
      </c>
      <c r="I7719" s="0" t="n">
        <v>21.1</v>
      </c>
      <c r="J7719" s="16" t="s">
        <v>239</v>
      </c>
      <c r="K7719" s="0" t="str">
        <f aca="false">IFERROR(IF(VLOOKUP($C7719,薬効分類マスタ!$A$2:$E$180,5,FALSE())=0,"",VLOOKUP($C7719,薬効分類マスタ!$A$2:$E$180,5,FALSE())),"")</f>
        <v/>
      </c>
      <c r="L7719" s="17"/>
      <c r="M7719" s="0" t="str">
        <f aca="false">IF($K7719="","",IF($L7719&lt;&gt;"",$L7719,VLOOKUP($C7719,薬効分類マスタ!$A$2:$F$180,6,FALSE())))</f>
        <v/>
      </c>
      <c r="N7719" s="0" t="str">
        <f aca="false">ASC(G7719)</f>
        <v>ｱｽﾞﾚﾝうがい液4%｢TSU｣</v>
      </c>
      <c r="O7719" s="0" t="str">
        <f aca="false">ASC(E7719)</f>
        <v>ｱｽﾞﾚﾝｽﾙﾎﾝ酸ﾅﾄﾘｳﾑ水和物</v>
      </c>
      <c r="P7719" s="16" t="n">
        <f aca="false">N(P7718)+IF($C7719=検索!$B$49,1,0)</f>
        <v>0</v>
      </c>
    </row>
    <row r="7720" customFormat="false" ht="15" hidden="false" customHeight="false" outlineLevel="0" collapsed="false">
      <c r="A7720" s="16" t="s">
        <v>16254</v>
      </c>
      <c r="B7720" s="0" t="s">
        <v>17836</v>
      </c>
      <c r="C7720" s="0" t="n">
        <v>226</v>
      </c>
      <c r="D7720" s="0" t="str">
        <f aca="false">IFERROR(VLOOKUP($C7720,薬効分類マスタ!$A$2:$B$180,2,FALSE()),"未登録")</f>
        <v>含嗽剤</v>
      </c>
      <c r="E7720" s="16" t="s">
        <v>7016</v>
      </c>
      <c r="F7720" s="16" t="s">
        <v>16573</v>
      </c>
      <c r="G7720" s="16" t="s">
        <v>17837</v>
      </c>
      <c r="H7720" s="16" t="s">
        <v>16764</v>
      </c>
      <c r="I7720" s="0" t="n">
        <v>21.1</v>
      </c>
      <c r="J7720" s="16" t="s">
        <v>239</v>
      </c>
      <c r="K7720" s="0" t="str">
        <f aca="false">IFERROR(IF(VLOOKUP($C7720,薬効分類マスタ!$A$2:$E$180,5,FALSE())=0,"",VLOOKUP($C7720,薬効分類マスタ!$A$2:$E$180,5,FALSE())),"")</f>
        <v/>
      </c>
      <c r="L7720" s="17"/>
      <c r="M7720" s="0" t="str">
        <f aca="false">IF($K7720="","",IF($L7720&lt;&gt;"",$L7720,VLOOKUP($C7720,薬効分類マスタ!$A$2:$F$180,6,FALSE())))</f>
        <v/>
      </c>
      <c r="N7720" s="0" t="str">
        <f aca="false">ASC(G7720)</f>
        <v>ｱｽﾞﾚﾝうがい液4%｢TOA｣</v>
      </c>
      <c r="O7720" s="0" t="str">
        <f aca="false">ASC(E7720)</f>
        <v>ｱｽﾞﾚﾝｽﾙﾎﾝ酸ﾅﾄﾘｳﾑ水和物</v>
      </c>
      <c r="P7720" s="16" t="n">
        <f aca="false">N(P7719)+IF($C7720=検索!$B$49,1,0)</f>
        <v>0</v>
      </c>
    </row>
    <row r="7721" customFormat="false" ht="15" hidden="false" customHeight="false" outlineLevel="0" collapsed="false">
      <c r="A7721" s="16" t="s">
        <v>16254</v>
      </c>
      <c r="B7721" s="0" t="s">
        <v>17838</v>
      </c>
      <c r="C7721" s="0" t="n">
        <v>226</v>
      </c>
      <c r="D7721" s="0" t="str">
        <f aca="false">IFERROR(VLOOKUP($C7721,薬効分類マスタ!$A$2:$B$180,2,FALSE()),"未登録")</f>
        <v>含嗽剤</v>
      </c>
      <c r="E7721" s="16" t="s">
        <v>7016</v>
      </c>
      <c r="F7721" s="16" t="s">
        <v>16573</v>
      </c>
      <c r="G7721" s="16" t="s">
        <v>17839</v>
      </c>
      <c r="H7721" s="16" t="s">
        <v>16651</v>
      </c>
      <c r="I7721" s="0" t="n">
        <v>21.1</v>
      </c>
      <c r="J7721" s="16" t="s">
        <v>239</v>
      </c>
      <c r="K7721" s="0" t="str">
        <f aca="false">IFERROR(IF(VLOOKUP($C7721,薬効分類マスタ!$A$2:$E$180,5,FALSE())=0,"",VLOOKUP($C7721,薬効分類マスタ!$A$2:$E$180,5,FALSE())),"")</f>
        <v/>
      </c>
      <c r="L7721" s="17"/>
      <c r="M7721" s="0" t="str">
        <f aca="false">IF($K7721="","",IF($L7721&lt;&gt;"",$L7721,VLOOKUP($C7721,薬効分類マスタ!$A$2:$F$180,6,FALSE())))</f>
        <v/>
      </c>
      <c r="N7721" s="0" t="str">
        <f aca="false">ASC(G7721)</f>
        <v>ｱｽﾞﾚﾝうがい液4%｢ﾆｯﾄｰ｣</v>
      </c>
      <c r="O7721" s="0" t="str">
        <f aca="false">ASC(E7721)</f>
        <v>ｱｽﾞﾚﾝｽﾙﾎﾝ酸ﾅﾄﾘｳﾑ水和物</v>
      </c>
      <c r="P7721" s="16" t="n">
        <f aca="false">N(P7720)+IF($C7721=検索!$B$49,1,0)</f>
        <v>0</v>
      </c>
    </row>
    <row r="7722" customFormat="false" ht="15" hidden="false" customHeight="false" outlineLevel="0" collapsed="false">
      <c r="A7722" s="16" t="s">
        <v>16254</v>
      </c>
      <c r="B7722" s="0" t="s">
        <v>17840</v>
      </c>
      <c r="C7722" s="0" t="n">
        <v>226</v>
      </c>
      <c r="D7722" s="0" t="str">
        <f aca="false">IFERROR(VLOOKUP($C7722,薬効分類マスタ!$A$2:$B$180,2,FALSE()),"未登録")</f>
        <v>含嗽剤</v>
      </c>
      <c r="E7722" s="16" t="s">
        <v>7016</v>
      </c>
      <c r="F7722" s="16" t="s">
        <v>1706</v>
      </c>
      <c r="G7722" s="16" t="s">
        <v>17841</v>
      </c>
      <c r="H7722" s="16" t="s">
        <v>7659</v>
      </c>
      <c r="I7722" s="0" t="n">
        <v>9.7</v>
      </c>
      <c r="J7722" s="16" t="s">
        <v>239</v>
      </c>
      <c r="K7722" s="0" t="str">
        <f aca="false">IFERROR(IF(VLOOKUP($C7722,薬効分類マスタ!$A$2:$E$180,5,FALSE())=0,"",VLOOKUP($C7722,薬効分類マスタ!$A$2:$E$180,5,FALSE())),"")</f>
        <v/>
      </c>
      <c r="L7722" s="17"/>
      <c r="M7722" s="0" t="str">
        <f aca="false">IF($K7722="","",IF($L7722&lt;&gt;"",$L7722,VLOOKUP($C7722,薬効分類マスタ!$A$2:$F$180,6,FALSE())))</f>
        <v/>
      </c>
      <c r="N7722" s="0" t="str">
        <f aca="false">ASC(G7722)</f>
        <v>ｱｽﾞﾚﾝ含嗽液ｱｰｽﾞﾐﾝうがい液1%</v>
      </c>
      <c r="O7722" s="0" t="str">
        <f aca="false">ASC(E7722)</f>
        <v>ｱｽﾞﾚﾝｽﾙﾎﾝ酸ﾅﾄﾘｳﾑ水和物</v>
      </c>
      <c r="P7722" s="16" t="n">
        <f aca="false">N(P7721)+IF($C7722=検索!$B$49,1,0)</f>
        <v>0</v>
      </c>
    </row>
    <row r="7723" customFormat="false" ht="15" hidden="false" customHeight="false" outlineLevel="0" collapsed="false">
      <c r="A7723" s="16" t="s">
        <v>16254</v>
      </c>
      <c r="B7723" s="0" t="s">
        <v>17842</v>
      </c>
      <c r="C7723" s="0" t="n">
        <v>226</v>
      </c>
      <c r="D7723" s="0" t="str">
        <f aca="false">IFERROR(VLOOKUP($C7723,薬効分類マスタ!$A$2:$B$180,2,FALSE()),"未登録")</f>
        <v>含嗽剤</v>
      </c>
      <c r="E7723" s="16" t="s">
        <v>17843</v>
      </c>
      <c r="F7723" s="16" t="s">
        <v>17844</v>
      </c>
      <c r="G7723" s="16" t="s">
        <v>17845</v>
      </c>
      <c r="H7723" s="16" t="s">
        <v>1103</v>
      </c>
      <c r="I7723" s="0" t="n">
        <v>3.6</v>
      </c>
      <c r="K7723" s="0" t="str">
        <f aca="false">IFERROR(IF(VLOOKUP($C7723,薬効分類マスタ!$A$2:$E$180,5,FALSE())=0,"",VLOOKUP($C7723,薬効分類マスタ!$A$2:$E$180,5,FALSE())),"")</f>
        <v/>
      </c>
      <c r="L7723" s="17"/>
      <c r="M7723" s="0" t="str">
        <f aca="false">IF($K7723="","",IF($L7723&lt;&gt;"",$L7723,VLOOKUP($C7723,薬効分類マスタ!$A$2:$F$180,6,FALSE())))</f>
        <v/>
      </c>
      <c r="N7723" s="0" t="str">
        <f aca="false">ASC(G7723)</f>
        <v>ﾎﾟﾋﾟﾖﾄﾞﾝｶﾞｰｸﾞﾙ7%</v>
      </c>
      <c r="O7723" s="0" t="str">
        <f aca="false">ASC(E7723)</f>
        <v>ﾎﾟﾋﾞﾄﾞﾝﾖｰﾄﾞ</v>
      </c>
      <c r="P7723" s="16" t="n">
        <f aca="false">N(P7722)+IF($C7723=検索!$B$49,1,0)</f>
        <v>0</v>
      </c>
    </row>
    <row r="7724" customFormat="false" ht="15" hidden="false" customHeight="false" outlineLevel="0" collapsed="false">
      <c r="A7724" s="16" t="s">
        <v>16254</v>
      </c>
      <c r="B7724" s="0" t="s">
        <v>17846</v>
      </c>
      <c r="C7724" s="0" t="n">
        <v>226</v>
      </c>
      <c r="D7724" s="0" t="str">
        <f aca="false">IFERROR(VLOOKUP($C7724,薬効分類マスタ!$A$2:$B$180,2,FALSE()),"未登録")</f>
        <v>含嗽剤</v>
      </c>
      <c r="E7724" s="16" t="s">
        <v>17843</v>
      </c>
      <c r="F7724" s="16" t="s">
        <v>17844</v>
      </c>
      <c r="G7724" s="16" t="s">
        <v>17847</v>
      </c>
      <c r="H7724" s="16" t="s">
        <v>17848</v>
      </c>
      <c r="I7724" s="0" t="n">
        <v>3.1</v>
      </c>
      <c r="K7724" s="0" t="str">
        <f aca="false">IFERROR(IF(VLOOKUP($C7724,薬効分類マスタ!$A$2:$E$180,5,FALSE())=0,"",VLOOKUP($C7724,薬効分類マスタ!$A$2:$E$180,5,FALSE())),"")</f>
        <v/>
      </c>
      <c r="L7724" s="17"/>
      <c r="M7724" s="0" t="str">
        <f aca="false">IF($K7724="","",IF($L7724&lt;&gt;"",$L7724,VLOOKUP($C7724,薬効分類マスタ!$A$2:$F$180,6,FALSE())))</f>
        <v/>
      </c>
      <c r="N7724" s="0" t="str">
        <f aca="false">ASC(G7724)</f>
        <v>ｲｿｼﾞﾝｶﾞｰｸﾞﾙ液7%</v>
      </c>
      <c r="O7724" s="0" t="str">
        <f aca="false">ASC(E7724)</f>
        <v>ﾎﾟﾋﾞﾄﾞﾝﾖｰﾄﾞ</v>
      </c>
      <c r="P7724" s="16" t="n">
        <f aca="false">N(P7723)+IF($C7724=検索!$B$49,1,0)</f>
        <v>0</v>
      </c>
    </row>
    <row r="7725" customFormat="false" ht="15" hidden="false" customHeight="false" outlineLevel="0" collapsed="false">
      <c r="A7725" s="16" t="s">
        <v>16254</v>
      </c>
      <c r="B7725" s="0" t="s">
        <v>17849</v>
      </c>
      <c r="C7725" s="0" t="n">
        <v>226</v>
      </c>
      <c r="D7725" s="0" t="str">
        <f aca="false">IFERROR(VLOOKUP($C7725,薬効分類マスタ!$A$2:$B$180,2,FALSE()),"未登録")</f>
        <v>含嗽剤</v>
      </c>
      <c r="E7725" s="16" t="s">
        <v>17843</v>
      </c>
      <c r="F7725" s="16" t="s">
        <v>17844</v>
      </c>
      <c r="G7725" s="16" t="s">
        <v>17850</v>
      </c>
      <c r="H7725" s="16" t="s">
        <v>7527</v>
      </c>
      <c r="I7725" s="0" t="n">
        <v>3.2</v>
      </c>
      <c r="K7725" s="0" t="str">
        <f aca="false">IFERROR(IF(VLOOKUP($C7725,薬効分類マスタ!$A$2:$E$180,5,FALSE())=0,"",VLOOKUP($C7725,薬効分類マスタ!$A$2:$E$180,5,FALSE())),"")</f>
        <v/>
      </c>
      <c r="L7725" s="17"/>
      <c r="M7725" s="0" t="str">
        <f aca="false">IF($K7725="","",IF($L7725&lt;&gt;"",$L7725,VLOOKUP($C7725,薬効分類マスタ!$A$2:$F$180,6,FALSE())))</f>
        <v/>
      </c>
      <c r="N7725" s="0" t="str">
        <f aca="false">ASC(G7725)</f>
        <v>ﾎﾟﾋﾞﾄﾞﾝﾖｰﾄﾞｶﾞｰｸﾞﾙ液7%｢東海｣</v>
      </c>
      <c r="O7725" s="0" t="str">
        <f aca="false">ASC(E7725)</f>
        <v>ﾎﾟﾋﾞﾄﾞﾝﾖｰﾄﾞ</v>
      </c>
      <c r="P7725" s="16" t="n">
        <f aca="false">N(P7724)+IF($C7725=検索!$B$49,1,0)</f>
        <v>0</v>
      </c>
    </row>
    <row r="7726" customFormat="false" ht="15" hidden="false" customHeight="false" outlineLevel="0" collapsed="false">
      <c r="A7726" s="16" t="s">
        <v>16254</v>
      </c>
      <c r="B7726" s="0" t="s">
        <v>17851</v>
      </c>
      <c r="C7726" s="0" t="n">
        <v>226</v>
      </c>
      <c r="D7726" s="0" t="str">
        <f aca="false">IFERROR(VLOOKUP($C7726,薬効分類マスタ!$A$2:$B$180,2,FALSE()),"未登録")</f>
        <v>含嗽剤</v>
      </c>
      <c r="E7726" s="16" t="s">
        <v>17843</v>
      </c>
      <c r="F7726" s="16" t="s">
        <v>17844</v>
      </c>
      <c r="G7726" s="16" t="s">
        <v>17852</v>
      </c>
      <c r="H7726" s="16" t="s">
        <v>6592</v>
      </c>
      <c r="I7726" s="0" t="n">
        <v>3.7</v>
      </c>
      <c r="K7726" s="0" t="str">
        <f aca="false">IFERROR(IF(VLOOKUP($C7726,薬効分類マスタ!$A$2:$E$180,5,FALSE())=0,"",VLOOKUP($C7726,薬効分類マスタ!$A$2:$E$180,5,FALSE())),"")</f>
        <v/>
      </c>
      <c r="L7726" s="17"/>
      <c r="M7726" s="0" t="str">
        <f aca="false">IF($K7726="","",IF($L7726&lt;&gt;"",$L7726,VLOOKUP($C7726,薬効分類マスタ!$A$2:$F$180,6,FALSE())))</f>
        <v/>
      </c>
      <c r="N7726" s="0" t="str">
        <f aca="false">ASC(G7726)</f>
        <v>ﾎﾟﾋﾞﾄﾞﾝﾖｰﾄﾞｶﾞｰｸﾞﾙ7%｢ﾒﾀﾙ｣</v>
      </c>
      <c r="O7726" s="0" t="str">
        <f aca="false">ASC(E7726)</f>
        <v>ﾎﾟﾋﾞﾄﾞﾝﾖｰﾄﾞ</v>
      </c>
      <c r="P7726" s="16" t="n">
        <f aca="false">N(P7725)+IF($C7726=検索!$B$49,1,0)</f>
        <v>0</v>
      </c>
    </row>
    <row r="7727" customFormat="false" ht="15" hidden="false" customHeight="false" outlineLevel="0" collapsed="false">
      <c r="A7727" s="16" t="s">
        <v>16254</v>
      </c>
      <c r="B7727" s="0" t="s">
        <v>17853</v>
      </c>
      <c r="C7727" s="0" t="n">
        <v>226</v>
      </c>
      <c r="D7727" s="0" t="str">
        <f aca="false">IFERROR(VLOOKUP($C7727,薬効分類マスタ!$A$2:$B$180,2,FALSE()),"未登録")</f>
        <v>含嗽剤</v>
      </c>
      <c r="E7727" s="16" t="s">
        <v>17843</v>
      </c>
      <c r="F7727" s="16" t="s">
        <v>17844</v>
      </c>
      <c r="G7727" s="16" t="s">
        <v>17854</v>
      </c>
      <c r="H7727" s="16" t="s">
        <v>6908</v>
      </c>
      <c r="I7727" s="0" t="n">
        <v>3.7</v>
      </c>
      <c r="K7727" s="0" t="str">
        <f aca="false">IFERROR(IF(VLOOKUP($C7727,薬効分類マスタ!$A$2:$E$180,5,FALSE())=0,"",VLOOKUP($C7727,薬効分類マスタ!$A$2:$E$180,5,FALSE())),"")</f>
        <v/>
      </c>
      <c r="L7727" s="17"/>
      <c r="M7727" s="0" t="str">
        <f aca="false">IF($K7727="","",IF($L7727&lt;&gt;"",$L7727,VLOOKUP($C7727,薬効分類マスタ!$A$2:$F$180,6,FALSE())))</f>
        <v/>
      </c>
      <c r="N7727" s="0" t="str">
        <f aca="false">ASC(G7727)</f>
        <v>ﾎﾟﾋﾟﾗｰﾙｶﾞｰｸﾞﾙ7%</v>
      </c>
      <c r="O7727" s="0" t="str">
        <f aca="false">ASC(E7727)</f>
        <v>ﾎﾟﾋﾞﾄﾞﾝﾖｰﾄﾞ</v>
      </c>
      <c r="P7727" s="16" t="n">
        <f aca="false">N(P7726)+IF($C7727=検索!$B$49,1,0)</f>
        <v>0</v>
      </c>
    </row>
    <row r="7728" customFormat="false" ht="15" hidden="false" customHeight="false" outlineLevel="0" collapsed="false">
      <c r="A7728" s="16" t="s">
        <v>16254</v>
      </c>
      <c r="B7728" s="0" t="s">
        <v>17855</v>
      </c>
      <c r="C7728" s="0" t="n">
        <v>226</v>
      </c>
      <c r="D7728" s="0" t="str">
        <f aca="false">IFERROR(VLOOKUP($C7728,薬効分類マスタ!$A$2:$B$180,2,FALSE()),"未登録")</f>
        <v>含嗽剤</v>
      </c>
      <c r="E7728" s="16" t="s">
        <v>17843</v>
      </c>
      <c r="F7728" s="16" t="s">
        <v>17844</v>
      </c>
      <c r="G7728" s="16" t="s">
        <v>17856</v>
      </c>
      <c r="H7728" s="16" t="s">
        <v>428</v>
      </c>
      <c r="I7728" s="0" t="n">
        <v>3.2</v>
      </c>
      <c r="K7728" s="0" t="str">
        <f aca="false">IFERROR(IF(VLOOKUP($C7728,薬効分類マスタ!$A$2:$E$180,5,FALSE())=0,"",VLOOKUP($C7728,薬効分類マスタ!$A$2:$E$180,5,FALSE())),"")</f>
        <v/>
      </c>
      <c r="L7728" s="17"/>
      <c r="M7728" s="0" t="str">
        <f aca="false">IF($K7728="","",IF($L7728&lt;&gt;"",$L7728,VLOOKUP($C7728,薬効分類マスタ!$A$2:$F$180,6,FALSE())))</f>
        <v/>
      </c>
      <c r="N7728" s="0" t="str">
        <f aca="false">ASC(G7728)</f>
        <v>ﾎﾟﾋﾞﾄﾞﾝﾖｰﾄﾞｶﾞｰｸﾞﾙ液7%｢明治｣</v>
      </c>
      <c r="O7728" s="0" t="str">
        <f aca="false">ASC(E7728)</f>
        <v>ﾎﾟﾋﾞﾄﾞﾝﾖｰﾄﾞ</v>
      </c>
      <c r="P7728" s="16" t="n">
        <f aca="false">N(P7727)+IF($C7728=検索!$B$49,1,0)</f>
        <v>0</v>
      </c>
    </row>
    <row r="7729" customFormat="false" ht="15" hidden="false" customHeight="false" outlineLevel="0" collapsed="false">
      <c r="A7729" s="16" t="s">
        <v>16254</v>
      </c>
      <c r="B7729" s="0" t="s">
        <v>17857</v>
      </c>
      <c r="C7729" s="0" t="n">
        <v>226</v>
      </c>
      <c r="D7729" s="0" t="str">
        <f aca="false">IFERROR(VLOOKUP($C7729,薬効分類マスタ!$A$2:$B$180,2,FALSE()),"未登録")</f>
        <v>含嗽剤</v>
      </c>
      <c r="E7729" s="16" t="s">
        <v>17843</v>
      </c>
      <c r="F7729" s="16" t="s">
        <v>17844</v>
      </c>
      <c r="G7729" s="16" t="s">
        <v>17858</v>
      </c>
      <c r="H7729" s="16" t="s">
        <v>1080</v>
      </c>
      <c r="I7729" s="0" t="n">
        <v>3.2</v>
      </c>
      <c r="K7729" s="0" t="str">
        <f aca="false">IFERROR(IF(VLOOKUP($C7729,薬効分類マスタ!$A$2:$E$180,5,FALSE())=0,"",VLOOKUP($C7729,薬効分類マスタ!$A$2:$E$180,5,FALSE())),"")</f>
        <v/>
      </c>
      <c r="L7729" s="17"/>
      <c r="M7729" s="0" t="str">
        <f aca="false">IF($K7729="","",IF($L7729&lt;&gt;"",$L7729,VLOOKUP($C7729,薬効分類マスタ!$A$2:$F$180,6,FALSE())))</f>
        <v/>
      </c>
      <c r="N7729" s="0" t="str">
        <f aca="false">ASC(G7729)</f>
        <v>ﾎﾟﾋﾞﾄﾞﾝﾖｰﾄﾞｶﾞｰｸﾞﾙ液7%｢ｹﾝｴｰ｣</v>
      </c>
      <c r="O7729" s="0" t="str">
        <f aca="false">ASC(E7729)</f>
        <v>ﾎﾟﾋﾞﾄﾞﾝﾖｰﾄﾞ</v>
      </c>
      <c r="P7729" s="16" t="n">
        <f aca="false">N(P7728)+IF($C7729=検索!$B$49,1,0)</f>
        <v>0</v>
      </c>
    </row>
    <row r="7730" customFormat="false" ht="15" hidden="false" customHeight="false" outlineLevel="0" collapsed="false">
      <c r="A7730" s="16" t="s">
        <v>16254</v>
      </c>
      <c r="B7730" s="0" t="s">
        <v>17859</v>
      </c>
      <c r="C7730" s="0" t="n">
        <v>226</v>
      </c>
      <c r="D7730" s="0" t="str">
        <f aca="false">IFERROR(VLOOKUP($C7730,薬効分類マスタ!$A$2:$B$180,2,FALSE()),"未登録")</f>
        <v>含嗽剤</v>
      </c>
      <c r="E7730" s="16" t="s">
        <v>17843</v>
      </c>
      <c r="F7730" s="16" t="s">
        <v>17844</v>
      </c>
      <c r="G7730" s="16" t="s">
        <v>17860</v>
      </c>
      <c r="H7730" s="16" t="s">
        <v>8817</v>
      </c>
      <c r="I7730" s="0" t="n">
        <v>3.6</v>
      </c>
      <c r="K7730" s="0" t="str">
        <f aca="false">IFERROR(IF(VLOOKUP($C7730,薬効分類マスタ!$A$2:$E$180,5,FALSE())=0,"",VLOOKUP($C7730,薬効分類マスタ!$A$2:$E$180,5,FALSE())),"")</f>
        <v/>
      </c>
      <c r="L7730" s="17"/>
      <c r="M7730" s="0" t="str">
        <f aca="false">IF($K7730="","",IF($L7730&lt;&gt;"",$L7730,VLOOKUP($C7730,薬効分類マスタ!$A$2:$F$180,6,FALSE())))</f>
        <v/>
      </c>
      <c r="N7730" s="0" t="str">
        <f aca="false">ASC(G7730)</f>
        <v>ﾎﾟﾋﾞﾄﾞﾝﾖｰﾄﾞｶﾞｰｸﾞﾙ液7%｢ｲﾜｷ｣</v>
      </c>
      <c r="O7730" s="0" t="str">
        <f aca="false">ASC(E7730)</f>
        <v>ﾎﾟﾋﾞﾄﾞﾝﾖｰﾄﾞ</v>
      </c>
      <c r="P7730" s="16" t="n">
        <f aca="false">N(P7729)+IF($C7730=検索!$B$49,1,0)</f>
        <v>0</v>
      </c>
    </row>
    <row r="7731" customFormat="false" ht="15" hidden="false" customHeight="false" outlineLevel="0" collapsed="false">
      <c r="A7731" s="16" t="s">
        <v>16254</v>
      </c>
      <c r="B7731" s="0" t="s">
        <v>17861</v>
      </c>
      <c r="C7731" s="0" t="n">
        <v>226</v>
      </c>
      <c r="D7731" s="0" t="str">
        <f aca="false">IFERROR(VLOOKUP($C7731,薬効分類マスタ!$A$2:$B$180,2,FALSE()),"未登録")</f>
        <v>含嗽剤</v>
      </c>
      <c r="E7731" s="16" t="s">
        <v>17843</v>
      </c>
      <c r="F7731" s="16" t="s">
        <v>17844</v>
      </c>
      <c r="G7731" s="16" t="s">
        <v>17862</v>
      </c>
      <c r="H7731" s="16" t="s">
        <v>6754</v>
      </c>
      <c r="I7731" s="0" t="n">
        <v>3.7</v>
      </c>
      <c r="K7731" s="0" t="str">
        <f aca="false">IFERROR(IF(VLOOKUP($C7731,薬効分類マスタ!$A$2:$E$180,5,FALSE())=0,"",VLOOKUP($C7731,薬効分類マスタ!$A$2:$E$180,5,FALSE())),"")</f>
        <v/>
      </c>
      <c r="L7731" s="17"/>
      <c r="M7731" s="0" t="str">
        <f aca="false">IF($K7731="","",IF($L7731&lt;&gt;"",$L7731,VLOOKUP($C7731,薬効分類マスタ!$A$2:$F$180,6,FALSE())))</f>
        <v/>
      </c>
      <c r="N7731" s="0" t="str">
        <f aca="false">ASC(G7731)</f>
        <v>ﾎﾟﾋﾞﾄﾞﾝﾖｰﾄﾞｶﾞｰｸﾞﾙ液7%｢ｼｵｴ｣</v>
      </c>
      <c r="O7731" s="0" t="str">
        <f aca="false">ASC(E7731)</f>
        <v>ﾎﾟﾋﾞﾄﾞﾝﾖｰﾄﾞ</v>
      </c>
      <c r="P7731" s="16" t="n">
        <f aca="false">N(P7730)+IF($C7731=検索!$B$49,1,0)</f>
        <v>0</v>
      </c>
    </row>
    <row r="7732" customFormat="false" ht="15" hidden="false" customHeight="false" outlineLevel="0" collapsed="false">
      <c r="A7732" s="16" t="s">
        <v>16254</v>
      </c>
      <c r="B7732" s="0" t="s">
        <v>17863</v>
      </c>
      <c r="C7732" s="0" t="n">
        <v>226</v>
      </c>
      <c r="D7732" s="0" t="str">
        <f aca="false">IFERROR(VLOOKUP($C7732,薬効分類マスタ!$A$2:$B$180,2,FALSE()),"未登録")</f>
        <v>含嗽剤</v>
      </c>
      <c r="E7732" s="16" t="s">
        <v>17864</v>
      </c>
      <c r="F7732" s="16" t="s">
        <v>675</v>
      </c>
      <c r="G7732" s="16" t="s">
        <v>17865</v>
      </c>
      <c r="H7732" s="16" t="s">
        <v>3792</v>
      </c>
      <c r="I7732" s="0" t="n">
        <v>6.9</v>
      </c>
      <c r="K7732" s="0" t="str">
        <f aca="false">IFERROR(IF(VLOOKUP($C7732,薬効分類マスタ!$A$2:$E$180,5,FALSE())=0,"",VLOOKUP($C7732,薬効分類マスタ!$A$2:$E$180,5,FALSE())),"")</f>
        <v/>
      </c>
      <c r="L7732" s="17"/>
      <c r="M7732" s="0" t="str">
        <f aca="false">IF($K7732="","",IF($L7732&lt;&gt;"",$L7732,VLOOKUP($C7732,薬効分類マスタ!$A$2:$F$180,6,FALSE())))</f>
        <v/>
      </c>
      <c r="N7732" s="0" t="str">
        <f aca="false">ASC(G7732)</f>
        <v>含嗽用ﾊﾁｱｽﾞﾚ顆粒</v>
      </c>
      <c r="O7732" s="0" t="str">
        <f aca="false">ASC(E7732)</f>
        <v>ｱｽﾞﾚﾝｽﾙﾎﾝ酸ﾅﾄﾘｳﾑ水和物･炭酸水素ﾅﾄﾘｳﾑ</v>
      </c>
      <c r="P7732" s="16" t="n">
        <f aca="false">N(P7731)+IF($C7732=検索!$B$49,1,0)</f>
        <v>0</v>
      </c>
    </row>
    <row r="7733" customFormat="false" ht="15" hidden="false" customHeight="false" outlineLevel="0" collapsed="false">
      <c r="A7733" s="16" t="s">
        <v>16254</v>
      </c>
      <c r="B7733" s="0" t="s">
        <v>17866</v>
      </c>
      <c r="C7733" s="0" t="n">
        <v>226</v>
      </c>
      <c r="D7733" s="0" t="str">
        <f aca="false">IFERROR(VLOOKUP($C7733,薬効分類マスタ!$A$2:$B$180,2,FALSE()),"未登録")</f>
        <v>含嗽剤</v>
      </c>
      <c r="E7733" s="16" t="s">
        <v>17864</v>
      </c>
      <c r="F7733" s="16" t="s">
        <v>675</v>
      </c>
      <c r="G7733" s="16" t="s">
        <v>17867</v>
      </c>
      <c r="H7733" s="16" t="s">
        <v>1165</v>
      </c>
      <c r="I7733" s="0" t="n">
        <v>6.9</v>
      </c>
      <c r="J7733" s="16" t="s">
        <v>239</v>
      </c>
      <c r="K7733" s="0" t="str">
        <f aca="false">IFERROR(IF(VLOOKUP($C7733,薬効分類マスタ!$A$2:$E$180,5,FALSE())=0,"",VLOOKUP($C7733,薬効分類マスタ!$A$2:$E$180,5,FALSE())),"")</f>
        <v/>
      </c>
      <c r="L7733" s="17"/>
      <c r="M7733" s="0" t="str">
        <f aca="false">IF($K7733="","",IF($L7733&lt;&gt;"",$L7733,VLOOKUP($C7733,薬効分類マスタ!$A$2:$F$180,6,FALSE())))</f>
        <v/>
      </c>
      <c r="N7733" s="0" t="str">
        <f aca="false">ASC(G7733)</f>
        <v>AZ含嗽用配合顆粒｢ﾆﾌﾟﾛ｣</v>
      </c>
      <c r="O7733" s="0" t="str">
        <f aca="false">ASC(E7733)</f>
        <v>ｱｽﾞﾚﾝｽﾙﾎﾝ酸ﾅﾄﾘｳﾑ水和物･炭酸水素ﾅﾄﾘｳﾑ</v>
      </c>
      <c r="P7733" s="16" t="n">
        <f aca="false">N(P7732)+IF($C7733=検索!$B$49,1,0)</f>
        <v>0</v>
      </c>
    </row>
    <row r="7734" customFormat="false" ht="15" hidden="false" customHeight="false" outlineLevel="0" collapsed="false">
      <c r="A7734" s="16" t="s">
        <v>16254</v>
      </c>
      <c r="B7734" s="0" t="s">
        <v>17868</v>
      </c>
      <c r="C7734" s="0" t="n">
        <v>229</v>
      </c>
      <c r="D7734" s="0" t="str">
        <f aca="false">IFERROR(VLOOKUP($C7734,薬効分類マスタ!$A$2:$B$180,2,FALSE()),"未登録")</f>
        <v>その他の呼吸器官用薬</v>
      </c>
      <c r="E7734" s="16" t="s">
        <v>17489</v>
      </c>
      <c r="F7734" s="16" t="s">
        <v>17869</v>
      </c>
      <c r="G7734" s="16" t="s">
        <v>17870</v>
      </c>
      <c r="H7734" s="16" t="s">
        <v>794</v>
      </c>
      <c r="I7734" s="0" t="n">
        <v>488.6</v>
      </c>
      <c r="J7734" s="16" t="s">
        <v>232</v>
      </c>
      <c r="K7734" s="0" t="str">
        <f aca="false">IFERROR(IF(VLOOKUP($C7734,薬効分類マスタ!$A$2:$E$180,5,FALSE())=0,"",VLOOKUP($C7734,薬効分類マスタ!$A$2:$E$180,5,FALSE())),"")</f>
        <v/>
      </c>
      <c r="L7734" s="17"/>
      <c r="M7734" s="0" t="str">
        <f aca="false">IF($K7734="","",IF($L7734&lt;&gt;"",$L7734,VLOOKUP($C7734,薬効分類マスタ!$A$2:$F$180,6,FALSE())))</f>
        <v/>
      </c>
      <c r="N7734" s="0" t="str">
        <f aca="false">ASC(G7734)</f>
        <v>ﾌﾙﾀｲﾄﾞ50ﾃﾞｨｽｶｽ</v>
      </c>
      <c r="O7734" s="0" t="str">
        <f aca="false">ASC(E7734)</f>
        <v>ﾌﾙﾁｶｿﾞﾝﾌﾟﾛﾋﾟｵﾝ酸ｴｽﾃﾙ</v>
      </c>
      <c r="P7734" s="16" t="n">
        <f aca="false">N(P7733)+IF($C7734=検索!$B$49,1,0)</f>
        <v>0</v>
      </c>
    </row>
    <row r="7735" customFormat="false" ht="15" hidden="false" customHeight="false" outlineLevel="0" collapsed="false">
      <c r="A7735" s="16" t="s">
        <v>16254</v>
      </c>
      <c r="B7735" s="0" t="s">
        <v>17871</v>
      </c>
      <c r="C7735" s="0" t="n">
        <v>229</v>
      </c>
      <c r="D7735" s="0" t="str">
        <f aca="false">IFERROR(VLOOKUP($C7735,薬効分類マスタ!$A$2:$B$180,2,FALSE()),"未登録")</f>
        <v>その他の呼吸器官用薬</v>
      </c>
      <c r="E7735" s="16" t="s">
        <v>17489</v>
      </c>
      <c r="F7735" s="16" t="s">
        <v>17872</v>
      </c>
      <c r="G7735" s="16" t="s">
        <v>17873</v>
      </c>
      <c r="H7735" s="16" t="s">
        <v>794</v>
      </c>
      <c r="I7735" s="0" t="n">
        <v>746.8</v>
      </c>
      <c r="J7735" s="16" t="s">
        <v>232</v>
      </c>
      <c r="K7735" s="0" t="str">
        <f aca="false">IFERROR(IF(VLOOKUP($C7735,薬効分類マスタ!$A$2:$E$180,5,FALSE())=0,"",VLOOKUP($C7735,薬効分類マスタ!$A$2:$E$180,5,FALSE())),"")</f>
        <v/>
      </c>
      <c r="L7735" s="17"/>
      <c r="M7735" s="0" t="str">
        <f aca="false">IF($K7735="","",IF($L7735&lt;&gt;"",$L7735,VLOOKUP($C7735,薬効分類マスタ!$A$2:$F$180,6,FALSE())))</f>
        <v/>
      </c>
      <c r="N7735" s="0" t="str">
        <f aca="false">ASC(G7735)</f>
        <v>ﾌﾙﾀｲﾄﾞ100ﾃﾞｨｽｶｽ</v>
      </c>
      <c r="O7735" s="0" t="str">
        <f aca="false">ASC(E7735)</f>
        <v>ﾌﾙﾁｶｿﾞﾝﾌﾟﾛﾋﾟｵﾝ酸ｴｽﾃﾙ</v>
      </c>
      <c r="P7735" s="16" t="n">
        <f aca="false">N(P7734)+IF($C7735=検索!$B$49,1,0)</f>
        <v>0</v>
      </c>
    </row>
    <row r="7736" customFormat="false" ht="15" hidden="false" customHeight="false" outlineLevel="0" collapsed="false">
      <c r="A7736" s="16" t="s">
        <v>16254</v>
      </c>
      <c r="B7736" s="0" t="s">
        <v>17874</v>
      </c>
      <c r="C7736" s="0" t="n">
        <v>229</v>
      </c>
      <c r="D7736" s="0" t="str">
        <f aca="false">IFERROR(VLOOKUP($C7736,薬効分類マスタ!$A$2:$B$180,2,FALSE()),"未登録")</f>
        <v>その他の呼吸器官用薬</v>
      </c>
      <c r="E7736" s="16" t="s">
        <v>17489</v>
      </c>
      <c r="F7736" s="16" t="s">
        <v>17875</v>
      </c>
      <c r="G7736" s="16" t="s">
        <v>17876</v>
      </c>
      <c r="H7736" s="16" t="s">
        <v>794</v>
      </c>
      <c r="I7736" s="0" t="n">
        <v>1000.7</v>
      </c>
      <c r="J7736" s="16" t="s">
        <v>232</v>
      </c>
      <c r="K7736" s="0" t="str">
        <f aca="false">IFERROR(IF(VLOOKUP($C7736,薬効分類マスタ!$A$2:$E$180,5,FALSE())=0,"",VLOOKUP($C7736,薬効分類マスタ!$A$2:$E$180,5,FALSE())),"")</f>
        <v/>
      </c>
      <c r="L7736" s="17"/>
      <c r="M7736" s="0" t="str">
        <f aca="false">IF($K7736="","",IF($L7736&lt;&gt;"",$L7736,VLOOKUP($C7736,薬効分類マスタ!$A$2:$F$180,6,FALSE())))</f>
        <v/>
      </c>
      <c r="N7736" s="0" t="str">
        <f aca="false">ASC(G7736)</f>
        <v>ﾌﾙﾀｲﾄﾞ200ﾃﾞｨｽｶｽ</v>
      </c>
      <c r="O7736" s="0" t="str">
        <f aca="false">ASC(E7736)</f>
        <v>ﾌﾙﾁｶｿﾞﾝﾌﾟﾛﾋﾟｵﾝ酸ｴｽﾃﾙ</v>
      </c>
      <c r="P7736" s="16" t="n">
        <f aca="false">N(P7735)+IF($C7736=検索!$B$49,1,0)</f>
        <v>0</v>
      </c>
    </row>
    <row r="7737" customFormat="false" ht="15" hidden="false" customHeight="false" outlineLevel="0" collapsed="false">
      <c r="A7737" s="16" t="s">
        <v>16254</v>
      </c>
      <c r="B7737" s="0" t="s">
        <v>17877</v>
      </c>
      <c r="C7737" s="0" t="n">
        <v>229</v>
      </c>
      <c r="D7737" s="0" t="str">
        <f aca="false">IFERROR(VLOOKUP($C7737,薬効分類マスタ!$A$2:$B$180,2,FALSE()),"未登録")</f>
        <v>その他の呼吸器官用薬</v>
      </c>
      <c r="E7737" s="16" t="s">
        <v>17489</v>
      </c>
      <c r="F7737" s="16" t="s">
        <v>17878</v>
      </c>
      <c r="G7737" s="16" t="s">
        <v>17879</v>
      </c>
      <c r="H7737" s="16" t="s">
        <v>794</v>
      </c>
      <c r="I7737" s="0" t="n">
        <v>696</v>
      </c>
      <c r="J7737" s="16" t="s">
        <v>232</v>
      </c>
      <c r="K7737" s="0" t="str">
        <f aca="false">IFERROR(IF(VLOOKUP($C7737,薬効分類マスタ!$A$2:$E$180,5,FALSE())=0,"",VLOOKUP($C7737,薬効分類マスタ!$A$2:$E$180,5,FALSE())),"")</f>
        <v/>
      </c>
      <c r="L7737" s="17"/>
      <c r="M7737" s="0" t="str">
        <f aca="false">IF($K7737="","",IF($L7737&lt;&gt;"",$L7737,VLOOKUP($C7737,薬効分類マスタ!$A$2:$F$180,6,FALSE())))</f>
        <v/>
      </c>
      <c r="N7737" s="0" t="str">
        <f aca="false">ASC(G7737)</f>
        <v>ﾌﾙﾀｲﾄﾞ50μgｴｱｿﾞｰﾙ120吸入用</v>
      </c>
      <c r="O7737" s="0" t="str">
        <f aca="false">ASC(E7737)</f>
        <v>ﾌﾙﾁｶｿﾞﾝﾌﾟﾛﾋﾟｵﾝ酸ｴｽﾃﾙ</v>
      </c>
      <c r="P7737" s="16" t="n">
        <f aca="false">N(P7736)+IF($C7737=検索!$B$49,1,0)</f>
        <v>0</v>
      </c>
    </row>
    <row r="7738" customFormat="false" ht="15" hidden="false" customHeight="false" outlineLevel="0" collapsed="false">
      <c r="A7738" s="16" t="s">
        <v>16254</v>
      </c>
      <c r="B7738" s="0" t="s">
        <v>17880</v>
      </c>
      <c r="C7738" s="0" t="n">
        <v>229</v>
      </c>
      <c r="D7738" s="0" t="str">
        <f aca="false">IFERROR(VLOOKUP($C7738,薬効分類マスタ!$A$2:$B$180,2,FALSE()),"未登録")</f>
        <v>その他の呼吸器官用薬</v>
      </c>
      <c r="E7738" s="16" t="s">
        <v>17489</v>
      </c>
      <c r="F7738" s="16" t="s">
        <v>17881</v>
      </c>
      <c r="G7738" s="16" t="s">
        <v>17882</v>
      </c>
      <c r="H7738" s="16" t="s">
        <v>794</v>
      </c>
      <c r="I7738" s="0" t="n">
        <v>731.8</v>
      </c>
      <c r="J7738" s="16" t="s">
        <v>232</v>
      </c>
      <c r="K7738" s="0" t="str">
        <f aca="false">IFERROR(IF(VLOOKUP($C7738,薬効分類マスタ!$A$2:$E$180,5,FALSE())=0,"",VLOOKUP($C7738,薬効分類マスタ!$A$2:$E$180,5,FALSE())),"")</f>
        <v/>
      </c>
      <c r="L7738" s="17"/>
      <c r="M7738" s="0" t="str">
        <f aca="false">IF($K7738="","",IF($L7738&lt;&gt;"",$L7738,VLOOKUP($C7738,薬効分類マスタ!$A$2:$F$180,6,FALSE())))</f>
        <v/>
      </c>
      <c r="N7738" s="0" t="str">
        <f aca="false">ASC(G7738)</f>
        <v>ﾌﾙﾀｲﾄﾞ100μgｴｱｿﾞｰﾙ60吸入用</v>
      </c>
      <c r="O7738" s="0" t="str">
        <f aca="false">ASC(E7738)</f>
        <v>ﾌﾙﾁｶｿﾞﾝﾌﾟﾛﾋﾟｵﾝ酸ｴｽﾃﾙ</v>
      </c>
      <c r="P7738" s="16" t="n">
        <f aca="false">N(P7737)+IF($C7738=検索!$B$49,1,0)</f>
        <v>0</v>
      </c>
    </row>
    <row r="7739" customFormat="false" ht="15" hidden="false" customHeight="false" outlineLevel="0" collapsed="false">
      <c r="A7739" s="16" t="s">
        <v>16254</v>
      </c>
      <c r="B7739" s="0" t="s">
        <v>17883</v>
      </c>
      <c r="C7739" s="0" t="n">
        <v>229</v>
      </c>
      <c r="D7739" s="0" t="str">
        <f aca="false">IFERROR(VLOOKUP($C7739,薬効分類マスタ!$A$2:$B$180,2,FALSE()),"未登録")</f>
        <v>その他の呼吸器官用薬</v>
      </c>
      <c r="E7739" s="16" t="s">
        <v>7860</v>
      </c>
      <c r="F7739" s="16" t="s">
        <v>17884</v>
      </c>
      <c r="G7739" s="16" t="s">
        <v>17885</v>
      </c>
      <c r="H7739" s="16" t="s">
        <v>4574</v>
      </c>
      <c r="I7739" s="0" t="n">
        <v>776.8</v>
      </c>
      <c r="J7739" s="16" t="s">
        <v>232</v>
      </c>
      <c r="K7739" s="0" t="str">
        <f aca="false">IFERROR(IF(VLOOKUP($C7739,薬効分類マスタ!$A$2:$E$180,5,FALSE())=0,"",VLOOKUP($C7739,薬効分類マスタ!$A$2:$E$180,5,FALSE())),"")</f>
        <v/>
      </c>
      <c r="L7739" s="17"/>
      <c r="M7739" s="0" t="str">
        <f aca="false">IF($K7739="","",IF($L7739&lt;&gt;"",$L7739,VLOOKUP($C7739,薬効分類マスタ!$A$2:$F$180,6,FALSE())))</f>
        <v/>
      </c>
      <c r="N7739" s="0" t="str">
        <f aca="false">ASC(G7739)</f>
        <v>ﾊﾟﾙﾐｺｰﾄ100μgﾀｰﾋﾞｭﾍｲﾗｰ112吸入</v>
      </c>
      <c r="O7739" s="0" t="str">
        <f aca="false">ASC(E7739)</f>
        <v>ﾌﾞﾃﾞｿﾆﾄﾞ</v>
      </c>
      <c r="P7739" s="16" t="n">
        <f aca="false">N(P7738)+IF($C7739=検索!$B$49,1,0)</f>
        <v>0</v>
      </c>
    </row>
    <row r="7740" customFormat="false" ht="15" hidden="false" customHeight="false" outlineLevel="0" collapsed="false">
      <c r="A7740" s="16" t="s">
        <v>16254</v>
      </c>
      <c r="B7740" s="0" t="s">
        <v>17886</v>
      </c>
      <c r="C7740" s="0" t="n">
        <v>229</v>
      </c>
      <c r="D7740" s="0" t="str">
        <f aca="false">IFERROR(VLOOKUP($C7740,薬効分類マスタ!$A$2:$B$180,2,FALSE()),"未登録")</f>
        <v>その他の呼吸器官用薬</v>
      </c>
      <c r="E7740" s="16" t="s">
        <v>7860</v>
      </c>
      <c r="F7740" s="16" t="s">
        <v>17887</v>
      </c>
      <c r="G7740" s="16" t="s">
        <v>17888</v>
      </c>
      <c r="H7740" s="16" t="s">
        <v>4574</v>
      </c>
      <c r="I7740" s="0" t="n">
        <v>776.8</v>
      </c>
      <c r="J7740" s="16" t="s">
        <v>232</v>
      </c>
      <c r="K7740" s="0" t="str">
        <f aca="false">IFERROR(IF(VLOOKUP($C7740,薬効分類マスタ!$A$2:$E$180,5,FALSE())=0,"",VLOOKUP($C7740,薬効分類マスタ!$A$2:$E$180,5,FALSE())),"")</f>
        <v/>
      </c>
      <c r="L7740" s="17"/>
      <c r="M7740" s="0" t="str">
        <f aca="false">IF($K7740="","",IF($L7740&lt;&gt;"",$L7740,VLOOKUP($C7740,薬効分類マスタ!$A$2:$F$180,6,FALSE())))</f>
        <v/>
      </c>
      <c r="N7740" s="0" t="str">
        <f aca="false">ASC(G7740)</f>
        <v>ﾊﾟﾙﾐｺｰﾄ200μgﾀｰﾋﾞｭﾍｲﾗｰ56吸入</v>
      </c>
      <c r="O7740" s="0" t="str">
        <f aca="false">ASC(E7740)</f>
        <v>ﾌﾞﾃﾞｿﾆﾄﾞ</v>
      </c>
      <c r="P7740" s="16" t="n">
        <f aca="false">N(P7739)+IF($C7740=検索!$B$49,1,0)</f>
        <v>0</v>
      </c>
    </row>
    <row r="7741" customFormat="false" ht="15" hidden="false" customHeight="false" outlineLevel="0" collapsed="false">
      <c r="A7741" s="16" t="s">
        <v>16254</v>
      </c>
      <c r="B7741" s="0" t="s">
        <v>17889</v>
      </c>
      <c r="C7741" s="0" t="n">
        <v>229</v>
      </c>
      <c r="D7741" s="0" t="str">
        <f aca="false">IFERROR(VLOOKUP($C7741,薬効分類マスタ!$A$2:$B$180,2,FALSE()),"未登録")</f>
        <v>その他の呼吸器官用薬</v>
      </c>
      <c r="E7741" s="16" t="s">
        <v>7860</v>
      </c>
      <c r="F7741" s="16" t="s">
        <v>17890</v>
      </c>
      <c r="G7741" s="16" t="s">
        <v>17891</v>
      </c>
      <c r="H7741" s="16" t="s">
        <v>4574</v>
      </c>
      <c r="I7741" s="0" t="n">
        <v>952.2</v>
      </c>
      <c r="J7741" s="16" t="s">
        <v>232</v>
      </c>
      <c r="K7741" s="0" t="str">
        <f aca="false">IFERROR(IF(VLOOKUP($C7741,薬効分類マスタ!$A$2:$E$180,5,FALSE())=0,"",VLOOKUP($C7741,薬効分類マスタ!$A$2:$E$180,5,FALSE())),"")</f>
        <v/>
      </c>
      <c r="L7741" s="17"/>
      <c r="M7741" s="0" t="str">
        <f aca="false">IF($K7741="","",IF($L7741&lt;&gt;"",$L7741,VLOOKUP($C7741,薬効分類マスタ!$A$2:$F$180,6,FALSE())))</f>
        <v/>
      </c>
      <c r="N7741" s="0" t="str">
        <f aca="false">ASC(G7741)</f>
        <v>ﾊﾟﾙﾐｺｰﾄ200μgﾀｰﾋﾞｭﾍｲﾗｰ112吸入</v>
      </c>
      <c r="O7741" s="0" t="str">
        <f aca="false">ASC(E7741)</f>
        <v>ﾌﾞﾃﾞｿﾆﾄﾞ</v>
      </c>
      <c r="P7741" s="16" t="n">
        <f aca="false">N(P7740)+IF($C7741=検索!$B$49,1,0)</f>
        <v>0</v>
      </c>
    </row>
    <row r="7742" customFormat="false" ht="15" hidden="false" customHeight="false" outlineLevel="0" collapsed="false">
      <c r="A7742" s="16" t="s">
        <v>16254</v>
      </c>
      <c r="B7742" s="0" t="s">
        <v>17892</v>
      </c>
      <c r="C7742" s="0" t="n">
        <v>229</v>
      </c>
      <c r="D7742" s="0" t="str">
        <f aca="false">IFERROR(VLOOKUP($C7742,薬効分類マスタ!$A$2:$B$180,2,FALSE()),"未登録")</f>
        <v>その他の呼吸器官用薬</v>
      </c>
      <c r="E7742" s="16" t="s">
        <v>7860</v>
      </c>
      <c r="F7742" s="16" t="s">
        <v>17893</v>
      </c>
      <c r="G7742" s="16" t="s">
        <v>17894</v>
      </c>
      <c r="H7742" s="16" t="s">
        <v>4574</v>
      </c>
      <c r="I7742" s="0" t="n">
        <v>84</v>
      </c>
      <c r="J7742" s="16" t="s">
        <v>232</v>
      </c>
      <c r="K7742" s="0" t="str">
        <f aca="false">IFERROR(IF(VLOOKUP($C7742,薬効分類マスタ!$A$2:$E$180,5,FALSE())=0,"",VLOOKUP($C7742,薬効分類マスタ!$A$2:$E$180,5,FALSE())),"")</f>
        <v/>
      </c>
      <c r="L7742" s="17"/>
      <c r="M7742" s="0" t="str">
        <f aca="false">IF($K7742="","",IF($L7742&lt;&gt;"",$L7742,VLOOKUP($C7742,薬効分類マスタ!$A$2:$F$180,6,FALSE())))</f>
        <v/>
      </c>
      <c r="N7742" s="0" t="str">
        <f aca="false">ASC(G7742)</f>
        <v>ﾊﾟﾙﾐｺｰﾄ吸入液0.25mg</v>
      </c>
      <c r="O7742" s="0" t="str">
        <f aca="false">ASC(E7742)</f>
        <v>ﾌﾞﾃﾞｿﾆﾄﾞ</v>
      </c>
      <c r="P7742" s="16" t="n">
        <f aca="false">N(P7741)+IF($C7742=検索!$B$49,1,0)</f>
        <v>0</v>
      </c>
    </row>
    <row r="7743" customFormat="false" ht="15" hidden="false" customHeight="false" outlineLevel="0" collapsed="false">
      <c r="A7743" s="16" t="s">
        <v>16254</v>
      </c>
      <c r="B7743" s="0" t="s">
        <v>17895</v>
      </c>
      <c r="C7743" s="0" t="n">
        <v>229</v>
      </c>
      <c r="D7743" s="0" t="str">
        <f aca="false">IFERROR(VLOOKUP($C7743,薬効分類マスタ!$A$2:$B$180,2,FALSE()),"未登録")</f>
        <v>その他の呼吸器官用薬</v>
      </c>
      <c r="E7743" s="16" t="s">
        <v>7860</v>
      </c>
      <c r="F7743" s="16" t="s">
        <v>17893</v>
      </c>
      <c r="G7743" s="16" t="s">
        <v>17896</v>
      </c>
      <c r="H7743" s="16" t="s">
        <v>1309</v>
      </c>
      <c r="I7743" s="0" t="n">
        <v>34.6</v>
      </c>
      <c r="J7743" s="16" t="s">
        <v>239</v>
      </c>
      <c r="K7743" s="0" t="str">
        <f aca="false">IFERROR(IF(VLOOKUP($C7743,薬効分類マスタ!$A$2:$E$180,5,FALSE())=0,"",VLOOKUP($C7743,薬効分類マスタ!$A$2:$E$180,5,FALSE())),"")</f>
        <v/>
      </c>
      <c r="L7743" s="17"/>
      <c r="M7743" s="0" t="str">
        <f aca="false">IF($K7743="","",IF($L7743&lt;&gt;"",$L7743,VLOOKUP($C7743,薬効分類マスタ!$A$2:$F$180,6,FALSE())))</f>
        <v/>
      </c>
      <c r="N7743" s="0" t="str">
        <f aca="false">ASC(G7743)</f>
        <v>ﾌﾞﾃﾞｿﾆﾄﾞ吸入液0.25mg｢武田ﾃﾊﾞ｣</v>
      </c>
      <c r="O7743" s="0" t="str">
        <f aca="false">ASC(E7743)</f>
        <v>ﾌﾞﾃﾞｿﾆﾄﾞ</v>
      </c>
      <c r="P7743" s="16" t="n">
        <f aca="false">N(P7742)+IF($C7743=検索!$B$49,1,0)</f>
        <v>0</v>
      </c>
    </row>
    <row r="7744" customFormat="false" ht="15" hidden="false" customHeight="false" outlineLevel="0" collapsed="false">
      <c r="A7744" s="16" t="s">
        <v>16254</v>
      </c>
      <c r="B7744" s="0" t="s">
        <v>17897</v>
      </c>
      <c r="C7744" s="0" t="n">
        <v>229</v>
      </c>
      <c r="D7744" s="0" t="str">
        <f aca="false">IFERROR(VLOOKUP($C7744,薬効分類マスタ!$A$2:$B$180,2,FALSE()),"未登録")</f>
        <v>その他の呼吸器官用薬</v>
      </c>
      <c r="E7744" s="16" t="s">
        <v>7860</v>
      </c>
      <c r="F7744" s="16" t="s">
        <v>17898</v>
      </c>
      <c r="G7744" s="16" t="s">
        <v>17899</v>
      </c>
      <c r="H7744" s="16" t="s">
        <v>4574</v>
      </c>
      <c r="I7744" s="0" t="n">
        <v>114.9</v>
      </c>
      <c r="J7744" s="16" t="s">
        <v>232</v>
      </c>
      <c r="K7744" s="0" t="str">
        <f aca="false">IFERROR(IF(VLOOKUP($C7744,薬効分類マスタ!$A$2:$E$180,5,FALSE())=0,"",VLOOKUP($C7744,薬効分類マスタ!$A$2:$E$180,5,FALSE())),"")</f>
        <v/>
      </c>
      <c r="L7744" s="17"/>
      <c r="M7744" s="0" t="str">
        <f aca="false">IF($K7744="","",IF($L7744&lt;&gt;"",$L7744,VLOOKUP($C7744,薬効分類マスタ!$A$2:$F$180,6,FALSE())))</f>
        <v/>
      </c>
      <c r="N7744" s="0" t="str">
        <f aca="false">ASC(G7744)</f>
        <v>ﾊﾟﾙﾐｺｰﾄ吸入液0.5mg</v>
      </c>
      <c r="O7744" s="0" t="str">
        <f aca="false">ASC(E7744)</f>
        <v>ﾌﾞﾃﾞｿﾆﾄﾞ</v>
      </c>
      <c r="P7744" s="16" t="n">
        <f aca="false">N(P7743)+IF($C7744=検索!$B$49,1,0)</f>
        <v>0</v>
      </c>
    </row>
    <row r="7745" customFormat="false" ht="15" hidden="false" customHeight="false" outlineLevel="0" collapsed="false">
      <c r="A7745" s="16" t="s">
        <v>16254</v>
      </c>
      <c r="B7745" s="0" t="s">
        <v>17900</v>
      </c>
      <c r="C7745" s="0" t="n">
        <v>229</v>
      </c>
      <c r="D7745" s="0" t="str">
        <f aca="false">IFERROR(VLOOKUP($C7745,薬効分類マスタ!$A$2:$B$180,2,FALSE()),"未登録")</f>
        <v>その他の呼吸器官用薬</v>
      </c>
      <c r="E7745" s="16" t="s">
        <v>7860</v>
      </c>
      <c r="F7745" s="16" t="s">
        <v>17898</v>
      </c>
      <c r="G7745" s="16" t="s">
        <v>17901</v>
      </c>
      <c r="H7745" s="16" t="s">
        <v>1309</v>
      </c>
      <c r="I7745" s="0" t="n">
        <v>51.4</v>
      </c>
      <c r="J7745" s="16" t="s">
        <v>239</v>
      </c>
      <c r="K7745" s="0" t="str">
        <f aca="false">IFERROR(IF(VLOOKUP($C7745,薬効分類マスタ!$A$2:$E$180,5,FALSE())=0,"",VLOOKUP($C7745,薬効分類マスタ!$A$2:$E$180,5,FALSE())),"")</f>
        <v/>
      </c>
      <c r="L7745" s="17"/>
      <c r="M7745" s="0" t="str">
        <f aca="false">IF($K7745="","",IF($L7745&lt;&gt;"",$L7745,VLOOKUP($C7745,薬効分類マスタ!$A$2:$F$180,6,FALSE())))</f>
        <v/>
      </c>
      <c r="N7745" s="0" t="str">
        <f aca="false">ASC(G7745)</f>
        <v>ﾌﾞﾃﾞｿﾆﾄﾞ吸入液0.5mg｢武田ﾃﾊﾞ｣</v>
      </c>
      <c r="O7745" s="0" t="str">
        <f aca="false">ASC(E7745)</f>
        <v>ﾌﾞﾃﾞｿﾆﾄﾞ</v>
      </c>
      <c r="P7745" s="16" t="n">
        <f aca="false">N(P7744)+IF($C7745=検索!$B$49,1,0)</f>
        <v>0</v>
      </c>
    </row>
    <row r="7746" customFormat="false" ht="15" hidden="false" customHeight="false" outlineLevel="0" collapsed="false">
      <c r="A7746" s="16" t="s">
        <v>16254</v>
      </c>
      <c r="B7746" s="0" t="s">
        <v>17902</v>
      </c>
      <c r="C7746" s="0" t="n">
        <v>229</v>
      </c>
      <c r="D7746" s="0" t="str">
        <f aca="false">IFERROR(VLOOKUP($C7746,薬効分類マスタ!$A$2:$B$180,2,FALSE()),"未登録")</f>
        <v>その他の呼吸器官用薬</v>
      </c>
      <c r="E7746" s="16" t="s">
        <v>17903</v>
      </c>
      <c r="F7746" s="16" t="s">
        <v>17904</v>
      </c>
      <c r="G7746" s="16" t="s">
        <v>17905</v>
      </c>
      <c r="H7746" s="16" t="s">
        <v>6651</v>
      </c>
      <c r="I7746" s="0" t="n">
        <v>911.8</v>
      </c>
      <c r="J7746" s="16" t="s">
        <v>232</v>
      </c>
      <c r="K7746" s="0" t="str">
        <f aca="false">IFERROR(IF(VLOOKUP($C7746,薬効分類マスタ!$A$2:$E$180,5,FALSE())=0,"",VLOOKUP($C7746,薬効分類マスタ!$A$2:$E$180,5,FALSE())),"")</f>
        <v/>
      </c>
      <c r="L7746" s="17"/>
      <c r="M7746" s="0" t="str">
        <f aca="false">IF($K7746="","",IF($L7746&lt;&gt;"",$L7746,VLOOKUP($C7746,薬効分類マスタ!$A$2:$F$180,6,FALSE())))</f>
        <v/>
      </c>
      <c r="N7746" s="0" t="str">
        <f aca="false">ASC(G7746)</f>
        <v>ｵﾙﾍﾞｽｺ50μgｲﾝﾍﾗｰ112吸入用</v>
      </c>
      <c r="O7746" s="0" t="str">
        <f aca="false">ASC(E7746)</f>
        <v>ｼｸﾚｿﾆﾄﾞ</v>
      </c>
      <c r="P7746" s="16" t="n">
        <f aca="false">N(P7745)+IF($C7746=検索!$B$49,1,0)</f>
        <v>0</v>
      </c>
    </row>
    <row r="7747" customFormat="false" ht="15" hidden="false" customHeight="false" outlineLevel="0" collapsed="false">
      <c r="A7747" s="16" t="s">
        <v>16254</v>
      </c>
      <c r="B7747" s="0" t="s">
        <v>17906</v>
      </c>
      <c r="C7747" s="0" t="n">
        <v>229</v>
      </c>
      <c r="D7747" s="0" t="str">
        <f aca="false">IFERROR(VLOOKUP($C7747,薬効分類マスタ!$A$2:$B$180,2,FALSE()),"未登録")</f>
        <v>その他の呼吸器官用薬</v>
      </c>
      <c r="E7747" s="16" t="s">
        <v>17903</v>
      </c>
      <c r="F7747" s="16" t="s">
        <v>17907</v>
      </c>
      <c r="G7747" s="16" t="s">
        <v>17908</v>
      </c>
      <c r="H7747" s="16" t="s">
        <v>6651</v>
      </c>
      <c r="I7747" s="0" t="n">
        <v>1206.3</v>
      </c>
      <c r="J7747" s="16" t="s">
        <v>232</v>
      </c>
      <c r="K7747" s="0" t="str">
        <f aca="false">IFERROR(IF(VLOOKUP($C7747,薬効分類マスタ!$A$2:$E$180,5,FALSE())=0,"",VLOOKUP($C7747,薬効分類マスタ!$A$2:$E$180,5,FALSE())),"")</f>
        <v/>
      </c>
      <c r="L7747" s="17"/>
      <c r="M7747" s="0" t="str">
        <f aca="false">IF($K7747="","",IF($L7747&lt;&gt;"",$L7747,VLOOKUP($C7747,薬効分類マスタ!$A$2:$F$180,6,FALSE())))</f>
        <v/>
      </c>
      <c r="N7747" s="0" t="str">
        <f aca="false">ASC(G7747)</f>
        <v>ｵﾙﾍﾞｽｺ100μgｲﾝﾍﾗｰ112吸入用</v>
      </c>
      <c r="O7747" s="0" t="str">
        <f aca="false">ASC(E7747)</f>
        <v>ｼｸﾚｿﾆﾄﾞ</v>
      </c>
      <c r="P7747" s="16" t="n">
        <f aca="false">N(P7746)+IF($C7747=検索!$B$49,1,0)</f>
        <v>0</v>
      </c>
    </row>
    <row r="7748" customFormat="false" ht="15" hidden="false" customHeight="false" outlineLevel="0" collapsed="false">
      <c r="A7748" s="16" t="s">
        <v>16254</v>
      </c>
      <c r="B7748" s="0" t="s">
        <v>17909</v>
      </c>
      <c r="C7748" s="0" t="n">
        <v>229</v>
      </c>
      <c r="D7748" s="0" t="str">
        <f aca="false">IFERROR(VLOOKUP($C7748,薬効分類マスタ!$A$2:$B$180,2,FALSE()),"未登録")</f>
        <v>その他の呼吸器官用薬</v>
      </c>
      <c r="E7748" s="16" t="s">
        <v>17903</v>
      </c>
      <c r="F7748" s="16" t="s">
        <v>17910</v>
      </c>
      <c r="G7748" s="16" t="s">
        <v>17911</v>
      </c>
      <c r="H7748" s="16" t="s">
        <v>6651</v>
      </c>
      <c r="I7748" s="0" t="n">
        <v>1070.6</v>
      </c>
      <c r="J7748" s="16" t="s">
        <v>232</v>
      </c>
      <c r="K7748" s="0" t="str">
        <f aca="false">IFERROR(IF(VLOOKUP($C7748,薬効分類マスタ!$A$2:$E$180,5,FALSE())=0,"",VLOOKUP($C7748,薬効分類マスタ!$A$2:$E$180,5,FALSE())),"")</f>
        <v/>
      </c>
      <c r="L7748" s="17"/>
      <c r="M7748" s="0" t="str">
        <f aca="false">IF($K7748="","",IF($L7748&lt;&gt;"",$L7748,VLOOKUP($C7748,薬効分類マスタ!$A$2:$F$180,6,FALSE())))</f>
        <v/>
      </c>
      <c r="N7748" s="0" t="str">
        <f aca="false">ASC(G7748)</f>
        <v>ｵﾙﾍﾞｽｺ200μgｲﾝﾍﾗｰ56吸入用</v>
      </c>
      <c r="O7748" s="0" t="str">
        <f aca="false">ASC(E7748)</f>
        <v>ｼｸﾚｿﾆﾄﾞ</v>
      </c>
      <c r="P7748" s="16" t="n">
        <f aca="false">N(P7747)+IF($C7748=検索!$B$49,1,0)</f>
        <v>0</v>
      </c>
    </row>
    <row r="7749" customFormat="false" ht="15" hidden="false" customHeight="false" outlineLevel="0" collapsed="false">
      <c r="A7749" s="16" t="s">
        <v>16254</v>
      </c>
      <c r="B7749" s="0" t="s">
        <v>17912</v>
      </c>
      <c r="C7749" s="0" t="n">
        <v>229</v>
      </c>
      <c r="D7749" s="0" t="str">
        <f aca="false">IFERROR(VLOOKUP($C7749,薬効分類マスタ!$A$2:$B$180,2,FALSE()),"未登録")</f>
        <v>その他の呼吸器官用薬</v>
      </c>
      <c r="E7749" s="16" t="s">
        <v>17903</v>
      </c>
      <c r="F7749" s="16" t="s">
        <v>17913</v>
      </c>
      <c r="G7749" s="16" t="s">
        <v>17914</v>
      </c>
      <c r="H7749" s="16" t="s">
        <v>6651</v>
      </c>
      <c r="I7749" s="0" t="n">
        <v>867.3</v>
      </c>
      <c r="J7749" s="16" t="s">
        <v>232</v>
      </c>
      <c r="K7749" s="0" t="str">
        <f aca="false">IFERROR(IF(VLOOKUP($C7749,薬効分類マスタ!$A$2:$E$180,5,FALSE())=0,"",VLOOKUP($C7749,薬効分類マスタ!$A$2:$E$180,5,FALSE())),"")</f>
        <v/>
      </c>
      <c r="L7749" s="17"/>
      <c r="M7749" s="0" t="str">
        <f aca="false">IF($K7749="","",IF($L7749&lt;&gt;"",$L7749,VLOOKUP($C7749,薬効分類マスタ!$A$2:$F$180,6,FALSE())))</f>
        <v/>
      </c>
      <c r="N7749" s="0" t="str">
        <f aca="false">ASC(G7749)</f>
        <v>ｵﾙﾍﾞｽｺ100μgｲﾝﾍﾗｰ56吸入用</v>
      </c>
      <c r="O7749" s="0" t="str">
        <f aca="false">ASC(E7749)</f>
        <v>ｼｸﾚｿﾆﾄﾞ</v>
      </c>
      <c r="P7749" s="16" t="n">
        <f aca="false">N(P7748)+IF($C7749=検索!$B$49,1,0)</f>
        <v>0</v>
      </c>
    </row>
    <row r="7750" customFormat="false" ht="15" hidden="false" customHeight="false" outlineLevel="0" collapsed="false">
      <c r="A7750" s="16" t="s">
        <v>16254</v>
      </c>
      <c r="B7750" s="0" t="s">
        <v>17915</v>
      </c>
      <c r="C7750" s="0" t="n">
        <v>229</v>
      </c>
      <c r="D7750" s="0" t="str">
        <f aca="false">IFERROR(VLOOKUP($C7750,薬効分類マスタ!$A$2:$B$180,2,FALSE()),"未登録")</f>
        <v>その他の呼吸器官用薬</v>
      </c>
      <c r="E7750" s="16" t="s">
        <v>17916</v>
      </c>
      <c r="F7750" s="16" t="s">
        <v>17917</v>
      </c>
      <c r="G7750" s="16" t="s">
        <v>17918</v>
      </c>
      <c r="H7750" s="16" t="s">
        <v>3621</v>
      </c>
      <c r="I7750" s="0" t="n">
        <v>6982.1</v>
      </c>
      <c r="J7750" s="16" t="s">
        <v>232</v>
      </c>
      <c r="K7750" s="0" t="str">
        <f aca="false">IFERROR(IF(VLOOKUP($C7750,薬効分類マスタ!$A$2:$E$180,5,FALSE())=0,"",VLOOKUP($C7750,薬効分類マスタ!$A$2:$E$180,5,FALSE())),"")</f>
        <v/>
      </c>
      <c r="L7750" s="17"/>
      <c r="M7750" s="0" t="str">
        <f aca="false">IF($K7750="","",IF($L7750&lt;&gt;"",$L7750,VLOOKUP($C7750,薬効分類マスタ!$A$2:$F$180,6,FALSE())))</f>
        <v/>
      </c>
      <c r="N7750" s="0" t="str">
        <f aca="false">ASC(G7750)</f>
        <v>ﾌﾟﾙﾓｻﾞｲﾑ吸入液2.5mg</v>
      </c>
      <c r="O7750" s="0" t="str">
        <f aca="false">ASC(E7750)</f>
        <v>ﾄﾞﾙﾅｰｾﾞ　ｱﾙﾌｧ(遺伝子組換え)</v>
      </c>
      <c r="P7750" s="16" t="n">
        <f aca="false">N(P7749)+IF($C7750=検索!$B$49,1,0)</f>
        <v>0</v>
      </c>
    </row>
    <row r="7751" customFormat="false" ht="15" hidden="false" customHeight="false" outlineLevel="0" collapsed="false">
      <c r="A7751" s="16" t="s">
        <v>16254</v>
      </c>
      <c r="B7751" s="0" t="s">
        <v>17919</v>
      </c>
      <c r="C7751" s="0" t="n">
        <v>229</v>
      </c>
      <c r="D7751" s="0" t="str">
        <f aca="false">IFERROR(VLOOKUP($C7751,薬効分類マスタ!$A$2:$B$180,2,FALSE()),"未登録")</f>
        <v>その他の呼吸器官用薬</v>
      </c>
      <c r="E7751" s="16" t="s">
        <v>17561</v>
      </c>
      <c r="F7751" s="16" t="s">
        <v>17785</v>
      </c>
      <c r="G7751" s="16" t="s">
        <v>17920</v>
      </c>
      <c r="H7751" s="16" t="s">
        <v>794</v>
      </c>
      <c r="I7751" s="0" t="n">
        <v>1090.5</v>
      </c>
      <c r="J7751" s="16" t="s">
        <v>232</v>
      </c>
      <c r="K7751" s="0" t="str">
        <f aca="false">IFERROR(IF(VLOOKUP($C7751,薬効分類マスタ!$A$2:$E$180,5,FALSE())=0,"",VLOOKUP($C7751,薬効分類マスタ!$A$2:$E$180,5,FALSE())),"")</f>
        <v/>
      </c>
      <c r="L7751" s="17"/>
      <c r="M7751" s="0" t="str">
        <f aca="false">IF($K7751="","",IF($L7751&lt;&gt;"",$L7751,VLOOKUP($C7751,薬効分類マスタ!$A$2:$F$180,6,FALSE())))</f>
        <v/>
      </c>
      <c r="N7751" s="0" t="str">
        <f aca="false">ASC(G7751)</f>
        <v>ｱﾆｭｲﾃｨ100μgｴﾘﾌﾟﾀ30吸入用</v>
      </c>
      <c r="O7751" s="0" t="str">
        <f aca="false">ASC(E7751)</f>
        <v>ﾌﾙﾁｶｿﾞﾝﾌﾗﾝｶﾙﾎﾞﾝ酸ｴｽﾃﾙ</v>
      </c>
      <c r="P7751" s="16" t="n">
        <f aca="false">N(P7750)+IF($C7751=検索!$B$49,1,0)</f>
        <v>0</v>
      </c>
    </row>
    <row r="7752" customFormat="false" ht="15" hidden="false" customHeight="false" outlineLevel="0" collapsed="false">
      <c r="A7752" s="16" t="s">
        <v>16254</v>
      </c>
      <c r="B7752" s="0" t="s">
        <v>17921</v>
      </c>
      <c r="C7752" s="0" t="n">
        <v>229</v>
      </c>
      <c r="D7752" s="0" t="str">
        <f aca="false">IFERROR(VLOOKUP($C7752,薬効分類マスタ!$A$2:$B$180,2,FALSE()),"未登録")</f>
        <v>その他の呼吸器官用薬</v>
      </c>
      <c r="E7752" s="16" t="s">
        <v>17561</v>
      </c>
      <c r="F7752" s="16" t="s">
        <v>17785</v>
      </c>
      <c r="G7752" s="16" t="s">
        <v>17922</v>
      </c>
      <c r="H7752" s="16" t="s">
        <v>794</v>
      </c>
      <c r="I7752" s="0" t="n">
        <v>1411.5</v>
      </c>
      <c r="J7752" s="16" t="s">
        <v>232</v>
      </c>
      <c r="K7752" s="0" t="str">
        <f aca="false">IFERROR(IF(VLOOKUP($C7752,薬効分類マスタ!$A$2:$E$180,5,FALSE())=0,"",VLOOKUP($C7752,薬効分類マスタ!$A$2:$E$180,5,FALSE())),"")</f>
        <v/>
      </c>
      <c r="L7752" s="17"/>
      <c r="M7752" s="0" t="str">
        <f aca="false">IF($K7752="","",IF($L7752&lt;&gt;"",$L7752,VLOOKUP($C7752,薬効分類マスタ!$A$2:$F$180,6,FALSE())))</f>
        <v/>
      </c>
      <c r="N7752" s="0" t="str">
        <f aca="false">ASC(G7752)</f>
        <v>ｱﾆｭｲﾃｨ200μgｴﾘﾌﾟﾀ30吸入用</v>
      </c>
      <c r="O7752" s="0" t="str">
        <f aca="false">ASC(E7752)</f>
        <v>ﾌﾙﾁｶｿﾞﾝﾌﾗﾝｶﾙﾎﾞﾝ酸ｴｽﾃﾙ</v>
      </c>
      <c r="P7752" s="16" t="n">
        <f aca="false">N(P7751)+IF($C7752=検索!$B$49,1,0)</f>
        <v>0</v>
      </c>
    </row>
    <row r="7753" customFormat="false" ht="15" hidden="false" customHeight="false" outlineLevel="0" collapsed="false">
      <c r="A7753" s="16" t="s">
        <v>16254</v>
      </c>
      <c r="B7753" s="0" t="s">
        <v>17923</v>
      </c>
      <c r="C7753" s="0" t="n">
        <v>229</v>
      </c>
      <c r="D7753" s="0" t="str">
        <f aca="false">IFERROR(VLOOKUP($C7753,薬効分類マスタ!$A$2:$B$180,2,FALSE()),"未登録")</f>
        <v>その他の呼吸器官用薬</v>
      </c>
      <c r="E7753" s="16" t="s">
        <v>17924</v>
      </c>
      <c r="F7753" s="16" t="s">
        <v>17925</v>
      </c>
      <c r="G7753" s="16" t="s">
        <v>17926</v>
      </c>
      <c r="H7753" s="16" t="s">
        <v>3613</v>
      </c>
      <c r="I7753" s="0" t="n">
        <v>42359.1</v>
      </c>
      <c r="J7753" s="16" t="s">
        <v>232</v>
      </c>
      <c r="K7753" s="0" t="str">
        <f aca="false">IFERROR(IF(VLOOKUP($C7753,薬効分類マスタ!$A$2:$E$180,5,FALSE())=0,"",VLOOKUP($C7753,薬効分類マスタ!$A$2:$E$180,5,FALSE())),"")</f>
        <v/>
      </c>
      <c r="L7753" s="17"/>
      <c r="M7753" s="0" t="str">
        <f aca="false">IF($K7753="","",IF($L7753&lt;&gt;"",$L7753,VLOOKUP($C7753,薬効分類マスタ!$A$2:$F$180,6,FALSE())))</f>
        <v/>
      </c>
      <c r="N7753" s="0" t="str">
        <f aca="false">ASC(G7753)</f>
        <v>ｻﾙｸﾞﾏﾘﾝ吸入用250μg</v>
      </c>
      <c r="O7753" s="0" t="str">
        <f aca="false">ASC(E7753)</f>
        <v>ｻﾙｸﾞﾗﾓｽﾁﾑ(遺伝子組換え)</v>
      </c>
      <c r="P7753" s="16" t="n">
        <f aca="false">N(P7752)+IF($C7753=検索!$B$49,1,0)</f>
        <v>0</v>
      </c>
    </row>
    <row r="7754" customFormat="false" ht="15" hidden="false" customHeight="false" outlineLevel="0" collapsed="false">
      <c r="A7754" s="16" t="s">
        <v>16254</v>
      </c>
      <c r="B7754" s="0" t="s">
        <v>17927</v>
      </c>
      <c r="C7754" s="0" t="n">
        <v>229</v>
      </c>
      <c r="D7754" s="0" t="str">
        <f aca="false">IFERROR(VLOOKUP($C7754,薬効分類マスタ!$A$2:$B$180,2,FALSE()),"未登録")</f>
        <v>その他の呼吸器官用薬</v>
      </c>
      <c r="E7754" s="16" t="s">
        <v>17928</v>
      </c>
      <c r="F7754" s="16" t="s">
        <v>17929</v>
      </c>
      <c r="G7754" s="16" t="s">
        <v>17930</v>
      </c>
      <c r="H7754" s="16" t="s">
        <v>794</v>
      </c>
      <c r="I7754" s="0" t="n">
        <v>1547</v>
      </c>
      <c r="J7754" s="16" t="s">
        <v>232</v>
      </c>
      <c r="K7754" s="0" t="str">
        <f aca="false">IFERROR(IF(VLOOKUP($C7754,薬効分類マスタ!$A$2:$E$180,5,FALSE())=0,"",VLOOKUP($C7754,薬効分類マスタ!$A$2:$E$180,5,FALSE())),"")</f>
        <v/>
      </c>
      <c r="L7754" s="17"/>
      <c r="M7754" s="0" t="str">
        <f aca="false">IF($K7754="","",IF($L7754&lt;&gt;"",$L7754,VLOOKUP($C7754,薬効分類マスタ!$A$2:$F$180,6,FALSE())))</f>
        <v/>
      </c>
      <c r="N7754" s="0" t="str">
        <f aca="false">ASC(G7754)</f>
        <v>ｱﾄﾞｴｱ100ﾃﾞｨｽｶｽ28吸入用</v>
      </c>
      <c r="O7754" s="0" t="str">
        <f aca="false">ASC(E7754)</f>
        <v>ｻﾙﾒﾃﾛｰﾙｷｼﾅﾎ酸塩･ﾌﾙﾁｶｿﾞﾝﾌﾟﾛﾋﾟｵﾝ酸ｴｽﾃﾙ</v>
      </c>
      <c r="P7754" s="16" t="n">
        <f aca="false">N(P7753)+IF($C7754=検索!$B$49,1,0)</f>
        <v>0</v>
      </c>
    </row>
    <row r="7755" customFormat="false" ht="15" hidden="false" customHeight="false" outlineLevel="0" collapsed="false">
      <c r="A7755" s="16" t="s">
        <v>16254</v>
      </c>
      <c r="B7755" s="0" t="s">
        <v>17931</v>
      </c>
      <c r="C7755" s="0" t="n">
        <v>229</v>
      </c>
      <c r="D7755" s="0" t="str">
        <f aca="false">IFERROR(VLOOKUP($C7755,薬効分類マスタ!$A$2:$B$180,2,FALSE()),"未登録")</f>
        <v>その他の呼吸器官用薬</v>
      </c>
      <c r="E7755" s="16" t="s">
        <v>17928</v>
      </c>
      <c r="F7755" s="16" t="s">
        <v>17929</v>
      </c>
      <c r="G7755" s="16" t="s">
        <v>17932</v>
      </c>
      <c r="H7755" s="16" t="s">
        <v>794</v>
      </c>
      <c r="I7755" s="0" t="n">
        <v>1816.8</v>
      </c>
      <c r="J7755" s="16" t="s">
        <v>232</v>
      </c>
      <c r="K7755" s="0" t="str">
        <f aca="false">IFERROR(IF(VLOOKUP($C7755,薬効分類マスタ!$A$2:$E$180,5,FALSE())=0,"",VLOOKUP($C7755,薬効分類マスタ!$A$2:$E$180,5,FALSE())),"")</f>
        <v/>
      </c>
      <c r="L7755" s="17"/>
      <c r="M7755" s="0" t="str">
        <f aca="false">IF($K7755="","",IF($L7755&lt;&gt;"",$L7755,VLOOKUP($C7755,薬効分類マスタ!$A$2:$F$180,6,FALSE())))</f>
        <v/>
      </c>
      <c r="N7755" s="0" t="str">
        <f aca="false">ASC(G7755)</f>
        <v>ｱﾄﾞｴｱ250ﾃﾞｨｽｶｽ28吸入用</v>
      </c>
      <c r="O7755" s="0" t="str">
        <f aca="false">ASC(E7755)</f>
        <v>ｻﾙﾒﾃﾛｰﾙｷｼﾅﾎ酸塩･ﾌﾙﾁｶｿﾞﾝﾌﾟﾛﾋﾟｵﾝ酸ｴｽﾃﾙ</v>
      </c>
      <c r="P7755" s="16" t="n">
        <f aca="false">N(P7754)+IF($C7755=検索!$B$49,1,0)</f>
        <v>0</v>
      </c>
    </row>
    <row r="7756" customFormat="false" ht="15" hidden="false" customHeight="false" outlineLevel="0" collapsed="false">
      <c r="A7756" s="16" t="s">
        <v>16254</v>
      </c>
      <c r="B7756" s="0" t="s">
        <v>17933</v>
      </c>
      <c r="C7756" s="0" t="n">
        <v>229</v>
      </c>
      <c r="D7756" s="0" t="str">
        <f aca="false">IFERROR(VLOOKUP($C7756,薬効分類マスタ!$A$2:$B$180,2,FALSE()),"未登録")</f>
        <v>その他の呼吸器官用薬</v>
      </c>
      <c r="E7756" s="16" t="s">
        <v>17928</v>
      </c>
      <c r="F7756" s="16" t="s">
        <v>17929</v>
      </c>
      <c r="G7756" s="16" t="s">
        <v>17934</v>
      </c>
      <c r="H7756" s="16" t="s">
        <v>794</v>
      </c>
      <c r="I7756" s="0" t="n">
        <v>1940.7</v>
      </c>
      <c r="J7756" s="16" t="s">
        <v>232</v>
      </c>
      <c r="K7756" s="0" t="str">
        <f aca="false">IFERROR(IF(VLOOKUP($C7756,薬効分類マスタ!$A$2:$E$180,5,FALSE())=0,"",VLOOKUP($C7756,薬効分類マスタ!$A$2:$E$180,5,FALSE())),"")</f>
        <v/>
      </c>
      <c r="L7756" s="17"/>
      <c r="M7756" s="0" t="str">
        <f aca="false">IF($K7756="","",IF($L7756&lt;&gt;"",$L7756,VLOOKUP($C7756,薬効分類マスタ!$A$2:$F$180,6,FALSE())))</f>
        <v/>
      </c>
      <c r="N7756" s="0" t="str">
        <f aca="false">ASC(G7756)</f>
        <v>ｱﾄﾞｴｱ500ﾃﾞｨｽｶｽ28吸入用</v>
      </c>
      <c r="O7756" s="0" t="str">
        <f aca="false">ASC(E7756)</f>
        <v>ｻﾙﾒﾃﾛｰﾙｷｼﾅﾎ酸塩･ﾌﾙﾁｶｿﾞﾝﾌﾟﾛﾋﾟｵﾝ酸ｴｽﾃﾙ</v>
      </c>
      <c r="P7756" s="16" t="n">
        <f aca="false">N(P7755)+IF($C7756=検索!$B$49,1,0)</f>
        <v>0</v>
      </c>
    </row>
    <row r="7757" customFormat="false" ht="15" hidden="false" customHeight="false" outlineLevel="0" collapsed="false">
      <c r="A7757" s="16" t="s">
        <v>16254</v>
      </c>
      <c r="B7757" s="0" t="s">
        <v>17935</v>
      </c>
      <c r="C7757" s="0" t="n">
        <v>229</v>
      </c>
      <c r="D7757" s="0" t="str">
        <f aca="false">IFERROR(VLOOKUP($C7757,薬効分類マスタ!$A$2:$B$180,2,FALSE()),"未登録")</f>
        <v>その他の呼吸器官用薬</v>
      </c>
      <c r="E7757" s="16" t="s">
        <v>17928</v>
      </c>
      <c r="F7757" s="16" t="s">
        <v>17936</v>
      </c>
      <c r="G7757" s="16" t="s">
        <v>17937</v>
      </c>
      <c r="H7757" s="16" t="s">
        <v>794</v>
      </c>
      <c r="I7757" s="0" t="n">
        <v>3006.5</v>
      </c>
      <c r="J7757" s="16" t="s">
        <v>232</v>
      </c>
      <c r="K7757" s="0" t="str">
        <f aca="false">IFERROR(IF(VLOOKUP($C7757,薬効分類マスタ!$A$2:$E$180,5,FALSE())=0,"",VLOOKUP($C7757,薬効分類マスタ!$A$2:$E$180,5,FALSE())),"")</f>
        <v/>
      </c>
      <c r="L7757" s="17"/>
      <c r="M7757" s="0" t="str">
        <f aca="false">IF($K7757="","",IF($L7757&lt;&gt;"",$L7757,VLOOKUP($C7757,薬効分類マスタ!$A$2:$F$180,6,FALSE())))</f>
        <v/>
      </c>
      <c r="N7757" s="0" t="str">
        <f aca="false">ASC(G7757)</f>
        <v>ｱﾄﾞｴｱ100ﾃﾞｨｽｶｽ60吸入用</v>
      </c>
      <c r="O7757" s="0" t="str">
        <f aca="false">ASC(E7757)</f>
        <v>ｻﾙﾒﾃﾛｰﾙｷｼﾅﾎ酸塩･ﾌﾙﾁｶｿﾞﾝﾌﾟﾛﾋﾟｵﾝ酸ｴｽﾃﾙ</v>
      </c>
      <c r="P7757" s="16" t="n">
        <f aca="false">N(P7756)+IF($C7757=検索!$B$49,1,0)</f>
        <v>0</v>
      </c>
    </row>
    <row r="7758" customFormat="false" ht="15" hidden="false" customHeight="false" outlineLevel="0" collapsed="false">
      <c r="A7758" s="16" t="s">
        <v>16254</v>
      </c>
      <c r="B7758" s="0" t="s">
        <v>17938</v>
      </c>
      <c r="C7758" s="0" t="n">
        <v>229</v>
      </c>
      <c r="D7758" s="0" t="str">
        <f aca="false">IFERROR(VLOOKUP($C7758,薬効分類マスタ!$A$2:$B$180,2,FALSE()),"未登録")</f>
        <v>その他の呼吸器官用薬</v>
      </c>
      <c r="E7758" s="16" t="s">
        <v>17928</v>
      </c>
      <c r="F7758" s="16" t="s">
        <v>17936</v>
      </c>
      <c r="G7758" s="16" t="s">
        <v>17939</v>
      </c>
      <c r="H7758" s="16" t="s">
        <v>794</v>
      </c>
      <c r="I7758" s="0" t="n">
        <v>3509.4</v>
      </c>
      <c r="J7758" s="16" t="s">
        <v>232</v>
      </c>
      <c r="K7758" s="0" t="str">
        <f aca="false">IFERROR(IF(VLOOKUP($C7758,薬効分類マスタ!$A$2:$E$180,5,FALSE())=0,"",VLOOKUP($C7758,薬効分類マスタ!$A$2:$E$180,5,FALSE())),"")</f>
        <v/>
      </c>
      <c r="L7758" s="17"/>
      <c r="M7758" s="0" t="str">
        <f aca="false">IF($K7758="","",IF($L7758&lt;&gt;"",$L7758,VLOOKUP($C7758,薬効分類マスタ!$A$2:$F$180,6,FALSE())))</f>
        <v/>
      </c>
      <c r="N7758" s="0" t="str">
        <f aca="false">ASC(G7758)</f>
        <v>ｱﾄﾞｴｱ250ﾃﾞｨｽｶｽ60吸入用</v>
      </c>
      <c r="O7758" s="0" t="str">
        <f aca="false">ASC(E7758)</f>
        <v>ｻﾙﾒﾃﾛｰﾙｷｼﾅﾎ酸塩･ﾌﾙﾁｶｿﾞﾝﾌﾟﾛﾋﾟｵﾝ酸ｴｽﾃﾙ</v>
      </c>
      <c r="P7758" s="16" t="n">
        <f aca="false">N(P7757)+IF($C7758=検索!$B$49,1,0)</f>
        <v>0</v>
      </c>
    </row>
    <row r="7759" customFormat="false" ht="15" hidden="false" customHeight="false" outlineLevel="0" collapsed="false">
      <c r="A7759" s="16" t="s">
        <v>16254</v>
      </c>
      <c r="B7759" s="0" t="s">
        <v>17940</v>
      </c>
      <c r="C7759" s="0" t="n">
        <v>229</v>
      </c>
      <c r="D7759" s="0" t="str">
        <f aca="false">IFERROR(VLOOKUP($C7759,薬効分類マスタ!$A$2:$B$180,2,FALSE()),"未登録")</f>
        <v>その他の呼吸器官用薬</v>
      </c>
      <c r="E7759" s="16" t="s">
        <v>17928</v>
      </c>
      <c r="F7759" s="16" t="s">
        <v>17936</v>
      </c>
      <c r="G7759" s="16" t="s">
        <v>17941</v>
      </c>
      <c r="H7759" s="16" t="s">
        <v>794</v>
      </c>
      <c r="I7759" s="0" t="n">
        <v>3821.5</v>
      </c>
      <c r="J7759" s="16" t="s">
        <v>232</v>
      </c>
      <c r="K7759" s="0" t="str">
        <f aca="false">IFERROR(IF(VLOOKUP($C7759,薬効分類マスタ!$A$2:$E$180,5,FALSE())=0,"",VLOOKUP($C7759,薬効分類マスタ!$A$2:$E$180,5,FALSE())),"")</f>
        <v/>
      </c>
      <c r="L7759" s="17"/>
      <c r="M7759" s="0" t="str">
        <f aca="false">IF($K7759="","",IF($L7759&lt;&gt;"",$L7759,VLOOKUP($C7759,薬効分類マスタ!$A$2:$F$180,6,FALSE())))</f>
        <v/>
      </c>
      <c r="N7759" s="0" t="str">
        <f aca="false">ASC(G7759)</f>
        <v>ｱﾄﾞｴｱ500ﾃﾞｨｽｶｽ60吸入用</v>
      </c>
      <c r="O7759" s="0" t="str">
        <f aca="false">ASC(E7759)</f>
        <v>ｻﾙﾒﾃﾛｰﾙｷｼﾅﾎ酸塩･ﾌﾙﾁｶｿﾞﾝﾌﾟﾛﾋﾟｵﾝ酸ｴｽﾃﾙ</v>
      </c>
      <c r="P7759" s="16" t="n">
        <f aca="false">N(P7758)+IF($C7759=検索!$B$49,1,0)</f>
        <v>0</v>
      </c>
    </row>
    <row r="7760" customFormat="false" ht="15" hidden="false" customHeight="false" outlineLevel="0" collapsed="false">
      <c r="A7760" s="16" t="s">
        <v>16254</v>
      </c>
      <c r="B7760" s="0" t="s">
        <v>17942</v>
      </c>
      <c r="C7760" s="0" t="n">
        <v>229</v>
      </c>
      <c r="D7760" s="0" t="str">
        <f aca="false">IFERROR(VLOOKUP($C7760,薬効分類マスタ!$A$2:$B$180,2,FALSE()),"未登録")</f>
        <v>その他の呼吸器官用薬</v>
      </c>
      <c r="E7760" s="16" t="s">
        <v>17928</v>
      </c>
      <c r="F7760" s="16" t="s">
        <v>17943</v>
      </c>
      <c r="G7760" s="16" t="s">
        <v>17944</v>
      </c>
      <c r="H7760" s="16" t="s">
        <v>794</v>
      </c>
      <c r="I7760" s="0" t="n">
        <v>3170.8</v>
      </c>
      <c r="J7760" s="16" t="s">
        <v>232</v>
      </c>
      <c r="K7760" s="0" t="str">
        <f aca="false">IFERROR(IF(VLOOKUP($C7760,薬効分類マスタ!$A$2:$E$180,5,FALSE())=0,"",VLOOKUP($C7760,薬効分類マスタ!$A$2:$E$180,5,FALSE())),"")</f>
        <v/>
      </c>
      <c r="L7760" s="17"/>
      <c r="M7760" s="0" t="str">
        <f aca="false">IF($K7760="","",IF($L7760&lt;&gt;"",$L7760,VLOOKUP($C7760,薬効分類マスタ!$A$2:$F$180,6,FALSE())))</f>
        <v/>
      </c>
      <c r="N7760" s="0" t="str">
        <f aca="false">ASC(G7760)</f>
        <v>ｱﾄﾞｴｱ50ｴｱｿﾞｰﾙ120吸入用</v>
      </c>
      <c r="O7760" s="0" t="str">
        <f aca="false">ASC(E7760)</f>
        <v>ｻﾙﾒﾃﾛｰﾙｷｼﾅﾎ酸塩･ﾌﾙﾁｶｿﾞﾝﾌﾟﾛﾋﾟｵﾝ酸ｴｽﾃﾙ</v>
      </c>
      <c r="P7760" s="16" t="n">
        <f aca="false">N(P7759)+IF($C7760=検索!$B$49,1,0)</f>
        <v>0</v>
      </c>
    </row>
    <row r="7761" customFormat="false" ht="15" hidden="false" customHeight="false" outlineLevel="0" collapsed="false">
      <c r="A7761" s="16" t="s">
        <v>16254</v>
      </c>
      <c r="B7761" s="0" t="s">
        <v>17945</v>
      </c>
      <c r="C7761" s="0" t="n">
        <v>229</v>
      </c>
      <c r="D7761" s="0" t="str">
        <f aca="false">IFERROR(VLOOKUP($C7761,薬効分類マスタ!$A$2:$B$180,2,FALSE()),"未登録")</f>
        <v>その他の呼吸器官用薬</v>
      </c>
      <c r="E7761" s="16" t="s">
        <v>17928</v>
      </c>
      <c r="F7761" s="16" t="s">
        <v>17943</v>
      </c>
      <c r="G7761" s="16" t="s">
        <v>17946</v>
      </c>
      <c r="H7761" s="16" t="s">
        <v>794</v>
      </c>
      <c r="I7761" s="0" t="n">
        <v>3851</v>
      </c>
      <c r="J7761" s="16" t="s">
        <v>232</v>
      </c>
      <c r="K7761" s="0" t="str">
        <f aca="false">IFERROR(IF(VLOOKUP($C7761,薬効分類マスタ!$A$2:$E$180,5,FALSE())=0,"",VLOOKUP($C7761,薬効分類マスタ!$A$2:$E$180,5,FALSE())),"")</f>
        <v/>
      </c>
      <c r="L7761" s="17"/>
      <c r="M7761" s="0" t="str">
        <f aca="false">IF($K7761="","",IF($L7761&lt;&gt;"",$L7761,VLOOKUP($C7761,薬効分類マスタ!$A$2:$F$180,6,FALSE())))</f>
        <v/>
      </c>
      <c r="N7761" s="0" t="str">
        <f aca="false">ASC(G7761)</f>
        <v>ｱﾄﾞｴｱ125ｴｱｿﾞｰﾙ120吸入用</v>
      </c>
      <c r="O7761" s="0" t="str">
        <f aca="false">ASC(E7761)</f>
        <v>ｻﾙﾒﾃﾛｰﾙｷｼﾅﾎ酸塩･ﾌﾙﾁｶｿﾞﾝﾌﾟﾛﾋﾟｵﾝ酸ｴｽﾃﾙ</v>
      </c>
      <c r="P7761" s="16" t="n">
        <f aca="false">N(P7760)+IF($C7761=検索!$B$49,1,0)</f>
        <v>0</v>
      </c>
    </row>
    <row r="7762" customFormat="false" ht="15" hidden="false" customHeight="false" outlineLevel="0" collapsed="false">
      <c r="A7762" s="16" t="s">
        <v>16254</v>
      </c>
      <c r="B7762" s="0" t="s">
        <v>17947</v>
      </c>
      <c r="C7762" s="0" t="n">
        <v>229</v>
      </c>
      <c r="D7762" s="0" t="str">
        <f aca="false">IFERROR(VLOOKUP($C7762,薬効分類マスタ!$A$2:$B$180,2,FALSE()),"未登録")</f>
        <v>その他の呼吸器官用薬</v>
      </c>
      <c r="E7762" s="16" t="s">
        <v>17928</v>
      </c>
      <c r="F7762" s="16" t="s">
        <v>17943</v>
      </c>
      <c r="G7762" s="16" t="s">
        <v>17948</v>
      </c>
      <c r="H7762" s="16" t="s">
        <v>794</v>
      </c>
      <c r="I7762" s="0" t="n">
        <v>4207.3</v>
      </c>
      <c r="J7762" s="16" t="s">
        <v>232</v>
      </c>
      <c r="K7762" s="0" t="str">
        <f aca="false">IFERROR(IF(VLOOKUP($C7762,薬効分類マスタ!$A$2:$E$180,5,FALSE())=0,"",VLOOKUP($C7762,薬効分類マスタ!$A$2:$E$180,5,FALSE())),"")</f>
        <v/>
      </c>
      <c r="L7762" s="17"/>
      <c r="M7762" s="0" t="str">
        <f aca="false">IF($K7762="","",IF($L7762&lt;&gt;"",$L7762,VLOOKUP($C7762,薬効分類マスタ!$A$2:$F$180,6,FALSE())))</f>
        <v/>
      </c>
      <c r="N7762" s="0" t="str">
        <f aca="false">ASC(G7762)</f>
        <v>ｱﾄﾞｴｱ250ｴｱｿﾞｰﾙ120吸入用</v>
      </c>
      <c r="O7762" s="0" t="str">
        <f aca="false">ASC(E7762)</f>
        <v>ｻﾙﾒﾃﾛｰﾙｷｼﾅﾎ酸塩･ﾌﾙﾁｶｿﾞﾝﾌﾟﾛﾋﾟｵﾝ酸ｴｽﾃﾙ</v>
      </c>
      <c r="P7762" s="16" t="n">
        <f aca="false">N(P7761)+IF($C7762=検索!$B$49,1,0)</f>
        <v>0</v>
      </c>
    </row>
    <row r="7763" customFormat="false" ht="15" hidden="false" customHeight="false" outlineLevel="0" collapsed="false">
      <c r="A7763" s="16" t="s">
        <v>16254</v>
      </c>
      <c r="B7763" s="0" t="s">
        <v>17949</v>
      </c>
      <c r="C7763" s="0" t="n">
        <v>229</v>
      </c>
      <c r="D7763" s="0" t="str">
        <f aca="false">IFERROR(VLOOKUP($C7763,薬効分類マスタ!$A$2:$B$180,2,FALSE()),"未登録")</f>
        <v>その他の呼吸器官用薬</v>
      </c>
      <c r="E7763" s="16" t="s">
        <v>17950</v>
      </c>
      <c r="F7763" s="16" t="s">
        <v>17785</v>
      </c>
      <c r="G7763" s="16" t="s">
        <v>17951</v>
      </c>
      <c r="H7763" s="16" t="s">
        <v>4574</v>
      </c>
      <c r="I7763" s="0" t="n">
        <v>1242.2</v>
      </c>
      <c r="J7763" s="16" t="s">
        <v>232</v>
      </c>
      <c r="K7763" s="0" t="str">
        <f aca="false">IFERROR(IF(VLOOKUP($C7763,薬効分類マスタ!$A$2:$E$180,5,FALSE())=0,"",VLOOKUP($C7763,薬効分類マスタ!$A$2:$E$180,5,FALSE())),"")</f>
        <v/>
      </c>
      <c r="L7763" s="17"/>
      <c r="M7763" s="0" t="str">
        <f aca="false">IF($K7763="","",IF($L7763&lt;&gt;"",$L7763,VLOOKUP($C7763,薬効分類マスタ!$A$2:$F$180,6,FALSE())))</f>
        <v/>
      </c>
      <c r="N7763" s="0" t="str">
        <f aca="false">ASC(G7763)</f>
        <v>ｼﾑﾋﾞｺｰﾄﾀｰﾋﾞｭﾍｲﾗｰ30吸入</v>
      </c>
      <c r="O7763" s="0" t="str">
        <f aca="false">ASC(E7763)</f>
        <v>ﾌﾞﾃﾞｿﾆﾄﾞ･ﾎﾙﾓﾃﾛｰﾙﾌﾏﾙ酸塩水和物</v>
      </c>
      <c r="P7763" s="16" t="n">
        <f aca="false">N(P7762)+IF($C7763=検索!$B$49,1,0)</f>
        <v>0</v>
      </c>
    </row>
    <row r="7764" customFormat="false" ht="15" hidden="false" customHeight="false" outlineLevel="0" collapsed="false">
      <c r="A7764" s="16" t="s">
        <v>16254</v>
      </c>
      <c r="B7764" s="0" t="s">
        <v>17952</v>
      </c>
      <c r="C7764" s="0" t="n">
        <v>229</v>
      </c>
      <c r="D7764" s="0" t="str">
        <f aca="false">IFERROR(VLOOKUP($C7764,薬効分類マスタ!$A$2:$B$180,2,FALSE()),"未登録")</f>
        <v>その他の呼吸器官用薬</v>
      </c>
      <c r="E7764" s="16" t="s">
        <v>17950</v>
      </c>
      <c r="F7764" s="16" t="s">
        <v>17785</v>
      </c>
      <c r="G7764" s="16" t="s">
        <v>17953</v>
      </c>
      <c r="H7764" s="16" t="s">
        <v>527</v>
      </c>
      <c r="I7764" s="0" t="n">
        <v>611.6</v>
      </c>
      <c r="J7764" s="16" t="s">
        <v>239</v>
      </c>
      <c r="K7764" s="0" t="str">
        <f aca="false">IFERROR(IF(VLOOKUP($C7764,薬効分類マスタ!$A$2:$E$180,5,FALSE())=0,"",VLOOKUP($C7764,薬効分類マスタ!$A$2:$E$180,5,FALSE())),"")</f>
        <v/>
      </c>
      <c r="L7764" s="17"/>
      <c r="M7764" s="0" t="str">
        <f aca="false">IF($K7764="","",IF($L7764&lt;&gt;"",$L7764,VLOOKUP($C7764,薬効分類マスタ!$A$2:$F$180,6,FALSE())))</f>
        <v/>
      </c>
      <c r="N7764" s="0" t="str">
        <f aca="false">ASC(G7764)</f>
        <v>ﾌﾞﾃﾞﾎﾙ吸入粉末剤30吸入｢JG｣</v>
      </c>
      <c r="O7764" s="0" t="str">
        <f aca="false">ASC(E7764)</f>
        <v>ﾌﾞﾃﾞｿﾆﾄﾞ･ﾎﾙﾓﾃﾛｰﾙﾌﾏﾙ酸塩水和物</v>
      </c>
      <c r="P7764" s="16" t="n">
        <f aca="false">N(P7763)+IF($C7764=検索!$B$49,1,0)</f>
        <v>0</v>
      </c>
    </row>
    <row r="7765" customFormat="false" ht="15" hidden="false" customHeight="false" outlineLevel="0" collapsed="false">
      <c r="A7765" s="16" t="s">
        <v>16254</v>
      </c>
      <c r="B7765" s="0" t="s">
        <v>17954</v>
      </c>
      <c r="C7765" s="0" t="n">
        <v>229</v>
      </c>
      <c r="D7765" s="0" t="str">
        <f aca="false">IFERROR(VLOOKUP($C7765,薬効分類マスタ!$A$2:$B$180,2,FALSE()),"未登録")</f>
        <v>その他の呼吸器官用薬</v>
      </c>
      <c r="E7765" s="16" t="s">
        <v>17950</v>
      </c>
      <c r="F7765" s="16" t="s">
        <v>17785</v>
      </c>
      <c r="G7765" s="16" t="s">
        <v>17955</v>
      </c>
      <c r="H7765" s="16" t="s">
        <v>16764</v>
      </c>
      <c r="I7765" s="0" t="n">
        <v>611.6</v>
      </c>
      <c r="J7765" s="16" t="s">
        <v>239</v>
      </c>
      <c r="K7765" s="0" t="str">
        <f aca="false">IFERROR(IF(VLOOKUP($C7765,薬効分類マスタ!$A$2:$E$180,5,FALSE())=0,"",VLOOKUP($C7765,薬効分類マスタ!$A$2:$E$180,5,FALSE())),"")</f>
        <v/>
      </c>
      <c r="L7765" s="17"/>
      <c r="M7765" s="0" t="str">
        <f aca="false">IF($K7765="","",IF($L7765&lt;&gt;"",$L7765,VLOOKUP($C7765,薬効分類マスタ!$A$2:$F$180,6,FALSE())))</f>
        <v/>
      </c>
      <c r="N7765" s="0" t="str">
        <f aca="false">ASC(G7765)</f>
        <v>ﾌﾞﾃﾞﾎﾙ吸入粉末剤30吸入｢MYL｣</v>
      </c>
      <c r="O7765" s="0" t="str">
        <f aca="false">ASC(E7765)</f>
        <v>ﾌﾞﾃﾞｿﾆﾄﾞ･ﾎﾙﾓﾃﾛｰﾙﾌﾏﾙ酸塩水和物</v>
      </c>
      <c r="P7765" s="16" t="n">
        <f aca="false">N(P7764)+IF($C7765=検索!$B$49,1,0)</f>
        <v>0</v>
      </c>
    </row>
    <row r="7766" customFormat="false" ht="15" hidden="false" customHeight="false" outlineLevel="0" collapsed="false">
      <c r="A7766" s="16" t="s">
        <v>16254</v>
      </c>
      <c r="B7766" s="0" t="s">
        <v>17956</v>
      </c>
      <c r="C7766" s="0" t="n">
        <v>229</v>
      </c>
      <c r="D7766" s="0" t="str">
        <f aca="false">IFERROR(VLOOKUP($C7766,薬効分類マスタ!$A$2:$B$180,2,FALSE()),"未登録")</f>
        <v>その他の呼吸器官用薬</v>
      </c>
      <c r="E7766" s="16" t="s">
        <v>17950</v>
      </c>
      <c r="F7766" s="16" t="s">
        <v>17785</v>
      </c>
      <c r="G7766" s="16" t="s">
        <v>17957</v>
      </c>
      <c r="H7766" s="16" t="s">
        <v>1165</v>
      </c>
      <c r="I7766" s="0" t="n">
        <v>746.3</v>
      </c>
      <c r="J7766" s="16" t="s">
        <v>239</v>
      </c>
      <c r="K7766" s="0" t="str">
        <f aca="false">IFERROR(IF(VLOOKUP($C7766,薬効分類マスタ!$A$2:$E$180,5,FALSE())=0,"",VLOOKUP($C7766,薬効分類マスタ!$A$2:$E$180,5,FALSE())),"")</f>
        <v/>
      </c>
      <c r="L7766" s="17"/>
      <c r="M7766" s="0" t="str">
        <f aca="false">IF($K7766="","",IF($L7766&lt;&gt;"",$L7766,VLOOKUP($C7766,薬効分類マスタ!$A$2:$F$180,6,FALSE())))</f>
        <v/>
      </c>
      <c r="N7766" s="0" t="str">
        <f aca="false">ASC(G7766)</f>
        <v>ﾌﾞﾃﾞﾎﾙ吸入粉末剤30吸入｢ﾆﾌﾟﾛ｣</v>
      </c>
      <c r="O7766" s="0" t="str">
        <f aca="false">ASC(E7766)</f>
        <v>ﾌﾞﾃﾞｿﾆﾄﾞ･ﾎﾙﾓﾃﾛｰﾙﾌﾏﾙ酸塩水和物</v>
      </c>
      <c r="P7766" s="16" t="n">
        <f aca="false">N(P7765)+IF($C7766=検索!$B$49,1,0)</f>
        <v>0</v>
      </c>
    </row>
    <row r="7767" customFormat="false" ht="15" hidden="false" customHeight="false" outlineLevel="0" collapsed="false">
      <c r="A7767" s="16" t="s">
        <v>16254</v>
      </c>
      <c r="B7767" s="0" t="s">
        <v>17958</v>
      </c>
      <c r="C7767" s="0" t="n">
        <v>229</v>
      </c>
      <c r="D7767" s="0" t="str">
        <f aca="false">IFERROR(VLOOKUP($C7767,薬効分類マスタ!$A$2:$B$180,2,FALSE()),"未登録")</f>
        <v>その他の呼吸器官用薬</v>
      </c>
      <c r="E7767" s="16" t="s">
        <v>17950</v>
      </c>
      <c r="F7767" s="16" t="s">
        <v>17788</v>
      </c>
      <c r="G7767" s="16" t="s">
        <v>17959</v>
      </c>
      <c r="H7767" s="16" t="s">
        <v>4574</v>
      </c>
      <c r="I7767" s="0" t="n">
        <v>2042.3</v>
      </c>
      <c r="J7767" s="16" t="s">
        <v>232</v>
      </c>
      <c r="K7767" s="0" t="str">
        <f aca="false">IFERROR(IF(VLOOKUP($C7767,薬効分類マスタ!$A$2:$E$180,5,FALSE())=0,"",VLOOKUP($C7767,薬効分類マスタ!$A$2:$E$180,5,FALSE())),"")</f>
        <v/>
      </c>
      <c r="L7767" s="17"/>
      <c r="M7767" s="0" t="str">
        <f aca="false">IF($K7767="","",IF($L7767&lt;&gt;"",$L7767,VLOOKUP($C7767,薬効分類マスタ!$A$2:$F$180,6,FALSE())))</f>
        <v/>
      </c>
      <c r="N7767" s="0" t="str">
        <f aca="false">ASC(G7767)</f>
        <v>ｼﾑﾋﾞｺｰﾄﾀｰﾋﾞｭﾍｲﾗｰ60吸入</v>
      </c>
      <c r="O7767" s="0" t="str">
        <f aca="false">ASC(E7767)</f>
        <v>ﾌﾞﾃﾞｿﾆﾄﾞ･ﾎﾙﾓﾃﾛｰﾙﾌﾏﾙ酸塩水和物</v>
      </c>
      <c r="P7767" s="16" t="n">
        <f aca="false">N(P7766)+IF($C7767=検索!$B$49,1,0)</f>
        <v>0</v>
      </c>
    </row>
    <row r="7768" customFormat="false" ht="15" hidden="false" customHeight="false" outlineLevel="0" collapsed="false">
      <c r="A7768" s="16" t="s">
        <v>16254</v>
      </c>
      <c r="B7768" s="0" t="s">
        <v>17960</v>
      </c>
      <c r="C7768" s="0" t="n">
        <v>229</v>
      </c>
      <c r="D7768" s="0" t="str">
        <f aca="false">IFERROR(VLOOKUP($C7768,薬効分類マスタ!$A$2:$B$180,2,FALSE()),"未登録")</f>
        <v>その他の呼吸器官用薬</v>
      </c>
      <c r="E7768" s="16" t="s">
        <v>17950</v>
      </c>
      <c r="F7768" s="16" t="s">
        <v>17788</v>
      </c>
      <c r="G7768" s="16" t="s">
        <v>17961</v>
      </c>
      <c r="H7768" s="16" t="s">
        <v>527</v>
      </c>
      <c r="I7768" s="0" t="n">
        <v>1176.1</v>
      </c>
      <c r="J7768" s="16" t="s">
        <v>239</v>
      </c>
      <c r="K7768" s="0" t="str">
        <f aca="false">IFERROR(IF(VLOOKUP($C7768,薬効分類マスタ!$A$2:$E$180,5,FALSE())=0,"",VLOOKUP($C7768,薬効分類マスタ!$A$2:$E$180,5,FALSE())),"")</f>
        <v/>
      </c>
      <c r="L7768" s="17"/>
      <c r="M7768" s="0" t="str">
        <f aca="false">IF($K7768="","",IF($L7768&lt;&gt;"",$L7768,VLOOKUP($C7768,薬効分類マスタ!$A$2:$F$180,6,FALSE())))</f>
        <v/>
      </c>
      <c r="N7768" s="0" t="str">
        <f aca="false">ASC(G7768)</f>
        <v>ﾌﾞﾃﾞﾎﾙ吸入粉末剤60吸入｢JG｣</v>
      </c>
      <c r="O7768" s="0" t="str">
        <f aca="false">ASC(E7768)</f>
        <v>ﾌﾞﾃﾞｿﾆﾄﾞ･ﾎﾙﾓﾃﾛｰﾙﾌﾏﾙ酸塩水和物</v>
      </c>
      <c r="P7768" s="16" t="n">
        <f aca="false">N(P7767)+IF($C7768=検索!$B$49,1,0)</f>
        <v>0</v>
      </c>
    </row>
    <row r="7769" customFormat="false" ht="15" hidden="false" customHeight="false" outlineLevel="0" collapsed="false">
      <c r="A7769" s="16" t="s">
        <v>16254</v>
      </c>
      <c r="B7769" s="0" t="s">
        <v>17962</v>
      </c>
      <c r="C7769" s="0" t="n">
        <v>229</v>
      </c>
      <c r="D7769" s="0" t="str">
        <f aca="false">IFERROR(VLOOKUP($C7769,薬効分類マスタ!$A$2:$B$180,2,FALSE()),"未登録")</f>
        <v>その他の呼吸器官用薬</v>
      </c>
      <c r="E7769" s="16" t="s">
        <v>17950</v>
      </c>
      <c r="F7769" s="16" t="s">
        <v>17788</v>
      </c>
      <c r="G7769" s="16" t="s">
        <v>17963</v>
      </c>
      <c r="H7769" s="16" t="s">
        <v>16764</v>
      </c>
      <c r="I7769" s="0" t="n">
        <v>1176.1</v>
      </c>
      <c r="J7769" s="16" t="s">
        <v>239</v>
      </c>
      <c r="K7769" s="0" t="str">
        <f aca="false">IFERROR(IF(VLOOKUP($C7769,薬効分類マスタ!$A$2:$E$180,5,FALSE())=0,"",VLOOKUP($C7769,薬効分類マスタ!$A$2:$E$180,5,FALSE())),"")</f>
        <v/>
      </c>
      <c r="L7769" s="17"/>
      <c r="M7769" s="0" t="str">
        <f aca="false">IF($K7769="","",IF($L7769&lt;&gt;"",$L7769,VLOOKUP($C7769,薬効分類マスタ!$A$2:$F$180,6,FALSE())))</f>
        <v/>
      </c>
      <c r="N7769" s="0" t="str">
        <f aca="false">ASC(G7769)</f>
        <v>ﾌﾞﾃﾞﾎﾙ吸入粉末剤60吸入｢MYL｣</v>
      </c>
      <c r="O7769" s="0" t="str">
        <f aca="false">ASC(E7769)</f>
        <v>ﾌﾞﾃﾞｿﾆﾄﾞ･ﾎﾙﾓﾃﾛｰﾙﾌﾏﾙ酸塩水和物</v>
      </c>
      <c r="P7769" s="16" t="n">
        <f aca="false">N(P7768)+IF($C7769=検索!$B$49,1,0)</f>
        <v>0</v>
      </c>
    </row>
    <row r="7770" customFormat="false" ht="15" hidden="false" customHeight="false" outlineLevel="0" collapsed="false">
      <c r="A7770" s="16" t="s">
        <v>16254</v>
      </c>
      <c r="B7770" s="0" t="s">
        <v>17964</v>
      </c>
      <c r="C7770" s="0" t="n">
        <v>229</v>
      </c>
      <c r="D7770" s="0" t="str">
        <f aca="false">IFERROR(VLOOKUP($C7770,薬効分類マスタ!$A$2:$B$180,2,FALSE()),"未登録")</f>
        <v>その他の呼吸器官用薬</v>
      </c>
      <c r="E7770" s="16" t="s">
        <v>17950</v>
      </c>
      <c r="F7770" s="16" t="s">
        <v>17788</v>
      </c>
      <c r="G7770" s="16" t="s">
        <v>17965</v>
      </c>
      <c r="H7770" s="16" t="s">
        <v>1165</v>
      </c>
      <c r="I7770" s="0" t="n">
        <v>1176.1</v>
      </c>
      <c r="J7770" s="16" t="s">
        <v>239</v>
      </c>
      <c r="K7770" s="0" t="str">
        <f aca="false">IFERROR(IF(VLOOKUP($C7770,薬効分類マスタ!$A$2:$E$180,5,FALSE())=0,"",VLOOKUP($C7770,薬効分類マスタ!$A$2:$E$180,5,FALSE())),"")</f>
        <v/>
      </c>
      <c r="L7770" s="17"/>
      <c r="M7770" s="0" t="str">
        <f aca="false">IF($K7770="","",IF($L7770&lt;&gt;"",$L7770,VLOOKUP($C7770,薬効分類マスタ!$A$2:$F$180,6,FALSE())))</f>
        <v/>
      </c>
      <c r="N7770" s="0" t="str">
        <f aca="false">ASC(G7770)</f>
        <v>ﾌﾞﾃﾞﾎﾙ吸入粉末剤60吸入｢ﾆﾌﾟﾛ｣</v>
      </c>
      <c r="O7770" s="0" t="str">
        <f aca="false">ASC(E7770)</f>
        <v>ﾌﾞﾃﾞｿﾆﾄﾞ･ﾎﾙﾓﾃﾛｰﾙﾌﾏﾙ酸塩水和物</v>
      </c>
      <c r="P7770" s="16" t="n">
        <f aca="false">N(P7769)+IF($C7770=検索!$B$49,1,0)</f>
        <v>0</v>
      </c>
    </row>
    <row r="7771" customFormat="false" ht="15" hidden="false" customHeight="false" outlineLevel="0" collapsed="false">
      <c r="A7771" s="16" t="s">
        <v>16254</v>
      </c>
      <c r="B7771" s="0" t="s">
        <v>17966</v>
      </c>
      <c r="C7771" s="0" t="n">
        <v>229</v>
      </c>
      <c r="D7771" s="0" t="str">
        <f aca="false">IFERROR(VLOOKUP($C7771,薬効分類マスタ!$A$2:$B$180,2,FALSE()),"未登録")</f>
        <v>その他の呼吸器官用薬</v>
      </c>
      <c r="E7771" s="16" t="s">
        <v>17967</v>
      </c>
      <c r="F7771" s="16" t="s">
        <v>17968</v>
      </c>
      <c r="G7771" s="16" t="s">
        <v>17969</v>
      </c>
      <c r="H7771" s="16" t="s">
        <v>6670</v>
      </c>
      <c r="I7771" s="0" t="n">
        <v>1934.9</v>
      </c>
      <c r="J7771" s="16" t="s">
        <v>232</v>
      </c>
      <c r="K7771" s="0" t="str">
        <f aca="false">IFERROR(IF(VLOOKUP($C7771,薬効分類マスタ!$A$2:$E$180,5,FALSE())=0,"",VLOOKUP($C7771,薬効分類マスタ!$A$2:$E$180,5,FALSE())),"")</f>
        <v/>
      </c>
      <c r="L7771" s="17"/>
      <c r="M7771" s="0" t="str">
        <f aca="false">IF($K7771="","",IF($L7771&lt;&gt;"",$L7771,VLOOKUP($C7771,薬効分類マスタ!$A$2:$F$180,6,FALSE())))</f>
        <v/>
      </c>
      <c r="N7771" s="0" t="str">
        <f aca="false">ASC(G7771)</f>
        <v>ﾌﾙﾃｨﾌｫｰﾑ50ｴｱｿﾞｰﾙ56吸入用</v>
      </c>
      <c r="O7771" s="0" t="str">
        <f aca="false">ASC(E7771)</f>
        <v>ﾌﾙﾁｶｿﾞﾝﾌﾟﾛﾋﾟｵﾝ酸ｴｽﾃﾙ･ﾎﾙﾓﾃﾛｰﾙﾌﾏﾙ酸塩水和物</v>
      </c>
      <c r="P7771" s="16" t="n">
        <f aca="false">N(P7770)+IF($C7771=検索!$B$49,1,0)</f>
        <v>0</v>
      </c>
    </row>
    <row r="7772" customFormat="false" ht="15" hidden="false" customHeight="false" outlineLevel="0" collapsed="false">
      <c r="A7772" s="16" t="s">
        <v>16254</v>
      </c>
      <c r="B7772" s="0" t="s">
        <v>17970</v>
      </c>
      <c r="C7772" s="0" t="n">
        <v>229</v>
      </c>
      <c r="D7772" s="0" t="str">
        <f aca="false">IFERROR(VLOOKUP($C7772,薬効分類マスタ!$A$2:$B$180,2,FALSE()),"未登録")</f>
        <v>その他の呼吸器官用薬</v>
      </c>
      <c r="E7772" s="16" t="s">
        <v>17967</v>
      </c>
      <c r="F7772" s="16" t="s">
        <v>17968</v>
      </c>
      <c r="G7772" s="16" t="s">
        <v>17971</v>
      </c>
      <c r="H7772" s="16" t="s">
        <v>6670</v>
      </c>
      <c r="I7772" s="0" t="n">
        <v>2095.2</v>
      </c>
      <c r="J7772" s="16" t="s">
        <v>232</v>
      </c>
      <c r="K7772" s="0" t="str">
        <f aca="false">IFERROR(IF(VLOOKUP($C7772,薬効分類マスタ!$A$2:$E$180,5,FALSE())=0,"",VLOOKUP($C7772,薬効分類マスタ!$A$2:$E$180,5,FALSE())),"")</f>
        <v/>
      </c>
      <c r="L7772" s="17"/>
      <c r="M7772" s="0" t="str">
        <f aca="false">IF($K7772="","",IF($L7772&lt;&gt;"",$L7772,VLOOKUP($C7772,薬効分類マスタ!$A$2:$F$180,6,FALSE())))</f>
        <v/>
      </c>
      <c r="N7772" s="0" t="str">
        <f aca="false">ASC(G7772)</f>
        <v>ﾌﾙﾃｨﾌｫｰﾑ125ｴｱｿﾞｰﾙ56吸入用</v>
      </c>
      <c r="O7772" s="0" t="str">
        <f aca="false">ASC(E7772)</f>
        <v>ﾌﾙﾁｶｿﾞﾝﾌﾟﾛﾋﾟｵﾝ酸ｴｽﾃﾙ･ﾎﾙﾓﾃﾛｰﾙﾌﾏﾙ酸塩水和物</v>
      </c>
      <c r="P7772" s="16" t="n">
        <f aca="false">N(P7771)+IF($C7772=検索!$B$49,1,0)</f>
        <v>0</v>
      </c>
    </row>
    <row r="7773" customFormat="false" ht="15" hidden="false" customHeight="false" outlineLevel="0" collapsed="false">
      <c r="A7773" s="16" t="s">
        <v>16254</v>
      </c>
      <c r="B7773" s="0" t="s">
        <v>17972</v>
      </c>
      <c r="C7773" s="0" t="n">
        <v>229</v>
      </c>
      <c r="D7773" s="0" t="str">
        <f aca="false">IFERROR(VLOOKUP($C7773,薬効分類マスタ!$A$2:$B$180,2,FALSE()),"未登録")</f>
        <v>その他の呼吸器官用薬</v>
      </c>
      <c r="E7773" s="16" t="s">
        <v>17967</v>
      </c>
      <c r="F7773" s="16" t="s">
        <v>17973</v>
      </c>
      <c r="G7773" s="16" t="s">
        <v>17974</v>
      </c>
      <c r="H7773" s="16" t="s">
        <v>6670</v>
      </c>
      <c r="I7773" s="0" t="n">
        <v>3998.7</v>
      </c>
      <c r="J7773" s="16" t="s">
        <v>232</v>
      </c>
      <c r="K7773" s="0" t="str">
        <f aca="false">IFERROR(IF(VLOOKUP($C7773,薬効分類マスタ!$A$2:$E$180,5,FALSE())=0,"",VLOOKUP($C7773,薬効分類マスタ!$A$2:$E$180,5,FALSE())),"")</f>
        <v/>
      </c>
      <c r="L7773" s="17"/>
      <c r="M7773" s="0" t="str">
        <f aca="false">IF($K7773="","",IF($L7773&lt;&gt;"",$L7773,VLOOKUP($C7773,薬効分類マスタ!$A$2:$F$180,6,FALSE())))</f>
        <v/>
      </c>
      <c r="N7773" s="0" t="str">
        <f aca="false">ASC(G7773)</f>
        <v>ﾌﾙﾃｨﾌｫｰﾑ50ｴｱｿﾞｰﾙ120吸入用</v>
      </c>
      <c r="O7773" s="0" t="str">
        <f aca="false">ASC(E7773)</f>
        <v>ﾌﾙﾁｶｿﾞﾝﾌﾟﾛﾋﾟｵﾝ酸ｴｽﾃﾙ･ﾎﾙﾓﾃﾛｰﾙﾌﾏﾙ酸塩水和物</v>
      </c>
      <c r="P7773" s="16" t="n">
        <f aca="false">N(P7772)+IF($C7773=検索!$B$49,1,0)</f>
        <v>0</v>
      </c>
    </row>
    <row r="7774" customFormat="false" ht="15" hidden="false" customHeight="false" outlineLevel="0" collapsed="false">
      <c r="A7774" s="16" t="s">
        <v>16254</v>
      </c>
      <c r="B7774" s="0" t="s">
        <v>17975</v>
      </c>
      <c r="C7774" s="0" t="n">
        <v>229</v>
      </c>
      <c r="D7774" s="0" t="str">
        <f aca="false">IFERROR(VLOOKUP($C7774,薬効分類マスタ!$A$2:$B$180,2,FALSE()),"未登録")</f>
        <v>その他の呼吸器官用薬</v>
      </c>
      <c r="E7774" s="16" t="s">
        <v>17967</v>
      </c>
      <c r="F7774" s="16" t="s">
        <v>17973</v>
      </c>
      <c r="G7774" s="16" t="s">
        <v>17976</v>
      </c>
      <c r="H7774" s="16" t="s">
        <v>6670</v>
      </c>
      <c r="I7774" s="0" t="n">
        <v>4175.6</v>
      </c>
      <c r="J7774" s="16" t="s">
        <v>232</v>
      </c>
      <c r="K7774" s="0" t="str">
        <f aca="false">IFERROR(IF(VLOOKUP($C7774,薬効分類マスタ!$A$2:$E$180,5,FALSE())=0,"",VLOOKUP($C7774,薬効分類マスタ!$A$2:$E$180,5,FALSE())),"")</f>
        <v/>
      </c>
      <c r="L7774" s="17"/>
      <c r="M7774" s="0" t="str">
        <f aca="false">IF($K7774="","",IF($L7774&lt;&gt;"",$L7774,VLOOKUP($C7774,薬効分類マスタ!$A$2:$F$180,6,FALSE())))</f>
        <v/>
      </c>
      <c r="N7774" s="0" t="str">
        <f aca="false">ASC(G7774)</f>
        <v>ﾌﾙﾃｨﾌｫｰﾑ125ｴｱｿﾞｰﾙ120吸入用</v>
      </c>
      <c r="O7774" s="0" t="str">
        <f aca="false">ASC(E7774)</f>
        <v>ﾌﾙﾁｶｿﾞﾝﾌﾟﾛﾋﾟｵﾝ酸ｴｽﾃﾙ･ﾎﾙﾓﾃﾛｰﾙﾌﾏﾙ酸塩水和物</v>
      </c>
      <c r="P7774" s="16" t="n">
        <f aca="false">N(P7773)+IF($C7774=検索!$B$49,1,0)</f>
        <v>0</v>
      </c>
    </row>
    <row r="7775" customFormat="false" ht="15" hidden="false" customHeight="false" outlineLevel="0" collapsed="false">
      <c r="A7775" s="16" t="s">
        <v>16254</v>
      </c>
      <c r="B7775" s="0" t="s">
        <v>17977</v>
      </c>
      <c r="C7775" s="0" t="n">
        <v>229</v>
      </c>
      <c r="D7775" s="0" t="str">
        <f aca="false">IFERROR(VLOOKUP($C7775,薬効分類マスタ!$A$2:$B$180,2,FALSE()),"未登録")</f>
        <v>その他の呼吸器官用薬</v>
      </c>
      <c r="E7775" s="16" t="s">
        <v>17978</v>
      </c>
      <c r="F7775" s="16" t="s">
        <v>17979</v>
      </c>
      <c r="G7775" s="16" t="s">
        <v>17980</v>
      </c>
      <c r="H7775" s="16" t="s">
        <v>794</v>
      </c>
      <c r="I7775" s="0" t="n">
        <v>2422.9</v>
      </c>
      <c r="J7775" s="16" t="s">
        <v>232</v>
      </c>
      <c r="K7775" s="0" t="str">
        <f aca="false">IFERROR(IF(VLOOKUP($C7775,薬効分類マスタ!$A$2:$E$180,5,FALSE())=0,"",VLOOKUP($C7775,薬効分類マスタ!$A$2:$E$180,5,FALSE())),"")</f>
        <v/>
      </c>
      <c r="L7775" s="17"/>
      <c r="M7775" s="0" t="str">
        <f aca="false">IF($K7775="","",IF($L7775&lt;&gt;"",$L7775,VLOOKUP($C7775,薬効分類マスタ!$A$2:$F$180,6,FALSE())))</f>
        <v/>
      </c>
      <c r="N7775" s="0" t="str">
        <f aca="false">ASC(G7775)</f>
        <v>ﾚﾙﾍﾞｱ100ｴﾘﾌﾟﾀ14吸入用</v>
      </c>
      <c r="O7775" s="0" t="str">
        <f aca="false">ASC(E7775)</f>
        <v>ﾋﾞﾗﾝﾃﾛｰﾙﾄﾘﾌｪﾆﾙ酢酸塩･ﾌﾙﾁｶｿﾞﾝﾌﾗﾝｶﾙﾎﾞﾝ酸ｴｽﾃﾙ</v>
      </c>
      <c r="P7775" s="16" t="n">
        <f aca="false">N(P7774)+IF($C7775=検索!$B$49,1,0)</f>
        <v>0</v>
      </c>
    </row>
    <row r="7776" customFormat="false" ht="15" hidden="false" customHeight="false" outlineLevel="0" collapsed="false">
      <c r="A7776" s="16" t="s">
        <v>16254</v>
      </c>
      <c r="B7776" s="0" t="s">
        <v>17981</v>
      </c>
      <c r="C7776" s="0" t="n">
        <v>229</v>
      </c>
      <c r="D7776" s="0" t="str">
        <f aca="false">IFERROR(VLOOKUP($C7776,薬効分類マスタ!$A$2:$B$180,2,FALSE()),"未登録")</f>
        <v>その他の呼吸器官用薬</v>
      </c>
      <c r="E7776" s="16" t="s">
        <v>17978</v>
      </c>
      <c r="F7776" s="16" t="s">
        <v>17979</v>
      </c>
      <c r="G7776" s="16" t="s">
        <v>17982</v>
      </c>
      <c r="H7776" s="16" t="s">
        <v>794</v>
      </c>
      <c r="I7776" s="0" t="n">
        <v>2432.8</v>
      </c>
      <c r="J7776" s="16" t="s">
        <v>232</v>
      </c>
      <c r="K7776" s="0" t="str">
        <f aca="false">IFERROR(IF(VLOOKUP($C7776,薬効分類マスタ!$A$2:$E$180,5,FALSE())=0,"",VLOOKUP($C7776,薬効分類マスタ!$A$2:$E$180,5,FALSE())),"")</f>
        <v/>
      </c>
      <c r="L7776" s="17"/>
      <c r="M7776" s="0" t="str">
        <f aca="false">IF($K7776="","",IF($L7776&lt;&gt;"",$L7776,VLOOKUP($C7776,薬効分類マスタ!$A$2:$F$180,6,FALSE())))</f>
        <v/>
      </c>
      <c r="N7776" s="0" t="str">
        <f aca="false">ASC(G7776)</f>
        <v>ﾚﾙﾍﾞｱ200ｴﾘﾌﾟﾀ14吸入用</v>
      </c>
      <c r="O7776" s="0" t="str">
        <f aca="false">ASC(E7776)</f>
        <v>ﾋﾞﾗﾝﾃﾛｰﾙﾄﾘﾌｪﾆﾙ酢酸塩･ﾌﾙﾁｶｿﾞﾝﾌﾗﾝｶﾙﾎﾞﾝ酸ｴｽﾃﾙ</v>
      </c>
      <c r="P7776" s="16" t="n">
        <f aca="false">N(P7775)+IF($C7776=検索!$B$49,1,0)</f>
        <v>0</v>
      </c>
    </row>
    <row r="7777" customFormat="false" ht="15" hidden="false" customHeight="false" outlineLevel="0" collapsed="false">
      <c r="A7777" s="16" t="s">
        <v>16254</v>
      </c>
      <c r="B7777" s="0" t="s">
        <v>17983</v>
      </c>
      <c r="C7777" s="0" t="n">
        <v>229</v>
      </c>
      <c r="D7777" s="0" t="str">
        <f aca="false">IFERROR(VLOOKUP($C7777,薬効分類マスタ!$A$2:$B$180,2,FALSE()),"未登録")</f>
        <v>その他の呼吸器官用薬</v>
      </c>
      <c r="E7777" s="16" t="s">
        <v>17978</v>
      </c>
      <c r="F7777" s="16" t="s">
        <v>17785</v>
      </c>
      <c r="G7777" s="16" t="s">
        <v>17984</v>
      </c>
      <c r="H7777" s="16" t="s">
        <v>794</v>
      </c>
      <c r="I7777" s="0" t="n">
        <v>4692.9</v>
      </c>
      <c r="J7777" s="16" t="s">
        <v>232</v>
      </c>
      <c r="K7777" s="0" t="str">
        <f aca="false">IFERROR(IF(VLOOKUP($C7777,薬効分類マスタ!$A$2:$E$180,5,FALSE())=0,"",VLOOKUP($C7777,薬効分類マスタ!$A$2:$E$180,5,FALSE())),"")</f>
        <v/>
      </c>
      <c r="L7777" s="17"/>
      <c r="M7777" s="0" t="str">
        <f aca="false">IF($K7777="","",IF($L7777&lt;&gt;"",$L7777,VLOOKUP($C7777,薬効分類マスタ!$A$2:$F$180,6,FALSE())))</f>
        <v/>
      </c>
      <c r="N7777" s="0" t="str">
        <f aca="false">ASC(G7777)</f>
        <v>ﾚﾙﾍﾞｱ100ｴﾘﾌﾟﾀ30吸入用</v>
      </c>
      <c r="O7777" s="0" t="str">
        <f aca="false">ASC(E7777)</f>
        <v>ﾋﾞﾗﾝﾃﾛｰﾙﾄﾘﾌｪﾆﾙ酢酸塩･ﾌﾙﾁｶｿﾞﾝﾌﾗﾝｶﾙﾎﾞﾝ酸ｴｽﾃﾙ</v>
      </c>
      <c r="P7777" s="16" t="n">
        <f aca="false">N(P7776)+IF($C7777=検索!$B$49,1,0)</f>
        <v>0</v>
      </c>
    </row>
    <row r="7778" customFormat="false" ht="15" hidden="false" customHeight="false" outlineLevel="0" collapsed="false">
      <c r="A7778" s="16" t="s">
        <v>16254</v>
      </c>
      <c r="B7778" s="0" t="s">
        <v>17985</v>
      </c>
      <c r="C7778" s="0" t="n">
        <v>229</v>
      </c>
      <c r="D7778" s="0" t="str">
        <f aca="false">IFERROR(VLOOKUP($C7778,薬効分類マスタ!$A$2:$B$180,2,FALSE()),"未登録")</f>
        <v>その他の呼吸器官用薬</v>
      </c>
      <c r="E7778" s="16" t="s">
        <v>17978</v>
      </c>
      <c r="F7778" s="16" t="s">
        <v>17785</v>
      </c>
      <c r="G7778" s="16" t="s">
        <v>17986</v>
      </c>
      <c r="H7778" s="16" t="s">
        <v>794</v>
      </c>
      <c r="I7778" s="0" t="n">
        <v>5072.6</v>
      </c>
      <c r="J7778" s="16" t="s">
        <v>232</v>
      </c>
      <c r="K7778" s="0" t="str">
        <f aca="false">IFERROR(IF(VLOOKUP($C7778,薬効分類マスタ!$A$2:$E$180,5,FALSE())=0,"",VLOOKUP($C7778,薬効分類マスタ!$A$2:$E$180,5,FALSE())),"")</f>
        <v/>
      </c>
      <c r="L7778" s="17"/>
      <c r="M7778" s="0" t="str">
        <f aca="false">IF($K7778="","",IF($L7778&lt;&gt;"",$L7778,VLOOKUP($C7778,薬効分類マスタ!$A$2:$F$180,6,FALSE())))</f>
        <v/>
      </c>
      <c r="N7778" s="0" t="str">
        <f aca="false">ASC(G7778)</f>
        <v>ﾚﾙﾍﾞｱ200ｴﾘﾌﾟﾀ30吸入用</v>
      </c>
      <c r="O7778" s="0" t="str">
        <f aca="false">ASC(E7778)</f>
        <v>ﾋﾞﾗﾝﾃﾛｰﾙﾄﾘﾌｪﾆﾙ酢酸塩･ﾌﾙﾁｶｿﾞﾝﾌﾗﾝｶﾙﾎﾞﾝ酸ｴｽﾃﾙ</v>
      </c>
      <c r="P7778" s="16" t="n">
        <f aca="false">N(P7777)+IF($C7778=検索!$B$49,1,0)</f>
        <v>0</v>
      </c>
    </row>
    <row r="7779" customFormat="false" ht="15" hidden="false" customHeight="false" outlineLevel="0" collapsed="false">
      <c r="A7779" s="16" t="s">
        <v>16254</v>
      </c>
      <c r="B7779" s="0" t="s">
        <v>17987</v>
      </c>
      <c r="C7779" s="0" t="n">
        <v>229</v>
      </c>
      <c r="D7779" s="0" t="str">
        <f aca="false">IFERROR(VLOOKUP($C7779,薬効分類マスタ!$A$2:$B$180,2,FALSE()),"未登録")</f>
        <v>その他の呼吸器官用薬</v>
      </c>
      <c r="E7779" s="16" t="s">
        <v>17978</v>
      </c>
      <c r="F7779" s="16" t="s">
        <v>17979</v>
      </c>
      <c r="G7779" s="16" t="s">
        <v>17988</v>
      </c>
      <c r="H7779" s="16" t="s">
        <v>794</v>
      </c>
      <c r="I7779" s="0" t="n">
        <v>2367.4</v>
      </c>
      <c r="J7779" s="16" t="s">
        <v>232</v>
      </c>
      <c r="K7779" s="0" t="str">
        <f aca="false">IFERROR(IF(VLOOKUP($C7779,薬効分類マスタ!$A$2:$E$180,5,FALSE())=0,"",VLOOKUP($C7779,薬効分類マスタ!$A$2:$E$180,5,FALSE())),"")</f>
        <v/>
      </c>
      <c r="L7779" s="17"/>
      <c r="M7779" s="0" t="str">
        <f aca="false">IF($K7779="","",IF($L7779&lt;&gt;"",$L7779,VLOOKUP($C7779,薬効分類マスタ!$A$2:$F$180,6,FALSE())))</f>
        <v/>
      </c>
      <c r="N7779" s="0" t="str">
        <f aca="false">ASC(G7779)</f>
        <v>小児用ﾚﾙﾍﾞｱ50ｴﾘﾌﾟﾀ14吸入用</v>
      </c>
      <c r="O7779" s="0" t="str">
        <f aca="false">ASC(E7779)</f>
        <v>ﾋﾞﾗﾝﾃﾛｰﾙﾄﾘﾌｪﾆﾙ酢酸塩･ﾌﾙﾁｶｿﾞﾝﾌﾗﾝｶﾙﾎﾞﾝ酸ｴｽﾃﾙ</v>
      </c>
      <c r="P7779" s="16" t="n">
        <f aca="false">N(P7778)+IF($C7779=検索!$B$49,1,0)</f>
        <v>0</v>
      </c>
    </row>
    <row r="7780" customFormat="false" ht="15" hidden="false" customHeight="false" outlineLevel="0" collapsed="false">
      <c r="A7780" s="16" t="s">
        <v>16254</v>
      </c>
      <c r="B7780" s="0" t="s">
        <v>17989</v>
      </c>
      <c r="C7780" s="0" t="n">
        <v>229</v>
      </c>
      <c r="D7780" s="0" t="str">
        <f aca="false">IFERROR(VLOOKUP($C7780,薬効分類マスタ!$A$2:$B$180,2,FALSE()),"未登録")</f>
        <v>その他の呼吸器官用薬</v>
      </c>
      <c r="E7780" s="16" t="s">
        <v>17978</v>
      </c>
      <c r="F7780" s="16" t="s">
        <v>17785</v>
      </c>
      <c r="G7780" s="16" t="s">
        <v>17990</v>
      </c>
      <c r="H7780" s="16" t="s">
        <v>794</v>
      </c>
      <c r="I7780" s="0" t="n">
        <v>4846.8</v>
      </c>
      <c r="J7780" s="16" t="s">
        <v>232</v>
      </c>
      <c r="K7780" s="0" t="str">
        <f aca="false">IFERROR(IF(VLOOKUP($C7780,薬効分類マスタ!$A$2:$E$180,5,FALSE())=0,"",VLOOKUP($C7780,薬効分類マスタ!$A$2:$E$180,5,FALSE())),"")</f>
        <v/>
      </c>
      <c r="L7780" s="17"/>
      <c r="M7780" s="0" t="str">
        <f aca="false">IF($K7780="","",IF($L7780&lt;&gt;"",$L7780,VLOOKUP($C7780,薬効分類マスタ!$A$2:$F$180,6,FALSE())))</f>
        <v/>
      </c>
      <c r="N7780" s="0" t="str">
        <f aca="false">ASC(G7780)</f>
        <v>小児用ﾚﾙﾍﾞｱ50ｴﾘﾌﾟﾀ30吸入用</v>
      </c>
      <c r="O7780" s="0" t="str">
        <f aca="false">ASC(E7780)</f>
        <v>ﾋﾞﾗﾝﾃﾛｰﾙﾄﾘﾌｪﾆﾙ酢酸塩･ﾌﾙﾁｶｿﾞﾝﾌﾗﾝｶﾙﾎﾞﾝ酸ｴｽﾃﾙ</v>
      </c>
      <c r="P7780" s="16" t="n">
        <f aca="false">N(P7779)+IF($C7780=検索!$B$49,1,0)</f>
        <v>0</v>
      </c>
    </row>
    <row r="7781" customFormat="false" ht="15" hidden="false" customHeight="false" outlineLevel="0" collapsed="false">
      <c r="A7781" s="16" t="s">
        <v>16254</v>
      </c>
      <c r="B7781" s="0" t="s">
        <v>17991</v>
      </c>
      <c r="C7781" s="0" t="n">
        <v>229</v>
      </c>
      <c r="D7781" s="0" t="str">
        <f aca="false">IFERROR(VLOOKUP($C7781,薬効分類マスタ!$A$2:$B$180,2,FALSE()),"未登録")</f>
        <v>その他の呼吸器官用薬</v>
      </c>
      <c r="E7781" s="16" t="s">
        <v>17992</v>
      </c>
      <c r="F7781" s="16" t="s">
        <v>17979</v>
      </c>
      <c r="G7781" s="16" t="s">
        <v>17993</v>
      </c>
      <c r="H7781" s="16" t="s">
        <v>794</v>
      </c>
      <c r="I7781" s="0" t="n">
        <v>4020.7</v>
      </c>
      <c r="J7781" s="16" t="s">
        <v>232</v>
      </c>
      <c r="K7781" s="0" t="str">
        <f aca="false">IFERROR(IF(VLOOKUP($C7781,薬効分類マスタ!$A$2:$E$180,5,FALSE())=0,"",VLOOKUP($C7781,薬効分類マスタ!$A$2:$E$180,5,FALSE())),"")</f>
        <v/>
      </c>
      <c r="L7781" s="17"/>
      <c r="M7781" s="0" t="str">
        <f aca="false">IF($K7781="","",IF($L7781&lt;&gt;"",$L7781,VLOOKUP($C7781,薬効分類マスタ!$A$2:$F$180,6,FALSE())))</f>
        <v/>
      </c>
      <c r="N7781" s="0" t="str">
        <f aca="false">ASC(G7781)</f>
        <v>ﾃﾘﾙｼﾞｰ100ｴﾘﾌﾟﾀ14吸入用</v>
      </c>
      <c r="O7781" s="0" t="str">
        <f aca="false">ASC(E7781)</f>
        <v>ﾌﾙﾁｶｿﾞﾝﾌﾗﾝｶﾙﾎﾞﾝ酸ｴｽﾃﾙ･ｳﾒｸﾘｼﾞﾆｳﾑ臭化物･ﾋﾞﾗﾝﾃﾛｰﾙﾄﾘﾌｪﾆﾙ酢酸塩</v>
      </c>
      <c r="P7781" s="16" t="n">
        <f aca="false">N(P7780)+IF($C7781=検索!$B$49,1,0)</f>
        <v>0</v>
      </c>
    </row>
    <row r="7782" customFormat="false" ht="15" hidden="false" customHeight="false" outlineLevel="0" collapsed="false">
      <c r="A7782" s="16" t="s">
        <v>16254</v>
      </c>
      <c r="B7782" s="0" t="s">
        <v>17994</v>
      </c>
      <c r="C7782" s="0" t="n">
        <v>229</v>
      </c>
      <c r="D7782" s="0" t="str">
        <f aca="false">IFERROR(VLOOKUP($C7782,薬効分類マスタ!$A$2:$B$180,2,FALSE()),"未登録")</f>
        <v>その他の呼吸器官用薬</v>
      </c>
      <c r="E7782" s="16" t="s">
        <v>17992</v>
      </c>
      <c r="F7782" s="16" t="s">
        <v>17785</v>
      </c>
      <c r="G7782" s="16" t="s">
        <v>17995</v>
      </c>
      <c r="H7782" s="16" t="s">
        <v>794</v>
      </c>
      <c r="I7782" s="0" t="n">
        <v>8502.3</v>
      </c>
      <c r="J7782" s="16" t="s">
        <v>232</v>
      </c>
      <c r="K7782" s="0" t="str">
        <f aca="false">IFERROR(IF(VLOOKUP($C7782,薬効分類マスタ!$A$2:$E$180,5,FALSE())=0,"",VLOOKUP($C7782,薬効分類マスタ!$A$2:$E$180,5,FALSE())),"")</f>
        <v/>
      </c>
      <c r="L7782" s="17"/>
      <c r="M7782" s="0" t="str">
        <f aca="false">IF($K7782="","",IF($L7782&lt;&gt;"",$L7782,VLOOKUP($C7782,薬効分類マスタ!$A$2:$F$180,6,FALSE())))</f>
        <v/>
      </c>
      <c r="N7782" s="0" t="str">
        <f aca="false">ASC(G7782)</f>
        <v>ﾃﾘﾙｼﾞｰ100ｴﾘﾌﾟﾀ30吸入用</v>
      </c>
      <c r="O7782" s="0" t="str">
        <f aca="false">ASC(E7782)</f>
        <v>ﾌﾙﾁｶｿﾞﾝﾌﾗﾝｶﾙﾎﾞﾝ酸ｴｽﾃﾙ･ｳﾒｸﾘｼﾞﾆｳﾑ臭化物･ﾋﾞﾗﾝﾃﾛｰﾙﾄﾘﾌｪﾆﾙ酢酸塩</v>
      </c>
      <c r="P7782" s="16" t="n">
        <f aca="false">N(P7781)+IF($C7782=検索!$B$49,1,0)</f>
        <v>0</v>
      </c>
    </row>
    <row r="7783" customFormat="false" ht="15" hidden="false" customHeight="false" outlineLevel="0" collapsed="false">
      <c r="A7783" s="16" t="s">
        <v>16254</v>
      </c>
      <c r="B7783" s="0" t="s">
        <v>17996</v>
      </c>
      <c r="C7783" s="0" t="n">
        <v>229</v>
      </c>
      <c r="D7783" s="0" t="str">
        <f aca="false">IFERROR(VLOOKUP($C7783,薬効分類マスタ!$A$2:$B$180,2,FALSE()),"未登録")</f>
        <v>その他の呼吸器官用薬</v>
      </c>
      <c r="E7783" s="16" t="s">
        <v>17992</v>
      </c>
      <c r="F7783" s="16" t="s">
        <v>17979</v>
      </c>
      <c r="G7783" s="16" t="s">
        <v>17997</v>
      </c>
      <c r="H7783" s="16" t="s">
        <v>794</v>
      </c>
      <c r="I7783" s="0" t="n">
        <v>4568.8</v>
      </c>
      <c r="J7783" s="16" t="s">
        <v>232</v>
      </c>
      <c r="K7783" s="0" t="str">
        <f aca="false">IFERROR(IF(VLOOKUP($C7783,薬効分類マスタ!$A$2:$E$180,5,FALSE())=0,"",VLOOKUP($C7783,薬効分類マスタ!$A$2:$E$180,5,FALSE())),"")</f>
        <v/>
      </c>
      <c r="L7783" s="17"/>
      <c r="M7783" s="0" t="str">
        <f aca="false">IF($K7783="","",IF($L7783&lt;&gt;"",$L7783,VLOOKUP($C7783,薬効分類マスタ!$A$2:$F$180,6,FALSE())))</f>
        <v/>
      </c>
      <c r="N7783" s="0" t="str">
        <f aca="false">ASC(G7783)</f>
        <v>ﾃﾘﾙｼﾞｰ200ｴﾘﾌﾟﾀ14吸入用</v>
      </c>
      <c r="O7783" s="0" t="str">
        <f aca="false">ASC(E7783)</f>
        <v>ﾌﾙﾁｶｿﾞﾝﾌﾗﾝｶﾙﾎﾞﾝ酸ｴｽﾃﾙ･ｳﾒｸﾘｼﾞﾆｳﾑ臭化物･ﾋﾞﾗﾝﾃﾛｰﾙﾄﾘﾌｪﾆﾙ酢酸塩</v>
      </c>
      <c r="P7783" s="16" t="n">
        <f aca="false">N(P7782)+IF($C7783=検索!$B$49,1,0)</f>
        <v>0</v>
      </c>
    </row>
    <row r="7784" customFormat="false" ht="15" hidden="false" customHeight="false" outlineLevel="0" collapsed="false">
      <c r="A7784" s="16" t="s">
        <v>16254</v>
      </c>
      <c r="B7784" s="0" t="s">
        <v>17998</v>
      </c>
      <c r="C7784" s="0" t="n">
        <v>229</v>
      </c>
      <c r="D7784" s="0" t="str">
        <f aca="false">IFERROR(VLOOKUP($C7784,薬効分類マスタ!$A$2:$B$180,2,FALSE()),"未登録")</f>
        <v>その他の呼吸器官用薬</v>
      </c>
      <c r="E7784" s="16" t="s">
        <v>17992</v>
      </c>
      <c r="F7784" s="16" t="s">
        <v>17785</v>
      </c>
      <c r="G7784" s="16" t="s">
        <v>17999</v>
      </c>
      <c r="H7784" s="16" t="s">
        <v>794</v>
      </c>
      <c r="I7784" s="0" t="n">
        <v>9673.8</v>
      </c>
      <c r="J7784" s="16" t="s">
        <v>232</v>
      </c>
      <c r="K7784" s="0" t="str">
        <f aca="false">IFERROR(IF(VLOOKUP($C7784,薬効分類マスタ!$A$2:$E$180,5,FALSE())=0,"",VLOOKUP($C7784,薬効分類マスタ!$A$2:$E$180,5,FALSE())),"")</f>
        <v/>
      </c>
      <c r="L7784" s="17"/>
      <c r="M7784" s="0" t="str">
        <f aca="false">IF($K7784="","",IF($L7784&lt;&gt;"",$L7784,VLOOKUP($C7784,薬効分類マスタ!$A$2:$F$180,6,FALSE())))</f>
        <v/>
      </c>
      <c r="N7784" s="0" t="str">
        <f aca="false">ASC(G7784)</f>
        <v>ﾃﾘﾙｼﾞｰ200ｴﾘﾌﾟﾀ30吸入用</v>
      </c>
      <c r="O7784" s="0" t="str">
        <f aca="false">ASC(E7784)</f>
        <v>ﾌﾙﾁｶｿﾞﾝﾌﾗﾝｶﾙﾎﾞﾝ酸ｴｽﾃﾙ･ｳﾒｸﾘｼﾞﾆｳﾑ臭化物･ﾋﾞﾗﾝﾃﾛｰﾙﾄﾘﾌｪﾆﾙ酢酸塩</v>
      </c>
      <c r="P7784" s="16" t="n">
        <f aca="false">N(P7783)+IF($C7784=検索!$B$49,1,0)</f>
        <v>0</v>
      </c>
    </row>
    <row r="7785" customFormat="false" ht="15" hidden="false" customHeight="false" outlineLevel="0" collapsed="false">
      <c r="A7785" s="16" t="s">
        <v>16254</v>
      </c>
      <c r="B7785" s="0" t="s">
        <v>18000</v>
      </c>
      <c r="C7785" s="0" t="n">
        <v>229</v>
      </c>
      <c r="D7785" s="0" t="str">
        <f aca="false">IFERROR(VLOOKUP($C7785,薬効分類マスタ!$A$2:$B$180,2,FALSE()),"未登録")</f>
        <v>その他の呼吸器官用薬</v>
      </c>
      <c r="E7785" s="16" t="s">
        <v>18001</v>
      </c>
      <c r="F7785" s="16" t="s">
        <v>18002</v>
      </c>
      <c r="G7785" s="16" t="s">
        <v>18003</v>
      </c>
      <c r="H7785" s="16" t="s">
        <v>4574</v>
      </c>
      <c r="I7785" s="0" t="n">
        <v>4127.6</v>
      </c>
      <c r="J7785" s="16" t="s">
        <v>232</v>
      </c>
      <c r="K7785" s="0" t="str">
        <f aca="false">IFERROR(IF(VLOOKUP($C7785,薬効分類マスタ!$A$2:$E$180,5,FALSE())=0,"",VLOOKUP($C7785,薬効分類マスタ!$A$2:$E$180,5,FALSE())),"")</f>
        <v/>
      </c>
      <c r="L7785" s="17"/>
      <c r="M7785" s="0" t="str">
        <f aca="false">IF($K7785="","",IF($L7785&lt;&gt;"",$L7785,VLOOKUP($C7785,薬効分類マスタ!$A$2:$F$180,6,FALSE())))</f>
        <v/>
      </c>
      <c r="N7785" s="0" t="str">
        <f aca="false">ASC(G7785)</f>
        <v>ﾋﾞﾚｰｽﾞﾄﾘｴｱﾛｽﾌｨｱ56吸入</v>
      </c>
      <c r="O7785" s="0" t="str">
        <f aca="false">ASC(E7785)</f>
        <v>ﾌﾞﾃﾞｿﾆﾄﾞ･ｸﾞﾘｺﾋﾟﾛﾆｳﾑ臭化物･ﾎﾙﾓﾃﾛｰﾙﾌﾏﾙ酸塩水和物</v>
      </c>
      <c r="P7785" s="16" t="n">
        <f aca="false">N(P7784)+IF($C7785=検索!$B$49,1,0)</f>
        <v>0</v>
      </c>
    </row>
    <row r="7786" customFormat="false" ht="15" hidden="false" customHeight="false" outlineLevel="0" collapsed="false">
      <c r="A7786" s="16" t="s">
        <v>16254</v>
      </c>
      <c r="B7786" s="0" t="s">
        <v>18004</v>
      </c>
      <c r="C7786" s="0" t="n">
        <v>229</v>
      </c>
      <c r="D7786" s="0" t="str">
        <f aca="false">IFERROR(VLOOKUP($C7786,薬効分類マスタ!$A$2:$B$180,2,FALSE()),"未登録")</f>
        <v>その他の呼吸器官用薬</v>
      </c>
      <c r="E7786" s="16" t="s">
        <v>18001</v>
      </c>
      <c r="F7786" s="16" t="s">
        <v>17820</v>
      </c>
      <c r="G7786" s="16" t="s">
        <v>18005</v>
      </c>
      <c r="H7786" s="16" t="s">
        <v>4574</v>
      </c>
      <c r="I7786" s="0" t="n">
        <v>8771.9</v>
      </c>
      <c r="J7786" s="16" t="s">
        <v>232</v>
      </c>
      <c r="K7786" s="0" t="str">
        <f aca="false">IFERROR(IF(VLOOKUP($C7786,薬効分類マスタ!$A$2:$E$180,5,FALSE())=0,"",VLOOKUP($C7786,薬効分類マスタ!$A$2:$E$180,5,FALSE())),"")</f>
        <v/>
      </c>
      <c r="L7786" s="17"/>
      <c r="M7786" s="0" t="str">
        <f aca="false">IF($K7786="","",IF($L7786&lt;&gt;"",$L7786,VLOOKUP($C7786,薬効分類マスタ!$A$2:$F$180,6,FALSE())))</f>
        <v/>
      </c>
      <c r="N7786" s="0" t="str">
        <f aca="false">ASC(G7786)</f>
        <v>ﾋﾞﾚｰｽﾞﾄﾘｴｱﾛｽﾌｨｱ120吸入</v>
      </c>
      <c r="O7786" s="0" t="str">
        <f aca="false">ASC(E7786)</f>
        <v>ﾌﾞﾃﾞｿﾆﾄﾞ･ｸﾞﾘｺﾋﾟﾛﾆｳﾑ臭化物･ﾎﾙﾓﾃﾛｰﾙﾌﾏﾙ酸塩水和物</v>
      </c>
      <c r="P7786" s="16" t="n">
        <f aca="false">N(P7785)+IF($C7786=検索!$B$49,1,0)</f>
        <v>0</v>
      </c>
    </row>
    <row r="7787" customFormat="false" ht="15" hidden="false" customHeight="false" outlineLevel="0" collapsed="false">
      <c r="A7787" s="16" t="s">
        <v>16254</v>
      </c>
      <c r="B7787" s="0" t="s">
        <v>18006</v>
      </c>
      <c r="C7787" s="0" t="n">
        <v>229</v>
      </c>
      <c r="D7787" s="0" t="str">
        <f aca="false">IFERROR(VLOOKUP($C7787,薬効分類マスタ!$A$2:$B$180,2,FALSE()),"未登録")</f>
        <v>その他の呼吸器官用薬</v>
      </c>
      <c r="E7787" s="16" t="s">
        <v>18001</v>
      </c>
      <c r="F7787" s="16" t="s">
        <v>18002</v>
      </c>
      <c r="G7787" s="16" t="s">
        <v>18007</v>
      </c>
      <c r="H7787" s="16" t="s">
        <v>4574</v>
      </c>
      <c r="I7787" s="0" t="n">
        <v>4936.4</v>
      </c>
      <c r="J7787" s="16" t="s">
        <v>232</v>
      </c>
      <c r="K7787" s="0" t="str">
        <f aca="false">IFERROR(IF(VLOOKUP($C7787,薬効分類マスタ!$A$2:$E$180,5,FALSE())=0,"",VLOOKUP($C7787,薬効分類マスタ!$A$2:$E$180,5,FALSE())),"")</f>
        <v/>
      </c>
      <c r="L7787" s="17"/>
      <c r="M7787" s="0" t="str">
        <f aca="false">IF($K7787="","",IF($L7787&lt;&gt;"",$L7787,VLOOKUP($C7787,薬効分類マスタ!$A$2:$F$180,6,FALSE())))</f>
        <v/>
      </c>
      <c r="N7787" s="0" t="str">
        <f aca="false">ASC(G7787)</f>
        <v>ﾋﾞﾚｰｽﾞﾄﾘ14.4ｴｱﾛｽﾌｨｱ56吸入</v>
      </c>
      <c r="O7787" s="0" t="str">
        <f aca="false">ASC(E7787)</f>
        <v>ﾌﾞﾃﾞｿﾆﾄﾞ･ｸﾞﾘｺﾋﾟﾛﾆｳﾑ臭化物･ﾎﾙﾓﾃﾛｰﾙﾌﾏﾙ酸塩水和物</v>
      </c>
      <c r="P7787" s="16" t="n">
        <f aca="false">N(P7786)+IF($C7787=検索!$B$49,1,0)</f>
        <v>0</v>
      </c>
    </row>
    <row r="7788" customFormat="false" ht="15" hidden="false" customHeight="false" outlineLevel="0" collapsed="false">
      <c r="A7788" s="16" t="s">
        <v>16254</v>
      </c>
      <c r="B7788" s="0" t="s">
        <v>18008</v>
      </c>
      <c r="C7788" s="0" t="n">
        <v>229</v>
      </c>
      <c r="D7788" s="0" t="str">
        <f aca="false">IFERROR(VLOOKUP($C7788,薬効分類マスタ!$A$2:$B$180,2,FALSE()),"未登録")</f>
        <v>その他の呼吸器官用薬</v>
      </c>
      <c r="E7788" s="16" t="s">
        <v>18001</v>
      </c>
      <c r="F7788" s="16" t="s">
        <v>17820</v>
      </c>
      <c r="G7788" s="16" t="s">
        <v>18009</v>
      </c>
      <c r="H7788" s="16" t="s">
        <v>4574</v>
      </c>
      <c r="I7788" s="0" t="n">
        <v>10505</v>
      </c>
      <c r="J7788" s="16" t="s">
        <v>232</v>
      </c>
      <c r="K7788" s="0" t="str">
        <f aca="false">IFERROR(IF(VLOOKUP($C7788,薬効分類マスタ!$A$2:$E$180,5,FALSE())=0,"",VLOOKUP($C7788,薬効分類マスタ!$A$2:$E$180,5,FALSE())),"")</f>
        <v/>
      </c>
      <c r="L7788" s="17"/>
      <c r="M7788" s="0" t="str">
        <f aca="false">IF($K7788="","",IF($L7788&lt;&gt;"",$L7788,VLOOKUP($C7788,薬効分類マスタ!$A$2:$F$180,6,FALSE())))</f>
        <v/>
      </c>
      <c r="N7788" s="0" t="str">
        <f aca="false">ASC(G7788)</f>
        <v>ﾋﾞﾚｰｽﾞﾄﾘ14.4ｴｱﾛｽﾌｨｱ120吸入</v>
      </c>
      <c r="O7788" s="0" t="str">
        <f aca="false">ASC(E7788)</f>
        <v>ﾌﾞﾃﾞｿﾆﾄﾞ･ｸﾞﾘｺﾋﾟﾛﾆｳﾑ臭化物･ﾎﾙﾓﾃﾛｰﾙﾌﾏﾙ酸塩水和物</v>
      </c>
      <c r="P7788" s="16" t="n">
        <f aca="false">N(P7787)+IF($C7788=検索!$B$49,1,0)</f>
        <v>0</v>
      </c>
    </row>
    <row r="7789" customFormat="false" ht="15" hidden="false" customHeight="false" outlineLevel="0" collapsed="false">
      <c r="A7789" s="16" t="s">
        <v>16254</v>
      </c>
      <c r="B7789" s="0" t="s">
        <v>18010</v>
      </c>
      <c r="C7789" s="0" t="n">
        <v>229</v>
      </c>
      <c r="D7789" s="0" t="str">
        <f aca="false">IFERROR(VLOOKUP($C7789,薬効分類マスタ!$A$2:$B$180,2,FALSE()),"未登録")</f>
        <v>その他の呼吸器官用薬</v>
      </c>
      <c r="E7789" s="16" t="s">
        <v>18011</v>
      </c>
      <c r="F7789" s="16" t="s">
        <v>7477</v>
      </c>
      <c r="G7789" s="16" t="s">
        <v>18012</v>
      </c>
      <c r="H7789" s="16" t="s">
        <v>1133</v>
      </c>
      <c r="I7789" s="0" t="n">
        <v>113</v>
      </c>
      <c r="J7789" s="16" t="s">
        <v>232</v>
      </c>
      <c r="K7789" s="0" t="str">
        <f aca="false">IFERROR(IF(VLOOKUP($C7789,薬効分類マスタ!$A$2:$E$180,5,FALSE())=0,"",VLOOKUP($C7789,薬効分類マスタ!$A$2:$E$180,5,FALSE())),"")</f>
        <v/>
      </c>
      <c r="L7789" s="17"/>
      <c r="M7789" s="0" t="str">
        <f aca="false">IF($K7789="","",IF($L7789&lt;&gt;"",$L7789,VLOOKUP($C7789,薬効分類マスタ!$A$2:$F$180,6,FALSE())))</f>
        <v/>
      </c>
      <c r="N7789" s="0" t="str">
        <f aca="false">ASC(G7789)</f>
        <v>ｱﾃｷｭﾗ吸入用ｶﾌﾟｾﾙ低用量</v>
      </c>
      <c r="O7789" s="0" t="str">
        <f aca="false">ASC(E7789)</f>
        <v>ｲﾝﾀﾞｶﾃﾛｰﾙ酢酸塩･ﾓﾒﾀｿﾞﾝﾌﾗﾝｶﾙﾎﾞﾝ酸ｴｽﾃﾙ</v>
      </c>
      <c r="P7789" s="16" t="n">
        <f aca="false">N(P7788)+IF($C7789=検索!$B$49,1,0)</f>
        <v>0</v>
      </c>
    </row>
    <row r="7790" customFormat="false" ht="15" hidden="false" customHeight="false" outlineLevel="0" collapsed="false">
      <c r="A7790" s="16" t="s">
        <v>16254</v>
      </c>
      <c r="B7790" s="0" t="s">
        <v>18013</v>
      </c>
      <c r="C7790" s="0" t="n">
        <v>229</v>
      </c>
      <c r="D7790" s="0" t="str">
        <f aca="false">IFERROR(VLOOKUP($C7790,薬効分類マスタ!$A$2:$B$180,2,FALSE()),"未登録")</f>
        <v>その他の呼吸器官用薬</v>
      </c>
      <c r="E7790" s="16" t="s">
        <v>18011</v>
      </c>
      <c r="F7790" s="16" t="s">
        <v>7477</v>
      </c>
      <c r="G7790" s="16" t="s">
        <v>18014</v>
      </c>
      <c r="H7790" s="16" t="s">
        <v>1133</v>
      </c>
      <c r="I7790" s="0" t="n">
        <v>120.1</v>
      </c>
      <c r="J7790" s="16" t="s">
        <v>232</v>
      </c>
      <c r="K7790" s="0" t="str">
        <f aca="false">IFERROR(IF(VLOOKUP($C7790,薬効分類マスタ!$A$2:$E$180,5,FALSE())=0,"",VLOOKUP($C7790,薬効分類マスタ!$A$2:$E$180,5,FALSE())),"")</f>
        <v/>
      </c>
      <c r="L7790" s="17"/>
      <c r="M7790" s="0" t="str">
        <f aca="false">IF($K7790="","",IF($L7790&lt;&gt;"",$L7790,VLOOKUP($C7790,薬効分類マスタ!$A$2:$F$180,6,FALSE())))</f>
        <v/>
      </c>
      <c r="N7790" s="0" t="str">
        <f aca="false">ASC(G7790)</f>
        <v>ｱﾃｷｭﾗ吸入用ｶﾌﾟｾﾙ中用量</v>
      </c>
      <c r="O7790" s="0" t="str">
        <f aca="false">ASC(E7790)</f>
        <v>ｲﾝﾀﾞｶﾃﾛｰﾙ酢酸塩･ﾓﾒﾀｿﾞﾝﾌﾗﾝｶﾙﾎﾞﾝ酸ｴｽﾃﾙ</v>
      </c>
      <c r="P7790" s="16" t="n">
        <f aca="false">N(P7789)+IF($C7790=検索!$B$49,1,0)</f>
        <v>0</v>
      </c>
    </row>
    <row r="7791" customFormat="false" ht="15" hidden="false" customHeight="false" outlineLevel="0" collapsed="false">
      <c r="A7791" s="16" t="s">
        <v>16254</v>
      </c>
      <c r="B7791" s="0" t="s">
        <v>18015</v>
      </c>
      <c r="C7791" s="0" t="n">
        <v>229</v>
      </c>
      <c r="D7791" s="0" t="str">
        <f aca="false">IFERROR(VLOOKUP($C7791,薬効分類マスタ!$A$2:$B$180,2,FALSE()),"未登録")</f>
        <v>その他の呼吸器官用薬</v>
      </c>
      <c r="E7791" s="16" t="s">
        <v>18011</v>
      </c>
      <c r="F7791" s="16" t="s">
        <v>7477</v>
      </c>
      <c r="G7791" s="16" t="s">
        <v>18016</v>
      </c>
      <c r="H7791" s="16" t="s">
        <v>1133</v>
      </c>
      <c r="I7791" s="0" t="n">
        <v>137.1</v>
      </c>
      <c r="J7791" s="16" t="s">
        <v>232</v>
      </c>
      <c r="K7791" s="0" t="str">
        <f aca="false">IFERROR(IF(VLOOKUP($C7791,薬効分類マスタ!$A$2:$E$180,5,FALSE())=0,"",VLOOKUP($C7791,薬効分類マスタ!$A$2:$E$180,5,FALSE())),"")</f>
        <v/>
      </c>
      <c r="L7791" s="17"/>
      <c r="M7791" s="0" t="str">
        <f aca="false">IF($K7791="","",IF($L7791&lt;&gt;"",$L7791,VLOOKUP($C7791,薬効分類マスタ!$A$2:$F$180,6,FALSE())))</f>
        <v/>
      </c>
      <c r="N7791" s="0" t="str">
        <f aca="false">ASC(G7791)</f>
        <v>ｱﾃｷｭﾗ吸入用ｶﾌﾟｾﾙ高用量</v>
      </c>
      <c r="O7791" s="0" t="str">
        <f aca="false">ASC(E7791)</f>
        <v>ｲﾝﾀﾞｶﾃﾛｰﾙ酢酸塩･ﾓﾒﾀｿﾞﾝﾌﾗﾝｶﾙﾎﾞﾝ酸ｴｽﾃﾙ</v>
      </c>
      <c r="P7791" s="16" t="n">
        <f aca="false">N(P7790)+IF($C7791=検索!$B$49,1,0)</f>
        <v>0</v>
      </c>
    </row>
    <row r="7792" customFormat="false" ht="15" hidden="false" customHeight="false" outlineLevel="0" collapsed="false">
      <c r="A7792" s="16" t="s">
        <v>16254</v>
      </c>
      <c r="B7792" s="0" t="s">
        <v>18017</v>
      </c>
      <c r="C7792" s="0" t="n">
        <v>229</v>
      </c>
      <c r="D7792" s="0" t="str">
        <f aca="false">IFERROR(VLOOKUP($C7792,薬効分類マスタ!$A$2:$B$180,2,FALSE()),"未登録")</f>
        <v>その他の呼吸器官用薬</v>
      </c>
      <c r="E7792" s="16" t="s">
        <v>18018</v>
      </c>
      <c r="F7792" s="16" t="s">
        <v>7477</v>
      </c>
      <c r="G7792" s="16" t="s">
        <v>18019</v>
      </c>
      <c r="H7792" s="16" t="s">
        <v>1133</v>
      </c>
      <c r="I7792" s="0" t="n">
        <v>290.3</v>
      </c>
      <c r="J7792" s="16" t="s">
        <v>232</v>
      </c>
      <c r="K7792" s="0" t="str">
        <f aca="false">IFERROR(IF(VLOOKUP($C7792,薬効分類マスタ!$A$2:$E$180,5,FALSE())=0,"",VLOOKUP($C7792,薬効分類マスタ!$A$2:$E$180,5,FALSE())),"")</f>
        <v/>
      </c>
      <c r="L7792" s="17"/>
      <c r="M7792" s="0" t="str">
        <f aca="false">IF($K7792="","",IF($L7792&lt;&gt;"",$L7792,VLOOKUP($C7792,薬効分類マスタ!$A$2:$F$180,6,FALSE())))</f>
        <v/>
      </c>
      <c r="N7792" s="0" t="str">
        <f aca="false">ASC(G7792)</f>
        <v>ｴﾅｼﾞｱ吸入用ｶﾌﾟｾﾙ中用量</v>
      </c>
      <c r="O7792" s="0" t="str">
        <f aca="false">ASC(E7792)</f>
        <v>ｲﾝﾀﾞｶﾃﾛｰﾙ酢酸塩･ｸﾞﾘｺﾋﾟﾛﾆｳﾑ臭化物･ﾓﾒﾀｿﾞﾝﾌﾗﾝｶﾙﾎﾞﾝ酸ｴｽﾃﾙ</v>
      </c>
      <c r="P7792" s="16" t="n">
        <f aca="false">N(P7791)+IF($C7792=検索!$B$49,1,0)</f>
        <v>0</v>
      </c>
    </row>
    <row r="7793" customFormat="false" ht="15" hidden="false" customHeight="false" outlineLevel="0" collapsed="false">
      <c r="A7793" s="16" t="s">
        <v>16254</v>
      </c>
      <c r="B7793" s="0" t="s">
        <v>18020</v>
      </c>
      <c r="C7793" s="0" t="n">
        <v>229</v>
      </c>
      <c r="D7793" s="0" t="str">
        <f aca="false">IFERROR(VLOOKUP($C7793,薬効分類マスタ!$A$2:$B$180,2,FALSE()),"未登録")</f>
        <v>その他の呼吸器官用薬</v>
      </c>
      <c r="E7793" s="16" t="s">
        <v>18018</v>
      </c>
      <c r="F7793" s="16" t="s">
        <v>7477</v>
      </c>
      <c r="G7793" s="16" t="s">
        <v>18021</v>
      </c>
      <c r="H7793" s="16" t="s">
        <v>1133</v>
      </c>
      <c r="I7793" s="0" t="n">
        <v>331.5</v>
      </c>
      <c r="J7793" s="16" t="s">
        <v>232</v>
      </c>
      <c r="K7793" s="0" t="str">
        <f aca="false">IFERROR(IF(VLOOKUP($C7793,薬効分類マスタ!$A$2:$E$180,5,FALSE())=0,"",VLOOKUP($C7793,薬効分類マスタ!$A$2:$E$180,5,FALSE())),"")</f>
        <v/>
      </c>
      <c r="L7793" s="17"/>
      <c r="M7793" s="0" t="str">
        <f aca="false">IF($K7793="","",IF($L7793&lt;&gt;"",$L7793,VLOOKUP($C7793,薬効分類マスタ!$A$2:$F$180,6,FALSE())))</f>
        <v/>
      </c>
      <c r="N7793" s="0" t="str">
        <f aca="false">ASC(G7793)</f>
        <v>ｴﾅｼﾞｱ吸入用ｶﾌﾟｾﾙ高用量</v>
      </c>
      <c r="O7793" s="0" t="str">
        <f aca="false">ASC(E7793)</f>
        <v>ｲﾝﾀﾞｶﾃﾛｰﾙ酢酸塩･ｸﾞﾘｺﾋﾟﾛﾆｳﾑ臭化物･ﾓﾒﾀｿﾞﾝﾌﾗﾝｶﾙﾎﾞﾝ酸ｴｽﾃﾙ</v>
      </c>
      <c r="P7793" s="16" t="n">
        <f aca="false">N(P7792)+IF($C7793=検索!$B$49,1,0)</f>
        <v>0</v>
      </c>
    </row>
    <row r="7794" customFormat="false" ht="15" hidden="false" customHeight="false" outlineLevel="0" collapsed="false">
      <c r="A7794" s="16" t="s">
        <v>16254</v>
      </c>
      <c r="B7794" s="0" t="s">
        <v>18022</v>
      </c>
      <c r="C7794" s="0" t="n">
        <v>235</v>
      </c>
      <c r="D7794" s="0" t="str">
        <f aca="false">IFERROR(VLOOKUP($C7794,薬効分類マスタ!$A$2:$B$180,2,FALSE()),"未登録")</f>
        <v>下剤,浣腸剤</v>
      </c>
      <c r="E7794" s="16" t="s">
        <v>18023</v>
      </c>
      <c r="F7794" s="16" t="s">
        <v>6657</v>
      </c>
      <c r="G7794" s="16" t="s">
        <v>18023</v>
      </c>
      <c r="I7794" s="0" t="n">
        <v>8.7</v>
      </c>
      <c r="K7794" s="0" t="str">
        <f aca="false">IFERROR(IF(VLOOKUP($C7794,薬効分類マスタ!$A$2:$E$180,5,FALSE())=0,"",VLOOKUP($C7794,薬効分類マスタ!$A$2:$E$180,5,FALSE())),"")</f>
        <v/>
      </c>
      <c r="L7794" s="17"/>
      <c r="M7794" s="0" t="str">
        <f aca="false">IF($K7794="","",IF($L7794&lt;&gt;"",$L7794,VLOOKUP($C7794,薬効分類マスタ!$A$2:$F$180,6,FALSE())))</f>
        <v/>
      </c>
      <c r="N7794" s="0" t="str">
        <f aca="false">ASC(G7794)</f>
        <v>ｸﾞﾘｾﾘﾝ</v>
      </c>
      <c r="O7794" s="0" t="str">
        <f aca="false">ASC(E7794)</f>
        <v>ｸﾞﾘｾﾘﾝ</v>
      </c>
      <c r="P7794" s="16" t="n">
        <f aca="false">N(P7793)+IF($C7794=検索!$B$49,1,0)</f>
        <v>0</v>
      </c>
    </row>
    <row r="7795" customFormat="false" ht="15" hidden="false" customHeight="false" outlineLevel="0" collapsed="false">
      <c r="A7795" s="16" t="s">
        <v>16254</v>
      </c>
      <c r="B7795" s="0" t="s">
        <v>18024</v>
      </c>
      <c r="C7795" s="0" t="n">
        <v>235</v>
      </c>
      <c r="D7795" s="0" t="str">
        <f aca="false">IFERROR(VLOOKUP($C7795,薬効分類マスタ!$A$2:$B$180,2,FALSE()),"未登録")</f>
        <v>下剤,浣腸剤</v>
      </c>
      <c r="E7795" s="16" t="s">
        <v>18023</v>
      </c>
      <c r="F7795" s="16" t="s">
        <v>6657</v>
      </c>
      <c r="G7795" s="16" t="s">
        <v>18025</v>
      </c>
      <c r="H7795" s="16" t="s">
        <v>1080</v>
      </c>
      <c r="I7795" s="0" t="n">
        <v>13.1</v>
      </c>
      <c r="K7795" s="0" t="str">
        <f aca="false">IFERROR(IF(VLOOKUP($C7795,薬効分類マスタ!$A$2:$E$180,5,FALSE())=0,"",VLOOKUP($C7795,薬効分類マスタ!$A$2:$E$180,5,FALSE())),"")</f>
        <v/>
      </c>
      <c r="L7795" s="17"/>
      <c r="M7795" s="0" t="str">
        <f aca="false">IF($K7795="","",IF($L7795&lt;&gt;"",$L7795,VLOOKUP($C7795,薬効分類マスタ!$A$2:$F$180,6,FALSE())))</f>
        <v/>
      </c>
      <c r="N7795" s="0" t="str">
        <f aca="false">ASC(G7795)</f>
        <v>ｸﾞﾘｾﾘﾝ｢ｹﾝｴｰ｣</v>
      </c>
      <c r="O7795" s="0" t="str">
        <f aca="false">ASC(E7795)</f>
        <v>ｸﾞﾘｾﾘﾝ</v>
      </c>
      <c r="P7795" s="16" t="n">
        <f aca="false">N(P7794)+IF($C7795=検索!$B$49,1,0)</f>
        <v>0</v>
      </c>
    </row>
    <row r="7796" customFormat="false" ht="15" hidden="false" customHeight="false" outlineLevel="0" collapsed="false">
      <c r="A7796" s="16" t="s">
        <v>16254</v>
      </c>
      <c r="B7796" s="0" t="s">
        <v>18026</v>
      </c>
      <c r="C7796" s="0" t="n">
        <v>235</v>
      </c>
      <c r="D7796" s="0" t="str">
        <f aca="false">IFERROR(VLOOKUP($C7796,薬効分類マスタ!$A$2:$B$180,2,FALSE()),"未登録")</f>
        <v>下剤,浣腸剤</v>
      </c>
      <c r="E7796" s="16" t="s">
        <v>18023</v>
      </c>
      <c r="F7796" s="16" t="s">
        <v>6657</v>
      </c>
      <c r="G7796" s="16" t="s">
        <v>18027</v>
      </c>
      <c r="H7796" s="16" t="s">
        <v>7004</v>
      </c>
      <c r="I7796" s="0" t="n">
        <v>13.1</v>
      </c>
      <c r="K7796" s="0" t="str">
        <f aca="false">IFERROR(IF(VLOOKUP($C7796,薬効分類マスタ!$A$2:$E$180,5,FALSE())=0,"",VLOOKUP($C7796,薬効分類マスタ!$A$2:$E$180,5,FALSE())),"")</f>
        <v/>
      </c>
      <c r="L7796" s="17"/>
      <c r="M7796" s="0" t="str">
        <f aca="false">IF($K7796="","",IF($L7796&lt;&gt;"",$L7796,VLOOKUP($C7796,薬効分類マスタ!$A$2:$F$180,6,FALSE())))</f>
        <v/>
      </c>
      <c r="N7796" s="0" t="str">
        <f aca="false">ASC(G7796)</f>
        <v>ｸﾞﾘｾﾘﾝ｢ｺｻﾞｶｲ･M｣</v>
      </c>
      <c r="O7796" s="0" t="str">
        <f aca="false">ASC(E7796)</f>
        <v>ｸﾞﾘｾﾘﾝ</v>
      </c>
      <c r="P7796" s="16" t="n">
        <f aca="false">N(P7795)+IF($C7796=検索!$B$49,1,0)</f>
        <v>0</v>
      </c>
    </row>
    <row r="7797" customFormat="false" ht="15" hidden="false" customHeight="false" outlineLevel="0" collapsed="false">
      <c r="A7797" s="16" t="s">
        <v>16254</v>
      </c>
      <c r="B7797" s="0" t="s">
        <v>18028</v>
      </c>
      <c r="C7797" s="0" t="n">
        <v>235</v>
      </c>
      <c r="D7797" s="0" t="str">
        <f aca="false">IFERROR(VLOOKUP($C7797,薬効分類マスタ!$A$2:$B$180,2,FALSE()),"未登録")</f>
        <v>下剤,浣腸剤</v>
      </c>
      <c r="E7797" s="16" t="s">
        <v>18023</v>
      </c>
      <c r="F7797" s="16" t="s">
        <v>6657</v>
      </c>
      <c r="G7797" s="16" t="s">
        <v>18029</v>
      </c>
      <c r="H7797" s="16" t="s">
        <v>6754</v>
      </c>
      <c r="I7797" s="0" t="n">
        <v>13.1</v>
      </c>
      <c r="K7797" s="0" t="str">
        <f aca="false">IFERROR(IF(VLOOKUP($C7797,薬効分類マスタ!$A$2:$E$180,5,FALSE())=0,"",VLOOKUP($C7797,薬効分類マスタ!$A$2:$E$180,5,FALSE())),"")</f>
        <v/>
      </c>
      <c r="L7797" s="17"/>
      <c r="M7797" s="0" t="str">
        <f aca="false">IF($K7797="","",IF($L7797&lt;&gt;"",$L7797,VLOOKUP($C7797,薬効分類マスタ!$A$2:$F$180,6,FALSE())))</f>
        <v/>
      </c>
      <c r="N7797" s="0" t="str">
        <f aca="false">ASC(G7797)</f>
        <v>ｸﾞﾘｾﾘﾝ　ｼｵｴ</v>
      </c>
      <c r="O7797" s="0" t="str">
        <f aca="false">ASC(E7797)</f>
        <v>ｸﾞﾘｾﾘﾝ</v>
      </c>
      <c r="P7797" s="16" t="n">
        <f aca="false">N(P7796)+IF($C7797=検索!$B$49,1,0)</f>
        <v>0</v>
      </c>
    </row>
    <row r="7798" customFormat="false" ht="15" hidden="false" customHeight="false" outlineLevel="0" collapsed="false">
      <c r="A7798" s="16" t="s">
        <v>16254</v>
      </c>
      <c r="B7798" s="0" t="s">
        <v>18030</v>
      </c>
      <c r="C7798" s="0" t="n">
        <v>235</v>
      </c>
      <c r="D7798" s="0" t="str">
        <f aca="false">IFERROR(VLOOKUP($C7798,薬効分類マスタ!$A$2:$B$180,2,FALSE()),"未登録")</f>
        <v>下剤,浣腸剤</v>
      </c>
      <c r="E7798" s="16" t="s">
        <v>18023</v>
      </c>
      <c r="F7798" s="16" t="s">
        <v>6657</v>
      </c>
      <c r="G7798" s="16" t="s">
        <v>18031</v>
      </c>
      <c r="H7798" s="16" t="s">
        <v>7527</v>
      </c>
      <c r="I7798" s="0" t="n">
        <v>13.1</v>
      </c>
      <c r="K7798" s="0" t="str">
        <f aca="false">IFERROR(IF(VLOOKUP($C7798,薬効分類マスタ!$A$2:$E$180,5,FALSE())=0,"",VLOOKUP($C7798,薬効分類マスタ!$A$2:$E$180,5,FALSE())),"")</f>
        <v/>
      </c>
      <c r="L7798" s="17"/>
      <c r="M7798" s="0" t="str">
        <f aca="false">IF($K7798="","",IF($L7798&lt;&gt;"",$L7798,VLOOKUP($C7798,薬効分類マスタ!$A$2:$F$180,6,FALSE())))</f>
        <v/>
      </c>
      <c r="N7798" s="0" t="str">
        <f aca="false">ASC(G7798)</f>
        <v>ｸﾞﾘｾﾘﾝ｢ﾀｲｾｲ｣M</v>
      </c>
      <c r="O7798" s="0" t="str">
        <f aca="false">ASC(E7798)</f>
        <v>ｸﾞﾘｾﾘﾝ</v>
      </c>
      <c r="P7798" s="16" t="n">
        <f aca="false">N(P7797)+IF($C7798=検索!$B$49,1,0)</f>
        <v>0</v>
      </c>
    </row>
    <row r="7799" customFormat="false" ht="15" hidden="false" customHeight="false" outlineLevel="0" collapsed="false">
      <c r="A7799" s="16" t="s">
        <v>16254</v>
      </c>
      <c r="B7799" s="0" t="s">
        <v>18032</v>
      </c>
      <c r="C7799" s="0" t="n">
        <v>235</v>
      </c>
      <c r="D7799" s="0" t="str">
        <f aca="false">IFERROR(VLOOKUP($C7799,薬効分類マスタ!$A$2:$B$180,2,FALSE()),"未登録")</f>
        <v>下剤,浣腸剤</v>
      </c>
      <c r="E7799" s="16" t="s">
        <v>18023</v>
      </c>
      <c r="F7799" s="16" t="s">
        <v>6657</v>
      </c>
      <c r="G7799" s="16" t="s">
        <v>18033</v>
      </c>
      <c r="H7799" s="16" t="s">
        <v>15893</v>
      </c>
      <c r="I7799" s="0" t="n">
        <v>11.1</v>
      </c>
      <c r="K7799" s="0" t="str">
        <f aca="false">IFERROR(IF(VLOOKUP($C7799,薬効分類マスタ!$A$2:$E$180,5,FALSE())=0,"",VLOOKUP($C7799,薬効分類マスタ!$A$2:$E$180,5,FALSE())),"")</f>
        <v/>
      </c>
      <c r="L7799" s="17"/>
      <c r="M7799" s="0" t="str">
        <f aca="false">IF($K7799="","",IF($L7799&lt;&gt;"",$L7799,VLOOKUP($C7799,薬効分類マスタ!$A$2:$F$180,6,FALSE())))</f>
        <v/>
      </c>
      <c r="N7799" s="0" t="str">
        <f aca="false">ASC(G7799)</f>
        <v>ｸﾞﾘｾﾘﾝ｢東海｣</v>
      </c>
      <c r="O7799" s="0" t="str">
        <f aca="false">ASC(E7799)</f>
        <v>ｸﾞﾘｾﾘﾝ</v>
      </c>
      <c r="P7799" s="16" t="n">
        <f aca="false">N(P7798)+IF($C7799=検索!$B$49,1,0)</f>
        <v>0</v>
      </c>
    </row>
    <row r="7800" customFormat="false" ht="15" hidden="false" customHeight="false" outlineLevel="0" collapsed="false">
      <c r="A7800" s="16" t="s">
        <v>16254</v>
      </c>
      <c r="B7800" s="0" t="s">
        <v>18034</v>
      </c>
      <c r="C7800" s="0" t="n">
        <v>235</v>
      </c>
      <c r="D7800" s="0" t="str">
        <f aca="false">IFERROR(VLOOKUP($C7800,薬効分類マスタ!$A$2:$B$180,2,FALSE()),"未登録")</f>
        <v>下剤,浣腸剤</v>
      </c>
      <c r="E7800" s="16" t="s">
        <v>18023</v>
      </c>
      <c r="F7800" s="16" t="s">
        <v>6657</v>
      </c>
      <c r="G7800" s="16" t="s">
        <v>18035</v>
      </c>
      <c r="H7800" s="16" t="s">
        <v>1100</v>
      </c>
      <c r="I7800" s="0" t="n">
        <v>13.1</v>
      </c>
      <c r="K7800" s="0" t="str">
        <f aca="false">IFERROR(IF(VLOOKUP($C7800,薬効分類マスタ!$A$2:$E$180,5,FALSE())=0,"",VLOOKUP($C7800,薬効分類マスタ!$A$2:$E$180,5,FALSE())),"")</f>
        <v/>
      </c>
      <c r="L7800" s="17"/>
      <c r="M7800" s="0" t="str">
        <f aca="false">IF($K7800="","",IF($L7800&lt;&gt;"",$L7800,VLOOKUP($C7800,薬効分類マスタ!$A$2:$F$180,6,FALSE())))</f>
        <v/>
      </c>
      <c r="N7800" s="0" t="str">
        <f aca="false">ASC(G7800)</f>
        <v>ｸﾞﾘｾﾘﾝ(山善)</v>
      </c>
      <c r="O7800" s="0" t="str">
        <f aca="false">ASC(E7800)</f>
        <v>ｸﾞﾘｾﾘﾝ</v>
      </c>
      <c r="P7800" s="16" t="n">
        <f aca="false">N(P7799)+IF($C7800=検索!$B$49,1,0)</f>
        <v>0</v>
      </c>
    </row>
    <row r="7801" customFormat="false" ht="15" hidden="false" customHeight="false" outlineLevel="0" collapsed="false">
      <c r="A7801" s="16" t="s">
        <v>16254</v>
      </c>
      <c r="B7801" s="0" t="s">
        <v>18036</v>
      </c>
      <c r="C7801" s="0" t="n">
        <v>235</v>
      </c>
      <c r="D7801" s="0" t="str">
        <f aca="false">IFERROR(VLOOKUP($C7801,薬効分類マスタ!$A$2:$B$180,2,FALSE()),"未登録")</f>
        <v>下剤,浣腸剤</v>
      </c>
      <c r="E7801" s="16" t="s">
        <v>18023</v>
      </c>
      <c r="F7801" s="16" t="s">
        <v>6657</v>
      </c>
      <c r="G7801" s="16" t="s">
        <v>18037</v>
      </c>
      <c r="H7801" s="16" t="s">
        <v>15905</v>
      </c>
      <c r="I7801" s="0" t="n">
        <v>13.1</v>
      </c>
      <c r="K7801" s="0" t="str">
        <f aca="false">IFERROR(IF(VLOOKUP($C7801,薬効分類マスタ!$A$2:$E$180,5,FALSE())=0,"",VLOOKUP($C7801,薬効分類マスタ!$A$2:$E$180,5,FALSE())),"")</f>
        <v/>
      </c>
      <c r="L7801" s="17"/>
      <c r="M7801" s="0" t="str">
        <f aca="false">IF($K7801="","",IF($L7801&lt;&gt;"",$L7801,VLOOKUP($C7801,薬効分類マスタ!$A$2:$F$180,6,FALSE())))</f>
        <v/>
      </c>
      <c r="N7801" s="0" t="str">
        <f aca="false">ASC(G7801)</f>
        <v>ｸﾞﾘｾﾘﾝ｢ﾔｸﾊﾝ｣</v>
      </c>
      <c r="O7801" s="0" t="str">
        <f aca="false">ASC(E7801)</f>
        <v>ｸﾞﾘｾﾘﾝ</v>
      </c>
      <c r="P7801" s="16" t="n">
        <f aca="false">N(P7800)+IF($C7801=検索!$B$49,1,0)</f>
        <v>0</v>
      </c>
    </row>
    <row r="7802" customFormat="false" ht="15" hidden="false" customHeight="false" outlineLevel="0" collapsed="false">
      <c r="A7802" s="16" t="s">
        <v>16254</v>
      </c>
      <c r="B7802" s="0" t="s">
        <v>18038</v>
      </c>
      <c r="C7802" s="0" t="n">
        <v>235</v>
      </c>
      <c r="D7802" s="0" t="str">
        <f aca="false">IFERROR(VLOOKUP($C7802,薬効分類マスタ!$A$2:$B$180,2,FALSE()),"未登録")</f>
        <v>下剤,浣腸剤</v>
      </c>
      <c r="E7802" s="16" t="s">
        <v>18023</v>
      </c>
      <c r="F7802" s="16" t="s">
        <v>6657</v>
      </c>
      <c r="G7802" s="16" t="s">
        <v>18039</v>
      </c>
      <c r="H7802" s="16" t="s">
        <v>6908</v>
      </c>
      <c r="I7802" s="0" t="n">
        <v>13.6</v>
      </c>
      <c r="K7802" s="0" t="str">
        <f aca="false">IFERROR(IF(VLOOKUP($C7802,薬効分類マスタ!$A$2:$E$180,5,FALSE())=0,"",VLOOKUP($C7802,薬効分類マスタ!$A$2:$E$180,5,FALSE())),"")</f>
        <v/>
      </c>
      <c r="L7802" s="17"/>
      <c r="M7802" s="0" t="str">
        <f aca="false">IF($K7802="","",IF($L7802&lt;&gt;"",$L7802,VLOOKUP($C7802,薬効分類マスタ!$A$2:$F$180,6,FALSE())))</f>
        <v/>
      </c>
      <c r="N7802" s="0" t="str">
        <f aca="false">ASC(G7802)</f>
        <v>ｸﾞﾘｾﾘﾝ｢ﾆｯｺｰ｣</v>
      </c>
      <c r="O7802" s="0" t="str">
        <f aca="false">ASC(E7802)</f>
        <v>ｸﾞﾘｾﾘﾝ</v>
      </c>
      <c r="P7802" s="16" t="n">
        <f aca="false">N(P7801)+IF($C7802=検索!$B$49,1,0)</f>
        <v>0</v>
      </c>
    </row>
    <row r="7803" customFormat="false" ht="15" hidden="false" customHeight="false" outlineLevel="0" collapsed="false">
      <c r="A7803" s="16" t="s">
        <v>16254</v>
      </c>
      <c r="B7803" s="0" t="s">
        <v>18040</v>
      </c>
      <c r="C7803" s="0" t="n">
        <v>235</v>
      </c>
      <c r="D7803" s="0" t="str">
        <f aca="false">IFERROR(VLOOKUP($C7803,薬効分類マスタ!$A$2:$B$180,2,FALSE()),"未登録")</f>
        <v>下剤,浣腸剤</v>
      </c>
      <c r="E7803" s="16" t="s">
        <v>18023</v>
      </c>
      <c r="F7803" s="16" t="s">
        <v>6657</v>
      </c>
      <c r="G7803" s="16" t="s">
        <v>18041</v>
      </c>
      <c r="H7803" s="16" t="s">
        <v>15890</v>
      </c>
      <c r="I7803" s="0" t="n">
        <v>13.1</v>
      </c>
      <c r="K7803" s="0" t="str">
        <f aca="false">IFERROR(IF(VLOOKUP($C7803,薬効分類マスタ!$A$2:$E$180,5,FALSE())=0,"",VLOOKUP($C7803,薬効分類マスタ!$A$2:$E$180,5,FALSE())),"")</f>
        <v/>
      </c>
      <c r="L7803" s="17"/>
      <c r="M7803" s="0" t="str">
        <f aca="false">IF($K7803="","",IF($L7803&lt;&gt;"",$L7803,VLOOKUP($C7803,薬効分類マスタ!$A$2:$F$180,6,FALSE())))</f>
        <v/>
      </c>
      <c r="N7803" s="0" t="str">
        <f aca="false">ASC(G7803)</f>
        <v>ｸﾞﾘｾﾘﾝ｢東豊｣</v>
      </c>
      <c r="O7803" s="0" t="str">
        <f aca="false">ASC(E7803)</f>
        <v>ｸﾞﾘｾﾘﾝ</v>
      </c>
      <c r="P7803" s="16" t="n">
        <f aca="false">N(P7802)+IF($C7803=検索!$B$49,1,0)</f>
        <v>0</v>
      </c>
    </row>
    <row r="7804" customFormat="false" ht="15" hidden="false" customHeight="false" outlineLevel="0" collapsed="false">
      <c r="A7804" s="16" t="s">
        <v>16254</v>
      </c>
      <c r="B7804" s="0" t="s">
        <v>18042</v>
      </c>
      <c r="C7804" s="0" t="n">
        <v>235</v>
      </c>
      <c r="D7804" s="0" t="str">
        <f aca="false">IFERROR(VLOOKUP($C7804,薬効分類マスタ!$A$2:$B$180,2,FALSE()),"未登録")</f>
        <v>下剤,浣腸剤</v>
      </c>
      <c r="E7804" s="16" t="s">
        <v>18023</v>
      </c>
      <c r="F7804" s="16" t="s">
        <v>18043</v>
      </c>
      <c r="G7804" s="16" t="s">
        <v>18044</v>
      </c>
      <c r="H7804" s="16" t="s">
        <v>1100</v>
      </c>
      <c r="I7804" s="0" t="n">
        <v>11.4</v>
      </c>
      <c r="K7804" s="0" t="str">
        <f aca="false">IFERROR(IF(VLOOKUP($C7804,薬効分類マスタ!$A$2:$E$180,5,FALSE())=0,"",VLOOKUP($C7804,薬効分類マスタ!$A$2:$E$180,5,FALSE())),"")</f>
        <v/>
      </c>
      <c r="L7804" s="17"/>
      <c r="M7804" s="0" t="str">
        <f aca="false">IF($K7804="","",IF($L7804&lt;&gt;"",$L7804,VLOOKUP($C7804,薬効分類マスタ!$A$2:$F$180,6,FALSE())))</f>
        <v/>
      </c>
      <c r="N7804" s="0" t="str">
        <f aca="false">ASC(G7804)</f>
        <v>ｸﾞﾘｾﾘﾝ浣腸｢ﾔﾏｾﾞﾝ｣</v>
      </c>
      <c r="O7804" s="0" t="str">
        <f aca="false">ASC(E7804)</f>
        <v>ｸﾞﾘｾﾘﾝ</v>
      </c>
      <c r="P7804" s="16" t="n">
        <f aca="false">N(P7803)+IF($C7804=検索!$B$49,1,0)</f>
        <v>0</v>
      </c>
    </row>
    <row r="7805" customFormat="false" ht="15" hidden="false" customHeight="false" outlineLevel="0" collapsed="false">
      <c r="A7805" s="16" t="s">
        <v>16254</v>
      </c>
      <c r="B7805" s="0" t="s">
        <v>18045</v>
      </c>
      <c r="C7805" s="0" t="n">
        <v>235</v>
      </c>
      <c r="D7805" s="0" t="str">
        <f aca="false">IFERROR(VLOOKUP($C7805,薬効分類マスタ!$A$2:$B$180,2,FALSE()),"未登録")</f>
        <v>下剤,浣腸剤</v>
      </c>
      <c r="E7805" s="16" t="s">
        <v>18023</v>
      </c>
      <c r="F7805" s="16" t="s">
        <v>18043</v>
      </c>
      <c r="G7805" s="16" t="s">
        <v>18046</v>
      </c>
      <c r="H7805" s="16" t="s">
        <v>15890</v>
      </c>
      <c r="I7805" s="0" t="n">
        <v>11.4</v>
      </c>
      <c r="K7805" s="0" t="str">
        <f aca="false">IFERROR(IF(VLOOKUP($C7805,薬効分類マスタ!$A$2:$E$180,5,FALSE())=0,"",VLOOKUP($C7805,薬効分類マスタ!$A$2:$E$180,5,FALSE())),"")</f>
        <v/>
      </c>
      <c r="L7805" s="17"/>
      <c r="M7805" s="0" t="str">
        <f aca="false">IF($K7805="","",IF($L7805&lt;&gt;"",$L7805,VLOOKUP($C7805,薬効分類マスタ!$A$2:$F$180,6,FALSE())))</f>
        <v/>
      </c>
      <c r="N7805" s="0" t="str">
        <f aca="false">ASC(G7805)</f>
        <v>ｸﾞﾘｾﾘﾝ浣腸液50%｢東豊｣</v>
      </c>
      <c r="O7805" s="0" t="str">
        <f aca="false">ASC(E7805)</f>
        <v>ｸﾞﾘｾﾘﾝ</v>
      </c>
      <c r="P7805" s="16" t="n">
        <f aca="false">N(P7804)+IF($C7805=検索!$B$49,1,0)</f>
        <v>0</v>
      </c>
    </row>
    <row r="7806" customFormat="false" ht="15" hidden="false" customHeight="false" outlineLevel="0" collapsed="false">
      <c r="A7806" s="16" t="s">
        <v>16254</v>
      </c>
      <c r="B7806" s="0" t="s">
        <v>18047</v>
      </c>
      <c r="C7806" s="0" t="n">
        <v>235</v>
      </c>
      <c r="D7806" s="0" t="str">
        <f aca="false">IFERROR(VLOOKUP($C7806,薬効分類マスタ!$A$2:$B$180,2,FALSE()),"未登録")</f>
        <v>下剤,浣腸剤</v>
      </c>
      <c r="E7806" s="16" t="s">
        <v>18023</v>
      </c>
      <c r="F7806" s="16" t="s">
        <v>18043</v>
      </c>
      <c r="G7806" s="16" t="s">
        <v>18048</v>
      </c>
      <c r="H7806" s="16" t="s">
        <v>1080</v>
      </c>
      <c r="I7806" s="0" t="n">
        <v>11.4</v>
      </c>
      <c r="K7806" s="0" t="str">
        <f aca="false">IFERROR(IF(VLOOKUP($C7806,薬効分類マスタ!$A$2:$E$180,5,FALSE())=0,"",VLOOKUP($C7806,薬効分類マスタ!$A$2:$E$180,5,FALSE())),"")</f>
        <v/>
      </c>
      <c r="L7806" s="17"/>
      <c r="M7806" s="0" t="str">
        <f aca="false">IF($K7806="","",IF($L7806&lt;&gt;"",$L7806,VLOOKUP($C7806,薬効分類マスタ!$A$2:$F$180,6,FALSE())))</f>
        <v/>
      </c>
      <c r="N7806" s="0" t="str">
        <f aca="false">ASC(G7806)</f>
        <v>ｸﾞﾘｾﾘﾝ浣腸液50%｢ｹﾝｴｰ｣</v>
      </c>
      <c r="O7806" s="0" t="str">
        <f aca="false">ASC(E7806)</f>
        <v>ｸﾞﾘｾﾘﾝ</v>
      </c>
      <c r="P7806" s="16" t="n">
        <f aca="false">N(P7805)+IF($C7806=検索!$B$49,1,0)</f>
        <v>0</v>
      </c>
    </row>
    <row r="7807" customFormat="false" ht="15" hidden="false" customHeight="false" outlineLevel="0" collapsed="false">
      <c r="A7807" s="16" t="s">
        <v>16254</v>
      </c>
      <c r="B7807" s="0" t="s">
        <v>18049</v>
      </c>
      <c r="C7807" s="0" t="n">
        <v>235</v>
      </c>
      <c r="D7807" s="0" t="str">
        <f aca="false">IFERROR(VLOOKUP($C7807,薬効分類マスタ!$A$2:$B$180,2,FALSE()),"未登録")</f>
        <v>下剤,浣腸剤</v>
      </c>
      <c r="E7807" s="16" t="s">
        <v>18023</v>
      </c>
      <c r="F7807" s="16" t="s">
        <v>18050</v>
      </c>
      <c r="G7807" s="16" t="s">
        <v>18051</v>
      </c>
      <c r="H7807" s="16" t="s">
        <v>6993</v>
      </c>
      <c r="I7807" s="0" t="n">
        <v>102.8</v>
      </c>
      <c r="K7807" s="0" t="str">
        <f aca="false">IFERROR(IF(VLOOKUP($C7807,薬効分類マスタ!$A$2:$E$180,5,FALSE())=0,"",VLOOKUP($C7807,薬効分類マスタ!$A$2:$E$180,5,FALSE())),"")</f>
        <v/>
      </c>
      <c r="L7807" s="17"/>
      <c r="M7807" s="0" t="str">
        <f aca="false">IF($K7807="","",IF($L7807&lt;&gt;"",$L7807,VLOOKUP($C7807,薬効分類マスタ!$A$2:$F$180,6,FALSE())))</f>
        <v/>
      </c>
      <c r="N7807" s="0" t="str">
        <f aca="false">ASC(G7807)</f>
        <v>ｸﾞﾘｾﾘﾝ浣腸｢ｵｦﾀ｣小児用30</v>
      </c>
      <c r="O7807" s="0" t="str">
        <f aca="false">ASC(E7807)</f>
        <v>ｸﾞﾘｾﾘﾝ</v>
      </c>
      <c r="P7807" s="16" t="n">
        <f aca="false">N(P7806)+IF($C7807=検索!$B$49,1,0)</f>
        <v>0</v>
      </c>
    </row>
    <row r="7808" customFormat="false" ht="15" hidden="false" customHeight="false" outlineLevel="0" collapsed="false">
      <c r="A7808" s="16" t="s">
        <v>16254</v>
      </c>
      <c r="B7808" s="0" t="s">
        <v>18052</v>
      </c>
      <c r="C7808" s="0" t="n">
        <v>235</v>
      </c>
      <c r="D7808" s="0" t="str">
        <f aca="false">IFERROR(VLOOKUP($C7808,薬効分類マスタ!$A$2:$B$180,2,FALSE()),"未登録")</f>
        <v>下剤,浣腸剤</v>
      </c>
      <c r="E7808" s="16" t="s">
        <v>18023</v>
      </c>
      <c r="F7808" s="16" t="s">
        <v>18050</v>
      </c>
      <c r="G7808" s="16" t="s">
        <v>18044</v>
      </c>
      <c r="H7808" s="16" t="s">
        <v>1100</v>
      </c>
      <c r="I7808" s="0" t="n">
        <v>102.8</v>
      </c>
      <c r="K7808" s="0" t="str">
        <f aca="false">IFERROR(IF(VLOOKUP($C7808,薬効分類マスタ!$A$2:$E$180,5,FALSE())=0,"",VLOOKUP($C7808,薬効分類マスタ!$A$2:$E$180,5,FALSE())),"")</f>
        <v/>
      </c>
      <c r="L7808" s="17"/>
      <c r="M7808" s="0" t="str">
        <f aca="false">IF($K7808="","",IF($L7808&lt;&gt;"",$L7808,VLOOKUP($C7808,薬効分類マスタ!$A$2:$F$180,6,FALSE())))</f>
        <v/>
      </c>
      <c r="N7808" s="0" t="str">
        <f aca="false">ASC(G7808)</f>
        <v>ｸﾞﾘｾﾘﾝ浣腸｢ﾔﾏｾﾞﾝ｣</v>
      </c>
      <c r="O7808" s="0" t="str">
        <f aca="false">ASC(E7808)</f>
        <v>ｸﾞﾘｾﾘﾝ</v>
      </c>
      <c r="P7808" s="16" t="n">
        <f aca="false">N(P7807)+IF($C7808=検索!$B$49,1,0)</f>
        <v>0</v>
      </c>
    </row>
    <row r="7809" customFormat="false" ht="15" hidden="false" customHeight="false" outlineLevel="0" collapsed="false">
      <c r="A7809" s="16" t="s">
        <v>16254</v>
      </c>
      <c r="B7809" s="0" t="s">
        <v>18053</v>
      </c>
      <c r="C7809" s="0" t="n">
        <v>235</v>
      </c>
      <c r="D7809" s="0" t="str">
        <f aca="false">IFERROR(VLOOKUP($C7809,薬効分類マスタ!$A$2:$B$180,2,FALSE()),"未登録")</f>
        <v>下剤,浣腸剤</v>
      </c>
      <c r="E7809" s="16" t="s">
        <v>18023</v>
      </c>
      <c r="F7809" s="16" t="s">
        <v>18050</v>
      </c>
      <c r="G7809" s="16" t="s">
        <v>18054</v>
      </c>
      <c r="H7809" s="16" t="s">
        <v>18055</v>
      </c>
      <c r="I7809" s="0" t="n">
        <v>102.8</v>
      </c>
      <c r="K7809" s="0" t="str">
        <f aca="false">IFERROR(IF(VLOOKUP($C7809,薬効分類マスタ!$A$2:$E$180,5,FALSE())=0,"",VLOOKUP($C7809,薬効分類マスタ!$A$2:$E$180,5,FALSE())),"")</f>
        <v/>
      </c>
      <c r="L7809" s="17"/>
      <c r="M7809" s="0" t="str">
        <f aca="false">IF($K7809="","",IF($L7809&lt;&gt;"",$L7809,VLOOKUP($C7809,薬効分類マスタ!$A$2:$F$180,6,FALSE())))</f>
        <v/>
      </c>
      <c r="N7809" s="0" t="str">
        <f aca="false">ASC(G7809)</f>
        <v>ｸﾞﾘｾﾘﾝ浣腸液50%｢ﾑﾈ｣30mL</v>
      </c>
      <c r="O7809" s="0" t="str">
        <f aca="false">ASC(E7809)</f>
        <v>ｸﾞﾘｾﾘﾝ</v>
      </c>
      <c r="P7809" s="16" t="n">
        <f aca="false">N(P7808)+IF($C7809=検索!$B$49,1,0)</f>
        <v>0</v>
      </c>
    </row>
    <row r="7810" customFormat="false" ht="15" hidden="false" customHeight="false" outlineLevel="0" collapsed="false">
      <c r="A7810" s="16" t="s">
        <v>16254</v>
      </c>
      <c r="B7810" s="0" t="s">
        <v>18056</v>
      </c>
      <c r="C7810" s="0" t="n">
        <v>235</v>
      </c>
      <c r="D7810" s="0" t="str">
        <f aca="false">IFERROR(VLOOKUP($C7810,薬効分類マスタ!$A$2:$B$180,2,FALSE()),"未登録")</f>
        <v>下剤,浣腸剤</v>
      </c>
      <c r="E7810" s="16" t="s">
        <v>18023</v>
      </c>
      <c r="F7810" s="16" t="s">
        <v>18050</v>
      </c>
      <c r="G7810" s="16" t="s">
        <v>18048</v>
      </c>
      <c r="H7810" s="16" t="s">
        <v>1080</v>
      </c>
      <c r="I7810" s="0" t="n">
        <v>110.1</v>
      </c>
      <c r="K7810" s="0" t="str">
        <f aca="false">IFERROR(IF(VLOOKUP($C7810,薬効分類マスタ!$A$2:$E$180,5,FALSE())=0,"",VLOOKUP($C7810,薬効分類マスタ!$A$2:$E$180,5,FALSE())),"")</f>
        <v/>
      </c>
      <c r="L7810" s="17"/>
      <c r="M7810" s="0" t="str">
        <f aca="false">IF($K7810="","",IF($L7810&lt;&gt;"",$L7810,VLOOKUP($C7810,薬効分類マスタ!$A$2:$F$180,6,FALSE())))</f>
        <v/>
      </c>
      <c r="N7810" s="0" t="str">
        <f aca="false">ASC(G7810)</f>
        <v>ｸﾞﾘｾﾘﾝ浣腸液50%｢ｹﾝｴｰ｣</v>
      </c>
      <c r="O7810" s="0" t="str">
        <f aca="false">ASC(E7810)</f>
        <v>ｸﾞﾘｾﾘﾝ</v>
      </c>
      <c r="P7810" s="16" t="n">
        <f aca="false">N(P7809)+IF($C7810=検索!$B$49,1,0)</f>
        <v>0</v>
      </c>
    </row>
    <row r="7811" customFormat="false" ht="15" hidden="false" customHeight="false" outlineLevel="0" collapsed="false">
      <c r="A7811" s="16" t="s">
        <v>16254</v>
      </c>
      <c r="B7811" s="0" t="s">
        <v>18057</v>
      </c>
      <c r="C7811" s="0" t="n">
        <v>235</v>
      </c>
      <c r="D7811" s="0" t="str">
        <f aca="false">IFERROR(VLOOKUP($C7811,薬効分類マスタ!$A$2:$B$180,2,FALSE()),"未登録")</f>
        <v>下剤,浣腸剤</v>
      </c>
      <c r="E7811" s="16" t="s">
        <v>18023</v>
      </c>
      <c r="F7811" s="16" t="s">
        <v>18058</v>
      </c>
      <c r="G7811" s="16" t="s">
        <v>18048</v>
      </c>
      <c r="H7811" s="16" t="s">
        <v>1080</v>
      </c>
      <c r="I7811" s="0" t="n">
        <v>118.5</v>
      </c>
      <c r="K7811" s="0" t="str">
        <f aca="false">IFERROR(IF(VLOOKUP($C7811,薬効分類マスタ!$A$2:$E$180,5,FALSE())=0,"",VLOOKUP($C7811,薬効分類マスタ!$A$2:$E$180,5,FALSE())),"")</f>
        <v/>
      </c>
      <c r="L7811" s="17"/>
      <c r="M7811" s="0" t="str">
        <f aca="false">IF($K7811="","",IF($L7811&lt;&gt;"",$L7811,VLOOKUP($C7811,薬効分類マスタ!$A$2:$F$180,6,FALSE())))</f>
        <v/>
      </c>
      <c r="N7811" s="0" t="str">
        <f aca="false">ASC(G7811)</f>
        <v>ｸﾞﾘｾﾘﾝ浣腸液50%｢ｹﾝｴｰ｣</v>
      </c>
      <c r="O7811" s="0" t="str">
        <f aca="false">ASC(E7811)</f>
        <v>ｸﾞﾘｾﾘﾝ</v>
      </c>
      <c r="P7811" s="16" t="n">
        <f aca="false">N(P7810)+IF($C7811=検索!$B$49,1,0)</f>
        <v>0</v>
      </c>
    </row>
    <row r="7812" customFormat="false" ht="15" hidden="false" customHeight="false" outlineLevel="0" collapsed="false">
      <c r="A7812" s="16" t="s">
        <v>16254</v>
      </c>
      <c r="B7812" s="0" t="s">
        <v>18059</v>
      </c>
      <c r="C7812" s="0" t="n">
        <v>235</v>
      </c>
      <c r="D7812" s="0" t="str">
        <f aca="false">IFERROR(VLOOKUP($C7812,薬効分類マスタ!$A$2:$B$180,2,FALSE()),"未登録")</f>
        <v>下剤,浣腸剤</v>
      </c>
      <c r="E7812" s="16" t="s">
        <v>18023</v>
      </c>
      <c r="F7812" s="16" t="s">
        <v>18060</v>
      </c>
      <c r="G7812" s="16" t="s">
        <v>18048</v>
      </c>
      <c r="H7812" s="16" t="s">
        <v>1080</v>
      </c>
      <c r="I7812" s="0" t="n">
        <v>122</v>
      </c>
      <c r="K7812" s="0" t="str">
        <f aca="false">IFERROR(IF(VLOOKUP($C7812,薬効分類マスタ!$A$2:$E$180,5,FALSE())=0,"",VLOOKUP($C7812,薬効分類マスタ!$A$2:$E$180,5,FALSE())),"")</f>
        <v/>
      </c>
      <c r="L7812" s="17"/>
      <c r="M7812" s="0" t="str">
        <f aca="false">IF($K7812="","",IF($L7812&lt;&gt;"",$L7812,VLOOKUP($C7812,薬効分類マスタ!$A$2:$F$180,6,FALSE())))</f>
        <v/>
      </c>
      <c r="N7812" s="0" t="str">
        <f aca="false">ASC(G7812)</f>
        <v>ｸﾞﾘｾﾘﾝ浣腸液50%｢ｹﾝｴｰ｣</v>
      </c>
      <c r="O7812" s="0" t="str">
        <f aca="false">ASC(E7812)</f>
        <v>ｸﾞﾘｾﾘﾝ</v>
      </c>
      <c r="P7812" s="16" t="n">
        <f aca="false">N(P7811)+IF($C7812=検索!$B$49,1,0)</f>
        <v>0</v>
      </c>
    </row>
    <row r="7813" customFormat="false" ht="15" hidden="false" customHeight="false" outlineLevel="0" collapsed="false">
      <c r="A7813" s="16" t="s">
        <v>16254</v>
      </c>
      <c r="B7813" s="0" t="s">
        <v>18061</v>
      </c>
      <c r="C7813" s="0" t="n">
        <v>235</v>
      </c>
      <c r="D7813" s="0" t="str">
        <f aca="false">IFERROR(VLOOKUP($C7813,薬効分類マスタ!$A$2:$B$180,2,FALSE()),"未登録")</f>
        <v>下剤,浣腸剤</v>
      </c>
      <c r="E7813" s="16" t="s">
        <v>18023</v>
      </c>
      <c r="F7813" s="16" t="s">
        <v>18062</v>
      </c>
      <c r="G7813" s="16" t="s">
        <v>18063</v>
      </c>
      <c r="H7813" s="16" t="s">
        <v>6993</v>
      </c>
      <c r="I7813" s="0" t="n">
        <v>124.2</v>
      </c>
      <c r="K7813" s="0" t="str">
        <f aca="false">IFERROR(IF(VLOOKUP($C7813,薬効分類マスタ!$A$2:$E$180,5,FALSE())=0,"",VLOOKUP($C7813,薬効分類マスタ!$A$2:$E$180,5,FALSE())),"")</f>
        <v/>
      </c>
      <c r="L7813" s="17"/>
      <c r="M7813" s="0" t="str">
        <f aca="false">IF($K7813="","",IF($L7813&lt;&gt;"",$L7813,VLOOKUP($C7813,薬効分類マスタ!$A$2:$F$180,6,FALSE())))</f>
        <v/>
      </c>
      <c r="N7813" s="0" t="str">
        <f aca="false">ASC(G7813)</f>
        <v>ｸﾞﾘｾﾘﾝ浣腸｢ｵｦﾀ｣60</v>
      </c>
      <c r="O7813" s="0" t="str">
        <f aca="false">ASC(E7813)</f>
        <v>ｸﾞﾘｾﾘﾝ</v>
      </c>
      <c r="P7813" s="16" t="n">
        <f aca="false">N(P7812)+IF($C7813=検索!$B$49,1,0)</f>
        <v>0</v>
      </c>
    </row>
    <row r="7814" customFormat="false" ht="15" hidden="false" customHeight="false" outlineLevel="0" collapsed="false">
      <c r="A7814" s="16" t="s">
        <v>16254</v>
      </c>
      <c r="B7814" s="0" t="s">
        <v>18064</v>
      </c>
      <c r="C7814" s="0" t="n">
        <v>235</v>
      </c>
      <c r="D7814" s="0" t="str">
        <f aca="false">IFERROR(VLOOKUP($C7814,薬効分類マスタ!$A$2:$B$180,2,FALSE()),"未登録")</f>
        <v>下剤,浣腸剤</v>
      </c>
      <c r="E7814" s="16" t="s">
        <v>18023</v>
      </c>
      <c r="F7814" s="16" t="s">
        <v>18062</v>
      </c>
      <c r="G7814" s="16" t="s">
        <v>18044</v>
      </c>
      <c r="H7814" s="16" t="s">
        <v>1100</v>
      </c>
      <c r="I7814" s="0" t="n">
        <v>124.2</v>
      </c>
      <c r="K7814" s="0" t="str">
        <f aca="false">IFERROR(IF(VLOOKUP($C7814,薬効分類マスタ!$A$2:$E$180,5,FALSE())=0,"",VLOOKUP($C7814,薬効分類マスタ!$A$2:$E$180,5,FALSE())),"")</f>
        <v/>
      </c>
      <c r="L7814" s="17"/>
      <c r="M7814" s="0" t="str">
        <f aca="false">IF($K7814="","",IF($L7814&lt;&gt;"",$L7814,VLOOKUP($C7814,薬効分類マスタ!$A$2:$F$180,6,FALSE())))</f>
        <v/>
      </c>
      <c r="N7814" s="0" t="str">
        <f aca="false">ASC(G7814)</f>
        <v>ｸﾞﾘｾﾘﾝ浣腸｢ﾔﾏｾﾞﾝ｣</v>
      </c>
      <c r="O7814" s="0" t="str">
        <f aca="false">ASC(E7814)</f>
        <v>ｸﾞﾘｾﾘﾝ</v>
      </c>
      <c r="P7814" s="16" t="n">
        <f aca="false">N(P7813)+IF($C7814=検索!$B$49,1,0)</f>
        <v>0</v>
      </c>
    </row>
    <row r="7815" customFormat="false" ht="15" hidden="false" customHeight="false" outlineLevel="0" collapsed="false">
      <c r="A7815" s="16" t="s">
        <v>16254</v>
      </c>
      <c r="B7815" s="0" t="s">
        <v>18065</v>
      </c>
      <c r="C7815" s="0" t="n">
        <v>235</v>
      </c>
      <c r="D7815" s="0" t="str">
        <f aca="false">IFERROR(VLOOKUP($C7815,薬効分類マスタ!$A$2:$B$180,2,FALSE()),"未登録")</f>
        <v>下剤,浣腸剤</v>
      </c>
      <c r="E7815" s="16" t="s">
        <v>18023</v>
      </c>
      <c r="F7815" s="16" t="s">
        <v>18062</v>
      </c>
      <c r="G7815" s="16" t="s">
        <v>18066</v>
      </c>
      <c r="H7815" s="16" t="s">
        <v>18055</v>
      </c>
      <c r="I7815" s="0" t="n">
        <v>124.2</v>
      </c>
      <c r="K7815" s="0" t="str">
        <f aca="false">IFERROR(IF(VLOOKUP($C7815,薬効分類マスタ!$A$2:$E$180,5,FALSE())=0,"",VLOOKUP($C7815,薬効分類マスタ!$A$2:$E$180,5,FALSE())),"")</f>
        <v/>
      </c>
      <c r="L7815" s="17"/>
      <c r="M7815" s="0" t="str">
        <f aca="false">IF($K7815="","",IF($L7815&lt;&gt;"",$L7815,VLOOKUP($C7815,薬効分類マスタ!$A$2:$F$180,6,FALSE())))</f>
        <v/>
      </c>
      <c r="N7815" s="0" t="str">
        <f aca="false">ASC(G7815)</f>
        <v>ｸﾞﾘｾﾘﾝ浣腸液50%｢ﾑﾈ｣60mL</v>
      </c>
      <c r="O7815" s="0" t="str">
        <f aca="false">ASC(E7815)</f>
        <v>ｸﾞﾘｾﾘﾝ</v>
      </c>
      <c r="P7815" s="16" t="n">
        <f aca="false">N(P7814)+IF($C7815=検索!$B$49,1,0)</f>
        <v>0</v>
      </c>
    </row>
    <row r="7816" customFormat="false" ht="15" hidden="false" customHeight="false" outlineLevel="0" collapsed="false">
      <c r="A7816" s="16" t="s">
        <v>16254</v>
      </c>
      <c r="B7816" s="0" t="s">
        <v>18067</v>
      </c>
      <c r="C7816" s="0" t="n">
        <v>235</v>
      </c>
      <c r="D7816" s="0" t="str">
        <f aca="false">IFERROR(VLOOKUP($C7816,薬効分類マスタ!$A$2:$B$180,2,FALSE()),"未登録")</f>
        <v>下剤,浣腸剤</v>
      </c>
      <c r="E7816" s="16" t="s">
        <v>18023</v>
      </c>
      <c r="F7816" s="16" t="s">
        <v>18062</v>
      </c>
      <c r="G7816" s="16" t="s">
        <v>18048</v>
      </c>
      <c r="H7816" s="16" t="s">
        <v>1080</v>
      </c>
      <c r="I7816" s="0" t="n">
        <v>131.7</v>
      </c>
      <c r="K7816" s="0" t="str">
        <f aca="false">IFERROR(IF(VLOOKUP($C7816,薬効分類マスタ!$A$2:$E$180,5,FALSE())=0,"",VLOOKUP($C7816,薬効分類マスタ!$A$2:$E$180,5,FALSE())),"")</f>
        <v/>
      </c>
      <c r="L7816" s="17"/>
      <c r="M7816" s="0" t="str">
        <f aca="false">IF($K7816="","",IF($L7816&lt;&gt;"",$L7816,VLOOKUP($C7816,薬効分類マスタ!$A$2:$F$180,6,FALSE())))</f>
        <v/>
      </c>
      <c r="N7816" s="0" t="str">
        <f aca="false">ASC(G7816)</f>
        <v>ｸﾞﾘｾﾘﾝ浣腸液50%｢ｹﾝｴｰ｣</v>
      </c>
      <c r="O7816" s="0" t="str">
        <f aca="false">ASC(E7816)</f>
        <v>ｸﾞﾘｾﾘﾝ</v>
      </c>
      <c r="P7816" s="16" t="n">
        <f aca="false">N(P7815)+IF($C7816=検索!$B$49,1,0)</f>
        <v>0</v>
      </c>
    </row>
    <row r="7817" customFormat="false" ht="15" hidden="false" customHeight="false" outlineLevel="0" collapsed="false">
      <c r="A7817" s="16" t="s">
        <v>16254</v>
      </c>
      <c r="B7817" s="0" t="s">
        <v>18068</v>
      </c>
      <c r="C7817" s="0" t="n">
        <v>235</v>
      </c>
      <c r="D7817" s="0" t="str">
        <f aca="false">IFERROR(VLOOKUP($C7817,薬効分類マスタ!$A$2:$B$180,2,FALSE()),"未登録")</f>
        <v>下剤,浣腸剤</v>
      </c>
      <c r="E7817" s="16" t="s">
        <v>18023</v>
      </c>
      <c r="F7817" s="16" t="s">
        <v>18069</v>
      </c>
      <c r="G7817" s="16" t="s">
        <v>18070</v>
      </c>
      <c r="H7817" s="16" t="s">
        <v>6993</v>
      </c>
      <c r="I7817" s="0" t="n">
        <v>156.8</v>
      </c>
      <c r="K7817" s="0" t="str">
        <f aca="false">IFERROR(IF(VLOOKUP($C7817,薬効分類マスタ!$A$2:$E$180,5,FALSE())=0,"",VLOOKUP($C7817,薬効分類マスタ!$A$2:$E$180,5,FALSE())),"")</f>
        <v/>
      </c>
      <c r="L7817" s="17"/>
      <c r="M7817" s="0" t="str">
        <f aca="false">IF($K7817="","",IF($L7817&lt;&gt;"",$L7817,VLOOKUP($C7817,薬効分類マスタ!$A$2:$F$180,6,FALSE())))</f>
        <v/>
      </c>
      <c r="N7817" s="0" t="str">
        <f aca="false">ASC(G7817)</f>
        <v>ｸﾞﾘｾﾘﾝ浣腸｢ｵｦﾀ｣120</v>
      </c>
      <c r="O7817" s="0" t="str">
        <f aca="false">ASC(E7817)</f>
        <v>ｸﾞﾘｾﾘﾝ</v>
      </c>
      <c r="P7817" s="16" t="n">
        <f aca="false">N(P7816)+IF($C7817=検索!$B$49,1,0)</f>
        <v>0</v>
      </c>
    </row>
    <row r="7818" customFormat="false" ht="15" hidden="false" customHeight="false" outlineLevel="0" collapsed="false">
      <c r="A7818" s="16" t="s">
        <v>16254</v>
      </c>
      <c r="B7818" s="0" t="s">
        <v>18071</v>
      </c>
      <c r="C7818" s="0" t="n">
        <v>235</v>
      </c>
      <c r="D7818" s="0" t="str">
        <f aca="false">IFERROR(VLOOKUP($C7818,薬効分類マスタ!$A$2:$B$180,2,FALSE()),"未登録")</f>
        <v>下剤,浣腸剤</v>
      </c>
      <c r="E7818" s="16" t="s">
        <v>18023</v>
      </c>
      <c r="F7818" s="16" t="s">
        <v>18069</v>
      </c>
      <c r="G7818" s="16" t="s">
        <v>18044</v>
      </c>
      <c r="H7818" s="16" t="s">
        <v>1100</v>
      </c>
      <c r="I7818" s="0" t="n">
        <v>156.8</v>
      </c>
      <c r="K7818" s="0" t="str">
        <f aca="false">IFERROR(IF(VLOOKUP($C7818,薬効分類マスタ!$A$2:$E$180,5,FALSE())=0,"",VLOOKUP($C7818,薬効分類マスタ!$A$2:$E$180,5,FALSE())),"")</f>
        <v/>
      </c>
      <c r="L7818" s="17"/>
      <c r="M7818" s="0" t="str">
        <f aca="false">IF($K7818="","",IF($L7818&lt;&gt;"",$L7818,VLOOKUP($C7818,薬効分類マスタ!$A$2:$F$180,6,FALSE())))</f>
        <v/>
      </c>
      <c r="N7818" s="0" t="str">
        <f aca="false">ASC(G7818)</f>
        <v>ｸﾞﾘｾﾘﾝ浣腸｢ﾔﾏｾﾞﾝ｣</v>
      </c>
      <c r="O7818" s="0" t="str">
        <f aca="false">ASC(E7818)</f>
        <v>ｸﾞﾘｾﾘﾝ</v>
      </c>
      <c r="P7818" s="16" t="n">
        <f aca="false">N(P7817)+IF($C7818=検索!$B$49,1,0)</f>
        <v>0</v>
      </c>
    </row>
    <row r="7819" customFormat="false" ht="15" hidden="false" customHeight="false" outlineLevel="0" collapsed="false">
      <c r="A7819" s="16" t="s">
        <v>16254</v>
      </c>
      <c r="B7819" s="0" t="s">
        <v>18072</v>
      </c>
      <c r="C7819" s="0" t="n">
        <v>235</v>
      </c>
      <c r="D7819" s="0" t="str">
        <f aca="false">IFERROR(VLOOKUP($C7819,薬効分類マスタ!$A$2:$B$180,2,FALSE()),"未登録")</f>
        <v>下剤,浣腸剤</v>
      </c>
      <c r="E7819" s="16" t="s">
        <v>18023</v>
      </c>
      <c r="F7819" s="16" t="s">
        <v>18069</v>
      </c>
      <c r="G7819" s="16" t="s">
        <v>18073</v>
      </c>
      <c r="H7819" s="16" t="s">
        <v>18055</v>
      </c>
      <c r="I7819" s="0" t="n">
        <v>156.8</v>
      </c>
      <c r="K7819" s="0" t="str">
        <f aca="false">IFERROR(IF(VLOOKUP($C7819,薬効分類マスタ!$A$2:$E$180,5,FALSE())=0,"",VLOOKUP($C7819,薬効分類マスタ!$A$2:$E$180,5,FALSE())),"")</f>
        <v/>
      </c>
      <c r="L7819" s="17"/>
      <c r="M7819" s="0" t="str">
        <f aca="false">IF($K7819="","",IF($L7819&lt;&gt;"",$L7819,VLOOKUP($C7819,薬効分類マスタ!$A$2:$F$180,6,FALSE())))</f>
        <v/>
      </c>
      <c r="N7819" s="0" t="str">
        <f aca="false">ASC(G7819)</f>
        <v>ｸﾞﾘｾﾘﾝ浣腸液50%｢ﾑﾈ｣120mL</v>
      </c>
      <c r="O7819" s="0" t="str">
        <f aca="false">ASC(E7819)</f>
        <v>ｸﾞﾘｾﾘﾝ</v>
      </c>
      <c r="P7819" s="16" t="n">
        <f aca="false">N(P7818)+IF($C7819=検索!$B$49,1,0)</f>
        <v>0</v>
      </c>
    </row>
    <row r="7820" customFormat="false" ht="15" hidden="false" customHeight="false" outlineLevel="0" collapsed="false">
      <c r="A7820" s="16" t="s">
        <v>16254</v>
      </c>
      <c r="B7820" s="0" t="s">
        <v>18074</v>
      </c>
      <c r="C7820" s="0" t="n">
        <v>235</v>
      </c>
      <c r="D7820" s="0" t="str">
        <f aca="false">IFERROR(VLOOKUP($C7820,薬効分類マスタ!$A$2:$B$180,2,FALSE()),"未登録")</f>
        <v>下剤,浣腸剤</v>
      </c>
      <c r="E7820" s="16" t="s">
        <v>18023</v>
      </c>
      <c r="F7820" s="16" t="s">
        <v>18069</v>
      </c>
      <c r="G7820" s="16" t="s">
        <v>18048</v>
      </c>
      <c r="H7820" s="16" t="s">
        <v>1080</v>
      </c>
      <c r="I7820" s="0" t="n">
        <v>166.5</v>
      </c>
      <c r="K7820" s="0" t="str">
        <f aca="false">IFERROR(IF(VLOOKUP($C7820,薬効分類マスタ!$A$2:$E$180,5,FALSE())=0,"",VLOOKUP($C7820,薬効分類マスタ!$A$2:$E$180,5,FALSE())),"")</f>
        <v/>
      </c>
      <c r="L7820" s="17"/>
      <c r="M7820" s="0" t="str">
        <f aca="false">IF($K7820="","",IF($L7820&lt;&gt;"",$L7820,VLOOKUP($C7820,薬効分類マスタ!$A$2:$F$180,6,FALSE())))</f>
        <v/>
      </c>
      <c r="N7820" s="0" t="str">
        <f aca="false">ASC(G7820)</f>
        <v>ｸﾞﾘｾﾘﾝ浣腸液50%｢ｹﾝｴｰ｣</v>
      </c>
      <c r="O7820" s="0" t="str">
        <f aca="false">ASC(E7820)</f>
        <v>ｸﾞﾘｾﾘﾝ</v>
      </c>
      <c r="P7820" s="16" t="n">
        <f aca="false">N(P7819)+IF($C7820=検索!$B$49,1,0)</f>
        <v>0</v>
      </c>
    </row>
    <row r="7821" customFormat="false" ht="15" hidden="false" customHeight="false" outlineLevel="0" collapsed="false">
      <c r="A7821" s="16" t="s">
        <v>16254</v>
      </c>
      <c r="B7821" s="0" t="s">
        <v>18075</v>
      </c>
      <c r="C7821" s="0" t="n">
        <v>235</v>
      </c>
      <c r="D7821" s="0" t="str">
        <f aca="false">IFERROR(VLOOKUP($C7821,薬効分類マスタ!$A$2:$B$180,2,FALSE()),"未登録")</f>
        <v>下剤,浣腸剤</v>
      </c>
      <c r="E7821" s="16" t="s">
        <v>18023</v>
      </c>
      <c r="F7821" s="16" t="s">
        <v>18076</v>
      </c>
      <c r="G7821" s="16" t="s">
        <v>18077</v>
      </c>
      <c r="H7821" s="16" t="s">
        <v>6993</v>
      </c>
      <c r="I7821" s="0" t="n">
        <v>184.2</v>
      </c>
      <c r="K7821" s="0" t="str">
        <f aca="false">IFERROR(IF(VLOOKUP($C7821,薬効分類マスタ!$A$2:$E$180,5,FALSE())=0,"",VLOOKUP($C7821,薬効分類マスタ!$A$2:$E$180,5,FALSE())),"")</f>
        <v/>
      </c>
      <c r="L7821" s="17"/>
      <c r="M7821" s="0" t="str">
        <f aca="false">IF($K7821="","",IF($L7821&lt;&gt;"",$L7821,VLOOKUP($C7821,薬効分類マスタ!$A$2:$F$180,6,FALSE())))</f>
        <v/>
      </c>
      <c r="N7821" s="0" t="str">
        <f aca="false">ASC(G7821)</f>
        <v>ｸﾞﾘｾﾘﾝ浣腸｢ｵｦﾀ｣150</v>
      </c>
      <c r="O7821" s="0" t="str">
        <f aca="false">ASC(E7821)</f>
        <v>ｸﾞﾘｾﾘﾝ</v>
      </c>
      <c r="P7821" s="16" t="n">
        <f aca="false">N(P7820)+IF($C7821=検索!$B$49,1,0)</f>
        <v>0</v>
      </c>
    </row>
    <row r="7822" customFormat="false" ht="15" hidden="false" customHeight="false" outlineLevel="0" collapsed="false">
      <c r="A7822" s="16" t="s">
        <v>16254</v>
      </c>
      <c r="B7822" s="0" t="s">
        <v>18078</v>
      </c>
      <c r="C7822" s="0" t="n">
        <v>235</v>
      </c>
      <c r="D7822" s="0" t="str">
        <f aca="false">IFERROR(VLOOKUP($C7822,薬効分類マスタ!$A$2:$B$180,2,FALSE()),"未登録")</f>
        <v>下剤,浣腸剤</v>
      </c>
      <c r="E7822" s="16" t="s">
        <v>18023</v>
      </c>
      <c r="F7822" s="16" t="s">
        <v>18076</v>
      </c>
      <c r="G7822" s="16" t="s">
        <v>18079</v>
      </c>
      <c r="H7822" s="16" t="s">
        <v>18055</v>
      </c>
      <c r="I7822" s="0" t="n">
        <v>184.2</v>
      </c>
      <c r="K7822" s="0" t="str">
        <f aca="false">IFERROR(IF(VLOOKUP($C7822,薬効分類マスタ!$A$2:$E$180,5,FALSE())=0,"",VLOOKUP($C7822,薬効分類マスタ!$A$2:$E$180,5,FALSE())),"")</f>
        <v/>
      </c>
      <c r="L7822" s="17"/>
      <c r="M7822" s="0" t="str">
        <f aca="false">IF($K7822="","",IF($L7822&lt;&gt;"",$L7822,VLOOKUP($C7822,薬効分類マスタ!$A$2:$F$180,6,FALSE())))</f>
        <v/>
      </c>
      <c r="N7822" s="0" t="str">
        <f aca="false">ASC(G7822)</f>
        <v>ｸﾞﾘｾﾘﾝ浣腸液50%｢ﾑﾈ｣150mL</v>
      </c>
      <c r="O7822" s="0" t="str">
        <f aca="false">ASC(E7822)</f>
        <v>ｸﾞﾘｾﾘﾝ</v>
      </c>
      <c r="P7822" s="16" t="n">
        <f aca="false">N(P7821)+IF($C7822=検索!$B$49,1,0)</f>
        <v>0</v>
      </c>
    </row>
    <row r="7823" customFormat="false" ht="15" hidden="false" customHeight="false" outlineLevel="0" collapsed="false">
      <c r="A7823" s="16" t="s">
        <v>16254</v>
      </c>
      <c r="B7823" s="0" t="s">
        <v>18080</v>
      </c>
      <c r="C7823" s="0" t="n">
        <v>235</v>
      </c>
      <c r="D7823" s="0" t="str">
        <f aca="false">IFERROR(VLOOKUP($C7823,薬効分類マスタ!$A$2:$B$180,2,FALSE()),"未登録")</f>
        <v>下剤,浣腸剤</v>
      </c>
      <c r="E7823" s="16" t="s">
        <v>18023</v>
      </c>
      <c r="F7823" s="16" t="s">
        <v>18076</v>
      </c>
      <c r="G7823" s="16" t="s">
        <v>18048</v>
      </c>
      <c r="H7823" s="16" t="s">
        <v>1080</v>
      </c>
      <c r="I7823" s="0" t="n">
        <v>187.9</v>
      </c>
      <c r="K7823" s="0" t="str">
        <f aca="false">IFERROR(IF(VLOOKUP($C7823,薬効分類マスタ!$A$2:$E$180,5,FALSE())=0,"",VLOOKUP($C7823,薬効分類マスタ!$A$2:$E$180,5,FALSE())),"")</f>
        <v/>
      </c>
      <c r="L7823" s="17"/>
      <c r="M7823" s="0" t="str">
        <f aca="false">IF($K7823="","",IF($L7823&lt;&gt;"",$L7823,VLOOKUP($C7823,薬効分類マスタ!$A$2:$F$180,6,FALSE())))</f>
        <v/>
      </c>
      <c r="N7823" s="0" t="str">
        <f aca="false">ASC(G7823)</f>
        <v>ｸﾞﾘｾﾘﾝ浣腸液50%｢ｹﾝｴｰ｣</v>
      </c>
      <c r="O7823" s="0" t="str">
        <f aca="false">ASC(E7823)</f>
        <v>ｸﾞﾘｾﾘﾝ</v>
      </c>
      <c r="P7823" s="16" t="n">
        <f aca="false">N(P7822)+IF($C7823=検索!$B$49,1,0)</f>
        <v>0</v>
      </c>
    </row>
    <row r="7824" customFormat="false" ht="15" hidden="false" customHeight="false" outlineLevel="0" collapsed="false">
      <c r="A7824" s="16" t="s">
        <v>16254</v>
      </c>
      <c r="B7824" s="0" t="s">
        <v>18081</v>
      </c>
      <c r="C7824" s="0" t="n">
        <v>235</v>
      </c>
      <c r="D7824" s="0" t="str">
        <f aca="false">IFERROR(VLOOKUP($C7824,薬効分類マスタ!$A$2:$B$180,2,FALSE()),"未登録")</f>
        <v>下剤,浣腸剤</v>
      </c>
      <c r="E7824" s="16" t="s">
        <v>18023</v>
      </c>
      <c r="F7824" s="16" t="s">
        <v>18082</v>
      </c>
      <c r="G7824" s="16" t="s">
        <v>18048</v>
      </c>
      <c r="H7824" s="16" t="s">
        <v>1080</v>
      </c>
      <c r="I7824" s="0" t="n">
        <v>153.4</v>
      </c>
      <c r="K7824" s="0" t="str">
        <f aca="false">IFERROR(IF(VLOOKUP($C7824,薬効分類マスタ!$A$2:$E$180,5,FALSE())=0,"",VLOOKUP($C7824,薬効分類マスタ!$A$2:$E$180,5,FALSE())),"")</f>
        <v/>
      </c>
      <c r="L7824" s="17"/>
      <c r="M7824" s="0" t="str">
        <f aca="false">IF($K7824="","",IF($L7824&lt;&gt;"",$L7824,VLOOKUP($C7824,薬効分類マスタ!$A$2:$F$180,6,FALSE())))</f>
        <v/>
      </c>
      <c r="N7824" s="0" t="str">
        <f aca="false">ASC(G7824)</f>
        <v>ｸﾞﾘｾﾘﾝ浣腸液50%｢ｹﾝｴｰ｣</v>
      </c>
      <c r="O7824" s="0" t="str">
        <f aca="false">ASC(E7824)</f>
        <v>ｸﾞﾘｾﾘﾝ</v>
      </c>
      <c r="P7824" s="16" t="n">
        <f aca="false">N(P7823)+IF($C7824=検索!$B$49,1,0)</f>
        <v>0</v>
      </c>
    </row>
    <row r="7825" customFormat="false" ht="15" hidden="false" customHeight="false" outlineLevel="0" collapsed="false">
      <c r="A7825" s="16" t="s">
        <v>16254</v>
      </c>
      <c r="B7825" s="0" t="s">
        <v>18083</v>
      </c>
      <c r="C7825" s="0" t="n">
        <v>235</v>
      </c>
      <c r="D7825" s="0" t="str">
        <f aca="false">IFERROR(VLOOKUP($C7825,薬効分類マスタ!$A$2:$B$180,2,FALSE()),"未登録")</f>
        <v>下剤,浣腸剤</v>
      </c>
      <c r="E7825" s="16" t="s">
        <v>18084</v>
      </c>
      <c r="F7825" s="16" t="s">
        <v>18085</v>
      </c>
      <c r="G7825" s="16" t="s">
        <v>18086</v>
      </c>
      <c r="I7825" s="0" t="n">
        <v>21</v>
      </c>
      <c r="K7825" s="0" t="str">
        <f aca="false">IFERROR(IF(VLOOKUP($C7825,薬効分類マスタ!$A$2:$E$180,5,FALSE())=0,"",VLOOKUP($C7825,薬効分類マスタ!$A$2:$E$180,5,FALSE())),"")</f>
        <v/>
      </c>
      <c r="L7825" s="17"/>
      <c r="M7825" s="0" t="str">
        <f aca="false">IF($K7825="","",IF($L7825&lt;&gt;"",$L7825,VLOOKUP($C7825,薬効分類マスタ!$A$2:$F$180,6,FALSE())))</f>
        <v/>
      </c>
      <c r="N7825" s="0" t="str">
        <f aca="false">ASC(G7825)</f>
        <v>ﾋﾞｻｺｼﾞﾙ坐剤</v>
      </c>
      <c r="O7825" s="0" t="str">
        <f aca="false">ASC(E7825)</f>
        <v>ﾋﾞｻｺｼﾞﾙ</v>
      </c>
      <c r="P7825" s="16" t="n">
        <f aca="false">N(P7824)+IF($C7825=検索!$B$49,1,0)</f>
        <v>0</v>
      </c>
    </row>
    <row r="7826" customFormat="false" ht="15" hidden="false" customHeight="false" outlineLevel="0" collapsed="false">
      <c r="A7826" s="16" t="s">
        <v>16254</v>
      </c>
      <c r="B7826" s="0" t="s">
        <v>18087</v>
      </c>
      <c r="C7826" s="0" t="n">
        <v>235</v>
      </c>
      <c r="D7826" s="0" t="str">
        <f aca="false">IFERROR(VLOOKUP($C7826,薬効分類マスタ!$A$2:$B$180,2,FALSE()),"未登録")</f>
        <v>下剤,浣腸剤</v>
      </c>
      <c r="E7826" s="16" t="s">
        <v>18084</v>
      </c>
      <c r="F7826" s="16" t="s">
        <v>3164</v>
      </c>
      <c r="G7826" s="16" t="s">
        <v>18086</v>
      </c>
      <c r="I7826" s="0" t="n">
        <v>21.6</v>
      </c>
      <c r="K7826" s="0" t="str">
        <f aca="false">IFERROR(IF(VLOOKUP($C7826,薬効分類マスタ!$A$2:$E$180,5,FALSE())=0,"",VLOOKUP($C7826,薬効分類マスタ!$A$2:$E$180,5,FALSE())),"")</f>
        <v/>
      </c>
      <c r="L7826" s="17"/>
      <c r="M7826" s="0" t="str">
        <f aca="false">IF($K7826="","",IF($L7826&lt;&gt;"",$L7826,VLOOKUP($C7826,薬効分類マスタ!$A$2:$F$180,6,FALSE())))</f>
        <v/>
      </c>
      <c r="N7826" s="0" t="str">
        <f aca="false">ASC(G7826)</f>
        <v>ﾋﾞｻｺｼﾞﾙ坐剤</v>
      </c>
      <c r="O7826" s="0" t="str">
        <f aca="false">ASC(E7826)</f>
        <v>ﾋﾞｻｺｼﾞﾙ</v>
      </c>
      <c r="P7826" s="16" t="n">
        <f aca="false">N(P7825)+IF($C7826=検索!$B$49,1,0)</f>
        <v>0</v>
      </c>
    </row>
    <row r="7827" customFormat="false" ht="15" hidden="false" customHeight="false" outlineLevel="0" collapsed="false">
      <c r="A7827" s="16" t="s">
        <v>16254</v>
      </c>
      <c r="B7827" s="0" t="s">
        <v>18088</v>
      </c>
      <c r="C7827" s="0" t="n">
        <v>235</v>
      </c>
      <c r="D7827" s="0" t="str">
        <f aca="false">IFERROR(VLOOKUP($C7827,薬効分類マスタ!$A$2:$B$180,2,FALSE()),"未登録")</f>
        <v>下剤,浣腸剤</v>
      </c>
      <c r="E7827" s="16" t="s">
        <v>18089</v>
      </c>
      <c r="F7827" s="16" t="s">
        <v>476</v>
      </c>
      <c r="G7827" s="16" t="s">
        <v>18089</v>
      </c>
      <c r="I7827" s="0" t="n">
        <v>23.6</v>
      </c>
      <c r="K7827" s="0" t="str">
        <f aca="false">IFERROR(IF(VLOOKUP($C7827,薬効分類マスタ!$A$2:$E$180,5,FALSE())=0,"",VLOOKUP($C7827,薬効分類マスタ!$A$2:$E$180,5,FALSE())),"")</f>
        <v/>
      </c>
      <c r="L7827" s="17"/>
      <c r="M7827" s="0" t="str">
        <f aca="false">IF($K7827="","",IF($L7827&lt;&gt;"",$L7827,VLOOKUP($C7827,薬効分類マスタ!$A$2:$F$180,6,FALSE())))</f>
        <v/>
      </c>
      <c r="N7827" s="0" t="str">
        <f aca="false">ASC(G7827)</f>
        <v>ﾒﾁﾙｾﾙﾛｰｽ</v>
      </c>
      <c r="O7827" s="0" t="str">
        <f aca="false">ASC(E7827)</f>
        <v>ﾒﾁﾙｾﾙﾛｰｽ</v>
      </c>
      <c r="P7827" s="16" t="n">
        <f aca="false">N(P7826)+IF($C7827=検索!$B$49,1,0)</f>
        <v>0</v>
      </c>
    </row>
    <row r="7828" customFormat="false" ht="15" hidden="false" customHeight="false" outlineLevel="0" collapsed="false">
      <c r="A7828" s="16" t="s">
        <v>16254</v>
      </c>
      <c r="B7828" s="0" t="s">
        <v>18090</v>
      </c>
      <c r="C7828" s="0" t="n">
        <v>235</v>
      </c>
      <c r="D7828" s="0" t="str">
        <f aca="false">IFERROR(VLOOKUP($C7828,薬効分類マスタ!$A$2:$B$180,2,FALSE()),"未登録")</f>
        <v>下剤,浣腸剤</v>
      </c>
      <c r="E7828" s="16" t="s">
        <v>18091</v>
      </c>
      <c r="F7828" s="16" t="s">
        <v>17798</v>
      </c>
      <c r="G7828" s="16" t="s">
        <v>18092</v>
      </c>
      <c r="H7828" s="16" t="s">
        <v>3841</v>
      </c>
      <c r="I7828" s="0" t="n">
        <v>73.7</v>
      </c>
      <c r="K7828" s="0" t="str">
        <f aca="false">IFERROR(IF(VLOOKUP($C7828,薬効分類マスタ!$A$2:$E$180,5,FALSE())=0,"",VLOOKUP($C7828,薬効分類マスタ!$A$2:$E$180,5,FALSE())),"")</f>
        <v/>
      </c>
      <c r="L7828" s="17"/>
      <c r="M7828" s="0" t="str">
        <f aca="false">IF($K7828="","",IF($L7828&lt;&gt;"",$L7828,VLOOKUP($C7828,薬効分類マスタ!$A$2:$F$180,6,FALSE())))</f>
        <v/>
      </c>
      <c r="N7828" s="0" t="str">
        <f aca="false">ASC(G7828)</f>
        <v>新ﾚｼｶﾙﾎﾞﾝ坐剤</v>
      </c>
      <c r="O7828" s="0" t="str">
        <f aca="false">ASC(E7828)</f>
        <v>炭酸水素ﾅﾄﾘｳﾑ･無水ﾘﾝ酸二水素ﾅﾄﾘｳﾑ</v>
      </c>
      <c r="P7828" s="16" t="n">
        <f aca="false">N(P7827)+IF($C7828=検索!$B$49,1,0)</f>
        <v>0</v>
      </c>
    </row>
    <row r="7829" customFormat="false" ht="15" hidden="false" customHeight="false" outlineLevel="0" collapsed="false">
      <c r="A7829" s="16" t="s">
        <v>16254</v>
      </c>
      <c r="B7829" s="0" t="s">
        <v>18093</v>
      </c>
      <c r="C7829" s="0" t="n">
        <v>239</v>
      </c>
      <c r="D7829" s="0" t="str">
        <f aca="false">IFERROR(VLOOKUP($C7829,薬効分類マスタ!$A$2:$B$180,2,FALSE()),"未登録")</f>
        <v>その他の消化器官用薬</v>
      </c>
      <c r="E7829" s="16" t="s">
        <v>18094</v>
      </c>
      <c r="F7829" s="16" t="s">
        <v>6657</v>
      </c>
      <c r="G7829" s="16" t="s">
        <v>18094</v>
      </c>
      <c r="I7829" s="0" t="n">
        <v>11.3</v>
      </c>
      <c r="K7829" s="0" t="str">
        <f aca="false">IFERROR(IF(VLOOKUP($C7829,薬効分類マスタ!$A$2:$E$180,5,FALSE())=0,"",VLOOKUP($C7829,薬効分類マスタ!$A$2:$E$180,5,FALSE())),"")</f>
        <v/>
      </c>
      <c r="L7829" s="17"/>
      <c r="M7829" s="0" t="str">
        <f aca="false">IF($K7829="","",IF($L7829&lt;&gt;"",$L7829,VLOOKUP($C7829,薬効分類マスタ!$A$2:$F$180,6,FALSE())))</f>
        <v/>
      </c>
      <c r="N7829" s="0" t="str">
        <f aca="false">ASC(G7829)</f>
        <v>複方ﾖｰﾄﾞ･ｸﾞﾘｾﾘﾝ</v>
      </c>
      <c r="O7829" s="0" t="str">
        <f aca="false">ASC(E7829)</f>
        <v>複方ﾖｰﾄﾞ･ｸﾞﾘｾﾘﾝ</v>
      </c>
      <c r="P7829" s="16" t="n">
        <f aca="false">N(P7828)+IF($C7829=検索!$B$49,1,0)</f>
        <v>0</v>
      </c>
    </row>
    <row r="7830" customFormat="false" ht="15" hidden="false" customHeight="false" outlineLevel="0" collapsed="false">
      <c r="A7830" s="16" t="s">
        <v>16254</v>
      </c>
      <c r="B7830" s="0" t="s">
        <v>18095</v>
      </c>
      <c r="C7830" s="0" t="n">
        <v>239</v>
      </c>
      <c r="D7830" s="0" t="str">
        <f aca="false">IFERROR(VLOOKUP($C7830,薬効分類マスタ!$A$2:$B$180,2,FALSE()),"未登録")</f>
        <v>その他の消化器官用薬</v>
      </c>
      <c r="E7830" s="16" t="s">
        <v>18094</v>
      </c>
      <c r="F7830" s="16" t="s">
        <v>6657</v>
      </c>
      <c r="G7830" s="16" t="s">
        <v>18096</v>
      </c>
      <c r="H7830" s="16" t="s">
        <v>1080</v>
      </c>
      <c r="I7830" s="0" t="n">
        <v>19.2</v>
      </c>
      <c r="K7830" s="0" t="str">
        <f aca="false">IFERROR(IF(VLOOKUP($C7830,薬効分類マスタ!$A$2:$E$180,5,FALSE())=0,"",VLOOKUP($C7830,薬効分類マスタ!$A$2:$E$180,5,FALSE())),"")</f>
        <v/>
      </c>
      <c r="L7830" s="17"/>
      <c r="M7830" s="0" t="str">
        <f aca="false">IF($K7830="","",IF($L7830&lt;&gt;"",$L7830,VLOOKUP($C7830,薬効分類マスタ!$A$2:$F$180,6,FALSE())))</f>
        <v/>
      </c>
      <c r="N7830" s="0" t="str">
        <f aca="false">ASC(G7830)</f>
        <v>複方ﾖｰﾄﾞ･ｸﾞﾘｾﾘﾝ｢ｹﾝｴｰ｣</v>
      </c>
      <c r="O7830" s="0" t="str">
        <f aca="false">ASC(E7830)</f>
        <v>複方ﾖｰﾄﾞ･ｸﾞﾘｾﾘﾝ</v>
      </c>
      <c r="P7830" s="16" t="n">
        <f aca="false">N(P7829)+IF($C7830=検索!$B$49,1,0)</f>
        <v>0</v>
      </c>
    </row>
    <row r="7831" customFormat="false" ht="15" hidden="false" customHeight="false" outlineLevel="0" collapsed="false">
      <c r="A7831" s="16" t="s">
        <v>16254</v>
      </c>
      <c r="B7831" s="0" t="s">
        <v>18097</v>
      </c>
      <c r="C7831" s="0" t="n">
        <v>239</v>
      </c>
      <c r="D7831" s="0" t="str">
        <f aca="false">IFERROR(VLOOKUP($C7831,薬効分類マスタ!$A$2:$B$180,2,FALSE()),"未登録")</f>
        <v>その他の消化器官用薬</v>
      </c>
      <c r="E7831" s="16" t="s">
        <v>18094</v>
      </c>
      <c r="F7831" s="16" t="s">
        <v>6657</v>
      </c>
      <c r="G7831" s="16" t="s">
        <v>18098</v>
      </c>
      <c r="H7831" s="16" t="s">
        <v>7004</v>
      </c>
      <c r="I7831" s="0" t="n">
        <v>19.2</v>
      </c>
      <c r="K7831" s="0" t="str">
        <f aca="false">IFERROR(IF(VLOOKUP($C7831,薬効分類マスタ!$A$2:$E$180,5,FALSE())=0,"",VLOOKUP($C7831,薬効分類マスタ!$A$2:$E$180,5,FALSE())),"")</f>
        <v/>
      </c>
      <c r="L7831" s="17"/>
      <c r="M7831" s="0" t="str">
        <f aca="false">IF($K7831="","",IF($L7831&lt;&gt;"",$L7831,VLOOKUP($C7831,薬効分類マスタ!$A$2:$F$180,6,FALSE())))</f>
        <v/>
      </c>
      <c r="N7831" s="0" t="str">
        <f aca="false">ASC(G7831)</f>
        <v>複方ﾖｰﾄﾞ･ｸﾞﾘｾﾘﾝ(小堺)</v>
      </c>
      <c r="O7831" s="0" t="str">
        <f aca="false">ASC(E7831)</f>
        <v>複方ﾖｰﾄﾞ･ｸﾞﾘｾﾘﾝ</v>
      </c>
      <c r="P7831" s="16" t="n">
        <f aca="false">N(P7830)+IF($C7831=検索!$B$49,1,0)</f>
        <v>0</v>
      </c>
    </row>
    <row r="7832" customFormat="false" ht="15" hidden="false" customHeight="false" outlineLevel="0" collapsed="false">
      <c r="A7832" s="16" t="s">
        <v>16254</v>
      </c>
      <c r="B7832" s="0" t="s">
        <v>18099</v>
      </c>
      <c r="C7832" s="0" t="n">
        <v>239</v>
      </c>
      <c r="D7832" s="0" t="str">
        <f aca="false">IFERROR(VLOOKUP($C7832,薬効分類マスタ!$A$2:$B$180,2,FALSE()),"未登録")</f>
        <v>その他の消化器官用薬</v>
      </c>
      <c r="E7832" s="16" t="s">
        <v>18094</v>
      </c>
      <c r="F7832" s="16" t="s">
        <v>6657</v>
      </c>
      <c r="G7832" s="16" t="s">
        <v>18100</v>
      </c>
      <c r="H7832" s="16" t="s">
        <v>1100</v>
      </c>
      <c r="I7832" s="0" t="n">
        <v>14.9</v>
      </c>
      <c r="K7832" s="0" t="str">
        <f aca="false">IFERROR(IF(VLOOKUP($C7832,薬効分類マスタ!$A$2:$E$180,5,FALSE())=0,"",VLOOKUP($C7832,薬効分類マスタ!$A$2:$E$180,5,FALSE())),"")</f>
        <v/>
      </c>
      <c r="L7832" s="17"/>
      <c r="M7832" s="0" t="str">
        <f aca="false">IF($K7832="","",IF($L7832&lt;&gt;"",$L7832,VLOOKUP($C7832,薬効分類マスタ!$A$2:$F$180,6,FALSE())))</f>
        <v/>
      </c>
      <c r="N7832" s="0" t="str">
        <f aca="false">ASC(G7832)</f>
        <v>複方ﾖｰﾄﾞ･ｸﾞﾘｾﾘﾝ(山善)</v>
      </c>
      <c r="O7832" s="0" t="str">
        <f aca="false">ASC(E7832)</f>
        <v>複方ﾖｰﾄﾞ･ｸﾞﾘｾﾘﾝ</v>
      </c>
      <c r="P7832" s="16" t="n">
        <f aca="false">N(P7831)+IF($C7832=検索!$B$49,1,0)</f>
        <v>0</v>
      </c>
    </row>
    <row r="7833" customFormat="false" ht="15" hidden="false" customHeight="false" outlineLevel="0" collapsed="false">
      <c r="A7833" s="16" t="s">
        <v>16254</v>
      </c>
      <c r="B7833" s="0" t="s">
        <v>18101</v>
      </c>
      <c r="C7833" s="0" t="n">
        <v>239</v>
      </c>
      <c r="D7833" s="0" t="str">
        <f aca="false">IFERROR(VLOOKUP($C7833,薬効分類マスタ!$A$2:$B$180,2,FALSE()),"未登録")</f>
        <v>その他の消化器官用薬</v>
      </c>
      <c r="E7833" s="16" t="s">
        <v>18094</v>
      </c>
      <c r="F7833" s="16" t="s">
        <v>6657</v>
      </c>
      <c r="G7833" s="16" t="s">
        <v>18102</v>
      </c>
      <c r="H7833" s="16" t="s">
        <v>6908</v>
      </c>
      <c r="I7833" s="0" t="n">
        <v>24.7</v>
      </c>
      <c r="K7833" s="0" t="str">
        <f aca="false">IFERROR(IF(VLOOKUP($C7833,薬効分類マスタ!$A$2:$E$180,5,FALSE())=0,"",VLOOKUP($C7833,薬効分類マスタ!$A$2:$E$180,5,FALSE())),"")</f>
        <v/>
      </c>
      <c r="L7833" s="17"/>
      <c r="M7833" s="0" t="str">
        <f aca="false">IF($K7833="","",IF($L7833&lt;&gt;"",$L7833,VLOOKUP($C7833,薬効分類マスタ!$A$2:$F$180,6,FALSE())))</f>
        <v/>
      </c>
      <c r="N7833" s="0" t="str">
        <f aca="false">ASC(G7833)</f>
        <v>複方ﾖｰﾄﾞ･ｸﾞﾘｾﾘﾝ｢ﾆｯｺｰ｣</v>
      </c>
      <c r="O7833" s="0" t="str">
        <f aca="false">ASC(E7833)</f>
        <v>複方ﾖｰﾄﾞ･ｸﾞﾘｾﾘﾝ</v>
      </c>
      <c r="P7833" s="16" t="n">
        <f aca="false">N(P7832)+IF($C7833=検索!$B$49,1,0)</f>
        <v>0</v>
      </c>
    </row>
    <row r="7834" customFormat="false" ht="15" hidden="false" customHeight="false" outlineLevel="0" collapsed="false">
      <c r="A7834" s="16" t="s">
        <v>16254</v>
      </c>
      <c r="B7834" s="0" t="s">
        <v>18103</v>
      </c>
      <c r="C7834" s="0" t="n">
        <v>239</v>
      </c>
      <c r="D7834" s="0" t="str">
        <f aca="false">IFERROR(VLOOKUP($C7834,薬効分類マスタ!$A$2:$B$180,2,FALSE()),"未登録")</f>
        <v>その他の消化器官用薬</v>
      </c>
      <c r="E7834" s="16" t="s">
        <v>15088</v>
      </c>
      <c r="F7834" s="16" t="s">
        <v>439</v>
      </c>
      <c r="G7834" s="16" t="s">
        <v>18104</v>
      </c>
      <c r="H7834" s="16" t="s">
        <v>658</v>
      </c>
      <c r="I7834" s="0" t="n">
        <v>7.3</v>
      </c>
      <c r="K7834" s="0" t="str">
        <f aca="false">IFERROR(IF(VLOOKUP($C7834,薬効分類マスタ!$A$2:$E$180,5,FALSE())=0,"",VLOOKUP($C7834,薬効分類マスタ!$A$2:$E$180,5,FALSE())),"")</f>
        <v/>
      </c>
      <c r="L7834" s="17"/>
      <c r="M7834" s="0" t="str">
        <f aca="false">IF($K7834="","",IF($L7834&lt;&gt;"",$L7834,VLOOKUP($C7834,薬効分類マスタ!$A$2:$F$180,6,FALSE())))</f>
        <v/>
      </c>
      <c r="N7834" s="0" t="str">
        <f aca="false">ASC(G7834)</f>
        <v>ｱｸﾛﾏｲｼﾝﾄﾛｰﾁ15mg</v>
      </c>
      <c r="O7834" s="0" t="str">
        <f aca="false">ASC(E7834)</f>
        <v>ﾃﾄﾗｻｲｸﾘﾝ塩酸塩</v>
      </c>
      <c r="P7834" s="16" t="n">
        <f aca="false">N(P7833)+IF($C7834=検索!$B$49,1,0)</f>
        <v>0</v>
      </c>
    </row>
    <row r="7835" customFormat="false" ht="15" hidden="false" customHeight="false" outlineLevel="0" collapsed="false">
      <c r="A7835" s="16" t="s">
        <v>16254</v>
      </c>
      <c r="B7835" s="0" t="s">
        <v>18105</v>
      </c>
      <c r="C7835" s="0" t="n">
        <v>239</v>
      </c>
      <c r="D7835" s="0" t="str">
        <f aca="false">IFERROR(VLOOKUP($C7835,薬効分類マスタ!$A$2:$B$180,2,FALSE()),"未登録")</f>
        <v>その他の消化器官用薬</v>
      </c>
      <c r="E7835" s="16" t="s">
        <v>7939</v>
      </c>
      <c r="F7835" s="16" t="s">
        <v>675</v>
      </c>
      <c r="G7835" s="16" t="s">
        <v>18106</v>
      </c>
      <c r="H7835" s="16" t="s">
        <v>1053</v>
      </c>
      <c r="I7835" s="0" t="n">
        <v>66</v>
      </c>
      <c r="J7835" s="16" t="s">
        <v>232</v>
      </c>
      <c r="K7835" s="0" t="str">
        <f aca="false">IFERROR(IF(VLOOKUP($C7835,薬効分類マスタ!$A$2:$E$180,5,FALSE())=0,"",VLOOKUP($C7835,薬効分類マスタ!$A$2:$E$180,5,FALSE())),"")</f>
        <v/>
      </c>
      <c r="L7835" s="17"/>
      <c r="M7835" s="0" t="str">
        <f aca="false">IF($K7835="","",IF($L7835&lt;&gt;"",$L7835,VLOOKUP($C7835,薬効分類マスタ!$A$2:$F$180,6,FALSE())))</f>
        <v/>
      </c>
      <c r="N7835" s="0" t="str">
        <f aca="false">ASC(G7835)</f>
        <v>ｱﾌﾀｿﾞﾛﾝ口腔用軟膏0.1%</v>
      </c>
      <c r="O7835" s="0" t="str">
        <f aca="false">ASC(E7835)</f>
        <v>ﾃﾞｷｻﾒﾀｿﾞﾝ</v>
      </c>
      <c r="P7835" s="16" t="n">
        <f aca="false">N(P7834)+IF($C7835=検索!$B$49,1,0)</f>
        <v>0</v>
      </c>
    </row>
    <row r="7836" customFormat="false" ht="15" hidden="false" customHeight="false" outlineLevel="0" collapsed="false">
      <c r="A7836" s="16" t="s">
        <v>16254</v>
      </c>
      <c r="B7836" s="0" t="s">
        <v>18107</v>
      </c>
      <c r="C7836" s="0" t="n">
        <v>239</v>
      </c>
      <c r="D7836" s="0" t="str">
        <f aca="false">IFERROR(VLOOKUP($C7836,薬効分類マスタ!$A$2:$B$180,2,FALSE()),"未登録")</f>
        <v>その他の消化器官用薬</v>
      </c>
      <c r="E7836" s="16" t="s">
        <v>7939</v>
      </c>
      <c r="F7836" s="16" t="s">
        <v>675</v>
      </c>
      <c r="G7836" s="16" t="s">
        <v>18108</v>
      </c>
      <c r="H7836" s="16" t="s">
        <v>1064</v>
      </c>
      <c r="I7836" s="0" t="n">
        <v>35.3</v>
      </c>
      <c r="J7836" s="16" t="s">
        <v>239</v>
      </c>
      <c r="K7836" s="0" t="str">
        <f aca="false">IFERROR(IF(VLOOKUP($C7836,薬効分類マスタ!$A$2:$E$180,5,FALSE())=0,"",VLOOKUP($C7836,薬効分類マスタ!$A$2:$E$180,5,FALSE())),"")</f>
        <v/>
      </c>
      <c r="L7836" s="17"/>
      <c r="M7836" s="0" t="str">
        <f aca="false">IF($K7836="","",IF($L7836&lt;&gt;"",$L7836,VLOOKUP($C7836,薬効分類マスタ!$A$2:$F$180,6,FALSE())))</f>
        <v/>
      </c>
      <c r="N7836" s="0" t="str">
        <f aca="false">ASC(G7836)</f>
        <v>ﾃﾞｷｻﾒﾀｿﾞﾝ軟膏口腔用0.1%｢CH｣</v>
      </c>
      <c r="O7836" s="0" t="str">
        <f aca="false">ASC(E7836)</f>
        <v>ﾃﾞｷｻﾒﾀｿﾞﾝ</v>
      </c>
      <c r="P7836" s="16" t="n">
        <f aca="false">N(P7835)+IF($C7836=検索!$B$49,1,0)</f>
        <v>0</v>
      </c>
    </row>
    <row r="7837" customFormat="false" ht="15" hidden="false" customHeight="false" outlineLevel="0" collapsed="false">
      <c r="A7837" s="16" t="s">
        <v>16254</v>
      </c>
      <c r="B7837" s="0" t="s">
        <v>18109</v>
      </c>
      <c r="C7837" s="0" t="n">
        <v>239</v>
      </c>
      <c r="D7837" s="0" t="str">
        <f aca="false">IFERROR(VLOOKUP($C7837,薬効分類マスタ!$A$2:$B$180,2,FALSE()),"未登録")</f>
        <v>その他の消化器官用薬</v>
      </c>
      <c r="E7837" s="16" t="s">
        <v>7939</v>
      </c>
      <c r="F7837" s="16" t="s">
        <v>675</v>
      </c>
      <c r="G7837" s="16" t="s">
        <v>18110</v>
      </c>
      <c r="H7837" s="16" t="s">
        <v>5633</v>
      </c>
      <c r="I7837" s="0" t="n">
        <v>35.3</v>
      </c>
      <c r="J7837" s="16" t="s">
        <v>239</v>
      </c>
      <c r="K7837" s="0" t="str">
        <f aca="false">IFERROR(IF(VLOOKUP($C7837,薬効分類マスタ!$A$2:$E$180,5,FALSE())=0,"",VLOOKUP($C7837,薬効分類マスタ!$A$2:$E$180,5,FALSE())),"")</f>
        <v/>
      </c>
      <c r="L7837" s="17"/>
      <c r="M7837" s="0" t="str">
        <f aca="false">IF($K7837="","",IF($L7837&lt;&gt;"",$L7837,VLOOKUP($C7837,薬効分類マスタ!$A$2:$F$180,6,FALSE())))</f>
        <v/>
      </c>
      <c r="N7837" s="0" t="str">
        <f aca="false">ASC(G7837)</f>
        <v>ﾃﾞｷｻﾒﾀｿﾞﾝ口腔用軟膏0.1%｢NK｣</v>
      </c>
      <c r="O7837" s="0" t="str">
        <f aca="false">ASC(E7837)</f>
        <v>ﾃﾞｷｻﾒﾀｿﾞﾝ</v>
      </c>
      <c r="P7837" s="16" t="n">
        <f aca="false">N(P7836)+IF($C7837=検索!$B$49,1,0)</f>
        <v>0</v>
      </c>
    </row>
    <row r="7838" customFormat="false" ht="15" hidden="false" customHeight="false" outlineLevel="0" collapsed="false">
      <c r="A7838" s="16" t="s">
        <v>16254</v>
      </c>
      <c r="B7838" s="0" t="s">
        <v>18111</v>
      </c>
      <c r="C7838" s="0" t="n">
        <v>239</v>
      </c>
      <c r="D7838" s="0" t="str">
        <f aca="false">IFERROR(VLOOKUP($C7838,薬効分類マスタ!$A$2:$B$180,2,FALSE()),"未登録")</f>
        <v>その他の消化器官用薬</v>
      </c>
      <c r="E7838" s="16" t="s">
        <v>7939</v>
      </c>
      <c r="F7838" s="16" t="s">
        <v>675</v>
      </c>
      <c r="G7838" s="16" t="s">
        <v>18112</v>
      </c>
      <c r="H7838" s="16" t="s">
        <v>18113</v>
      </c>
      <c r="I7838" s="0" t="n">
        <v>35.3</v>
      </c>
      <c r="J7838" s="16" t="s">
        <v>239</v>
      </c>
      <c r="K7838" s="0" t="str">
        <f aca="false">IFERROR(IF(VLOOKUP($C7838,薬効分類マスタ!$A$2:$E$180,5,FALSE())=0,"",VLOOKUP($C7838,薬効分類マスタ!$A$2:$E$180,5,FALSE())),"")</f>
        <v/>
      </c>
      <c r="L7838" s="17"/>
      <c r="M7838" s="0" t="str">
        <f aca="false">IF($K7838="","",IF($L7838&lt;&gt;"",$L7838,VLOOKUP($C7838,薬効分類マスタ!$A$2:$F$180,6,FALSE())))</f>
        <v/>
      </c>
      <c r="N7838" s="0" t="str">
        <f aca="false">ASC(G7838)</f>
        <v>ﾃﾞｷｻﾒﾀｿﾞﾝ口腔用軟膏0.1%｢日医工｣</v>
      </c>
      <c r="O7838" s="0" t="str">
        <f aca="false">ASC(E7838)</f>
        <v>ﾃﾞｷｻﾒﾀｿﾞﾝ</v>
      </c>
      <c r="P7838" s="16" t="n">
        <f aca="false">N(P7837)+IF($C7838=検索!$B$49,1,0)</f>
        <v>0</v>
      </c>
    </row>
    <row r="7839" customFormat="false" ht="15" hidden="false" customHeight="false" outlineLevel="0" collapsed="false">
      <c r="A7839" s="16" t="s">
        <v>16254</v>
      </c>
      <c r="B7839" s="0" t="s">
        <v>18114</v>
      </c>
      <c r="C7839" s="0" t="n">
        <v>239</v>
      </c>
      <c r="D7839" s="0" t="str">
        <f aca="false">IFERROR(VLOOKUP($C7839,薬効分類マスタ!$A$2:$B$180,2,FALSE()),"未登録")</f>
        <v>その他の消化器官用薬</v>
      </c>
      <c r="E7839" s="16" t="s">
        <v>18115</v>
      </c>
      <c r="F7839" s="16" t="s">
        <v>7891</v>
      </c>
      <c r="G7839" s="16" t="s">
        <v>18116</v>
      </c>
      <c r="H7839" s="16" t="s">
        <v>309</v>
      </c>
      <c r="I7839" s="0" t="n">
        <v>18.1</v>
      </c>
      <c r="J7839" s="16" t="s">
        <v>232</v>
      </c>
      <c r="K7839" s="0" t="str">
        <f aca="false">IFERROR(IF(VLOOKUP($C7839,薬効分類マスタ!$A$2:$E$180,5,FALSE())=0,"",VLOOKUP($C7839,薬効分類マスタ!$A$2:$E$180,5,FALSE())),"")</f>
        <v/>
      </c>
      <c r="L7839" s="17"/>
      <c r="M7839" s="0" t="str">
        <f aca="false">IF($K7839="","",IF($L7839&lt;&gt;"",$L7839,VLOOKUP($C7839,薬効分類マスタ!$A$2:$F$180,6,FALSE())))</f>
        <v/>
      </c>
      <c r="N7839" s="0" t="str">
        <f aca="false">ASC(G7839)</f>
        <v>ｱﾌﾀｯﾁ口腔用貼付剤25μg</v>
      </c>
      <c r="O7839" s="0" t="str">
        <f aca="false">ASC(E7839)</f>
        <v>ﾄﾘｱﾑｼﾉﾛﾝｱｾﾄﾆﾄﾞ</v>
      </c>
      <c r="P7839" s="16" t="n">
        <f aca="false">N(P7838)+IF($C7839=検索!$B$49,1,0)</f>
        <v>0</v>
      </c>
    </row>
    <row r="7840" customFormat="false" ht="15" hidden="false" customHeight="false" outlineLevel="0" collapsed="false">
      <c r="A7840" s="16" t="s">
        <v>16254</v>
      </c>
      <c r="B7840" s="0" t="s">
        <v>18117</v>
      </c>
      <c r="C7840" s="0" t="n">
        <v>239</v>
      </c>
      <c r="D7840" s="0" t="str">
        <f aca="false">IFERROR(VLOOKUP($C7840,薬効分類マスタ!$A$2:$B$180,2,FALSE()),"未登録")</f>
        <v>その他の消化器官用薬</v>
      </c>
      <c r="E7840" s="16" t="s">
        <v>18115</v>
      </c>
      <c r="F7840" s="16" t="s">
        <v>18118</v>
      </c>
      <c r="G7840" s="16" t="s">
        <v>18119</v>
      </c>
      <c r="H7840" s="16" t="s">
        <v>6993</v>
      </c>
      <c r="I7840" s="0" t="n">
        <v>28.4</v>
      </c>
      <c r="J7840" s="16" t="s">
        <v>239</v>
      </c>
      <c r="K7840" s="0" t="str">
        <f aca="false">IFERROR(IF(VLOOKUP($C7840,薬効分類マスタ!$A$2:$E$180,5,FALSE())=0,"",VLOOKUP($C7840,薬効分類マスタ!$A$2:$E$180,5,FALSE())),"")</f>
        <v/>
      </c>
      <c r="L7840" s="17"/>
      <c r="M7840" s="0" t="str">
        <f aca="false">IF($K7840="","",IF($L7840&lt;&gt;"",$L7840,VLOOKUP($C7840,薬効分類マスタ!$A$2:$F$180,6,FALSE())))</f>
        <v/>
      </c>
      <c r="N7840" s="0" t="str">
        <f aca="false">ASC(G7840)</f>
        <v>ﾄﾘｱﾑｼﾉﾛﾝｱｾﾄﾆﾄﾞ口腔用貼付剤25μg｢大正｣</v>
      </c>
      <c r="O7840" s="0" t="str">
        <f aca="false">ASC(E7840)</f>
        <v>ﾄﾘｱﾑｼﾉﾛﾝｱｾﾄﾆﾄﾞ</v>
      </c>
      <c r="P7840" s="16" t="n">
        <f aca="false">N(P7839)+IF($C7840=検索!$B$49,1,0)</f>
        <v>0</v>
      </c>
    </row>
    <row r="7841" customFormat="false" ht="15" hidden="false" customHeight="false" outlineLevel="0" collapsed="false">
      <c r="A7841" s="16" t="s">
        <v>16254</v>
      </c>
      <c r="B7841" s="0" t="s">
        <v>18120</v>
      </c>
      <c r="C7841" s="0" t="n">
        <v>239</v>
      </c>
      <c r="D7841" s="0" t="str">
        <f aca="false">IFERROR(VLOOKUP($C7841,薬効分類マスタ!$A$2:$B$180,2,FALSE()),"未登録")</f>
        <v>その他の消化器官用薬</v>
      </c>
      <c r="E7841" s="16" t="s">
        <v>18115</v>
      </c>
      <c r="F7841" s="16" t="s">
        <v>675</v>
      </c>
      <c r="G7841" s="16" t="s">
        <v>18121</v>
      </c>
      <c r="H7841" s="16" t="s">
        <v>18122</v>
      </c>
      <c r="I7841" s="0" t="n">
        <v>61.1</v>
      </c>
      <c r="J7841" s="16" t="s">
        <v>239</v>
      </c>
      <c r="K7841" s="0" t="str">
        <f aca="false">IFERROR(IF(VLOOKUP($C7841,薬効分類マスタ!$A$2:$E$180,5,FALSE())=0,"",VLOOKUP($C7841,薬効分類マスタ!$A$2:$E$180,5,FALSE())),"")</f>
        <v/>
      </c>
      <c r="L7841" s="17"/>
      <c r="M7841" s="0" t="str">
        <f aca="false">IF($K7841="","",IF($L7841&lt;&gt;"",$L7841,VLOOKUP($C7841,薬効分類マスタ!$A$2:$F$180,6,FALSE())))</f>
        <v/>
      </c>
      <c r="N7841" s="0" t="str">
        <f aca="false">ASC(G7841)</f>
        <v>ｵﾙﾃｸｻｰ口腔用軟膏0.1%</v>
      </c>
      <c r="O7841" s="0" t="str">
        <f aca="false">ASC(E7841)</f>
        <v>ﾄﾘｱﾑｼﾉﾛﾝｱｾﾄﾆﾄﾞ</v>
      </c>
      <c r="P7841" s="16" t="n">
        <f aca="false">N(P7840)+IF($C7841=検索!$B$49,1,0)</f>
        <v>0</v>
      </c>
    </row>
    <row r="7842" customFormat="false" ht="15" hidden="false" customHeight="false" outlineLevel="0" collapsed="false">
      <c r="A7842" s="16" t="s">
        <v>16254</v>
      </c>
      <c r="B7842" s="0" t="s">
        <v>18123</v>
      </c>
      <c r="C7842" s="0" t="n">
        <v>239</v>
      </c>
      <c r="D7842" s="0" t="str">
        <f aca="false">IFERROR(VLOOKUP($C7842,薬効分類マスタ!$A$2:$B$180,2,FALSE()),"未登録")</f>
        <v>その他の消化器官用薬</v>
      </c>
      <c r="E7842" s="16" t="s">
        <v>17468</v>
      </c>
      <c r="F7842" s="16" t="s">
        <v>17781</v>
      </c>
      <c r="G7842" s="16" t="s">
        <v>18124</v>
      </c>
      <c r="H7842" s="16" t="s">
        <v>6651</v>
      </c>
      <c r="I7842" s="0" t="n">
        <v>25.7</v>
      </c>
      <c r="J7842" s="16" t="s">
        <v>232</v>
      </c>
      <c r="K7842" s="0" t="str">
        <f aca="false">IFERROR(IF(VLOOKUP($C7842,薬効分類マスタ!$A$2:$E$180,5,FALSE())=0,"",VLOOKUP($C7842,薬効分類マスタ!$A$2:$E$180,5,FALSE())),"")</f>
        <v/>
      </c>
      <c r="L7842" s="17"/>
      <c r="M7842" s="0" t="str">
        <f aca="false">IF($K7842="","",IF($L7842&lt;&gt;"",$L7842,VLOOKUP($C7842,薬効分類マスタ!$A$2:$F$180,6,FALSE())))</f>
        <v/>
      </c>
      <c r="N7842" s="0" t="str">
        <f aca="false">ASC(G7842)</f>
        <v>ｻﾙｺｰﾄｶﾌﾟｾﾙ外用50μg</v>
      </c>
      <c r="O7842" s="0" t="str">
        <f aca="false">ASC(E7842)</f>
        <v>ﾍﾞｸﾛﾒﾀｿﾞﾝﾌﾟﾛﾋﾟｵﾝ酸ｴｽﾃﾙ</v>
      </c>
      <c r="P7842" s="16" t="n">
        <f aca="false">N(P7841)+IF($C7842=検索!$B$49,1,0)</f>
        <v>0</v>
      </c>
    </row>
    <row r="7843" customFormat="false" ht="15" hidden="false" customHeight="false" outlineLevel="0" collapsed="false">
      <c r="A7843" s="16" t="s">
        <v>16254</v>
      </c>
      <c r="B7843" s="0" t="s">
        <v>18125</v>
      </c>
      <c r="C7843" s="0" t="n">
        <v>239</v>
      </c>
      <c r="D7843" s="0" t="str">
        <f aca="false">IFERROR(VLOOKUP($C7843,薬効分類マスタ!$A$2:$B$180,2,FALSE()),"未登録")</f>
        <v>その他の消化器官用薬</v>
      </c>
      <c r="E7843" s="16" t="s">
        <v>18126</v>
      </c>
      <c r="F7843" s="16" t="s">
        <v>241</v>
      </c>
      <c r="G7843" s="16" t="s">
        <v>18127</v>
      </c>
      <c r="H7843" s="16" t="s">
        <v>8817</v>
      </c>
      <c r="I7843" s="0" t="n">
        <v>6.3</v>
      </c>
      <c r="J7843" s="16" t="s">
        <v>239</v>
      </c>
      <c r="K7843" s="0" t="str">
        <f aca="false">IFERROR(IF(VLOOKUP($C7843,薬効分類マスタ!$A$2:$E$180,5,FALSE())=0,"",VLOOKUP($C7843,薬効分類マスタ!$A$2:$E$180,5,FALSE())),"")</f>
        <v/>
      </c>
      <c r="L7843" s="17"/>
      <c r="M7843" s="0" t="str">
        <f aca="false">IF($K7843="","",IF($L7843&lt;&gt;"",$L7843,VLOOKUP($C7843,薬効分類マスタ!$A$2:$F$180,6,FALSE())))</f>
        <v/>
      </c>
      <c r="N7843" s="0" t="str">
        <f aca="false">ASC(G7843)</f>
        <v>ｾﾁﾙﾋﾟﾘｼﾞﾆｳﾑ塩化物ﾄﾛｰﾁ2mg｢ｲﾜｷ｣</v>
      </c>
      <c r="O7843" s="0" t="str">
        <f aca="false">ASC(E7843)</f>
        <v>ｾﾁﾙﾋﾟﾘｼﾞﾆｳﾑ塩化物水和物</v>
      </c>
      <c r="P7843" s="16" t="n">
        <f aca="false">N(P7842)+IF($C7843=検索!$B$49,1,0)</f>
        <v>0</v>
      </c>
    </row>
    <row r="7844" customFormat="false" ht="15" hidden="false" customHeight="false" outlineLevel="0" collapsed="false">
      <c r="A7844" s="16" t="s">
        <v>16254</v>
      </c>
      <c r="B7844" s="0" t="s">
        <v>18128</v>
      </c>
      <c r="C7844" s="0" t="n">
        <v>239</v>
      </c>
      <c r="D7844" s="0" t="str">
        <f aca="false">IFERROR(VLOOKUP($C7844,薬効分類マスタ!$A$2:$B$180,2,FALSE()),"未登録")</f>
        <v>その他の消化器官用薬</v>
      </c>
      <c r="E7844" s="16" t="s">
        <v>18129</v>
      </c>
      <c r="F7844" s="16" t="s">
        <v>274</v>
      </c>
      <c r="G7844" s="16" t="s">
        <v>18130</v>
      </c>
      <c r="H7844" s="16" t="s">
        <v>428</v>
      </c>
      <c r="I7844" s="0" t="n">
        <v>6.3</v>
      </c>
      <c r="J7844" s="16" t="s">
        <v>239</v>
      </c>
      <c r="K7844" s="0" t="str">
        <f aca="false">IFERROR(IF(VLOOKUP($C7844,薬効分類マスタ!$A$2:$E$180,5,FALSE())=0,"",VLOOKUP($C7844,薬効分類マスタ!$A$2:$E$180,5,FALSE())),"")</f>
        <v/>
      </c>
      <c r="L7844" s="17"/>
      <c r="M7844" s="0" t="str">
        <f aca="false">IF($K7844="","",IF($L7844&lt;&gt;"",$L7844,VLOOKUP($C7844,薬効分類マスタ!$A$2:$F$180,6,FALSE())))</f>
        <v/>
      </c>
      <c r="N7844" s="0" t="str">
        <f aca="false">ASC(G7844)</f>
        <v>SPﾄﾛｰﾁ0.25mg｢明治｣</v>
      </c>
      <c r="O7844" s="0" t="str">
        <f aca="false">ASC(E7844)</f>
        <v>ﾃﾞｶﾘﾆｳﾑ塩化物</v>
      </c>
      <c r="P7844" s="16" t="n">
        <f aca="false">N(P7843)+IF($C7844=検索!$B$49,1,0)</f>
        <v>0</v>
      </c>
    </row>
    <row r="7845" customFormat="false" ht="15" hidden="false" customHeight="false" outlineLevel="0" collapsed="false">
      <c r="A7845" s="16" t="s">
        <v>16254</v>
      </c>
      <c r="B7845" s="0" t="s">
        <v>18131</v>
      </c>
      <c r="C7845" s="0" t="n">
        <v>239</v>
      </c>
      <c r="D7845" s="0" t="str">
        <f aca="false">IFERROR(VLOOKUP($C7845,薬効分類マスタ!$A$2:$B$180,2,FALSE()),"未登録")</f>
        <v>その他の消化器官用薬</v>
      </c>
      <c r="E7845" s="16" t="s">
        <v>18132</v>
      </c>
      <c r="F7845" s="16" t="s">
        <v>381</v>
      </c>
      <c r="G7845" s="16" t="s">
        <v>18133</v>
      </c>
      <c r="H7845" s="16" t="s">
        <v>542</v>
      </c>
      <c r="I7845" s="0" t="n">
        <v>8.9</v>
      </c>
      <c r="K7845" s="0" t="str">
        <f aca="false">IFERROR(IF(VLOOKUP($C7845,薬効分類マスタ!$A$2:$E$180,5,FALSE())=0,"",VLOOKUP($C7845,薬効分類マスタ!$A$2:$E$180,5,FALSE())),"")</f>
        <v/>
      </c>
      <c r="L7845" s="17"/>
      <c r="M7845" s="0" t="str">
        <f aca="false">IF($K7845="","",IF($L7845&lt;&gt;"",$L7845,VLOOKUP($C7845,薬効分類マスタ!$A$2:$F$180,6,FALSE())))</f>
        <v/>
      </c>
      <c r="N7845" s="0" t="str">
        <f aca="false">ASC(G7845)</f>
        <v>ｵﾗﾄﾞｰﾙSﾄﾛｰﾁ0.5mg</v>
      </c>
      <c r="O7845" s="0" t="str">
        <f aca="false">ASC(E7845)</f>
        <v>ﾄﾞﾐﾌｪﾝ臭化物</v>
      </c>
      <c r="P7845" s="16" t="n">
        <f aca="false">N(P7844)+IF($C7845=検索!$B$49,1,0)</f>
        <v>0</v>
      </c>
    </row>
    <row r="7846" customFormat="false" ht="15" hidden="false" customHeight="false" outlineLevel="0" collapsed="false">
      <c r="A7846" s="16" t="s">
        <v>16254</v>
      </c>
      <c r="B7846" s="0" t="s">
        <v>18134</v>
      </c>
      <c r="C7846" s="0" t="n">
        <v>239</v>
      </c>
      <c r="D7846" s="0" t="str">
        <f aca="false">IFERROR(VLOOKUP($C7846,薬効分類マスタ!$A$2:$B$180,2,FALSE()),"未登録")</f>
        <v>その他の消化器官用薬</v>
      </c>
      <c r="E7846" s="16" t="s">
        <v>18132</v>
      </c>
      <c r="F7846" s="16" t="s">
        <v>381</v>
      </c>
      <c r="G7846" s="16" t="s">
        <v>18135</v>
      </c>
      <c r="H7846" s="16" t="s">
        <v>542</v>
      </c>
      <c r="I7846" s="0" t="n">
        <v>8.9</v>
      </c>
      <c r="K7846" s="0" t="str">
        <f aca="false">IFERROR(IF(VLOOKUP($C7846,薬効分類マスタ!$A$2:$E$180,5,FALSE())=0,"",VLOOKUP($C7846,薬効分類マスタ!$A$2:$E$180,5,FALSE())),"")</f>
        <v/>
      </c>
      <c r="L7846" s="17"/>
      <c r="M7846" s="0" t="str">
        <f aca="false">IF($K7846="","",IF($L7846&lt;&gt;"",$L7846,VLOOKUP($C7846,薬効分類マスタ!$A$2:$F$180,6,FALSE())))</f>
        <v/>
      </c>
      <c r="N7846" s="0" t="str">
        <f aca="false">ASC(G7846)</f>
        <v>ｵﾗﾄﾞｰﾙﾄﾛｰﾁ0.5mg</v>
      </c>
      <c r="O7846" s="0" t="str">
        <f aca="false">ASC(E7846)</f>
        <v>ﾄﾞﾐﾌｪﾝ臭化物</v>
      </c>
      <c r="P7846" s="16" t="n">
        <f aca="false">N(P7845)+IF($C7846=検索!$B$49,1,0)</f>
        <v>0</v>
      </c>
    </row>
    <row r="7847" customFormat="false" ht="15" hidden="false" customHeight="false" outlineLevel="0" collapsed="false">
      <c r="A7847" s="16" t="s">
        <v>16254</v>
      </c>
      <c r="B7847" s="0" t="s">
        <v>18136</v>
      </c>
      <c r="C7847" s="0" t="n">
        <v>239</v>
      </c>
      <c r="D7847" s="0" t="str">
        <f aca="false">IFERROR(VLOOKUP($C7847,薬効分類マスタ!$A$2:$B$180,2,FALSE()),"未登録")</f>
        <v>その他の消化器官用薬</v>
      </c>
      <c r="E7847" s="16" t="s">
        <v>7016</v>
      </c>
      <c r="F7847" s="16" t="s">
        <v>257</v>
      </c>
      <c r="G7847" s="16" t="s">
        <v>18137</v>
      </c>
      <c r="H7847" s="16" t="s">
        <v>1019</v>
      </c>
      <c r="I7847" s="0" t="n">
        <v>9.6</v>
      </c>
      <c r="J7847" s="16" t="s">
        <v>232</v>
      </c>
      <c r="K7847" s="0" t="str">
        <f aca="false">IFERROR(IF(VLOOKUP($C7847,薬効分類マスタ!$A$2:$E$180,5,FALSE())=0,"",VLOOKUP($C7847,薬効分類マスタ!$A$2:$E$180,5,FALSE())),"")</f>
        <v/>
      </c>
      <c r="L7847" s="17"/>
      <c r="M7847" s="0" t="str">
        <f aca="false">IF($K7847="","",IF($L7847&lt;&gt;"",$L7847,VLOOKUP($C7847,薬効分類マスタ!$A$2:$F$180,6,FALSE())))</f>
        <v/>
      </c>
      <c r="N7847" s="0" t="str">
        <f aca="false">ASC(G7847)</f>
        <v>ｱｽﾞﾉｰﾙST錠口腔用5mg</v>
      </c>
      <c r="O7847" s="0" t="str">
        <f aca="false">ASC(E7847)</f>
        <v>ｱｽﾞﾚﾝｽﾙﾎﾝ酸ﾅﾄﾘｳﾑ水和物</v>
      </c>
      <c r="P7847" s="16" t="n">
        <f aca="false">N(P7846)+IF($C7847=検索!$B$49,1,0)</f>
        <v>0</v>
      </c>
    </row>
    <row r="7848" customFormat="false" ht="15" hidden="false" customHeight="false" outlineLevel="0" collapsed="false">
      <c r="A7848" s="16" t="s">
        <v>16254</v>
      </c>
      <c r="B7848" s="0" t="s">
        <v>18138</v>
      </c>
      <c r="C7848" s="0" t="n">
        <v>239</v>
      </c>
      <c r="D7848" s="0" t="str">
        <f aca="false">IFERROR(VLOOKUP($C7848,薬効分類マスタ!$A$2:$B$180,2,FALSE()),"未登録")</f>
        <v>その他の消化器官用薬</v>
      </c>
      <c r="E7848" s="16" t="s">
        <v>7754</v>
      </c>
      <c r="F7848" s="16" t="s">
        <v>3164</v>
      </c>
      <c r="G7848" s="16" t="s">
        <v>18139</v>
      </c>
      <c r="I7848" s="0" t="n">
        <v>21.6</v>
      </c>
      <c r="J7848" s="16" t="s">
        <v>239</v>
      </c>
      <c r="K7848" s="0" t="str">
        <f aca="false">IFERROR(IF(VLOOKUP($C7848,薬効分類マスタ!$A$2:$E$180,5,FALSE())=0,"",VLOOKUP($C7848,薬効分類マスタ!$A$2:$E$180,5,FALSE())),"")</f>
        <v/>
      </c>
      <c r="L7848" s="17"/>
      <c r="M7848" s="0" t="str">
        <f aca="false">IF($K7848="","",IF($L7848&lt;&gt;"",$L7848,VLOOKUP($C7848,薬効分類マスタ!$A$2:$F$180,6,FALSE())))</f>
        <v/>
      </c>
      <c r="N7848" s="0" t="str">
        <f aca="false">ASC(G7848)</f>
        <v>ﾄﾞﾝﾍﾟﾘﾄﾞﾝ10mg坐剤</v>
      </c>
      <c r="O7848" s="0" t="str">
        <f aca="false">ASC(E7848)</f>
        <v>ﾄﾞﾝﾍﾟﾘﾄﾞﾝ</v>
      </c>
      <c r="P7848" s="16" t="n">
        <f aca="false">N(P7847)+IF($C7848=検索!$B$49,1,0)</f>
        <v>0</v>
      </c>
    </row>
    <row r="7849" customFormat="false" ht="15" hidden="false" customHeight="false" outlineLevel="0" collapsed="false">
      <c r="A7849" s="16" t="s">
        <v>16254</v>
      </c>
      <c r="B7849" s="0" t="s">
        <v>18140</v>
      </c>
      <c r="C7849" s="0" t="n">
        <v>239</v>
      </c>
      <c r="D7849" s="0" t="str">
        <f aca="false">IFERROR(VLOOKUP($C7849,薬効分類マスタ!$A$2:$B$180,2,FALSE()),"未登録")</f>
        <v>その他の消化器官用薬</v>
      </c>
      <c r="E7849" s="16" t="s">
        <v>7754</v>
      </c>
      <c r="F7849" s="16" t="s">
        <v>3164</v>
      </c>
      <c r="G7849" s="16" t="s">
        <v>18141</v>
      </c>
      <c r="H7849" s="16" t="s">
        <v>776</v>
      </c>
      <c r="I7849" s="0" t="n">
        <v>28.6</v>
      </c>
      <c r="J7849" s="16" t="s">
        <v>232</v>
      </c>
      <c r="K7849" s="0" t="str">
        <f aca="false">IFERROR(IF(VLOOKUP($C7849,薬効分類マスタ!$A$2:$E$180,5,FALSE())=0,"",VLOOKUP($C7849,薬効分類マスタ!$A$2:$E$180,5,FALSE())),"")</f>
        <v/>
      </c>
      <c r="L7849" s="17"/>
      <c r="M7849" s="0" t="str">
        <f aca="false">IF($K7849="","",IF($L7849&lt;&gt;"",$L7849,VLOOKUP($C7849,薬効分類マスタ!$A$2:$F$180,6,FALSE())))</f>
        <v/>
      </c>
      <c r="N7849" s="0" t="str">
        <f aca="false">ASC(G7849)</f>
        <v>ﾅｳｾﾞﾘﾝ坐剤10</v>
      </c>
      <c r="O7849" s="0" t="str">
        <f aca="false">ASC(E7849)</f>
        <v>ﾄﾞﾝﾍﾟﾘﾄﾞﾝ</v>
      </c>
      <c r="P7849" s="16" t="n">
        <f aca="false">N(P7848)+IF($C7849=検索!$B$49,1,0)</f>
        <v>0</v>
      </c>
    </row>
    <row r="7850" customFormat="false" ht="15" hidden="false" customHeight="false" outlineLevel="0" collapsed="false">
      <c r="A7850" s="16" t="s">
        <v>16254</v>
      </c>
      <c r="B7850" s="0" t="s">
        <v>18142</v>
      </c>
      <c r="C7850" s="0" t="n">
        <v>239</v>
      </c>
      <c r="D7850" s="0" t="str">
        <f aca="false">IFERROR(VLOOKUP($C7850,薬効分類マスタ!$A$2:$B$180,2,FALSE()),"未登録")</f>
        <v>その他の消化器官用薬</v>
      </c>
      <c r="E7850" s="16" t="s">
        <v>7754</v>
      </c>
      <c r="F7850" s="16" t="s">
        <v>16312</v>
      </c>
      <c r="G7850" s="16" t="s">
        <v>18143</v>
      </c>
      <c r="I7850" s="0" t="n">
        <v>35.1</v>
      </c>
      <c r="J7850" s="16" t="s">
        <v>239</v>
      </c>
      <c r="K7850" s="0" t="str">
        <f aca="false">IFERROR(IF(VLOOKUP($C7850,薬効分類マスタ!$A$2:$E$180,5,FALSE())=0,"",VLOOKUP($C7850,薬効分類マスタ!$A$2:$E$180,5,FALSE())),"")</f>
        <v/>
      </c>
      <c r="L7850" s="17"/>
      <c r="M7850" s="0" t="str">
        <f aca="false">IF($K7850="","",IF($L7850&lt;&gt;"",$L7850,VLOOKUP($C7850,薬効分類マスタ!$A$2:$F$180,6,FALSE())))</f>
        <v/>
      </c>
      <c r="N7850" s="0" t="str">
        <f aca="false">ASC(G7850)</f>
        <v>ﾄﾞﾝﾍﾟﾘﾄﾞﾝ30mg坐剤</v>
      </c>
      <c r="O7850" s="0" t="str">
        <f aca="false">ASC(E7850)</f>
        <v>ﾄﾞﾝﾍﾟﾘﾄﾞﾝ</v>
      </c>
      <c r="P7850" s="16" t="n">
        <f aca="false">N(P7849)+IF($C7850=検索!$B$49,1,0)</f>
        <v>0</v>
      </c>
    </row>
    <row r="7851" customFormat="false" ht="15" hidden="false" customHeight="false" outlineLevel="0" collapsed="false">
      <c r="A7851" s="16" t="s">
        <v>16254</v>
      </c>
      <c r="B7851" s="0" t="s">
        <v>18144</v>
      </c>
      <c r="C7851" s="0" t="n">
        <v>239</v>
      </c>
      <c r="D7851" s="0" t="str">
        <f aca="false">IFERROR(VLOOKUP($C7851,薬効分類マスタ!$A$2:$B$180,2,FALSE()),"未登録")</f>
        <v>その他の消化器官用薬</v>
      </c>
      <c r="E7851" s="16" t="s">
        <v>7754</v>
      </c>
      <c r="F7851" s="16" t="s">
        <v>16312</v>
      </c>
      <c r="G7851" s="16" t="s">
        <v>18145</v>
      </c>
      <c r="H7851" s="16" t="s">
        <v>776</v>
      </c>
      <c r="I7851" s="0" t="n">
        <v>44.9</v>
      </c>
      <c r="J7851" s="16" t="s">
        <v>232</v>
      </c>
      <c r="K7851" s="0" t="str">
        <f aca="false">IFERROR(IF(VLOOKUP($C7851,薬効分類マスタ!$A$2:$E$180,5,FALSE())=0,"",VLOOKUP($C7851,薬効分類マスタ!$A$2:$E$180,5,FALSE())),"")</f>
        <v/>
      </c>
      <c r="L7851" s="17"/>
      <c r="M7851" s="0" t="str">
        <f aca="false">IF($K7851="","",IF($L7851&lt;&gt;"",$L7851,VLOOKUP($C7851,薬効分類マスタ!$A$2:$F$180,6,FALSE())))</f>
        <v/>
      </c>
      <c r="N7851" s="0" t="str">
        <f aca="false">ASC(G7851)</f>
        <v>ﾅｳｾﾞﾘﾝ坐剤30</v>
      </c>
      <c r="O7851" s="0" t="str">
        <f aca="false">ASC(E7851)</f>
        <v>ﾄﾞﾝﾍﾟﾘﾄﾞﾝ</v>
      </c>
      <c r="P7851" s="16" t="n">
        <f aca="false">N(P7850)+IF($C7851=検索!$B$49,1,0)</f>
        <v>0</v>
      </c>
    </row>
    <row r="7852" customFormat="false" ht="15" hidden="false" customHeight="false" outlineLevel="0" collapsed="false">
      <c r="A7852" s="16" t="s">
        <v>16254</v>
      </c>
      <c r="B7852" s="0" t="s">
        <v>18146</v>
      </c>
      <c r="C7852" s="0" t="n">
        <v>239</v>
      </c>
      <c r="D7852" s="0" t="str">
        <f aca="false">IFERROR(VLOOKUP($C7852,薬効分類マスタ!$A$2:$B$180,2,FALSE()),"未登録")</f>
        <v>その他の消化器官用薬</v>
      </c>
      <c r="E7852" s="16" t="s">
        <v>7754</v>
      </c>
      <c r="F7852" s="16" t="s">
        <v>18147</v>
      </c>
      <c r="G7852" s="16" t="s">
        <v>18148</v>
      </c>
      <c r="H7852" s="16" t="s">
        <v>776</v>
      </c>
      <c r="I7852" s="0" t="n">
        <v>66.7</v>
      </c>
      <c r="J7852" s="16" t="s">
        <v>232</v>
      </c>
      <c r="K7852" s="0" t="str">
        <f aca="false">IFERROR(IF(VLOOKUP($C7852,薬効分類マスタ!$A$2:$E$180,5,FALSE())=0,"",VLOOKUP($C7852,薬効分類マスタ!$A$2:$E$180,5,FALSE())),"")</f>
        <v/>
      </c>
      <c r="L7852" s="17"/>
      <c r="M7852" s="0" t="str">
        <f aca="false">IF($K7852="","",IF($L7852&lt;&gt;"",$L7852,VLOOKUP($C7852,薬効分類マスタ!$A$2:$F$180,6,FALSE())))</f>
        <v/>
      </c>
      <c r="N7852" s="0" t="str">
        <f aca="false">ASC(G7852)</f>
        <v>ﾅｳｾﾞﾘﾝ坐剤60</v>
      </c>
      <c r="O7852" s="0" t="str">
        <f aca="false">ASC(E7852)</f>
        <v>ﾄﾞﾝﾍﾟﾘﾄﾞﾝ</v>
      </c>
      <c r="P7852" s="16" t="n">
        <f aca="false">N(P7851)+IF($C7852=検索!$B$49,1,0)</f>
        <v>0</v>
      </c>
    </row>
    <row r="7853" customFormat="false" ht="15" hidden="false" customHeight="false" outlineLevel="0" collapsed="false">
      <c r="A7853" s="16" t="s">
        <v>16254</v>
      </c>
      <c r="B7853" s="0" t="s">
        <v>18149</v>
      </c>
      <c r="C7853" s="0" t="n">
        <v>239</v>
      </c>
      <c r="D7853" s="0" t="str">
        <f aca="false">IFERROR(VLOOKUP($C7853,薬効分類マスタ!$A$2:$B$180,2,FALSE()),"未登録")</f>
        <v>その他の消化器官用薬</v>
      </c>
      <c r="E7853" s="16" t="s">
        <v>7785</v>
      </c>
      <c r="F7853" s="16" t="s">
        <v>18150</v>
      </c>
      <c r="G7853" s="16" t="s">
        <v>18151</v>
      </c>
      <c r="H7853" s="16" t="s">
        <v>7788</v>
      </c>
      <c r="I7853" s="0" t="n">
        <v>176.9</v>
      </c>
      <c r="J7853" s="16" t="s">
        <v>232</v>
      </c>
      <c r="K7853" s="0" t="str">
        <f aca="false">IFERROR(IF(VLOOKUP($C7853,薬効分類マスタ!$A$2:$E$180,5,FALSE())=0,"",VLOOKUP($C7853,薬効分類マスタ!$A$2:$E$180,5,FALSE())),"")</f>
        <v/>
      </c>
      <c r="L7853" s="17"/>
      <c r="M7853" s="0" t="str">
        <f aca="false">IF($K7853="","",IF($L7853&lt;&gt;"",$L7853,VLOOKUP($C7853,薬効分類マスタ!$A$2:$F$180,6,FALSE())))</f>
        <v/>
      </c>
      <c r="N7853" s="0" t="str">
        <f aca="false">ASC(G7853)</f>
        <v>ﾍﾟﾝﾀｻ坐剤1g</v>
      </c>
      <c r="O7853" s="0" t="str">
        <f aca="false">ASC(E7853)</f>
        <v>ﾒｻﾗｼﾞﾝ</v>
      </c>
      <c r="P7853" s="16" t="n">
        <f aca="false">N(P7852)+IF($C7853=検索!$B$49,1,0)</f>
        <v>0</v>
      </c>
    </row>
    <row r="7854" customFormat="false" ht="15" hidden="false" customHeight="false" outlineLevel="0" collapsed="false">
      <c r="A7854" s="16" t="s">
        <v>16254</v>
      </c>
      <c r="B7854" s="0" t="s">
        <v>18152</v>
      </c>
      <c r="C7854" s="0" t="n">
        <v>239</v>
      </c>
      <c r="D7854" s="0" t="str">
        <f aca="false">IFERROR(VLOOKUP($C7854,薬効分類マスタ!$A$2:$B$180,2,FALSE()),"未登録")</f>
        <v>その他の消化器官用薬</v>
      </c>
      <c r="E7854" s="16" t="s">
        <v>7785</v>
      </c>
      <c r="F7854" s="16" t="s">
        <v>18150</v>
      </c>
      <c r="G7854" s="16" t="s">
        <v>18153</v>
      </c>
      <c r="H7854" s="16" t="s">
        <v>7788</v>
      </c>
      <c r="I7854" s="0" t="n">
        <v>325.8</v>
      </c>
      <c r="J7854" s="16" t="s">
        <v>232</v>
      </c>
      <c r="K7854" s="0" t="str">
        <f aca="false">IFERROR(IF(VLOOKUP($C7854,薬効分類マスタ!$A$2:$E$180,5,FALSE())=0,"",VLOOKUP($C7854,薬効分類マスタ!$A$2:$E$180,5,FALSE())),"")</f>
        <v/>
      </c>
      <c r="L7854" s="17"/>
      <c r="M7854" s="0" t="str">
        <f aca="false">IF($K7854="","",IF($L7854&lt;&gt;"",$L7854,VLOOKUP($C7854,薬効分類マスタ!$A$2:$F$180,6,FALSE())))</f>
        <v/>
      </c>
      <c r="N7854" s="0" t="str">
        <f aca="false">ASC(G7854)</f>
        <v>ﾍﾟﾝﾀｻ注腸1g</v>
      </c>
      <c r="O7854" s="0" t="str">
        <f aca="false">ASC(E7854)</f>
        <v>ﾒｻﾗｼﾞﾝ</v>
      </c>
      <c r="P7854" s="16" t="n">
        <f aca="false">N(P7853)+IF($C7854=検索!$B$49,1,0)</f>
        <v>0</v>
      </c>
    </row>
    <row r="7855" customFormat="false" ht="15" hidden="false" customHeight="false" outlineLevel="0" collapsed="false">
      <c r="A7855" s="16" t="s">
        <v>16254</v>
      </c>
      <c r="B7855" s="0" t="s">
        <v>18154</v>
      </c>
      <c r="C7855" s="0" t="n">
        <v>239</v>
      </c>
      <c r="D7855" s="0" t="str">
        <f aca="false">IFERROR(VLOOKUP($C7855,薬効分類マスタ!$A$2:$B$180,2,FALSE()),"未登録")</f>
        <v>その他の消化器官用薬</v>
      </c>
      <c r="E7855" s="16" t="s">
        <v>7785</v>
      </c>
      <c r="F7855" s="16" t="s">
        <v>18150</v>
      </c>
      <c r="G7855" s="16" t="s">
        <v>18155</v>
      </c>
      <c r="H7855" s="16" t="s">
        <v>1080</v>
      </c>
      <c r="I7855" s="0" t="n">
        <v>426.5</v>
      </c>
      <c r="J7855" s="16" t="s">
        <v>239</v>
      </c>
      <c r="K7855" s="0" t="str">
        <f aca="false">IFERROR(IF(VLOOKUP($C7855,薬効分類マスタ!$A$2:$E$180,5,FALSE())=0,"",VLOOKUP($C7855,薬効分類マスタ!$A$2:$E$180,5,FALSE())),"")</f>
        <v/>
      </c>
      <c r="L7855" s="17"/>
      <c r="M7855" s="0" t="str">
        <f aca="false">IF($K7855="","",IF($L7855&lt;&gt;"",$L7855,VLOOKUP($C7855,薬効分類マスタ!$A$2:$F$180,6,FALSE())))</f>
        <v/>
      </c>
      <c r="N7855" s="0" t="str">
        <f aca="false">ASC(G7855)</f>
        <v>ﾒｻﾗｼﾞﾝ注腸1g｢ｹﾝｴｰ｣</v>
      </c>
      <c r="O7855" s="0" t="str">
        <f aca="false">ASC(E7855)</f>
        <v>ﾒｻﾗｼﾞﾝ</v>
      </c>
      <c r="P7855" s="16" t="n">
        <f aca="false">N(P7854)+IF($C7855=検索!$B$49,1,0)</f>
        <v>0</v>
      </c>
    </row>
    <row r="7856" customFormat="false" ht="15" hidden="false" customHeight="false" outlineLevel="0" collapsed="false">
      <c r="A7856" s="16" t="s">
        <v>16254</v>
      </c>
      <c r="B7856" s="0" t="s">
        <v>18156</v>
      </c>
      <c r="C7856" s="0" t="n">
        <v>239</v>
      </c>
      <c r="D7856" s="0" t="str">
        <f aca="false">IFERROR(VLOOKUP($C7856,薬効分類マスタ!$A$2:$B$180,2,FALSE()),"未登録")</f>
        <v>その他の消化器官用薬</v>
      </c>
      <c r="E7856" s="16" t="s">
        <v>7860</v>
      </c>
      <c r="F7856" s="16" t="s">
        <v>18157</v>
      </c>
      <c r="G7856" s="16" t="s">
        <v>18158</v>
      </c>
      <c r="H7856" s="16" t="s">
        <v>4593</v>
      </c>
      <c r="I7856" s="0" t="n">
        <v>3881.3</v>
      </c>
      <c r="J7856" s="16" t="s">
        <v>232</v>
      </c>
      <c r="K7856" s="0" t="str">
        <f aca="false">IFERROR(IF(VLOOKUP($C7856,薬効分類マスタ!$A$2:$E$180,5,FALSE())=0,"",VLOOKUP($C7856,薬効分類マスタ!$A$2:$E$180,5,FALSE())),"")</f>
        <v/>
      </c>
      <c r="L7856" s="17"/>
      <c r="M7856" s="0" t="str">
        <f aca="false">IF($K7856="","",IF($L7856&lt;&gt;"",$L7856,VLOOKUP($C7856,薬効分類マスタ!$A$2:$F$180,6,FALSE())))</f>
        <v/>
      </c>
      <c r="N7856" s="0" t="str">
        <f aca="false">ASC(G7856)</f>
        <v>ﾚｸﾀﾌﾞﾙ2mg注腸ﾌｫｰﾑ14回</v>
      </c>
      <c r="O7856" s="0" t="str">
        <f aca="false">ASC(E7856)</f>
        <v>ﾌﾞﾃﾞｿﾆﾄﾞ</v>
      </c>
      <c r="P7856" s="16" t="n">
        <f aca="false">N(P7855)+IF($C7856=検索!$B$49,1,0)</f>
        <v>0</v>
      </c>
    </row>
    <row r="7857" customFormat="false" ht="15" hidden="false" customHeight="false" outlineLevel="0" collapsed="false">
      <c r="A7857" s="16" t="s">
        <v>16254</v>
      </c>
      <c r="B7857" s="0" t="s">
        <v>18159</v>
      </c>
      <c r="C7857" s="0" t="n">
        <v>239</v>
      </c>
      <c r="D7857" s="0" t="str">
        <f aca="false">IFERROR(VLOOKUP($C7857,薬効分類マスタ!$A$2:$B$180,2,FALSE()),"未登録")</f>
        <v>その他の消化器官用薬</v>
      </c>
      <c r="E7857" s="16" t="s">
        <v>18160</v>
      </c>
      <c r="F7857" s="16" t="s">
        <v>224</v>
      </c>
      <c r="G7857" s="16" t="s">
        <v>18161</v>
      </c>
      <c r="H7857" s="16" t="s">
        <v>710</v>
      </c>
      <c r="I7857" s="0" t="n">
        <v>23.8</v>
      </c>
      <c r="K7857" s="0" t="str">
        <f aca="false">IFERROR(IF(VLOOKUP($C7857,薬効分類マスタ!$A$2:$E$180,5,FALSE())=0,"",VLOOKUP($C7857,薬効分類マスタ!$A$2:$E$180,5,FALSE())),"")</f>
        <v/>
      </c>
      <c r="L7857" s="17"/>
      <c r="M7857" s="0" t="str">
        <f aca="false">IF($K7857="","",IF($L7857&lt;&gt;"",$L7857,VLOOKUP($C7857,薬効分類マスタ!$A$2:$F$180,6,FALSE())))</f>
        <v/>
      </c>
      <c r="N7857" s="0" t="str">
        <f aca="false">ASC(G7857)</f>
        <v>ﾃﾞｽﾊﾟｺｰﾜ口腔用ｸﾘｰﾑ</v>
      </c>
      <c r="O7857" s="0" t="str">
        <f aca="false">ASC(E7857)</f>
        <v>ｸﾛﾙﾍｷｼｼﾞﾝ塩酸塩･ｼﾞﾌｪﾝﾋﾄﾞﾗﾐﾝ配合剤</v>
      </c>
      <c r="P7857" s="16" t="n">
        <f aca="false">N(P7856)+IF($C7857=検索!$B$49,1,0)</f>
        <v>0</v>
      </c>
    </row>
    <row r="7858" customFormat="false" ht="15" hidden="false" customHeight="false" outlineLevel="0" collapsed="false">
      <c r="A7858" s="16" t="s">
        <v>16254</v>
      </c>
      <c r="B7858" s="0" t="s">
        <v>18162</v>
      </c>
      <c r="C7858" s="0" t="n">
        <v>239</v>
      </c>
      <c r="D7858" s="0" t="str">
        <f aca="false">IFERROR(VLOOKUP($C7858,薬効分類マスタ!$A$2:$B$180,2,FALSE()),"未登録")</f>
        <v>その他の消化器官用薬</v>
      </c>
      <c r="E7858" s="16" t="s">
        <v>18163</v>
      </c>
      <c r="F7858" s="16" t="s">
        <v>18164</v>
      </c>
      <c r="G7858" s="16" t="s">
        <v>18165</v>
      </c>
      <c r="H7858" s="16" t="s">
        <v>6651</v>
      </c>
      <c r="I7858" s="0" t="n">
        <v>335.9</v>
      </c>
      <c r="J7858" s="16" t="s">
        <v>232</v>
      </c>
      <c r="K7858" s="0" t="str">
        <f aca="false">IFERROR(IF(VLOOKUP($C7858,薬効分類マスタ!$A$2:$E$180,5,FALSE())=0,"",VLOOKUP($C7858,薬効分類マスタ!$A$2:$E$180,5,FALSE())),"")</f>
        <v/>
      </c>
      <c r="L7858" s="17"/>
      <c r="M7858" s="0" t="str">
        <f aca="false">IF($K7858="","",IF($L7858&lt;&gt;"",$L7858,VLOOKUP($C7858,薬効分類マスタ!$A$2:$F$180,6,FALSE())))</f>
        <v/>
      </c>
      <c r="N7858" s="0" t="str">
        <f aca="false">ASC(G7858)</f>
        <v>ｻﾘﾍﾞｰﾄｴｱｿﾞｰﾙ</v>
      </c>
      <c r="O7858" s="0" t="str">
        <f aca="false">ASC(E7858)</f>
        <v>ﾘﾝ酸二ｶﾘｳﾑ･無機塩類配合剤</v>
      </c>
      <c r="P7858" s="16" t="n">
        <f aca="false">N(P7857)+IF($C7858=検索!$B$49,1,0)</f>
        <v>0</v>
      </c>
    </row>
    <row r="7859" customFormat="false" ht="15" hidden="false" customHeight="false" outlineLevel="0" collapsed="false">
      <c r="A7859" s="16" t="s">
        <v>16254</v>
      </c>
      <c r="B7859" s="0" t="s">
        <v>18166</v>
      </c>
      <c r="C7859" s="0" t="n">
        <v>239</v>
      </c>
      <c r="D7859" s="0" t="str">
        <f aca="false">IFERROR(VLOOKUP($C7859,薬効分類マスタ!$A$2:$B$180,2,FALSE()),"未登録")</f>
        <v>その他の消化器官用薬</v>
      </c>
      <c r="E7859" s="16" t="s">
        <v>18167</v>
      </c>
      <c r="F7859" s="16" t="s">
        <v>6645</v>
      </c>
      <c r="G7859" s="16" t="s">
        <v>18167</v>
      </c>
      <c r="I7859" s="0" t="n">
        <v>9</v>
      </c>
      <c r="K7859" s="0" t="str">
        <f aca="false">IFERROR(IF(VLOOKUP($C7859,薬効分類マスタ!$A$2:$E$180,5,FALSE())=0,"",VLOOKUP($C7859,薬効分類マスタ!$A$2:$E$180,5,FALSE())),"")</f>
        <v/>
      </c>
      <c r="L7859" s="17"/>
      <c r="M7859" s="0" t="str">
        <f aca="false">IF($K7859="","",IF($L7859&lt;&gt;"",$L7859,VLOOKUP($C7859,薬効分類マスタ!$A$2:$F$180,6,FALSE())))</f>
        <v/>
      </c>
      <c r="N7859" s="0" t="str">
        <f aca="false">ASC(G7859)</f>
        <v>ﾁｮｳｼﾞ油</v>
      </c>
      <c r="O7859" s="0" t="str">
        <f aca="false">ASC(E7859)</f>
        <v>ﾁｮｳｼﾞ油</v>
      </c>
      <c r="P7859" s="16" t="n">
        <f aca="false">N(P7858)+IF($C7859=検索!$B$49,1,0)</f>
        <v>0</v>
      </c>
    </row>
    <row r="7860" customFormat="false" ht="15" hidden="false" customHeight="false" outlineLevel="0" collapsed="false">
      <c r="A7860" s="16" t="s">
        <v>16254</v>
      </c>
      <c r="B7860" s="0" t="s">
        <v>18168</v>
      </c>
      <c r="C7860" s="0" t="n">
        <v>241</v>
      </c>
      <c r="D7860" s="0" t="str">
        <f aca="false">IFERROR(VLOOKUP($C7860,薬効分類マスタ!$A$2:$B$180,2,FALSE()),"未登録")</f>
        <v>脳下垂体ホルモン剤</v>
      </c>
      <c r="E7860" s="16" t="s">
        <v>7882</v>
      </c>
      <c r="F7860" s="16" t="s">
        <v>18169</v>
      </c>
      <c r="G7860" s="16" t="s">
        <v>18170</v>
      </c>
      <c r="H7860" s="16" t="s">
        <v>7788</v>
      </c>
      <c r="I7860" s="0" t="n">
        <v>1782.5</v>
      </c>
      <c r="J7860" s="16" t="s">
        <v>232</v>
      </c>
      <c r="K7860" s="0" t="str">
        <f aca="false">IFERROR(IF(VLOOKUP($C7860,薬効分類マスタ!$A$2:$E$180,5,FALSE())=0,"",VLOOKUP($C7860,薬効分類マスタ!$A$2:$E$180,5,FALSE())),"")</f>
        <v/>
      </c>
      <c r="L7860" s="17"/>
      <c r="M7860" s="0" t="str">
        <f aca="false">IF($K7860="","",IF($L7860&lt;&gt;"",$L7860,VLOOKUP($C7860,薬効分類マスタ!$A$2:$F$180,6,FALSE())))</f>
        <v/>
      </c>
      <c r="N7860" s="0" t="str">
        <f aca="false">ASC(G7860)</f>
        <v>ﾃﾞｽﾓﾌﾟﾚｼﾝ点鼻ｽﾌﾟﾚｰ2.5μg｢ﾌｪﾘﾝｸﾞ｣</v>
      </c>
      <c r="O7860" s="0" t="str">
        <f aca="false">ASC(E7860)</f>
        <v>ﾃﾞｽﾓﾌﾟﾚｼﾝ酢酸塩水和物</v>
      </c>
      <c r="P7860" s="16" t="n">
        <f aca="false">N(P7859)+IF($C7860=検索!$B$49,1,0)</f>
        <v>0</v>
      </c>
    </row>
    <row r="7861" customFormat="false" ht="15" hidden="false" customHeight="false" outlineLevel="0" collapsed="false">
      <c r="A7861" s="16" t="s">
        <v>16254</v>
      </c>
      <c r="B7861" s="0" t="s">
        <v>18171</v>
      </c>
      <c r="C7861" s="0" t="n">
        <v>245</v>
      </c>
      <c r="D7861" s="0" t="str">
        <f aca="false">IFERROR(VLOOKUP($C7861,薬効分類マスタ!$A$2:$B$180,2,FALSE()),"未登録")</f>
        <v>副腎ホルモン剤</v>
      </c>
      <c r="E7861" s="16" t="s">
        <v>18172</v>
      </c>
      <c r="F7861" s="16" t="s">
        <v>2071</v>
      </c>
      <c r="G7861" s="16" t="s">
        <v>18173</v>
      </c>
      <c r="I7861" s="0" t="n">
        <v>12</v>
      </c>
      <c r="K7861" s="0" t="str">
        <f aca="false">IFERROR(IF(VLOOKUP($C7861,薬効分類マスタ!$A$2:$E$180,5,FALSE())=0,"",VLOOKUP($C7861,薬効分類マスタ!$A$2:$E$180,5,FALSE())),"")</f>
        <v/>
      </c>
      <c r="L7861" s="17"/>
      <c r="M7861" s="0" t="str">
        <f aca="false">IF($K7861="","",IF($L7861&lt;&gt;"",$L7861,VLOOKUP($C7861,薬効分類マスタ!$A$2:$F$180,6,FALSE())))</f>
        <v/>
      </c>
      <c r="N7861" s="0" t="str">
        <f aca="false">ASC(G7861)</f>
        <v>ｱﾄﾞﾚﾅﾘﾝ液</v>
      </c>
      <c r="O7861" s="0" t="str">
        <f aca="false">ASC(E7861)</f>
        <v>ｱﾄﾞﾚﾅﾘﾝ</v>
      </c>
      <c r="P7861" s="16" t="n">
        <f aca="false">N(P7860)+IF($C7861=検索!$B$49,1,0)</f>
        <v>0</v>
      </c>
    </row>
    <row r="7862" customFormat="false" ht="15" hidden="false" customHeight="false" outlineLevel="0" collapsed="false">
      <c r="A7862" s="16" t="s">
        <v>16254</v>
      </c>
      <c r="B7862" s="0" t="s">
        <v>18174</v>
      </c>
      <c r="C7862" s="0" t="n">
        <v>245</v>
      </c>
      <c r="D7862" s="0" t="str">
        <f aca="false">IFERROR(VLOOKUP($C7862,薬効分類マスタ!$A$2:$B$180,2,FALSE()),"未登録")</f>
        <v>副腎ホルモン剤</v>
      </c>
      <c r="E7862" s="16" t="s">
        <v>18172</v>
      </c>
      <c r="F7862" s="16" t="s">
        <v>18175</v>
      </c>
      <c r="G7862" s="16" t="s">
        <v>18176</v>
      </c>
      <c r="H7862" s="16" t="s">
        <v>309</v>
      </c>
      <c r="I7862" s="0" t="n">
        <v>22975.3</v>
      </c>
      <c r="J7862" s="16" t="s">
        <v>232</v>
      </c>
      <c r="K7862" s="0" t="str">
        <f aca="false">IFERROR(IF(VLOOKUP($C7862,薬効分類マスタ!$A$2:$E$180,5,FALSE())=0,"",VLOOKUP($C7862,薬効分類マスタ!$A$2:$E$180,5,FALSE())),"")</f>
        <v/>
      </c>
      <c r="L7862" s="17"/>
      <c r="M7862" s="0" t="str">
        <f aca="false">IF($K7862="","",IF($L7862&lt;&gt;"",$L7862,VLOOKUP($C7862,薬効分類マスタ!$A$2:$F$180,6,FALSE())))</f>
        <v/>
      </c>
      <c r="N7862" s="0" t="str">
        <f aca="false">ASC(G7862)</f>
        <v>ﾈﾌｨｰ点鼻液1mg</v>
      </c>
      <c r="O7862" s="0" t="str">
        <f aca="false">ASC(E7862)</f>
        <v>ｱﾄﾞﾚﾅﾘﾝ</v>
      </c>
      <c r="P7862" s="16" t="n">
        <f aca="false">N(P7861)+IF($C7862=検索!$B$49,1,0)</f>
        <v>0</v>
      </c>
    </row>
    <row r="7863" customFormat="false" ht="15" hidden="false" customHeight="false" outlineLevel="0" collapsed="false">
      <c r="A7863" s="16" t="s">
        <v>16254</v>
      </c>
      <c r="B7863" s="0" t="s">
        <v>18177</v>
      </c>
      <c r="C7863" s="0" t="n">
        <v>245</v>
      </c>
      <c r="D7863" s="0" t="str">
        <f aca="false">IFERROR(VLOOKUP($C7863,薬効分類マスタ!$A$2:$B$180,2,FALSE()),"未登録")</f>
        <v>副腎ホルモン剤</v>
      </c>
      <c r="E7863" s="16" t="s">
        <v>18172</v>
      </c>
      <c r="F7863" s="16" t="s">
        <v>18178</v>
      </c>
      <c r="G7863" s="16" t="s">
        <v>18179</v>
      </c>
      <c r="H7863" s="16" t="s">
        <v>309</v>
      </c>
      <c r="I7863" s="0" t="n">
        <v>24672.1</v>
      </c>
      <c r="J7863" s="16" t="s">
        <v>232</v>
      </c>
      <c r="K7863" s="0" t="str">
        <f aca="false">IFERROR(IF(VLOOKUP($C7863,薬効分類マスタ!$A$2:$E$180,5,FALSE())=0,"",VLOOKUP($C7863,薬効分類マスタ!$A$2:$E$180,5,FALSE())),"")</f>
        <v/>
      </c>
      <c r="L7863" s="17"/>
      <c r="M7863" s="0" t="str">
        <f aca="false">IF($K7863="","",IF($L7863&lt;&gt;"",$L7863,VLOOKUP($C7863,薬効分類マスタ!$A$2:$F$180,6,FALSE())))</f>
        <v/>
      </c>
      <c r="N7863" s="0" t="str">
        <f aca="false">ASC(G7863)</f>
        <v>ﾈﾌｨｰ点鼻液2mg</v>
      </c>
      <c r="O7863" s="0" t="str">
        <f aca="false">ASC(E7863)</f>
        <v>ｱﾄﾞﾚﾅﾘﾝ</v>
      </c>
      <c r="P7863" s="16" t="n">
        <f aca="false">N(P7862)+IF($C7863=検索!$B$49,1,0)</f>
        <v>0</v>
      </c>
    </row>
    <row r="7864" customFormat="false" ht="15" hidden="false" customHeight="false" outlineLevel="0" collapsed="false">
      <c r="A7864" s="16" t="s">
        <v>16254</v>
      </c>
      <c r="B7864" s="0" t="s">
        <v>18180</v>
      </c>
      <c r="C7864" s="0" t="n">
        <v>245</v>
      </c>
      <c r="D7864" s="0" t="str">
        <f aca="false">IFERROR(VLOOKUP($C7864,薬効分類マスタ!$A$2:$B$180,2,FALSE()),"未登録")</f>
        <v>副腎ホルモン剤</v>
      </c>
      <c r="E7864" s="16" t="s">
        <v>7952</v>
      </c>
      <c r="F7864" s="16" t="s">
        <v>18181</v>
      </c>
      <c r="G7864" s="16" t="s">
        <v>18182</v>
      </c>
      <c r="H7864" s="16" t="s">
        <v>1350</v>
      </c>
      <c r="I7864" s="0" t="n">
        <v>30.4</v>
      </c>
      <c r="J7864" s="16" t="s">
        <v>232</v>
      </c>
      <c r="K7864" s="0" t="str">
        <f aca="false">IFERROR(IF(VLOOKUP($C7864,薬効分類マスタ!$A$2:$E$180,5,FALSE())=0,"",VLOOKUP($C7864,薬効分類マスタ!$A$2:$E$180,5,FALSE())),"")</f>
        <v/>
      </c>
      <c r="L7864" s="17"/>
      <c r="M7864" s="0" t="str">
        <f aca="false">IF($K7864="","",IF($L7864&lt;&gt;"",$L7864,VLOOKUP($C7864,薬効分類マスタ!$A$2:$F$180,6,FALSE())))</f>
        <v/>
      </c>
      <c r="N7864" s="0" t="str">
        <f aca="false">ASC(G7864)</f>
        <v>ﾘﾝﾃﾞﾛﾝ坐剤0.5mg</v>
      </c>
      <c r="O7864" s="0" t="str">
        <f aca="false">ASC(E7864)</f>
        <v>ﾍﾞﾀﾒﾀｿﾞﾝ</v>
      </c>
      <c r="P7864" s="16" t="n">
        <f aca="false">N(P7863)+IF($C7864=検索!$B$49,1,0)</f>
        <v>0</v>
      </c>
    </row>
    <row r="7865" customFormat="false" ht="15" hidden="false" customHeight="false" outlineLevel="0" collapsed="false">
      <c r="A7865" s="16" t="s">
        <v>16254</v>
      </c>
      <c r="B7865" s="0" t="s">
        <v>18183</v>
      </c>
      <c r="C7865" s="0" t="n">
        <v>245</v>
      </c>
      <c r="D7865" s="0" t="str">
        <f aca="false">IFERROR(VLOOKUP($C7865,薬効分類マスタ!$A$2:$B$180,2,FALSE()),"未登録")</f>
        <v>副腎ホルモン剤</v>
      </c>
      <c r="E7865" s="16" t="s">
        <v>7952</v>
      </c>
      <c r="F7865" s="16" t="s">
        <v>18184</v>
      </c>
      <c r="G7865" s="16" t="s">
        <v>18185</v>
      </c>
      <c r="H7865" s="16" t="s">
        <v>1350</v>
      </c>
      <c r="I7865" s="0" t="n">
        <v>40.6</v>
      </c>
      <c r="J7865" s="16" t="s">
        <v>232</v>
      </c>
      <c r="K7865" s="0" t="str">
        <f aca="false">IFERROR(IF(VLOOKUP($C7865,薬効分類マスタ!$A$2:$E$180,5,FALSE())=0,"",VLOOKUP($C7865,薬効分類マスタ!$A$2:$E$180,5,FALSE())),"")</f>
        <v/>
      </c>
      <c r="L7865" s="17"/>
      <c r="M7865" s="0" t="str">
        <f aca="false">IF($K7865="","",IF($L7865&lt;&gt;"",$L7865,VLOOKUP($C7865,薬効分類マスタ!$A$2:$F$180,6,FALSE())))</f>
        <v/>
      </c>
      <c r="N7865" s="0" t="str">
        <f aca="false">ASC(G7865)</f>
        <v>ﾘﾝﾃﾞﾛﾝ坐剤1.0mg</v>
      </c>
      <c r="O7865" s="0" t="str">
        <f aca="false">ASC(E7865)</f>
        <v>ﾍﾞﾀﾒﾀｿﾞﾝ</v>
      </c>
      <c r="P7865" s="16" t="n">
        <f aca="false">N(P7864)+IF($C7865=検索!$B$49,1,0)</f>
        <v>0</v>
      </c>
    </row>
    <row r="7866" customFormat="false" ht="15" hidden="false" customHeight="false" outlineLevel="0" collapsed="false">
      <c r="A7866" s="16" t="s">
        <v>16254</v>
      </c>
      <c r="B7866" s="0" t="s">
        <v>18186</v>
      </c>
      <c r="C7866" s="0" t="n">
        <v>245</v>
      </c>
      <c r="D7866" s="0" t="str">
        <f aca="false">IFERROR(VLOOKUP($C7866,薬効分類マスタ!$A$2:$B$180,2,FALSE()),"未登録")</f>
        <v>副腎ホルモン剤</v>
      </c>
      <c r="E7866" s="16" t="s">
        <v>16706</v>
      </c>
      <c r="F7866" s="16" t="s">
        <v>18187</v>
      </c>
      <c r="G7866" s="16" t="s">
        <v>18188</v>
      </c>
      <c r="H7866" s="16" t="s">
        <v>536</v>
      </c>
      <c r="I7866" s="0" t="n">
        <v>265.3</v>
      </c>
      <c r="J7866" s="16" t="s">
        <v>239</v>
      </c>
      <c r="K7866" s="0" t="str">
        <f aca="false">IFERROR(IF(VLOOKUP($C7866,薬効分類マスタ!$A$2:$E$180,5,FALSE())=0,"",VLOOKUP($C7866,薬効分類マスタ!$A$2:$E$180,5,FALSE())),"")</f>
        <v/>
      </c>
      <c r="L7866" s="17"/>
      <c r="M7866" s="0" t="str">
        <f aca="false">IF($K7866="","",IF($L7866&lt;&gt;"",$L7866,VLOOKUP($C7866,薬効分類マスタ!$A$2:$F$180,6,FALSE())))</f>
        <v/>
      </c>
      <c r="N7866" s="0" t="str">
        <f aca="false">ASC(G7866)</f>
        <v>ｽﾃﾛﾈﾏ注腸3mg</v>
      </c>
      <c r="O7866" s="0" t="str">
        <f aca="false">ASC(E7866)</f>
        <v>ﾍﾞﾀﾒﾀｿﾞﾝﾘﾝ酸ｴｽﾃﾙﾅﾄﾘｳﾑ</v>
      </c>
      <c r="P7866" s="16" t="n">
        <f aca="false">N(P7865)+IF($C7866=検索!$B$49,1,0)</f>
        <v>0</v>
      </c>
    </row>
    <row r="7867" customFormat="false" ht="15" hidden="false" customHeight="false" outlineLevel="0" collapsed="false">
      <c r="A7867" s="16" t="s">
        <v>16254</v>
      </c>
      <c r="B7867" s="0" t="s">
        <v>18189</v>
      </c>
      <c r="C7867" s="0" t="n">
        <v>245</v>
      </c>
      <c r="D7867" s="0" t="str">
        <f aca="false">IFERROR(VLOOKUP($C7867,薬効分類マスタ!$A$2:$B$180,2,FALSE()),"未登録")</f>
        <v>副腎ホルモン剤</v>
      </c>
      <c r="E7867" s="16" t="s">
        <v>16706</v>
      </c>
      <c r="F7867" s="16" t="s">
        <v>18190</v>
      </c>
      <c r="G7867" s="16" t="s">
        <v>18191</v>
      </c>
      <c r="H7867" s="16" t="s">
        <v>536</v>
      </c>
      <c r="I7867" s="0" t="n">
        <v>247.1</v>
      </c>
      <c r="J7867" s="16" t="s">
        <v>239</v>
      </c>
      <c r="K7867" s="0" t="str">
        <f aca="false">IFERROR(IF(VLOOKUP($C7867,薬効分類マスタ!$A$2:$E$180,5,FALSE())=0,"",VLOOKUP($C7867,薬効分類マスタ!$A$2:$E$180,5,FALSE())),"")</f>
        <v/>
      </c>
      <c r="L7867" s="17"/>
      <c r="M7867" s="0" t="str">
        <f aca="false">IF($K7867="","",IF($L7867&lt;&gt;"",$L7867,VLOOKUP($C7867,薬効分類マスタ!$A$2:$F$180,6,FALSE())))</f>
        <v/>
      </c>
      <c r="N7867" s="0" t="str">
        <f aca="false">ASC(G7867)</f>
        <v>ｽﾃﾛﾈﾏ注腸1.5mg</v>
      </c>
      <c r="O7867" s="0" t="str">
        <f aca="false">ASC(E7867)</f>
        <v>ﾍﾞﾀﾒﾀｿﾞﾝﾘﾝ酸ｴｽﾃﾙﾅﾄﾘｳﾑ</v>
      </c>
      <c r="P7867" s="16" t="n">
        <f aca="false">N(P7866)+IF($C7867=検索!$B$49,1,0)</f>
        <v>0</v>
      </c>
    </row>
    <row r="7868" customFormat="false" ht="15" hidden="false" customHeight="false" outlineLevel="0" collapsed="false">
      <c r="A7868" s="16" t="s">
        <v>16254</v>
      </c>
      <c r="B7868" s="0" t="s">
        <v>18192</v>
      </c>
      <c r="C7868" s="0" t="n">
        <v>247</v>
      </c>
      <c r="D7868" s="0" t="str">
        <f aca="false">IFERROR(VLOOKUP($C7868,薬効分類マスタ!$A$2:$B$180,2,FALSE()),"未登録")</f>
        <v>卵胞ホルモン及び黄体ホルモン剤</v>
      </c>
      <c r="E7868" s="16" t="s">
        <v>7995</v>
      </c>
      <c r="F7868" s="16" t="s">
        <v>7719</v>
      </c>
      <c r="G7868" s="16" t="s">
        <v>18193</v>
      </c>
      <c r="H7868" s="16" t="s">
        <v>1554</v>
      </c>
      <c r="I7868" s="0" t="n">
        <v>34.3</v>
      </c>
      <c r="J7868" s="16" t="s">
        <v>232</v>
      </c>
      <c r="K7868" s="0" t="str">
        <f aca="false">IFERROR(IF(VLOOKUP($C7868,薬効分類マスタ!$A$2:$E$180,5,FALSE())=0,"",VLOOKUP($C7868,薬効分類マスタ!$A$2:$E$180,5,FALSE())),"")</f>
        <v/>
      </c>
      <c r="L7868" s="17"/>
      <c r="M7868" s="0" t="str">
        <f aca="false">IF($K7868="","",IF($L7868&lt;&gt;"",$L7868,VLOOKUP($C7868,薬効分類マスタ!$A$2:$F$180,6,FALSE())))</f>
        <v/>
      </c>
      <c r="N7868" s="0" t="str">
        <f aca="false">ASC(G7868)</f>
        <v>ﾃﾞｨﾋﾞｹﾞﾙ1mg</v>
      </c>
      <c r="O7868" s="0" t="str">
        <f aca="false">ASC(E7868)</f>
        <v>ｴｽﾄﾗｼﾞｵｰﾙ</v>
      </c>
      <c r="P7868" s="16" t="n">
        <f aca="false">N(P7867)+IF($C7868=検索!$B$49,1,0)</f>
        <v>0</v>
      </c>
    </row>
    <row r="7869" customFormat="false" ht="15" hidden="false" customHeight="false" outlineLevel="0" collapsed="false">
      <c r="A7869" s="16" t="s">
        <v>16254</v>
      </c>
      <c r="B7869" s="0" t="s">
        <v>18194</v>
      </c>
      <c r="C7869" s="0" t="n">
        <v>247</v>
      </c>
      <c r="D7869" s="0" t="str">
        <f aca="false">IFERROR(VLOOKUP($C7869,薬効分類マスタ!$A$2:$B$180,2,FALSE()),"未登録")</f>
        <v>卵胞ホルモン及び黄体ホルモン剤</v>
      </c>
      <c r="E7869" s="16" t="s">
        <v>7995</v>
      </c>
      <c r="F7869" s="16" t="s">
        <v>18195</v>
      </c>
      <c r="G7869" s="16" t="s">
        <v>18196</v>
      </c>
      <c r="H7869" s="16" t="s">
        <v>765</v>
      </c>
      <c r="I7869" s="0" t="n">
        <v>19.1</v>
      </c>
      <c r="J7869" s="16" t="s">
        <v>232</v>
      </c>
      <c r="K7869" s="0" t="str">
        <f aca="false">IFERROR(IF(VLOOKUP($C7869,薬効分類マスタ!$A$2:$E$180,5,FALSE())=0,"",VLOOKUP($C7869,薬効分類マスタ!$A$2:$E$180,5,FALSE())),"")</f>
        <v/>
      </c>
      <c r="L7869" s="17"/>
      <c r="M7869" s="0" t="str">
        <f aca="false">IF($K7869="","",IF($L7869&lt;&gt;"",$L7869,VLOOKUP($C7869,薬効分類マスタ!$A$2:$F$180,6,FALSE())))</f>
        <v/>
      </c>
      <c r="N7869" s="0" t="str">
        <f aca="false">ASC(G7869)</f>
        <v>ﾙ･ｴｽﾄﾛｼﾞｪﾙ0.06%</v>
      </c>
      <c r="O7869" s="0" t="str">
        <f aca="false">ASC(E7869)</f>
        <v>ｴｽﾄﾗｼﾞｵｰﾙ</v>
      </c>
      <c r="P7869" s="16" t="n">
        <f aca="false">N(P7868)+IF($C7869=検索!$B$49,1,0)</f>
        <v>0</v>
      </c>
    </row>
    <row r="7870" customFormat="false" ht="15" hidden="false" customHeight="false" outlineLevel="0" collapsed="false">
      <c r="A7870" s="16" t="s">
        <v>16254</v>
      </c>
      <c r="B7870" s="0" t="s">
        <v>18197</v>
      </c>
      <c r="C7870" s="0" t="n">
        <v>247</v>
      </c>
      <c r="D7870" s="0" t="str">
        <f aca="false">IFERROR(VLOOKUP($C7870,薬効分類マスタ!$A$2:$B$180,2,FALSE()),"未登録")</f>
        <v>卵胞ホルモン及び黄体ホルモン剤</v>
      </c>
      <c r="E7870" s="16" t="s">
        <v>7995</v>
      </c>
      <c r="F7870" s="16" t="s">
        <v>18198</v>
      </c>
      <c r="G7870" s="16" t="s">
        <v>18199</v>
      </c>
      <c r="H7870" s="16" t="s">
        <v>443</v>
      </c>
      <c r="I7870" s="0" t="n">
        <v>66.1</v>
      </c>
      <c r="J7870" s="16" t="s">
        <v>232</v>
      </c>
      <c r="K7870" s="0" t="str">
        <f aca="false">IFERROR(IF(VLOOKUP($C7870,薬効分類マスタ!$A$2:$E$180,5,FALSE())=0,"",VLOOKUP($C7870,薬効分類マスタ!$A$2:$E$180,5,FALSE())),"")</f>
        <v/>
      </c>
      <c r="L7870" s="17"/>
      <c r="M7870" s="0" t="str">
        <f aca="false">IF($K7870="","",IF($L7870&lt;&gt;"",$L7870,VLOOKUP($C7870,薬効分類マスタ!$A$2:$F$180,6,FALSE())))</f>
        <v/>
      </c>
      <c r="N7870" s="0" t="str">
        <f aca="false">ASC(G7870)</f>
        <v>ｴｽﾄﾗｰﾅﾃｰﾌﾟ0.72mg</v>
      </c>
      <c r="O7870" s="0" t="str">
        <f aca="false">ASC(E7870)</f>
        <v>ｴｽﾄﾗｼﾞｵｰﾙ</v>
      </c>
      <c r="P7870" s="16" t="n">
        <f aca="false">N(P7869)+IF($C7870=検索!$B$49,1,0)</f>
        <v>0</v>
      </c>
    </row>
    <row r="7871" customFormat="false" ht="15" hidden="false" customHeight="false" outlineLevel="0" collapsed="false">
      <c r="A7871" s="16" t="s">
        <v>16254</v>
      </c>
      <c r="B7871" s="0" t="s">
        <v>18200</v>
      </c>
      <c r="C7871" s="0" t="n">
        <v>247</v>
      </c>
      <c r="D7871" s="0" t="str">
        <f aca="false">IFERROR(VLOOKUP($C7871,薬効分類マスタ!$A$2:$B$180,2,FALSE()),"未登録")</f>
        <v>卵胞ホルモン及び黄体ホルモン剤</v>
      </c>
      <c r="E7871" s="16" t="s">
        <v>7995</v>
      </c>
      <c r="F7871" s="16" t="s">
        <v>18201</v>
      </c>
      <c r="G7871" s="16" t="s">
        <v>18202</v>
      </c>
      <c r="H7871" s="16" t="s">
        <v>443</v>
      </c>
      <c r="I7871" s="0" t="n">
        <v>86.5</v>
      </c>
      <c r="J7871" s="16" t="s">
        <v>232</v>
      </c>
      <c r="K7871" s="0" t="str">
        <f aca="false">IFERROR(IF(VLOOKUP($C7871,薬効分類マスタ!$A$2:$E$180,5,FALSE())=0,"",VLOOKUP($C7871,薬効分類マスタ!$A$2:$E$180,5,FALSE())),"")</f>
        <v/>
      </c>
      <c r="L7871" s="17"/>
      <c r="M7871" s="0" t="str">
        <f aca="false">IF($K7871="","",IF($L7871&lt;&gt;"",$L7871,VLOOKUP($C7871,薬効分類マスタ!$A$2:$F$180,6,FALSE())))</f>
        <v/>
      </c>
      <c r="N7871" s="0" t="str">
        <f aca="false">ASC(G7871)</f>
        <v>ｴｽﾄﾗｰﾅﾃｰﾌﾟ0.09mg</v>
      </c>
      <c r="O7871" s="0" t="str">
        <f aca="false">ASC(E7871)</f>
        <v>ｴｽﾄﾗｼﾞｵｰﾙ</v>
      </c>
      <c r="P7871" s="16" t="n">
        <f aca="false">N(P7870)+IF($C7871=検索!$B$49,1,0)</f>
        <v>0</v>
      </c>
    </row>
    <row r="7872" customFormat="false" ht="15" hidden="false" customHeight="false" outlineLevel="0" collapsed="false">
      <c r="A7872" s="16" t="s">
        <v>16254</v>
      </c>
      <c r="B7872" s="0" t="s">
        <v>18203</v>
      </c>
      <c r="C7872" s="0" t="n">
        <v>247</v>
      </c>
      <c r="D7872" s="0" t="str">
        <f aca="false">IFERROR(VLOOKUP($C7872,薬効分類マスタ!$A$2:$B$180,2,FALSE()),"未登録")</f>
        <v>卵胞ホルモン及び黄体ホルモン剤</v>
      </c>
      <c r="E7872" s="16" t="s">
        <v>7995</v>
      </c>
      <c r="F7872" s="16" t="s">
        <v>18204</v>
      </c>
      <c r="G7872" s="16" t="s">
        <v>18205</v>
      </c>
      <c r="H7872" s="16" t="s">
        <v>443</v>
      </c>
      <c r="I7872" s="0" t="n">
        <v>125.9</v>
      </c>
      <c r="J7872" s="16" t="s">
        <v>232</v>
      </c>
      <c r="K7872" s="0" t="str">
        <f aca="false">IFERROR(IF(VLOOKUP($C7872,薬効分類マスタ!$A$2:$E$180,5,FALSE())=0,"",VLOOKUP($C7872,薬効分類マスタ!$A$2:$E$180,5,FALSE())),"")</f>
        <v/>
      </c>
      <c r="L7872" s="17"/>
      <c r="M7872" s="0" t="str">
        <f aca="false">IF($K7872="","",IF($L7872&lt;&gt;"",$L7872,VLOOKUP($C7872,薬効分類マスタ!$A$2:$F$180,6,FALSE())))</f>
        <v/>
      </c>
      <c r="N7872" s="0" t="str">
        <f aca="false">ASC(G7872)</f>
        <v>ｴｽﾄﾗｰﾅﾃｰﾌﾟ0.18mg</v>
      </c>
      <c r="O7872" s="0" t="str">
        <f aca="false">ASC(E7872)</f>
        <v>ｴｽﾄﾗｼﾞｵｰﾙ</v>
      </c>
      <c r="P7872" s="16" t="n">
        <f aca="false">N(P7871)+IF($C7872=検索!$B$49,1,0)</f>
        <v>0</v>
      </c>
    </row>
    <row r="7873" customFormat="false" ht="15" hidden="false" customHeight="false" outlineLevel="0" collapsed="false">
      <c r="A7873" s="16" t="s">
        <v>16254</v>
      </c>
      <c r="B7873" s="0" t="s">
        <v>18206</v>
      </c>
      <c r="C7873" s="0" t="n">
        <v>247</v>
      </c>
      <c r="D7873" s="0" t="str">
        <f aca="false">IFERROR(VLOOKUP($C7873,薬効分類マスタ!$A$2:$B$180,2,FALSE()),"未登録")</f>
        <v>卵胞ホルモン及び黄体ホルモン剤</v>
      </c>
      <c r="E7873" s="16" t="s">
        <v>7995</v>
      </c>
      <c r="F7873" s="16" t="s">
        <v>18207</v>
      </c>
      <c r="G7873" s="16" t="s">
        <v>18208</v>
      </c>
      <c r="H7873" s="16" t="s">
        <v>443</v>
      </c>
      <c r="I7873" s="0" t="n">
        <v>45</v>
      </c>
      <c r="J7873" s="16" t="s">
        <v>232</v>
      </c>
      <c r="K7873" s="0" t="str">
        <f aca="false">IFERROR(IF(VLOOKUP($C7873,薬効分類マスタ!$A$2:$E$180,5,FALSE())=0,"",VLOOKUP($C7873,薬効分類マスタ!$A$2:$E$180,5,FALSE())),"")</f>
        <v/>
      </c>
      <c r="L7873" s="17"/>
      <c r="M7873" s="0" t="str">
        <f aca="false">IF($K7873="","",IF($L7873&lt;&gt;"",$L7873,VLOOKUP($C7873,薬効分類マスタ!$A$2:$F$180,6,FALSE())))</f>
        <v/>
      </c>
      <c r="N7873" s="0" t="str">
        <f aca="false">ASC(G7873)</f>
        <v>ｴｽﾄﾗｰﾅﾃｰﾌﾟ0.36mg</v>
      </c>
      <c r="O7873" s="0" t="str">
        <f aca="false">ASC(E7873)</f>
        <v>ｴｽﾄﾗｼﾞｵｰﾙ</v>
      </c>
      <c r="P7873" s="16" t="n">
        <f aca="false">N(P7872)+IF($C7873=検索!$B$49,1,0)</f>
        <v>0</v>
      </c>
    </row>
    <row r="7874" customFormat="false" ht="15" hidden="false" customHeight="false" outlineLevel="0" collapsed="false">
      <c r="A7874" s="16" t="s">
        <v>16254</v>
      </c>
      <c r="B7874" s="0" t="s">
        <v>18209</v>
      </c>
      <c r="C7874" s="0" t="n">
        <v>247</v>
      </c>
      <c r="D7874" s="0" t="str">
        <f aca="false">IFERROR(VLOOKUP($C7874,薬効分類マスタ!$A$2:$B$180,2,FALSE()),"未登録")</f>
        <v>卵胞ホルモン及び黄体ホルモン剤</v>
      </c>
      <c r="E7874" s="16" t="s">
        <v>8010</v>
      </c>
      <c r="F7874" s="16" t="s">
        <v>1126</v>
      </c>
      <c r="G7874" s="16" t="s">
        <v>18210</v>
      </c>
      <c r="H7874" s="16" t="s">
        <v>765</v>
      </c>
      <c r="I7874" s="0" t="n">
        <v>361.2</v>
      </c>
      <c r="J7874" s="16" t="s">
        <v>232</v>
      </c>
      <c r="K7874" s="0" t="str">
        <f aca="false">IFERROR(IF(VLOOKUP($C7874,薬効分類マスタ!$A$2:$E$180,5,FALSE())=0,"",VLOOKUP($C7874,薬効分類マスタ!$A$2:$E$180,5,FALSE())),"")</f>
        <v/>
      </c>
      <c r="L7874" s="17"/>
      <c r="M7874" s="0" t="str">
        <f aca="false">IF($K7874="","",IF($L7874&lt;&gt;"",$L7874,VLOOKUP($C7874,薬効分類マスタ!$A$2:$F$180,6,FALSE())))</f>
        <v/>
      </c>
      <c r="N7874" s="0" t="str">
        <f aca="false">ASC(G7874)</f>
        <v>ｳﾄﾛｹﾞｽﾀﾝ腟用ｶﾌﾟｾﾙ200mg</v>
      </c>
      <c r="O7874" s="0" t="str">
        <f aca="false">ASC(E7874)</f>
        <v>ﾌﾟﾛｹﾞｽﾃﾛﾝ</v>
      </c>
      <c r="P7874" s="16" t="n">
        <f aca="false">N(P7873)+IF($C7874=検索!$B$49,1,0)</f>
        <v>0</v>
      </c>
    </row>
    <row r="7875" customFormat="false" ht="15" hidden="false" customHeight="false" outlineLevel="0" collapsed="false">
      <c r="A7875" s="16" t="s">
        <v>16254</v>
      </c>
      <c r="B7875" s="0" t="s">
        <v>18211</v>
      </c>
      <c r="C7875" s="0" t="n">
        <v>247</v>
      </c>
      <c r="D7875" s="0" t="str">
        <f aca="false">IFERROR(VLOOKUP($C7875,薬効分類マスタ!$A$2:$B$180,2,FALSE()),"未登録")</f>
        <v>卵胞ホルモン及び黄体ホルモン剤</v>
      </c>
      <c r="E7875" s="16" t="s">
        <v>8010</v>
      </c>
      <c r="F7875" s="16" t="s">
        <v>627</v>
      </c>
      <c r="G7875" s="16" t="s">
        <v>18212</v>
      </c>
      <c r="H7875" s="16" t="s">
        <v>7788</v>
      </c>
      <c r="I7875" s="0" t="n">
        <v>361.2</v>
      </c>
      <c r="J7875" s="16" t="s">
        <v>232</v>
      </c>
      <c r="K7875" s="0" t="str">
        <f aca="false">IFERROR(IF(VLOOKUP($C7875,薬効分類マスタ!$A$2:$E$180,5,FALSE())=0,"",VLOOKUP($C7875,薬効分類マスタ!$A$2:$E$180,5,FALSE())),"")</f>
        <v/>
      </c>
      <c r="L7875" s="17"/>
      <c r="M7875" s="0" t="str">
        <f aca="false">IF($K7875="","",IF($L7875&lt;&gt;"",$L7875,VLOOKUP($C7875,薬効分類マスタ!$A$2:$F$180,6,FALSE())))</f>
        <v/>
      </c>
      <c r="N7875" s="0" t="str">
        <f aca="false">ASC(G7875)</f>
        <v>ﾙﾃｨﾅｽ腟錠100mg</v>
      </c>
      <c r="O7875" s="0" t="str">
        <f aca="false">ASC(E7875)</f>
        <v>ﾌﾟﾛｹﾞｽﾃﾛﾝ</v>
      </c>
      <c r="P7875" s="16" t="n">
        <f aca="false">N(P7874)+IF($C7875=検索!$B$49,1,0)</f>
        <v>0</v>
      </c>
    </row>
    <row r="7876" customFormat="false" ht="15" hidden="false" customHeight="false" outlineLevel="0" collapsed="false">
      <c r="A7876" s="16" t="s">
        <v>16254</v>
      </c>
      <c r="B7876" s="0" t="s">
        <v>18213</v>
      </c>
      <c r="C7876" s="0" t="n">
        <v>247</v>
      </c>
      <c r="D7876" s="0" t="str">
        <f aca="false">IFERROR(VLOOKUP($C7876,薬効分類マスタ!$A$2:$B$180,2,FALSE()),"未登録")</f>
        <v>卵胞ホルモン及び黄体ホルモン剤</v>
      </c>
      <c r="E7876" s="16" t="s">
        <v>8010</v>
      </c>
      <c r="F7876" s="16" t="s">
        <v>16371</v>
      </c>
      <c r="G7876" s="16" t="s">
        <v>18214</v>
      </c>
      <c r="H7876" s="16" t="s">
        <v>304</v>
      </c>
      <c r="I7876" s="0" t="n">
        <v>541.9</v>
      </c>
      <c r="J7876" s="16" t="s">
        <v>232</v>
      </c>
      <c r="K7876" s="0" t="str">
        <f aca="false">IFERROR(IF(VLOOKUP($C7876,薬効分類マスタ!$A$2:$E$180,5,FALSE())=0,"",VLOOKUP($C7876,薬効分類マスタ!$A$2:$E$180,5,FALSE())),"")</f>
        <v/>
      </c>
      <c r="L7876" s="17"/>
      <c r="M7876" s="0" t="str">
        <f aca="false">IF($K7876="","",IF($L7876&lt;&gt;"",$L7876,VLOOKUP($C7876,薬効分類マスタ!$A$2:$F$180,6,FALSE())))</f>
        <v/>
      </c>
      <c r="N7876" s="0" t="str">
        <f aca="false">ASC(G7876)</f>
        <v>ﾙﾃｳﾑ腟用坐剤400mg</v>
      </c>
      <c r="O7876" s="0" t="str">
        <f aca="false">ASC(E7876)</f>
        <v>ﾌﾟﾛｹﾞｽﾃﾛﾝ</v>
      </c>
      <c r="P7876" s="16" t="n">
        <f aca="false">N(P7875)+IF($C7876=検索!$B$49,1,0)</f>
        <v>0</v>
      </c>
    </row>
    <row r="7877" customFormat="false" ht="15" hidden="false" customHeight="false" outlineLevel="0" collapsed="false">
      <c r="A7877" s="16" t="s">
        <v>16254</v>
      </c>
      <c r="B7877" s="0" t="s">
        <v>18215</v>
      </c>
      <c r="C7877" s="0" t="n">
        <v>247</v>
      </c>
      <c r="D7877" s="0" t="str">
        <f aca="false">IFERROR(VLOOKUP($C7877,薬効分類マスタ!$A$2:$B$180,2,FALSE()),"未登録")</f>
        <v>卵胞ホルモン及び黄体ホルモン剤</v>
      </c>
      <c r="E7877" s="16" t="s">
        <v>8010</v>
      </c>
      <c r="F7877" s="16" t="s">
        <v>18216</v>
      </c>
      <c r="G7877" s="16" t="s">
        <v>18217</v>
      </c>
      <c r="H7877" s="16" t="s">
        <v>11371</v>
      </c>
      <c r="I7877" s="0" t="n">
        <v>1042.3</v>
      </c>
      <c r="J7877" s="16" t="s">
        <v>232</v>
      </c>
      <c r="K7877" s="0" t="str">
        <f aca="false">IFERROR(IF(VLOOKUP($C7877,薬効分類マスタ!$A$2:$E$180,5,FALSE())=0,"",VLOOKUP($C7877,薬効分類マスタ!$A$2:$E$180,5,FALSE())),"")</f>
        <v/>
      </c>
      <c r="L7877" s="17"/>
      <c r="M7877" s="0" t="str">
        <f aca="false">IF($K7877="","",IF($L7877&lt;&gt;"",$L7877,VLOOKUP($C7877,薬効分類マスタ!$A$2:$F$180,6,FALSE())))</f>
        <v/>
      </c>
      <c r="N7877" s="0" t="str">
        <f aca="false">ASC(G7877)</f>
        <v>ﾜﾝｸﾘﾉﾝ腟用ｹﾞﾙ90mg</v>
      </c>
      <c r="O7877" s="0" t="str">
        <f aca="false">ASC(E7877)</f>
        <v>ﾌﾟﾛｹﾞｽﾃﾛﾝ</v>
      </c>
      <c r="P7877" s="16" t="n">
        <f aca="false">N(P7876)+IF($C7877=検索!$B$49,1,0)</f>
        <v>0</v>
      </c>
    </row>
    <row r="7878" customFormat="false" ht="15" hidden="false" customHeight="false" outlineLevel="0" collapsed="false">
      <c r="A7878" s="16" t="s">
        <v>16254</v>
      </c>
      <c r="B7878" s="0" t="s">
        <v>18218</v>
      </c>
      <c r="C7878" s="0" t="n">
        <v>248</v>
      </c>
      <c r="D7878" s="0" t="str">
        <f aca="false">IFERROR(VLOOKUP($C7878,薬効分類マスタ!$A$2:$B$180,2,FALSE()),"未登録")</f>
        <v>混合ホルモン剤</v>
      </c>
      <c r="E7878" s="16" t="s">
        <v>18219</v>
      </c>
      <c r="F7878" s="16" t="s">
        <v>16594</v>
      </c>
      <c r="G7878" s="16" t="s">
        <v>18220</v>
      </c>
      <c r="H7878" s="16" t="s">
        <v>443</v>
      </c>
      <c r="I7878" s="0" t="n">
        <v>224.2</v>
      </c>
      <c r="J7878" s="16" t="s">
        <v>232</v>
      </c>
      <c r="K7878" s="0" t="str">
        <f aca="false">IFERROR(IF(VLOOKUP($C7878,薬効分類マスタ!$A$2:$E$180,5,FALSE())=0,"",VLOOKUP($C7878,薬効分類マスタ!$A$2:$E$180,5,FALSE())),"")</f>
        <v/>
      </c>
      <c r="L7878" s="17"/>
      <c r="M7878" s="0" t="str">
        <f aca="false">IF($K7878="","",IF($L7878&lt;&gt;"",$L7878,VLOOKUP($C7878,薬効分類マスタ!$A$2:$F$180,6,FALSE())))</f>
        <v/>
      </c>
      <c r="N7878" s="0" t="str">
        <f aca="false">ASC(G7878)</f>
        <v>ﾒﾉｴｲﾄﾞｺﾝﾋﾞﾊﾟｯﾁ</v>
      </c>
      <c r="O7878" s="0" t="str">
        <f aca="false">ASC(E7878)</f>
        <v>ｴｽﾄﾗｼﾞｵｰﾙ･酢酸ﾉﾙｴﾁｽﾃﾛﾝ</v>
      </c>
      <c r="P7878" s="16" t="n">
        <f aca="false">N(P7877)+IF($C7878=検索!$B$49,1,0)</f>
        <v>0</v>
      </c>
    </row>
    <row r="7879" customFormat="false" ht="15" hidden="false" customHeight="false" outlineLevel="0" collapsed="false">
      <c r="A7879" s="16" t="s">
        <v>16254</v>
      </c>
      <c r="B7879" s="0" t="s">
        <v>18221</v>
      </c>
      <c r="C7879" s="0" t="n">
        <v>249</v>
      </c>
      <c r="D7879" s="0" t="str">
        <f aca="false">IFERROR(VLOOKUP($C7879,薬効分類マスタ!$A$2:$B$180,2,FALSE()),"未登録")</f>
        <v>その他のホルモン剤(抗ホルモン剤を含む。)</v>
      </c>
      <c r="E7879" s="16" t="s">
        <v>18222</v>
      </c>
      <c r="F7879" s="16" t="s">
        <v>18223</v>
      </c>
      <c r="G7879" s="16" t="s">
        <v>18224</v>
      </c>
      <c r="H7879" s="16" t="s">
        <v>18225</v>
      </c>
      <c r="I7879" s="0" t="n">
        <v>8235.6</v>
      </c>
      <c r="J7879" s="16" t="s">
        <v>232</v>
      </c>
      <c r="K7879" s="0" t="str">
        <f aca="false">IFERROR(IF(VLOOKUP($C7879,薬効分類マスタ!$A$2:$E$180,5,FALSE())=0,"",VLOOKUP($C7879,薬効分類マスタ!$A$2:$E$180,5,FALSE())),"")</f>
        <v/>
      </c>
      <c r="L7879" s="17"/>
      <c r="M7879" s="0" t="str">
        <f aca="false">IF($K7879="","",IF($L7879&lt;&gt;"",$L7879,VLOOKUP($C7879,薬効分類マスタ!$A$2:$F$180,6,FALSE())))</f>
        <v/>
      </c>
      <c r="N7879" s="0" t="str">
        <f aca="false">ASC(G7879)</f>
        <v>ﾊﾞｸｽﾐｰ点鼻粉末剤3mg</v>
      </c>
      <c r="O7879" s="0" t="str">
        <f aca="false">ASC(E7879)</f>
        <v>ｸﾞﾙｶｺﾞﾝ</v>
      </c>
      <c r="P7879" s="16" t="n">
        <f aca="false">N(P7878)+IF($C7879=検索!$B$49,1,0)</f>
        <v>0</v>
      </c>
    </row>
    <row r="7880" customFormat="false" ht="15" hidden="false" customHeight="false" outlineLevel="0" collapsed="false">
      <c r="A7880" s="16" t="s">
        <v>16254</v>
      </c>
      <c r="B7880" s="0" t="s">
        <v>18226</v>
      </c>
      <c r="C7880" s="0" t="n">
        <v>249</v>
      </c>
      <c r="D7880" s="0" t="str">
        <f aca="false">IFERROR(VLOOKUP($C7880,薬効分類マスタ!$A$2:$B$180,2,FALSE()),"未登録")</f>
        <v>その他のホルモン剤(抗ホルモン剤を含む。)</v>
      </c>
      <c r="E7880" s="16" t="s">
        <v>18227</v>
      </c>
      <c r="F7880" s="16" t="s">
        <v>18184</v>
      </c>
      <c r="G7880" s="16" t="s">
        <v>18228</v>
      </c>
      <c r="H7880" s="16" t="s">
        <v>1644</v>
      </c>
      <c r="I7880" s="0" t="n">
        <v>3929.7</v>
      </c>
      <c r="J7880" s="16" t="s">
        <v>232</v>
      </c>
      <c r="K7880" s="0" t="str">
        <f aca="false">IFERROR(IF(VLOOKUP($C7880,薬効分類マスタ!$A$2:$E$180,5,FALSE())=0,"",VLOOKUP($C7880,薬効分類マスタ!$A$2:$E$180,5,FALSE())),"")</f>
        <v/>
      </c>
      <c r="L7880" s="17"/>
      <c r="M7880" s="0" t="str">
        <f aca="false">IF($K7880="","",IF($L7880&lt;&gt;"",$L7880,VLOOKUP($C7880,薬効分類マスタ!$A$2:$F$180,6,FALSE())))</f>
        <v/>
      </c>
      <c r="N7880" s="0" t="str">
        <f aca="false">ASC(G7880)</f>
        <v>ﾌﾟﾚｸﾞﾗﾝﾃﾞｨﾝ腟坐剤1mg</v>
      </c>
      <c r="O7880" s="0" t="str">
        <f aca="false">ASC(E7880)</f>
        <v>ｹﾞﾒﾌﾟﾛｽﾄ</v>
      </c>
      <c r="P7880" s="16" t="n">
        <f aca="false">N(P7879)+IF($C7880=検索!$B$49,1,0)</f>
        <v>0</v>
      </c>
    </row>
    <row r="7881" customFormat="false" ht="15" hidden="false" customHeight="false" outlineLevel="0" collapsed="false">
      <c r="A7881" s="16" t="s">
        <v>16254</v>
      </c>
      <c r="B7881" s="0" t="s">
        <v>18229</v>
      </c>
      <c r="C7881" s="0" t="n">
        <v>249</v>
      </c>
      <c r="D7881" s="0" t="str">
        <f aca="false">IFERROR(VLOOKUP($C7881,薬効分類マスタ!$A$2:$B$180,2,FALSE()),"未登録")</f>
        <v>その他のホルモン剤(抗ホルモン剤を含む。)</v>
      </c>
      <c r="E7881" s="16" t="s">
        <v>18230</v>
      </c>
      <c r="F7881" s="16" t="s">
        <v>18231</v>
      </c>
      <c r="G7881" s="16" t="s">
        <v>18232</v>
      </c>
      <c r="I7881" s="0" t="n">
        <v>4573.4</v>
      </c>
      <c r="J7881" s="16" t="s">
        <v>239</v>
      </c>
      <c r="K7881" s="0" t="str">
        <f aca="false">IFERROR(IF(VLOOKUP($C7881,薬効分類マスタ!$A$2:$E$180,5,FALSE())=0,"",VLOOKUP($C7881,薬効分類マスタ!$A$2:$E$180,5,FALSE())),"")</f>
        <v/>
      </c>
      <c r="L7881" s="17"/>
      <c r="M7881" s="0" t="str">
        <f aca="false">IF($K7881="","",IF($L7881&lt;&gt;"",$L7881,VLOOKUP($C7881,薬効分類マスタ!$A$2:$F$180,6,FALSE())))</f>
        <v/>
      </c>
      <c r="N7881" s="0" t="str">
        <f aca="false">ASC(G7881)</f>
        <v>ﾌﾞｾﾚﾘﾝ酢酸塩15.75mg10mL点鼻液</v>
      </c>
      <c r="O7881" s="0" t="str">
        <f aca="false">ASC(E7881)</f>
        <v>ﾌﾞｾﾚﾘﾝ酢酸塩</v>
      </c>
      <c r="P7881" s="16" t="n">
        <f aca="false">N(P7880)+IF($C7881=検索!$B$49,1,0)</f>
        <v>0</v>
      </c>
    </row>
    <row r="7882" customFormat="false" ht="15" hidden="false" customHeight="false" outlineLevel="0" collapsed="false">
      <c r="A7882" s="16" t="s">
        <v>16254</v>
      </c>
      <c r="B7882" s="0" t="s">
        <v>18233</v>
      </c>
      <c r="C7882" s="0" t="n">
        <v>249</v>
      </c>
      <c r="D7882" s="0" t="str">
        <f aca="false">IFERROR(VLOOKUP($C7882,薬効分類マスタ!$A$2:$B$180,2,FALSE()),"未登録")</f>
        <v>その他のホルモン剤(抗ホルモン剤を含む。)</v>
      </c>
      <c r="E7882" s="16" t="s">
        <v>18234</v>
      </c>
      <c r="F7882" s="16" t="s">
        <v>18235</v>
      </c>
      <c r="G7882" s="16" t="s">
        <v>18236</v>
      </c>
      <c r="H7882" s="16" t="s">
        <v>272</v>
      </c>
      <c r="I7882" s="0" t="n">
        <v>4386.7</v>
      </c>
      <c r="J7882" s="16" t="s">
        <v>232</v>
      </c>
      <c r="K7882" s="0" t="str">
        <f aca="false">IFERROR(IF(VLOOKUP($C7882,薬効分類マスタ!$A$2:$E$180,5,FALSE())=0,"",VLOOKUP($C7882,薬効分類マスタ!$A$2:$E$180,5,FALSE())),"")</f>
        <v/>
      </c>
      <c r="L7882" s="17"/>
      <c r="M7882" s="0" t="str">
        <f aca="false">IF($K7882="","",IF($L7882&lt;&gt;"",$L7882,VLOOKUP($C7882,薬効分類マスタ!$A$2:$F$180,6,FALSE())))</f>
        <v/>
      </c>
      <c r="N7882" s="0" t="str">
        <f aca="false">ASC(G7882)</f>
        <v>ﾅｻﾆｰﾙ点鼻液0.2%</v>
      </c>
      <c r="O7882" s="0" t="str">
        <f aca="false">ASC(E7882)</f>
        <v>ﾅﾌｧﾚﾘﾝ酢酸塩水和物</v>
      </c>
      <c r="P7882" s="16" t="n">
        <f aca="false">N(P7881)+IF($C7882=検索!$B$49,1,0)</f>
        <v>0</v>
      </c>
    </row>
    <row r="7883" customFormat="false" ht="15" hidden="false" customHeight="false" outlineLevel="0" collapsed="false">
      <c r="A7883" s="16" t="s">
        <v>16254</v>
      </c>
      <c r="B7883" s="0" t="s">
        <v>18237</v>
      </c>
      <c r="C7883" s="0" t="n">
        <v>251</v>
      </c>
      <c r="D7883" s="0" t="str">
        <f aca="false">IFERROR(VLOOKUP($C7883,薬効分類マスタ!$A$2:$B$180,2,FALSE()),"未登録")</f>
        <v>泌尿器官用剤</v>
      </c>
      <c r="E7883" s="16" t="s">
        <v>16070</v>
      </c>
      <c r="F7883" s="16" t="s">
        <v>18238</v>
      </c>
      <c r="G7883" s="16" t="s">
        <v>18239</v>
      </c>
      <c r="H7883" s="16" t="s">
        <v>16284</v>
      </c>
      <c r="I7883" s="0" t="n">
        <v>884.6</v>
      </c>
      <c r="J7883" s="16" t="s">
        <v>232</v>
      </c>
      <c r="K7883" s="0" t="str">
        <f aca="false">IFERROR(IF(VLOOKUP($C7883,薬効分類マスタ!$A$2:$E$180,5,FALSE())=0,"",VLOOKUP($C7883,薬効分類マスタ!$A$2:$E$180,5,FALSE())),"")</f>
        <v/>
      </c>
      <c r="L7883" s="17"/>
      <c r="M7883" s="0" t="str">
        <f aca="false">IF($K7883="","",IF($L7883&lt;&gt;"",$L7883,VLOOKUP($C7883,薬効分類マスタ!$A$2:$F$180,6,FALSE())))</f>
        <v/>
      </c>
      <c r="N7883" s="0" t="str">
        <f aca="false">ASC(G7883)</f>
        <v>ｳﾛﾏﾁｯｸS泌尿器科用灌流液3%</v>
      </c>
      <c r="O7883" s="0" t="str">
        <f aca="false">ASC(E7883)</f>
        <v>D-ｿﾙﾋﾞﾄｰﾙ</v>
      </c>
      <c r="P7883" s="16" t="n">
        <f aca="false">N(P7882)+IF($C7883=検索!$B$49,1,0)</f>
        <v>0</v>
      </c>
    </row>
    <row r="7884" customFormat="false" ht="15" hidden="false" customHeight="false" outlineLevel="0" collapsed="false">
      <c r="A7884" s="16" t="s">
        <v>16254</v>
      </c>
      <c r="B7884" s="0" t="s">
        <v>18240</v>
      </c>
      <c r="C7884" s="0" t="n">
        <v>252</v>
      </c>
      <c r="D7884" s="0" t="str">
        <f aca="false">IFERROR(VLOOKUP($C7884,薬効分類マスタ!$A$2:$B$180,2,FALSE()),"未登録")</f>
        <v>生殖器官用剤(性病予防剤を含む。)</v>
      </c>
      <c r="E7884" s="16" t="s">
        <v>15083</v>
      </c>
      <c r="F7884" s="16" t="s">
        <v>627</v>
      </c>
      <c r="G7884" s="16" t="s">
        <v>18241</v>
      </c>
      <c r="H7884" s="16" t="s">
        <v>309</v>
      </c>
      <c r="I7884" s="0" t="n">
        <v>71.7</v>
      </c>
      <c r="J7884" s="16" t="s">
        <v>232</v>
      </c>
      <c r="K7884" s="0" t="str">
        <f aca="false">IFERROR(IF(VLOOKUP($C7884,薬効分類マスタ!$A$2:$E$180,5,FALSE())=0,"",VLOOKUP($C7884,薬効分類マスタ!$A$2:$E$180,5,FALSE())),"")</f>
        <v/>
      </c>
      <c r="L7884" s="17"/>
      <c r="M7884" s="0" t="str">
        <f aca="false">IF($K7884="","",IF($L7884&lt;&gt;"",$L7884,VLOOKUP($C7884,薬効分類マスタ!$A$2:$F$180,6,FALSE())))</f>
        <v/>
      </c>
      <c r="N7884" s="0" t="str">
        <f aca="false">ASC(G7884)</f>
        <v>ｸﾛﾏｲ腟錠100mg</v>
      </c>
      <c r="O7884" s="0" t="str">
        <f aca="false">ASC(E7884)</f>
        <v>ｸﾛﾗﾑﾌｪﾆｺｰﾙ</v>
      </c>
      <c r="P7884" s="16" t="n">
        <f aca="false">N(P7883)+IF($C7884=検索!$B$49,1,0)</f>
        <v>0</v>
      </c>
    </row>
    <row r="7885" customFormat="false" ht="15" hidden="false" customHeight="false" outlineLevel="0" collapsed="false">
      <c r="A7885" s="16" t="s">
        <v>16254</v>
      </c>
      <c r="B7885" s="0" t="s">
        <v>18242</v>
      </c>
      <c r="C7885" s="0" t="n">
        <v>252</v>
      </c>
      <c r="D7885" s="0" t="str">
        <f aca="false">IFERROR(VLOOKUP($C7885,薬効分類マスタ!$A$2:$B$180,2,FALSE()),"未登録")</f>
        <v>生殖器官用剤(性病予防剤を含む。)</v>
      </c>
      <c r="E7885" s="16" t="s">
        <v>15083</v>
      </c>
      <c r="F7885" s="16" t="s">
        <v>627</v>
      </c>
      <c r="G7885" s="16" t="s">
        <v>18243</v>
      </c>
      <c r="H7885" s="16" t="s">
        <v>765</v>
      </c>
      <c r="I7885" s="0" t="n">
        <v>71.7</v>
      </c>
      <c r="K7885" s="0" t="str">
        <f aca="false">IFERROR(IF(VLOOKUP($C7885,薬効分類マスタ!$A$2:$E$180,5,FALSE())=0,"",VLOOKUP($C7885,薬効分類マスタ!$A$2:$E$180,5,FALSE())),"")</f>
        <v/>
      </c>
      <c r="L7885" s="17"/>
      <c r="M7885" s="0" t="str">
        <f aca="false">IF($K7885="","",IF($L7885&lt;&gt;"",$L7885,VLOOKUP($C7885,薬効分類マスタ!$A$2:$F$180,6,FALSE())))</f>
        <v/>
      </c>
      <c r="N7885" s="0" t="str">
        <f aca="false">ASC(G7885)</f>
        <v>ｸﾛﾗﾑﾌｪﾆｺｰﾙ腟錠100mg｢F｣</v>
      </c>
      <c r="O7885" s="0" t="str">
        <f aca="false">ASC(E7885)</f>
        <v>ｸﾛﾗﾑﾌｪﾆｺｰﾙ</v>
      </c>
      <c r="P7885" s="16" t="n">
        <f aca="false">N(P7884)+IF($C7885=検索!$B$49,1,0)</f>
        <v>0</v>
      </c>
    </row>
    <row r="7886" customFormat="false" ht="15" hidden="false" customHeight="false" outlineLevel="0" collapsed="false">
      <c r="A7886" s="16" t="s">
        <v>16254</v>
      </c>
      <c r="B7886" s="0" t="s">
        <v>18244</v>
      </c>
      <c r="C7886" s="0" t="n">
        <v>252</v>
      </c>
      <c r="D7886" s="0" t="str">
        <f aca="false">IFERROR(VLOOKUP($C7886,薬効分類マスタ!$A$2:$B$180,2,FALSE()),"未登録")</f>
        <v>生殖器官用剤(性病予防剤を含む。)</v>
      </c>
      <c r="E7886" s="16" t="s">
        <v>18245</v>
      </c>
      <c r="F7886" s="16" t="s">
        <v>224</v>
      </c>
      <c r="G7886" s="16" t="s">
        <v>18245</v>
      </c>
      <c r="I7886" s="0" t="n">
        <v>114.5</v>
      </c>
      <c r="K7886" s="0" t="str">
        <f aca="false">IFERROR(IF(VLOOKUP($C7886,薬効分類マスタ!$A$2:$E$180,5,FALSE())=0,"",VLOOKUP($C7886,薬効分類マスタ!$A$2:$E$180,5,FALSE())),"")</f>
        <v/>
      </c>
      <c r="L7886" s="17"/>
      <c r="M7886" s="0" t="str">
        <f aca="false">IF($K7886="","",IF($L7886&lt;&gt;"",$L7886,VLOOKUP($C7886,薬効分類マスタ!$A$2:$F$180,6,FALSE())))</f>
        <v/>
      </c>
      <c r="N7886" s="0" t="str">
        <f aca="false">ASC(G7886)</f>
        <v>ﾌﾟﾛﾃｲﾝ銀</v>
      </c>
      <c r="O7886" s="0" t="str">
        <f aca="false">ASC(E7886)</f>
        <v>ﾌﾟﾛﾃｲﾝ銀</v>
      </c>
      <c r="P7886" s="16" t="n">
        <f aca="false">N(P7885)+IF($C7886=検索!$B$49,1,0)</f>
        <v>0</v>
      </c>
    </row>
    <row r="7887" customFormat="false" ht="15" hidden="false" customHeight="false" outlineLevel="0" collapsed="false">
      <c r="A7887" s="16" t="s">
        <v>16254</v>
      </c>
      <c r="B7887" s="0" t="s">
        <v>18246</v>
      </c>
      <c r="C7887" s="0" t="n">
        <v>252</v>
      </c>
      <c r="D7887" s="0" t="str">
        <f aca="false">IFERROR(VLOOKUP($C7887,薬効分類マスタ!$A$2:$B$180,2,FALSE()),"未登録")</f>
        <v>生殖器官用剤(性病予防剤を含む。)</v>
      </c>
      <c r="E7887" s="16" t="s">
        <v>8003</v>
      </c>
      <c r="F7887" s="16" t="s">
        <v>381</v>
      </c>
      <c r="G7887" s="16" t="s">
        <v>18247</v>
      </c>
      <c r="H7887" s="16" t="s">
        <v>415</v>
      </c>
      <c r="I7887" s="0" t="n">
        <v>14.3</v>
      </c>
      <c r="K7887" s="0" t="str">
        <f aca="false">IFERROR(IF(VLOOKUP($C7887,薬効分類マスタ!$A$2:$E$180,5,FALSE())=0,"",VLOOKUP($C7887,薬効分類マスタ!$A$2:$E$180,5,FALSE())),"")</f>
        <v/>
      </c>
      <c r="L7887" s="17"/>
      <c r="M7887" s="0" t="str">
        <f aca="false">IF($K7887="","",IF($L7887&lt;&gt;"",$L7887,VLOOKUP($C7887,薬効分類マスタ!$A$2:$F$180,6,FALSE())))</f>
        <v/>
      </c>
      <c r="N7887" s="0" t="str">
        <f aca="false">ASC(G7887)</f>
        <v>ｴｽﾄﾘｰﾙ腟錠0.5mg</v>
      </c>
      <c r="O7887" s="0" t="str">
        <f aca="false">ASC(E7887)</f>
        <v>ｴｽﾄﾘｵｰﾙ</v>
      </c>
      <c r="P7887" s="16" t="n">
        <f aca="false">N(P7886)+IF($C7887=検索!$B$49,1,0)</f>
        <v>0</v>
      </c>
    </row>
    <row r="7888" customFormat="false" ht="15" hidden="false" customHeight="false" outlineLevel="0" collapsed="false">
      <c r="A7888" s="16" t="s">
        <v>16254</v>
      </c>
      <c r="B7888" s="0" t="s">
        <v>18248</v>
      </c>
      <c r="C7888" s="0" t="n">
        <v>252</v>
      </c>
      <c r="D7888" s="0" t="str">
        <f aca="false">IFERROR(VLOOKUP($C7888,薬効分類マスタ!$A$2:$B$180,2,FALSE()),"未登録")</f>
        <v>生殖器官用剤(性病予防剤を含む。)</v>
      </c>
      <c r="E7888" s="16" t="s">
        <v>8003</v>
      </c>
      <c r="F7888" s="16" t="s">
        <v>234</v>
      </c>
      <c r="G7888" s="16" t="s">
        <v>18249</v>
      </c>
      <c r="H7888" s="16" t="s">
        <v>304</v>
      </c>
      <c r="I7888" s="0" t="n">
        <v>21.5</v>
      </c>
      <c r="K7888" s="0" t="str">
        <f aca="false">IFERROR(IF(VLOOKUP($C7888,薬効分類マスタ!$A$2:$E$180,5,FALSE())=0,"",VLOOKUP($C7888,薬効分類マスタ!$A$2:$E$180,5,FALSE())),"")</f>
        <v/>
      </c>
      <c r="L7888" s="17"/>
      <c r="M7888" s="0" t="str">
        <f aca="false">IF($K7888="","",IF($L7888&lt;&gt;"",$L7888,VLOOKUP($C7888,薬効分類マスタ!$A$2:$F$180,6,FALSE())))</f>
        <v/>
      </c>
      <c r="N7888" s="0" t="str">
        <f aca="false">ASC(G7888)</f>
        <v>ﾎｰﾘﾝV腟用錠1mg</v>
      </c>
      <c r="O7888" s="0" t="str">
        <f aca="false">ASC(E7888)</f>
        <v>ｴｽﾄﾘｵｰﾙ</v>
      </c>
      <c r="P7888" s="16" t="n">
        <f aca="false">N(P7887)+IF($C7888=検索!$B$49,1,0)</f>
        <v>0</v>
      </c>
    </row>
    <row r="7889" customFormat="false" ht="15" hidden="false" customHeight="false" outlineLevel="0" collapsed="false">
      <c r="A7889" s="16" t="s">
        <v>16254</v>
      </c>
      <c r="B7889" s="0" t="s">
        <v>18250</v>
      </c>
      <c r="C7889" s="0" t="n">
        <v>252</v>
      </c>
      <c r="D7889" s="0" t="str">
        <f aca="false">IFERROR(VLOOKUP($C7889,薬効分類マスタ!$A$2:$B$180,2,FALSE()),"未登録")</f>
        <v>生殖器官用剤(性病予防剤を含む。)</v>
      </c>
      <c r="E7889" s="16" t="s">
        <v>18251</v>
      </c>
      <c r="F7889" s="16" t="s">
        <v>627</v>
      </c>
      <c r="G7889" s="16" t="s">
        <v>18252</v>
      </c>
      <c r="H7889" s="16" t="s">
        <v>765</v>
      </c>
      <c r="I7889" s="0" t="n">
        <v>23</v>
      </c>
      <c r="J7889" s="16" t="s">
        <v>239</v>
      </c>
      <c r="K7889" s="0" t="str">
        <f aca="false">IFERROR(IF(VLOOKUP($C7889,薬効分類マスタ!$A$2:$E$180,5,FALSE())=0,"",VLOOKUP($C7889,薬効分類マスタ!$A$2:$E$180,5,FALSE())),"")</f>
        <v/>
      </c>
      <c r="L7889" s="17"/>
      <c r="M7889" s="0" t="str">
        <f aca="false">IF($K7889="","",IF($L7889&lt;&gt;"",$L7889,VLOOKUP($C7889,薬効分類マスタ!$A$2:$F$180,6,FALSE())))</f>
        <v/>
      </c>
      <c r="N7889" s="0" t="str">
        <f aca="false">ASC(G7889)</f>
        <v>ｸﾛﾄﾘﾏｿﾞｰﾙ腟錠100mg｢F｣</v>
      </c>
      <c r="O7889" s="0" t="str">
        <f aca="false">ASC(E7889)</f>
        <v>ｸﾛﾄﾘﾏｿﾞｰﾙ</v>
      </c>
      <c r="P7889" s="16" t="n">
        <f aca="false">N(P7888)+IF($C7889=検索!$B$49,1,0)</f>
        <v>0</v>
      </c>
    </row>
    <row r="7890" customFormat="false" ht="15" hidden="false" customHeight="false" outlineLevel="0" collapsed="false">
      <c r="A7890" s="16" t="s">
        <v>16254</v>
      </c>
      <c r="B7890" s="0" t="s">
        <v>18253</v>
      </c>
      <c r="C7890" s="0" t="n">
        <v>252</v>
      </c>
      <c r="D7890" s="0" t="str">
        <f aca="false">IFERROR(VLOOKUP($C7890,薬効分類マスタ!$A$2:$B$180,2,FALSE()),"未登録")</f>
        <v>生殖器官用剤(性病予防剤を含む。)</v>
      </c>
      <c r="E7890" s="16" t="s">
        <v>18254</v>
      </c>
      <c r="F7890" s="16" t="s">
        <v>16320</v>
      </c>
      <c r="G7890" s="16" t="s">
        <v>18255</v>
      </c>
      <c r="H7890" s="16" t="s">
        <v>415</v>
      </c>
      <c r="I7890" s="0" t="n">
        <v>35.4</v>
      </c>
      <c r="J7890" s="16" t="s">
        <v>232</v>
      </c>
      <c r="K7890" s="0" t="str">
        <f aca="false">IFERROR(IF(VLOOKUP($C7890,薬効分類マスタ!$A$2:$E$180,5,FALSE())=0,"",VLOOKUP($C7890,薬効分類マスタ!$A$2:$E$180,5,FALSE())),"")</f>
        <v/>
      </c>
      <c r="L7890" s="17"/>
      <c r="M7890" s="0" t="str">
        <f aca="false">IF($K7890="","",IF($L7890&lt;&gt;"",$L7890,VLOOKUP($C7890,薬効分類マスタ!$A$2:$F$180,6,FALSE())))</f>
        <v/>
      </c>
      <c r="N7890" s="0" t="str">
        <f aca="false">ASC(G7890)</f>
        <v>ﾌﾛﾘｰﾄﾞ腟坐剤100mg</v>
      </c>
      <c r="O7890" s="0" t="str">
        <f aca="false">ASC(E7890)</f>
        <v>ﾐｺﾅｿﾞｰﾙ硝酸塩</v>
      </c>
      <c r="P7890" s="16" t="n">
        <f aca="false">N(P7889)+IF($C7890=検索!$B$49,1,0)</f>
        <v>0</v>
      </c>
    </row>
    <row r="7891" customFormat="false" ht="15" hidden="false" customHeight="false" outlineLevel="0" collapsed="false">
      <c r="A7891" s="16" t="s">
        <v>16254</v>
      </c>
      <c r="B7891" s="0" t="s">
        <v>18256</v>
      </c>
      <c r="C7891" s="0" t="n">
        <v>252</v>
      </c>
      <c r="D7891" s="0" t="str">
        <f aca="false">IFERROR(VLOOKUP($C7891,薬効分類マスタ!$A$2:$B$180,2,FALSE()),"未登録")</f>
        <v>生殖器官用剤(性病予防剤を含む。)</v>
      </c>
      <c r="E7891" s="16" t="s">
        <v>15783</v>
      </c>
      <c r="F7891" s="16" t="s">
        <v>16362</v>
      </c>
      <c r="G7891" s="16" t="s">
        <v>18257</v>
      </c>
      <c r="H7891" s="16" t="s">
        <v>765</v>
      </c>
      <c r="I7891" s="0" t="n">
        <v>49.3</v>
      </c>
      <c r="J7891" s="16" t="s">
        <v>239</v>
      </c>
      <c r="K7891" s="0" t="str">
        <f aca="false">IFERROR(IF(VLOOKUP($C7891,薬効分類マスタ!$A$2:$E$180,5,FALSE())=0,"",VLOOKUP($C7891,薬効分類マスタ!$A$2:$E$180,5,FALSE())),"")</f>
        <v/>
      </c>
      <c r="L7891" s="17"/>
      <c r="M7891" s="0" t="str">
        <f aca="false">IF($K7891="","",IF($L7891&lt;&gt;"",$L7891,VLOOKUP($C7891,薬効分類マスタ!$A$2:$F$180,6,FALSE())))</f>
        <v/>
      </c>
      <c r="N7891" s="0" t="str">
        <f aca="false">ASC(G7891)</f>
        <v>ﾁﾆﾀﾞｿﾞｰﾙ腟錠200mg｢F｣</v>
      </c>
      <c r="O7891" s="0" t="str">
        <f aca="false">ASC(E7891)</f>
        <v>ﾁﾆﾀﾞｿﾞｰﾙ</v>
      </c>
      <c r="P7891" s="16" t="n">
        <f aca="false">N(P7890)+IF($C7891=検索!$B$49,1,0)</f>
        <v>0</v>
      </c>
    </row>
    <row r="7892" customFormat="false" ht="15" hidden="false" customHeight="false" outlineLevel="0" collapsed="false">
      <c r="A7892" s="16" t="s">
        <v>16254</v>
      </c>
      <c r="B7892" s="0" t="s">
        <v>18258</v>
      </c>
      <c r="C7892" s="0" t="n">
        <v>252</v>
      </c>
      <c r="D7892" s="0" t="str">
        <f aca="false">IFERROR(VLOOKUP($C7892,薬効分類マスタ!$A$2:$B$180,2,FALSE()),"未登録")</f>
        <v>生殖器官用剤(性病予防剤を含む。)</v>
      </c>
      <c r="E7892" s="16" t="s">
        <v>15788</v>
      </c>
      <c r="F7892" s="16" t="s">
        <v>639</v>
      </c>
      <c r="G7892" s="16" t="s">
        <v>18259</v>
      </c>
      <c r="H7892" s="16" t="s">
        <v>765</v>
      </c>
      <c r="I7892" s="0" t="n">
        <v>54.3</v>
      </c>
      <c r="K7892" s="0" t="str">
        <f aca="false">IFERROR(IF(VLOOKUP($C7892,薬効分類マスタ!$A$2:$E$180,5,FALSE())=0,"",VLOOKUP($C7892,薬効分類マスタ!$A$2:$E$180,5,FALSE())),"")</f>
        <v/>
      </c>
      <c r="L7892" s="17"/>
      <c r="M7892" s="0" t="str">
        <f aca="false">IF($K7892="","",IF($L7892&lt;&gt;"",$L7892,VLOOKUP($C7892,薬効分類マスタ!$A$2:$F$180,6,FALSE())))</f>
        <v/>
      </c>
      <c r="N7892" s="0" t="str">
        <f aca="false">ASC(G7892)</f>
        <v>ﾌﾗｼﾞｰﾙ腟錠250mg</v>
      </c>
      <c r="O7892" s="0" t="str">
        <f aca="false">ASC(E7892)</f>
        <v>ﾒﾄﾛﾆﾀﾞｿﾞｰﾙ</v>
      </c>
      <c r="P7892" s="16" t="n">
        <f aca="false">N(P7891)+IF($C7892=検索!$B$49,1,0)</f>
        <v>0</v>
      </c>
    </row>
    <row r="7893" customFormat="false" ht="15" hidden="false" customHeight="false" outlineLevel="0" collapsed="false">
      <c r="A7893" s="16" t="s">
        <v>16254</v>
      </c>
      <c r="B7893" s="0" t="s">
        <v>18260</v>
      </c>
      <c r="C7893" s="0" t="n">
        <v>252</v>
      </c>
      <c r="D7893" s="0" t="str">
        <f aca="false">IFERROR(VLOOKUP($C7893,薬効分類マスタ!$A$2:$B$180,2,FALSE()),"未登録")</f>
        <v>生殖器官用剤(性病予防剤を含む。)</v>
      </c>
      <c r="E7893" s="16" t="s">
        <v>18261</v>
      </c>
      <c r="F7893" s="16" t="s">
        <v>16320</v>
      </c>
      <c r="G7893" s="16" t="s">
        <v>18262</v>
      </c>
      <c r="H7893" s="16" t="s">
        <v>765</v>
      </c>
      <c r="I7893" s="0" t="n">
        <v>38.4</v>
      </c>
      <c r="J7893" s="16" t="s">
        <v>239</v>
      </c>
      <c r="K7893" s="0" t="str">
        <f aca="false">IFERROR(IF(VLOOKUP($C7893,薬効分類マスタ!$A$2:$E$180,5,FALSE())=0,"",VLOOKUP($C7893,薬効分類マスタ!$A$2:$E$180,5,FALSE())),"")</f>
        <v/>
      </c>
      <c r="L7893" s="17"/>
      <c r="M7893" s="0" t="str">
        <f aca="false">IF($K7893="","",IF($L7893&lt;&gt;"",$L7893,VLOOKUP($C7893,薬効分類マスタ!$A$2:$F$180,6,FALSE())))</f>
        <v/>
      </c>
      <c r="N7893" s="0" t="str">
        <f aca="false">ASC(G7893)</f>
        <v>ｲｿｺﾅｿﾞｰﾙ硝酸塩腟錠100mg｢F｣</v>
      </c>
      <c r="O7893" s="0" t="str">
        <f aca="false">ASC(E7893)</f>
        <v>ｲｿｺﾅｿﾞｰﾙ硝酸塩</v>
      </c>
      <c r="P7893" s="16" t="n">
        <f aca="false">N(P7892)+IF($C7893=検索!$B$49,1,0)</f>
        <v>0</v>
      </c>
    </row>
    <row r="7894" customFormat="false" ht="15" hidden="false" customHeight="false" outlineLevel="0" collapsed="false">
      <c r="A7894" s="16" t="s">
        <v>16254</v>
      </c>
      <c r="B7894" s="0" t="s">
        <v>18263</v>
      </c>
      <c r="C7894" s="0" t="n">
        <v>252</v>
      </c>
      <c r="D7894" s="0" t="str">
        <f aca="false">IFERROR(VLOOKUP($C7894,薬効分類マスタ!$A$2:$B$180,2,FALSE()),"未登録")</f>
        <v>生殖器官用剤(性病予防剤を含む。)</v>
      </c>
      <c r="E7894" s="16" t="s">
        <v>18261</v>
      </c>
      <c r="F7894" s="16" t="s">
        <v>18264</v>
      </c>
      <c r="G7894" s="16" t="s">
        <v>18265</v>
      </c>
      <c r="H7894" s="16" t="s">
        <v>3803</v>
      </c>
      <c r="I7894" s="0" t="n">
        <v>163.3</v>
      </c>
      <c r="J7894" s="16" t="s">
        <v>232</v>
      </c>
      <c r="K7894" s="0" t="str">
        <f aca="false">IFERROR(IF(VLOOKUP($C7894,薬効分類マスタ!$A$2:$E$180,5,FALSE())=0,"",VLOOKUP($C7894,薬効分類マスタ!$A$2:$E$180,5,FALSE())),"")</f>
        <v/>
      </c>
      <c r="L7894" s="17"/>
      <c r="M7894" s="0" t="str">
        <f aca="false">IF($K7894="","",IF($L7894&lt;&gt;"",$L7894,VLOOKUP($C7894,薬効分類マスタ!$A$2:$F$180,6,FALSE())))</f>
        <v/>
      </c>
      <c r="N7894" s="0" t="str">
        <f aca="false">ASC(G7894)</f>
        <v>ｱﾃﾞｽﾀﾝ腟錠300mg</v>
      </c>
      <c r="O7894" s="0" t="str">
        <f aca="false">ASC(E7894)</f>
        <v>ｲｿｺﾅｿﾞｰﾙ硝酸塩</v>
      </c>
      <c r="P7894" s="16" t="n">
        <f aca="false">N(P7893)+IF($C7894=検索!$B$49,1,0)</f>
        <v>0</v>
      </c>
    </row>
    <row r="7895" customFormat="false" ht="15" hidden="false" customHeight="false" outlineLevel="0" collapsed="false">
      <c r="A7895" s="16" t="s">
        <v>16254</v>
      </c>
      <c r="B7895" s="0" t="s">
        <v>18266</v>
      </c>
      <c r="C7895" s="0" t="n">
        <v>252</v>
      </c>
      <c r="D7895" s="0" t="str">
        <f aca="false">IFERROR(VLOOKUP($C7895,薬効分類マスタ!$A$2:$B$180,2,FALSE()),"未登録")</f>
        <v>生殖器官用剤(性病予防剤を含む。)</v>
      </c>
      <c r="E7895" s="16" t="s">
        <v>18261</v>
      </c>
      <c r="F7895" s="16" t="s">
        <v>18264</v>
      </c>
      <c r="G7895" s="16" t="s">
        <v>18267</v>
      </c>
      <c r="H7895" s="16" t="s">
        <v>765</v>
      </c>
      <c r="I7895" s="0" t="n">
        <v>139.4</v>
      </c>
      <c r="J7895" s="16" t="s">
        <v>239</v>
      </c>
      <c r="K7895" s="0" t="str">
        <f aca="false">IFERROR(IF(VLOOKUP($C7895,薬効分類マスタ!$A$2:$E$180,5,FALSE())=0,"",VLOOKUP($C7895,薬効分類マスタ!$A$2:$E$180,5,FALSE())),"")</f>
        <v/>
      </c>
      <c r="L7895" s="17"/>
      <c r="M7895" s="0" t="str">
        <f aca="false">IF($K7895="","",IF($L7895&lt;&gt;"",$L7895,VLOOKUP($C7895,薬効分類マスタ!$A$2:$F$180,6,FALSE())))</f>
        <v/>
      </c>
      <c r="N7895" s="0" t="str">
        <f aca="false">ASC(G7895)</f>
        <v>ｲｿｺﾅｿﾞｰﾙ硝酸塩腟錠300mg｢F｣</v>
      </c>
      <c r="O7895" s="0" t="str">
        <f aca="false">ASC(E7895)</f>
        <v>ｲｿｺﾅｿﾞｰﾙ硝酸塩</v>
      </c>
      <c r="P7895" s="16" t="n">
        <f aca="false">N(P7894)+IF($C7895=検索!$B$49,1,0)</f>
        <v>0</v>
      </c>
    </row>
    <row r="7896" customFormat="false" ht="15" hidden="false" customHeight="false" outlineLevel="0" collapsed="false">
      <c r="A7896" s="16" t="s">
        <v>16254</v>
      </c>
      <c r="B7896" s="0" t="s">
        <v>18268</v>
      </c>
      <c r="C7896" s="0" t="n">
        <v>252</v>
      </c>
      <c r="D7896" s="0" t="str">
        <f aca="false">IFERROR(VLOOKUP($C7896,薬効分類マスタ!$A$2:$B$180,2,FALSE()),"未登録")</f>
        <v>生殖器官用剤(性病予防剤を含む。)</v>
      </c>
      <c r="E7896" s="16" t="s">
        <v>18269</v>
      </c>
      <c r="F7896" s="16" t="s">
        <v>627</v>
      </c>
      <c r="G7896" s="16" t="s">
        <v>18270</v>
      </c>
      <c r="H7896" s="16" t="s">
        <v>473</v>
      </c>
      <c r="I7896" s="0" t="n">
        <v>39.8</v>
      </c>
      <c r="J7896" s="16" t="s">
        <v>232</v>
      </c>
      <c r="K7896" s="0" t="str">
        <f aca="false">IFERROR(IF(VLOOKUP($C7896,薬効分類マスタ!$A$2:$E$180,5,FALSE())=0,"",VLOOKUP($C7896,薬効分類マスタ!$A$2:$E$180,5,FALSE())),"")</f>
        <v/>
      </c>
      <c r="L7896" s="17"/>
      <c r="M7896" s="0" t="str">
        <f aca="false">IF($K7896="","",IF($L7896&lt;&gt;"",$L7896,VLOOKUP($C7896,薬効分類マスタ!$A$2:$F$180,6,FALSE())))</f>
        <v/>
      </c>
      <c r="N7896" s="0" t="str">
        <f aca="false">ASC(G7896)</f>
        <v>ｵｷﾅｿﾞｰﾙ腟錠100mg</v>
      </c>
      <c r="O7896" s="0" t="str">
        <f aca="false">ASC(E7896)</f>
        <v>ｵｷｼｺﾅｿﾞｰﾙ硝酸塩</v>
      </c>
      <c r="P7896" s="16" t="n">
        <f aca="false">N(P7895)+IF($C7896=検索!$B$49,1,0)</f>
        <v>0</v>
      </c>
    </row>
    <row r="7897" customFormat="false" ht="15" hidden="false" customHeight="false" outlineLevel="0" collapsed="false">
      <c r="A7897" s="16" t="s">
        <v>16254</v>
      </c>
      <c r="B7897" s="0" t="s">
        <v>18271</v>
      </c>
      <c r="C7897" s="0" t="n">
        <v>252</v>
      </c>
      <c r="D7897" s="0" t="str">
        <f aca="false">IFERROR(VLOOKUP($C7897,薬効分類マスタ!$A$2:$B$180,2,FALSE()),"未登録")</f>
        <v>生殖器官用剤(性病予防剤を含む。)</v>
      </c>
      <c r="E7897" s="16" t="s">
        <v>18269</v>
      </c>
      <c r="F7897" s="16" t="s">
        <v>627</v>
      </c>
      <c r="G7897" s="16" t="s">
        <v>18272</v>
      </c>
      <c r="H7897" s="16" t="s">
        <v>765</v>
      </c>
      <c r="I7897" s="0" t="n">
        <v>35.1</v>
      </c>
      <c r="J7897" s="16" t="s">
        <v>239</v>
      </c>
      <c r="K7897" s="0" t="str">
        <f aca="false">IFERROR(IF(VLOOKUP($C7897,薬効分類マスタ!$A$2:$E$180,5,FALSE())=0,"",VLOOKUP($C7897,薬効分類マスタ!$A$2:$E$180,5,FALSE())),"")</f>
        <v/>
      </c>
      <c r="L7897" s="17"/>
      <c r="M7897" s="0" t="str">
        <f aca="false">IF($K7897="","",IF($L7897&lt;&gt;"",$L7897,VLOOKUP($C7897,薬効分類マスタ!$A$2:$F$180,6,FALSE())))</f>
        <v/>
      </c>
      <c r="N7897" s="0" t="str">
        <f aca="false">ASC(G7897)</f>
        <v>ｵｷｼｺﾅｿﾞｰﾙ硝酸塩腟錠100mg｢F｣</v>
      </c>
      <c r="O7897" s="0" t="str">
        <f aca="false">ASC(E7897)</f>
        <v>ｵｷｼｺﾅｿﾞｰﾙ硝酸塩</v>
      </c>
      <c r="P7897" s="16" t="n">
        <f aca="false">N(P7896)+IF($C7897=検索!$B$49,1,0)</f>
        <v>0</v>
      </c>
    </row>
    <row r="7898" customFormat="false" ht="15" hidden="false" customHeight="false" outlineLevel="0" collapsed="false">
      <c r="A7898" s="16" t="s">
        <v>16254</v>
      </c>
      <c r="B7898" s="0" t="s">
        <v>18273</v>
      </c>
      <c r="C7898" s="0" t="n">
        <v>252</v>
      </c>
      <c r="D7898" s="0" t="str">
        <f aca="false">IFERROR(VLOOKUP($C7898,薬効分類マスタ!$A$2:$B$180,2,FALSE()),"未登録")</f>
        <v>生殖器官用剤(性病予防剤を含む。)</v>
      </c>
      <c r="E7898" s="16" t="s">
        <v>18269</v>
      </c>
      <c r="F7898" s="16" t="s">
        <v>7813</v>
      </c>
      <c r="G7898" s="16" t="s">
        <v>18274</v>
      </c>
      <c r="H7898" s="16" t="s">
        <v>473</v>
      </c>
      <c r="I7898" s="0" t="n">
        <v>261.4</v>
      </c>
      <c r="J7898" s="16" t="s">
        <v>232</v>
      </c>
      <c r="K7898" s="0" t="str">
        <f aca="false">IFERROR(IF(VLOOKUP($C7898,薬効分類マスタ!$A$2:$E$180,5,FALSE())=0,"",VLOOKUP($C7898,薬効分類マスタ!$A$2:$E$180,5,FALSE())),"")</f>
        <v/>
      </c>
      <c r="L7898" s="17"/>
      <c r="M7898" s="0" t="str">
        <f aca="false">IF($K7898="","",IF($L7898&lt;&gt;"",$L7898,VLOOKUP($C7898,薬効分類マスタ!$A$2:$F$180,6,FALSE())))</f>
        <v/>
      </c>
      <c r="N7898" s="0" t="str">
        <f aca="false">ASC(G7898)</f>
        <v>ｵｷﾅｿﾞｰﾙ腟錠600mg</v>
      </c>
      <c r="O7898" s="0" t="str">
        <f aca="false">ASC(E7898)</f>
        <v>ｵｷｼｺﾅｿﾞｰﾙ硝酸塩</v>
      </c>
      <c r="P7898" s="16" t="n">
        <f aca="false">N(P7897)+IF($C7898=検索!$B$49,1,0)</f>
        <v>0</v>
      </c>
    </row>
    <row r="7899" customFormat="false" ht="15" hidden="false" customHeight="false" outlineLevel="0" collapsed="false">
      <c r="A7899" s="16" t="s">
        <v>16254</v>
      </c>
      <c r="B7899" s="0" t="s">
        <v>18275</v>
      </c>
      <c r="C7899" s="0" t="n">
        <v>252</v>
      </c>
      <c r="D7899" s="0" t="str">
        <f aca="false">IFERROR(VLOOKUP($C7899,薬効分類マスタ!$A$2:$B$180,2,FALSE()),"未登録")</f>
        <v>生殖器官用剤(性病予防剤を含む。)</v>
      </c>
      <c r="E7899" s="16" t="s">
        <v>18269</v>
      </c>
      <c r="F7899" s="16" t="s">
        <v>7813</v>
      </c>
      <c r="G7899" s="16" t="s">
        <v>18276</v>
      </c>
      <c r="H7899" s="16" t="s">
        <v>765</v>
      </c>
      <c r="I7899" s="0" t="n">
        <v>232.6</v>
      </c>
      <c r="J7899" s="16" t="s">
        <v>239</v>
      </c>
      <c r="K7899" s="0" t="str">
        <f aca="false">IFERROR(IF(VLOOKUP($C7899,薬効分類マスタ!$A$2:$E$180,5,FALSE())=0,"",VLOOKUP($C7899,薬効分類マスタ!$A$2:$E$180,5,FALSE())),"")</f>
        <v/>
      </c>
      <c r="L7899" s="17"/>
      <c r="M7899" s="0" t="str">
        <f aca="false">IF($K7899="","",IF($L7899&lt;&gt;"",$L7899,VLOOKUP($C7899,薬効分類マスタ!$A$2:$F$180,6,FALSE())))</f>
        <v/>
      </c>
      <c r="N7899" s="0" t="str">
        <f aca="false">ASC(G7899)</f>
        <v>ｵｷｼｺﾅｿﾞｰﾙ硝酸塩腟錠600mg｢F｣</v>
      </c>
      <c r="O7899" s="0" t="str">
        <f aca="false">ASC(E7899)</f>
        <v>ｵｷｼｺﾅｿﾞｰﾙ硝酸塩</v>
      </c>
      <c r="P7899" s="16" t="n">
        <f aca="false">N(P7898)+IF($C7899=検索!$B$49,1,0)</f>
        <v>0</v>
      </c>
    </row>
    <row r="7900" customFormat="false" ht="15" hidden="false" customHeight="false" outlineLevel="0" collapsed="false">
      <c r="A7900" s="16" t="s">
        <v>16254</v>
      </c>
      <c r="B7900" s="0" t="s">
        <v>18277</v>
      </c>
      <c r="C7900" s="0" t="n">
        <v>252</v>
      </c>
      <c r="D7900" s="0" t="str">
        <f aca="false">IFERROR(VLOOKUP($C7900,薬効分類マスタ!$A$2:$B$180,2,FALSE()),"未登録")</f>
        <v>生殖器官用剤(性病予防剤を含む。)</v>
      </c>
      <c r="E7900" s="16" t="s">
        <v>18278</v>
      </c>
      <c r="F7900" s="16" t="s">
        <v>17798</v>
      </c>
      <c r="G7900" s="16" t="s">
        <v>18279</v>
      </c>
      <c r="H7900" s="16" t="s">
        <v>3803</v>
      </c>
      <c r="I7900" s="0" t="n">
        <v>25833.5</v>
      </c>
      <c r="J7900" s="16" t="s">
        <v>232</v>
      </c>
      <c r="K7900" s="0" t="str">
        <f aca="false">IFERROR(IF(VLOOKUP($C7900,薬効分類マスタ!$A$2:$E$180,5,FALSE())=0,"",VLOOKUP($C7900,薬効分類マスタ!$A$2:$E$180,5,FALSE())),"")</f>
        <v/>
      </c>
      <c r="L7900" s="17"/>
      <c r="M7900" s="0" t="str">
        <f aca="false">IF($K7900="","",IF($L7900&lt;&gt;"",$L7900,VLOOKUP($C7900,薬効分類マスタ!$A$2:$F$180,6,FALSE())))</f>
        <v/>
      </c>
      <c r="N7900" s="0" t="str">
        <f aca="false">ASC(G7900)</f>
        <v>ﾐﾚｰﾅ52mg</v>
      </c>
      <c r="O7900" s="0" t="str">
        <f aca="false">ASC(E7900)</f>
        <v>ﾚﾎﾞﾉﾙｹﾞｽﾄﾚﾙ</v>
      </c>
      <c r="P7900" s="16" t="n">
        <f aca="false">N(P7899)+IF($C7900=検索!$B$49,1,0)</f>
        <v>0</v>
      </c>
    </row>
    <row r="7901" customFormat="false" ht="15" hidden="false" customHeight="false" outlineLevel="0" collapsed="false">
      <c r="A7901" s="16" t="s">
        <v>16254</v>
      </c>
      <c r="B7901" s="0" t="s">
        <v>18280</v>
      </c>
      <c r="C7901" s="0" t="n">
        <v>255</v>
      </c>
      <c r="D7901" s="0" t="str">
        <f aca="false">IFERROR(VLOOKUP($C7901,薬効分類マスタ!$A$2:$B$180,2,FALSE()),"未登録")</f>
        <v>痔疾用剤</v>
      </c>
      <c r="E7901" s="16" t="s">
        <v>18281</v>
      </c>
      <c r="F7901" s="16" t="s">
        <v>17798</v>
      </c>
      <c r="G7901" s="16" t="s">
        <v>18282</v>
      </c>
      <c r="H7901" s="16" t="s">
        <v>2726</v>
      </c>
      <c r="I7901" s="0" t="n">
        <v>35.1</v>
      </c>
      <c r="K7901" s="0" t="str">
        <f aca="false">IFERROR(IF(VLOOKUP($C7901,薬効分類マスタ!$A$2:$E$180,5,FALSE())=0,"",VLOOKUP($C7901,薬効分類マスタ!$A$2:$E$180,5,FALSE())),"")</f>
        <v/>
      </c>
      <c r="L7901" s="17"/>
      <c r="M7901" s="0" t="str">
        <f aca="false">IF($K7901="","",IF($L7901&lt;&gt;"",$L7901,VLOOKUP($C7901,薬効分類マスタ!$A$2:$F$180,6,FALSE())))</f>
        <v/>
      </c>
      <c r="N7901" s="0" t="str">
        <f aca="false">ASC(G7901)</f>
        <v>ﾌﾟﾛｸﾄｾﾃﾞｨﾙ坐薬</v>
      </c>
      <c r="O7901" s="0" t="str">
        <f aca="false">ASC(E7901)</f>
        <v>ﾋﾄﾞﾛｺﾙﾁｿﾞﾝ･ﾌﾗｼﾞｵﾏｲｼﾝ配合剤</v>
      </c>
      <c r="P7901" s="16" t="n">
        <f aca="false">N(P7900)+IF($C7901=検索!$B$49,1,0)</f>
        <v>0</v>
      </c>
    </row>
    <row r="7902" customFormat="false" ht="15" hidden="false" customHeight="false" outlineLevel="0" collapsed="false">
      <c r="A7902" s="16" t="s">
        <v>16254</v>
      </c>
      <c r="B7902" s="0" t="s">
        <v>18283</v>
      </c>
      <c r="C7902" s="0" t="n">
        <v>255</v>
      </c>
      <c r="D7902" s="0" t="str">
        <f aca="false">IFERROR(VLOOKUP($C7902,薬効分類マスタ!$A$2:$B$180,2,FALSE()),"未登録")</f>
        <v>痔疾用剤</v>
      </c>
      <c r="E7902" s="16" t="s">
        <v>18281</v>
      </c>
      <c r="F7902" s="16" t="s">
        <v>224</v>
      </c>
      <c r="G7902" s="16" t="s">
        <v>18284</v>
      </c>
      <c r="H7902" s="16" t="s">
        <v>4593</v>
      </c>
      <c r="I7902" s="0" t="n">
        <v>19</v>
      </c>
      <c r="K7902" s="0" t="str">
        <f aca="false">IFERROR(IF(VLOOKUP($C7902,薬効分類マスタ!$A$2:$E$180,5,FALSE())=0,"",VLOOKUP($C7902,薬効分類マスタ!$A$2:$E$180,5,FALSE())),"")</f>
        <v/>
      </c>
      <c r="L7902" s="17"/>
      <c r="M7902" s="0" t="str">
        <f aca="false">IF($K7902="","",IF($L7902&lt;&gt;"",$L7902,VLOOKUP($C7902,薬効分類マスタ!$A$2:$F$180,6,FALSE())))</f>
        <v/>
      </c>
      <c r="N7902" s="0" t="str">
        <f aca="false">ASC(G7902)</f>
        <v>ﾌﾟﾛｸﾄｾﾃﾞｨﾙ軟膏</v>
      </c>
      <c r="O7902" s="0" t="str">
        <f aca="false">ASC(E7902)</f>
        <v>ﾋﾄﾞﾛｺﾙﾁｿﾞﾝ･ﾌﾗｼﾞｵﾏｲｼﾝ配合剤</v>
      </c>
      <c r="P7902" s="16" t="n">
        <f aca="false">N(P7901)+IF($C7902=検索!$B$49,1,0)</f>
        <v>0</v>
      </c>
    </row>
    <row r="7903" customFormat="false" ht="15" hidden="false" customHeight="false" outlineLevel="0" collapsed="false">
      <c r="A7903" s="16" t="s">
        <v>16254</v>
      </c>
      <c r="B7903" s="0" t="s">
        <v>18285</v>
      </c>
      <c r="C7903" s="0" t="n">
        <v>255</v>
      </c>
      <c r="D7903" s="0" t="str">
        <f aca="false">IFERROR(VLOOKUP($C7903,薬効分類マスタ!$A$2:$B$180,2,FALSE()),"未登録")</f>
        <v>痔疾用剤</v>
      </c>
      <c r="E7903" s="16" t="s">
        <v>18281</v>
      </c>
      <c r="F7903" s="16" t="s">
        <v>224</v>
      </c>
      <c r="G7903" s="16" t="s">
        <v>18286</v>
      </c>
      <c r="H7903" s="16" t="s">
        <v>2726</v>
      </c>
      <c r="I7903" s="0" t="n">
        <v>21.3</v>
      </c>
      <c r="K7903" s="0" t="str">
        <f aca="false">IFERROR(IF(VLOOKUP($C7903,薬効分類マスタ!$A$2:$E$180,5,FALSE())=0,"",VLOOKUP($C7903,薬効分類マスタ!$A$2:$E$180,5,FALSE())),"")</f>
        <v/>
      </c>
      <c r="L7903" s="17"/>
      <c r="M7903" s="0" t="str">
        <f aca="false">IF($K7903="","",IF($L7903&lt;&gt;"",$L7903,VLOOKUP($C7903,薬効分類マスタ!$A$2:$F$180,6,FALSE())))</f>
        <v/>
      </c>
      <c r="N7903" s="0" t="str">
        <f aca="false">ASC(G7903)</f>
        <v>ﾍﾓﾚｯｸｽ軟膏</v>
      </c>
      <c r="O7903" s="0" t="str">
        <f aca="false">ASC(E7903)</f>
        <v>ﾋﾄﾞﾛｺﾙﾁｿﾞﾝ･ﾌﾗｼﾞｵﾏｲｼﾝ配合剤</v>
      </c>
      <c r="P7903" s="16" t="n">
        <f aca="false">N(P7902)+IF($C7903=検索!$B$49,1,0)</f>
        <v>0</v>
      </c>
    </row>
    <row r="7904" customFormat="false" ht="15" hidden="false" customHeight="false" outlineLevel="0" collapsed="false">
      <c r="A7904" s="16" t="s">
        <v>16254</v>
      </c>
      <c r="B7904" s="0" t="s">
        <v>18287</v>
      </c>
      <c r="C7904" s="0" t="n">
        <v>255</v>
      </c>
      <c r="D7904" s="0" t="str">
        <f aca="false">IFERROR(VLOOKUP($C7904,薬効分類マスタ!$A$2:$B$180,2,FALSE()),"未登録")</f>
        <v>痔疾用剤</v>
      </c>
      <c r="E7904" s="16" t="s">
        <v>18288</v>
      </c>
      <c r="F7904" s="16" t="s">
        <v>17798</v>
      </c>
      <c r="G7904" s="16" t="s">
        <v>18289</v>
      </c>
      <c r="H7904" s="16" t="s">
        <v>1064</v>
      </c>
      <c r="I7904" s="0" t="n">
        <v>27</v>
      </c>
      <c r="K7904" s="0" t="str">
        <f aca="false">IFERROR(IF(VLOOKUP($C7904,薬効分類マスタ!$A$2:$E$180,5,FALSE())=0,"",VLOOKUP($C7904,薬効分類マスタ!$A$2:$E$180,5,FALSE())),"")</f>
        <v/>
      </c>
      <c r="L7904" s="17"/>
      <c r="M7904" s="0" t="str">
        <f aca="false">IF($K7904="","",IF($L7904&lt;&gt;"",$L7904,VLOOKUP($C7904,薬効分類マスタ!$A$2:$F$180,6,FALSE())))</f>
        <v/>
      </c>
      <c r="N7904" s="0" t="str">
        <f aca="false">ASC(G7904)</f>
        <v>ﾍﾙﾐﾁﾝS坐剤</v>
      </c>
      <c r="O7904" s="0" t="str">
        <f aca="false">ASC(E7904)</f>
        <v>ﾘﾄﾞｶｲﾝ配合剤</v>
      </c>
      <c r="P7904" s="16" t="n">
        <f aca="false">N(P7903)+IF($C7904=検索!$B$49,1,0)</f>
        <v>0</v>
      </c>
    </row>
    <row r="7905" customFormat="false" ht="15" hidden="false" customHeight="false" outlineLevel="0" collapsed="false">
      <c r="A7905" s="16" t="s">
        <v>16254</v>
      </c>
      <c r="B7905" s="0" t="s">
        <v>18290</v>
      </c>
      <c r="C7905" s="0" t="n">
        <v>255</v>
      </c>
      <c r="D7905" s="0" t="str">
        <f aca="false">IFERROR(VLOOKUP($C7905,薬効分類マスタ!$A$2:$B$180,2,FALSE()),"未登録")</f>
        <v>痔疾用剤</v>
      </c>
      <c r="E7905" s="16" t="s">
        <v>18291</v>
      </c>
      <c r="F7905" s="16" t="s">
        <v>224</v>
      </c>
      <c r="G7905" s="16" t="s">
        <v>18292</v>
      </c>
      <c r="H7905" s="16" t="s">
        <v>8607</v>
      </c>
      <c r="I7905" s="0" t="n">
        <v>20.1</v>
      </c>
      <c r="K7905" s="0" t="str">
        <f aca="false">IFERROR(IF(VLOOKUP($C7905,薬効分類マスタ!$A$2:$E$180,5,FALSE())=0,"",VLOOKUP($C7905,薬効分類マスタ!$A$2:$E$180,5,FALSE())),"")</f>
        <v/>
      </c>
      <c r="L7905" s="17"/>
      <c r="M7905" s="0" t="str">
        <f aca="false">IF($K7905="","",IF($L7905&lt;&gt;"",$L7905,VLOOKUP($C7905,薬効分類マスタ!$A$2:$F$180,6,FALSE())))</f>
        <v/>
      </c>
      <c r="N7905" s="0" t="str">
        <f aca="false">ASC(G7905)</f>
        <v>強力ﾎﾟｽﾃﾘｻﾞﾝ(軟膏)</v>
      </c>
      <c r="O7905" s="0" t="str">
        <f aca="false">ASC(E7905)</f>
        <v>大腸菌死菌･ﾋﾄﾞﾛｺﾙﾁｿﾞﾝ</v>
      </c>
      <c r="P7905" s="16" t="n">
        <f aca="false">N(P7904)+IF($C7905=検索!$B$49,1,0)</f>
        <v>0</v>
      </c>
    </row>
    <row r="7906" customFormat="false" ht="15" hidden="false" customHeight="false" outlineLevel="0" collapsed="false">
      <c r="A7906" s="16" t="s">
        <v>16254</v>
      </c>
      <c r="B7906" s="0" t="s">
        <v>18293</v>
      </c>
      <c r="C7906" s="0" t="n">
        <v>255</v>
      </c>
      <c r="D7906" s="0" t="str">
        <f aca="false">IFERROR(VLOOKUP($C7906,薬効分類マスタ!$A$2:$B$180,2,FALSE()),"未登録")</f>
        <v>痔疾用剤</v>
      </c>
      <c r="E7906" s="16" t="s">
        <v>18291</v>
      </c>
      <c r="F7906" s="16" t="s">
        <v>224</v>
      </c>
      <c r="G7906" s="16" t="s">
        <v>18294</v>
      </c>
      <c r="H7906" s="16" t="s">
        <v>2726</v>
      </c>
      <c r="I7906" s="0" t="n">
        <v>20.2</v>
      </c>
      <c r="J7906" s="16" t="s">
        <v>239</v>
      </c>
      <c r="K7906" s="0" t="str">
        <f aca="false">IFERROR(IF(VLOOKUP($C7906,薬効分類マスタ!$A$2:$E$180,5,FALSE())=0,"",VLOOKUP($C7906,薬効分類マスタ!$A$2:$E$180,5,FALSE())),"")</f>
        <v/>
      </c>
      <c r="L7906" s="17"/>
      <c r="M7906" s="0" t="str">
        <f aca="false">IF($K7906="","",IF($L7906&lt;&gt;"",$L7906,VLOOKUP($C7906,薬効分類マスタ!$A$2:$F$180,6,FALSE())))</f>
        <v/>
      </c>
      <c r="N7906" s="0" t="str">
        <f aca="false">ASC(G7906)</f>
        <v>ﾍﾓﾎﾟﾘｿﾞﾝ軟膏</v>
      </c>
      <c r="O7906" s="0" t="str">
        <f aca="false">ASC(E7906)</f>
        <v>大腸菌死菌･ﾋﾄﾞﾛｺﾙﾁｿﾞﾝ</v>
      </c>
      <c r="P7906" s="16" t="n">
        <f aca="false">N(P7905)+IF($C7906=検索!$B$49,1,0)</f>
        <v>0</v>
      </c>
    </row>
    <row r="7907" customFormat="false" ht="15" hidden="false" customHeight="false" outlineLevel="0" collapsed="false">
      <c r="A7907" s="16" t="s">
        <v>16254</v>
      </c>
      <c r="B7907" s="0" t="s">
        <v>18295</v>
      </c>
      <c r="C7907" s="0" t="n">
        <v>255</v>
      </c>
      <c r="D7907" s="0" t="str">
        <f aca="false">IFERROR(VLOOKUP($C7907,薬効分類マスタ!$A$2:$B$180,2,FALSE()),"未登録")</f>
        <v>痔疾用剤</v>
      </c>
      <c r="E7907" s="16" t="s">
        <v>18296</v>
      </c>
      <c r="F7907" s="16" t="s">
        <v>17798</v>
      </c>
      <c r="G7907" s="16" t="s">
        <v>18297</v>
      </c>
      <c r="I7907" s="0" t="n">
        <v>25.9</v>
      </c>
      <c r="K7907" s="0" t="str">
        <f aca="false">IFERROR(IF(VLOOKUP($C7907,薬効分類マスタ!$A$2:$E$180,5,FALSE())=0,"",VLOOKUP($C7907,薬効分類マスタ!$A$2:$E$180,5,FALSE())),"")</f>
        <v/>
      </c>
      <c r="L7907" s="17"/>
      <c r="M7907" s="0" t="str">
        <f aca="false">IF($K7907="","",IF($L7907&lt;&gt;"",$L7907,VLOOKUP($C7907,薬効分類マスタ!$A$2:$F$180,6,FALSE())))</f>
        <v/>
      </c>
      <c r="N7907" s="0" t="str">
        <f aca="false">ASC(G7907)</f>
        <v>ﾛｰﾄｴｷｽ･ﾀﾝﾆﾝ坐剤</v>
      </c>
      <c r="O7907" s="0" t="str">
        <f aca="false">ASC(E7907)</f>
        <v>ﾛｰﾄｴｷｽ･ﾀﾝﾆﾝ</v>
      </c>
      <c r="P7907" s="16" t="n">
        <f aca="false">N(P7906)+IF($C7907=検索!$B$49,1,0)</f>
        <v>0</v>
      </c>
    </row>
    <row r="7908" customFormat="false" ht="15" hidden="false" customHeight="false" outlineLevel="0" collapsed="false">
      <c r="A7908" s="16" t="s">
        <v>16254</v>
      </c>
      <c r="B7908" s="0" t="s">
        <v>18298</v>
      </c>
      <c r="C7908" s="0" t="n">
        <v>255</v>
      </c>
      <c r="D7908" s="0" t="str">
        <f aca="false">IFERROR(VLOOKUP($C7908,薬効分類マスタ!$A$2:$B$180,2,FALSE()),"未登録")</f>
        <v>痔疾用剤</v>
      </c>
      <c r="E7908" s="16" t="s">
        <v>18299</v>
      </c>
      <c r="F7908" s="16" t="s">
        <v>17798</v>
      </c>
      <c r="G7908" s="16" t="s">
        <v>18300</v>
      </c>
      <c r="H7908" s="16" t="s">
        <v>8221</v>
      </c>
      <c r="I7908" s="0" t="n">
        <v>35.6</v>
      </c>
      <c r="J7908" s="16" t="s">
        <v>232</v>
      </c>
      <c r="K7908" s="0" t="str">
        <f aca="false">IFERROR(IF(VLOOKUP($C7908,薬効分類マスタ!$A$2:$E$180,5,FALSE())=0,"",VLOOKUP($C7908,薬効分類マスタ!$A$2:$E$180,5,FALSE())),"")</f>
        <v/>
      </c>
      <c r="L7908" s="17"/>
      <c r="M7908" s="0" t="str">
        <f aca="false">IF($K7908="","",IF($L7908&lt;&gt;"",$L7908,VLOOKUP($C7908,薬効分類マスタ!$A$2:$F$180,6,FALSE())))</f>
        <v/>
      </c>
      <c r="N7908" s="0" t="str">
        <f aca="false">ASC(G7908)</f>
        <v>ﾎﾞﾗｻﾞG坐剤</v>
      </c>
      <c r="O7908" s="0" t="str">
        <f aca="false">ASC(E7908)</f>
        <v>ﾄﾘﾍﾞﾉｼﾄﾞ･ﾘﾄﾞｶｲﾝ</v>
      </c>
      <c r="P7908" s="16" t="n">
        <f aca="false">N(P7907)+IF($C7908=検索!$B$49,1,0)</f>
        <v>0</v>
      </c>
    </row>
    <row r="7909" customFormat="false" ht="15" hidden="false" customHeight="false" outlineLevel="0" collapsed="false">
      <c r="A7909" s="16" t="s">
        <v>16254</v>
      </c>
      <c r="B7909" s="0" t="s">
        <v>18301</v>
      </c>
      <c r="C7909" s="0" t="n">
        <v>255</v>
      </c>
      <c r="D7909" s="0" t="str">
        <f aca="false">IFERROR(VLOOKUP($C7909,薬効分類マスタ!$A$2:$B$180,2,FALSE()),"未登録")</f>
        <v>痔疾用剤</v>
      </c>
      <c r="E7909" s="16" t="s">
        <v>18299</v>
      </c>
      <c r="F7909" s="16" t="s">
        <v>224</v>
      </c>
      <c r="G7909" s="16" t="s">
        <v>18302</v>
      </c>
      <c r="H7909" s="16" t="s">
        <v>8221</v>
      </c>
      <c r="I7909" s="0" t="n">
        <v>28.2</v>
      </c>
      <c r="J7909" s="16" t="s">
        <v>232</v>
      </c>
      <c r="K7909" s="0" t="str">
        <f aca="false">IFERROR(IF(VLOOKUP($C7909,薬効分類マスタ!$A$2:$E$180,5,FALSE())=0,"",VLOOKUP($C7909,薬効分類マスタ!$A$2:$E$180,5,FALSE())),"")</f>
        <v/>
      </c>
      <c r="L7909" s="17"/>
      <c r="M7909" s="0" t="str">
        <f aca="false">IF($K7909="","",IF($L7909&lt;&gt;"",$L7909,VLOOKUP($C7909,薬効分類マスタ!$A$2:$F$180,6,FALSE())))</f>
        <v/>
      </c>
      <c r="N7909" s="0" t="str">
        <f aca="false">ASC(G7909)</f>
        <v>ﾎﾞﾗｻﾞG軟膏</v>
      </c>
      <c r="O7909" s="0" t="str">
        <f aca="false">ASC(E7909)</f>
        <v>ﾄﾘﾍﾞﾉｼﾄﾞ･ﾘﾄﾞｶｲﾝ</v>
      </c>
      <c r="P7909" s="16" t="n">
        <f aca="false">N(P7908)+IF($C7909=検索!$B$49,1,0)</f>
        <v>0</v>
      </c>
    </row>
    <row r="7910" customFormat="false" ht="15" hidden="false" customHeight="false" outlineLevel="0" collapsed="false">
      <c r="A7910" s="16" t="s">
        <v>16254</v>
      </c>
      <c r="B7910" s="0" t="s">
        <v>18303</v>
      </c>
      <c r="C7910" s="0" t="n">
        <v>255</v>
      </c>
      <c r="D7910" s="0" t="str">
        <f aca="false">IFERROR(VLOOKUP($C7910,薬効分類マスタ!$A$2:$B$180,2,FALSE()),"未登録")</f>
        <v>痔疾用剤</v>
      </c>
      <c r="E7910" s="16" t="s">
        <v>18304</v>
      </c>
      <c r="F7910" s="16" t="s">
        <v>17798</v>
      </c>
      <c r="G7910" s="16" t="s">
        <v>18305</v>
      </c>
      <c r="I7910" s="0" t="n">
        <v>21.6</v>
      </c>
      <c r="J7910" s="16" t="s">
        <v>239</v>
      </c>
      <c r="K7910" s="0" t="str">
        <f aca="false">IFERROR(IF(VLOOKUP($C7910,薬効分類マスタ!$A$2:$E$180,5,FALSE())=0,"",VLOOKUP($C7910,薬効分類マスタ!$A$2:$E$180,5,FALSE())),"")</f>
        <v/>
      </c>
      <c r="L7910" s="17"/>
      <c r="M7910" s="0" t="str">
        <f aca="false">IF($K7910="","",IF($L7910&lt;&gt;"",$L7910,VLOOKUP($C7910,薬効分類マスタ!$A$2:$F$180,6,FALSE())))</f>
        <v/>
      </c>
      <c r="N7910" s="0" t="str">
        <f aca="false">ASC(G7910)</f>
        <v>ｼﾞﾌﾙｺﾙﾄﾛﾝ吉草酸ｴｽﾃﾙ･ﾘﾄﾞｶｲﾝ坐剤</v>
      </c>
      <c r="O7910" s="0" t="str">
        <f aca="false">ASC(E7910)</f>
        <v>ｼﾞﾌﾙｺﾙﾄﾛﾝ吉草酸ｴｽﾃﾙ･ﾘﾄﾞｶｲﾝ</v>
      </c>
      <c r="P7910" s="16" t="n">
        <f aca="false">N(P7909)+IF($C7910=検索!$B$49,1,0)</f>
        <v>0</v>
      </c>
    </row>
    <row r="7911" customFormat="false" ht="15" hidden="false" customHeight="false" outlineLevel="0" collapsed="false">
      <c r="A7911" s="16" t="s">
        <v>16254</v>
      </c>
      <c r="B7911" s="0" t="s">
        <v>18306</v>
      </c>
      <c r="C7911" s="0" t="n">
        <v>259</v>
      </c>
      <c r="D7911" s="0" t="str">
        <f aca="false">IFERROR(VLOOKUP($C7911,薬効分類マスタ!$A$2:$B$180,2,FALSE()),"未登録")</f>
        <v>その他の泌尿生殖器官及び肛門用薬</v>
      </c>
      <c r="E7911" s="16" t="s">
        <v>8248</v>
      </c>
      <c r="F7911" s="16" t="s">
        <v>18307</v>
      </c>
      <c r="G7911" s="16" t="s">
        <v>18308</v>
      </c>
      <c r="H7911" s="16" t="s">
        <v>443</v>
      </c>
      <c r="I7911" s="0" t="n">
        <v>121.1</v>
      </c>
      <c r="J7911" s="16" t="s">
        <v>232</v>
      </c>
      <c r="K7911" s="0" t="str">
        <f aca="false">IFERROR(IF(VLOOKUP($C7911,薬効分類マスタ!$A$2:$E$180,5,FALSE())=0,"",VLOOKUP($C7911,薬効分類マスタ!$A$2:$E$180,5,FALSE())),"")</f>
        <v/>
      </c>
      <c r="L7911" s="17"/>
      <c r="M7911" s="0" t="str">
        <f aca="false">IF($K7911="","",IF($L7911&lt;&gt;"",$L7911,VLOOKUP($C7911,薬効分類マスタ!$A$2:$F$180,6,FALSE())))</f>
        <v/>
      </c>
      <c r="N7911" s="0" t="str">
        <f aca="false">ASC(G7911)</f>
        <v>ﾈｵｷｼﾃｰﾌﾟ73.5mg</v>
      </c>
      <c r="O7911" s="0" t="str">
        <f aca="false">ASC(E7911)</f>
        <v>ｵｷｼﾌﾞﾁﾆﾝ塩酸塩</v>
      </c>
      <c r="P7911" s="16" t="n">
        <f aca="false">N(P7910)+IF($C7911=検索!$B$49,1,0)</f>
        <v>0</v>
      </c>
    </row>
    <row r="7912" customFormat="false" ht="15" hidden="false" customHeight="false" outlineLevel="0" collapsed="false">
      <c r="A7912" s="16" t="s">
        <v>16254</v>
      </c>
      <c r="B7912" s="0" t="s">
        <v>18309</v>
      </c>
      <c r="C7912" s="0" t="n">
        <v>259</v>
      </c>
      <c r="D7912" s="0" t="str">
        <f aca="false">IFERROR(VLOOKUP($C7912,薬効分類マスタ!$A$2:$B$180,2,FALSE()),"未登録")</f>
        <v>その他の泌尿生殖器官及び肛門用薬</v>
      </c>
      <c r="E7912" s="16" t="s">
        <v>18310</v>
      </c>
      <c r="F7912" s="16" t="s">
        <v>18311</v>
      </c>
      <c r="G7912" s="16" t="s">
        <v>18312</v>
      </c>
      <c r="H7912" s="16" t="s">
        <v>6670</v>
      </c>
      <c r="I7912" s="0" t="n">
        <v>11206.9</v>
      </c>
      <c r="J7912" s="16" t="s">
        <v>232</v>
      </c>
      <c r="K7912" s="0" t="str">
        <f aca="false">IFERROR(IF(VLOOKUP($C7912,薬効分類マスタ!$A$2:$E$180,5,FALSE())=0,"",VLOOKUP($C7912,薬効分類マスタ!$A$2:$E$180,5,FALSE())),"")</f>
        <v/>
      </c>
      <c r="L7912" s="17"/>
      <c r="M7912" s="0" t="str">
        <f aca="false">IF($K7912="","",IF($L7912&lt;&gt;"",$L7912,VLOOKUP($C7912,薬効分類マスタ!$A$2:$F$180,6,FALSE())))</f>
        <v/>
      </c>
      <c r="N7912" s="0" t="str">
        <f aca="false">ASC(G7912)</f>
        <v>ｼﾞﾑｿ膀胱内注入液50%</v>
      </c>
      <c r="O7912" s="0" t="str">
        <f aca="false">ASC(E7912)</f>
        <v>ｼﾞﾒﾁﾙｽﾙﾎｷｼﾄﾞ</v>
      </c>
      <c r="P7912" s="16" t="n">
        <f aca="false">N(P7911)+IF($C7912=検索!$B$49,1,0)</f>
        <v>0</v>
      </c>
    </row>
    <row r="7913" customFormat="false" ht="15" hidden="false" customHeight="false" outlineLevel="0" collapsed="false">
      <c r="A7913" s="16" t="s">
        <v>16254</v>
      </c>
      <c r="B7913" s="0" t="s">
        <v>18313</v>
      </c>
      <c r="C7913" s="0" t="n">
        <v>261</v>
      </c>
      <c r="D7913" s="0" t="str">
        <f aca="false">IFERROR(VLOOKUP($C7913,薬効分類マスタ!$A$2:$B$180,2,FALSE()),"未登録")</f>
        <v>外皮用殺菌消毒剤</v>
      </c>
      <c r="E7913" s="16" t="s">
        <v>18314</v>
      </c>
      <c r="F7913" s="16" t="s">
        <v>18315</v>
      </c>
      <c r="G7913" s="16" t="s">
        <v>18316</v>
      </c>
      <c r="H7913" s="16" t="s">
        <v>1103</v>
      </c>
      <c r="I7913" s="0" t="n">
        <v>7</v>
      </c>
      <c r="J7913" s="16" t="s">
        <v>239</v>
      </c>
      <c r="K7913" s="0" t="str">
        <f aca="false">IFERROR(IF(VLOOKUP($C7913,薬効分類マスタ!$A$2:$E$180,5,FALSE())=0,"",VLOOKUP($C7913,薬効分類マスタ!$A$2:$E$180,5,FALSE())),"")</f>
        <v/>
      </c>
      <c r="L7913" s="17"/>
      <c r="M7913" s="0" t="str">
        <f aca="false">IF($K7913="","",IF($L7913&lt;&gt;"",$L7913,VLOOKUP($C7913,薬効分類マスタ!$A$2:$F$180,6,FALSE())))</f>
        <v/>
      </c>
      <c r="N7913" s="0" t="str">
        <f aca="false">ASC(G7913)</f>
        <v>次亜塩6%｢ﾖｼﾀﾞ｣</v>
      </c>
      <c r="O7913" s="0" t="str">
        <f aca="false">ASC(E7913)</f>
        <v>次亜塩素酸ﾅﾄﾘｳﾑ</v>
      </c>
      <c r="P7913" s="16" t="n">
        <f aca="false">N(P7912)+IF($C7913=検索!$B$49,1,0)</f>
        <v>0</v>
      </c>
    </row>
    <row r="7914" customFormat="false" ht="15" hidden="false" customHeight="false" outlineLevel="0" collapsed="false">
      <c r="A7914" s="16" t="s">
        <v>16254</v>
      </c>
      <c r="B7914" s="0" t="s">
        <v>18317</v>
      </c>
      <c r="C7914" s="0" t="n">
        <v>261</v>
      </c>
      <c r="D7914" s="0" t="str">
        <f aca="false">IFERROR(VLOOKUP($C7914,薬効分類マスタ!$A$2:$B$180,2,FALSE()),"未登録")</f>
        <v>外皮用殺菌消毒剤</v>
      </c>
      <c r="E7914" s="16" t="s">
        <v>18314</v>
      </c>
      <c r="F7914" s="16" t="s">
        <v>18315</v>
      </c>
      <c r="G7914" s="16" t="s">
        <v>18318</v>
      </c>
      <c r="H7914" s="16" t="s">
        <v>6754</v>
      </c>
      <c r="I7914" s="0" t="n">
        <v>7</v>
      </c>
      <c r="K7914" s="0" t="str">
        <f aca="false">IFERROR(IF(VLOOKUP($C7914,薬効分類マスタ!$A$2:$E$180,5,FALSE())=0,"",VLOOKUP($C7914,薬効分類マスタ!$A$2:$E$180,5,FALSE())),"")</f>
        <v/>
      </c>
      <c r="L7914" s="17"/>
      <c r="M7914" s="0" t="str">
        <f aca="false">IF($K7914="","",IF($L7914&lt;&gt;"",$L7914,VLOOKUP($C7914,薬効分類マスタ!$A$2:$F$180,6,FALSE())))</f>
        <v/>
      </c>
      <c r="N7914" s="0" t="str">
        <f aca="false">ASC(G7914)</f>
        <v>ﾃｷｻﾝﾄ消毒液6%</v>
      </c>
      <c r="O7914" s="0" t="str">
        <f aca="false">ASC(E7914)</f>
        <v>次亜塩素酸ﾅﾄﾘｳﾑ</v>
      </c>
      <c r="P7914" s="16" t="n">
        <f aca="false">N(P7913)+IF($C7914=検索!$B$49,1,0)</f>
        <v>0</v>
      </c>
    </row>
    <row r="7915" customFormat="false" ht="15" hidden="false" customHeight="false" outlineLevel="0" collapsed="false">
      <c r="A7915" s="16" t="s">
        <v>16254</v>
      </c>
      <c r="B7915" s="0" t="s">
        <v>18319</v>
      </c>
      <c r="C7915" s="0" t="n">
        <v>261</v>
      </c>
      <c r="D7915" s="0" t="str">
        <f aca="false">IFERROR(VLOOKUP($C7915,薬効分類マスタ!$A$2:$B$180,2,FALSE()),"未登録")</f>
        <v>外皮用殺菌消毒剤</v>
      </c>
      <c r="E7915" s="16" t="s">
        <v>18314</v>
      </c>
      <c r="F7915" s="16" t="s">
        <v>18320</v>
      </c>
      <c r="G7915" s="16" t="s">
        <v>18321</v>
      </c>
      <c r="H7915" s="16" t="s">
        <v>15898</v>
      </c>
      <c r="I7915" s="0" t="n">
        <v>7</v>
      </c>
      <c r="J7915" s="16" t="s">
        <v>239</v>
      </c>
      <c r="K7915" s="0" t="str">
        <f aca="false">IFERROR(IF(VLOOKUP($C7915,薬効分類マスタ!$A$2:$E$180,5,FALSE())=0,"",VLOOKUP($C7915,薬効分類マスタ!$A$2:$E$180,5,FALSE())),"")</f>
        <v/>
      </c>
      <c r="L7915" s="17"/>
      <c r="M7915" s="0" t="str">
        <f aca="false">IF($K7915="","",IF($L7915&lt;&gt;"",$L7915,VLOOKUP($C7915,薬効分類マスタ!$A$2:$F$180,6,FALSE())))</f>
        <v/>
      </c>
      <c r="N7915" s="0" t="str">
        <f aca="false">ASC(G7915)</f>
        <v>ﾊｲﾎﾟﾗｲﾄ消毒液10%</v>
      </c>
      <c r="O7915" s="0" t="str">
        <f aca="false">ASC(E7915)</f>
        <v>次亜塩素酸ﾅﾄﾘｳﾑ</v>
      </c>
      <c r="P7915" s="16" t="n">
        <f aca="false">N(P7914)+IF($C7915=検索!$B$49,1,0)</f>
        <v>0</v>
      </c>
    </row>
    <row r="7916" customFormat="false" ht="15" hidden="false" customHeight="false" outlineLevel="0" collapsed="false">
      <c r="A7916" s="16" t="s">
        <v>16254</v>
      </c>
      <c r="B7916" s="0" t="s">
        <v>18322</v>
      </c>
      <c r="C7916" s="0" t="n">
        <v>261</v>
      </c>
      <c r="D7916" s="0" t="str">
        <f aca="false">IFERROR(VLOOKUP($C7916,薬効分類マスタ!$A$2:$B$180,2,FALSE()),"未登録")</f>
        <v>外皮用殺菌消毒剤</v>
      </c>
      <c r="E7916" s="16" t="s">
        <v>18314</v>
      </c>
      <c r="F7916" s="16" t="s">
        <v>18323</v>
      </c>
      <c r="G7916" s="16" t="s">
        <v>18324</v>
      </c>
      <c r="H7916" s="16" t="s">
        <v>15905</v>
      </c>
      <c r="I7916" s="0" t="n">
        <v>7</v>
      </c>
      <c r="J7916" s="16" t="s">
        <v>239</v>
      </c>
      <c r="K7916" s="0" t="str">
        <f aca="false">IFERROR(IF(VLOOKUP($C7916,薬効分類マスタ!$A$2:$E$180,5,FALSE())=0,"",VLOOKUP($C7916,薬効分類マスタ!$A$2:$E$180,5,FALSE())),"")</f>
        <v/>
      </c>
      <c r="L7916" s="17"/>
      <c r="M7916" s="0" t="str">
        <f aca="false">IF($K7916="","",IF($L7916&lt;&gt;"",$L7916,VLOOKUP($C7916,薬効分類マスタ!$A$2:$F$180,6,FALSE())))</f>
        <v/>
      </c>
      <c r="N7916" s="0" t="str">
        <f aca="false">ASC(G7916)</f>
        <v>ﾔｸﾗｯｸｽD液1%</v>
      </c>
      <c r="O7916" s="0" t="str">
        <f aca="false">ASC(E7916)</f>
        <v>次亜塩素酸ﾅﾄﾘｳﾑ</v>
      </c>
      <c r="P7916" s="16" t="n">
        <f aca="false">N(P7915)+IF($C7916=検索!$B$49,1,0)</f>
        <v>0</v>
      </c>
    </row>
    <row r="7917" customFormat="false" ht="15" hidden="false" customHeight="false" outlineLevel="0" collapsed="false">
      <c r="A7917" s="16" t="s">
        <v>16254</v>
      </c>
      <c r="B7917" s="0" t="s">
        <v>18325</v>
      </c>
      <c r="C7917" s="0" t="n">
        <v>261</v>
      </c>
      <c r="D7917" s="0" t="str">
        <f aca="false">IFERROR(VLOOKUP($C7917,薬効分類マスタ!$A$2:$B$180,2,FALSE()),"未登録")</f>
        <v>外皮用殺菌消毒剤</v>
      </c>
      <c r="E7917" s="16" t="s">
        <v>18326</v>
      </c>
      <c r="F7917" s="16" t="s">
        <v>6657</v>
      </c>
      <c r="G7917" s="16" t="s">
        <v>18326</v>
      </c>
      <c r="I7917" s="0" t="n">
        <v>16.5</v>
      </c>
      <c r="K7917" s="0" t="str">
        <f aca="false">IFERROR(IF(VLOOKUP($C7917,薬効分類マスタ!$A$2:$E$180,5,FALSE())=0,"",VLOOKUP($C7917,薬効分類マスタ!$A$2:$E$180,5,FALSE())),"")</f>
        <v/>
      </c>
      <c r="L7917" s="17"/>
      <c r="M7917" s="0" t="str">
        <f aca="false">IF($K7917="","",IF($L7917&lt;&gt;"",$L7917,VLOOKUP($C7917,薬効分類マスタ!$A$2:$F$180,6,FALSE())))</f>
        <v/>
      </c>
      <c r="N7917" s="0" t="str">
        <f aca="false">ASC(G7917)</f>
        <v>希ﾖｰﾄﾞﾁﾝｷ</v>
      </c>
      <c r="O7917" s="0" t="str">
        <f aca="false">ASC(E7917)</f>
        <v>希ﾖｰﾄﾞﾁﾝｷ</v>
      </c>
      <c r="P7917" s="16" t="n">
        <f aca="false">N(P7916)+IF($C7917=検索!$B$49,1,0)</f>
        <v>0</v>
      </c>
    </row>
    <row r="7918" customFormat="false" ht="15" hidden="false" customHeight="false" outlineLevel="0" collapsed="false">
      <c r="A7918" s="16" t="s">
        <v>16254</v>
      </c>
      <c r="B7918" s="0" t="s">
        <v>18327</v>
      </c>
      <c r="C7918" s="0" t="n">
        <v>261</v>
      </c>
      <c r="D7918" s="0" t="str">
        <f aca="false">IFERROR(VLOOKUP($C7918,薬効分類マスタ!$A$2:$B$180,2,FALSE()),"未登録")</f>
        <v>外皮用殺菌消毒剤</v>
      </c>
      <c r="E7918" s="16" t="s">
        <v>18326</v>
      </c>
      <c r="F7918" s="16" t="s">
        <v>6657</v>
      </c>
      <c r="G7918" s="16" t="s">
        <v>18328</v>
      </c>
      <c r="H7918" s="16" t="s">
        <v>1080</v>
      </c>
      <c r="I7918" s="0" t="n">
        <v>16.5</v>
      </c>
      <c r="K7918" s="0" t="str">
        <f aca="false">IFERROR(IF(VLOOKUP($C7918,薬効分類マスタ!$A$2:$E$180,5,FALSE())=0,"",VLOOKUP($C7918,薬効分類マスタ!$A$2:$E$180,5,FALSE())),"")</f>
        <v/>
      </c>
      <c r="L7918" s="17"/>
      <c r="M7918" s="0" t="str">
        <f aca="false">IF($K7918="","",IF($L7918&lt;&gt;"",$L7918,VLOOKUP($C7918,薬効分類マスタ!$A$2:$F$180,6,FALSE())))</f>
        <v/>
      </c>
      <c r="N7918" s="0" t="str">
        <f aca="false">ASC(G7918)</f>
        <v>希ﾖｰﾄﾞﾁﾝｷ｢ｹﾝｴｰ｣</v>
      </c>
      <c r="O7918" s="0" t="str">
        <f aca="false">ASC(E7918)</f>
        <v>希ﾖｰﾄﾞﾁﾝｷ</v>
      </c>
      <c r="P7918" s="16" t="n">
        <f aca="false">N(P7917)+IF($C7918=検索!$B$49,1,0)</f>
        <v>0</v>
      </c>
    </row>
    <row r="7919" customFormat="false" ht="15" hidden="false" customHeight="false" outlineLevel="0" collapsed="false">
      <c r="A7919" s="16" t="s">
        <v>16254</v>
      </c>
      <c r="B7919" s="0" t="s">
        <v>18329</v>
      </c>
      <c r="C7919" s="0" t="n">
        <v>261</v>
      </c>
      <c r="D7919" s="0" t="str">
        <f aca="false">IFERROR(VLOOKUP($C7919,薬効分類マスタ!$A$2:$B$180,2,FALSE()),"未登録")</f>
        <v>外皮用殺菌消毒剤</v>
      </c>
      <c r="E7919" s="16" t="s">
        <v>18326</v>
      </c>
      <c r="F7919" s="16" t="s">
        <v>6657</v>
      </c>
      <c r="G7919" s="16" t="s">
        <v>18330</v>
      </c>
      <c r="H7919" s="16" t="s">
        <v>7004</v>
      </c>
      <c r="I7919" s="0" t="n">
        <v>16.5</v>
      </c>
      <c r="K7919" s="0" t="str">
        <f aca="false">IFERROR(IF(VLOOKUP($C7919,薬効分類マスタ!$A$2:$E$180,5,FALSE())=0,"",VLOOKUP($C7919,薬効分類マスタ!$A$2:$E$180,5,FALSE())),"")</f>
        <v/>
      </c>
      <c r="L7919" s="17"/>
      <c r="M7919" s="0" t="str">
        <f aca="false">IF($K7919="","",IF($L7919&lt;&gt;"",$L7919,VLOOKUP($C7919,薬効分類マスタ!$A$2:$F$180,6,FALSE())))</f>
        <v/>
      </c>
      <c r="N7919" s="0" t="str">
        <f aca="false">ASC(G7919)</f>
        <v>希ﾖｰﾄﾞﾁﾝｷ(小堺)</v>
      </c>
      <c r="O7919" s="0" t="str">
        <f aca="false">ASC(E7919)</f>
        <v>希ﾖｰﾄﾞﾁﾝｷ</v>
      </c>
      <c r="P7919" s="16" t="n">
        <f aca="false">N(P7918)+IF($C7919=検索!$B$49,1,0)</f>
        <v>0</v>
      </c>
    </row>
    <row r="7920" customFormat="false" ht="15" hidden="false" customHeight="false" outlineLevel="0" collapsed="false">
      <c r="A7920" s="16" t="s">
        <v>16254</v>
      </c>
      <c r="B7920" s="0" t="s">
        <v>18331</v>
      </c>
      <c r="C7920" s="0" t="n">
        <v>261</v>
      </c>
      <c r="D7920" s="0" t="str">
        <f aca="false">IFERROR(VLOOKUP($C7920,薬効分類マスタ!$A$2:$B$180,2,FALSE()),"未登録")</f>
        <v>外皮用殺菌消毒剤</v>
      </c>
      <c r="E7920" s="16" t="s">
        <v>18326</v>
      </c>
      <c r="F7920" s="16" t="s">
        <v>6657</v>
      </c>
      <c r="G7920" s="16" t="s">
        <v>18332</v>
      </c>
      <c r="H7920" s="16" t="s">
        <v>7527</v>
      </c>
      <c r="I7920" s="0" t="n">
        <v>16.5</v>
      </c>
      <c r="K7920" s="0" t="str">
        <f aca="false">IFERROR(IF(VLOOKUP($C7920,薬効分類マスタ!$A$2:$E$180,5,FALSE())=0,"",VLOOKUP($C7920,薬効分類マスタ!$A$2:$E$180,5,FALSE())),"")</f>
        <v/>
      </c>
      <c r="L7920" s="17"/>
      <c r="M7920" s="0" t="str">
        <f aca="false">IF($K7920="","",IF($L7920&lt;&gt;"",$L7920,VLOOKUP($C7920,薬効分類マスタ!$A$2:$F$180,6,FALSE())))</f>
        <v/>
      </c>
      <c r="N7920" s="0" t="str">
        <f aca="false">ASC(G7920)</f>
        <v>希ﾖｰﾄﾞﾁﾝｷ｢ﾀｲｾｲ｣</v>
      </c>
      <c r="O7920" s="0" t="str">
        <f aca="false">ASC(E7920)</f>
        <v>希ﾖｰﾄﾞﾁﾝｷ</v>
      </c>
      <c r="P7920" s="16" t="n">
        <f aca="false">N(P7919)+IF($C7920=検索!$B$49,1,0)</f>
        <v>0</v>
      </c>
    </row>
    <row r="7921" customFormat="false" ht="15" hidden="false" customHeight="false" outlineLevel="0" collapsed="false">
      <c r="A7921" s="16" t="s">
        <v>16254</v>
      </c>
      <c r="B7921" s="0" t="s">
        <v>18333</v>
      </c>
      <c r="C7921" s="0" t="n">
        <v>261</v>
      </c>
      <c r="D7921" s="0" t="str">
        <f aca="false">IFERROR(VLOOKUP($C7921,薬効分類マスタ!$A$2:$B$180,2,FALSE()),"未登録")</f>
        <v>外皮用殺菌消毒剤</v>
      </c>
      <c r="E7921" s="16" t="s">
        <v>18326</v>
      </c>
      <c r="F7921" s="16" t="s">
        <v>6657</v>
      </c>
      <c r="G7921" s="16" t="s">
        <v>18334</v>
      </c>
      <c r="H7921" s="16" t="s">
        <v>6908</v>
      </c>
      <c r="I7921" s="0" t="n">
        <v>17.3</v>
      </c>
      <c r="K7921" s="0" t="str">
        <f aca="false">IFERROR(IF(VLOOKUP($C7921,薬効分類マスタ!$A$2:$E$180,5,FALSE())=0,"",VLOOKUP($C7921,薬効分類マスタ!$A$2:$E$180,5,FALSE())),"")</f>
        <v/>
      </c>
      <c r="L7921" s="17"/>
      <c r="M7921" s="0" t="str">
        <f aca="false">IF($K7921="","",IF($L7921&lt;&gt;"",$L7921,VLOOKUP($C7921,薬効分類マスタ!$A$2:$F$180,6,FALSE())))</f>
        <v/>
      </c>
      <c r="N7921" s="0" t="str">
        <f aca="false">ASC(G7921)</f>
        <v>希ﾖｰﾄﾞﾁﾝｷ｢ﾆｯｺｰ｣</v>
      </c>
      <c r="O7921" s="0" t="str">
        <f aca="false">ASC(E7921)</f>
        <v>希ﾖｰﾄﾞﾁﾝｷ</v>
      </c>
      <c r="P7921" s="16" t="n">
        <f aca="false">N(P7920)+IF($C7921=検索!$B$49,1,0)</f>
        <v>0</v>
      </c>
    </row>
    <row r="7922" customFormat="false" ht="15" hidden="false" customHeight="false" outlineLevel="0" collapsed="false">
      <c r="A7922" s="16" t="s">
        <v>16254</v>
      </c>
      <c r="B7922" s="0" t="s">
        <v>18335</v>
      </c>
      <c r="C7922" s="0" t="n">
        <v>261</v>
      </c>
      <c r="D7922" s="0" t="str">
        <f aca="false">IFERROR(VLOOKUP($C7922,薬効分類マスタ!$A$2:$B$180,2,FALSE()),"未登録")</f>
        <v>外皮用殺菌消毒剤</v>
      </c>
      <c r="E7922" s="16" t="s">
        <v>17843</v>
      </c>
      <c r="F7922" s="16" t="s">
        <v>18336</v>
      </c>
      <c r="G7922" s="16" t="s">
        <v>18337</v>
      </c>
      <c r="H7922" s="16" t="s">
        <v>17848</v>
      </c>
      <c r="I7922" s="0" t="n">
        <v>63.6</v>
      </c>
      <c r="K7922" s="0" t="str">
        <f aca="false">IFERROR(IF(VLOOKUP($C7922,薬効分類マスタ!$A$2:$E$180,5,FALSE())=0,"",VLOOKUP($C7922,薬効分類マスタ!$A$2:$E$180,5,FALSE())),"")</f>
        <v/>
      </c>
      <c r="L7922" s="17"/>
      <c r="M7922" s="0" t="str">
        <f aca="false">IF($K7922="","",IF($L7922&lt;&gt;"",$L7922,VLOOKUP($C7922,薬効分類マスタ!$A$2:$F$180,6,FALSE())))</f>
        <v/>
      </c>
      <c r="N7922" s="0" t="str">
        <f aca="false">ASC(G7922)</f>
        <v>産婦人科用ｲｿｼﾞﾝｸﾘｰﾑ5%</v>
      </c>
      <c r="O7922" s="0" t="str">
        <f aca="false">ASC(E7922)</f>
        <v>ﾎﾟﾋﾞﾄﾞﾝﾖｰﾄﾞ</v>
      </c>
      <c r="P7922" s="16" t="n">
        <f aca="false">N(P7921)+IF($C7922=検索!$B$49,1,0)</f>
        <v>0</v>
      </c>
    </row>
    <row r="7923" customFormat="false" ht="15" hidden="false" customHeight="false" outlineLevel="0" collapsed="false">
      <c r="A7923" s="16" t="s">
        <v>16254</v>
      </c>
      <c r="B7923" s="0" t="s">
        <v>18338</v>
      </c>
      <c r="C7923" s="0" t="n">
        <v>261</v>
      </c>
      <c r="D7923" s="0" t="str">
        <f aca="false">IFERROR(VLOOKUP($C7923,薬効分類マスタ!$A$2:$B$180,2,FALSE()),"未登録")</f>
        <v>外皮用殺菌消毒剤</v>
      </c>
      <c r="E7923" s="16" t="s">
        <v>17843</v>
      </c>
      <c r="F7923" s="16" t="s">
        <v>18339</v>
      </c>
      <c r="G7923" s="16" t="s">
        <v>18340</v>
      </c>
      <c r="H7923" s="16" t="s">
        <v>1103</v>
      </c>
      <c r="I7923" s="0" t="n">
        <v>23.2</v>
      </c>
      <c r="J7923" s="16" t="s">
        <v>239</v>
      </c>
      <c r="K7923" s="0" t="str">
        <f aca="false">IFERROR(IF(VLOOKUP($C7923,薬効分類マスタ!$A$2:$E$180,5,FALSE())=0,"",VLOOKUP($C7923,薬効分類マスタ!$A$2:$E$180,5,FALSE())),"")</f>
        <v/>
      </c>
      <c r="L7923" s="17"/>
      <c r="M7923" s="0" t="str">
        <f aca="false">IF($K7923="","",IF($L7923&lt;&gt;"",$L7923,VLOOKUP($C7923,薬効分類マスタ!$A$2:$F$180,6,FALSE())))</f>
        <v/>
      </c>
      <c r="N7923" s="0" t="str">
        <f aca="false">ASC(G7923)</f>
        <v>ﾎﾟﾋﾟﾖﾄﾞﾝｽｸﾗﾌﾞ7.5%</v>
      </c>
      <c r="O7923" s="0" t="str">
        <f aca="false">ASC(E7923)</f>
        <v>ﾎﾟﾋﾞﾄﾞﾝﾖｰﾄﾞ</v>
      </c>
      <c r="P7923" s="16" t="n">
        <f aca="false">N(P7922)+IF($C7923=検索!$B$49,1,0)</f>
        <v>0</v>
      </c>
    </row>
    <row r="7924" customFormat="false" ht="15" hidden="false" customHeight="false" outlineLevel="0" collapsed="false">
      <c r="A7924" s="16" t="s">
        <v>16254</v>
      </c>
      <c r="B7924" s="0" t="s">
        <v>18341</v>
      </c>
      <c r="C7924" s="0" t="n">
        <v>261</v>
      </c>
      <c r="D7924" s="0" t="str">
        <f aca="false">IFERROR(VLOOKUP($C7924,薬効分類マスタ!$A$2:$B$180,2,FALSE()),"未登録")</f>
        <v>外皮用殺菌消毒剤</v>
      </c>
      <c r="E7924" s="16" t="s">
        <v>17843</v>
      </c>
      <c r="F7924" s="16" t="s">
        <v>18339</v>
      </c>
      <c r="G7924" s="16" t="s">
        <v>18342</v>
      </c>
      <c r="H7924" s="16" t="s">
        <v>17848</v>
      </c>
      <c r="I7924" s="0" t="n">
        <v>36.4</v>
      </c>
      <c r="J7924" s="16" t="s">
        <v>232</v>
      </c>
      <c r="K7924" s="0" t="str">
        <f aca="false">IFERROR(IF(VLOOKUP($C7924,薬効分類マスタ!$A$2:$E$180,5,FALSE())=0,"",VLOOKUP($C7924,薬効分類マスタ!$A$2:$E$180,5,FALSE())),"")</f>
        <v/>
      </c>
      <c r="L7924" s="17"/>
      <c r="M7924" s="0" t="str">
        <f aca="false">IF($K7924="","",IF($L7924&lt;&gt;"",$L7924,VLOOKUP($C7924,薬効分類マスタ!$A$2:$F$180,6,FALSE())))</f>
        <v/>
      </c>
      <c r="N7924" s="0" t="str">
        <f aca="false">ASC(G7924)</f>
        <v>ｲｿｼﾞﾝｽｸﾗﾌﾞ液7.5%</v>
      </c>
      <c r="O7924" s="0" t="str">
        <f aca="false">ASC(E7924)</f>
        <v>ﾎﾟﾋﾞﾄﾞﾝﾖｰﾄﾞ</v>
      </c>
      <c r="P7924" s="16" t="n">
        <f aca="false">N(P7923)+IF($C7924=検索!$B$49,1,0)</f>
        <v>0</v>
      </c>
    </row>
    <row r="7925" customFormat="false" ht="15" hidden="false" customHeight="false" outlineLevel="0" collapsed="false">
      <c r="A7925" s="16" t="s">
        <v>16254</v>
      </c>
      <c r="B7925" s="0" t="s">
        <v>18343</v>
      </c>
      <c r="C7925" s="0" t="n">
        <v>261</v>
      </c>
      <c r="D7925" s="0" t="str">
        <f aca="false">IFERROR(VLOOKUP($C7925,薬効分類マスタ!$A$2:$B$180,2,FALSE()),"未登録")</f>
        <v>外皮用殺菌消毒剤</v>
      </c>
      <c r="E7925" s="16" t="s">
        <v>17843</v>
      </c>
      <c r="F7925" s="16" t="s">
        <v>18339</v>
      </c>
      <c r="G7925" s="16" t="s">
        <v>18344</v>
      </c>
      <c r="H7925" s="16" t="s">
        <v>428</v>
      </c>
      <c r="I7925" s="0" t="n">
        <v>16.4</v>
      </c>
      <c r="J7925" s="16" t="s">
        <v>239</v>
      </c>
      <c r="K7925" s="0" t="str">
        <f aca="false">IFERROR(IF(VLOOKUP($C7925,薬効分類マスタ!$A$2:$E$180,5,FALSE())=0,"",VLOOKUP($C7925,薬効分類マスタ!$A$2:$E$180,5,FALSE())),"")</f>
        <v/>
      </c>
      <c r="L7925" s="17"/>
      <c r="M7925" s="0" t="str">
        <f aca="false">IF($K7925="","",IF($L7925&lt;&gt;"",$L7925,VLOOKUP($C7925,薬効分類マスタ!$A$2:$F$180,6,FALSE())))</f>
        <v/>
      </c>
      <c r="N7925" s="0" t="str">
        <f aca="false">ASC(G7925)</f>
        <v>ﾎﾟﾋﾞﾄﾞﾝﾖｰﾄﾞｽｸﾗﾌﾞ液7.5%｢明治｣</v>
      </c>
      <c r="O7925" s="0" t="str">
        <f aca="false">ASC(E7925)</f>
        <v>ﾎﾟﾋﾞﾄﾞﾝﾖｰﾄﾞ</v>
      </c>
      <c r="P7925" s="16" t="n">
        <f aca="false">N(P7924)+IF($C7925=検索!$B$49,1,0)</f>
        <v>0</v>
      </c>
    </row>
    <row r="7926" customFormat="false" ht="15" hidden="false" customHeight="false" outlineLevel="0" collapsed="false">
      <c r="A7926" s="16" t="s">
        <v>16254</v>
      </c>
      <c r="B7926" s="0" t="s">
        <v>18345</v>
      </c>
      <c r="C7926" s="0" t="n">
        <v>261</v>
      </c>
      <c r="D7926" s="0" t="str">
        <f aca="false">IFERROR(VLOOKUP($C7926,薬効分類マスタ!$A$2:$B$180,2,FALSE()),"未登録")</f>
        <v>外皮用殺菌消毒剤</v>
      </c>
      <c r="E7926" s="16" t="s">
        <v>17843</v>
      </c>
      <c r="F7926" s="16" t="s">
        <v>18339</v>
      </c>
      <c r="G7926" s="16" t="s">
        <v>18346</v>
      </c>
      <c r="H7926" s="16" t="s">
        <v>1080</v>
      </c>
      <c r="I7926" s="0" t="n">
        <v>16</v>
      </c>
      <c r="J7926" s="16" t="s">
        <v>239</v>
      </c>
      <c r="K7926" s="0" t="str">
        <f aca="false">IFERROR(IF(VLOOKUP($C7926,薬効分類マスタ!$A$2:$E$180,5,FALSE())=0,"",VLOOKUP($C7926,薬効分類マスタ!$A$2:$E$180,5,FALSE())),"")</f>
        <v/>
      </c>
      <c r="L7926" s="17"/>
      <c r="M7926" s="0" t="str">
        <f aca="false">IF($K7926="","",IF($L7926&lt;&gt;"",$L7926,VLOOKUP($C7926,薬効分類マスタ!$A$2:$F$180,6,FALSE())))</f>
        <v/>
      </c>
      <c r="N7926" s="0" t="str">
        <f aca="false">ASC(G7926)</f>
        <v>ﾎﾟﾋﾞﾄﾞﾝﾖｰﾄﾞｽｸﾗﾌﾞ液7.5%｢ｹﾝｴｰ｣</v>
      </c>
      <c r="O7926" s="0" t="str">
        <f aca="false">ASC(E7926)</f>
        <v>ﾎﾟﾋﾞﾄﾞﾝﾖｰﾄﾞ</v>
      </c>
      <c r="P7926" s="16" t="n">
        <f aca="false">N(P7925)+IF($C7926=検索!$B$49,1,0)</f>
        <v>0</v>
      </c>
    </row>
    <row r="7927" customFormat="false" ht="15" hidden="false" customHeight="false" outlineLevel="0" collapsed="false">
      <c r="A7927" s="16" t="s">
        <v>16254</v>
      </c>
      <c r="B7927" s="0" t="s">
        <v>18347</v>
      </c>
      <c r="C7927" s="0" t="n">
        <v>261</v>
      </c>
      <c r="D7927" s="0" t="str">
        <f aca="false">IFERROR(VLOOKUP($C7927,薬効分類マスタ!$A$2:$B$180,2,FALSE()),"未登録")</f>
        <v>外皮用殺菌消毒剤</v>
      </c>
      <c r="E7927" s="16" t="s">
        <v>17843</v>
      </c>
      <c r="F7927" s="16" t="s">
        <v>18320</v>
      </c>
      <c r="G7927" s="16" t="s">
        <v>18348</v>
      </c>
      <c r="H7927" s="16" t="s">
        <v>17848</v>
      </c>
      <c r="I7927" s="0" t="n">
        <v>38.2</v>
      </c>
      <c r="J7927" s="16" t="s">
        <v>232</v>
      </c>
      <c r="K7927" s="0" t="str">
        <f aca="false">IFERROR(IF(VLOOKUP($C7927,薬効分類マスタ!$A$2:$E$180,5,FALSE())=0,"",VLOOKUP($C7927,薬効分類マスタ!$A$2:$E$180,5,FALSE())),"")</f>
        <v/>
      </c>
      <c r="L7927" s="17"/>
      <c r="M7927" s="0" t="str">
        <f aca="false">IF($K7927="","",IF($L7927&lt;&gt;"",$L7927,VLOOKUP($C7927,薬効分類マスタ!$A$2:$F$180,6,FALSE())))</f>
        <v/>
      </c>
      <c r="N7927" s="0" t="str">
        <f aca="false">ASC(G7927)</f>
        <v>ｲｿｼﾞﾝｹﾞﾙ10%</v>
      </c>
      <c r="O7927" s="0" t="str">
        <f aca="false">ASC(E7927)</f>
        <v>ﾎﾟﾋﾞﾄﾞﾝﾖｰﾄﾞ</v>
      </c>
      <c r="P7927" s="16" t="n">
        <f aca="false">N(P7926)+IF($C7927=検索!$B$49,1,0)</f>
        <v>0</v>
      </c>
    </row>
    <row r="7928" customFormat="false" ht="15" hidden="false" customHeight="false" outlineLevel="0" collapsed="false">
      <c r="A7928" s="16" t="s">
        <v>16254</v>
      </c>
      <c r="B7928" s="0" t="s">
        <v>18349</v>
      </c>
      <c r="C7928" s="0" t="n">
        <v>261</v>
      </c>
      <c r="D7928" s="0" t="str">
        <f aca="false">IFERROR(VLOOKUP($C7928,薬効分類マスタ!$A$2:$B$180,2,FALSE()),"未登録")</f>
        <v>外皮用殺菌消毒剤</v>
      </c>
      <c r="E7928" s="16" t="s">
        <v>17843</v>
      </c>
      <c r="F7928" s="16" t="s">
        <v>18320</v>
      </c>
      <c r="G7928" s="16" t="s">
        <v>18350</v>
      </c>
      <c r="H7928" s="16" t="s">
        <v>1103</v>
      </c>
      <c r="I7928" s="0" t="n">
        <v>32.9</v>
      </c>
      <c r="J7928" s="16" t="s">
        <v>239</v>
      </c>
      <c r="K7928" s="0" t="str">
        <f aca="false">IFERROR(IF(VLOOKUP($C7928,薬効分類マスタ!$A$2:$E$180,5,FALSE())=0,"",VLOOKUP($C7928,薬効分類マスタ!$A$2:$E$180,5,FALSE())),"")</f>
        <v/>
      </c>
      <c r="L7928" s="17"/>
      <c r="M7928" s="0" t="str">
        <f aca="false">IF($K7928="","",IF($L7928&lt;&gt;"",$L7928,VLOOKUP($C7928,薬効分類マスタ!$A$2:$F$180,6,FALSE())))</f>
        <v/>
      </c>
      <c r="N7928" s="0" t="str">
        <f aca="false">ASC(G7928)</f>
        <v>ﾎﾟﾋﾟﾖﾄﾞﾝｹﾞﾙ10%</v>
      </c>
      <c r="O7928" s="0" t="str">
        <f aca="false">ASC(E7928)</f>
        <v>ﾎﾟﾋﾞﾄﾞﾝﾖｰﾄﾞ</v>
      </c>
      <c r="P7928" s="16" t="n">
        <f aca="false">N(P7927)+IF($C7928=検索!$B$49,1,0)</f>
        <v>0</v>
      </c>
    </row>
    <row r="7929" customFormat="false" ht="15" hidden="false" customHeight="false" outlineLevel="0" collapsed="false">
      <c r="A7929" s="16" t="s">
        <v>16254</v>
      </c>
      <c r="B7929" s="0" t="s">
        <v>18351</v>
      </c>
      <c r="C7929" s="0" t="n">
        <v>261</v>
      </c>
      <c r="D7929" s="0" t="str">
        <f aca="false">IFERROR(VLOOKUP($C7929,薬効分類マスタ!$A$2:$B$180,2,FALSE()),"未登録")</f>
        <v>外皮用殺菌消毒剤</v>
      </c>
      <c r="E7929" s="16" t="s">
        <v>17843</v>
      </c>
      <c r="F7929" s="16" t="s">
        <v>18320</v>
      </c>
      <c r="G7929" s="16" t="s">
        <v>18352</v>
      </c>
      <c r="H7929" s="16" t="s">
        <v>1080</v>
      </c>
      <c r="I7929" s="0" t="n">
        <v>31.8</v>
      </c>
      <c r="J7929" s="16" t="s">
        <v>239</v>
      </c>
      <c r="K7929" s="0" t="str">
        <f aca="false">IFERROR(IF(VLOOKUP($C7929,薬効分類マスタ!$A$2:$E$180,5,FALSE())=0,"",VLOOKUP($C7929,薬効分類マスタ!$A$2:$E$180,5,FALSE())),"")</f>
        <v/>
      </c>
      <c r="L7929" s="17"/>
      <c r="M7929" s="0" t="str">
        <f aca="false">IF($K7929="","",IF($L7929&lt;&gt;"",$L7929,VLOOKUP($C7929,薬効分類マスタ!$A$2:$F$180,6,FALSE())))</f>
        <v/>
      </c>
      <c r="N7929" s="0" t="str">
        <f aca="false">ASC(G7929)</f>
        <v>ﾎﾟﾋﾞﾄﾞﾝﾖｰﾄﾞｹﾞﾙ10%｢ｹﾝｴｰ｣</v>
      </c>
      <c r="O7929" s="0" t="str">
        <f aca="false">ASC(E7929)</f>
        <v>ﾎﾟﾋﾞﾄﾞﾝﾖｰﾄﾞ</v>
      </c>
      <c r="P7929" s="16" t="n">
        <f aca="false">N(P7928)+IF($C7929=検索!$B$49,1,0)</f>
        <v>0</v>
      </c>
    </row>
    <row r="7930" customFormat="false" ht="15" hidden="false" customHeight="false" outlineLevel="0" collapsed="false">
      <c r="A7930" s="16" t="s">
        <v>16254</v>
      </c>
      <c r="B7930" s="0" t="s">
        <v>18353</v>
      </c>
      <c r="C7930" s="0" t="n">
        <v>261</v>
      </c>
      <c r="D7930" s="0" t="str">
        <f aca="false">IFERROR(VLOOKUP($C7930,薬効分類マスタ!$A$2:$B$180,2,FALSE()),"未登録")</f>
        <v>外皮用殺菌消毒剤</v>
      </c>
      <c r="E7930" s="16" t="s">
        <v>17843</v>
      </c>
      <c r="F7930" s="16" t="s">
        <v>8951</v>
      </c>
      <c r="G7930" s="16" t="s">
        <v>18354</v>
      </c>
      <c r="H7930" s="16" t="s">
        <v>6592</v>
      </c>
      <c r="I7930" s="0" t="n">
        <v>13.9</v>
      </c>
      <c r="J7930" s="16" t="s">
        <v>239</v>
      </c>
      <c r="K7930" s="0" t="str">
        <f aca="false">IFERROR(IF(VLOOKUP($C7930,薬効分類マスタ!$A$2:$E$180,5,FALSE())=0,"",VLOOKUP($C7930,薬効分類マスタ!$A$2:$E$180,5,FALSE())),"")</f>
        <v/>
      </c>
      <c r="L7930" s="17"/>
      <c r="M7930" s="0" t="str">
        <f aca="false">IF($K7930="","",IF($L7930&lt;&gt;"",$L7930,VLOOKUP($C7930,薬効分類マスタ!$A$2:$F$180,6,FALSE())))</f>
        <v/>
      </c>
      <c r="N7930" s="0" t="str">
        <f aca="false">ASC(G7930)</f>
        <v>ﾎﾟﾋﾞﾄﾞﾝﾖｰﾄﾞ液10%｢ﾒﾀﾙ｣</v>
      </c>
      <c r="O7930" s="0" t="str">
        <f aca="false">ASC(E7930)</f>
        <v>ﾎﾟﾋﾞﾄﾞﾝﾖｰﾄﾞ</v>
      </c>
      <c r="P7930" s="16" t="n">
        <f aca="false">N(P7929)+IF($C7930=検索!$B$49,1,0)</f>
        <v>0</v>
      </c>
    </row>
    <row r="7931" customFormat="false" ht="15" hidden="false" customHeight="false" outlineLevel="0" collapsed="false">
      <c r="A7931" s="16" t="s">
        <v>16254</v>
      </c>
      <c r="B7931" s="0" t="s">
        <v>18355</v>
      </c>
      <c r="C7931" s="0" t="n">
        <v>261</v>
      </c>
      <c r="D7931" s="0" t="str">
        <f aca="false">IFERROR(VLOOKUP($C7931,薬効分類マスタ!$A$2:$B$180,2,FALSE()),"未登録")</f>
        <v>外皮用殺菌消毒剤</v>
      </c>
      <c r="E7931" s="16" t="s">
        <v>17843</v>
      </c>
      <c r="F7931" s="16" t="s">
        <v>8951</v>
      </c>
      <c r="G7931" s="16" t="s">
        <v>18356</v>
      </c>
      <c r="H7931" s="16" t="s">
        <v>17848</v>
      </c>
      <c r="I7931" s="0" t="n">
        <v>24</v>
      </c>
      <c r="J7931" s="16" t="s">
        <v>232</v>
      </c>
      <c r="K7931" s="0" t="str">
        <f aca="false">IFERROR(IF(VLOOKUP($C7931,薬効分類マスタ!$A$2:$E$180,5,FALSE())=0,"",VLOOKUP($C7931,薬効分類マスタ!$A$2:$E$180,5,FALSE())),"")</f>
        <v/>
      </c>
      <c r="L7931" s="17"/>
      <c r="M7931" s="0" t="str">
        <f aca="false">IF($K7931="","",IF($L7931&lt;&gt;"",$L7931,VLOOKUP($C7931,薬効分類マスタ!$A$2:$F$180,6,FALSE())))</f>
        <v/>
      </c>
      <c r="N7931" s="0" t="str">
        <f aca="false">ASC(G7931)</f>
        <v>ｲｿｼﾞﾝ液10%</v>
      </c>
      <c r="O7931" s="0" t="str">
        <f aca="false">ASC(E7931)</f>
        <v>ﾎﾟﾋﾞﾄﾞﾝﾖｰﾄﾞ</v>
      </c>
      <c r="P7931" s="16" t="n">
        <f aca="false">N(P7930)+IF($C7931=検索!$B$49,1,0)</f>
        <v>0</v>
      </c>
    </row>
    <row r="7932" customFormat="false" ht="15" hidden="false" customHeight="false" outlineLevel="0" collapsed="false">
      <c r="A7932" s="16" t="s">
        <v>16254</v>
      </c>
      <c r="B7932" s="0" t="s">
        <v>18357</v>
      </c>
      <c r="C7932" s="0" t="n">
        <v>261</v>
      </c>
      <c r="D7932" s="0" t="str">
        <f aca="false">IFERROR(VLOOKUP($C7932,薬効分類マスタ!$A$2:$B$180,2,FALSE()),"未登録")</f>
        <v>外皮用殺菌消毒剤</v>
      </c>
      <c r="E7932" s="16" t="s">
        <v>17843</v>
      </c>
      <c r="F7932" s="16" t="s">
        <v>8951</v>
      </c>
      <c r="G7932" s="16" t="s">
        <v>18358</v>
      </c>
      <c r="H7932" s="16" t="s">
        <v>1103</v>
      </c>
      <c r="I7932" s="0" t="n">
        <v>13.9</v>
      </c>
      <c r="J7932" s="16" t="s">
        <v>239</v>
      </c>
      <c r="K7932" s="0" t="str">
        <f aca="false">IFERROR(IF(VLOOKUP($C7932,薬効分類マスタ!$A$2:$E$180,5,FALSE())=0,"",VLOOKUP($C7932,薬効分類マスタ!$A$2:$E$180,5,FALSE())),"")</f>
        <v/>
      </c>
      <c r="L7932" s="17"/>
      <c r="M7932" s="0" t="str">
        <f aca="false">IF($K7932="","",IF($L7932&lt;&gt;"",$L7932,VLOOKUP($C7932,薬効分類マスタ!$A$2:$F$180,6,FALSE())))</f>
        <v/>
      </c>
      <c r="N7932" s="0" t="str">
        <f aca="false">ASC(G7932)</f>
        <v>ﾎﾟﾋﾟﾖﾄﾞﾝ液10%</v>
      </c>
      <c r="O7932" s="0" t="str">
        <f aca="false">ASC(E7932)</f>
        <v>ﾎﾟﾋﾞﾄﾞﾝﾖｰﾄﾞ</v>
      </c>
      <c r="P7932" s="16" t="n">
        <f aca="false">N(P7931)+IF($C7932=検索!$B$49,1,0)</f>
        <v>0</v>
      </c>
    </row>
    <row r="7933" customFormat="false" ht="15" hidden="false" customHeight="false" outlineLevel="0" collapsed="false">
      <c r="A7933" s="16" t="s">
        <v>16254</v>
      </c>
      <c r="B7933" s="0" t="s">
        <v>18359</v>
      </c>
      <c r="C7933" s="0" t="n">
        <v>261</v>
      </c>
      <c r="D7933" s="0" t="str">
        <f aca="false">IFERROR(VLOOKUP($C7933,薬効分類マスタ!$A$2:$B$180,2,FALSE()),"未登録")</f>
        <v>外皮用殺菌消毒剤</v>
      </c>
      <c r="E7933" s="16" t="s">
        <v>17843</v>
      </c>
      <c r="F7933" s="16" t="s">
        <v>8951</v>
      </c>
      <c r="G7933" s="16" t="s">
        <v>18360</v>
      </c>
      <c r="H7933" s="16" t="s">
        <v>7527</v>
      </c>
      <c r="I7933" s="0" t="n">
        <v>13</v>
      </c>
      <c r="J7933" s="16" t="s">
        <v>239</v>
      </c>
      <c r="K7933" s="0" t="str">
        <f aca="false">IFERROR(IF(VLOOKUP($C7933,薬効分類マスタ!$A$2:$E$180,5,FALSE())=0,"",VLOOKUP($C7933,薬効分類マスタ!$A$2:$E$180,5,FALSE())),"")</f>
        <v/>
      </c>
      <c r="L7933" s="17"/>
      <c r="M7933" s="0" t="str">
        <f aca="false">IF($K7933="","",IF($L7933&lt;&gt;"",$L7933,VLOOKUP($C7933,薬効分類マスタ!$A$2:$F$180,6,FALSE())))</f>
        <v/>
      </c>
      <c r="N7933" s="0" t="str">
        <f aca="false">ASC(G7933)</f>
        <v>ﾎﾟﾋﾞﾄﾞﾝﾖｰﾄﾞ外用液10%｢東海｣</v>
      </c>
      <c r="O7933" s="0" t="str">
        <f aca="false">ASC(E7933)</f>
        <v>ﾎﾟﾋﾞﾄﾞﾝﾖｰﾄﾞ</v>
      </c>
      <c r="P7933" s="16" t="n">
        <f aca="false">N(P7932)+IF($C7933=検索!$B$49,1,0)</f>
        <v>0</v>
      </c>
    </row>
    <row r="7934" customFormat="false" ht="15" hidden="false" customHeight="false" outlineLevel="0" collapsed="false">
      <c r="A7934" s="16" t="s">
        <v>16254</v>
      </c>
      <c r="B7934" s="0" t="s">
        <v>18361</v>
      </c>
      <c r="C7934" s="0" t="n">
        <v>261</v>
      </c>
      <c r="D7934" s="0" t="str">
        <f aca="false">IFERROR(VLOOKUP($C7934,薬効分類マスタ!$A$2:$B$180,2,FALSE()),"未登録")</f>
        <v>外皮用殺菌消毒剤</v>
      </c>
      <c r="E7934" s="16" t="s">
        <v>17843</v>
      </c>
      <c r="F7934" s="16" t="s">
        <v>8951</v>
      </c>
      <c r="G7934" s="16" t="s">
        <v>18362</v>
      </c>
      <c r="H7934" s="16" t="s">
        <v>6908</v>
      </c>
      <c r="I7934" s="0" t="n">
        <v>13.9</v>
      </c>
      <c r="J7934" s="16" t="s">
        <v>239</v>
      </c>
      <c r="K7934" s="0" t="str">
        <f aca="false">IFERROR(IF(VLOOKUP($C7934,薬効分類マスタ!$A$2:$E$180,5,FALSE())=0,"",VLOOKUP($C7934,薬効分類マスタ!$A$2:$E$180,5,FALSE())),"")</f>
        <v/>
      </c>
      <c r="L7934" s="17"/>
      <c r="M7934" s="0" t="str">
        <f aca="false">IF($K7934="","",IF($L7934&lt;&gt;"",$L7934,VLOOKUP($C7934,薬効分類マスタ!$A$2:$F$180,6,FALSE())))</f>
        <v/>
      </c>
      <c r="N7934" s="0" t="str">
        <f aca="false">ASC(G7934)</f>
        <v>ﾎﾟﾋﾟﾗｰﾙ消毒液10%</v>
      </c>
      <c r="O7934" s="0" t="str">
        <f aca="false">ASC(E7934)</f>
        <v>ﾎﾟﾋﾞﾄﾞﾝﾖｰﾄﾞ</v>
      </c>
      <c r="P7934" s="16" t="n">
        <f aca="false">N(P7933)+IF($C7934=検索!$B$49,1,0)</f>
        <v>0</v>
      </c>
    </row>
    <row r="7935" customFormat="false" ht="15" hidden="false" customHeight="false" outlineLevel="0" collapsed="false">
      <c r="A7935" s="16" t="s">
        <v>16254</v>
      </c>
      <c r="B7935" s="0" t="s">
        <v>18363</v>
      </c>
      <c r="C7935" s="0" t="n">
        <v>261</v>
      </c>
      <c r="D7935" s="0" t="str">
        <f aca="false">IFERROR(VLOOKUP($C7935,薬効分類マスタ!$A$2:$B$180,2,FALSE()),"未登録")</f>
        <v>外皮用殺菌消毒剤</v>
      </c>
      <c r="E7935" s="16" t="s">
        <v>17843</v>
      </c>
      <c r="F7935" s="16" t="s">
        <v>8951</v>
      </c>
      <c r="G7935" s="16" t="s">
        <v>18364</v>
      </c>
      <c r="H7935" s="16" t="s">
        <v>18365</v>
      </c>
      <c r="I7935" s="0" t="n">
        <v>10.9</v>
      </c>
      <c r="J7935" s="16" t="s">
        <v>239</v>
      </c>
      <c r="K7935" s="0" t="str">
        <f aca="false">IFERROR(IF(VLOOKUP($C7935,薬効分類マスタ!$A$2:$E$180,5,FALSE())=0,"",VLOOKUP($C7935,薬効分類マスタ!$A$2:$E$180,5,FALSE())),"")</f>
        <v/>
      </c>
      <c r="L7935" s="17"/>
      <c r="M7935" s="0" t="str">
        <f aca="false">IF($K7935="","",IF($L7935&lt;&gt;"",$L7935,VLOOKUP($C7935,薬効分類マスタ!$A$2:$F$180,6,FALSE())))</f>
        <v/>
      </c>
      <c r="N7935" s="0" t="str">
        <f aca="false">ASC(G7935)</f>
        <v>ﾎﾟﾋﾞﾄﾞﾝﾖｰﾄﾞ外用液10%｢ｵｵｻｷ｣</v>
      </c>
      <c r="O7935" s="0" t="str">
        <f aca="false">ASC(E7935)</f>
        <v>ﾎﾟﾋﾞﾄﾞﾝﾖｰﾄﾞ</v>
      </c>
      <c r="P7935" s="16" t="n">
        <f aca="false">N(P7934)+IF($C7935=検索!$B$49,1,0)</f>
        <v>0</v>
      </c>
    </row>
    <row r="7936" customFormat="false" ht="15" hidden="false" customHeight="false" outlineLevel="0" collapsed="false">
      <c r="A7936" s="16" t="s">
        <v>16254</v>
      </c>
      <c r="B7936" s="0" t="s">
        <v>18366</v>
      </c>
      <c r="C7936" s="0" t="n">
        <v>261</v>
      </c>
      <c r="D7936" s="0" t="str">
        <f aca="false">IFERROR(VLOOKUP($C7936,薬効分類マスタ!$A$2:$B$180,2,FALSE()),"未登録")</f>
        <v>外皮用殺菌消毒剤</v>
      </c>
      <c r="E7936" s="16" t="s">
        <v>17843</v>
      </c>
      <c r="F7936" s="16" t="s">
        <v>8951</v>
      </c>
      <c r="G7936" s="16" t="s">
        <v>18367</v>
      </c>
      <c r="H7936" s="16" t="s">
        <v>1165</v>
      </c>
      <c r="I7936" s="0" t="n">
        <v>13</v>
      </c>
      <c r="J7936" s="16" t="s">
        <v>239</v>
      </c>
      <c r="K7936" s="0" t="str">
        <f aca="false">IFERROR(IF(VLOOKUP($C7936,薬効分類マスタ!$A$2:$E$180,5,FALSE())=0,"",VLOOKUP($C7936,薬効分類マスタ!$A$2:$E$180,5,FALSE())),"")</f>
        <v/>
      </c>
      <c r="L7936" s="17"/>
      <c r="M7936" s="0" t="str">
        <f aca="false">IF($K7936="","",IF($L7936&lt;&gt;"",$L7936,VLOOKUP($C7936,薬効分類マスタ!$A$2:$F$180,6,FALSE())))</f>
        <v/>
      </c>
      <c r="N7936" s="0" t="str">
        <f aca="false">ASC(G7936)</f>
        <v>ﾎﾟﾋﾞﾄﾞﾝﾖｰﾄﾞ消毒用液10%｢NP｣</v>
      </c>
      <c r="O7936" s="0" t="str">
        <f aca="false">ASC(E7936)</f>
        <v>ﾎﾟﾋﾞﾄﾞﾝﾖｰﾄﾞ</v>
      </c>
      <c r="P7936" s="16" t="n">
        <f aca="false">N(P7935)+IF($C7936=検索!$B$49,1,0)</f>
        <v>0</v>
      </c>
    </row>
    <row r="7937" customFormat="false" ht="15" hidden="false" customHeight="false" outlineLevel="0" collapsed="false">
      <c r="A7937" s="16" t="s">
        <v>16254</v>
      </c>
      <c r="B7937" s="0" t="s">
        <v>18368</v>
      </c>
      <c r="C7937" s="0" t="n">
        <v>261</v>
      </c>
      <c r="D7937" s="0" t="str">
        <f aca="false">IFERROR(VLOOKUP($C7937,薬効分類マスタ!$A$2:$B$180,2,FALSE()),"未登録")</f>
        <v>外皮用殺菌消毒剤</v>
      </c>
      <c r="E7937" s="16" t="s">
        <v>17843</v>
      </c>
      <c r="F7937" s="16" t="s">
        <v>8951</v>
      </c>
      <c r="G7937" s="16" t="s">
        <v>18369</v>
      </c>
      <c r="H7937" s="16" t="s">
        <v>606</v>
      </c>
      <c r="I7937" s="0" t="n">
        <v>12.1</v>
      </c>
      <c r="J7937" s="16" t="s">
        <v>239</v>
      </c>
      <c r="K7937" s="0" t="str">
        <f aca="false">IFERROR(IF(VLOOKUP($C7937,薬効分類マスタ!$A$2:$E$180,5,FALSE())=0,"",VLOOKUP($C7937,薬効分類マスタ!$A$2:$E$180,5,FALSE())),"")</f>
        <v/>
      </c>
      <c r="L7937" s="17"/>
      <c r="M7937" s="0" t="str">
        <f aca="false">IF($K7937="","",IF($L7937&lt;&gt;"",$L7937,VLOOKUP($C7937,薬効分類マスタ!$A$2:$F$180,6,FALSE())))</f>
        <v/>
      </c>
      <c r="N7937" s="0" t="str">
        <f aca="false">ASC(G7937)</f>
        <v>ﾎﾟﾋﾞﾄﾞﾝﾖｰﾄﾞ外用液10%｢日新｣</v>
      </c>
      <c r="O7937" s="0" t="str">
        <f aca="false">ASC(E7937)</f>
        <v>ﾎﾟﾋﾞﾄﾞﾝﾖｰﾄﾞ</v>
      </c>
      <c r="P7937" s="16" t="n">
        <f aca="false">N(P7936)+IF($C7937=検索!$B$49,1,0)</f>
        <v>0</v>
      </c>
    </row>
    <row r="7938" customFormat="false" ht="15" hidden="false" customHeight="false" outlineLevel="0" collapsed="false">
      <c r="A7938" s="16" t="s">
        <v>16254</v>
      </c>
      <c r="B7938" s="0" t="s">
        <v>18370</v>
      </c>
      <c r="C7938" s="0" t="n">
        <v>261</v>
      </c>
      <c r="D7938" s="0" t="str">
        <f aca="false">IFERROR(VLOOKUP($C7938,薬効分類マスタ!$A$2:$B$180,2,FALSE()),"未登録")</f>
        <v>外皮用殺菌消毒剤</v>
      </c>
      <c r="E7938" s="16" t="s">
        <v>17843</v>
      </c>
      <c r="F7938" s="16" t="s">
        <v>8951</v>
      </c>
      <c r="G7938" s="16" t="s">
        <v>18371</v>
      </c>
      <c r="H7938" s="16" t="s">
        <v>428</v>
      </c>
      <c r="I7938" s="0" t="n">
        <v>13</v>
      </c>
      <c r="J7938" s="16" t="s">
        <v>239</v>
      </c>
      <c r="K7938" s="0" t="str">
        <f aca="false">IFERROR(IF(VLOOKUP($C7938,薬効分類マスタ!$A$2:$E$180,5,FALSE())=0,"",VLOOKUP($C7938,薬効分類マスタ!$A$2:$E$180,5,FALSE())),"")</f>
        <v/>
      </c>
      <c r="L7938" s="17"/>
      <c r="M7938" s="0" t="str">
        <f aca="false">IF($K7938="","",IF($L7938&lt;&gt;"",$L7938,VLOOKUP($C7938,薬効分類マスタ!$A$2:$F$180,6,FALSE())))</f>
        <v/>
      </c>
      <c r="N7938" s="0" t="str">
        <f aca="false">ASC(G7938)</f>
        <v>ﾎﾟﾋﾞﾄﾞﾝﾖｰﾄﾞ外用液10%｢明治｣</v>
      </c>
      <c r="O7938" s="0" t="str">
        <f aca="false">ASC(E7938)</f>
        <v>ﾎﾟﾋﾞﾄﾞﾝﾖｰﾄﾞ</v>
      </c>
      <c r="P7938" s="16" t="n">
        <f aca="false">N(P7937)+IF($C7938=検索!$B$49,1,0)</f>
        <v>0</v>
      </c>
    </row>
    <row r="7939" customFormat="false" ht="15" hidden="false" customHeight="false" outlineLevel="0" collapsed="false">
      <c r="A7939" s="16" t="s">
        <v>16254</v>
      </c>
      <c r="B7939" s="0" t="s">
        <v>18372</v>
      </c>
      <c r="C7939" s="0" t="n">
        <v>261</v>
      </c>
      <c r="D7939" s="0" t="str">
        <f aca="false">IFERROR(VLOOKUP($C7939,薬効分類マスタ!$A$2:$B$180,2,FALSE()),"未登録")</f>
        <v>外皮用殺菌消毒剤</v>
      </c>
      <c r="E7939" s="16" t="s">
        <v>17843</v>
      </c>
      <c r="F7939" s="16" t="s">
        <v>8951</v>
      </c>
      <c r="G7939" s="16" t="s">
        <v>18373</v>
      </c>
      <c r="H7939" s="16" t="s">
        <v>1080</v>
      </c>
      <c r="I7939" s="0" t="n">
        <v>13</v>
      </c>
      <c r="J7939" s="16" t="s">
        <v>239</v>
      </c>
      <c r="K7939" s="0" t="str">
        <f aca="false">IFERROR(IF(VLOOKUP($C7939,薬効分類マスタ!$A$2:$E$180,5,FALSE())=0,"",VLOOKUP($C7939,薬効分類マスタ!$A$2:$E$180,5,FALSE())),"")</f>
        <v/>
      </c>
      <c r="L7939" s="17"/>
      <c r="M7939" s="0" t="str">
        <f aca="false">IF($K7939="","",IF($L7939&lt;&gt;"",$L7939,VLOOKUP($C7939,薬効分類マスタ!$A$2:$F$180,6,FALSE())))</f>
        <v/>
      </c>
      <c r="N7939" s="0" t="str">
        <f aca="false">ASC(G7939)</f>
        <v>ﾎﾟﾋﾞﾄﾞﾝﾖｰﾄﾞ消毒液10%｢ｹﾝｴｰ｣</v>
      </c>
      <c r="O7939" s="0" t="str">
        <f aca="false">ASC(E7939)</f>
        <v>ﾎﾟﾋﾞﾄﾞﾝﾖｰﾄﾞ</v>
      </c>
      <c r="P7939" s="16" t="n">
        <f aca="false">N(P7938)+IF($C7939=検索!$B$49,1,0)</f>
        <v>0</v>
      </c>
    </row>
    <row r="7940" customFormat="false" ht="15" hidden="false" customHeight="false" outlineLevel="0" collapsed="false">
      <c r="A7940" s="16" t="s">
        <v>16254</v>
      </c>
      <c r="B7940" s="0" t="s">
        <v>18374</v>
      </c>
      <c r="C7940" s="0" t="n">
        <v>261</v>
      </c>
      <c r="D7940" s="0" t="str">
        <f aca="false">IFERROR(VLOOKUP($C7940,薬効分類マスタ!$A$2:$B$180,2,FALSE()),"未登録")</f>
        <v>外皮用殺菌消毒剤</v>
      </c>
      <c r="E7940" s="16" t="s">
        <v>17843</v>
      </c>
      <c r="F7940" s="16" t="s">
        <v>8951</v>
      </c>
      <c r="G7940" s="16" t="s">
        <v>18375</v>
      </c>
      <c r="H7940" s="16" t="s">
        <v>8817</v>
      </c>
      <c r="I7940" s="0" t="n">
        <v>10.9</v>
      </c>
      <c r="J7940" s="16" t="s">
        <v>239</v>
      </c>
      <c r="K7940" s="0" t="str">
        <f aca="false">IFERROR(IF(VLOOKUP($C7940,薬効分類マスタ!$A$2:$E$180,5,FALSE())=0,"",VLOOKUP($C7940,薬効分類マスタ!$A$2:$E$180,5,FALSE())),"")</f>
        <v/>
      </c>
      <c r="L7940" s="17"/>
      <c r="M7940" s="0" t="str">
        <f aca="false">IF($K7940="","",IF($L7940&lt;&gt;"",$L7940,VLOOKUP($C7940,薬効分類マスタ!$A$2:$F$180,6,FALSE())))</f>
        <v/>
      </c>
      <c r="N7940" s="0" t="str">
        <f aca="false">ASC(G7940)</f>
        <v>ﾎﾟﾋﾞﾄﾞﾝﾖｰﾄﾞ外用液10%｢ｲﾜｷ｣</v>
      </c>
      <c r="O7940" s="0" t="str">
        <f aca="false">ASC(E7940)</f>
        <v>ﾎﾟﾋﾞﾄﾞﾝﾖｰﾄﾞ</v>
      </c>
      <c r="P7940" s="16" t="n">
        <f aca="false">N(P7939)+IF($C7940=検索!$B$49,1,0)</f>
        <v>0</v>
      </c>
    </row>
    <row r="7941" customFormat="false" ht="15" hidden="false" customHeight="false" outlineLevel="0" collapsed="false">
      <c r="A7941" s="16" t="s">
        <v>16254</v>
      </c>
      <c r="B7941" s="0" t="s">
        <v>18376</v>
      </c>
      <c r="C7941" s="0" t="n">
        <v>261</v>
      </c>
      <c r="D7941" s="0" t="str">
        <f aca="false">IFERROR(VLOOKUP($C7941,薬効分類マスタ!$A$2:$B$180,2,FALSE()),"未登録")</f>
        <v>外皮用殺菌消毒剤</v>
      </c>
      <c r="E7941" s="16" t="s">
        <v>17843</v>
      </c>
      <c r="F7941" s="16" t="s">
        <v>8951</v>
      </c>
      <c r="G7941" s="16" t="s">
        <v>18377</v>
      </c>
      <c r="H7941" s="16" t="s">
        <v>18378</v>
      </c>
      <c r="I7941" s="0" t="n">
        <v>13</v>
      </c>
      <c r="J7941" s="16" t="s">
        <v>239</v>
      </c>
      <c r="K7941" s="0" t="str">
        <f aca="false">IFERROR(IF(VLOOKUP($C7941,薬効分類マスタ!$A$2:$E$180,5,FALSE())=0,"",VLOOKUP($C7941,薬効分類マスタ!$A$2:$E$180,5,FALSE())),"")</f>
        <v/>
      </c>
      <c r="L7941" s="17"/>
      <c r="M7941" s="0" t="str">
        <f aca="false">IF($K7941="","",IF($L7941&lt;&gt;"",$L7941,VLOOKUP($C7941,薬効分類マスタ!$A$2:$F$180,6,FALSE())))</f>
        <v/>
      </c>
      <c r="N7941" s="0" t="str">
        <f aca="false">ASC(G7941)</f>
        <v>ﾎﾟﾋﾞﾄﾞﾝﾖｰﾄﾞ消毒液10%｢ｶﾈｲﾁ｣</v>
      </c>
      <c r="O7941" s="0" t="str">
        <f aca="false">ASC(E7941)</f>
        <v>ﾎﾟﾋﾞﾄﾞﾝﾖｰﾄﾞ</v>
      </c>
      <c r="P7941" s="16" t="n">
        <f aca="false">N(P7940)+IF($C7941=検索!$B$49,1,0)</f>
        <v>0</v>
      </c>
    </row>
    <row r="7942" customFormat="false" ht="15" hidden="false" customHeight="false" outlineLevel="0" collapsed="false">
      <c r="A7942" s="16" t="s">
        <v>16254</v>
      </c>
      <c r="B7942" s="0" t="s">
        <v>18379</v>
      </c>
      <c r="C7942" s="0" t="n">
        <v>261</v>
      </c>
      <c r="D7942" s="0" t="str">
        <f aca="false">IFERROR(VLOOKUP($C7942,薬効分類マスタ!$A$2:$B$180,2,FALSE()),"未登録")</f>
        <v>外皮用殺菌消毒剤</v>
      </c>
      <c r="E7942" s="16" t="s">
        <v>17843</v>
      </c>
      <c r="F7942" s="16" t="s">
        <v>8951</v>
      </c>
      <c r="G7942" s="16" t="s">
        <v>18380</v>
      </c>
      <c r="H7942" s="16" t="s">
        <v>6754</v>
      </c>
      <c r="I7942" s="0" t="n">
        <v>13.9</v>
      </c>
      <c r="J7942" s="16" t="s">
        <v>239</v>
      </c>
      <c r="K7942" s="0" t="str">
        <f aca="false">IFERROR(IF(VLOOKUP($C7942,薬効分類マスタ!$A$2:$E$180,5,FALSE())=0,"",VLOOKUP($C7942,薬効分類マスタ!$A$2:$E$180,5,FALSE())),"")</f>
        <v/>
      </c>
      <c r="L7942" s="17"/>
      <c r="M7942" s="0" t="str">
        <f aca="false">IF($K7942="","",IF($L7942&lt;&gt;"",$L7942,VLOOKUP($C7942,薬効分類マスタ!$A$2:$F$180,6,FALSE())))</f>
        <v/>
      </c>
      <c r="N7942" s="0" t="str">
        <f aca="false">ASC(G7942)</f>
        <v>ﾎﾟﾋﾞﾄﾞﾝﾖｰﾄﾞ消毒液10%｢ｼｵｴ｣</v>
      </c>
      <c r="O7942" s="0" t="str">
        <f aca="false">ASC(E7942)</f>
        <v>ﾎﾟﾋﾞﾄﾞﾝﾖｰﾄﾞ</v>
      </c>
      <c r="P7942" s="16" t="n">
        <f aca="false">N(P7941)+IF($C7942=検索!$B$49,1,0)</f>
        <v>0</v>
      </c>
    </row>
    <row r="7943" customFormat="false" ht="15" hidden="false" customHeight="false" outlineLevel="0" collapsed="false">
      <c r="A7943" s="16" t="s">
        <v>16254</v>
      </c>
      <c r="B7943" s="0" t="s">
        <v>18381</v>
      </c>
      <c r="C7943" s="0" t="n">
        <v>261</v>
      </c>
      <c r="D7943" s="0" t="str">
        <f aca="false">IFERROR(VLOOKUP($C7943,薬効分類マスタ!$A$2:$B$180,2,FALSE()),"未登録")</f>
        <v>外皮用殺菌消毒剤</v>
      </c>
      <c r="E7943" s="16" t="s">
        <v>17843</v>
      </c>
      <c r="F7943" s="16" t="s">
        <v>8951</v>
      </c>
      <c r="G7943" s="16" t="s">
        <v>18382</v>
      </c>
      <c r="H7943" s="16" t="s">
        <v>17848</v>
      </c>
      <c r="I7943" s="0" t="n">
        <v>36.1</v>
      </c>
      <c r="K7943" s="0" t="str">
        <f aca="false">IFERROR(IF(VLOOKUP($C7943,薬効分類マスタ!$A$2:$E$180,5,FALSE())=0,"",VLOOKUP($C7943,薬効分類マスタ!$A$2:$E$180,5,FALSE())),"")</f>
        <v/>
      </c>
      <c r="L7943" s="17"/>
      <c r="M7943" s="0" t="str">
        <f aca="false">IF($K7943="","",IF($L7943&lt;&gt;"",$L7943,VLOOKUP($C7943,薬効分類マスタ!$A$2:$F$180,6,FALSE())))</f>
        <v/>
      </c>
      <c r="N7943" s="0" t="str">
        <f aca="false">ASC(G7943)</f>
        <v>ｲｿｼﾞﾝﾌｨｰﾙﾄﾞ液10%</v>
      </c>
      <c r="O7943" s="0" t="str">
        <f aca="false">ASC(E7943)</f>
        <v>ﾎﾟﾋﾞﾄﾞﾝﾖｰﾄﾞ</v>
      </c>
      <c r="P7943" s="16" t="n">
        <f aca="false">N(P7942)+IF($C7943=検索!$B$49,1,0)</f>
        <v>0</v>
      </c>
    </row>
    <row r="7944" customFormat="false" ht="15" hidden="false" customHeight="false" outlineLevel="0" collapsed="false">
      <c r="A7944" s="16" t="s">
        <v>16254</v>
      </c>
      <c r="B7944" s="0" t="s">
        <v>18383</v>
      </c>
      <c r="C7944" s="0" t="n">
        <v>261</v>
      </c>
      <c r="D7944" s="0" t="str">
        <f aca="false">IFERROR(VLOOKUP($C7944,薬効分類マスタ!$A$2:$B$180,2,FALSE()),"未登録")</f>
        <v>外皮用殺菌消毒剤</v>
      </c>
      <c r="E7944" s="16" t="s">
        <v>17843</v>
      </c>
      <c r="F7944" s="16" t="s">
        <v>8951</v>
      </c>
      <c r="G7944" s="16" t="s">
        <v>18384</v>
      </c>
      <c r="H7944" s="16" t="s">
        <v>1103</v>
      </c>
      <c r="I7944" s="0" t="n">
        <v>18.6</v>
      </c>
      <c r="J7944" s="16" t="s">
        <v>239</v>
      </c>
      <c r="K7944" s="0" t="str">
        <f aca="false">IFERROR(IF(VLOOKUP($C7944,薬効分類マスタ!$A$2:$E$180,5,FALSE())=0,"",VLOOKUP($C7944,薬効分類マスタ!$A$2:$E$180,5,FALSE())),"")</f>
        <v/>
      </c>
      <c r="L7944" s="17"/>
      <c r="M7944" s="0" t="str">
        <f aca="false">IF($K7944="","",IF($L7944&lt;&gt;"",$L7944,VLOOKUP($C7944,薬効分類マスタ!$A$2:$F$180,6,FALSE())))</f>
        <v/>
      </c>
      <c r="N7944" s="0" t="str">
        <f aca="false">ASC(G7944)</f>
        <v>ﾎﾟﾋﾟﾖﾄﾞﾝﾌｨｰﾙﾄﾞ10%</v>
      </c>
      <c r="O7944" s="0" t="str">
        <f aca="false">ASC(E7944)</f>
        <v>ﾎﾟﾋﾞﾄﾞﾝﾖｰﾄﾞ</v>
      </c>
      <c r="P7944" s="16" t="n">
        <f aca="false">N(P7943)+IF($C7944=検索!$B$49,1,0)</f>
        <v>0</v>
      </c>
    </row>
    <row r="7945" customFormat="false" ht="15" hidden="false" customHeight="false" outlineLevel="0" collapsed="false">
      <c r="A7945" s="16" t="s">
        <v>16254</v>
      </c>
      <c r="B7945" s="0" t="s">
        <v>18385</v>
      </c>
      <c r="C7945" s="0" t="n">
        <v>261</v>
      </c>
      <c r="D7945" s="0" t="str">
        <f aca="false">IFERROR(VLOOKUP($C7945,薬効分類マスタ!$A$2:$B$180,2,FALSE()),"未登録")</f>
        <v>外皮用殺菌消毒剤</v>
      </c>
      <c r="E7945" s="16" t="s">
        <v>17843</v>
      </c>
      <c r="F7945" s="16" t="s">
        <v>8951</v>
      </c>
      <c r="G7945" s="16" t="s">
        <v>18386</v>
      </c>
      <c r="H7945" s="16" t="s">
        <v>428</v>
      </c>
      <c r="I7945" s="0" t="n">
        <v>14.1</v>
      </c>
      <c r="J7945" s="16" t="s">
        <v>239</v>
      </c>
      <c r="K7945" s="0" t="str">
        <f aca="false">IFERROR(IF(VLOOKUP($C7945,薬効分類マスタ!$A$2:$E$180,5,FALSE())=0,"",VLOOKUP($C7945,薬効分類マスタ!$A$2:$E$180,5,FALSE())),"")</f>
        <v/>
      </c>
      <c r="L7945" s="17"/>
      <c r="M7945" s="0" t="str">
        <f aca="false">IF($K7945="","",IF($L7945&lt;&gt;"",$L7945,VLOOKUP($C7945,薬効分類マスタ!$A$2:$F$180,6,FALSE())))</f>
        <v/>
      </c>
      <c r="N7945" s="0" t="str">
        <f aca="false">ASC(G7945)</f>
        <v>ﾎﾟﾋﾞﾄﾞﾝﾖｰﾄﾞﾌｨｰﾙﾄﾞ外用液10%｢明治｣</v>
      </c>
      <c r="O7945" s="0" t="str">
        <f aca="false">ASC(E7945)</f>
        <v>ﾎﾟﾋﾞﾄﾞﾝﾖｰﾄﾞ</v>
      </c>
      <c r="P7945" s="16" t="n">
        <f aca="false">N(P7944)+IF($C7945=検索!$B$49,1,0)</f>
        <v>0</v>
      </c>
    </row>
    <row r="7946" customFormat="false" ht="15" hidden="false" customHeight="false" outlineLevel="0" collapsed="false">
      <c r="A7946" s="16" t="s">
        <v>16254</v>
      </c>
      <c r="B7946" s="0" t="s">
        <v>18387</v>
      </c>
      <c r="C7946" s="0" t="n">
        <v>261</v>
      </c>
      <c r="D7946" s="0" t="str">
        <f aca="false">IFERROR(VLOOKUP($C7946,薬効分類マスタ!$A$2:$B$180,2,FALSE()),"未登録")</f>
        <v>外皮用殺菌消毒剤</v>
      </c>
      <c r="E7946" s="16" t="s">
        <v>17843</v>
      </c>
      <c r="F7946" s="16" t="s">
        <v>18388</v>
      </c>
      <c r="G7946" s="16" t="s">
        <v>18389</v>
      </c>
      <c r="H7946" s="16" t="s">
        <v>4196</v>
      </c>
      <c r="I7946" s="0" t="n">
        <v>10.9</v>
      </c>
      <c r="J7946" s="16" t="s">
        <v>239</v>
      </c>
      <c r="K7946" s="0" t="str">
        <f aca="false">IFERROR(IF(VLOOKUP($C7946,薬効分類マスタ!$A$2:$E$180,5,FALSE())=0,"",VLOOKUP($C7946,薬効分類マスタ!$A$2:$E$180,5,FALSE())),"")</f>
        <v/>
      </c>
      <c r="L7946" s="17"/>
      <c r="M7946" s="0" t="str">
        <f aca="false">IF($K7946="","",IF($L7946&lt;&gt;"",$L7946,VLOOKUP($C7946,薬効分類マスタ!$A$2:$F$180,6,FALSE())))</f>
        <v/>
      </c>
      <c r="N7946" s="0" t="str">
        <f aca="false">ASC(G7946)</f>
        <v>ﾎﾟﾋﾞﾄﾞﾝﾖｰﾄﾞ液10%消毒用ｱﾌﾟﾘｹｰﾀ｢ｵｰﾂｶ｣10mL</v>
      </c>
      <c r="O7946" s="0" t="str">
        <f aca="false">ASC(E7946)</f>
        <v>ﾎﾟﾋﾞﾄﾞﾝﾖｰﾄﾞ</v>
      </c>
      <c r="P7946" s="16" t="n">
        <f aca="false">N(P7945)+IF($C7946=検索!$B$49,1,0)</f>
        <v>0</v>
      </c>
    </row>
    <row r="7947" customFormat="false" ht="15" hidden="false" customHeight="false" outlineLevel="0" collapsed="false">
      <c r="A7947" s="16" t="s">
        <v>16254</v>
      </c>
      <c r="B7947" s="0" t="s">
        <v>18390</v>
      </c>
      <c r="C7947" s="0" t="n">
        <v>261</v>
      </c>
      <c r="D7947" s="0" t="str">
        <f aca="false">IFERROR(VLOOKUP($C7947,薬効分類マスタ!$A$2:$B$180,2,FALSE()),"未登録")</f>
        <v>外皮用殺菌消毒剤</v>
      </c>
      <c r="E7947" s="16" t="s">
        <v>17843</v>
      </c>
      <c r="F7947" s="16" t="s">
        <v>18391</v>
      </c>
      <c r="G7947" s="16" t="s">
        <v>18392</v>
      </c>
      <c r="H7947" s="16" t="s">
        <v>4196</v>
      </c>
      <c r="I7947" s="0" t="n">
        <v>16.8</v>
      </c>
      <c r="J7947" s="16" t="s">
        <v>239</v>
      </c>
      <c r="K7947" s="0" t="str">
        <f aca="false">IFERROR(IF(VLOOKUP($C7947,薬効分類マスタ!$A$2:$E$180,5,FALSE())=0,"",VLOOKUP($C7947,薬効分類マスタ!$A$2:$E$180,5,FALSE())),"")</f>
        <v/>
      </c>
      <c r="L7947" s="17"/>
      <c r="M7947" s="0" t="str">
        <f aca="false">IF($K7947="","",IF($L7947&lt;&gt;"",$L7947,VLOOKUP($C7947,薬効分類マスタ!$A$2:$F$180,6,FALSE())))</f>
        <v/>
      </c>
      <c r="N7947" s="0" t="str">
        <f aca="false">ASC(G7947)</f>
        <v>ﾎﾟﾋﾞﾄﾞﾝﾖｰﾄﾞ液10%消毒用ｱﾌﾟﾘｹｰﾀ｢ｵｰﾂｶ｣25mL</v>
      </c>
      <c r="O7947" s="0" t="str">
        <f aca="false">ASC(E7947)</f>
        <v>ﾎﾟﾋﾞﾄﾞﾝﾖｰﾄﾞ</v>
      </c>
      <c r="P7947" s="16" t="n">
        <f aca="false">N(P7946)+IF($C7947=検索!$B$49,1,0)</f>
        <v>0</v>
      </c>
    </row>
    <row r="7948" customFormat="false" ht="15" hidden="false" customHeight="false" outlineLevel="0" collapsed="false">
      <c r="A7948" s="16" t="s">
        <v>16254</v>
      </c>
      <c r="B7948" s="0" t="s">
        <v>18393</v>
      </c>
      <c r="C7948" s="0" t="n">
        <v>261</v>
      </c>
      <c r="D7948" s="0" t="str">
        <f aca="false">IFERROR(VLOOKUP($C7948,薬効分類マスタ!$A$2:$B$180,2,FALSE()),"未登録")</f>
        <v>外皮用殺菌消毒剤</v>
      </c>
      <c r="E7948" s="16" t="s">
        <v>17843</v>
      </c>
      <c r="F7948" s="16" t="s">
        <v>18391</v>
      </c>
      <c r="G7948" s="16" t="s">
        <v>18394</v>
      </c>
      <c r="H7948" s="16" t="s">
        <v>4196</v>
      </c>
      <c r="I7948" s="0" t="n">
        <v>16.8</v>
      </c>
      <c r="J7948" s="16" t="s">
        <v>239</v>
      </c>
      <c r="K7948" s="0" t="str">
        <f aca="false">IFERROR(IF(VLOOKUP($C7948,薬効分類マスタ!$A$2:$E$180,5,FALSE())=0,"",VLOOKUP($C7948,薬効分類マスタ!$A$2:$E$180,5,FALSE())),"")</f>
        <v/>
      </c>
      <c r="L7948" s="17"/>
      <c r="M7948" s="0" t="str">
        <f aca="false">IF($K7948="","",IF($L7948&lt;&gt;"",$L7948,VLOOKUP($C7948,薬効分類マスタ!$A$2:$F$180,6,FALSE())))</f>
        <v/>
      </c>
      <c r="N7948" s="0" t="str">
        <f aca="false">ASC(G7948)</f>
        <v>ﾎﾟﾋﾞﾄﾞﾝﾖｰﾄﾞ液10%消毒用ｶｰﾄﾘｯｼﾞ｢ｵｰﾂｶ｣25mL</v>
      </c>
      <c r="O7948" s="0" t="str">
        <f aca="false">ASC(E7948)</f>
        <v>ﾎﾟﾋﾞﾄﾞﾝﾖｰﾄﾞ</v>
      </c>
      <c r="P7948" s="16" t="n">
        <f aca="false">N(P7947)+IF($C7948=検索!$B$49,1,0)</f>
        <v>0</v>
      </c>
    </row>
    <row r="7949" customFormat="false" ht="15" hidden="false" customHeight="false" outlineLevel="0" collapsed="false">
      <c r="A7949" s="16" t="s">
        <v>16254</v>
      </c>
      <c r="B7949" s="0" t="s">
        <v>18395</v>
      </c>
      <c r="C7949" s="0" t="n">
        <v>261</v>
      </c>
      <c r="D7949" s="0" t="str">
        <f aca="false">IFERROR(VLOOKUP($C7949,薬効分類マスタ!$A$2:$B$180,2,FALSE()),"未登録")</f>
        <v>外皮用殺菌消毒剤</v>
      </c>
      <c r="E7949" s="16" t="s">
        <v>18396</v>
      </c>
      <c r="F7949" s="16" t="s">
        <v>224</v>
      </c>
      <c r="G7949" s="16" t="s">
        <v>18396</v>
      </c>
      <c r="I7949" s="0" t="n">
        <v>10.7</v>
      </c>
      <c r="K7949" s="0" t="str">
        <f aca="false">IFERROR(IF(VLOOKUP($C7949,薬効分類マスタ!$A$2:$E$180,5,FALSE())=0,"",VLOOKUP($C7949,薬効分類マスタ!$A$2:$E$180,5,FALSE())),"")</f>
        <v/>
      </c>
      <c r="L7949" s="17"/>
      <c r="M7949" s="0" t="str">
        <f aca="false">IF($K7949="","",IF($L7949&lt;&gt;"",$L7949,VLOOKUP($C7949,薬効分類マスタ!$A$2:$F$180,6,FALSE())))</f>
        <v/>
      </c>
      <c r="N7949" s="0" t="str">
        <f aca="false">ASC(G7949)</f>
        <v>ﾖｳ素</v>
      </c>
      <c r="O7949" s="0" t="str">
        <f aca="false">ASC(E7949)</f>
        <v>ﾖｳ素</v>
      </c>
      <c r="P7949" s="16" t="n">
        <f aca="false">N(P7948)+IF($C7949=検索!$B$49,1,0)</f>
        <v>0</v>
      </c>
    </row>
    <row r="7950" customFormat="false" ht="15" hidden="false" customHeight="false" outlineLevel="0" collapsed="false">
      <c r="A7950" s="16" t="s">
        <v>16254</v>
      </c>
      <c r="B7950" s="0" t="s">
        <v>18397</v>
      </c>
      <c r="C7950" s="0" t="n">
        <v>261</v>
      </c>
      <c r="D7950" s="0" t="str">
        <f aca="false">IFERROR(VLOOKUP($C7950,薬効分類マスタ!$A$2:$B$180,2,FALSE()),"未登録")</f>
        <v>外皮用殺菌消毒剤</v>
      </c>
      <c r="E7950" s="16" t="s">
        <v>18398</v>
      </c>
      <c r="F7950" s="16" t="s">
        <v>6657</v>
      </c>
      <c r="G7950" s="16" t="s">
        <v>18398</v>
      </c>
      <c r="I7950" s="0" t="n">
        <v>18.1</v>
      </c>
      <c r="K7950" s="0" t="str">
        <f aca="false">IFERROR(IF(VLOOKUP($C7950,薬効分類マスタ!$A$2:$E$180,5,FALSE())=0,"",VLOOKUP($C7950,薬効分類マスタ!$A$2:$E$180,5,FALSE())),"")</f>
        <v/>
      </c>
      <c r="L7950" s="17"/>
      <c r="M7950" s="0" t="str">
        <f aca="false">IF($K7950="","",IF($L7950&lt;&gt;"",$L7950,VLOOKUP($C7950,薬効分類マスタ!$A$2:$F$180,6,FALSE())))</f>
        <v/>
      </c>
      <c r="N7950" s="0" t="str">
        <f aca="false">ASC(G7950)</f>
        <v>ﾖｰﾄﾞﾁﾝｷ</v>
      </c>
      <c r="O7950" s="0" t="str">
        <f aca="false">ASC(E7950)</f>
        <v>ﾖｰﾄﾞﾁﾝｷ</v>
      </c>
      <c r="P7950" s="16" t="n">
        <f aca="false">N(P7949)+IF($C7950=検索!$B$49,1,0)</f>
        <v>0</v>
      </c>
    </row>
    <row r="7951" customFormat="false" ht="15" hidden="false" customHeight="false" outlineLevel="0" collapsed="false">
      <c r="A7951" s="16" t="s">
        <v>16254</v>
      </c>
      <c r="B7951" s="0" t="s">
        <v>18399</v>
      </c>
      <c r="C7951" s="0" t="n">
        <v>261</v>
      </c>
      <c r="D7951" s="0" t="str">
        <f aca="false">IFERROR(VLOOKUP($C7951,薬効分類マスタ!$A$2:$B$180,2,FALSE()),"未登録")</f>
        <v>外皮用殺菌消毒剤</v>
      </c>
      <c r="E7951" s="16" t="s">
        <v>18398</v>
      </c>
      <c r="F7951" s="16" t="s">
        <v>6657</v>
      </c>
      <c r="G7951" s="16" t="s">
        <v>18400</v>
      </c>
      <c r="H7951" s="16" t="s">
        <v>1080</v>
      </c>
      <c r="I7951" s="0" t="n">
        <v>18.1</v>
      </c>
      <c r="K7951" s="0" t="str">
        <f aca="false">IFERROR(IF(VLOOKUP($C7951,薬効分類マスタ!$A$2:$E$180,5,FALSE())=0,"",VLOOKUP($C7951,薬効分類マスタ!$A$2:$E$180,5,FALSE())),"")</f>
        <v/>
      </c>
      <c r="L7951" s="17"/>
      <c r="M7951" s="0" t="str">
        <f aca="false">IF($K7951="","",IF($L7951&lt;&gt;"",$L7951,VLOOKUP($C7951,薬効分類マスタ!$A$2:$F$180,6,FALSE())))</f>
        <v/>
      </c>
      <c r="N7951" s="0" t="str">
        <f aca="false">ASC(G7951)</f>
        <v>ﾖｰﾄﾞﾁﾝｷ｢ｹﾝｴｰ｣</v>
      </c>
      <c r="O7951" s="0" t="str">
        <f aca="false">ASC(E7951)</f>
        <v>ﾖｰﾄﾞﾁﾝｷ</v>
      </c>
      <c r="P7951" s="16" t="n">
        <f aca="false">N(P7950)+IF($C7951=検索!$B$49,1,0)</f>
        <v>0</v>
      </c>
    </row>
    <row r="7952" customFormat="false" ht="15" hidden="false" customHeight="false" outlineLevel="0" collapsed="false">
      <c r="A7952" s="16" t="s">
        <v>16254</v>
      </c>
      <c r="B7952" s="0" t="s">
        <v>18401</v>
      </c>
      <c r="C7952" s="0" t="n">
        <v>261</v>
      </c>
      <c r="D7952" s="0" t="str">
        <f aca="false">IFERROR(VLOOKUP($C7952,薬効分類マスタ!$A$2:$B$180,2,FALSE()),"未登録")</f>
        <v>外皮用殺菌消毒剤</v>
      </c>
      <c r="E7952" s="16" t="s">
        <v>18398</v>
      </c>
      <c r="F7952" s="16" t="s">
        <v>6657</v>
      </c>
      <c r="G7952" s="16" t="s">
        <v>18402</v>
      </c>
      <c r="H7952" s="16" t="s">
        <v>7004</v>
      </c>
      <c r="I7952" s="0" t="n">
        <v>18.1</v>
      </c>
      <c r="K7952" s="0" t="str">
        <f aca="false">IFERROR(IF(VLOOKUP($C7952,薬効分類マスタ!$A$2:$E$180,5,FALSE())=0,"",VLOOKUP($C7952,薬効分類マスタ!$A$2:$E$180,5,FALSE())),"")</f>
        <v/>
      </c>
      <c r="L7952" s="17"/>
      <c r="M7952" s="0" t="str">
        <f aca="false">IF($K7952="","",IF($L7952&lt;&gt;"",$L7952,VLOOKUP($C7952,薬効分類マスタ!$A$2:$F$180,6,FALSE())))</f>
        <v/>
      </c>
      <c r="N7952" s="0" t="str">
        <f aca="false">ASC(G7952)</f>
        <v>ﾖｰﾄﾞﾁﾝｷ(小堺)</v>
      </c>
      <c r="O7952" s="0" t="str">
        <f aca="false">ASC(E7952)</f>
        <v>ﾖｰﾄﾞﾁﾝｷ</v>
      </c>
      <c r="P7952" s="16" t="n">
        <f aca="false">N(P7951)+IF($C7952=検索!$B$49,1,0)</f>
        <v>0</v>
      </c>
    </row>
    <row r="7953" customFormat="false" ht="15" hidden="false" customHeight="false" outlineLevel="0" collapsed="false">
      <c r="A7953" s="16" t="s">
        <v>16254</v>
      </c>
      <c r="B7953" s="0" t="s">
        <v>18403</v>
      </c>
      <c r="C7953" s="0" t="n">
        <v>261</v>
      </c>
      <c r="D7953" s="0" t="str">
        <f aca="false">IFERROR(VLOOKUP($C7953,薬効分類マスタ!$A$2:$B$180,2,FALSE()),"未登録")</f>
        <v>外皮用殺菌消毒剤</v>
      </c>
      <c r="E7953" s="16" t="s">
        <v>18398</v>
      </c>
      <c r="F7953" s="16" t="s">
        <v>6657</v>
      </c>
      <c r="G7953" s="16" t="s">
        <v>18404</v>
      </c>
      <c r="H7953" s="16" t="s">
        <v>7527</v>
      </c>
      <c r="I7953" s="0" t="n">
        <v>18.1</v>
      </c>
      <c r="K7953" s="0" t="str">
        <f aca="false">IFERROR(IF(VLOOKUP($C7953,薬効分類マスタ!$A$2:$E$180,5,FALSE())=0,"",VLOOKUP($C7953,薬効分類マスタ!$A$2:$E$180,5,FALSE())),"")</f>
        <v/>
      </c>
      <c r="L7953" s="17"/>
      <c r="M7953" s="0" t="str">
        <f aca="false">IF($K7953="","",IF($L7953&lt;&gt;"",$L7953,VLOOKUP($C7953,薬効分類マスタ!$A$2:$F$180,6,FALSE())))</f>
        <v/>
      </c>
      <c r="N7953" s="0" t="str">
        <f aca="false">ASC(G7953)</f>
        <v>ﾖｰﾄﾞﾁﾝｷ｢ﾀｲｾｲ｣</v>
      </c>
      <c r="O7953" s="0" t="str">
        <f aca="false">ASC(E7953)</f>
        <v>ﾖｰﾄﾞﾁﾝｷ</v>
      </c>
      <c r="P7953" s="16" t="n">
        <f aca="false">N(P7952)+IF($C7953=検索!$B$49,1,0)</f>
        <v>0</v>
      </c>
    </row>
    <row r="7954" customFormat="false" ht="15" hidden="false" customHeight="false" outlineLevel="0" collapsed="false">
      <c r="A7954" s="16" t="s">
        <v>16254</v>
      </c>
      <c r="B7954" s="0" t="s">
        <v>18405</v>
      </c>
      <c r="C7954" s="0" t="n">
        <v>261</v>
      </c>
      <c r="D7954" s="0" t="str">
        <f aca="false">IFERROR(VLOOKUP($C7954,薬効分類マスタ!$A$2:$B$180,2,FALSE()),"未登録")</f>
        <v>外皮用殺菌消毒剤</v>
      </c>
      <c r="E7954" s="16" t="s">
        <v>18398</v>
      </c>
      <c r="F7954" s="16" t="s">
        <v>6657</v>
      </c>
      <c r="G7954" s="16" t="s">
        <v>18406</v>
      </c>
      <c r="H7954" s="16" t="s">
        <v>6908</v>
      </c>
      <c r="I7954" s="0" t="n">
        <v>21.5</v>
      </c>
      <c r="K7954" s="0" t="str">
        <f aca="false">IFERROR(IF(VLOOKUP($C7954,薬効分類マスタ!$A$2:$E$180,5,FALSE())=0,"",VLOOKUP($C7954,薬効分類マスタ!$A$2:$E$180,5,FALSE())),"")</f>
        <v/>
      </c>
      <c r="L7954" s="17"/>
      <c r="M7954" s="0" t="str">
        <f aca="false">IF($K7954="","",IF($L7954&lt;&gt;"",$L7954,VLOOKUP($C7954,薬効分類マスタ!$A$2:$F$180,6,FALSE())))</f>
        <v/>
      </c>
      <c r="N7954" s="0" t="str">
        <f aca="false">ASC(G7954)</f>
        <v>ﾖｰﾄﾞﾁﾝｷ｢ﾆｯｺｰ｣</v>
      </c>
      <c r="O7954" s="0" t="str">
        <f aca="false">ASC(E7954)</f>
        <v>ﾖｰﾄﾞﾁﾝｷ</v>
      </c>
      <c r="P7954" s="16" t="n">
        <f aca="false">N(P7953)+IF($C7954=検索!$B$49,1,0)</f>
        <v>0</v>
      </c>
    </row>
    <row r="7955" customFormat="false" ht="15" hidden="false" customHeight="false" outlineLevel="0" collapsed="false">
      <c r="A7955" s="16" t="s">
        <v>16254</v>
      </c>
      <c r="B7955" s="0" t="s">
        <v>18407</v>
      </c>
      <c r="C7955" s="0" t="n">
        <v>261</v>
      </c>
      <c r="D7955" s="0" t="str">
        <f aca="false">IFERROR(VLOOKUP($C7955,薬効分類マスタ!$A$2:$B$180,2,FALSE()),"未登録")</f>
        <v>外皮用殺菌消毒剤</v>
      </c>
      <c r="E7955" s="16" t="s">
        <v>18326</v>
      </c>
      <c r="F7955" s="16" t="s">
        <v>6657</v>
      </c>
      <c r="G7955" s="16" t="s">
        <v>18408</v>
      </c>
      <c r="H7955" s="16" t="s">
        <v>1100</v>
      </c>
      <c r="I7955" s="0" t="n">
        <v>16.5</v>
      </c>
      <c r="K7955" s="0" t="str">
        <f aca="false">IFERROR(IF(VLOOKUP($C7955,薬効分類マスタ!$A$2:$E$180,5,FALSE())=0,"",VLOOKUP($C7955,薬効分類マスタ!$A$2:$E$180,5,FALSE())),"")</f>
        <v/>
      </c>
      <c r="L7955" s="17"/>
      <c r="M7955" s="0" t="str">
        <f aca="false">IF($K7955="","",IF($L7955&lt;&gt;"",$L7955,VLOOKUP($C7955,薬効分類マスタ!$A$2:$F$180,6,FALSE())))</f>
        <v/>
      </c>
      <c r="N7955" s="0" t="str">
        <f aca="false">ASC(G7955)</f>
        <v>山善稀ﾖｰﾁﾝ</v>
      </c>
      <c r="O7955" s="0" t="str">
        <f aca="false">ASC(E7955)</f>
        <v>希ﾖｰﾄﾞﾁﾝｷ</v>
      </c>
      <c r="P7955" s="16" t="n">
        <f aca="false">N(P7954)+IF($C7955=検索!$B$49,1,0)</f>
        <v>0</v>
      </c>
    </row>
    <row r="7956" customFormat="false" ht="15" hidden="false" customHeight="false" outlineLevel="0" collapsed="false">
      <c r="A7956" s="16" t="s">
        <v>16254</v>
      </c>
      <c r="B7956" s="0" t="s">
        <v>18409</v>
      </c>
      <c r="C7956" s="0" t="n">
        <v>261</v>
      </c>
      <c r="D7956" s="0" t="str">
        <f aca="false">IFERROR(VLOOKUP($C7956,薬効分類マスタ!$A$2:$B$180,2,FALSE()),"未登録")</f>
        <v>外皮用殺菌消毒剤</v>
      </c>
      <c r="E7956" s="16" t="s">
        <v>18398</v>
      </c>
      <c r="F7956" s="16" t="s">
        <v>6657</v>
      </c>
      <c r="G7956" s="16" t="s">
        <v>18410</v>
      </c>
      <c r="H7956" s="16" t="s">
        <v>15898</v>
      </c>
      <c r="I7956" s="0" t="n">
        <v>18.1</v>
      </c>
      <c r="K7956" s="0" t="str">
        <f aca="false">IFERROR(IF(VLOOKUP($C7956,薬効分類マスタ!$A$2:$E$180,5,FALSE())=0,"",VLOOKUP($C7956,薬効分類マスタ!$A$2:$E$180,5,FALSE())),"")</f>
        <v/>
      </c>
      <c r="L7956" s="17"/>
      <c r="M7956" s="0" t="str">
        <f aca="false">IF($K7956="","",IF($L7956&lt;&gt;"",$L7956,VLOOKUP($C7956,薬効分類マスタ!$A$2:$F$180,6,FALSE())))</f>
        <v/>
      </c>
      <c r="N7956" s="0" t="str">
        <f aca="false">ASC(G7956)</f>
        <v>三丸ﾖｰﾁﾝ</v>
      </c>
      <c r="O7956" s="0" t="str">
        <f aca="false">ASC(E7956)</f>
        <v>ﾖｰﾄﾞﾁﾝｷ</v>
      </c>
      <c r="P7956" s="16" t="n">
        <f aca="false">N(P7955)+IF($C7956=検索!$B$49,1,0)</f>
        <v>0</v>
      </c>
    </row>
    <row r="7957" customFormat="false" ht="15" hidden="false" customHeight="false" outlineLevel="0" collapsed="false">
      <c r="A7957" s="16" t="s">
        <v>16254</v>
      </c>
      <c r="B7957" s="0" t="s">
        <v>18411</v>
      </c>
      <c r="C7957" s="0" t="n">
        <v>261</v>
      </c>
      <c r="D7957" s="0" t="str">
        <f aca="false">IFERROR(VLOOKUP($C7957,薬効分類マスタ!$A$2:$B$180,2,FALSE()),"未登録")</f>
        <v>外皮用殺菌消毒剤</v>
      </c>
      <c r="E7957" s="16" t="s">
        <v>18396</v>
      </c>
      <c r="F7957" s="16" t="s">
        <v>6657</v>
      </c>
      <c r="G7957" s="16" t="s">
        <v>18412</v>
      </c>
      <c r="H7957" s="16" t="s">
        <v>301</v>
      </c>
      <c r="I7957" s="0" t="n">
        <v>21.9</v>
      </c>
      <c r="J7957" s="16" t="s">
        <v>239</v>
      </c>
      <c r="K7957" s="0" t="str">
        <f aca="false">IFERROR(IF(VLOOKUP($C7957,薬効分類マスタ!$A$2:$E$180,5,FALSE())=0,"",VLOOKUP($C7957,薬効分類マスタ!$A$2:$E$180,5,FALSE())),"")</f>
        <v/>
      </c>
      <c r="L7957" s="17"/>
      <c r="M7957" s="0" t="str">
        <f aca="false">IF($K7957="","",IF($L7957&lt;&gt;"",$L7957,VLOOKUP($C7957,薬効分類マスタ!$A$2:$F$180,6,FALSE())))</f>
        <v/>
      </c>
      <c r="N7957" s="0" t="str">
        <f aca="false">ASC(G7957)</f>
        <v>ﾌﾟﾚﾎﾟﾀﾞｲﾝｽｸﾗﾌﾞ0.75%</v>
      </c>
      <c r="O7957" s="0" t="str">
        <f aca="false">ASC(E7957)</f>
        <v>ﾖｳ素</v>
      </c>
      <c r="P7957" s="16" t="n">
        <f aca="false">N(P7956)+IF($C7957=検索!$B$49,1,0)</f>
        <v>0</v>
      </c>
    </row>
    <row r="7958" customFormat="false" ht="15" hidden="false" customHeight="false" outlineLevel="0" collapsed="false">
      <c r="A7958" s="16" t="s">
        <v>16254</v>
      </c>
      <c r="B7958" s="0" t="s">
        <v>18413</v>
      </c>
      <c r="C7958" s="0" t="n">
        <v>261</v>
      </c>
      <c r="D7958" s="0" t="str">
        <f aca="false">IFERROR(VLOOKUP($C7958,薬効分類マスタ!$A$2:$B$180,2,FALSE()),"未登録")</f>
        <v>外皮用殺菌消毒剤</v>
      </c>
      <c r="E7958" s="16" t="s">
        <v>18396</v>
      </c>
      <c r="F7958" s="16" t="s">
        <v>6657</v>
      </c>
      <c r="G7958" s="16" t="s">
        <v>18414</v>
      </c>
      <c r="H7958" s="16" t="s">
        <v>301</v>
      </c>
      <c r="I7958" s="0" t="n">
        <v>21.3</v>
      </c>
      <c r="J7958" s="16" t="s">
        <v>239</v>
      </c>
      <c r="K7958" s="0" t="str">
        <f aca="false">IFERROR(IF(VLOOKUP($C7958,薬効分類マスタ!$A$2:$E$180,5,FALSE())=0,"",VLOOKUP($C7958,薬効分類マスタ!$A$2:$E$180,5,FALSE())),"")</f>
        <v/>
      </c>
      <c r="L7958" s="17"/>
      <c r="M7958" s="0" t="str">
        <f aca="false">IF($K7958="","",IF($L7958&lt;&gt;"",$L7958,VLOOKUP($C7958,薬効分類マスタ!$A$2:$F$180,6,FALSE())))</f>
        <v/>
      </c>
      <c r="N7958" s="0" t="str">
        <f aca="false">ASC(G7958)</f>
        <v>ﾌﾟﾚﾎﾟﾀﾞｲﾝｿﾘｭｰｼｮﾝ1%</v>
      </c>
      <c r="O7958" s="0" t="str">
        <f aca="false">ASC(E7958)</f>
        <v>ﾖｳ素</v>
      </c>
      <c r="P7958" s="16" t="n">
        <f aca="false">N(P7957)+IF($C7958=検索!$B$49,1,0)</f>
        <v>0</v>
      </c>
    </row>
    <row r="7959" customFormat="false" ht="15" hidden="false" customHeight="false" outlineLevel="0" collapsed="false">
      <c r="A7959" s="16" t="s">
        <v>16254</v>
      </c>
      <c r="B7959" s="0" t="s">
        <v>18415</v>
      </c>
      <c r="C7959" s="0" t="n">
        <v>261</v>
      </c>
      <c r="D7959" s="0" t="str">
        <f aca="false">IFERROR(VLOOKUP($C7959,薬効分類マスタ!$A$2:$B$180,2,FALSE()),"未登録")</f>
        <v>外皮用殺菌消毒剤</v>
      </c>
      <c r="E7959" s="16" t="s">
        <v>18396</v>
      </c>
      <c r="F7959" s="16" t="s">
        <v>6657</v>
      </c>
      <c r="G7959" s="16" t="s">
        <v>18416</v>
      </c>
      <c r="H7959" s="16" t="s">
        <v>301</v>
      </c>
      <c r="I7959" s="0" t="n">
        <v>29</v>
      </c>
      <c r="J7959" s="16" t="s">
        <v>239</v>
      </c>
      <c r="K7959" s="0" t="str">
        <f aca="false">IFERROR(IF(VLOOKUP($C7959,薬効分類マスタ!$A$2:$E$180,5,FALSE())=0,"",VLOOKUP($C7959,薬効分類マスタ!$A$2:$E$180,5,FALSE())),"")</f>
        <v/>
      </c>
      <c r="L7959" s="17"/>
      <c r="M7959" s="0" t="str">
        <f aca="false">IF($K7959="","",IF($L7959&lt;&gt;"",$L7959,VLOOKUP($C7959,薬効分類マスタ!$A$2:$F$180,6,FALSE())))</f>
        <v/>
      </c>
      <c r="N7959" s="0" t="str">
        <f aca="false">ASC(G7959)</f>
        <v>ﾌﾟﾚﾎﾟﾀﾞｲﾝﾌｨｰﾙﾄﾞ1%</v>
      </c>
      <c r="O7959" s="0" t="str">
        <f aca="false">ASC(E7959)</f>
        <v>ﾖｳ素</v>
      </c>
      <c r="P7959" s="16" t="n">
        <f aca="false">N(P7958)+IF($C7959=検索!$B$49,1,0)</f>
        <v>0</v>
      </c>
    </row>
    <row r="7960" customFormat="false" ht="15" hidden="false" customHeight="false" outlineLevel="0" collapsed="false">
      <c r="A7960" s="16" t="s">
        <v>16254</v>
      </c>
      <c r="B7960" s="0" t="s">
        <v>18417</v>
      </c>
      <c r="C7960" s="0" t="n">
        <v>261</v>
      </c>
      <c r="D7960" s="0" t="str">
        <f aca="false">IFERROR(VLOOKUP($C7960,薬効分類マスタ!$A$2:$B$180,2,FALSE()),"未登録")</f>
        <v>外皮用殺菌消毒剤</v>
      </c>
      <c r="E7960" s="16" t="s">
        <v>18418</v>
      </c>
      <c r="F7960" s="16" t="s">
        <v>224</v>
      </c>
      <c r="G7960" s="16" t="s">
        <v>18418</v>
      </c>
      <c r="I7960" s="0" t="n">
        <v>19.3</v>
      </c>
      <c r="K7960" s="0" t="str">
        <f aca="false">IFERROR(IF(VLOOKUP($C7960,薬効分類マスタ!$A$2:$E$180,5,FALSE())=0,"",VLOOKUP($C7960,薬効分類マスタ!$A$2:$E$180,5,FALSE())),"")</f>
        <v/>
      </c>
      <c r="L7960" s="17"/>
      <c r="M7960" s="0" t="str">
        <f aca="false">IF($K7960="","",IF($L7960&lt;&gt;"",$L7960,VLOOKUP($C7960,薬効分類マスタ!$A$2:$F$180,6,FALSE())))</f>
        <v/>
      </c>
      <c r="N7960" s="0" t="str">
        <f aca="false">ASC(G7960)</f>
        <v>ﾖｰﾄﾞﾎﾙﾑ</v>
      </c>
      <c r="O7960" s="0" t="str">
        <f aca="false">ASC(E7960)</f>
        <v>ﾖｰﾄﾞﾎﾙﾑ</v>
      </c>
      <c r="P7960" s="16" t="n">
        <f aca="false">N(P7959)+IF($C7960=検索!$B$49,1,0)</f>
        <v>0</v>
      </c>
    </row>
    <row r="7961" customFormat="false" ht="15" hidden="false" customHeight="false" outlineLevel="0" collapsed="false">
      <c r="A7961" s="16" t="s">
        <v>16254</v>
      </c>
      <c r="B7961" s="0" t="s">
        <v>18419</v>
      </c>
      <c r="C7961" s="0" t="n">
        <v>261</v>
      </c>
      <c r="D7961" s="0" t="str">
        <f aca="false">IFERROR(VLOOKUP($C7961,薬効分類マスタ!$A$2:$B$180,2,FALSE()),"未登録")</f>
        <v>外皮用殺菌消毒剤</v>
      </c>
      <c r="E7961" s="16" t="s">
        <v>18420</v>
      </c>
      <c r="F7961" s="16" t="s">
        <v>6657</v>
      </c>
      <c r="G7961" s="16" t="s">
        <v>18420</v>
      </c>
      <c r="I7961" s="0" t="n">
        <v>10.7</v>
      </c>
      <c r="K7961" s="0" t="str">
        <f aca="false">IFERROR(IF(VLOOKUP($C7961,薬効分類マスタ!$A$2:$E$180,5,FALSE())=0,"",VLOOKUP($C7961,薬効分類マスタ!$A$2:$E$180,5,FALSE())),"")</f>
        <v/>
      </c>
      <c r="L7961" s="17"/>
      <c r="M7961" s="0" t="str">
        <f aca="false">IF($K7961="","",IF($L7961&lt;&gt;"",$L7961,VLOOKUP($C7961,薬効分類マスタ!$A$2:$F$180,6,FALSE())))</f>
        <v/>
      </c>
      <c r="N7961" s="0" t="str">
        <f aca="false">ASC(G7961)</f>
        <v>ｵｷｼﾄﾞｰﾙ</v>
      </c>
      <c r="O7961" s="0" t="str">
        <f aca="false">ASC(E7961)</f>
        <v>ｵｷｼﾄﾞｰﾙ</v>
      </c>
      <c r="P7961" s="16" t="n">
        <f aca="false">N(P7960)+IF($C7961=検索!$B$49,1,0)</f>
        <v>0</v>
      </c>
    </row>
    <row r="7962" customFormat="false" ht="15" hidden="false" customHeight="false" outlineLevel="0" collapsed="false">
      <c r="A7962" s="16" t="s">
        <v>16254</v>
      </c>
      <c r="B7962" s="0" t="s">
        <v>18421</v>
      </c>
      <c r="C7962" s="0" t="n">
        <v>261</v>
      </c>
      <c r="D7962" s="0" t="str">
        <f aca="false">IFERROR(VLOOKUP($C7962,薬効分類マスタ!$A$2:$B$180,2,FALSE()),"未登録")</f>
        <v>外皮用殺菌消毒剤</v>
      </c>
      <c r="E7962" s="16" t="s">
        <v>18422</v>
      </c>
      <c r="F7962" s="16" t="s">
        <v>476</v>
      </c>
      <c r="G7962" s="16" t="s">
        <v>18422</v>
      </c>
      <c r="I7962" s="0" t="n">
        <v>15.7</v>
      </c>
      <c r="K7962" s="0" t="str">
        <f aca="false">IFERROR(IF(VLOOKUP($C7962,薬効分類マスタ!$A$2:$E$180,5,FALSE())=0,"",VLOOKUP($C7962,薬効分類マスタ!$A$2:$E$180,5,FALSE())),"")</f>
        <v/>
      </c>
      <c r="L7962" s="17"/>
      <c r="M7962" s="0" t="str">
        <f aca="false">IF($K7962="","",IF($L7962&lt;&gt;"",$L7962,VLOOKUP($C7962,薬効分類マスタ!$A$2:$F$180,6,FALSE())))</f>
        <v/>
      </c>
      <c r="N7962" s="0" t="str">
        <f aca="false">ASC(G7962)</f>
        <v>過ﾏﾝｶﾞﾝ酸ｶﾘｳﾑ</v>
      </c>
      <c r="O7962" s="0" t="str">
        <f aca="false">ASC(E7962)</f>
        <v>過ﾏﾝｶﾞﾝ酸ｶﾘｳﾑ</v>
      </c>
      <c r="P7962" s="16" t="n">
        <f aca="false">N(P7961)+IF($C7962=検索!$B$49,1,0)</f>
        <v>0</v>
      </c>
    </row>
    <row r="7963" customFormat="false" ht="15" hidden="false" customHeight="false" outlineLevel="0" collapsed="false">
      <c r="A7963" s="16" t="s">
        <v>16254</v>
      </c>
      <c r="B7963" s="0" t="s">
        <v>18423</v>
      </c>
      <c r="C7963" s="0" t="n">
        <v>261</v>
      </c>
      <c r="D7963" s="0" t="str">
        <f aca="false">IFERROR(VLOOKUP($C7963,薬効分類マスタ!$A$2:$B$180,2,FALSE()),"未登録")</f>
        <v>外皮用殺菌消毒剤</v>
      </c>
      <c r="E7963" s="16" t="s">
        <v>18424</v>
      </c>
      <c r="F7963" s="16" t="s">
        <v>6657</v>
      </c>
      <c r="G7963" s="16" t="s">
        <v>18424</v>
      </c>
      <c r="I7963" s="0" t="n">
        <v>10.7</v>
      </c>
      <c r="K7963" s="0" t="str">
        <f aca="false">IFERROR(IF(VLOOKUP($C7963,薬効分類マスタ!$A$2:$E$180,5,FALSE())=0,"",VLOOKUP($C7963,薬効分類マスタ!$A$2:$E$180,5,FALSE())),"")</f>
        <v/>
      </c>
      <c r="L7963" s="17"/>
      <c r="M7963" s="0" t="str">
        <f aca="false">IF($K7963="","",IF($L7963&lt;&gt;"",$L7963,VLOOKUP($C7963,薬効分類マスタ!$A$2:$F$180,6,FALSE())))</f>
        <v/>
      </c>
      <c r="N7963" s="0" t="str">
        <f aca="false">ASC(G7963)</f>
        <v>ｲｿﾌﾟﾛﾊﾟﾉｰﾙ</v>
      </c>
      <c r="O7963" s="0" t="str">
        <f aca="false">ASC(E7963)</f>
        <v>ｲｿﾌﾟﾛﾊﾟﾉｰﾙ</v>
      </c>
      <c r="P7963" s="16" t="n">
        <f aca="false">N(P7962)+IF($C7963=検索!$B$49,1,0)</f>
        <v>0</v>
      </c>
    </row>
    <row r="7964" customFormat="false" ht="15" hidden="false" customHeight="false" outlineLevel="0" collapsed="false">
      <c r="A7964" s="16" t="s">
        <v>16254</v>
      </c>
      <c r="B7964" s="0" t="s">
        <v>18425</v>
      </c>
      <c r="C7964" s="0" t="n">
        <v>261</v>
      </c>
      <c r="D7964" s="0" t="str">
        <f aca="false">IFERROR(VLOOKUP($C7964,薬効分類マスタ!$A$2:$B$180,2,FALSE()),"未登録")</f>
        <v>外皮用殺菌消毒剤</v>
      </c>
      <c r="E7964" s="16" t="s">
        <v>18424</v>
      </c>
      <c r="F7964" s="16" t="s">
        <v>6657</v>
      </c>
      <c r="G7964" s="16" t="s">
        <v>18426</v>
      </c>
      <c r="H7964" s="16" t="s">
        <v>18378</v>
      </c>
      <c r="I7964" s="0" t="n">
        <v>10.7</v>
      </c>
      <c r="K7964" s="0" t="str">
        <f aca="false">IFERROR(IF(VLOOKUP($C7964,薬効分類マスタ!$A$2:$E$180,5,FALSE())=0,"",VLOOKUP($C7964,薬効分類マスタ!$A$2:$E$180,5,FALSE())),"")</f>
        <v/>
      </c>
      <c r="L7964" s="17"/>
      <c r="M7964" s="0" t="str">
        <f aca="false">IF($K7964="","",IF($L7964&lt;&gt;"",$L7964,VLOOKUP($C7964,薬効分類マスタ!$A$2:$F$180,6,FALSE())))</f>
        <v/>
      </c>
      <c r="N7964" s="0" t="str">
        <f aca="false">ASC(G7964)</f>
        <v>ｲｿﾌﾟﾛﾊﾟﾉｰﾙ(兼一)</v>
      </c>
      <c r="O7964" s="0" t="str">
        <f aca="false">ASC(E7964)</f>
        <v>ｲｿﾌﾟﾛﾊﾟﾉｰﾙ</v>
      </c>
      <c r="P7964" s="16" t="n">
        <f aca="false">N(P7963)+IF($C7964=検索!$B$49,1,0)</f>
        <v>0</v>
      </c>
    </row>
    <row r="7965" customFormat="false" ht="15" hidden="false" customHeight="false" outlineLevel="0" collapsed="false">
      <c r="A7965" s="16" t="s">
        <v>16254</v>
      </c>
      <c r="B7965" s="0" t="s">
        <v>18427</v>
      </c>
      <c r="C7965" s="0" t="n">
        <v>261</v>
      </c>
      <c r="D7965" s="0" t="str">
        <f aca="false">IFERROR(VLOOKUP($C7965,薬効分類マスタ!$A$2:$B$180,2,FALSE()),"未登録")</f>
        <v>外皮用殺菌消毒剤</v>
      </c>
      <c r="E7965" s="16" t="s">
        <v>18424</v>
      </c>
      <c r="F7965" s="16" t="s">
        <v>6657</v>
      </c>
      <c r="G7965" s="16" t="s">
        <v>18428</v>
      </c>
      <c r="H7965" s="16" t="s">
        <v>1080</v>
      </c>
      <c r="I7965" s="0" t="n">
        <v>10.7</v>
      </c>
      <c r="K7965" s="0" t="str">
        <f aca="false">IFERROR(IF(VLOOKUP($C7965,薬効分類マスタ!$A$2:$E$180,5,FALSE())=0,"",VLOOKUP($C7965,薬効分類マスタ!$A$2:$E$180,5,FALSE())),"")</f>
        <v/>
      </c>
      <c r="L7965" s="17"/>
      <c r="M7965" s="0" t="str">
        <f aca="false">IF($K7965="","",IF($L7965&lt;&gt;"",$L7965,VLOOKUP($C7965,薬効分類マスタ!$A$2:$F$180,6,FALSE())))</f>
        <v/>
      </c>
      <c r="N7965" s="0" t="str">
        <f aca="false">ASC(G7965)</f>
        <v>ｲｿﾌﾟﾛﾊﾟﾉｰﾙ｢ｹﾝｴｰ｣</v>
      </c>
      <c r="O7965" s="0" t="str">
        <f aca="false">ASC(E7965)</f>
        <v>ｲｿﾌﾟﾛﾊﾟﾉｰﾙ</v>
      </c>
      <c r="P7965" s="16" t="n">
        <f aca="false">N(P7964)+IF($C7965=検索!$B$49,1,0)</f>
        <v>0</v>
      </c>
    </row>
    <row r="7966" customFormat="false" ht="15" hidden="false" customHeight="false" outlineLevel="0" collapsed="false">
      <c r="A7966" s="16" t="s">
        <v>16254</v>
      </c>
      <c r="B7966" s="0" t="s">
        <v>18429</v>
      </c>
      <c r="C7966" s="0" t="n">
        <v>261</v>
      </c>
      <c r="D7966" s="0" t="str">
        <f aca="false">IFERROR(VLOOKUP($C7966,薬効分類マスタ!$A$2:$B$180,2,FALSE()),"未登録")</f>
        <v>外皮用殺菌消毒剤</v>
      </c>
      <c r="E7966" s="16" t="s">
        <v>18424</v>
      </c>
      <c r="F7966" s="16" t="s">
        <v>6657</v>
      </c>
      <c r="G7966" s="16" t="s">
        <v>18430</v>
      </c>
      <c r="H7966" s="16" t="s">
        <v>7004</v>
      </c>
      <c r="I7966" s="0" t="n">
        <v>10.7</v>
      </c>
      <c r="K7966" s="0" t="str">
        <f aca="false">IFERROR(IF(VLOOKUP($C7966,薬効分類マスタ!$A$2:$E$180,5,FALSE())=0,"",VLOOKUP($C7966,薬効分類マスタ!$A$2:$E$180,5,FALSE())),"")</f>
        <v/>
      </c>
      <c r="L7966" s="17"/>
      <c r="M7966" s="0" t="str">
        <f aca="false">IF($K7966="","",IF($L7966&lt;&gt;"",$L7966,VLOOKUP($C7966,薬効分類マスタ!$A$2:$F$180,6,FALSE())))</f>
        <v/>
      </c>
      <c r="N7966" s="0" t="str">
        <f aca="false">ASC(G7966)</f>
        <v>ｲｿﾌﾟﾛﾊﾟﾉｰﾙ｢ｺｻﾞｶｲ･M｣</v>
      </c>
      <c r="O7966" s="0" t="str">
        <f aca="false">ASC(E7966)</f>
        <v>ｲｿﾌﾟﾛﾊﾟﾉｰﾙ</v>
      </c>
      <c r="P7966" s="16" t="n">
        <f aca="false">N(P7965)+IF($C7966=検索!$B$49,1,0)</f>
        <v>0</v>
      </c>
    </row>
    <row r="7967" customFormat="false" ht="15" hidden="false" customHeight="false" outlineLevel="0" collapsed="false">
      <c r="A7967" s="16" t="s">
        <v>16254</v>
      </c>
      <c r="B7967" s="0" t="s">
        <v>18431</v>
      </c>
      <c r="C7967" s="0" t="n">
        <v>261</v>
      </c>
      <c r="D7967" s="0" t="str">
        <f aca="false">IFERROR(VLOOKUP($C7967,薬効分類マスタ!$A$2:$B$180,2,FALSE()),"未登録")</f>
        <v>外皮用殺菌消毒剤</v>
      </c>
      <c r="E7967" s="16" t="s">
        <v>18424</v>
      </c>
      <c r="F7967" s="16" t="s">
        <v>6657</v>
      </c>
      <c r="G7967" s="16" t="s">
        <v>18432</v>
      </c>
      <c r="H7967" s="16" t="s">
        <v>7527</v>
      </c>
      <c r="I7967" s="0" t="n">
        <v>10.7</v>
      </c>
      <c r="K7967" s="0" t="str">
        <f aca="false">IFERROR(IF(VLOOKUP($C7967,薬効分類マスタ!$A$2:$E$180,5,FALSE())=0,"",VLOOKUP($C7967,薬効分類マスタ!$A$2:$E$180,5,FALSE())),"")</f>
        <v/>
      </c>
      <c r="L7967" s="17"/>
      <c r="M7967" s="0" t="str">
        <f aca="false">IF($K7967="","",IF($L7967&lt;&gt;"",$L7967,VLOOKUP($C7967,薬効分類マスタ!$A$2:$F$180,6,FALSE())))</f>
        <v/>
      </c>
      <c r="N7967" s="0" t="str">
        <f aca="false">ASC(G7967)</f>
        <v>ｲｿﾌﾟﾛﾊﾟﾉｰﾙ｢ﾀｲｾｲ｣</v>
      </c>
      <c r="O7967" s="0" t="str">
        <f aca="false">ASC(E7967)</f>
        <v>ｲｿﾌﾟﾛﾊﾟﾉｰﾙ</v>
      </c>
      <c r="P7967" s="16" t="n">
        <f aca="false">N(P7966)+IF($C7967=検索!$B$49,1,0)</f>
        <v>0</v>
      </c>
    </row>
    <row r="7968" customFormat="false" ht="15" hidden="false" customHeight="false" outlineLevel="0" collapsed="false">
      <c r="A7968" s="16" t="s">
        <v>16254</v>
      </c>
      <c r="B7968" s="0" t="s">
        <v>18433</v>
      </c>
      <c r="C7968" s="0" t="n">
        <v>261</v>
      </c>
      <c r="D7968" s="0" t="str">
        <f aca="false">IFERROR(VLOOKUP($C7968,薬効分類マスタ!$A$2:$B$180,2,FALSE()),"未登録")</f>
        <v>外皮用殺菌消毒剤</v>
      </c>
      <c r="E7968" s="16" t="s">
        <v>18424</v>
      </c>
      <c r="F7968" s="16" t="s">
        <v>6657</v>
      </c>
      <c r="G7968" s="16" t="s">
        <v>18434</v>
      </c>
      <c r="H7968" s="16" t="s">
        <v>301</v>
      </c>
      <c r="I7968" s="0" t="n">
        <v>10.7</v>
      </c>
      <c r="K7968" s="0" t="str">
        <f aca="false">IFERROR(IF(VLOOKUP($C7968,薬効分類マスタ!$A$2:$E$180,5,FALSE())=0,"",VLOOKUP($C7968,薬効分類マスタ!$A$2:$E$180,5,FALSE())),"")</f>
        <v/>
      </c>
      <c r="L7968" s="17"/>
      <c r="M7968" s="0" t="str">
        <f aca="false">IF($K7968="","",IF($L7968&lt;&gt;"",$L7968,VLOOKUP($C7968,薬効分類マスタ!$A$2:$F$180,6,FALSE())))</f>
        <v/>
      </c>
      <c r="N7968" s="0" t="str">
        <f aca="false">ASC(G7968)</f>
        <v>ｲｿﾌﾟﾛﾊﾟﾉｰﾙ｢ﾏﾙｲｼ｣</v>
      </c>
      <c r="O7968" s="0" t="str">
        <f aca="false">ASC(E7968)</f>
        <v>ｲｿﾌﾟﾛﾊﾟﾉｰﾙ</v>
      </c>
      <c r="P7968" s="16" t="n">
        <f aca="false">N(P7967)+IF($C7968=検索!$B$49,1,0)</f>
        <v>0</v>
      </c>
    </row>
    <row r="7969" customFormat="false" ht="15" hidden="false" customHeight="false" outlineLevel="0" collapsed="false">
      <c r="A7969" s="16" t="s">
        <v>16254</v>
      </c>
      <c r="B7969" s="0" t="s">
        <v>18435</v>
      </c>
      <c r="C7969" s="0" t="n">
        <v>261</v>
      </c>
      <c r="D7969" s="0" t="str">
        <f aca="false">IFERROR(VLOOKUP($C7969,薬効分類マスタ!$A$2:$B$180,2,FALSE()),"未登録")</f>
        <v>外皮用殺菌消毒剤</v>
      </c>
      <c r="E7969" s="16" t="s">
        <v>18424</v>
      </c>
      <c r="F7969" s="16" t="s">
        <v>6657</v>
      </c>
      <c r="G7969" s="16" t="s">
        <v>18436</v>
      </c>
      <c r="H7969" s="16" t="s">
        <v>1100</v>
      </c>
      <c r="I7969" s="0" t="n">
        <v>10.7</v>
      </c>
      <c r="K7969" s="0" t="str">
        <f aca="false">IFERROR(IF(VLOOKUP($C7969,薬効分類マスタ!$A$2:$E$180,5,FALSE())=0,"",VLOOKUP($C7969,薬効分類マスタ!$A$2:$E$180,5,FALSE())),"")</f>
        <v/>
      </c>
      <c r="L7969" s="17"/>
      <c r="M7969" s="0" t="str">
        <f aca="false">IF($K7969="","",IF($L7969&lt;&gt;"",$L7969,VLOOKUP($C7969,薬効分類マスタ!$A$2:$F$180,6,FALSE())))</f>
        <v/>
      </c>
      <c r="N7969" s="0" t="str">
        <f aca="false">ASC(G7969)</f>
        <v>ｲｿﾌﾟﾛﾊﾟﾉｰﾙ(山善)</v>
      </c>
      <c r="O7969" s="0" t="str">
        <f aca="false">ASC(E7969)</f>
        <v>ｲｿﾌﾟﾛﾊﾟﾉｰﾙ</v>
      </c>
      <c r="P7969" s="16" t="n">
        <f aca="false">N(P7968)+IF($C7969=検索!$B$49,1,0)</f>
        <v>0</v>
      </c>
    </row>
    <row r="7970" customFormat="false" ht="15" hidden="false" customHeight="false" outlineLevel="0" collapsed="false">
      <c r="A7970" s="16" t="s">
        <v>16254</v>
      </c>
      <c r="B7970" s="0" t="s">
        <v>18437</v>
      </c>
      <c r="C7970" s="0" t="n">
        <v>261</v>
      </c>
      <c r="D7970" s="0" t="str">
        <f aca="false">IFERROR(VLOOKUP($C7970,薬効分類マスタ!$A$2:$B$180,2,FALSE()),"未登録")</f>
        <v>外皮用殺菌消毒剤</v>
      </c>
      <c r="E7970" s="16" t="s">
        <v>18424</v>
      </c>
      <c r="F7970" s="16" t="s">
        <v>6657</v>
      </c>
      <c r="G7970" s="16" t="s">
        <v>18438</v>
      </c>
      <c r="H7970" s="16" t="s">
        <v>6908</v>
      </c>
      <c r="I7970" s="0" t="n">
        <v>10.7</v>
      </c>
      <c r="K7970" s="0" t="str">
        <f aca="false">IFERROR(IF(VLOOKUP($C7970,薬効分類マスタ!$A$2:$E$180,5,FALSE())=0,"",VLOOKUP($C7970,薬効分類マスタ!$A$2:$E$180,5,FALSE())),"")</f>
        <v/>
      </c>
      <c r="L7970" s="17"/>
      <c r="M7970" s="0" t="str">
        <f aca="false">IF($K7970="","",IF($L7970&lt;&gt;"",$L7970,VLOOKUP($C7970,薬効分類マスタ!$A$2:$F$180,6,FALSE())))</f>
        <v/>
      </c>
      <c r="N7970" s="0" t="str">
        <f aca="false">ASC(G7970)</f>
        <v>ｲｿﾌﾟﾛﾊﾟﾉｰﾙ｢ﾆｯｺｰ｣</v>
      </c>
      <c r="O7970" s="0" t="str">
        <f aca="false">ASC(E7970)</f>
        <v>ｲｿﾌﾟﾛﾊﾟﾉｰﾙ</v>
      </c>
      <c r="P7970" s="16" t="n">
        <f aca="false">N(P7969)+IF($C7970=検索!$B$49,1,0)</f>
        <v>0</v>
      </c>
    </row>
    <row r="7971" customFormat="false" ht="15" hidden="false" customHeight="false" outlineLevel="0" collapsed="false">
      <c r="A7971" s="16" t="s">
        <v>16254</v>
      </c>
      <c r="B7971" s="0" t="s">
        <v>18439</v>
      </c>
      <c r="C7971" s="0" t="n">
        <v>261</v>
      </c>
      <c r="D7971" s="0" t="str">
        <f aca="false">IFERROR(VLOOKUP($C7971,薬効分類マスタ!$A$2:$B$180,2,FALSE()),"未登録")</f>
        <v>外皮用殺菌消毒剤</v>
      </c>
      <c r="E7971" s="16" t="s">
        <v>18424</v>
      </c>
      <c r="F7971" s="16" t="s">
        <v>18043</v>
      </c>
      <c r="G7971" s="16" t="s">
        <v>18440</v>
      </c>
      <c r="I7971" s="0" t="n">
        <v>7</v>
      </c>
      <c r="K7971" s="0" t="str">
        <f aca="false">IFERROR(IF(VLOOKUP($C7971,薬効分類マスタ!$A$2:$E$180,5,FALSE())=0,"",VLOOKUP($C7971,薬効分類マスタ!$A$2:$E$180,5,FALSE())),"")</f>
        <v/>
      </c>
      <c r="L7971" s="17"/>
      <c r="M7971" s="0" t="str">
        <f aca="false">IF($K7971="","",IF($L7971&lt;&gt;"",$L7971,VLOOKUP($C7971,薬効分類マスタ!$A$2:$F$180,6,FALSE())))</f>
        <v/>
      </c>
      <c r="N7971" s="0" t="str">
        <f aca="false">ASC(G7971)</f>
        <v>ｲｿﾌﾟﾛﾊﾟﾉｰﾙ50%液</v>
      </c>
      <c r="O7971" s="0" t="str">
        <f aca="false">ASC(E7971)</f>
        <v>ｲｿﾌﾟﾛﾊﾟﾉｰﾙ</v>
      </c>
      <c r="P7971" s="16" t="n">
        <f aca="false">N(P7970)+IF($C7971=検索!$B$49,1,0)</f>
        <v>0</v>
      </c>
    </row>
    <row r="7972" customFormat="false" ht="15" hidden="false" customHeight="false" outlineLevel="0" collapsed="false">
      <c r="A7972" s="16" t="s">
        <v>16254</v>
      </c>
      <c r="B7972" s="0" t="s">
        <v>18441</v>
      </c>
      <c r="C7972" s="0" t="n">
        <v>261</v>
      </c>
      <c r="D7972" s="0" t="str">
        <f aca="false">IFERROR(VLOOKUP($C7972,薬効分類マスタ!$A$2:$B$180,2,FALSE()),"未登録")</f>
        <v>外皮用殺菌消毒剤</v>
      </c>
      <c r="E7972" s="16" t="s">
        <v>18424</v>
      </c>
      <c r="F7972" s="16" t="s">
        <v>18043</v>
      </c>
      <c r="G7972" s="16" t="s">
        <v>18442</v>
      </c>
      <c r="H7972" s="16" t="s">
        <v>1100</v>
      </c>
      <c r="I7972" s="0" t="n">
        <v>7</v>
      </c>
      <c r="K7972" s="0" t="str">
        <f aca="false">IFERROR(IF(VLOOKUP($C7972,薬効分類マスタ!$A$2:$E$180,5,FALSE())=0,"",VLOOKUP($C7972,薬効分類マスタ!$A$2:$E$180,5,FALSE())),"")</f>
        <v/>
      </c>
      <c r="L7972" s="17"/>
      <c r="M7972" s="0" t="str">
        <f aca="false">IF($K7972="","",IF($L7972&lt;&gt;"",$L7972,VLOOKUP($C7972,薬効分類マスタ!$A$2:$F$180,6,FALSE())))</f>
        <v/>
      </c>
      <c r="N7972" s="0" t="str">
        <f aca="false">ASC(G7972)</f>
        <v>50%ｲｿﾌﾟﾛ消ｱﾙ｢ﾔﾏｾﾞﾝ｣</v>
      </c>
      <c r="O7972" s="0" t="str">
        <f aca="false">ASC(E7972)</f>
        <v>ｲｿﾌﾟﾛﾊﾟﾉｰﾙ</v>
      </c>
      <c r="P7972" s="16" t="n">
        <f aca="false">N(P7971)+IF($C7972=検索!$B$49,1,0)</f>
        <v>0</v>
      </c>
    </row>
    <row r="7973" customFormat="false" ht="15" hidden="false" customHeight="false" outlineLevel="0" collapsed="false">
      <c r="A7973" s="16" t="s">
        <v>16254</v>
      </c>
      <c r="B7973" s="0" t="s">
        <v>18443</v>
      </c>
      <c r="C7973" s="0" t="n">
        <v>261</v>
      </c>
      <c r="D7973" s="0" t="str">
        <f aca="false">IFERROR(VLOOKUP($C7973,薬効分類マスタ!$A$2:$B$180,2,FALSE()),"未登録")</f>
        <v>外皮用殺菌消毒剤</v>
      </c>
      <c r="E7973" s="16" t="s">
        <v>18424</v>
      </c>
      <c r="F7973" s="16" t="s">
        <v>18043</v>
      </c>
      <c r="G7973" s="16" t="s">
        <v>18444</v>
      </c>
      <c r="H7973" s="16" t="s">
        <v>301</v>
      </c>
      <c r="I7973" s="0" t="n">
        <v>7</v>
      </c>
      <c r="K7973" s="0" t="str">
        <f aca="false">IFERROR(IF(VLOOKUP($C7973,薬効分類マスタ!$A$2:$E$180,5,FALSE())=0,"",VLOOKUP($C7973,薬効分類マスタ!$A$2:$E$180,5,FALSE())),"")</f>
        <v/>
      </c>
      <c r="L7973" s="17"/>
      <c r="M7973" s="0" t="str">
        <f aca="false">IF($K7973="","",IF($L7973&lt;&gt;"",$L7973,VLOOKUP($C7973,薬効分類マスタ!$A$2:$F$180,6,FALSE())))</f>
        <v/>
      </c>
      <c r="N7973" s="0" t="str">
        <f aca="false">ASC(G7973)</f>
        <v>50%ｲｿﾌﾟﾛﾋﾟﾙｱﾙｺｰﾙ(丸石)</v>
      </c>
      <c r="O7973" s="0" t="str">
        <f aca="false">ASC(E7973)</f>
        <v>ｲｿﾌﾟﾛﾊﾟﾉｰﾙ</v>
      </c>
      <c r="P7973" s="16" t="n">
        <f aca="false">N(P7972)+IF($C7973=検索!$B$49,1,0)</f>
        <v>0</v>
      </c>
    </row>
    <row r="7974" customFormat="false" ht="15" hidden="false" customHeight="false" outlineLevel="0" collapsed="false">
      <c r="A7974" s="16" t="s">
        <v>16254</v>
      </c>
      <c r="B7974" s="0" t="s">
        <v>18445</v>
      </c>
      <c r="C7974" s="0" t="n">
        <v>261</v>
      </c>
      <c r="D7974" s="0" t="str">
        <f aca="false">IFERROR(VLOOKUP($C7974,薬効分類マスタ!$A$2:$B$180,2,FALSE()),"未登録")</f>
        <v>外皮用殺菌消毒剤</v>
      </c>
      <c r="E7974" s="16" t="s">
        <v>18424</v>
      </c>
      <c r="F7974" s="16" t="s">
        <v>18043</v>
      </c>
      <c r="G7974" s="16" t="s">
        <v>18446</v>
      </c>
      <c r="H7974" s="16" t="s">
        <v>6908</v>
      </c>
      <c r="I7974" s="0" t="n">
        <v>7</v>
      </c>
      <c r="K7974" s="0" t="str">
        <f aca="false">IFERROR(IF(VLOOKUP($C7974,薬効分類マスタ!$A$2:$E$180,5,FALSE())=0,"",VLOOKUP($C7974,薬効分類マスタ!$A$2:$E$180,5,FALSE())),"")</f>
        <v/>
      </c>
      <c r="L7974" s="17"/>
      <c r="M7974" s="0" t="str">
        <f aca="false">IF($K7974="","",IF($L7974&lt;&gt;"",$L7974,VLOOKUP($C7974,薬効分類マスタ!$A$2:$F$180,6,FALSE())))</f>
        <v/>
      </c>
      <c r="N7974" s="0" t="str">
        <f aca="false">ASC(G7974)</f>
        <v>50%消毒用ｲｿﾌﾟﾛﾊﾟﾉｰﾙ｢ﾆｯｺｰ｣</v>
      </c>
      <c r="O7974" s="0" t="str">
        <f aca="false">ASC(E7974)</f>
        <v>ｲｿﾌﾟﾛﾊﾟﾉｰﾙ</v>
      </c>
      <c r="P7974" s="16" t="n">
        <f aca="false">N(P7973)+IF($C7974=検索!$B$49,1,0)</f>
        <v>0</v>
      </c>
    </row>
    <row r="7975" customFormat="false" ht="15" hidden="false" customHeight="false" outlineLevel="0" collapsed="false">
      <c r="A7975" s="16" t="s">
        <v>16254</v>
      </c>
      <c r="B7975" s="0" t="s">
        <v>18447</v>
      </c>
      <c r="C7975" s="0" t="n">
        <v>261</v>
      </c>
      <c r="D7975" s="0" t="str">
        <f aca="false">IFERROR(VLOOKUP($C7975,薬効分類マスタ!$A$2:$B$180,2,FALSE()),"未登録")</f>
        <v>外皮用殺菌消毒剤</v>
      </c>
      <c r="E7975" s="16" t="s">
        <v>18424</v>
      </c>
      <c r="F7975" s="16" t="s">
        <v>18043</v>
      </c>
      <c r="G7975" s="16" t="s">
        <v>18448</v>
      </c>
      <c r="H7975" s="16" t="s">
        <v>7004</v>
      </c>
      <c r="I7975" s="0" t="n">
        <v>7</v>
      </c>
      <c r="K7975" s="0" t="str">
        <f aca="false">IFERROR(IF(VLOOKUP($C7975,薬効分類マスタ!$A$2:$E$180,5,FALSE())=0,"",VLOOKUP($C7975,薬効分類マスタ!$A$2:$E$180,5,FALSE())),"")</f>
        <v/>
      </c>
      <c r="L7975" s="17"/>
      <c r="M7975" s="0" t="str">
        <f aca="false">IF($K7975="","",IF($L7975&lt;&gt;"",$L7975,VLOOKUP($C7975,薬効分類マスタ!$A$2:$F$180,6,FALSE())))</f>
        <v/>
      </c>
      <c r="N7975" s="0" t="str">
        <f aca="false">ASC(G7975)</f>
        <v>50V/V%消毒用ｲｿﾌﾟﾛ｢ｺｻﾞｶｲ｣</v>
      </c>
      <c r="O7975" s="0" t="str">
        <f aca="false">ASC(E7975)</f>
        <v>ｲｿﾌﾟﾛﾊﾟﾉｰﾙ</v>
      </c>
      <c r="P7975" s="16" t="n">
        <f aca="false">N(P7974)+IF($C7975=検索!$B$49,1,0)</f>
        <v>0</v>
      </c>
    </row>
    <row r="7976" customFormat="false" ht="15" hidden="false" customHeight="false" outlineLevel="0" collapsed="false">
      <c r="A7976" s="16" t="s">
        <v>16254</v>
      </c>
      <c r="B7976" s="0" t="s">
        <v>18449</v>
      </c>
      <c r="C7976" s="0" t="n">
        <v>261</v>
      </c>
      <c r="D7976" s="0" t="str">
        <f aca="false">IFERROR(VLOOKUP($C7976,薬効分類マスタ!$A$2:$B$180,2,FALSE()),"未登録")</f>
        <v>外皮用殺菌消毒剤</v>
      </c>
      <c r="E7976" s="16" t="s">
        <v>18424</v>
      </c>
      <c r="F7976" s="16" t="s">
        <v>18043</v>
      </c>
      <c r="G7976" s="16" t="s">
        <v>18450</v>
      </c>
      <c r="H7976" s="16" t="s">
        <v>15905</v>
      </c>
      <c r="I7976" s="0" t="n">
        <v>7</v>
      </c>
      <c r="K7976" s="0" t="str">
        <f aca="false">IFERROR(IF(VLOOKUP($C7976,薬効分類マスタ!$A$2:$E$180,5,FALSE())=0,"",VLOOKUP($C7976,薬効分類マスタ!$A$2:$E$180,5,FALSE())),"")</f>
        <v/>
      </c>
      <c r="L7976" s="17"/>
      <c r="M7976" s="0" t="str">
        <f aca="false">IF($K7976="","",IF($L7976&lt;&gt;"",$L7976,VLOOKUP($C7976,薬効分類マスタ!$A$2:$F$180,6,FALSE())))</f>
        <v/>
      </c>
      <c r="N7976" s="0" t="str">
        <f aca="false">ASC(G7976)</f>
        <v>消毒用ｲｿﾌﾟﾛﾊﾟﾉｰﾙ液50%｢ﾔｸﾊﾝ｣</v>
      </c>
      <c r="O7976" s="0" t="str">
        <f aca="false">ASC(E7976)</f>
        <v>ｲｿﾌﾟﾛﾊﾟﾉｰﾙ</v>
      </c>
      <c r="P7976" s="16" t="n">
        <f aca="false">N(P7975)+IF($C7976=検索!$B$49,1,0)</f>
        <v>0</v>
      </c>
    </row>
    <row r="7977" customFormat="false" ht="15" hidden="false" customHeight="false" outlineLevel="0" collapsed="false">
      <c r="A7977" s="16" t="s">
        <v>16254</v>
      </c>
      <c r="B7977" s="0" t="s">
        <v>18451</v>
      </c>
      <c r="C7977" s="0" t="n">
        <v>261</v>
      </c>
      <c r="D7977" s="0" t="str">
        <f aca="false">IFERROR(VLOOKUP($C7977,薬効分類マスタ!$A$2:$B$180,2,FALSE()),"未登録")</f>
        <v>外皮用殺菌消毒剤</v>
      </c>
      <c r="E7977" s="16" t="s">
        <v>18424</v>
      </c>
      <c r="F7977" s="16" t="s">
        <v>18043</v>
      </c>
      <c r="G7977" s="16" t="s">
        <v>18452</v>
      </c>
      <c r="H7977" s="16" t="s">
        <v>7527</v>
      </c>
      <c r="I7977" s="0" t="n">
        <v>7</v>
      </c>
      <c r="K7977" s="0" t="str">
        <f aca="false">IFERROR(IF(VLOOKUP($C7977,薬効分類マスタ!$A$2:$E$180,5,FALSE())=0,"",VLOOKUP($C7977,薬効分類マスタ!$A$2:$E$180,5,FALSE())),"")</f>
        <v/>
      </c>
      <c r="L7977" s="17"/>
      <c r="M7977" s="0" t="str">
        <f aca="false">IF($K7977="","",IF($L7977&lt;&gt;"",$L7977,VLOOKUP($C7977,薬効分類マスタ!$A$2:$F$180,6,FALSE())))</f>
        <v/>
      </c>
      <c r="N7977" s="0" t="str">
        <f aca="false">ASC(G7977)</f>
        <v>ｲｿﾌﾟﾛﾊﾟﾉｰﾙ消毒液50%｢ﾀｲｾｲ｣</v>
      </c>
      <c r="O7977" s="0" t="str">
        <f aca="false">ASC(E7977)</f>
        <v>ｲｿﾌﾟﾛﾊﾟﾉｰﾙ</v>
      </c>
      <c r="P7977" s="16" t="n">
        <f aca="false">N(P7976)+IF($C7977=検索!$B$49,1,0)</f>
        <v>0</v>
      </c>
    </row>
    <row r="7978" customFormat="false" ht="15" hidden="false" customHeight="false" outlineLevel="0" collapsed="false">
      <c r="A7978" s="16" t="s">
        <v>16254</v>
      </c>
      <c r="B7978" s="0" t="s">
        <v>18453</v>
      </c>
      <c r="C7978" s="0" t="n">
        <v>261</v>
      </c>
      <c r="D7978" s="0" t="str">
        <f aca="false">IFERROR(VLOOKUP($C7978,薬効分類マスタ!$A$2:$B$180,2,FALSE()),"未登録")</f>
        <v>外皮用殺菌消毒剤</v>
      </c>
      <c r="E7978" s="16" t="s">
        <v>18424</v>
      </c>
      <c r="F7978" s="16" t="s">
        <v>18043</v>
      </c>
      <c r="G7978" s="16" t="s">
        <v>18454</v>
      </c>
      <c r="H7978" s="16" t="s">
        <v>1103</v>
      </c>
      <c r="I7978" s="0" t="n">
        <v>7</v>
      </c>
      <c r="K7978" s="0" t="str">
        <f aca="false">IFERROR(IF(VLOOKUP($C7978,薬効分類マスタ!$A$2:$E$180,5,FALSE())=0,"",VLOOKUP($C7978,薬効分類マスタ!$A$2:$E$180,5,FALSE())),"")</f>
        <v/>
      </c>
      <c r="L7978" s="17"/>
      <c r="M7978" s="0" t="str">
        <f aca="false">IF($K7978="","",IF($L7978&lt;&gt;"",$L7978,VLOOKUP($C7978,薬効分類マスタ!$A$2:$F$180,6,FALSE())))</f>
        <v/>
      </c>
      <c r="N7978" s="0" t="str">
        <f aca="false">ASC(G7978)</f>
        <v>ｲｿﾌﾟﾛﾊﾟﾉｰﾙ消毒液50%｢ﾖｼﾀﾞ｣</v>
      </c>
      <c r="O7978" s="0" t="str">
        <f aca="false">ASC(E7978)</f>
        <v>ｲｿﾌﾟﾛﾊﾟﾉｰﾙ</v>
      </c>
      <c r="P7978" s="16" t="n">
        <f aca="false">N(P7977)+IF($C7978=検索!$B$49,1,0)</f>
        <v>0</v>
      </c>
    </row>
    <row r="7979" customFormat="false" ht="15" hidden="false" customHeight="false" outlineLevel="0" collapsed="false">
      <c r="A7979" s="16" t="s">
        <v>16254</v>
      </c>
      <c r="B7979" s="0" t="s">
        <v>18455</v>
      </c>
      <c r="C7979" s="0" t="n">
        <v>261</v>
      </c>
      <c r="D7979" s="0" t="str">
        <f aca="false">IFERROR(VLOOKUP($C7979,薬効分類マスタ!$A$2:$B$180,2,FALSE()),"未登録")</f>
        <v>外皮用殺菌消毒剤</v>
      </c>
      <c r="E7979" s="16" t="s">
        <v>18424</v>
      </c>
      <c r="F7979" s="16" t="s">
        <v>18043</v>
      </c>
      <c r="G7979" s="16" t="s">
        <v>18456</v>
      </c>
      <c r="H7979" s="16" t="s">
        <v>18378</v>
      </c>
      <c r="I7979" s="0" t="n">
        <v>7</v>
      </c>
      <c r="K7979" s="0" t="str">
        <f aca="false">IFERROR(IF(VLOOKUP($C7979,薬効分類マスタ!$A$2:$E$180,5,FALSE())=0,"",VLOOKUP($C7979,薬効分類マスタ!$A$2:$E$180,5,FALSE())),"")</f>
        <v/>
      </c>
      <c r="L7979" s="17"/>
      <c r="M7979" s="0" t="str">
        <f aca="false">IF($K7979="","",IF($L7979&lt;&gt;"",$L7979,VLOOKUP($C7979,薬効分類マスタ!$A$2:$F$180,6,FALSE())))</f>
        <v/>
      </c>
      <c r="N7979" s="0" t="str">
        <f aca="false">ASC(G7979)</f>
        <v>ｲｿﾌﾟﾛﾊﾟﾉｰﾙ消毒液50%｢ｶﾈｲﾁ｣</v>
      </c>
      <c r="O7979" s="0" t="str">
        <f aca="false">ASC(E7979)</f>
        <v>ｲｿﾌﾟﾛﾊﾟﾉｰﾙ</v>
      </c>
      <c r="P7979" s="16" t="n">
        <f aca="false">N(P7978)+IF($C7979=検索!$B$49,1,0)</f>
        <v>0</v>
      </c>
    </row>
    <row r="7980" customFormat="false" ht="15" hidden="false" customHeight="false" outlineLevel="0" collapsed="false">
      <c r="A7980" s="16" t="s">
        <v>16254</v>
      </c>
      <c r="B7980" s="0" t="s">
        <v>18457</v>
      </c>
      <c r="C7980" s="0" t="n">
        <v>261</v>
      </c>
      <c r="D7980" s="0" t="str">
        <f aca="false">IFERROR(VLOOKUP($C7980,薬効分類マスタ!$A$2:$B$180,2,FALSE()),"未登録")</f>
        <v>外皮用殺菌消毒剤</v>
      </c>
      <c r="E7980" s="16" t="s">
        <v>18424</v>
      </c>
      <c r="F7980" s="16" t="s">
        <v>18043</v>
      </c>
      <c r="G7980" s="16" t="s">
        <v>18458</v>
      </c>
      <c r="H7980" s="16" t="s">
        <v>6592</v>
      </c>
      <c r="I7980" s="0" t="n">
        <v>7</v>
      </c>
      <c r="K7980" s="0" t="str">
        <f aca="false">IFERROR(IF(VLOOKUP($C7980,薬効分類マスタ!$A$2:$E$180,5,FALSE())=0,"",VLOOKUP($C7980,薬効分類マスタ!$A$2:$E$180,5,FALSE())),"")</f>
        <v/>
      </c>
      <c r="L7980" s="17"/>
      <c r="M7980" s="0" t="str">
        <f aca="false">IF($K7980="","",IF($L7980&lt;&gt;"",$L7980,VLOOKUP($C7980,薬効分類マスタ!$A$2:$F$180,6,FALSE())))</f>
        <v/>
      </c>
      <c r="N7980" s="0" t="str">
        <f aca="false">ASC(G7980)</f>
        <v>ｲｿﾌﾟﾛﾊﾟﾉｰﾙ消毒液50%｢ﾒﾀﾙ｣</v>
      </c>
      <c r="O7980" s="0" t="str">
        <f aca="false">ASC(E7980)</f>
        <v>ｲｿﾌﾟﾛﾊﾟﾉｰﾙ</v>
      </c>
      <c r="P7980" s="16" t="n">
        <f aca="false">N(P7979)+IF($C7980=検索!$B$49,1,0)</f>
        <v>0</v>
      </c>
    </row>
    <row r="7981" customFormat="false" ht="15" hidden="false" customHeight="false" outlineLevel="0" collapsed="false">
      <c r="A7981" s="16" t="s">
        <v>16254</v>
      </c>
      <c r="B7981" s="0" t="s">
        <v>18459</v>
      </c>
      <c r="C7981" s="0" t="n">
        <v>261</v>
      </c>
      <c r="D7981" s="0" t="str">
        <f aca="false">IFERROR(VLOOKUP($C7981,薬効分類マスタ!$A$2:$B$180,2,FALSE()),"未登録")</f>
        <v>外皮用殺菌消毒剤</v>
      </c>
      <c r="E7981" s="16" t="s">
        <v>18424</v>
      </c>
      <c r="F7981" s="16" t="s">
        <v>18043</v>
      </c>
      <c r="G7981" s="16" t="s">
        <v>18460</v>
      </c>
      <c r="H7981" s="16" t="s">
        <v>1165</v>
      </c>
      <c r="I7981" s="0" t="n">
        <v>7</v>
      </c>
      <c r="K7981" s="0" t="str">
        <f aca="false">IFERROR(IF(VLOOKUP($C7981,薬効分類マスタ!$A$2:$E$180,5,FALSE())=0,"",VLOOKUP($C7981,薬効分類マスタ!$A$2:$E$180,5,FALSE())),"")</f>
        <v/>
      </c>
      <c r="L7981" s="17"/>
      <c r="M7981" s="0" t="str">
        <f aca="false">IF($K7981="","",IF($L7981&lt;&gt;"",$L7981,VLOOKUP($C7981,薬効分類マスタ!$A$2:$F$180,6,FALSE())))</f>
        <v/>
      </c>
      <c r="N7981" s="0" t="str">
        <f aca="false">ASC(G7981)</f>
        <v>ｲｿﾌﾟﾛﾊﾟﾉｰﾙ消毒液50%｢ﾆﾌﾟﾛ｣</v>
      </c>
      <c r="O7981" s="0" t="str">
        <f aca="false">ASC(E7981)</f>
        <v>ｲｿﾌﾟﾛﾊﾟﾉｰﾙ</v>
      </c>
      <c r="P7981" s="16" t="n">
        <f aca="false">N(P7980)+IF($C7981=検索!$B$49,1,0)</f>
        <v>0</v>
      </c>
    </row>
    <row r="7982" customFormat="false" ht="15" hidden="false" customHeight="false" outlineLevel="0" collapsed="false">
      <c r="A7982" s="16" t="s">
        <v>16254</v>
      </c>
      <c r="B7982" s="0" t="s">
        <v>18461</v>
      </c>
      <c r="C7982" s="0" t="n">
        <v>261</v>
      </c>
      <c r="D7982" s="0" t="str">
        <f aca="false">IFERROR(VLOOKUP($C7982,薬効分類マスタ!$A$2:$B$180,2,FALSE()),"未登録")</f>
        <v>外皮用殺菌消毒剤</v>
      </c>
      <c r="E7982" s="16" t="s">
        <v>18424</v>
      </c>
      <c r="F7982" s="16" t="s">
        <v>18043</v>
      </c>
      <c r="G7982" s="16" t="s">
        <v>18462</v>
      </c>
      <c r="H7982" s="16" t="s">
        <v>1080</v>
      </c>
      <c r="I7982" s="0" t="n">
        <v>7</v>
      </c>
      <c r="K7982" s="0" t="str">
        <f aca="false">IFERROR(IF(VLOOKUP($C7982,薬効分類マスタ!$A$2:$E$180,5,FALSE())=0,"",VLOOKUP($C7982,薬効分類マスタ!$A$2:$E$180,5,FALSE())),"")</f>
        <v/>
      </c>
      <c r="L7982" s="17"/>
      <c r="M7982" s="0" t="str">
        <f aca="false">IF($K7982="","",IF($L7982&lt;&gt;"",$L7982,VLOOKUP($C7982,薬効分類マスタ!$A$2:$F$180,6,FALSE())))</f>
        <v/>
      </c>
      <c r="N7982" s="0" t="str">
        <f aca="false">ASC(G7982)</f>
        <v>ｲｿﾌﾟﾛﾊﾟﾉｰﾙ消毒液50%｢ｹﾝｴｰ｣</v>
      </c>
      <c r="O7982" s="0" t="str">
        <f aca="false">ASC(E7982)</f>
        <v>ｲｿﾌﾟﾛﾊﾟﾉｰﾙ</v>
      </c>
      <c r="P7982" s="16" t="n">
        <f aca="false">N(P7981)+IF($C7982=検索!$B$49,1,0)</f>
        <v>0</v>
      </c>
    </row>
    <row r="7983" customFormat="false" ht="15" hidden="false" customHeight="false" outlineLevel="0" collapsed="false">
      <c r="A7983" s="16" t="s">
        <v>16254</v>
      </c>
      <c r="B7983" s="0" t="s">
        <v>18463</v>
      </c>
      <c r="C7983" s="0" t="n">
        <v>261</v>
      </c>
      <c r="D7983" s="0" t="str">
        <f aca="false">IFERROR(VLOOKUP($C7983,薬効分類マスタ!$A$2:$B$180,2,FALSE()),"未登録")</f>
        <v>外皮用殺菌消毒剤</v>
      </c>
      <c r="E7983" s="16" t="s">
        <v>18424</v>
      </c>
      <c r="F7983" s="16" t="s">
        <v>18043</v>
      </c>
      <c r="G7983" s="16" t="s">
        <v>18464</v>
      </c>
      <c r="H7983" s="16" t="s">
        <v>15890</v>
      </c>
      <c r="I7983" s="0" t="n">
        <v>7</v>
      </c>
      <c r="K7983" s="0" t="str">
        <f aca="false">IFERROR(IF(VLOOKUP($C7983,薬効分類マスタ!$A$2:$E$180,5,FALSE())=0,"",VLOOKUP($C7983,薬効分類マスタ!$A$2:$E$180,5,FALSE())),"")</f>
        <v/>
      </c>
      <c r="L7983" s="17"/>
      <c r="M7983" s="0" t="str">
        <f aca="false">IF($K7983="","",IF($L7983&lt;&gt;"",$L7983,VLOOKUP($C7983,薬効分類マスタ!$A$2:$F$180,6,FALSE())))</f>
        <v/>
      </c>
      <c r="N7983" s="0" t="str">
        <f aca="false">ASC(G7983)</f>
        <v>ｲｿﾌﾟﾛﾊﾟﾉｰﾙ消毒液50%｢東豊｣</v>
      </c>
      <c r="O7983" s="0" t="str">
        <f aca="false">ASC(E7983)</f>
        <v>ｲｿﾌﾟﾛﾊﾟﾉｰﾙ</v>
      </c>
      <c r="P7983" s="16" t="n">
        <f aca="false">N(P7982)+IF($C7983=検索!$B$49,1,0)</f>
        <v>0</v>
      </c>
    </row>
    <row r="7984" customFormat="false" ht="15" hidden="false" customHeight="false" outlineLevel="0" collapsed="false">
      <c r="A7984" s="16" t="s">
        <v>16254</v>
      </c>
      <c r="B7984" s="0" t="s">
        <v>18465</v>
      </c>
      <c r="C7984" s="0" t="n">
        <v>261</v>
      </c>
      <c r="D7984" s="0" t="str">
        <f aca="false">IFERROR(VLOOKUP($C7984,薬効分類マスタ!$A$2:$B$180,2,FALSE()),"未登録")</f>
        <v>外皮用殺菌消毒剤</v>
      </c>
      <c r="E7984" s="16" t="s">
        <v>18424</v>
      </c>
      <c r="F7984" s="16" t="s">
        <v>18043</v>
      </c>
      <c r="G7984" s="16" t="s">
        <v>18466</v>
      </c>
      <c r="H7984" s="16" t="s">
        <v>6754</v>
      </c>
      <c r="I7984" s="0" t="n">
        <v>7</v>
      </c>
      <c r="K7984" s="0" t="str">
        <f aca="false">IFERROR(IF(VLOOKUP($C7984,薬効分類マスタ!$A$2:$E$180,5,FALSE())=0,"",VLOOKUP($C7984,薬効分類マスタ!$A$2:$E$180,5,FALSE())),"")</f>
        <v/>
      </c>
      <c r="L7984" s="17"/>
      <c r="M7984" s="0" t="str">
        <f aca="false">IF($K7984="","",IF($L7984&lt;&gt;"",$L7984,VLOOKUP($C7984,薬効分類マスタ!$A$2:$F$180,6,FALSE())))</f>
        <v/>
      </c>
      <c r="N7984" s="0" t="str">
        <f aca="false">ASC(G7984)</f>
        <v>ｲｿﾌﾟﾛﾊﾟﾉｰﾙ消毒液50%｢ｼｵｴ｣</v>
      </c>
      <c r="O7984" s="0" t="str">
        <f aca="false">ASC(E7984)</f>
        <v>ｲｿﾌﾟﾛﾊﾟﾉｰﾙ</v>
      </c>
      <c r="P7984" s="16" t="n">
        <f aca="false">N(P7983)+IF($C7984=検索!$B$49,1,0)</f>
        <v>0</v>
      </c>
    </row>
    <row r="7985" customFormat="false" ht="15" hidden="false" customHeight="false" outlineLevel="0" collapsed="false">
      <c r="A7985" s="16" t="s">
        <v>16254</v>
      </c>
      <c r="B7985" s="0" t="s">
        <v>18467</v>
      </c>
      <c r="C7985" s="0" t="n">
        <v>261</v>
      </c>
      <c r="D7985" s="0" t="str">
        <f aca="false">IFERROR(VLOOKUP($C7985,薬効分類マスタ!$A$2:$B$180,2,FALSE()),"未登録")</f>
        <v>外皮用殺菌消毒剤</v>
      </c>
      <c r="E7985" s="16" t="s">
        <v>18424</v>
      </c>
      <c r="F7985" s="16" t="s">
        <v>18468</v>
      </c>
      <c r="G7985" s="16" t="s">
        <v>18469</v>
      </c>
      <c r="I7985" s="0" t="n">
        <v>7</v>
      </c>
      <c r="K7985" s="0" t="str">
        <f aca="false">IFERROR(IF(VLOOKUP($C7985,薬効分類マスタ!$A$2:$E$180,5,FALSE())=0,"",VLOOKUP($C7985,薬効分類マスタ!$A$2:$E$180,5,FALSE())),"")</f>
        <v/>
      </c>
      <c r="L7985" s="17"/>
      <c r="M7985" s="0" t="str">
        <f aca="false">IF($K7985="","",IF($L7985&lt;&gt;"",$L7985,VLOOKUP($C7985,薬効分類マスタ!$A$2:$F$180,6,FALSE())))</f>
        <v/>
      </c>
      <c r="N7985" s="0" t="str">
        <f aca="false">ASC(G7985)</f>
        <v>ｲｿﾌﾟﾛﾊﾟﾉｰﾙ70%液</v>
      </c>
      <c r="O7985" s="0" t="str">
        <f aca="false">ASC(E7985)</f>
        <v>ｲｿﾌﾟﾛﾊﾟﾉｰﾙ</v>
      </c>
      <c r="P7985" s="16" t="n">
        <f aca="false">N(P7984)+IF($C7985=検索!$B$49,1,0)</f>
        <v>0</v>
      </c>
    </row>
    <row r="7986" customFormat="false" ht="15" hidden="false" customHeight="false" outlineLevel="0" collapsed="false">
      <c r="A7986" s="16" t="s">
        <v>16254</v>
      </c>
      <c r="B7986" s="0" t="s">
        <v>18470</v>
      </c>
      <c r="C7986" s="0" t="n">
        <v>261</v>
      </c>
      <c r="D7986" s="0" t="str">
        <f aca="false">IFERROR(VLOOKUP($C7986,薬効分類マスタ!$A$2:$B$180,2,FALSE()),"未登録")</f>
        <v>外皮用殺菌消毒剤</v>
      </c>
      <c r="E7986" s="16" t="s">
        <v>18424</v>
      </c>
      <c r="F7986" s="16" t="s">
        <v>18468</v>
      </c>
      <c r="G7986" s="16" t="s">
        <v>18471</v>
      </c>
      <c r="H7986" s="16" t="s">
        <v>6908</v>
      </c>
      <c r="I7986" s="0" t="n">
        <v>7</v>
      </c>
      <c r="K7986" s="0" t="str">
        <f aca="false">IFERROR(IF(VLOOKUP($C7986,薬効分類マスタ!$A$2:$E$180,5,FALSE())=0,"",VLOOKUP($C7986,薬効分類マスタ!$A$2:$E$180,5,FALSE())),"")</f>
        <v/>
      </c>
      <c r="L7986" s="17"/>
      <c r="M7986" s="0" t="str">
        <f aca="false">IF($K7986="","",IF($L7986&lt;&gt;"",$L7986,VLOOKUP($C7986,薬効分類マスタ!$A$2:$F$180,6,FALSE())))</f>
        <v/>
      </c>
      <c r="N7986" s="0" t="str">
        <f aca="false">ASC(G7986)</f>
        <v>70%消毒用ｲｿﾌﾟﾛﾊﾟﾉｰﾙ｢ﾆｯｺｰ｣</v>
      </c>
      <c r="O7986" s="0" t="str">
        <f aca="false">ASC(E7986)</f>
        <v>ｲｿﾌﾟﾛﾊﾟﾉｰﾙ</v>
      </c>
      <c r="P7986" s="16" t="n">
        <f aca="false">N(P7985)+IF($C7986=検索!$B$49,1,0)</f>
        <v>0</v>
      </c>
    </row>
    <row r="7987" customFormat="false" ht="15" hidden="false" customHeight="false" outlineLevel="0" collapsed="false">
      <c r="A7987" s="16" t="s">
        <v>16254</v>
      </c>
      <c r="B7987" s="0" t="s">
        <v>18472</v>
      </c>
      <c r="C7987" s="0" t="n">
        <v>261</v>
      </c>
      <c r="D7987" s="0" t="str">
        <f aca="false">IFERROR(VLOOKUP($C7987,薬効分類マスタ!$A$2:$B$180,2,FALSE()),"未登録")</f>
        <v>外皮用殺菌消毒剤</v>
      </c>
      <c r="E7987" s="16" t="s">
        <v>18424</v>
      </c>
      <c r="F7987" s="16" t="s">
        <v>18468</v>
      </c>
      <c r="G7987" s="16" t="s">
        <v>18473</v>
      </c>
      <c r="H7987" s="16" t="s">
        <v>1100</v>
      </c>
      <c r="I7987" s="0" t="n">
        <v>7</v>
      </c>
      <c r="K7987" s="0" t="str">
        <f aca="false">IFERROR(IF(VLOOKUP($C7987,薬効分類マスタ!$A$2:$E$180,5,FALSE())=0,"",VLOOKUP($C7987,薬効分類マスタ!$A$2:$E$180,5,FALSE())),"")</f>
        <v/>
      </c>
      <c r="L7987" s="17"/>
      <c r="M7987" s="0" t="str">
        <f aca="false">IF($K7987="","",IF($L7987&lt;&gt;"",$L7987,VLOOKUP($C7987,薬効分類マスタ!$A$2:$F$180,6,FALSE())))</f>
        <v/>
      </c>
      <c r="N7987" s="0" t="str">
        <f aca="false">ASC(G7987)</f>
        <v>70%ｲｿﾌﾟﾛ消ｱﾙ｢ﾔﾏｾﾞﾝ｣</v>
      </c>
      <c r="O7987" s="0" t="str">
        <f aca="false">ASC(E7987)</f>
        <v>ｲｿﾌﾟﾛﾊﾟﾉｰﾙ</v>
      </c>
      <c r="P7987" s="16" t="n">
        <f aca="false">N(P7986)+IF($C7987=検索!$B$49,1,0)</f>
        <v>0</v>
      </c>
    </row>
    <row r="7988" customFormat="false" ht="15" hidden="false" customHeight="false" outlineLevel="0" collapsed="false">
      <c r="A7988" s="16" t="s">
        <v>16254</v>
      </c>
      <c r="B7988" s="0" t="s">
        <v>18474</v>
      </c>
      <c r="C7988" s="0" t="n">
        <v>261</v>
      </c>
      <c r="D7988" s="0" t="str">
        <f aca="false">IFERROR(VLOOKUP($C7988,薬効分類マスタ!$A$2:$B$180,2,FALSE()),"未登録")</f>
        <v>外皮用殺菌消毒剤</v>
      </c>
      <c r="E7988" s="16" t="s">
        <v>18424</v>
      </c>
      <c r="F7988" s="16" t="s">
        <v>18468</v>
      </c>
      <c r="G7988" s="16" t="s">
        <v>18475</v>
      </c>
      <c r="H7988" s="16" t="s">
        <v>301</v>
      </c>
      <c r="I7988" s="0" t="n">
        <v>7</v>
      </c>
      <c r="K7988" s="0" t="str">
        <f aca="false">IFERROR(IF(VLOOKUP($C7988,薬効分類マスタ!$A$2:$E$180,5,FALSE())=0,"",VLOOKUP($C7988,薬効分類マスタ!$A$2:$E$180,5,FALSE())),"")</f>
        <v/>
      </c>
      <c r="L7988" s="17"/>
      <c r="M7988" s="0" t="str">
        <f aca="false">IF($K7988="","",IF($L7988&lt;&gt;"",$L7988,VLOOKUP($C7988,薬効分類マスタ!$A$2:$F$180,6,FALSE())))</f>
        <v/>
      </c>
      <c r="N7988" s="0" t="str">
        <f aca="false">ASC(G7988)</f>
        <v>70%ｲｿﾌﾟﾛﾋﾟﾙｱﾙｺｰﾙ(丸石)</v>
      </c>
      <c r="O7988" s="0" t="str">
        <f aca="false">ASC(E7988)</f>
        <v>ｲｿﾌﾟﾛﾊﾟﾉｰﾙ</v>
      </c>
      <c r="P7988" s="16" t="n">
        <f aca="false">N(P7987)+IF($C7988=検索!$B$49,1,0)</f>
        <v>0</v>
      </c>
    </row>
    <row r="7989" customFormat="false" ht="15" hidden="false" customHeight="false" outlineLevel="0" collapsed="false">
      <c r="A7989" s="16" t="s">
        <v>16254</v>
      </c>
      <c r="B7989" s="0" t="s">
        <v>18476</v>
      </c>
      <c r="C7989" s="0" t="n">
        <v>261</v>
      </c>
      <c r="D7989" s="0" t="str">
        <f aca="false">IFERROR(VLOOKUP($C7989,薬効分類マスタ!$A$2:$B$180,2,FALSE()),"未登録")</f>
        <v>外皮用殺菌消毒剤</v>
      </c>
      <c r="E7989" s="16" t="s">
        <v>18424</v>
      </c>
      <c r="F7989" s="16" t="s">
        <v>18468</v>
      </c>
      <c r="G7989" s="16" t="s">
        <v>18477</v>
      </c>
      <c r="H7989" s="16" t="s">
        <v>7527</v>
      </c>
      <c r="I7989" s="0" t="n">
        <v>7</v>
      </c>
      <c r="K7989" s="0" t="str">
        <f aca="false">IFERROR(IF(VLOOKUP($C7989,薬効分類マスタ!$A$2:$E$180,5,FALSE())=0,"",VLOOKUP($C7989,薬効分類マスタ!$A$2:$E$180,5,FALSE())),"")</f>
        <v/>
      </c>
      <c r="L7989" s="17"/>
      <c r="M7989" s="0" t="str">
        <f aca="false">IF($K7989="","",IF($L7989&lt;&gt;"",$L7989,VLOOKUP($C7989,薬効分類マスタ!$A$2:$F$180,6,FALSE())))</f>
        <v/>
      </c>
      <c r="N7989" s="0" t="str">
        <f aca="false">ASC(G7989)</f>
        <v>ｲｿﾌﾟﾛﾊﾟﾉｰﾙ消毒液70%｢ﾀｲｾｲ｣</v>
      </c>
      <c r="O7989" s="0" t="str">
        <f aca="false">ASC(E7989)</f>
        <v>ｲｿﾌﾟﾛﾊﾟﾉｰﾙ</v>
      </c>
      <c r="P7989" s="16" t="n">
        <f aca="false">N(P7988)+IF($C7989=検索!$B$49,1,0)</f>
        <v>0</v>
      </c>
    </row>
    <row r="7990" customFormat="false" ht="15" hidden="false" customHeight="false" outlineLevel="0" collapsed="false">
      <c r="A7990" s="16" t="s">
        <v>16254</v>
      </c>
      <c r="B7990" s="0" t="s">
        <v>18478</v>
      </c>
      <c r="C7990" s="0" t="n">
        <v>261</v>
      </c>
      <c r="D7990" s="0" t="str">
        <f aca="false">IFERROR(VLOOKUP($C7990,薬効分類マスタ!$A$2:$B$180,2,FALSE()),"未登録")</f>
        <v>外皮用殺菌消毒剤</v>
      </c>
      <c r="E7990" s="16" t="s">
        <v>18424</v>
      </c>
      <c r="F7990" s="16" t="s">
        <v>18468</v>
      </c>
      <c r="G7990" s="16" t="s">
        <v>18479</v>
      </c>
      <c r="H7990" s="16" t="s">
        <v>1103</v>
      </c>
      <c r="I7990" s="0" t="n">
        <v>7</v>
      </c>
      <c r="K7990" s="0" t="str">
        <f aca="false">IFERROR(IF(VLOOKUP($C7990,薬効分類マスタ!$A$2:$E$180,5,FALSE())=0,"",VLOOKUP($C7990,薬効分類マスタ!$A$2:$E$180,5,FALSE())),"")</f>
        <v/>
      </c>
      <c r="L7990" s="17"/>
      <c r="M7990" s="0" t="str">
        <f aca="false">IF($K7990="","",IF($L7990&lt;&gt;"",$L7990,VLOOKUP($C7990,薬効分類マスタ!$A$2:$F$180,6,FALSE())))</f>
        <v/>
      </c>
      <c r="N7990" s="0" t="str">
        <f aca="false">ASC(G7990)</f>
        <v>ｲｿﾌﾟﾛﾊﾟﾉｰﾙ消毒液70%｢ﾖｼﾀﾞ｣</v>
      </c>
      <c r="O7990" s="0" t="str">
        <f aca="false">ASC(E7990)</f>
        <v>ｲｿﾌﾟﾛﾊﾟﾉｰﾙ</v>
      </c>
      <c r="P7990" s="16" t="n">
        <f aca="false">N(P7989)+IF($C7990=検索!$B$49,1,0)</f>
        <v>0</v>
      </c>
    </row>
    <row r="7991" customFormat="false" ht="15" hidden="false" customHeight="false" outlineLevel="0" collapsed="false">
      <c r="A7991" s="16" t="s">
        <v>16254</v>
      </c>
      <c r="B7991" s="0" t="s">
        <v>18480</v>
      </c>
      <c r="C7991" s="0" t="n">
        <v>261</v>
      </c>
      <c r="D7991" s="0" t="str">
        <f aca="false">IFERROR(VLOOKUP($C7991,薬効分類マスタ!$A$2:$B$180,2,FALSE()),"未登録")</f>
        <v>外皮用殺菌消毒剤</v>
      </c>
      <c r="E7991" s="16" t="s">
        <v>18424</v>
      </c>
      <c r="F7991" s="16" t="s">
        <v>18468</v>
      </c>
      <c r="G7991" s="16" t="s">
        <v>18481</v>
      </c>
      <c r="H7991" s="16" t="s">
        <v>18378</v>
      </c>
      <c r="I7991" s="0" t="n">
        <v>7</v>
      </c>
      <c r="K7991" s="0" t="str">
        <f aca="false">IFERROR(IF(VLOOKUP($C7991,薬効分類マスタ!$A$2:$E$180,5,FALSE())=0,"",VLOOKUP($C7991,薬効分類マスタ!$A$2:$E$180,5,FALSE())),"")</f>
        <v/>
      </c>
      <c r="L7991" s="17"/>
      <c r="M7991" s="0" t="str">
        <f aca="false">IF($K7991="","",IF($L7991&lt;&gt;"",$L7991,VLOOKUP($C7991,薬効分類マスタ!$A$2:$F$180,6,FALSE())))</f>
        <v/>
      </c>
      <c r="N7991" s="0" t="str">
        <f aca="false">ASC(G7991)</f>
        <v>ｲｿﾌﾟﾛﾊﾟﾉｰﾙ消毒液70%｢ｶﾈｲﾁ｣</v>
      </c>
      <c r="O7991" s="0" t="str">
        <f aca="false">ASC(E7991)</f>
        <v>ｲｿﾌﾟﾛﾊﾟﾉｰﾙ</v>
      </c>
      <c r="P7991" s="16" t="n">
        <f aca="false">N(P7990)+IF($C7991=検索!$B$49,1,0)</f>
        <v>0</v>
      </c>
    </row>
    <row r="7992" customFormat="false" ht="15" hidden="false" customHeight="false" outlineLevel="0" collapsed="false">
      <c r="A7992" s="16" t="s">
        <v>16254</v>
      </c>
      <c r="B7992" s="0" t="s">
        <v>18482</v>
      </c>
      <c r="C7992" s="0" t="n">
        <v>261</v>
      </c>
      <c r="D7992" s="0" t="str">
        <f aca="false">IFERROR(VLOOKUP($C7992,薬効分類マスタ!$A$2:$B$180,2,FALSE()),"未登録")</f>
        <v>外皮用殺菌消毒剤</v>
      </c>
      <c r="E7992" s="16" t="s">
        <v>18424</v>
      </c>
      <c r="F7992" s="16" t="s">
        <v>18468</v>
      </c>
      <c r="G7992" s="16" t="s">
        <v>18483</v>
      </c>
      <c r="H7992" s="16" t="s">
        <v>6592</v>
      </c>
      <c r="I7992" s="0" t="n">
        <v>7</v>
      </c>
      <c r="K7992" s="0" t="str">
        <f aca="false">IFERROR(IF(VLOOKUP($C7992,薬効分類マスタ!$A$2:$E$180,5,FALSE())=0,"",VLOOKUP($C7992,薬効分類マスタ!$A$2:$E$180,5,FALSE())),"")</f>
        <v/>
      </c>
      <c r="L7992" s="17"/>
      <c r="M7992" s="0" t="str">
        <f aca="false">IF($K7992="","",IF($L7992&lt;&gt;"",$L7992,VLOOKUP($C7992,薬効分類マスタ!$A$2:$F$180,6,FALSE())))</f>
        <v/>
      </c>
      <c r="N7992" s="0" t="str">
        <f aca="false">ASC(G7992)</f>
        <v>ｲｿﾌﾟﾛﾊﾟﾉｰﾙ消毒液70%｢ﾒﾀﾙ｣</v>
      </c>
      <c r="O7992" s="0" t="str">
        <f aca="false">ASC(E7992)</f>
        <v>ｲｿﾌﾟﾛﾊﾟﾉｰﾙ</v>
      </c>
      <c r="P7992" s="16" t="n">
        <f aca="false">N(P7991)+IF($C7992=検索!$B$49,1,0)</f>
        <v>0</v>
      </c>
    </row>
    <row r="7993" customFormat="false" ht="15" hidden="false" customHeight="false" outlineLevel="0" collapsed="false">
      <c r="A7993" s="16" t="s">
        <v>16254</v>
      </c>
      <c r="B7993" s="0" t="s">
        <v>18484</v>
      </c>
      <c r="C7993" s="0" t="n">
        <v>261</v>
      </c>
      <c r="D7993" s="0" t="str">
        <f aca="false">IFERROR(VLOOKUP($C7993,薬効分類マスタ!$A$2:$B$180,2,FALSE()),"未登録")</f>
        <v>外皮用殺菌消毒剤</v>
      </c>
      <c r="E7993" s="16" t="s">
        <v>18424</v>
      </c>
      <c r="F7993" s="16" t="s">
        <v>18468</v>
      </c>
      <c r="G7993" s="16" t="s">
        <v>18485</v>
      </c>
      <c r="H7993" s="16" t="s">
        <v>1165</v>
      </c>
      <c r="I7993" s="0" t="n">
        <v>7</v>
      </c>
      <c r="K7993" s="0" t="str">
        <f aca="false">IFERROR(IF(VLOOKUP($C7993,薬効分類マスタ!$A$2:$E$180,5,FALSE())=0,"",VLOOKUP($C7993,薬効分類マスタ!$A$2:$E$180,5,FALSE())),"")</f>
        <v/>
      </c>
      <c r="L7993" s="17"/>
      <c r="M7993" s="0" t="str">
        <f aca="false">IF($K7993="","",IF($L7993&lt;&gt;"",$L7993,VLOOKUP($C7993,薬効分類マスタ!$A$2:$F$180,6,FALSE())))</f>
        <v/>
      </c>
      <c r="N7993" s="0" t="str">
        <f aca="false">ASC(G7993)</f>
        <v>ｲｿﾌﾟﾛﾊﾟﾉｰﾙ消毒液70%｢ﾆﾌﾟﾛ｣</v>
      </c>
      <c r="O7993" s="0" t="str">
        <f aca="false">ASC(E7993)</f>
        <v>ｲｿﾌﾟﾛﾊﾟﾉｰﾙ</v>
      </c>
      <c r="P7993" s="16" t="n">
        <f aca="false">N(P7992)+IF($C7993=検索!$B$49,1,0)</f>
        <v>0</v>
      </c>
    </row>
    <row r="7994" customFormat="false" ht="15" hidden="false" customHeight="false" outlineLevel="0" collapsed="false">
      <c r="A7994" s="16" t="s">
        <v>16254</v>
      </c>
      <c r="B7994" s="0" t="s">
        <v>18486</v>
      </c>
      <c r="C7994" s="0" t="n">
        <v>261</v>
      </c>
      <c r="D7994" s="0" t="str">
        <f aca="false">IFERROR(VLOOKUP($C7994,薬効分類マスタ!$A$2:$B$180,2,FALSE()),"未登録")</f>
        <v>外皮用殺菌消毒剤</v>
      </c>
      <c r="E7994" s="16" t="s">
        <v>18424</v>
      </c>
      <c r="F7994" s="16" t="s">
        <v>18468</v>
      </c>
      <c r="G7994" s="16" t="s">
        <v>18487</v>
      </c>
      <c r="H7994" s="16" t="s">
        <v>1080</v>
      </c>
      <c r="I7994" s="0" t="n">
        <v>7</v>
      </c>
      <c r="K7994" s="0" t="str">
        <f aca="false">IFERROR(IF(VLOOKUP($C7994,薬効分類マスタ!$A$2:$E$180,5,FALSE())=0,"",VLOOKUP($C7994,薬効分類マスタ!$A$2:$E$180,5,FALSE())),"")</f>
        <v/>
      </c>
      <c r="L7994" s="17"/>
      <c r="M7994" s="0" t="str">
        <f aca="false">IF($K7994="","",IF($L7994&lt;&gt;"",$L7994,VLOOKUP($C7994,薬効分類マスタ!$A$2:$F$180,6,FALSE())))</f>
        <v/>
      </c>
      <c r="N7994" s="0" t="str">
        <f aca="false">ASC(G7994)</f>
        <v>ｲｿﾌﾟﾛﾊﾟﾉｰﾙ消毒液70%｢ｹﾝｴｰ｣</v>
      </c>
      <c r="O7994" s="0" t="str">
        <f aca="false">ASC(E7994)</f>
        <v>ｲｿﾌﾟﾛﾊﾟﾉｰﾙ</v>
      </c>
      <c r="P7994" s="16" t="n">
        <f aca="false">N(P7993)+IF($C7994=検索!$B$49,1,0)</f>
        <v>0</v>
      </c>
    </row>
    <row r="7995" customFormat="false" ht="15" hidden="false" customHeight="false" outlineLevel="0" collapsed="false">
      <c r="A7995" s="16" t="s">
        <v>16254</v>
      </c>
      <c r="B7995" s="0" t="s">
        <v>18488</v>
      </c>
      <c r="C7995" s="0" t="n">
        <v>261</v>
      </c>
      <c r="D7995" s="0" t="str">
        <f aca="false">IFERROR(VLOOKUP($C7995,薬効分類マスタ!$A$2:$B$180,2,FALSE()),"未登録")</f>
        <v>外皮用殺菌消毒剤</v>
      </c>
      <c r="E7995" s="16" t="s">
        <v>18424</v>
      </c>
      <c r="F7995" s="16" t="s">
        <v>18468</v>
      </c>
      <c r="G7995" s="16" t="s">
        <v>18489</v>
      </c>
      <c r="H7995" s="16" t="s">
        <v>1080</v>
      </c>
      <c r="I7995" s="0" t="n">
        <v>7</v>
      </c>
      <c r="K7995" s="0" t="str">
        <f aca="false">IFERROR(IF(VLOOKUP($C7995,薬効分類マスタ!$A$2:$E$180,5,FALSE())=0,"",VLOOKUP($C7995,薬効分類マスタ!$A$2:$E$180,5,FALSE())),"")</f>
        <v/>
      </c>
      <c r="L7995" s="17"/>
      <c r="M7995" s="0" t="str">
        <f aca="false">IF($K7995="","",IF($L7995&lt;&gt;"",$L7995,VLOOKUP($C7995,薬効分類マスタ!$A$2:$F$180,6,FALSE())))</f>
        <v/>
      </c>
      <c r="N7995" s="0" t="str">
        <f aca="false">ASC(G7995)</f>
        <v>ｲｿﾌﾟﾛﾊﾟﾉｰﾙ消毒B液70%｢ｹﾝｴｰ｣</v>
      </c>
      <c r="O7995" s="0" t="str">
        <f aca="false">ASC(E7995)</f>
        <v>ｲｿﾌﾟﾛﾊﾟﾉｰﾙ</v>
      </c>
      <c r="P7995" s="16" t="n">
        <f aca="false">N(P7994)+IF($C7995=検索!$B$49,1,0)</f>
        <v>0</v>
      </c>
    </row>
    <row r="7996" customFormat="false" ht="15" hidden="false" customHeight="false" outlineLevel="0" collapsed="false">
      <c r="A7996" s="16" t="s">
        <v>16254</v>
      </c>
      <c r="B7996" s="0" t="s">
        <v>18490</v>
      </c>
      <c r="C7996" s="0" t="n">
        <v>261</v>
      </c>
      <c r="D7996" s="0" t="str">
        <f aca="false">IFERROR(VLOOKUP($C7996,薬効分類マスタ!$A$2:$B$180,2,FALSE()),"未登録")</f>
        <v>外皮用殺菌消毒剤</v>
      </c>
      <c r="E7996" s="16" t="s">
        <v>18424</v>
      </c>
      <c r="F7996" s="16" t="s">
        <v>18468</v>
      </c>
      <c r="G7996" s="16" t="s">
        <v>18491</v>
      </c>
      <c r="H7996" s="16" t="s">
        <v>6754</v>
      </c>
      <c r="I7996" s="0" t="n">
        <v>7</v>
      </c>
      <c r="K7996" s="0" t="str">
        <f aca="false">IFERROR(IF(VLOOKUP($C7996,薬効分類マスタ!$A$2:$E$180,5,FALSE())=0,"",VLOOKUP($C7996,薬効分類マスタ!$A$2:$E$180,5,FALSE())),"")</f>
        <v/>
      </c>
      <c r="L7996" s="17"/>
      <c r="M7996" s="0" t="str">
        <f aca="false">IF($K7996="","",IF($L7996&lt;&gt;"",$L7996,VLOOKUP($C7996,薬効分類マスタ!$A$2:$F$180,6,FALSE())))</f>
        <v/>
      </c>
      <c r="N7996" s="0" t="str">
        <f aca="false">ASC(G7996)</f>
        <v>ｲｿﾌﾟﾛﾊﾟﾉｰﾙ消毒液70%｢ｼｵｴ｣</v>
      </c>
      <c r="O7996" s="0" t="str">
        <f aca="false">ASC(E7996)</f>
        <v>ｲｿﾌﾟﾛﾊﾟﾉｰﾙ</v>
      </c>
      <c r="P7996" s="16" t="n">
        <f aca="false">N(P7995)+IF($C7996=検索!$B$49,1,0)</f>
        <v>0</v>
      </c>
    </row>
    <row r="7997" customFormat="false" ht="15" hidden="false" customHeight="false" outlineLevel="0" collapsed="false">
      <c r="A7997" s="16" t="s">
        <v>16254</v>
      </c>
      <c r="B7997" s="0" t="s">
        <v>18492</v>
      </c>
      <c r="C7997" s="0" t="n">
        <v>261</v>
      </c>
      <c r="D7997" s="0" t="str">
        <f aca="false">IFERROR(VLOOKUP($C7997,薬効分類マスタ!$A$2:$B$180,2,FALSE()),"未登録")</f>
        <v>外皮用殺菌消毒剤</v>
      </c>
      <c r="E7997" s="16" t="s">
        <v>18424</v>
      </c>
      <c r="F7997" s="16" t="s">
        <v>18468</v>
      </c>
      <c r="G7997" s="16" t="s">
        <v>18493</v>
      </c>
      <c r="H7997" s="16" t="s">
        <v>15905</v>
      </c>
      <c r="I7997" s="0" t="n">
        <v>7</v>
      </c>
      <c r="K7997" s="0" t="str">
        <f aca="false">IFERROR(IF(VLOOKUP($C7997,薬効分類マスタ!$A$2:$E$180,5,FALSE())=0,"",VLOOKUP($C7997,薬効分類マスタ!$A$2:$E$180,5,FALSE())),"")</f>
        <v/>
      </c>
      <c r="L7997" s="17"/>
      <c r="M7997" s="0" t="str">
        <f aca="false">IF($K7997="","",IF($L7997&lt;&gt;"",$L7997,VLOOKUP($C7997,薬効分類マスタ!$A$2:$F$180,6,FALSE())))</f>
        <v/>
      </c>
      <c r="N7997" s="0" t="str">
        <f aca="false">ASC(G7997)</f>
        <v>ｲｿﾌﾟﾛﾊﾟﾉｰﾙ消毒液70%｢ﾔｸﾊﾝ｣</v>
      </c>
      <c r="O7997" s="0" t="str">
        <f aca="false">ASC(E7997)</f>
        <v>ｲｿﾌﾟﾛﾊﾟﾉｰﾙ</v>
      </c>
      <c r="P7997" s="16" t="n">
        <f aca="false">N(P7996)+IF($C7997=検索!$B$49,1,0)</f>
        <v>0</v>
      </c>
    </row>
    <row r="7998" customFormat="false" ht="15" hidden="false" customHeight="false" outlineLevel="0" collapsed="false">
      <c r="A7998" s="16" t="s">
        <v>16254</v>
      </c>
      <c r="B7998" s="0" t="s">
        <v>18494</v>
      </c>
      <c r="C7998" s="0" t="n">
        <v>261</v>
      </c>
      <c r="D7998" s="0" t="str">
        <f aca="false">IFERROR(VLOOKUP($C7998,薬効分類マスタ!$A$2:$B$180,2,FALSE()),"未登録")</f>
        <v>外皮用殺菌消毒剤</v>
      </c>
      <c r="E7998" s="16" t="s">
        <v>18495</v>
      </c>
      <c r="F7998" s="16" t="s">
        <v>6657</v>
      </c>
      <c r="G7998" s="16" t="s">
        <v>18495</v>
      </c>
      <c r="I7998" s="0" t="n">
        <v>17.4</v>
      </c>
      <c r="K7998" s="0" t="str">
        <f aca="false">IFERROR(IF(VLOOKUP($C7998,薬効分類マスタ!$A$2:$E$180,5,FALSE())=0,"",VLOOKUP($C7998,薬効分類マスタ!$A$2:$E$180,5,FALSE())),"")</f>
        <v/>
      </c>
      <c r="L7998" s="17"/>
      <c r="M7998" s="0" t="str">
        <f aca="false">IF($K7998="","",IF($L7998&lt;&gt;"",$L7998,VLOOKUP($C7998,薬効分類マスタ!$A$2:$F$180,6,FALSE())))</f>
        <v/>
      </c>
      <c r="N7998" s="0" t="str">
        <f aca="false">ASC(G7998)</f>
        <v>ｴﾀﾉｰﾙ</v>
      </c>
      <c r="O7998" s="0" t="str">
        <f aca="false">ASC(E7998)</f>
        <v>ｴﾀﾉｰﾙ</v>
      </c>
      <c r="P7998" s="16" t="n">
        <f aca="false">N(P7997)+IF($C7998=検索!$B$49,1,0)</f>
        <v>0</v>
      </c>
    </row>
    <row r="7999" customFormat="false" ht="15" hidden="false" customHeight="false" outlineLevel="0" collapsed="false">
      <c r="A7999" s="16" t="s">
        <v>16254</v>
      </c>
      <c r="B7999" s="0" t="s">
        <v>18496</v>
      </c>
      <c r="C7999" s="0" t="n">
        <v>261</v>
      </c>
      <c r="D7999" s="0" t="str">
        <f aca="false">IFERROR(VLOOKUP($C7999,薬効分類マスタ!$A$2:$B$180,2,FALSE()),"未登録")</f>
        <v>外皮用殺菌消毒剤</v>
      </c>
      <c r="E7999" s="16" t="s">
        <v>18495</v>
      </c>
      <c r="F7999" s="16" t="s">
        <v>6657</v>
      </c>
      <c r="G7999" s="16" t="s">
        <v>18497</v>
      </c>
      <c r="H7999" s="16" t="s">
        <v>18378</v>
      </c>
      <c r="I7999" s="0" t="n">
        <v>29.7</v>
      </c>
      <c r="K7999" s="0" t="str">
        <f aca="false">IFERROR(IF(VLOOKUP($C7999,薬効分類マスタ!$A$2:$E$180,5,FALSE())=0,"",VLOOKUP($C7999,薬効分類マスタ!$A$2:$E$180,5,FALSE())),"")</f>
        <v/>
      </c>
      <c r="L7999" s="17"/>
      <c r="M7999" s="0" t="str">
        <f aca="false">IF($K7999="","",IF($L7999&lt;&gt;"",$L7999,VLOOKUP($C7999,薬効分類マスタ!$A$2:$F$180,6,FALSE())))</f>
        <v/>
      </c>
      <c r="N7999" s="0" t="str">
        <f aca="false">ASC(G7999)</f>
        <v>ｴﾀﾉｰﾙ(兼一)</v>
      </c>
      <c r="O7999" s="0" t="str">
        <f aca="false">ASC(E7999)</f>
        <v>ｴﾀﾉｰﾙ</v>
      </c>
      <c r="P7999" s="16" t="n">
        <f aca="false">N(P7998)+IF($C7999=検索!$B$49,1,0)</f>
        <v>0</v>
      </c>
    </row>
    <row r="8000" customFormat="false" ht="15" hidden="false" customHeight="false" outlineLevel="0" collapsed="false">
      <c r="A8000" s="16" t="s">
        <v>16254</v>
      </c>
      <c r="B8000" s="0" t="s">
        <v>18498</v>
      </c>
      <c r="C8000" s="0" t="n">
        <v>261</v>
      </c>
      <c r="D8000" s="0" t="str">
        <f aca="false">IFERROR(VLOOKUP($C8000,薬効分類マスタ!$A$2:$B$180,2,FALSE()),"未登録")</f>
        <v>外皮用殺菌消毒剤</v>
      </c>
      <c r="E8000" s="16" t="s">
        <v>18495</v>
      </c>
      <c r="F8000" s="16" t="s">
        <v>6657</v>
      </c>
      <c r="G8000" s="16" t="s">
        <v>18499</v>
      </c>
      <c r="H8000" s="16" t="s">
        <v>7004</v>
      </c>
      <c r="I8000" s="0" t="n">
        <v>25.8</v>
      </c>
      <c r="K8000" s="0" t="str">
        <f aca="false">IFERROR(IF(VLOOKUP($C8000,薬効分類マスタ!$A$2:$E$180,5,FALSE())=0,"",VLOOKUP($C8000,薬効分類マスタ!$A$2:$E$180,5,FALSE())),"")</f>
        <v/>
      </c>
      <c r="L8000" s="17"/>
      <c r="M8000" s="0" t="str">
        <f aca="false">IF($K8000="","",IF($L8000&lt;&gt;"",$L8000,VLOOKUP($C8000,薬効分類マスタ!$A$2:$F$180,6,FALSE())))</f>
        <v/>
      </c>
      <c r="N8000" s="0" t="str">
        <f aca="false">ASC(G8000)</f>
        <v>ｴﾀﾉｰﾙ(小堺)</v>
      </c>
      <c r="O8000" s="0" t="str">
        <f aca="false">ASC(E8000)</f>
        <v>ｴﾀﾉｰﾙ</v>
      </c>
      <c r="P8000" s="16" t="n">
        <f aca="false">N(P7999)+IF($C8000=検索!$B$49,1,0)</f>
        <v>0</v>
      </c>
    </row>
    <row r="8001" customFormat="false" ht="15" hidden="false" customHeight="false" outlineLevel="0" collapsed="false">
      <c r="A8001" s="16" t="s">
        <v>16254</v>
      </c>
      <c r="B8001" s="0" t="s">
        <v>18500</v>
      </c>
      <c r="C8001" s="0" t="n">
        <v>261</v>
      </c>
      <c r="D8001" s="0" t="str">
        <f aca="false">IFERROR(VLOOKUP($C8001,薬効分類マスタ!$A$2:$B$180,2,FALSE()),"未登録")</f>
        <v>外皮用殺菌消毒剤</v>
      </c>
      <c r="E8001" s="16" t="s">
        <v>18495</v>
      </c>
      <c r="F8001" s="16" t="s">
        <v>6657</v>
      </c>
      <c r="G8001" s="16" t="s">
        <v>18501</v>
      </c>
      <c r="H8001" s="16" t="s">
        <v>6754</v>
      </c>
      <c r="I8001" s="0" t="n">
        <v>22.2</v>
      </c>
      <c r="K8001" s="0" t="str">
        <f aca="false">IFERROR(IF(VLOOKUP($C8001,薬効分類マスタ!$A$2:$E$180,5,FALSE())=0,"",VLOOKUP($C8001,薬効分類マスタ!$A$2:$E$180,5,FALSE())),"")</f>
        <v/>
      </c>
      <c r="L8001" s="17"/>
      <c r="M8001" s="0" t="str">
        <f aca="false">IF($K8001="","",IF($L8001&lt;&gt;"",$L8001,VLOOKUP($C8001,薬効分類マスタ!$A$2:$F$180,6,FALSE())))</f>
        <v/>
      </c>
      <c r="N8001" s="0" t="str">
        <f aca="false">ASC(G8001)</f>
        <v>ｴﾀﾉｰﾙ　ｼｵｴ</v>
      </c>
      <c r="O8001" s="0" t="str">
        <f aca="false">ASC(E8001)</f>
        <v>ｴﾀﾉｰﾙ</v>
      </c>
      <c r="P8001" s="16" t="n">
        <f aca="false">N(P8000)+IF($C8001=検索!$B$49,1,0)</f>
        <v>0</v>
      </c>
    </row>
    <row r="8002" customFormat="false" ht="15" hidden="false" customHeight="false" outlineLevel="0" collapsed="false">
      <c r="A8002" s="16" t="s">
        <v>16254</v>
      </c>
      <c r="B8002" s="0" t="s">
        <v>18502</v>
      </c>
      <c r="C8002" s="0" t="n">
        <v>261</v>
      </c>
      <c r="D8002" s="0" t="str">
        <f aca="false">IFERROR(VLOOKUP($C8002,薬効分類マスタ!$A$2:$B$180,2,FALSE()),"未登録")</f>
        <v>外皮用殺菌消毒剤</v>
      </c>
      <c r="E8002" s="16" t="s">
        <v>18495</v>
      </c>
      <c r="F8002" s="16" t="s">
        <v>6657</v>
      </c>
      <c r="G8002" s="16" t="s">
        <v>18503</v>
      </c>
      <c r="H8002" s="16" t="s">
        <v>7527</v>
      </c>
      <c r="I8002" s="0" t="n">
        <v>29.7</v>
      </c>
      <c r="K8002" s="0" t="str">
        <f aca="false">IFERROR(IF(VLOOKUP($C8002,薬効分類マスタ!$A$2:$E$180,5,FALSE())=0,"",VLOOKUP($C8002,薬効分類マスタ!$A$2:$E$180,5,FALSE())),"")</f>
        <v/>
      </c>
      <c r="L8002" s="17"/>
      <c r="M8002" s="0" t="str">
        <f aca="false">IF($K8002="","",IF($L8002&lt;&gt;"",$L8002,VLOOKUP($C8002,薬効分類マスタ!$A$2:$F$180,6,FALSE())))</f>
        <v/>
      </c>
      <c r="N8002" s="0" t="str">
        <f aca="false">ASC(G8002)</f>
        <v>ｴﾀﾉｰﾙ｢ﾀｲｾｲ｣</v>
      </c>
      <c r="O8002" s="0" t="str">
        <f aca="false">ASC(E8002)</f>
        <v>ｴﾀﾉｰﾙ</v>
      </c>
      <c r="P8002" s="16" t="n">
        <f aca="false">N(P8001)+IF($C8002=検索!$B$49,1,0)</f>
        <v>0</v>
      </c>
    </row>
    <row r="8003" customFormat="false" ht="15" hidden="false" customHeight="false" outlineLevel="0" collapsed="false">
      <c r="A8003" s="16" t="s">
        <v>16254</v>
      </c>
      <c r="B8003" s="0" t="s">
        <v>18504</v>
      </c>
      <c r="C8003" s="0" t="n">
        <v>261</v>
      </c>
      <c r="D8003" s="0" t="str">
        <f aca="false">IFERROR(VLOOKUP($C8003,薬効分類マスタ!$A$2:$B$180,2,FALSE()),"未登録")</f>
        <v>外皮用殺菌消毒剤</v>
      </c>
      <c r="E8003" s="16" t="s">
        <v>18495</v>
      </c>
      <c r="F8003" s="16" t="s">
        <v>6657</v>
      </c>
      <c r="G8003" s="16" t="s">
        <v>18505</v>
      </c>
      <c r="H8003" s="16" t="s">
        <v>301</v>
      </c>
      <c r="I8003" s="0" t="n">
        <v>29.7</v>
      </c>
      <c r="K8003" s="0" t="str">
        <f aca="false">IFERROR(IF(VLOOKUP($C8003,薬効分類マスタ!$A$2:$E$180,5,FALSE())=0,"",VLOOKUP($C8003,薬効分類マスタ!$A$2:$E$180,5,FALSE())),"")</f>
        <v/>
      </c>
      <c r="L8003" s="17"/>
      <c r="M8003" s="0" t="str">
        <f aca="false">IF($K8003="","",IF($L8003&lt;&gt;"",$L8003,VLOOKUP($C8003,薬効分類マスタ!$A$2:$F$180,6,FALSE())))</f>
        <v/>
      </c>
      <c r="N8003" s="0" t="str">
        <f aca="false">ASC(G8003)</f>
        <v>ｴﾀﾉｰﾙ｢ﾏﾙｲｼ｣</v>
      </c>
      <c r="O8003" s="0" t="str">
        <f aca="false">ASC(E8003)</f>
        <v>ｴﾀﾉｰﾙ</v>
      </c>
      <c r="P8003" s="16" t="n">
        <f aca="false">N(P8002)+IF($C8003=検索!$B$49,1,0)</f>
        <v>0</v>
      </c>
    </row>
    <row r="8004" customFormat="false" ht="15" hidden="false" customHeight="false" outlineLevel="0" collapsed="false">
      <c r="A8004" s="16" t="s">
        <v>16254</v>
      </c>
      <c r="B8004" s="0" t="s">
        <v>18506</v>
      </c>
      <c r="C8004" s="0" t="n">
        <v>261</v>
      </c>
      <c r="D8004" s="0" t="str">
        <f aca="false">IFERROR(VLOOKUP($C8004,薬効分類マスタ!$A$2:$B$180,2,FALSE()),"未登録")</f>
        <v>外皮用殺菌消毒剤</v>
      </c>
      <c r="E8004" s="16" t="s">
        <v>18495</v>
      </c>
      <c r="F8004" s="16" t="s">
        <v>6657</v>
      </c>
      <c r="G8004" s="16" t="s">
        <v>18507</v>
      </c>
      <c r="H8004" s="16" t="s">
        <v>1100</v>
      </c>
      <c r="I8004" s="0" t="n">
        <v>29.7</v>
      </c>
      <c r="K8004" s="0" t="str">
        <f aca="false">IFERROR(IF(VLOOKUP($C8004,薬効分類マスタ!$A$2:$E$180,5,FALSE())=0,"",VLOOKUP($C8004,薬効分類マスタ!$A$2:$E$180,5,FALSE())),"")</f>
        <v/>
      </c>
      <c r="L8004" s="17"/>
      <c r="M8004" s="0" t="str">
        <f aca="false">IF($K8004="","",IF($L8004&lt;&gt;"",$L8004,VLOOKUP($C8004,薬効分類マスタ!$A$2:$F$180,6,FALSE())))</f>
        <v/>
      </c>
      <c r="N8004" s="0" t="str">
        <f aca="false">ASC(G8004)</f>
        <v>ｴﾀﾉｰﾙ(山善)</v>
      </c>
      <c r="O8004" s="0" t="str">
        <f aca="false">ASC(E8004)</f>
        <v>ｴﾀﾉｰﾙ</v>
      </c>
      <c r="P8004" s="16" t="n">
        <f aca="false">N(P8003)+IF($C8004=検索!$B$49,1,0)</f>
        <v>0</v>
      </c>
    </row>
    <row r="8005" customFormat="false" ht="15" hidden="false" customHeight="false" outlineLevel="0" collapsed="false">
      <c r="A8005" s="16" t="s">
        <v>16254</v>
      </c>
      <c r="B8005" s="0" t="s">
        <v>18508</v>
      </c>
      <c r="C8005" s="0" t="n">
        <v>261</v>
      </c>
      <c r="D8005" s="0" t="str">
        <f aca="false">IFERROR(VLOOKUP($C8005,薬効分類マスタ!$A$2:$B$180,2,FALSE()),"未登録")</f>
        <v>外皮用殺菌消毒剤</v>
      </c>
      <c r="E8005" s="16" t="s">
        <v>18495</v>
      </c>
      <c r="F8005" s="16" t="s">
        <v>6657</v>
      </c>
      <c r="G8005" s="16" t="s">
        <v>18509</v>
      </c>
      <c r="H8005" s="16" t="s">
        <v>15905</v>
      </c>
      <c r="I8005" s="0" t="n">
        <v>29.7</v>
      </c>
      <c r="K8005" s="0" t="str">
        <f aca="false">IFERROR(IF(VLOOKUP($C8005,薬効分類マスタ!$A$2:$E$180,5,FALSE())=0,"",VLOOKUP($C8005,薬効分類マスタ!$A$2:$E$180,5,FALSE())),"")</f>
        <v/>
      </c>
      <c r="L8005" s="17"/>
      <c r="M8005" s="0" t="str">
        <f aca="false">IF($K8005="","",IF($L8005&lt;&gt;"",$L8005,VLOOKUP($C8005,薬効分類マスタ!$A$2:$F$180,6,FALSE())))</f>
        <v/>
      </c>
      <c r="N8005" s="0" t="str">
        <f aca="false">ASC(G8005)</f>
        <v>ｴﾀﾉｰﾙ｢ﾔｸﾊﾝ｣</v>
      </c>
      <c r="O8005" s="0" t="str">
        <f aca="false">ASC(E8005)</f>
        <v>ｴﾀﾉｰﾙ</v>
      </c>
      <c r="P8005" s="16" t="n">
        <f aca="false">N(P8004)+IF($C8005=検索!$B$49,1,0)</f>
        <v>0</v>
      </c>
    </row>
    <row r="8006" customFormat="false" ht="15" hidden="false" customHeight="false" outlineLevel="0" collapsed="false">
      <c r="A8006" s="16" t="s">
        <v>16254</v>
      </c>
      <c r="B8006" s="0" t="s">
        <v>18510</v>
      </c>
      <c r="C8006" s="0" t="n">
        <v>261</v>
      </c>
      <c r="D8006" s="0" t="str">
        <f aca="false">IFERROR(VLOOKUP($C8006,薬効分類マスタ!$A$2:$B$180,2,FALSE()),"未登録")</f>
        <v>外皮用殺菌消毒剤</v>
      </c>
      <c r="E8006" s="16" t="s">
        <v>18495</v>
      </c>
      <c r="F8006" s="16" t="s">
        <v>6657</v>
      </c>
      <c r="G8006" s="16" t="s">
        <v>18511</v>
      </c>
      <c r="H8006" s="16" t="s">
        <v>6908</v>
      </c>
      <c r="I8006" s="0" t="n">
        <v>21</v>
      </c>
      <c r="K8006" s="0" t="str">
        <f aca="false">IFERROR(IF(VLOOKUP($C8006,薬効分類マスタ!$A$2:$E$180,5,FALSE())=0,"",VLOOKUP($C8006,薬効分類マスタ!$A$2:$E$180,5,FALSE())),"")</f>
        <v/>
      </c>
      <c r="L8006" s="17"/>
      <c r="M8006" s="0" t="str">
        <f aca="false">IF($K8006="","",IF($L8006&lt;&gt;"",$L8006,VLOOKUP($C8006,薬効分類マスタ!$A$2:$F$180,6,FALSE())))</f>
        <v/>
      </c>
      <c r="N8006" s="0" t="str">
        <f aca="false">ASC(G8006)</f>
        <v>ｴﾀﾉｰﾙ｢ﾆｯｺｰ｣</v>
      </c>
      <c r="O8006" s="0" t="str">
        <f aca="false">ASC(E8006)</f>
        <v>ｴﾀﾉｰﾙ</v>
      </c>
      <c r="P8006" s="16" t="n">
        <f aca="false">N(P8005)+IF($C8006=検索!$B$49,1,0)</f>
        <v>0</v>
      </c>
    </row>
    <row r="8007" customFormat="false" ht="15" hidden="false" customHeight="false" outlineLevel="0" collapsed="false">
      <c r="A8007" s="16" t="s">
        <v>16254</v>
      </c>
      <c r="B8007" s="0" t="s">
        <v>18512</v>
      </c>
      <c r="C8007" s="0" t="n">
        <v>261</v>
      </c>
      <c r="D8007" s="0" t="str">
        <f aca="false">IFERROR(VLOOKUP($C8007,薬効分類マスタ!$A$2:$B$180,2,FALSE()),"未登録")</f>
        <v>外皮用殺菌消毒剤</v>
      </c>
      <c r="E8007" s="16" t="s">
        <v>18495</v>
      </c>
      <c r="F8007" s="16" t="s">
        <v>6657</v>
      </c>
      <c r="G8007" s="16" t="s">
        <v>18513</v>
      </c>
      <c r="H8007" s="16" t="s">
        <v>1103</v>
      </c>
      <c r="I8007" s="0" t="n">
        <v>29.7</v>
      </c>
      <c r="K8007" s="0" t="str">
        <f aca="false">IFERROR(IF(VLOOKUP($C8007,薬効分類マスタ!$A$2:$E$180,5,FALSE())=0,"",VLOOKUP($C8007,薬効分類マスタ!$A$2:$E$180,5,FALSE())),"")</f>
        <v/>
      </c>
      <c r="L8007" s="17"/>
      <c r="M8007" s="0" t="str">
        <f aca="false">IF($K8007="","",IF($L8007&lt;&gt;"",$L8007,VLOOKUP($C8007,薬効分類マスタ!$A$2:$F$180,6,FALSE())))</f>
        <v/>
      </c>
      <c r="N8007" s="0" t="str">
        <f aca="false">ASC(G8007)</f>
        <v>ｴﾀﾉｰﾙ｢ﾖｼﾀﾞ｣</v>
      </c>
      <c r="O8007" s="0" t="str">
        <f aca="false">ASC(E8007)</f>
        <v>ｴﾀﾉｰﾙ</v>
      </c>
      <c r="P8007" s="16" t="n">
        <f aca="false">N(P8006)+IF($C8007=検索!$B$49,1,0)</f>
        <v>0</v>
      </c>
    </row>
    <row r="8008" customFormat="false" ht="15" hidden="false" customHeight="false" outlineLevel="0" collapsed="false">
      <c r="A8008" s="16" t="s">
        <v>16254</v>
      </c>
      <c r="B8008" s="0" t="s">
        <v>18514</v>
      </c>
      <c r="C8008" s="0" t="n">
        <v>261</v>
      </c>
      <c r="D8008" s="0" t="str">
        <f aca="false">IFERROR(VLOOKUP($C8008,薬効分類マスタ!$A$2:$B$180,2,FALSE()),"未登録")</f>
        <v>外皮用殺菌消毒剤</v>
      </c>
      <c r="E8008" s="16" t="s">
        <v>18495</v>
      </c>
      <c r="F8008" s="16" t="s">
        <v>6657</v>
      </c>
      <c r="G8008" s="16" t="s">
        <v>18515</v>
      </c>
      <c r="H8008" s="16" t="s">
        <v>1080</v>
      </c>
      <c r="I8008" s="0" t="n">
        <v>29.7</v>
      </c>
      <c r="K8008" s="0" t="str">
        <f aca="false">IFERROR(IF(VLOOKUP($C8008,薬効分類マスタ!$A$2:$E$180,5,FALSE())=0,"",VLOOKUP($C8008,薬効分類マスタ!$A$2:$E$180,5,FALSE())),"")</f>
        <v/>
      </c>
      <c r="L8008" s="17"/>
      <c r="M8008" s="0" t="str">
        <f aca="false">IF($K8008="","",IF($L8008&lt;&gt;"",$L8008,VLOOKUP($C8008,薬効分類マスタ!$A$2:$F$180,6,FALSE())))</f>
        <v/>
      </c>
      <c r="N8008" s="0" t="str">
        <f aca="false">ASC(G8008)</f>
        <v>ｴﾀﾉｰﾙ｢ｹﾝｴｰ｣</v>
      </c>
      <c r="O8008" s="0" t="str">
        <f aca="false">ASC(E8008)</f>
        <v>ｴﾀﾉｰﾙ</v>
      </c>
      <c r="P8008" s="16" t="n">
        <f aca="false">N(P8007)+IF($C8008=検索!$B$49,1,0)</f>
        <v>0</v>
      </c>
    </row>
    <row r="8009" customFormat="false" ht="15" hidden="false" customHeight="false" outlineLevel="0" collapsed="false">
      <c r="A8009" s="16" t="s">
        <v>16254</v>
      </c>
      <c r="B8009" s="0" t="s">
        <v>18516</v>
      </c>
      <c r="C8009" s="0" t="n">
        <v>261</v>
      </c>
      <c r="D8009" s="0" t="str">
        <f aca="false">IFERROR(VLOOKUP($C8009,薬効分類マスタ!$A$2:$B$180,2,FALSE()),"未登録")</f>
        <v>外皮用殺菌消毒剤</v>
      </c>
      <c r="E8009" s="16" t="s">
        <v>18517</v>
      </c>
      <c r="F8009" s="16" t="s">
        <v>6657</v>
      </c>
      <c r="G8009" s="16" t="s">
        <v>18517</v>
      </c>
      <c r="I8009" s="0" t="n">
        <v>10.7</v>
      </c>
      <c r="K8009" s="0" t="str">
        <f aca="false">IFERROR(IF(VLOOKUP($C8009,薬効分類マスタ!$A$2:$E$180,5,FALSE())=0,"",VLOOKUP($C8009,薬効分類マスタ!$A$2:$E$180,5,FALSE())),"")</f>
        <v/>
      </c>
      <c r="L8009" s="17"/>
      <c r="M8009" s="0" t="str">
        <f aca="false">IF($K8009="","",IF($L8009&lt;&gt;"",$L8009,VLOOKUP($C8009,薬効分類マスタ!$A$2:$F$180,6,FALSE())))</f>
        <v/>
      </c>
      <c r="N8009" s="0" t="str">
        <f aca="false">ASC(G8009)</f>
        <v>消毒用ｴﾀﾉｰﾙ</v>
      </c>
      <c r="O8009" s="0" t="str">
        <f aca="false">ASC(E8009)</f>
        <v>消毒用ｴﾀﾉｰﾙ</v>
      </c>
      <c r="P8009" s="16" t="n">
        <f aca="false">N(P8008)+IF($C8009=検索!$B$49,1,0)</f>
        <v>0</v>
      </c>
    </row>
    <row r="8010" customFormat="false" ht="15" hidden="false" customHeight="false" outlineLevel="0" collapsed="false">
      <c r="A8010" s="16" t="s">
        <v>16254</v>
      </c>
      <c r="B8010" s="0" t="s">
        <v>18518</v>
      </c>
      <c r="C8010" s="0" t="n">
        <v>261</v>
      </c>
      <c r="D8010" s="0" t="str">
        <f aca="false">IFERROR(VLOOKUP($C8010,薬効分類マスタ!$A$2:$B$180,2,FALSE()),"未登録")</f>
        <v>外皮用殺菌消毒剤</v>
      </c>
      <c r="E8010" s="16" t="s">
        <v>18517</v>
      </c>
      <c r="F8010" s="16" t="s">
        <v>6657</v>
      </c>
      <c r="G8010" s="16" t="s">
        <v>18519</v>
      </c>
      <c r="H8010" s="16" t="s">
        <v>18378</v>
      </c>
      <c r="I8010" s="0" t="n">
        <v>18.7</v>
      </c>
      <c r="K8010" s="0" t="str">
        <f aca="false">IFERROR(IF(VLOOKUP($C8010,薬効分類マスタ!$A$2:$E$180,5,FALSE())=0,"",VLOOKUP($C8010,薬効分類マスタ!$A$2:$E$180,5,FALSE())),"")</f>
        <v/>
      </c>
      <c r="L8010" s="17"/>
      <c r="M8010" s="0" t="str">
        <f aca="false">IF($K8010="","",IF($L8010&lt;&gt;"",$L8010,VLOOKUP($C8010,薬効分類マスタ!$A$2:$F$180,6,FALSE())))</f>
        <v/>
      </c>
      <c r="N8010" s="0" t="str">
        <f aca="false">ASC(G8010)</f>
        <v>消毒用ｴﾀﾉｰﾙ(兼一)</v>
      </c>
      <c r="O8010" s="0" t="str">
        <f aca="false">ASC(E8010)</f>
        <v>消毒用ｴﾀﾉｰﾙ</v>
      </c>
      <c r="P8010" s="16" t="n">
        <f aca="false">N(P8009)+IF($C8010=検索!$B$49,1,0)</f>
        <v>0</v>
      </c>
    </row>
    <row r="8011" customFormat="false" ht="15" hidden="false" customHeight="false" outlineLevel="0" collapsed="false">
      <c r="A8011" s="16" t="s">
        <v>16254</v>
      </c>
      <c r="B8011" s="0" t="s">
        <v>18520</v>
      </c>
      <c r="C8011" s="0" t="n">
        <v>261</v>
      </c>
      <c r="D8011" s="0" t="str">
        <f aca="false">IFERROR(VLOOKUP($C8011,薬効分類マスタ!$A$2:$B$180,2,FALSE()),"未登録")</f>
        <v>外皮用殺菌消毒剤</v>
      </c>
      <c r="E8011" s="16" t="s">
        <v>18517</v>
      </c>
      <c r="F8011" s="16" t="s">
        <v>6657</v>
      </c>
      <c r="G8011" s="16" t="s">
        <v>18521</v>
      </c>
      <c r="H8011" s="16" t="s">
        <v>7004</v>
      </c>
      <c r="I8011" s="0" t="n">
        <v>19.2</v>
      </c>
      <c r="K8011" s="0" t="str">
        <f aca="false">IFERROR(IF(VLOOKUP($C8011,薬効分類マスタ!$A$2:$E$180,5,FALSE())=0,"",VLOOKUP($C8011,薬効分類マスタ!$A$2:$E$180,5,FALSE())),"")</f>
        <v/>
      </c>
      <c r="L8011" s="17"/>
      <c r="M8011" s="0" t="str">
        <f aca="false">IF($K8011="","",IF($L8011&lt;&gt;"",$L8011,VLOOKUP($C8011,薬効分類マスタ!$A$2:$F$180,6,FALSE())))</f>
        <v/>
      </c>
      <c r="N8011" s="0" t="str">
        <f aca="false">ASC(G8011)</f>
        <v>消毒用ｴﾀﾉｰﾙ｢ｺｻﾞｶｲ･M｣</v>
      </c>
      <c r="O8011" s="0" t="str">
        <f aca="false">ASC(E8011)</f>
        <v>消毒用ｴﾀﾉｰﾙ</v>
      </c>
      <c r="P8011" s="16" t="n">
        <f aca="false">N(P8010)+IF($C8011=検索!$B$49,1,0)</f>
        <v>0</v>
      </c>
    </row>
    <row r="8012" customFormat="false" ht="15" hidden="false" customHeight="false" outlineLevel="0" collapsed="false">
      <c r="A8012" s="16" t="s">
        <v>16254</v>
      </c>
      <c r="B8012" s="0" t="s">
        <v>18522</v>
      </c>
      <c r="C8012" s="0" t="n">
        <v>261</v>
      </c>
      <c r="D8012" s="0" t="str">
        <f aca="false">IFERROR(VLOOKUP($C8012,薬効分類マスタ!$A$2:$B$180,2,FALSE()),"未登録")</f>
        <v>外皮用殺菌消毒剤</v>
      </c>
      <c r="E8012" s="16" t="s">
        <v>18517</v>
      </c>
      <c r="F8012" s="16" t="s">
        <v>6657</v>
      </c>
      <c r="G8012" s="16" t="s">
        <v>18523</v>
      </c>
      <c r="H8012" s="16" t="s">
        <v>6754</v>
      </c>
      <c r="I8012" s="0" t="n">
        <v>19.2</v>
      </c>
      <c r="K8012" s="0" t="str">
        <f aca="false">IFERROR(IF(VLOOKUP($C8012,薬効分類マスタ!$A$2:$E$180,5,FALSE())=0,"",VLOOKUP($C8012,薬効分類マスタ!$A$2:$E$180,5,FALSE())),"")</f>
        <v/>
      </c>
      <c r="L8012" s="17"/>
      <c r="M8012" s="0" t="str">
        <f aca="false">IF($K8012="","",IF($L8012&lt;&gt;"",$L8012,VLOOKUP($C8012,薬効分類マスタ!$A$2:$F$180,6,FALSE())))</f>
        <v/>
      </c>
      <c r="N8012" s="0" t="str">
        <f aca="false">ASC(G8012)</f>
        <v>消毒用ｴﾀﾉｰﾙ　ｼｵｴ</v>
      </c>
      <c r="O8012" s="0" t="str">
        <f aca="false">ASC(E8012)</f>
        <v>消毒用ｴﾀﾉｰﾙ</v>
      </c>
      <c r="P8012" s="16" t="n">
        <f aca="false">N(P8011)+IF($C8012=検索!$B$49,1,0)</f>
        <v>0</v>
      </c>
    </row>
    <row r="8013" customFormat="false" ht="15" hidden="false" customHeight="false" outlineLevel="0" collapsed="false">
      <c r="A8013" s="16" t="s">
        <v>16254</v>
      </c>
      <c r="B8013" s="0" t="s">
        <v>18524</v>
      </c>
      <c r="C8013" s="0" t="n">
        <v>261</v>
      </c>
      <c r="D8013" s="0" t="str">
        <f aca="false">IFERROR(VLOOKUP($C8013,薬効分類マスタ!$A$2:$B$180,2,FALSE()),"未登録")</f>
        <v>外皮用殺菌消毒剤</v>
      </c>
      <c r="E8013" s="16" t="s">
        <v>18517</v>
      </c>
      <c r="F8013" s="16" t="s">
        <v>6657</v>
      </c>
      <c r="G8013" s="16" t="s">
        <v>18525</v>
      </c>
      <c r="H8013" s="16" t="s">
        <v>7527</v>
      </c>
      <c r="I8013" s="0" t="n">
        <v>19.2</v>
      </c>
      <c r="K8013" s="0" t="str">
        <f aca="false">IFERROR(IF(VLOOKUP($C8013,薬効分類マスタ!$A$2:$E$180,5,FALSE())=0,"",VLOOKUP($C8013,薬効分類マスタ!$A$2:$E$180,5,FALSE())),"")</f>
        <v/>
      </c>
      <c r="L8013" s="17"/>
      <c r="M8013" s="0" t="str">
        <f aca="false">IF($K8013="","",IF($L8013&lt;&gt;"",$L8013,VLOOKUP($C8013,薬効分類マスタ!$A$2:$F$180,6,FALSE())))</f>
        <v/>
      </c>
      <c r="N8013" s="0" t="str">
        <f aca="false">ASC(G8013)</f>
        <v>消毒用ｴﾀﾉｰﾙ｢ﾀｲｾｲ｣</v>
      </c>
      <c r="O8013" s="0" t="str">
        <f aca="false">ASC(E8013)</f>
        <v>消毒用ｴﾀﾉｰﾙ</v>
      </c>
      <c r="P8013" s="16" t="n">
        <f aca="false">N(P8012)+IF($C8013=検索!$B$49,1,0)</f>
        <v>0</v>
      </c>
    </row>
    <row r="8014" customFormat="false" ht="15" hidden="false" customHeight="false" outlineLevel="0" collapsed="false">
      <c r="A8014" s="16" t="s">
        <v>16254</v>
      </c>
      <c r="B8014" s="0" t="s">
        <v>18526</v>
      </c>
      <c r="C8014" s="0" t="n">
        <v>261</v>
      </c>
      <c r="D8014" s="0" t="str">
        <f aca="false">IFERROR(VLOOKUP($C8014,薬効分類マスタ!$A$2:$B$180,2,FALSE()),"未登録")</f>
        <v>外皮用殺菌消毒剤</v>
      </c>
      <c r="E8014" s="16" t="s">
        <v>18517</v>
      </c>
      <c r="F8014" s="16" t="s">
        <v>6657</v>
      </c>
      <c r="G8014" s="16" t="s">
        <v>18527</v>
      </c>
      <c r="H8014" s="16" t="s">
        <v>6592</v>
      </c>
      <c r="I8014" s="0" t="n">
        <v>19.2</v>
      </c>
      <c r="K8014" s="0" t="str">
        <f aca="false">IFERROR(IF(VLOOKUP($C8014,薬効分類マスタ!$A$2:$E$180,5,FALSE())=0,"",VLOOKUP($C8014,薬効分類マスタ!$A$2:$E$180,5,FALSE())),"")</f>
        <v/>
      </c>
      <c r="L8014" s="17"/>
      <c r="M8014" s="0" t="str">
        <f aca="false">IF($K8014="","",IF($L8014&lt;&gt;"",$L8014,VLOOKUP($C8014,薬効分類マスタ!$A$2:$F$180,6,FALSE())))</f>
        <v/>
      </c>
      <c r="N8014" s="0" t="str">
        <f aca="false">ASC(G8014)</f>
        <v>消毒用ｴﾀﾉｰﾙ｢ﾒﾀﾙ｣</v>
      </c>
      <c r="O8014" s="0" t="str">
        <f aca="false">ASC(E8014)</f>
        <v>消毒用ｴﾀﾉｰﾙ</v>
      </c>
      <c r="P8014" s="16" t="n">
        <f aca="false">N(P8013)+IF($C8014=検索!$B$49,1,0)</f>
        <v>0</v>
      </c>
    </row>
    <row r="8015" customFormat="false" ht="15" hidden="false" customHeight="false" outlineLevel="0" collapsed="false">
      <c r="A8015" s="16" t="s">
        <v>16254</v>
      </c>
      <c r="B8015" s="0" t="s">
        <v>18528</v>
      </c>
      <c r="C8015" s="0" t="n">
        <v>261</v>
      </c>
      <c r="D8015" s="0" t="str">
        <f aca="false">IFERROR(VLOOKUP($C8015,薬効分類マスタ!$A$2:$B$180,2,FALSE()),"未登録")</f>
        <v>外皮用殺菌消毒剤</v>
      </c>
      <c r="E8015" s="16" t="s">
        <v>18517</v>
      </c>
      <c r="F8015" s="16" t="s">
        <v>6657</v>
      </c>
      <c r="G8015" s="16" t="s">
        <v>18529</v>
      </c>
      <c r="H8015" s="16" t="s">
        <v>301</v>
      </c>
      <c r="I8015" s="0" t="n">
        <v>19.2</v>
      </c>
      <c r="K8015" s="0" t="str">
        <f aca="false">IFERROR(IF(VLOOKUP($C8015,薬効分類マスタ!$A$2:$E$180,5,FALSE())=0,"",VLOOKUP($C8015,薬効分類マスタ!$A$2:$E$180,5,FALSE())),"")</f>
        <v/>
      </c>
      <c r="L8015" s="17"/>
      <c r="M8015" s="0" t="str">
        <f aca="false">IF($K8015="","",IF($L8015&lt;&gt;"",$L8015,VLOOKUP($C8015,薬効分類マスタ!$A$2:$F$180,6,FALSE())))</f>
        <v/>
      </c>
      <c r="N8015" s="0" t="str">
        <f aca="false">ASC(G8015)</f>
        <v>消毒用ｴﾀﾉｰﾙ｢ﾏﾙｲｼ｣</v>
      </c>
      <c r="O8015" s="0" t="str">
        <f aca="false">ASC(E8015)</f>
        <v>消毒用ｴﾀﾉｰﾙ</v>
      </c>
      <c r="P8015" s="16" t="n">
        <f aca="false">N(P8014)+IF($C8015=検索!$B$49,1,0)</f>
        <v>0</v>
      </c>
    </row>
    <row r="8016" customFormat="false" ht="15" hidden="false" customHeight="false" outlineLevel="0" collapsed="false">
      <c r="A8016" s="16" t="s">
        <v>16254</v>
      </c>
      <c r="B8016" s="0" t="s">
        <v>18530</v>
      </c>
      <c r="C8016" s="0" t="n">
        <v>261</v>
      </c>
      <c r="D8016" s="0" t="str">
        <f aca="false">IFERROR(VLOOKUP($C8016,薬効分類マスタ!$A$2:$B$180,2,FALSE()),"未登録")</f>
        <v>外皮用殺菌消毒剤</v>
      </c>
      <c r="E8016" s="16" t="s">
        <v>18517</v>
      </c>
      <c r="F8016" s="16" t="s">
        <v>6657</v>
      </c>
      <c r="G8016" s="16" t="s">
        <v>18531</v>
      </c>
      <c r="H8016" s="16" t="s">
        <v>15905</v>
      </c>
      <c r="I8016" s="0" t="n">
        <v>19.2</v>
      </c>
      <c r="K8016" s="0" t="str">
        <f aca="false">IFERROR(IF(VLOOKUP($C8016,薬効分類マスタ!$A$2:$E$180,5,FALSE())=0,"",VLOOKUP($C8016,薬効分類マスタ!$A$2:$E$180,5,FALSE())),"")</f>
        <v/>
      </c>
      <c r="L8016" s="17"/>
      <c r="M8016" s="0" t="str">
        <f aca="false">IF($K8016="","",IF($L8016&lt;&gt;"",$L8016,VLOOKUP($C8016,薬効分類マスタ!$A$2:$F$180,6,FALSE())))</f>
        <v/>
      </c>
      <c r="N8016" s="0" t="str">
        <f aca="false">ASC(G8016)</f>
        <v>消毒用ｴﾀﾉｰﾙ｢ﾔｸﾊﾝ｣</v>
      </c>
      <c r="O8016" s="0" t="str">
        <f aca="false">ASC(E8016)</f>
        <v>消毒用ｴﾀﾉｰﾙ</v>
      </c>
      <c r="P8016" s="16" t="n">
        <f aca="false">N(P8015)+IF($C8016=検索!$B$49,1,0)</f>
        <v>0</v>
      </c>
    </row>
    <row r="8017" customFormat="false" ht="15" hidden="false" customHeight="false" outlineLevel="0" collapsed="false">
      <c r="A8017" s="16" t="s">
        <v>16254</v>
      </c>
      <c r="B8017" s="0" t="s">
        <v>18532</v>
      </c>
      <c r="C8017" s="0" t="n">
        <v>261</v>
      </c>
      <c r="D8017" s="0" t="str">
        <f aca="false">IFERROR(VLOOKUP($C8017,薬効分類マスタ!$A$2:$B$180,2,FALSE()),"未登録")</f>
        <v>外皮用殺菌消毒剤</v>
      </c>
      <c r="E8017" s="16" t="s">
        <v>18517</v>
      </c>
      <c r="F8017" s="16" t="s">
        <v>6657</v>
      </c>
      <c r="G8017" s="16" t="s">
        <v>18533</v>
      </c>
      <c r="H8017" s="16" t="s">
        <v>1100</v>
      </c>
      <c r="I8017" s="0" t="n">
        <v>19.2</v>
      </c>
      <c r="K8017" s="0" t="str">
        <f aca="false">IFERROR(IF(VLOOKUP($C8017,薬効分類マスタ!$A$2:$E$180,5,FALSE())=0,"",VLOOKUP($C8017,薬効分類マスタ!$A$2:$E$180,5,FALSE())),"")</f>
        <v/>
      </c>
      <c r="L8017" s="17"/>
      <c r="M8017" s="0" t="str">
        <f aca="false">IF($K8017="","",IF($L8017&lt;&gt;"",$L8017,VLOOKUP($C8017,薬効分類マスタ!$A$2:$F$180,6,FALSE())))</f>
        <v/>
      </c>
      <c r="N8017" s="0" t="str">
        <f aca="false">ASC(G8017)</f>
        <v>消毒用ｴﾀﾉｰﾙ｢ﾔﾏｾﾞﾝ｣M</v>
      </c>
      <c r="O8017" s="0" t="str">
        <f aca="false">ASC(E8017)</f>
        <v>消毒用ｴﾀﾉｰﾙ</v>
      </c>
      <c r="P8017" s="16" t="n">
        <f aca="false">N(P8016)+IF($C8017=検索!$B$49,1,0)</f>
        <v>0</v>
      </c>
    </row>
    <row r="8018" customFormat="false" ht="15" hidden="false" customHeight="false" outlineLevel="0" collapsed="false">
      <c r="A8018" s="16" t="s">
        <v>16254</v>
      </c>
      <c r="B8018" s="0" t="s">
        <v>18534</v>
      </c>
      <c r="C8018" s="0" t="n">
        <v>261</v>
      </c>
      <c r="D8018" s="0" t="str">
        <f aca="false">IFERROR(VLOOKUP($C8018,薬効分類マスタ!$A$2:$B$180,2,FALSE()),"未登録")</f>
        <v>外皮用殺菌消毒剤</v>
      </c>
      <c r="E8018" s="16" t="s">
        <v>18517</v>
      </c>
      <c r="F8018" s="16" t="s">
        <v>6657</v>
      </c>
      <c r="G8018" s="16" t="s">
        <v>18535</v>
      </c>
      <c r="H8018" s="16" t="s">
        <v>18536</v>
      </c>
      <c r="I8018" s="0" t="n">
        <v>19.2</v>
      </c>
      <c r="K8018" s="0" t="str">
        <f aca="false">IFERROR(IF(VLOOKUP($C8018,薬効分類マスタ!$A$2:$E$180,5,FALSE())=0,"",VLOOKUP($C8018,薬効分類マスタ!$A$2:$E$180,5,FALSE())),"")</f>
        <v/>
      </c>
      <c r="L8018" s="17"/>
      <c r="M8018" s="0" t="str">
        <f aca="false">IF($K8018="","",IF($L8018&lt;&gt;"",$L8018,VLOOKUP($C8018,薬効分類マスタ!$A$2:$F$180,6,FALSE())))</f>
        <v/>
      </c>
      <c r="N8018" s="0" t="str">
        <f aca="false">ASC(G8018)</f>
        <v>消毒用ｴﾀﾉｰﾙ｢ｲﾏﾂﾞ｣</v>
      </c>
      <c r="O8018" s="0" t="str">
        <f aca="false">ASC(E8018)</f>
        <v>消毒用ｴﾀﾉｰﾙ</v>
      </c>
      <c r="P8018" s="16" t="n">
        <f aca="false">N(P8017)+IF($C8018=検索!$B$49,1,0)</f>
        <v>0</v>
      </c>
    </row>
    <row r="8019" customFormat="false" ht="15" hidden="false" customHeight="false" outlineLevel="0" collapsed="false">
      <c r="A8019" s="16" t="s">
        <v>16254</v>
      </c>
      <c r="B8019" s="0" t="s">
        <v>18537</v>
      </c>
      <c r="C8019" s="0" t="n">
        <v>261</v>
      </c>
      <c r="D8019" s="0" t="str">
        <f aca="false">IFERROR(VLOOKUP($C8019,薬効分類マスタ!$A$2:$B$180,2,FALSE()),"未登録")</f>
        <v>外皮用殺菌消毒剤</v>
      </c>
      <c r="E8019" s="16" t="s">
        <v>18517</v>
      </c>
      <c r="F8019" s="16" t="s">
        <v>6657</v>
      </c>
      <c r="G8019" s="16" t="s">
        <v>18538</v>
      </c>
      <c r="H8019" s="16" t="s">
        <v>15885</v>
      </c>
      <c r="I8019" s="0" t="n">
        <v>19.2</v>
      </c>
      <c r="K8019" s="0" t="str">
        <f aca="false">IFERROR(IF(VLOOKUP($C8019,薬効分類マスタ!$A$2:$E$180,5,FALSE())=0,"",VLOOKUP($C8019,薬効分類マスタ!$A$2:$E$180,5,FALSE())),"")</f>
        <v/>
      </c>
      <c r="L8019" s="17"/>
      <c r="M8019" s="0" t="str">
        <f aca="false">IF($K8019="","",IF($L8019&lt;&gt;"",$L8019,VLOOKUP($C8019,薬効分類マスタ!$A$2:$F$180,6,FALSE())))</f>
        <v/>
      </c>
      <c r="N8019" s="0" t="str">
        <f aca="false">ASC(G8019)</f>
        <v>消毒用ｴﾀﾉｰﾙ｢ﾀｶｽｷﾞ｣</v>
      </c>
      <c r="O8019" s="0" t="str">
        <f aca="false">ASC(E8019)</f>
        <v>消毒用ｴﾀﾉｰﾙ</v>
      </c>
      <c r="P8019" s="16" t="n">
        <f aca="false">N(P8018)+IF($C8019=検索!$B$49,1,0)</f>
        <v>0</v>
      </c>
    </row>
    <row r="8020" customFormat="false" ht="15" hidden="false" customHeight="false" outlineLevel="0" collapsed="false">
      <c r="A8020" s="16" t="s">
        <v>16254</v>
      </c>
      <c r="B8020" s="0" t="s">
        <v>18539</v>
      </c>
      <c r="C8020" s="0" t="n">
        <v>261</v>
      </c>
      <c r="D8020" s="0" t="str">
        <f aca="false">IFERROR(VLOOKUP($C8020,薬効分類マスタ!$A$2:$B$180,2,FALSE()),"未登録")</f>
        <v>外皮用殺菌消毒剤</v>
      </c>
      <c r="E8020" s="16" t="s">
        <v>18517</v>
      </c>
      <c r="F8020" s="16" t="s">
        <v>6657</v>
      </c>
      <c r="G8020" s="16" t="s">
        <v>18540</v>
      </c>
      <c r="H8020" s="16" t="s">
        <v>6908</v>
      </c>
      <c r="I8020" s="0" t="n">
        <v>19.2</v>
      </c>
      <c r="K8020" s="0" t="str">
        <f aca="false">IFERROR(IF(VLOOKUP($C8020,薬効分類マスタ!$A$2:$E$180,5,FALSE())=0,"",VLOOKUP($C8020,薬効分類マスタ!$A$2:$E$180,5,FALSE())),"")</f>
        <v/>
      </c>
      <c r="L8020" s="17"/>
      <c r="M8020" s="0" t="str">
        <f aca="false">IF($K8020="","",IF($L8020&lt;&gt;"",$L8020,VLOOKUP($C8020,薬効分類マスタ!$A$2:$F$180,6,FALSE())))</f>
        <v/>
      </c>
      <c r="N8020" s="0" t="str">
        <f aca="false">ASC(G8020)</f>
        <v>消毒用ｴﾀﾉｰﾙ｢ﾆｯｺｰ｣</v>
      </c>
      <c r="O8020" s="0" t="str">
        <f aca="false">ASC(E8020)</f>
        <v>消毒用ｴﾀﾉｰﾙ</v>
      </c>
      <c r="P8020" s="16" t="n">
        <f aca="false">N(P8019)+IF($C8020=検索!$B$49,1,0)</f>
        <v>0</v>
      </c>
    </row>
    <row r="8021" customFormat="false" ht="15" hidden="false" customHeight="false" outlineLevel="0" collapsed="false">
      <c r="A8021" s="16" t="s">
        <v>16254</v>
      </c>
      <c r="B8021" s="0" t="s">
        <v>18541</v>
      </c>
      <c r="C8021" s="0" t="n">
        <v>261</v>
      </c>
      <c r="D8021" s="0" t="str">
        <f aca="false">IFERROR(VLOOKUP($C8021,薬効分類マスタ!$A$2:$B$180,2,FALSE()),"未登録")</f>
        <v>外皮用殺菌消毒剤</v>
      </c>
      <c r="E8021" s="16" t="s">
        <v>18517</v>
      </c>
      <c r="F8021" s="16" t="s">
        <v>6657</v>
      </c>
      <c r="G8021" s="16" t="s">
        <v>18542</v>
      </c>
      <c r="H8021" s="16" t="s">
        <v>1103</v>
      </c>
      <c r="I8021" s="0" t="n">
        <v>19.2</v>
      </c>
      <c r="K8021" s="0" t="str">
        <f aca="false">IFERROR(IF(VLOOKUP($C8021,薬効分類マスタ!$A$2:$E$180,5,FALSE())=0,"",VLOOKUP($C8021,薬効分類マスタ!$A$2:$E$180,5,FALSE())),"")</f>
        <v/>
      </c>
      <c r="L8021" s="17"/>
      <c r="M8021" s="0" t="str">
        <f aca="false">IF($K8021="","",IF($L8021&lt;&gt;"",$L8021,VLOOKUP($C8021,薬効分類マスタ!$A$2:$F$180,6,FALSE())))</f>
        <v/>
      </c>
      <c r="N8021" s="0" t="str">
        <f aca="false">ASC(G8021)</f>
        <v>消毒用ｴﾀﾉｰﾙ｢ﾖｼﾀﾞ｣</v>
      </c>
      <c r="O8021" s="0" t="str">
        <f aca="false">ASC(E8021)</f>
        <v>消毒用ｴﾀﾉｰﾙ</v>
      </c>
      <c r="P8021" s="16" t="n">
        <f aca="false">N(P8020)+IF($C8021=検索!$B$49,1,0)</f>
        <v>0</v>
      </c>
    </row>
    <row r="8022" customFormat="false" ht="15" hidden="false" customHeight="false" outlineLevel="0" collapsed="false">
      <c r="A8022" s="16" t="s">
        <v>16254</v>
      </c>
      <c r="B8022" s="0" t="s">
        <v>18543</v>
      </c>
      <c r="C8022" s="0" t="n">
        <v>261</v>
      </c>
      <c r="D8022" s="0" t="str">
        <f aca="false">IFERROR(VLOOKUP($C8022,薬効分類マスタ!$A$2:$B$180,2,FALSE()),"未登録")</f>
        <v>外皮用殺菌消毒剤</v>
      </c>
      <c r="E8022" s="16" t="s">
        <v>18517</v>
      </c>
      <c r="F8022" s="16" t="s">
        <v>6657</v>
      </c>
      <c r="G8022" s="16" t="s">
        <v>18544</v>
      </c>
      <c r="H8022" s="16" t="s">
        <v>1080</v>
      </c>
      <c r="I8022" s="0" t="n">
        <v>19.2</v>
      </c>
      <c r="K8022" s="0" t="str">
        <f aca="false">IFERROR(IF(VLOOKUP($C8022,薬効分類マスタ!$A$2:$E$180,5,FALSE())=0,"",VLOOKUP($C8022,薬効分類マスタ!$A$2:$E$180,5,FALSE())),"")</f>
        <v/>
      </c>
      <c r="L8022" s="17"/>
      <c r="M8022" s="0" t="str">
        <f aca="false">IF($K8022="","",IF($L8022&lt;&gt;"",$L8022,VLOOKUP($C8022,薬効分類マスタ!$A$2:$F$180,6,FALSE())))</f>
        <v/>
      </c>
      <c r="N8022" s="0" t="str">
        <f aca="false">ASC(G8022)</f>
        <v>消毒用ｴﾀﾉｰﾙ｢ｹﾝｴｰ｣</v>
      </c>
      <c r="O8022" s="0" t="str">
        <f aca="false">ASC(E8022)</f>
        <v>消毒用ｴﾀﾉｰﾙ</v>
      </c>
      <c r="P8022" s="16" t="n">
        <f aca="false">N(P8021)+IF($C8022=検索!$B$49,1,0)</f>
        <v>0</v>
      </c>
    </row>
    <row r="8023" customFormat="false" ht="15" hidden="false" customHeight="false" outlineLevel="0" collapsed="false">
      <c r="A8023" s="16" t="s">
        <v>16254</v>
      </c>
      <c r="B8023" s="0" t="s">
        <v>18545</v>
      </c>
      <c r="C8023" s="0" t="n">
        <v>261</v>
      </c>
      <c r="D8023" s="0" t="str">
        <f aca="false">IFERROR(VLOOKUP($C8023,薬効分類マスタ!$A$2:$B$180,2,FALSE()),"未登録")</f>
        <v>外皮用殺菌消毒剤</v>
      </c>
      <c r="E8023" s="16" t="s">
        <v>18517</v>
      </c>
      <c r="F8023" s="16" t="s">
        <v>6657</v>
      </c>
      <c r="G8023" s="16" t="s">
        <v>18546</v>
      </c>
      <c r="H8023" s="16" t="s">
        <v>18547</v>
      </c>
      <c r="I8023" s="0" t="n">
        <v>19.2</v>
      </c>
      <c r="K8023" s="0" t="str">
        <f aca="false">IFERROR(IF(VLOOKUP($C8023,薬効分類マスタ!$A$2:$E$180,5,FALSE())=0,"",VLOOKUP($C8023,薬効分類マスタ!$A$2:$E$180,5,FALSE())),"")</f>
        <v/>
      </c>
      <c r="L8023" s="17"/>
      <c r="M8023" s="0" t="str">
        <f aca="false">IF($K8023="","",IF($L8023&lt;&gt;"",$L8023,VLOOKUP($C8023,薬効分類マスタ!$A$2:$F$180,6,FALSE())))</f>
        <v/>
      </c>
      <c r="N8023" s="0" t="str">
        <f aca="false">ASC(G8023)</f>
        <v>ｻﾗﾔ消毒用ｴﾀﾉｰﾙ</v>
      </c>
      <c r="O8023" s="0" t="str">
        <f aca="false">ASC(E8023)</f>
        <v>消毒用ｴﾀﾉｰﾙ</v>
      </c>
      <c r="P8023" s="16" t="n">
        <f aca="false">N(P8022)+IF($C8023=検索!$B$49,1,0)</f>
        <v>0</v>
      </c>
    </row>
    <row r="8024" customFormat="false" ht="15" hidden="false" customHeight="false" outlineLevel="0" collapsed="false">
      <c r="A8024" s="16" t="s">
        <v>16254</v>
      </c>
      <c r="B8024" s="0" t="s">
        <v>18548</v>
      </c>
      <c r="C8024" s="0" t="n">
        <v>261</v>
      </c>
      <c r="D8024" s="0" t="str">
        <f aca="false">IFERROR(VLOOKUP($C8024,薬効分類マスタ!$A$2:$B$180,2,FALSE()),"未登録")</f>
        <v>外皮用殺菌消毒剤</v>
      </c>
      <c r="E8024" s="16" t="s">
        <v>18517</v>
      </c>
      <c r="F8024" s="16" t="s">
        <v>6657</v>
      </c>
      <c r="G8024" s="16" t="s">
        <v>18549</v>
      </c>
      <c r="H8024" s="16" t="s">
        <v>15890</v>
      </c>
      <c r="I8024" s="0" t="n">
        <v>19.2</v>
      </c>
      <c r="K8024" s="0" t="str">
        <f aca="false">IFERROR(IF(VLOOKUP($C8024,薬効分類マスタ!$A$2:$E$180,5,FALSE())=0,"",VLOOKUP($C8024,薬効分類マスタ!$A$2:$E$180,5,FALSE())),"")</f>
        <v/>
      </c>
      <c r="L8024" s="17"/>
      <c r="M8024" s="0" t="str">
        <f aca="false">IF($K8024="","",IF($L8024&lt;&gt;"",$L8024,VLOOKUP($C8024,薬効分類マスタ!$A$2:$F$180,6,FALSE())))</f>
        <v/>
      </c>
      <c r="N8024" s="0" t="str">
        <f aca="false">ASC(G8024)</f>
        <v>消毒用ｴﾀﾉｰﾙ｢東豊｣</v>
      </c>
      <c r="O8024" s="0" t="str">
        <f aca="false">ASC(E8024)</f>
        <v>消毒用ｴﾀﾉｰﾙ</v>
      </c>
      <c r="P8024" s="16" t="n">
        <f aca="false">N(P8023)+IF($C8024=検索!$B$49,1,0)</f>
        <v>0</v>
      </c>
    </row>
    <row r="8025" customFormat="false" ht="15" hidden="false" customHeight="false" outlineLevel="0" collapsed="false">
      <c r="A8025" s="16" t="s">
        <v>16254</v>
      </c>
      <c r="B8025" s="0" t="s">
        <v>18550</v>
      </c>
      <c r="C8025" s="0" t="n">
        <v>261</v>
      </c>
      <c r="D8025" s="0" t="str">
        <f aca="false">IFERROR(VLOOKUP($C8025,薬効分類マスタ!$A$2:$B$180,2,FALSE()),"未登録")</f>
        <v>外皮用殺菌消毒剤</v>
      </c>
      <c r="E8025" s="16" t="s">
        <v>18517</v>
      </c>
      <c r="F8025" s="16" t="s">
        <v>6657</v>
      </c>
      <c r="G8025" s="16" t="s">
        <v>18551</v>
      </c>
      <c r="H8025" s="16" t="s">
        <v>1165</v>
      </c>
      <c r="I8025" s="0" t="n">
        <v>19.2</v>
      </c>
      <c r="K8025" s="0" t="str">
        <f aca="false">IFERROR(IF(VLOOKUP($C8025,薬効分類マスタ!$A$2:$E$180,5,FALSE())=0,"",VLOOKUP($C8025,薬効分類マスタ!$A$2:$E$180,5,FALSE())),"")</f>
        <v/>
      </c>
      <c r="L8025" s="17"/>
      <c r="M8025" s="0" t="str">
        <f aca="false">IF($K8025="","",IF($L8025&lt;&gt;"",$L8025,VLOOKUP($C8025,薬効分類マスタ!$A$2:$F$180,6,FALSE())))</f>
        <v/>
      </c>
      <c r="N8025" s="0" t="str">
        <f aca="false">ASC(G8025)</f>
        <v>消毒用ｴﾀﾉｰﾙ｢NP｣</v>
      </c>
      <c r="O8025" s="0" t="str">
        <f aca="false">ASC(E8025)</f>
        <v>消毒用ｴﾀﾉｰﾙ</v>
      </c>
      <c r="P8025" s="16" t="n">
        <f aca="false">N(P8024)+IF($C8025=検索!$B$49,1,0)</f>
        <v>0</v>
      </c>
    </row>
    <row r="8026" customFormat="false" ht="15" hidden="false" customHeight="false" outlineLevel="0" collapsed="false">
      <c r="A8026" s="16" t="s">
        <v>16254</v>
      </c>
      <c r="B8026" s="0" t="s">
        <v>18552</v>
      </c>
      <c r="C8026" s="0" t="n">
        <v>261</v>
      </c>
      <c r="D8026" s="0" t="str">
        <f aca="false">IFERROR(VLOOKUP($C8026,薬効分類マスタ!$A$2:$B$180,2,FALSE()),"未登録")</f>
        <v>外皮用殺菌消毒剤</v>
      </c>
      <c r="E8026" s="16" t="s">
        <v>18553</v>
      </c>
      <c r="F8026" s="16" t="s">
        <v>6657</v>
      </c>
      <c r="G8026" s="16" t="s">
        <v>18553</v>
      </c>
      <c r="I8026" s="0" t="n">
        <v>20.6</v>
      </c>
      <c r="K8026" s="0" t="str">
        <f aca="false">IFERROR(IF(VLOOKUP($C8026,薬効分類マスタ!$A$2:$E$180,5,FALSE())=0,"",VLOOKUP($C8026,薬効分類マスタ!$A$2:$E$180,5,FALSE())),"")</f>
        <v/>
      </c>
      <c r="L8026" s="17"/>
      <c r="M8026" s="0" t="str">
        <f aca="false">IF($K8026="","",IF($L8026&lt;&gt;"",$L8026,VLOOKUP($C8026,薬効分類マスタ!$A$2:$F$180,6,FALSE())))</f>
        <v/>
      </c>
      <c r="N8026" s="0" t="str">
        <f aca="false">ASC(G8026)</f>
        <v>無水ｴﾀﾉｰﾙ</v>
      </c>
      <c r="O8026" s="0" t="str">
        <f aca="false">ASC(E8026)</f>
        <v>無水ｴﾀﾉｰﾙ</v>
      </c>
      <c r="P8026" s="16" t="n">
        <f aca="false">N(P8025)+IF($C8026=検索!$B$49,1,0)</f>
        <v>0</v>
      </c>
    </row>
    <row r="8027" customFormat="false" ht="15" hidden="false" customHeight="false" outlineLevel="0" collapsed="false">
      <c r="A8027" s="16" t="s">
        <v>16254</v>
      </c>
      <c r="B8027" s="0" t="s">
        <v>18554</v>
      </c>
      <c r="C8027" s="0" t="n">
        <v>261</v>
      </c>
      <c r="D8027" s="0" t="str">
        <f aca="false">IFERROR(VLOOKUP($C8027,薬効分類マスタ!$A$2:$B$180,2,FALSE()),"未登録")</f>
        <v>外皮用殺菌消毒剤</v>
      </c>
      <c r="E8027" s="16" t="s">
        <v>18553</v>
      </c>
      <c r="F8027" s="16" t="s">
        <v>6657</v>
      </c>
      <c r="G8027" s="16" t="s">
        <v>18555</v>
      </c>
      <c r="H8027" s="16" t="s">
        <v>7004</v>
      </c>
      <c r="I8027" s="0" t="n">
        <v>25.1</v>
      </c>
      <c r="K8027" s="0" t="str">
        <f aca="false">IFERROR(IF(VLOOKUP($C8027,薬効分類マスタ!$A$2:$E$180,5,FALSE())=0,"",VLOOKUP($C8027,薬効分類マスタ!$A$2:$E$180,5,FALSE())),"")</f>
        <v/>
      </c>
      <c r="L8027" s="17"/>
      <c r="M8027" s="0" t="str">
        <f aca="false">IF($K8027="","",IF($L8027&lt;&gt;"",$L8027,VLOOKUP($C8027,薬効分類マスタ!$A$2:$F$180,6,FALSE())))</f>
        <v/>
      </c>
      <c r="N8027" s="0" t="str">
        <f aca="false">ASC(G8027)</f>
        <v>無水ｴﾀﾉｰﾙ｢ｺｻﾞｶｲ･M｣</v>
      </c>
      <c r="O8027" s="0" t="str">
        <f aca="false">ASC(E8027)</f>
        <v>無水ｴﾀﾉｰﾙ</v>
      </c>
      <c r="P8027" s="16" t="n">
        <f aca="false">N(P8026)+IF($C8027=検索!$B$49,1,0)</f>
        <v>0</v>
      </c>
    </row>
    <row r="8028" customFormat="false" ht="15" hidden="false" customHeight="false" outlineLevel="0" collapsed="false">
      <c r="A8028" s="16" t="s">
        <v>16254</v>
      </c>
      <c r="B8028" s="0" t="s">
        <v>18556</v>
      </c>
      <c r="C8028" s="0" t="n">
        <v>261</v>
      </c>
      <c r="D8028" s="0" t="str">
        <f aca="false">IFERROR(VLOOKUP($C8028,薬効分類マスタ!$A$2:$B$180,2,FALSE()),"未登録")</f>
        <v>外皮用殺菌消毒剤</v>
      </c>
      <c r="E8028" s="16" t="s">
        <v>18553</v>
      </c>
      <c r="F8028" s="16" t="s">
        <v>6657</v>
      </c>
      <c r="G8028" s="16" t="s">
        <v>18557</v>
      </c>
      <c r="H8028" s="16" t="s">
        <v>6754</v>
      </c>
      <c r="I8028" s="0" t="n">
        <v>23</v>
      </c>
      <c r="K8028" s="0" t="str">
        <f aca="false">IFERROR(IF(VLOOKUP($C8028,薬効分類マスタ!$A$2:$E$180,5,FALSE())=0,"",VLOOKUP($C8028,薬効分類マスタ!$A$2:$E$180,5,FALSE())),"")</f>
        <v/>
      </c>
      <c r="L8028" s="17"/>
      <c r="M8028" s="0" t="str">
        <f aca="false">IF($K8028="","",IF($L8028&lt;&gt;"",$L8028,VLOOKUP($C8028,薬効分類マスタ!$A$2:$F$180,6,FALSE())))</f>
        <v/>
      </c>
      <c r="N8028" s="0" t="str">
        <f aca="false">ASC(G8028)</f>
        <v>無水ｴﾀﾉｰﾙ　ｼｵｴ</v>
      </c>
      <c r="O8028" s="0" t="str">
        <f aca="false">ASC(E8028)</f>
        <v>無水ｴﾀﾉｰﾙ</v>
      </c>
      <c r="P8028" s="16" t="n">
        <f aca="false">N(P8027)+IF($C8028=検索!$B$49,1,0)</f>
        <v>0</v>
      </c>
    </row>
    <row r="8029" customFormat="false" ht="15" hidden="false" customHeight="false" outlineLevel="0" collapsed="false">
      <c r="A8029" s="16" t="s">
        <v>16254</v>
      </c>
      <c r="B8029" s="0" t="s">
        <v>18558</v>
      </c>
      <c r="C8029" s="0" t="n">
        <v>261</v>
      </c>
      <c r="D8029" s="0" t="str">
        <f aca="false">IFERROR(VLOOKUP($C8029,薬効分類マスタ!$A$2:$B$180,2,FALSE()),"未登録")</f>
        <v>外皮用殺菌消毒剤</v>
      </c>
      <c r="E8029" s="16" t="s">
        <v>18553</v>
      </c>
      <c r="F8029" s="16" t="s">
        <v>6657</v>
      </c>
      <c r="G8029" s="16" t="s">
        <v>18559</v>
      </c>
      <c r="H8029" s="16" t="s">
        <v>7527</v>
      </c>
      <c r="I8029" s="0" t="n">
        <v>25.1</v>
      </c>
      <c r="K8029" s="0" t="str">
        <f aca="false">IFERROR(IF(VLOOKUP($C8029,薬効分類マスタ!$A$2:$E$180,5,FALSE())=0,"",VLOOKUP($C8029,薬効分類マスタ!$A$2:$E$180,5,FALSE())),"")</f>
        <v/>
      </c>
      <c r="L8029" s="17"/>
      <c r="M8029" s="0" t="str">
        <f aca="false">IF($K8029="","",IF($L8029&lt;&gt;"",$L8029,VLOOKUP($C8029,薬効分類マスタ!$A$2:$F$180,6,FALSE())))</f>
        <v/>
      </c>
      <c r="N8029" s="0" t="str">
        <f aca="false">ASC(G8029)</f>
        <v>無水ｴﾀﾉｰﾙ｢ﾀｲｾｲ｣</v>
      </c>
      <c r="O8029" s="0" t="str">
        <f aca="false">ASC(E8029)</f>
        <v>無水ｴﾀﾉｰﾙ</v>
      </c>
      <c r="P8029" s="16" t="n">
        <f aca="false">N(P8028)+IF($C8029=検索!$B$49,1,0)</f>
        <v>0</v>
      </c>
    </row>
    <row r="8030" customFormat="false" ht="15" hidden="false" customHeight="false" outlineLevel="0" collapsed="false">
      <c r="A8030" s="16" t="s">
        <v>16254</v>
      </c>
      <c r="B8030" s="0" t="s">
        <v>18560</v>
      </c>
      <c r="C8030" s="0" t="n">
        <v>261</v>
      </c>
      <c r="D8030" s="0" t="str">
        <f aca="false">IFERROR(VLOOKUP($C8030,薬効分類マスタ!$A$2:$B$180,2,FALSE()),"未登録")</f>
        <v>外皮用殺菌消毒剤</v>
      </c>
      <c r="E8030" s="16" t="s">
        <v>18553</v>
      </c>
      <c r="F8030" s="16" t="s">
        <v>6657</v>
      </c>
      <c r="G8030" s="16" t="s">
        <v>18561</v>
      </c>
      <c r="H8030" s="16" t="s">
        <v>15893</v>
      </c>
      <c r="I8030" s="0" t="n">
        <v>21.9</v>
      </c>
      <c r="K8030" s="0" t="str">
        <f aca="false">IFERROR(IF(VLOOKUP($C8030,薬効分類マスタ!$A$2:$E$180,5,FALSE())=0,"",VLOOKUP($C8030,薬効分類マスタ!$A$2:$E$180,5,FALSE())),"")</f>
        <v/>
      </c>
      <c r="L8030" s="17"/>
      <c r="M8030" s="0" t="str">
        <f aca="false">IF($K8030="","",IF($L8030&lt;&gt;"",$L8030,VLOOKUP($C8030,薬効分類マスタ!$A$2:$F$180,6,FALSE())))</f>
        <v/>
      </c>
      <c r="N8030" s="0" t="str">
        <f aca="false">ASC(G8030)</f>
        <v>無水ｴﾀﾉｰﾙ｢東海｣</v>
      </c>
      <c r="O8030" s="0" t="str">
        <f aca="false">ASC(E8030)</f>
        <v>無水ｴﾀﾉｰﾙ</v>
      </c>
      <c r="P8030" s="16" t="n">
        <f aca="false">N(P8029)+IF($C8030=検索!$B$49,1,0)</f>
        <v>0</v>
      </c>
    </row>
    <row r="8031" customFormat="false" ht="15" hidden="false" customHeight="false" outlineLevel="0" collapsed="false">
      <c r="A8031" s="16" t="s">
        <v>16254</v>
      </c>
      <c r="B8031" s="0" t="s">
        <v>18562</v>
      </c>
      <c r="C8031" s="0" t="n">
        <v>261</v>
      </c>
      <c r="D8031" s="0" t="str">
        <f aca="false">IFERROR(VLOOKUP($C8031,薬効分類マスタ!$A$2:$B$180,2,FALSE()),"未登録")</f>
        <v>外皮用殺菌消毒剤</v>
      </c>
      <c r="E8031" s="16" t="s">
        <v>18553</v>
      </c>
      <c r="F8031" s="16" t="s">
        <v>6657</v>
      </c>
      <c r="G8031" s="16" t="s">
        <v>18563</v>
      </c>
      <c r="H8031" s="16" t="s">
        <v>301</v>
      </c>
      <c r="I8031" s="0" t="n">
        <v>25.1</v>
      </c>
      <c r="K8031" s="0" t="str">
        <f aca="false">IFERROR(IF(VLOOKUP($C8031,薬効分類マスタ!$A$2:$E$180,5,FALSE())=0,"",VLOOKUP($C8031,薬効分類マスタ!$A$2:$E$180,5,FALSE())),"")</f>
        <v/>
      </c>
      <c r="L8031" s="17"/>
      <c r="M8031" s="0" t="str">
        <f aca="false">IF($K8031="","",IF($L8031&lt;&gt;"",$L8031,VLOOKUP($C8031,薬効分類マスタ!$A$2:$F$180,6,FALSE())))</f>
        <v/>
      </c>
      <c r="N8031" s="0" t="str">
        <f aca="false">ASC(G8031)</f>
        <v>無水ｴﾀﾉｰﾙ｢ﾏﾙｲｼ｣</v>
      </c>
      <c r="O8031" s="0" t="str">
        <f aca="false">ASC(E8031)</f>
        <v>無水ｴﾀﾉｰﾙ</v>
      </c>
      <c r="P8031" s="16" t="n">
        <f aca="false">N(P8030)+IF($C8031=検索!$B$49,1,0)</f>
        <v>0</v>
      </c>
    </row>
    <row r="8032" customFormat="false" ht="15" hidden="false" customHeight="false" outlineLevel="0" collapsed="false">
      <c r="A8032" s="16" t="s">
        <v>16254</v>
      </c>
      <c r="B8032" s="0" t="s">
        <v>18564</v>
      </c>
      <c r="C8032" s="0" t="n">
        <v>261</v>
      </c>
      <c r="D8032" s="0" t="str">
        <f aca="false">IFERROR(VLOOKUP($C8032,薬効分類マスタ!$A$2:$B$180,2,FALSE()),"未登録")</f>
        <v>外皮用殺菌消毒剤</v>
      </c>
      <c r="E8032" s="16" t="s">
        <v>18553</v>
      </c>
      <c r="F8032" s="16" t="s">
        <v>6657</v>
      </c>
      <c r="G8032" s="16" t="s">
        <v>18565</v>
      </c>
      <c r="H8032" s="16" t="s">
        <v>15905</v>
      </c>
      <c r="I8032" s="0" t="n">
        <v>25.1</v>
      </c>
      <c r="K8032" s="0" t="str">
        <f aca="false">IFERROR(IF(VLOOKUP($C8032,薬効分類マスタ!$A$2:$E$180,5,FALSE())=0,"",VLOOKUP($C8032,薬効分類マスタ!$A$2:$E$180,5,FALSE())),"")</f>
        <v/>
      </c>
      <c r="L8032" s="17"/>
      <c r="M8032" s="0" t="str">
        <f aca="false">IF($K8032="","",IF($L8032&lt;&gt;"",$L8032,VLOOKUP($C8032,薬効分類マスタ!$A$2:$F$180,6,FALSE())))</f>
        <v/>
      </c>
      <c r="N8032" s="0" t="str">
        <f aca="false">ASC(G8032)</f>
        <v>無水ｴﾀﾉｰﾙ｢ﾔｸﾊﾝ｣</v>
      </c>
      <c r="O8032" s="0" t="str">
        <f aca="false">ASC(E8032)</f>
        <v>無水ｴﾀﾉｰﾙ</v>
      </c>
      <c r="P8032" s="16" t="n">
        <f aca="false">N(P8031)+IF($C8032=検索!$B$49,1,0)</f>
        <v>0</v>
      </c>
    </row>
    <row r="8033" customFormat="false" ht="15" hidden="false" customHeight="false" outlineLevel="0" collapsed="false">
      <c r="A8033" s="16" t="s">
        <v>16254</v>
      </c>
      <c r="B8033" s="0" t="s">
        <v>18566</v>
      </c>
      <c r="C8033" s="0" t="n">
        <v>261</v>
      </c>
      <c r="D8033" s="0" t="str">
        <f aca="false">IFERROR(VLOOKUP($C8033,薬効分類マスタ!$A$2:$B$180,2,FALSE()),"未登録")</f>
        <v>外皮用殺菌消毒剤</v>
      </c>
      <c r="E8033" s="16" t="s">
        <v>18553</v>
      </c>
      <c r="F8033" s="16" t="s">
        <v>6657</v>
      </c>
      <c r="G8033" s="16" t="s">
        <v>18567</v>
      </c>
      <c r="H8033" s="16" t="s">
        <v>1100</v>
      </c>
      <c r="I8033" s="0" t="n">
        <v>25.1</v>
      </c>
      <c r="K8033" s="0" t="str">
        <f aca="false">IFERROR(IF(VLOOKUP($C8033,薬効分類マスタ!$A$2:$E$180,5,FALSE())=0,"",VLOOKUP($C8033,薬効分類マスタ!$A$2:$E$180,5,FALSE())),"")</f>
        <v/>
      </c>
      <c r="L8033" s="17"/>
      <c r="M8033" s="0" t="str">
        <f aca="false">IF($K8033="","",IF($L8033&lt;&gt;"",$L8033,VLOOKUP($C8033,薬効分類マスタ!$A$2:$F$180,6,FALSE())))</f>
        <v/>
      </c>
      <c r="N8033" s="0" t="str">
        <f aca="false">ASC(G8033)</f>
        <v>無水ｴﾀﾉｰﾙ(山善)</v>
      </c>
      <c r="O8033" s="0" t="str">
        <f aca="false">ASC(E8033)</f>
        <v>無水ｴﾀﾉｰﾙ</v>
      </c>
      <c r="P8033" s="16" t="n">
        <f aca="false">N(P8032)+IF($C8033=検索!$B$49,1,0)</f>
        <v>0</v>
      </c>
    </row>
    <row r="8034" customFormat="false" ht="15" hidden="false" customHeight="false" outlineLevel="0" collapsed="false">
      <c r="A8034" s="16" t="s">
        <v>16254</v>
      </c>
      <c r="B8034" s="0" t="s">
        <v>18568</v>
      </c>
      <c r="C8034" s="0" t="n">
        <v>261</v>
      </c>
      <c r="D8034" s="0" t="str">
        <f aca="false">IFERROR(VLOOKUP($C8034,薬効分類マスタ!$A$2:$B$180,2,FALSE()),"未登録")</f>
        <v>外皮用殺菌消毒剤</v>
      </c>
      <c r="E8034" s="16" t="s">
        <v>18553</v>
      </c>
      <c r="F8034" s="16" t="s">
        <v>6657</v>
      </c>
      <c r="G8034" s="16" t="s">
        <v>18569</v>
      </c>
      <c r="H8034" s="16" t="s">
        <v>18536</v>
      </c>
      <c r="I8034" s="0" t="n">
        <v>25.1</v>
      </c>
      <c r="K8034" s="0" t="str">
        <f aca="false">IFERROR(IF(VLOOKUP($C8034,薬効分類マスタ!$A$2:$E$180,5,FALSE())=0,"",VLOOKUP($C8034,薬効分類マスタ!$A$2:$E$180,5,FALSE())),"")</f>
        <v/>
      </c>
      <c r="L8034" s="17"/>
      <c r="M8034" s="0" t="str">
        <f aca="false">IF($K8034="","",IF($L8034&lt;&gt;"",$L8034,VLOOKUP($C8034,薬効分類マスタ!$A$2:$F$180,6,FALSE())))</f>
        <v/>
      </c>
      <c r="N8034" s="0" t="str">
        <f aca="false">ASC(G8034)</f>
        <v>無水ｴﾀﾉｰﾙ｢ｲﾏﾂﾞ｣</v>
      </c>
      <c r="O8034" s="0" t="str">
        <f aca="false">ASC(E8034)</f>
        <v>無水ｴﾀﾉｰﾙ</v>
      </c>
      <c r="P8034" s="16" t="n">
        <f aca="false">N(P8033)+IF($C8034=検索!$B$49,1,0)</f>
        <v>0</v>
      </c>
    </row>
    <row r="8035" customFormat="false" ht="15" hidden="false" customHeight="false" outlineLevel="0" collapsed="false">
      <c r="A8035" s="16" t="s">
        <v>16254</v>
      </c>
      <c r="B8035" s="0" t="s">
        <v>18570</v>
      </c>
      <c r="C8035" s="0" t="n">
        <v>261</v>
      </c>
      <c r="D8035" s="0" t="str">
        <f aca="false">IFERROR(VLOOKUP($C8035,薬効分類マスタ!$A$2:$B$180,2,FALSE()),"未登録")</f>
        <v>外皮用殺菌消毒剤</v>
      </c>
      <c r="E8035" s="16" t="s">
        <v>18553</v>
      </c>
      <c r="F8035" s="16" t="s">
        <v>6657</v>
      </c>
      <c r="G8035" s="16" t="s">
        <v>18571</v>
      </c>
      <c r="H8035" s="16" t="s">
        <v>6908</v>
      </c>
      <c r="I8035" s="0" t="n">
        <v>25.1</v>
      </c>
      <c r="K8035" s="0" t="str">
        <f aca="false">IFERROR(IF(VLOOKUP($C8035,薬効分類マスタ!$A$2:$E$180,5,FALSE())=0,"",VLOOKUP($C8035,薬効分類マスタ!$A$2:$E$180,5,FALSE())),"")</f>
        <v/>
      </c>
      <c r="L8035" s="17"/>
      <c r="M8035" s="0" t="str">
        <f aca="false">IF($K8035="","",IF($L8035&lt;&gt;"",$L8035,VLOOKUP($C8035,薬効分類マスタ!$A$2:$F$180,6,FALSE())))</f>
        <v/>
      </c>
      <c r="N8035" s="0" t="str">
        <f aca="false">ASC(G8035)</f>
        <v>無水ｴﾀﾉｰﾙ｢ﾆｯｺｰ｣</v>
      </c>
      <c r="O8035" s="0" t="str">
        <f aca="false">ASC(E8035)</f>
        <v>無水ｴﾀﾉｰﾙ</v>
      </c>
      <c r="P8035" s="16" t="n">
        <f aca="false">N(P8034)+IF($C8035=検索!$B$49,1,0)</f>
        <v>0</v>
      </c>
    </row>
    <row r="8036" customFormat="false" ht="15" hidden="false" customHeight="false" outlineLevel="0" collapsed="false">
      <c r="A8036" s="16" t="s">
        <v>16254</v>
      </c>
      <c r="B8036" s="0" t="s">
        <v>18572</v>
      </c>
      <c r="C8036" s="0" t="n">
        <v>261</v>
      </c>
      <c r="D8036" s="0" t="str">
        <f aca="false">IFERROR(VLOOKUP($C8036,薬効分類マスタ!$A$2:$B$180,2,FALSE()),"未登録")</f>
        <v>外皮用殺菌消毒剤</v>
      </c>
      <c r="E8036" s="16" t="s">
        <v>18553</v>
      </c>
      <c r="F8036" s="16" t="s">
        <v>6657</v>
      </c>
      <c r="G8036" s="16" t="s">
        <v>18573</v>
      </c>
      <c r="H8036" s="16" t="s">
        <v>15898</v>
      </c>
      <c r="I8036" s="0" t="n">
        <v>21.9</v>
      </c>
      <c r="K8036" s="0" t="str">
        <f aca="false">IFERROR(IF(VLOOKUP($C8036,薬効分類マスタ!$A$2:$E$180,5,FALSE())=0,"",VLOOKUP($C8036,薬効分類マスタ!$A$2:$E$180,5,FALSE())),"")</f>
        <v/>
      </c>
      <c r="L8036" s="17"/>
      <c r="M8036" s="0" t="str">
        <f aca="false">IF($K8036="","",IF($L8036&lt;&gt;"",$L8036,VLOOKUP($C8036,薬効分類マスタ!$A$2:$F$180,6,FALSE())))</f>
        <v/>
      </c>
      <c r="N8036" s="0" t="str">
        <f aca="false">ASC(G8036)</f>
        <v>無水ｴﾀﾉｰﾙ(ﾐﾂﾏﾙ)</v>
      </c>
      <c r="O8036" s="0" t="str">
        <f aca="false">ASC(E8036)</f>
        <v>無水ｴﾀﾉｰﾙ</v>
      </c>
      <c r="P8036" s="16" t="n">
        <f aca="false">N(P8035)+IF($C8036=検索!$B$49,1,0)</f>
        <v>0</v>
      </c>
    </row>
    <row r="8037" customFormat="false" ht="15" hidden="false" customHeight="false" outlineLevel="0" collapsed="false">
      <c r="A8037" s="16" t="s">
        <v>16254</v>
      </c>
      <c r="B8037" s="0" t="s">
        <v>18574</v>
      </c>
      <c r="C8037" s="0" t="n">
        <v>261</v>
      </c>
      <c r="D8037" s="0" t="str">
        <f aca="false">IFERROR(VLOOKUP($C8037,薬効分類マスタ!$A$2:$B$180,2,FALSE()),"未登録")</f>
        <v>外皮用殺菌消毒剤</v>
      </c>
      <c r="E8037" s="16" t="s">
        <v>18553</v>
      </c>
      <c r="F8037" s="16" t="s">
        <v>6657</v>
      </c>
      <c r="G8037" s="16" t="s">
        <v>18575</v>
      </c>
      <c r="H8037" s="16" t="s">
        <v>1103</v>
      </c>
      <c r="I8037" s="0" t="n">
        <v>25.1</v>
      </c>
      <c r="K8037" s="0" t="str">
        <f aca="false">IFERROR(IF(VLOOKUP($C8037,薬効分類マスタ!$A$2:$E$180,5,FALSE())=0,"",VLOOKUP($C8037,薬効分類マスタ!$A$2:$E$180,5,FALSE())),"")</f>
        <v/>
      </c>
      <c r="L8037" s="17"/>
      <c r="M8037" s="0" t="str">
        <f aca="false">IF($K8037="","",IF($L8037&lt;&gt;"",$L8037,VLOOKUP($C8037,薬効分類マスタ!$A$2:$F$180,6,FALSE())))</f>
        <v/>
      </c>
      <c r="N8037" s="0" t="str">
        <f aca="false">ASC(G8037)</f>
        <v>無水ｴﾀﾉｰﾙ｢ﾖｼﾀﾞ｣</v>
      </c>
      <c r="O8037" s="0" t="str">
        <f aca="false">ASC(E8037)</f>
        <v>無水ｴﾀﾉｰﾙ</v>
      </c>
      <c r="P8037" s="16" t="n">
        <f aca="false">N(P8036)+IF($C8037=検索!$B$49,1,0)</f>
        <v>0</v>
      </c>
    </row>
    <row r="8038" customFormat="false" ht="15" hidden="false" customHeight="false" outlineLevel="0" collapsed="false">
      <c r="A8038" s="16" t="s">
        <v>16254</v>
      </c>
      <c r="B8038" s="0" t="s">
        <v>18576</v>
      </c>
      <c r="C8038" s="0" t="n">
        <v>261</v>
      </c>
      <c r="D8038" s="0" t="str">
        <f aca="false">IFERROR(VLOOKUP($C8038,薬効分類マスタ!$A$2:$B$180,2,FALSE()),"未登録")</f>
        <v>外皮用殺菌消毒剤</v>
      </c>
      <c r="E8038" s="16" t="s">
        <v>18553</v>
      </c>
      <c r="F8038" s="16" t="s">
        <v>6657</v>
      </c>
      <c r="G8038" s="16" t="s">
        <v>18577</v>
      </c>
      <c r="H8038" s="16" t="s">
        <v>1080</v>
      </c>
      <c r="I8038" s="0" t="n">
        <v>25.1</v>
      </c>
      <c r="K8038" s="0" t="str">
        <f aca="false">IFERROR(IF(VLOOKUP($C8038,薬効分類マスタ!$A$2:$E$180,5,FALSE())=0,"",VLOOKUP($C8038,薬効分類マスタ!$A$2:$E$180,5,FALSE())),"")</f>
        <v/>
      </c>
      <c r="L8038" s="17"/>
      <c r="M8038" s="0" t="str">
        <f aca="false">IF($K8038="","",IF($L8038&lt;&gt;"",$L8038,VLOOKUP($C8038,薬効分類マスタ!$A$2:$F$180,6,FALSE())))</f>
        <v/>
      </c>
      <c r="N8038" s="0" t="str">
        <f aca="false">ASC(G8038)</f>
        <v>無水ｴﾀﾉｰﾙ｢ｹﾝｴｰ｣</v>
      </c>
      <c r="O8038" s="0" t="str">
        <f aca="false">ASC(E8038)</f>
        <v>無水ｴﾀﾉｰﾙ</v>
      </c>
      <c r="P8038" s="16" t="n">
        <f aca="false">N(P8037)+IF($C8038=検索!$B$49,1,0)</f>
        <v>0</v>
      </c>
    </row>
    <row r="8039" customFormat="false" ht="15" hidden="false" customHeight="false" outlineLevel="0" collapsed="false">
      <c r="A8039" s="16" t="s">
        <v>16254</v>
      </c>
      <c r="B8039" s="0" t="s">
        <v>18578</v>
      </c>
      <c r="C8039" s="0" t="n">
        <v>261</v>
      </c>
      <c r="D8039" s="0" t="str">
        <f aca="false">IFERROR(VLOOKUP($C8039,薬効分類マスタ!$A$2:$B$180,2,FALSE()),"未登録")</f>
        <v>外皮用殺菌消毒剤</v>
      </c>
      <c r="E8039" s="16" t="s">
        <v>18553</v>
      </c>
      <c r="F8039" s="16" t="s">
        <v>6657</v>
      </c>
      <c r="G8039" s="16" t="s">
        <v>18579</v>
      </c>
      <c r="H8039" s="16" t="s">
        <v>15890</v>
      </c>
      <c r="I8039" s="0" t="n">
        <v>25.1</v>
      </c>
      <c r="K8039" s="0" t="str">
        <f aca="false">IFERROR(IF(VLOOKUP($C8039,薬効分類マスタ!$A$2:$E$180,5,FALSE())=0,"",VLOOKUP($C8039,薬効分類マスタ!$A$2:$E$180,5,FALSE())),"")</f>
        <v/>
      </c>
      <c r="L8039" s="17"/>
      <c r="M8039" s="0" t="str">
        <f aca="false">IF($K8039="","",IF($L8039&lt;&gt;"",$L8039,VLOOKUP($C8039,薬効分類マスタ!$A$2:$F$180,6,FALSE())))</f>
        <v/>
      </c>
      <c r="N8039" s="0" t="str">
        <f aca="false">ASC(G8039)</f>
        <v>無水ｴﾀﾉｰﾙ｢東豊｣</v>
      </c>
      <c r="O8039" s="0" t="str">
        <f aca="false">ASC(E8039)</f>
        <v>無水ｴﾀﾉｰﾙ</v>
      </c>
      <c r="P8039" s="16" t="n">
        <f aca="false">N(P8038)+IF($C8039=検索!$B$49,1,0)</f>
        <v>0</v>
      </c>
    </row>
    <row r="8040" customFormat="false" ht="15" hidden="false" customHeight="false" outlineLevel="0" collapsed="false">
      <c r="A8040" s="16" t="s">
        <v>16254</v>
      </c>
      <c r="B8040" s="0" t="s">
        <v>18580</v>
      </c>
      <c r="C8040" s="0" t="n">
        <v>261</v>
      </c>
      <c r="D8040" s="0" t="str">
        <f aca="false">IFERROR(VLOOKUP($C8040,薬効分類マスタ!$A$2:$B$180,2,FALSE()),"未登録")</f>
        <v>外皮用殺菌消毒剤</v>
      </c>
      <c r="E8040" s="16" t="s">
        <v>18495</v>
      </c>
      <c r="F8040" s="16" t="s">
        <v>6657</v>
      </c>
      <c r="G8040" s="16" t="s">
        <v>18581</v>
      </c>
      <c r="I8040" s="0" t="n">
        <v>7.1</v>
      </c>
      <c r="K8040" s="0" t="str">
        <f aca="false">IFERROR(IF(VLOOKUP($C8040,薬効分類マスタ!$A$2:$E$180,5,FALSE())=0,"",VLOOKUP($C8040,薬効分類マスタ!$A$2:$E$180,5,FALSE())),"")</f>
        <v/>
      </c>
      <c r="L8040" s="17"/>
      <c r="M8040" s="0" t="str">
        <f aca="false">IF($K8040="","",IF($L8040&lt;&gt;"",$L8040,VLOOKUP($C8040,薬効分類マスタ!$A$2:$F$180,6,FALSE())))</f>
        <v/>
      </c>
      <c r="N8040" s="0" t="str">
        <f aca="false">ASC(G8040)</f>
        <v>ｴﾀﾉｰﾙ液</v>
      </c>
      <c r="O8040" s="0" t="str">
        <f aca="false">ASC(E8040)</f>
        <v>ｴﾀﾉｰﾙ</v>
      </c>
      <c r="P8040" s="16" t="n">
        <f aca="false">N(P8039)+IF($C8040=検索!$B$49,1,0)</f>
        <v>0</v>
      </c>
    </row>
    <row r="8041" customFormat="false" ht="15" hidden="false" customHeight="false" outlineLevel="0" collapsed="false">
      <c r="A8041" s="16" t="s">
        <v>16254</v>
      </c>
      <c r="B8041" s="0" t="s">
        <v>18582</v>
      </c>
      <c r="C8041" s="0" t="n">
        <v>261</v>
      </c>
      <c r="D8041" s="0" t="str">
        <f aca="false">IFERROR(VLOOKUP($C8041,薬効分類マスタ!$A$2:$B$180,2,FALSE()),"未登録")</f>
        <v>外皮用殺菌消毒剤</v>
      </c>
      <c r="E8041" s="16" t="s">
        <v>18495</v>
      </c>
      <c r="F8041" s="16" t="s">
        <v>6657</v>
      </c>
      <c r="G8041" s="16" t="s">
        <v>18583</v>
      </c>
      <c r="H8041" s="16" t="s">
        <v>1080</v>
      </c>
      <c r="I8041" s="0" t="n">
        <v>11.1</v>
      </c>
      <c r="K8041" s="0" t="str">
        <f aca="false">IFERROR(IF(VLOOKUP($C8041,薬効分類マスタ!$A$2:$E$180,5,FALSE())=0,"",VLOOKUP($C8041,薬効分類マスタ!$A$2:$E$180,5,FALSE())),"")</f>
        <v/>
      </c>
      <c r="L8041" s="17"/>
      <c r="M8041" s="0" t="str">
        <f aca="false">IF($K8041="","",IF($L8041&lt;&gt;"",$L8041,VLOOKUP($C8041,薬効分類マスタ!$A$2:$F$180,6,FALSE())))</f>
        <v/>
      </c>
      <c r="N8041" s="0" t="str">
        <f aca="false">ASC(G8041)</f>
        <v>消毒用ｴﾀﾉｰﾙB液｢ｹﾝｴｰ｣</v>
      </c>
      <c r="O8041" s="0" t="str">
        <f aca="false">ASC(E8041)</f>
        <v>ｴﾀﾉｰﾙ</v>
      </c>
      <c r="P8041" s="16" t="n">
        <f aca="false">N(P8040)+IF($C8041=検索!$B$49,1,0)</f>
        <v>0</v>
      </c>
    </row>
    <row r="8042" customFormat="false" ht="15" hidden="false" customHeight="false" outlineLevel="0" collapsed="false">
      <c r="A8042" s="16" t="s">
        <v>16254</v>
      </c>
      <c r="B8042" s="0" t="s">
        <v>18584</v>
      </c>
      <c r="C8042" s="0" t="n">
        <v>261</v>
      </c>
      <c r="D8042" s="0" t="str">
        <f aca="false">IFERROR(VLOOKUP($C8042,薬効分類マスタ!$A$2:$B$180,2,FALSE()),"未登録")</f>
        <v>外皮用殺菌消毒剤</v>
      </c>
      <c r="E8042" s="16" t="s">
        <v>18495</v>
      </c>
      <c r="F8042" s="16" t="s">
        <v>6657</v>
      </c>
      <c r="G8042" s="16" t="s">
        <v>18585</v>
      </c>
      <c r="H8042" s="16" t="s">
        <v>1080</v>
      </c>
      <c r="I8042" s="0" t="n">
        <v>11.1</v>
      </c>
      <c r="K8042" s="0" t="str">
        <f aca="false">IFERROR(IF(VLOOKUP($C8042,薬効分類マスタ!$A$2:$E$180,5,FALSE())=0,"",VLOOKUP($C8042,薬効分類マスタ!$A$2:$E$180,5,FALSE())),"")</f>
        <v/>
      </c>
      <c r="L8042" s="17"/>
      <c r="M8042" s="0" t="str">
        <f aca="false">IF($K8042="","",IF($L8042&lt;&gt;"",$L8042,VLOOKUP($C8042,薬効分類マスタ!$A$2:$F$180,6,FALSE())))</f>
        <v/>
      </c>
      <c r="N8042" s="0" t="str">
        <f aca="false">ASC(G8042)</f>
        <v>消毒用ｴﾀﾉｰﾙ液IP</v>
      </c>
      <c r="O8042" s="0" t="str">
        <f aca="false">ASC(E8042)</f>
        <v>ｴﾀﾉｰﾙ</v>
      </c>
      <c r="P8042" s="16" t="n">
        <f aca="false">N(P8041)+IF($C8042=検索!$B$49,1,0)</f>
        <v>0</v>
      </c>
    </row>
    <row r="8043" customFormat="false" ht="15" hidden="false" customHeight="false" outlineLevel="0" collapsed="false">
      <c r="A8043" s="16" t="s">
        <v>16254</v>
      </c>
      <c r="B8043" s="0" t="s">
        <v>18586</v>
      </c>
      <c r="C8043" s="0" t="n">
        <v>261</v>
      </c>
      <c r="D8043" s="0" t="str">
        <f aca="false">IFERROR(VLOOKUP($C8043,薬効分類マスタ!$A$2:$B$180,2,FALSE()),"未登録")</f>
        <v>外皮用殺菌消毒剤</v>
      </c>
      <c r="E8043" s="16" t="s">
        <v>18495</v>
      </c>
      <c r="F8043" s="16" t="s">
        <v>6657</v>
      </c>
      <c r="G8043" s="16" t="s">
        <v>18587</v>
      </c>
      <c r="H8043" s="16" t="s">
        <v>1080</v>
      </c>
      <c r="I8043" s="0" t="n">
        <v>11.1</v>
      </c>
      <c r="K8043" s="0" t="str">
        <f aca="false">IFERROR(IF(VLOOKUP($C8043,薬効分類マスタ!$A$2:$E$180,5,FALSE())=0,"",VLOOKUP($C8043,薬効分類マスタ!$A$2:$E$180,5,FALSE())),"")</f>
        <v/>
      </c>
      <c r="L8043" s="17"/>
      <c r="M8043" s="0" t="str">
        <f aca="false">IF($K8043="","",IF($L8043&lt;&gt;"",$L8043,VLOOKUP($C8043,薬効分類マスタ!$A$2:$F$180,6,FALSE())))</f>
        <v/>
      </c>
      <c r="N8043" s="0" t="str">
        <f aca="false">ASC(G8043)</f>
        <v>消毒用ｴﾀﾉｰﾙB液IP</v>
      </c>
      <c r="O8043" s="0" t="str">
        <f aca="false">ASC(E8043)</f>
        <v>ｴﾀﾉｰﾙ</v>
      </c>
      <c r="P8043" s="16" t="n">
        <f aca="false">N(P8042)+IF($C8043=検索!$B$49,1,0)</f>
        <v>0</v>
      </c>
    </row>
    <row r="8044" customFormat="false" ht="15" hidden="false" customHeight="false" outlineLevel="0" collapsed="false">
      <c r="A8044" s="16" t="s">
        <v>16254</v>
      </c>
      <c r="B8044" s="0" t="s">
        <v>18588</v>
      </c>
      <c r="C8044" s="0" t="n">
        <v>261</v>
      </c>
      <c r="D8044" s="0" t="str">
        <f aca="false">IFERROR(VLOOKUP($C8044,薬効分類マスタ!$A$2:$B$180,2,FALSE()),"未登録")</f>
        <v>外皮用殺菌消毒剤</v>
      </c>
      <c r="E8044" s="16" t="s">
        <v>18495</v>
      </c>
      <c r="F8044" s="16" t="s">
        <v>6657</v>
      </c>
      <c r="G8044" s="16" t="s">
        <v>18589</v>
      </c>
      <c r="H8044" s="16" t="s">
        <v>15905</v>
      </c>
      <c r="I8044" s="0" t="n">
        <v>11.1</v>
      </c>
      <c r="K8044" s="0" t="str">
        <f aca="false">IFERROR(IF(VLOOKUP($C8044,薬効分類マスタ!$A$2:$E$180,5,FALSE())=0,"",VLOOKUP($C8044,薬効分類マスタ!$A$2:$E$180,5,FALSE())),"")</f>
        <v/>
      </c>
      <c r="L8044" s="17"/>
      <c r="M8044" s="0" t="str">
        <f aca="false">IF($K8044="","",IF($L8044&lt;&gt;"",$L8044,VLOOKUP($C8044,薬効分類マスタ!$A$2:$F$180,6,FALSE())))</f>
        <v/>
      </c>
      <c r="N8044" s="0" t="str">
        <f aca="false">ASC(G8044)</f>
        <v>消毒用ｴﾀﾗｲﾄ液</v>
      </c>
      <c r="O8044" s="0" t="str">
        <f aca="false">ASC(E8044)</f>
        <v>ｴﾀﾉｰﾙ</v>
      </c>
      <c r="P8044" s="16" t="n">
        <f aca="false">N(P8043)+IF($C8044=検索!$B$49,1,0)</f>
        <v>0</v>
      </c>
    </row>
    <row r="8045" customFormat="false" ht="15" hidden="false" customHeight="false" outlineLevel="0" collapsed="false">
      <c r="A8045" s="16" t="s">
        <v>16254</v>
      </c>
      <c r="B8045" s="0" t="s">
        <v>18590</v>
      </c>
      <c r="C8045" s="0" t="n">
        <v>261</v>
      </c>
      <c r="D8045" s="0" t="str">
        <f aca="false">IFERROR(VLOOKUP($C8045,薬効分類マスタ!$A$2:$B$180,2,FALSE()),"未登録")</f>
        <v>外皮用殺菌消毒剤</v>
      </c>
      <c r="E8045" s="16" t="s">
        <v>18495</v>
      </c>
      <c r="F8045" s="16" t="s">
        <v>6657</v>
      </c>
      <c r="G8045" s="16" t="s">
        <v>18591</v>
      </c>
      <c r="H8045" s="16" t="s">
        <v>7527</v>
      </c>
      <c r="I8045" s="0" t="n">
        <v>11.1</v>
      </c>
      <c r="K8045" s="0" t="str">
        <f aca="false">IFERROR(IF(VLOOKUP($C8045,薬効分類マスタ!$A$2:$E$180,5,FALSE())=0,"",VLOOKUP($C8045,薬効分類マスタ!$A$2:$E$180,5,FALSE())),"")</f>
        <v/>
      </c>
      <c r="L8045" s="17"/>
      <c r="M8045" s="0" t="str">
        <f aca="false">IF($K8045="","",IF($L8045&lt;&gt;"",$L8045,VLOOKUP($C8045,薬効分類マスタ!$A$2:$F$180,6,FALSE())))</f>
        <v/>
      </c>
      <c r="N8045" s="0" t="str">
        <f aca="false">ASC(G8045)</f>
        <v>消ｴﾀ　ｺｱ</v>
      </c>
      <c r="O8045" s="0" t="str">
        <f aca="false">ASC(E8045)</f>
        <v>ｴﾀﾉｰﾙ</v>
      </c>
      <c r="P8045" s="16" t="n">
        <f aca="false">N(P8044)+IF($C8045=検索!$B$49,1,0)</f>
        <v>0</v>
      </c>
    </row>
    <row r="8046" customFormat="false" ht="15" hidden="false" customHeight="false" outlineLevel="0" collapsed="false">
      <c r="A8046" s="16" t="s">
        <v>16254</v>
      </c>
      <c r="B8046" s="0" t="s">
        <v>18592</v>
      </c>
      <c r="C8046" s="0" t="n">
        <v>261</v>
      </c>
      <c r="D8046" s="0" t="str">
        <f aca="false">IFERROR(VLOOKUP($C8046,薬効分類マスタ!$A$2:$B$180,2,FALSE()),"未登録")</f>
        <v>外皮用殺菌消毒剤</v>
      </c>
      <c r="E8046" s="16" t="s">
        <v>18495</v>
      </c>
      <c r="F8046" s="16" t="s">
        <v>6657</v>
      </c>
      <c r="G8046" s="16" t="s">
        <v>18593</v>
      </c>
      <c r="H8046" s="16" t="s">
        <v>6592</v>
      </c>
      <c r="I8046" s="0" t="n">
        <v>11.1</v>
      </c>
      <c r="K8046" s="0" t="str">
        <f aca="false">IFERROR(IF(VLOOKUP($C8046,薬効分類マスタ!$A$2:$E$180,5,FALSE())=0,"",VLOOKUP($C8046,薬効分類マスタ!$A$2:$E$180,5,FALSE())),"")</f>
        <v/>
      </c>
      <c r="L8046" s="17"/>
      <c r="M8046" s="0" t="str">
        <f aca="false">IF($K8046="","",IF($L8046&lt;&gt;"",$L8046,VLOOKUP($C8046,薬効分類マスタ!$A$2:$F$180,6,FALSE())))</f>
        <v/>
      </c>
      <c r="N8046" s="0" t="str">
        <f aca="false">ASC(G8046)</f>
        <v>消毒用ｴﾀIP｢ﾒﾀﾙ｣</v>
      </c>
      <c r="O8046" s="0" t="str">
        <f aca="false">ASC(E8046)</f>
        <v>ｴﾀﾉｰﾙ</v>
      </c>
      <c r="P8046" s="16" t="n">
        <f aca="false">N(P8045)+IF($C8046=検索!$B$49,1,0)</f>
        <v>0</v>
      </c>
    </row>
    <row r="8047" customFormat="false" ht="15" hidden="false" customHeight="false" outlineLevel="0" collapsed="false">
      <c r="A8047" s="16" t="s">
        <v>16254</v>
      </c>
      <c r="B8047" s="0" t="s">
        <v>18594</v>
      </c>
      <c r="C8047" s="0" t="n">
        <v>261</v>
      </c>
      <c r="D8047" s="0" t="str">
        <f aca="false">IFERROR(VLOOKUP($C8047,薬効分類マスタ!$A$2:$B$180,2,FALSE()),"未登録")</f>
        <v>外皮用殺菌消毒剤</v>
      </c>
      <c r="E8047" s="16" t="s">
        <v>18495</v>
      </c>
      <c r="F8047" s="16" t="s">
        <v>6657</v>
      </c>
      <c r="G8047" s="16" t="s">
        <v>18595</v>
      </c>
      <c r="H8047" s="16" t="s">
        <v>15905</v>
      </c>
      <c r="I8047" s="0" t="n">
        <v>11.1</v>
      </c>
      <c r="K8047" s="0" t="str">
        <f aca="false">IFERROR(IF(VLOOKUP($C8047,薬効分類マスタ!$A$2:$E$180,5,FALSE())=0,"",VLOOKUP($C8047,薬効分類マスタ!$A$2:$E$180,5,FALSE())),"")</f>
        <v/>
      </c>
      <c r="L8047" s="17"/>
      <c r="M8047" s="0" t="str">
        <f aca="false">IF($K8047="","",IF($L8047&lt;&gt;"",$L8047,VLOOKUP($C8047,薬効分類マスタ!$A$2:$F$180,6,FALSE())))</f>
        <v/>
      </c>
      <c r="N8047" s="0" t="str">
        <f aca="false">ASC(G8047)</f>
        <v>消毒用ｴﾀﾗｲﾄB液</v>
      </c>
      <c r="O8047" s="0" t="str">
        <f aca="false">ASC(E8047)</f>
        <v>ｴﾀﾉｰﾙ</v>
      </c>
      <c r="P8047" s="16" t="n">
        <f aca="false">N(P8046)+IF($C8047=検索!$B$49,1,0)</f>
        <v>0</v>
      </c>
    </row>
    <row r="8048" customFormat="false" ht="15" hidden="false" customHeight="false" outlineLevel="0" collapsed="false">
      <c r="A8048" s="16" t="s">
        <v>16254</v>
      </c>
      <c r="B8048" s="0" t="s">
        <v>18596</v>
      </c>
      <c r="C8048" s="0" t="n">
        <v>261</v>
      </c>
      <c r="D8048" s="0" t="str">
        <f aca="false">IFERROR(VLOOKUP($C8048,薬効分類マスタ!$A$2:$B$180,2,FALSE()),"未登録")</f>
        <v>外皮用殺菌消毒剤</v>
      </c>
      <c r="E8048" s="16" t="s">
        <v>18495</v>
      </c>
      <c r="F8048" s="16" t="s">
        <v>6657</v>
      </c>
      <c r="G8048" s="16" t="s">
        <v>18597</v>
      </c>
      <c r="H8048" s="16" t="s">
        <v>1103</v>
      </c>
      <c r="I8048" s="0" t="n">
        <v>11.1</v>
      </c>
      <c r="K8048" s="0" t="str">
        <f aca="false">IFERROR(IF(VLOOKUP($C8048,薬効分類マスタ!$A$2:$E$180,5,FALSE())=0,"",VLOOKUP($C8048,薬効分類マスタ!$A$2:$E$180,5,FALSE())),"")</f>
        <v/>
      </c>
      <c r="L8048" s="17"/>
      <c r="M8048" s="0" t="str">
        <f aca="false">IF($K8048="","",IF($L8048&lt;&gt;"",$L8048,VLOOKUP($C8048,薬効分類マスタ!$A$2:$F$180,6,FALSE())))</f>
        <v/>
      </c>
      <c r="N8048" s="0" t="str">
        <f aca="false">ASC(G8048)</f>
        <v>ｴｺ消ｴﾀ消毒液</v>
      </c>
      <c r="O8048" s="0" t="str">
        <f aca="false">ASC(E8048)</f>
        <v>ｴﾀﾉｰﾙ</v>
      </c>
      <c r="P8048" s="16" t="n">
        <f aca="false">N(P8047)+IF($C8048=検索!$B$49,1,0)</f>
        <v>0</v>
      </c>
    </row>
    <row r="8049" customFormat="false" ht="15" hidden="false" customHeight="false" outlineLevel="0" collapsed="false">
      <c r="A8049" s="16" t="s">
        <v>16254</v>
      </c>
      <c r="B8049" s="0" t="s">
        <v>18598</v>
      </c>
      <c r="C8049" s="0" t="n">
        <v>261</v>
      </c>
      <c r="D8049" s="0" t="str">
        <f aca="false">IFERROR(VLOOKUP($C8049,薬効分類マスタ!$A$2:$B$180,2,FALSE()),"未登録")</f>
        <v>外皮用殺菌消毒剤</v>
      </c>
      <c r="E8049" s="16" t="s">
        <v>18495</v>
      </c>
      <c r="F8049" s="16" t="s">
        <v>6657</v>
      </c>
      <c r="G8049" s="16" t="s">
        <v>18599</v>
      </c>
      <c r="H8049" s="16" t="s">
        <v>536</v>
      </c>
      <c r="I8049" s="0" t="n">
        <v>11.1</v>
      </c>
      <c r="K8049" s="0" t="str">
        <f aca="false">IFERROR(IF(VLOOKUP($C8049,薬効分類マスタ!$A$2:$E$180,5,FALSE())=0,"",VLOOKUP($C8049,薬効分類マスタ!$A$2:$E$180,5,FALSE())),"")</f>
        <v/>
      </c>
      <c r="L8049" s="17"/>
      <c r="M8049" s="0" t="str">
        <f aca="false">IF($K8049="","",IF($L8049&lt;&gt;"",$L8049,VLOOKUP($C8049,薬効分類マスタ!$A$2:$F$180,6,FALSE())))</f>
        <v/>
      </c>
      <c r="N8049" s="0" t="str">
        <f aca="false">ASC(G8049)</f>
        <v>ｵｰ消ｴﾀ消毒液</v>
      </c>
      <c r="O8049" s="0" t="str">
        <f aca="false">ASC(E8049)</f>
        <v>ｴﾀﾉｰﾙ</v>
      </c>
      <c r="P8049" s="16" t="n">
        <f aca="false">N(P8048)+IF($C8049=検索!$B$49,1,0)</f>
        <v>0</v>
      </c>
    </row>
    <row r="8050" customFormat="false" ht="15" hidden="false" customHeight="false" outlineLevel="0" collapsed="false">
      <c r="A8050" s="16" t="s">
        <v>16254</v>
      </c>
      <c r="B8050" s="0" t="s">
        <v>18600</v>
      </c>
      <c r="C8050" s="0" t="n">
        <v>261</v>
      </c>
      <c r="D8050" s="0" t="str">
        <f aca="false">IFERROR(VLOOKUP($C8050,薬効分類マスタ!$A$2:$B$180,2,FALSE()),"未登録")</f>
        <v>外皮用殺菌消毒剤</v>
      </c>
      <c r="E8050" s="16" t="s">
        <v>18601</v>
      </c>
      <c r="F8050" s="16" t="s">
        <v>8951</v>
      </c>
      <c r="G8050" s="16" t="s">
        <v>18602</v>
      </c>
      <c r="I8050" s="0" t="n">
        <v>10.7</v>
      </c>
      <c r="K8050" s="0" t="str">
        <f aca="false">IFERROR(IF(VLOOKUP($C8050,薬効分類マスタ!$A$2:$E$180,5,FALSE())=0,"",VLOOKUP($C8050,薬効分類マスタ!$A$2:$E$180,5,FALSE())),"")</f>
        <v/>
      </c>
      <c r="L8050" s="17"/>
      <c r="M8050" s="0" t="str">
        <f aca="false">IF($K8050="","",IF($L8050&lt;&gt;"",$L8050,VLOOKUP($C8050,薬効分類マスタ!$A$2:$F$180,6,FALSE())))</f>
        <v/>
      </c>
      <c r="N8050" s="0" t="str">
        <f aca="false">ASC(G8050)</f>
        <v>ﾍﾞﾝｻﾞﾙｺﾆｳﾑ塩化物液</v>
      </c>
      <c r="O8050" s="0" t="str">
        <f aca="false">ASC(E8050)</f>
        <v>ﾍﾞﾝｻﾞﾙｺﾆｳﾑ塩化物</v>
      </c>
      <c r="P8050" s="16" t="n">
        <f aca="false">N(P8049)+IF($C8050=検索!$B$49,1,0)</f>
        <v>0</v>
      </c>
    </row>
    <row r="8051" customFormat="false" ht="15" hidden="false" customHeight="false" outlineLevel="0" collapsed="false">
      <c r="A8051" s="16" t="s">
        <v>16254</v>
      </c>
      <c r="B8051" s="0" t="s">
        <v>18603</v>
      </c>
      <c r="C8051" s="0" t="n">
        <v>261</v>
      </c>
      <c r="D8051" s="0" t="str">
        <f aca="false">IFERROR(VLOOKUP($C8051,薬効分類マスタ!$A$2:$B$180,2,FALSE()),"未登録")</f>
        <v>外皮用殺菌消毒剤</v>
      </c>
      <c r="E8051" s="16" t="s">
        <v>18601</v>
      </c>
      <c r="F8051" s="16" t="s">
        <v>8951</v>
      </c>
      <c r="G8051" s="16" t="s">
        <v>18604</v>
      </c>
      <c r="H8051" s="16" t="s">
        <v>15882</v>
      </c>
      <c r="I8051" s="0" t="n">
        <v>10.3</v>
      </c>
      <c r="K8051" s="0" t="str">
        <f aca="false">IFERROR(IF(VLOOKUP($C8051,薬効分類マスタ!$A$2:$E$180,5,FALSE())=0,"",VLOOKUP($C8051,薬効分類マスタ!$A$2:$E$180,5,FALSE())),"")</f>
        <v/>
      </c>
      <c r="L8051" s="17"/>
      <c r="M8051" s="0" t="str">
        <f aca="false">IF($K8051="","",IF($L8051&lt;&gt;"",$L8051,VLOOKUP($C8051,薬効分類マスタ!$A$2:$F$180,6,FALSE())))</f>
        <v/>
      </c>
      <c r="N8051" s="0" t="str">
        <f aca="false">ASC(G8051)</f>
        <v>ﾍﾞﾝｻﾞﾙｺﾆｳﾑ塩化物消毒液10w/v%｢昭和｣</v>
      </c>
      <c r="O8051" s="0" t="str">
        <f aca="false">ASC(E8051)</f>
        <v>ﾍﾞﾝｻﾞﾙｺﾆｳﾑ塩化物</v>
      </c>
      <c r="P8051" s="16" t="n">
        <f aca="false">N(P8050)+IF($C8051=検索!$B$49,1,0)</f>
        <v>0</v>
      </c>
    </row>
    <row r="8052" customFormat="false" ht="15" hidden="false" customHeight="false" outlineLevel="0" collapsed="false">
      <c r="A8052" s="16" t="s">
        <v>16254</v>
      </c>
      <c r="B8052" s="0" t="s">
        <v>18605</v>
      </c>
      <c r="C8052" s="0" t="n">
        <v>261</v>
      </c>
      <c r="D8052" s="0" t="str">
        <f aca="false">IFERROR(VLOOKUP($C8052,薬効分類マスタ!$A$2:$B$180,2,FALSE()),"未登録")</f>
        <v>外皮用殺菌消毒剤</v>
      </c>
      <c r="E8052" s="16" t="s">
        <v>18601</v>
      </c>
      <c r="F8052" s="16" t="s">
        <v>8951</v>
      </c>
      <c r="G8052" s="16" t="s">
        <v>18606</v>
      </c>
      <c r="H8052" s="16" t="s">
        <v>15898</v>
      </c>
      <c r="I8052" s="0" t="n">
        <v>10.3</v>
      </c>
      <c r="K8052" s="0" t="str">
        <f aca="false">IFERROR(IF(VLOOKUP($C8052,薬効分類マスタ!$A$2:$E$180,5,FALSE())=0,"",VLOOKUP($C8052,薬効分類マスタ!$A$2:$E$180,5,FALSE())),"")</f>
        <v/>
      </c>
      <c r="L8052" s="17"/>
      <c r="M8052" s="0" t="str">
        <f aca="false">IF($K8052="","",IF($L8052&lt;&gt;"",$L8052,VLOOKUP($C8052,薬効分類マスタ!$A$2:$F$180,6,FALSE())))</f>
        <v/>
      </c>
      <c r="N8052" s="0" t="str">
        <f aca="false">ASC(G8052)</f>
        <v>ｸﾚﾐｰﾙ消毒液10%</v>
      </c>
      <c r="O8052" s="0" t="str">
        <f aca="false">ASC(E8052)</f>
        <v>ﾍﾞﾝｻﾞﾙｺﾆｳﾑ塩化物</v>
      </c>
      <c r="P8052" s="16" t="n">
        <f aca="false">N(P8051)+IF($C8052=検索!$B$49,1,0)</f>
        <v>0</v>
      </c>
    </row>
    <row r="8053" customFormat="false" ht="15" hidden="false" customHeight="false" outlineLevel="0" collapsed="false">
      <c r="A8053" s="16" t="s">
        <v>16254</v>
      </c>
      <c r="B8053" s="0" t="s">
        <v>18607</v>
      </c>
      <c r="C8053" s="0" t="n">
        <v>261</v>
      </c>
      <c r="D8053" s="0" t="str">
        <f aca="false">IFERROR(VLOOKUP($C8053,薬効分類マスタ!$A$2:$B$180,2,FALSE()),"未登録")</f>
        <v>外皮用殺菌消毒剤</v>
      </c>
      <c r="E8053" s="16" t="s">
        <v>18601</v>
      </c>
      <c r="F8053" s="16" t="s">
        <v>18043</v>
      </c>
      <c r="G8053" s="16" t="s">
        <v>18602</v>
      </c>
      <c r="I8053" s="0" t="n">
        <v>10</v>
      </c>
      <c r="K8053" s="0" t="str">
        <f aca="false">IFERROR(IF(VLOOKUP($C8053,薬効分類マスタ!$A$2:$E$180,5,FALSE())=0,"",VLOOKUP($C8053,薬効分類マスタ!$A$2:$E$180,5,FALSE())),"")</f>
        <v/>
      </c>
      <c r="L8053" s="17"/>
      <c r="M8053" s="0" t="str">
        <f aca="false">IF($K8053="","",IF($L8053&lt;&gt;"",$L8053,VLOOKUP($C8053,薬効分類マスタ!$A$2:$F$180,6,FALSE())))</f>
        <v/>
      </c>
      <c r="N8053" s="0" t="str">
        <f aca="false">ASC(G8053)</f>
        <v>ﾍﾞﾝｻﾞﾙｺﾆｳﾑ塩化物液</v>
      </c>
      <c r="O8053" s="0" t="str">
        <f aca="false">ASC(E8053)</f>
        <v>ﾍﾞﾝｻﾞﾙｺﾆｳﾑ塩化物</v>
      </c>
      <c r="P8053" s="16" t="n">
        <f aca="false">N(P8052)+IF($C8053=検索!$B$49,1,0)</f>
        <v>0</v>
      </c>
    </row>
    <row r="8054" customFormat="false" ht="15" hidden="false" customHeight="false" outlineLevel="0" collapsed="false">
      <c r="A8054" s="16" t="s">
        <v>16254</v>
      </c>
      <c r="B8054" s="0" t="s">
        <v>18608</v>
      </c>
      <c r="C8054" s="0" t="n">
        <v>261</v>
      </c>
      <c r="D8054" s="0" t="str">
        <f aca="false">IFERROR(VLOOKUP($C8054,薬効分類マスタ!$A$2:$B$180,2,FALSE()),"未登録")</f>
        <v>外皮用殺菌消毒剤</v>
      </c>
      <c r="E8054" s="16" t="s">
        <v>18601</v>
      </c>
      <c r="F8054" s="16" t="s">
        <v>18043</v>
      </c>
      <c r="G8054" s="16" t="s">
        <v>18609</v>
      </c>
      <c r="H8054" s="16" t="s">
        <v>15893</v>
      </c>
      <c r="I8054" s="0" t="n">
        <v>10.7</v>
      </c>
      <c r="K8054" s="0" t="str">
        <f aca="false">IFERROR(IF(VLOOKUP($C8054,薬効分類マスタ!$A$2:$E$180,5,FALSE())=0,"",VLOOKUP($C8054,薬効分類マスタ!$A$2:$E$180,5,FALSE())),"")</f>
        <v/>
      </c>
      <c r="L8054" s="17"/>
      <c r="M8054" s="0" t="str">
        <f aca="false">IF($K8054="","",IF($L8054&lt;&gt;"",$L8054,VLOOKUP($C8054,薬効分類マスタ!$A$2:$F$180,6,FALSE())))</f>
        <v/>
      </c>
      <c r="N8054" s="0" t="str">
        <f aca="false">ASC(G8054)</f>
        <v>ﾍﾞﾝｻﾞﾙｺﾆｳﾑ塩化物消毒液50%｢東海｣</v>
      </c>
      <c r="O8054" s="0" t="str">
        <f aca="false">ASC(E8054)</f>
        <v>ﾍﾞﾝｻﾞﾙｺﾆｳﾑ塩化物</v>
      </c>
      <c r="P8054" s="16" t="n">
        <f aca="false">N(P8053)+IF($C8054=検索!$B$49,1,0)</f>
        <v>0</v>
      </c>
    </row>
    <row r="8055" customFormat="false" ht="15" hidden="false" customHeight="false" outlineLevel="0" collapsed="false">
      <c r="A8055" s="16" t="s">
        <v>16254</v>
      </c>
      <c r="B8055" s="0" t="s">
        <v>18610</v>
      </c>
      <c r="C8055" s="0" t="n">
        <v>261</v>
      </c>
      <c r="D8055" s="0" t="str">
        <f aca="false">IFERROR(VLOOKUP($C8055,薬効分類マスタ!$A$2:$B$180,2,FALSE()),"未登録")</f>
        <v>外皮用殺菌消毒剤</v>
      </c>
      <c r="E8055" s="16" t="s">
        <v>18601</v>
      </c>
      <c r="F8055" s="16" t="s">
        <v>6657</v>
      </c>
      <c r="G8055" s="16" t="s">
        <v>18611</v>
      </c>
      <c r="I8055" s="0" t="n">
        <v>10.7</v>
      </c>
      <c r="K8055" s="0" t="str">
        <f aca="false">IFERROR(IF(VLOOKUP($C8055,薬効分類マスタ!$A$2:$E$180,5,FALSE())=0,"",VLOOKUP($C8055,薬効分類マスタ!$A$2:$E$180,5,FALSE())),"")</f>
        <v/>
      </c>
      <c r="L8055" s="17"/>
      <c r="M8055" s="0" t="str">
        <f aca="false">IF($K8055="","",IF($L8055&lt;&gt;"",$L8055,VLOOKUP($C8055,薬効分類マスタ!$A$2:$F$180,6,FALSE())))</f>
        <v/>
      </c>
      <c r="N8055" s="0" t="str">
        <f aca="false">ASC(G8055)</f>
        <v>濃ﾍﾞﾝｻﾞﾙｺﾆｳﾑ塩化物液50</v>
      </c>
      <c r="O8055" s="0" t="str">
        <f aca="false">ASC(E8055)</f>
        <v>ﾍﾞﾝｻﾞﾙｺﾆｳﾑ塩化物</v>
      </c>
      <c r="P8055" s="16" t="n">
        <f aca="false">N(P8054)+IF($C8055=検索!$B$49,1,0)</f>
        <v>0</v>
      </c>
    </row>
    <row r="8056" customFormat="false" ht="15" hidden="false" customHeight="false" outlineLevel="0" collapsed="false">
      <c r="A8056" s="16" t="s">
        <v>16254</v>
      </c>
      <c r="B8056" s="0" t="s">
        <v>18612</v>
      </c>
      <c r="C8056" s="0" t="n">
        <v>261</v>
      </c>
      <c r="D8056" s="0" t="str">
        <f aca="false">IFERROR(VLOOKUP($C8056,薬効分類マスタ!$A$2:$B$180,2,FALSE()),"未登録")</f>
        <v>外皮用殺菌消毒剤</v>
      </c>
      <c r="E8056" s="16" t="s">
        <v>18601</v>
      </c>
      <c r="F8056" s="16" t="s">
        <v>6657</v>
      </c>
      <c r="G8056" s="16" t="s">
        <v>18613</v>
      </c>
      <c r="H8056" s="16" t="s">
        <v>1103</v>
      </c>
      <c r="I8056" s="0" t="n">
        <v>15.5</v>
      </c>
      <c r="K8056" s="0" t="str">
        <f aca="false">IFERROR(IF(VLOOKUP($C8056,薬効分類マスタ!$A$2:$E$180,5,FALSE())=0,"",VLOOKUP($C8056,薬効分類マスタ!$A$2:$E$180,5,FALSE())),"")</f>
        <v/>
      </c>
      <c r="L8056" s="17"/>
      <c r="M8056" s="0" t="str">
        <f aca="false">IF($K8056="","",IF($L8056&lt;&gt;"",$L8056,VLOOKUP($C8056,薬効分類マスタ!$A$2:$F$180,6,FALSE())))</f>
        <v/>
      </c>
      <c r="N8056" s="0" t="str">
        <f aca="false">ASC(G8056)</f>
        <v>逆性石ｹﾝ液50｢ﾖｼﾀﾞ｣</v>
      </c>
      <c r="O8056" s="0" t="str">
        <f aca="false">ASC(E8056)</f>
        <v>ﾍﾞﾝｻﾞﾙｺﾆｳﾑ塩化物</v>
      </c>
      <c r="P8056" s="16" t="n">
        <f aca="false">N(P8055)+IF($C8056=検索!$B$49,1,0)</f>
        <v>0</v>
      </c>
    </row>
    <row r="8057" customFormat="false" ht="15" hidden="false" customHeight="false" outlineLevel="0" collapsed="false">
      <c r="A8057" s="16" t="s">
        <v>16254</v>
      </c>
      <c r="B8057" s="0" t="s">
        <v>18614</v>
      </c>
      <c r="C8057" s="0" t="n">
        <v>261</v>
      </c>
      <c r="D8057" s="0" t="str">
        <f aca="false">IFERROR(VLOOKUP($C8057,薬効分類マスタ!$A$2:$B$180,2,FALSE()),"未登録")</f>
        <v>外皮用殺菌消毒剤</v>
      </c>
      <c r="E8057" s="16" t="s">
        <v>18601</v>
      </c>
      <c r="F8057" s="16" t="s">
        <v>6657</v>
      </c>
      <c r="G8057" s="16" t="s">
        <v>18615</v>
      </c>
      <c r="H8057" s="16" t="s">
        <v>301</v>
      </c>
      <c r="I8057" s="0" t="n">
        <v>15.5</v>
      </c>
      <c r="K8057" s="0" t="str">
        <f aca="false">IFERROR(IF(VLOOKUP($C8057,薬効分類マスタ!$A$2:$E$180,5,FALSE())=0,"",VLOOKUP($C8057,薬効分類マスタ!$A$2:$E$180,5,FALSE())),"")</f>
        <v/>
      </c>
      <c r="L8057" s="17"/>
      <c r="M8057" s="0" t="str">
        <f aca="false">IF($K8057="","",IF($L8057&lt;&gt;"",$L8057,VLOOKUP($C8057,薬効分類マスタ!$A$2:$F$180,6,FALSE())))</f>
        <v/>
      </c>
      <c r="N8057" s="0" t="str">
        <f aca="false">ASC(G8057)</f>
        <v>ﾁﾞｱﾐﾄｰﾙ消毒用液50W/V%</v>
      </c>
      <c r="O8057" s="0" t="str">
        <f aca="false">ASC(E8057)</f>
        <v>ﾍﾞﾝｻﾞﾙｺﾆｳﾑ塩化物</v>
      </c>
      <c r="P8057" s="16" t="n">
        <f aca="false">N(P8056)+IF($C8057=検索!$B$49,1,0)</f>
        <v>0</v>
      </c>
    </row>
    <row r="8058" customFormat="false" ht="15" hidden="false" customHeight="false" outlineLevel="0" collapsed="false">
      <c r="A8058" s="16" t="s">
        <v>16254</v>
      </c>
      <c r="B8058" s="0" t="s">
        <v>18616</v>
      </c>
      <c r="C8058" s="0" t="n">
        <v>261</v>
      </c>
      <c r="D8058" s="0" t="str">
        <f aca="false">IFERROR(VLOOKUP($C8058,薬効分類マスタ!$A$2:$B$180,2,FALSE()),"未登録")</f>
        <v>外皮用殺菌消毒剤</v>
      </c>
      <c r="E8058" s="16" t="s">
        <v>18601</v>
      </c>
      <c r="F8058" s="16" t="s">
        <v>6657</v>
      </c>
      <c r="G8058" s="16" t="s">
        <v>18617</v>
      </c>
      <c r="H8058" s="16" t="s">
        <v>15905</v>
      </c>
      <c r="I8058" s="0" t="n">
        <v>14.2</v>
      </c>
      <c r="K8058" s="0" t="str">
        <f aca="false">IFERROR(IF(VLOOKUP($C8058,薬効分類マスタ!$A$2:$E$180,5,FALSE())=0,"",VLOOKUP($C8058,薬効分類マスタ!$A$2:$E$180,5,FALSE())),"")</f>
        <v/>
      </c>
      <c r="L8058" s="17"/>
      <c r="M8058" s="0" t="str">
        <f aca="false">IF($K8058="","",IF($L8058&lt;&gt;"",$L8058,VLOOKUP($C8058,薬効分類マスタ!$A$2:$F$180,6,FALSE())))</f>
        <v/>
      </c>
      <c r="N8058" s="0" t="str">
        <f aca="false">ASC(G8058)</f>
        <v>ﾍﾞﾝｻﾞﾙｺﾆｳﾑ塩化物消毒液50%｢ﾔｸﾊﾝ｣</v>
      </c>
      <c r="O8058" s="0" t="str">
        <f aca="false">ASC(E8058)</f>
        <v>ﾍﾞﾝｻﾞﾙｺﾆｳﾑ塩化物</v>
      </c>
      <c r="P8058" s="16" t="n">
        <f aca="false">N(P8057)+IF($C8058=検索!$B$49,1,0)</f>
        <v>0</v>
      </c>
    </row>
    <row r="8059" customFormat="false" ht="15" hidden="false" customHeight="false" outlineLevel="0" collapsed="false">
      <c r="A8059" s="16" t="s">
        <v>16254</v>
      </c>
      <c r="B8059" s="0" t="s">
        <v>18618</v>
      </c>
      <c r="C8059" s="0" t="n">
        <v>261</v>
      </c>
      <c r="D8059" s="0" t="str">
        <f aca="false">IFERROR(VLOOKUP($C8059,薬効分類マスタ!$A$2:$B$180,2,FALSE()),"未登録")</f>
        <v>外皮用殺菌消毒剤</v>
      </c>
      <c r="E8059" s="16" t="s">
        <v>18601</v>
      </c>
      <c r="F8059" s="16" t="s">
        <v>18619</v>
      </c>
      <c r="G8059" s="16" t="s">
        <v>18602</v>
      </c>
      <c r="I8059" s="0" t="n">
        <v>10.7</v>
      </c>
      <c r="K8059" s="0" t="str">
        <f aca="false">IFERROR(IF(VLOOKUP($C8059,薬効分類マスタ!$A$2:$E$180,5,FALSE())=0,"",VLOOKUP($C8059,薬効分類マスタ!$A$2:$E$180,5,FALSE())),"")</f>
        <v/>
      </c>
      <c r="L8059" s="17"/>
      <c r="M8059" s="0" t="str">
        <f aca="false">IF($K8059="","",IF($L8059&lt;&gt;"",$L8059,VLOOKUP($C8059,薬効分類マスタ!$A$2:$F$180,6,FALSE())))</f>
        <v/>
      </c>
      <c r="N8059" s="0" t="str">
        <f aca="false">ASC(G8059)</f>
        <v>ﾍﾞﾝｻﾞﾙｺﾆｳﾑ塩化物液</v>
      </c>
      <c r="O8059" s="0" t="str">
        <f aca="false">ASC(E8059)</f>
        <v>ﾍﾞﾝｻﾞﾙｺﾆｳﾑ塩化物</v>
      </c>
      <c r="P8059" s="16" t="n">
        <f aca="false">N(P8058)+IF($C8059=検索!$B$49,1,0)</f>
        <v>0</v>
      </c>
    </row>
    <row r="8060" customFormat="false" ht="15" hidden="false" customHeight="false" outlineLevel="0" collapsed="false">
      <c r="A8060" s="16" t="s">
        <v>16254</v>
      </c>
      <c r="B8060" s="0" t="s">
        <v>18620</v>
      </c>
      <c r="C8060" s="0" t="n">
        <v>261</v>
      </c>
      <c r="D8060" s="0" t="str">
        <f aca="false">IFERROR(VLOOKUP($C8060,薬効分類マスタ!$A$2:$B$180,2,FALSE()),"未登録")</f>
        <v>外皮用殺菌消毒剤</v>
      </c>
      <c r="E8060" s="16" t="s">
        <v>18601</v>
      </c>
      <c r="F8060" s="16" t="s">
        <v>11603</v>
      </c>
      <c r="G8060" s="16" t="s">
        <v>18602</v>
      </c>
      <c r="I8060" s="0" t="n">
        <v>10.7</v>
      </c>
      <c r="K8060" s="0" t="str">
        <f aca="false">IFERROR(IF(VLOOKUP($C8060,薬効分類マスタ!$A$2:$E$180,5,FALSE())=0,"",VLOOKUP($C8060,薬効分類マスタ!$A$2:$E$180,5,FALSE())),"")</f>
        <v/>
      </c>
      <c r="L8060" s="17"/>
      <c r="M8060" s="0" t="str">
        <f aca="false">IF($K8060="","",IF($L8060&lt;&gt;"",$L8060,VLOOKUP($C8060,薬効分類マスタ!$A$2:$F$180,6,FALSE())))</f>
        <v/>
      </c>
      <c r="N8060" s="0" t="str">
        <f aca="false">ASC(G8060)</f>
        <v>ﾍﾞﾝｻﾞﾙｺﾆｳﾑ塩化物液</v>
      </c>
      <c r="O8060" s="0" t="str">
        <f aca="false">ASC(E8060)</f>
        <v>ﾍﾞﾝｻﾞﾙｺﾆｳﾑ塩化物</v>
      </c>
      <c r="P8060" s="16" t="n">
        <f aca="false">N(P8059)+IF($C8060=検索!$B$49,1,0)</f>
        <v>0</v>
      </c>
    </row>
    <row r="8061" customFormat="false" ht="15" hidden="false" customHeight="false" outlineLevel="0" collapsed="false">
      <c r="A8061" s="16" t="s">
        <v>16254</v>
      </c>
      <c r="B8061" s="0" t="s">
        <v>18621</v>
      </c>
      <c r="C8061" s="0" t="n">
        <v>261</v>
      </c>
      <c r="D8061" s="0" t="str">
        <f aca="false">IFERROR(VLOOKUP($C8061,薬効分類マスタ!$A$2:$B$180,2,FALSE()),"未登録")</f>
        <v>外皮用殺菌消毒剤</v>
      </c>
      <c r="E8061" s="16" t="s">
        <v>18601</v>
      </c>
      <c r="F8061" s="16" t="s">
        <v>7751</v>
      </c>
      <c r="G8061" s="16" t="s">
        <v>18602</v>
      </c>
      <c r="I8061" s="0" t="n">
        <v>10.7</v>
      </c>
      <c r="K8061" s="0" t="str">
        <f aca="false">IFERROR(IF(VLOOKUP($C8061,薬効分類マスタ!$A$2:$E$180,5,FALSE())=0,"",VLOOKUP($C8061,薬効分類マスタ!$A$2:$E$180,5,FALSE())),"")</f>
        <v/>
      </c>
      <c r="L8061" s="17"/>
      <c r="M8061" s="0" t="str">
        <f aca="false">IF($K8061="","",IF($L8061&lt;&gt;"",$L8061,VLOOKUP($C8061,薬効分類マスタ!$A$2:$F$180,6,FALSE())))</f>
        <v/>
      </c>
      <c r="N8061" s="0" t="str">
        <f aca="false">ASC(G8061)</f>
        <v>ﾍﾞﾝｻﾞﾙｺﾆｳﾑ塩化物液</v>
      </c>
      <c r="O8061" s="0" t="str">
        <f aca="false">ASC(E8061)</f>
        <v>ﾍﾞﾝｻﾞﾙｺﾆｳﾑ塩化物</v>
      </c>
      <c r="P8061" s="16" t="n">
        <f aca="false">N(P8060)+IF($C8061=検索!$B$49,1,0)</f>
        <v>0</v>
      </c>
    </row>
    <row r="8062" customFormat="false" ht="15" hidden="false" customHeight="false" outlineLevel="0" collapsed="false">
      <c r="A8062" s="16" t="s">
        <v>16254</v>
      </c>
      <c r="B8062" s="0" t="s">
        <v>18622</v>
      </c>
      <c r="C8062" s="0" t="n">
        <v>261</v>
      </c>
      <c r="D8062" s="0" t="str">
        <f aca="false">IFERROR(VLOOKUP($C8062,薬効分類マスタ!$A$2:$B$180,2,FALSE()),"未登録")</f>
        <v>外皮用殺菌消毒剤</v>
      </c>
      <c r="E8062" s="16" t="s">
        <v>18601</v>
      </c>
      <c r="F8062" s="16" t="s">
        <v>18623</v>
      </c>
      <c r="G8062" s="16" t="s">
        <v>18602</v>
      </c>
      <c r="I8062" s="0" t="n">
        <v>10.7</v>
      </c>
      <c r="K8062" s="0" t="str">
        <f aca="false">IFERROR(IF(VLOOKUP($C8062,薬効分類マスタ!$A$2:$E$180,5,FALSE())=0,"",VLOOKUP($C8062,薬効分類マスタ!$A$2:$E$180,5,FALSE())),"")</f>
        <v/>
      </c>
      <c r="L8062" s="17"/>
      <c r="M8062" s="0" t="str">
        <f aca="false">IF($K8062="","",IF($L8062&lt;&gt;"",$L8062,VLOOKUP($C8062,薬効分類マスタ!$A$2:$F$180,6,FALSE())))</f>
        <v/>
      </c>
      <c r="N8062" s="0" t="str">
        <f aca="false">ASC(G8062)</f>
        <v>ﾍﾞﾝｻﾞﾙｺﾆｳﾑ塩化物液</v>
      </c>
      <c r="O8062" s="0" t="str">
        <f aca="false">ASC(E8062)</f>
        <v>ﾍﾞﾝｻﾞﾙｺﾆｳﾑ塩化物</v>
      </c>
      <c r="P8062" s="16" t="n">
        <f aca="false">N(P8061)+IF($C8062=検索!$B$49,1,0)</f>
        <v>0</v>
      </c>
    </row>
    <row r="8063" customFormat="false" ht="15" hidden="false" customHeight="false" outlineLevel="0" collapsed="false">
      <c r="A8063" s="16" t="s">
        <v>16254</v>
      </c>
      <c r="B8063" s="0" t="s">
        <v>18624</v>
      </c>
      <c r="C8063" s="0" t="n">
        <v>261</v>
      </c>
      <c r="D8063" s="0" t="str">
        <f aca="false">IFERROR(VLOOKUP($C8063,薬効分類マスタ!$A$2:$B$180,2,FALSE()),"未登録")</f>
        <v>外皮用殺菌消毒剤</v>
      </c>
      <c r="E8063" s="16" t="s">
        <v>18601</v>
      </c>
      <c r="F8063" s="16" t="s">
        <v>11664</v>
      </c>
      <c r="G8063" s="16" t="s">
        <v>18602</v>
      </c>
      <c r="I8063" s="0" t="n">
        <v>10.7</v>
      </c>
      <c r="K8063" s="0" t="str">
        <f aca="false">IFERROR(IF(VLOOKUP($C8063,薬効分類マスタ!$A$2:$E$180,5,FALSE())=0,"",VLOOKUP($C8063,薬効分類マスタ!$A$2:$E$180,5,FALSE())),"")</f>
        <v/>
      </c>
      <c r="L8063" s="17"/>
      <c r="M8063" s="0" t="str">
        <f aca="false">IF($K8063="","",IF($L8063&lt;&gt;"",$L8063,VLOOKUP($C8063,薬効分類マスタ!$A$2:$F$180,6,FALSE())))</f>
        <v/>
      </c>
      <c r="N8063" s="0" t="str">
        <f aca="false">ASC(G8063)</f>
        <v>ﾍﾞﾝｻﾞﾙｺﾆｳﾑ塩化物液</v>
      </c>
      <c r="O8063" s="0" t="str">
        <f aca="false">ASC(E8063)</f>
        <v>ﾍﾞﾝｻﾞﾙｺﾆｳﾑ塩化物</v>
      </c>
      <c r="P8063" s="16" t="n">
        <f aca="false">N(P8062)+IF($C8063=検索!$B$49,1,0)</f>
        <v>0</v>
      </c>
    </row>
    <row r="8064" customFormat="false" ht="15" hidden="false" customHeight="false" outlineLevel="0" collapsed="false">
      <c r="A8064" s="16" t="s">
        <v>16254</v>
      </c>
      <c r="B8064" s="0" t="s">
        <v>18625</v>
      </c>
      <c r="C8064" s="0" t="n">
        <v>261</v>
      </c>
      <c r="D8064" s="0" t="str">
        <f aca="false">IFERROR(VLOOKUP($C8064,薬効分類マスタ!$A$2:$B$180,2,FALSE()),"未登録")</f>
        <v>外皮用殺菌消毒剤</v>
      </c>
      <c r="E8064" s="16" t="s">
        <v>18601</v>
      </c>
      <c r="F8064" s="16" t="s">
        <v>18626</v>
      </c>
      <c r="G8064" s="16" t="s">
        <v>18602</v>
      </c>
      <c r="I8064" s="0" t="n">
        <v>10.7</v>
      </c>
      <c r="K8064" s="0" t="str">
        <f aca="false">IFERROR(IF(VLOOKUP($C8064,薬効分類マスタ!$A$2:$E$180,5,FALSE())=0,"",VLOOKUP($C8064,薬効分類マスタ!$A$2:$E$180,5,FALSE())),"")</f>
        <v/>
      </c>
      <c r="L8064" s="17"/>
      <c r="M8064" s="0" t="str">
        <f aca="false">IF($K8064="","",IF($L8064&lt;&gt;"",$L8064,VLOOKUP($C8064,薬効分類マスタ!$A$2:$F$180,6,FALSE())))</f>
        <v/>
      </c>
      <c r="N8064" s="0" t="str">
        <f aca="false">ASC(G8064)</f>
        <v>ﾍﾞﾝｻﾞﾙｺﾆｳﾑ塩化物液</v>
      </c>
      <c r="O8064" s="0" t="str">
        <f aca="false">ASC(E8064)</f>
        <v>ﾍﾞﾝｻﾞﾙｺﾆｳﾑ塩化物</v>
      </c>
      <c r="P8064" s="16" t="n">
        <f aca="false">N(P8063)+IF($C8064=検索!$B$49,1,0)</f>
        <v>0</v>
      </c>
    </row>
    <row r="8065" customFormat="false" ht="15" hidden="false" customHeight="false" outlineLevel="0" collapsed="false">
      <c r="A8065" s="16" t="s">
        <v>16254</v>
      </c>
      <c r="B8065" s="0" t="s">
        <v>18627</v>
      </c>
      <c r="C8065" s="0" t="n">
        <v>261</v>
      </c>
      <c r="D8065" s="0" t="str">
        <f aca="false">IFERROR(VLOOKUP($C8065,薬効分類マスタ!$A$2:$B$180,2,FALSE()),"未登録")</f>
        <v>外皮用殺菌消毒剤</v>
      </c>
      <c r="E8065" s="16" t="s">
        <v>18628</v>
      </c>
      <c r="F8065" s="16" t="s">
        <v>8951</v>
      </c>
      <c r="G8065" s="16" t="s">
        <v>18629</v>
      </c>
      <c r="I8065" s="0" t="n">
        <v>12.7</v>
      </c>
      <c r="K8065" s="0" t="str">
        <f aca="false">IFERROR(IF(VLOOKUP($C8065,薬効分類マスタ!$A$2:$E$180,5,FALSE())=0,"",VLOOKUP($C8065,薬効分類マスタ!$A$2:$E$180,5,FALSE())),"")</f>
        <v/>
      </c>
      <c r="L8065" s="17"/>
      <c r="M8065" s="0" t="str">
        <f aca="false">IF($K8065="","",IF($L8065&lt;&gt;"",$L8065,VLOOKUP($C8065,薬効分類マスタ!$A$2:$F$180,6,FALSE())))</f>
        <v/>
      </c>
      <c r="N8065" s="0" t="str">
        <f aca="false">ASC(G8065)</f>
        <v>ﾍﾞﾝｾﾞﾄﾆｳﾑ塩化物液</v>
      </c>
      <c r="O8065" s="0" t="str">
        <f aca="false">ASC(E8065)</f>
        <v>ﾍﾞﾝｾﾞﾄﾆｳﾑ塩化物</v>
      </c>
      <c r="P8065" s="16" t="n">
        <f aca="false">N(P8064)+IF($C8065=検索!$B$49,1,0)</f>
        <v>0</v>
      </c>
    </row>
    <row r="8066" customFormat="false" ht="15" hidden="false" customHeight="false" outlineLevel="0" collapsed="false">
      <c r="A8066" s="16" t="s">
        <v>16254</v>
      </c>
      <c r="B8066" s="0" t="s">
        <v>18630</v>
      </c>
      <c r="C8066" s="0" t="n">
        <v>261</v>
      </c>
      <c r="D8066" s="0" t="str">
        <f aca="false">IFERROR(VLOOKUP($C8066,薬効分類マスタ!$A$2:$B$180,2,FALSE()),"未登録")</f>
        <v>外皮用殺菌消毒剤</v>
      </c>
      <c r="E8066" s="16" t="s">
        <v>18628</v>
      </c>
      <c r="F8066" s="16" t="s">
        <v>18626</v>
      </c>
      <c r="G8066" s="16" t="s">
        <v>18629</v>
      </c>
      <c r="I8066" s="0" t="n">
        <v>10.7</v>
      </c>
      <c r="K8066" s="0" t="str">
        <f aca="false">IFERROR(IF(VLOOKUP($C8066,薬効分類マスタ!$A$2:$E$180,5,FALSE())=0,"",VLOOKUP($C8066,薬効分類マスタ!$A$2:$E$180,5,FALSE())),"")</f>
        <v/>
      </c>
      <c r="L8066" s="17"/>
      <c r="M8066" s="0" t="str">
        <f aca="false">IF($K8066="","",IF($L8066&lt;&gt;"",$L8066,VLOOKUP($C8066,薬効分類マスタ!$A$2:$F$180,6,FALSE())))</f>
        <v/>
      </c>
      <c r="N8066" s="0" t="str">
        <f aca="false">ASC(G8066)</f>
        <v>ﾍﾞﾝｾﾞﾄﾆｳﾑ塩化物液</v>
      </c>
      <c r="O8066" s="0" t="str">
        <f aca="false">ASC(E8066)</f>
        <v>ﾍﾞﾝｾﾞﾄﾆｳﾑ塩化物</v>
      </c>
      <c r="P8066" s="16" t="n">
        <f aca="false">N(P8065)+IF($C8066=検索!$B$49,1,0)</f>
        <v>0</v>
      </c>
    </row>
    <row r="8067" customFormat="false" ht="15" hidden="false" customHeight="false" outlineLevel="0" collapsed="false">
      <c r="A8067" s="16" t="s">
        <v>16254</v>
      </c>
      <c r="B8067" s="0" t="s">
        <v>18631</v>
      </c>
      <c r="C8067" s="0" t="n">
        <v>261</v>
      </c>
      <c r="D8067" s="0" t="str">
        <f aca="false">IFERROR(VLOOKUP($C8067,薬効分類マスタ!$A$2:$B$180,2,FALSE()),"未登録")</f>
        <v>外皮用殺菌消毒剤</v>
      </c>
      <c r="E8067" s="16" t="s">
        <v>18628</v>
      </c>
      <c r="F8067" s="16" t="s">
        <v>18619</v>
      </c>
      <c r="G8067" s="16" t="s">
        <v>18629</v>
      </c>
      <c r="I8067" s="0" t="n">
        <v>10.7</v>
      </c>
      <c r="K8067" s="0" t="str">
        <f aca="false">IFERROR(IF(VLOOKUP($C8067,薬効分類マスタ!$A$2:$E$180,5,FALSE())=0,"",VLOOKUP($C8067,薬効分類マスタ!$A$2:$E$180,5,FALSE())),"")</f>
        <v/>
      </c>
      <c r="L8067" s="17"/>
      <c r="M8067" s="0" t="str">
        <f aca="false">IF($K8067="","",IF($L8067&lt;&gt;"",$L8067,VLOOKUP($C8067,薬効分類マスタ!$A$2:$F$180,6,FALSE())))</f>
        <v/>
      </c>
      <c r="N8067" s="0" t="str">
        <f aca="false">ASC(G8067)</f>
        <v>ﾍﾞﾝｾﾞﾄﾆｳﾑ塩化物液</v>
      </c>
      <c r="O8067" s="0" t="str">
        <f aca="false">ASC(E8067)</f>
        <v>ﾍﾞﾝｾﾞﾄﾆｳﾑ塩化物</v>
      </c>
      <c r="P8067" s="16" t="n">
        <f aca="false">N(P8066)+IF($C8067=検索!$B$49,1,0)</f>
        <v>0</v>
      </c>
    </row>
    <row r="8068" customFormat="false" ht="15" hidden="false" customHeight="false" outlineLevel="0" collapsed="false">
      <c r="A8068" s="16" t="s">
        <v>16254</v>
      </c>
      <c r="B8068" s="0" t="s">
        <v>18632</v>
      </c>
      <c r="C8068" s="0" t="n">
        <v>261</v>
      </c>
      <c r="D8068" s="0" t="str">
        <f aca="false">IFERROR(VLOOKUP($C8068,薬効分類マスタ!$A$2:$B$180,2,FALSE()),"未登録")</f>
        <v>外皮用殺菌消毒剤</v>
      </c>
      <c r="E8068" s="16" t="s">
        <v>18628</v>
      </c>
      <c r="F8068" s="16" t="s">
        <v>11603</v>
      </c>
      <c r="G8068" s="16" t="s">
        <v>18629</v>
      </c>
      <c r="I8068" s="0" t="n">
        <v>10.7</v>
      </c>
      <c r="K8068" s="0" t="str">
        <f aca="false">IFERROR(IF(VLOOKUP($C8068,薬効分類マスタ!$A$2:$E$180,5,FALSE())=0,"",VLOOKUP($C8068,薬効分類マスタ!$A$2:$E$180,5,FALSE())),"")</f>
        <v/>
      </c>
      <c r="L8068" s="17"/>
      <c r="M8068" s="0" t="str">
        <f aca="false">IF($K8068="","",IF($L8068&lt;&gt;"",$L8068,VLOOKUP($C8068,薬効分類マスタ!$A$2:$F$180,6,FALSE())))</f>
        <v/>
      </c>
      <c r="N8068" s="0" t="str">
        <f aca="false">ASC(G8068)</f>
        <v>ﾍﾞﾝｾﾞﾄﾆｳﾑ塩化物液</v>
      </c>
      <c r="O8068" s="0" t="str">
        <f aca="false">ASC(E8068)</f>
        <v>ﾍﾞﾝｾﾞﾄﾆｳﾑ塩化物</v>
      </c>
      <c r="P8068" s="16" t="n">
        <f aca="false">N(P8067)+IF($C8068=検索!$B$49,1,0)</f>
        <v>0</v>
      </c>
    </row>
    <row r="8069" customFormat="false" ht="15" hidden="false" customHeight="false" outlineLevel="0" collapsed="false">
      <c r="A8069" s="16" t="s">
        <v>16254</v>
      </c>
      <c r="B8069" s="0" t="s">
        <v>18633</v>
      </c>
      <c r="C8069" s="0" t="n">
        <v>261</v>
      </c>
      <c r="D8069" s="0" t="str">
        <f aca="false">IFERROR(VLOOKUP($C8069,薬効分類マスタ!$A$2:$B$180,2,FALSE()),"未登録")</f>
        <v>外皮用殺菌消毒剤</v>
      </c>
      <c r="E8069" s="16" t="s">
        <v>18628</v>
      </c>
      <c r="F8069" s="16" t="s">
        <v>7751</v>
      </c>
      <c r="G8069" s="16" t="s">
        <v>18629</v>
      </c>
      <c r="I8069" s="0" t="n">
        <v>10.7</v>
      </c>
      <c r="K8069" s="0" t="str">
        <f aca="false">IFERROR(IF(VLOOKUP($C8069,薬効分類マスタ!$A$2:$E$180,5,FALSE())=0,"",VLOOKUP($C8069,薬効分類マスタ!$A$2:$E$180,5,FALSE())),"")</f>
        <v/>
      </c>
      <c r="L8069" s="17"/>
      <c r="M8069" s="0" t="str">
        <f aca="false">IF($K8069="","",IF($L8069&lt;&gt;"",$L8069,VLOOKUP($C8069,薬効分類マスタ!$A$2:$F$180,6,FALSE())))</f>
        <v/>
      </c>
      <c r="N8069" s="0" t="str">
        <f aca="false">ASC(G8069)</f>
        <v>ﾍﾞﾝｾﾞﾄﾆｳﾑ塩化物液</v>
      </c>
      <c r="O8069" s="0" t="str">
        <f aca="false">ASC(E8069)</f>
        <v>ﾍﾞﾝｾﾞﾄﾆｳﾑ塩化物</v>
      </c>
      <c r="P8069" s="16" t="n">
        <f aca="false">N(P8068)+IF($C8069=検索!$B$49,1,0)</f>
        <v>0</v>
      </c>
    </row>
    <row r="8070" customFormat="false" ht="15" hidden="false" customHeight="false" outlineLevel="0" collapsed="false">
      <c r="A8070" s="16" t="s">
        <v>16254</v>
      </c>
      <c r="B8070" s="0" t="s">
        <v>18634</v>
      </c>
      <c r="C8070" s="0" t="n">
        <v>261</v>
      </c>
      <c r="D8070" s="0" t="str">
        <f aca="false">IFERROR(VLOOKUP($C8070,薬効分類マスタ!$A$2:$B$180,2,FALSE()),"未登録")</f>
        <v>外皮用殺菌消毒剤</v>
      </c>
      <c r="E8070" s="16" t="s">
        <v>18628</v>
      </c>
      <c r="F8070" s="16" t="s">
        <v>18623</v>
      </c>
      <c r="G8070" s="16" t="s">
        <v>18629</v>
      </c>
      <c r="I8070" s="0" t="n">
        <v>10.7</v>
      </c>
      <c r="K8070" s="0" t="str">
        <f aca="false">IFERROR(IF(VLOOKUP($C8070,薬効分類マスタ!$A$2:$E$180,5,FALSE())=0,"",VLOOKUP($C8070,薬効分類マスタ!$A$2:$E$180,5,FALSE())),"")</f>
        <v/>
      </c>
      <c r="L8070" s="17"/>
      <c r="M8070" s="0" t="str">
        <f aca="false">IF($K8070="","",IF($L8070&lt;&gt;"",$L8070,VLOOKUP($C8070,薬効分類マスタ!$A$2:$F$180,6,FALSE())))</f>
        <v/>
      </c>
      <c r="N8070" s="0" t="str">
        <f aca="false">ASC(G8070)</f>
        <v>ﾍﾞﾝｾﾞﾄﾆｳﾑ塩化物液</v>
      </c>
      <c r="O8070" s="0" t="str">
        <f aca="false">ASC(E8070)</f>
        <v>ﾍﾞﾝｾﾞﾄﾆｳﾑ塩化物</v>
      </c>
      <c r="P8070" s="16" t="n">
        <f aca="false">N(P8069)+IF($C8070=検索!$B$49,1,0)</f>
        <v>0</v>
      </c>
    </row>
    <row r="8071" customFormat="false" ht="15" hidden="false" customHeight="false" outlineLevel="0" collapsed="false">
      <c r="A8071" s="16" t="s">
        <v>16254</v>
      </c>
      <c r="B8071" s="0" t="s">
        <v>18635</v>
      </c>
      <c r="C8071" s="0" t="n">
        <v>261</v>
      </c>
      <c r="D8071" s="0" t="str">
        <f aca="false">IFERROR(VLOOKUP($C8071,薬効分類マスタ!$A$2:$B$180,2,FALSE()),"未登録")</f>
        <v>外皮用殺菌消毒剤</v>
      </c>
      <c r="E8071" s="16" t="s">
        <v>18628</v>
      </c>
      <c r="F8071" s="16" t="s">
        <v>11664</v>
      </c>
      <c r="G8071" s="16" t="s">
        <v>18629</v>
      </c>
      <c r="I8071" s="0" t="n">
        <v>4.8</v>
      </c>
      <c r="K8071" s="0" t="str">
        <f aca="false">IFERROR(IF(VLOOKUP($C8071,薬効分類マスタ!$A$2:$E$180,5,FALSE())=0,"",VLOOKUP($C8071,薬効分類マスタ!$A$2:$E$180,5,FALSE())),"")</f>
        <v/>
      </c>
      <c r="L8071" s="17"/>
      <c r="M8071" s="0" t="str">
        <f aca="false">IF($K8071="","",IF($L8071&lt;&gt;"",$L8071,VLOOKUP($C8071,薬効分類マスタ!$A$2:$F$180,6,FALSE())))</f>
        <v/>
      </c>
      <c r="N8071" s="0" t="str">
        <f aca="false">ASC(G8071)</f>
        <v>ﾍﾞﾝｾﾞﾄﾆｳﾑ塩化物液</v>
      </c>
      <c r="O8071" s="0" t="str">
        <f aca="false">ASC(E8071)</f>
        <v>ﾍﾞﾝｾﾞﾄﾆｳﾑ塩化物</v>
      </c>
      <c r="P8071" s="16" t="n">
        <f aca="false">N(P8070)+IF($C8071=検索!$B$49,1,0)</f>
        <v>0</v>
      </c>
    </row>
    <row r="8072" customFormat="false" ht="15" hidden="false" customHeight="false" outlineLevel="0" collapsed="false">
      <c r="A8072" s="16" t="s">
        <v>16254</v>
      </c>
      <c r="B8072" s="0" t="s">
        <v>18636</v>
      </c>
      <c r="C8072" s="0" t="n">
        <v>261</v>
      </c>
      <c r="D8072" s="0" t="str">
        <f aca="false">IFERROR(VLOOKUP($C8072,薬効分類マスタ!$A$2:$B$180,2,FALSE()),"未登録")</f>
        <v>外皮用殺菌消毒剤</v>
      </c>
      <c r="E8072" s="16" t="s">
        <v>18628</v>
      </c>
      <c r="F8072" s="16" t="s">
        <v>476</v>
      </c>
      <c r="G8072" s="16" t="s">
        <v>18628</v>
      </c>
      <c r="I8072" s="0" t="n">
        <v>9.6</v>
      </c>
      <c r="K8072" s="0" t="str">
        <f aca="false">IFERROR(IF(VLOOKUP($C8072,薬効分類マスタ!$A$2:$E$180,5,FALSE())=0,"",VLOOKUP($C8072,薬効分類マスタ!$A$2:$E$180,5,FALSE())),"")</f>
        <v/>
      </c>
      <c r="L8072" s="17"/>
      <c r="M8072" s="0" t="str">
        <f aca="false">IF($K8072="","",IF($L8072&lt;&gt;"",$L8072,VLOOKUP($C8072,薬効分類マスタ!$A$2:$F$180,6,FALSE())))</f>
        <v/>
      </c>
      <c r="N8072" s="0" t="str">
        <f aca="false">ASC(G8072)</f>
        <v>ﾍﾞﾝｾﾞﾄﾆｳﾑ塩化物</v>
      </c>
      <c r="O8072" s="0" t="str">
        <f aca="false">ASC(E8072)</f>
        <v>ﾍﾞﾝｾﾞﾄﾆｳﾑ塩化物</v>
      </c>
      <c r="P8072" s="16" t="n">
        <f aca="false">N(P8071)+IF($C8072=検索!$B$49,1,0)</f>
        <v>0</v>
      </c>
    </row>
    <row r="8073" customFormat="false" ht="15" hidden="false" customHeight="false" outlineLevel="0" collapsed="false">
      <c r="A8073" s="16" t="s">
        <v>16254</v>
      </c>
      <c r="B8073" s="0" t="s">
        <v>18637</v>
      </c>
      <c r="C8073" s="0" t="n">
        <v>261</v>
      </c>
      <c r="D8073" s="0" t="str">
        <f aca="false">IFERROR(VLOOKUP($C8073,薬効分類マスタ!$A$2:$B$180,2,FALSE()),"未登録")</f>
        <v>外皮用殺菌消毒剤</v>
      </c>
      <c r="E8073" s="16" t="s">
        <v>18638</v>
      </c>
      <c r="F8073" s="16" t="s">
        <v>6657</v>
      </c>
      <c r="G8073" s="16" t="s">
        <v>18639</v>
      </c>
      <c r="I8073" s="0" t="n">
        <v>10.7</v>
      </c>
      <c r="K8073" s="0" t="str">
        <f aca="false">IFERROR(IF(VLOOKUP($C8073,薬効分類マスタ!$A$2:$E$180,5,FALSE())=0,"",VLOOKUP($C8073,薬効分類マスタ!$A$2:$E$180,5,FALSE())),"")</f>
        <v/>
      </c>
      <c r="L8073" s="17"/>
      <c r="M8073" s="0" t="str">
        <f aca="false">IF($K8073="","",IF($L8073&lt;&gt;"",$L8073,VLOOKUP($C8073,薬効分類マスタ!$A$2:$F$180,6,FALSE())))</f>
        <v/>
      </c>
      <c r="N8073" s="0" t="str">
        <f aca="false">ASC(G8073)</f>
        <v>ｸﾚｿﾞｰﾙ石ｹﾝ液</v>
      </c>
      <c r="O8073" s="0" t="str">
        <f aca="false">ASC(E8073)</f>
        <v>ｸﾚｿﾞｰﾙ石ｹﾝ</v>
      </c>
      <c r="P8073" s="16" t="n">
        <f aca="false">N(P8072)+IF($C8073=検索!$B$49,1,0)</f>
        <v>0</v>
      </c>
    </row>
    <row r="8074" customFormat="false" ht="15" hidden="false" customHeight="false" outlineLevel="0" collapsed="false">
      <c r="A8074" s="16" t="s">
        <v>16254</v>
      </c>
      <c r="B8074" s="0" t="s">
        <v>18640</v>
      </c>
      <c r="C8074" s="0" t="n">
        <v>261</v>
      </c>
      <c r="D8074" s="0" t="str">
        <f aca="false">IFERROR(VLOOKUP($C8074,薬効分類マスタ!$A$2:$B$180,2,FALSE()),"未登録")</f>
        <v>外皮用殺菌消毒剤</v>
      </c>
      <c r="E8074" s="16" t="s">
        <v>18638</v>
      </c>
      <c r="F8074" s="16" t="s">
        <v>6657</v>
      </c>
      <c r="G8074" s="16" t="s">
        <v>18641</v>
      </c>
      <c r="H8074" s="16" t="s">
        <v>7527</v>
      </c>
      <c r="I8074" s="0" t="n">
        <v>15</v>
      </c>
      <c r="K8074" s="0" t="str">
        <f aca="false">IFERROR(IF(VLOOKUP($C8074,薬効分類マスタ!$A$2:$E$180,5,FALSE())=0,"",VLOOKUP($C8074,薬効分類マスタ!$A$2:$E$180,5,FALSE())),"")</f>
        <v/>
      </c>
      <c r="L8074" s="17"/>
      <c r="M8074" s="0" t="str">
        <f aca="false">IF($K8074="","",IF($L8074&lt;&gt;"",$L8074,VLOOKUP($C8074,薬効分類マスタ!$A$2:$F$180,6,FALSE())))</f>
        <v/>
      </c>
      <c r="N8074" s="0" t="str">
        <f aca="false">ASC(G8074)</f>
        <v>ｸﾚｿﾞｰﾙ石ｹﾝ液｢ﾀｲｾｲ｣</v>
      </c>
      <c r="O8074" s="0" t="str">
        <f aca="false">ASC(E8074)</f>
        <v>ｸﾚｿﾞｰﾙ石ｹﾝ</v>
      </c>
      <c r="P8074" s="16" t="n">
        <f aca="false">N(P8073)+IF($C8074=検索!$B$49,1,0)</f>
        <v>0</v>
      </c>
    </row>
    <row r="8075" customFormat="false" ht="15" hidden="false" customHeight="false" outlineLevel="0" collapsed="false">
      <c r="A8075" s="16" t="s">
        <v>16254</v>
      </c>
      <c r="B8075" s="0" t="s">
        <v>18642</v>
      </c>
      <c r="C8075" s="0" t="n">
        <v>261</v>
      </c>
      <c r="D8075" s="0" t="str">
        <f aca="false">IFERROR(VLOOKUP($C8075,薬効分類マスタ!$A$2:$B$180,2,FALSE()),"未登録")</f>
        <v>外皮用殺菌消毒剤</v>
      </c>
      <c r="E8075" s="16" t="s">
        <v>18643</v>
      </c>
      <c r="F8075" s="16" t="s">
        <v>476</v>
      </c>
      <c r="G8075" s="16" t="s">
        <v>18643</v>
      </c>
      <c r="I8075" s="0" t="n">
        <v>57</v>
      </c>
      <c r="K8075" s="0" t="str">
        <f aca="false">IFERROR(IF(VLOOKUP($C8075,薬効分類マスタ!$A$2:$E$180,5,FALSE())=0,"",VLOOKUP($C8075,薬効分類マスタ!$A$2:$E$180,5,FALSE())),"")</f>
        <v/>
      </c>
      <c r="L8075" s="17"/>
      <c r="M8075" s="0" t="str">
        <f aca="false">IF($K8075="","",IF($L8075&lt;&gt;"",$L8075,VLOOKUP($C8075,薬効分類マスタ!$A$2:$F$180,6,FALSE())))</f>
        <v/>
      </c>
      <c r="N8075" s="0" t="str">
        <f aca="false">ASC(G8075)</f>
        <v>薬用石ｹﾝ</v>
      </c>
      <c r="O8075" s="0" t="str">
        <f aca="false">ASC(E8075)</f>
        <v>薬用石ｹﾝ</v>
      </c>
      <c r="P8075" s="16" t="n">
        <f aca="false">N(P8074)+IF($C8075=検索!$B$49,1,0)</f>
        <v>0</v>
      </c>
    </row>
    <row r="8076" customFormat="false" ht="15" hidden="false" customHeight="false" outlineLevel="0" collapsed="false">
      <c r="A8076" s="16" t="s">
        <v>16254</v>
      </c>
      <c r="B8076" s="0" t="s">
        <v>18644</v>
      </c>
      <c r="C8076" s="0" t="n">
        <v>261</v>
      </c>
      <c r="D8076" s="0" t="str">
        <f aca="false">IFERROR(VLOOKUP($C8076,薬効分類マスタ!$A$2:$B$180,2,FALSE()),"未登録")</f>
        <v>外皮用殺菌消毒剤</v>
      </c>
      <c r="E8076" s="16" t="s">
        <v>18601</v>
      </c>
      <c r="F8076" s="16" t="s">
        <v>18626</v>
      </c>
      <c r="G8076" s="16" t="s">
        <v>18645</v>
      </c>
      <c r="H8076" s="16" t="s">
        <v>4196</v>
      </c>
      <c r="I8076" s="0" t="n">
        <v>7</v>
      </c>
      <c r="J8076" s="16" t="s">
        <v>239</v>
      </c>
      <c r="K8076" s="0" t="str">
        <f aca="false">IFERROR(IF(VLOOKUP($C8076,薬効分類マスタ!$A$2:$E$180,5,FALSE())=0,"",VLOOKUP($C8076,薬効分類マスタ!$A$2:$E$180,5,FALSE())),"")</f>
        <v/>
      </c>
      <c r="L8076" s="17"/>
      <c r="M8076" s="0" t="str">
        <f aca="false">IF($K8076="","",IF($L8076&lt;&gt;"",$L8076,VLOOKUP($C8076,薬効分類マスタ!$A$2:$F$180,6,FALSE())))</f>
        <v/>
      </c>
      <c r="N8076" s="0" t="str">
        <f aca="false">ASC(G8076)</f>
        <v>ﾌﾟﾘﾋﾞｰｼｰ液0.02%</v>
      </c>
      <c r="O8076" s="0" t="str">
        <f aca="false">ASC(E8076)</f>
        <v>ﾍﾞﾝｻﾞﾙｺﾆｳﾑ塩化物</v>
      </c>
      <c r="P8076" s="16" t="n">
        <f aca="false">N(P8075)+IF($C8076=検索!$B$49,1,0)</f>
        <v>0</v>
      </c>
    </row>
    <row r="8077" customFormat="false" ht="15" hidden="false" customHeight="false" outlineLevel="0" collapsed="false">
      <c r="A8077" s="16" t="s">
        <v>16254</v>
      </c>
      <c r="B8077" s="0" t="s">
        <v>18646</v>
      </c>
      <c r="C8077" s="0" t="n">
        <v>261</v>
      </c>
      <c r="D8077" s="0" t="str">
        <f aca="false">IFERROR(VLOOKUP($C8077,薬効分類マスタ!$A$2:$B$180,2,FALSE()),"未登録")</f>
        <v>外皮用殺菌消毒剤</v>
      </c>
      <c r="E8077" s="16" t="s">
        <v>18601</v>
      </c>
      <c r="F8077" s="16" t="s">
        <v>11603</v>
      </c>
      <c r="G8077" s="16" t="s">
        <v>18647</v>
      </c>
      <c r="H8077" s="16" t="s">
        <v>4196</v>
      </c>
      <c r="I8077" s="0" t="n">
        <v>7</v>
      </c>
      <c r="J8077" s="16" t="s">
        <v>239</v>
      </c>
      <c r="K8077" s="0" t="str">
        <f aca="false">IFERROR(IF(VLOOKUP($C8077,薬効分類マスタ!$A$2:$E$180,5,FALSE())=0,"",VLOOKUP($C8077,薬効分類マスタ!$A$2:$E$180,5,FALSE())),"")</f>
        <v/>
      </c>
      <c r="L8077" s="17"/>
      <c r="M8077" s="0" t="str">
        <f aca="false">IF($K8077="","",IF($L8077&lt;&gt;"",$L8077,VLOOKUP($C8077,薬効分類マスタ!$A$2:$F$180,6,FALSE())))</f>
        <v/>
      </c>
      <c r="N8077" s="0" t="str">
        <f aca="false">ASC(G8077)</f>
        <v>ﾌﾟﾘﾋﾞｰｼｰ液0.05%</v>
      </c>
      <c r="O8077" s="0" t="str">
        <f aca="false">ASC(E8077)</f>
        <v>ﾍﾞﾝｻﾞﾙｺﾆｳﾑ塩化物</v>
      </c>
      <c r="P8077" s="16" t="n">
        <f aca="false">N(P8076)+IF($C8077=検索!$B$49,1,0)</f>
        <v>0</v>
      </c>
    </row>
    <row r="8078" customFormat="false" ht="15" hidden="false" customHeight="false" outlineLevel="0" collapsed="false">
      <c r="A8078" s="16" t="s">
        <v>16254</v>
      </c>
      <c r="B8078" s="0" t="s">
        <v>18648</v>
      </c>
      <c r="C8078" s="0" t="n">
        <v>261</v>
      </c>
      <c r="D8078" s="0" t="str">
        <f aca="false">IFERROR(VLOOKUP($C8078,薬効分類マスタ!$A$2:$B$180,2,FALSE()),"未登録")</f>
        <v>外皮用殺菌消毒剤</v>
      </c>
      <c r="E8078" s="16" t="s">
        <v>18601</v>
      </c>
      <c r="F8078" s="16" t="s">
        <v>7751</v>
      </c>
      <c r="G8078" s="16" t="s">
        <v>18649</v>
      </c>
      <c r="H8078" s="16" t="s">
        <v>4196</v>
      </c>
      <c r="I8078" s="0" t="n">
        <v>7</v>
      </c>
      <c r="J8078" s="16" t="s">
        <v>239</v>
      </c>
      <c r="K8078" s="0" t="str">
        <f aca="false">IFERROR(IF(VLOOKUP($C8078,薬効分類マスタ!$A$2:$E$180,5,FALSE())=0,"",VLOOKUP($C8078,薬効分類マスタ!$A$2:$E$180,5,FALSE())),"")</f>
        <v/>
      </c>
      <c r="L8078" s="17"/>
      <c r="M8078" s="0" t="str">
        <f aca="false">IF($K8078="","",IF($L8078&lt;&gt;"",$L8078,VLOOKUP($C8078,薬効分類マスタ!$A$2:$F$180,6,FALSE())))</f>
        <v/>
      </c>
      <c r="N8078" s="0" t="str">
        <f aca="false">ASC(G8078)</f>
        <v>ﾌﾟﾘﾋﾞｰｼｰ液0.1%</v>
      </c>
      <c r="O8078" s="0" t="str">
        <f aca="false">ASC(E8078)</f>
        <v>ﾍﾞﾝｻﾞﾙｺﾆｳﾑ塩化物</v>
      </c>
      <c r="P8078" s="16" t="n">
        <f aca="false">N(P8077)+IF($C8078=検索!$B$49,1,0)</f>
        <v>0</v>
      </c>
    </row>
    <row r="8079" customFormat="false" ht="15" hidden="false" customHeight="false" outlineLevel="0" collapsed="false">
      <c r="A8079" s="16" t="s">
        <v>16254</v>
      </c>
      <c r="B8079" s="0" t="s">
        <v>18650</v>
      </c>
      <c r="C8079" s="0" t="n">
        <v>261</v>
      </c>
      <c r="D8079" s="0" t="str">
        <f aca="false">IFERROR(VLOOKUP($C8079,薬効分類マスタ!$A$2:$B$180,2,FALSE()),"未登録")</f>
        <v>外皮用殺菌消毒剤</v>
      </c>
      <c r="E8079" s="16" t="s">
        <v>18601</v>
      </c>
      <c r="F8079" s="16" t="s">
        <v>7751</v>
      </c>
      <c r="G8079" s="16" t="s">
        <v>18651</v>
      </c>
      <c r="H8079" s="16" t="s">
        <v>15905</v>
      </c>
      <c r="I8079" s="0" t="n">
        <v>7</v>
      </c>
      <c r="J8079" s="16" t="s">
        <v>239</v>
      </c>
      <c r="K8079" s="0" t="str">
        <f aca="false">IFERROR(IF(VLOOKUP($C8079,薬効分類マスタ!$A$2:$E$180,5,FALSE())=0,"",VLOOKUP($C8079,薬効分類マスタ!$A$2:$E$180,5,FALSE())),"")</f>
        <v/>
      </c>
      <c r="L8079" s="17"/>
      <c r="M8079" s="0" t="str">
        <f aca="false">IF($K8079="","",IF($L8079&lt;&gt;"",$L8079,VLOOKUP($C8079,薬効分類マスタ!$A$2:$F$180,6,FALSE())))</f>
        <v/>
      </c>
      <c r="N8079" s="0" t="str">
        <f aca="false">ASC(G8079)</f>
        <v>ﾔｸｿﾞｰﾙE液0.1</v>
      </c>
      <c r="O8079" s="0" t="str">
        <f aca="false">ASC(E8079)</f>
        <v>ﾍﾞﾝｻﾞﾙｺﾆｳﾑ塩化物</v>
      </c>
      <c r="P8079" s="16" t="n">
        <f aca="false">N(P8078)+IF($C8079=検索!$B$49,1,0)</f>
        <v>0</v>
      </c>
    </row>
    <row r="8080" customFormat="false" ht="15" hidden="false" customHeight="false" outlineLevel="0" collapsed="false">
      <c r="A8080" s="16" t="s">
        <v>16254</v>
      </c>
      <c r="B8080" s="0" t="s">
        <v>18652</v>
      </c>
      <c r="C8080" s="0" t="n">
        <v>261</v>
      </c>
      <c r="D8080" s="0" t="str">
        <f aca="false">IFERROR(VLOOKUP($C8080,薬効分類マスタ!$A$2:$B$180,2,FALSE()),"未登録")</f>
        <v>外皮用殺菌消毒剤</v>
      </c>
      <c r="E8080" s="16" t="s">
        <v>18601</v>
      </c>
      <c r="F8080" s="16" t="s">
        <v>8951</v>
      </c>
      <c r="G8080" s="16" t="s">
        <v>18653</v>
      </c>
      <c r="H8080" s="16" t="s">
        <v>1080</v>
      </c>
      <c r="I8080" s="0" t="n">
        <v>7</v>
      </c>
      <c r="J8080" s="16" t="s">
        <v>239</v>
      </c>
      <c r="K8080" s="0" t="str">
        <f aca="false">IFERROR(IF(VLOOKUP($C8080,薬効分類マスタ!$A$2:$E$180,5,FALSE())=0,"",VLOOKUP($C8080,薬効分類マスタ!$A$2:$E$180,5,FALSE())),"")</f>
        <v/>
      </c>
      <c r="L8080" s="17"/>
      <c r="M8080" s="0" t="str">
        <f aca="false">IF($K8080="","",IF($L8080&lt;&gt;"",$L8080,VLOOKUP($C8080,薬効分類マスタ!$A$2:$F$180,6,FALSE())))</f>
        <v/>
      </c>
      <c r="N8080" s="0" t="str">
        <f aca="false">ASC(G8080)</f>
        <v>ｻﾞﾙｺﾆﾝG消毒液10</v>
      </c>
      <c r="O8080" s="0" t="str">
        <f aca="false">ASC(E8080)</f>
        <v>ﾍﾞﾝｻﾞﾙｺﾆｳﾑ塩化物</v>
      </c>
      <c r="P8080" s="16" t="n">
        <f aca="false">N(P8079)+IF($C8080=検索!$B$49,1,0)</f>
        <v>0</v>
      </c>
    </row>
    <row r="8081" customFormat="false" ht="15" hidden="false" customHeight="false" outlineLevel="0" collapsed="false">
      <c r="A8081" s="16" t="s">
        <v>16254</v>
      </c>
      <c r="B8081" s="0" t="s">
        <v>18654</v>
      </c>
      <c r="C8081" s="0" t="n">
        <v>261</v>
      </c>
      <c r="D8081" s="0" t="str">
        <f aca="false">IFERROR(VLOOKUP($C8081,薬効分類マスタ!$A$2:$B$180,2,FALSE()),"未登録")</f>
        <v>外皮用殺菌消毒剤</v>
      </c>
      <c r="E8081" s="16" t="s">
        <v>18655</v>
      </c>
      <c r="F8081" s="16" t="s">
        <v>476</v>
      </c>
      <c r="G8081" s="16" t="s">
        <v>18655</v>
      </c>
      <c r="I8081" s="0" t="n">
        <v>205</v>
      </c>
      <c r="K8081" s="0" t="str">
        <f aca="false">IFERROR(IF(VLOOKUP($C8081,薬効分類マスタ!$A$2:$E$180,5,FALSE())=0,"",VLOOKUP($C8081,薬効分類マスタ!$A$2:$E$180,5,FALSE())),"")</f>
        <v/>
      </c>
      <c r="L8081" s="17"/>
      <c r="M8081" s="0" t="str">
        <f aca="false">IF($K8081="","",IF($L8081&lt;&gt;"",$L8081,VLOOKUP($C8081,薬効分類マスタ!$A$2:$F$180,6,FALSE())))</f>
        <v/>
      </c>
      <c r="N8081" s="0" t="str">
        <f aca="false">ASC(G8081)</f>
        <v>ｸﾚｵｿｰﾄ</v>
      </c>
      <c r="O8081" s="0" t="str">
        <f aca="false">ASC(E8081)</f>
        <v>ｸﾚｵｿｰﾄ</v>
      </c>
      <c r="P8081" s="16" t="n">
        <f aca="false">N(P8080)+IF($C8081=検索!$B$49,1,0)</f>
        <v>0</v>
      </c>
    </row>
    <row r="8082" customFormat="false" ht="15" hidden="false" customHeight="false" outlineLevel="0" collapsed="false">
      <c r="A8082" s="16" t="s">
        <v>16254</v>
      </c>
      <c r="B8082" s="0" t="s">
        <v>18656</v>
      </c>
      <c r="C8082" s="0" t="n">
        <v>261</v>
      </c>
      <c r="D8082" s="0" t="str">
        <f aca="false">IFERROR(VLOOKUP($C8082,薬効分類マスタ!$A$2:$B$180,2,FALSE()),"未登録")</f>
        <v>外皮用殺菌消毒剤</v>
      </c>
      <c r="E8082" s="16" t="s">
        <v>18657</v>
      </c>
      <c r="F8082" s="16" t="s">
        <v>6800</v>
      </c>
      <c r="G8082" s="16" t="s">
        <v>18658</v>
      </c>
      <c r="H8082" s="16" t="s">
        <v>1080</v>
      </c>
      <c r="I8082" s="0" t="n">
        <v>7</v>
      </c>
      <c r="K8082" s="0" t="str">
        <f aca="false">IFERROR(IF(VLOOKUP($C8082,薬効分類マスタ!$A$2:$E$180,5,FALSE())=0,"",VLOOKUP($C8082,薬効分類マスタ!$A$2:$E$180,5,FALSE())),"")</f>
        <v/>
      </c>
      <c r="L8082" s="17"/>
      <c r="M8082" s="0" t="str">
        <f aca="false">IF($K8082="","",IF($L8082&lt;&gt;"",$L8082,VLOOKUP($C8082,薬効分類マスタ!$A$2:$F$180,6,FALSE())))</f>
        <v/>
      </c>
      <c r="N8082" s="0" t="str">
        <f aca="false">ASC(G8082)</f>
        <v>ｽﾃﾘｸﾛﾝWｴﾀﾉｰﾙ液0.5</v>
      </c>
      <c r="O8082" s="0" t="str">
        <f aca="false">ASC(E8082)</f>
        <v>ｸﾛﾙﾍｷｼｼﾞﾝｸﾞﾙｺﾝ酸塩</v>
      </c>
      <c r="P8082" s="16" t="n">
        <f aca="false">N(P8081)+IF($C8082=検索!$B$49,1,0)</f>
        <v>0</v>
      </c>
    </row>
    <row r="8083" customFormat="false" ht="15" hidden="false" customHeight="false" outlineLevel="0" collapsed="false">
      <c r="A8083" s="16" t="s">
        <v>16254</v>
      </c>
      <c r="B8083" s="0" t="s">
        <v>18659</v>
      </c>
      <c r="C8083" s="0" t="n">
        <v>261</v>
      </c>
      <c r="D8083" s="0" t="str">
        <f aca="false">IFERROR(VLOOKUP($C8083,薬効分類マスタ!$A$2:$B$180,2,FALSE()),"未登録")</f>
        <v>外皮用殺菌消毒剤</v>
      </c>
      <c r="E8083" s="16" t="s">
        <v>18657</v>
      </c>
      <c r="F8083" s="16" t="s">
        <v>6800</v>
      </c>
      <c r="G8083" s="16" t="s">
        <v>18660</v>
      </c>
      <c r="H8083" s="16" t="s">
        <v>301</v>
      </c>
      <c r="I8083" s="0" t="n">
        <v>7</v>
      </c>
      <c r="K8083" s="0" t="str">
        <f aca="false">IFERROR(IF(VLOOKUP($C8083,薬効分類マスタ!$A$2:$E$180,5,FALSE())=0,"",VLOOKUP($C8083,薬効分類マスタ!$A$2:$E$180,5,FALSE())),"")</f>
        <v/>
      </c>
      <c r="L8083" s="17"/>
      <c r="M8083" s="0" t="str">
        <f aca="false">IF($K8083="","",IF($L8083&lt;&gt;"",$L8083,VLOOKUP($C8083,薬効分類マスタ!$A$2:$F$180,6,FALSE())))</f>
        <v/>
      </c>
      <c r="N8083" s="0" t="str">
        <f aca="false">ASC(G8083)</f>
        <v>ﾏｽｷﾝW･ｴﾀﾉｰﾙ液(0.5w/v%)</v>
      </c>
      <c r="O8083" s="0" t="str">
        <f aca="false">ASC(E8083)</f>
        <v>ｸﾛﾙﾍｷｼｼﾞﾝｸﾞﾙｺﾝ酸塩</v>
      </c>
      <c r="P8083" s="16" t="n">
        <f aca="false">N(P8082)+IF($C8083=検索!$B$49,1,0)</f>
        <v>0</v>
      </c>
    </row>
    <row r="8084" customFormat="false" ht="15" hidden="false" customHeight="false" outlineLevel="0" collapsed="false">
      <c r="A8084" s="16" t="s">
        <v>16254</v>
      </c>
      <c r="B8084" s="0" t="s">
        <v>18661</v>
      </c>
      <c r="C8084" s="0" t="n">
        <v>261</v>
      </c>
      <c r="D8084" s="0" t="str">
        <f aca="false">IFERROR(VLOOKUP($C8084,薬効分類マスタ!$A$2:$B$180,2,FALSE()),"未登録")</f>
        <v>外皮用殺菌消毒剤</v>
      </c>
      <c r="E8084" s="16" t="s">
        <v>18657</v>
      </c>
      <c r="F8084" s="16" t="s">
        <v>6800</v>
      </c>
      <c r="G8084" s="16" t="s">
        <v>18662</v>
      </c>
      <c r="H8084" s="16" t="s">
        <v>1103</v>
      </c>
      <c r="I8084" s="0" t="n">
        <v>7</v>
      </c>
      <c r="K8084" s="0" t="str">
        <f aca="false">IFERROR(IF(VLOOKUP($C8084,薬効分類マスタ!$A$2:$E$180,5,FALSE())=0,"",VLOOKUP($C8084,薬効分類マスタ!$A$2:$E$180,5,FALSE())),"")</f>
        <v/>
      </c>
      <c r="L8084" s="17"/>
      <c r="M8084" s="0" t="str">
        <f aca="false">IF($K8084="","",IF($L8084&lt;&gt;"",$L8084,VLOOKUP($C8084,薬効分類マスタ!$A$2:$F$180,6,FALSE())))</f>
        <v/>
      </c>
      <c r="N8084" s="0" t="str">
        <f aca="false">ASC(G8084)</f>
        <v>0.5%ﾍｷｻﾞｯｸｱﾙｺｰﾙ液</v>
      </c>
      <c r="O8084" s="0" t="str">
        <f aca="false">ASC(E8084)</f>
        <v>ｸﾛﾙﾍｷｼｼﾞﾝｸﾞﾙｺﾝ酸塩</v>
      </c>
      <c r="P8084" s="16" t="n">
        <f aca="false">N(P8083)+IF($C8084=検索!$B$49,1,0)</f>
        <v>0</v>
      </c>
    </row>
    <row r="8085" customFormat="false" ht="15" hidden="false" customHeight="false" outlineLevel="0" collapsed="false">
      <c r="A8085" s="16" t="s">
        <v>16254</v>
      </c>
      <c r="B8085" s="0" t="s">
        <v>18663</v>
      </c>
      <c r="C8085" s="0" t="n">
        <v>261</v>
      </c>
      <c r="D8085" s="0" t="str">
        <f aca="false">IFERROR(VLOOKUP($C8085,薬効分類マスタ!$A$2:$B$180,2,FALSE()),"未登録")</f>
        <v>外皮用殺菌消毒剤</v>
      </c>
      <c r="E8085" s="16" t="s">
        <v>18657</v>
      </c>
      <c r="F8085" s="16" t="s">
        <v>6800</v>
      </c>
      <c r="G8085" s="16" t="s">
        <v>18664</v>
      </c>
      <c r="H8085" s="16" t="s">
        <v>6908</v>
      </c>
      <c r="I8085" s="0" t="n">
        <v>7.8</v>
      </c>
      <c r="K8085" s="0" t="str">
        <f aca="false">IFERROR(IF(VLOOKUP($C8085,薬効分類マスタ!$A$2:$E$180,5,FALSE())=0,"",VLOOKUP($C8085,薬効分類マスタ!$A$2:$E$180,5,FALSE())),"")</f>
        <v/>
      </c>
      <c r="L8085" s="17"/>
      <c r="M8085" s="0" t="str">
        <f aca="false">IF($K8085="","",IF($L8085&lt;&gt;"",$L8085,VLOOKUP($C8085,薬効分類マスタ!$A$2:$F$180,6,FALSE())))</f>
        <v/>
      </c>
      <c r="N8085" s="0" t="str">
        <f aca="false">ASC(G8085)</f>
        <v>0.5%ﾗﾎﾟﾃｯｸｱﾙｺｰﾙ液</v>
      </c>
      <c r="O8085" s="0" t="str">
        <f aca="false">ASC(E8085)</f>
        <v>ｸﾛﾙﾍｷｼｼﾞﾝｸﾞﾙｺﾝ酸塩</v>
      </c>
      <c r="P8085" s="16" t="n">
        <f aca="false">N(P8084)+IF($C8085=検索!$B$49,1,0)</f>
        <v>0</v>
      </c>
    </row>
    <row r="8086" customFormat="false" ht="15" hidden="false" customHeight="false" outlineLevel="0" collapsed="false">
      <c r="A8086" s="16" t="s">
        <v>16254</v>
      </c>
      <c r="B8086" s="0" t="s">
        <v>18665</v>
      </c>
      <c r="C8086" s="0" t="n">
        <v>261</v>
      </c>
      <c r="D8086" s="0" t="str">
        <f aca="false">IFERROR(VLOOKUP($C8086,薬効分類マスタ!$A$2:$B$180,2,FALSE()),"未登録")</f>
        <v>外皮用殺菌消毒剤</v>
      </c>
      <c r="E8086" s="16" t="s">
        <v>18657</v>
      </c>
      <c r="F8086" s="16" t="s">
        <v>6800</v>
      </c>
      <c r="G8086" s="16" t="s">
        <v>18666</v>
      </c>
      <c r="H8086" s="16" t="s">
        <v>1080</v>
      </c>
      <c r="I8086" s="0" t="n">
        <v>7</v>
      </c>
      <c r="K8086" s="0" t="str">
        <f aca="false">IFERROR(IF(VLOOKUP($C8086,薬効分類マスタ!$A$2:$E$180,5,FALSE())=0,"",VLOOKUP($C8086,薬効分類マスタ!$A$2:$E$180,5,FALSE())),"")</f>
        <v/>
      </c>
      <c r="L8086" s="17"/>
      <c r="M8086" s="0" t="str">
        <f aca="false">IF($K8086="","",IF($L8086&lt;&gt;"",$L8086,VLOOKUP($C8086,薬効分類マスタ!$A$2:$F$180,6,FALSE())))</f>
        <v/>
      </c>
      <c r="N8086" s="0" t="str">
        <f aca="false">ASC(G8086)</f>
        <v>ｽﾃﾘｸﾛﾝW液0.5</v>
      </c>
      <c r="O8086" s="0" t="str">
        <f aca="false">ASC(E8086)</f>
        <v>ｸﾛﾙﾍｷｼｼﾞﾝｸﾞﾙｺﾝ酸塩</v>
      </c>
      <c r="P8086" s="16" t="n">
        <f aca="false">N(P8085)+IF($C8086=検索!$B$49,1,0)</f>
        <v>0</v>
      </c>
    </row>
    <row r="8087" customFormat="false" ht="15" hidden="false" customHeight="false" outlineLevel="0" collapsed="false">
      <c r="A8087" s="16" t="s">
        <v>16254</v>
      </c>
      <c r="B8087" s="0" t="s">
        <v>18667</v>
      </c>
      <c r="C8087" s="0" t="n">
        <v>261</v>
      </c>
      <c r="D8087" s="0" t="str">
        <f aca="false">IFERROR(VLOOKUP($C8087,薬効分類マスタ!$A$2:$B$180,2,FALSE()),"未登録")</f>
        <v>外皮用殺菌消毒剤</v>
      </c>
      <c r="E8087" s="16" t="s">
        <v>18657</v>
      </c>
      <c r="F8087" s="16" t="s">
        <v>6800</v>
      </c>
      <c r="G8087" s="16" t="s">
        <v>18668</v>
      </c>
      <c r="H8087" s="16" t="s">
        <v>6908</v>
      </c>
      <c r="I8087" s="0" t="n">
        <v>7.8</v>
      </c>
      <c r="K8087" s="0" t="str">
        <f aca="false">IFERROR(IF(VLOOKUP($C8087,薬効分類マスタ!$A$2:$E$180,5,FALSE())=0,"",VLOOKUP($C8087,薬効分類マスタ!$A$2:$E$180,5,FALSE())),"")</f>
        <v/>
      </c>
      <c r="L8087" s="17"/>
      <c r="M8087" s="0" t="str">
        <f aca="false">IF($K8087="","",IF($L8087&lt;&gt;"",$L8087,VLOOKUP($C8087,薬効分類マスタ!$A$2:$F$180,6,FALSE())))</f>
        <v/>
      </c>
      <c r="N8087" s="0" t="str">
        <f aca="false">ASC(G8087)</f>
        <v>0.5w/v%ﾏｽｷﾝ水</v>
      </c>
      <c r="O8087" s="0" t="str">
        <f aca="false">ASC(E8087)</f>
        <v>ｸﾛﾙﾍｷｼｼﾞﾝｸﾞﾙｺﾝ酸塩</v>
      </c>
      <c r="P8087" s="16" t="n">
        <f aca="false">N(P8086)+IF($C8087=検索!$B$49,1,0)</f>
        <v>0</v>
      </c>
    </row>
    <row r="8088" customFormat="false" ht="15" hidden="false" customHeight="false" outlineLevel="0" collapsed="false">
      <c r="A8088" s="16" t="s">
        <v>16254</v>
      </c>
      <c r="B8088" s="0" t="s">
        <v>18669</v>
      </c>
      <c r="C8088" s="0" t="n">
        <v>261</v>
      </c>
      <c r="D8088" s="0" t="str">
        <f aca="false">IFERROR(VLOOKUP($C8088,薬効分類マスタ!$A$2:$B$180,2,FALSE()),"未登録")</f>
        <v>外皮用殺菌消毒剤</v>
      </c>
      <c r="E8088" s="16" t="s">
        <v>18657</v>
      </c>
      <c r="F8088" s="16" t="s">
        <v>6800</v>
      </c>
      <c r="G8088" s="16" t="s">
        <v>18670</v>
      </c>
      <c r="H8088" s="16" t="s">
        <v>6908</v>
      </c>
      <c r="I8088" s="0" t="n">
        <v>7.8</v>
      </c>
      <c r="K8088" s="0" t="str">
        <f aca="false">IFERROR(IF(VLOOKUP($C8088,薬効分類マスタ!$A$2:$E$180,5,FALSE())=0,"",VLOOKUP($C8088,薬効分類マスタ!$A$2:$E$180,5,FALSE())),"")</f>
        <v/>
      </c>
      <c r="L8088" s="17"/>
      <c r="M8088" s="0" t="str">
        <f aca="false">IF($K8088="","",IF($L8088&lt;&gt;"",$L8088,VLOOKUP($C8088,薬効分類マスタ!$A$2:$F$180,6,FALSE())))</f>
        <v/>
      </c>
      <c r="N8088" s="0" t="str">
        <f aca="false">ASC(G8088)</f>
        <v>0.5%ﾗﾎﾟﾃｯｸｱﾙｺｰﾙ(W)液</v>
      </c>
      <c r="O8088" s="0" t="str">
        <f aca="false">ASC(E8088)</f>
        <v>ｸﾛﾙﾍｷｼｼﾞﾝｸﾞﾙｺﾝ酸塩</v>
      </c>
      <c r="P8088" s="16" t="n">
        <f aca="false">N(P8087)+IF($C8088=検索!$B$49,1,0)</f>
        <v>0</v>
      </c>
    </row>
    <row r="8089" customFormat="false" ht="15" hidden="false" customHeight="false" outlineLevel="0" collapsed="false">
      <c r="A8089" s="16" t="s">
        <v>16254</v>
      </c>
      <c r="B8089" s="0" t="s">
        <v>18671</v>
      </c>
      <c r="C8089" s="0" t="n">
        <v>261</v>
      </c>
      <c r="D8089" s="0" t="str">
        <f aca="false">IFERROR(VLOOKUP($C8089,薬効分類マスタ!$A$2:$B$180,2,FALSE()),"未登録")</f>
        <v>外皮用殺菌消毒剤</v>
      </c>
      <c r="E8089" s="16" t="s">
        <v>18657</v>
      </c>
      <c r="F8089" s="16" t="s">
        <v>6800</v>
      </c>
      <c r="G8089" s="16" t="s">
        <v>18672</v>
      </c>
      <c r="H8089" s="16" t="s">
        <v>1103</v>
      </c>
      <c r="I8089" s="0" t="n">
        <v>7</v>
      </c>
      <c r="K8089" s="0" t="str">
        <f aca="false">IFERROR(IF(VLOOKUP($C8089,薬効分類マスタ!$A$2:$E$180,5,FALSE())=0,"",VLOOKUP($C8089,薬効分類マスタ!$A$2:$E$180,5,FALSE())),"")</f>
        <v/>
      </c>
      <c r="L8089" s="17"/>
      <c r="M8089" s="0" t="str">
        <f aca="false">IF($K8089="","",IF($L8089&lt;&gt;"",$L8089,VLOOKUP($C8089,薬効分類マスタ!$A$2:$F$180,6,FALSE())))</f>
        <v/>
      </c>
      <c r="N8089" s="0" t="str">
        <f aca="false">ASC(G8089)</f>
        <v>0.5%ﾍｷｻﾞｯｸ水W</v>
      </c>
      <c r="O8089" s="0" t="str">
        <f aca="false">ASC(E8089)</f>
        <v>ｸﾛﾙﾍｷｼｼﾞﾝｸﾞﾙｺﾝ酸塩</v>
      </c>
      <c r="P8089" s="16" t="n">
        <f aca="false">N(P8088)+IF($C8089=検索!$B$49,1,0)</f>
        <v>0</v>
      </c>
    </row>
    <row r="8090" customFormat="false" ht="15" hidden="false" customHeight="false" outlineLevel="0" collapsed="false">
      <c r="A8090" s="16" t="s">
        <v>16254</v>
      </c>
      <c r="B8090" s="0" t="s">
        <v>18673</v>
      </c>
      <c r="C8090" s="0" t="n">
        <v>261</v>
      </c>
      <c r="D8090" s="0" t="str">
        <f aca="false">IFERROR(VLOOKUP($C8090,薬効分類マスタ!$A$2:$B$180,2,FALSE()),"未登録")</f>
        <v>外皮用殺菌消毒剤</v>
      </c>
      <c r="E8090" s="16" t="s">
        <v>18657</v>
      </c>
      <c r="F8090" s="16" t="s">
        <v>6800</v>
      </c>
      <c r="G8090" s="16" t="s">
        <v>18674</v>
      </c>
      <c r="H8090" s="16" t="s">
        <v>1100</v>
      </c>
      <c r="I8090" s="0" t="n">
        <v>7</v>
      </c>
      <c r="K8090" s="0" t="str">
        <f aca="false">IFERROR(IF(VLOOKUP($C8090,薬効分類マスタ!$A$2:$E$180,5,FALSE())=0,"",VLOOKUP($C8090,薬効分類マスタ!$A$2:$E$180,5,FALSE())),"")</f>
        <v/>
      </c>
      <c r="L8090" s="17"/>
      <c r="M8090" s="0" t="str">
        <f aca="false">IF($K8090="","",IF($L8090&lt;&gt;"",$L8090,VLOOKUP($C8090,薬効分類マスタ!$A$2:$F$180,6,FALSE())))</f>
        <v/>
      </c>
      <c r="N8090" s="0" t="str">
        <f aca="false">ASC(G8090)</f>
        <v>ｸﾛﾊﾞｲﾝA</v>
      </c>
      <c r="O8090" s="0" t="str">
        <f aca="false">ASC(E8090)</f>
        <v>ｸﾛﾙﾍｷｼｼﾞﾝｸﾞﾙｺﾝ酸塩</v>
      </c>
      <c r="P8090" s="16" t="n">
        <f aca="false">N(P8089)+IF($C8090=検索!$B$49,1,0)</f>
        <v>0</v>
      </c>
    </row>
    <row r="8091" customFormat="false" ht="15" hidden="false" customHeight="false" outlineLevel="0" collapsed="false">
      <c r="A8091" s="16" t="s">
        <v>16254</v>
      </c>
      <c r="B8091" s="0" t="s">
        <v>18675</v>
      </c>
      <c r="C8091" s="0" t="n">
        <v>261</v>
      </c>
      <c r="D8091" s="0" t="str">
        <f aca="false">IFERROR(VLOOKUP($C8091,薬効分類マスタ!$A$2:$B$180,2,FALSE()),"未登録")</f>
        <v>外皮用殺菌消毒剤</v>
      </c>
      <c r="E8091" s="16" t="s">
        <v>18657</v>
      </c>
      <c r="F8091" s="16" t="s">
        <v>6800</v>
      </c>
      <c r="G8091" s="16" t="s">
        <v>18676</v>
      </c>
      <c r="H8091" s="16" t="s">
        <v>15905</v>
      </c>
      <c r="I8091" s="0" t="n">
        <v>7</v>
      </c>
      <c r="K8091" s="0" t="str">
        <f aca="false">IFERROR(IF(VLOOKUP($C8091,薬効分類マスタ!$A$2:$E$180,5,FALSE())=0,"",VLOOKUP($C8091,薬効分類マスタ!$A$2:$E$180,5,FALSE())),"")</f>
        <v/>
      </c>
      <c r="L8091" s="17"/>
      <c r="M8091" s="0" t="str">
        <f aca="false">IF($K8091="","",IF($L8091&lt;&gt;"",$L8091,VLOOKUP($C8091,薬効分類マスタ!$A$2:$F$180,6,FALSE())))</f>
        <v/>
      </c>
      <c r="N8091" s="0" t="str">
        <f aca="false">ASC(G8091)</f>
        <v>0.5%ｸﾞﾙｺｼﾞﾝW水</v>
      </c>
      <c r="O8091" s="0" t="str">
        <f aca="false">ASC(E8091)</f>
        <v>ｸﾛﾙﾍｷｼｼﾞﾝｸﾞﾙｺﾝ酸塩</v>
      </c>
      <c r="P8091" s="16" t="n">
        <f aca="false">N(P8090)+IF($C8091=検索!$B$49,1,0)</f>
        <v>0</v>
      </c>
    </row>
    <row r="8092" customFormat="false" ht="15" hidden="false" customHeight="false" outlineLevel="0" collapsed="false">
      <c r="A8092" s="16" t="s">
        <v>16254</v>
      </c>
      <c r="B8092" s="0" t="s">
        <v>18677</v>
      </c>
      <c r="C8092" s="0" t="n">
        <v>261</v>
      </c>
      <c r="D8092" s="0" t="str">
        <f aca="false">IFERROR(VLOOKUP($C8092,薬効分類マスタ!$A$2:$B$180,2,FALSE()),"未登録")</f>
        <v>外皮用殺菌消毒剤</v>
      </c>
      <c r="E8092" s="16" t="s">
        <v>18657</v>
      </c>
      <c r="F8092" s="16" t="s">
        <v>6800</v>
      </c>
      <c r="G8092" s="16" t="s">
        <v>18678</v>
      </c>
      <c r="H8092" s="16" t="s">
        <v>15905</v>
      </c>
      <c r="I8092" s="0" t="n">
        <v>7</v>
      </c>
      <c r="K8092" s="0" t="str">
        <f aca="false">IFERROR(IF(VLOOKUP($C8092,薬効分類マスタ!$A$2:$E$180,5,FALSE())=0,"",VLOOKUP($C8092,薬効分類マスタ!$A$2:$E$180,5,FALSE())),"")</f>
        <v/>
      </c>
      <c r="L8092" s="17"/>
      <c r="M8092" s="0" t="str">
        <f aca="false">IF($K8092="","",IF($L8092&lt;&gt;"",$L8092,VLOOKUP($C8092,薬効分類マスタ!$A$2:$F$180,6,FALSE())))</f>
        <v/>
      </c>
      <c r="N8092" s="0" t="str">
        <f aca="false">ASC(G8092)</f>
        <v>ｸﾞﾙｺｼﾞﾝW･ｴﾀﾉｰﾙ液0.5%</v>
      </c>
      <c r="O8092" s="0" t="str">
        <f aca="false">ASC(E8092)</f>
        <v>ｸﾛﾙﾍｷｼｼﾞﾝｸﾞﾙｺﾝ酸塩</v>
      </c>
      <c r="P8092" s="16" t="n">
        <f aca="false">N(P8091)+IF($C8092=検索!$B$49,1,0)</f>
        <v>0</v>
      </c>
    </row>
    <row r="8093" customFormat="false" ht="15" hidden="false" customHeight="false" outlineLevel="0" collapsed="false">
      <c r="A8093" s="16" t="s">
        <v>16254</v>
      </c>
      <c r="B8093" s="0" t="s">
        <v>18679</v>
      </c>
      <c r="C8093" s="0" t="n">
        <v>261</v>
      </c>
      <c r="D8093" s="0" t="str">
        <f aca="false">IFERROR(VLOOKUP($C8093,薬効分類マスタ!$A$2:$B$180,2,FALSE()),"未登録")</f>
        <v>外皮用殺菌消毒剤</v>
      </c>
      <c r="E8093" s="16" t="s">
        <v>18657</v>
      </c>
      <c r="F8093" s="16" t="s">
        <v>6800</v>
      </c>
      <c r="G8093" s="16" t="s">
        <v>18680</v>
      </c>
      <c r="H8093" s="16" t="s">
        <v>7004</v>
      </c>
      <c r="I8093" s="0" t="n">
        <v>7</v>
      </c>
      <c r="K8093" s="0" t="str">
        <f aca="false">IFERROR(IF(VLOOKUP($C8093,薬効分類マスタ!$A$2:$E$180,5,FALSE())=0,"",VLOOKUP($C8093,薬効分類マスタ!$A$2:$E$180,5,FALSE())),"")</f>
        <v/>
      </c>
      <c r="L8093" s="17"/>
      <c r="M8093" s="0" t="str">
        <f aca="false">IF($K8093="","",IF($L8093&lt;&gt;"",$L8093,VLOOKUP($C8093,薬効分類マスタ!$A$2:$F$180,6,FALSE())))</f>
        <v/>
      </c>
      <c r="N8093" s="0" t="str">
        <f aca="false">ASC(G8093)</f>
        <v>ｲﾜｺｰﾙｴﾀﾉｰﾙ消毒液0.5%</v>
      </c>
      <c r="O8093" s="0" t="str">
        <f aca="false">ASC(E8093)</f>
        <v>ｸﾛﾙﾍｷｼｼﾞﾝｸﾞﾙｺﾝ酸塩</v>
      </c>
      <c r="P8093" s="16" t="n">
        <f aca="false">N(P8092)+IF($C8093=検索!$B$49,1,0)</f>
        <v>0</v>
      </c>
    </row>
    <row r="8094" customFormat="false" ht="15" hidden="false" customHeight="false" outlineLevel="0" collapsed="false">
      <c r="A8094" s="16" t="s">
        <v>16254</v>
      </c>
      <c r="B8094" s="0" t="s">
        <v>18681</v>
      </c>
      <c r="C8094" s="0" t="n">
        <v>261</v>
      </c>
      <c r="D8094" s="0" t="str">
        <f aca="false">IFERROR(VLOOKUP($C8094,薬効分類マスタ!$A$2:$B$180,2,FALSE()),"未登録")</f>
        <v>外皮用殺菌消毒剤</v>
      </c>
      <c r="E8094" s="16" t="s">
        <v>18657</v>
      </c>
      <c r="F8094" s="16" t="s">
        <v>6800</v>
      </c>
      <c r="G8094" s="16" t="s">
        <v>18682</v>
      </c>
      <c r="H8094" s="16" t="s">
        <v>1165</v>
      </c>
      <c r="I8094" s="0" t="n">
        <v>7</v>
      </c>
      <c r="K8094" s="0" t="str">
        <f aca="false">IFERROR(IF(VLOOKUP($C8094,薬効分類マスタ!$A$2:$E$180,5,FALSE())=0,"",VLOOKUP($C8094,薬効分類マスタ!$A$2:$E$180,5,FALSE())),"")</f>
        <v/>
      </c>
      <c r="L8094" s="17"/>
      <c r="M8094" s="0" t="str">
        <f aca="false">IF($K8094="","",IF($L8094&lt;&gt;"",$L8094,VLOOKUP($C8094,薬効分類マスタ!$A$2:$F$180,6,FALSE())))</f>
        <v/>
      </c>
      <c r="N8094" s="0" t="str">
        <f aca="false">ASC(G8094)</f>
        <v>ｸﾛﾙﾍｷｼｼﾞﾝｸﾞﾙｺﾝ酸塩消毒用液EW0.5%｢NP｣</v>
      </c>
      <c r="O8094" s="0" t="str">
        <f aca="false">ASC(E8094)</f>
        <v>ｸﾛﾙﾍｷｼｼﾞﾝｸﾞﾙｺﾝ酸塩</v>
      </c>
      <c r="P8094" s="16" t="n">
        <f aca="false">N(P8093)+IF($C8094=検索!$B$49,1,0)</f>
        <v>0</v>
      </c>
    </row>
    <row r="8095" customFormat="false" ht="15" hidden="false" customHeight="false" outlineLevel="0" collapsed="false">
      <c r="A8095" s="16" t="s">
        <v>16254</v>
      </c>
      <c r="B8095" s="0" t="s">
        <v>18683</v>
      </c>
      <c r="C8095" s="0" t="n">
        <v>261</v>
      </c>
      <c r="D8095" s="0" t="str">
        <f aca="false">IFERROR(VLOOKUP($C8095,薬効分類マスタ!$A$2:$B$180,2,FALSE()),"未登録")</f>
        <v>外皮用殺菌消毒剤</v>
      </c>
      <c r="E8095" s="16" t="s">
        <v>18657</v>
      </c>
      <c r="F8095" s="16" t="s">
        <v>6800</v>
      </c>
      <c r="G8095" s="16" t="s">
        <v>18684</v>
      </c>
      <c r="H8095" s="16" t="s">
        <v>1080</v>
      </c>
      <c r="I8095" s="0" t="n">
        <v>7</v>
      </c>
      <c r="K8095" s="0" t="str">
        <f aca="false">IFERROR(IF(VLOOKUP($C8095,薬効分類マスタ!$A$2:$E$180,5,FALSE())=0,"",VLOOKUP($C8095,薬効分類マスタ!$A$2:$E$180,5,FALSE())),"")</f>
        <v/>
      </c>
      <c r="L8095" s="17"/>
      <c r="M8095" s="0" t="str">
        <f aca="false">IF($K8095="","",IF($L8095&lt;&gt;"",$L8095,VLOOKUP($C8095,薬効分類マスタ!$A$2:$F$180,6,FALSE())))</f>
        <v/>
      </c>
      <c r="N8095" s="0" t="str">
        <f aca="false">ASC(G8095)</f>
        <v>ｽﾃﾘｸﾛﾝRｴﾀﾉｰﾙ液0.5</v>
      </c>
      <c r="O8095" s="0" t="str">
        <f aca="false">ASC(E8095)</f>
        <v>ｸﾛﾙﾍｷｼｼﾞﾝｸﾞﾙｺﾝ酸塩</v>
      </c>
      <c r="P8095" s="16" t="n">
        <f aca="false">N(P8094)+IF($C8095=検索!$B$49,1,0)</f>
        <v>0</v>
      </c>
    </row>
    <row r="8096" customFormat="false" ht="15" hidden="false" customHeight="false" outlineLevel="0" collapsed="false">
      <c r="A8096" s="16" t="s">
        <v>16254</v>
      </c>
      <c r="B8096" s="0" t="s">
        <v>18685</v>
      </c>
      <c r="C8096" s="0" t="n">
        <v>261</v>
      </c>
      <c r="D8096" s="0" t="str">
        <f aca="false">IFERROR(VLOOKUP($C8096,薬効分類マスタ!$A$2:$B$180,2,FALSE()),"未登録")</f>
        <v>外皮用殺菌消毒剤</v>
      </c>
      <c r="E8096" s="16" t="s">
        <v>18657</v>
      </c>
      <c r="F8096" s="16" t="s">
        <v>6800</v>
      </c>
      <c r="G8096" s="16" t="s">
        <v>18686</v>
      </c>
      <c r="H8096" s="16" t="s">
        <v>301</v>
      </c>
      <c r="I8096" s="0" t="n">
        <v>7</v>
      </c>
      <c r="K8096" s="0" t="str">
        <f aca="false">IFERROR(IF(VLOOKUP($C8096,薬効分類マスタ!$A$2:$E$180,5,FALSE())=0,"",VLOOKUP($C8096,薬効分類マスタ!$A$2:$E$180,5,FALSE())),"")</f>
        <v/>
      </c>
      <c r="L8096" s="17"/>
      <c r="M8096" s="0" t="str">
        <f aca="false">IF($K8096="","",IF($L8096&lt;&gt;"",$L8096,VLOOKUP($C8096,薬効分類マスタ!$A$2:$F$180,6,FALSE())))</f>
        <v/>
      </c>
      <c r="N8096" s="0" t="str">
        <f aca="false">ASC(G8096)</f>
        <v>ﾏｽｷﾝR･ｴﾀﾉｰﾙ液(0.5w/v%)</v>
      </c>
      <c r="O8096" s="0" t="str">
        <f aca="false">ASC(E8096)</f>
        <v>ｸﾛﾙﾍｷｼｼﾞﾝｸﾞﾙｺﾝ酸塩</v>
      </c>
      <c r="P8096" s="16" t="n">
        <f aca="false">N(P8095)+IF($C8096=検索!$B$49,1,0)</f>
        <v>0</v>
      </c>
    </row>
    <row r="8097" customFormat="false" ht="15" hidden="false" customHeight="false" outlineLevel="0" collapsed="false">
      <c r="A8097" s="16" t="s">
        <v>16254</v>
      </c>
      <c r="B8097" s="0" t="s">
        <v>18687</v>
      </c>
      <c r="C8097" s="0" t="n">
        <v>261</v>
      </c>
      <c r="D8097" s="0" t="str">
        <f aca="false">IFERROR(VLOOKUP($C8097,薬効分類マスタ!$A$2:$B$180,2,FALSE()),"未登録")</f>
        <v>外皮用殺菌消毒剤</v>
      </c>
      <c r="E8097" s="16" t="s">
        <v>18657</v>
      </c>
      <c r="F8097" s="16" t="s">
        <v>6800</v>
      </c>
      <c r="G8097" s="16" t="s">
        <v>18688</v>
      </c>
      <c r="H8097" s="16" t="s">
        <v>1080</v>
      </c>
      <c r="I8097" s="0" t="n">
        <v>7</v>
      </c>
      <c r="K8097" s="0" t="str">
        <f aca="false">IFERROR(IF(VLOOKUP($C8097,薬効分類マスタ!$A$2:$E$180,5,FALSE())=0,"",VLOOKUP($C8097,薬効分類マスタ!$A$2:$E$180,5,FALSE())),"")</f>
        <v/>
      </c>
      <c r="L8097" s="17"/>
      <c r="M8097" s="0" t="str">
        <f aca="false">IF($K8097="","",IF($L8097&lt;&gt;"",$L8097,VLOOKUP($C8097,薬効分類マスタ!$A$2:$F$180,6,FALSE())))</f>
        <v/>
      </c>
      <c r="N8097" s="0" t="str">
        <f aca="false">ASC(G8097)</f>
        <v>ｽﾃﾘｸﾛﾝR液0.5</v>
      </c>
      <c r="O8097" s="0" t="str">
        <f aca="false">ASC(E8097)</f>
        <v>ｸﾛﾙﾍｷｼｼﾞﾝｸﾞﾙｺﾝ酸塩</v>
      </c>
      <c r="P8097" s="16" t="n">
        <f aca="false">N(P8096)+IF($C8097=検索!$B$49,1,0)</f>
        <v>0</v>
      </c>
    </row>
    <row r="8098" customFormat="false" ht="15" hidden="false" customHeight="false" outlineLevel="0" collapsed="false">
      <c r="A8098" s="16" t="s">
        <v>16254</v>
      </c>
      <c r="B8098" s="0" t="s">
        <v>18689</v>
      </c>
      <c r="C8098" s="0" t="n">
        <v>261</v>
      </c>
      <c r="D8098" s="0" t="str">
        <f aca="false">IFERROR(VLOOKUP($C8098,薬効分類マスタ!$A$2:$B$180,2,FALSE()),"未登録")</f>
        <v>外皮用殺菌消毒剤</v>
      </c>
      <c r="E8098" s="16" t="s">
        <v>18657</v>
      </c>
      <c r="F8098" s="16" t="s">
        <v>6800</v>
      </c>
      <c r="G8098" s="16" t="s">
        <v>18690</v>
      </c>
      <c r="H8098" s="16" t="s">
        <v>1103</v>
      </c>
      <c r="I8098" s="0" t="n">
        <v>7</v>
      </c>
      <c r="K8098" s="0" t="str">
        <f aca="false">IFERROR(IF(VLOOKUP($C8098,薬効分類マスタ!$A$2:$E$180,5,FALSE())=0,"",VLOOKUP($C8098,薬効分類マスタ!$A$2:$E$180,5,FALSE())),"")</f>
        <v/>
      </c>
      <c r="L8098" s="17"/>
      <c r="M8098" s="0" t="str">
        <f aca="false">IF($K8098="","",IF($L8098&lt;&gt;"",$L8098,VLOOKUP($C8098,薬効分類マスタ!$A$2:$F$180,6,FALSE())))</f>
        <v/>
      </c>
      <c r="N8098" s="0" t="str">
        <f aca="false">ASC(G8098)</f>
        <v>0.5%ﾍｷｻﾞｯｸ水R</v>
      </c>
      <c r="O8098" s="0" t="str">
        <f aca="false">ASC(E8098)</f>
        <v>ｸﾛﾙﾍｷｼｼﾞﾝｸﾞﾙｺﾝ酸塩</v>
      </c>
      <c r="P8098" s="16" t="n">
        <f aca="false">N(P8097)+IF($C8098=検索!$B$49,1,0)</f>
        <v>0</v>
      </c>
    </row>
    <row r="8099" customFormat="false" ht="15" hidden="false" customHeight="false" outlineLevel="0" collapsed="false">
      <c r="A8099" s="16" t="s">
        <v>16254</v>
      </c>
      <c r="B8099" s="0" t="s">
        <v>18691</v>
      </c>
      <c r="C8099" s="0" t="n">
        <v>261</v>
      </c>
      <c r="D8099" s="0" t="str">
        <f aca="false">IFERROR(VLOOKUP($C8099,薬効分類マスタ!$A$2:$B$180,2,FALSE()),"未登録")</f>
        <v>外皮用殺菌消毒剤</v>
      </c>
      <c r="E8099" s="16" t="s">
        <v>18657</v>
      </c>
      <c r="F8099" s="16" t="s">
        <v>6800</v>
      </c>
      <c r="G8099" s="16" t="s">
        <v>18692</v>
      </c>
      <c r="H8099" s="16" t="s">
        <v>1080</v>
      </c>
      <c r="I8099" s="0" t="n">
        <v>7</v>
      </c>
      <c r="K8099" s="0" t="str">
        <f aca="false">IFERROR(IF(VLOOKUP($C8099,薬効分類マスタ!$A$2:$E$180,5,FALSE())=0,"",VLOOKUP($C8099,薬効分類マスタ!$A$2:$E$180,5,FALSE())),"")</f>
        <v/>
      </c>
      <c r="L8099" s="17"/>
      <c r="M8099" s="0" t="str">
        <f aca="false">IF($K8099="","",IF($L8099&lt;&gt;"",$L8099,VLOOKUP($C8099,薬効分類マスタ!$A$2:$F$180,6,FALSE())))</f>
        <v/>
      </c>
      <c r="N8099" s="0" t="str">
        <f aca="false">ASC(G8099)</f>
        <v>ｽﾃﾘｸﾛﾝBｴﾀﾉｰﾙ液0.5</v>
      </c>
      <c r="O8099" s="0" t="str">
        <f aca="false">ASC(E8099)</f>
        <v>ｸﾛﾙﾍｷｼｼﾞﾝｸﾞﾙｺﾝ酸塩</v>
      </c>
      <c r="P8099" s="16" t="n">
        <f aca="false">N(P8098)+IF($C8099=検索!$B$49,1,0)</f>
        <v>0</v>
      </c>
    </row>
    <row r="8100" customFormat="false" ht="15" hidden="false" customHeight="false" outlineLevel="0" collapsed="false">
      <c r="A8100" s="16" t="s">
        <v>16254</v>
      </c>
      <c r="B8100" s="0" t="s">
        <v>18693</v>
      </c>
      <c r="C8100" s="0" t="n">
        <v>261</v>
      </c>
      <c r="D8100" s="0" t="str">
        <f aca="false">IFERROR(VLOOKUP($C8100,薬効分類マスタ!$A$2:$B$180,2,FALSE()),"未登録")</f>
        <v>外皮用殺菌消毒剤</v>
      </c>
      <c r="E8100" s="16" t="s">
        <v>18657</v>
      </c>
      <c r="F8100" s="16" t="s">
        <v>6800</v>
      </c>
      <c r="G8100" s="16" t="s">
        <v>18694</v>
      </c>
      <c r="H8100" s="16" t="s">
        <v>15905</v>
      </c>
      <c r="I8100" s="0" t="n">
        <v>7</v>
      </c>
      <c r="K8100" s="0" t="str">
        <f aca="false">IFERROR(IF(VLOOKUP($C8100,薬効分類マスタ!$A$2:$E$180,5,FALSE())=0,"",VLOOKUP($C8100,薬効分類マスタ!$A$2:$E$180,5,FALSE())),"")</f>
        <v/>
      </c>
      <c r="L8100" s="17"/>
      <c r="M8100" s="0" t="str">
        <f aca="false">IF($K8100="","",IF($L8100&lt;&gt;"",$L8100,VLOOKUP($C8100,薬効分類マスタ!$A$2:$F$180,6,FALSE())))</f>
        <v/>
      </c>
      <c r="N8100" s="0" t="str">
        <f aca="false">ASC(G8100)</f>
        <v>0.5%ｸﾞﾙｺｼﾞﾝR水</v>
      </c>
      <c r="O8100" s="0" t="str">
        <f aca="false">ASC(E8100)</f>
        <v>ｸﾛﾙﾍｷｼｼﾞﾝｸﾞﾙｺﾝ酸塩</v>
      </c>
      <c r="P8100" s="16" t="n">
        <f aca="false">N(P8099)+IF($C8100=検索!$B$49,1,0)</f>
        <v>0</v>
      </c>
    </row>
    <row r="8101" customFormat="false" ht="15" hidden="false" customHeight="false" outlineLevel="0" collapsed="false">
      <c r="A8101" s="16" t="s">
        <v>16254</v>
      </c>
      <c r="B8101" s="0" t="s">
        <v>18695</v>
      </c>
      <c r="C8101" s="0" t="n">
        <v>261</v>
      </c>
      <c r="D8101" s="0" t="str">
        <f aca="false">IFERROR(VLOOKUP($C8101,薬効分類マスタ!$A$2:$B$180,2,FALSE()),"未登録")</f>
        <v>外皮用殺菌消毒剤</v>
      </c>
      <c r="E8101" s="16" t="s">
        <v>18657</v>
      </c>
      <c r="F8101" s="16" t="s">
        <v>6800</v>
      </c>
      <c r="G8101" s="16" t="s">
        <v>18696</v>
      </c>
      <c r="H8101" s="16" t="s">
        <v>15905</v>
      </c>
      <c r="I8101" s="0" t="n">
        <v>7</v>
      </c>
      <c r="K8101" s="0" t="str">
        <f aca="false">IFERROR(IF(VLOOKUP($C8101,薬効分類マスタ!$A$2:$E$180,5,FALSE())=0,"",VLOOKUP($C8101,薬効分類マスタ!$A$2:$E$180,5,FALSE())),"")</f>
        <v/>
      </c>
      <c r="L8101" s="17"/>
      <c r="M8101" s="0" t="str">
        <f aca="false">IF($K8101="","",IF($L8101&lt;&gt;"",$L8101,VLOOKUP($C8101,薬効分類マスタ!$A$2:$F$180,6,FALSE())))</f>
        <v/>
      </c>
      <c r="N8101" s="0" t="str">
        <f aca="false">ASC(G8101)</f>
        <v>ｸﾞﾙｺｼﾞﾝR･ｴﾀﾉｰﾙ液0.5%</v>
      </c>
      <c r="O8101" s="0" t="str">
        <f aca="false">ASC(E8101)</f>
        <v>ｸﾛﾙﾍｷｼｼﾞﾝｸﾞﾙｺﾝ酸塩</v>
      </c>
      <c r="P8101" s="16" t="n">
        <f aca="false">N(P8100)+IF($C8101=検索!$B$49,1,0)</f>
        <v>0</v>
      </c>
    </row>
    <row r="8102" customFormat="false" ht="15" hidden="false" customHeight="false" outlineLevel="0" collapsed="false">
      <c r="A8102" s="16" t="s">
        <v>16254</v>
      </c>
      <c r="B8102" s="0" t="s">
        <v>18697</v>
      </c>
      <c r="C8102" s="0" t="n">
        <v>261</v>
      </c>
      <c r="D8102" s="0" t="str">
        <f aca="false">IFERROR(VLOOKUP($C8102,薬効分類マスタ!$A$2:$B$180,2,FALSE()),"未登録")</f>
        <v>外皮用殺菌消毒剤</v>
      </c>
      <c r="E8102" s="16" t="s">
        <v>18657</v>
      </c>
      <c r="F8102" s="16" t="s">
        <v>6800</v>
      </c>
      <c r="G8102" s="16" t="s">
        <v>18698</v>
      </c>
      <c r="H8102" s="16" t="s">
        <v>18378</v>
      </c>
      <c r="I8102" s="0" t="n">
        <v>7</v>
      </c>
      <c r="K8102" s="0" t="str">
        <f aca="false">IFERROR(IF(VLOOKUP($C8102,薬効分類マスタ!$A$2:$E$180,5,FALSE())=0,"",VLOOKUP($C8102,薬効分類マスタ!$A$2:$E$180,5,FALSE())),"")</f>
        <v/>
      </c>
      <c r="L8102" s="17"/>
      <c r="M8102" s="0" t="str">
        <f aca="false">IF($K8102="","",IF($L8102&lt;&gt;"",$L8102,VLOOKUP($C8102,薬効分類マスタ!$A$2:$F$180,6,FALSE())))</f>
        <v/>
      </c>
      <c r="N8102" s="0" t="str">
        <f aca="false">ASC(G8102)</f>
        <v>ｸﾛﾙﾍｷｼｼﾞﾝｸﾞﾙｺﾝ酸塩ｴﾀﾉｰﾙ消毒液0.5%R｢ｶﾈｲﾁ｣</v>
      </c>
      <c r="O8102" s="0" t="str">
        <f aca="false">ASC(E8102)</f>
        <v>ｸﾛﾙﾍｷｼｼﾞﾝｸﾞﾙｺﾝ酸塩</v>
      </c>
      <c r="P8102" s="16" t="n">
        <f aca="false">N(P8101)+IF($C8102=検索!$B$49,1,0)</f>
        <v>0</v>
      </c>
    </row>
    <row r="8103" customFormat="false" ht="15" hidden="false" customHeight="false" outlineLevel="0" collapsed="false">
      <c r="A8103" s="16" t="s">
        <v>16254</v>
      </c>
      <c r="B8103" s="0" t="s">
        <v>18699</v>
      </c>
      <c r="C8103" s="0" t="n">
        <v>261</v>
      </c>
      <c r="D8103" s="0" t="str">
        <f aca="false">IFERROR(VLOOKUP($C8103,薬効分類マスタ!$A$2:$B$180,2,FALSE()),"未登録")</f>
        <v>外皮用殺菌消毒剤</v>
      </c>
      <c r="E8103" s="16" t="s">
        <v>18657</v>
      </c>
      <c r="F8103" s="16" t="s">
        <v>6800</v>
      </c>
      <c r="G8103" s="16" t="s">
        <v>18700</v>
      </c>
      <c r="H8103" s="16" t="s">
        <v>7527</v>
      </c>
      <c r="I8103" s="0" t="n">
        <v>7</v>
      </c>
      <c r="K8103" s="0" t="str">
        <f aca="false">IFERROR(IF(VLOOKUP($C8103,薬効分類マスタ!$A$2:$E$180,5,FALSE())=0,"",VLOOKUP($C8103,薬効分類マスタ!$A$2:$E$180,5,FALSE())),"")</f>
        <v/>
      </c>
      <c r="L8103" s="17"/>
      <c r="M8103" s="0" t="str">
        <f aca="false">IF($K8103="","",IF($L8103&lt;&gt;"",$L8103,VLOOKUP($C8103,薬効分類マスタ!$A$2:$F$180,6,FALSE())))</f>
        <v/>
      </c>
      <c r="N8103" s="0" t="str">
        <f aca="false">ASC(G8103)</f>
        <v>ｸﾛﾙﾍｷｼｼﾞﾝｸﾞﾙｺﾝ酸塩ｴﾀﾉｰﾙ消毒液0.5%｢東海｣</v>
      </c>
      <c r="O8103" s="0" t="str">
        <f aca="false">ASC(E8103)</f>
        <v>ｸﾛﾙﾍｷｼｼﾞﾝｸﾞﾙｺﾝ酸塩</v>
      </c>
      <c r="P8103" s="16" t="n">
        <f aca="false">N(P8102)+IF($C8103=検索!$B$49,1,0)</f>
        <v>0</v>
      </c>
    </row>
    <row r="8104" customFormat="false" ht="15" hidden="false" customHeight="false" outlineLevel="0" collapsed="false">
      <c r="A8104" s="16" t="s">
        <v>16254</v>
      </c>
      <c r="B8104" s="0" t="s">
        <v>18701</v>
      </c>
      <c r="C8104" s="0" t="n">
        <v>261</v>
      </c>
      <c r="D8104" s="0" t="str">
        <f aca="false">IFERROR(VLOOKUP($C8104,薬効分類マスタ!$A$2:$B$180,2,FALSE()),"未登録")</f>
        <v>外皮用殺菌消毒剤</v>
      </c>
      <c r="E8104" s="16" t="s">
        <v>18657</v>
      </c>
      <c r="F8104" s="16" t="s">
        <v>18702</v>
      </c>
      <c r="G8104" s="16" t="s">
        <v>18703</v>
      </c>
      <c r="H8104" s="16" t="s">
        <v>3792</v>
      </c>
      <c r="I8104" s="0" t="n">
        <v>19.4</v>
      </c>
      <c r="K8104" s="0" t="str">
        <f aca="false">IFERROR(IF(VLOOKUP($C8104,薬効分類マスタ!$A$2:$E$180,5,FALSE())=0,"",VLOOKUP($C8104,薬効分類マスタ!$A$2:$E$180,5,FALSE())),"")</f>
        <v/>
      </c>
      <c r="L8104" s="17"/>
      <c r="M8104" s="0" t="str">
        <f aca="false">IF($K8104="","",IF($L8104&lt;&gt;"",$L8104,VLOOKUP($C8104,薬効分類マスタ!$A$2:$F$180,6,FALSE())))</f>
        <v/>
      </c>
      <c r="N8104" s="0" t="str">
        <f aca="false">ASC(G8104)</f>
        <v>ｸﾛﾍｷｼﾝ液5%</v>
      </c>
      <c r="O8104" s="0" t="str">
        <f aca="false">ASC(E8104)</f>
        <v>ｸﾛﾙﾍｷｼｼﾞﾝｸﾞﾙｺﾝ酸塩</v>
      </c>
      <c r="P8104" s="16" t="n">
        <f aca="false">N(P8103)+IF($C8104=検索!$B$49,1,0)</f>
        <v>0</v>
      </c>
    </row>
    <row r="8105" customFormat="false" ht="15" hidden="false" customHeight="false" outlineLevel="0" collapsed="false">
      <c r="A8105" s="16" t="s">
        <v>16254</v>
      </c>
      <c r="B8105" s="0" t="s">
        <v>18704</v>
      </c>
      <c r="C8105" s="0" t="n">
        <v>261</v>
      </c>
      <c r="D8105" s="0" t="str">
        <f aca="false">IFERROR(VLOOKUP($C8105,薬効分類マスタ!$A$2:$B$180,2,FALSE()),"未登録")</f>
        <v>外皮用殺菌消毒剤</v>
      </c>
      <c r="E8105" s="16" t="s">
        <v>18657</v>
      </c>
      <c r="F8105" s="16" t="s">
        <v>18702</v>
      </c>
      <c r="G8105" s="16" t="s">
        <v>18705</v>
      </c>
      <c r="H8105" s="16" t="s">
        <v>6592</v>
      </c>
      <c r="I8105" s="0" t="n">
        <v>17.7</v>
      </c>
      <c r="K8105" s="0" t="str">
        <f aca="false">IFERROR(IF(VLOOKUP($C8105,薬効分類マスタ!$A$2:$E$180,5,FALSE())=0,"",VLOOKUP($C8105,薬効分類マスタ!$A$2:$E$180,5,FALSE())),"")</f>
        <v/>
      </c>
      <c r="L8105" s="17"/>
      <c r="M8105" s="0" t="str">
        <f aca="false">IF($K8105="","",IF($L8105&lt;&gt;"",$L8105,VLOOKUP($C8105,薬効分類マスタ!$A$2:$F$180,6,FALSE())))</f>
        <v/>
      </c>
      <c r="N8105" s="0" t="str">
        <f aca="false">ASC(G8105)</f>
        <v>ｸﾞﾙｺﾝ酸ｸﾛﾙﾍｷｼｼﾞﾝ5%液｢ﾒﾀﾙ｣</v>
      </c>
      <c r="O8105" s="0" t="str">
        <f aca="false">ASC(E8105)</f>
        <v>ｸﾛﾙﾍｷｼｼﾞﾝｸﾞﾙｺﾝ酸塩</v>
      </c>
      <c r="P8105" s="16" t="n">
        <f aca="false">N(P8104)+IF($C8105=検索!$B$49,1,0)</f>
        <v>0</v>
      </c>
    </row>
    <row r="8106" customFormat="false" ht="15" hidden="false" customHeight="false" outlineLevel="0" collapsed="false">
      <c r="A8106" s="16" t="s">
        <v>16254</v>
      </c>
      <c r="B8106" s="0" t="s">
        <v>18706</v>
      </c>
      <c r="C8106" s="0" t="n">
        <v>261</v>
      </c>
      <c r="D8106" s="0" t="str">
        <f aca="false">IFERROR(VLOOKUP($C8106,薬効分類マスタ!$A$2:$B$180,2,FALSE()),"未登録")</f>
        <v>外皮用殺菌消毒剤</v>
      </c>
      <c r="E8106" s="16" t="s">
        <v>18657</v>
      </c>
      <c r="F8106" s="16" t="s">
        <v>18702</v>
      </c>
      <c r="G8106" s="16" t="s">
        <v>18707</v>
      </c>
      <c r="H8106" s="16" t="s">
        <v>1103</v>
      </c>
      <c r="I8106" s="0" t="n">
        <v>19.4</v>
      </c>
      <c r="K8106" s="0" t="str">
        <f aca="false">IFERROR(IF(VLOOKUP($C8106,薬効分類マスタ!$A$2:$E$180,5,FALSE())=0,"",VLOOKUP($C8106,薬効分類マスタ!$A$2:$E$180,5,FALSE())),"")</f>
        <v/>
      </c>
      <c r="L8106" s="17"/>
      <c r="M8106" s="0" t="str">
        <f aca="false">IF($K8106="","",IF($L8106&lt;&gt;"",$L8106,VLOOKUP($C8106,薬効分類マスタ!$A$2:$F$180,6,FALSE())))</f>
        <v/>
      </c>
      <c r="N8106" s="0" t="str">
        <f aca="false">ASC(G8106)</f>
        <v>5%ﾍｷｻﾞｯｸ液</v>
      </c>
      <c r="O8106" s="0" t="str">
        <f aca="false">ASC(E8106)</f>
        <v>ｸﾛﾙﾍｷｼｼﾞﾝｸﾞﾙｺﾝ酸塩</v>
      </c>
      <c r="P8106" s="16" t="n">
        <f aca="false">N(P8105)+IF($C8106=検索!$B$49,1,0)</f>
        <v>0</v>
      </c>
    </row>
    <row r="8107" customFormat="false" ht="15" hidden="false" customHeight="false" outlineLevel="0" collapsed="false">
      <c r="A8107" s="16" t="s">
        <v>16254</v>
      </c>
      <c r="B8107" s="0" t="s">
        <v>18708</v>
      </c>
      <c r="C8107" s="0" t="n">
        <v>261</v>
      </c>
      <c r="D8107" s="0" t="str">
        <f aca="false">IFERROR(VLOOKUP($C8107,薬効分類マスタ!$A$2:$B$180,2,FALSE()),"未登録")</f>
        <v>外皮用殺菌消毒剤</v>
      </c>
      <c r="E8107" s="16" t="s">
        <v>18657</v>
      </c>
      <c r="F8107" s="16" t="s">
        <v>18702</v>
      </c>
      <c r="G8107" s="16" t="s">
        <v>18709</v>
      </c>
      <c r="H8107" s="16" t="s">
        <v>1100</v>
      </c>
      <c r="I8107" s="0" t="n">
        <v>16.2</v>
      </c>
      <c r="K8107" s="0" t="str">
        <f aca="false">IFERROR(IF(VLOOKUP($C8107,薬効分類マスタ!$A$2:$E$180,5,FALSE())=0,"",VLOOKUP($C8107,薬効分類マスタ!$A$2:$E$180,5,FALSE())),"")</f>
        <v/>
      </c>
      <c r="L8107" s="17"/>
      <c r="M8107" s="0" t="str">
        <f aca="false">IF($K8107="","",IF($L8107&lt;&gt;"",$L8107,VLOOKUP($C8107,薬効分類マスタ!$A$2:$F$180,6,FALSE())))</f>
        <v/>
      </c>
      <c r="N8107" s="0" t="str">
        <f aca="false">ASC(G8107)</f>
        <v>5%ｸﾛﾙﾍｷｼｼﾞﾝ液｢ﾔﾏｾﾞﾝ｣</v>
      </c>
      <c r="O8107" s="0" t="str">
        <f aca="false">ASC(E8107)</f>
        <v>ｸﾛﾙﾍｷｼｼﾞﾝｸﾞﾙｺﾝ酸塩</v>
      </c>
      <c r="P8107" s="16" t="n">
        <f aca="false">N(P8106)+IF($C8107=検索!$B$49,1,0)</f>
        <v>0</v>
      </c>
    </row>
    <row r="8108" customFormat="false" ht="15" hidden="false" customHeight="false" outlineLevel="0" collapsed="false">
      <c r="A8108" s="16" t="s">
        <v>16254</v>
      </c>
      <c r="B8108" s="0" t="s">
        <v>18710</v>
      </c>
      <c r="C8108" s="0" t="n">
        <v>261</v>
      </c>
      <c r="D8108" s="0" t="str">
        <f aca="false">IFERROR(VLOOKUP($C8108,薬効分類マスタ!$A$2:$B$180,2,FALSE()),"未登録")</f>
        <v>外皮用殺菌消毒剤</v>
      </c>
      <c r="E8108" s="16" t="s">
        <v>18657</v>
      </c>
      <c r="F8108" s="16" t="s">
        <v>18702</v>
      </c>
      <c r="G8108" s="16" t="s">
        <v>18711</v>
      </c>
      <c r="H8108" s="16" t="s">
        <v>504</v>
      </c>
      <c r="I8108" s="0" t="n">
        <v>19.4</v>
      </c>
      <c r="K8108" s="0" t="str">
        <f aca="false">IFERROR(IF(VLOOKUP($C8108,薬効分類マスタ!$A$2:$E$180,5,FALSE())=0,"",VLOOKUP($C8108,薬効分類マスタ!$A$2:$E$180,5,FALSE())),"")</f>
        <v/>
      </c>
      <c r="L8108" s="17"/>
      <c r="M8108" s="0" t="str">
        <f aca="false">IF($K8108="","",IF($L8108&lt;&gt;"",$L8108,VLOOKUP($C8108,薬効分類マスタ!$A$2:$F$180,6,FALSE())))</f>
        <v/>
      </c>
      <c r="N8108" s="0" t="str">
        <f aca="false">ASC(G8108)</f>
        <v>5%ﾋﾋﾞﾃﾝ液</v>
      </c>
      <c r="O8108" s="0" t="str">
        <f aca="false">ASC(E8108)</f>
        <v>ｸﾛﾙﾍｷｼｼﾞﾝｸﾞﾙｺﾝ酸塩</v>
      </c>
      <c r="P8108" s="16" t="n">
        <f aca="false">N(P8107)+IF($C8108=検索!$B$49,1,0)</f>
        <v>0</v>
      </c>
    </row>
    <row r="8109" customFormat="false" ht="15" hidden="false" customHeight="false" outlineLevel="0" collapsed="false">
      <c r="A8109" s="16" t="s">
        <v>16254</v>
      </c>
      <c r="B8109" s="0" t="s">
        <v>18712</v>
      </c>
      <c r="C8109" s="0" t="n">
        <v>261</v>
      </c>
      <c r="D8109" s="0" t="str">
        <f aca="false">IFERROR(VLOOKUP($C8109,薬効分類マスタ!$A$2:$B$180,2,FALSE()),"未登録")</f>
        <v>外皮用殺菌消毒剤</v>
      </c>
      <c r="E8109" s="16" t="s">
        <v>18657</v>
      </c>
      <c r="F8109" s="16" t="s">
        <v>18702</v>
      </c>
      <c r="G8109" s="16" t="s">
        <v>18713</v>
      </c>
      <c r="H8109" s="16" t="s">
        <v>301</v>
      </c>
      <c r="I8109" s="0" t="n">
        <v>19.4</v>
      </c>
      <c r="K8109" s="0" t="str">
        <f aca="false">IFERROR(IF(VLOOKUP($C8109,薬効分類マスタ!$A$2:$E$180,5,FALSE())=0,"",VLOOKUP($C8109,薬効分類マスタ!$A$2:$E$180,5,FALSE())),"")</f>
        <v/>
      </c>
      <c r="L8109" s="17"/>
      <c r="M8109" s="0" t="str">
        <f aca="false">IF($K8109="","",IF($L8109&lt;&gt;"",$L8109,VLOOKUP($C8109,薬効分類マスタ!$A$2:$F$180,6,FALSE())))</f>
        <v/>
      </c>
      <c r="N8109" s="0" t="str">
        <f aca="false">ASC(G8109)</f>
        <v>ﾏｽｷﾝ液(5W/V%)</v>
      </c>
      <c r="O8109" s="0" t="str">
        <f aca="false">ASC(E8109)</f>
        <v>ｸﾛﾙﾍｷｼｼﾞﾝｸﾞﾙｺﾝ酸塩</v>
      </c>
      <c r="P8109" s="16" t="n">
        <f aca="false">N(P8108)+IF($C8109=検索!$B$49,1,0)</f>
        <v>0</v>
      </c>
    </row>
    <row r="8110" customFormat="false" ht="15" hidden="false" customHeight="false" outlineLevel="0" collapsed="false">
      <c r="A8110" s="16" t="s">
        <v>16254</v>
      </c>
      <c r="B8110" s="0" t="s">
        <v>18714</v>
      </c>
      <c r="C8110" s="0" t="n">
        <v>261</v>
      </c>
      <c r="D8110" s="0" t="str">
        <f aca="false">IFERROR(VLOOKUP($C8110,薬効分類マスタ!$A$2:$B$180,2,FALSE()),"未登録")</f>
        <v>外皮用殺菌消毒剤</v>
      </c>
      <c r="E8110" s="16" t="s">
        <v>18657</v>
      </c>
      <c r="F8110" s="16" t="s">
        <v>18702</v>
      </c>
      <c r="G8110" s="16" t="s">
        <v>18715</v>
      </c>
      <c r="H8110" s="16" t="s">
        <v>1080</v>
      </c>
      <c r="I8110" s="0" t="n">
        <v>21.3</v>
      </c>
      <c r="K8110" s="0" t="str">
        <f aca="false">IFERROR(IF(VLOOKUP($C8110,薬効分類マスタ!$A$2:$E$180,5,FALSE())=0,"",VLOOKUP($C8110,薬効分類マスタ!$A$2:$E$180,5,FALSE())),"")</f>
        <v/>
      </c>
      <c r="L8110" s="17"/>
      <c r="M8110" s="0" t="str">
        <f aca="false">IF($K8110="","",IF($L8110&lt;&gt;"",$L8110,VLOOKUP($C8110,薬効分類マスタ!$A$2:$F$180,6,FALSE())))</f>
        <v/>
      </c>
      <c r="N8110" s="0" t="str">
        <f aca="false">ASC(G8110)</f>
        <v>ｽﾃﾘｸﾛﾝ液5</v>
      </c>
      <c r="O8110" s="0" t="str">
        <f aca="false">ASC(E8110)</f>
        <v>ｸﾛﾙﾍｷｼｼﾞﾝｸﾞﾙｺﾝ酸塩</v>
      </c>
      <c r="P8110" s="16" t="n">
        <f aca="false">N(P8109)+IF($C8110=検索!$B$49,1,0)</f>
        <v>0</v>
      </c>
    </row>
    <row r="8111" customFormat="false" ht="15" hidden="false" customHeight="false" outlineLevel="0" collapsed="false">
      <c r="A8111" s="16" t="s">
        <v>16254</v>
      </c>
      <c r="B8111" s="0" t="s">
        <v>18716</v>
      </c>
      <c r="C8111" s="0" t="n">
        <v>261</v>
      </c>
      <c r="D8111" s="0" t="str">
        <f aca="false">IFERROR(VLOOKUP($C8111,薬効分類マスタ!$A$2:$B$180,2,FALSE()),"未登録")</f>
        <v>外皮用殺菌消毒剤</v>
      </c>
      <c r="E8111" s="16" t="s">
        <v>18657</v>
      </c>
      <c r="F8111" s="16" t="s">
        <v>18702</v>
      </c>
      <c r="G8111" s="16" t="s">
        <v>18717</v>
      </c>
      <c r="H8111" s="16" t="s">
        <v>6908</v>
      </c>
      <c r="I8111" s="0" t="n">
        <v>19.4</v>
      </c>
      <c r="K8111" s="0" t="str">
        <f aca="false">IFERROR(IF(VLOOKUP($C8111,薬効分類マスタ!$A$2:$E$180,5,FALSE())=0,"",VLOOKUP($C8111,薬効分類マスタ!$A$2:$E$180,5,FALSE())),"")</f>
        <v/>
      </c>
      <c r="L8111" s="17"/>
      <c r="M8111" s="0" t="str">
        <f aca="false">IF($K8111="","",IF($L8111&lt;&gt;"",$L8111,VLOOKUP($C8111,薬効分類マスタ!$A$2:$F$180,6,FALSE())))</f>
        <v/>
      </c>
      <c r="N8111" s="0" t="str">
        <f aca="false">ASC(G8111)</f>
        <v>ﾗﾎﾟﾃｯｸ消毒液5%</v>
      </c>
      <c r="O8111" s="0" t="str">
        <f aca="false">ASC(E8111)</f>
        <v>ｸﾛﾙﾍｷｼｼﾞﾝｸﾞﾙｺﾝ酸塩</v>
      </c>
      <c r="P8111" s="16" t="n">
        <f aca="false">N(P8110)+IF($C8111=検索!$B$49,1,0)</f>
        <v>0</v>
      </c>
    </row>
    <row r="8112" customFormat="false" ht="15" hidden="false" customHeight="false" outlineLevel="0" collapsed="false">
      <c r="A8112" s="16" t="s">
        <v>16254</v>
      </c>
      <c r="B8112" s="0" t="s">
        <v>18718</v>
      </c>
      <c r="C8112" s="0" t="n">
        <v>261</v>
      </c>
      <c r="D8112" s="0" t="str">
        <f aca="false">IFERROR(VLOOKUP($C8112,薬効分類マスタ!$A$2:$B$180,2,FALSE()),"未登録")</f>
        <v>外皮用殺菌消毒剤</v>
      </c>
      <c r="E8112" s="16" t="s">
        <v>18657</v>
      </c>
      <c r="F8112" s="16" t="s">
        <v>18702</v>
      </c>
      <c r="G8112" s="16" t="s">
        <v>18719</v>
      </c>
      <c r="H8112" s="16" t="s">
        <v>1165</v>
      </c>
      <c r="I8112" s="0" t="n">
        <v>19.4</v>
      </c>
      <c r="K8112" s="0" t="str">
        <f aca="false">IFERROR(IF(VLOOKUP($C8112,薬効分類マスタ!$A$2:$E$180,5,FALSE())=0,"",VLOOKUP($C8112,薬効分類マスタ!$A$2:$E$180,5,FALSE())),"")</f>
        <v/>
      </c>
      <c r="L8112" s="17"/>
      <c r="M8112" s="0" t="str">
        <f aca="false">IF($K8112="","",IF($L8112&lt;&gt;"",$L8112,VLOOKUP($C8112,薬効分類マスタ!$A$2:$F$180,6,FALSE())))</f>
        <v/>
      </c>
      <c r="N8112" s="0" t="str">
        <f aca="false">ASC(G8112)</f>
        <v>ｸﾛﾙﾍｷｼｼﾞﾝｸﾞﾙｺﾝ酸塩消毒用液5%｢NP｣</v>
      </c>
      <c r="O8112" s="0" t="str">
        <f aca="false">ASC(E8112)</f>
        <v>ｸﾛﾙﾍｷｼｼﾞﾝｸﾞﾙｺﾝ酸塩</v>
      </c>
      <c r="P8112" s="16" t="n">
        <f aca="false">N(P8111)+IF($C8112=検索!$B$49,1,0)</f>
        <v>0</v>
      </c>
    </row>
    <row r="8113" customFormat="false" ht="15" hidden="false" customHeight="false" outlineLevel="0" collapsed="false">
      <c r="A8113" s="16" t="s">
        <v>16254</v>
      </c>
      <c r="B8113" s="0" t="s">
        <v>18720</v>
      </c>
      <c r="C8113" s="0" t="n">
        <v>261</v>
      </c>
      <c r="D8113" s="0" t="str">
        <f aca="false">IFERROR(VLOOKUP($C8113,薬効分類マスタ!$A$2:$B$180,2,FALSE()),"未登録")</f>
        <v>外皮用殺菌消毒剤</v>
      </c>
      <c r="E8113" s="16" t="s">
        <v>18657</v>
      </c>
      <c r="F8113" s="16" t="s">
        <v>18702</v>
      </c>
      <c r="G8113" s="16" t="s">
        <v>18721</v>
      </c>
      <c r="H8113" s="16" t="s">
        <v>18378</v>
      </c>
      <c r="I8113" s="0" t="n">
        <v>16.2</v>
      </c>
      <c r="K8113" s="0" t="str">
        <f aca="false">IFERROR(IF(VLOOKUP($C8113,薬効分類マスタ!$A$2:$E$180,5,FALSE())=0,"",VLOOKUP($C8113,薬効分類マスタ!$A$2:$E$180,5,FALSE())),"")</f>
        <v/>
      </c>
      <c r="L8113" s="17"/>
      <c r="M8113" s="0" t="str">
        <f aca="false">IF($K8113="","",IF($L8113&lt;&gt;"",$L8113,VLOOKUP($C8113,薬効分類マスタ!$A$2:$F$180,6,FALSE())))</f>
        <v/>
      </c>
      <c r="N8113" s="0" t="str">
        <f aca="false">ASC(G8113)</f>
        <v>ｸﾛﾙﾍｷｼｼﾞﾝｸﾞﾙｺﾝ酸塩消毒液5%｢ｶﾈｲﾁ｣</v>
      </c>
      <c r="O8113" s="0" t="str">
        <f aca="false">ASC(E8113)</f>
        <v>ｸﾛﾙﾍｷｼｼﾞﾝｸﾞﾙｺﾝ酸塩</v>
      </c>
      <c r="P8113" s="16" t="n">
        <f aca="false">N(P8112)+IF($C8113=検索!$B$49,1,0)</f>
        <v>0</v>
      </c>
    </row>
    <row r="8114" customFormat="false" ht="15" hidden="false" customHeight="false" outlineLevel="0" collapsed="false">
      <c r="A8114" s="16" t="s">
        <v>16254</v>
      </c>
      <c r="B8114" s="0" t="s">
        <v>18722</v>
      </c>
      <c r="C8114" s="0" t="n">
        <v>261</v>
      </c>
      <c r="D8114" s="0" t="str">
        <f aca="false">IFERROR(VLOOKUP($C8114,薬効分類マスタ!$A$2:$B$180,2,FALSE()),"未登録")</f>
        <v>外皮用殺菌消毒剤</v>
      </c>
      <c r="E8114" s="16" t="s">
        <v>18657</v>
      </c>
      <c r="F8114" s="16" t="s">
        <v>18702</v>
      </c>
      <c r="G8114" s="16" t="s">
        <v>18723</v>
      </c>
      <c r="H8114" s="16" t="s">
        <v>6754</v>
      </c>
      <c r="I8114" s="0" t="n">
        <v>19.4</v>
      </c>
      <c r="K8114" s="0" t="str">
        <f aca="false">IFERROR(IF(VLOOKUP($C8114,薬効分類マスタ!$A$2:$E$180,5,FALSE())=0,"",VLOOKUP($C8114,薬効分類マスタ!$A$2:$E$180,5,FALSE())),"")</f>
        <v/>
      </c>
      <c r="L8114" s="17"/>
      <c r="M8114" s="0" t="str">
        <f aca="false">IF($K8114="","",IF($L8114&lt;&gt;"",$L8114,VLOOKUP($C8114,薬効分類マスタ!$A$2:$F$180,6,FALSE())))</f>
        <v/>
      </c>
      <c r="N8114" s="0" t="str">
        <f aca="false">ASC(G8114)</f>
        <v>ｸﾛﾙﾍｷｼｼﾞﾝｸﾞﾙｺﾝ酸塩消毒液5%｢ｼｵｴ｣</v>
      </c>
      <c r="O8114" s="0" t="str">
        <f aca="false">ASC(E8114)</f>
        <v>ｸﾛﾙﾍｷｼｼﾞﾝｸﾞﾙｺﾝ酸塩</v>
      </c>
      <c r="P8114" s="16" t="n">
        <f aca="false">N(P8113)+IF($C8114=検索!$B$49,1,0)</f>
        <v>0</v>
      </c>
    </row>
    <row r="8115" customFormat="false" ht="15" hidden="false" customHeight="false" outlineLevel="0" collapsed="false">
      <c r="A8115" s="16" t="s">
        <v>16254</v>
      </c>
      <c r="B8115" s="0" t="s">
        <v>18724</v>
      </c>
      <c r="C8115" s="0" t="n">
        <v>261</v>
      </c>
      <c r="D8115" s="0" t="str">
        <f aca="false">IFERROR(VLOOKUP($C8115,薬効分類マスタ!$A$2:$B$180,2,FALSE()),"未登録")</f>
        <v>外皮用殺菌消毒剤</v>
      </c>
      <c r="E8115" s="16" t="s">
        <v>18657</v>
      </c>
      <c r="F8115" s="16" t="s">
        <v>18702</v>
      </c>
      <c r="G8115" s="16" t="s">
        <v>18725</v>
      </c>
      <c r="H8115" s="16" t="s">
        <v>15905</v>
      </c>
      <c r="I8115" s="0" t="n">
        <v>17.7</v>
      </c>
      <c r="K8115" s="0" t="str">
        <f aca="false">IFERROR(IF(VLOOKUP($C8115,薬効分類マスタ!$A$2:$E$180,5,FALSE())=0,"",VLOOKUP($C8115,薬効分類マスタ!$A$2:$E$180,5,FALSE())),"")</f>
        <v/>
      </c>
      <c r="L8115" s="17"/>
      <c r="M8115" s="0" t="str">
        <f aca="false">IF($K8115="","",IF($L8115&lt;&gt;"",$L8115,VLOOKUP($C8115,薬効分類マスタ!$A$2:$F$180,6,FALSE())))</f>
        <v/>
      </c>
      <c r="N8115" s="0" t="str">
        <f aca="false">ASC(G8115)</f>
        <v>ｸﾛﾙﾍｷｼｼﾞﾝｸﾞﾙｺﾝ酸塩消毒液5%｢日医工｣</v>
      </c>
      <c r="O8115" s="0" t="str">
        <f aca="false">ASC(E8115)</f>
        <v>ｸﾛﾙﾍｷｼｼﾞﾝｸﾞﾙｺﾝ酸塩</v>
      </c>
      <c r="P8115" s="16" t="n">
        <f aca="false">N(P8114)+IF($C8115=検索!$B$49,1,0)</f>
        <v>0</v>
      </c>
    </row>
    <row r="8116" customFormat="false" ht="15" hidden="false" customHeight="false" outlineLevel="0" collapsed="false">
      <c r="A8116" s="16" t="s">
        <v>16254</v>
      </c>
      <c r="B8116" s="0" t="s">
        <v>18726</v>
      </c>
      <c r="C8116" s="0" t="n">
        <v>261</v>
      </c>
      <c r="D8116" s="0" t="str">
        <f aca="false">IFERROR(VLOOKUP($C8116,薬効分類マスタ!$A$2:$B$180,2,FALSE()),"未登録")</f>
        <v>外皮用殺菌消毒剤</v>
      </c>
      <c r="E8116" s="16" t="s">
        <v>18657</v>
      </c>
      <c r="F8116" s="16" t="s">
        <v>18702</v>
      </c>
      <c r="G8116" s="16" t="s">
        <v>18727</v>
      </c>
      <c r="H8116" s="16" t="s">
        <v>7527</v>
      </c>
      <c r="I8116" s="0" t="n">
        <v>18.6</v>
      </c>
      <c r="K8116" s="0" t="str">
        <f aca="false">IFERROR(IF(VLOOKUP($C8116,薬効分類マスタ!$A$2:$E$180,5,FALSE())=0,"",VLOOKUP($C8116,薬効分類マスタ!$A$2:$E$180,5,FALSE())),"")</f>
        <v/>
      </c>
      <c r="L8116" s="17"/>
      <c r="M8116" s="0" t="str">
        <f aca="false">IF($K8116="","",IF($L8116&lt;&gt;"",$L8116,VLOOKUP($C8116,薬効分類マスタ!$A$2:$F$180,6,FALSE())))</f>
        <v/>
      </c>
      <c r="N8116" s="0" t="str">
        <f aca="false">ASC(G8116)</f>
        <v>ｸﾛﾙﾍｷｼｼﾞﾝｸﾞﾙｺﾝ酸塩消毒液5%｢東海｣</v>
      </c>
      <c r="O8116" s="0" t="str">
        <f aca="false">ASC(E8116)</f>
        <v>ｸﾛﾙﾍｷｼｼﾞﾝｸﾞﾙｺﾝ酸塩</v>
      </c>
      <c r="P8116" s="16" t="n">
        <f aca="false">N(P8115)+IF($C8116=検索!$B$49,1,0)</f>
        <v>0</v>
      </c>
    </row>
    <row r="8117" customFormat="false" ht="15" hidden="false" customHeight="false" outlineLevel="0" collapsed="false">
      <c r="A8117" s="16" t="s">
        <v>16254</v>
      </c>
      <c r="B8117" s="0" t="s">
        <v>18728</v>
      </c>
      <c r="C8117" s="0" t="n">
        <v>261</v>
      </c>
      <c r="D8117" s="0" t="str">
        <f aca="false">IFERROR(VLOOKUP($C8117,薬効分類マスタ!$A$2:$B$180,2,FALSE()),"未登録")</f>
        <v>外皮用殺菌消毒剤</v>
      </c>
      <c r="E8117" s="16" t="s">
        <v>18657</v>
      </c>
      <c r="F8117" s="16" t="s">
        <v>18702</v>
      </c>
      <c r="G8117" s="16" t="s">
        <v>18729</v>
      </c>
      <c r="H8117" s="16" t="s">
        <v>15905</v>
      </c>
      <c r="I8117" s="0" t="n">
        <v>27.3</v>
      </c>
      <c r="K8117" s="0" t="str">
        <f aca="false">IFERROR(IF(VLOOKUP($C8117,薬効分類マスタ!$A$2:$E$180,5,FALSE())=0,"",VLOOKUP($C8117,薬効分類マスタ!$A$2:$E$180,5,FALSE())),"")</f>
        <v/>
      </c>
      <c r="L8117" s="17"/>
      <c r="M8117" s="0" t="str">
        <f aca="false">IF($K8117="","",IF($L8117&lt;&gt;"",$L8117,VLOOKUP($C8117,薬効分類マスタ!$A$2:$F$180,6,FALSE())))</f>
        <v/>
      </c>
      <c r="N8117" s="0" t="str">
        <f aca="false">ASC(G8117)</f>
        <v>ｸﾛﾙﾍｷｼｼﾞﾝｸﾞﾙｺﾝ酸塩消毒液5%｢ﾔｸﾊﾝ｣</v>
      </c>
      <c r="O8117" s="0" t="str">
        <f aca="false">ASC(E8117)</f>
        <v>ｸﾛﾙﾍｷｼｼﾞﾝｸﾞﾙｺﾝ酸塩</v>
      </c>
      <c r="P8117" s="16" t="n">
        <f aca="false">N(P8116)+IF($C8117=検索!$B$49,1,0)</f>
        <v>0</v>
      </c>
    </row>
    <row r="8118" customFormat="false" ht="15" hidden="false" customHeight="false" outlineLevel="0" collapsed="false">
      <c r="A8118" s="16" t="s">
        <v>16254</v>
      </c>
      <c r="B8118" s="0" t="s">
        <v>18730</v>
      </c>
      <c r="C8118" s="0" t="n">
        <v>261</v>
      </c>
      <c r="D8118" s="0" t="str">
        <f aca="false">IFERROR(VLOOKUP($C8118,薬効分類マスタ!$A$2:$B$180,2,FALSE()),"未登録")</f>
        <v>外皮用殺菌消毒剤</v>
      </c>
      <c r="E8118" s="16" t="s">
        <v>18657</v>
      </c>
      <c r="F8118" s="16" t="s">
        <v>11603</v>
      </c>
      <c r="G8118" s="16" t="s">
        <v>18731</v>
      </c>
      <c r="H8118" s="16" t="s">
        <v>1080</v>
      </c>
      <c r="I8118" s="0" t="n">
        <v>7</v>
      </c>
      <c r="K8118" s="0" t="str">
        <f aca="false">IFERROR(IF(VLOOKUP($C8118,薬効分類マスタ!$A$2:$E$180,5,FALSE())=0,"",VLOOKUP($C8118,薬効分類マスタ!$A$2:$E$180,5,FALSE())),"")</f>
        <v/>
      </c>
      <c r="L8118" s="17"/>
      <c r="M8118" s="0" t="str">
        <f aca="false">IF($K8118="","",IF($L8118&lt;&gt;"",$L8118,VLOOKUP($C8118,薬効分類マスタ!$A$2:$F$180,6,FALSE())))</f>
        <v/>
      </c>
      <c r="N8118" s="0" t="str">
        <f aca="false">ASC(G8118)</f>
        <v>ｽﾃﾘｸﾛﾝR液0.05</v>
      </c>
      <c r="O8118" s="0" t="str">
        <f aca="false">ASC(E8118)</f>
        <v>ｸﾛﾙﾍｷｼｼﾞﾝｸﾞﾙｺﾝ酸塩</v>
      </c>
      <c r="P8118" s="16" t="n">
        <f aca="false">N(P8117)+IF($C8118=検索!$B$49,1,0)</f>
        <v>0</v>
      </c>
    </row>
    <row r="8119" customFormat="false" ht="15" hidden="false" customHeight="false" outlineLevel="0" collapsed="false">
      <c r="A8119" s="16" t="s">
        <v>16254</v>
      </c>
      <c r="B8119" s="0" t="s">
        <v>18732</v>
      </c>
      <c r="C8119" s="0" t="n">
        <v>261</v>
      </c>
      <c r="D8119" s="0" t="str">
        <f aca="false">IFERROR(VLOOKUP($C8119,薬効分類マスタ!$A$2:$B$180,2,FALSE()),"未登録")</f>
        <v>外皮用殺菌消毒剤</v>
      </c>
      <c r="E8119" s="16" t="s">
        <v>18657</v>
      </c>
      <c r="F8119" s="16" t="s">
        <v>11603</v>
      </c>
      <c r="G8119" s="16" t="s">
        <v>18733</v>
      </c>
      <c r="H8119" s="16" t="s">
        <v>6908</v>
      </c>
      <c r="I8119" s="0" t="n">
        <v>7</v>
      </c>
      <c r="K8119" s="0" t="str">
        <f aca="false">IFERROR(IF(VLOOKUP($C8119,薬効分類マスタ!$A$2:$E$180,5,FALSE())=0,"",VLOOKUP($C8119,薬効分類マスタ!$A$2:$E$180,5,FALSE())),"")</f>
        <v/>
      </c>
      <c r="L8119" s="17"/>
      <c r="M8119" s="0" t="str">
        <f aca="false">IF($K8119="","",IF($L8119&lt;&gt;"",$L8119,VLOOKUP($C8119,薬効分類マスタ!$A$2:$F$180,6,FALSE())))</f>
        <v/>
      </c>
      <c r="N8119" s="0" t="str">
        <f aca="false">ASC(G8119)</f>
        <v>0.05W/V%ﾏｽｷﾝ水</v>
      </c>
      <c r="O8119" s="0" t="str">
        <f aca="false">ASC(E8119)</f>
        <v>ｸﾛﾙﾍｷｼｼﾞﾝｸﾞﾙｺﾝ酸塩</v>
      </c>
      <c r="P8119" s="16" t="n">
        <f aca="false">N(P8118)+IF($C8119=検索!$B$49,1,0)</f>
        <v>0</v>
      </c>
    </row>
    <row r="8120" customFormat="false" ht="15" hidden="false" customHeight="false" outlineLevel="0" collapsed="false">
      <c r="A8120" s="16" t="s">
        <v>16254</v>
      </c>
      <c r="B8120" s="0" t="s">
        <v>18734</v>
      </c>
      <c r="C8120" s="0" t="n">
        <v>261</v>
      </c>
      <c r="D8120" s="0" t="str">
        <f aca="false">IFERROR(VLOOKUP($C8120,薬効分類マスタ!$A$2:$B$180,2,FALSE()),"未登録")</f>
        <v>外皮用殺菌消毒剤</v>
      </c>
      <c r="E8120" s="16" t="s">
        <v>18657</v>
      </c>
      <c r="F8120" s="16" t="s">
        <v>11603</v>
      </c>
      <c r="G8120" s="16" t="s">
        <v>18735</v>
      </c>
      <c r="H8120" s="16" t="s">
        <v>15905</v>
      </c>
      <c r="I8120" s="0" t="n">
        <v>7</v>
      </c>
      <c r="K8120" s="0" t="str">
        <f aca="false">IFERROR(IF(VLOOKUP($C8120,薬効分類マスタ!$A$2:$E$180,5,FALSE())=0,"",VLOOKUP($C8120,薬効分類マスタ!$A$2:$E$180,5,FALSE())),"")</f>
        <v/>
      </c>
      <c r="L8120" s="17"/>
      <c r="M8120" s="0" t="str">
        <f aca="false">IF($K8120="","",IF($L8120&lt;&gt;"",$L8120,VLOOKUP($C8120,薬効分類マスタ!$A$2:$F$180,6,FALSE())))</f>
        <v/>
      </c>
      <c r="N8120" s="0" t="str">
        <f aca="false">ASC(G8120)</f>
        <v>0.05%ｸﾞﾙｺｼﾞﾝR水</v>
      </c>
      <c r="O8120" s="0" t="str">
        <f aca="false">ASC(E8120)</f>
        <v>ｸﾛﾙﾍｷｼｼﾞﾝｸﾞﾙｺﾝ酸塩</v>
      </c>
      <c r="P8120" s="16" t="n">
        <f aca="false">N(P8119)+IF($C8120=検索!$B$49,1,0)</f>
        <v>0</v>
      </c>
    </row>
    <row r="8121" customFormat="false" ht="15" hidden="false" customHeight="false" outlineLevel="0" collapsed="false">
      <c r="A8121" s="16" t="s">
        <v>16254</v>
      </c>
      <c r="B8121" s="0" t="s">
        <v>18736</v>
      </c>
      <c r="C8121" s="0" t="n">
        <v>261</v>
      </c>
      <c r="D8121" s="0" t="str">
        <f aca="false">IFERROR(VLOOKUP($C8121,薬効分類マスタ!$A$2:$B$180,2,FALSE()),"未登録")</f>
        <v>外皮用殺菌消毒剤</v>
      </c>
      <c r="E8121" s="16" t="s">
        <v>18657</v>
      </c>
      <c r="F8121" s="16" t="s">
        <v>11603</v>
      </c>
      <c r="G8121" s="16" t="s">
        <v>18737</v>
      </c>
      <c r="H8121" s="16" t="s">
        <v>1103</v>
      </c>
      <c r="I8121" s="0" t="n">
        <v>7</v>
      </c>
      <c r="K8121" s="0" t="str">
        <f aca="false">IFERROR(IF(VLOOKUP($C8121,薬効分類マスタ!$A$2:$E$180,5,FALSE())=0,"",VLOOKUP($C8121,薬効分類マスタ!$A$2:$E$180,5,FALSE())),"")</f>
        <v/>
      </c>
      <c r="L8121" s="17"/>
      <c r="M8121" s="0" t="str">
        <f aca="false">IF($K8121="","",IF($L8121&lt;&gt;"",$L8121,VLOOKUP($C8121,薬効分類マスタ!$A$2:$F$180,6,FALSE())))</f>
        <v/>
      </c>
      <c r="N8121" s="0" t="str">
        <f aca="false">ASC(G8121)</f>
        <v>0.05%ﾍｷｻﾞｯｸ水R</v>
      </c>
      <c r="O8121" s="0" t="str">
        <f aca="false">ASC(E8121)</f>
        <v>ｸﾛﾙﾍｷｼｼﾞﾝｸﾞﾙｺﾝ酸塩</v>
      </c>
      <c r="P8121" s="16" t="n">
        <f aca="false">N(P8120)+IF($C8121=検索!$B$49,1,0)</f>
        <v>0</v>
      </c>
    </row>
    <row r="8122" customFormat="false" ht="15" hidden="false" customHeight="false" outlineLevel="0" collapsed="false">
      <c r="A8122" s="16" t="s">
        <v>16254</v>
      </c>
      <c r="B8122" s="0" t="s">
        <v>18738</v>
      </c>
      <c r="C8122" s="0" t="n">
        <v>261</v>
      </c>
      <c r="D8122" s="0" t="str">
        <f aca="false">IFERROR(VLOOKUP($C8122,薬効分類マスタ!$A$2:$B$180,2,FALSE()),"未登録")</f>
        <v>外皮用殺菌消毒剤</v>
      </c>
      <c r="E8122" s="16" t="s">
        <v>18657</v>
      </c>
      <c r="F8122" s="16" t="s">
        <v>7751</v>
      </c>
      <c r="G8122" s="16" t="s">
        <v>18739</v>
      </c>
      <c r="H8122" s="16" t="s">
        <v>1080</v>
      </c>
      <c r="I8122" s="0" t="n">
        <v>7</v>
      </c>
      <c r="K8122" s="0" t="str">
        <f aca="false">IFERROR(IF(VLOOKUP($C8122,薬効分類マスタ!$A$2:$E$180,5,FALSE())=0,"",VLOOKUP($C8122,薬効分類マスタ!$A$2:$E$180,5,FALSE())),"")</f>
        <v/>
      </c>
      <c r="L8122" s="17"/>
      <c r="M8122" s="0" t="str">
        <f aca="false">IF($K8122="","",IF($L8122&lt;&gt;"",$L8122,VLOOKUP($C8122,薬効分類マスタ!$A$2:$F$180,6,FALSE())))</f>
        <v/>
      </c>
      <c r="N8122" s="0" t="str">
        <f aca="false">ASC(G8122)</f>
        <v>ｽﾃﾘｸﾛﾝR液0.1</v>
      </c>
      <c r="O8122" s="0" t="str">
        <f aca="false">ASC(E8122)</f>
        <v>ｸﾛﾙﾍｷｼｼﾞﾝｸﾞﾙｺﾝ酸塩</v>
      </c>
      <c r="P8122" s="16" t="n">
        <f aca="false">N(P8121)+IF($C8122=検索!$B$49,1,0)</f>
        <v>0</v>
      </c>
    </row>
    <row r="8123" customFormat="false" ht="15" hidden="false" customHeight="false" outlineLevel="0" collapsed="false">
      <c r="A8123" s="16" t="s">
        <v>16254</v>
      </c>
      <c r="B8123" s="0" t="s">
        <v>18740</v>
      </c>
      <c r="C8123" s="0" t="n">
        <v>261</v>
      </c>
      <c r="D8123" s="0" t="str">
        <f aca="false">IFERROR(VLOOKUP($C8123,薬効分類マスタ!$A$2:$B$180,2,FALSE()),"未登録")</f>
        <v>外皮用殺菌消毒剤</v>
      </c>
      <c r="E8123" s="16" t="s">
        <v>18657</v>
      </c>
      <c r="F8123" s="16" t="s">
        <v>18626</v>
      </c>
      <c r="G8123" s="16" t="s">
        <v>18741</v>
      </c>
      <c r="H8123" s="16" t="s">
        <v>1080</v>
      </c>
      <c r="I8123" s="0" t="n">
        <v>7</v>
      </c>
      <c r="K8123" s="0" t="str">
        <f aca="false">IFERROR(IF(VLOOKUP($C8123,薬効分類マスタ!$A$2:$E$180,5,FALSE())=0,"",VLOOKUP($C8123,薬効分類マスタ!$A$2:$E$180,5,FALSE())),"")</f>
        <v/>
      </c>
      <c r="L8123" s="17"/>
      <c r="M8123" s="0" t="str">
        <f aca="false">IF($K8123="","",IF($L8123&lt;&gt;"",$L8123,VLOOKUP($C8123,薬効分類マスタ!$A$2:$F$180,6,FALSE())))</f>
        <v/>
      </c>
      <c r="N8123" s="0" t="str">
        <f aca="false">ASC(G8123)</f>
        <v>ｽﾃﾘｸﾛﾝW液0.02</v>
      </c>
      <c r="O8123" s="0" t="str">
        <f aca="false">ASC(E8123)</f>
        <v>ｸﾛﾙﾍｷｼｼﾞﾝｸﾞﾙｺﾝ酸塩</v>
      </c>
      <c r="P8123" s="16" t="n">
        <f aca="false">N(P8122)+IF($C8123=検索!$B$49,1,0)</f>
        <v>0</v>
      </c>
    </row>
    <row r="8124" customFormat="false" ht="15" hidden="false" customHeight="false" outlineLevel="0" collapsed="false">
      <c r="A8124" s="16" t="s">
        <v>16254</v>
      </c>
      <c r="B8124" s="0" t="s">
        <v>18742</v>
      </c>
      <c r="C8124" s="0" t="n">
        <v>261</v>
      </c>
      <c r="D8124" s="0" t="str">
        <f aca="false">IFERROR(VLOOKUP($C8124,薬効分類マスタ!$A$2:$B$180,2,FALSE()),"未登録")</f>
        <v>外皮用殺菌消毒剤</v>
      </c>
      <c r="E8124" s="16" t="s">
        <v>18657</v>
      </c>
      <c r="F8124" s="16" t="s">
        <v>18626</v>
      </c>
      <c r="G8124" s="16" t="s">
        <v>18743</v>
      </c>
      <c r="H8124" s="16" t="s">
        <v>6908</v>
      </c>
      <c r="I8124" s="0" t="n">
        <v>7</v>
      </c>
      <c r="K8124" s="0" t="str">
        <f aca="false">IFERROR(IF(VLOOKUP($C8124,薬効分類マスタ!$A$2:$E$180,5,FALSE())=0,"",VLOOKUP($C8124,薬効分類マスタ!$A$2:$E$180,5,FALSE())),"")</f>
        <v/>
      </c>
      <c r="L8124" s="17"/>
      <c r="M8124" s="0" t="str">
        <f aca="false">IF($K8124="","",IF($L8124&lt;&gt;"",$L8124,VLOOKUP($C8124,薬効分類マスタ!$A$2:$F$180,6,FALSE())))</f>
        <v/>
      </c>
      <c r="N8124" s="0" t="str">
        <f aca="false">ASC(G8124)</f>
        <v>0.02w/v%ﾏｽｷﾝ水</v>
      </c>
      <c r="O8124" s="0" t="str">
        <f aca="false">ASC(E8124)</f>
        <v>ｸﾛﾙﾍｷｼｼﾞﾝｸﾞﾙｺﾝ酸塩</v>
      </c>
      <c r="P8124" s="16" t="n">
        <f aca="false">N(P8123)+IF($C8124=検索!$B$49,1,0)</f>
        <v>0</v>
      </c>
    </row>
    <row r="8125" customFormat="false" ht="15" hidden="false" customHeight="false" outlineLevel="0" collapsed="false">
      <c r="A8125" s="16" t="s">
        <v>16254</v>
      </c>
      <c r="B8125" s="0" t="s">
        <v>18744</v>
      </c>
      <c r="C8125" s="0" t="n">
        <v>261</v>
      </c>
      <c r="D8125" s="0" t="str">
        <f aca="false">IFERROR(VLOOKUP($C8125,薬効分類マスタ!$A$2:$B$180,2,FALSE()),"未登録")</f>
        <v>外皮用殺菌消毒剤</v>
      </c>
      <c r="E8125" s="16" t="s">
        <v>18657</v>
      </c>
      <c r="F8125" s="16" t="s">
        <v>18626</v>
      </c>
      <c r="G8125" s="16" t="s">
        <v>18745</v>
      </c>
      <c r="H8125" s="16" t="s">
        <v>1103</v>
      </c>
      <c r="I8125" s="0" t="n">
        <v>7</v>
      </c>
      <c r="K8125" s="0" t="str">
        <f aca="false">IFERROR(IF(VLOOKUP($C8125,薬効分類マスタ!$A$2:$E$180,5,FALSE())=0,"",VLOOKUP($C8125,薬効分類マスタ!$A$2:$E$180,5,FALSE())),"")</f>
        <v/>
      </c>
      <c r="L8125" s="17"/>
      <c r="M8125" s="0" t="str">
        <f aca="false">IF($K8125="","",IF($L8125&lt;&gt;"",$L8125,VLOOKUP($C8125,薬効分類マスタ!$A$2:$F$180,6,FALSE())))</f>
        <v/>
      </c>
      <c r="N8125" s="0" t="str">
        <f aca="false">ASC(G8125)</f>
        <v>0.02%ﾍｷｻﾞｯｸ水W</v>
      </c>
      <c r="O8125" s="0" t="str">
        <f aca="false">ASC(E8125)</f>
        <v>ｸﾛﾙﾍｷｼｼﾞﾝｸﾞﾙｺﾝ酸塩</v>
      </c>
      <c r="P8125" s="16" t="n">
        <f aca="false">N(P8124)+IF($C8125=検索!$B$49,1,0)</f>
        <v>0</v>
      </c>
    </row>
    <row r="8126" customFormat="false" ht="15" hidden="false" customHeight="false" outlineLevel="0" collapsed="false">
      <c r="A8126" s="16" t="s">
        <v>16254</v>
      </c>
      <c r="B8126" s="0" t="s">
        <v>18746</v>
      </c>
      <c r="C8126" s="0" t="n">
        <v>261</v>
      </c>
      <c r="D8126" s="0" t="str">
        <f aca="false">IFERROR(VLOOKUP($C8126,薬効分類マスタ!$A$2:$B$180,2,FALSE()),"未登録")</f>
        <v>外皮用殺菌消毒剤</v>
      </c>
      <c r="E8126" s="16" t="s">
        <v>18657</v>
      </c>
      <c r="F8126" s="16" t="s">
        <v>18626</v>
      </c>
      <c r="G8126" s="16" t="s">
        <v>18747</v>
      </c>
      <c r="H8126" s="16" t="s">
        <v>15905</v>
      </c>
      <c r="I8126" s="0" t="n">
        <v>7</v>
      </c>
      <c r="K8126" s="0" t="str">
        <f aca="false">IFERROR(IF(VLOOKUP($C8126,薬効分類マスタ!$A$2:$E$180,5,FALSE())=0,"",VLOOKUP($C8126,薬効分類マスタ!$A$2:$E$180,5,FALSE())),"")</f>
        <v/>
      </c>
      <c r="L8126" s="17"/>
      <c r="M8126" s="0" t="str">
        <f aca="false">IF($K8126="","",IF($L8126&lt;&gt;"",$L8126,VLOOKUP($C8126,薬効分類マスタ!$A$2:$F$180,6,FALSE())))</f>
        <v/>
      </c>
      <c r="N8126" s="0" t="str">
        <f aca="false">ASC(G8126)</f>
        <v>0.02%ｸﾞﾙｺｼﾞﾝW水</v>
      </c>
      <c r="O8126" s="0" t="str">
        <f aca="false">ASC(E8126)</f>
        <v>ｸﾛﾙﾍｷｼｼﾞﾝｸﾞﾙｺﾝ酸塩</v>
      </c>
      <c r="P8126" s="16" t="n">
        <f aca="false">N(P8125)+IF($C8126=検索!$B$49,1,0)</f>
        <v>0</v>
      </c>
    </row>
    <row r="8127" customFormat="false" ht="15" hidden="false" customHeight="false" outlineLevel="0" collapsed="false">
      <c r="A8127" s="16" t="s">
        <v>16254</v>
      </c>
      <c r="B8127" s="0" t="s">
        <v>18748</v>
      </c>
      <c r="C8127" s="0" t="n">
        <v>261</v>
      </c>
      <c r="D8127" s="0" t="str">
        <f aca="false">IFERROR(VLOOKUP($C8127,薬効分類マスタ!$A$2:$B$180,2,FALSE()),"未登録")</f>
        <v>外皮用殺菌消毒剤</v>
      </c>
      <c r="E8127" s="16" t="s">
        <v>18657</v>
      </c>
      <c r="F8127" s="16" t="s">
        <v>7751</v>
      </c>
      <c r="G8127" s="16" t="s">
        <v>18749</v>
      </c>
      <c r="H8127" s="16" t="s">
        <v>1080</v>
      </c>
      <c r="I8127" s="0" t="n">
        <v>7</v>
      </c>
      <c r="K8127" s="0" t="str">
        <f aca="false">IFERROR(IF(VLOOKUP($C8127,薬効分類マスタ!$A$2:$E$180,5,FALSE())=0,"",VLOOKUP($C8127,薬効分類マスタ!$A$2:$E$180,5,FALSE())),"")</f>
        <v/>
      </c>
      <c r="L8127" s="17"/>
      <c r="M8127" s="0" t="str">
        <f aca="false">IF($K8127="","",IF($L8127&lt;&gt;"",$L8127,VLOOKUP($C8127,薬効分類マスタ!$A$2:$F$180,6,FALSE())))</f>
        <v/>
      </c>
      <c r="N8127" s="0" t="str">
        <f aca="false">ASC(G8127)</f>
        <v>ｽﾃﾘｸﾛﾝW液0.1</v>
      </c>
      <c r="O8127" s="0" t="str">
        <f aca="false">ASC(E8127)</f>
        <v>ｸﾛﾙﾍｷｼｼﾞﾝｸﾞﾙｺﾝ酸塩</v>
      </c>
      <c r="P8127" s="16" t="n">
        <f aca="false">N(P8126)+IF($C8127=検索!$B$49,1,0)</f>
        <v>0</v>
      </c>
    </row>
    <row r="8128" customFormat="false" ht="15" hidden="false" customHeight="false" outlineLevel="0" collapsed="false">
      <c r="A8128" s="16" t="s">
        <v>16254</v>
      </c>
      <c r="B8128" s="0" t="s">
        <v>18750</v>
      </c>
      <c r="C8128" s="0" t="n">
        <v>261</v>
      </c>
      <c r="D8128" s="0" t="str">
        <f aca="false">IFERROR(VLOOKUP($C8128,薬効分類マスタ!$A$2:$B$180,2,FALSE()),"未登録")</f>
        <v>外皮用殺菌消毒剤</v>
      </c>
      <c r="E8128" s="16" t="s">
        <v>18657</v>
      </c>
      <c r="F8128" s="16" t="s">
        <v>7751</v>
      </c>
      <c r="G8128" s="16" t="s">
        <v>18751</v>
      </c>
      <c r="H8128" s="16" t="s">
        <v>1103</v>
      </c>
      <c r="I8128" s="0" t="n">
        <v>7</v>
      </c>
      <c r="K8128" s="0" t="str">
        <f aca="false">IFERROR(IF(VLOOKUP($C8128,薬効分類マスタ!$A$2:$E$180,5,FALSE())=0,"",VLOOKUP($C8128,薬効分類マスタ!$A$2:$E$180,5,FALSE())),"")</f>
        <v/>
      </c>
      <c r="L8128" s="17"/>
      <c r="M8128" s="0" t="str">
        <f aca="false">IF($K8128="","",IF($L8128&lt;&gt;"",$L8128,VLOOKUP($C8128,薬効分類マスタ!$A$2:$F$180,6,FALSE())))</f>
        <v/>
      </c>
      <c r="N8128" s="0" t="str">
        <f aca="false">ASC(G8128)</f>
        <v>0.1%ﾍｷｻﾞｯｸ水W</v>
      </c>
      <c r="O8128" s="0" t="str">
        <f aca="false">ASC(E8128)</f>
        <v>ｸﾛﾙﾍｷｼｼﾞﾝｸﾞﾙｺﾝ酸塩</v>
      </c>
      <c r="P8128" s="16" t="n">
        <f aca="false">N(P8127)+IF($C8128=検索!$B$49,1,0)</f>
        <v>0</v>
      </c>
    </row>
    <row r="8129" customFormat="false" ht="15" hidden="false" customHeight="false" outlineLevel="0" collapsed="false">
      <c r="A8129" s="16" t="s">
        <v>16254</v>
      </c>
      <c r="B8129" s="0" t="s">
        <v>18752</v>
      </c>
      <c r="C8129" s="0" t="n">
        <v>261</v>
      </c>
      <c r="D8129" s="0" t="str">
        <f aca="false">IFERROR(VLOOKUP($C8129,薬効分類マスタ!$A$2:$B$180,2,FALSE()),"未登録")</f>
        <v>外皮用殺菌消毒剤</v>
      </c>
      <c r="E8129" s="16" t="s">
        <v>18657</v>
      </c>
      <c r="F8129" s="16" t="s">
        <v>7751</v>
      </c>
      <c r="G8129" s="16" t="s">
        <v>18753</v>
      </c>
      <c r="H8129" s="16" t="s">
        <v>6908</v>
      </c>
      <c r="I8129" s="0" t="n">
        <v>7</v>
      </c>
      <c r="K8129" s="0" t="str">
        <f aca="false">IFERROR(IF(VLOOKUP($C8129,薬効分類マスタ!$A$2:$E$180,5,FALSE())=0,"",VLOOKUP($C8129,薬効分類マスタ!$A$2:$E$180,5,FALSE())),"")</f>
        <v/>
      </c>
      <c r="L8129" s="17"/>
      <c r="M8129" s="0" t="str">
        <f aca="false">IF($K8129="","",IF($L8129&lt;&gt;"",$L8129,VLOOKUP($C8129,薬効分類マスタ!$A$2:$F$180,6,FALSE())))</f>
        <v/>
      </c>
      <c r="N8129" s="0" t="str">
        <f aca="false">ASC(G8129)</f>
        <v>0.1w/v%ﾏｽｷﾝ水</v>
      </c>
      <c r="O8129" s="0" t="str">
        <f aca="false">ASC(E8129)</f>
        <v>ｸﾛﾙﾍｷｼｼﾞﾝｸﾞﾙｺﾝ酸塩</v>
      </c>
      <c r="P8129" s="16" t="n">
        <f aca="false">N(P8128)+IF($C8129=検索!$B$49,1,0)</f>
        <v>0</v>
      </c>
    </row>
    <row r="8130" customFormat="false" ht="15" hidden="false" customHeight="false" outlineLevel="0" collapsed="false">
      <c r="A8130" s="16" t="s">
        <v>16254</v>
      </c>
      <c r="B8130" s="0" t="s">
        <v>18754</v>
      </c>
      <c r="C8130" s="0" t="n">
        <v>261</v>
      </c>
      <c r="D8130" s="0" t="str">
        <f aca="false">IFERROR(VLOOKUP($C8130,薬効分類マスタ!$A$2:$B$180,2,FALSE()),"未登録")</f>
        <v>外皮用殺菌消毒剤</v>
      </c>
      <c r="E8130" s="16" t="s">
        <v>18657</v>
      </c>
      <c r="F8130" s="16" t="s">
        <v>7751</v>
      </c>
      <c r="G8130" s="16" t="s">
        <v>18755</v>
      </c>
      <c r="H8130" s="16" t="s">
        <v>15905</v>
      </c>
      <c r="I8130" s="0" t="n">
        <v>7</v>
      </c>
      <c r="K8130" s="0" t="str">
        <f aca="false">IFERROR(IF(VLOOKUP($C8130,薬効分類マスタ!$A$2:$E$180,5,FALSE())=0,"",VLOOKUP($C8130,薬効分類マスタ!$A$2:$E$180,5,FALSE())),"")</f>
        <v/>
      </c>
      <c r="L8130" s="17"/>
      <c r="M8130" s="0" t="str">
        <f aca="false">IF($K8130="","",IF($L8130&lt;&gt;"",$L8130,VLOOKUP($C8130,薬効分類マスタ!$A$2:$F$180,6,FALSE())))</f>
        <v/>
      </c>
      <c r="N8130" s="0" t="str">
        <f aca="false">ASC(G8130)</f>
        <v>0.1%ｸﾞﾙｺｼﾞﾝW水</v>
      </c>
      <c r="O8130" s="0" t="str">
        <f aca="false">ASC(E8130)</f>
        <v>ｸﾛﾙﾍｷｼｼﾞﾝｸﾞﾙｺﾝ酸塩</v>
      </c>
      <c r="P8130" s="16" t="n">
        <f aca="false">N(P8129)+IF($C8130=検索!$B$49,1,0)</f>
        <v>0</v>
      </c>
    </row>
    <row r="8131" customFormat="false" ht="15" hidden="false" customHeight="false" outlineLevel="0" collapsed="false">
      <c r="A8131" s="16" t="s">
        <v>16254</v>
      </c>
      <c r="B8131" s="0" t="s">
        <v>18756</v>
      </c>
      <c r="C8131" s="0" t="n">
        <v>261</v>
      </c>
      <c r="D8131" s="0" t="str">
        <f aca="false">IFERROR(VLOOKUP($C8131,薬効分類マスタ!$A$2:$B$180,2,FALSE()),"未登録")</f>
        <v>外皮用殺菌消毒剤</v>
      </c>
      <c r="E8131" s="16" t="s">
        <v>18657</v>
      </c>
      <c r="F8131" s="16" t="s">
        <v>11603</v>
      </c>
      <c r="G8131" s="16" t="s">
        <v>18757</v>
      </c>
      <c r="H8131" s="16" t="s">
        <v>1080</v>
      </c>
      <c r="I8131" s="0" t="n">
        <v>7</v>
      </c>
      <c r="K8131" s="0" t="str">
        <f aca="false">IFERROR(IF(VLOOKUP($C8131,薬効分類マスタ!$A$2:$E$180,5,FALSE())=0,"",VLOOKUP($C8131,薬効分類マスタ!$A$2:$E$180,5,FALSE())),"")</f>
        <v/>
      </c>
      <c r="L8131" s="17"/>
      <c r="M8131" s="0" t="str">
        <f aca="false">IF($K8131="","",IF($L8131&lt;&gt;"",$L8131,VLOOKUP($C8131,薬効分類マスタ!$A$2:$F$180,6,FALSE())))</f>
        <v/>
      </c>
      <c r="N8131" s="0" t="str">
        <f aca="false">ASC(G8131)</f>
        <v>ｽﾃﾘｸﾛﾝW液0.05</v>
      </c>
      <c r="O8131" s="0" t="str">
        <f aca="false">ASC(E8131)</f>
        <v>ｸﾛﾙﾍｷｼｼﾞﾝｸﾞﾙｺﾝ酸塩</v>
      </c>
      <c r="P8131" s="16" t="n">
        <f aca="false">N(P8130)+IF($C8131=検索!$B$49,1,0)</f>
        <v>0</v>
      </c>
    </row>
    <row r="8132" customFormat="false" ht="15" hidden="false" customHeight="false" outlineLevel="0" collapsed="false">
      <c r="A8132" s="16" t="s">
        <v>16254</v>
      </c>
      <c r="B8132" s="0" t="s">
        <v>18758</v>
      </c>
      <c r="C8132" s="0" t="n">
        <v>261</v>
      </c>
      <c r="D8132" s="0" t="str">
        <f aca="false">IFERROR(VLOOKUP($C8132,薬効分類マスタ!$A$2:$B$180,2,FALSE()),"未登録")</f>
        <v>外皮用殺菌消毒剤</v>
      </c>
      <c r="E8132" s="16" t="s">
        <v>18657</v>
      </c>
      <c r="F8132" s="16" t="s">
        <v>11603</v>
      </c>
      <c r="G8132" s="16" t="s">
        <v>18759</v>
      </c>
      <c r="H8132" s="16" t="s">
        <v>15905</v>
      </c>
      <c r="I8132" s="0" t="n">
        <v>7</v>
      </c>
      <c r="K8132" s="0" t="str">
        <f aca="false">IFERROR(IF(VLOOKUP($C8132,薬効分類マスタ!$A$2:$E$180,5,FALSE())=0,"",VLOOKUP($C8132,薬効分類マスタ!$A$2:$E$180,5,FALSE())),"")</f>
        <v/>
      </c>
      <c r="L8132" s="17"/>
      <c r="M8132" s="0" t="str">
        <f aca="false">IF($K8132="","",IF($L8132&lt;&gt;"",$L8132,VLOOKUP($C8132,薬効分類マスタ!$A$2:$F$180,6,FALSE())))</f>
        <v/>
      </c>
      <c r="N8132" s="0" t="str">
        <f aca="false">ASC(G8132)</f>
        <v>0.05%ｸﾞﾙｺｼﾞﾝW水</v>
      </c>
      <c r="O8132" s="0" t="str">
        <f aca="false">ASC(E8132)</f>
        <v>ｸﾛﾙﾍｷｼｼﾞﾝｸﾞﾙｺﾝ酸塩</v>
      </c>
      <c r="P8132" s="16" t="n">
        <f aca="false">N(P8131)+IF($C8132=検索!$B$49,1,0)</f>
        <v>0</v>
      </c>
    </row>
    <row r="8133" customFormat="false" ht="15" hidden="false" customHeight="false" outlineLevel="0" collapsed="false">
      <c r="A8133" s="16" t="s">
        <v>16254</v>
      </c>
      <c r="B8133" s="0" t="s">
        <v>18760</v>
      </c>
      <c r="C8133" s="0" t="n">
        <v>261</v>
      </c>
      <c r="D8133" s="0" t="str">
        <f aca="false">IFERROR(VLOOKUP($C8133,薬効分類マスタ!$A$2:$B$180,2,FALSE()),"未登録")</f>
        <v>外皮用殺菌消毒剤</v>
      </c>
      <c r="E8133" s="16" t="s">
        <v>18657</v>
      </c>
      <c r="F8133" s="16" t="s">
        <v>11603</v>
      </c>
      <c r="G8133" s="16" t="s">
        <v>18761</v>
      </c>
      <c r="H8133" s="16" t="s">
        <v>1103</v>
      </c>
      <c r="I8133" s="0" t="n">
        <v>7</v>
      </c>
      <c r="K8133" s="0" t="str">
        <f aca="false">IFERROR(IF(VLOOKUP($C8133,薬効分類マスタ!$A$2:$E$180,5,FALSE())=0,"",VLOOKUP($C8133,薬効分類マスタ!$A$2:$E$180,5,FALSE())),"")</f>
        <v/>
      </c>
      <c r="L8133" s="17"/>
      <c r="M8133" s="0" t="str">
        <f aca="false">IF($K8133="","",IF($L8133&lt;&gt;"",$L8133,VLOOKUP($C8133,薬効分類マスタ!$A$2:$F$180,6,FALSE())))</f>
        <v/>
      </c>
      <c r="N8133" s="0" t="str">
        <f aca="false">ASC(G8133)</f>
        <v>0.05%ﾍｷｻﾞｯｸ水W</v>
      </c>
      <c r="O8133" s="0" t="str">
        <f aca="false">ASC(E8133)</f>
        <v>ｸﾛﾙﾍｷｼｼﾞﾝｸﾞﾙｺﾝ酸塩</v>
      </c>
      <c r="P8133" s="16" t="n">
        <f aca="false">N(P8132)+IF($C8133=検索!$B$49,1,0)</f>
        <v>0</v>
      </c>
    </row>
    <row r="8134" customFormat="false" ht="15" hidden="false" customHeight="false" outlineLevel="0" collapsed="false">
      <c r="A8134" s="16" t="s">
        <v>16254</v>
      </c>
      <c r="B8134" s="0" t="s">
        <v>18762</v>
      </c>
      <c r="C8134" s="0" t="n">
        <v>261</v>
      </c>
      <c r="D8134" s="0" t="str">
        <f aca="false">IFERROR(VLOOKUP($C8134,薬効分類マスタ!$A$2:$B$180,2,FALSE()),"未登録")</f>
        <v>外皮用殺菌消毒剤</v>
      </c>
      <c r="E8134" s="16" t="s">
        <v>18763</v>
      </c>
      <c r="F8134" s="16" t="s">
        <v>6657</v>
      </c>
      <c r="G8134" s="16" t="s">
        <v>18763</v>
      </c>
      <c r="I8134" s="0" t="n">
        <v>11.8</v>
      </c>
      <c r="K8134" s="0" t="str">
        <f aca="false">IFERROR(IF(VLOOKUP($C8134,薬効分類マスタ!$A$2:$E$180,5,FALSE())=0,"",VLOOKUP($C8134,薬効分類マスタ!$A$2:$E$180,5,FALSE())),"")</f>
        <v/>
      </c>
      <c r="L8134" s="17"/>
      <c r="M8134" s="0" t="str">
        <f aca="false">IF($K8134="","",IF($L8134&lt;&gt;"",$L8134,VLOOKUP($C8134,薬効分類マスタ!$A$2:$F$180,6,FALSE())))</f>
        <v/>
      </c>
      <c r="N8134" s="0" t="str">
        <f aca="false">ASC(G8134)</f>
        <v>ﾌｪﾉｰﾙ</v>
      </c>
      <c r="O8134" s="0" t="str">
        <f aca="false">ASC(E8134)</f>
        <v>ﾌｪﾉｰﾙ</v>
      </c>
      <c r="P8134" s="16" t="n">
        <f aca="false">N(P8133)+IF($C8134=検索!$B$49,1,0)</f>
        <v>0</v>
      </c>
    </row>
    <row r="8135" customFormat="false" ht="15" hidden="false" customHeight="false" outlineLevel="0" collapsed="false">
      <c r="A8135" s="16" t="s">
        <v>16254</v>
      </c>
      <c r="B8135" s="0" t="s">
        <v>18764</v>
      </c>
      <c r="C8135" s="0" t="n">
        <v>261</v>
      </c>
      <c r="D8135" s="0" t="str">
        <f aca="false">IFERROR(VLOOKUP($C8135,薬効分類マスタ!$A$2:$B$180,2,FALSE()),"未登録")</f>
        <v>外皮用殺菌消毒剤</v>
      </c>
      <c r="E8135" s="16" t="s">
        <v>18763</v>
      </c>
      <c r="F8135" s="16" t="s">
        <v>6657</v>
      </c>
      <c r="G8135" s="16" t="s">
        <v>18765</v>
      </c>
      <c r="H8135" s="16" t="s">
        <v>7004</v>
      </c>
      <c r="I8135" s="0" t="n">
        <v>12.5</v>
      </c>
      <c r="K8135" s="0" t="str">
        <f aca="false">IFERROR(IF(VLOOKUP($C8135,薬効分類マスタ!$A$2:$E$180,5,FALSE())=0,"",VLOOKUP($C8135,薬効分類マスタ!$A$2:$E$180,5,FALSE())),"")</f>
        <v/>
      </c>
      <c r="L8135" s="17"/>
      <c r="M8135" s="0" t="str">
        <f aca="false">IF($K8135="","",IF($L8135&lt;&gt;"",$L8135,VLOOKUP($C8135,薬効分類マスタ!$A$2:$F$180,6,FALSE())))</f>
        <v/>
      </c>
      <c r="N8135" s="0" t="str">
        <f aca="false">ASC(G8135)</f>
        <v>ﾌｪﾉｰﾙ｢ｺｻﾞｶｲ･M｣</v>
      </c>
      <c r="O8135" s="0" t="str">
        <f aca="false">ASC(E8135)</f>
        <v>ﾌｪﾉｰﾙ</v>
      </c>
      <c r="P8135" s="16" t="n">
        <f aca="false">N(P8134)+IF($C8135=検索!$B$49,1,0)</f>
        <v>0</v>
      </c>
    </row>
    <row r="8136" customFormat="false" ht="15" hidden="false" customHeight="false" outlineLevel="0" collapsed="false">
      <c r="A8136" s="16" t="s">
        <v>16254</v>
      </c>
      <c r="B8136" s="0" t="s">
        <v>18766</v>
      </c>
      <c r="C8136" s="0" t="n">
        <v>261</v>
      </c>
      <c r="D8136" s="0" t="str">
        <f aca="false">IFERROR(VLOOKUP($C8136,薬効分類マスタ!$A$2:$B$180,2,FALSE()),"未登録")</f>
        <v>外皮用殺菌消毒剤</v>
      </c>
      <c r="E8136" s="16" t="s">
        <v>18767</v>
      </c>
      <c r="F8136" s="16" t="s">
        <v>6657</v>
      </c>
      <c r="G8136" s="16" t="s">
        <v>18767</v>
      </c>
      <c r="I8136" s="0" t="n">
        <v>11.5</v>
      </c>
      <c r="K8136" s="0" t="str">
        <f aca="false">IFERROR(IF(VLOOKUP($C8136,薬効分類マスタ!$A$2:$E$180,5,FALSE())=0,"",VLOOKUP($C8136,薬効分類マスタ!$A$2:$E$180,5,FALSE())),"")</f>
        <v/>
      </c>
      <c r="L8136" s="17"/>
      <c r="M8136" s="0" t="str">
        <f aca="false">IF($K8136="","",IF($L8136&lt;&gt;"",$L8136,VLOOKUP($C8136,薬効分類マスタ!$A$2:$F$180,6,FALSE())))</f>
        <v/>
      </c>
      <c r="N8136" s="0" t="str">
        <f aca="false">ASC(G8136)</f>
        <v>液状ﾌｪﾉｰﾙ</v>
      </c>
      <c r="O8136" s="0" t="str">
        <f aca="false">ASC(E8136)</f>
        <v>液状ﾌｪﾉｰﾙ</v>
      </c>
      <c r="P8136" s="16" t="n">
        <f aca="false">N(P8135)+IF($C8136=検索!$B$49,1,0)</f>
        <v>0</v>
      </c>
    </row>
    <row r="8137" customFormat="false" ht="15" hidden="false" customHeight="false" outlineLevel="0" collapsed="false">
      <c r="A8137" s="16" t="s">
        <v>16254</v>
      </c>
      <c r="B8137" s="0" t="s">
        <v>18768</v>
      </c>
      <c r="C8137" s="0" t="n">
        <v>261</v>
      </c>
      <c r="D8137" s="0" t="str">
        <f aca="false">IFERROR(VLOOKUP($C8137,薬効分類マスタ!$A$2:$B$180,2,FALSE()),"未登録")</f>
        <v>外皮用殺菌消毒剤</v>
      </c>
      <c r="E8137" s="16" t="s">
        <v>18767</v>
      </c>
      <c r="F8137" s="16" t="s">
        <v>6657</v>
      </c>
      <c r="G8137" s="16" t="s">
        <v>18769</v>
      </c>
      <c r="H8137" s="16" t="s">
        <v>1080</v>
      </c>
      <c r="I8137" s="0" t="n">
        <v>13.1</v>
      </c>
      <c r="K8137" s="0" t="str">
        <f aca="false">IFERROR(IF(VLOOKUP($C8137,薬効分類マスタ!$A$2:$E$180,5,FALSE())=0,"",VLOOKUP($C8137,薬効分類マスタ!$A$2:$E$180,5,FALSE())),"")</f>
        <v/>
      </c>
      <c r="L8137" s="17"/>
      <c r="M8137" s="0" t="str">
        <f aca="false">IF($K8137="","",IF($L8137&lt;&gt;"",$L8137,VLOOKUP($C8137,薬効分類マスタ!$A$2:$F$180,6,FALSE())))</f>
        <v/>
      </c>
      <c r="N8137" s="0" t="str">
        <f aca="false">ASC(G8137)</f>
        <v>液状ﾌｪﾉｰﾙ｢ｹﾝｴｰ｣</v>
      </c>
      <c r="O8137" s="0" t="str">
        <f aca="false">ASC(E8137)</f>
        <v>液状ﾌｪﾉｰﾙ</v>
      </c>
      <c r="P8137" s="16" t="n">
        <f aca="false">N(P8136)+IF($C8137=検索!$B$49,1,0)</f>
        <v>0</v>
      </c>
    </row>
    <row r="8138" customFormat="false" ht="15" hidden="false" customHeight="false" outlineLevel="0" collapsed="false">
      <c r="A8138" s="16" t="s">
        <v>16254</v>
      </c>
      <c r="B8138" s="0" t="s">
        <v>18770</v>
      </c>
      <c r="C8138" s="0" t="n">
        <v>261</v>
      </c>
      <c r="D8138" s="0" t="str">
        <f aca="false">IFERROR(VLOOKUP($C8138,薬効分類マスタ!$A$2:$B$180,2,FALSE()),"未登録")</f>
        <v>外皮用殺菌消毒剤</v>
      </c>
      <c r="E8138" s="16" t="s">
        <v>18767</v>
      </c>
      <c r="F8138" s="16" t="s">
        <v>6657</v>
      </c>
      <c r="G8138" s="16" t="s">
        <v>18771</v>
      </c>
      <c r="H8138" s="16" t="s">
        <v>1100</v>
      </c>
      <c r="I8138" s="0" t="n">
        <v>13.1</v>
      </c>
      <c r="K8138" s="0" t="str">
        <f aca="false">IFERROR(IF(VLOOKUP($C8138,薬効分類マスタ!$A$2:$E$180,5,FALSE())=0,"",VLOOKUP($C8138,薬効分類マスタ!$A$2:$E$180,5,FALSE())),"")</f>
        <v/>
      </c>
      <c r="L8138" s="17"/>
      <c r="M8138" s="0" t="str">
        <f aca="false">IF($K8138="","",IF($L8138&lt;&gt;"",$L8138,VLOOKUP($C8138,薬効分類マスタ!$A$2:$F$180,6,FALSE())))</f>
        <v/>
      </c>
      <c r="N8138" s="0" t="str">
        <f aca="false">ASC(G8138)</f>
        <v>液状ﾌｪﾉｰﾙ(山善)</v>
      </c>
      <c r="O8138" s="0" t="str">
        <f aca="false">ASC(E8138)</f>
        <v>液状ﾌｪﾉｰﾙ</v>
      </c>
      <c r="P8138" s="16" t="n">
        <f aca="false">N(P8137)+IF($C8138=検索!$B$49,1,0)</f>
        <v>0</v>
      </c>
    </row>
    <row r="8139" customFormat="false" ht="15" hidden="false" customHeight="false" outlineLevel="0" collapsed="false">
      <c r="A8139" s="16" t="s">
        <v>16254</v>
      </c>
      <c r="B8139" s="0" t="s">
        <v>18772</v>
      </c>
      <c r="C8139" s="0" t="n">
        <v>261</v>
      </c>
      <c r="D8139" s="0" t="str">
        <f aca="false">IFERROR(VLOOKUP($C8139,薬効分類マスタ!$A$2:$B$180,2,FALSE()),"未登録")</f>
        <v>外皮用殺菌消毒剤</v>
      </c>
      <c r="E8139" s="16" t="s">
        <v>18773</v>
      </c>
      <c r="F8139" s="16" t="s">
        <v>6657</v>
      </c>
      <c r="G8139" s="16" t="s">
        <v>18773</v>
      </c>
      <c r="I8139" s="0" t="n">
        <v>10.7</v>
      </c>
      <c r="K8139" s="0" t="str">
        <f aca="false">IFERROR(IF(VLOOKUP($C8139,薬効分類マスタ!$A$2:$E$180,5,FALSE())=0,"",VLOOKUP($C8139,薬効分類マスタ!$A$2:$E$180,5,FALSE())),"")</f>
        <v/>
      </c>
      <c r="L8139" s="17"/>
      <c r="M8139" s="0" t="str">
        <f aca="false">IF($K8139="","",IF($L8139&lt;&gt;"",$L8139,VLOOKUP($C8139,薬効分類マスタ!$A$2:$F$180,6,FALSE())))</f>
        <v/>
      </c>
      <c r="N8139" s="0" t="str">
        <f aca="false">ASC(G8139)</f>
        <v>消毒用ﾌｪﾉｰﾙ</v>
      </c>
      <c r="O8139" s="0" t="str">
        <f aca="false">ASC(E8139)</f>
        <v>消毒用ﾌｪﾉｰﾙ</v>
      </c>
      <c r="P8139" s="16" t="n">
        <f aca="false">N(P8138)+IF($C8139=検索!$B$49,1,0)</f>
        <v>0</v>
      </c>
    </row>
    <row r="8140" customFormat="false" ht="15" hidden="false" customHeight="false" outlineLevel="0" collapsed="false">
      <c r="A8140" s="16" t="s">
        <v>16254</v>
      </c>
      <c r="B8140" s="0" t="s">
        <v>18774</v>
      </c>
      <c r="C8140" s="0" t="n">
        <v>261</v>
      </c>
      <c r="D8140" s="0" t="str">
        <f aca="false">IFERROR(VLOOKUP($C8140,薬効分類マスタ!$A$2:$B$180,2,FALSE()),"未登録")</f>
        <v>外皮用殺菌消毒剤</v>
      </c>
      <c r="E8140" s="16" t="s">
        <v>18775</v>
      </c>
      <c r="F8140" s="16" t="s">
        <v>6657</v>
      </c>
      <c r="G8140" s="16" t="s">
        <v>18775</v>
      </c>
      <c r="I8140" s="0" t="n">
        <v>10.7</v>
      </c>
      <c r="K8140" s="0" t="str">
        <f aca="false">IFERROR(IF(VLOOKUP($C8140,薬効分類マスタ!$A$2:$E$180,5,FALSE())=0,"",VLOOKUP($C8140,薬効分類マスタ!$A$2:$E$180,5,FALSE())),"")</f>
        <v/>
      </c>
      <c r="L8140" s="17"/>
      <c r="M8140" s="0" t="str">
        <f aca="false">IF($K8140="","",IF($L8140&lt;&gt;"",$L8140,VLOOKUP($C8140,薬効分類マスタ!$A$2:$F$180,6,FALSE())))</f>
        <v/>
      </c>
      <c r="N8140" s="0" t="str">
        <f aca="false">ASC(G8140)</f>
        <v>ﾌｪﾉｰﾙ水</v>
      </c>
      <c r="O8140" s="0" t="str">
        <f aca="false">ASC(E8140)</f>
        <v>ﾌｪﾉｰﾙ水</v>
      </c>
      <c r="P8140" s="16" t="n">
        <f aca="false">N(P8139)+IF($C8140=検索!$B$49,1,0)</f>
        <v>0</v>
      </c>
    </row>
    <row r="8141" customFormat="false" ht="15" hidden="false" customHeight="false" outlineLevel="0" collapsed="false">
      <c r="A8141" s="16" t="s">
        <v>16254</v>
      </c>
      <c r="B8141" s="0" t="s">
        <v>18776</v>
      </c>
      <c r="C8141" s="0" t="n">
        <v>261</v>
      </c>
      <c r="D8141" s="0" t="str">
        <f aca="false">IFERROR(VLOOKUP($C8141,薬効分類マスタ!$A$2:$B$180,2,FALSE()),"未登録")</f>
        <v>外皮用殺菌消毒剤</v>
      </c>
      <c r="E8141" s="16" t="s">
        <v>18777</v>
      </c>
      <c r="F8141" s="16" t="s">
        <v>6657</v>
      </c>
      <c r="G8141" s="16" t="s">
        <v>18777</v>
      </c>
      <c r="I8141" s="0" t="n">
        <v>10.7</v>
      </c>
      <c r="K8141" s="0" t="str">
        <f aca="false">IFERROR(IF(VLOOKUP($C8141,薬効分類マスタ!$A$2:$E$180,5,FALSE())=0,"",VLOOKUP($C8141,薬効分類マスタ!$A$2:$E$180,5,FALSE())),"")</f>
        <v/>
      </c>
      <c r="L8141" s="17"/>
      <c r="M8141" s="0" t="str">
        <f aca="false">IF($K8141="","",IF($L8141&lt;&gt;"",$L8141,VLOOKUP($C8141,薬効分類マスタ!$A$2:$F$180,6,FALSE())))</f>
        <v/>
      </c>
      <c r="N8141" s="0" t="str">
        <f aca="false">ASC(G8141)</f>
        <v>ﾎﾙﾏﾘﾝ</v>
      </c>
      <c r="O8141" s="0" t="str">
        <f aca="false">ASC(E8141)</f>
        <v>ﾎﾙﾏﾘﾝ</v>
      </c>
      <c r="P8141" s="16" t="n">
        <f aca="false">N(P8140)+IF($C8141=検索!$B$49,1,0)</f>
        <v>0</v>
      </c>
    </row>
    <row r="8142" customFormat="false" ht="15" hidden="false" customHeight="false" outlineLevel="0" collapsed="false">
      <c r="A8142" s="16" t="s">
        <v>16254</v>
      </c>
      <c r="B8142" s="0" t="s">
        <v>18778</v>
      </c>
      <c r="C8142" s="0" t="n">
        <v>261</v>
      </c>
      <c r="D8142" s="0" t="str">
        <f aca="false">IFERROR(VLOOKUP($C8142,薬効分類マスタ!$A$2:$B$180,2,FALSE()),"未登録")</f>
        <v>外皮用殺菌消毒剤</v>
      </c>
      <c r="E8142" s="16" t="s">
        <v>18779</v>
      </c>
      <c r="F8142" s="16" t="s">
        <v>476</v>
      </c>
      <c r="G8142" s="16" t="s">
        <v>18780</v>
      </c>
      <c r="H8142" s="16" t="s">
        <v>7004</v>
      </c>
      <c r="I8142" s="0" t="n">
        <v>180.9</v>
      </c>
      <c r="J8142" s="16" t="s">
        <v>239</v>
      </c>
      <c r="K8142" s="0" t="str">
        <f aca="false">IFERROR(IF(VLOOKUP($C8142,薬効分類マスタ!$A$2:$E$180,5,FALSE())=0,"",VLOOKUP($C8142,薬効分類マスタ!$A$2:$E$180,5,FALSE())),"")</f>
        <v/>
      </c>
      <c r="L8142" s="17"/>
      <c r="M8142" s="0" t="str">
        <f aca="false">IF($K8142="","",IF($L8142&lt;&gt;"",$L8142,VLOOKUP($C8142,薬効分類マスタ!$A$2:$F$180,6,FALSE())))</f>
        <v/>
      </c>
      <c r="N8142" s="0" t="str">
        <f aca="false">ASC(G8142)</f>
        <v>ﾚｿﾞﾙｼﾝ｢純生｣</v>
      </c>
      <c r="O8142" s="0" t="str">
        <f aca="false">ASC(E8142)</f>
        <v>ﾚｿﾞﾙｼﾝ</v>
      </c>
      <c r="P8142" s="16" t="n">
        <f aca="false">N(P8141)+IF($C8142=検索!$B$49,1,0)</f>
        <v>0</v>
      </c>
    </row>
    <row r="8143" customFormat="false" ht="15" hidden="false" customHeight="false" outlineLevel="0" collapsed="false">
      <c r="A8143" s="16" t="s">
        <v>16254</v>
      </c>
      <c r="B8143" s="0" t="s">
        <v>18781</v>
      </c>
      <c r="C8143" s="0" t="n">
        <v>261</v>
      </c>
      <c r="D8143" s="0" t="str">
        <f aca="false">IFERROR(VLOOKUP($C8143,薬効分類マスタ!$A$2:$B$180,2,FALSE()),"未登録")</f>
        <v>外皮用殺菌消毒剤</v>
      </c>
      <c r="E8143" s="16" t="s">
        <v>18657</v>
      </c>
      <c r="F8143" s="16" t="s">
        <v>18782</v>
      </c>
      <c r="G8143" s="16" t="s">
        <v>18783</v>
      </c>
      <c r="I8143" s="0" t="n">
        <v>45.8</v>
      </c>
      <c r="K8143" s="0" t="str">
        <f aca="false">IFERROR(IF(VLOOKUP($C8143,薬効分類マスタ!$A$2:$E$180,5,FALSE())=0,"",VLOOKUP($C8143,薬効分類マスタ!$A$2:$E$180,5,FALSE())),"")</f>
        <v/>
      </c>
      <c r="L8143" s="17"/>
      <c r="M8143" s="0" t="str">
        <f aca="false">IF($K8143="","",IF($L8143&lt;&gt;"",$L8143,VLOOKUP($C8143,薬効分類マスタ!$A$2:$F$180,6,FALSE())))</f>
        <v/>
      </c>
      <c r="N8143" s="0" t="str">
        <f aca="false">ASC(G8143)</f>
        <v>ｸﾛﾙﾍｷｼｼﾞﾝｸﾞﾙｺﾝ酸塩液</v>
      </c>
      <c r="O8143" s="0" t="str">
        <f aca="false">ASC(E8143)</f>
        <v>ｸﾛﾙﾍｷｼｼﾞﾝｸﾞﾙｺﾝ酸塩</v>
      </c>
      <c r="P8143" s="16" t="n">
        <f aca="false">N(P8142)+IF($C8143=検索!$B$49,1,0)</f>
        <v>0</v>
      </c>
    </row>
    <row r="8144" customFormat="false" ht="15" hidden="false" customHeight="false" outlineLevel="0" collapsed="false">
      <c r="A8144" s="16" t="s">
        <v>16254</v>
      </c>
      <c r="B8144" s="0" t="s">
        <v>18784</v>
      </c>
      <c r="C8144" s="0" t="n">
        <v>261</v>
      </c>
      <c r="D8144" s="0" t="str">
        <f aca="false">IFERROR(VLOOKUP($C8144,薬効分類マスタ!$A$2:$B$180,2,FALSE()),"未登録")</f>
        <v>外皮用殺菌消毒剤</v>
      </c>
      <c r="E8144" s="16" t="s">
        <v>18657</v>
      </c>
      <c r="F8144" s="16" t="s">
        <v>18782</v>
      </c>
      <c r="G8144" s="16" t="s">
        <v>18785</v>
      </c>
      <c r="H8144" s="16" t="s">
        <v>1080</v>
      </c>
      <c r="I8144" s="0" t="n">
        <v>49.7</v>
      </c>
      <c r="K8144" s="0" t="str">
        <f aca="false">IFERROR(IF(VLOOKUP($C8144,薬効分類マスタ!$A$2:$E$180,5,FALSE())=0,"",VLOOKUP($C8144,薬効分類マスタ!$A$2:$E$180,5,FALSE())),"")</f>
        <v/>
      </c>
      <c r="L8144" s="17"/>
      <c r="M8144" s="0" t="str">
        <f aca="false">IF($K8144="","",IF($L8144&lt;&gt;"",$L8144,VLOOKUP($C8144,薬効分類マスタ!$A$2:$F$180,6,FALSE())))</f>
        <v/>
      </c>
      <c r="N8144" s="0" t="str">
        <f aca="false">ASC(G8144)</f>
        <v>ｽﾃﾘｸﾛﾝ液20</v>
      </c>
      <c r="O8144" s="0" t="str">
        <f aca="false">ASC(E8144)</f>
        <v>ｸﾛﾙﾍｷｼｼﾞﾝｸﾞﾙｺﾝ酸塩</v>
      </c>
      <c r="P8144" s="16" t="n">
        <f aca="false">N(P8143)+IF($C8144=検索!$B$49,1,0)</f>
        <v>0</v>
      </c>
    </row>
    <row r="8145" customFormat="false" ht="15" hidden="false" customHeight="false" outlineLevel="0" collapsed="false">
      <c r="A8145" s="16" t="s">
        <v>16254</v>
      </c>
      <c r="B8145" s="0" t="s">
        <v>18786</v>
      </c>
      <c r="C8145" s="0" t="n">
        <v>261</v>
      </c>
      <c r="D8145" s="0" t="str">
        <f aca="false">IFERROR(VLOOKUP($C8145,薬効分類マスタ!$A$2:$B$180,2,FALSE()),"未登録")</f>
        <v>外皮用殺菌消毒剤</v>
      </c>
      <c r="E8145" s="16" t="s">
        <v>18657</v>
      </c>
      <c r="F8145" s="16" t="s">
        <v>18782</v>
      </c>
      <c r="G8145" s="16" t="s">
        <v>18787</v>
      </c>
      <c r="H8145" s="16" t="s">
        <v>3792</v>
      </c>
      <c r="I8145" s="0" t="n">
        <v>49.7</v>
      </c>
      <c r="K8145" s="0" t="str">
        <f aca="false">IFERROR(IF(VLOOKUP($C8145,薬効分類マスタ!$A$2:$E$180,5,FALSE())=0,"",VLOOKUP($C8145,薬効分類マスタ!$A$2:$E$180,5,FALSE())),"")</f>
        <v/>
      </c>
      <c r="L8145" s="17"/>
      <c r="M8145" s="0" t="str">
        <f aca="false">IF($K8145="","",IF($L8145&lt;&gt;"",$L8145,VLOOKUP($C8145,薬効分類マスタ!$A$2:$F$180,6,FALSE())))</f>
        <v/>
      </c>
      <c r="N8145" s="0" t="str">
        <f aca="false">ASC(G8145)</f>
        <v>ｸﾛﾍｷｼﾝ液20%</v>
      </c>
      <c r="O8145" s="0" t="str">
        <f aca="false">ASC(E8145)</f>
        <v>ｸﾛﾙﾍｷｼｼﾞﾝｸﾞﾙｺﾝ酸塩</v>
      </c>
      <c r="P8145" s="16" t="n">
        <f aca="false">N(P8144)+IF($C8145=検索!$B$49,1,0)</f>
        <v>0</v>
      </c>
    </row>
    <row r="8146" customFormat="false" ht="15" hidden="false" customHeight="false" outlineLevel="0" collapsed="false">
      <c r="A8146" s="16" t="s">
        <v>16254</v>
      </c>
      <c r="B8146" s="0" t="s">
        <v>18788</v>
      </c>
      <c r="C8146" s="0" t="n">
        <v>261</v>
      </c>
      <c r="D8146" s="0" t="str">
        <f aca="false">IFERROR(VLOOKUP($C8146,薬効分類マスタ!$A$2:$B$180,2,FALSE()),"未登録")</f>
        <v>外皮用殺菌消毒剤</v>
      </c>
      <c r="E8146" s="16" t="s">
        <v>18657</v>
      </c>
      <c r="F8146" s="16" t="s">
        <v>18782</v>
      </c>
      <c r="G8146" s="16" t="s">
        <v>18789</v>
      </c>
      <c r="H8146" s="16" t="s">
        <v>301</v>
      </c>
      <c r="I8146" s="0" t="n">
        <v>49.7</v>
      </c>
      <c r="K8146" s="0" t="str">
        <f aca="false">IFERROR(IF(VLOOKUP($C8146,薬効分類マスタ!$A$2:$E$180,5,FALSE())=0,"",VLOOKUP($C8146,薬効分類マスタ!$A$2:$E$180,5,FALSE())),"")</f>
        <v/>
      </c>
      <c r="L8146" s="17"/>
      <c r="M8146" s="0" t="str">
        <f aca="false">IF($K8146="","",IF($L8146&lt;&gt;"",$L8146,VLOOKUP($C8146,薬効分類マスタ!$A$2:$F$180,6,FALSE())))</f>
        <v/>
      </c>
      <c r="N8146" s="0" t="str">
        <f aca="false">ASC(G8146)</f>
        <v>20W/V%ﾏｽｷﾝ液</v>
      </c>
      <c r="O8146" s="0" t="str">
        <f aca="false">ASC(E8146)</f>
        <v>ｸﾛﾙﾍｷｼｼﾞﾝｸﾞﾙｺﾝ酸塩</v>
      </c>
      <c r="P8146" s="16" t="n">
        <f aca="false">N(P8145)+IF($C8146=検索!$B$49,1,0)</f>
        <v>0</v>
      </c>
    </row>
    <row r="8147" customFormat="false" ht="15" hidden="false" customHeight="false" outlineLevel="0" collapsed="false">
      <c r="A8147" s="16" t="s">
        <v>16254</v>
      </c>
      <c r="B8147" s="0" t="s">
        <v>18790</v>
      </c>
      <c r="C8147" s="0" t="n">
        <v>261</v>
      </c>
      <c r="D8147" s="0" t="str">
        <f aca="false">IFERROR(VLOOKUP($C8147,薬効分類マスタ!$A$2:$B$180,2,FALSE()),"未登録")</f>
        <v>外皮用殺菌消毒剤</v>
      </c>
      <c r="E8147" s="16" t="s">
        <v>18657</v>
      </c>
      <c r="F8147" s="16" t="s">
        <v>18782</v>
      </c>
      <c r="G8147" s="16" t="s">
        <v>18791</v>
      </c>
      <c r="H8147" s="16" t="s">
        <v>504</v>
      </c>
      <c r="I8147" s="0" t="n">
        <v>49.7</v>
      </c>
      <c r="K8147" s="0" t="str">
        <f aca="false">IFERROR(IF(VLOOKUP($C8147,薬効分類マスタ!$A$2:$E$180,5,FALSE())=0,"",VLOOKUP($C8147,薬効分類マスタ!$A$2:$E$180,5,FALSE())),"")</f>
        <v/>
      </c>
      <c r="L8147" s="17"/>
      <c r="M8147" s="0" t="str">
        <f aca="false">IF($K8147="","",IF($L8147&lt;&gt;"",$L8147,VLOOKUP($C8147,薬効分類マスタ!$A$2:$F$180,6,FALSE())))</f>
        <v/>
      </c>
      <c r="N8147" s="0" t="str">
        <f aca="false">ASC(G8147)</f>
        <v>ﾋﾋﾞﾃﾝ･ｸﾞﾙｺﾈｰﾄ液20%</v>
      </c>
      <c r="O8147" s="0" t="str">
        <f aca="false">ASC(E8147)</f>
        <v>ｸﾛﾙﾍｷｼｼﾞﾝｸﾞﾙｺﾝ酸塩</v>
      </c>
      <c r="P8147" s="16" t="n">
        <f aca="false">N(P8146)+IF($C8147=検索!$B$49,1,0)</f>
        <v>0</v>
      </c>
    </row>
    <row r="8148" customFormat="false" ht="15" hidden="false" customHeight="false" outlineLevel="0" collapsed="false">
      <c r="A8148" s="16" t="s">
        <v>16254</v>
      </c>
      <c r="B8148" s="0" t="s">
        <v>18792</v>
      </c>
      <c r="C8148" s="0" t="n">
        <v>261</v>
      </c>
      <c r="D8148" s="0" t="str">
        <f aca="false">IFERROR(VLOOKUP($C8148,薬効分類マスタ!$A$2:$B$180,2,FALSE()),"未登録")</f>
        <v>外皮用殺菌消毒剤</v>
      </c>
      <c r="E8148" s="16" t="s">
        <v>18657</v>
      </c>
      <c r="F8148" s="16" t="s">
        <v>18782</v>
      </c>
      <c r="G8148" s="16" t="s">
        <v>18793</v>
      </c>
      <c r="H8148" s="16" t="s">
        <v>1103</v>
      </c>
      <c r="I8148" s="0" t="n">
        <v>49.7</v>
      </c>
      <c r="K8148" s="0" t="str">
        <f aca="false">IFERROR(IF(VLOOKUP($C8148,薬効分類マスタ!$A$2:$E$180,5,FALSE())=0,"",VLOOKUP($C8148,薬効分類マスタ!$A$2:$E$180,5,FALSE())),"")</f>
        <v/>
      </c>
      <c r="L8148" s="17"/>
      <c r="M8148" s="0" t="str">
        <f aca="false">IF($K8148="","",IF($L8148&lt;&gt;"",$L8148,VLOOKUP($C8148,薬効分類マスタ!$A$2:$F$180,6,FALSE())))</f>
        <v/>
      </c>
      <c r="N8148" s="0" t="str">
        <f aca="false">ASC(G8148)</f>
        <v>ﾍｷｻﾞｯｸ消毒液20%</v>
      </c>
      <c r="O8148" s="0" t="str">
        <f aca="false">ASC(E8148)</f>
        <v>ｸﾛﾙﾍｷｼｼﾞﾝｸﾞﾙｺﾝ酸塩</v>
      </c>
      <c r="P8148" s="16" t="n">
        <f aca="false">N(P8147)+IF($C8148=検索!$B$49,1,0)</f>
        <v>0</v>
      </c>
    </row>
    <row r="8149" customFormat="false" ht="15" hidden="false" customHeight="false" outlineLevel="0" collapsed="false">
      <c r="A8149" s="16" t="s">
        <v>16254</v>
      </c>
      <c r="B8149" s="0" t="s">
        <v>18794</v>
      </c>
      <c r="C8149" s="0" t="n">
        <v>261</v>
      </c>
      <c r="D8149" s="0" t="str">
        <f aca="false">IFERROR(VLOOKUP($C8149,薬効分類マスタ!$A$2:$B$180,2,FALSE()),"未登録")</f>
        <v>外皮用殺菌消毒剤</v>
      </c>
      <c r="E8149" s="16" t="s">
        <v>18795</v>
      </c>
      <c r="F8149" s="16" t="s">
        <v>224</v>
      </c>
      <c r="G8149" s="16" t="s">
        <v>18795</v>
      </c>
      <c r="I8149" s="0" t="n">
        <v>58.9</v>
      </c>
      <c r="K8149" s="0" t="str">
        <f aca="false">IFERROR(IF(VLOOKUP($C8149,薬効分類マスタ!$A$2:$E$180,5,FALSE())=0,"",VLOOKUP($C8149,薬効分類マスタ!$A$2:$E$180,5,FALSE())),"")</f>
        <v/>
      </c>
      <c r="L8149" s="17"/>
      <c r="M8149" s="0" t="str">
        <f aca="false">IF($K8149="","",IF($L8149&lt;&gt;"",$L8149,VLOOKUP($C8149,薬効分類マスタ!$A$2:$F$180,6,FALSE())))</f>
        <v/>
      </c>
      <c r="N8149" s="0" t="str">
        <f aca="false">ASC(G8149)</f>
        <v>ｱｸﾘﾉｰﾙ水和物</v>
      </c>
      <c r="O8149" s="0" t="str">
        <f aca="false">ASC(E8149)</f>
        <v>ｱｸﾘﾉｰﾙ水和物</v>
      </c>
      <c r="P8149" s="16" t="n">
        <f aca="false">N(P8148)+IF($C8149=検索!$B$49,1,0)</f>
        <v>0</v>
      </c>
    </row>
    <row r="8150" customFormat="false" ht="15" hidden="false" customHeight="false" outlineLevel="0" collapsed="false">
      <c r="A8150" s="16" t="s">
        <v>16254</v>
      </c>
      <c r="B8150" s="0" t="s">
        <v>18796</v>
      </c>
      <c r="C8150" s="0" t="n">
        <v>261</v>
      </c>
      <c r="D8150" s="0" t="str">
        <f aca="false">IFERROR(VLOOKUP($C8150,薬効分類マスタ!$A$2:$B$180,2,FALSE()),"未登録")</f>
        <v>外皮用殺菌消毒剤</v>
      </c>
      <c r="E8150" s="16" t="s">
        <v>18797</v>
      </c>
      <c r="F8150" s="16" t="s">
        <v>6657</v>
      </c>
      <c r="G8150" s="16" t="s">
        <v>18797</v>
      </c>
      <c r="I8150" s="0" t="n">
        <v>10.7</v>
      </c>
      <c r="K8150" s="0" t="str">
        <f aca="false">IFERROR(IF(VLOOKUP($C8150,薬効分類マスタ!$A$2:$E$180,5,FALSE())=0,"",VLOOKUP($C8150,薬効分類マスタ!$A$2:$E$180,5,FALSE())),"")</f>
        <v/>
      </c>
      <c r="L8150" s="17"/>
      <c r="M8150" s="0" t="str">
        <f aca="false">IF($K8150="","",IF($L8150&lt;&gt;"",$L8150,VLOOKUP($C8150,薬効分類マスタ!$A$2:$F$180,6,FALSE())))</f>
        <v/>
      </c>
      <c r="N8150" s="0" t="str">
        <f aca="false">ASC(G8150)</f>
        <v>消毒用ﾌｪﾉｰﾙ水</v>
      </c>
      <c r="O8150" s="0" t="str">
        <f aca="false">ASC(E8150)</f>
        <v>消毒用ﾌｪﾉｰﾙ水</v>
      </c>
      <c r="P8150" s="16" t="n">
        <f aca="false">N(P8149)+IF($C8150=検索!$B$49,1,0)</f>
        <v>0</v>
      </c>
    </row>
    <row r="8151" customFormat="false" ht="15" hidden="false" customHeight="false" outlineLevel="0" collapsed="false">
      <c r="A8151" s="16" t="s">
        <v>16254</v>
      </c>
      <c r="B8151" s="0" t="s">
        <v>18798</v>
      </c>
      <c r="C8151" s="0" t="n">
        <v>261</v>
      </c>
      <c r="D8151" s="0" t="str">
        <f aca="false">IFERROR(VLOOKUP($C8151,薬効分類マスタ!$A$2:$B$180,2,FALSE()),"未登録")</f>
        <v>外皮用殺菌消毒剤</v>
      </c>
      <c r="E8151" s="16" t="s">
        <v>18799</v>
      </c>
      <c r="F8151" s="16" t="s">
        <v>8951</v>
      </c>
      <c r="G8151" s="16" t="s">
        <v>18800</v>
      </c>
      <c r="I8151" s="0" t="n">
        <v>7</v>
      </c>
      <c r="J8151" s="16" t="s">
        <v>239</v>
      </c>
      <c r="K8151" s="0" t="str">
        <f aca="false">IFERROR(IF(VLOOKUP($C8151,薬効分類マスタ!$A$2:$E$180,5,FALSE())=0,"",VLOOKUP($C8151,薬効分類マスタ!$A$2:$E$180,5,FALSE())),"")</f>
        <v/>
      </c>
      <c r="L8151" s="17"/>
      <c r="M8151" s="0" t="str">
        <f aca="false">IF($K8151="","",IF($L8151&lt;&gt;"",$L8151,VLOOKUP($C8151,薬効分類マスタ!$A$2:$F$180,6,FALSE())))</f>
        <v/>
      </c>
      <c r="N8151" s="0" t="str">
        <f aca="false">ASC(G8151)</f>
        <v>ｱﾙｷﾙｼﾞｱﾐﾉｴﾁﾙｸﾞﾘｼﾝ塩酸塩10%液</v>
      </c>
      <c r="O8151" s="0" t="str">
        <f aca="false">ASC(E8151)</f>
        <v>ｱﾙｷﾙｼﾞｱﾐﾉｴﾁﾙｸﾞﾘｼﾝ塩酸塩</v>
      </c>
      <c r="P8151" s="16" t="n">
        <f aca="false">N(P8150)+IF($C8151=検索!$B$49,1,0)</f>
        <v>0</v>
      </c>
    </row>
    <row r="8152" customFormat="false" ht="15" hidden="false" customHeight="false" outlineLevel="0" collapsed="false">
      <c r="A8152" s="16" t="s">
        <v>16254</v>
      </c>
      <c r="B8152" s="0" t="s">
        <v>18801</v>
      </c>
      <c r="C8152" s="0" t="n">
        <v>261</v>
      </c>
      <c r="D8152" s="0" t="str">
        <f aca="false">IFERROR(VLOOKUP($C8152,薬効分類マスタ!$A$2:$B$180,2,FALSE()),"未登録")</f>
        <v>外皮用殺菌消毒剤</v>
      </c>
      <c r="E8152" s="16" t="s">
        <v>18799</v>
      </c>
      <c r="F8152" s="16" t="s">
        <v>11603</v>
      </c>
      <c r="G8152" s="16" t="s">
        <v>18802</v>
      </c>
      <c r="H8152" s="16" t="s">
        <v>1080</v>
      </c>
      <c r="I8152" s="0" t="n">
        <v>7</v>
      </c>
      <c r="J8152" s="16" t="s">
        <v>239</v>
      </c>
      <c r="K8152" s="0" t="str">
        <f aca="false">IFERROR(IF(VLOOKUP($C8152,薬効分類マスタ!$A$2:$E$180,5,FALSE())=0,"",VLOOKUP($C8152,薬効分類マスタ!$A$2:$E$180,5,FALSE())),"")</f>
        <v/>
      </c>
      <c r="L8152" s="17"/>
      <c r="M8152" s="0" t="str">
        <f aca="false">IF($K8152="","",IF($L8152&lt;&gt;"",$L8152,VLOOKUP($C8152,薬効分類マスタ!$A$2:$F$180,6,FALSE())))</f>
        <v/>
      </c>
      <c r="N8152" s="0" t="str">
        <f aca="false">ASC(G8152)</f>
        <v>ｻﾃﾆｼﾞﾝ液0.05</v>
      </c>
      <c r="O8152" s="0" t="str">
        <f aca="false">ASC(E8152)</f>
        <v>ｱﾙｷﾙｼﾞｱﾐﾉｴﾁﾙｸﾞﾘｼﾝ塩酸塩</v>
      </c>
      <c r="P8152" s="16" t="n">
        <f aca="false">N(P8151)+IF($C8152=検索!$B$49,1,0)</f>
        <v>0</v>
      </c>
    </row>
    <row r="8153" customFormat="false" ht="15" hidden="false" customHeight="false" outlineLevel="0" collapsed="false">
      <c r="A8153" s="16" t="s">
        <v>16254</v>
      </c>
      <c r="B8153" s="0" t="s">
        <v>18803</v>
      </c>
      <c r="C8153" s="0" t="n">
        <v>261</v>
      </c>
      <c r="D8153" s="0" t="str">
        <f aca="false">IFERROR(VLOOKUP($C8153,薬効分類マスタ!$A$2:$B$180,2,FALSE()),"未登録")</f>
        <v>外皮用殺菌消毒剤</v>
      </c>
      <c r="E8153" s="16" t="s">
        <v>18799</v>
      </c>
      <c r="F8153" s="16" t="s">
        <v>18623</v>
      </c>
      <c r="G8153" s="16" t="s">
        <v>18804</v>
      </c>
      <c r="H8153" s="16" t="s">
        <v>1080</v>
      </c>
      <c r="I8153" s="0" t="n">
        <v>7</v>
      </c>
      <c r="J8153" s="16" t="s">
        <v>239</v>
      </c>
      <c r="K8153" s="0" t="str">
        <f aca="false">IFERROR(IF(VLOOKUP($C8153,薬効分類マスタ!$A$2:$E$180,5,FALSE())=0,"",VLOOKUP($C8153,薬効分類マスタ!$A$2:$E$180,5,FALSE())),"")</f>
        <v/>
      </c>
      <c r="L8153" s="17"/>
      <c r="M8153" s="0" t="str">
        <f aca="false">IF($K8153="","",IF($L8153&lt;&gt;"",$L8153,VLOOKUP($C8153,薬効分類マスタ!$A$2:$F$180,6,FALSE())))</f>
        <v/>
      </c>
      <c r="N8153" s="0" t="str">
        <f aca="false">ASC(G8153)</f>
        <v>ｻﾃﾆｼﾞﾝ液0.2</v>
      </c>
      <c r="O8153" s="0" t="str">
        <f aca="false">ASC(E8153)</f>
        <v>ｱﾙｷﾙｼﾞｱﾐﾉｴﾁﾙｸﾞﾘｼﾝ塩酸塩</v>
      </c>
      <c r="P8153" s="16" t="n">
        <f aca="false">N(P8152)+IF($C8153=検索!$B$49,1,0)</f>
        <v>0</v>
      </c>
    </row>
    <row r="8154" customFormat="false" ht="15" hidden="false" customHeight="false" outlineLevel="0" collapsed="false">
      <c r="A8154" s="16" t="s">
        <v>16254</v>
      </c>
      <c r="B8154" s="0" t="s">
        <v>18805</v>
      </c>
      <c r="C8154" s="0" t="n">
        <v>261</v>
      </c>
      <c r="D8154" s="0" t="str">
        <f aca="false">IFERROR(VLOOKUP($C8154,薬効分類マスタ!$A$2:$B$180,2,FALSE()),"未登録")</f>
        <v>外皮用殺菌消毒剤</v>
      </c>
      <c r="E8154" s="16" t="s">
        <v>18495</v>
      </c>
      <c r="F8154" s="16" t="s">
        <v>6657</v>
      </c>
      <c r="G8154" s="16" t="s">
        <v>18806</v>
      </c>
      <c r="H8154" s="16" t="s">
        <v>7004</v>
      </c>
      <c r="I8154" s="0" t="n">
        <v>7</v>
      </c>
      <c r="J8154" s="16" t="s">
        <v>239</v>
      </c>
      <c r="K8154" s="0" t="str">
        <f aca="false">IFERROR(IF(VLOOKUP($C8154,薬効分類マスタ!$A$2:$E$180,5,FALSE())=0,"",VLOOKUP($C8154,薬効分類マスタ!$A$2:$E$180,5,FALSE())),"")</f>
        <v/>
      </c>
      <c r="L8154" s="17"/>
      <c r="M8154" s="0" t="str">
        <f aca="false">IF($K8154="","",IF($L8154&lt;&gt;"",$L8154,VLOOKUP($C8154,薬効分類マスタ!$A$2:$F$180,6,FALSE())))</f>
        <v/>
      </c>
      <c r="N8154" s="0" t="str">
        <f aca="false">ASC(G8154)</f>
        <v>ｴﾁｺｰﾙ(ﾆﾜﾄﾘ印消毒用ｱﾙｺｰﾙ)</v>
      </c>
      <c r="O8154" s="0" t="str">
        <f aca="false">ASC(E8154)</f>
        <v>ｴﾀﾉｰﾙ</v>
      </c>
      <c r="P8154" s="16" t="n">
        <f aca="false">N(P8153)+IF($C8154=検索!$B$49,1,0)</f>
        <v>0</v>
      </c>
    </row>
    <row r="8155" customFormat="false" ht="15" hidden="false" customHeight="false" outlineLevel="0" collapsed="false">
      <c r="A8155" s="16" t="s">
        <v>16254</v>
      </c>
      <c r="B8155" s="0" t="s">
        <v>18807</v>
      </c>
      <c r="C8155" s="0" t="n">
        <v>261</v>
      </c>
      <c r="D8155" s="0" t="str">
        <f aca="false">IFERROR(VLOOKUP($C8155,薬効分類マスタ!$A$2:$B$180,2,FALSE()),"未登録")</f>
        <v>外皮用殺菌消毒剤</v>
      </c>
      <c r="E8155" s="16" t="s">
        <v>18495</v>
      </c>
      <c r="F8155" s="16" t="s">
        <v>6657</v>
      </c>
      <c r="G8155" s="16" t="s">
        <v>18808</v>
      </c>
      <c r="H8155" s="16" t="s">
        <v>15890</v>
      </c>
      <c r="I8155" s="0" t="n">
        <v>7</v>
      </c>
      <c r="K8155" s="0" t="str">
        <f aca="false">IFERROR(IF(VLOOKUP($C8155,薬効分類マスタ!$A$2:$E$180,5,FALSE())=0,"",VLOOKUP($C8155,薬効分類マスタ!$A$2:$E$180,5,FALSE())),"")</f>
        <v/>
      </c>
      <c r="L8155" s="17"/>
      <c r="M8155" s="0" t="str">
        <f aca="false">IF($K8155="","",IF($L8155&lt;&gt;"",$L8155,VLOOKUP($C8155,薬効分類マスタ!$A$2:$F$180,6,FALSE())))</f>
        <v/>
      </c>
      <c r="N8155" s="0" t="str">
        <f aca="false">ASC(G8155)</f>
        <v>東豊消ｱﾙ</v>
      </c>
      <c r="O8155" s="0" t="str">
        <f aca="false">ASC(E8155)</f>
        <v>ｴﾀﾉｰﾙ</v>
      </c>
      <c r="P8155" s="16" t="n">
        <f aca="false">N(P8154)+IF($C8155=検索!$B$49,1,0)</f>
        <v>0</v>
      </c>
    </row>
    <row r="8156" customFormat="false" ht="15" hidden="false" customHeight="false" outlineLevel="0" collapsed="false">
      <c r="A8156" s="16" t="s">
        <v>16254</v>
      </c>
      <c r="B8156" s="0" t="s">
        <v>18809</v>
      </c>
      <c r="C8156" s="0" t="n">
        <v>261</v>
      </c>
      <c r="D8156" s="0" t="str">
        <f aca="false">IFERROR(VLOOKUP($C8156,薬効分類マスタ!$A$2:$B$180,2,FALSE()),"未登録")</f>
        <v>外皮用殺菌消毒剤</v>
      </c>
      <c r="E8156" s="16" t="s">
        <v>18495</v>
      </c>
      <c r="F8156" s="16" t="s">
        <v>6657</v>
      </c>
      <c r="G8156" s="16" t="s">
        <v>18810</v>
      </c>
      <c r="H8156" s="16" t="s">
        <v>1100</v>
      </c>
      <c r="I8156" s="0" t="n">
        <v>7</v>
      </c>
      <c r="J8156" s="16" t="s">
        <v>239</v>
      </c>
      <c r="K8156" s="0" t="str">
        <f aca="false">IFERROR(IF(VLOOKUP($C8156,薬効分類マスタ!$A$2:$E$180,5,FALSE())=0,"",VLOOKUP($C8156,薬効分類マスタ!$A$2:$E$180,5,FALSE())),"")</f>
        <v/>
      </c>
      <c r="L8156" s="17"/>
      <c r="M8156" s="0" t="str">
        <f aca="false">IF($K8156="","",IF($L8156&lt;&gt;"",$L8156,VLOOKUP($C8156,薬効分類マスタ!$A$2:$F$180,6,FALSE())))</f>
        <v/>
      </c>
      <c r="N8156" s="0" t="str">
        <f aca="false">ASC(G8156)</f>
        <v>山善消ｱﾙ</v>
      </c>
      <c r="O8156" s="0" t="str">
        <f aca="false">ASC(E8156)</f>
        <v>ｴﾀﾉｰﾙ</v>
      </c>
      <c r="P8156" s="16" t="n">
        <f aca="false">N(P8155)+IF($C8156=検索!$B$49,1,0)</f>
        <v>0</v>
      </c>
    </row>
    <row r="8157" customFormat="false" ht="15" hidden="false" customHeight="false" outlineLevel="0" collapsed="false">
      <c r="A8157" s="16" t="s">
        <v>16254</v>
      </c>
      <c r="B8157" s="0" t="s">
        <v>18811</v>
      </c>
      <c r="C8157" s="0" t="n">
        <v>261</v>
      </c>
      <c r="D8157" s="0" t="str">
        <f aca="false">IFERROR(VLOOKUP($C8157,薬効分類マスタ!$A$2:$B$180,2,FALSE()),"未登録")</f>
        <v>外皮用殺菌消毒剤</v>
      </c>
      <c r="E8157" s="16" t="s">
        <v>18495</v>
      </c>
      <c r="F8157" s="16" t="s">
        <v>6657</v>
      </c>
      <c r="G8157" s="16" t="s">
        <v>18812</v>
      </c>
      <c r="H8157" s="16" t="s">
        <v>1103</v>
      </c>
      <c r="I8157" s="0" t="n">
        <v>7</v>
      </c>
      <c r="K8157" s="0" t="str">
        <f aca="false">IFERROR(IF(VLOOKUP($C8157,薬効分類マスタ!$A$2:$E$180,5,FALSE())=0,"",VLOOKUP($C8157,薬効分類マスタ!$A$2:$E$180,5,FALSE())),"")</f>
        <v/>
      </c>
      <c r="L8157" s="17"/>
      <c r="M8157" s="0" t="str">
        <f aca="false">IF($K8157="","",IF($L8157&lt;&gt;"",$L8157,VLOOKUP($C8157,薬効分類マスタ!$A$2:$F$180,6,FALSE())))</f>
        <v/>
      </c>
      <c r="N8157" s="0" t="str">
        <f aca="false">ASC(G8157)</f>
        <v>ﾈｵ消ｱﾙ｢ﾖｼﾀﾞ｣</v>
      </c>
      <c r="O8157" s="0" t="str">
        <f aca="false">ASC(E8157)</f>
        <v>ｴﾀﾉｰﾙ</v>
      </c>
      <c r="P8157" s="16" t="n">
        <f aca="false">N(P8156)+IF($C8157=検索!$B$49,1,0)</f>
        <v>0</v>
      </c>
    </row>
    <row r="8158" customFormat="false" ht="15" hidden="false" customHeight="false" outlineLevel="0" collapsed="false">
      <c r="A8158" s="16" t="s">
        <v>16254</v>
      </c>
      <c r="B8158" s="0" t="s">
        <v>18813</v>
      </c>
      <c r="C8158" s="0" t="n">
        <v>261</v>
      </c>
      <c r="D8158" s="0" t="str">
        <f aca="false">IFERROR(VLOOKUP($C8158,薬効分類マスタ!$A$2:$B$180,2,FALSE()),"未登録")</f>
        <v>外皮用殺菌消毒剤</v>
      </c>
      <c r="E8158" s="16" t="s">
        <v>18495</v>
      </c>
      <c r="F8158" s="16" t="s">
        <v>6657</v>
      </c>
      <c r="G8158" s="16" t="s">
        <v>18814</v>
      </c>
      <c r="H8158" s="16" t="s">
        <v>6592</v>
      </c>
      <c r="I8158" s="0" t="n">
        <v>7</v>
      </c>
      <c r="J8158" s="16" t="s">
        <v>239</v>
      </c>
      <c r="K8158" s="0" t="str">
        <f aca="false">IFERROR(IF(VLOOKUP($C8158,薬効分類マスタ!$A$2:$E$180,5,FALSE())=0,"",VLOOKUP($C8158,薬効分類マスタ!$A$2:$E$180,5,FALSE())),"")</f>
        <v/>
      </c>
      <c r="L8158" s="17"/>
      <c r="M8158" s="0" t="str">
        <f aca="false">IF($K8158="","",IF($L8158&lt;&gt;"",$L8158,VLOOKUP($C8158,薬効分類マスタ!$A$2:$F$180,6,FALSE())))</f>
        <v/>
      </c>
      <c r="N8158" s="0" t="str">
        <f aca="false">ASC(G8158)</f>
        <v>ﾒﾀﾙ消ｱﾙ</v>
      </c>
      <c r="O8158" s="0" t="str">
        <f aca="false">ASC(E8158)</f>
        <v>ｴﾀﾉｰﾙ</v>
      </c>
      <c r="P8158" s="16" t="n">
        <f aca="false">N(P8157)+IF($C8158=検索!$B$49,1,0)</f>
        <v>0</v>
      </c>
    </row>
    <row r="8159" customFormat="false" ht="15" hidden="false" customHeight="false" outlineLevel="0" collapsed="false">
      <c r="A8159" s="16" t="s">
        <v>16254</v>
      </c>
      <c r="B8159" s="0" t="s">
        <v>18815</v>
      </c>
      <c r="C8159" s="0" t="n">
        <v>261</v>
      </c>
      <c r="D8159" s="0" t="str">
        <f aca="false">IFERROR(VLOOKUP($C8159,薬効分類マスタ!$A$2:$B$180,2,FALSE()),"未登録")</f>
        <v>外皮用殺菌消毒剤</v>
      </c>
      <c r="E8159" s="16" t="s">
        <v>18495</v>
      </c>
      <c r="F8159" s="16" t="s">
        <v>6657</v>
      </c>
      <c r="G8159" s="16" t="s">
        <v>18816</v>
      </c>
      <c r="H8159" s="16" t="s">
        <v>15905</v>
      </c>
      <c r="I8159" s="0" t="n">
        <v>7</v>
      </c>
      <c r="J8159" s="16" t="s">
        <v>239</v>
      </c>
      <c r="K8159" s="0" t="str">
        <f aca="false">IFERROR(IF(VLOOKUP($C8159,薬効分類マスタ!$A$2:$E$180,5,FALSE())=0,"",VLOOKUP($C8159,薬効分類マスタ!$A$2:$E$180,5,FALSE())),"")</f>
        <v/>
      </c>
      <c r="L8159" s="17"/>
      <c r="M8159" s="0" t="str">
        <f aca="false">IF($K8159="","",IF($L8159&lt;&gt;"",$L8159,VLOOKUP($C8159,薬効分類マスタ!$A$2:$F$180,6,FALSE())))</f>
        <v/>
      </c>
      <c r="N8159" s="0" t="str">
        <f aca="false">ASC(G8159)</f>
        <v>消毒用ﾏﾙｵｱﾙｺｰﾙ</v>
      </c>
      <c r="O8159" s="0" t="str">
        <f aca="false">ASC(E8159)</f>
        <v>ｴﾀﾉｰﾙ</v>
      </c>
      <c r="P8159" s="16" t="n">
        <f aca="false">N(P8158)+IF($C8159=検索!$B$49,1,0)</f>
        <v>0</v>
      </c>
    </row>
    <row r="8160" customFormat="false" ht="15" hidden="false" customHeight="false" outlineLevel="0" collapsed="false">
      <c r="A8160" s="16" t="s">
        <v>16254</v>
      </c>
      <c r="B8160" s="0" t="s">
        <v>18817</v>
      </c>
      <c r="C8160" s="0" t="n">
        <v>261</v>
      </c>
      <c r="D8160" s="0" t="str">
        <f aca="false">IFERROR(VLOOKUP($C8160,薬効分類マスタ!$A$2:$B$180,2,FALSE()),"未登録")</f>
        <v>外皮用殺菌消毒剤</v>
      </c>
      <c r="E8160" s="16" t="s">
        <v>18495</v>
      </c>
      <c r="F8160" s="16" t="s">
        <v>6657</v>
      </c>
      <c r="G8160" s="16" t="s">
        <v>18818</v>
      </c>
      <c r="H8160" s="16" t="s">
        <v>1080</v>
      </c>
      <c r="I8160" s="0" t="n">
        <v>7</v>
      </c>
      <c r="K8160" s="0" t="str">
        <f aca="false">IFERROR(IF(VLOOKUP($C8160,薬効分類マスタ!$A$2:$E$180,5,FALSE())=0,"",VLOOKUP($C8160,薬効分類マスタ!$A$2:$E$180,5,FALSE())),"")</f>
        <v/>
      </c>
      <c r="L8160" s="17"/>
      <c r="M8160" s="0" t="str">
        <f aca="false">IF($K8160="","",IF($L8160&lt;&gt;"",$L8160,VLOOKUP($C8160,薬効分類マスタ!$A$2:$F$180,6,FALSE())))</f>
        <v/>
      </c>
      <c r="N8160" s="0" t="str">
        <f aca="false">ASC(G8160)</f>
        <v>消毒用ﾈｵｱﾙｺｰﾙ｢ｹﾝｴｰ｣</v>
      </c>
      <c r="O8160" s="0" t="str">
        <f aca="false">ASC(E8160)</f>
        <v>ｴﾀﾉｰﾙ</v>
      </c>
      <c r="P8160" s="16" t="n">
        <f aca="false">N(P8159)+IF($C8160=検索!$B$49,1,0)</f>
        <v>0</v>
      </c>
    </row>
    <row r="8161" customFormat="false" ht="15" hidden="false" customHeight="false" outlineLevel="0" collapsed="false">
      <c r="A8161" s="16" t="s">
        <v>16254</v>
      </c>
      <c r="B8161" s="0" t="s">
        <v>18819</v>
      </c>
      <c r="C8161" s="0" t="n">
        <v>261</v>
      </c>
      <c r="D8161" s="0" t="str">
        <f aca="false">IFERROR(VLOOKUP($C8161,薬効分類マスタ!$A$2:$B$180,2,FALSE()),"未登録")</f>
        <v>外皮用殺菌消毒剤</v>
      </c>
      <c r="E8161" s="16" t="s">
        <v>18495</v>
      </c>
      <c r="F8161" s="16" t="s">
        <v>6657</v>
      </c>
      <c r="G8161" s="16" t="s">
        <v>18820</v>
      </c>
      <c r="H8161" s="16" t="s">
        <v>1165</v>
      </c>
      <c r="I8161" s="0" t="n">
        <v>8</v>
      </c>
      <c r="K8161" s="0" t="str">
        <f aca="false">IFERROR(IF(VLOOKUP($C8161,薬効分類マスタ!$A$2:$E$180,5,FALSE())=0,"",VLOOKUP($C8161,薬効分類マスタ!$A$2:$E$180,5,FALSE())),"")</f>
        <v/>
      </c>
      <c r="L8161" s="17"/>
      <c r="M8161" s="0" t="str">
        <f aca="false">IF($K8161="","",IF($L8161&lt;&gt;"",$L8161,VLOOKUP($C8161,薬効分類マスタ!$A$2:$F$180,6,FALSE())))</f>
        <v/>
      </c>
      <c r="N8161" s="0" t="str">
        <f aca="false">ASC(G8161)</f>
        <v>消毒用ｱﾙｺｰﾙ配合液｢NP｣</v>
      </c>
      <c r="O8161" s="0" t="str">
        <f aca="false">ASC(E8161)</f>
        <v>ｴﾀﾉｰﾙ</v>
      </c>
      <c r="P8161" s="16" t="n">
        <f aca="false">N(P8160)+IF($C8161=検索!$B$49,1,0)</f>
        <v>0</v>
      </c>
    </row>
    <row r="8162" customFormat="false" ht="15" hidden="false" customHeight="false" outlineLevel="0" collapsed="false">
      <c r="A8162" s="16" t="s">
        <v>16254</v>
      </c>
      <c r="B8162" s="0" t="s">
        <v>18821</v>
      </c>
      <c r="C8162" s="0" t="n">
        <v>261</v>
      </c>
      <c r="D8162" s="0" t="str">
        <f aca="false">IFERROR(VLOOKUP($C8162,薬効分類マスタ!$A$2:$B$180,2,FALSE()),"未登録")</f>
        <v>外皮用殺菌消毒剤</v>
      </c>
      <c r="E8162" s="16" t="s">
        <v>18495</v>
      </c>
      <c r="F8162" s="16" t="s">
        <v>6657</v>
      </c>
      <c r="G8162" s="16" t="s">
        <v>18822</v>
      </c>
      <c r="H8162" s="16" t="s">
        <v>18378</v>
      </c>
      <c r="I8162" s="0" t="n">
        <v>7</v>
      </c>
      <c r="J8162" s="16" t="s">
        <v>239</v>
      </c>
      <c r="K8162" s="0" t="str">
        <f aca="false">IFERROR(IF(VLOOKUP($C8162,薬効分類マスタ!$A$2:$E$180,5,FALSE())=0,"",VLOOKUP($C8162,薬効分類マスタ!$A$2:$E$180,5,FALSE())),"")</f>
        <v/>
      </c>
      <c r="L8162" s="17"/>
      <c r="M8162" s="0" t="str">
        <f aca="false">IF($K8162="","",IF($L8162&lt;&gt;"",$L8162,VLOOKUP($C8162,薬効分類マスタ!$A$2:$F$180,6,FALSE())))</f>
        <v/>
      </c>
      <c r="N8162" s="0" t="str">
        <f aca="false">ASC(G8162)</f>
        <v>ﾈｵ兼一消ｱﾙA</v>
      </c>
      <c r="O8162" s="0" t="str">
        <f aca="false">ASC(E8162)</f>
        <v>ｴﾀﾉｰﾙ</v>
      </c>
      <c r="P8162" s="16" t="n">
        <f aca="false">N(P8161)+IF($C8162=検索!$B$49,1,0)</f>
        <v>0</v>
      </c>
    </row>
    <row r="8163" customFormat="false" ht="15" hidden="false" customHeight="false" outlineLevel="0" collapsed="false">
      <c r="A8163" s="16" t="s">
        <v>16254</v>
      </c>
      <c r="B8163" s="0" t="s">
        <v>18823</v>
      </c>
      <c r="C8163" s="0" t="n">
        <v>261</v>
      </c>
      <c r="D8163" s="0" t="str">
        <f aca="false">IFERROR(VLOOKUP($C8163,薬効分類マスタ!$A$2:$B$180,2,FALSE()),"未登録")</f>
        <v>外皮用殺菌消毒剤</v>
      </c>
      <c r="E8163" s="16" t="s">
        <v>18495</v>
      </c>
      <c r="F8163" s="16" t="s">
        <v>6657</v>
      </c>
      <c r="G8163" s="16" t="s">
        <v>18824</v>
      </c>
      <c r="H8163" s="16" t="s">
        <v>1100</v>
      </c>
      <c r="I8163" s="0" t="n">
        <v>7</v>
      </c>
      <c r="J8163" s="16" t="s">
        <v>239</v>
      </c>
      <c r="K8163" s="0" t="str">
        <f aca="false">IFERROR(IF(VLOOKUP($C8163,薬効分類マスタ!$A$2:$E$180,5,FALSE())=0,"",VLOOKUP($C8163,薬効分類マスタ!$A$2:$E$180,5,FALSE())),"")</f>
        <v/>
      </c>
      <c r="L8163" s="17"/>
      <c r="M8163" s="0" t="str">
        <f aca="false">IF($K8163="","",IF($L8163&lt;&gt;"",$L8163,VLOOKUP($C8163,薬効分類マスタ!$A$2:$F$180,6,FALSE())))</f>
        <v/>
      </c>
      <c r="N8163" s="0" t="str">
        <f aca="false">ASC(G8163)</f>
        <v>ﾈｵ消ｱﾙ(山善)</v>
      </c>
      <c r="O8163" s="0" t="str">
        <f aca="false">ASC(E8163)</f>
        <v>ｴﾀﾉｰﾙ</v>
      </c>
      <c r="P8163" s="16" t="n">
        <f aca="false">N(P8162)+IF($C8163=検索!$B$49,1,0)</f>
        <v>0</v>
      </c>
    </row>
    <row r="8164" customFormat="false" ht="15" hidden="false" customHeight="false" outlineLevel="0" collapsed="false">
      <c r="A8164" s="16" t="s">
        <v>16254</v>
      </c>
      <c r="B8164" s="0" t="s">
        <v>18825</v>
      </c>
      <c r="C8164" s="0" t="n">
        <v>261</v>
      </c>
      <c r="D8164" s="0" t="str">
        <f aca="false">IFERROR(VLOOKUP($C8164,薬効分類マスタ!$A$2:$B$180,2,FALSE()),"未登録")</f>
        <v>外皮用殺菌消毒剤</v>
      </c>
      <c r="E8164" s="16" t="s">
        <v>18826</v>
      </c>
      <c r="F8164" s="16" t="s">
        <v>6657</v>
      </c>
      <c r="G8164" s="16" t="s">
        <v>18827</v>
      </c>
      <c r="H8164" s="16" t="s">
        <v>15905</v>
      </c>
      <c r="I8164" s="0" t="n">
        <v>7</v>
      </c>
      <c r="J8164" s="16" t="s">
        <v>239</v>
      </c>
      <c r="K8164" s="0" t="str">
        <f aca="false">IFERROR(IF(VLOOKUP($C8164,薬効分類マスタ!$A$2:$E$180,5,FALSE())=0,"",VLOOKUP($C8164,薬効分類マスタ!$A$2:$E$180,5,FALSE())),"")</f>
        <v/>
      </c>
      <c r="L8164" s="17"/>
      <c r="M8164" s="0" t="str">
        <f aca="false">IF($K8164="","",IF($L8164&lt;&gt;"",$L8164,VLOOKUP($C8164,薬効分類マスタ!$A$2:$F$180,6,FALSE())))</f>
        <v/>
      </c>
      <c r="N8164" s="0" t="str">
        <f aca="false">ASC(G8164)</f>
        <v>ﾊｲﾎﾟｱﾙｺｰﾙ液2%｢ﾔｸﾊﾝ｣</v>
      </c>
      <c r="O8164" s="0" t="str">
        <f aca="false">ASC(E8164)</f>
        <v>ﾁｵ硫酸ﾅﾄﾘｳﾑ水和物･ｴﾀﾉｰﾙ</v>
      </c>
      <c r="P8164" s="16" t="n">
        <f aca="false">N(P8163)+IF($C8164=検索!$B$49,1,0)</f>
        <v>0</v>
      </c>
    </row>
    <row r="8165" customFormat="false" ht="15" hidden="false" customHeight="false" outlineLevel="0" collapsed="false">
      <c r="A8165" s="16" t="s">
        <v>16254</v>
      </c>
      <c r="B8165" s="0" t="s">
        <v>18828</v>
      </c>
      <c r="C8165" s="0" t="n">
        <v>261</v>
      </c>
      <c r="D8165" s="0" t="str">
        <f aca="false">IFERROR(VLOOKUP($C8165,薬効分類マスタ!$A$2:$B$180,2,FALSE()),"未登録")</f>
        <v>外皮用殺菌消毒剤</v>
      </c>
      <c r="E8165" s="16" t="s">
        <v>18826</v>
      </c>
      <c r="F8165" s="16" t="s">
        <v>6657</v>
      </c>
      <c r="G8165" s="16" t="s">
        <v>18829</v>
      </c>
      <c r="H8165" s="16" t="s">
        <v>1103</v>
      </c>
      <c r="I8165" s="0" t="n">
        <v>8.9</v>
      </c>
      <c r="J8165" s="16" t="s">
        <v>239</v>
      </c>
      <c r="K8165" s="0" t="str">
        <f aca="false">IFERROR(IF(VLOOKUP($C8165,薬効分類マスタ!$A$2:$E$180,5,FALSE())=0,"",VLOOKUP($C8165,薬効分類マスタ!$A$2:$E$180,5,FALSE())),"")</f>
        <v/>
      </c>
      <c r="L8165" s="17"/>
      <c r="M8165" s="0" t="str">
        <f aca="false">IF($K8165="","",IF($L8165&lt;&gt;"",$L8165,VLOOKUP($C8165,薬効分類マスタ!$A$2:$F$180,6,FALSE())))</f>
        <v/>
      </c>
      <c r="N8165" s="0" t="str">
        <f aca="false">ASC(G8165)</f>
        <v>ﾊｲﾎﾟｴﾀﾉｰﾙ液2%｢ﾖｼﾀﾞ｣</v>
      </c>
      <c r="O8165" s="0" t="str">
        <f aca="false">ASC(E8165)</f>
        <v>ﾁｵ硫酸ﾅﾄﾘｳﾑ水和物･ｴﾀﾉｰﾙ</v>
      </c>
      <c r="P8165" s="16" t="n">
        <f aca="false">N(P8164)+IF($C8165=検索!$B$49,1,0)</f>
        <v>0</v>
      </c>
    </row>
    <row r="8166" customFormat="false" ht="15" hidden="false" customHeight="false" outlineLevel="0" collapsed="false">
      <c r="A8166" s="16" t="s">
        <v>16254</v>
      </c>
      <c r="B8166" s="0" t="s">
        <v>18830</v>
      </c>
      <c r="C8166" s="0" t="n">
        <v>261</v>
      </c>
      <c r="D8166" s="0" t="str">
        <f aca="false">IFERROR(VLOOKUP($C8166,薬効分類マスタ!$A$2:$B$180,2,FALSE()),"未登録")</f>
        <v>外皮用殺菌消毒剤</v>
      </c>
      <c r="E8166" s="16" t="s">
        <v>18826</v>
      </c>
      <c r="F8166" s="16" t="s">
        <v>6657</v>
      </c>
      <c r="G8166" s="16" t="s">
        <v>18831</v>
      </c>
      <c r="H8166" s="16" t="s">
        <v>1080</v>
      </c>
      <c r="I8166" s="0" t="n">
        <v>7</v>
      </c>
      <c r="J8166" s="16" t="s">
        <v>239</v>
      </c>
      <c r="K8166" s="0" t="str">
        <f aca="false">IFERROR(IF(VLOOKUP($C8166,薬効分類マスタ!$A$2:$E$180,5,FALSE())=0,"",VLOOKUP($C8166,薬効分類マスタ!$A$2:$E$180,5,FALSE())),"")</f>
        <v/>
      </c>
      <c r="L8166" s="17"/>
      <c r="M8166" s="0" t="str">
        <f aca="false">IF($K8166="","",IF($L8166&lt;&gt;"",$L8166,VLOOKUP($C8166,薬効分類マスタ!$A$2:$F$180,6,FALSE())))</f>
        <v/>
      </c>
      <c r="N8166" s="0" t="str">
        <f aca="false">ASC(G8166)</f>
        <v>ﾊｲﾎﾟｴﾀﾉｰﾙ液2%｢ｹﾝｴｰ｣</v>
      </c>
      <c r="O8166" s="0" t="str">
        <f aca="false">ASC(E8166)</f>
        <v>ﾁｵ硫酸ﾅﾄﾘｳﾑ水和物･ｴﾀﾉｰﾙ</v>
      </c>
      <c r="P8166" s="16" t="n">
        <f aca="false">N(P8165)+IF($C8166=検索!$B$49,1,0)</f>
        <v>0</v>
      </c>
    </row>
    <row r="8167" customFormat="false" ht="15" hidden="false" customHeight="false" outlineLevel="0" collapsed="false">
      <c r="A8167" s="16" t="s">
        <v>16254</v>
      </c>
      <c r="B8167" s="0" t="s">
        <v>18832</v>
      </c>
      <c r="C8167" s="0" t="n">
        <v>261</v>
      </c>
      <c r="D8167" s="0" t="str">
        <f aca="false">IFERROR(VLOOKUP($C8167,薬効分類マスタ!$A$2:$B$180,2,FALSE()),"未登録")</f>
        <v>外皮用殺菌消毒剤</v>
      </c>
      <c r="E8167" s="16" t="s">
        <v>18826</v>
      </c>
      <c r="F8167" s="16" t="s">
        <v>6657</v>
      </c>
      <c r="G8167" s="16" t="s">
        <v>18833</v>
      </c>
      <c r="H8167" s="16" t="s">
        <v>6908</v>
      </c>
      <c r="I8167" s="0" t="n">
        <v>7</v>
      </c>
      <c r="J8167" s="16" t="s">
        <v>239</v>
      </c>
      <c r="K8167" s="0" t="str">
        <f aca="false">IFERROR(IF(VLOOKUP($C8167,薬効分類マスタ!$A$2:$E$180,5,FALSE())=0,"",VLOOKUP($C8167,薬効分類マスタ!$A$2:$E$180,5,FALSE())),"")</f>
        <v/>
      </c>
      <c r="L8167" s="17"/>
      <c r="M8167" s="0" t="str">
        <f aca="false">IF($K8167="","",IF($L8167&lt;&gt;"",$L8167,VLOOKUP($C8167,薬効分類マスタ!$A$2:$F$180,6,FALSE())))</f>
        <v/>
      </c>
      <c r="N8167" s="0" t="str">
        <f aca="false">ASC(G8167)</f>
        <v>ﾊｲﾎﾟｴﾀﾉｰﾙ液2%｢ﾆｯｺｰ｣</v>
      </c>
      <c r="O8167" s="0" t="str">
        <f aca="false">ASC(E8167)</f>
        <v>ﾁｵ硫酸ﾅﾄﾘｳﾑ水和物･ｴﾀﾉｰﾙ</v>
      </c>
      <c r="P8167" s="16" t="n">
        <f aca="false">N(P8166)+IF($C8167=検索!$B$49,1,0)</f>
        <v>0</v>
      </c>
    </row>
    <row r="8168" customFormat="false" ht="15" hidden="false" customHeight="false" outlineLevel="0" collapsed="false">
      <c r="A8168" s="16" t="s">
        <v>16254</v>
      </c>
      <c r="B8168" s="0" t="s">
        <v>18834</v>
      </c>
      <c r="C8168" s="0" t="n">
        <v>261</v>
      </c>
      <c r="D8168" s="0" t="str">
        <f aca="false">IFERROR(VLOOKUP($C8168,薬効分類マスタ!$A$2:$B$180,2,FALSE()),"未登録")</f>
        <v>外皮用殺菌消毒剤</v>
      </c>
      <c r="E8168" s="16" t="s">
        <v>18495</v>
      </c>
      <c r="F8168" s="16" t="s">
        <v>6657</v>
      </c>
      <c r="G8168" s="16" t="s">
        <v>18835</v>
      </c>
      <c r="H8168" s="16" t="s">
        <v>6908</v>
      </c>
      <c r="I8168" s="0" t="n">
        <v>7</v>
      </c>
      <c r="J8168" s="16" t="s">
        <v>239</v>
      </c>
      <c r="K8168" s="0" t="str">
        <f aca="false">IFERROR(IF(VLOOKUP($C8168,薬効分類マスタ!$A$2:$E$180,5,FALSE())=0,"",VLOOKUP($C8168,薬効分類マスタ!$A$2:$E$180,5,FALSE())),"")</f>
        <v/>
      </c>
      <c r="L8168" s="17"/>
      <c r="M8168" s="0" t="str">
        <f aca="false">IF($K8168="","",IF($L8168&lt;&gt;"",$L8168,VLOOKUP($C8168,薬効分類マスタ!$A$2:$F$180,6,FALSE())))</f>
        <v/>
      </c>
      <c r="N8168" s="0" t="str">
        <f aca="false">ASC(G8168)</f>
        <v>ﾈｵ消ｱﾙ｢ﾆｯｺｰ｣</v>
      </c>
      <c r="O8168" s="0" t="str">
        <f aca="false">ASC(E8168)</f>
        <v>ｴﾀﾉｰﾙ</v>
      </c>
      <c r="P8168" s="16" t="n">
        <f aca="false">N(P8167)+IF($C8168=検索!$B$49,1,0)</f>
        <v>0</v>
      </c>
    </row>
    <row r="8169" customFormat="false" ht="15" hidden="false" customHeight="false" outlineLevel="0" collapsed="false">
      <c r="A8169" s="16" t="s">
        <v>16254</v>
      </c>
      <c r="B8169" s="0" t="s">
        <v>18836</v>
      </c>
      <c r="C8169" s="0" t="n">
        <v>261</v>
      </c>
      <c r="D8169" s="0" t="str">
        <f aca="false">IFERROR(VLOOKUP($C8169,薬効分類マスタ!$A$2:$B$180,2,FALSE()),"未登録")</f>
        <v>外皮用殺菌消毒剤</v>
      </c>
      <c r="E8169" s="16" t="s">
        <v>18495</v>
      </c>
      <c r="F8169" s="16" t="s">
        <v>6657</v>
      </c>
      <c r="G8169" s="16" t="s">
        <v>18837</v>
      </c>
      <c r="H8169" s="16" t="s">
        <v>15898</v>
      </c>
      <c r="I8169" s="0" t="n">
        <v>6.8</v>
      </c>
      <c r="K8169" s="0" t="str">
        <f aca="false">IFERROR(IF(VLOOKUP($C8169,薬効分類マスタ!$A$2:$E$180,5,FALSE())=0,"",VLOOKUP($C8169,薬効分類マスタ!$A$2:$E$180,5,FALSE())),"")</f>
        <v/>
      </c>
      <c r="L8169" s="17"/>
      <c r="M8169" s="0" t="str">
        <f aca="false">IF($K8169="","",IF($L8169&lt;&gt;"",$L8169,VLOOKUP($C8169,薬効分類マスタ!$A$2:$F$180,6,FALSE())))</f>
        <v/>
      </c>
      <c r="N8169" s="0" t="str">
        <f aca="false">ASC(G8169)</f>
        <v>消毒用ﾐﾂﾏﾙｱﾙｺｰﾙ</v>
      </c>
      <c r="O8169" s="0" t="str">
        <f aca="false">ASC(E8169)</f>
        <v>ｴﾀﾉｰﾙ</v>
      </c>
      <c r="P8169" s="16" t="n">
        <f aca="false">N(P8168)+IF($C8169=検索!$B$49,1,0)</f>
        <v>0</v>
      </c>
    </row>
    <row r="8170" customFormat="false" ht="15" hidden="false" customHeight="false" outlineLevel="0" collapsed="false">
      <c r="A8170" s="16" t="s">
        <v>16254</v>
      </c>
      <c r="B8170" s="0" t="s">
        <v>18838</v>
      </c>
      <c r="C8170" s="0" t="n">
        <v>263</v>
      </c>
      <c r="D8170" s="0" t="str">
        <f aca="false">IFERROR(VLOOKUP($C8170,薬効分類マスタ!$A$2:$B$180,2,FALSE()),"未登録")</f>
        <v>化膿性疾患用剤</v>
      </c>
      <c r="E8170" s="16" t="s">
        <v>18839</v>
      </c>
      <c r="F8170" s="16" t="s">
        <v>229</v>
      </c>
      <c r="G8170" s="16" t="s">
        <v>18840</v>
      </c>
      <c r="H8170" s="16" t="s">
        <v>473</v>
      </c>
      <c r="I8170" s="0" t="n">
        <v>12.8</v>
      </c>
      <c r="J8170" s="16" t="s">
        <v>232</v>
      </c>
      <c r="K8170" s="0" t="str">
        <f aca="false">IFERROR(IF(VLOOKUP($C8170,薬効分類マスタ!$A$2:$E$180,5,FALSE())=0,"",VLOOKUP($C8170,薬効分類マスタ!$A$2:$E$180,5,FALSE())),"")</f>
        <v/>
      </c>
      <c r="L8170" s="17"/>
      <c r="M8170" s="0" t="str">
        <f aca="false">IF($K8170="","",IF($L8170&lt;&gt;"",$L8170,VLOOKUP($C8170,薬効分類マスタ!$A$2:$F$180,6,FALSE())))</f>
        <v/>
      </c>
      <c r="N8170" s="0" t="str">
        <f aca="false">ASC(G8170)</f>
        <v>ｹﾞｰﾍﾞﾝｸﾘｰﾑ1%</v>
      </c>
      <c r="O8170" s="0" t="str">
        <f aca="false">ASC(E8170)</f>
        <v>ｽﾙﾌｧｼﾞｱｼﾞﾝ銀</v>
      </c>
      <c r="P8170" s="16" t="n">
        <f aca="false">N(P8169)+IF($C8170=検索!$B$49,1,0)</f>
        <v>0</v>
      </c>
    </row>
    <row r="8171" customFormat="false" ht="15" hidden="false" customHeight="false" outlineLevel="0" collapsed="false">
      <c r="A8171" s="16" t="s">
        <v>16254</v>
      </c>
      <c r="B8171" s="0" t="s">
        <v>18841</v>
      </c>
      <c r="C8171" s="0" t="n">
        <v>263</v>
      </c>
      <c r="D8171" s="0" t="str">
        <f aca="false">IFERROR(VLOOKUP($C8171,薬効分類マスタ!$A$2:$B$180,2,FALSE()),"未登録")</f>
        <v>化膿性疾患用剤</v>
      </c>
      <c r="E8171" s="16" t="s">
        <v>15088</v>
      </c>
      <c r="F8171" s="16" t="s">
        <v>224</v>
      </c>
      <c r="G8171" s="16" t="s">
        <v>15088</v>
      </c>
      <c r="I8171" s="0" t="n">
        <v>178.8</v>
      </c>
      <c r="K8171" s="0" t="str">
        <f aca="false">IFERROR(IF(VLOOKUP($C8171,薬効分類マスタ!$A$2:$E$180,5,FALSE())=0,"",VLOOKUP($C8171,薬効分類マスタ!$A$2:$E$180,5,FALSE())),"")</f>
        <v/>
      </c>
      <c r="L8171" s="17"/>
      <c r="M8171" s="0" t="str">
        <f aca="false">IF($K8171="","",IF($L8171&lt;&gt;"",$L8171,VLOOKUP($C8171,薬効分類マスタ!$A$2:$F$180,6,FALSE())))</f>
        <v/>
      </c>
      <c r="N8171" s="0" t="str">
        <f aca="false">ASC(G8171)</f>
        <v>ﾃﾄﾗｻｲｸﾘﾝ塩酸塩</v>
      </c>
      <c r="O8171" s="0" t="str">
        <f aca="false">ASC(E8171)</f>
        <v>ﾃﾄﾗｻｲｸﾘﾝ塩酸塩</v>
      </c>
      <c r="P8171" s="16" t="n">
        <f aca="false">N(P8170)+IF($C8171=検索!$B$49,1,0)</f>
        <v>0</v>
      </c>
    </row>
    <row r="8172" customFormat="false" ht="15" hidden="false" customHeight="false" outlineLevel="0" collapsed="false">
      <c r="A8172" s="16" t="s">
        <v>16254</v>
      </c>
      <c r="B8172" s="0" t="s">
        <v>18842</v>
      </c>
      <c r="C8172" s="0" t="n">
        <v>263</v>
      </c>
      <c r="D8172" s="0" t="str">
        <f aca="false">IFERROR(VLOOKUP($C8172,薬効分類マスタ!$A$2:$B$180,2,FALSE()),"未登録")</f>
        <v>化膿性疾患用剤</v>
      </c>
      <c r="E8172" s="16" t="s">
        <v>15088</v>
      </c>
      <c r="F8172" s="16" t="s">
        <v>18843</v>
      </c>
      <c r="G8172" s="16" t="s">
        <v>18844</v>
      </c>
      <c r="H8172" s="16" t="s">
        <v>658</v>
      </c>
      <c r="I8172" s="0" t="n">
        <v>17.5</v>
      </c>
      <c r="K8172" s="0" t="str">
        <f aca="false">IFERROR(IF(VLOOKUP($C8172,薬効分類マスタ!$A$2:$E$180,5,FALSE())=0,"",VLOOKUP($C8172,薬効分類マスタ!$A$2:$E$180,5,FALSE())),"")</f>
        <v/>
      </c>
      <c r="L8172" s="17"/>
      <c r="M8172" s="0" t="str">
        <f aca="false">IF($K8172="","",IF($L8172&lt;&gt;"",$L8172,VLOOKUP($C8172,薬効分類マスタ!$A$2:$F$180,6,FALSE())))</f>
        <v/>
      </c>
      <c r="N8172" s="0" t="str">
        <f aca="false">ASC(G8172)</f>
        <v>ｱｸﾛﾏｲｼﾝ軟膏3%</v>
      </c>
      <c r="O8172" s="0" t="str">
        <f aca="false">ASC(E8172)</f>
        <v>ﾃﾄﾗｻｲｸﾘﾝ塩酸塩</v>
      </c>
      <c r="P8172" s="16" t="n">
        <f aca="false">N(P8171)+IF($C8172=検索!$B$49,1,0)</f>
        <v>0</v>
      </c>
    </row>
    <row r="8173" customFormat="false" ht="15" hidden="false" customHeight="false" outlineLevel="0" collapsed="false">
      <c r="A8173" s="16" t="s">
        <v>16254</v>
      </c>
      <c r="B8173" s="0" t="s">
        <v>18845</v>
      </c>
      <c r="C8173" s="0" t="n">
        <v>263</v>
      </c>
      <c r="D8173" s="0" t="str">
        <f aca="false">IFERROR(VLOOKUP($C8173,薬効分類マスタ!$A$2:$B$180,2,FALSE()),"未登録")</f>
        <v>化膿性疾患用剤</v>
      </c>
      <c r="E8173" s="16" t="s">
        <v>15083</v>
      </c>
      <c r="F8173" s="16" t="s">
        <v>224</v>
      </c>
      <c r="G8173" s="16" t="s">
        <v>15083</v>
      </c>
      <c r="I8173" s="0" t="n">
        <v>226.7</v>
      </c>
      <c r="K8173" s="0" t="str">
        <f aca="false">IFERROR(IF(VLOOKUP($C8173,薬効分類マスタ!$A$2:$E$180,5,FALSE())=0,"",VLOOKUP($C8173,薬効分類マスタ!$A$2:$E$180,5,FALSE())),"")</f>
        <v/>
      </c>
      <c r="L8173" s="17"/>
      <c r="M8173" s="0" t="str">
        <f aca="false">IF($K8173="","",IF($L8173&lt;&gt;"",$L8173,VLOOKUP($C8173,薬効分類マスタ!$A$2:$F$180,6,FALSE())))</f>
        <v/>
      </c>
      <c r="N8173" s="0" t="str">
        <f aca="false">ASC(G8173)</f>
        <v>ｸﾛﾗﾑﾌｪﾆｺｰﾙ</v>
      </c>
      <c r="O8173" s="0" t="str">
        <f aca="false">ASC(E8173)</f>
        <v>ｸﾛﾗﾑﾌｪﾆｺｰﾙ</v>
      </c>
      <c r="P8173" s="16" t="n">
        <f aca="false">N(P8172)+IF($C8173=検索!$B$49,1,0)</f>
        <v>0</v>
      </c>
    </row>
    <row r="8174" customFormat="false" ht="15" hidden="false" customHeight="false" outlineLevel="0" collapsed="false">
      <c r="A8174" s="16" t="s">
        <v>16254</v>
      </c>
      <c r="B8174" s="0" t="s">
        <v>18846</v>
      </c>
      <c r="C8174" s="0" t="n">
        <v>263</v>
      </c>
      <c r="D8174" s="0" t="str">
        <f aca="false">IFERROR(VLOOKUP($C8174,薬効分類マスタ!$A$2:$B$180,2,FALSE()),"未登録")</f>
        <v>化膿性疾患用剤</v>
      </c>
      <c r="E8174" s="16" t="s">
        <v>15083</v>
      </c>
      <c r="F8174" s="16" t="s">
        <v>15102</v>
      </c>
      <c r="G8174" s="16" t="s">
        <v>18847</v>
      </c>
      <c r="H8174" s="16" t="s">
        <v>309</v>
      </c>
      <c r="I8174" s="0" t="n">
        <v>8.2</v>
      </c>
      <c r="K8174" s="0" t="str">
        <f aca="false">IFERROR(IF(VLOOKUP($C8174,薬効分類マスタ!$A$2:$E$180,5,FALSE())=0,"",VLOOKUP($C8174,薬効分類マスタ!$A$2:$E$180,5,FALSE())),"")</f>
        <v/>
      </c>
      <c r="L8174" s="17"/>
      <c r="M8174" s="0" t="str">
        <f aca="false">IF($K8174="","",IF($L8174&lt;&gt;"",$L8174,VLOOKUP($C8174,薬効分類マスタ!$A$2:$F$180,6,FALSE())))</f>
        <v/>
      </c>
      <c r="N8174" s="0" t="str">
        <f aca="false">ASC(G8174)</f>
        <v>ｸﾛﾛﾏｲｾﾁﾝ軟膏2%</v>
      </c>
      <c r="O8174" s="0" t="str">
        <f aca="false">ASC(E8174)</f>
        <v>ｸﾛﾗﾑﾌｪﾆｺｰﾙ</v>
      </c>
      <c r="P8174" s="16" t="n">
        <f aca="false">N(P8173)+IF($C8174=検索!$B$49,1,0)</f>
        <v>0</v>
      </c>
    </row>
    <row r="8175" customFormat="false" ht="15" hidden="false" customHeight="false" outlineLevel="0" collapsed="false">
      <c r="A8175" s="16" t="s">
        <v>16254</v>
      </c>
      <c r="B8175" s="0" t="s">
        <v>18848</v>
      </c>
      <c r="C8175" s="0" t="n">
        <v>263</v>
      </c>
      <c r="D8175" s="0" t="str">
        <f aca="false">IFERROR(VLOOKUP($C8175,薬効分類マスタ!$A$2:$B$180,2,FALSE()),"未登録")</f>
        <v>化膿性疾患用剤</v>
      </c>
      <c r="E8175" s="16" t="s">
        <v>15083</v>
      </c>
      <c r="F8175" s="16" t="s">
        <v>16737</v>
      </c>
      <c r="G8175" s="16" t="s">
        <v>18849</v>
      </c>
      <c r="H8175" s="16" t="s">
        <v>309</v>
      </c>
      <c r="I8175" s="0" t="n">
        <v>31.2</v>
      </c>
      <c r="K8175" s="0" t="str">
        <f aca="false">IFERROR(IF(VLOOKUP($C8175,薬効分類マスタ!$A$2:$E$180,5,FALSE())=0,"",VLOOKUP($C8175,薬効分類マスタ!$A$2:$E$180,5,FALSE())),"")</f>
        <v/>
      </c>
      <c r="L8175" s="17"/>
      <c r="M8175" s="0" t="str">
        <f aca="false">IF($K8175="","",IF($L8175&lt;&gt;"",$L8175,VLOOKUP($C8175,薬効分類マスタ!$A$2:$F$180,6,FALSE())))</f>
        <v/>
      </c>
      <c r="N8175" s="0" t="str">
        <f aca="false">ASC(G8175)</f>
        <v>ｸﾛﾛﾏｲｾﾁﾝ局所用液5%</v>
      </c>
      <c r="O8175" s="0" t="str">
        <f aca="false">ASC(E8175)</f>
        <v>ｸﾛﾗﾑﾌｪﾆｺｰﾙ</v>
      </c>
      <c r="P8175" s="16" t="n">
        <f aca="false">N(P8174)+IF($C8175=検索!$B$49,1,0)</f>
        <v>0</v>
      </c>
    </row>
    <row r="8176" customFormat="false" ht="15" hidden="false" customHeight="false" outlineLevel="0" collapsed="false">
      <c r="A8176" s="16" t="s">
        <v>16254</v>
      </c>
      <c r="B8176" s="0" t="s">
        <v>18850</v>
      </c>
      <c r="C8176" s="0" t="n">
        <v>263</v>
      </c>
      <c r="D8176" s="0" t="str">
        <f aca="false">IFERROR(VLOOKUP($C8176,薬効分類マスタ!$A$2:$B$180,2,FALSE()),"未登録")</f>
        <v>化膿性疾患用剤</v>
      </c>
      <c r="E8176" s="16" t="s">
        <v>18851</v>
      </c>
      <c r="F8176" s="16" t="s">
        <v>15102</v>
      </c>
      <c r="G8176" s="16" t="s">
        <v>18852</v>
      </c>
      <c r="H8176" s="16" t="s">
        <v>309</v>
      </c>
      <c r="I8176" s="0" t="n">
        <v>25</v>
      </c>
      <c r="J8176" s="16" t="s">
        <v>232</v>
      </c>
      <c r="K8176" s="0" t="str">
        <f aca="false">IFERROR(IF(VLOOKUP($C8176,薬効分類マスタ!$A$2:$E$180,5,FALSE())=0,"",VLOOKUP($C8176,薬効分類マスタ!$A$2:$E$180,5,FALSE())),"")</f>
        <v/>
      </c>
      <c r="L8176" s="17"/>
      <c r="M8176" s="0" t="str">
        <f aca="false">IF($K8176="","",IF($L8176&lt;&gt;"",$L8176,VLOOKUP($C8176,薬効分類マスタ!$A$2:$F$180,6,FALSE())))</f>
        <v/>
      </c>
      <c r="N8176" s="0" t="str">
        <f aca="false">ASC(G8176)</f>
        <v>ﾌｼｼﾞﾝﾚｵ軟膏2%</v>
      </c>
      <c r="O8176" s="0" t="str">
        <f aca="false">ASC(E8176)</f>
        <v>ﾌｼｼﾞﾝ酸ﾅﾄﾘｳﾑ</v>
      </c>
      <c r="P8176" s="16" t="n">
        <f aca="false">N(P8175)+IF($C8176=検索!$B$49,1,0)</f>
        <v>0</v>
      </c>
    </row>
    <row r="8177" customFormat="false" ht="15" hidden="false" customHeight="false" outlineLevel="0" collapsed="false">
      <c r="A8177" s="16" t="s">
        <v>16254</v>
      </c>
      <c r="B8177" s="0" t="s">
        <v>18853</v>
      </c>
      <c r="C8177" s="0" t="n">
        <v>263</v>
      </c>
      <c r="D8177" s="0" t="str">
        <f aca="false">IFERROR(VLOOKUP($C8177,薬効分類マスタ!$A$2:$B$180,2,FALSE()),"未登録")</f>
        <v>化膿性疾患用剤</v>
      </c>
      <c r="E8177" s="16" t="s">
        <v>16723</v>
      </c>
      <c r="F8177" s="16" t="s">
        <v>18854</v>
      </c>
      <c r="G8177" s="16" t="s">
        <v>18855</v>
      </c>
      <c r="H8177" s="16" t="s">
        <v>557</v>
      </c>
      <c r="I8177" s="0" t="n">
        <v>11</v>
      </c>
      <c r="J8177" s="16" t="s">
        <v>232</v>
      </c>
      <c r="K8177" s="0" t="str">
        <f aca="false">IFERROR(IF(VLOOKUP($C8177,薬効分類マスタ!$A$2:$E$180,5,FALSE())=0,"",VLOOKUP($C8177,薬効分類マスタ!$A$2:$E$180,5,FALSE())),"")</f>
        <v/>
      </c>
      <c r="L8177" s="17"/>
      <c r="M8177" s="0" t="str">
        <f aca="false">IF($K8177="","",IF($L8177&lt;&gt;"",$L8177,VLOOKUP($C8177,薬効分類マスタ!$A$2:$F$180,6,FALSE())))</f>
        <v/>
      </c>
      <c r="N8177" s="0" t="str">
        <f aca="false">ASC(G8177)</f>
        <v>ｹﾞﾝﾀｼﾝ軟膏0.1%</v>
      </c>
      <c r="O8177" s="0" t="str">
        <f aca="false">ASC(E8177)</f>
        <v>ｹﾞﾝﾀﾏｲｼﾝ硫酸塩</v>
      </c>
      <c r="P8177" s="16" t="n">
        <f aca="false">N(P8176)+IF($C8177=検索!$B$49,1,0)</f>
        <v>0</v>
      </c>
    </row>
    <row r="8178" customFormat="false" ht="15" hidden="false" customHeight="false" outlineLevel="0" collapsed="false">
      <c r="A8178" s="16" t="s">
        <v>16254</v>
      </c>
      <c r="B8178" s="0" t="s">
        <v>18856</v>
      </c>
      <c r="C8178" s="0" t="n">
        <v>263</v>
      </c>
      <c r="D8178" s="0" t="str">
        <f aca="false">IFERROR(VLOOKUP($C8178,薬効分類マスタ!$A$2:$B$180,2,FALSE()),"未登録")</f>
        <v>化膿性疾患用剤</v>
      </c>
      <c r="E8178" s="16" t="s">
        <v>16723</v>
      </c>
      <c r="F8178" s="16" t="s">
        <v>18854</v>
      </c>
      <c r="G8178" s="16" t="s">
        <v>18857</v>
      </c>
      <c r="H8178" s="16" t="s">
        <v>8817</v>
      </c>
      <c r="I8178" s="0" t="n">
        <v>10.8</v>
      </c>
      <c r="K8178" s="0" t="str">
        <f aca="false">IFERROR(IF(VLOOKUP($C8178,薬効分類マスタ!$A$2:$E$180,5,FALSE())=0,"",VLOOKUP($C8178,薬効分類マスタ!$A$2:$E$180,5,FALSE())),"")</f>
        <v/>
      </c>
      <c r="L8178" s="17"/>
      <c r="M8178" s="0" t="str">
        <f aca="false">IF($K8178="","",IF($L8178&lt;&gt;"",$L8178,VLOOKUP($C8178,薬効分類マスタ!$A$2:$F$180,6,FALSE())))</f>
        <v/>
      </c>
      <c r="N8178" s="0" t="str">
        <f aca="false">ASC(G8178)</f>
        <v>ｹﾞﾝﾀﾏｲｼﾝ硫酸塩軟膏0.1%｢ｲﾜｷ｣</v>
      </c>
      <c r="O8178" s="0" t="str">
        <f aca="false">ASC(E8178)</f>
        <v>ｹﾞﾝﾀﾏｲｼﾝ硫酸塩</v>
      </c>
      <c r="P8178" s="16" t="n">
        <f aca="false">N(P8177)+IF($C8178=検索!$B$49,1,0)</f>
        <v>0</v>
      </c>
    </row>
    <row r="8179" customFormat="false" ht="15" hidden="false" customHeight="false" outlineLevel="0" collapsed="false">
      <c r="A8179" s="16" t="s">
        <v>16254</v>
      </c>
      <c r="B8179" s="0" t="s">
        <v>18858</v>
      </c>
      <c r="C8179" s="0" t="n">
        <v>263</v>
      </c>
      <c r="D8179" s="0" t="str">
        <f aca="false">IFERROR(VLOOKUP($C8179,薬効分類マスタ!$A$2:$B$180,2,FALSE()),"未登録")</f>
        <v>化膿性疾患用剤</v>
      </c>
      <c r="E8179" s="16" t="s">
        <v>16723</v>
      </c>
      <c r="F8179" s="16" t="s">
        <v>18854</v>
      </c>
      <c r="G8179" s="16" t="s">
        <v>18859</v>
      </c>
      <c r="H8179" s="16" t="s">
        <v>765</v>
      </c>
      <c r="I8179" s="0" t="n">
        <v>11</v>
      </c>
      <c r="K8179" s="0" t="str">
        <f aca="false">IFERROR(IF(VLOOKUP($C8179,薬効分類マスタ!$A$2:$E$180,5,FALSE())=0,"",VLOOKUP($C8179,薬効分類マスタ!$A$2:$E$180,5,FALSE())),"")</f>
        <v/>
      </c>
      <c r="L8179" s="17"/>
      <c r="M8179" s="0" t="str">
        <f aca="false">IF($K8179="","",IF($L8179&lt;&gt;"",$L8179,VLOOKUP($C8179,薬効分類マスタ!$A$2:$F$180,6,FALSE())))</f>
        <v/>
      </c>
      <c r="N8179" s="0" t="str">
        <f aca="false">ASC(G8179)</f>
        <v>ｹﾞﾝﾀﾏｲｼﾝ硫酸塩軟膏0.1%｢F｣</v>
      </c>
      <c r="O8179" s="0" t="str">
        <f aca="false">ASC(E8179)</f>
        <v>ｹﾞﾝﾀﾏｲｼﾝ硫酸塩</v>
      </c>
      <c r="P8179" s="16" t="n">
        <f aca="false">N(P8178)+IF($C8179=検索!$B$49,1,0)</f>
        <v>0</v>
      </c>
    </row>
    <row r="8180" customFormat="false" ht="15" hidden="false" customHeight="false" outlineLevel="0" collapsed="false">
      <c r="A8180" s="16" t="s">
        <v>16254</v>
      </c>
      <c r="B8180" s="0" t="s">
        <v>18860</v>
      </c>
      <c r="C8180" s="0" t="n">
        <v>263</v>
      </c>
      <c r="D8180" s="0" t="str">
        <f aca="false">IFERROR(VLOOKUP($C8180,薬効分類マスタ!$A$2:$B$180,2,FALSE()),"未登録")</f>
        <v>化膿性疾患用剤</v>
      </c>
      <c r="E8180" s="16" t="s">
        <v>16723</v>
      </c>
      <c r="F8180" s="16" t="s">
        <v>18854</v>
      </c>
      <c r="G8180" s="16" t="s">
        <v>18861</v>
      </c>
      <c r="H8180" s="16" t="s">
        <v>557</v>
      </c>
      <c r="I8180" s="0" t="n">
        <v>11</v>
      </c>
      <c r="J8180" s="16" t="s">
        <v>232</v>
      </c>
      <c r="K8180" s="0" t="str">
        <f aca="false">IFERROR(IF(VLOOKUP($C8180,薬効分類マスタ!$A$2:$E$180,5,FALSE())=0,"",VLOOKUP($C8180,薬効分類マスタ!$A$2:$E$180,5,FALSE())),"")</f>
        <v/>
      </c>
      <c r="L8180" s="17"/>
      <c r="M8180" s="0" t="str">
        <f aca="false">IF($K8180="","",IF($L8180&lt;&gt;"",$L8180,VLOOKUP($C8180,薬効分類マスタ!$A$2:$F$180,6,FALSE())))</f>
        <v/>
      </c>
      <c r="N8180" s="0" t="str">
        <f aca="false">ASC(G8180)</f>
        <v>ｹﾞﾝﾀｼﾝｸﾘｰﾑ0.1%</v>
      </c>
      <c r="O8180" s="0" t="str">
        <f aca="false">ASC(E8180)</f>
        <v>ｹﾞﾝﾀﾏｲｼﾝ硫酸塩</v>
      </c>
      <c r="P8180" s="16" t="n">
        <f aca="false">N(P8179)+IF($C8180=検索!$B$49,1,0)</f>
        <v>0</v>
      </c>
    </row>
    <row r="8181" customFormat="false" ht="15" hidden="false" customHeight="false" outlineLevel="0" collapsed="false">
      <c r="A8181" s="16" t="s">
        <v>16254</v>
      </c>
      <c r="B8181" s="0" t="s">
        <v>18862</v>
      </c>
      <c r="C8181" s="0" t="n">
        <v>263</v>
      </c>
      <c r="D8181" s="0" t="str">
        <f aca="false">IFERROR(VLOOKUP($C8181,薬効分類マスタ!$A$2:$B$180,2,FALSE()),"未登録")</f>
        <v>化膿性疾患用剤</v>
      </c>
      <c r="E8181" s="16" t="s">
        <v>18863</v>
      </c>
      <c r="F8181" s="16" t="s">
        <v>18864</v>
      </c>
      <c r="G8181" s="16" t="s">
        <v>18865</v>
      </c>
      <c r="H8181" s="16" t="s">
        <v>16790</v>
      </c>
      <c r="I8181" s="0" t="n">
        <v>77.5</v>
      </c>
      <c r="K8181" s="0" t="str">
        <f aca="false">IFERROR(IF(VLOOKUP($C8181,薬効分類マスタ!$A$2:$E$180,5,FALSE())=0,"",VLOOKUP($C8181,薬効分類マスタ!$A$2:$E$180,5,FALSE())),"")</f>
        <v/>
      </c>
      <c r="L8181" s="17"/>
      <c r="M8181" s="0" t="str">
        <f aca="false">IF($K8181="","",IF($L8181&lt;&gt;"",$L8181,VLOOKUP($C8181,薬効分類マスタ!$A$2:$F$180,6,FALSE())))</f>
        <v/>
      </c>
      <c r="N8181" s="0" t="str">
        <f aca="false">ASC(G8181)</f>
        <v>ｿﾌﾗﾁｭｰﾙ貼付剤10cm</v>
      </c>
      <c r="O8181" s="0" t="str">
        <f aca="false">ASC(E8181)</f>
        <v>ﾌﾗｼﾞｵﾏｲｼﾝ硫酸塩</v>
      </c>
      <c r="P8181" s="16" t="n">
        <f aca="false">N(P8180)+IF($C8181=検索!$B$49,1,0)</f>
        <v>0</v>
      </c>
    </row>
    <row r="8182" customFormat="false" ht="15" hidden="false" customHeight="false" outlineLevel="0" collapsed="false">
      <c r="A8182" s="16" t="s">
        <v>16254</v>
      </c>
      <c r="B8182" s="0" t="s">
        <v>18866</v>
      </c>
      <c r="C8182" s="0" t="n">
        <v>263</v>
      </c>
      <c r="D8182" s="0" t="str">
        <f aca="false">IFERROR(VLOOKUP($C8182,薬効分類マスタ!$A$2:$B$180,2,FALSE()),"未登録")</f>
        <v>化膿性疾患用剤</v>
      </c>
      <c r="E8182" s="16" t="s">
        <v>18863</v>
      </c>
      <c r="F8182" s="16" t="s">
        <v>18867</v>
      </c>
      <c r="G8182" s="16" t="s">
        <v>18868</v>
      </c>
      <c r="H8182" s="16" t="s">
        <v>16790</v>
      </c>
      <c r="I8182" s="0" t="n">
        <v>192.9</v>
      </c>
      <c r="K8182" s="0" t="str">
        <f aca="false">IFERROR(IF(VLOOKUP($C8182,薬効分類マスタ!$A$2:$E$180,5,FALSE())=0,"",VLOOKUP($C8182,薬効分類マスタ!$A$2:$E$180,5,FALSE())),"")</f>
        <v/>
      </c>
      <c r="L8182" s="17"/>
      <c r="M8182" s="0" t="str">
        <f aca="false">IF($K8182="","",IF($L8182&lt;&gt;"",$L8182,VLOOKUP($C8182,薬効分類マスタ!$A$2:$F$180,6,FALSE())))</f>
        <v/>
      </c>
      <c r="N8182" s="0" t="str">
        <f aca="false">ASC(G8182)</f>
        <v>ｿﾌﾗﾁｭｰﾙ貼付剤30cm</v>
      </c>
      <c r="O8182" s="0" t="str">
        <f aca="false">ASC(E8182)</f>
        <v>ﾌﾗｼﾞｵﾏｲｼﾝ硫酸塩</v>
      </c>
      <c r="P8182" s="16" t="n">
        <f aca="false">N(P8181)+IF($C8182=検索!$B$49,1,0)</f>
        <v>0</v>
      </c>
    </row>
    <row r="8183" customFormat="false" ht="15" hidden="false" customHeight="false" outlineLevel="0" collapsed="false">
      <c r="A8183" s="16" t="s">
        <v>16254</v>
      </c>
      <c r="B8183" s="0" t="s">
        <v>18869</v>
      </c>
      <c r="C8183" s="0" t="n">
        <v>263</v>
      </c>
      <c r="D8183" s="0" t="str">
        <f aca="false">IFERROR(VLOOKUP($C8183,薬効分類マスタ!$A$2:$B$180,2,FALSE()),"未登録")</f>
        <v>化膿性疾患用剤</v>
      </c>
      <c r="E8183" s="16" t="s">
        <v>14738</v>
      </c>
      <c r="F8183" s="16" t="s">
        <v>18870</v>
      </c>
      <c r="G8183" s="16" t="s">
        <v>14738</v>
      </c>
      <c r="I8183" s="0" t="n">
        <v>349.9</v>
      </c>
      <c r="K8183" s="0" t="str">
        <f aca="false">IFERROR(IF(VLOOKUP($C8183,薬効分類マスタ!$A$2:$E$180,5,FALSE())=0,"",VLOOKUP($C8183,薬効分類マスタ!$A$2:$E$180,5,FALSE())),"")</f>
        <v/>
      </c>
      <c r="L8183" s="17"/>
      <c r="M8183" s="0" t="str">
        <f aca="false">IF($K8183="","",IF($L8183&lt;&gt;"",$L8183,VLOOKUP($C8183,薬効分類マスタ!$A$2:$F$180,6,FALSE())))</f>
        <v/>
      </c>
      <c r="N8183" s="0" t="str">
        <f aca="false">ASC(G8183)</f>
        <v>ﾎﾟﾘﾐｷｼﾝB硫酸塩</v>
      </c>
      <c r="O8183" s="0" t="str">
        <f aca="false">ASC(E8183)</f>
        <v>ﾎﾟﾘﾐｷｼﾝB硫酸塩</v>
      </c>
      <c r="P8183" s="16" t="n">
        <f aca="false">N(P8182)+IF($C8183=検索!$B$49,1,0)</f>
        <v>0</v>
      </c>
    </row>
    <row r="8184" customFormat="false" ht="15" hidden="false" customHeight="false" outlineLevel="0" collapsed="false">
      <c r="A8184" s="16" t="s">
        <v>16254</v>
      </c>
      <c r="B8184" s="0" t="s">
        <v>18871</v>
      </c>
      <c r="C8184" s="0" t="n">
        <v>263</v>
      </c>
      <c r="D8184" s="0" t="str">
        <f aca="false">IFERROR(VLOOKUP($C8184,薬効分類マスタ!$A$2:$B$180,2,FALSE()),"未登録")</f>
        <v>化膿性疾患用剤</v>
      </c>
      <c r="E8184" s="16" t="s">
        <v>14738</v>
      </c>
      <c r="F8184" s="16" t="s">
        <v>18872</v>
      </c>
      <c r="G8184" s="16" t="s">
        <v>14738</v>
      </c>
      <c r="I8184" s="0" t="n">
        <v>1546.6</v>
      </c>
      <c r="K8184" s="0" t="str">
        <f aca="false">IFERROR(IF(VLOOKUP($C8184,薬効分類マスタ!$A$2:$E$180,5,FALSE())=0,"",VLOOKUP($C8184,薬効分類マスタ!$A$2:$E$180,5,FALSE())),"")</f>
        <v/>
      </c>
      <c r="L8184" s="17"/>
      <c r="M8184" s="0" t="str">
        <f aca="false">IF($K8184="","",IF($L8184&lt;&gt;"",$L8184,VLOOKUP($C8184,薬効分類マスタ!$A$2:$F$180,6,FALSE())))</f>
        <v/>
      </c>
      <c r="N8184" s="0" t="str">
        <f aca="false">ASC(G8184)</f>
        <v>ﾎﾟﾘﾐｷｼﾝB硫酸塩</v>
      </c>
      <c r="O8184" s="0" t="str">
        <f aca="false">ASC(E8184)</f>
        <v>ﾎﾟﾘﾐｷｼﾝB硫酸塩</v>
      </c>
      <c r="P8184" s="16" t="n">
        <f aca="false">N(P8183)+IF($C8184=検索!$B$49,1,0)</f>
        <v>0</v>
      </c>
    </row>
    <row r="8185" customFormat="false" ht="15" hidden="false" customHeight="false" outlineLevel="0" collapsed="false">
      <c r="A8185" s="16" t="s">
        <v>16254</v>
      </c>
      <c r="B8185" s="0" t="s">
        <v>18873</v>
      </c>
      <c r="C8185" s="0" t="n">
        <v>263</v>
      </c>
      <c r="D8185" s="0" t="str">
        <f aca="false">IFERROR(VLOOKUP($C8185,薬効分類マスタ!$A$2:$B$180,2,FALSE()),"未登録")</f>
        <v>化膿性疾患用剤</v>
      </c>
      <c r="E8185" s="16" t="s">
        <v>18874</v>
      </c>
      <c r="F8185" s="16" t="s">
        <v>229</v>
      </c>
      <c r="G8185" s="16" t="s">
        <v>18875</v>
      </c>
      <c r="I8185" s="0" t="n">
        <v>10.2</v>
      </c>
      <c r="J8185" s="16" t="s">
        <v>239</v>
      </c>
      <c r="K8185" s="0" t="str">
        <f aca="false">IFERROR(IF(VLOOKUP($C8185,薬効分類マスタ!$A$2:$E$180,5,FALSE())=0,"",VLOOKUP($C8185,薬効分類マスタ!$A$2:$E$180,5,FALSE())),"")</f>
        <v/>
      </c>
      <c r="L8185" s="17"/>
      <c r="M8185" s="0" t="str">
        <f aca="false">IF($K8185="","",IF($L8185&lt;&gt;"",$L8185,VLOOKUP($C8185,薬効分類マスタ!$A$2:$F$180,6,FALSE())))</f>
        <v/>
      </c>
      <c r="N8185" s="0" t="str">
        <f aca="false">ASC(G8185)</f>
        <v>ｸﾘﾝﾀﾞﾏｲｼﾝﾘﾝ酸ｴｽﾃﾙ1%ｹﾞﾙ</v>
      </c>
      <c r="O8185" s="0" t="str">
        <f aca="false">ASC(E8185)</f>
        <v>ｸﾘﾝﾀﾞﾏｲｼﾝﾘﾝ酸ｴｽﾃﾙ</v>
      </c>
      <c r="P8185" s="16" t="n">
        <f aca="false">N(P8184)+IF($C8185=検索!$B$49,1,0)</f>
        <v>0</v>
      </c>
    </row>
    <row r="8186" customFormat="false" ht="15" hidden="false" customHeight="false" outlineLevel="0" collapsed="false">
      <c r="A8186" s="16" t="s">
        <v>16254</v>
      </c>
      <c r="B8186" s="0" t="s">
        <v>18876</v>
      </c>
      <c r="C8186" s="0" t="n">
        <v>263</v>
      </c>
      <c r="D8186" s="0" t="str">
        <f aca="false">IFERROR(VLOOKUP($C8186,薬効分類マスタ!$A$2:$B$180,2,FALSE()),"未登録")</f>
        <v>化膿性疾患用剤</v>
      </c>
      <c r="E8186" s="16" t="s">
        <v>18874</v>
      </c>
      <c r="F8186" s="16" t="s">
        <v>229</v>
      </c>
      <c r="G8186" s="16" t="s">
        <v>18877</v>
      </c>
      <c r="H8186" s="16" t="s">
        <v>15468</v>
      </c>
      <c r="I8186" s="0" t="n">
        <v>19.6</v>
      </c>
      <c r="J8186" s="16" t="s">
        <v>232</v>
      </c>
      <c r="K8186" s="0" t="str">
        <f aca="false">IFERROR(IF(VLOOKUP($C8186,薬効分類マスタ!$A$2:$E$180,5,FALSE())=0,"",VLOOKUP($C8186,薬効分類マスタ!$A$2:$E$180,5,FALSE())),"")</f>
        <v/>
      </c>
      <c r="L8186" s="17"/>
      <c r="M8186" s="0" t="str">
        <f aca="false">IF($K8186="","",IF($L8186&lt;&gt;"",$L8186,VLOOKUP($C8186,薬効分類マスタ!$A$2:$F$180,6,FALSE())))</f>
        <v/>
      </c>
      <c r="N8186" s="0" t="str">
        <f aca="false">ASC(G8186)</f>
        <v>ﾀﾞﾗｼﾝTｹﾞﾙ1%</v>
      </c>
      <c r="O8186" s="0" t="str">
        <f aca="false">ASC(E8186)</f>
        <v>ｸﾘﾝﾀﾞﾏｲｼﾝﾘﾝ酸ｴｽﾃﾙ</v>
      </c>
      <c r="P8186" s="16" t="n">
        <f aca="false">N(P8185)+IF($C8186=検索!$B$49,1,0)</f>
        <v>0</v>
      </c>
    </row>
    <row r="8187" customFormat="false" ht="15" hidden="false" customHeight="false" outlineLevel="0" collapsed="false">
      <c r="A8187" s="16" t="s">
        <v>16254</v>
      </c>
      <c r="B8187" s="0" t="s">
        <v>18878</v>
      </c>
      <c r="C8187" s="0" t="n">
        <v>263</v>
      </c>
      <c r="D8187" s="0" t="str">
        <f aca="false">IFERROR(VLOOKUP($C8187,薬効分類マスタ!$A$2:$B$180,2,FALSE()),"未登録")</f>
        <v>化膿性疾患用剤</v>
      </c>
      <c r="E8187" s="16" t="s">
        <v>18874</v>
      </c>
      <c r="F8187" s="16" t="s">
        <v>229</v>
      </c>
      <c r="G8187" s="16" t="s">
        <v>18879</v>
      </c>
      <c r="H8187" s="16" t="s">
        <v>8817</v>
      </c>
      <c r="I8187" s="0" t="n">
        <v>11.4</v>
      </c>
      <c r="J8187" s="16" t="s">
        <v>239</v>
      </c>
      <c r="K8187" s="0" t="str">
        <f aca="false">IFERROR(IF(VLOOKUP($C8187,薬効分類マスタ!$A$2:$E$180,5,FALSE())=0,"",VLOOKUP($C8187,薬効分類マスタ!$A$2:$E$180,5,FALSE())),"")</f>
        <v/>
      </c>
      <c r="L8187" s="17"/>
      <c r="M8187" s="0" t="str">
        <f aca="false">IF($K8187="","",IF($L8187&lt;&gt;"",$L8187,VLOOKUP($C8187,薬効分類マスタ!$A$2:$F$180,6,FALSE())))</f>
        <v/>
      </c>
      <c r="N8187" s="0" t="str">
        <f aca="false">ASC(G8187)</f>
        <v>ｸﾘﾝﾀﾞﾏｲｼﾝﾘﾝ酸ｴｽﾃﾙｹﾞﾙ1%｢ｲﾜｷ｣</v>
      </c>
      <c r="O8187" s="0" t="str">
        <f aca="false">ASC(E8187)</f>
        <v>ｸﾘﾝﾀﾞﾏｲｼﾝﾘﾝ酸ｴｽﾃﾙ</v>
      </c>
      <c r="P8187" s="16" t="n">
        <f aca="false">N(P8186)+IF($C8187=検索!$B$49,1,0)</f>
        <v>0</v>
      </c>
    </row>
    <row r="8188" customFormat="false" ht="15" hidden="false" customHeight="false" outlineLevel="0" collapsed="false">
      <c r="A8188" s="16" t="s">
        <v>16254</v>
      </c>
      <c r="B8188" s="0" t="s">
        <v>18880</v>
      </c>
      <c r="C8188" s="0" t="n">
        <v>263</v>
      </c>
      <c r="D8188" s="0" t="str">
        <f aca="false">IFERROR(VLOOKUP($C8188,薬効分類マスタ!$A$2:$B$180,2,FALSE()),"未登録")</f>
        <v>化膿性疾患用剤</v>
      </c>
      <c r="E8188" s="16" t="s">
        <v>18874</v>
      </c>
      <c r="F8188" s="16" t="s">
        <v>229</v>
      </c>
      <c r="G8188" s="16" t="s">
        <v>18881</v>
      </c>
      <c r="H8188" s="16" t="s">
        <v>385</v>
      </c>
      <c r="I8188" s="0" t="n">
        <v>20.9</v>
      </c>
      <c r="J8188" s="16" t="s">
        <v>239</v>
      </c>
      <c r="K8188" s="0" t="str">
        <f aca="false">IFERROR(IF(VLOOKUP($C8188,薬効分類マスタ!$A$2:$E$180,5,FALSE())=0,"",VLOOKUP($C8188,薬効分類マスタ!$A$2:$E$180,5,FALSE())),"")</f>
        <v/>
      </c>
      <c r="L8188" s="17"/>
      <c r="M8188" s="0" t="str">
        <f aca="false">IF($K8188="","",IF($L8188&lt;&gt;"",$L8188,VLOOKUP($C8188,薬効分類マスタ!$A$2:$F$180,6,FALSE())))</f>
        <v/>
      </c>
      <c r="N8188" s="0" t="str">
        <f aca="false">ASC(G8188)</f>
        <v>ｸﾘﾝﾀﾞﾏｲｼﾝﾘﾝ酸ｴｽﾃﾙｹﾞﾙ1%｢ｻﾜｲ｣</v>
      </c>
      <c r="O8188" s="0" t="str">
        <f aca="false">ASC(E8188)</f>
        <v>ｸﾘﾝﾀﾞﾏｲｼﾝﾘﾝ酸ｴｽﾃﾙ</v>
      </c>
      <c r="P8188" s="16" t="n">
        <f aca="false">N(P8187)+IF($C8188=検索!$B$49,1,0)</f>
        <v>0</v>
      </c>
    </row>
    <row r="8189" customFormat="false" ht="15" hidden="false" customHeight="false" outlineLevel="0" collapsed="false">
      <c r="A8189" s="16" t="s">
        <v>16254</v>
      </c>
      <c r="B8189" s="0" t="s">
        <v>18882</v>
      </c>
      <c r="C8189" s="0" t="n">
        <v>263</v>
      </c>
      <c r="D8189" s="0" t="str">
        <f aca="false">IFERROR(VLOOKUP($C8189,薬効分類マスタ!$A$2:$B$180,2,FALSE()),"未登録")</f>
        <v>化膿性疾患用剤</v>
      </c>
      <c r="E8189" s="16" t="s">
        <v>18874</v>
      </c>
      <c r="F8189" s="16" t="s">
        <v>1706</v>
      </c>
      <c r="G8189" s="16" t="s">
        <v>18883</v>
      </c>
      <c r="H8189" s="16" t="s">
        <v>15468</v>
      </c>
      <c r="I8189" s="0" t="n">
        <v>19.6</v>
      </c>
      <c r="J8189" s="16" t="s">
        <v>232</v>
      </c>
      <c r="K8189" s="0" t="str">
        <f aca="false">IFERROR(IF(VLOOKUP($C8189,薬効分類マスタ!$A$2:$E$180,5,FALSE())=0,"",VLOOKUP($C8189,薬効分類マスタ!$A$2:$E$180,5,FALSE())),"")</f>
        <v/>
      </c>
      <c r="L8189" s="17"/>
      <c r="M8189" s="0" t="str">
        <f aca="false">IF($K8189="","",IF($L8189&lt;&gt;"",$L8189,VLOOKUP($C8189,薬効分類マスタ!$A$2:$F$180,6,FALSE())))</f>
        <v/>
      </c>
      <c r="N8189" s="0" t="str">
        <f aca="false">ASC(G8189)</f>
        <v>ﾀﾞﾗｼﾝTﾛｰｼｮﾝ1%</v>
      </c>
      <c r="O8189" s="0" t="str">
        <f aca="false">ASC(E8189)</f>
        <v>ｸﾘﾝﾀﾞﾏｲｼﾝﾘﾝ酸ｴｽﾃﾙ</v>
      </c>
      <c r="P8189" s="16" t="n">
        <f aca="false">N(P8188)+IF($C8189=検索!$B$49,1,0)</f>
        <v>0</v>
      </c>
    </row>
    <row r="8190" customFormat="false" ht="15" hidden="false" customHeight="false" outlineLevel="0" collapsed="false">
      <c r="A8190" s="16" t="s">
        <v>16254</v>
      </c>
      <c r="B8190" s="0" t="s">
        <v>18884</v>
      </c>
      <c r="C8190" s="0" t="n">
        <v>263</v>
      </c>
      <c r="D8190" s="0" t="str">
        <f aca="false">IFERROR(VLOOKUP($C8190,薬効分類マスタ!$A$2:$B$180,2,FALSE()),"未登録")</f>
        <v>化膿性疾患用剤</v>
      </c>
      <c r="E8190" s="16" t="s">
        <v>18885</v>
      </c>
      <c r="F8190" s="16" t="s">
        <v>229</v>
      </c>
      <c r="G8190" s="16" t="s">
        <v>18886</v>
      </c>
      <c r="H8190" s="16" t="s">
        <v>2382</v>
      </c>
      <c r="I8190" s="0" t="n">
        <v>18.5</v>
      </c>
      <c r="J8190" s="16" t="s">
        <v>232</v>
      </c>
      <c r="K8190" s="0" t="str">
        <f aca="false">IFERROR(IF(VLOOKUP($C8190,薬効分類マスタ!$A$2:$E$180,5,FALSE())=0,"",VLOOKUP($C8190,薬効分類マスタ!$A$2:$E$180,5,FALSE())),"")</f>
        <v/>
      </c>
      <c r="L8190" s="17"/>
      <c r="M8190" s="0" t="str">
        <f aca="false">IF($K8190="","",IF($L8190&lt;&gt;"",$L8190,VLOOKUP($C8190,薬効分類マスタ!$A$2:$F$180,6,FALSE())))</f>
        <v/>
      </c>
      <c r="N8190" s="0" t="str">
        <f aca="false">ASC(G8190)</f>
        <v>ｱｸｱﾁﾑ軟膏1%</v>
      </c>
      <c r="O8190" s="0" t="str">
        <f aca="false">ASC(E8190)</f>
        <v>ﾅｼﾞﾌﾛｷｻｼﾝ</v>
      </c>
      <c r="P8190" s="16" t="n">
        <f aca="false">N(P8189)+IF($C8190=検索!$B$49,1,0)</f>
        <v>0</v>
      </c>
    </row>
    <row r="8191" customFormat="false" ht="15" hidden="false" customHeight="false" outlineLevel="0" collapsed="false">
      <c r="A8191" s="16" t="s">
        <v>16254</v>
      </c>
      <c r="B8191" s="0" t="s">
        <v>18887</v>
      </c>
      <c r="C8191" s="0" t="n">
        <v>263</v>
      </c>
      <c r="D8191" s="0" t="str">
        <f aca="false">IFERROR(VLOOKUP($C8191,薬効分類マスタ!$A$2:$B$180,2,FALSE()),"未登録")</f>
        <v>化膿性疾患用剤</v>
      </c>
      <c r="E8191" s="16" t="s">
        <v>18885</v>
      </c>
      <c r="F8191" s="16" t="s">
        <v>229</v>
      </c>
      <c r="G8191" s="16" t="s">
        <v>18888</v>
      </c>
      <c r="I8191" s="0" t="n">
        <v>17</v>
      </c>
      <c r="J8191" s="16" t="s">
        <v>239</v>
      </c>
      <c r="K8191" s="0" t="str">
        <f aca="false">IFERROR(IF(VLOOKUP($C8191,薬効分類マスタ!$A$2:$E$180,5,FALSE())=0,"",VLOOKUP($C8191,薬効分類マスタ!$A$2:$E$180,5,FALSE())),"")</f>
        <v/>
      </c>
      <c r="L8191" s="17"/>
      <c r="M8191" s="0" t="str">
        <f aca="false">IF($K8191="","",IF($L8191&lt;&gt;"",$L8191,VLOOKUP($C8191,薬効分類マスタ!$A$2:$F$180,6,FALSE())))</f>
        <v/>
      </c>
      <c r="N8191" s="0" t="str">
        <f aca="false">ASC(G8191)</f>
        <v>ﾅｼﾞﾌﾛｷｻｼﾝ1%ｸﾘｰﾑ</v>
      </c>
      <c r="O8191" s="0" t="str">
        <f aca="false">ASC(E8191)</f>
        <v>ﾅｼﾞﾌﾛｷｻｼﾝ</v>
      </c>
      <c r="P8191" s="16" t="n">
        <f aca="false">N(P8190)+IF($C8191=検索!$B$49,1,0)</f>
        <v>0</v>
      </c>
    </row>
    <row r="8192" customFormat="false" ht="15" hidden="false" customHeight="false" outlineLevel="0" collapsed="false">
      <c r="A8192" s="16" t="s">
        <v>16254</v>
      </c>
      <c r="B8192" s="0" t="s">
        <v>18889</v>
      </c>
      <c r="C8192" s="0" t="n">
        <v>263</v>
      </c>
      <c r="D8192" s="0" t="str">
        <f aca="false">IFERROR(VLOOKUP($C8192,薬効分類マスタ!$A$2:$B$180,2,FALSE()),"未登録")</f>
        <v>化膿性疾患用剤</v>
      </c>
      <c r="E8192" s="16" t="s">
        <v>18885</v>
      </c>
      <c r="F8192" s="16" t="s">
        <v>229</v>
      </c>
      <c r="G8192" s="16" t="s">
        <v>18890</v>
      </c>
      <c r="H8192" s="16" t="s">
        <v>2382</v>
      </c>
      <c r="I8192" s="0" t="n">
        <v>18.5</v>
      </c>
      <c r="J8192" s="16" t="s">
        <v>232</v>
      </c>
      <c r="K8192" s="0" t="str">
        <f aca="false">IFERROR(IF(VLOOKUP($C8192,薬効分類マスタ!$A$2:$E$180,5,FALSE())=0,"",VLOOKUP($C8192,薬効分類マスタ!$A$2:$E$180,5,FALSE())),"")</f>
        <v/>
      </c>
      <c r="L8192" s="17"/>
      <c r="M8192" s="0" t="str">
        <f aca="false">IF($K8192="","",IF($L8192&lt;&gt;"",$L8192,VLOOKUP($C8192,薬効分類マスタ!$A$2:$F$180,6,FALSE())))</f>
        <v/>
      </c>
      <c r="N8192" s="0" t="str">
        <f aca="false">ASC(G8192)</f>
        <v>ｱｸｱﾁﾑｸﾘｰﾑ1%</v>
      </c>
      <c r="O8192" s="0" t="str">
        <f aca="false">ASC(E8192)</f>
        <v>ﾅｼﾞﾌﾛｷｻｼﾝ</v>
      </c>
      <c r="P8192" s="16" t="n">
        <f aca="false">N(P8191)+IF($C8192=検索!$B$49,1,0)</f>
        <v>0</v>
      </c>
    </row>
    <row r="8193" customFormat="false" ht="15" hidden="false" customHeight="false" outlineLevel="0" collapsed="false">
      <c r="A8193" s="16" t="s">
        <v>16254</v>
      </c>
      <c r="B8193" s="0" t="s">
        <v>18891</v>
      </c>
      <c r="C8193" s="0" t="n">
        <v>263</v>
      </c>
      <c r="D8193" s="0" t="str">
        <f aca="false">IFERROR(VLOOKUP($C8193,薬効分類マスタ!$A$2:$B$180,2,FALSE()),"未登録")</f>
        <v>化膿性疾患用剤</v>
      </c>
      <c r="E8193" s="16" t="s">
        <v>18885</v>
      </c>
      <c r="F8193" s="16" t="s">
        <v>1706</v>
      </c>
      <c r="G8193" s="16" t="s">
        <v>18892</v>
      </c>
      <c r="I8193" s="0" t="n">
        <v>17</v>
      </c>
      <c r="J8193" s="16" t="s">
        <v>239</v>
      </c>
      <c r="K8193" s="0" t="str">
        <f aca="false">IFERROR(IF(VLOOKUP($C8193,薬効分類マスタ!$A$2:$E$180,5,FALSE())=0,"",VLOOKUP($C8193,薬効分類マスタ!$A$2:$E$180,5,FALSE())),"")</f>
        <v/>
      </c>
      <c r="L8193" s="17"/>
      <c r="M8193" s="0" t="str">
        <f aca="false">IF($K8193="","",IF($L8193&lt;&gt;"",$L8193,VLOOKUP($C8193,薬効分類マスタ!$A$2:$F$180,6,FALSE())))</f>
        <v/>
      </c>
      <c r="N8193" s="0" t="str">
        <f aca="false">ASC(G8193)</f>
        <v>ﾅｼﾞﾌﾛｷｻｼﾝ1%ﾛｰｼｮﾝ</v>
      </c>
      <c r="O8193" s="0" t="str">
        <f aca="false">ASC(E8193)</f>
        <v>ﾅｼﾞﾌﾛｷｻｼﾝ</v>
      </c>
      <c r="P8193" s="16" t="n">
        <f aca="false">N(P8192)+IF($C8193=検索!$B$49,1,0)</f>
        <v>0</v>
      </c>
    </row>
    <row r="8194" customFormat="false" ht="15" hidden="false" customHeight="false" outlineLevel="0" collapsed="false">
      <c r="A8194" s="16" t="s">
        <v>16254</v>
      </c>
      <c r="B8194" s="0" t="s">
        <v>18893</v>
      </c>
      <c r="C8194" s="0" t="n">
        <v>263</v>
      </c>
      <c r="D8194" s="0" t="str">
        <f aca="false">IFERROR(VLOOKUP($C8194,薬効分類マスタ!$A$2:$B$180,2,FALSE()),"未登録")</f>
        <v>化膿性疾患用剤</v>
      </c>
      <c r="E8194" s="16" t="s">
        <v>18885</v>
      </c>
      <c r="F8194" s="16" t="s">
        <v>1706</v>
      </c>
      <c r="G8194" s="16" t="s">
        <v>18894</v>
      </c>
      <c r="H8194" s="16" t="s">
        <v>2382</v>
      </c>
      <c r="I8194" s="0" t="n">
        <v>18.5</v>
      </c>
      <c r="J8194" s="16" t="s">
        <v>232</v>
      </c>
      <c r="K8194" s="0" t="str">
        <f aca="false">IFERROR(IF(VLOOKUP($C8194,薬効分類マスタ!$A$2:$E$180,5,FALSE())=0,"",VLOOKUP($C8194,薬効分類マスタ!$A$2:$E$180,5,FALSE())),"")</f>
        <v/>
      </c>
      <c r="L8194" s="17"/>
      <c r="M8194" s="0" t="str">
        <f aca="false">IF($K8194="","",IF($L8194&lt;&gt;"",$L8194,VLOOKUP($C8194,薬効分類マスタ!$A$2:$F$180,6,FALSE())))</f>
        <v/>
      </c>
      <c r="N8194" s="0" t="str">
        <f aca="false">ASC(G8194)</f>
        <v>ｱｸｱﾁﾑﾛｰｼｮﾝ1%</v>
      </c>
      <c r="O8194" s="0" t="str">
        <f aca="false">ASC(E8194)</f>
        <v>ﾅｼﾞﾌﾛｷｻｼﾝ</v>
      </c>
      <c r="P8194" s="16" t="n">
        <f aca="false">N(P8193)+IF($C8194=検索!$B$49,1,0)</f>
        <v>0</v>
      </c>
    </row>
    <row r="8195" customFormat="false" ht="15" hidden="false" customHeight="false" outlineLevel="0" collapsed="false">
      <c r="A8195" s="16" t="s">
        <v>16254</v>
      </c>
      <c r="B8195" s="0" t="s">
        <v>18895</v>
      </c>
      <c r="C8195" s="0" t="n">
        <v>263</v>
      </c>
      <c r="D8195" s="0" t="str">
        <f aca="false">IFERROR(VLOOKUP($C8195,薬効分類マスタ!$A$2:$B$180,2,FALSE()),"未登録")</f>
        <v>化膿性疾患用剤</v>
      </c>
      <c r="E8195" s="16" t="s">
        <v>18896</v>
      </c>
      <c r="F8195" s="16" t="s">
        <v>2525</v>
      </c>
      <c r="G8195" s="16" t="s">
        <v>18897</v>
      </c>
      <c r="H8195" s="16" t="s">
        <v>8607</v>
      </c>
      <c r="I8195" s="0" t="n">
        <v>43.1</v>
      </c>
      <c r="J8195" s="16" t="s">
        <v>232</v>
      </c>
      <c r="K8195" s="0" t="str">
        <f aca="false">IFERROR(IF(VLOOKUP($C8195,薬効分類マスタ!$A$2:$E$180,5,FALSE())=0,"",VLOOKUP($C8195,薬効分類マスタ!$A$2:$E$180,5,FALSE())),"")</f>
        <v/>
      </c>
      <c r="L8195" s="17"/>
      <c r="M8195" s="0" t="str">
        <f aca="false">IF($K8195="","",IF($L8195&lt;&gt;"",$L8195,VLOOKUP($C8195,薬効分類マスタ!$A$2:$F$180,6,FALSE())))</f>
        <v/>
      </c>
      <c r="N8195" s="0" t="str">
        <f aca="false">ASC(G8195)</f>
        <v>ｾﾞﾋﾞｱｯｸｽ油性ｸﾘｰﾑ2%</v>
      </c>
      <c r="O8195" s="0" t="str">
        <f aca="false">ASC(E8195)</f>
        <v>ｵｾﾞﾉｷｻｼﾝ</v>
      </c>
      <c r="P8195" s="16" t="n">
        <f aca="false">N(P8194)+IF($C8195=検索!$B$49,1,0)</f>
        <v>0</v>
      </c>
    </row>
    <row r="8196" customFormat="false" ht="15" hidden="false" customHeight="false" outlineLevel="0" collapsed="false">
      <c r="A8196" s="16" t="s">
        <v>16254</v>
      </c>
      <c r="B8196" s="0" t="s">
        <v>18898</v>
      </c>
      <c r="C8196" s="0" t="n">
        <v>263</v>
      </c>
      <c r="D8196" s="0" t="str">
        <f aca="false">IFERROR(VLOOKUP($C8196,薬効分類マスタ!$A$2:$B$180,2,FALSE()),"未登録")</f>
        <v>化膿性疾患用剤</v>
      </c>
      <c r="E8196" s="16" t="s">
        <v>18896</v>
      </c>
      <c r="F8196" s="16" t="s">
        <v>2525</v>
      </c>
      <c r="G8196" s="16" t="s">
        <v>18899</v>
      </c>
      <c r="H8196" s="16" t="s">
        <v>8607</v>
      </c>
      <c r="I8196" s="0" t="n">
        <v>43.1</v>
      </c>
      <c r="J8196" s="16" t="s">
        <v>232</v>
      </c>
      <c r="K8196" s="0" t="str">
        <f aca="false">IFERROR(IF(VLOOKUP($C8196,薬効分類マスタ!$A$2:$E$180,5,FALSE())=0,"",VLOOKUP($C8196,薬効分類マスタ!$A$2:$E$180,5,FALSE())),"")</f>
        <v/>
      </c>
      <c r="L8196" s="17"/>
      <c r="M8196" s="0" t="str">
        <f aca="false">IF($K8196="","",IF($L8196&lt;&gt;"",$L8196,VLOOKUP($C8196,薬効分類マスタ!$A$2:$F$180,6,FALSE())))</f>
        <v/>
      </c>
      <c r="N8196" s="0" t="str">
        <f aca="false">ASC(G8196)</f>
        <v>ｾﾞﾋﾞｱｯｸｽﾛｰｼｮﾝ2%</v>
      </c>
      <c r="O8196" s="0" t="str">
        <f aca="false">ASC(E8196)</f>
        <v>ｵｾﾞﾉｷｻｼﾝ</v>
      </c>
      <c r="P8196" s="16" t="n">
        <f aca="false">N(P8195)+IF($C8196=検索!$B$49,1,0)</f>
        <v>0</v>
      </c>
    </row>
    <row r="8197" customFormat="false" ht="15" hidden="false" customHeight="false" outlineLevel="0" collapsed="false">
      <c r="A8197" s="16" t="s">
        <v>16254</v>
      </c>
      <c r="B8197" s="0" t="s">
        <v>18900</v>
      </c>
      <c r="C8197" s="0" t="n">
        <v>263</v>
      </c>
      <c r="D8197" s="0" t="str">
        <f aca="false">IFERROR(VLOOKUP($C8197,薬効分類マスタ!$A$2:$B$180,2,FALSE()),"未登録")</f>
        <v>化膿性疾患用剤</v>
      </c>
      <c r="E8197" s="16" t="s">
        <v>18901</v>
      </c>
      <c r="F8197" s="16" t="s">
        <v>224</v>
      </c>
      <c r="G8197" s="16" t="s">
        <v>18902</v>
      </c>
      <c r="H8197" s="16" t="s">
        <v>309</v>
      </c>
      <c r="I8197" s="0" t="n">
        <v>16.6</v>
      </c>
      <c r="J8197" s="16" t="s">
        <v>232</v>
      </c>
      <c r="K8197" s="0" t="str">
        <f aca="false">IFERROR(IF(VLOOKUP($C8197,薬効分類マスタ!$A$2:$E$180,5,FALSE())=0,"",VLOOKUP($C8197,薬効分類マスタ!$A$2:$E$180,5,FALSE())),"")</f>
        <v/>
      </c>
      <c r="L8197" s="17"/>
      <c r="M8197" s="0" t="str">
        <f aca="false">IF($K8197="","",IF($L8197&lt;&gt;"",$L8197,VLOOKUP($C8197,薬効分類マスタ!$A$2:$F$180,6,FALSE())))</f>
        <v/>
      </c>
      <c r="N8197" s="0" t="str">
        <f aca="false">ASC(G8197)</f>
        <v>ｸﾛﾏｲ-P軟膏</v>
      </c>
      <c r="O8197" s="0" t="str">
        <f aca="false">ASC(E8197)</f>
        <v>ｸﾛﾗﾑﾌｪﾆｺｰﾙ･ﾌﾗｼﾞｵﾏｲｼﾝ配合剤</v>
      </c>
      <c r="P8197" s="16" t="n">
        <f aca="false">N(P8196)+IF($C8197=検索!$B$49,1,0)</f>
        <v>0</v>
      </c>
    </row>
    <row r="8198" customFormat="false" ht="15" hidden="false" customHeight="false" outlineLevel="0" collapsed="false">
      <c r="A8198" s="16" t="s">
        <v>16254</v>
      </c>
      <c r="B8198" s="0" t="s">
        <v>18903</v>
      </c>
      <c r="C8198" s="0" t="n">
        <v>263</v>
      </c>
      <c r="D8198" s="0" t="str">
        <f aca="false">IFERROR(VLOOKUP($C8198,薬効分類マスタ!$A$2:$B$180,2,FALSE()),"未登録")</f>
        <v>化膿性疾患用剤</v>
      </c>
      <c r="E8198" s="16" t="s">
        <v>18901</v>
      </c>
      <c r="F8198" s="16" t="s">
        <v>224</v>
      </c>
      <c r="G8198" s="16" t="s">
        <v>18904</v>
      </c>
      <c r="H8198" s="16" t="s">
        <v>765</v>
      </c>
      <c r="I8198" s="0" t="n">
        <v>14</v>
      </c>
      <c r="J8198" s="16" t="s">
        <v>239</v>
      </c>
      <c r="K8198" s="0" t="str">
        <f aca="false">IFERROR(IF(VLOOKUP($C8198,薬効分類マスタ!$A$2:$E$180,5,FALSE())=0,"",VLOOKUP($C8198,薬効分類マスタ!$A$2:$E$180,5,FALSE())),"")</f>
        <v/>
      </c>
      <c r="L8198" s="17"/>
      <c r="M8198" s="0" t="str">
        <f aca="false">IF($K8198="","",IF($L8198&lt;&gt;"",$L8198,VLOOKUP($C8198,薬効分類マスタ!$A$2:$F$180,6,FALSE())))</f>
        <v/>
      </c>
      <c r="N8198" s="0" t="str">
        <f aca="false">ASC(G8198)</f>
        <v>ﾊｲｾﾁﾝP軟膏</v>
      </c>
      <c r="O8198" s="0" t="str">
        <f aca="false">ASC(E8198)</f>
        <v>ｸﾛﾗﾑﾌｪﾆｺｰﾙ･ﾌﾗｼﾞｵﾏｲｼﾝ配合剤</v>
      </c>
      <c r="P8198" s="16" t="n">
        <f aca="false">N(P8197)+IF($C8198=検索!$B$49,1,0)</f>
        <v>0</v>
      </c>
    </row>
    <row r="8199" customFormat="false" ht="15" hidden="false" customHeight="false" outlineLevel="0" collapsed="false">
      <c r="A8199" s="16" t="s">
        <v>16254</v>
      </c>
      <c r="B8199" s="0" t="s">
        <v>18905</v>
      </c>
      <c r="C8199" s="0" t="n">
        <v>263</v>
      </c>
      <c r="D8199" s="0" t="str">
        <f aca="false">IFERROR(VLOOKUP($C8199,薬効分類マスタ!$A$2:$B$180,2,FALSE()),"未登録")</f>
        <v>化膿性疾患用剤</v>
      </c>
      <c r="E8199" s="16" t="s">
        <v>18906</v>
      </c>
      <c r="F8199" s="16" t="s">
        <v>224</v>
      </c>
      <c r="G8199" s="16" t="s">
        <v>18907</v>
      </c>
      <c r="H8199" s="16" t="s">
        <v>574</v>
      </c>
      <c r="I8199" s="0" t="n">
        <v>10.4</v>
      </c>
      <c r="K8199" s="0" t="str">
        <f aca="false">IFERROR(IF(VLOOKUP($C8199,薬効分類マスタ!$A$2:$E$180,5,FALSE())=0,"",VLOOKUP($C8199,薬効分類マスタ!$A$2:$E$180,5,FALSE())),"")</f>
        <v/>
      </c>
      <c r="L8199" s="17"/>
      <c r="M8199" s="0" t="str">
        <f aca="false">IF($K8199="","",IF($L8199&lt;&gt;"",$L8199,VLOOKUP($C8199,薬効分類マスタ!$A$2:$F$180,6,FALSE())))</f>
        <v/>
      </c>
      <c r="N8199" s="0" t="str">
        <f aca="false">ASC(G8199)</f>
        <v>ﾃﾗﾏｲｼﾝ軟膏(ﾎﾟﾘﾐｷｼﾝB含有)</v>
      </c>
      <c r="O8199" s="0" t="str">
        <f aca="false">ASC(E8199)</f>
        <v>ｵｷｼﾃﾄﾗｻｲｸﾘﾝ塩酸塩･ﾎﾟﾘﾐｷｼﾝB硫酸塩</v>
      </c>
      <c r="P8199" s="16" t="n">
        <f aca="false">N(P8198)+IF($C8199=検索!$B$49,1,0)</f>
        <v>0</v>
      </c>
    </row>
    <row r="8200" customFormat="false" ht="15" hidden="false" customHeight="false" outlineLevel="0" collapsed="false">
      <c r="A8200" s="16" t="s">
        <v>16254</v>
      </c>
      <c r="B8200" s="0" t="s">
        <v>18908</v>
      </c>
      <c r="C8200" s="0" t="n">
        <v>263</v>
      </c>
      <c r="D8200" s="0" t="str">
        <f aca="false">IFERROR(VLOOKUP($C8200,薬効分類マスタ!$A$2:$B$180,2,FALSE()),"未登録")</f>
        <v>化膿性疾患用剤</v>
      </c>
      <c r="E8200" s="16" t="s">
        <v>18909</v>
      </c>
      <c r="F8200" s="16" t="s">
        <v>18910</v>
      </c>
      <c r="G8200" s="16" t="s">
        <v>18911</v>
      </c>
      <c r="H8200" s="16" t="s">
        <v>3792</v>
      </c>
      <c r="I8200" s="0" t="n">
        <v>7.4</v>
      </c>
      <c r="K8200" s="0" t="str">
        <f aca="false">IFERROR(IF(VLOOKUP($C8200,薬効分類マスタ!$A$2:$E$180,5,FALSE())=0,"",VLOOKUP($C8200,薬効分類マスタ!$A$2:$E$180,5,FALSE())),"")</f>
        <v/>
      </c>
      <c r="L8200" s="17"/>
      <c r="M8200" s="0" t="str">
        <f aca="false">IF($K8200="","",IF($L8200&lt;&gt;"",$L8200,VLOOKUP($C8200,薬効分類マスタ!$A$2:$F$180,6,FALSE())))</f>
        <v/>
      </c>
      <c r="N8200" s="0" t="str">
        <f aca="false">ASC(G8200)</f>
        <v>ﾊﾞﾗﾏｲｼﾝ軟膏</v>
      </c>
      <c r="O8200" s="0" t="str">
        <f aca="false">ASC(E8200)</f>
        <v>ﾊﾞｼﾄﾗｼﾝ･ﾌﾗｼﾞｵﾏｲｼﾝ硫酸塩</v>
      </c>
      <c r="P8200" s="16" t="n">
        <f aca="false">N(P8199)+IF($C8200=検索!$B$49,1,0)</f>
        <v>0</v>
      </c>
    </row>
    <row r="8201" customFormat="false" ht="15" hidden="false" customHeight="false" outlineLevel="0" collapsed="false">
      <c r="A8201" s="16" t="s">
        <v>16254</v>
      </c>
      <c r="B8201" s="0" t="s">
        <v>18912</v>
      </c>
      <c r="C8201" s="0" t="n">
        <v>264</v>
      </c>
      <c r="D8201" s="0" t="str">
        <f aca="false">IFERROR(VLOOKUP($C8201,薬効分類マスタ!$A$2:$B$180,2,FALSE()),"未登録")</f>
        <v>鎮痛,鎮痒,収斂,消炎剤</v>
      </c>
      <c r="E8201" s="16" t="s">
        <v>18913</v>
      </c>
      <c r="F8201" s="16" t="s">
        <v>6645</v>
      </c>
      <c r="G8201" s="16" t="s">
        <v>18913</v>
      </c>
      <c r="I8201" s="0" t="n">
        <v>5.9</v>
      </c>
      <c r="K8201" s="0" t="str">
        <f aca="false">IFERROR(IF(VLOOKUP($C8201,薬効分類マスタ!$A$2:$E$180,5,FALSE())=0,"",VLOOKUP($C8201,薬効分類マスタ!$A$2:$E$180,5,FALSE())),"")</f>
        <v/>
      </c>
      <c r="L8201" s="17"/>
      <c r="M8201" s="0" t="str">
        <f aca="false">IF($K8201="","",IF($L8201&lt;&gt;"",$L8201,VLOOKUP($C8201,薬効分類マスタ!$A$2:$F$180,6,FALSE())))</f>
        <v/>
      </c>
      <c r="N8201" s="0" t="str">
        <f aca="false">ASC(G8201)</f>
        <v>ｻﾘﾁﾙ酸ﾒﾁﾙ</v>
      </c>
      <c r="O8201" s="0" t="str">
        <f aca="false">ASC(E8201)</f>
        <v>ｻﾘﾁﾙ酸ﾒﾁﾙ</v>
      </c>
      <c r="P8201" s="16" t="n">
        <f aca="false">N(P8200)+IF($C8201=検索!$B$49,1,0)</f>
        <v>0</v>
      </c>
    </row>
    <row r="8202" customFormat="false" ht="15" hidden="false" customHeight="false" outlineLevel="0" collapsed="false">
      <c r="A8202" s="16" t="s">
        <v>16254</v>
      </c>
      <c r="B8202" s="0" t="s">
        <v>18914</v>
      </c>
      <c r="C8202" s="0" t="n">
        <v>264</v>
      </c>
      <c r="D8202" s="0" t="str">
        <f aca="false">IFERROR(VLOOKUP($C8202,薬効分類マスタ!$A$2:$B$180,2,FALSE()),"未登録")</f>
        <v>鎮痛,鎮痒,収斂,消炎剤</v>
      </c>
      <c r="E8202" s="16" t="s">
        <v>18915</v>
      </c>
      <c r="F8202" s="16" t="s">
        <v>18916</v>
      </c>
      <c r="G8202" s="16" t="s">
        <v>18915</v>
      </c>
      <c r="I8202" s="0" t="n">
        <v>312.2</v>
      </c>
      <c r="K8202" s="0" t="str">
        <f aca="false">IFERROR(IF(VLOOKUP($C8202,薬効分類マスタ!$A$2:$E$180,5,FALSE())=0,"",VLOOKUP($C8202,薬効分類マスタ!$A$2:$E$180,5,FALSE())),"")</f>
        <v/>
      </c>
      <c r="L8202" s="17"/>
      <c r="M8202" s="0" t="str">
        <f aca="false">IF($K8202="","",IF($L8202&lt;&gt;"",$L8202,VLOOKUP($C8202,薬効分類マスタ!$A$2:$F$180,6,FALSE())))</f>
        <v/>
      </c>
      <c r="N8202" s="0" t="str">
        <f aca="false">ASC(G8202)</f>
        <v>ｼﾞﾌｪﾝﾋﾄﾞﾗﾐﾝ</v>
      </c>
      <c r="O8202" s="0" t="str">
        <f aca="false">ASC(E8202)</f>
        <v>ｼﾞﾌｪﾝﾋﾄﾞﾗﾐﾝ</v>
      </c>
      <c r="P8202" s="16" t="n">
        <f aca="false">N(P8201)+IF($C8202=検索!$B$49,1,0)</f>
        <v>0</v>
      </c>
    </row>
    <row r="8203" customFormat="false" ht="15" hidden="false" customHeight="false" outlineLevel="0" collapsed="false">
      <c r="A8203" s="16" t="s">
        <v>16254</v>
      </c>
      <c r="B8203" s="0" t="s">
        <v>18917</v>
      </c>
      <c r="C8203" s="0" t="n">
        <v>264</v>
      </c>
      <c r="D8203" s="0" t="str">
        <f aca="false">IFERROR(VLOOKUP($C8203,薬効分類マスタ!$A$2:$B$180,2,FALSE()),"未登録")</f>
        <v>鎮痛,鎮痒,収斂,消炎剤</v>
      </c>
      <c r="E8203" s="16" t="s">
        <v>18915</v>
      </c>
      <c r="F8203" s="16" t="s">
        <v>18323</v>
      </c>
      <c r="G8203" s="16" t="s">
        <v>18918</v>
      </c>
      <c r="H8203" s="16" t="s">
        <v>710</v>
      </c>
      <c r="I8203" s="0" t="n">
        <v>19.2</v>
      </c>
      <c r="K8203" s="0" t="str">
        <f aca="false">IFERROR(IF(VLOOKUP($C8203,薬効分類マスタ!$A$2:$E$180,5,FALSE())=0,"",VLOOKUP($C8203,薬効分類マスタ!$A$2:$E$180,5,FALSE())),"")</f>
        <v/>
      </c>
      <c r="L8203" s="17"/>
      <c r="M8203" s="0" t="str">
        <f aca="false">IF($K8203="","",IF($L8203&lt;&gt;"",$L8203,VLOOKUP($C8203,薬効分類マスタ!$A$2:$F$180,6,FALSE())))</f>
        <v/>
      </c>
      <c r="N8203" s="0" t="str">
        <f aca="false">ASC(G8203)</f>
        <v>ﾚｽﾀﾐﾝｺｰﾜｸﾘｰﾑ1%</v>
      </c>
      <c r="O8203" s="0" t="str">
        <f aca="false">ASC(E8203)</f>
        <v>ｼﾞﾌｪﾝﾋﾄﾞﾗﾐﾝ</v>
      </c>
      <c r="P8203" s="16" t="n">
        <f aca="false">N(P8202)+IF($C8203=検索!$B$49,1,0)</f>
        <v>0</v>
      </c>
    </row>
    <row r="8204" customFormat="false" ht="15" hidden="false" customHeight="false" outlineLevel="0" collapsed="false">
      <c r="A8204" s="16" t="s">
        <v>16254</v>
      </c>
      <c r="B8204" s="0" t="s">
        <v>18919</v>
      </c>
      <c r="C8204" s="0" t="n">
        <v>264</v>
      </c>
      <c r="D8204" s="0" t="str">
        <f aca="false">IFERROR(VLOOKUP($C8204,薬効分類マスタ!$A$2:$B$180,2,FALSE()),"未登録")</f>
        <v>鎮痛,鎮痒,収斂,消炎剤</v>
      </c>
      <c r="E8204" s="16" t="s">
        <v>18920</v>
      </c>
      <c r="F8204" s="16" t="s">
        <v>6657</v>
      </c>
      <c r="G8204" s="16" t="s">
        <v>18920</v>
      </c>
      <c r="I8204" s="0" t="n">
        <v>2.8</v>
      </c>
      <c r="K8204" s="0" t="str">
        <f aca="false">IFERROR(IF(VLOOKUP($C8204,薬効分類マスタ!$A$2:$E$180,5,FALSE())=0,"",VLOOKUP($C8204,薬効分類マスタ!$A$2:$E$180,5,FALSE())),"")</f>
        <v/>
      </c>
      <c r="L8204" s="17"/>
      <c r="M8204" s="0" t="str">
        <f aca="false">IF($K8204="","",IF($L8204&lt;&gt;"",$L8204,VLOOKUP($C8204,薬効分類マスタ!$A$2:$F$180,6,FALSE())))</f>
        <v/>
      </c>
      <c r="N8204" s="0" t="str">
        <f aca="false">ASC(G8204)</f>
        <v>ｱﾝﾓﾆｱ水</v>
      </c>
      <c r="O8204" s="0" t="str">
        <f aca="false">ASC(E8204)</f>
        <v>ｱﾝﾓﾆｱ水</v>
      </c>
      <c r="P8204" s="16" t="n">
        <f aca="false">N(P8203)+IF($C8204=検索!$B$49,1,0)</f>
        <v>0</v>
      </c>
    </row>
    <row r="8205" customFormat="false" ht="15" hidden="false" customHeight="false" outlineLevel="0" collapsed="false">
      <c r="A8205" s="16" t="s">
        <v>16254</v>
      </c>
      <c r="B8205" s="0" t="s">
        <v>18921</v>
      </c>
      <c r="C8205" s="0" t="n">
        <v>264</v>
      </c>
      <c r="D8205" s="0" t="str">
        <f aca="false">IFERROR(VLOOKUP($C8205,薬効分類マスタ!$A$2:$B$180,2,FALSE()),"未登録")</f>
        <v>鎮痛,鎮痒,収斂,消炎剤</v>
      </c>
      <c r="E8205" s="16" t="s">
        <v>18920</v>
      </c>
      <c r="F8205" s="16" t="s">
        <v>6657</v>
      </c>
      <c r="G8205" s="16" t="s">
        <v>18922</v>
      </c>
      <c r="H8205" s="16" t="s">
        <v>1080</v>
      </c>
      <c r="I8205" s="0" t="n">
        <v>7.6</v>
      </c>
      <c r="K8205" s="0" t="str">
        <f aca="false">IFERROR(IF(VLOOKUP($C8205,薬効分類マスタ!$A$2:$E$180,5,FALSE())=0,"",VLOOKUP($C8205,薬効分類マスタ!$A$2:$E$180,5,FALSE())),"")</f>
        <v/>
      </c>
      <c r="L8205" s="17"/>
      <c r="M8205" s="0" t="str">
        <f aca="false">IF($K8205="","",IF($L8205&lt;&gt;"",$L8205,VLOOKUP($C8205,薬効分類マスタ!$A$2:$F$180,6,FALSE())))</f>
        <v/>
      </c>
      <c r="N8205" s="0" t="str">
        <f aca="false">ASC(G8205)</f>
        <v>ｱﾝﾓﾆｱ水｢ｹﾝｴｰ｣</v>
      </c>
      <c r="O8205" s="0" t="str">
        <f aca="false">ASC(E8205)</f>
        <v>ｱﾝﾓﾆｱ水</v>
      </c>
      <c r="P8205" s="16" t="n">
        <f aca="false">N(P8204)+IF($C8205=検索!$B$49,1,0)</f>
        <v>0</v>
      </c>
    </row>
    <row r="8206" customFormat="false" ht="15" hidden="false" customHeight="false" outlineLevel="0" collapsed="false">
      <c r="A8206" s="16" t="s">
        <v>16254</v>
      </c>
      <c r="B8206" s="0" t="s">
        <v>18923</v>
      </c>
      <c r="C8206" s="0" t="n">
        <v>264</v>
      </c>
      <c r="D8206" s="0" t="str">
        <f aca="false">IFERROR(VLOOKUP($C8206,薬効分類マスタ!$A$2:$B$180,2,FALSE()),"未登録")</f>
        <v>鎮痛,鎮痒,収斂,消炎剤</v>
      </c>
      <c r="E8206" s="16" t="s">
        <v>18920</v>
      </c>
      <c r="F8206" s="16" t="s">
        <v>6657</v>
      </c>
      <c r="G8206" s="16" t="s">
        <v>18924</v>
      </c>
      <c r="H8206" s="16" t="s">
        <v>7527</v>
      </c>
      <c r="I8206" s="0" t="n">
        <v>6.9</v>
      </c>
      <c r="K8206" s="0" t="str">
        <f aca="false">IFERROR(IF(VLOOKUP($C8206,薬効分類マスタ!$A$2:$E$180,5,FALSE())=0,"",VLOOKUP($C8206,薬効分類マスタ!$A$2:$E$180,5,FALSE())),"")</f>
        <v/>
      </c>
      <c r="L8206" s="17"/>
      <c r="M8206" s="0" t="str">
        <f aca="false">IF($K8206="","",IF($L8206&lt;&gt;"",$L8206,VLOOKUP($C8206,薬効分類マスタ!$A$2:$F$180,6,FALSE())))</f>
        <v/>
      </c>
      <c r="N8206" s="0" t="str">
        <f aca="false">ASC(G8206)</f>
        <v>ｱﾝﾓﾆｱ水｢ﾀｲｾｲ｣</v>
      </c>
      <c r="O8206" s="0" t="str">
        <f aca="false">ASC(E8206)</f>
        <v>ｱﾝﾓﾆｱ水</v>
      </c>
      <c r="P8206" s="16" t="n">
        <f aca="false">N(P8205)+IF($C8206=検索!$B$49,1,0)</f>
        <v>0</v>
      </c>
    </row>
    <row r="8207" customFormat="false" ht="15" hidden="false" customHeight="false" outlineLevel="0" collapsed="false">
      <c r="A8207" s="16" t="s">
        <v>16254</v>
      </c>
      <c r="B8207" s="0" t="s">
        <v>18925</v>
      </c>
      <c r="C8207" s="0" t="n">
        <v>264</v>
      </c>
      <c r="D8207" s="0" t="str">
        <f aca="false">IFERROR(VLOOKUP($C8207,薬効分類マスタ!$A$2:$B$180,2,FALSE()),"未登録")</f>
        <v>鎮痛,鎮痒,収斂,消炎剤</v>
      </c>
      <c r="E8207" s="16" t="s">
        <v>18926</v>
      </c>
      <c r="F8207" s="16" t="s">
        <v>6657</v>
      </c>
      <c r="G8207" s="16" t="s">
        <v>18927</v>
      </c>
      <c r="H8207" s="16" t="s">
        <v>1100</v>
      </c>
      <c r="I8207" s="0" t="n">
        <v>15.2</v>
      </c>
      <c r="J8207" s="16" t="s">
        <v>239</v>
      </c>
      <c r="K8207" s="0" t="str">
        <f aca="false">IFERROR(IF(VLOOKUP($C8207,薬効分類マスタ!$A$2:$E$180,5,FALSE())=0,"",VLOOKUP($C8207,薬効分類マスタ!$A$2:$E$180,5,FALSE())),"")</f>
        <v/>
      </c>
      <c r="L8207" s="17"/>
      <c r="M8207" s="0" t="str">
        <f aca="false">IF($K8207="","",IF($L8207&lt;&gt;"",$L8207,VLOOKUP($C8207,薬効分類マスタ!$A$2:$F$180,6,FALSE())))</f>
        <v/>
      </c>
      <c r="N8207" s="0" t="str">
        <f aca="false">ASC(G8207)</f>
        <v>ｶﾝﾌﾙ精(山善)</v>
      </c>
      <c r="O8207" s="0" t="str">
        <f aca="false">ASC(E8207)</f>
        <v>ｶﾝﾌﾙ</v>
      </c>
      <c r="P8207" s="16" t="n">
        <f aca="false">N(P8206)+IF($C8207=検索!$B$49,1,0)</f>
        <v>0</v>
      </c>
    </row>
    <row r="8208" customFormat="false" ht="15" hidden="false" customHeight="false" outlineLevel="0" collapsed="false">
      <c r="A8208" s="16" t="s">
        <v>16254</v>
      </c>
      <c r="B8208" s="0" t="s">
        <v>18928</v>
      </c>
      <c r="C8208" s="0" t="n">
        <v>264</v>
      </c>
      <c r="D8208" s="0" t="str">
        <f aca="false">IFERROR(VLOOKUP($C8208,薬効分類マスタ!$A$2:$B$180,2,FALSE()),"未登録")</f>
        <v>鎮痛,鎮痒,収斂,消炎剤</v>
      </c>
      <c r="E8208" s="16" t="s">
        <v>18926</v>
      </c>
      <c r="F8208" s="16" t="s">
        <v>6657</v>
      </c>
      <c r="G8208" s="16" t="s">
        <v>18929</v>
      </c>
      <c r="H8208" s="16" t="s">
        <v>7004</v>
      </c>
      <c r="I8208" s="0" t="n">
        <v>15.2</v>
      </c>
      <c r="J8208" s="16" t="s">
        <v>239</v>
      </c>
      <c r="K8208" s="0" t="str">
        <f aca="false">IFERROR(IF(VLOOKUP($C8208,薬効分類マスタ!$A$2:$E$180,5,FALSE())=0,"",VLOOKUP($C8208,薬効分類マスタ!$A$2:$E$180,5,FALSE())),"")</f>
        <v/>
      </c>
      <c r="L8208" s="17"/>
      <c r="M8208" s="0" t="str">
        <f aca="false">IF($K8208="","",IF($L8208&lt;&gt;"",$L8208,VLOOKUP($C8208,薬効分類マスタ!$A$2:$F$180,6,FALSE())))</f>
        <v/>
      </c>
      <c r="N8208" s="0" t="str">
        <f aca="false">ASC(G8208)</f>
        <v>dl-ｶﾝﾌﾙ精10%｢ｺｻﾞｶｲ｣</v>
      </c>
      <c r="O8208" s="0" t="str">
        <f aca="false">ASC(E8208)</f>
        <v>ｶﾝﾌﾙ</v>
      </c>
      <c r="P8208" s="16" t="n">
        <f aca="false">N(P8207)+IF($C8208=検索!$B$49,1,0)</f>
        <v>0</v>
      </c>
    </row>
    <row r="8209" customFormat="false" ht="15" hidden="false" customHeight="false" outlineLevel="0" collapsed="false">
      <c r="A8209" s="16" t="s">
        <v>16254</v>
      </c>
      <c r="B8209" s="0" t="s">
        <v>18930</v>
      </c>
      <c r="C8209" s="0" t="n">
        <v>264</v>
      </c>
      <c r="D8209" s="0" t="str">
        <f aca="false">IFERROR(VLOOKUP($C8209,薬効分類マスタ!$A$2:$B$180,2,FALSE()),"未登録")</f>
        <v>鎮痛,鎮痒,収斂,消炎剤</v>
      </c>
      <c r="E8209" s="16" t="s">
        <v>18931</v>
      </c>
      <c r="F8209" s="16" t="s">
        <v>224</v>
      </c>
      <c r="G8209" s="16" t="s">
        <v>18931</v>
      </c>
      <c r="I8209" s="0" t="n">
        <v>10.8</v>
      </c>
      <c r="K8209" s="0" t="str">
        <f aca="false">IFERROR(IF(VLOOKUP($C8209,薬効分類マスタ!$A$2:$E$180,5,FALSE())=0,"",VLOOKUP($C8209,薬効分類マスタ!$A$2:$E$180,5,FALSE())),"")</f>
        <v/>
      </c>
      <c r="L8209" s="17"/>
      <c r="M8209" s="0" t="str">
        <f aca="false">IF($K8209="","",IF($L8209&lt;&gt;"",$L8209,VLOOKUP($C8209,薬効分類マスタ!$A$2:$F$180,6,FALSE())))</f>
        <v/>
      </c>
      <c r="N8209" s="0" t="str">
        <f aca="false">ASC(G8209)</f>
        <v>dl-ｶﾝﾌﾙ</v>
      </c>
      <c r="O8209" s="0" t="str">
        <f aca="false">ASC(E8209)</f>
        <v>dl-ｶﾝﾌﾙ</v>
      </c>
      <c r="P8209" s="16" t="n">
        <f aca="false">N(P8208)+IF($C8209=検索!$B$49,1,0)</f>
        <v>0</v>
      </c>
    </row>
    <row r="8210" customFormat="false" ht="15" hidden="false" customHeight="false" outlineLevel="0" collapsed="false">
      <c r="A8210" s="16" t="s">
        <v>16254</v>
      </c>
      <c r="B8210" s="0" t="s">
        <v>18932</v>
      </c>
      <c r="C8210" s="0" t="n">
        <v>264</v>
      </c>
      <c r="D8210" s="0" t="str">
        <f aca="false">IFERROR(VLOOKUP($C8210,薬効分類マスタ!$A$2:$B$180,2,FALSE()),"未登録")</f>
        <v>鎮痛,鎮痒,収斂,消炎剤</v>
      </c>
      <c r="E8210" s="16" t="s">
        <v>18933</v>
      </c>
      <c r="F8210" s="16" t="s">
        <v>224</v>
      </c>
      <c r="G8210" s="16" t="s">
        <v>18933</v>
      </c>
      <c r="I8210" s="0" t="n">
        <v>9.3</v>
      </c>
      <c r="K8210" s="0" t="str">
        <f aca="false">IFERROR(IF(VLOOKUP($C8210,薬効分類マスタ!$A$2:$E$180,5,FALSE())=0,"",VLOOKUP($C8210,薬効分類マスタ!$A$2:$E$180,5,FALSE())),"")</f>
        <v/>
      </c>
      <c r="L8210" s="17"/>
      <c r="M8210" s="0" t="str">
        <f aca="false">IF($K8210="","",IF($L8210&lt;&gt;"",$L8210,VLOOKUP($C8210,薬効分類マスタ!$A$2:$F$180,6,FALSE())))</f>
        <v/>
      </c>
      <c r="N8210" s="0" t="str">
        <f aca="false">ASC(G8210)</f>
        <v>d-ｶﾝﾌﾙ</v>
      </c>
      <c r="O8210" s="0" t="str">
        <f aca="false">ASC(E8210)</f>
        <v>d-ｶﾝﾌﾙ</v>
      </c>
      <c r="P8210" s="16" t="n">
        <f aca="false">N(P8209)+IF($C8210=検索!$B$49,1,0)</f>
        <v>0</v>
      </c>
    </row>
    <row r="8211" customFormat="false" ht="15" hidden="false" customHeight="false" outlineLevel="0" collapsed="false">
      <c r="A8211" s="16" t="s">
        <v>16254</v>
      </c>
      <c r="B8211" s="0" t="s">
        <v>18934</v>
      </c>
      <c r="C8211" s="0" t="n">
        <v>264</v>
      </c>
      <c r="D8211" s="0" t="str">
        <f aca="false">IFERROR(VLOOKUP($C8211,薬効分類マスタ!$A$2:$B$180,2,FALSE()),"未登録")</f>
        <v>鎮痛,鎮痒,収斂,消炎剤</v>
      </c>
      <c r="E8211" s="16" t="s">
        <v>18935</v>
      </c>
      <c r="F8211" s="16" t="s">
        <v>675</v>
      </c>
      <c r="G8211" s="16" t="s">
        <v>18936</v>
      </c>
      <c r="H8211" s="16" t="s">
        <v>15468</v>
      </c>
      <c r="I8211" s="0" t="n">
        <v>19.2</v>
      </c>
      <c r="J8211" s="16" t="s">
        <v>232</v>
      </c>
      <c r="K8211" s="0" t="str">
        <f aca="false">IFERROR(IF(VLOOKUP($C8211,薬効分類マスタ!$A$2:$E$180,5,FALSE())=0,"",VLOOKUP($C8211,薬効分類マスタ!$A$2:$E$180,5,FALSE())),"")</f>
        <v/>
      </c>
      <c r="L8211" s="17"/>
      <c r="M8211" s="0" t="str">
        <f aca="false">IF($K8211="","",IF($L8211&lt;&gt;"",$L8211,VLOOKUP($C8211,薬効分類マスタ!$A$2:$F$180,6,FALSE())))</f>
        <v/>
      </c>
      <c r="N8211" s="0" t="str">
        <f aca="false">ASC(G8211)</f>
        <v>ﾃｸｽﾒﾃﾝ軟膏0.1%</v>
      </c>
      <c r="O8211" s="0" t="str">
        <f aca="false">ASC(E8211)</f>
        <v>ｼﾞﾌﾙｺﾙﾄﾛﾝ吉草酸ｴｽﾃﾙ</v>
      </c>
      <c r="P8211" s="16" t="n">
        <f aca="false">N(P8210)+IF($C8211=検索!$B$49,1,0)</f>
        <v>0</v>
      </c>
    </row>
    <row r="8212" customFormat="false" ht="15" hidden="false" customHeight="false" outlineLevel="0" collapsed="false">
      <c r="A8212" s="16" t="s">
        <v>16254</v>
      </c>
      <c r="B8212" s="0" t="s">
        <v>18937</v>
      </c>
      <c r="C8212" s="0" t="n">
        <v>264</v>
      </c>
      <c r="D8212" s="0" t="str">
        <f aca="false">IFERROR(VLOOKUP($C8212,薬効分類マスタ!$A$2:$B$180,2,FALSE()),"未登録")</f>
        <v>鎮痛,鎮痒,収斂,消炎剤</v>
      </c>
      <c r="E8212" s="16" t="s">
        <v>18935</v>
      </c>
      <c r="F8212" s="16" t="s">
        <v>675</v>
      </c>
      <c r="G8212" s="16" t="s">
        <v>18938</v>
      </c>
      <c r="H8212" s="16" t="s">
        <v>18939</v>
      </c>
      <c r="I8212" s="0" t="n">
        <v>15.9</v>
      </c>
      <c r="J8212" s="16" t="s">
        <v>232</v>
      </c>
      <c r="K8212" s="0" t="str">
        <f aca="false">IFERROR(IF(VLOOKUP($C8212,薬効分類マスタ!$A$2:$E$180,5,FALSE())=0,"",VLOOKUP($C8212,薬効分類マスタ!$A$2:$E$180,5,FALSE())),"")</f>
        <v/>
      </c>
      <c r="L8212" s="17"/>
      <c r="M8212" s="0" t="str">
        <f aca="false">IF($K8212="","",IF($L8212&lt;&gt;"",$L8212,VLOOKUP($C8212,薬効分類マスタ!$A$2:$F$180,6,FALSE())))</f>
        <v/>
      </c>
      <c r="N8212" s="0" t="str">
        <f aca="false">ASC(G8212)</f>
        <v>ﾈﾘｿﾞﾅ軟膏0.1%</v>
      </c>
      <c r="O8212" s="0" t="str">
        <f aca="false">ASC(E8212)</f>
        <v>ｼﾞﾌﾙｺﾙﾄﾛﾝ吉草酸ｴｽﾃﾙ</v>
      </c>
      <c r="P8212" s="16" t="n">
        <f aca="false">N(P8211)+IF($C8212=検索!$B$49,1,0)</f>
        <v>0</v>
      </c>
    </row>
    <row r="8213" customFormat="false" ht="15" hidden="false" customHeight="false" outlineLevel="0" collapsed="false">
      <c r="A8213" s="16" t="s">
        <v>16254</v>
      </c>
      <c r="B8213" s="0" t="s">
        <v>18940</v>
      </c>
      <c r="C8213" s="0" t="n">
        <v>264</v>
      </c>
      <c r="D8213" s="0" t="str">
        <f aca="false">IFERROR(VLOOKUP($C8213,薬効分類マスタ!$A$2:$B$180,2,FALSE()),"未登録")</f>
        <v>鎮痛,鎮痒,収斂,消炎剤</v>
      </c>
      <c r="E8213" s="16" t="s">
        <v>18935</v>
      </c>
      <c r="F8213" s="16" t="s">
        <v>675</v>
      </c>
      <c r="G8213" s="16" t="s">
        <v>18941</v>
      </c>
      <c r="H8213" s="16" t="s">
        <v>15468</v>
      </c>
      <c r="I8213" s="0" t="n">
        <v>19.2</v>
      </c>
      <c r="J8213" s="16" t="s">
        <v>232</v>
      </c>
      <c r="K8213" s="0" t="str">
        <f aca="false">IFERROR(IF(VLOOKUP($C8213,薬効分類マスタ!$A$2:$E$180,5,FALSE())=0,"",VLOOKUP($C8213,薬効分類マスタ!$A$2:$E$180,5,FALSE())),"")</f>
        <v/>
      </c>
      <c r="L8213" s="17"/>
      <c r="M8213" s="0" t="str">
        <f aca="false">IF($K8213="","",IF($L8213&lt;&gt;"",$L8213,VLOOKUP($C8213,薬効分類マスタ!$A$2:$F$180,6,FALSE())))</f>
        <v/>
      </c>
      <c r="N8213" s="0" t="str">
        <f aca="false">ASC(G8213)</f>
        <v>ﾃｸｽﾒﾃﾝ　ﾕﾆﾊﾞｰｻﾙ　ｸﾘｰﾑ0.1%</v>
      </c>
      <c r="O8213" s="0" t="str">
        <f aca="false">ASC(E8213)</f>
        <v>ｼﾞﾌﾙｺﾙﾄﾛﾝ吉草酸ｴｽﾃﾙ</v>
      </c>
      <c r="P8213" s="16" t="n">
        <f aca="false">N(P8212)+IF($C8213=検索!$B$49,1,0)</f>
        <v>0</v>
      </c>
    </row>
    <row r="8214" customFormat="false" ht="15" hidden="false" customHeight="false" outlineLevel="0" collapsed="false">
      <c r="A8214" s="16" t="s">
        <v>16254</v>
      </c>
      <c r="B8214" s="0" t="s">
        <v>18942</v>
      </c>
      <c r="C8214" s="0" t="n">
        <v>264</v>
      </c>
      <c r="D8214" s="0" t="str">
        <f aca="false">IFERROR(VLOOKUP($C8214,薬効分類マスタ!$A$2:$B$180,2,FALSE()),"未登録")</f>
        <v>鎮痛,鎮痒,収斂,消炎剤</v>
      </c>
      <c r="E8214" s="16" t="s">
        <v>18935</v>
      </c>
      <c r="F8214" s="16" t="s">
        <v>675</v>
      </c>
      <c r="G8214" s="16" t="s">
        <v>18943</v>
      </c>
      <c r="H8214" s="16" t="s">
        <v>18939</v>
      </c>
      <c r="I8214" s="0" t="n">
        <v>15.9</v>
      </c>
      <c r="J8214" s="16" t="s">
        <v>232</v>
      </c>
      <c r="K8214" s="0" t="str">
        <f aca="false">IFERROR(IF(VLOOKUP($C8214,薬効分類マスタ!$A$2:$E$180,5,FALSE())=0,"",VLOOKUP($C8214,薬効分類マスタ!$A$2:$E$180,5,FALSE())),"")</f>
        <v/>
      </c>
      <c r="L8214" s="17"/>
      <c r="M8214" s="0" t="str">
        <f aca="false">IF($K8214="","",IF($L8214&lt;&gt;"",$L8214,VLOOKUP($C8214,薬効分類マスタ!$A$2:$F$180,6,FALSE())))</f>
        <v/>
      </c>
      <c r="N8214" s="0" t="str">
        <f aca="false">ASC(G8214)</f>
        <v>ﾈﾘｿﾞﾅｸﾘｰﾑ0.1%</v>
      </c>
      <c r="O8214" s="0" t="str">
        <f aca="false">ASC(E8214)</f>
        <v>ｼﾞﾌﾙｺﾙﾄﾛﾝ吉草酸ｴｽﾃﾙ</v>
      </c>
      <c r="P8214" s="16" t="n">
        <f aca="false">N(P8213)+IF($C8214=検索!$B$49,1,0)</f>
        <v>0</v>
      </c>
    </row>
    <row r="8215" customFormat="false" ht="15" hidden="false" customHeight="false" outlineLevel="0" collapsed="false">
      <c r="A8215" s="16" t="s">
        <v>16254</v>
      </c>
      <c r="B8215" s="0" t="s">
        <v>18944</v>
      </c>
      <c r="C8215" s="0" t="n">
        <v>264</v>
      </c>
      <c r="D8215" s="0" t="str">
        <f aca="false">IFERROR(VLOOKUP($C8215,薬効分類マスタ!$A$2:$B$180,2,FALSE()),"未登録")</f>
        <v>鎮痛,鎮痒,収斂,消炎剤</v>
      </c>
      <c r="E8215" s="16" t="s">
        <v>18935</v>
      </c>
      <c r="F8215" s="16" t="s">
        <v>675</v>
      </c>
      <c r="G8215" s="16" t="s">
        <v>18945</v>
      </c>
      <c r="H8215" s="16" t="s">
        <v>18939</v>
      </c>
      <c r="I8215" s="0" t="n">
        <v>15.9</v>
      </c>
      <c r="J8215" s="16" t="s">
        <v>232</v>
      </c>
      <c r="K8215" s="0" t="str">
        <f aca="false">IFERROR(IF(VLOOKUP($C8215,薬効分類マスタ!$A$2:$E$180,5,FALSE())=0,"",VLOOKUP($C8215,薬効分類マスタ!$A$2:$E$180,5,FALSE())),"")</f>
        <v/>
      </c>
      <c r="L8215" s="17"/>
      <c r="M8215" s="0" t="str">
        <f aca="false">IF($K8215="","",IF($L8215&lt;&gt;"",$L8215,VLOOKUP($C8215,薬効分類マスタ!$A$2:$F$180,6,FALSE())))</f>
        <v/>
      </c>
      <c r="N8215" s="0" t="str">
        <f aca="false">ASC(G8215)</f>
        <v>ﾈﾘｿﾞﾅﾕﾆﾊﾞｰｻﾙｸﾘｰﾑ0.1%</v>
      </c>
      <c r="O8215" s="0" t="str">
        <f aca="false">ASC(E8215)</f>
        <v>ｼﾞﾌﾙｺﾙﾄﾛﾝ吉草酸ｴｽﾃﾙ</v>
      </c>
      <c r="P8215" s="16" t="n">
        <f aca="false">N(P8214)+IF($C8215=検索!$B$49,1,0)</f>
        <v>0</v>
      </c>
    </row>
    <row r="8216" customFormat="false" ht="15" hidden="false" customHeight="false" outlineLevel="0" collapsed="false">
      <c r="A8216" s="16" t="s">
        <v>16254</v>
      </c>
      <c r="B8216" s="0" t="s">
        <v>18946</v>
      </c>
      <c r="C8216" s="0" t="n">
        <v>264</v>
      </c>
      <c r="D8216" s="0" t="str">
        <f aca="false">IFERROR(VLOOKUP($C8216,薬効分類マスタ!$A$2:$B$180,2,FALSE()),"未登録")</f>
        <v>鎮痛,鎮痒,収斂,消炎剤</v>
      </c>
      <c r="E8216" s="16" t="s">
        <v>18947</v>
      </c>
      <c r="F8216" s="16" t="s">
        <v>18948</v>
      </c>
      <c r="G8216" s="16" t="s">
        <v>18949</v>
      </c>
      <c r="H8216" s="16" t="s">
        <v>1350</v>
      </c>
      <c r="I8216" s="0" t="n">
        <v>14.3</v>
      </c>
      <c r="J8216" s="16" t="s">
        <v>232</v>
      </c>
      <c r="K8216" s="0" t="str">
        <f aca="false">IFERROR(IF(VLOOKUP($C8216,薬効分類マスタ!$A$2:$E$180,5,FALSE())=0,"",VLOOKUP($C8216,薬効分類マスタ!$A$2:$E$180,5,FALSE())),"")</f>
        <v/>
      </c>
      <c r="L8216" s="17"/>
      <c r="M8216" s="0" t="str">
        <f aca="false">IF($K8216="","",IF($L8216&lt;&gt;"",$L8216,VLOOKUP($C8216,薬効分類マスタ!$A$2:$F$180,6,FALSE())))</f>
        <v/>
      </c>
      <c r="N8216" s="0" t="str">
        <f aca="false">ASC(G8216)</f>
        <v>ﾘﾝﾃﾞﾛﾝ-V軟膏0.12%</v>
      </c>
      <c r="O8216" s="0" t="str">
        <f aca="false">ASC(E8216)</f>
        <v>ﾍﾞﾀﾒﾀｿﾞﾝ吉草酸ｴｽﾃﾙ</v>
      </c>
      <c r="P8216" s="16" t="n">
        <f aca="false">N(P8215)+IF($C8216=検索!$B$49,1,0)</f>
        <v>0</v>
      </c>
    </row>
    <row r="8217" customFormat="false" ht="15" hidden="false" customHeight="false" outlineLevel="0" collapsed="false">
      <c r="A8217" s="16" t="s">
        <v>16254</v>
      </c>
      <c r="B8217" s="0" t="s">
        <v>18950</v>
      </c>
      <c r="C8217" s="0" t="n">
        <v>264</v>
      </c>
      <c r="D8217" s="0" t="str">
        <f aca="false">IFERROR(VLOOKUP($C8217,薬効分類マスタ!$A$2:$B$180,2,FALSE()),"未登録")</f>
        <v>鎮痛,鎮痒,収斂,消炎剤</v>
      </c>
      <c r="E8217" s="16" t="s">
        <v>18947</v>
      </c>
      <c r="F8217" s="16" t="s">
        <v>18948</v>
      </c>
      <c r="G8217" s="16" t="s">
        <v>18951</v>
      </c>
      <c r="H8217" s="16" t="s">
        <v>794</v>
      </c>
      <c r="I8217" s="0" t="n">
        <v>17.8</v>
      </c>
      <c r="J8217" s="16" t="s">
        <v>232</v>
      </c>
      <c r="K8217" s="0" t="str">
        <f aca="false">IFERROR(IF(VLOOKUP($C8217,薬効分類マスタ!$A$2:$E$180,5,FALSE())=0,"",VLOOKUP($C8217,薬効分類マスタ!$A$2:$E$180,5,FALSE())),"")</f>
        <v/>
      </c>
      <c r="L8217" s="17"/>
      <c r="M8217" s="0" t="str">
        <f aca="false">IF($K8217="","",IF($L8217&lt;&gt;"",$L8217,VLOOKUP($C8217,薬効分類マスタ!$A$2:$F$180,6,FALSE())))</f>
        <v/>
      </c>
      <c r="N8217" s="0" t="str">
        <f aca="false">ASC(G8217)</f>
        <v>ﾍﾞﾄﾈﾍﾞｰﾄ軟膏0.12%</v>
      </c>
      <c r="O8217" s="0" t="str">
        <f aca="false">ASC(E8217)</f>
        <v>ﾍﾞﾀﾒﾀｿﾞﾝ吉草酸ｴｽﾃﾙ</v>
      </c>
      <c r="P8217" s="16" t="n">
        <f aca="false">N(P8216)+IF($C8217=検索!$B$49,1,0)</f>
        <v>0</v>
      </c>
    </row>
    <row r="8218" customFormat="false" ht="15" hidden="false" customHeight="false" outlineLevel="0" collapsed="false">
      <c r="A8218" s="16" t="s">
        <v>16254</v>
      </c>
      <c r="B8218" s="0" t="s">
        <v>18952</v>
      </c>
      <c r="C8218" s="0" t="n">
        <v>264</v>
      </c>
      <c r="D8218" s="0" t="str">
        <f aca="false">IFERROR(VLOOKUP($C8218,薬効分類マスタ!$A$2:$B$180,2,FALSE()),"未登録")</f>
        <v>鎮痛,鎮痒,収斂,消炎剤</v>
      </c>
      <c r="E8218" s="16" t="s">
        <v>18947</v>
      </c>
      <c r="F8218" s="16" t="s">
        <v>18948</v>
      </c>
      <c r="G8218" s="16" t="s">
        <v>18953</v>
      </c>
      <c r="H8218" s="16" t="s">
        <v>533</v>
      </c>
      <c r="I8218" s="0" t="n">
        <v>6.7</v>
      </c>
      <c r="J8218" s="16" t="s">
        <v>239</v>
      </c>
      <c r="K8218" s="0" t="str">
        <f aca="false">IFERROR(IF(VLOOKUP($C8218,薬効分類マスタ!$A$2:$E$180,5,FALSE())=0,"",VLOOKUP($C8218,薬効分類マスタ!$A$2:$E$180,5,FALSE())),"")</f>
        <v/>
      </c>
      <c r="L8218" s="17"/>
      <c r="M8218" s="0" t="str">
        <f aca="false">IF($K8218="","",IF($L8218&lt;&gt;"",$L8218,VLOOKUP($C8218,薬効分類マスタ!$A$2:$F$180,6,FALSE())))</f>
        <v/>
      </c>
      <c r="N8218" s="0" t="str">
        <f aca="false">ASC(G8218)</f>
        <v>ﾍﾞﾀﾒﾀｿﾞﾝ吉草酸ｴｽﾃﾙ軟膏0.12%｢ﾄｰﾜ｣</v>
      </c>
      <c r="O8218" s="0" t="str">
        <f aca="false">ASC(E8218)</f>
        <v>ﾍﾞﾀﾒﾀｿﾞﾝ吉草酸ｴｽﾃﾙ</v>
      </c>
      <c r="P8218" s="16" t="n">
        <f aca="false">N(P8217)+IF($C8218=検索!$B$49,1,0)</f>
        <v>0</v>
      </c>
    </row>
    <row r="8219" customFormat="false" ht="15" hidden="false" customHeight="false" outlineLevel="0" collapsed="false">
      <c r="A8219" s="16" t="s">
        <v>16254</v>
      </c>
      <c r="B8219" s="0" t="s">
        <v>18954</v>
      </c>
      <c r="C8219" s="0" t="n">
        <v>264</v>
      </c>
      <c r="D8219" s="0" t="str">
        <f aca="false">IFERROR(VLOOKUP($C8219,薬効分類マスタ!$A$2:$B$180,2,FALSE()),"未登録")</f>
        <v>鎮痛,鎮痒,収斂,消炎剤</v>
      </c>
      <c r="E8219" s="16" t="s">
        <v>18947</v>
      </c>
      <c r="F8219" s="16" t="s">
        <v>18948</v>
      </c>
      <c r="G8219" s="16" t="s">
        <v>18955</v>
      </c>
      <c r="H8219" s="16" t="s">
        <v>8817</v>
      </c>
      <c r="I8219" s="0" t="n">
        <v>8</v>
      </c>
      <c r="J8219" s="16" t="s">
        <v>239</v>
      </c>
      <c r="K8219" s="0" t="str">
        <f aca="false">IFERROR(IF(VLOOKUP($C8219,薬効分類マスタ!$A$2:$E$180,5,FALSE())=0,"",VLOOKUP($C8219,薬効分類マスタ!$A$2:$E$180,5,FALSE())),"")</f>
        <v/>
      </c>
      <c r="L8219" s="17"/>
      <c r="M8219" s="0" t="str">
        <f aca="false">IF($K8219="","",IF($L8219&lt;&gt;"",$L8219,VLOOKUP($C8219,薬効分類マスタ!$A$2:$F$180,6,FALSE())))</f>
        <v/>
      </c>
      <c r="N8219" s="0" t="str">
        <f aca="false">ASC(G8219)</f>
        <v>ﾍﾞﾀﾒﾀｿﾞﾝ吉草酸ｴｽﾃﾙ軟膏0.12%｢ｲﾜｷ｣</v>
      </c>
      <c r="O8219" s="0" t="str">
        <f aca="false">ASC(E8219)</f>
        <v>ﾍﾞﾀﾒﾀｿﾞﾝ吉草酸ｴｽﾃﾙ</v>
      </c>
      <c r="P8219" s="16" t="n">
        <f aca="false">N(P8218)+IF($C8219=検索!$B$49,1,0)</f>
        <v>0</v>
      </c>
    </row>
    <row r="8220" customFormat="false" ht="15" hidden="false" customHeight="false" outlineLevel="0" collapsed="false">
      <c r="A8220" s="16" t="s">
        <v>16254</v>
      </c>
      <c r="B8220" s="0" t="s">
        <v>18956</v>
      </c>
      <c r="C8220" s="0" t="n">
        <v>264</v>
      </c>
      <c r="D8220" s="0" t="str">
        <f aca="false">IFERROR(VLOOKUP($C8220,薬効分類マスタ!$A$2:$B$180,2,FALSE()),"未登録")</f>
        <v>鎮痛,鎮痒,収斂,消炎剤</v>
      </c>
      <c r="E8220" s="16" t="s">
        <v>18947</v>
      </c>
      <c r="F8220" s="16" t="s">
        <v>18948</v>
      </c>
      <c r="G8220" s="16" t="s">
        <v>18957</v>
      </c>
      <c r="I8220" s="0" t="n">
        <v>6.3</v>
      </c>
      <c r="J8220" s="16" t="s">
        <v>239</v>
      </c>
      <c r="K8220" s="0" t="str">
        <f aca="false">IFERROR(IF(VLOOKUP($C8220,薬効分類マスタ!$A$2:$E$180,5,FALSE())=0,"",VLOOKUP($C8220,薬効分類マスタ!$A$2:$E$180,5,FALSE())),"")</f>
        <v/>
      </c>
      <c r="L8220" s="17"/>
      <c r="M8220" s="0" t="str">
        <f aca="false">IF($K8220="","",IF($L8220&lt;&gt;"",$L8220,VLOOKUP($C8220,薬効分類マスタ!$A$2:$F$180,6,FALSE())))</f>
        <v/>
      </c>
      <c r="N8220" s="0" t="str">
        <f aca="false">ASC(G8220)</f>
        <v>ﾍﾞﾀﾒﾀｿﾞﾝ吉草酸ｴｽﾃﾙ0.12%ｸﾘｰﾑ</v>
      </c>
      <c r="O8220" s="0" t="str">
        <f aca="false">ASC(E8220)</f>
        <v>ﾍﾞﾀﾒﾀｿﾞﾝ吉草酸ｴｽﾃﾙ</v>
      </c>
      <c r="P8220" s="16" t="n">
        <f aca="false">N(P8219)+IF($C8220=検索!$B$49,1,0)</f>
        <v>0</v>
      </c>
    </row>
    <row r="8221" customFormat="false" ht="15" hidden="false" customHeight="false" outlineLevel="0" collapsed="false">
      <c r="A8221" s="16" t="s">
        <v>16254</v>
      </c>
      <c r="B8221" s="0" t="s">
        <v>18958</v>
      </c>
      <c r="C8221" s="0" t="n">
        <v>264</v>
      </c>
      <c r="D8221" s="0" t="str">
        <f aca="false">IFERROR(VLOOKUP($C8221,薬効分類マスタ!$A$2:$B$180,2,FALSE()),"未登録")</f>
        <v>鎮痛,鎮痒,収斂,消炎剤</v>
      </c>
      <c r="E8221" s="16" t="s">
        <v>18947</v>
      </c>
      <c r="F8221" s="16" t="s">
        <v>18948</v>
      </c>
      <c r="G8221" s="16" t="s">
        <v>18959</v>
      </c>
      <c r="H8221" s="16" t="s">
        <v>1350</v>
      </c>
      <c r="I8221" s="0" t="n">
        <v>14.3</v>
      </c>
      <c r="J8221" s="16" t="s">
        <v>232</v>
      </c>
      <c r="K8221" s="0" t="str">
        <f aca="false">IFERROR(IF(VLOOKUP($C8221,薬効分類マスタ!$A$2:$E$180,5,FALSE())=0,"",VLOOKUP($C8221,薬効分類マスタ!$A$2:$E$180,5,FALSE())),"")</f>
        <v/>
      </c>
      <c r="L8221" s="17"/>
      <c r="M8221" s="0" t="str">
        <f aca="false">IF($K8221="","",IF($L8221&lt;&gt;"",$L8221,VLOOKUP($C8221,薬効分類マスタ!$A$2:$F$180,6,FALSE())))</f>
        <v/>
      </c>
      <c r="N8221" s="0" t="str">
        <f aca="false">ASC(G8221)</f>
        <v>ﾘﾝﾃﾞﾛﾝ-Vｸﾘｰﾑ0.12%</v>
      </c>
      <c r="O8221" s="0" t="str">
        <f aca="false">ASC(E8221)</f>
        <v>ﾍﾞﾀﾒﾀｿﾞﾝ吉草酸ｴｽﾃﾙ</v>
      </c>
      <c r="P8221" s="16" t="n">
        <f aca="false">N(P8220)+IF($C8221=検索!$B$49,1,0)</f>
        <v>0</v>
      </c>
    </row>
    <row r="8222" customFormat="false" ht="15" hidden="false" customHeight="false" outlineLevel="0" collapsed="false">
      <c r="A8222" s="16" t="s">
        <v>16254</v>
      </c>
      <c r="B8222" s="0" t="s">
        <v>18960</v>
      </c>
      <c r="C8222" s="0" t="n">
        <v>264</v>
      </c>
      <c r="D8222" s="0" t="str">
        <f aca="false">IFERROR(VLOOKUP($C8222,薬効分類マスタ!$A$2:$B$180,2,FALSE()),"未登録")</f>
        <v>鎮痛,鎮痒,収斂,消炎剤</v>
      </c>
      <c r="E8222" s="16" t="s">
        <v>18947</v>
      </c>
      <c r="F8222" s="16" t="s">
        <v>18948</v>
      </c>
      <c r="G8222" s="16" t="s">
        <v>18961</v>
      </c>
      <c r="H8222" s="16" t="s">
        <v>794</v>
      </c>
      <c r="I8222" s="0" t="n">
        <v>17.8</v>
      </c>
      <c r="J8222" s="16" t="s">
        <v>232</v>
      </c>
      <c r="K8222" s="0" t="str">
        <f aca="false">IFERROR(IF(VLOOKUP($C8222,薬効分類マスタ!$A$2:$E$180,5,FALSE())=0,"",VLOOKUP($C8222,薬効分類マスタ!$A$2:$E$180,5,FALSE())),"")</f>
        <v/>
      </c>
      <c r="L8222" s="17"/>
      <c r="M8222" s="0" t="str">
        <f aca="false">IF($K8222="","",IF($L8222&lt;&gt;"",$L8222,VLOOKUP($C8222,薬効分類マスタ!$A$2:$F$180,6,FALSE())))</f>
        <v/>
      </c>
      <c r="N8222" s="0" t="str">
        <f aca="false">ASC(G8222)</f>
        <v>ﾍﾞﾄﾈﾍﾞｰﾄｸﾘｰﾑ0.12%</v>
      </c>
      <c r="O8222" s="0" t="str">
        <f aca="false">ASC(E8222)</f>
        <v>ﾍﾞﾀﾒﾀｿﾞﾝ吉草酸ｴｽﾃﾙ</v>
      </c>
      <c r="P8222" s="16" t="n">
        <f aca="false">N(P8221)+IF($C8222=検索!$B$49,1,0)</f>
        <v>0</v>
      </c>
    </row>
    <row r="8223" customFormat="false" ht="15" hidden="false" customHeight="false" outlineLevel="0" collapsed="false">
      <c r="A8223" s="16" t="s">
        <v>16254</v>
      </c>
      <c r="B8223" s="0" t="s">
        <v>18962</v>
      </c>
      <c r="C8223" s="0" t="n">
        <v>264</v>
      </c>
      <c r="D8223" s="0" t="str">
        <f aca="false">IFERROR(VLOOKUP($C8223,薬効分類マスタ!$A$2:$B$180,2,FALSE()),"未登録")</f>
        <v>鎮痛,鎮痒,収斂,消炎剤</v>
      </c>
      <c r="E8223" s="16" t="s">
        <v>18947</v>
      </c>
      <c r="F8223" s="16" t="s">
        <v>17035</v>
      </c>
      <c r="G8223" s="16" t="s">
        <v>18963</v>
      </c>
      <c r="H8223" s="16" t="s">
        <v>1350</v>
      </c>
      <c r="I8223" s="0" t="n">
        <v>14.3</v>
      </c>
      <c r="J8223" s="16" t="s">
        <v>232</v>
      </c>
      <c r="K8223" s="0" t="str">
        <f aca="false">IFERROR(IF(VLOOKUP($C8223,薬効分類マスタ!$A$2:$E$180,5,FALSE())=0,"",VLOOKUP($C8223,薬効分類マスタ!$A$2:$E$180,5,FALSE())),"")</f>
        <v/>
      </c>
      <c r="L8223" s="17"/>
      <c r="M8223" s="0" t="str">
        <f aca="false">IF($K8223="","",IF($L8223&lt;&gt;"",$L8223,VLOOKUP($C8223,薬効分類マスタ!$A$2:$F$180,6,FALSE())))</f>
        <v/>
      </c>
      <c r="N8223" s="0" t="str">
        <f aca="false">ASC(G8223)</f>
        <v>ﾘﾝﾃﾞﾛﾝ-Vﾛｰｼｮﾝ</v>
      </c>
      <c r="O8223" s="0" t="str">
        <f aca="false">ASC(E8223)</f>
        <v>ﾍﾞﾀﾒﾀｿﾞﾝ吉草酸ｴｽﾃﾙ</v>
      </c>
      <c r="P8223" s="16" t="n">
        <f aca="false">N(P8222)+IF($C8223=検索!$B$49,1,0)</f>
        <v>0</v>
      </c>
    </row>
    <row r="8224" customFormat="false" ht="15" hidden="false" customHeight="false" outlineLevel="0" collapsed="false">
      <c r="A8224" s="16" t="s">
        <v>16254</v>
      </c>
      <c r="B8224" s="0" t="s">
        <v>18964</v>
      </c>
      <c r="C8224" s="0" t="n">
        <v>264</v>
      </c>
      <c r="D8224" s="0" t="str">
        <f aca="false">IFERROR(VLOOKUP($C8224,薬効分類マスタ!$A$2:$B$180,2,FALSE()),"未登録")</f>
        <v>鎮痛,鎮痒,収斂,消炎剤</v>
      </c>
      <c r="E8224" s="16" t="s">
        <v>18947</v>
      </c>
      <c r="F8224" s="16" t="s">
        <v>17035</v>
      </c>
      <c r="G8224" s="16" t="s">
        <v>18965</v>
      </c>
      <c r="H8224" s="16" t="s">
        <v>8817</v>
      </c>
      <c r="I8224" s="0" t="n">
        <v>8</v>
      </c>
      <c r="J8224" s="16" t="s">
        <v>239</v>
      </c>
      <c r="K8224" s="0" t="str">
        <f aca="false">IFERROR(IF(VLOOKUP($C8224,薬効分類マスタ!$A$2:$E$180,5,FALSE())=0,"",VLOOKUP($C8224,薬効分類マスタ!$A$2:$E$180,5,FALSE())),"")</f>
        <v/>
      </c>
      <c r="L8224" s="17"/>
      <c r="M8224" s="0" t="str">
        <f aca="false">IF($K8224="","",IF($L8224&lt;&gt;"",$L8224,VLOOKUP($C8224,薬効分類マスタ!$A$2:$F$180,6,FALSE())))</f>
        <v/>
      </c>
      <c r="N8224" s="0" t="str">
        <f aca="false">ASC(G8224)</f>
        <v>ﾍﾞﾀﾒﾀｿﾞﾝ吉草酸ｴｽﾃﾙﾛｰｼｮﾝ0.12%｢ｲﾜｷ｣</v>
      </c>
      <c r="O8224" s="0" t="str">
        <f aca="false">ASC(E8224)</f>
        <v>ﾍﾞﾀﾒﾀｿﾞﾝ吉草酸ｴｽﾃﾙ</v>
      </c>
      <c r="P8224" s="16" t="n">
        <f aca="false">N(P8223)+IF($C8224=検索!$B$49,1,0)</f>
        <v>0</v>
      </c>
    </row>
    <row r="8225" customFormat="false" ht="15" hidden="false" customHeight="false" outlineLevel="0" collapsed="false">
      <c r="A8225" s="16" t="s">
        <v>16254</v>
      </c>
      <c r="B8225" s="0" t="s">
        <v>18966</v>
      </c>
      <c r="C8225" s="0" t="n">
        <v>264</v>
      </c>
      <c r="D8225" s="0" t="str">
        <f aca="false">IFERROR(VLOOKUP($C8225,薬効分類マスタ!$A$2:$B$180,2,FALSE()),"未登録")</f>
        <v>鎮痛,鎮痒,収斂,消炎剤</v>
      </c>
      <c r="E8225" s="16" t="s">
        <v>18967</v>
      </c>
      <c r="F8225" s="16" t="s">
        <v>18968</v>
      </c>
      <c r="G8225" s="16" t="s">
        <v>18969</v>
      </c>
      <c r="I8225" s="0" t="n">
        <v>6.3</v>
      </c>
      <c r="J8225" s="16" t="s">
        <v>239</v>
      </c>
      <c r="K8225" s="0" t="str">
        <f aca="false">IFERROR(IF(VLOOKUP($C8225,薬効分類マスタ!$A$2:$E$180,5,FALSE())=0,"",VLOOKUP($C8225,薬効分類マスタ!$A$2:$E$180,5,FALSE())),"")</f>
        <v/>
      </c>
      <c r="L8225" s="17"/>
      <c r="M8225" s="0" t="str">
        <f aca="false">IF($K8225="","",IF($L8225&lt;&gt;"",$L8225,VLOOKUP($C8225,薬効分類マスタ!$A$2:$F$180,6,FALSE())))</f>
        <v/>
      </c>
      <c r="N8225" s="0" t="str">
        <f aca="false">ASC(G8225)</f>
        <v>ﾍﾞﾀﾒﾀｿﾞﾝｼﾞﾌﾟﾛﾋﾟｵﾝ酸ｴｽﾃﾙ0.064%軟膏</v>
      </c>
      <c r="O8225" s="0" t="str">
        <f aca="false">ASC(E8225)</f>
        <v>ﾍﾞﾀﾒﾀｿﾞﾝｼﾞﾌﾟﾛﾋﾟｵﾝ酸ｴｽﾃﾙ</v>
      </c>
      <c r="P8225" s="16" t="n">
        <f aca="false">N(P8224)+IF($C8225=検索!$B$49,1,0)</f>
        <v>0</v>
      </c>
    </row>
    <row r="8226" customFormat="false" ht="15" hidden="false" customHeight="false" outlineLevel="0" collapsed="false">
      <c r="A8226" s="16" t="s">
        <v>16254</v>
      </c>
      <c r="B8226" s="0" t="s">
        <v>18970</v>
      </c>
      <c r="C8226" s="0" t="n">
        <v>264</v>
      </c>
      <c r="D8226" s="0" t="str">
        <f aca="false">IFERROR(VLOOKUP($C8226,薬効分類マスタ!$A$2:$B$180,2,FALSE()),"未登録")</f>
        <v>鎮痛,鎮痒,収斂,消炎剤</v>
      </c>
      <c r="E8226" s="16" t="s">
        <v>18967</v>
      </c>
      <c r="F8226" s="16" t="s">
        <v>18968</v>
      </c>
      <c r="G8226" s="16" t="s">
        <v>18971</v>
      </c>
      <c r="H8226" s="16" t="s">
        <v>1350</v>
      </c>
      <c r="I8226" s="0" t="n">
        <v>8</v>
      </c>
      <c r="J8226" s="16" t="s">
        <v>232</v>
      </c>
      <c r="K8226" s="0" t="str">
        <f aca="false">IFERROR(IF(VLOOKUP($C8226,薬効分類マスタ!$A$2:$E$180,5,FALSE())=0,"",VLOOKUP($C8226,薬効分類マスタ!$A$2:$E$180,5,FALSE())),"")</f>
        <v/>
      </c>
      <c r="L8226" s="17"/>
      <c r="M8226" s="0" t="str">
        <f aca="false">IF($K8226="","",IF($L8226&lt;&gt;"",$L8226,VLOOKUP($C8226,薬効分類マスタ!$A$2:$F$180,6,FALSE())))</f>
        <v/>
      </c>
      <c r="N8226" s="0" t="str">
        <f aca="false">ASC(G8226)</f>
        <v>ﾘﾝﾃﾞﾛﾝ-DP軟膏</v>
      </c>
      <c r="O8226" s="0" t="str">
        <f aca="false">ASC(E8226)</f>
        <v>ﾍﾞﾀﾒﾀｿﾞﾝｼﾞﾌﾟﾛﾋﾟｵﾝ酸ｴｽﾃﾙ</v>
      </c>
      <c r="P8226" s="16" t="n">
        <f aca="false">N(P8225)+IF($C8226=検索!$B$49,1,0)</f>
        <v>0</v>
      </c>
    </row>
    <row r="8227" customFormat="false" ht="15" hidden="false" customHeight="false" outlineLevel="0" collapsed="false">
      <c r="A8227" s="16" t="s">
        <v>16254</v>
      </c>
      <c r="B8227" s="0" t="s">
        <v>18972</v>
      </c>
      <c r="C8227" s="0" t="n">
        <v>264</v>
      </c>
      <c r="D8227" s="0" t="str">
        <f aca="false">IFERROR(VLOOKUP($C8227,薬効分類マスタ!$A$2:$B$180,2,FALSE()),"未登録")</f>
        <v>鎮痛,鎮痒,収斂,消炎剤</v>
      </c>
      <c r="E8227" s="16" t="s">
        <v>18967</v>
      </c>
      <c r="F8227" s="16" t="s">
        <v>18968</v>
      </c>
      <c r="G8227" s="16" t="s">
        <v>18973</v>
      </c>
      <c r="H8227" s="16" t="s">
        <v>8817</v>
      </c>
      <c r="I8227" s="0" t="n">
        <v>8.3</v>
      </c>
      <c r="J8227" s="16" t="s">
        <v>239</v>
      </c>
      <c r="K8227" s="0" t="str">
        <f aca="false">IFERROR(IF(VLOOKUP($C8227,薬効分類マスタ!$A$2:$E$180,5,FALSE())=0,"",VLOOKUP($C8227,薬効分類マスタ!$A$2:$E$180,5,FALSE())),"")</f>
        <v/>
      </c>
      <c r="L8227" s="17"/>
      <c r="M8227" s="0" t="str">
        <f aca="false">IF($K8227="","",IF($L8227&lt;&gt;"",$L8227,VLOOKUP($C8227,薬効分類マスタ!$A$2:$F$180,6,FALSE())))</f>
        <v/>
      </c>
      <c r="N8227" s="0" t="str">
        <f aca="false">ASC(G8227)</f>
        <v>ﾃﾞﾙﾓｿﾞｰﾙDP軟膏0.064%</v>
      </c>
      <c r="O8227" s="0" t="str">
        <f aca="false">ASC(E8227)</f>
        <v>ﾍﾞﾀﾒﾀｿﾞﾝｼﾞﾌﾟﾛﾋﾟｵﾝ酸ｴｽﾃﾙ</v>
      </c>
      <c r="P8227" s="16" t="n">
        <f aca="false">N(P8226)+IF($C8227=検索!$B$49,1,0)</f>
        <v>0</v>
      </c>
    </row>
    <row r="8228" customFormat="false" ht="15" hidden="false" customHeight="false" outlineLevel="0" collapsed="false">
      <c r="A8228" s="16" t="s">
        <v>16254</v>
      </c>
      <c r="B8228" s="0" t="s">
        <v>18974</v>
      </c>
      <c r="C8228" s="0" t="n">
        <v>264</v>
      </c>
      <c r="D8228" s="0" t="str">
        <f aca="false">IFERROR(VLOOKUP($C8228,薬効分類マスタ!$A$2:$B$180,2,FALSE()),"未登録")</f>
        <v>鎮痛,鎮痒,収斂,消炎剤</v>
      </c>
      <c r="E8228" s="16" t="s">
        <v>18967</v>
      </c>
      <c r="F8228" s="16" t="s">
        <v>18968</v>
      </c>
      <c r="G8228" s="16" t="s">
        <v>18975</v>
      </c>
      <c r="H8228" s="16" t="s">
        <v>574</v>
      </c>
      <c r="I8228" s="0" t="n">
        <v>8.3</v>
      </c>
      <c r="J8228" s="16" t="s">
        <v>239</v>
      </c>
      <c r="K8228" s="0" t="str">
        <f aca="false">IFERROR(IF(VLOOKUP($C8228,薬効分類マスタ!$A$2:$E$180,5,FALSE())=0,"",VLOOKUP($C8228,薬効分類マスタ!$A$2:$E$180,5,FALSE())),"")</f>
        <v/>
      </c>
      <c r="L8228" s="17"/>
      <c r="M8228" s="0" t="str">
        <f aca="false">IF($K8228="","",IF($L8228&lt;&gt;"",$L8228,VLOOKUP($C8228,薬効分類マスタ!$A$2:$F$180,6,FALSE())))</f>
        <v/>
      </c>
      <c r="N8228" s="0" t="str">
        <f aca="false">ASC(G8228)</f>
        <v>ﾍﾞﾀﾒﾀｿﾞﾝｼﾞﾌﾟﾛﾋﾟｵﾝ酸ｴｽﾃﾙ軟膏0.064%｢YD｣</v>
      </c>
      <c r="O8228" s="0" t="str">
        <f aca="false">ASC(E8228)</f>
        <v>ﾍﾞﾀﾒﾀｿﾞﾝｼﾞﾌﾟﾛﾋﾟｵﾝ酸ｴｽﾃﾙ</v>
      </c>
      <c r="P8228" s="16" t="n">
        <f aca="false">N(P8227)+IF($C8228=検索!$B$49,1,0)</f>
        <v>0</v>
      </c>
    </row>
    <row r="8229" customFormat="false" ht="15" hidden="false" customHeight="false" outlineLevel="0" collapsed="false">
      <c r="A8229" s="16" t="s">
        <v>16254</v>
      </c>
      <c r="B8229" s="0" t="s">
        <v>18976</v>
      </c>
      <c r="C8229" s="0" t="n">
        <v>264</v>
      </c>
      <c r="D8229" s="0" t="str">
        <f aca="false">IFERROR(VLOOKUP($C8229,薬効分類マスタ!$A$2:$B$180,2,FALSE()),"未登録")</f>
        <v>鎮痛,鎮痒,収斂,消炎剤</v>
      </c>
      <c r="E8229" s="16" t="s">
        <v>18967</v>
      </c>
      <c r="F8229" s="16" t="s">
        <v>18968</v>
      </c>
      <c r="G8229" s="16" t="s">
        <v>18977</v>
      </c>
      <c r="H8229" s="16" t="s">
        <v>6993</v>
      </c>
      <c r="I8229" s="0" t="n">
        <v>8.3</v>
      </c>
      <c r="J8229" s="16" t="s">
        <v>239</v>
      </c>
      <c r="K8229" s="0" t="str">
        <f aca="false">IFERROR(IF(VLOOKUP($C8229,薬効分類マスタ!$A$2:$E$180,5,FALSE())=0,"",VLOOKUP($C8229,薬効分類マスタ!$A$2:$E$180,5,FALSE())),"")</f>
        <v/>
      </c>
      <c r="L8229" s="17"/>
      <c r="M8229" s="0" t="str">
        <f aca="false">IF($K8229="","",IF($L8229&lt;&gt;"",$L8229,VLOOKUP($C8229,薬効分類マスタ!$A$2:$F$180,6,FALSE())))</f>
        <v/>
      </c>
      <c r="N8229" s="0" t="str">
        <f aca="false">ASC(G8229)</f>
        <v>ﾍﾞﾀﾒﾀｿﾞﾝｼﾞﾌﾟﾛﾋﾟｵﾝ酸ｴｽﾃﾙ軟膏0.064%｢ﾃｲｺｸ｣</v>
      </c>
      <c r="O8229" s="0" t="str">
        <f aca="false">ASC(E8229)</f>
        <v>ﾍﾞﾀﾒﾀｿﾞﾝｼﾞﾌﾟﾛﾋﾟｵﾝ酸ｴｽﾃﾙ</v>
      </c>
      <c r="P8229" s="16" t="n">
        <f aca="false">N(P8228)+IF($C8229=検索!$B$49,1,0)</f>
        <v>0</v>
      </c>
    </row>
    <row r="8230" customFormat="false" ht="15" hidden="false" customHeight="false" outlineLevel="0" collapsed="false">
      <c r="A8230" s="16" t="s">
        <v>16254</v>
      </c>
      <c r="B8230" s="0" t="s">
        <v>18978</v>
      </c>
      <c r="C8230" s="0" t="n">
        <v>264</v>
      </c>
      <c r="D8230" s="0" t="str">
        <f aca="false">IFERROR(VLOOKUP($C8230,薬効分類マスタ!$A$2:$B$180,2,FALSE()),"未登録")</f>
        <v>鎮痛,鎮痒,収斂,消炎剤</v>
      </c>
      <c r="E8230" s="16" t="s">
        <v>18967</v>
      </c>
      <c r="F8230" s="16" t="s">
        <v>18968</v>
      </c>
      <c r="G8230" s="16" t="s">
        <v>18979</v>
      </c>
      <c r="H8230" s="16" t="s">
        <v>1350</v>
      </c>
      <c r="I8230" s="0" t="n">
        <v>8</v>
      </c>
      <c r="J8230" s="16" t="s">
        <v>232</v>
      </c>
      <c r="K8230" s="0" t="str">
        <f aca="false">IFERROR(IF(VLOOKUP($C8230,薬効分類マスタ!$A$2:$E$180,5,FALSE())=0,"",VLOOKUP($C8230,薬効分類マスタ!$A$2:$E$180,5,FALSE())),"")</f>
        <v/>
      </c>
      <c r="L8230" s="17"/>
      <c r="M8230" s="0" t="str">
        <f aca="false">IF($K8230="","",IF($L8230&lt;&gt;"",$L8230,VLOOKUP($C8230,薬効分類マスタ!$A$2:$F$180,6,FALSE())))</f>
        <v/>
      </c>
      <c r="N8230" s="0" t="str">
        <f aca="false">ASC(G8230)</f>
        <v>ﾘﾝﾃﾞﾛﾝ-DPｸﾘｰﾑ</v>
      </c>
      <c r="O8230" s="0" t="str">
        <f aca="false">ASC(E8230)</f>
        <v>ﾍﾞﾀﾒﾀｿﾞﾝｼﾞﾌﾟﾛﾋﾟｵﾝ酸ｴｽﾃﾙ</v>
      </c>
      <c r="P8230" s="16" t="n">
        <f aca="false">N(P8229)+IF($C8230=検索!$B$49,1,0)</f>
        <v>0</v>
      </c>
    </row>
    <row r="8231" customFormat="false" ht="15" hidden="false" customHeight="false" outlineLevel="0" collapsed="false">
      <c r="A8231" s="16" t="s">
        <v>16254</v>
      </c>
      <c r="B8231" s="0" t="s">
        <v>18980</v>
      </c>
      <c r="C8231" s="0" t="n">
        <v>264</v>
      </c>
      <c r="D8231" s="0" t="str">
        <f aca="false">IFERROR(VLOOKUP($C8231,薬効分類マスタ!$A$2:$B$180,2,FALSE()),"未登録")</f>
        <v>鎮痛,鎮痒,収斂,消炎剤</v>
      </c>
      <c r="E8231" s="16" t="s">
        <v>18967</v>
      </c>
      <c r="F8231" s="16" t="s">
        <v>18968</v>
      </c>
      <c r="G8231" s="16" t="s">
        <v>18981</v>
      </c>
      <c r="H8231" s="16" t="s">
        <v>8817</v>
      </c>
      <c r="I8231" s="0" t="n">
        <v>8.3</v>
      </c>
      <c r="J8231" s="16" t="s">
        <v>239</v>
      </c>
      <c r="K8231" s="0" t="str">
        <f aca="false">IFERROR(IF(VLOOKUP($C8231,薬効分類マスタ!$A$2:$E$180,5,FALSE())=0,"",VLOOKUP($C8231,薬効分類マスタ!$A$2:$E$180,5,FALSE())),"")</f>
        <v/>
      </c>
      <c r="L8231" s="17"/>
      <c r="M8231" s="0" t="str">
        <f aca="false">IF($K8231="","",IF($L8231&lt;&gt;"",$L8231,VLOOKUP($C8231,薬効分類マスタ!$A$2:$F$180,6,FALSE())))</f>
        <v/>
      </c>
      <c r="N8231" s="0" t="str">
        <f aca="false">ASC(G8231)</f>
        <v>ﾃﾞﾙﾓｿﾞｰﾙDPｸﾘｰﾑ0.064%</v>
      </c>
      <c r="O8231" s="0" t="str">
        <f aca="false">ASC(E8231)</f>
        <v>ﾍﾞﾀﾒﾀｿﾞﾝｼﾞﾌﾟﾛﾋﾟｵﾝ酸ｴｽﾃﾙ</v>
      </c>
      <c r="P8231" s="16" t="n">
        <f aca="false">N(P8230)+IF($C8231=検索!$B$49,1,0)</f>
        <v>0</v>
      </c>
    </row>
    <row r="8232" customFormat="false" ht="15" hidden="false" customHeight="false" outlineLevel="0" collapsed="false">
      <c r="A8232" s="16" t="s">
        <v>16254</v>
      </c>
      <c r="B8232" s="0" t="s">
        <v>18982</v>
      </c>
      <c r="C8232" s="0" t="n">
        <v>264</v>
      </c>
      <c r="D8232" s="0" t="str">
        <f aca="false">IFERROR(VLOOKUP($C8232,薬効分類マスタ!$A$2:$B$180,2,FALSE()),"未登録")</f>
        <v>鎮痛,鎮痒,収斂,消炎剤</v>
      </c>
      <c r="E8232" s="16" t="s">
        <v>18967</v>
      </c>
      <c r="F8232" s="16" t="s">
        <v>18968</v>
      </c>
      <c r="G8232" s="16" t="s">
        <v>18983</v>
      </c>
      <c r="H8232" s="16" t="s">
        <v>6993</v>
      </c>
      <c r="I8232" s="0" t="n">
        <v>8.3</v>
      </c>
      <c r="J8232" s="16" t="s">
        <v>239</v>
      </c>
      <c r="K8232" s="0" t="str">
        <f aca="false">IFERROR(IF(VLOOKUP($C8232,薬効分類マスタ!$A$2:$E$180,5,FALSE())=0,"",VLOOKUP($C8232,薬効分類マスタ!$A$2:$E$180,5,FALSE())),"")</f>
        <v/>
      </c>
      <c r="L8232" s="17"/>
      <c r="M8232" s="0" t="str">
        <f aca="false">IF($K8232="","",IF($L8232&lt;&gt;"",$L8232,VLOOKUP($C8232,薬効分類マスタ!$A$2:$F$180,6,FALSE())))</f>
        <v/>
      </c>
      <c r="N8232" s="0" t="str">
        <f aca="false">ASC(G8232)</f>
        <v>ﾍﾞﾀﾒﾀｿﾞﾝｼﾞﾌﾟﾛﾋﾟｵﾝ酸ｴｽﾃﾙｸﾘｰﾑ0.064%｢ﾃｲｺｸ｣</v>
      </c>
      <c r="O8232" s="0" t="str">
        <f aca="false">ASC(E8232)</f>
        <v>ﾍﾞﾀﾒﾀｿﾞﾝｼﾞﾌﾟﾛﾋﾟｵﾝ酸ｴｽﾃﾙ</v>
      </c>
      <c r="P8232" s="16" t="n">
        <f aca="false">N(P8231)+IF($C8232=検索!$B$49,1,0)</f>
        <v>0</v>
      </c>
    </row>
    <row r="8233" customFormat="false" ht="15" hidden="false" customHeight="false" outlineLevel="0" collapsed="false">
      <c r="A8233" s="16" t="s">
        <v>16254</v>
      </c>
      <c r="B8233" s="0" t="s">
        <v>18984</v>
      </c>
      <c r="C8233" s="0" t="n">
        <v>264</v>
      </c>
      <c r="D8233" s="0" t="str">
        <f aca="false">IFERROR(VLOOKUP($C8233,薬効分類マスタ!$A$2:$B$180,2,FALSE()),"未登録")</f>
        <v>鎮痛,鎮痒,収斂,消炎剤</v>
      </c>
      <c r="E8233" s="16" t="s">
        <v>18967</v>
      </c>
      <c r="F8233" s="16" t="s">
        <v>18968</v>
      </c>
      <c r="G8233" s="16" t="s">
        <v>18985</v>
      </c>
      <c r="H8233" s="16" t="s">
        <v>1350</v>
      </c>
      <c r="I8233" s="0" t="n">
        <v>8</v>
      </c>
      <c r="J8233" s="16" t="s">
        <v>232</v>
      </c>
      <c r="K8233" s="0" t="str">
        <f aca="false">IFERROR(IF(VLOOKUP($C8233,薬効分類マスタ!$A$2:$E$180,5,FALSE())=0,"",VLOOKUP($C8233,薬効分類マスタ!$A$2:$E$180,5,FALSE())),"")</f>
        <v/>
      </c>
      <c r="L8233" s="17"/>
      <c r="M8233" s="0" t="str">
        <f aca="false">IF($K8233="","",IF($L8233&lt;&gt;"",$L8233,VLOOKUP($C8233,薬効分類マスタ!$A$2:$F$180,6,FALSE())))</f>
        <v/>
      </c>
      <c r="N8233" s="0" t="str">
        <f aca="false">ASC(G8233)</f>
        <v>ﾘﾝﾃﾞﾛﾝ-DPｿﾞﾙ</v>
      </c>
      <c r="O8233" s="0" t="str">
        <f aca="false">ASC(E8233)</f>
        <v>ﾍﾞﾀﾒﾀｿﾞﾝｼﾞﾌﾟﾛﾋﾟｵﾝ酸ｴｽﾃﾙ</v>
      </c>
      <c r="P8233" s="16" t="n">
        <f aca="false">N(P8232)+IF($C8233=検索!$B$49,1,0)</f>
        <v>0</v>
      </c>
    </row>
    <row r="8234" customFormat="false" ht="15" hidden="false" customHeight="false" outlineLevel="0" collapsed="false">
      <c r="A8234" s="16" t="s">
        <v>16254</v>
      </c>
      <c r="B8234" s="0" t="s">
        <v>18986</v>
      </c>
      <c r="C8234" s="0" t="n">
        <v>264</v>
      </c>
      <c r="D8234" s="0" t="str">
        <f aca="false">IFERROR(VLOOKUP($C8234,薬効分類マスタ!$A$2:$B$180,2,FALSE()),"未登録")</f>
        <v>鎮痛,鎮痒,収斂,消炎剤</v>
      </c>
      <c r="E8234" s="16" t="s">
        <v>18967</v>
      </c>
      <c r="F8234" s="16" t="s">
        <v>18987</v>
      </c>
      <c r="G8234" s="16" t="s">
        <v>18988</v>
      </c>
      <c r="H8234" s="16" t="s">
        <v>8817</v>
      </c>
      <c r="I8234" s="0" t="n">
        <v>8.3</v>
      </c>
      <c r="J8234" s="16" t="s">
        <v>239</v>
      </c>
      <c r="K8234" s="0" t="str">
        <f aca="false">IFERROR(IF(VLOOKUP($C8234,薬効分類マスタ!$A$2:$E$180,5,FALSE())=0,"",VLOOKUP($C8234,薬効分類マスタ!$A$2:$E$180,5,FALSE())),"")</f>
        <v/>
      </c>
      <c r="L8234" s="17"/>
      <c r="M8234" s="0" t="str">
        <f aca="false">IF($K8234="","",IF($L8234&lt;&gt;"",$L8234,VLOOKUP($C8234,薬効分類マスタ!$A$2:$F$180,6,FALSE())))</f>
        <v/>
      </c>
      <c r="N8234" s="0" t="str">
        <f aca="false">ASC(G8234)</f>
        <v>ﾃﾞﾙﾓｿﾞｰﾙDPﾛｰｼｮﾝ0.064%</v>
      </c>
      <c r="O8234" s="0" t="str">
        <f aca="false">ASC(E8234)</f>
        <v>ﾍﾞﾀﾒﾀｿﾞﾝｼﾞﾌﾟﾛﾋﾟｵﾝ酸ｴｽﾃﾙ</v>
      </c>
      <c r="P8234" s="16" t="n">
        <f aca="false">N(P8233)+IF($C8234=検索!$B$49,1,0)</f>
        <v>0</v>
      </c>
    </row>
    <row r="8235" customFormat="false" ht="15" hidden="false" customHeight="false" outlineLevel="0" collapsed="false">
      <c r="A8235" s="16" t="s">
        <v>16254</v>
      </c>
      <c r="B8235" s="0" t="s">
        <v>18989</v>
      </c>
      <c r="C8235" s="0" t="n">
        <v>264</v>
      </c>
      <c r="D8235" s="0" t="str">
        <f aca="false">IFERROR(VLOOKUP($C8235,薬効分類マスタ!$A$2:$B$180,2,FALSE()),"未登録")</f>
        <v>鎮痛,鎮痒,収斂,消炎剤</v>
      </c>
      <c r="E8235" s="16" t="s">
        <v>7939</v>
      </c>
      <c r="F8235" s="16" t="s">
        <v>675</v>
      </c>
      <c r="G8235" s="16" t="s">
        <v>18990</v>
      </c>
      <c r="I8235" s="0" t="n">
        <v>7.2</v>
      </c>
      <c r="J8235" s="16" t="s">
        <v>239</v>
      </c>
      <c r="K8235" s="0" t="str">
        <f aca="false">IFERROR(IF(VLOOKUP($C8235,薬効分類マスタ!$A$2:$E$180,5,FALSE())=0,"",VLOOKUP($C8235,薬効分類マスタ!$A$2:$E$180,5,FALSE())),"")</f>
        <v/>
      </c>
      <c r="L8235" s="17"/>
      <c r="M8235" s="0" t="str">
        <f aca="false">IF($K8235="","",IF($L8235&lt;&gt;"",$L8235,VLOOKUP($C8235,薬効分類マスタ!$A$2:$F$180,6,FALSE())))</f>
        <v/>
      </c>
      <c r="N8235" s="0" t="str">
        <f aca="false">ASC(G8235)</f>
        <v>ﾃﾞｷｻﾒﾀｿﾞﾝ0.1%軟膏</v>
      </c>
      <c r="O8235" s="0" t="str">
        <f aca="false">ASC(E8235)</f>
        <v>ﾃﾞｷｻﾒﾀｿﾞﾝ</v>
      </c>
      <c r="P8235" s="16" t="n">
        <f aca="false">N(P8234)+IF($C8235=検索!$B$49,1,0)</f>
        <v>0</v>
      </c>
    </row>
    <row r="8236" customFormat="false" ht="15" hidden="false" customHeight="false" outlineLevel="0" collapsed="false">
      <c r="A8236" s="16" t="s">
        <v>16254</v>
      </c>
      <c r="B8236" s="0" t="s">
        <v>18991</v>
      </c>
      <c r="C8236" s="0" t="n">
        <v>264</v>
      </c>
      <c r="D8236" s="0" t="str">
        <f aca="false">IFERROR(VLOOKUP($C8236,薬効分類マスタ!$A$2:$B$180,2,FALSE()),"未登録")</f>
        <v>鎮痛,鎮痒,収斂,消炎剤</v>
      </c>
      <c r="E8236" s="16" t="s">
        <v>7939</v>
      </c>
      <c r="F8236" s="16" t="s">
        <v>675</v>
      </c>
      <c r="G8236" s="16" t="s">
        <v>18992</v>
      </c>
      <c r="I8236" s="0" t="n">
        <v>7.2</v>
      </c>
      <c r="J8236" s="16" t="s">
        <v>239</v>
      </c>
      <c r="K8236" s="0" t="str">
        <f aca="false">IFERROR(IF(VLOOKUP($C8236,薬効分類マスタ!$A$2:$E$180,5,FALSE())=0,"",VLOOKUP($C8236,薬効分類マスタ!$A$2:$E$180,5,FALSE())),"")</f>
        <v/>
      </c>
      <c r="L8236" s="17"/>
      <c r="M8236" s="0" t="str">
        <f aca="false">IF($K8236="","",IF($L8236&lt;&gt;"",$L8236,VLOOKUP($C8236,薬効分類マスタ!$A$2:$F$180,6,FALSE())))</f>
        <v/>
      </c>
      <c r="N8236" s="0" t="str">
        <f aca="false">ASC(G8236)</f>
        <v>ﾃﾞｷｻﾒﾀｿﾞﾝ0.1%ｸﾘｰﾑ</v>
      </c>
      <c r="O8236" s="0" t="str">
        <f aca="false">ASC(E8236)</f>
        <v>ﾃﾞｷｻﾒﾀｿﾞﾝ</v>
      </c>
      <c r="P8236" s="16" t="n">
        <f aca="false">N(P8235)+IF($C8236=検索!$B$49,1,0)</f>
        <v>0</v>
      </c>
    </row>
    <row r="8237" customFormat="false" ht="15" hidden="false" customHeight="false" outlineLevel="0" collapsed="false">
      <c r="A8237" s="16" t="s">
        <v>16254</v>
      </c>
      <c r="B8237" s="0" t="s">
        <v>18993</v>
      </c>
      <c r="C8237" s="0" t="n">
        <v>264</v>
      </c>
      <c r="D8237" s="0" t="str">
        <f aca="false">IFERROR(VLOOKUP($C8237,薬効分類マスタ!$A$2:$B$180,2,FALSE()),"未登録")</f>
        <v>鎮痛,鎮痒,収斂,消炎剤</v>
      </c>
      <c r="E8237" s="16" t="s">
        <v>7939</v>
      </c>
      <c r="F8237" s="16" t="s">
        <v>675</v>
      </c>
      <c r="G8237" s="16" t="s">
        <v>18994</v>
      </c>
      <c r="H8237" s="16" t="s">
        <v>606</v>
      </c>
      <c r="I8237" s="0" t="n">
        <v>31.2</v>
      </c>
      <c r="J8237" s="16" t="s">
        <v>239</v>
      </c>
      <c r="K8237" s="0" t="str">
        <f aca="false">IFERROR(IF(VLOOKUP($C8237,薬効分類マスタ!$A$2:$E$180,5,FALSE())=0,"",VLOOKUP($C8237,薬効分類マスタ!$A$2:$E$180,5,FALSE())),"")</f>
        <v/>
      </c>
      <c r="L8237" s="17"/>
      <c r="M8237" s="0" t="str">
        <f aca="false">IF($K8237="","",IF($L8237&lt;&gt;"",$L8237,VLOOKUP($C8237,薬効分類マスタ!$A$2:$F$180,6,FALSE())))</f>
        <v/>
      </c>
      <c r="N8237" s="0" t="str">
        <f aca="false">ASC(G8237)</f>
        <v>ｵｲﾗｿﾞﾝｸﾘｰﾑ0.1%</v>
      </c>
      <c r="O8237" s="0" t="str">
        <f aca="false">ASC(E8237)</f>
        <v>ﾃﾞｷｻﾒﾀｿﾞﾝ</v>
      </c>
      <c r="P8237" s="16" t="n">
        <f aca="false">N(P8236)+IF($C8237=検索!$B$49,1,0)</f>
        <v>0</v>
      </c>
    </row>
    <row r="8238" customFormat="false" ht="15" hidden="false" customHeight="false" outlineLevel="0" collapsed="false">
      <c r="A8238" s="16" t="s">
        <v>16254</v>
      </c>
      <c r="B8238" s="0" t="s">
        <v>18995</v>
      </c>
      <c r="C8238" s="0" t="n">
        <v>264</v>
      </c>
      <c r="D8238" s="0" t="str">
        <f aca="false">IFERROR(VLOOKUP($C8238,薬効分類マスタ!$A$2:$B$180,2,FALSE()),"未登録")</f>
        <v>鎮痛,鎮痒,収斂,消炎剤</v>
      </c>
      <c r="E8238" s="16" t="s">
        <v>7939</v>
      </c>
      <c r="F8238" s="16" t="s">
        <v>6987</v>
      </c>
      <c r="G8238" s="16" t="s">
        <v>18996</v>
      </c>
      <c r="H8238" s="16" t="s">
        <v>606</v>
      </c>
      <c r="I8238" s="0" t="n">
        <v>29.2</v>
      </c>
      <c r="J8238" s="16" t="s">
        <v>239</v>
      </c>
      <c r="K8238" s="0" t="str">
        <f aca="false">IFERROR(IF(VLOOKUP($C8238,薬効分類マスタ!$A$2:$E$180,5,FALSE())=0,"",VLOOKUP($C8238,薬効分類マスタ!$A$2:$E$180,5,FALSE())),"")</f>
        <v/>
      </c>
      <c r="L8238" s="17"/>
      <c r="M8238" s="0" t="str">
        <f aca="false">IF($K8238="","",IF($L8238&lt;&gt;"",$L8238,VLOOKUP($C8238,薬効分類マスタ!$A$2:$F$180,6,FALSE())))</f>
        <v/>
      </c>
      <c r="N8238" s="0" t="str">
        <f aca="false">ASC(G8238)</f>
        <v>ｵｲﾗｿﾞﾝｸﾘｰﾑ0.05%</v>
      </c>
      <c r="O8238" s="0" t="str">
        <f aca="false">ASC(E8238)</f>
        <v>ﾃﾞｷｻﾒﾀｿﾞﾝ</v>
      </c>
      <c r="P8238" s="16" t="n">
        <f aca="false">N(P8237)+IF($C8238=検索!$B$49,1,0)</f>
        <v>0</v>
      </c>
    </row>
    <row r="8239" customFormat="false" ht="15" hidden="false" customHeight="false" outlineLevel="0" collapsed="false">
      <c r="A8239" s="16" t="s">
        <v>16254</v>
      </c>
      <c r="B8239" s="0" t="s">
        <v>18997</v>
      </c>
      <c r="C8239" s="0" t="n">
        <v>264</v>
      </c>
      <c r="D8239" s="0" t="str">
        <f aca="false">IFERROR(VLOOKUP($C8239,薬効分類マスタ!$A$2:$B$180,2,FALSE()),"未登録")</f>
        <v>鎮痛,鎮痒,収斂,消炎剤</v>
      </c>
      <c r="E8239" s="16" t="s">
        <v>7939</v>
      </c>
      <c r="F8239" s="16" t="s">
        <v>675</v>
      </c>
      <c r="G8239" s="16" t="s">
        <v>18998</v>
      </c>
      <c r="I8239" s="0" t="n">
        <v>7.2</v>
      </c>
      <c r="J8239" s="16" t="s">
        <v>239</v>
      </c>
      <c r="K8239" s="0" t="str">
        <f aca="false">IFERROR(IF(VLOOKUP($C8239,薬効分類マスタ!$A$2:$E$180,5,FALSE())=0,"",VLOOKUP($C8239,薬効分類マスタ!$A$2:$E$180,5,FALSE())),"")</f>
        <v/>
      </c>
      <c r="L8239" s="17"/>
      <c r="M8239" s="0" t="str">
        <f aca="false">IF($K8239="","",IF($L8239&lt;&gt;"",$L8239,VLOOKUP($C8239,薬効分類マスタ!$A$2:$F$180,6,FALSE())))</f>
        <v/>
      </c>
      <c r="N8239" s="0" t="str">
        <f aca="false">ASC(G8239)</f>
        <v>ﾃﾞｷｻﾒﾀｿﾞﾝ0.1%ﾛｰｼｮﾝ</v>
      </c>
      <c r="O8239" s="0" t="str">
        <f aca="false">ASC(E8239)</f>
        <v>ﾃﾞｷｻﾒﾀｿﾞﾝ</v>
      </c>
      <c r="P8239" s="16" t="n">
        <f aca="false">N(P8238)+IF($C8239=検索!$B$49,1,0)</f>
        <v>0</v>
      </c>
    </row>
    <row r="8240" customFormat="false" ht="15" hidden="false" customHeight="false" outlineLevel="0" collapsed="false">
      <c r="A8240" s="16" t="s">
        <v>16254</v>
      </c>
      <c r="B8240" s="0" t="s">
        <v>18999</v>
      </c>
      <c r="C8240" s="0" t="n">
        <v>264</v>
      </c>
      <c r="D8240" s="0" t="str">
        <f aca="false">IFERROR(VLOOKUP($C8240,薬効分類マスタ!$A$2:$B$180,2,FALSE()),"未登録")</f>
        <v>鎮痛,鎮痒,収斂,消炎剤</v>
      </c>
      <c r="E8240" s="16" t="s">
        <v>18115</v>
      </c>
      <c r="F8240" s="16" t="s">
        <v>675</v>
      </c>
      <c r="G8240" s="16" t="s">
        <v>19000</v>
      </c>
      <c r="I8240" s="0" t="n">
        <v>3.7</v>
      </c>
      <c r="J8240" s="16" t="s">
        <v>239</v>
      </c>
      <c r="K8240" s="0" t="str">
        <f aca="false">IFERROR(IF(VLOOKUP($C8240,薬効分類マスタ!$A$2:$E$180,5,FALSE())=0,"",VLOOKUP($C8240,薬効分類マスタ!$A$2:$E$180,5,FALSE())),"")</f>
        <v/>
      </c>
      <c r="L8240" s="17"/>
      <c r="M8240" s="0" t="str">
        <f aca="false">IF($K8240="","",IF($L8240&lt;&gt;"",$L8240,VLOOKUP($C8240,薬効分類マスタ!$A$2:$F$180,6,FALSE())))</f>
        <v/>
      </c>
      <c r="N8240" s="0" t="str">
        <f aca="false">ASC(G8240)</f>
        <v>ﾄﾘｱﾑｼﾉﾛﾝｱｾﾄﾆﾄﾞ0.1%軟膏</v>
      </c>
      <c r="O8240" s="0" t="str">
        <f aca="false">ASC(E8240)</f>
        <v>ﾄﾘｱﾑｼﾉﾛﾝｱｾﾄﾆﾄﾞ</v>
      </c>
      <c r="P8240" s="16" t="n">
        <f aca="false">N(P8239)+IF($C8240=検索!$B$49,1,0)</f>
        <v>0</v>
      </c>
    </row>
    <row r="8241" customFormat="false" ht="15" hidden="false" customHeight="false" outlineLevel="0" collapsed="false">
      <c r="A8241" s="16" t="s">
        <v>16254</v>
      </c>
      <c r="B8241" s="0" t="s">
        <v>19001</v>
      </c>
      <c r="C8241" s="0" t="n">
        <v>264</v>
      </c>
      <c r="D8241" s="0" t="str">
        <f aca="false">IFERROR(VLOOKUP($C8241,薬効分類マスタ!$A$2:$B$180,2,FALSE()),"未登録")</f>
        <v>鎮痛,鎮痒,収斂,消炎剤</v>
      </c>
      <c r="E8241" s="16" t="s">
        <v>18115</v>
      </c>
      <c r="F8241" s="16" t="s">
        <v>675</v>
      </c>
      <c r="G8241" s="16" t="s">
        <v>19002</v>
      </c>
      <c r="H8241" s="16" t="s">
        <v>309</v>
      </c>
      <c r="I8241" s="0" t="n">
        <v>14.6</v>
      </c>
      <c r="J8241" s="16" t="s">
        <v>232</v>
      </c>
      <c r="K8241" s="0" t="str">
        <f aca="false">IFERROR(IF(VLOOKUP($C8241,薬効分類マスタ!$A$2:$E$180,5,FALSE())=0,"",VLOOKUP($C8241,薬効分類マスタ!$A$2:$E$180,5,FALSE())),"")</f>
        <v/>
      </c>
      <c r="L8241" s="17"/>
      <c r="M8241" s="0" t="str">
        <f aca="false">IF($K8241="","",IF($L8241&lt;&gt;"",$L8241,VLOOKUP($C8241,薬効分類マスタ!$A$2:$F$180,6,FALSE())))</f>
        <v/>
      </c>
      <c r="N8241" s="0" t="str">
        <f aca="false">ASC(G8241)</f>
        <v>ﾚﾀﾞｺｰﾄ軟膏0.1%</v>
      </c>
      <c r="O8241" s="0" t="str">
        <f aca="false">ASC(E8241)</f>
        <v>ﾄﾘｱﾑｼﾉﾛﾝｱｾﾄﾆﾄﾞ</v>
      </c>
      <c r="P8241" s="16" t="n">
        <f aca="false">N(P8240)+IF($C8241=検索!$B$49,1,0)</f>
        <v>0</v>
      </c>
    </row>
    <row r="8242" customFormat="false" ht="15" hidden="false" customHeight="false" outlineLevel="0" collapsed="false">
      <c r="A8242" s="16" t="s">
        <v>16254</v>
      </c>
      <c r="B8242" s="0" t="s">
        <v>19003</v>
      </c>
      <c r="C8242" s="0" t="n">
        <v>264</v>
      </c>
      <c r="D8242" s="0" t="str">
        <f aca="false">IFERROR(VLOOKUP($C8242,薬効分類マスタ!$A$2:$B$180,2,FALSE()),"未登録")</f>
        <v>鎮痛,鎮痒,収斂,消炎剤</v>
      </c>
      <c r="E8242" s="16" t="s">
        <v>18115</v>
      </c>
      <c r="F8242" s="16" t="s">
        <v>675</v>
      </c>
      <c r="G8242" s="16" t="s">
        <v>19004</v>
      </c>
      <c r="H8242" s="16" t="s">
        <v>309</v>
      </c>
      <c r="I8242" s="0" t="n">
        <v>14.6</v>
      </c>
      <c r="K8242" s="0" t="str">
        <f aca="false">IFERROR(IF(VLOOKUP($C8242,薬効分類マスタ!$A$2:$E$180,5,FALSE())=0,"",VLOOKUP($C8242,薬効分類マスタ!$A$2:$E$180,5,FALSE())),"")</f>
        <v/>
      </c>
      <c r="L8242" s="17"/>
      <c r="M8242" s="0" t="str">
        <f aca="false">IF($K8242="","",IF($L8242&lt;&gt;"",$L8242,VLOOKUP($C8242,薬効分類マスタ!$A$2:$F$180,6,FALSE())))</f>
        <v/>
      </c>
      <c r="N8242" s="0" t="str">
        <f aca="false">ASC(G8242)</f>
        <v>ﾚﾀﾞｺｰﾄｸﾘｰﾑ0.1%</v>
      </c>
      <c r="O8242" s="0" t="str">
        <f aca="false">ASC(E8242)</f>
        <v>ﾄﾘｱﾑｼﾉﾛﾝｱｾﾄﾆﾄﾞ</v>
      </c>
      <c r="P8242" s="16" t="n">
        <f aca="false">N(P8241)+IF($C8242=検索!$B$49,1,0)</f>
        <v>0</v>
      </c>
    </row>
    <row r="8243" customFormat="false" ht="15" hidden="false" customHeight="false" outlineLevel="0" collapsed="false">
      <c r="A8243" s="16" t="s">
        <v>16254</v>
      </c>
      <c r="B8243" s="0" t="s">
        <v>19005</v>
      </c>
      <c r="C8243" s="0" t="n">
        <v>264</v>
      </c>
      <c r="D8243" s="0" t="str">
        <f aca="false">IFERROR(VLOOKUP($C8243,薬効分類マスタ!$A$2:$B$180,2,FALSE()),"未登録")</f>
        <v>鎮痛,鎮痒,収斂,消炎剤</v>
      </c>
      <c r="E8243" s="16" t="s">
        <v>19006</v>
      </c>
      <c r="F8243" s="16" t="s">
        <v>6987</v>
      </c>
      <c r="G8243" s="16" t="s">
        <v>19007</v>
      </c>
      <c r="H8243" s="16" t="s">
        <v>473</v>
      </c>
      <c r="I8243" s="0" t="n">
        <v>10.8</v>
      </c>
      <c r="J8243" s="16" t="s">
        <v>232</v>
      </c>
      <c r="K8243" s="0" t="str">
        <f aca="false">IFERROR(IF(VLOOKUP($C8243,薬効分類マスタ!$A$2:$E$180,5,FALSE())=0,"",VLOOKUP($C8243,薬効分類マスタ!$A$2:$E$180,5,FALSE())),"")</f>
        <v/>
      </c>
      <c r="L8243" s="17"/>
      <c r="M8243" s="0" t="str">
        <f aca="false">IF($K8243="","",IF($L8243&lt;&gt;"",$L8243,VLOOKUP($C8243,薬効分類マスタ!$A$2:$F$180,6,FALSE())))</f>
        <v/>
      </c>
      <c r="N8243" s="0" t="str">
        <f aca="false">ASC(G8243)</f>
        <v>ﾄﾌﾟｼﾑ軟膏0.05%</v>
      </c>
      <c r="O8243" s="0" t="str">
        <f aca="false">ASC(E8243)</f>
        <v>ﾌﾙｵｼﾉﾆﾄﾞ</v>
      </c>
      <c r="P8243" s="16" t="n">
        <f aca="false">N(P8242)+IF($C8243=検索!$B$49,1,0)</f>
        <v>0</v>
      </c>
    </row>
    <row r="8244" customFormat="false" ht="15" hidden="false" customHeight="false" outlineLevel="0" collapsed="false">
      <c r="A8244" s="16" t="s">
        <v>16254</v>
      </c>
      <c r="B8244" s="0" t="s">
        <v>19008</v>
      </c>
      <c r="C8244" s="0" t="n">
        <v>264</v>
      </c>
      <c r="D8244" s="0" t="str">
        <f aca="false">IFERROR(VLOOKUP($C8244,薬効分類マスタ!$A$2:$B$180,2,FALSE()),"未登録")</f>
        <v>鎮痛,鎮痒,収斂,消炎剤</v>
      </c>
      <c r="E8244" s="16" t="s">
        <v>19006</v>
      </c>
      <c r="F8244" s="16" t="s">
        <v>6987</v>
      </c>
      <c r="G8244" s="16" t="s">
        <v>19009</v>
      </c>
      <c r="H8244" s="16" t="s">
        <v>6993</v>
      </c>
      <c r="I8244" s="0" t="n">
        <v>10.2</v>
      </c>
      <c r="J8244" s="16" t="s">
        <v>239</v>
      </c>
      <c r="K8244" s="0" t="str">
        <f aca="false">IFERROR(IF(VLOOKUP($C8244,薬効分類マスタ!$A$2:$E$180,5,FALSE())=0,"",VLOOKUP($C8244,薬効分類マスタ!$A$2:$E$180,5,FALSE())),"")</f>
        <v/>
      </c>
      <c r="L8244" s="17"/>
      <c r="M8244" s="0" t="str">
        <f aca="false">IF($K8244="","",IF($L8244&lt;&gt;"",$L8244,VLOOKUP($C8244,薬効分類マスタ!$A$2:$F$180,6,FALSE())))</f>
        <v/>
      </c>
      <c r="N8244" s="0" t="str">
        <f aca="false">ASC(G8244)</f>
        <v>ﾌﾙｵｼﾉﾆﾄﾞ軟膏0.05%｢ﾃｲｺｸ｣</v>
      </c>
      <c r="O8244" s="0" t="str">
        <f aca="false">ASC(E8244)</f>
        <v>ﾌﾙｵｼﾉﾆﾄﾞ</v>
      </c>
      <c r="P8244" s="16" t="n">
        <f aca="false">N(P8243)+IF($C8244=検索!$B$49,1,0)</f>
        <v>0</v>
      </c>
    </row>
    <row r="8245" customFormat="false" ht="15" hidden="false" customHeight="false" outlineLevel="0" collapsed="false">
      <c r="A8245" s="16" t="s">
        <v>16254</v>
      </c>
      <c r="B8245" s="0" t="s">
        <v>19010</v>
      </c>
      <c r="C8245" s="0" t="n">
        <v>264</v>
      </c>
      <c r="D8245" s="0" t="str">
        <f aca="false">IFERROR(VLOOKUP($C8245,薬効分類マスタ!$A$2:$B$180,2,FALSE()),"未登録")</f>
        <v>鎮痛,鎮痒,収斂,消炎剤</v>
      </c>
      <c r="E8245" s="16" t="s">
        <v>19006</v>
      </c>
      <c r="F8245" s="16" t="s">
        <v>6987</v>
      </c>
      <c r="G8245" s="16" t="s">
        <v>19011</v>
      </c>
      <c r="H8245" s="16" t="s">
        <v>473</v>
      </c>
      <c r="I8245" s="0" t="n">
        <v>10.8</v>
      </c>
      <c r="J8245" s="16" t="s">
        <v>232</v>
      </c>
      <c r="K8245" s="0" t="str">
        <f aca="false">IFERROR(IF(VLOOKUP($C8245,薬効分類マスタ!$A$2:$E$180,5,FALSE())=0,"",VLOOKUP($C8245,薬効分類マスタ!$A$2:$E$180,5,FALSE())),"")</f>
        <v/>
      </c>
      <c r="L8245" s="17"/>
      <c r="M8245" s="0" t="str">
        <f aca="false">IF($K8245="","",IF($L8245&lt;&gt;"",$L8245,VLOOKUP($C8245,薬効分類マスタ!$A$2:$F$180,6,FALSE())))</f>
        <v/>
      </c>
      <c r="N8245" s="0" t="str">
        <f aca="false">ASC(G8245)</f>
        <v>ﾄﾌﾟｼﾑEｸﾘｰﾑ0.05%</v>
      </c>
      <c r="O8245" s="0" t="str">
        <f aca="false">ASC(E8245)</f>
        <v>ﾌﾙｵｼﾉﾆﾄﾞ</v>
      </c>
      <c r="P8245" s="16" t="n">
        <f aca="false">N(P8244)+IF($C8245=検索!$B$49,1,0)</f>
        <v>0</v>
      </c>
    </row>
    <row r="8246" customFormat="false" ht="15" hidden="false" customHeight="false" outlineLevel="0" collapsed="false">
      <c r="A8246" s="16" t="s">
        <v>16254</v>
      </c>
      <c r="B8246" s="0" t="s">
        <v>19012</v>
      </c>
      <c r="C8246" s="0" t="n">
        <v>264</v>
      </c>
      <c r="D8246" s="0" t="str">
        <f aca="false">IFERROR(VLOOKUP($C8246,薬効分類マスタ!$A$2:$B$180,2,FALSE()),"未登録")</f>
        <v>鎮痛,鎮痒,収斂,消炎剤</v>
      </c>
      <c r="E8246" s="16" t="s">
        <v>19006</v>
      </c>
      <c r="F8246" s="16" t="s">
        <v>6987</v>
      </c>
      <c r="G8246" s="16" t="s">
        <v>19013</v>
      </c>
      <c r="H8246" s="16" t="s">
        <v>473</v>
      </c>
      <c r="I8246" s="0" t="n">
        <v>10.8</v>
      </c>
      <c r="J8246" s="16" t="s">
        <v>232</v>
      </c>
      <c r="K8246" s="0" t="str">
        <f aca="false">IFERROR(IF(VLOOKUP($C8246,薬効分類マスタ!$A$2:$E$180,5,FALSE())=0,"",VLOOKUP($C8246,薬効分類マスタ!$A$2:$E$180,5,FALSE())),"")</f>
        <v/>
      </c>
      <c r="L8246" s="17"/>
      <c r="M8246" s="0" t="str">
        <f aca="false">IF($K8246="","",IF($L8246&lt;&gt;"",$L8246,VLOOKUP($C8246,薬効分類マスタ!$A$2:$F$180,6,FALSE())))</f>
        <v/>
      </c>
      <c r="N8246" s="0" t="str">
        <f aca="false">ASC(G8246)</f>
        <v>ﾄﾌﾟｼﾑｸﾘｰﾑ0.05%</v>
      </c>
      <c r="O8246" s="0" t="str">
        <f aca="false">ASC(E8246)</f>
        <v>ﾌﾙｵｼﾉﾆﾄﾞ</v>
      </c>
      <c r="P8246" s="16" t="n">
        <f aca="false">N(P8245)+IF($C8246=検索!$B$49,1,0)</f>
        <v>0</v>
      </c>
    </row>
    <row r="8247" customFormat="false" ht="15" hidden="false" customHeight="false" outlineLevel="0" collapsed="false">
      <c r="A8247" s="16" t="s">
        <v>16254</v>
      </c>
      <c r="B8247" s="0" t="s">
        <v>19014</v>
      </c>
      <c r="C8247" s="0" t="n">
        <v>264</v>
      </c>
      <c r="D8247" s="0" t="str">
        <f aca="false">IFERROR(VLOOKUP($C8247,薬効分類マスタ!$A$2:$B$180,2,FALSE()),"未登録")</f>
        <v>鎮痛,鎮痒,収斂,消炎剤</v>
      </c>
      <c r="E8247" s="16" t="s">
        <v>19006</v>
      </c>
      <c r="F8247" s="16" t="s">
        <v>6987</v>
      </c>
      <c r="G8247" s="16" t="s">
        <v>19015</v>
      </c>
      <c r="H8247" s="16" t="s">
        <v>6993</v>
      </c>
      <c r="I8247" s="0" t="n">
        <v>10.2</v>
      </c>
      <c r="J8247" s="16" t="s">
        <v>239</v>
      </c>
      <c r="K8247" s="0" t="str">
        <f aca="false">IFERROR(IF(VLOOKUP($C8247,薬効分類マスタ!$A$2:$E$180,5,FALSE())=0,"",VLOOKUP($C8247,薬効分類マスタ!$A$2:$E$180,5,FALSE())),"")</f>
        <v/>
      </c>
      <c r="L8247" s="17"/>
      <c r="M8247" s="0" t="str">
        <f aca="false">IF($K8247="","",IF($L8247&lt;&gt;"",$L8247,VLOOKUP($C8247,薬効分類マスタ!$A$2:$F$180,6,FALSE())))</f>
        <v/>
      </c>
      <c r="N8247" s="0" t="str">
        <f aca="false">ASC(G8247)</f>
        <v>ﾌﾙｵｼﾉﾆﾄﾞｸﾘｰﾑ0.05%｢ﾃｲｺｸ｣</v>
      </c>
      <c r="O8247" s="0" t="str">
        <f aca="false">ASC(E8247)</f>
        <v>ﾌﾙｵｼﾉﾆﾄﾞ</v>
      </c>
      <c r="P8247" s="16" t="n">
        <f aca="false">N(P8246)+IF($C8247=検索!$B$49,1,0)</f>
        <v>0</v>
      </c>
    </row>
    <row r="8248" customFormat="false" ht="15" hidden="false" customHeight="false" outlineLevel="0" collapsed="false">
      <c r="A8248" s="16" t="s">
        <v>16254</v>
      </c>
      <c r="B8248" s="0" t="s">
        <v>19016</v>
      </c>
      <c r="C8248" s="0" t="n">
        <v>264</v>
      </c>
      <c r="D8248" s="0" t="str">
        <f aca="false">IFERROR(VLOOKUP($C8248,薬効分類マスタ!$A$2:$B$180,2,FALSE()),"未登録")</f>
        <v>鎮痛,鎮痒,収斂,消炎剤</v>
      </c>
      <c r="E8248" s="16" t="s">
        <v>19006</v>
      </c>
      <c r="F8248" s="16" t="s">
        <v>6987</v>
      </c>
      <c r="G8248" s="16" t="s">
        <v>19017</v>
      </c>
      <c r="H8248" s="16" t="s">
        <v>473</v>
      </c>
      <c r="I8248" s="0" t="n">
        <v>10.8</v>
      </c>
      <c r="J8248" s="16" t="s">
        <v>232</v>
      </c>
      <c r="K8248" s="0" t="str">
        <f aca="false">IFERROR(IF(VLOOKUP($C8248,薬効分類マスタ!$A$2:$E$180,5,FALSE())=0,"",VLOOKUP($C8248,薬効分類マスタ!$A$2:$E$180,5,FALSE())),"")</f>
        <v/>
      </c>
      <c r="L8248" s="17"/>
      <c r="M8248" s="0" t="str">
        <f aca="false">IF($K8248="","",IF($L8248&lt;&gt;"",$L8248,VLOOKUP($C8248,薬効分類マスタ!$A$2:$F$180,6,FALSE())))</f>
        <v/>
      </c>
      <c r="N8248" s="0" t="str">
        <f aca="false">ASC(G8248)</f>
        <v>ﾄﾌﾟｼﾑﾛｰｼｮﾝ0.05%</v>
      </c>
      <c r="O8248" s="0" t="str">
        <f aca="false">ASC(E8248)</f>
        <v>ﾌﾙｵｼﾉﾆﾄﾞ</v>
      </c>
      <c r="P8248" s="16" t="n">
        <f aca="false">N(P8247)+IF($C8248=検索!$B$49,1,0)</f>
        <v>0</v>
      </c>
    </row>
    <row r="8249" customFormat="false" ht="15" hidden="false" customHeight="false" outlineLevel="0" collapsed="false">
      <c r="A8249" s="16" t="s">
        <v>16254</v>
      </c>
      <c r="B8249" s="0" t="s">
        <v>19018</v>
      </c>
      <c r="C8249" s="0" t="n">
        <v>264</v>
      </c>
      <c r="D8249" s="0" t="str">
        <f aca="false">IFERROR(VLOOKUP($C8249,薬効分類マスタ!$A$2:$B$180,2,FALSE()),"未登録")</f>
        <v>鎮痛,鎮痒,収斂,消炎剤</v>
      </c>
      <c r="E8249" s="16" t="s">
        <v>19019</v>
      </c>
      <c r="F8249" s="16" t="s">
        <v>19020</v>
      </c>
      <c r="G8249" s="16" t="s">
        <v>19021</v>
      </c>
      <c r="H8249" s="16" t="s">
        <v>473</v>
      </c>
      <c r="I8249" s="0" t="n">
        <v>14</v>
      </c>
      <c r="J8249" s="16" t="s">
        <v>232</v>
      </c>
      <c r="K8249" s="0" t="str">
        <f aca="false">IFERROR(IF(VLOOKUP($C8249,薬効分類マスタ!$A$2:$E$180,5,FALSE())=0,"",VLOOKUP($C8249,薬効分類マスタ!$A$2:$E$180,5,FALSE())),"")</f>
        <v/>
      </c>
      <c r="L8249" s="17"/>
      <c r="M8249" s="0" t="str">
        <f aca="false">IF($K8249="","",IF($L8249&lt;&gt;"",$L8249,VLOOKUP($C8249,薬効分類マスタ!$A$2:$F$180,6,FALSE())))</f>
        <v/>
      </c>
      <c r="N8249" s="0" t="str">
        <f aca="false">ASC(G8249)</f>
        <v>ﾌﾙｺｰﾄ軟膏0.025%</v>
      </c>
      <c r="O8249" s="0" t="str">
        <f aca="false">ASC(E8249)</f>
        <v>ﾌﾙｵｼﾉﾛﾝｱｾﾄﾆﾄﾞ</v>
      </c>
      <c r="P8249" s="16" t="n">
        <f aca="false">N(P8248)+IF($C8249=検索!$B$49,1,0)</f>
        <v>0</v>
      </c>
    </row>
    <row r="8250" customFormat="false" ht="15" hidden="false" customHeight="false" outlineLevel="0" collapsed="false">
      <c r="A8250" s="16" t="s">
        <v>16254</v>
      </c>
      <c r="B8250" s="0" t="s">
        <v>19022</v>
      </c>
      <c r="C8250" s="0" t="n">
        <v>264</v>
      </c>
      <c r="D8250" s="0" t="str">
        <f aca="false">IFERROR(VLOOKUP($C8250,薬効分類マスタ!$A$2:$B$180,2,FALSE()),"未登録")</f>
        <v>鎮痛,鎮痒,収斂,消炎剤</v>
      </c>
      <c r="E8250" s="16" t="s">
        <v>19019</v>
      </c>
      <c r="F8250" s="16" t="s">
        <v>19020</v>
      </c>
      <c r="G8250" s="16" t="s">
        <v>19023</v>
      </c>
      <c r="H8250" s="16" t="s">
        <v>574</v>
      </c>
      <c r="I8250" s="0" t="n">
        <v>10.8</v>
      </c>
      <c r="J8250" s="16" t="s">
        <v>239</v>
      </c>
      <c r="K8250" s="0" t="str">
        <f aca="false">IFERROR(IF(VLOOKUP($C8250,薬効分類マスタ!$A$2:$E$180,5,FALSE())=0,"",VLOOKUP($C8250,薬効分類マスタ!$A$2:$E$180,5,FALSE())),"")</f>
        <v/>
      </c>
      <c r="L8250" s="17"/>
      <c r="M8250" s="0" t="str">
        <f aca="false">IF($K8250="","",IF($L8250&lt;&gt;"",$L8250,VLOOKUP($C8250,薬効分類マスタ!$A$2:$F$180,6,FALSE())))</f>
        <v/>
      </c>
      <c r="N8250" s="0" t="str">
        <f aca="false">ASC(G8250)</f>
        <v>ﾌﾙｵｼﾉﾛﾝｱｾﾄﾆﾄﾞ軟膏0.025%｢YD｣</v>
      </c>
      <c r="O8250" s="0" t="str">
        <f aca="false">ASC(E8250)</f>
        <v>ﾌﾙｵｼﾉﾛﾝｱｾﾄﾆﾄﾞ</v>
      </c>
      <c r="P8250" s="16" t="n">
        <f aca="false">N(P8249)+IF($C8250=検索!$B$49,1,0)</f>
        <v>0</v>
      </c>
    </row>
    <row r="8251" customFormat="false" ht="15" hidden="false" customHeight="false" outlineLevel="0" collapsed="false">
      <c r="A8251" s="16" t="s">
        <v>16254</v>
      </c>
      <c r="B8251" s="0" t="s">
        <v>19024</v>
      </c>
      <c r="C8251" s="0" t="n">
        <v>264</v>
      </c>
      <c r="D8251" s="0" t="str">
        <f aca="false">IFERROR(VLOOKUP($C8251,薬効分類マスタ!$A$2:$B$180,2,FALSE()),"未登録")</f>
        <v>鎮痛,鎮痒,収斂,消炎剤</v>
      </c>
      <c r="E8251" s="16" t="s">
        <v>19019</v>
      </c>
      <c r="F8251" s="16" t="s">
        <v>19020</v>
      </c>
      <c r="G8251" s="16" t="s">
        <v>19025</v>
      </c>
      <c r="H8251" s="16" t="s">
        <v>473</v>
      </c>
      <c r="I8251" s="0" t="n">
        <v>14</v>
      </c>
      <c r="K8251" s="0" t="str">
        <f aca="false">IFERROR(IF(VLOOKUP($C8251,薬効分類マスタ!$A$2:$E$180,5,FALSE())=0,"",VLOOKUP($C8251,薬効分類マスタ!$A$2:$E$180,5,FALSE())),"")</f>
        <v/>
      </c>
      <c r="L8251" s="17"/>
      <c r="M8251" s="0" t="str">
        <f aca="false">IF($K8251="","",IF($L8251&lt;&gt;"",$L8251,VLOOKUP($C8251,薬効分類マスタ!$A$2:$F$180,6,FALSE())))</f>
        <v/>
      </c>
      <c r="N8251" s="0" t="str">
        <f aca="false">ASC(G8251)</f>
        <v>ﾌﾙｺｰﾄｸﾘｰﾑ0.025%</v>
      </c>
      <c r="O8251" s="0" t="str">
        <f aca="false">ASC(E8251)</f>
        <v>ﾌﾙｵｼﾉﾛﾝｱｾﾄﾆﾄﾞ</v>
      </c>
      <c r="P8251" s="16" t="n">
        <f aca="false">N(P8250)+IF($C8251=検索!$B$49,1,0)</f>
        <v>0</v>
      </c>
    </row>
    <row r="8252" customFormat="false" ht="15" hidden="false" customHeight="false" outlineLevel="0" collapsed="false">
      <c r="A8252" s="16" t="s">
        <v>16254</v>
      </c>
      <c r="B8252" s="0" t="s">
        <v>19026</v>
      </c>
      <c r="C8252" s="0" t="n">
        <v>264</v>
      </c>
      <c r="D8252" s="0" t="str">
        <f aca="false">IFERROR(VLOOKUP($C8252,薬効分類マスタ!$A$2:$B$180,2,FALSE()),"未登録")</f>
        <v>鎮痛,鎮痒,収斂,消炎剤</v>
      </c>
      <c r="E8252" s="16" t="s">
        <v>19019</v>
      </c>
      <c r="F8252" s="16" t="s">
        <v>7946</v>
      </c>
      <c r="G8252" s="16" t="s">
        <v>19027</v>
      </c>
      <c r="H8252" s="16" t="s">
        <v>473</v>
      </c>
      <c r="I8252" s="0" t="n">
        <v>15.4</v>
      </c>
      <c r="K8252" s="0" t="str">
        <f aca="false">IFERROR(IF(VLOOKUP($C8252,薬効分類マスタ!$A$2:$E$180,5,FALSE())=0,"",VLOOKUP($C8252,薬効分類マスタ!$A$2:$E$180,5,FALSE())),"")</f>
        <v/>
      </c>
      <c r="L8252" s="17"/>
      <c r="M8252" s="0" t="str">
        <f aca="false">IF($K8252="","",IF($L8252&lt;&gt;"",$L8252,VLOOKUP($C8252,薬効分類マスタ!$A$2:$F$180,6,FALSE())))</f>
        <v/>
      </c>
      <c r="N8252" s="0" t="str">
        <f aca="false">ASC(G8252)</f>
        <v>ﾌﾙｺｰﾄ外用液0.01%</v>
      </c>
      <c r="O8252" s="0" t="str">
        <f aca="false">ASC(E8252)</f>
        <v>ﾌﾙｵｼﾉﾛﾝｱｾﾄﾆﾄﾞ</v>
      </c>
      <c r="P8252" s="16" t="n">
        <f aca="false">N(P8251)+IF($C8252=検索!$B$49,1,0)</f>
        <v>0</v>
      </c>
    </row>
    <row r="8253" customFormat="false" ht="15" hidden="false" customHeight="false" outlineLevel="0" collapsed="false">
      <c r="A8253" s="16" t="s">
        <v>16254</v>
      </c>
      <c r="B8253" s="0" t="s">
        <v>19028</v>
      </c>
      <c r="C8253" s="0" t="n">
        <v>264</v>
      </c>
      <c r="D8253" s="0" t="str">
        <f aca="false">IFERROR(VLOOKUP($C8253,薬効分類マスタ!$A$2:$B$180,2,FALSE()),"未登録")</f>
        <v>鎮痛,鎮痒,収斂,消炎剤</v>
      </c>
      <c r="E8253" s="16" t="s">
        <v>7963</v>
      </c>
      <c r="F8253" s="16" t="s">
        <v>681</v>
      </c>
      <c r="G8253" s="16" t="s">
        <v>19029</v>
      </c>
      <c r="H8253" s="16" t="s">
        <v>950</v>
      </c>
      <c r="I8253" s="0" t="n">
        <v>8.9</v>
      </c>
      <c r="J8253" s="16" t="s">
        <v>239</v>
      </c>
      <c r="K8253" s="0" t="str">
        <f aca="false">IFERROR(IF(VLOOKUP($C8253,薬効分類マスタ!$A$2:$E$180,5,FALSE())=0,"",VLOOKUP($C8253,薬効分類マスタ!$A$2:$E$180,5,FALSE())),"")</f>
        <v/>
      </c>
      <c r="L8253" s="17"/>
      <c r="M8253" s="0" t="str">
        <f aca="false">IF($K8253="","",IF($L8253&lt;&gt;"",$L8253,VLOOKUP($C8253,薬効分類マスタ!$A$2:$F$180,6,FALSE())))</f>
        <v/>
      </c>
      <c r="N8253" s="0" t="str">
        <f aca="false">ASC(G8253)</f>
        <v>ﾌﾟﾚﾄﾞﾆｿﾞﾛﾝ軟膏0.5%｢VTRS｣</v>
      </c>
      <c r="O8253" s="0" t="str">
        <f aca="false">ASC(E8253)</f>
        <v>ﾌﾟﾚﾄﾞﾆｿﾞﾛﾝ</v>
      </c>
      <c r="P8253" s="16" t="n">
        <f aca="false">N(P8252)+IF($C8253=検索!$B$49,1,0)</f>
        <v>0</v>
      </c>
    </row>
    <row r="8254" customFormat="false" ht="15" hidden="false" customHeight="false" outlineLevel="0" collapsed="false">
      <c r="A8254" s="16" t="s">
        <v>16254</v>
      </c>
      <c r="B8254" s="0" t="s">
        <v>19030</v>
      </c>
      <c r="C8254" s="0" t="n">
        <v>264</v>
      </c>
      <c r="D8254" s="0" t="str">
        <f aca="false">IFERROR(VLOOKUP($C8254,薬効分類マスタ!$A$2:$B$180,2,FALSE()),"未登録")</f>
        <v>鎮痛,鎮痒,収斂,消炎剤</v>
      </c>
      <c r="E8254" s="16" t="s">
        <v>7963</v>
      </c>
      <c r="F8254" s="16" t="s">
        <v>681</v>
      </c>
      <c r="G8254" s="16" t="s">
        <v>19031</v>
      </c>
      <c r="H8254" s="16" t="s">
        <v>574</v>
      </c>
      <c r="I8254" s="0" t="n">
        <v>8.9</v>
      </c>
      <c r="K8254" s="0" t="str">
        <f aca="false">IFERROR(IF(VLOOKUP($C8254,薬効分類マスタ!$A$2:$E$180,5,FALSE())=0,"",VLOOKUP($C8254,薬効分類マスタ!$A$2:$E$180,5,FALSE())),"")</f>
        <v/>
      </c>
      <c r="L8254" s="17"/>
      <c r="M8254" s="0" t="str">
        <f aca="false">IF($K8254="","",IF($L8254&lt;&gt;"",$L8254,VLOOKUP($C8254,薬効分類マスタ!$A$2:$F$180,6,FALSE())))</f>
        <v/>
      </c>
      <c r="N8254" s="0" t="str">
        <f aca="false">ASC(G8254)</f>
        <v>ﾌﾟﾚﾄﾞﾆｿﾞﾛﾝｸﾘｰﾑ0.5%｢YD｣</v>
      </c>
      <c r="O8254" s="0" t="str">
        <f aca="false">ASC(E8254)</f>
        <v>ﾌﾟﾚﾄﾞﾆｿﾞﾛﾝ</v>
      </c>
      <c r="P8254" s="16" t="n">
        <f aca="false">N(P8253)+IF($C8254=検索!$B$49,1,0)</f>
        <v>0</v>
      </c>
    </row>
    <row r="8255" customFormat="false" ht="15" hidden="false" customHeight="false" outlineLevel="0" collapsed="false">
      <c r="A8255" s="16" t="s">
        <v>16254</v>
      </c>
      <c r="B8255" s="0" t="s">
        <v>19032</v>
      </c>
      <c r="C8255" s="0" t="n">
        <v>264</v>
      </c>
      <c r="D8255" s="0" t="str">
        <f aca="false">IFERROR(VLOOKUP($C8255,薬効分類マスタ!$A$2:$B$180,2,FALSE()),"未登録")</f>
        <v>鎮痛,鎮痒,収斂,消炎剤</v>
      </c>
      <c r="E8255" s="16" t="s">
        <v>7963</v>
      </c>
      <c r="F8255" s="16" t="s">
        <v>681</v>
      </c>
      <c r="G8255" s="16" t="s">
        <v>19033</v>
      </c>
      <c r="H8255" s="16" t="s">
        <v>6993</v>
      </c>
      <c r="I8255" s="0" t="n">
        <v>8.9</v>
      </c>
      <c r="K8255" s="0" t="str">
        <f aca="false">IFERROR(IF(VLOOKUP($C8255,薬効分類マスタ!$A$2:$E$180,5,FALSE())=0,"",VLOOKUP($C8255,薬効分類マスタ!$A$2:$E$180,5,FALSE())),"")</f>
        <v/>
      </c>
      <c r="L8255" s="17"/>
      <c r="M8255" s="0" t="str">
        <f aca="false">IF($K8255="","",IF($L8255&lt;&gt;"",$L8255,VLOOKUP($C8255,薬効分類マスタ!$A$2:$F$180,6,FALSE())))</f>
        <v/>
      </c>
      <c r="N8255" s="0" t="str">
        <f aca="false">ASC(G8255)</f>
        <v>ﾌﾟﾚﾄﾞﾆｿﾞﾛﾝｸﾘｰﾑ0.5%｢ﾃｲｺｸ｣</v>
      </c>
      <c r="O8255" s="0" t="str">
        <f aca="false">ASC(E8255)</f>
        <v>ﾌﾟﾚﾄﾞﾆｿﾞﾛﾝ</v>
      </c>
      <c r="P8255" s="16" t="n">
        <f aca="false">N(P8254)+IF($C8255=検索!$B$49,1,0)</f>
        <v>0</v>
      </c>
    </row>
    <row r="8256" customFormat="false" ht="15" hidden="false" customHeight="false" outlineLevel="0" collapsed="false">
      <c r="A8256" s="16" t="s">
        <v>16254</v>
      </c>
      <c r="B8256" s="0" t="s">
        <v>19034</v>
      </c>
      <c r="C8256" s="0" t="n">
        <v>264</v>
      </c>
      <c r="D8256" s="0" t="str">
        <f aca="false">IFERROR(VLOOKUP($C8256,薬効分類マスタ!$A$2:$B$180,2,FALSE()),"未登録")</f>
        <v>鎮痛,鎮痒,収斂,消炎剤</v>
      </c>
      <c r="E8256" s="16" t="s">
        <v>7963</v>
      </c>
      <c r="F8256" s="16" t="s">
        <v>681</v>
      </c>
      <c r="G8256" s="16" t="s">
        <v>19035</v>
      </c>
      <c r="H8256" s="16" t="s">
        <v>1067</v>
      </c>
      <c r="I8256" s="0" t="n">
        <v>8.9</v>
      </c>
      <c r="K8256" s="0" t="str">
        <f aca="false">IFERROR(IF(VLOOKUP($C8256,薬効分類マスタ!$A$2:$E$180,5,FALSE())=0,"",VLOOKUP($C8256,薬効分類マスタ!$A$2:$E$180,5,FALSE())),"")</f>
        <v/>
      </c>
      <c r="L8256" s="17"/>
      <c r="M8256" s="0" t="str">
        <f aca="false">IF($K8256="","",IF($L8256&lt;&gt;"",$L8256,VLOOKUP($C8256,薬効分類マスタ!$A$2:$F$180,6,FALSE())))</f>
        <v/>
      </c>
      <c r="N8256" s="0" t="str">
        <f aca="false">ASC(G8256)</f>
        <v>ﾌﾟﾚﾄﾞﾆｿﾞﾛﾝｸﾘｰﾑ0.5%｢TCK｣</v>
      </c>
      <c r="O8256" s="0" t="str">
        <f aca="false">ASC(E8256)</f>
        <v>ﾌﾟﾚﾄﾞﾆｿﾞﾛﾝ</v>
      </c>
      <c r="P8256" s="16" t="n">
        <f aca="false">N(P8255)+IF($C8256=検索!$B$49,1,0)</f>
        <v>0</v>
      </c>
    </row>
    <row r="8257" customFormat="false" ht="15" hidden="false" customHeight="false" outlineLevel="0" collapsed="false">
      <c r="A8257" s="16" t="s">
        <v>16254</v>
      </c>
      <c r="B8257" s="0" t="s">
        <v>19036</v>
      </c>
      <c r="C8257" s="0" t="n">
        <v>264</v>
      </c>
      <c r="D8257" s="0" t="str">
        <f aca="false">IFERROR(VLOOKUP($C8257,薬効分類マスタ!$A$2:$B$180,2,FALSE()),"未登録")</f>
        <v>鎮痛,鎮痒,収斂,消炎剤</v>
      </c>
      <c r="E8257" s="16" t="s">
        <v>19037</v>
      </c>
      <c r="F8257" s="16" t="s">
        <v>6987</v>
      </c>
      <c r="G8257" s="16" t="s">
        <v>19038</v>
      </c>
      <c r="I8257" s="0" t="n">
        <v>11.7</v>
      </c>
      <c r="J8257" s="16" t="s">
        <v>239</v>
      </c>
      <c r="K8257" s="0" t="str">
        <f aca="false">IFERROR(IF(VLOOKUP($C8257,薬効分類マスタ!$A$2:$E$180,5,FALSE())=0,"",VLOOKUP($C8257,薬効分類マスタ!$A$2:$E$180,5,FALSE())),"")</f>
        <v/>
      </c>
      <c r="L8257" s="17"/>
      <c r="M8257" s="0" t="str">
        <f aca="false">IF($K8257="","",IF($L8257&lt;&gt;"",$L8257,VLOOKUP($C8257,薬効分類マスタ!$A$2:$F$180,6,FALSE())))</f>
        <v/>
      </c>
      <c r="N8257" s="0" t="str">
        <f aca="false">ASC(G8257)</f>
        <v>ｸﾛﾍﾞﾀｿﾞｰﾙﾌﾟﾛﾋﾟｵﾝ酸ｴｽﾃﾙ0.05%軟膏</v>
      </c>
      <c r="O8257" s="0" t="str">
        <f aca="false">ASC(E8257)</f>
        <v>ｸﾛﾍﾞﾀｿﾞｰﾙﾌﾟﾛﾋﾟｵﾝ酸ｴｽﾃﾙ</v>
      </c>
      <c r="P8257" s="16" t="n">
        <f aca="false">N(P8256)+IF($C8257=検索!$B$49,1,0)</f>
        <v>0</v>
      </c>
    </row>
    <row r="8258" customFormat="false" ht="15" hidden="false" customHeight="false" outlineLevel="0" collapsed="false">
      <c r="A8258" s="16" t="s">
        <v>16254</v>
      </c>
      <c r="B8258" s="0" t="s">
        <v>19039</v>
      </c>
      <c r="C8258" s="0" t="n">
        <v>264</v>
      </c>
      <c r="D8258" s="0" t="str">
        <f aca="false">IFERROR(VLOOKUP($C8258,薬効分類マスタ!$A$2:$B$180,2,FALSE()),"未登録")</f>
        <v>鎮痛,鎮痒,収斂,消炎剤</v>
      </c>
      <c r="E8258" s="16" t="s">
        <v>19037</v>
      </c>
      <c r="F8258" s="16" t="s">
        <v>6987</v>
      </c>
      <c r="G8258" s="16" t="s">
        <v>19040</v>
      </c>
      <c r="H8258" s="16" t="s">
        <v>15468</v>
      </c>
      <c r="I8258" s="0" t="n">
        <v>11.9</v>
      </c>
      <c r="J8258" s="16" t="s">
        <v>239</v>
      </c>
      <c r="K8258" s="0" t="str">
        <f aca="false">IFERROR(IF(VLOOKUP($C8258,薬効分類マスタ!$A$2:$E$180,5,FALSE())=0,"",VLOOKUP($C8258,薬効分類マスタ!$A$2:$E$180,5,FALSE())),"")</f>
        <v/>
      </c>
      <c r="L8258" s="17"/>
      <c r="M8258" s="0" t="str">
        <f aca="false">IF($K8258="","",IF($L8258&lt;&gt;"",$L8258,VLOOKUP($C8258,薬効分類マスタ!$A$2:$F$180,6,FALSE())))</f>
        <v/>
      </c>
      <c r="N8258" s="0" t="str">
        <f aca="false">ASC(G8258)</f>
        <v>ｸﾞﾘｼﾞｰﾙ軟膏0.05%</v>
      </c>
      <c r="O8258" s="0" t="str">
        <f aca="false">ASC(E8258)</f>
        <v>ｸﾛﾍﾞﾀｿﾞｰﾙﾌﾟﾛﾋﾟｵﾝ酸ｴｽﾃﾙ</v>
      </c>
      <c r="P8258" s="16" t="n">
        <f aca="false">N(P8257)+IF($C8258=検索!$B$49,1,0)</f>
        <v>0</v>
      </c>
    </row>
    <row r="8259" customFormat="false" ht="15" hidden="false" customHeight="false" outlineLevel="0" collapsed="false">
      <c r="A8259" s="16" t="s">
        <v>16254</v>
      </c>
      <c r="B8259" s="0" t="s">
        <v>19041</v>
      </c>
      <c r="C8259" s="0" t="n">
        <v>264</v>
      </c>
      <c r="D8259" s="0" t="str">
        <f aca="false">IFERROR(VLOOKUP($C8259,薬効分類マスタ!$A$2:$B$180,2,FALSE()),"未登録")</f>
        <v>鎮痛,鎮痒,収斂,消炎剤</v>
      </c>
      <c r="E8259" s="16" t="s">
        <v>19037</v>
      </c>
      <c r="F8259" s="16" t="s">
        <v>6987</v>
      </c>
      <c r="G8259" s="16" t="s">
        <v>19042</v>
      </c>
      <c r="H8259" s="16" t="s">
        <v>11051</v>
      </c>
      <c r="I8259" s="0" t="n">
        <v>11.9</v>
      </c>
      <c r="J8259" s="16" t="s">
        <v>239</v>
      </c>
      <c r="K8259" s="0" t="str">
        <f aca="false">IFERROR(IF(VLOOKUP($C8259,薬効分類マスタ!$A$2:$E$180,5,FALSE())=0,"",VLOOKUP($C8259,薬効分類マスタ!$A$2:$E$180,5,FALSE())),"")</f>
        <v/>
      </c>
      <c r="L8259" s="17"/>
      <c r="M8259" s="0" t="str">
        <f aca="false">IF($K8259="","",IF($L8259&lt;&gt;"",$L8259,VLOOKUP($C8259,薬効分類マスタ!$A$2:$F$180,6,FALSE())))</f>
        <v/>
      </c>
      <c r="N8259" s="0" t="str">
        <f aca="false">ASC(G8259)</f>
        <v>ｸﾛﾍﾞﾀｿﾞｰﾙﾌﾟﾛﾋﾟｵﾝ酸ｴｽﾃﾙ軟膏0.05%｢ﾗｸｰﾙ｣</v>
      </c>
      <c r="O8259" s="0" t="str">
        <f aca="false">ASC(E8259)</f>
        <v>ｸﾛﾍﾞﾀｿﾞｰﾙﾌﾟﾛﾋﾟｵﾝ酸ｴｽﾃﾙ</v>
      </c>
      <c r="P8259" s="16" t="n">
        <f aca="false">N(P8258)+IF($C8259=検索!$B$49,1,0)</f>
        <v>0</v>
      </c>
    </row>
    <row r="8260" customFormat="false" ht="15" hidden="false" customHeight="false" outlineLevel="0" collapsed="false">
      <c r="A8260" s="16" t="s">
        <v>16254</v>
      </c>
      <c r="B8260" s="0" t="s">
        <v>19043</v>
      </c>
      <c r="C8260" s="0" t="n">
        <v>264</v>
      </c>
      <c r="D8260" s="0" t="str">
        <f aca="false">IFERROR(VLOOKUP($C8260,薬効分類マスタ!$A$2:$B$180,2,FALSE()),"未登録")</f>
        <v>鎮痛,鎮痒,収斂,消炎剤</v>
      </c>
      <c r="E8260" s="16" t="s">
        <v>19037</v>
      </c>
      <c r="F8260" s="16" t="s">
        <v>6987</v>
      </c>
      <c r="G8260" s="16" t="s">
        <v>19044</v>
      </c>
      <c r="I8260" s="0" t="n">
        <v>11.7</v>
      </c>
      <c r="J8260" s="16" t="s">
        <v>239</v>
      </c>
      <c r="K8260" s="0" t="str">
        <f aca="false">IFERROR(IF(VLOOKUP($C8260,薬効分類マスタ!$A$2:$E$180,5,FALSE())=0,"",VLOOKUP($C8260,薬効分類マスタ!$A$2:$E$180,5,FALSE())),"")</f>
        <v/>
      </c>
      <c r="L8260" s="17"/>
      <c r="M8260" s="0" t="str">
        <f aca="false">IF($K8260="","",IF($L8260&lt;&gt;"",$L8260,VLOOKUP($C8260,薬効分類マスタ!$A$2:$F$180,6,FALSE())))</f>
        <v/>
      </c>
      <c r="N8260" s="0" t="str">
        <f aca="false">ASC(G8260)</f>
        <v>ｸﾛﾍﾞﾀｿﾞｰﾙﾌﾟﾛﾋﾟｵﾝ酸ｴｽﾃﾙ0.05%ｸﾘｰﾑ</v>
      </c>
      <c r="O8260" s="0" t="str">
        <f aca="false">ASC(E8260)</f>
        <v>ｸﾛﾍﾞﾀｿﾞｰﾙﾌﾟﾛﾋﾟｵﾝ酸ｴｽﾃﾙ</v>
      </c>
      <c r="P8260" s="16" t="n">
        <f aca="false">N(P8259)+IF($C8260=検索!$B$49,1,0)</f>
        <v>0</v>
      </c>
    </row>
    <row r="8261" customFormat="false" ht="15" hidden="false" customHeight="false" outlineLevel="0" collapsed="false">
      <c r="A8261" s="16" t="s">
        <v>16254</v>
      </c>
      <c r="B8261" s="0" t="s">
        <v>19045</v>
      </c>
      <c r="C8261" s="0" t="n">
        <v>264</v>
      </c>
      <c r="D8261" s="0" t="str">
        <f aca="false">IFERROR(VLOOKUP($C8261,薬効分類マスタ!$A$2:$B$180,2,FALSE()),"未登録")</f>
        <v>鎮痛,鎮痒,収斂,消炎剤</v>
      </c>
      <c r="E8261" s="16" t="s">
        <v>19037</v>
      </c>
      <c r="F8261" s="16" t="s">
        <v>6987</v>
      </c>
      <c r="G8261" s="16" t="s">
        <v>19046</v>
      </c>
      <c r="H8261" s="16" t="s">
        <v>15468</v>
      </c>
      <c r="I8261" s="0" t="n">
        <v>11.9</v>
      </c>
      <c r="J8261" s="16" t="s">
        <v>239</v>
      </c>
      <c r="K8261" s="0" t="str">
        <f aca="false">IFERROR(IF(VLOOKUP($C8261,薬効分類マスタ!$A$2:$E$180,5,FALSE())=0,"",VLOOKUP($C8261,薬効分類マスタ!$A$2:$E$180,5,FALSE())),"")</f>
        <v/>
      </c>
      <c r="L8261" s="17"/>
      <c r="M8261" s="0" t="str">
        <f aca="false">IF($K8261="","",IF($L8261&lt;&gt;"",$L8261,VLOOKUP($C8261,薬効分類マスタ!$A$2:$F$180,6,FALSE())))</f>
        <v/>
      </c>
      <c r="N8261" s="0" t="str">
        <f aca="false">ASC(G8261)</f>
        <v>ｸﾞﾘｼﾞｰﾙｸﾘｰﾑ0.05%</v>
      </c>
      <c r="O8261" s="0" t="str">
        <f aca="false">ASC(E8261)</f>
        <v>ｸﾛﾍﾞﾀｿﾞｰﾙﾌﾟﾛﾋﾟｵﾝ酸ｴｽﾃﾙ</v>
      </c>
      <c r="P8261" s="16" t="n">
        <f aca="false">N(P8260)+IF($C8261=検索!$B$49,1,0)</f>
        <v>0</v>
      </c>
    </row>
    <row r="8262" customFormat="false" ht="15" hidden="false" customHeight="false" outlineLevel="0" collapsed="false">
      <c r="A8262" s="16" t="s">
        <v>16254</v>
      </c>
      <c r="B8262" s="0" t="s">
        <v>19047</v>
      </c>
      <c r="C8262" s="0" t="n">
        <v>264</v>
      </c>
      <c r="D8262" s="0" t="str">
        <f aca="false">IFERROR(VLOOKUP($C8262,薬効分類マスタ!$A$2:$B$180,2,FALSE()),"未登録")</f>
        <v>鎮痛,鎮痒,収斂,消炎剤</v>
      </c>
      <c r="E8262" s="16" t="s">
        <v>19037</v>
      </c>
      <c r="F8262" s="16" t="s">
        <v>6987</v>
      </c>
      <c r="G8262" s="16" t="s">
        <v>19048</v>
      </c>
      <c r="H8262" s="16" t="s">
        <v>11051</v>
      </c>
      <c r="I8262" s="0" t="n">
        <v>11.9</v>
      </c>
      <c r="J8262" s="16" t="s">
        <v>239</v>
      </c>
      <c r="K8262" s="0" t="str">
        <f aca="false">IFERROR(IF(VLOOKUP($C8262,薬効分類マスタ!$A$2:$E$180,5,FALSE())=0,"",VLOOKUP($C8262,薬効分類マスタ!$A$2:$E$180,5,FALSE())),"")</f>
        <v/>
      </c>
      <c r="L8262" s="17"/>
      <c r="M8262" s="0" t="str">
        <f aca="false">IF($K8262="","",IF($L8262&lt;&gt;"",$L8262,VLOOKUP($C8262,薬効分類マスタ!$A$2:$F$180,6,FALSE())))</f>
        <v/>
      </c>
      <c r="N8262" s="0" t="str">
        <f aca="false">ASC(G8262)</f>
        <v>ｸﾛﾍﾞﾀｿﾞｰﾙﾌﾟﾛﾋﾟｵﾝ酸ｴｽﾃﾙｸﾘｰﾑ0.05%｢ﾗｸｰﾙ｣</v>
      </c>
      <c r="O8262" s="0" t="str">
        <f aca="false">ASC(E8262)</f>
        <v>ｸﾛﾍﾞﾀｿﾞｰﾙﾌﾟﾛﾋﾟｵﾝ酸ｴｽﾃﾙ</v>
      </c>
      <c r="P8262" s="16" t="n">
        <f aca="false">N(P8261)+IF($C8262=検索!$B$49,1,0)</f>
        <v>0</v>
      </c>
    </row>
    <row r="8263" customFormat="false" ht="15" hidden="false" customHeight="false" outlineLevel="0" collapsed="false">
      <c r="A8263" s="16" t="s">
        <v>16254</v>
      </c>
      <c r="B8263" s="0" t="s">
        <v>19049</v>
      </c>
      <c r="C8263" s="0" t="n">
        <v>264</v>
      </c>
      <c r="D8263" s="0" t="str">
        <f aca="false">IFERROR(VLOOKUP($C8263,薬効分類マスタ!$A$2:$B$180,2,FALSE()),"未登録")</f>
        <v>鎮痛,鎮痒,収斂,消炎剤</v>
      </c>
      <c r="E8263" s="16" t="s">
        <v>19037</v>
      </c>
      <c r="F8263" s="16" t="s">
        <v>6987</v>
      </c>
      <c r="G8263" s="16" t="s">
        <v>19050</v>
      </c>
      <c r="H8263" s="16" t="s">
        <v>15468</v>
      </c>
      <c r="I8263" s="0" t="n">
        <v>14.4</v>
      </c>
      <c r="J8263" s="16" t="s">
        <v>239</v>
      </c>
      <c r="K8263" s="0" t="str">
        <f aca="false">IFERROR(IF(VLOOKUP($C8263,薬効分類マスタ!$A$2:$E$180,5,FALSE())=0,"",VLOOKUP($C8263,薬効分類マスタ!$A$2:$E$180,5,FALSE())),"")</f>
        <v/>
      </c>
      <c r="L8263" s="17"/>
      <c r="M8263" s="0" t="str">
        <f aca="false">IF($K8263="","",IF($L8263&lt;&gt;"",$L8263,VLOOKUP($C8263,薬効分類マスタ!$A$2:$F$180,6,FALSE())))</f>
        <v/>
      </c>
      <c r="N8263" s="0" t="str">
        <f aca="false">ASC(G8263)</f>
        <v>ｸﾞﾘｼﾞｰﾙｽｶﾙﾌﾟﾛｰｼｮﾝ0.05%</v>
      </c>
      <c r="O8263" s="0" t="str">
        <f aca="false">ASC(E8263)</f>
        <v>ｸﾛﾍﾞﾀｿﾞｰﾙﾌﾟﾛﾋﾟｵﾝ酸ｴｽﾃﾙ</v>
      </c>
      <c r="P8263" s="16" t="n">
        <f aca="false">N(P8262)+IF($C8263=検索!$B$49,1,0)</f>
        <v>0</v>
      </c>
    </row>
    <row r="8264" customFormat="false" ht="15" hidden="false" customHeight="false" outlineLevel="0" collapsed="false">
      <c r="A8264" s="16" t="s">
        <v>16254</v>
      </c>
      <c r="B8264" s="0" t="s">
        <v>19051</v>
      </c>
      <c r="C8264" s="0" t="n">
        <v>264</v>
      </c>
      <c r="D8264" s="0" t="str">
        <f aca="false">IFERROR(VLOOKUP($C8264,薬効分類マスタ!$A$2:$B$180,2,FALSE()),"未登録")</f>
        <v>鎮痛,鎮痒,収斂,消炎剤</v>
      </c>
      <c r="E8264" s="16" t="s">
        <v>19037</v>
      </c>
      <c r="F8264" s="16" t="s">
        <v>6987</v>
      </c>
      <c r="G8264" s="16" t="s">
        <v>19052</v>
      </c>
      <c r="H8264" s="16" t="s">
        <v>19053</v>
      </c>
      <c r="I8264" s="0" t="n">
        <v>12.8</v>
      </c>
      <c r="J8264" s="16" t="s">
        <v>239</v>
      </c>
      <c r="K8264" s="0" t="str">
        <f aca="false">IFERROR(IF(VLOOKUP($C8264,薬効分類マスタ!$A$2:$E$180,5,FALSE())=0,"",VLOOKUP($C8264,薬効分類マスタ!$A$2:$E$180,5,FALSE())),"")</f>
        <v/>
      </c>
      <c r="L8264" s="17"/>
      <c r="M8264" s="0" t="str">
        <f aca="false">IF($K8264="","",IF($L8264&lt;&gt;"",$L8264,VLOOKUP($C8264,薬効分類マスタ!$A$2:$F$180,6,FALSE())))</f>
        <v/>
      </c>
      <c r="N8264" s="0" t="str">
        <f aca="false">ASC(G8264)</f>
        <v>ｸﾛﾍﾞﾀｿﾞｰﾙﾌﾟﾛﾋﾟｵﾝ酸ｴｽﾃﾙﾛｰｼｮﾝ0.05%｢MYK｣</v>
      </c>
      <c r="O8264" s="0" t="str">
        <f aca="false">ASC(E8264)</f>
        <v>ｸﾛﾍﾞﾀｿﾞｰﾙﾌﾟﾛﾋﾟｵﾝ酸ｴｽﾃﾙ</v>
      </c>
      <c r="P8264" s="16" t="n">
        <f aca="false">N(P8263)+IF($C8264=検索!$B$49,1,0)</f>
        <v>0</v>
      </c>
    </row>
    <row r="8265" customFormat="false" ht="15" hidden="false" customHeight="false" outlineLevel="0" collapsed="false">
      <c r="A8265" s="16" t="s">
        <v>16254</v>
      </c>
      <c r="B8265" s="0" t="s">
        <v>19054</v>
      </c>
      <c r="C8265" s="0" t="n">
        <v>264</v>
      </c>
      <c r="D8265" s="0" t="str">
        <f aca="false">IFERROR(VLOOKUP($C8265,薬効分類マスタ!$A$2:$B$180,2,FALSE()),"未登録")</f>
        <v>鎮痛,鎮痒,収斂,消炎剤</v>
      </c>
      <c r="E8265" s="16" t="s">
        <v>19037</v>
      </c>
      <c r="F8265" s="16" t="s">
        <v>6987</v>
      </c>
      <c r="G8265" s="16" t="s">
        <v>19055</v>
      </c>
      <c r="H8265" s="16" t="s">
        <v>8817</v>
      </c>
      <c r="I8265" s="0" t="n">
        <v>14.4</v>
      </c>
      <c r="J8265" s="16" t="s">
        <v>239</v>
      </c>
      <c r="K8265" s="0" t="str">
        <f aca="false">IFERROR(IF(VLOOKUP($C8265,薬効分類マスタ!$A$2:$E$180,5,FALSE())=0,"",VLOOKUP($C8265,薬効分類マスタ!$A$2:$E$180,5,FALSE())),"")</f>
        <v/>
      </c>
      <c r="L8265" s="17"/>
      <c r="M8265" s="0" t="str">
        <f aca="false">IF($K8265="","",IF($L8265&lt;&gt;"",$L8265,VLOOKUP($C8265,薬効分類マスタ!$A$2:$F$180,6,FALSE())))</f>
        <v/>
      </c>
      <c r="N8265" s="0" t="str">
        <f aca="false">ASC(G8265)</f>
        <v>ｸﾛﾍﾞﾀｿﾞｰﾙﾌﾟﾛﾋﾟｵﾝ酸ｴｽﾃﾙﾛｰｼｮﾝ0.05%｢ｲﾜｷ｣</v>
      </c>
      <c r="O8265" s="0" t="str">
        <f aca="false">ASC(E8265)</f>
        <v>ｸﾛﾍﾞﾀｿﾞｰﾙﾌﾟﾛﾋﾟｵﾝ酸ｴｽﾃﾙ</v>
      </c>
      <c r="P8265" s="16" t="n">
        <f aca="false">N(P8264)+IF($C8265=検索!$B$49,1,0)</f>
        <v>0</v>
      </c>
    </row>
    <row r="8266" customFormat="false" ht="15" hidden="false" customHeight="false" outlineLevel="0" collapsed="false">
      <c r="A8266" s="16" t="s">
        <v>16254</v>
      </c>
      <c r="B8266" s="0" t="s">
        <v>19056</v>
      </c>
      <c r="C8266" s="0" t="n">
        <v>264</v>
      </c>
      <c r="D8266" s="0" t="str">
        <f aca="false">IFERROR(VLOOKUP($C8266,薬効分類マスタ!$A$2:$B$180,2,FALSE()),"未登録")</f>
        <v>鎮痛,鎮痒,収斂,消炎剤</v>
      </c>
      <c r="E8266" s="16" t="s">
        <v>19037</v>
      </c>
      <c r="F8266" s="16" t="s">
        <v>6987</v>
      </c>
      <c r="G8266" s="16" t="s">
        <v>19057</v>
      </c>
      <c r="H8266" s="16" t="s">
        <v>11051</v>
      </c>
      <c r="I8266" s="0" t="n">
        <v>14.4</v>
      </c>
      <c r="J8266" s="16" t="s">
        <v>239</v>
      </c>
      <c r="K8266" s="0" t="str">
        <f aca="false">IFERROR(IF(VLOOKUP($C8266,薬効分類マスタ!$A$2:$E$180,5,FALSE())=0,"",VLOOKUP($C8266,薬効分類マスタ!$A$2:$E$180,5,FALSE())),"")</f>
        <v/>
      </c>
      <c r="L8266" s="17"/>
      <c r="M8266" s="0" t="str">
        <f aca="false">IF($K8266="","",IF($L8266&lt;&gt;"",$L8266,VLOOKUP($C8266,薬効分類マスタ!$A$2:$F$180,6,FALSE())))</f>
        <v/>
      </c>
      <c r="N8266" s="0" t="str">
        <f aca="false">ASC(G8266)</f>
        <v>ｸﾛﾍﾞﾀｿﾞｰﾙﾌﾟﾛﾋﾟｵﾝ酸ｴｽﾃﾙﾛｰｼｮﾝ0.05%｢ﾗｸｰﾙ｣</v>
      </c>
      <c r="O8266" s="0" t="str">
        <f aca="false">ASC(E8266)</f>
        <v>ｸﾛﾍﾞﾀｿﾞｰﾙﾌﾟﾛﾋﾟｵﾝ酸ｴｽﾃﾙ</v>
      </c>
      <c r="P8266" s="16" t="n">
        <f aca="false">N(P8265)+IF($C8266=検索!$B$49,1,0)</f>
        <v>0</v>
      </c>
    </row>
    <row r="8267" customFormat="false" ht="15" hidden="false" customHeight="false" outlineLevel="0" collapsed="false">
      <c r="A8267" s="16" t="s">
        <v>16254</v>
      </c>
      <c r="B8267" s="0" t="s">
        <v>19058</v>
      </c>
      <c r="C8267" s="0" t="n">
        <v>264</v>
      </c>
      <c r="D8267" s="0" t="str">
        <f aca="false">IFERROR(VLOOKUP($C8267,薬効分類マスタ!$A$2:$B$180,2,FALSE()),"未登録")</f>
        <v>鎮痛,鎮痒,収斂,消炎剤</v>
      </c>
      <c r="E8267" s="16" t="s">
        <v>19037</v>
      </c>
      <c r="F8267" s="16" t="s">
        <v>6987</v>
      </c>
      <c r="G8267" s="16" t="s">
        <v>19059</v>
      </c>
      <c r="H8267" s="16" t="s">
        <v>8607</v>
      </c>
      <c r="I8267" s="0" t="n">
        <v>15.4</v>
      </c>
      <c r="J8267" s="16" t="s">
        <v>232</v>
      </c>
      <c r="K8267" s="0" t="str">
        <f aca="false">IFERROR(IF(VLOOKUP($C8267,薬効分類マスタ!$A$2:$E$180,5,FALSE())=0,"",VLOOKUP($C8267,薬効分類マスタ!$A$2:$E$180,5,FALSE())),"")</f>
        <v/>
      </c>
      <c r="L8267" s="17"/>
      <c r="M8267" s="0" t="str">
        <f aca="false">IF($K8267="","",IF($L8267&lt;&gt;"",$L8267,VLOOKUP($C8267,薬効分類マスタ!$A$2:$F$180,6,FALSE())))</f>
        <v/>
      </c>
      <c r="N8267" s="0" t="str">
        <f aca="false">ASC(G8267)</f>
        <v>ｺﾑｸﾛｼｬﾝﾌﾟｰ0.05%</v>
      </c>
      <c r="O8267" s="0" t="str">
        <f aca="false">ASC(E8267)</f>
        <v>ｸﾛﾍﾞﾀｿﾞｰﾙﾌﾟﾛﾋﾟｵﾝ酸ｴｽﾃﾙ</v>
      </c>
      <c r="P8267" s="16" t="n">
        <f aca="false">N(P8266)+IF($C8267=検索!$B$49,1,0)</f>
        <v>0</v>
      </c>
    </row>
    <row r="8268" customFormat="false" ht="15" hidden="false" customHeight="false" outlineLevel="0" collapsed="false">
      <c r="A8268" s="16" t="s">
        <v>16254</v>
      </c>
      <c r="B8268" s="0" t="s">
        <v>19060</v>
      </c>
      <c r="C8268" s="0" t="n">
        <v>264</v>
      </c>
      <c r="D8268" s="0" t="str">
        <f aca="false">IFERROR(VLOOKUP($C8268,薬効分類マスタ!$A$2:$B$180,2,FALSE()),"未登録")</f>
        <v>鎮痛,鎮痒,収斂,消炎剤</v>
      </c>
      <c r="E8268" s="16" t="s">
        <v>19061</v>
      </c>
      <c r="F8268" s="16" t="s">
        <v>675</v>
      </c>
      <c r="G8268" s="16" t="s">
        <v>19062</v>
      </c>
      <c r="H8268" s="16" t="s">
        <v>3732</v>
      </c>
      <c r="I8268" s="0" t="n">
        <v>14.9</v>
      </c>
      <c r="J8268" s="16" t="s">
        <v>232</v>
      </c>
      <c r="K8268" s="0" t="str">
        <f aca="false">IFERROR(IF(VLOOKUP($C8268,薬効分類マスタ!$A$2:$E$180,5,FALSE())=0,"",VLOOKUP($C8268,薬効分類マスタ!$A$2:$E$180,5,FALSE())),"")</f>
        <v/>
      </c>
      <c r="L8268" s="17"/>
      <c r="M8268" s="0" t="str">
        <f aca="false">IF($K8268="","",IF($L8268&lt;&gt;"",$L8268,VLOOKUP($C8268,薬効分類マスタ!$A$2:$F$180,6,FALSE())))</f>
        <v/>
      </c>
      <c r="N8268" s="0" t="str">
        <f aca="false">ASC(G8268)</f>
        <v>ﾛｺｲﾄﾞ軟膏0.1%</v>
      </c>
      <c r="O8268" s="0" t="str">
        <f aca="false">ASC(E8268)</f>
        <v>ﾋﾄﾞﾛｺﾙﾁｿﾞﾝ酪酸ｴｽﾃﾙ</v>
      </c>
      <c r="P8268" s="16" t="n">
        <f aca="false">N(P8267)+IF($C8268=検索!$B$49,1,0)</f>
        <v>0</v>
      </c>
    </row>
    <row r="8269" customFormat="false" ht="15" hidden="false" customHeight="false" outlineLevel="0" collapsed="false">
      <c r="A8269" s="16" t="s">
        <v>16254</v>
      </c>
      <c r="B8269" s="0" t="s">
        <v>19063</v>
      </c>
      <c r="C8269" s="0" t="n">
        <v>264</v>
      </c>
      <c r="D8269" s="0" t="str">
        <f aca="false">IFERROR(VLOOKUP($C8269,薬効分類マスタ!$A$2:$B$180,2,FALSE()),"未登録")</f>
        <v>鎮痛,鎮痒,収斂,消炎剤</v>
      </c>
      <c r="E8269" s="16" t="s">
        <v>19061</v>
      </c>
      <c r="F8269" s="16" t="s">
        <v>675</v>
      </c>
      <c r="G8269" s="16" t="s">
        <v>19064</v>
      </c>
      <c r="H8269" s="16" t="s">
        <v>3732</v>
      </c>
      <c r="I8269" s="0" t="n">
        <v>14.9</v>
      </c>
      <c r="J8269" s="16" t="s">
        <v>232</v>
      </c>
      <c r="K8269" s="0" t="str">
        <f aca="false">IFERROR(IF(VLOOKUP($C8269,薬効分類マスタ!$A$2:$E$180,5,FALSE())=0,"",VLOOKUP($C8269,薬効分類マスタ!$A$2:$E$180,5,FALSE())),"")</f>
        <v/>
      </c>
      <c r="L8269" s="17"/>
      <c r="M8269" s="0" t="str">
        <f aca="false">IF($K8269="","",IF($L8269&lt;&gt;"",$L8269,VLOOKUP($C8269,薬効分類マスタ!$A$2:$F$180,6,FALSE())))</f>
        <v/>
      </c>
      <c r="N8269" s="0" t="str">
        <f aca="false">ASC(G8269)</f>
        <v>ﾛｺｲﾄﾞｸﾘｰﾑ0.1%</v>
      </c>
      <c r="O8269" s="0" t="str">
        <f aca="false">ASC(E8269)</f>
        <v>ﾋﾄﾞﾛｺﾙﾁｿﾞﾝ酪酸ｴｽﾃﾙ</v>
      </c>
      <c r="P8269" s="16" t="n">
        <f aca="false">N(P8268)+IF($C8269=検索!$B$49,1,0)</f>
        <v>0</v>
      </c>
    </row>
    <row r="8270" customFormat="false" ht="15" hidden="false" customHeight="false" outlineLevel="0" collapsed="false">
      <c r="A8270" s="16" t="s">
        <v>16254</v>
      </c>
      <c r="B8270" s="0" t="s">
        <v>19065</v>
      </c>
      <c r="C8270" s="0" t="n">
        <v>264</v>
      </c>
      <c r="D8270" s="0" t="str">
        <f aca="false">IFERROR(VLOOKUP($C8270,薬効分類マスタ!$A$2:$B$180,2,FALSE()),"未登録")</f>
        <v>鎮痛,鎮痒,収斂,消炎剤</v>
      </c>
      <c r="E8270" s="16" t="s">
        <v>19066</v>
      </c>
      <c r="F8270" s="16" t="s">
        <v>675</v>
      </c>
      <c r="G8270" s="16" t="s">
        <v>19067</v>
      </c>
      <c r="H8270" s="16" t="s">
        <v>6993</v>
      </c>
      <c r="I8270" s="0" t="n">
        <v>23.4</v>
      </c>
      <c r="J8270" s="16" t="s">
        <v>232</v>
      </c>
      <c r="K8270" s="0" t="str">
        <f aca="false">IFERROR(IF(VLOOKUP($C8270,薬効分類マスタ!$A$2:$E$180,5,FALSE())=0,"",VLOOKUP($C8270,薬効分類マスタ!$A$2:$E$180,5,FALSE())),"")</f>
        <v/>
      </c>
      <c r="L8270" s="17"/>
      <c r="M8270" s="0" t="str">
        <f aca="false">IF($K8270="","",IF($L8270&lt;&gt;"",$L8270,VLOOKUP($C8270,薬効分類マスタ!$A$2:$F$180,6,FALSE())))</f>
        <v/>
      </c>
      <c r="N8270" s="0" t="str">
        <f aca="false">ASC(G8270)</f>
        <v>ﾋﾞｽﾀﾞｰﾑ軟膏0.1%</v>
      </c>
      <c r="O8270" s="0" t="str">
        <f aca="false">ASC(E8270)</f>
        <v>ｱﾑｼﾉﾆﾄﾞ</v>
      </c>
      <c r="P8270" s="16" t="n">
        <f aca="false">N(P8269)+IF($C8270=検索!$B$49,1,0)</f>
        <v>0</v>
      </c>
    </row>
    <row r="8271" customFormat="false" ht="15" hidden="false" customHeight="false" outlineLevel="0" collapsed="false">
      <c r="A8271" s="16" t="s">
        <v>16254</v>
      </c>
      <c r="B8271" s="0" t="s">
        <v>19068</v>
      </c>
      <c r="C8271" s="0" t="n">
        <v>264</v>
      </c>
      <c r="D8271" s="0" t="str">
        <f aca="false">IFERROR(VLOOKUP($C8271,薬効分類マスタ!$A$2:$B$180,2,FALSE()),"未登録")</f>
        <v>鎮痛,鎮痒,収斂,消炎剤</v>
      </c>
      <c r="E8271" s="16" t="s">
        <v>19066</v>
      </c>
      <c r="F8271" s="16" t="s">
        <v>675</v>
      </c>
      <c r="G8271" s="16" t="s">
        <v>19069</v>
      </c>
      <c r="H8271" s="16" t="s">
        <v>6993</v>
      </c>
      <c r="I8271" s="0" t="n">
        <v>23.4</v>
      </c>
      <c r="J8271" s="16" t="s">
        <v>232</v>
      </c>
      <c r="K8271" s="0" t="str">
        <f aca="false">IFERROR(IF(VLOOKUP($C8271,薬効分類マスタ!$A$2:$E$180,5,FALSE())=0,"",VLOOKUP($C8271,薬効分類マスタ!$A$2:$E$180,5,FALSE())),"")</f>
        <v/>
      </c>
      <c r="L8271" s="17"/>
      <c r="M8271" s="0" t="str">
        <f aca="false">IF($K8271="","",IF($L8271&lt;&gt;"",$L8271,VLOOKUP($C8271,薬効分類マスタ!$A$2:$F$180,6,FALSE())))</f>
        <v/>
      </c>
      <c r="N8271" s="0" t="str">
        <f aca="false">ASC(G8271)</f>
        <v>ﾋﾞｽﾀﾞｰﾑｸﾘｰﾑ0.1%</v>
      </c>
      <c r="O8271" s="0" t="str">
        <f aca="false">ASC(E8271)</f>
        <v>ｱﾑｼﾉﾆﾄﾞ</v>
      </c>
      <c r="P8271" s="16" t="n">
        <f aca="false">N(P8270)+IF($C8271=検索!$B$49,1,0)</f>
        <v>0</v>
      </c>
    </row>
    <row r="8272" customFormat="false" ht="15" hidden="false" customHeight="false" outlineLevel="0" collapsed="false">
      <c r="A8272" s="16" t="s">
        <v>16254</v>
      </c>
      <c r="B8272" s="0" t="s">
        <v>19070</v>
      </c>
      <c r="C8272" s="0" t="n">
        <v>264</v>
      </c>
      <c r="D8272" s="0" t="str">
        <f aca="false">IFERROR(VLOOKUP($C8272,薬効分類マスタ!$A$2:$B$180,2,FALSE()),"未登録")</f>
        <v>鎮痛,鎮痒,収斂,消炎剤</v>
      </c>
      <c r="E8272" s="16" t="s">
        <v>19071</v>
      </c>
      <c r="F8272" s="16" t="s">
        <v>16962</v>
      </c>
      <c r="G8272" s="16" t="s">
        <v>19072</v>
      </c>
      <c r="I8272" s="0" t="n">
        <v>6.8</v>
      </c>
      <c r="K8272" s="0" t="str">
        <f aca="false">IFERROR(IF(VLOOKUP($C8272,薬効分類マスタ!$A$2:$E$180,5,FALSE())=0,"",VLOOKUP($C8272,薬効分類マスタ!$A$2:$E$180,5,FALSE())),"")</f>
        <v/>
      </c>
      <c r="L8272" s="17"/>
      <c r="M8272" s="0" t="str">
        <f aca="false">IF($K8272="","",IF($L8272&lt;&gt;"",$L8272,VLOOKUP($C8272,薬効分類マスタ!$A$2:$F$180,6,FALSE())))</f>
        <v/>
      </c>
      <c r="N8272" s="0" t="str">
        <f aca="false">ASC(G8272)</f>
        <v>ﾌﾟﾚﾄﾞﾆｿﾞﾛﾝ吉草酸ｴｽﾃﾙ酢酸ｴｽﾃﾙ0.3%軟膏</v>
      </c>
      <c r="O8272" s="0" t="str">
        <f aca="false">ASC(E8272)</f>
        <v>ﾌﾟﾚﾄﾞﾆｿﾞﾛﾝ吉草酸ｴｽﾃﾙ酢酸ｴｽﾃﾙ</v>
      </c>
      <c r="P8272" s="16" t="n">
        <f aca="false">N(P8271)+IF($C8272=検索!$B$49,1,0)</f>
        <v>0</v>
      </c>
    </row>
    <row r="8273" customFormat="false" ht="15" hidden="false" customHeight="false" outlineLevel="0" collapsed="false">
      <c r="A8273" s="16" t="s">
        <v>16254</v>
      </c>
      <c r="B8273" s="0" t="s">
        <v>19073</v>
      </c>
      <c r="C8273" s="0" t="n">
        <v>264</v>
      </c>
      <c r="D8273" s="0" t="str">
        <f aca="false">IFERROR(VLOOKUP($C8273,薬効分類マスタ!$A$2:$B$180,2,FALSE()),"未登録")</f>
        <v>鎮痛,鎮痒,収斂,消炎剤</v>
      </c>
      <c r="E8273" s="16" t="s">
        <v>19071</v>
      </c>
      <c r="F8273" s="16" t="s">
        <v>16962</v>
      </c>
      <c r="G8273" s="16" t="s">
        <v>19074</v>
      </c>
      <c r="H8273" s="16" t="s">
        <v>8817</v>
      </c>
      <c r="I8273" s="0" t="n">
        <v>14.7</v>
      </c>
      <c r="K8273" s="0" t="str">
        <f aca="false">IFERROR(IF(VLOOKUP($C8273,薬効分類マスタ!$A$2:$E$180,5,FALSE())=0,"",VLOOKUP($C8273,薬効分類マスタ!$A$2:$E$180,5,FALSE())),"")</f>
        <v/>
      </c>
      <c r="L8273" s="17"/>
      <c r="M8273" s="0" t="str">
        <f aca="false">IF($K8273="","",IF($L8273&lt;&gt;"",$L8273,VLOOKUP($C8273,薬効分類マスタ!$A$2:$F$180,6,FALSE())))</f>
        <v/>
      </c>
      <c r="N8273" s="0" t="str">
        <f aca="false">ASC(G8273)</f>
        <v>ｽﾋﾟﾗｿﾞﾝ軟膏0.3%</v>
      </c>
      <c r="O8273" s="0" t="str">
        <f aca="false">ASC(E8273)</f>
        <v>ﾌﾟﾚﾄﾞﾆｿﾞﾛﾝ吉草酸ｴｽﾃﾙ酢酸ｴｽﾃﾙ</v>
      </c>
      <c r="P8273" s="16" t="n">
        <f aca="false">N(P8272)+IF($C8273=検索!$B$49,1,0)</f>
        <v>0</v>
      </c>
    </row>
    <row r="8274" customFormat="false" ht="15" hidden="false" customHeight="false" outlineLevel="0" collapsed="false">
      <c r="A8274" s="16" t="s">
        <v>16254</v>
      </c>
      <c r="B8274" s="0" t="s">
        <v>19075</v>
      </c>
      <c r="C8274" s="0" t="n">
        <v>264</v>
      </c>
      <c r="D8274" s="0" t="str">
        <f aca="false">IFERROR(VLOOKUP($C8274,薬効分類マスタ!$A$2:$B$180,2,FALSE()),"未登録")</f>
        <v>鎮痛,鎮痒,収斂,消炎剤</v>
      </c>
      <c r="E8274" s="16" t="s">
        <v>19071</v>
      </c>
      <c r="F8274" s="16" t="s">
        <v>16962</v>
      </c>
      <c r="G8274" s="16" t="s">
        <v>19076</v>
      </c>
      <c r="H8274" s="16" t="s">
        <v>710</v>
      </c>
      <c r="I8274" s="0" t="n">
        <v>14.7</v>
      </c>
      <c r="J8274" s="16" t="s">
        <v>232</v>
      </c>
      <c r="K8274" s="0" t="str">
        <f aca="false">IFERROR(IF(VLOOKUP($C8274,薬効分類マスタ!$A$2:$E$180,5,FALSE())=0,"",VLOOKUP($C8274,薬効分類マスタ!$A$2:$E$180,5,FALSE())),"")</f>
        <v/>
      </c>
      <c r="L8274" s="17"/>
      <c r="M8274" s="0" t="str">
        <f aca="false">IF($K8274="","",IF($L8274&lt;&gt;"",$L8274,VLOOKUP($C8274,薬効分類マスタ!$A$2:$F$180,6,FALSE())))</f>
        <v/>
      </c>
      <c r="N8274" s="0" t="str">
        <f aca="false">ASC(G8274)</f>
        <v>ﾘﾄﾞﾒｯｸｽｺｰﾜ軟膏0.3%</v>
      </c>
      <c r="O8274" s="0" t="str">
        <f aca="false">ASC(E8274)</f>
        <v>ﾌﾟﾚﾄﾞﾆｿﾞﾛﾝ吉草酸ｴｽﾃﾙ酢酸ｴｽﾃﾙ</v>
      </c>
      <c r="P8274" s="16" t="n">
        <f aca="false">N(P8273)+IF($C8274=検索!$B$49,1,0)</f>
        <v>0</v>
      </c>
    </row>
    <row r="8275" customFormat="false" ht="15" hidden="false" customHeight="false" outlineLevel="0" collapsed="false">
      <c r="A8275" s="16" t="s">
        <v>16254</v>
      </c>
      <c r="B8275" s="0" t="s">
        <v>19077</v>
      </c>
      <c r="C8275" s="0" t="n">
        <v>264</v>
      </c>
      <c r="D8275" s="0" t="str">
        <f aca="false">IFERROR(VLOOKUP($C8275,薬効分類マスタ!$A$2:$B$180,2,FALSE()),"未登録")</f>
        <v>鎮痛,鎮痒,収斂,消炎剤</v>
      </c>
      <c r="E8275" s="16" t="s">
        <v>19071</v>
      </c>
      <c r="F8275" s="16" t="s">
        <v>16962</v>
      </c>
      <c r="G8275" s="16" t="s">
        <v>19078</v>
      </c>
      <c r="H8275" s="16" t="s">
        <v>574</v>
      </c>
      <c r="I8275" s="0" t="n">
        <v>14.7</v>
      </c>
      <c r="K8275" s="0" t="str">
        <f aca="false">IFERROR(IF(VLOOKUP($C8275,薬効分類マスタ!$A$2:$E$180,5,FALSE())=0,"",VLOOKUP($C8275,薬効分類マスタ!$A$2:$E$180,5,FALSE())),"")</f>
        <v/>
      </c>
      <c r="L8275" s="17"/>
      <c r="M8275" s="0" t="str">
        <f aca="false">IF($K8275="","",IF($L8275&lt;&gt;"",$L8275,VLOOKUP($C8275,薬効分類マスタ!$A$2:$F$180,6,FALSE())))</f>
        <v/>
      </c>
      <c r="N8275" s="0" t="str">
        <f aca="false">ASC(G8275)</f>
        <v>ﾌﾟﾚﾄﾞﾆｿﾞﾛﾝ吉草酸ｴｽﾃﾙ酢酸ｴｽﾃﾙ軟膏0.3%｢YD｣</v>
      </c>
      <c r="O8275" s="0" t="str">
        <f aca="false">ASC(E8275)</f>
        <v>ﾌﾟﾚﾄﾞﾆｿﾞﾛﾝ吉草酸ｴｽﾃﾙ酢酸ｴｽﾃﾙ</v>
      </c>
      <c r="P8275" s="16" t="n">
        <f aca="false">N(P8274)+IF($C8275=検索!$B$49,1,0)</f>
        <v>0</v>
      </c>
    </row>
    <row r="8276" customFormat="false" ht="15" hidden="false" customHeight="false" outlineLevel="0" collapsed="false">
      <c r="A8276" s="16" t="s">
        <v>16254</v>
      </c>
      <c r="B8276" s="0" t="s">
        <v>19079</v>
      </c>
      <c r="C8276" s="0" t="n">
        <v>264</v>
      </c>
      <c r="D8276" s="0" t="str">
        <f aca="false">IFERROR(VLOOKUP($C8276,薬効分類マスタ!$A$2:$B$180,2,FALSE()),"未登録")</f>
        <v>鎮痛,鎮痒,収斂,消炎剤</v>
      </c>
      <c r="E8276" s="16" t="s">
        <v>19071</v>
      </c>
      <c r="F8276" s="16" t="s">
        <v>16962</v>
      </c>
      <c r="G8276" s="16" t="s">
        <v>19080</v>
      </c>
      <c r="I8276" s="0" t="n">
        <v>6.8</v>
      </c>
      <c r="K8276" s="0" t="str">
        <f aca="false">IFERROR(IF(VLOOKUP($C8276,薬効分類マスタ!$A$2:$E$180,5,FALSE())=0,"",VLOOKUP($C8276,薬効分類マスタ!$A$2:$E$180,5,FALSE())),"")</f>
        <v/>
      </c>
      <c r="L8276" s="17"/>
      <c r="M8276" s="0" t="str">
        <f aca="false">IF($K8276="","",IF($L8276&lt;&gt;"",$L8276,VLOOKUP($C8276,薬効分類マスタ!$A$2:$F$180,6,FALSE())))</f>
        <v/>
      </c>
      <c r="N8276" s="0" t="str">
        <f aca="false">ASC(G8276)</f>
        <v>ﾌﾟﾚﾄﾞﾆｿﾞﾛﾝ吉草酸ｴｽﾃﾙ酢酸ｴｽﾃﾙ0.3%ｸﾘｰﾑ</v>
      </c>
      <c r="O8276" s="0" t="str">
        <f aca="false">ASC(E8276)</f>
        <v>ﾌﾟﾚﾄﾞﾆｿﾞﾛﾝ吉草酸ｴｽﾃﾙ酢酸ｴｽﾃﾙ</v>
      </c>
      <c r="P8276" s="16" t="n">
        <f aca="false">N(P8275)+IF($C8276=検索!$B$49,1,0)</f>
        <v>0</v>
      </c>
    </row>
    <row r="8277" customFormat="false" ht="15" hidden="false" customHeight="false" outlineLevel="0" collapsed="false">
      <c r="A8277" s="16" t="s">
        <v>16254</v>
      </c>
      <c r="B8277" s="0" t="s">
        <v>19081</v>
      </c>
      <c r="C8277" s="0" t="n">
        <v>264</v>
      </c>
      <c r="D8277" s="0" t="str">
        <f aca="false">IFERROR(VLOOKUP($C8277,薬効分類マスタ!$A$2:$B$180,2,FALSE()),"未登録")</f>
        <v>鎮痛,鎮痒,収斂,消炎剤</v>
      </c>
      <c r="E8277" s="16" t="s">
        <v>19071</v>
      </c>
      <c r="F8277" s="16" t="s">
        <v>16962</v>
      </c>
      <c r="G8277" s="16" t="s">
        <v>19082</v>
      </c>
      <c r="H8277" s="16" t="s">
        <v>8817</v>
      </c>
      <c r="I8277" s="0" t="n">
        <v>14.7</v>
      </c>
      <c r="K8277" s="0" t="str">
        <f aca="false">IFERROR(IF(VLOOKUP($C8277,薬効分類マスタ!$A$2:$E$180,5,FALSE())=0,"",VLOOKUP($C8277,薬効分類マスタ!$A$2:$E$180,5,FALSE())),"")</f>
        <v/>
      </c>
      <c r="L8277" s="17"/>
      <c r="M8277" s="0" t="str">
        <f aca="false">IF($K8277="","",IF($L8277&lt;&gt;"",$L8277,VLOOKUP($C8277,薬効分類マスタ!$A$2:$F$180,6,FALSE())))</f>
        <v/>
      </c>
      <c r="N8277" s="0" t="str">
        <f aca="false">ASC(G8277)</f>
        <v>ｽﾋﾟﾗｿﾞﾝｸﾘｰﾑ0.3%</v>
      </c>
      <c r="O8277" s="0" t="str">
        <f aca="false">ASC(E8277)</f>
        <v>ﾌﾟﾚﾄﾞﾆｿﾞﾛﾝ吉草酸ｴｽﾃﾙ酢酸ｴｽﾃﾙ</v>
      </c>
      <c r="P8277" s="16" t="n">
        <f aca="false">N(P8276)+IF($C8277=検索!$B$49,1,0)</f>
        <v>0</v>
      </c>
    </row>
    <row r="8278" customFormat="false" ht="15" hidden="false" customHeight="false" outlineLevel="0" collapsed="false">
      <c r="A8278" s="16" t="s">
        <v>16254</v>
      </c>
      <c r="B8278" s="0" t="s">
        <v>19083</v>
      </c>
      <c r="C8278" s="0" t="n">
        <v>264</v>
      </c>
      <c r="D8278" s="0" t="str">
        <f aca="false">IFERROR(VLOOKUP($C8278,薬効分類マスタ!$A$2:$B$180,2,FALSE()),"未登録")</f>
        <v>鎮痛,鎮痒,収斂,消炎剤</v>
      </c>
      <c r="E8278" s="16" t="s">
        <v>19071</v>
      </c>
      <c r="F8278" s="16" t="s">
        <v>16962</v>
      </c>
      <c r="G8278" s="16" t="s">
        <v>19084</v>
      </c>
      <c r="H8278" s="16" t="s">
        <v>710</v>
      </c>
      <c r="I8278" s="0" t="n">
        <v>14.7</v>
      </c>
      <c r="J8278" s="16" t="s">
        <v>232</v>
      </c>
      <c r="K8278" s="0" t="str">
        <f aca="false">IFERROR(IF(VLOOKUP($C8278,薬効分類マスタ!$A$2:$E$180,5,FALSE())=0,"",VLOOKUP($C8278,薬効分類マスタ!$A$2:$E$180,5,FALSE())),"")</f>
        <v/>
      </c>
      <c r="L8278" s="17"/>
      <c r="M8278" s="0" t="str">
        <f aca="false">IF($K8278="","",IF($L8278&lt;&gt;"",$L8278,VLOOKUP($C8278,薬効分類マスタ!$A$2:$F$180,6,FALSE())))</f>
        <v/>
      </c>
      <c r="N8278" s="0" t="str">
        <f aca="false">ASC(G8278)</f>
        <v>ﾘﾄﾞﾒｯｸｽｺｰﾜｸﾘｰﾑ0.3%</v>
      </c>
      <c r="O8278" s="0" t="str">
        <f aca="false">ASC(E8278)</f>
        <v>ﾌﾟﾚﾄﾞﾆｿﾞﾛﾝ吉草酸ｴｽﾃﾙ酢酸ｴｽﾃﾙ</v>
      </c>
      <c r="P8278" s="16" t="n">
        <f aca="false">N(P8277)+IF($C8278=検索!$B$49,1,0)</f>
        <v>0</v>
      </c>
    </row>
    <row r="8279" customFormat="false" ht="15" hidden="false" customHeight="false" outlineLevel="0" collapsed="false">
      <c r="A8279" s="16" t="s">
        <v>16254</v>
      </c>
      <c r="B8279" s="0" t="s">
        <v>19085</v>
      </c>
      <c r="C8279" s="0" t="n">
        <v>264</v>
      </c>
      <c r="D8279" s="0" t="str">
        <f aca="false">IFERROR(VLOOKUP($C8279,薬効分類マスタ!$A$2:$B$180,2,FALSE()),"未登録")</f>
        <v>鎮痛,鎮痒,収斂,消炎剤</v>
      </c>
      <c r="E8279" s="16" t="s">
        <v>19071</v>
      </c>
      <c r="F8279" s="16" t="s">
        <v>16962</v>
      </c>
      <c r="G8279" s="16" t="s">
        <v>19086</v>
      </c>
      <c r="H8279" s="16" t="s">
        <v>574</v>
      </c>
      <c r="I8279" s="0" t="n">
        <v>14.7</v>
      </c>
      <c r="K8279" s="0" t="str">
        <f aca="false">IFERROR(IF(VLOOKUP($C8279,薬効分類マスタ!$A$2:$E$180,5,FALSE())=0,"",VLOOKUP($C8279,薬効分類マスタ!$A$2:$E$180,5,FALSE())),"")</f>
        <v/>
      </c>
      <c r="L8279" s="17"/>
      <c r="M8279" s="0" t="str">
        <f aca="false">IF($K8279="","",IF($L8279&lt;&gt;"",$L8279,VLOOKUP($C8279,薬効分類マスタ!$A$2:$F$180,6,FALSE())))</f>
        <v/>
      </c>
      <c r="N8279" s="0" t="str">
        <f aca="false">ASC(G8279)</f>
        <v>ﾌﾟﾚﾄﾞﾆｿﾞﾛﾝ吉草酸ｴｽﾃﾙ酢酸ｴｽﾃﾙｸﾘｰﾑ0.3%｢YD｣</v>
      </c>
      <c r="O8279" s="0" t="str">
        <f aca="false">ASC(E8279)</f>
        <v>ﾌﾟﾚﾄﾞﾆｿﾞﾛﾝ吉草酸ｴｽﾃﾙ酢酸ｴｽﾃﾙ</v>
      </c>
      <c r="P8279" s="16" t="n">
        <f aca="false">N(P8278)+IF($C8279=検索!$B$49,1,0)</f>
        <v>0</v>
      </c>
    </row>
    <row r="8280" customFormat="false" ht="15" hidden="false" customHeight="false" outlineLevel="0" collapsed="false">
      <c r="A8280" s="16" t="s">
        <v>16254</v>
      </c>
      <c r="B8280" s="0" t="s">
        <v>19087</v>
      </c>
      <c r="C8280" s="0" t="n">
        <v>264</v>
      </c>
      <c r="D8280" s="0" t="str">
        <f aca="false">IFERROR(VLOOKUP($C8280,薬効分類マスタ!$A$2:$B$180,2,FALSE()),"未登録")</f>
        <v>鎮痛,鎮痒,収斂,消炎剤</v>
      </c>
      <c r="E8280" s="16" t="s">
        <v>19071</v>
      </c>
      <c r="F8280" s="16" t="s">
        <v>16962</v>
      </c>
      <c r="G8280" s="16" t="s">
        <v>19088</v>
      </c>
      <c r="H8280" s="16" t="s">
        <v>8817</v>
      </c>
      <c r="I8280" s="0" t="n">
        <v>14.7</v>
      </c>
      <c r="K8280" s="0" t="str">
        <f aca="false">IFERROR(IF(VLOOKUP($C8280,薬効分類マスタ!$A$2:$E$180,5,FALSE())=0,"",VLOOKUP($C8280,薬効分類マスタ!$A$2:$E$180,5,FALSE())),"")</f>
        <v/>
      </c>
      <c r="L8280" s="17"/>
      <c r="M8280" s="0" t="str">
        <f aca="false">IF($K8280="","",IF($L8280&lt;&gt;"",$L8280,VLOOKUP($C8280,薬効分類マスタ!$A$2:$F$180,6,FALSE())))</f>
        <v/>
      </c>
      <c r="N8280" s="0" t="str">
        <f aca="false">ASC(G8280)</f>
        <v>ｽﾋﾟﾗｿﾞﾝﾛｰｼｮﾝ0.3%</v>
      </c>
      <c r="O8280" s="0" t="str">
        <f aca="false">ASC(E8280)</f>
        <v>ﾌﾟﾚﾄﾞﾆｿﾞﾛﾝ吉草酸ｴｽﾃﾙ酢酸ｴｽﾃﾙ</v>
      </c>
      <c r="P8280" s="16" t="n">
        <f aca="false">N(P8279)+IF($C8280=検索!$B$49,1,0)</f>
        <v>0</v>
      </c>
    </row>
    <row r="8281" customFormat="false" ht="15" hidden="false" customHeight="false" outlineLevel="0" collapsed="false">
      <c r="A8281" s="16" t="s">
        <v>16254</v>
      </c>
      <c r="B8281" s="0" t="s">
        <v>19089</v>
      </c>
      <c r="C8281" s="0" t="n">
        <v>264</v>
      </c>
      <c r="D8281" s="0" t="str">
        <f aca="false">IFERROR(VLOOKUP($C8281,薬効分類マスタ!$A$2:$B$180,2,FALSE()),"未登録")</f>
        <v>鎮痛,鎮痒,収斂,消炎剤</v>
      </c>
      <c r="E8281" s="16" t="s">
        <v>19071</v>
      </c>
      <c r="F8281" s="16" t="s">
        <v>16962</v>
      </c>
      <c r="G8281" s="16" t="s">
        <v>19090</v>
      </c>
      <c r="H8281" s="16" t="s">
        <v>710</v>
      </c>
      <c r="I8281" s="0" t="n">
        <v>14.7</v>
      </c>
      <c r="J8281" s="16" t="s">
        <v>232</v>
      </c>
      <c r="K8281" s="0" t="str">
        <f aca="false">IFERROR(IF(VLOOKUP($C8281,薬効分類マスタ!$A$2:$E$180,5,FALSE())=0,"",VLOOKUP($C8281,薬効分類マスタ!$A$2:$E$180,5,FALSE())),"")</f>
        <v/>
      </c>
      <c r="L8281" s="17"/>
      <c r="M8281" s="0" t="str">
        <f aca="false">IF($K8281="","",IF($L8281&lt;&gt;"",$L8281,VLOOKUP($C8281,薬効分類マスタ!$A$2:$F$180,6,FALSE())))</f>
        <v/>
      </c>
      <c r="N8281" s="0" t="str">
        <f aca="false">ASC(G8281)</f>
        <v>ﾘﾄﾞﾒｯｸｽｺｰﾜﾛｰｼｮﾝ0.3%</v>
      </c>
      <c r="O8281" s="0" t="str">
        <f aca="false">ASC(E8281)</f>
        <v>ﾌﾟﾚﾄﾞﾆｿﾞﾛﾝ吉草酸ｴｽﾃﾙ酢酸ｴｽﾃﾙ</v>
      </c>
      <c r="P8281" s="16" t="n">
        <f aca="false">N(P8280)+IF($C8281=検索!$B$49,1,0)</f>
        <v>0</v>
      </c>
    </row>
    <row r="8282" customFormat="false" ht="15" hidden="false" customHeight="false" outlineLevel="0" collapsed="false">
      <c r="A8282" s="16" t="s">
        <v>16254</v>
      </c>
      <c r="B8282" s="0" t="s">
        <v>19091</v>
      </c>
      <c r="C8282" s="0" t="n">
        <v>264</v>
      </c>
      <c r="D8282" s="0" t="str">
        <f aca="false">IFERROR(VLOOKUP($C8282,薬効分類マスタ!$A$2:$B$180,2,FALSE()),"未登録")</f>
        <v>鎮痛,鎮痒,収斂,消炎剤</v>
      </c>
      <c r="E8282" s="16" t="s">
        <v>19092</v>
      </c>
      <c r="F8282" s="16" t="s">
        <v>675</v>
      </c>
      <c r="G8282" s="16" t="s">
        <v>19093</v>
      </c>
      <c r="H8282" s="16" t="s">
        <v>1197</v>
      </c>
      <c r="I8282" s="0" t="n">
        <v>14.3</v>
      </c>
      <c r="J8282" s="16" t="s">
        <v>232</v>
      </c>
      <c r="K8282" s="0" t="str">
        <f aca="false">IFERROR(IF(VLOOKUP($C8282,薬効分類マスタ!$A$2:$E$180,5,FALSE())=0,"",VLOOKUP($C8282,薬効分類マスタ!$A$2:$E$180,5,FALSE())),"")</f>
        <v/>
      </c>
      <c r="L8282" s="17"/>
      <c r="M8282" s="0" t="str">
        <f aca="false">IF($K8282="","",IF($L8282&lt;&gt;"",$L8282,VLOOKUP($C8282,薬効分類マスタ!$A$2:$F$180,6,FALSE())))</f>
        <v/>
      </c>
      <c r="N8282" s="0" t="str">
        <f aca="false">ASC(G8282)</f>
        <v>ﾊﾟﾝﾃﾞﾙ軟膏0.1%</v>
      </c>
      <c r="O8282" s="0" t="str">
        <f aca="false">ASC(E8282)</f>
        <v>酪酸ﾌﾟﾛﾋﾟｵﾝ酸ﾋﾄﾞﾛｺﾙﾁｿﾞﾝ</v>
      </c>
      <c r="P8282" s="16" t="n">
        <f aca="false">N(P8281)+IF($C8282=検索!$B$49,1,0)</f>
        <v>0</v>
      </c>
    </row>
    <row r="8283" customFormat="false" ht="15" hidden="false" customHeight="false" outlineLevel="0" collapsed="false">
      <c r="A8283" s="16" t="s">
        <v>16254</v>
      </c>
      <c r="B8283" s="0" t="s">
        <v>19094</v>
      </c>
      <c r="C8283" s="0" t="n">
        <v>264</v>
      </c>
      <c r="D8283" s="0" t="str">
        <f aca="false">IFERROR(VLOOKUP($C8283,薬効分類マスタ!$A$2:$B$180,2,FALSE()),"未登録")</f>
        <v>鎮痛,鎮痒,収斂,消炎剤</v>
      </c>
      <c r="E8283" s="16" t="s">
        <v>19092</v>
      </c>
      <c r="F8283" s="16" t="s">
        <v>675</v>
      </c>
      <c r="G8283" s="16" t="s">
        <v>19095</v>
      </c>
      <c r="H8283" s="16" t="s">
        <v>1197</v>
      </c>
      <c r="I8283" s="0" t="n">
        <v>14.3</v>
      </c>
      <c r="J8283" s="16" t="s">
        <v>232</v>
      </c>
      <c r="K8283" s="0" t="str">
        <f aca="false">IFERROR(IF(VLOOKUP($C8283,薬効分類マスタ!$A$2:$E$180,5,FALSE())=0,"",VLOOKUP($C8283,薬効分類マスタ!$A$2:$E$180,5,FALSE())),"")</f>
        <v/>
      </c>
      <c r="L8283" s="17"/>
      <c r="M8283" s="0" t="str">
        <f aca="false">IF($K8283="","",IF($L8283&lt;&gt;"",$L8283,VLOOKUP($C8283,薬効分類マスタ!$A$2:$F$180,6,FALSE())))</f>
        <v/>
      </c>
      <c r="N8283" s="0" t="str">
        <f aca="false">ASC(G8283)</f>
        <v>ﾊﾟﾝﾃﾞﾙｸﾘｰﾑ0.1%</v>
      </c>
      <c r="O8283" s="0" t="str">
        <f aca="false">ASC(E8283)</f>
        <v>酪酸ﾌﾟﾛﾋﾟｵﾝ酸ﾋﾄﾞﾛｺﾙﾁｿﾞﾝ</v>
      </c>
      <c r="P8283" s="16" t="n">
        <f aca="false">N(P8282)+IF($C8283=検索!$B$49,1,0)</f>
        <v>0</v>
      </c>
    </row>
    <row r="8284" customFormat="false" ht="15" hidden="false" customHeight="false" outlineLevel="0" collapsed="false">
      <c r="A8284" s="16" t="s">
        <v>16254</v>
      </c>
      <c r="B8284" s="0" t="s">
        <v>19096</v>
      </c>
      <c r="C8284" s="0" t="n">
        <v>264</v>
      </c>
      <c r="D8284" s="0" t="str">
        <f aca="false">IFERROR(VLOOKUP($C8284,薬効分類マスタ!$A$2:$B$180,2,FALSE()),"未登録")</f>
        <v>鎮痛,鎮痒,収斂,消炎剤</v>
      </c>
      <c r="E8284" s="16" t="s">
        <v>19092</v>
      </c>
      <c r="F8284" s="16" t="s">
        <v>2071</v>
      </c>
      <c r="G8284" s="16" t="s">
        <v>19097</v>
      </c>
      <c r="H8284" s="16" t="s">
        <v>1197</v>
      </c>
      <c r="I8284" s="0" t="n">
        <v>14.3</v>
      </c>
      <c r="J8284" s="16" t="s">
        <v>232</v>
      </c>
      <c r="K8284" s="0" t="str">
        <f aca="false">IFERROR(IF(VLOOKUP($C8284,薬効分類マスタ!$A$2:$E$180,5,FALSE())=0,"",VLOOKUP($C8284,薬効分類マスタ!$A$2:$E$180,5,FALSE())),"")</f>
        <v/>
      </c>
      <c r="L8284" s="17"/>
      <c r="M8284" s="0" t="str">
        <f aca="false">IF($K8284="","",IF($L8284&lt;&gt;"",$L8284,VLOOKUP($C8284,薬効分類マスタ!$A$2:$F$180,6,FALSE())))</f>
        <v/>
      </c>
      <c r="N8284" s="0" t="str">
        <f aca="false">ASC(G8284)</f>
        <v>ﾊﾟﾝﾃﾞﾙﾛｰｼｮﾝ0.1%</v>
      </c>
      <c r="O8284" s="0" t="str">
        <f aca="false">ASC(E8284)</f>
        <v>酪酸ﾌﾟﾛﾋﾟｵﾝ酸ﾋﾄﾞﾛｺﾙﾁｿﾞﾝ</v>
      </c>
      <c r="P8284" s="16" t="n">
        <f aca="false">N(P8283)+IF($C8284=検索!$B$49,1,0)</f>
        <v>0</v>
      </c>
    </row>
    <row r="8285" customFormat="false" ht="15" hidden="false" customHeight="false" outlineLevel="0" collapsed="false">
      <c r="A8285" s="16" t="s">
        <v>16254</v>
      </c>
      <c r="B8285" s="0" t="s">
        <v>19098</v>
      </c>
      <c r="C8285" s="0" t="n">
        <v>264</v>
      </c>
      <c r="D8285" s="0" t="str">
        <f aca="false">IFERROR(VLOOKUP($C8285,薬効分類マスタ!$A$2:$B$180,2,FALSE()),"未登録")</f>
        <v>鎮痛,鎮痒,収斂,消炎剤</v>
      </c>
      <c r="E8285" s="16" t="s">
        <v>19099</v>
      </c>
      <c r="F8285" s="16" t="s">
        <v>6987</v>
      </c>
      <c r="G8285" s="16" t="s">
        <v>19100</v>
      </c>
      <c r="H8285" s="16" t="s">
        <v>574</v>
      </c>
      <c r="I8285" s="0" t="n">
        <v>7.9</v>
      </c>
      <c r="J8285" s="16" t="s">
        <v>239</v>
      </c>
      <c r="K8285" s="0" t="str">
        <f aca="false">IFERROR(IF(VLOOKUP($C8285,薬効分類マスタ!$A$2:$E$180,5,FALSE())=0,"",VLOOKUP($C8285,薬効分類マスタ!$A$2:$E$180,5,FALSE())),"")</f>
        <v/>
      </c>
      <c r="L8285" s="17"/>
      <c r="M8285" s="0" t="str">
        <f aca="false">IF($K8285="","",IF($L8285&lt;&gt;"",$L8285,VLOOKUP($C8285,薬効分類マスタ!$A$2:$F$180,6,FALSE())))</f>
        <v/>
      </c>
      <c r="N8285" s="0" t="str">
        <f aca="false">ASC(G8285)</f>
        <v>ｸﾛﾍﾞﾀｿﾞﾝ酪酸ｴｽﾃﾙ軟膏0.05%｢YD｣</v>
      </c>
      <c r="O8285" s="0" t="str">
        <f aca="false">ASC(E8285)</f>
        <v>ｸﾛﾍﾞﾀｿﾞﾝ酪酸ｴｽﾃﾙ</v>
      </c>
      <c r="P8285" s="16" t="n">
        <f aca="false">N(P8284)+IF($C8285=検索!$B$49,1,0)</f>
        <v>0</v>
      </c>
    </row>
    <row r="8286" customFormat="false" ht="15" hidden="false" customHeight="false" outlineLevel="0" collapsed="false">
      <c r="A8286" s="16" t="s">
        <v>16254</v>
      </c>
      <c r="B8286" s="0" t="s">
        <v>19101</v>
      </c>
      <c r="C8286" s="0" t="n">
        <v>264</v>
      </c>
      <c r="D8286" s="0" t="str">
        <f aca="false">IFERROR(VLOOKUP($C8286,薬効分類マスタ!$A$2:$B$180,2,FALSE()),"未登録")</f>
        <v>鎮痛,鎮痒,収斂,消炎剤</v>
      </c>
      <c r="E8286" s="16" t="s">
        <v>19099</v>
      </c>
      <c r="F8286" s="16" t="s">
        <v>6987</v>
      </c>
      <c r="G8286" s="16" t="s">
        <v>19102</v>
      </c>
      <c r="H8286" s="16" t="s">
        <v>6993</v>
      </c>
      <c r="I8286" s="0" t="n">
        <v>12</v>
      </c>
      <c r="J8286" s="16" t="s">
        <v>239</v>
      </c>
      <c r="K8286" s="0" t="str">
        <f aca="false">IFERROR(IF(VLOOKUP($C8286,薬効分類マスタ!$A$2:$E$180,5,FALSE())=0,"",VLOOKUP($C8286,薬効分類マスタ!$A$2:$E$180,5,FALSE())),"")</f>
        <v/>
      </c>
      <c r="L8286" s="17"/>
      <c r="M8286" s="0" t="str">
        <f aca="false">IF($K8286="","",IF($L8286&lt;&gt;"",$L8286,VLOOKUP($C8286,薬効分類マスタ!$A$2:$F$180,6,FALSE())))</f>
        <v/>
      </c>
      <c r="N8286" s="0" t="str">
        <f aca="false">ASC(G8286)</f>
        <v>ｸﾛﾍﾞﾀｿﾞﾝ酪酸ｴｽﾃﾙ軟膏0.05%｢ﾃｲｺｸ｣</v>
      </c>
      <c r="O8286" s="0" t="str">
        <f aca="false">ASC(E8286)</f>
        <v>ｸﾛﾍﾞﾀｿﾞﾝ酪酸ｴｽﾃﾙ</v>
      </c>
      <c r="P8286" s="16" t="n">
        <f aca="false">N(P8285)+IF($C8286=検索!$B$49,1,0)</f>
        <v>0</v>
      </c>
    </row>
    <row r="8287" customFormat="false" ht="15" hidden="false" customHeight="false" outlineLevel="0" collapsed="false">
      <c r="A8287" s="16" t="s">
        <v>16254</v>
      </c>
      <c r="B8287" s="0" t="s">
        <v>19103</v>
      </c>
      <c r="C8287" s="0" t="n">
        <v>264</v>
      </c>
      <c r="D8287" s="0" t="str">
        <f aca="false">IFERROR(VLOOKUP($C8287,薬効分類マスタ!$A$2:$B$180,2,FALSE()),"未登録")</f>
        <v>鎮痛,鎮痒,収斂,消炎剤</v>
      </c>
      <c r="E8287" s="16" t="s">
        <v>19099</v>
      </c>
      <c r="F8287" s="16" t="s">
        <v>6987</v>
      </c>
      <c r="G8287" s="16" t="s">
        <v>19104</v>
      </c>
      <c r="H8287" s="16" t="s">
        <v>8817</v>
      </c>
      <c r="I8287" s="0" t="n">
        <v>14.7</v>
      </c>
      <c r="J8287" s="16" t="s">
        <v>239</v>
      </c>
      <c r="K8287" s="0" t="str">
        <f aca="false">IFERROR(IF(VLOOKUP($C8287,薬効分類マスタ!$A$2:$E$180,5,FALSE())=0,"",VLOOKUP($C8287,薬効分類マスタ!$A$2:$E$180,5,FALSE())),"")</f>
        <v/>
      </c>
      <c r="L8287" s="17"/>
      <c r="M8287" s="0" t="str">
        <f aca="false">IF($K8287="","",IF($L8287&lt;&gt;"",$L8287,VLOOKUP($C8287,薬効分類マスタ!$A$2:$F$180,6,FALSE())))</f>
        <v/>
      </c>
      <c r="N8287" s="0" t="str">
        <f aca="false">ASC(G8287)</f>
        <v>ｸﾛﾍﾞﾀｿﾞﾝ酪酸ｴｽﾃﾙ軟膏0.05%｢ｲﾜｷ｣</v>
      </c>
      <c r="O8287" s="0" t="str">
        <f aca="false">ASC(E8287)</f>
        <v>ｸﾛﾍﾞﾀｿﾞﾝ酪酸ｴｽﾃﾙ</v>
      </c>
      <c r="P8287" s="16" t="n">
        <f aca="false">N(P8286)+IF($C8287=検索!$B$49,1,0)</f>
        <v>0</v>
      </c>
    </row>
    <row r="8288" customFormat="false" ht="15" hidden="false" customHeight="false" outlineLevel="0" collapsed="false">
      <c r="A8288" s="16" t="s">
        <v>16254</v>
      </c>
      <c r="B8288" s="0" t="s">
        <v>19105</v>
      </c>
      <c r="C8288" s="0" t="n">
        <v>264</v>
      </c>
      <c r="D8288" s="0" t="str">
        <f aca="false">IFERROR(VLOOKUP($C8288,薬効分類マスタ!$A$2:$B$180,2,FALSE()),"未登録")</f>
        <v>鎮痛,鎮痒,収斂,消炎剤</v>
      </c>
      <c r="E8288" s="16" t="s">
        <v>19099</v>
      </c>
      <c r="F8288" s="16" t="s">
        <v>6987</v>
      </c>
      <c r="G8288" s="16" t="s">
        <v>19106</v>
      </c>
      <c r="H8288" s="16" t="s">
        <v>11051</v>
      </c>
      <c r="I8288" s="0" t="n">
        <v>14.7</v>
      </c>
      <c r="J8288" s="16" t="s">
        <v>239</v>
      </c>
      <c r="K8288" s="0" t="str">
        <f aca="false">IFERROR(IF(VLOOKUP($C8288,薬効分類マスタ!$A$2:$E$180,5,FALSE())=0,"",VLOOKUP($C8288,薬効分類マスタ!$A$2:$E$180,5,FALSE())),"")</f>
        <v/>
      </c>
      <c r="L8288" s="17"/>
      <c r="M8288" s="0" t="str">
        <f aca="false">IF($K8288="","",IF($L8288&lt;&gt;"",$L8288,VLOOKUP($C8288,薬効分類マスタ!$A$2:$F$180,6,FALSE())))</f>
        <v/>
      </c>
      <c r="N8288" s="0" t="str">
        <f aca="false">ASC(G8288)</f>
        <v>ｸﾛﾍﾞﾀｿﾞﾝ酪酸ｴｽﾃﾙ軟膏0.05%｢ﾗｸｰﾙ｣</v>
      </c>
      <c r="O8288" s="0" t="str">
        <f aca="false">ASC(E8288)</f>
        <v>ｸﾛﾍﾞﾀｿﾞﾝ酪酸ｴｽﾃﾙ</v>
      </c>
      <c r="P8288" s="16" t="n">
        <f aca="false">N(P8287)+IF($C8288=検索!$B$49,1,0)</f>
        <v>0</v>
      </c>
    </row>
    <row r="8289" customFormat="false" ht="15" hidden="false" customHeight="false" outlineLevel="0" collapsed="false">
      <c r="A8289" s="16" t="s">
        <v>16254</v>
      </c>
      <c r="B8289" s="0" t="s">
        <v>19107</v>
      </c>
      <c r="C8289" s="0" t="n">
        <v>264</v>
      </c>
      <c r="D8289" s="0" t="str">
        <f aca="false">IFERROR(VLOOKUP($C8289,薬効分類マスタ!$A$2:$B$180,2,FALSE()),"未登録")</f>
        <v>鎮痛,鎮痒,収斂,消炎剤</v>
      </c>
      <c r="E8289" s="16" t="s">
        <v>19099</v>
      </c>
      <c r="F8289" s="16" t="s">
        <v>6987</v>
      </c>
      <c r="G8289" s="16" t="s">
        <v>19108</v>
      </c>
      <c r="H8289" s="16" t="s">
        <v>8817</v>
      </c>
      <c r="I8289" s="0" t="n">
        <v>14.7</v>
      </c>
      <c r="J8289" s="16" t="s">
        <v>239</v>
      </c>
      <c r="K8289" s="0" t="str">
        <f aca="false">IFERROR(IF(VLOOKUP($C8289,薬効分類マスタ!$A$2:$E$180,5,FALSE())=0,"",VLOOKUP($C8289,薬効分類マスタ!$A$2:$E$180,5,FALSE())),"")</f>
        <v/>
      </c>
      <c r="L8289" s="17"/>
      <c r="M8289" s="0" t="str">
        <f aca="false">IF($K8289="","",IF($L8289&lt;&gt;"",$L8289,VLOOKUP($C8289,薬効分類マスタ!$A$2:$F$180,6,FALSE())))</f>
        <v/>
      </c>
      <c r="N8289" s="0" t="str">
        <f aca="false">ASC(G8289)</f>
        <v>ｸﾛﾍﾞﾀｿﾞﾝ酪酸ｴｽﾃﾙｸﾘｰﾑ0.05%｢ｲﾜｷ｣</v>
      </c>
      <c r="O8289" s="0" t="str">
        <f aca="false">ASC(E8289)</f>
        <v>ｸﾛﾍﾞﾀｿﾞﾝ酪酸ｴｽﾃﾙ</v>
      </c>
      <c r="P8289" s="16" t="n">
        <f aca="false">N(P8288)+IF($C8289=検索!$B$49,1,0)</f>
        <v>0</v>
      </c>
    </row>
    <row r="8290" customFormat="false" ht="15" hidden="false" customHeight="false" outlineLevel="0" collapsed="false">
      <c r="A8290" s="16" t="s">
        <v>16254</v>
      </c>
      <c r="B8290" s="0" t="s">
        <v>19109</v>
      </c>
      <c r="C8290" s="0" t="n">
        <v>264</v>
      </c>
      <c r="D8290" s="0" t="str">
        <f aca="false">IFERROR(VLOOKUP($C8290,薬効分類マスタ!$A$2:$B$180,2,FALSE()),"未登録")</f>
        <v>鎮痛,鎮痒,収斂,消炎剤</v>
      </c>
      <c r="E8290" s="16" t="s">
        <v>19099</v>
      </c>
      <c r="F8290" s="16" t="s">
        <v>6987</v>
      </c>
      <c r="G8290" s="16" t="s">
        <v>19110</v>
      </c>
      <c r="H8290" s="16" t="s">
        <v>8817</v>
      </c>
      <c r="I8290" s="0" t="n">
        <v>14.7</v>
      </c>
      <c r="J8290" s="16" t="s">
        <v>239</v>
      </c>
      <c r="K8290" s="0" t="str">
        <f aca="false">IFERROR(IF(VLOOKUP($C8290,薬効分類マスタ!$A$2:$E$180,5,FALSE())=0,"",VLOOKUP($C8290,薬効分類マスタ!$A$2:$E$180,5,FALSE())),"")</f>
        <v/>
      </c>
      <c r="L8290" s="17"/>
      <c r="M8290" s="0" t="str">
        <f aca="false">IF($K8290="","",IF($L8290&lt;&gt;"",$L8290,VLOOKUP($C8290,薬効分類マスタ!$A$2:$F$180,6,FALSE())))</f>
        <v/>
      </c>
      <c r="N8290" s="0" t="str">
        <f aca="false">ASC(G8290)</f>
        <v>ｸﾛﾍﾞﾀｿﾞﾝ酪酸ｴｽﾃﾙﾛｰｼｮﾝ0.05%｢ｲﾜｷ｣</v>
      </c>
      <c r="O8290" s="0" t="str">
        <f aca="false">ASC(E8290)</f>
        <v>ｸﾛﾍﾞﾀｿﾞﾝ酪酸ｴｽﾃﾙ</v>
      </c>
      <c r="P8290" s="16" t="n">
        <f aca="false">N(P8289)+IF($C8290=検索!$B$49,1,0)</f>
        <v>0</v>
      </c>
    </row>
    <row r="8291" customFormat="false" ht="15" hidden="false" customHeight="false" outlineLevel="0" collapsed="false">
      <c r="A8291" s="16" t="s">
        <v>16254</v>
      </c>
      <c r="B8291" s="0" t="s">
        <v>19111</v>
      </c>
      <c r="C8291" s="0" t="n">
        <v>264</v>
      </c>
      <c r="D8291" s="0" t="str">
        <f aca="false">IFERROR(VLOOKUP($C8291,薬効分類マスタ!$A$2:$B$180,2,FALSE()),"未登録")</f>
        <v>鎮痛,鎮痒,収斂,消炎剤</v>
      </c>
      <c r="E8291" s="16" t="s">
        <v>19112</v>
      </c>
      <c r="F8291" s="16" t="s">
        <v>6987</v>
      </c>
      <c r="G8291" s="16" t="s">
        <v>19113</v>
      </c>
      <c r="H8291" s="16" t="s">
        <v>6993</v>
      </c>
      <c r="I8291" s="0" t="n">
        <v>10.8</v>
      </c>
      <c r="J8291" s="16" t="s">
        <v>232</v>
      </c>
      <c r="K8291" s="0" t="str">
        <f aca="false">IFERROR(IF(VLOOKUP($C8291,薬効分類マスタ!$A$2:$E$180,5,FALSE())=0,"",VLOOKUP($C8291,薬効分類マスタ!$A$2:$E$180,5,FALSE())),"")</f>
        <v/>
      </c>
      <c r="L8291" s="17"/>
      <c r="M8291" s="0" t="str">
        <f aca="false">IF($K8291="","",IF($L8291&lt;&gt;"",$L8291,VLOOKUP($C8291,薬効分類マスタ!$A$2:$F$180,6,FALSE())))</f>
        <v/>
      </c>
      <c r="N8291" s="0" t="str">
        <f aca="false">ASC(G8291)</f>
        <v>ﾀﾞｲｱｺｰﾄ軟膏0.05%</v>
      </c>
      <c r="O8291" s="0" t="str">
        <f aca="false">ASC(E8291)</f>
        <v>ｼﾞﾌﾛﾗｿﾞﾝ酢酸ｴｽﾃﾙ</v>
      </c>
      <c r="P8291" s="16" t="n">
        <f aca="false">N(P8290)+IF($C8291=検索!$B$49,1,0)</f>
        <v>0</v>
      </c>
    </row>
    <row r="8292" customFormat="false" ht="15" hidden="false" customHeight="false" outlineLevel="0" collapsed="false">
      <c r="A8292" s="16" t="s">
        <v>16254</v>
      </c>
      <c r="B8292" s="0" t="s">
        <v>19114</v>
      </c>
      <c r="C8292" s="0" t="n">
        <v>264</v>
      </c>
      <c r="D8292" s="0" t="str">
        <f aca="false">IFERROR(VLOOKUP($C8292,薬効分類マスタ!$A$2:$B$180,2,FALSE()),"未登録")</f>
        <v>鎮痛,鎮痒,収斂,消炎剤</v>
      </c>
      <c r="E8292" s="16" t="s">
        <v>19112</v>
      </c>
      <c r="F8292" s="16" t="s">
        <v>6987</v>
      </c>
      <c r="G8292" s="16" t="s">
        <v>19115</v>
      </c>
      <c r="H8292" s="16" t="s">
        <v>574</v>
      </c>
      <c r="I8292" s="0" t="n">
        <v>11.7</v>
      </c>
      <c r="J8292" s="16" t="s">
        <v>239</v>
      </c>
      <c r="K8292" s="0" t="str">
        <f aca="false">IFERROR(IF(VLOOKUP($C8292,薬効分類マスタ!$A$2:$E$180,5,FALSE())=0,"",VLOOKUP($C8292,薬効分類マスタ!$A$2:$E$180,5,FALSE())),"")</f>
        <v/>
      </c>
      <c r="L8292" s="17"/>
      <c r="M8292" s="0" t="str">
        <f aca="false">IF($K8292="","",IF($L8292&lt;&gt;"",$L8292,VLOOKUP($C8292,薬効分類マスタ!$A$2:$F$180,6,FALSE())))</f>
        <v/>
      </c>
      <c r="N8292" s="0" t="str">
        <f aca="false">ASC(G8292)</f>
        <v>ｼﾞﾌﾛﾗｿﾞﾝ酢酸ｴｽﾃﾙ軟膏0.05%｢YD｣</v>
      </c>
      <c r="O8292" s="0" t="str">
        <f aca="false">ASC(E8292)</f>
        <v>ｼﾞﾌﾛﾗｿﾞﾝ酢酸ｴｽﾃﾙ</v>
      </c>
      <c r="P8292" s="16" t="n">
        <f aca="false">N(P8291)+IF($C8292=検索!$B$49,1,0)</f>
        <v>0</v>
      </c>
    </row>
    <row r="8293" customFormat="false" ht="15" hidden="false" customHeight="false" outlineLevel="0" collapsed="false">
      <c r="A8293" s="16" t="s">
        <v>16254</v>
      </c>
      <c r="B8293" s="0" t="s">
        <v>19116</v>
      </c>
      <c r="C8293" s="0" t="n">
        <v>264</v>
      </c>
      <c r="D8293" s="0" t="str">
        <f aca="false">IFERROR(VLOOKUP($C8293,薬効分類マスタ!$A$2:$B$180,2,FALSE()),"未登録")</f>
        <v>鎮痛,鎮痒,収斂,消炎剤</v>
      </c>
      <c r="E8293" s="16" t="s">
        <v>19112</v>
      </c>
      <c r="F8293" s="16" t="s">
        <v>6987</v>
      </c>
      <c r="G8293" s="16" t="s">
        <v>19117</v>
      </c>
      <c r="H8293" s="16" t="s">
        <v>6993</v>
      </c>
      <c r="I8293" s="0" t="n">
        <v>10.8</v>
      </c>
      <c r="J8293" s="16" t="s">
        <v>232</v>
      </c>
      <c r="K8293" s="0" t="str">
        <f aca="false">IFERROR(IF(VLOOKUP($C8293,薬効分類マスタ!$A$2:$E$180,5,FALSE())=0,"",VLOOKUP($C8293,薬効分類マスタ!$A$2:$E$180,5,FALSE())),"")</f>
        <v/>
      </c>
      <c r="L8293" s="17"/>
      <c r="M8293" s="0" t="str">
        <f aca="false">IF($K8293="","",IF($L8293&lt;&gt;"",$L8293,VLOOKUP($C8293,薬効分類マスタ!$A$2:$F$180,6,FALSE())))</f>
        <v/>
      </c>
      <c r="N8293" s="0" t="str">
        <f aca="false">ASC(G8293)</f>
        <v>ﾀﾞｲｱｺｰﾄｸﾘｰﾑ0.05%</v>
      </c>
      <c r="O8293" s="0" t="str">
        <f aca="false">ASC(E8293)</f>
        <v>ｼﾞﾌﾛﾗｿﾞﾝ酢酸ｴｽﾃﾙ</v>
      </c>
      <c r="P8293" s="16" t="n">
        <f aca="false">N(P8292)+IF($C8293=検索!$B$49,1,0)</f>
        <v>0</v>
      </c>
    </row>
    <row r="8294" customFormat="false" ht="15" hidden="false" customHeight="false" outlineLevel="0" collapsed="false">
      <c r="A8294" s="16" t="s">
        <v>16254</v>
      </c>
      <c r="B8294" s="0" t="s">
        <v>19118</v>
      </c>
      <c r="C8294" s="0" t="n">
        <v>264</v>
      </c>
      <c r="D8294" s="0" t="str">
        <f aca="false">IFERROR(VLOOKUP($C8294,薬効分類マスタ!$A$2:$B$180,2,FALSE()),"未登録")</f>
        <v>鎮痛,鎮痒,収斂,消炎剤</v>
      </c>
      <c r="E8294" s="16" t="s">
        <v>19112</v>
      </c>
      <c r="F8294" s="16" t="s">
        <v>6987</v>
      </c>
      <c r="G8294" s="16" t="s">
        <v>19119</v>
      </c>
      <c r="H8294" s="16" t="s">
        <v>574</v>
      </c>
      <c r="I8294" s="0" t="n">
        <v>11.7</v>
      </c>
      <c r="J8294" s="16" t="s">
        <v>239</v>
      </c>
      <c r="K8294" s="0" t="str">
        <f aca="false">IFERROR(IF(VLOOKUP($C8294,薬効分類マスタ!$A$2:$E$180,5,FALSE())=0,"",VLOOKUP($C8294,薬効分類マスタ!$A$2:$E$180,5,FALSE())),"")</f>
        <v/>
      </c>
      <c r="L8294" s="17"/>
      <c r="M8294" s="0" t="str">
        <f aca="false">IF($K8294="","",IF($L8294&lt;&gt;"",$L8294,VLOOKUP($C8294,薬効分類マスタ!$A$2:$F$180,6,FALSE())))</f>
        <v/>
      </c>
      <c r="N8294" s="0" t="str">
        <f aca="false">ASC(G8294)</f>
        <v>ｼﾞﾌﾛﾗｿﾞﾝ酢酸ｴｽﾃﾙｸﾘｰﾑ0.05%｢YD｣</v>
      </c>
      <c r="O8294" s="0" t="str">
        <f aca="false">ASC(E8294)</f>
        <v>ｼﾞﾌﾛﾗｿﾞﾝ酢酸ｴｽﾃﾙ</v>
      </c>
      <c r="P8294" s="16" t="n">
        <f aca="false">N(P8293)+IF($C8294=検索!$B$49,1,0)</f>
        <v>0</v>
      </c>
    </row>
    <row r="8295" customFormat="false" ht="15" hidden="false" customHeight="false" outlineLevel="0" collapsed="false">
      <c r="A8295" s="16" t="s">
        <v>16254</v>
      </c>
      <c r="B8295" s="0" t="s">
        <v>19120</v>
      </c>
      <c r="C8295" s="0" t="n">
        <v>264</v>
      </c>
      <c r="D8295" s="0" t="str">
        <f aca="false">IFERROR(VLOOKUP($C8295,薬効分類マスタ!$A$2:$B$180,2,FALSE()),"未登録")</f>
        <v>鎮痛,鎮痒,収斂,消炎剤</v>
      </c>
      <c r="E8295" s="16" t="s">
        <v>19121</v>
      </c>
      <c r="F8295" s="16" t="s">
        <v>18948</v>
      </c>
      <c r="G8295" s="16" t="s">
        <v>19122</v>
      </c>
      <c r="H8295" s="16" t="s">
        <v>8607</v>
      </c>
      <c r="I8295" s="0" t="n">
        <v>9.1</v>
      </c>
      <c r="J8295" s="16" t="s">
        <v>232</v>
      </c>
      <c r="K8295" s="0" t="str">
        <f aca="false">IFERROR(IF(VLOOKUP($C8295,薬効分類マスタ!$A$2:$E$180,5,FALSE())=0,"",VLOOKUP($C8295,薬効分類マスタ!$A$2:$E$180,5,FALSE())),"")</f>
        <v/>
      </c>
      <c r="L8295" s="17"/>
      <c r="M8295" s="0" t="str">
        <f aca="false">IF($K8295="","",IF($L8295&lt;&gt;"",$L8295,VLOOKUP($C8295,薬効分類マスタ!$A$2:$F$180,6,FALSE())))</f>
        <v/>
      </c>
      <c r="N8295" s="0" t="str">
        <f aca="false">ASC(G8295)</f>
        <v>ﾎﾞｱﾗ軟膏0.12%</v>
      </c>
      <c r="O8295" s="0" t="str">
        <f aca="false">ASC(E8295)</f>
        <v>ﾃﾞｷｻﾒﾀｿﾞﾝ吉草酸ｴｽﾃﾙ</v>
      </c>
      <c r="P8295" s="16" t="n">
        <f aca="false">N(P8294)+IF($C8295=検索!$B$49,1,0)</f>
        <v>0</v>
      </c>
    </row>
    <row r="8296" customFormat="false" ht="15" hidden="false" customHeight="false" outlineLevel="0" collapsed="false">
      <c r="A8296" s="16" t="s">
        <v>16254</v>
      </c>
      <c r="B8296" s="0" t="s">
        <v>19123</v>
      </c>
      <c r="C8296" s="0" t="n">
        <v>264</v>
      </c>
      <c r="D8296" s="0" t="str">
        <f aca="false">IFERROR(VLOOKUP($C8296,薬効分類マスタ!$A$2:$B$180,2,FALSE()),"未登録")</f>
        <v>鎮痛,鎮痒,収斂,消炎剤</v>
      </c>
      <c r="E8296" s="16" t="s">
        <v>19121</v>
      </c>
      <c r="F8296" s="16" t="s">
        <v>18948</v>
      </c>
      <c r="G8296" s="16" t="s">
        <v>19124</v>
      </c>
      <c r="H8296" s="16" t="s">
        <v>8607</v>
      </c>
      <c r="I8296" s="0" t="n">
        <v>9.1</v>
      </c>
      <c r="J8296" s="16" t="s">
        <v>232</v>
      </c>
      <c r="K8296" s="0" t="str">
        <f aca="false">IFERROR(IF(VLOOKUP($C8296,薬効分類マスタ!$A$2:$E$180,5,FALSE())=0,"",VLOOKUP($C8296,薬効分類マスタ!$A$2:$E$180,5,FALSE())),"")</f>
        <v/>
      </c>
      <c r="L8296" s="17"/>
      <c r="M8296" s="0" t="str">
        <f aca="false">IF($K8296="","",IF($L8296&lt;&gt;"",$L8296,VLOOKUP($C8296,薬効分類マスタ!$A$2:$F$180,6,FALSE())))</f>
        <v/>
      </c>
      <c r="N8296" s="0" t="str">
        <f aca="false">ASC(G8296)</f>
        <v>ﾎﾞｱﾗｸﾘｰﾑ0.12%</v>
      </c>
      <c r="O8296" s="0" t="str">
        <f aca="false">ASC(E8296)</f>
        <v>ﾃﾞｷｻﾒﾀｿﾞﾝ吉草酸ｴｽﾃﾙ</v>
      </c>
      <c r="P8296" s="16" t="n">
        <f aca="false">N(P8295)+IF($C8296=検索!$B$49,1,0)</f>
        <v>0</v>
      </c>
    </row>
    <row r="8297" customFormat="false" ht="15" hidden="false" customHeight="false" outlineLevel="0" collapsed="false">
      <c r="A8297" s="16" t="s">
        <v>16254</v>
      </c>
      <c r="B8297" s="0" t="s">
        <v>19125</v>
      </c>
      <c r="C8297" s="0" t="n">
        <v>264</v>
      </c>
      <c r="D8297" s="0" t="str">
        <f aca="false">IFERROR(VLOOKUP($C8297,薬効分類マスタ!$A$2:$B$180,2,FALSE()),"未登録")</f>
        <v>鎮痛,鎮痒,収斂,消炎剤</v>
      </c>
      <c r="E8297" s="16" t="s">
        <v>19126</v>
      </c>
      <c r="F8297" s="16" t="s">
        <v>6987</v>
      </c>
      <c r="G8297" s="16" t="s">
        <v>19127</v>
      </c>
      <c r="H8297" s="16" t="s">
        <v>473</v>
      </c>
      <c r="I8297" s="0" t="n">
        <v>9.6</v>
      </c>
      <c r="J8297" s="16" t="s">
        <v>232</v>
      </c>
      <c r="K8297" s="0" t="str">
        <f aca="false">IFERROR(IF(VLOOKUP($C8297,薬効分類マスタ!$A$2:$E$180,5,FALSE())=0,"",VLOOKUP($C8297,薬効分類マスタ!$A$2:$E$180,5,FALSE())),"")</f>
        <v/>
      </c>
      <c r="L8297" s="17"/>
      <c r="M8297" s="0" t="str">
        <f aca="false">IF($K8297="","",IF($L8297&lt;&gt;"",$L8297,VLOOKUP($C8297,薬効分類マスタ!$A$2:$F$180,6,FALSE())))</f>
        <v/>
      </c>
      <c r="N8297" s="0" t="str">
        <f aca="false">ASC(G8297)</f>
        <v>ﾏｲｻﾞｰ軟膏0.05%</v>
      </c>
      <c r="O8297" s="0" t="str">
        <f aca="false">ASC(E8297)</f>
        <v>ｼﾞﾌﾙﾌﾟﾚﾄﾞﾅｰﾄ</v>
      </c>
      <c r="P8297" s="16" t="n">
        <f aca="false">N(P8296)+IF($C8297=検索!$B$49,1,0)</f>
        <v>0</v>
      </c>
    </row>
    <row r="8298" customFormat="false" ht="15" hidden="false" customHeight="false" outlineLevel="0" collapsed="false">
      <c r="A8298" s="16" t="s">
        <v>16254</v>
      </c>
      <c r="B8298" s="0" t="s">
        <v>19128</v>
      </c>
      <c r="C8298" s="0" t="n">
        <v>264</v>
      </c>
      <c r="D8298" s="0" t="str">
        <f aca="false">IFERROR(VLOOKUP($C8298,薬効分類マスタ!$A$2:$B$180,2,FALSE()),"未登録")</f>
        <v>鎮痛,鎮痒,収斂,消炎剤</v>
      </c>
      <c r="E8298" s="16" t="s">
        <v>19126</v>
      </c>
      <c r="F8298" s="16" t="s">
        <v>6987</v>
      </c>
      <c r="G8298" s="16" t="s">
        <v>19129</v>
      </c>
      <c r="H8298" s="16" t="s">
        <v>19053</v>
      </c>
      <c r="I8298" s="0" t="n">
        <v>13</v>
      </c>
      <c r="J8298" s="16" t="s">
        <v>239</v>
      </c>
      <c r="K8298" s="0" t="str">
        <f aca="false">IFERROR(IF(VLOOKUP($C8298,薬効分類マスタ!$A$2:$E$180,5,FALSE())=0,"",VLOOKUP($C8298,薬効分類マスタ!$A$2:$E$180,5,FALSE())),"")</f>
        <v/>
      </c>
      <c r="L8298" s="17"/>
      <c r="M8298" s="0" t="str">
        <f aca="false">IF($K8298="","",IF($L8298&lt;&gt;"",$L8298,VLOOKUP($C8298,薬効分類マスタ!$A$2:$F$180,6,FALSE())))</f>
        <v/>
      </c>
      <c r="N8298" s="0" t="str">
        <f aca="false">ASC(G8298)</f>
        <v>ｼﾞﾌﾙﾌﾟﾚﾄﾞﾅｰﾄ軟膏0.05%｢MYK｣</v>
      </c>
      <c r="O8298" s="0" t="str">
        <f aca="false">ASC(E8298)</f>
        <v>ｼﾞﾌﾙﾌﾟﾚﾄﾞﾅｰﾄ</v>
      </c>
      <c r="P8298" s="16" t="n">
        <f aca="false">N(P8297)+IF($C8298=検索!$B$49,1,0)</f>
        <v>0</v>
      </c>
    </row>
    <row r="8299" customFormat="false" ht="15" hidden="false" customHeight="false" outlineLevel="0" collapsed="false">
      <c r="A8299" s="16" t="s">
        <v>16254</v>
      </c>
      <c r="B8299" s="0" t="s">
        <v>19130</v>
      </c>
      <c r="C8299" s="0" t="n">
        <v>264</v>
      </c>
      <c r="D8299" s="0" t="str">
        <f aca="false">IFERROR(VLOOKUP($C8299,薬効分類マスタ!$A$2:$B$180,2,FALSE()),"未登録")</f>
        <v>鎮痛,鎮痒,収斂,消炎剤</v>
      </c>
      <c r="E8299" s="16" t="s">
        <v>19126</v>
      </c>
      <c r="F8299" s="16" t="s">
        <v>6987</v>
      </c>
      <c r="G8299" s="16" t="s">
        <v>19131</v>
      </c>
      <c r="H8299" s="16" t="s">
        <v>8817</v>
      </c>
      <c r="I8299" s="0" t="n">
        <v>13</v>
      </c>
      <c r="J8299" s="16" t="s">
        <v>239</v>
      </c>
      <c r="K8299" s="0" t="str">
        <f aca="false">IFERROR(IF(VLOOKUP($C8299,薬効分類マスタ!$A$2:$E$180,5,FALSE())=0,"",VLOOKUP($C8299,薬効分類マスタ!$A$2:$E$180,5,FALSE())),"")</f>
        <v/>
      </c>
      <c r="L8299" s="17"/>
      <c r="M8299" s="0" t="str">
        <f aca="false">IF($K8299="","",IF($L8299&lt;&gt;"",$L8299,VLOOKUP($C8299,薬効分類マスタ!$A$2:$F$180,6,FALSE())))</f>
        <v/>
      </c>
      <c r="N8299" s="0" t="str">
        <f aca="false">ASC(G8299)</f>
        <v>ｼﾞﾌﾙﾌﾟﾚﾄﾞﾅｰﾄ軟膏0.05%｢ｲﾜｷ｣</v>
      </c>
      <c r="O8299" s="0" t="str">
        <f aca="false">ASC(E8299)</f>
        <v>ｼﾞﾌﾙﾌﾟﾚﾄﾞﾅｰﾄ</v>
      </c>
      <c r="P8299" s="16" t="n">
        <f aca="false">N(P8298)+IF($C8299=検索!$B$49,1,0)</f>
        <v>0</v>
      </c>
    </row>
    <row r="8300" customFormat="false" ht="15" hidden="false" customHeight="false" outlineLevel="0" collapsed="false">
      <c r="A8300" s="16" t="s">
        <v>16254</v>
      </c>
      <c r="B8300" s="0" t="s">
        <v>19132</v>
      </c>
      <c r="C8300" s="0" t="n">
        <v>264</v>
      </c>
      <c r="D8300" s="0" t="str">
        <f aca="false">IFERROR(VLOOKUP($C8300,薬効分類マスタ!$A$2:$B$180,2,FALSE()),"未登録")</f>
        <v>鎮痛,鎮痒,収斂,消炎剤</v>
      </c>
      <c r="E8300" s="16" t="s">
        <v>19126</v>
      </c>
      <c r="F8300" s="16" t="s">
        <v>6987</v>
      </c>
      <c r="G8300" s="16" t="s">
        <v>19133</v>
      </c>
      <c r="H8300" s="16" t="s">
        <v>473</v>
      </c>
      <c r="I8300" s="0" t="n">
        <v>9.6</v>
      </c>
      <c r="J8300" s="16" t="s">
        <v>232</v>
      </c>
      <c r="K8300" s="0" t="str">
        <f aca="false">IFERROR(IF(VLOOKUP($C8300,薬効分類マスタ!$A$2:$E$180,5,FALSE())=0,"",VLOOKUP($C8300,薬効分類マスタ!$A$2:$E$180,5,FALSE())),"")</f>
        <v/>
      </c>
      <c r="L8300" s="17"/>
      <c r="M8300" s="0" t="str">
        <f aca="false">IF($K8300="","",IF($L8300&lt;&gt;"",$L8300,VLOOKUP($C8300,薬効分類マスタ!$A$2:$F$180,6,FALSE())))</f>
        <v/>
      </c>
      <c r="N8300" s="0" t="str">
        <f aca="false">ASC(G8300)</f>
        <v>ﾏｲｻﾞｰｸﾘｰﾑ0.05%</v>
      </c>
      <c r="O8300" s="0" t="str">
        <f aca="false">ASC(E8300)</f>
        <v>ｼﾞﾌﾙﾌﾟﾚﾄﾞﾅｰﾄ</v>
      </c>
      <c r="P8300" s="16" t="n">
        <f aca="false">N(P8299)+IF($C8300=検索!$B$49,1,0)</f>
        <v>0</v>
      </c>
    </row>
    <row r="8301" customFormat="false" ht="15" hidden="false" customHeight="false" outlineLevel="0" collapsed="false">
      <c r="A8301" s="16" t="s">
        <v>16254</v>
      </c>
      <c r="B8301" s="0" t="s">
        <v>19134</v>
      </c>
      <c r="C8301" s="0" t="n">
        <v>264</v>
      </c>
      <c r="D8301" s="0" t="str">
        <f aca="false">IFERROR(VLOOKUP($C8301,薬効分類マスタ!$A$2:$B$180,2,FALSE()),"未登録")</f>
        <v>鎮痛,鎮痒,収斂,消炎剤</v>
      </c>
      <c r="E8301" s="16" t="s">
        <v>19126</v>
      </c>
      <c r="F8301" s="16" t="s">
        <v>6987</v>
      </c>
      <c r="G8301" s="16" t="s">
        <v>19135</v>
      </c>
      <c r="H8301" s="16" t="s">
        <v>8817</v>
      </c>
      <c r="I8301" s="0" t="n">
        <v>13</v>
      </c>
      <c r="J8301" s="16" t="s">
        <v>239</v>
      </c>
      <c r="K8301" s="0" t="str">
        <f aca="false">IFERROR(IF(VLOOKUP($C8301,薬効分類マスタ!$A$2:$E$180,5,FALSE())=0,"",VLOOKUP($C8301,薬効分類マスタ!$A$2:$E$180,5,FALSE())),"")</f>
        <v/>
      </c>
      <c r="L8301" s="17"/>
      <c r="M8301" s="0" t="str">
        <f aca="false">IF($K8301="","",IF($L8301&lt;&gt;"",$L8301,VLOOKUP($C8301,薬効分類マスタ!$A$2:$F$180,6,FALSE())))</f>
        <v/>
      </c>
      <c r="N8301" s="0" t="str">
        <f aca="false">ASC(G8301)</f>
        <v>ｼﾞﾌﾙﾌﾟﾚﾄﾞﾅｰﾄｸﾘｰﾑ0.05%｢ｲﾜｷ｣</v>
      </c>
      <c r="O8301" s="0" t="str">
        <f aca="false">ASC(E8301)</f>
        <v>ｼﾞﾌﾙﾌﾟﾚﾄﾞﾅｰﾄ</v>
      </c>
      <c r="P8301" s="16" t="n">
        <f aca="false">N(P8300)+IF($C8301=検索!$B$49,1,0)</f>
        <v>0</v>
      </c>
    </row>
    <row r="8302" customFormat="false" ht="15" hidden="false" customHeight="false" outlineLevel="0" collapsed="false">
      <c r="A8302" s="16" t="s">
        <v>16254</v>
      </c>
      <c r="B8302" s="0" t="s">
        <v>19136</v>
      </c>
      <c r="C8302" s="0" t="n">
        <v>264</v>
      </c>
      <c r="D8302" s="0" t="str">
        <f aca="false">IFERROR(VLOOKUP($C8302,薬効分類マスタ!$A$2:$B$180,2,FALSE()),"未登録")</f>
        <v>鎮痛,鎮痒,収斂,消炎剤</v>
      </c>
      <c r="E8302" s="16" t="s">
        <v>19126</v>
      </c>
      <c r="F8302" s="16" t="s">
        <v>6987</v>
      </c>
      <c r="G8302" s="16" t="s">
        <v>19137</v>
      </c>
      <c r="H8302" s="16" t="s">
        <v>19053</v>
      </c>
      <c r="I8302" s="0" t="n">
        <v>13</v>
      </c>
      <c r="J8302" s="16" t="s">
        <v>239</v>
      </c>
      <c r="K8302" s="0" t="str">
        <f aca="false">IFERROR(IF(VLOOKUP($C8302,薬効分類マスタ!$A$2:$E$180,5,FALSE())=0,"",VLOOKUP($C8302,薬効分類マスタ!$A$2:$E$180,5,FALSE())),"")</f>
        <v/>
      </c>
      <c r="L8302" s="17"/>
      <c r="M8302" s="0" t="str">
        <f aca="false">IF($K8302="","",IF($L8302&lt;&gt;"",$L8302,VLOOKUP($C8302,薬効分類マスタ!$A$2:$F$180,6,FALSE())))</f>
        <v/>
      </c>
      <c r="N8302" s="0" t="str">
        <f aca="false">ASC(G8302)</f>
        <v>ｼﾞﾌﾙﾌﾟﾚﾄﾞﾅｰﾄﾛｰｼｮﾝ0.05%｢MYK｣</v>
      </c>
      <c r="O8302" s="0" t="str">
        <f aca="false">ASC(E8302)</f>
        <v>ｼﾞﾌﾙﾌﾟﾚﾄﾞﾅｰﾄ</v>
      </c>
      <c r="P8302" s="16" t="n">
        <f aca="false">N(P8301)+IF($C8302=検索!$B$49,1,0)</f>
        <v>0</v>
      </c>
    </row>
    <row r="8303" customFormat="false" ht="15" hidden="false" customHeight="false" outlineLevel="0" collapsed="false">
      <c r="A8303" s="16" t="s">
        <v>16254</v>
      </c>
      <c r="B8303" s="0" t="s">
        <v>19138</v>
      </c>
      <c r="C8303" s="0" t="n">
        <v>264</v>
      </c>
      <c r="D8303" s="0" t="str">
        <f aca="false">IFERROR(VLOOKUP($C8303,薬効分類マスタ!$A$2:$B$180,2,FALSE()),"未登録")</f>
        <v>鎮痛,鎮痒,収斂,消炎剤</v>
      </c>
      <c r="E8303" s="16" t="s">
        <v>19126</v>
      </c>
      <c r="F8303" s="16" t="s">
        <v>6987</v>
      </c>
      <c r="G8303" s="16" t="s">
        <v>19139</v>
      </c>
      <c r="H8303" s="16" t="s">
        <v>8817</v>
      </c>
      <c r="I8303" s="0" t="n">
        <v>13</v>
      </c>
      <c r="J8303" s="16" t="s">
        <v>239</v>
      </c>
      <c r="K8303" s="0" t="str">
        <f aca="false">IFERROR(IF(VLOOKUP($C8303,薬効分類マスタ!$A$2:$E$180,5,FALSE())=0,"",VLOOKUP($C8303,薬効分類マスタ!$A$2:$E$180,5,FALSE())),"")</f>
        <v/>
      </c>
      <c r="L8303" s="17"/>
      <c r="M8303" s="0" t="str">
        <f aca="false">IF($K8303="","",IF($L8303&lt;&gt;"",$L8303,VLOOKUP($C8303,薬効分類マスタ!$A$2:$F$180,6,FALSE())))</f>
        <v/>
      </c>
      <c r="N8303" s="0" t="str">
        <f aca="false">ASC(G8303)</f>
        <v>ｼﾞﾌﾙﾌﾟﾚﾄﾞﾅｰﾄﾛｰｼｮﾝ0.05%｢ｲﾜｷ｣</v>
      </c>
      <c r="O8303" s="0" t="str">
        <f aca="false">ASC(E8303)</f>
        <v>ｼﾞﾌﾙﾌﾟﾚﾄﾞﾅｰﾄ</v>
      </c>
      <c r="P8303" s="16" t="n">
        <f aca="false">N(P8302)+IF($C8303=検索!$B$49,1,0)</f>
        <v>0</v>
      </c>
    </row>
    <row r="8304" customFormat="false" ht="15" hidden="false" customHeight="false" outlineLevel="0" collapsed="false">
      <c r="A8304" s="16" t="s">
        <v>16254</v>
      </c>
      <c r="B8304" s="0" t="s">
        <v>19140</v>
      </c>
      <c r="C8304" s="0" t="n">
        <v>264</v>
      </c>
      <c r="D8304" s="0" t="str">
        <f aca="false">IFERROR(VLOOKUP($C8304,薬効分類マスタ!$A$2:$B$180,2,FALSE()),"未登録")</f>
        <v>鎮痛,鎮痒,収斂,消炎剤</v>
      </c>
      <c r="E8304" s="16" t="s">
        <v>19141</v>
      </c>
      <c r="F8304" s="16" t="s">
        <v>675</v>
      </c>
      <c r="G8304" s="16" t="s">
        <v>19142</v>
      </c>
      <c r="I8304" s="0" t="n">
        <v>6.5</v>
      </c>
      <c r="J8304" s="16" t="s">
        <v>239</v>
      </c>
      <c r="K8304" s="0" t="str">
        <f aca="false">IFERROR(IF(VLOOKUP($C8304,薬効分類マスタ!$A$2:$E$180,5,FALSE())=0,"",VLOOKUP($C8304,薬効分類マスタ!$A$2:$E$180,5,FALSE())),"")</f>
        <v/>
      </c>
      <c r="L8304" s="17"/>
      <c r="M8304" s="0" t="str">
        <f aca="false">IF($K8304="","",IF($L8304&lt;&gt;"",$L8304,VLOOKUP($C8304,薬効分類マスタ!$A$2:$F$180,6,FALSE())))</f>
        <v/>
      </c>
      <c r="N8304" s="0" t="str">
        <f aca="false">ASC(G8304)</f>
        <v>ﾃﾞｷｻﾒﾀｿﾞﾝﾌﾟﾛﾋﾟｵﾝ酸ｴｽﾃﾙ0.1%軟膏</v>
      </c>
      <c r="O8304" s="0" t="str">
        <f aca="false">ASC(E8304)</f>
        <v>ﾃﾞｷｻﾒﾀｿﾞﾝﾌﾟﾛﾋﾟｵﾝ酸ｴｽﾃﾙ</v>
      </c>
      <c r="P8304" s="16" t="n">
        <f aca="false">N(P8303)+IF($C8304=検索!$B$49,1,0)</f>
        <v>0</v>
      </c>
    </row>
    <row r="8305" customFormat="false" ht="15" hidden="false" customHeight="false" outlineLevel="0" collapsed="false">
      <c r="A8305" s="16" t="s">
        <v>16254</v>
      </c>
      <c r="B8305" s="0" t="s">
        <v>19143</v>
      </c>
      <c r="C8305" s="0" t="n">
        <v>264</v>
      </c>
      <c r="D8305" s="0" t="str">
        <f aca="false">IFERROR(VLOOKUP($C8305,薬効分類マスタ!$A$2:$B$180,2,FALSE()),"未登録")</f>
        <v>鎮痛,鎮痒,収斂,消炎剤</v>
      </c>
      <c r="E8305" s="16" t="s">
        <v>19141</v>
      </c>
      <c r="F8305" s="16" t="s">
        <v>675</v>
      </c>
      <c r="G8305" s="16" t="s">
        <v>19144</v>
      </c>
      <c r="H8305" s="16" t="s">
        <v>9535</v>
      </c>
      <c r="I8305" s="0" t="n">
        <v>9.2</v>
      </c>
      <c r="J8305" s="16" t="s">
        <v>232</v>
      </c>
      <c r="K8305" s="0" t="str">
        <f aca="false">IFERROR(IF(VLOOKUP($C8305,薬効分類マスタ!$A$2:$E$180,5,FALSE())=0,"",VLOOKUP($C8305,薬効分類マスタ!$A$2:$E$180,5,FALSE())),"")</f>
        <v/>
      </c>
      <c r="L8305" s="17"/>
      <c r="M8305" s="0" t="str">
        <f aca="false">IF($K8305="","",IF($L8305&lt;&gt;"",$L8305,VLOOKUP($C8305,薬効分類マスタ!$A$2:$F$180,6,FALSE())))</f>
        <v/>
      </c>
      <c r="N8305" s="0" t="str">
        <f aca="false">ASC(G8305)</f>
        <v>ﾒｻﾃﾞﾙﾑ軟膏0.1%</v>
      </c>
      <c r="O8305" s="0" t="str">
        <f aca="false">ASC(E8305)</f>
        <v>ﾃﾞｷｻﾒﾀｿﾞﾝﾌﾟﾛﾋﾟｵﾝ酸ｴｽﾃﾙ</v>
      </c>
      <c r="P8305" s="16" t="n">
        <f aca="false">N(P8304)+IF($C8305=検索!$B$49,1,0)</f>
        <v>0</v>
      </c>
    </row>
    <row r="8306" customFormat="false" ht="15" hidden="false" customHeight="false" outlineLevel="0" collapsed="false">
      <c r="A8306" s="16" t="s">
        <v>16254</v>
      </c>
      <c r="B8306" s="0" t="s">
        <v>19145</v>
      </c>
      <c r="C8306" s="0" t="n">
        <v>264</v>
      </c>
      <c r="D8306" s="0" t="str">
        <f aca="false">IFERROR(VLOOKUP($C8306,薬効分類マスタ!$A$2:$B$180,2,FALSE()),"未登録")</f>
        <v>鎮痛,鎮痒,収斂,消炎剤</v>
      </c>
      <c r="E8306" s="16" t="s">
        <v>19141</v>
      </c>
      <c r="F8306" s="16" t="s">
        <v>675</v>
      </c>
      <c r="G8306" s="16" t="s">
        <v>19146</v>
      </c>
      <c r="I8306" s="0" t="n">
        <v>6.5</v>
      </c>
      <c r="J8306" s="16" t="s">
        <v>239</v>
      </c>
      <c r="K8306" s="0" t="str">
        <f aca="false">IFERROR(IF(VLOOKUP($C8306,薬効分類マスタ!$A$2:$E$180,5,FALSE())=0,"",VLOOKUP($C8306,薬効分類マスタ!$A$2:$E$180,5,FALSE())),"")</f>
        <v/>
      </c>
      <c r="L8306" s="17"/>
      <c r="M8306" s="0" t="str">
        <f aca="false">IF($K8306="","",IF($L8306&lt;&gt;"",$L8306,VLOOKUP($C8306,薬効分類マスタ!$A$2:$F$180,6,FALSE())))</f>
        <v/>
      </c>
      <c r="N8306" s="0" t="str">
        <f aca="false">ASC(G8306)</f>
        <v>ﾃﾞｷｻﾒﾀｿﾞﾝﾌﾟﾛﾋﾟｵﾝ酸ｴｽﾃﾙ0.1%ｸﾘｰﾑ</v>
      </c>
      <c r="O8306" s="0" t="str">
        <f aca="false">ASC(E8306)</f>
        <v>ﾃﾞｷｻﾒﾀｿﾞﾝﾌﾟﾛﾋﾟｵﾝ酸ｴｽﾃﾙ</v>
      </c>
      <c r="P8306" s="16" t="n">
        <f aca="false">N(P8305)+IF($C8306=検索!$B$49,1,0)</f>
        <v>0</v>
      </c>
    </row>
    <row r="8307" customFormat="false" ht="15" hidden="false" customHeight="false" outlineLevel="0" collapsed="false">
      <c r="A8307" s="16" t="s">
        <v>16254</v>
      </c>
      <c r="B8307" s="0" t="s">
        <v>19147</v>
      </c>
      <c r="C8307" s="0" t="n">
        <v>264</v>
      </c>
      <c r="D8307" s="0" t="str">
        <f aca="false">IFERROR(VLOOKUP($C8307,薬効分類マスタ!$A$2:$B$180,2,FALSE()),"未登録")</f>
        <v>鎮痛,鎮痒,収斂,消炎剤</v>
      </c>
      <c r="E8307" s="16" t="s">
        <v>19141</v>
      </c>
      <c r="F8307" s="16" t="s">
        <v>675</v>
      </c>
      <c r="G8307" s="16" t="s">
        <v>19148</v>
      </c>
      <c r="H8307" s="16" t="s">
        <v>9535</v>
      </c>
      <c r="I8307" s="0" t="n">
        <v>9.2</v>
      </c>
      <c r="J8307" s="16" t="s">
        <v>232</v>
      </c>
      <c r="K8307" s="0" t="str">
        <f aca="false">IFERROR(IF(VLOOKUP($C8307,薬効分類マスタ!$A$2:$E$180,5,FALSE())=0,"",VLOOKUP($C8307,薬効分類マスタ!$A$2:$E$180,5,FALSE())),"")</f>
        <v/>
      </c>
      <c r="L8307" s="17"/>
      <c r="M8307" s="0" t="str">
        <f aca="false">IF($K8307="","",IF($L8307&lt;&gt;"",$L8307,VLOOKUP($C8307,薬効分類マスタ!$A$2:$F$180,6,FALSE())))</f>
        <v/>
      </c>
      <c r="N8307" s="0" t="str">
        <f aca="false">ASC(G8307)</f>
        <v>ﾒｻﾃﾞﾙﾑｸﾘｰﾑ0.1%</v>
      </c>
      <c r="O8307" s="0" t="str">
        <f aca="false">ASC(E8307)</f>
        <v>ﾃﾞｷｻﾒﾀｿﾞﾝﾌﾟﾛﾋﾟｵﾝ酸ｴｽﾃﾙ</v>
      </c>
      <c r="P8307" s="16" t="n">
        <f aca="false">N(P8306)+IF($C8307=検索!$B$49,1,0)</f>
        <v>0</v>
      </c>
    </row>
    <row r="8308" customFormat="false" ht="15" hidden="false" customHeight="false" outlineLevel="0" collapsed="false">
      <c r="A8308" s="16" t="s">
        <v>16254</v>
      </c>
      <c r="B8308" s="0" t="s">
        <v>19149</v>
      </c>
      <c r="C8308" s="0" t="n">
        <v>264</v>
      </c>
      <c r="D8308" s="0" t="str">
        <f aca="false">IFERROR(VLOOKUP($C8308,薬効分類マスタ!$A$2:$B$180,2,FALSE()),"未登録")</f>
        <v>鎮痛,鎮痒,収斂,消炎剤</v>
      </c>
      <c r="E8308" s="16" t="s">
        <v>19141</v>
      </c>
      <c r="F8308" s="16" t="s">
        <v>675</v>
      </c>
      <c r="G8308" s="16" t="s">
        <v>19150</v>
      </c>
      <c r="H8308" s="16" t="s">
        <v>9535</v>
      </c>
      <c r="I8308" s="0" t="n">
        <v>9.2</v>
      </c>
      <c r="J8308" s="16" t="s">
        <v>232</v>
      </c>
      <c r="K8308" s="0" t="str">
        <f aca="false">IFERROR(IF(VLOOKUP($C8308,薬効分類マスタ!$A$2:$E$180,5,FALSE())=0,"",VLOOKUP($C8308,薬効分類マスタ!$A$2:$E$180,5,FALSE())),"")</f>
        <v/>
      </c>
      <c r="L8308" s="17"/>
      <c r="M8308" s="0" t="str">
        <f aca="false">IF($K8308="","",IF($L8308&lt;&gt;"",$L8308,VLOOKUP($C8308,薬効分類マスタ!$A$2:$F$180,6,FALSE())))</f>
        <v/>
      </c>
      <c r="N8308" s="0" t="str">
        <f aca="false">ASC(G8308)</f>
        <v>ﾒｻﾃﾞﾙﾑﾛｰｼｮﾝ0.1%</v>
      </c>
      <c r="O8308" s="0" t="str">
        <f aca="false">ASC(E8308)</f>
        <v>ﾃﾞｷｻﾒﾀｿﾞﾝﾌﾟﾛﾋﾟｵﾝ酸ｴｽﾃﾙ</v>
      </c>
      <c r="P8308" s="16" t="n">
        <f aca="false">N(P8307)+IF($C8308=検索!$B$49,1,0)</f>
        <v>0</v>
      </c>
    </row>
    <row r="8309" customFormat="false" ht="15" hidden="false" customHeight="false" outlineLevel="0" collapsed="false">
      <c r="A8309" s="16" t="s">
        <v>16254</v>
      </c>
      <c r="B8309" s="0" t="s">
        <v>19151</v>
      </c>
      <c r="C8309" s="0" t="n">
        <v>264</v>
      </c>
      <c r="D8309" s="0" t="str">
        <f aca="false">IFERROR(VLOOKUP($C8309,薬効分類マスタ!$A$2:$B$180,2,FALSE()),"未登録")</f>
        <v>鎮痛,鎮痒,収斂,消炎剤</v>
      </c>
      <c r="E8309" s="16" t="s">
        <v>19141</v>
      </c>
      <c r="F8309" s="16" t="s">
        <v>675</v>
      </c>
      <c r="G8309" s="16" t="s">
        <v>19152</v>
      </c>
      <c r="H8309" s="16" t="s">
        <v>19053</v>
      </c>
      <c r="I8309" s="0" t="n">
        <v>6.5</v>
      </c>
      <c r="J8309" s="16" t="s">
        <v>239</v>
      </c>
      <c r="K8309" s="0" t="str">
        <f aca="false">IFERROR(IF(VLOOKUP($C8309,薬効分類マスタ!$A$2:$E$180,5,FALSE())=0,"",VLOOKUP($C8309,薬効分類マスタ!$A$2:$E$180,5,FALSE())),"")</f>
        <v/>
      </c>
      <c r="L8309" s="17"/>
      <c r="M8309" s="0" t="str">
        <f aca="false">IF($K8309="","",IF($L8309&lt;&gt;"",$L8309,VLOOKUP($C8309,薬効分類マスタ!$A$2:$F$180,6,FALSE())))</f>
        <v/>
      </c>
      <c r="N8309" s="0" t="str">
        <f aca="false">ASC(G8309)</f>
        <v>ﾃﾞｷｻﾒﾀｿﾞﾝﾌﾟﾛﾋﾟｵﾝ酸ｴｽﾃﾙﾛｰｼｮﾝ0.1%｢MYK｣</v>
      </c>
      <c r="O8309" s="0" t="str">
        <f aca="false">ASC(E8309)</f>
        <v>ﾃﾞｷｻﾒﾀｿﾞﾝﾌﾟﾛﾋﾟｵﾝ酸ｴｽﾃﾙ</v>
      </c>
      <c r="P8309" s="16" t="n">
        <f aca="false">N(P8308)+IF($C8309=検索!$B$49,1,0)</f>
        <v>0</v>
      </c>
    </row>
    <row r="8310" customFormat="false" ht="15" hidden="false" customHeight="false" outlineLevel="0" collapsed="false">
      <c r="A8310" s="16" t="s">
        <v>16254</v>
      </c>
      <c r="B8310" s="0" t="s">
        <v>19153</v>
      </c>
      <c r="C8310" s="0" t="n">
        <v>264</v>
      </c>
      <c r="D8310" s="0" t="str">
        <f aca="false">IFERROR(VLOOKUP($C8310,薬効分類マスタ!$A$2:$B$180,2,FALSE()),"未登録")</f>
        <v>鎮痛,鎮痒,収斂,消炎剤</v>
      </c>
      <c r="E8310" s="16" t="s">
        <v>19154</v>
      </c>
      <c r="F8310" s="16" t="s">
        <v>675</v>
      </c>
      <c r="G8310" s="16" t="s">
        <v>19155</v>
      </c>
      <c r="H8310" s="16" t="s">
        <v>1350</v>
      </c>
      <c r="I8310" s="0" t="n">
        <v>18</v>
      </c>
      <c r="J8310" s="16" t="s">
        <v>232</v>
      </c>
      <c r="K8310" s="0" t="str">
        <f aca="false">IFERROR(IF(VLOOKUP($C8310,薬効分類マスタ!$A$2:$E$180,5,FALSE())=0,"",VLOOKUP($C8310,薬効分類マスタ!$A$2:$E$180,5,FALSE())),"")</f>
        <v/>
      </c>
      <c r="L8310" s="17"/>
      <c r="M8310" s="0" t="str">
        <f aca="false">IF($K8310="","",IF($L8310&lt;&gt;"",$L8310,VLOOKUP($C8310,薬効分類マスタ!$A$2:$F$180,6,FALSE())))</f>
        <v/>
      </c>
      <c r="N8310" s="0" t="str">
        <f aca="false">ASC(G8310)</f>
        <v>ｱﾙﾒﾀ軟膏</v>
      </c>
      <c r="O8310" s="0" t="str">
        <f aca="false">ASC(E8310)</f>
        <v>ｱﾙｸﾛﾒﾀｿﾞﾝﾌﾟﾛﾋﾟｵﾝ酸ｴｽﾃﾙ</v>
      </c>
      <c r="P8310" s="16" t="n">
        <f aca="false">N(P8309)+IF($C8310=検索!$B$49,1,0)</f>
        <v>0</v>
      </c>
    </row>
    <row r="8311" customFormat="false" ht="15" hidden="false" customHeight="false" outlineLevel="0" collapsed="false">
      <c r="A8311" s="16" t="s">
        <v>16254</v>
      </c>
      <c r="B8311" s="0" t="s">
        <v>19156</v>
      </c>
      <c r="C8311" s="0" t="n">
        <v>264</v>
      </c>
      <c r="D8311" s="0" t="str">
        <f aca="false">IFERROR(VLOOKUP($C8311,薬効分類マスタ!$A$2:$B$180,2,FALSE()),"未登録")</f>
        <v>鎮痛,鎮痒,収斂,消炎剤</v>
      </c>
      <c r="E8311" s="16" t="s">
        <v>19154</v>
      </c>
      <c r="F8311" s="16" t="s">
        <v>675</v>
      </c>
      <c r="G8311" s="16" t="s">
        <v>19157</v>
      </c>
      <c r="H8311" s="16" t="s">
        <v>8817</v>
      </c>
      <c r="I8311" s="0" t="n">
        <v>28.3</v>
      </c>
      <c r="J8311" s="16" t="s">
        <v>239</v>
      </c>
      <c r="K8311" s="0" t="str">
        <f aca="false">IFERROR(IF(VLOOKUP($C8311,薬効分類マスタ!$A$2:$E$180,5,FALSE())=0,"",VLOOKUP($C8311,薬効分類マスタ!$A$2:$E$180,5,FALSE())),"")</f>
        <v/>
      </c>
      <c r="L8311" s="17"/>
      <c r="M8311" s="0" t="str">
        <f aca="false">IF($K8311="","",IF($L8311&lt;&gt;"",$L8311,VLOOKUP($C8311,薬効分類マスタ!$A$2:$F$180,6,FALSE())))</f>
        <v/>
      </c>
      <c r="N8311" s="0" t="str">
        <f aca="false">ASC(G8311)</f>
        <v>ｱﾙｸﾛﾒﾀｿﾞﾝﾌﾟﾛﾋﾟｵﾝ酸ｴｽﾃﾙ軟膏0.1%｢ｲﾜｷ｣</v>
      </c>
      <c r="O8311" s="0" t="str">
        <f aca="false">ASC(E8311)</f>
        <v>ｱﾙｸﾛﾒﾀｿﾞﾝﾌﾟﾛﾋﾟｵﾝ酸ｴｽﾃﾙ</v>
      </c>
      <c r="P8311" s="16" t="n">
        <f aca="false">N(P8310)+IF($C8311=検索!$B$49,1,0)</f>
        <v>0</v>
      </c>
    </row>
    <row r="8312" customFormat="false" ht="15" hidden="false" customHeight="false" outlineLevel="0" collapsed="false">
      <c r="A8312" s="16" t="s">
        <v>16254</v>
      </c>
      <c r="B8312" s="0" t="s">
        <v>19158</v>
      </c>
      <c r="C8312" s="0" t="n">
        <v>264</v>
      </c>
      <c r="D8312" s="0" t="str">
        <f aca="false">IFERROR(VLOOKUP($C8312,薬効分類マスタ!$A$2:$B$180,2,FALSE()),"未登録")</f>
        <v>鎮痛,鎮痒,収斂,消炎剤</v>
      </c>
      <c r="E8312" s="16" t="s">
        <v>19159</v>
      </c>
      <c r="F8312" s="16" t="s">
        <v>16962</v>
      </c>
      <c r="G8312" s="16" t="s">
        <v>19160</v>
      </c>
      <c r="H8312" s="16" t="s">
        <v>443</v>
      </c>
      <c r="I8312" s="0" t="n">
        <v>11</v>
      </c>
      <c r="J8312" s="16" t="s">
        <v>232</v>
      </c>
      <c r="K8312" s="0" t="str">
        <f aca="false">IFERROR(IF(VLOOKUP($C8312,薬効分類マスタ!$A$2:$E$180,5,FALSE())=0,"",VLOOKUP($C8312,薬効分類マスタ!$A$2:$E$180,5,FALSE())),"")</f>
        <v/>
      </c>
      <c r="L8312" s="17"/>
      <c r="M8312" s="0" t="str">
        <f aca="false">IF($K8312="","",IF($L8312&lt;&gt;"",$L8312,VLOOKUP($C8312,薬効分類マスタ!$A$2:$F$180,6,FALSE())))</f>
        <v/>
      </c>
      <c r="N8312" s="0" t="str">
        <f aca="false">ASC(G8312)</f>
        <v>ｴｸﾗｰ軟膏0.3%</v>
      </c>
      <c r="O8312" s="0" t="str">
        <f aca="false">ASC(E8312)</f>
        <v>ﾃﾞﾌﾟﾛﾄﾞﾝﾌﾟﾛﾋﾟｵﾝ酸ｴｽﾃﾙ</v>
      </c>
      <c r="P8312" s="16" t="n">
        <f aca="false">N(P8311)+IF($C8312=検索!$B$49,1,0)</f>
        <v>0</v>
      </c>
    </row>
    <row r="8313" customFormat="false" ht="15" hidden="false" customHeight="false" outlineLevel="0" collapsed="false">
      <c r="A8313" s="16" t="s">
        <v>16254</v>
      </c>
      <c r="B8313" s="0" t="s">
        <v>19161</v>
      </c>
      <c r="C8313" s="0" t="n">
        <v>264</v>
      </c>
      <c r="D8313" s="0" t="str">
        <f aca="false">IFERROR(VLOOKUP($C8313,薬効分類マスタ!$A$2:$B$180,2,FALSE()),"未登録")</f>
        <v>鎮痛,鎮痒,収斂,消炎剤</v>
      </c>
      <c r="E8313" s="16" t="s">
        <v>19159</v>
      </c>
      <c r="F8313" s="16" t="s">
        <v>16962</v>
      </c>
      <c r="G8313" s="16" t="s">
        <v>19162</v>
      </c>
      <c r="H8313" s="16" t="s">
        <v>443</v>
      </c>
      <c r="I8313" s="0" t="n">
        <v>11</v>
      </c>
      <c r="J8313" s="16" t="s">
        <v>232</v>
      </c>
      <c r="K8313" s="0" t="str">
        <f aca="false">IFERROR(IF(VLOOKUP($C8313,薬効分類マスタ!$A$2:$E$180,5,FALSE())=0,"",VLOOKUP($C8313,薬効分類マスタ!$A$2:$E$180,5,FALSE())),"")</f>
        <v/>
      </c>
      <c r="L8313" s="17"/>
      <c r="M8313" s="0" t="str">
        <f aca="false">IF($K8313="","",IF($L8313&lt;&gt;"",$L8313,VLOOKUP($C8313,薬効分類マスタ!$A$2:$F$180,6,FALSE())))</f>
        <v/>
      </c>
      <c r="N8313" s="0" t="str">
        <f aca="false">ASC(G8313)</f>
        <v>ｴｸﾗｰｸﾘｰﾑ0.3%</v>
      </c>
      <c r="O8313" s="0" t="str">
        <f aca="false">ASC(E8313)</f>
        <v>ﾃﾞﾌﾟﾛﾄﾞﾝﾌﾟﾛﾋﾟｵﾝ酸ｴｽﾃﾙ</v>
      </c>
      <c r="P8313" s="16" t="n">
        <f aca="false">N(P8312)+IF($C8313=検索!$B$49,1,0)</f>
        <v>0</v>
      </c>
    </row>
    <row r="8314" customFormat="false" ht="15" hidden="false" customHeight="false" outlineLevel="0" collapsed="false">
      <c r="A8314" s="16" t="s">
        <v>16254</v>
      </c>
      <c r="B8314" s="0" t="s">
        <v>19163</v>
      </c>
      <c r="C8314" s="0" t="n">
        <v>264</v>
      </c>
      <c r="D8314" s="0" t="str">
        <f aca="false">IFERROR(VLOOKUP($C8314,薬効分類マスタ!$A$2:$B$180,2,FALSE()),"未登録")</f>
        <v>鎮痛,鎮痒,収斂,消炎剤</v>
      </c>
      <c r="E8314" s="16" t="s">
        <v>19159</v>
      </c>
      <c r="F8314" s="16" t="s">
        <v>16962</v>
      </c>
      <c r="G8314" s="16" t="s">
        <v>19164</v>
      </c>
      <c r="H8314" s="16" t="s">
        <v>443</v>
      </c>
      <c r="I8314" s="0" t="n">
        <v>11</v>
      </c>
      <c r="J8314" s="16" t="s">
        <v>232</v>
      </c>
      <c r="K8314" s="0" t="str">
        <f aca="false">IFERROR(IF(VLOOKUP($C8314,薬効分類マスタ!$A$2:$E$180,5,FALSE())=0,"",VLOOKUP($C8314,薬効分類マスタ!$A$2:$E$180,5,FALSE())),"")</f>
        <v/>
      </c>
      <c r="L8314" s="17"/>
      <c r="M8314" s="0" t="str">
        <f aca="false">IF($K8314="","",IF($L8314&lt;&gt;"",$L8314,VLOOKUP($C8314,薬効分類マスタ!$A$2:$F$180,6,FALSE())))</f>
        <v/>
      </c>
      <c r="N8314" s="0" t="str">
        <f aca="false">ASC(G8314)</f>
        <v>ｴｸﾗｰﾛｰｼｮﾝ0.3%</v>
      </c>
      <c r="O8314" s="0" t="str">
        <f aca="false">ASC(E8314)</f>
        <v>ﾃﾞﾌﾟﾛﾄﾞﾝﾌﾟﾛﾋﾟｵﾝ酸ｴｽﾃﾙ</v>
      </c>
      <c r="P8314" s="16" t="n">
        <f aca="false">N(P8313)+IF($C8314=検索!$B$49,1,0)</f>
        <v>0</v>
      </c>
    </row>
    <row r="8315" customFormat="false" ht="15" hidden="false" customHeight="false" outlineLevel="0" collapsed="false">
      <c r="A8315" s="16" t="s">
        <v>16254</v>
      </c>
      <c r="B8315" s="0" t="s">
        <v>19165</v>
      </c>
      <c r="C8315" s="0" t="n">
        <v>264</v>
      </c>
      <c r="D8315" s="0" t="str">
        <f aca="false">IFERROR(VLOOKUP($C8315,薬効分類マスタ!$A$2:$B$180,2,FALSE()),"未登録")</f>
        <v>鎮痛,鎮痒,収斂,消炎剤</v>
      </c>
      <c r="E8315" s="16" t="s">
        <v>19159</v>
      </c>
      <c r="F8315" s="16" t="s">
        <v>19166</v>
      </c>
      <c r="G8315" s="16" t="s">
        <v>19167</v>
      </c>
      <c r="H8315" s="16" t="s">
        <v>443</v>
      </c>
      <c r="I8315" s="0" t="n">
        <v>33.8</v>
      </c>
      <c r="J8315" s="16" t="s">
        <v>232</v>
      </c>
      <c r="K8315" s="0" t="str">
        <f aca="false">IFERROR(IF(VLOOKUP($C8315,薬効分類マスタ!$A$2:$E$180,5,FALSE())=0,"",VLOOKUP($C8315,薬効分類マスタ!$A$2:$E$180,5,FALSE())),"")</f>
        <v/>
      </c>
      <c r="L8315" s="17"/>
      <c r="M8315" s="0" t="str">
        <f aca="false">IF($K8315="","",IF($L8315&lt;&gt;"",$L8315,VLOOKUP($C8315,薬効分類マスタ!$A$2:$F$180,6,FALSE())))</f>
        <v/>
      </c>
      <c r="N8315" s="0" t="str">
        <f aca="false">ASC(G8315)</f>
        <v>ｴｸﾗｰﾌﾟﾗｽﾀｰ20μg/c㎡</v>
      </c>
      <c r="O8315" s="0" t="str">
        <f aca="false">ASC(E8315)</f>
        <v>ﾃﾞﾌﾟﾛﾄﾞﾝﾌﾟﾛﾋﾟｵﾝ酸ｴｽﾃﾙ</v>
      </c>
      <c r="P8315" s="16" t="n">
        <f aca="false">N(P8314)+IF($C8315=検索!$B$49,1,0)</f>
        <v>0</v>
      </c>
    </row>
    <row r="8316" customFormat="false" ht="15" hidden="false" customHeight="false" outlineLevel="0" collapsed="false">
      <c r="A8316" s="16" t="s">
        <v>16254</v>
      </c>
      <c r="B8316" s="0" t="s">
        <v>19168</v>
      </c>
      <c r="C8316" s="0" t="n">
        <v>264</v>
      </c>
      <c r="D8316" s="0" t="str">
        <f aca="false">IFERROR(VLOOKUP($C8316,薬効分類マスタ!$A$2:$B$180,2,FALSE()),"未登録")</f>
        <v>鎮痛,鎮痒,収斂,消炎剤</v>
      </c>
      <c r="E8316" s="16" t="s">
        <v>19169</v>
      </c>
      <c r="F8316" s="16" t="s">
        <v>6987</v>
      </c>
      <c r="G8316" s="16" t="s">
        <v>19170</v>
      </c>
      <c r="I8316" s="0" t="n">
        <v>18.1</v>
      </c>
      <c r="K8316" s="0" t="str">
        <f aca="false">IFERROR(IF(VLOOKUP($C8316,薬効分類マスタ!$A$2:$E$180,5,FALSE())=0,"",VLOOKUP($C8316,薬効分類マスタ!$A$2:$E$180,5,FALSE())),"")</f>
        <v/>
      </c>
      <c r="L8316" s="17"/>
      <c r="M8316" s="0" t="str">
        <f aca="false">IF($K8316="","",IF($L8316&lt;&gt;"",$L8316,VLOOKUP($C8316,薬効分類マスタ!$A$2:$F$180,6,FALSE())))</f>
        <v/>
      </c>
      <c r="N8316" s="0" t="str">
        <f aca="false">ASC(G8316)</f>
        <v>ﾍﾞﾀﾒﾀｿﾞﾝ酪酸ｴｽﾃﾙﾌﾟﾛﾋﾟｵﾝ酸ｴｽﾃﾙ0.05%軟膏</v>
      </c>
      <c r="O8316" s="0" t="str">
        <f aca="false">ASC(E8316)</f>
        <v>ﾍﾞﾀﾒﾀｿﾞﾝ酪酸ｴｽﾃﾙﾌﾟﾛﾋﾟｵﾝ酸ｴｽﾃﾙ</v>
      </c>
      <c r="P8316" s="16" t="n">
        <f aca="false">N(P8315)+IF($C8316=検索!$B$49,1,0)</f>
        <v>0</v>
      </c>
    </row>
    <row r="8317" customFormat="false" ht="15" hidden="false" customHeight="false" outlineLevel="0" collapsed="false">
      <c r="A8317" s="16" t="s">
        <v>16254</v>
      </c>
      <c r="B8317" s="0" t="s">
        <v>19171</v>
      </c>
      <c r="C8317" s="0" t="n">
        <v>264</v>
      </c>
      <c r="D8317" s="0" t="str">
        <f aca="false">IFERROR(VLOOKUP($C8317,薬効分類マスタ!$A$2:$B$180,2,FALSE()),"未登録")</f>
        <v>鎮痛,鎮痒,収斂,消炎剤</v>
      </c>
      <c r="E8317" s="16" t="s">
        <v>19169</v>
      </c>
      <c r="F8317" s="16" t="s">
        <v>6987</v>
      </c>
      <c r="G8317" s="16" t="s">
        <v>19172</v>
      </c>
      <c r="H8317" s="16" t="s">
        <v>8817</v>
      </c>
      <c r="I8317" s="0" t="n">
        <v>18.9</v>
      </c>
      <c r="K8317" s="0" t="str">
        <f aca="false">IFERROR(IF(VLOOKUP($C8317,薬効分類マスタ!$A$2:$E$180,5,FALSE())=0,"",VLOOKUP($C8317,薬効分類マスタ!$A$2:$E$180,5,FALSE())),"")</f>
        <v/>
      </c>
      <c r="L8317" s="17"/>
      <c r="M8317" s="0" t="str">
        <f aca="false">IF($K8317="","",IF($L8317&lt;&gt;"",$L8317,VLOOKUP($C8317,薬効分類マスタ!$A$2:$F$180,6,FALSE())))</f>
        <v/>
      </c>
      <c r="N8317" s="0" t="str">
        <f aca="false">ASC(G8317)</f>
        <v>ｻﾚｯｸｽ軟膏0.05%</v>
      </c>
      <c r="O8317" s="0" t="str">
        <f aca="false">ASC(E8317)</f>
        <v>ﾍﾞﾀﾒﾀｿﾞﾝ酪酸ｴｽﾃﾙﾌﾟﾛﾋﾟｵﾝ酸ｴｽﾃﾙ</v>
      </c>
      <c r="P8317" s="16" t="n">
        <f aca="false">N(P8316)+IF($C8317=検索!$B$49,1,0)</f>
        <v>0</v>
      </c>
    </row>
    <row r="8318" customFormat="false" ht="15" hidden="false" customHeight="false" outlineLevel="0" collapsed="false">
      <c r="A8318" s="16" t="s">
        <v>16254</v>
      </c>
      <c r="B8318" s="0" t="s">
        <v>19173</v>
      </c>
      <c r="C8318" s="0" t="n">
        <v>264</v>
      </c>
      <c r="D8318" s="0" t="str">
        <f aca="false">IFERROR(VLOOKUP($C8318,薬効分類マスタ!$A$2:$B$180,2,FALSE()),"未登録")</f>
        <v>鎮痛,鎮痒,収斂,消炎剤</v>
      </c>
      <c r="E8318" s="16" t="s">
        <v>19169</v>
      </c>
      <c r="F8318" s="16" t="s">
        <v>6987</v>
      </c>
      <c r="G8318" s="16" t="s">
        <v>19174</v>
      </c>
      <c r="H8318" s="16" t="s">
        <v>3732</v>
      </c>
      <c r="I8318" s="0" t="n">
        <v>18.9</v>
      </c>
      <c r="J8318" s="16" t="s">
        <v>232</v>
      </c>
      <c r="K8318" s="0" t="str">
        <f aca="false">IFERROR(IF(VLOOKUP($C8318,薬効分類マスタ!$A$2:$E$180,5,FALSE())=0,"",VLOOKUP($C8318,薬効分類マスタ!$A$2:$E$180,5,FALSE())),"")</f>
        <v/>
      </c>
      <c r="L8318" s="17"/>
      <c r="M8318" s="0" t="str">
        <f aca="false">IF($K8318="","",IF($L8318&lt;&gt;"",$L8318,VLOOKUP($C8318,薬効分類マスタ!$A$2:$F$180,6,FALSE())))</f>
        <v/>
      </c>
      <c r="N8318" s="0" t="str">
        <f aca="false">ASC(G8318)</f>
        <v>ｱﾝﾃﾍﾞｰﾄ軟膏0.05%</v>
      </c>
      <c r="O8318" s="0" t="str">
        <f aca="false">ASC(E8318)</f>
        <v>ﾍﾞﾀﾒﾀｿﾞﾝ酪酸ｴｽﾃﾙﾌﾟﾛﾋﾟｵﾝ酸ｴｽﾃﾙ</v>
      </c>
      <c r="P8318" s="16" t="n">
        <f aca="false">N(P8317)+IF($C8318=検索!$B$49,1,0)</f>
        <v>0</v>
      </c>
    </row>
    <row r="8319" customFormat="false" ht="15" hidden="false" customHeight="false" outlineLevel="0" collapsed="false">
      <c r="A8319" s="16" t="s">
        <v>16254</v>
      </c>
      <c r="B8319" s="0" t="s">
        <v>19175</v>
      </c>
      <c r="C8319" s="0" t="n">
        <v>264</v>
      </c>
      <c r="D8319" s="0" t="str">
        <f aca="false">IFERROR(VLOOKUP($C8319,薬効分類マスタ!$A$2:$B$180,2,FALSE()),"未登録")</f>
        <v>鎮痛,鎮痒,収斂,消炎剤</v>
      </c>
      <c r="E8319" s="16" t="s">
        <v>19169</v>
      </c>
      <c r="F8319" s="16" t="s">
        <v>6987</v>
      </c>
      <c r="G8319" s="16" t="s">
        <v>19176</v>
      </c>
      <c r="H8319" s="16" t="s">
        <v>19053</v>
      </c>
      <c r="I8319" s="0" t="n">
        <v>18.9</v>
      </c>
      <c r="K8319" s="0" t="str">
        <f aca="false">IFERROR(IF(VLOOKUP($C8319,薬効分類マスタ!$A$2:$E$180,5,FALSE())=0,"",VLOOKUP($C8319,薬効分類マスタ!$A$2:$E$180,5,FALSE())),"")</f>
        <v/>
      </c>
      <c r="L8319" s="17"/>
      <c r="M8319" s="0" t="str">
        <f aca="false">IF($K8319="","",IF($L8319&lt;&gt;"",$L8319,VLOOKUP($C8319,薬効分類マスタ!$A$2:$F$180,6,FALSE())))</f>
        <v/>
      </c>
      <c r="N8319" s="0" t="str">
        <f aca="false">ASC(G8319)</f>
        <v>ﾍﾞﾀﾒﾀｿﾞﾝ酪酸ｴｽﾃﾙﾌﾟﾛﾋﾟｵﾝ酸ｴｽﾃﾙ軟膏0.05%｢MYK｣</v>
      </c>
      <c r="O8319" s="0" t="str">
        <f aca="false">ASC(E8319)</f>
        <v>ﾍﾞﾀﾒﾀｿﾞﾝ酪酸ｴｽﾃﾙﾌﾟﾛﾋﾟｵﾝ酸ｴｽﾃﾙ</v>
      </c>
      <c r="P8319" s="16" t="n">
        <f aca="false">N(P8318)+IF($C8319=検索!$B$49,1,0)</f>
        <v>0</v>
      </c>
    </row>
    <row r="8320" customFormat="false" ht="15" hidden="false" customHeight="false" outlineLevel="0" collapsed="false">
      <c r="A8320" s="16" t="s">
        <v>16254</v>
      </c>
      <c r="B8320" s="0" t="s">
        <v>19177</v>
      </c>
      <c r="C8320" s="0" t="n">
        <v>264</v>
      </c>
      <c r="D8320" s="0" t="str">
        <f aca="false">IFERROR(VLOOKUP($C8320,薬効分類マスタ!$A$2:$B$180,2,FALSE()),"未登録")</f>
        <v>鎮痛,鎮痒,収斂,消炎剤</v>
      </c>
      <c r="E8320" s="16" t="s">
        <v>19169</v>
      </c>
      <c r="F8320" s="16" t="s">
        <v>6987</v>
      </c>
      <c r="G8320" s="16" t="s">
        <v>19178</v>
      </c>
      <c r="H8320" s="16" t="s">
        <v>8817</v>
      </c>
      <c r="I8320" s="0" t="n">
        <v>18.9</v>
      </c>
      <c r="K8320" s="0" t="str">
        <f aca="false">IFERROR(IF(VLOOKUP($C8320,薬効分類マスタ!$A$2:$E$180,5,FALSE())=0,"",VLOOKUP($C8320,薬効分類マスタ!$A$2:$E$180,5,FALSE())),"")</f>
        <v/>
      </c>
      <c r="L8320" s="17"/>
      <c r="M8320" s="0" t="str">
        <f aca="false">IF($K8320="","",IF($L8320&lt;&gt;"",$L8320,VLOOKUP($C8320,薬効分類マスタ!$A$2:$F$180,6,FALSE())))</f>
        <v/>
      </c>
      <c r="N8320" s="0" t="str">
        <f aca="false">ASC(G8320)</f>
        <v>ｻﾚｯｸｽｸﾘｰﾑ0.05%</v>
      </c>
      <c r="O8320" s="0" t="str">
        <f aca="false">ASC(E8320)</f>
        <v>ﾍﾞﾀﾒﾀｿﾞﾝ酪酸ｴｽﾃﾙﾌﾟﾛﾋﾟｵﾝ酸ｴｽﾃﾙ</v>
      </c>
      <c r="P8320" s="16" t="n">
        <f aca="false">N(P8319)+IF($C8320=検索!$B$49,1,0)</f>
        <v>0</v>
      </c>
    </row>
    <row r="8321" customFormat="false" ht="15" hidden="false" customHeight="false" outlineLevel="0" collapsed="false">
      <c r="A8321" s="16" t="s">
        <v>16254</v>
      </c>
      <c r="B8321" s="0" t="s">
        <v>19179</v>
      </c>
      <c r="C8321" s="0" t="n">
        <v>264</v>
      </c>
      <c r="D8321" s="0" t="str">
        <f aca="false">IFERROR(VLOOKUP($C8321,薬効分類マスタ!$A$2:$B$180,2,FALSE()),"未登録")</f>
        <v>鎮痛,鎮痒,収斂,消炎剤</v>
      </c>
      <c r="E8321" s="16" t="s">
        <v>19169</v>
      </c>
      <c r="F8321" s="16" t="s">
        <v>6987</v>
      </c>
      <c r="G8321" s="16" t="s">
        <v>19180</v>
      </c>
      <c r="H8321" s="16" t="s">
        <v>3732</v>
      </c>
      <c r="I8321" s="0" t="n">
        <v>18.9</v>
      </c>
      <c r="J8321" s="16" t="s">
        <v>232</v>
      </c>
      <c r="K8321" s="0" t="str">
        <f aca="false">IFERROR(IF(VLOOKUP($C8321,薬効分類マスタ!$A$2:$E$180,5,FALSE())=0,"",VLOOKUP($C8321,薬効分類マスタ!$A$2:$E$180,5,FALSE())),"")</f>
        <v/>
      </c>
      <c r="L8321" s="17"/>
      <c r="M8321" s="0" t="str">
        <f aca="false">IF($K8321="","",IF($L8321&lt;&gt;"",$L8321,VLOOKUP($C8321,薬効分類マスタ!$A$2:$F$180,6,FALSE())))</f>
        <v/>
      </c>
      <c r="N8321" s="0" t="str">
        <f aca="false">ASC(G8321)</f>
        <v>ｱﾝﾃﾍﾞｰﾄｸﾘｰﾑ0.05%</v>
      </c>
      <c r="O8321" s="0" t="str">
        <f aca="false">ASC(E8321)</f>
        <v>ﾍﾞﾀﾒﾀｿﾞﾝ酪酸ｴｽﾃﾙﾌﾟﾛﾋﾟｵﾝ酸ｴｽﾃﾙ</v>
      </c>
      <c r="P8321" s="16" t="n">
        <f aca="false">N(P8320)+IF($C8321=検索!$B$49,1,0)</f>
        <v>0</v>
      </c>
    </row>
    <row r="8322" customFormat="false" ht="15" hidden="false" customHeight="false" outlineLevel="0" collapsed="false">
      <c r="A8322" s="16" t="s">
        <v>16254</v>
      </c>
      <c r="B8322" s="0" t="s">
        <v>19181</v>
      </c>
      <c r="C8322" s="0" t="n">
        <v>264</v>
      </c>
      <c r="D8322" s="0" t="str">
        <f aca="false">IFERROR(VLOOKUP($C8322,薬効分類マスタ!$A$2:$B$180,2,FALSE()),"未登録")</f>
        <v>鎮痛,鎮痒,収斂,消炎剤</v>
      </c>
      <c r="E8322" s="16" t="s">
        <v>19169</v>
      </c>
      <c r="F8322" s="16" t="s">
        <v>6987</v>
      </c>
      <c r="G8322" s="16" t="s">
        <v>19182</v>
      </c>
      <c r="H8322" s="16" t="s">
        <v>19053</v>
      </c>
      <c r="I8322" s="0" t="n">
        <v>18.9</v>
      </c>
      <c r="K8322" s="0" t="str">
        <f aca="false">IFERROR(IF(VLOOKUP($C8322,薬効分類マスタ!$A$2:$E$180,5,FALSE())=0,"",VLOOKUP($C8322,薬効分類マスタ!$A$2:$E$180,5,FALSE())),"")</f>
        <v/>
      </c>
      <c r="L8322" s="17"/>
      <c r="M8322" s="0" t="str">
        <f aca="false">IF($K8322="","",IF($L8322&lt;&gt;"",$L8322,VLOOKUP($C8322,薬効分類マスタ!$A$2:$F$180,6,FALSE())))</f>
        <v/>
      </c>
      <c r="N8322" s="0" t="str">
        <f aca="false">ASC(G8322)</f>
        <v>ﾍﾞﾀﾒﾀｿﾞﾝ酪酸ｴｽﾃﾙﾌﾟﾛﾋﾟｵﾝ酸ｴｽﾃﾙｸﾘｰﾑ0.05%｢MYK｣</v>
      </c>
      <c r="O8322" s="0" t="str">
        <f aca="false">ASC(E8322)</f>
        <v>ﾍﾞﾀﾒﾀｿﾞﾝ酪酸ｴｽﾃﾙﾌﾟﾛﾋﾟｵﾝ酸ｴｽﾃﾙ</v>
      </c>
      <c r="P8322" s="16" t="n">
        <f aca="false">N(P8321)+IF($C8322=検索!$B$49,1,0)</f>
        <v>0</v>
      </c>
    </row>
    <row r="8323" customFormat="false" ht="15" hidden="false" customHeight="false" outlineLevel="0" collapsed="false">
      <c r="A8323" s="16" t="s">
        <v>16254</v>
      </c>
      <c r="B8323" s="0" t="s">
        <v>19183</v>
      </c>
      <c r="C8323" s="0" t="n">
        <v>264</v>
      </c>
      <c r="D8323" s="0" t="str">
        <f aca="false">IFERROR(VLOOKUP($C8323,薬効分類マスタ!$A$2:$B$180,2,FALSE()),"未登録")</f>
        <v>鎮痛,鎮痒,収斂,消炎剤</v>
      </c>
      <c r="E8323" s="16" t="s">
        <v>19169</v>
      </c>
      <c r="F8323" s="16" t="s">
        <v>6987</v>
      </c>
      <c r="G8323" s="16" t="s">
        <v>19184</v>
      </c>
      <c r="I8323" s="0" t="n">
        <v>18.1</v>
      </c>
      <c r="K8323" s="0" t="str">
        <f aca="false">IFERROR(IF(VLOOKUP($C8323,薬効分類マスタ!$A$2:$E$180,5,FALSE())=0,"",VLOOKUP($C8323,薬効分類マスタ!$A$2:$E$180,5,FALSE())),"")</f>
        <v/>
      </c>
      <c r="L8323" s="17"/>
      <c r="M8323" s="0" t="str">
        <f aca="false">IF($K8323="","",IF($L8323&lt;&gt;"",$L8323,VLOOKUP($C8323,薬効分類マスタ!$A$2:$F$180,6,FALSE())))</f>
        <v/>
      </c>
      <c r="N8323" s="0" t="str">
        <f aca="false">ASC(G8323)</f>
        <v>ﾍﾞﾀﾒﾀｿﾞﾝ酪酸ｴｽﾃﾙﾌﾟﾛﾋﾟｵﾝ酸ｴｽﾃﾙ0.05%ﾛｰｼｮﾝ</v>
      </c>
      <c r="O8323" s="0" t="str">
        <f aca="false">ASC(E8323)</f>
        <v>ﾍﾞﾀﾒﾀｿﾞﾝ酪酸ｴｽﾃﾙﾌﾟﾛﾋﾟｵﾝ酸ｴｽﾃﾙ</v>
      </c>
      <c r="P8323" s="16" t="n">
        <f aca="false">N(P8322)+IF($C8323=検索!$B$49,1,0)</f>
        <v>0</v>
      </c>
    </row>
    <row r="8324" customFormat="false" ht="15" hidden="false" customHeight="false" outlineLevel="0" collapsed="false">
      <c r="A8324" s="16" t="s">
        <v>16254</v>
      </c>
      <c r="B8324" s="0" t="s">
        <v>19185</v>
      </c>
      <c r="C8324" s="0" t="n">
        <v>264</v>
      </c>
      <c r="D8324" s="0" t="str">
        <f aca="false">IFERROR(VLOOKUP($C8324,薬効分類マスタ!$A$2:$B$180,2,FALSE()),"未登録")</f>
        <v>鎮痛,鎮痒,収斂,消炎剤</v>
      </c>
      <c r="E8324" s="16" t="s">
        <v>19169</v>
      </c>
      <c r="F8324" s="16" t="s">
        <v>6987</v>
      </c>
      <c r="G8324" s="16" t="s">
        <v>19186</v>
      </c>
      <c r="H8324" s="16" t="s">
        <v>3732</v>
      </c>
      <c r="I8324" s="0" t="n">
        <v>18.9</v>
      </c>
      <c r="J8324" s="16" t="s">
        <v>232</v>
      </c>
      <c r="K8324" s="0" t="str">
        <f aca="false">IFERROR(IF(VLOOKUP($C8324,薬効分類マスタ!$A$2:$E$180,5,FALSE())=0,"",VLOOKUP($C8324,薬効分類マスタ!$A$2:$E$180,5,FALSE())),"")</f>
        <v/>
      </c>
      <c r="L8324" s="17"/>
      <c r="M8324" s="0" t="str">
        <f aca="false">IF($K8324="","",IF($L8324&lt;&gt;"",$L8324,VLOOKUP($C8324,薬効分類マスタ!$A$2:$F$180,6,FALSE())))</f>
        <v/>
      </c>
      <c r="N8324" s="0" t="str">
        <f aca="false">ASC(G8324)</f>
        <v>ｱﾝﾃﾍﾞｰﾄﾛｰｼｮﾝ0.05%</v>
      </c>
      <c r="O8324" s="0" t="str">
        <f aca="false">ASC(E8324)</f>
        <v>ﾍﾞﾀﾒﾀｿﾞﾝ酪酸ｴｽﾃﾙﾌﾟﾛﾋﾟｵﾝ酸ｴｽﾃﾙ</v>
      </c>
      <c r="P8324" s="16" t="n">
        <f aca="false">N(P8323)+IF($C8324=検索!$B$49,1,0)</f>
        <v>0</v>
      </c>
    </row>
    <row r="8325" customFormat="false" ht="15" hidden="false" customHeight="false" outlineLevel="0" collapsed="false">
      <c r="A8325" s="16" t="s">
        <v>16254</v>
      </c>
      <c r="B8325" s="0" t="s">
        <v>19187</v>
      </c>
      <c r="C8325" s="0" t="n">
        <v>264</v>
      </c>
      <c r="D8325" s="0" t="str">
        <f aca="false">IFERROR(VLOOKUP($C8325,薬効分類マスタ!$A$2:$B$180,2,FALSE()),"未登録")</f>
        <v>鎮痛,鎮痒,収斂,消炎剤</v>
      </c>
      <c r="E8325" s="16" t="s">
        <v>19169</v>
      </c>
      <c r="F8325" s="16" t="s">
        <v>6987</v>
      </c>
      <c r="G8325" s="16" t="s">
        <v>19188</v>
      </c>
      <c r="H8325" s="16" t="s">
        <v>19053</v>
      </c>
      <c r="I8325" s="0" t="n">
        <v>18.9</v>
      </c>
      <c r="K8325" s="0" t="str">
        <f aca="false">IFERROR(IF(VLOOKUP($C8325,薬効分類マスタ!$A$2:$E$180,5,FALSE())=0,"",VLOOKUP($C8325,薬効分類マスタ!$A$2:$E$180,5,FALSE())),"")</f>
        <v/>
      </c>
      <c r="L8325" s="17"/>
      <c r="M8325" s="0" t="str">
        <f aca="false">IF($K8325="","",IF($L8325&lt;&gt;"",$L8325,VLOOKUP($C8325,薬効分類マスタ!$A$2:$F$180,6,FALSE())))</f>
        <v/>
      </c>
      <c r="N8325" s="0" t="str">
        <f aca="false">ASC(G8325)</f>
        <v>ﾍﾞﾀﾒﾀｿﾞﾝ酪酸ｴｽﾃﾙﾌﾟﾛﾋﾟｵﾝ酸ｴｽﾃﾙﾛｰｼｮﾝ0.05%｢MYK｣</v>
      </c>
      <c r="O8325" s="0" t="str">
        <f aca="false">ASC(E8325)</f>
        <v>ﾍﾞﾀﾒﾀｿﾞﾝ酪酸ｴｽﾃﾙﾌﾟﾛﾋﾟｵﾝ酸ｴｽﾃﾙ</v>
      </c>
      <c r="P8325" s="16" t="n">
        <f aca="false">N(P8324)+IF($C8325=検索!$B$49,1,0)</f>
        <v>0</v>
      </c>
    </row>
    <row r="8326" customFormat="false" ht="15" hidden="false" customHeight="false" outlineLevel="0" collapsed="false">
      <c r="A8326" s="16" t="s">
        <v>16254</v>
      </c>
      <c r="B8326" s="0" t="s">
        <v>19189</v>
      </c>
      <c r="C8326" s="0" t="n">
        <v>264</v>
      </c>
      <c r="D8326" s="0" t="str">
        <f aca="false">IFERROR(VLOOKUP($C8326,薬効分類マスタ!$A$2:$B$180,2,FALSE()),"未登録")</f>
        <v>鎮痛,鎮痒,収斂,消炎剤</v>
      </c>
      <c r="E8326" s="16" t="s">
        <v>19190</v>
      </c>
      <c r="F8326" s="16" t="s">
        <v>675</v>
      </c>
      <c r="G8326" s="16" t="s">
        <v>19191</v>
      </c>
      <c r="H8326" s="16" t="s">
        <v>1350</v>
      </c>
      <c r="I8326" s="0" t="n">
        <v>15.1</v>
      </c>
      <c r="J8326" s="16" t="s">
        <v>232</v>
      </c>
      <c r="K8326" s="0" t="str">
        <f aca="false">IFERROR(IF(VLOOKUP($C8326,薬効分類マスタ!$A$2:$E$180,5,FALSE())=0,"",VLOOKUP($C8326,薬効分類マスタ!$A$2:$E$180,5,FALSE())),"")</f>
        <v/>
      </c>
      <c r="L8326" s="17"/>
      <c r="M8326" s="0" t="str">
        <f aca="false">IF($K8326="","",IF($L8326&lt;&gt;"",$L8326,VLOOKUP($C8326,薬効分類マスタ!$A$2:$F$180,6,FALSE())))</f>
        <v/>
      </c>
      <c r="N8326" s="0" t="str">
        <f aca="false">ASC(G8326)</f>
        <v>ﾌﾙﾒﾀ軟膏</v>
      </c>
      <c r="O8326" s="0" t="str">
        <f aca="false">ASC(E8326)</f>
        <v>ﾓﾒﾀｿﾞﾝﾌﾗﾝｶﾙﾎﾞﾝ酸ｴｽﾃﾙ</v>
      </c>
      <c r="P8326" s="16" t="n">
        <f aca="false">N(P8325)+IF($C8326=検索!$B$49,1,0)</f>
        <v>0</v>
      </c>
    </row>
    <row r="8327" customFormat="false" ht="15" hidden="false" customHeight="false" outlineLevel="0" collapsed="false">
      <c r="A8327" s="16" t="s">
        <v>16254</v>
      </c>
      <c r="B8327" s="0" t="s">
        <v>19192</v>
      </c>
      <c r="C8327" s="0" t="n">
        <v>264</v>
      </c>
      <c r="D8327" s="0" t="str">
        <f aca="false">IFERROR(VLOOKUP($C8327,薬効分類マスタ!$A$2:$B$180,2,FALSE()),"未登録")</f>
        <v>鎮痛,鎮痒,収斂,消炎剤</v>
      </c>
      <c r="E8327" s="16" t="s">
        <v>19190</v>
      </c>
      <c r="F8327" s="16" t="s">
        <v>675</v>
      </c>
      <c r="G8327" s="16" t="s">
        <v>19193</v>
      </c>
      <c r="H8327" s="16" t="s">
        <v>8817</v>
      </c>
      <c r="I8327" s="0" t="n">
        <v>20.1</v>
      </c>
      <c r="J8327" s="16" t="s">
        <v>239</v>
      </c>
      <c r="K8327" s="0" t="str">
        <f aca="false">IFERROR(IF(VLOOKUP($C8327,薬効分類マスタ!$A$2:$E$180,5,FALSE())=0,"",VLOOKUP($C8327,薬効分類マスタ!$A$2:$E$180,5,FALSE())),"")</f>
        <v/>
      </c>
      <c r="L8327" s="17"/>
      <c r="M8327" s="0" t="str">
        <f aca="false">IF($K8327="","",IF($L8327&lt;&gt;"",$L8327,VLOOKUP($C8327,薬効分類マスタ!$A$2:$F$180,6,FALSE())))</f>
        <v/>
      </c>
      <c r="N8327" s="0" t="str">
        <f aca="false">ASC(G8327)</f>
        <v>ﾓﾒﾀｿﾞﾝﾌﾗﾝｶﾙﾎﾞﾝ酸ｴｽﾃﾙ軟膏0.1%｢ｲﾜｷ｣</v>
      </c>
      <c r="O8327" s="0" t="str">
        <f aca="false">ASC(E8327)</f>
        <v>ﾓﾒﾀｿﾞﾝﾌﾗﾝｶﾙﾎﾞﾝ酸ｴｽﾃﾙ</v>
      </c>
      <c r="P8327" s="16" t="n">
        <f aca="false">N(P8326)+IF($C8327=検索!$B$49,1,0)</f>
        <v>0</v>
      </c>
    </row>
    <row r="8328" customFormat="false" ht="15" hidden="false" customHeight="false" outlineLevel="0" collapsed="false">
      <c r="A8328" s="16" t="s">
        <v>16254</v>
      </c>
      <c r="B8328" s="0" t="s">
        <v>19194</v>
      </c>
      <c r="C8328" s="0" t="n">
        <v>264</v>
      </c>
      <c r="D8328" s="0" t="str">
        <f aca="false">IFERROR(VLOOKUP($C8328,薬効分類マスタ!$A$2:$B$180,2,FALSE()),"未登録")</f>
        <v>鎮痛,鎮痒,収斂,消炎剤</v>
      </c>
      <c r="E8328" s="16" t="s">
        <v>19190</v>
      </c>
      <c r="F8328" s="16" t="s">
        <v>675</v>
      </c>
      <c r="G8328" s="16" t="s">
        <v>19195</v>
      </c>
      <c r="H8328" s="16" t="s">
        <v>1350</v>
      </c>
      <c r="I8328" s="0" t="n">
        <v>15.1</v>
      </c>
      <c r="J8328" s="16" t="s">
        <v>232</v>
      </c>
      <c r="K8328" s="0" t="str">
        <f aca="false">IFERROR(IF(VLOOKUP($C8328,薬効分類マスタ!$A$2:$E$180,5,FALSE())=0,"",VLOOKUP($C8328,薬効分類マスタ!$A$2:$E$180,5,FALSE())),"")</f>
        <v/>
      </c>
      <c r="L8328" s="17"/>
      <c r="M8328" s="0" t="str">
        <f aca="false">IF($K8328="","",IF($L8328&lt;&gt;"",$L8328,VLOOKUP($C8328,薬効分類マスタ!$A$2:$F$180,6,FALSE())))</f>
        <v/>
      </c>
      <c r="N8328" s="0" t="str">
        <f aca="false">ASC(G8328)</f>
        <v>ﾌﾙﾒﾀｸﾘｰﾑ</v>
      </c>
      <c r="O8328" s="0" t="str">
        <f aca="false">ASC(E8328)</f>
        <v>ﾓﾒﾀｿﾞﾝﾌﾗﾝｶﾙﾎﾞﾝ酸ｴｽﾃﾙ</v>
      </c>
      <c r="P8328" s="16" t="n">
        <f aca="false">N(P8327)+IF($C8328=検索!$B$49,1,0)</f>
        <v>0</v>
      </c>
    </row>
    <row r="8329" customFormat="false" ht="15" hidden="false" customHeight="false" outlineLevel="0" collapsed="false">
      <c r="A8329" s="16" t="s">
        <v>16254</v>
      </c>
      <c r="B8329" s="0" t="s">
        <v>19196</v>
      </c>
      <c r="C8329" s="0" t="n">
        <v>264</v>
      </c>
      <c r="D8329" s="0" t="str">
        <f aca="false">IFERROR(VLOOKUP($C8329,薬効分類マスタ!$A$2:$B$180,2,FALSE()),"未登録")</f>
        <v>鎮痛,鎮痒,収斂,消炎剤</v>
      </c>
      <c r="E8329" s="16" t="s">
        <v>19190</v>
      </c>
      <c r="F8329" s="16" t="s">
        <v>675</v>
      </c>
      <c r="G8329" s="16" t="s">
        <v>19197</v>
      </c>
      <c r="H8329" s="16" t="s">
        <v>8817</v>
      </c>
      <c r="I8329" s="0" t="n">
        <v>20.1</v>
      </c>
      <c r="J8329" s="16" t="s">
        <v>239</v>
      </c>
      <c r="K8329" s="0" t="str">
        <f aca="false">IFERROR(IF(VLOOKUP($C8329,薬効分類マスタ!$A$2:$E$180,5,FALSE())=0,"",VLOOKUP($C8329,薬効分類マスタ!$A$2:$E$180,5,FALSE())),"")</f>
        <v/>
      </c>
      <c r="L8329" s="17"/>
      <c r="M8329" s="0" t="str">
        <f aca="false">IF($K8329="","",IF($L8329&lt;&gt;"",$L8329,VLOOKUP($C8329,薬効分類マスタ!$A$2:$F$180,6,FALSE())))</f>
        <v/>
      </c>
      <c r="N8329" s="0" t="str">
        <f aca="false">ASC(G8329)</f>
        <v>ﾓﾒﾀｿﾞﾝﾌﾗﾝｶﾙﾎﾞﾝ酸ｴｽﾃﾙｸﾘｰﾑ0.1%｢ｲﾜｷ｣</v>
      </c>
      <c r="O8329" s="0" t="str">
        <f aca="false">ASC(E8329)</f>
        <v>ﾓﾒﾀｿﾞﾝﾌﾗﾝｶﾙﾎﾞﾝ酸ｴｽﾃﾙ</v>
      </c>
      <c r="P8329" s="16" t="n">
        <f aca="false">N(P8328)+IF($C8329=検索!$B$49,1,0)</f>
        <v>0</v>
      </c>
    </row>
    <row r="8330" customFormat="false" ht="15" hidden="false" customHeight="false" outlineLevel="0" collapsed="false">
      <c r="A8330" s="16" t="s">
        <v>16254</v>
      </c>
      <c r="B8330" s="0" t="s">
        <v>19198</v>
      </c>
      <c r="C8330" s="0" t="n">
        <v>264</v>
      </c>
      <c r="D8330" s="0" t="str">
        <f aca="false">IFERROR(VLOOKUP($C8330,薬効分類マスタ!$A$2:$B$180,2,FALSE()),"未登録")</f>
        <v>鎮痛,鎮痒,収斂,消炎剤</v>
      </c>
      <c r="E8330" s="16" t="s">
        <v>19190</v>
      </c>
      <c r="F8330" s="16" t="s">
        <v>675</v>
      </c>
      <c r="G8330" s="16" t="s">
        <v>19199</v>
      </c>
      <c r="H8330" s="16" t="s">
        <v>1350</v>
      </c>
      <c r="I8330" s="0" t="n">
        <v>15.1</v>
      </c>
      <c r="J8330" s="16" t="s">
        <v>232</v>
      </c>
      <c r="K8330" s="0" t="str">
        <f aca="false">IFERROR(IF(VLOOKUP($C8330,薬効分類マスタ!$A$2:$E$180,5,FALSE())=0,"",VLOOKUP($C8330,薬効分類マスタ!$A$2:$E$180,5,FALSE())),"")</f>
        <v/>
      </c>
      <c r="L8330" s="17"/>
      <c r="M8330" s="0" t="str">
        <f aca="false">IF($K8330="","",IF($L8330&lt;&gt;"",$L8330,VLOOKUP($C8330,薬効分類マスタ!$A$2:$F$180,6,FALSE())))</f>
        <v/>
      </c>
      <c r="N8330" s="0" t="str">
        <f aca="false">ASC(G8330)</f>
        <v>ﾌﾙﾒﾀﾛｰｼｮﾝ</v>
      </c>
      <c r="O8330" s="0" t="str">
        <f aca="false">ASC(E8330)</f>
        <v>ﾓﾒﾀｿﾞﾝﾌﾗﾝｶﾙﾎﾞﾝ酸ｴｽﾃﾙ</v>
      </c>
      <c r="P8330" s="16" t="n">
        <f aca="false">N(P8329)+IF($C8330=検索!$B$49,1,0)</f>
        <v>0</v>
      </c>
    </row>
    <row r="8331" customFormat="false" ht="15" hidden="false" customHeight="false" outlineLevel="0" collapsed="false">
      <c r="A8331" s="16" t="s">
        <v>16254</v>
      </c>
      <c r="B8331" s="0" t="s">
        <v>19200</v>
      </c>
      <c r="C8331" s="0" t="n">
        <v>264</v>
      </c>
      <c r="D8331" s="0" t="str">
        <f aca="false">IFERROR(VLOOKUP($C8331,薬効分類マスタ!$A$2:$B$180,2,FALSE()),"未登録")</f>
        <v>鎮痛,鎮痒,収斂,消炎剤</v>
      </c>
      <c r="E8331" s="16" t="s">
        <v>19190</v>
      </c>
      <c r="F8331" s="16" t="s">
        <v>675</v>
      </c>
      <c r="G8331" s="16" t="s">
        <v>19201</v>
      </c>
      <c r="H8331" s="16" t="s">
        <v>8817</v>
      </c>
      <c r="I8331" s="0" t="n">
        <v>20.1</v>
      </c>
      <c r="J8331" s="16" t="s">
        <v>239</v>
      </c>
      <c r="K8331" s="0" t="str">
        <f aca="false">IFERROR(IF(VLOOKUP($C8331,薬効分類マスタ!$A$2:$E$180,5,FALSE())=0,"",VLOOKUP($C8331,薬効分類マスタ!$A$2:$E$180,5,FALSE())),"")</f>
        <v/>
      </c>
      <c r="L8331" s="17"/>
      <c r="M8331" s="0" t="str">
        <f aca="false">IF($K8331="","",IF($L8331&lt;&gt;"",$L8331,VLOOKUP($C8331,薬効分類マスタ!$A$2:$F$180,6,FALSE())))</f>
        <v/>
      </c>
      <c r="N8331" s="0" t="str">
        <f aca="false">ASC(G8331)</f>
        <v>ﾓﾒﾀｿﾞﾝﾌﾗﾝｶﾙﾎﾞﾝ酸ｴｽﾃﾙﾛｰｼｮﾝ0.1%｢ｲﾜｷ｣</v>
      </c>
      <c r="O8331" s="0" t="str">
        <f aca="false">ASC(E8331)</f>
        <v>ﾓﾒﾀｿﾞﾝﾌﾗﾝｶﾙﾎﾞﾝ酸ｴｽﾃﾙ</v>
      </c>
      <c r="P8331" s="16" t="n">
        <f aca="false">N(P8330)+IF($C8331=検索!$B$49,1,0)</f>
        <v>0</v>
      </c>
    </row>
    <row r="8332" customFormat="false" ht="15" hidden="false" customHeight="false" outlineLevel="0" collapsed="false">
      <c r="A8332" s="16" t="s">
        <v>16254</v>
      </c>
      <c r="B8332" s="0" t="s">
        <v>19202</v>
      </c>
      <c r="C8332" s="0" t="n">
        <v>264</v>
      </c>
      <c r="D8332" s="0" t="str">
        <f aca="false">IFERROR(VLOOKUP($C8332,薬効分類マスタ!$A$2:$B$180,2,FALSE()),"未登録")</f>
        <v>鎮痛,鎮痒,収斂,消炎剤</v>
      </c>
      <c r="E8332" s="16" t="s">
        <v>19203</v>
      </c>
      <c r="F8332" s="16" t="s">
        <v>224</v>
      </c>
      <c r="G8332" s="16" t="s">
        <v>19204</v>
      </c>
      <c r="H8332" s="16" t="s">
        <v>574</v>
      </c>
      <c r="I8332" s="0" t="n">
        <v>25.1</v>
      </c>
      <c r="K8332" s="0" t="str">
        <f aca="false">IFERROR(IF(VLOOKUP($C8332,薬効分類マスタ!$A$2:$E$180,5,FALSE())=0,"",VLOOKUP($C8332,薬効分類マスタ!$A$2:$E$180,5,FALSE())),"")</f>
        <v/>
      </c>
      <c r="L8332" s="17"/>
      <c r="M8332" s="0" t="str">
        <f aca="false">IF($K8332="","",IF($L8332&lt;&gt;"",$L8332,VLOOKUP($C8332,薬効分類マスタ!$A$2:$F$180,6,FALSE())))</f>
        <v/>
      </c>
      <c r="N8332" s="0" t="str">
        <f aca="false">ASC(G8332)</f>
        <v>ﾃﾗ･ｺｰﾄﾘﾙ軟膏</v>
      </c>
      <c r="O8332" s="0" t="str">
        <f aca="false">ASC(E8332)</f>
        <v>ｵｷｼﾃﾄﾗｻｲｸﾘﾝ塩酸塩･ﾋﾄﾞﾛｺﾙﾁｿﾞﾝ</v>
      </c>
      <c r="P8332" s="16" t="n">
        <f aca="false">N(P8331)+IF($C8332=検索!$B$49,1,0)</f>
        <v>0</v>
      </c>
    </row>
    <row r="8333" customFormat="false" ht="15" hidden="false" customHeight="false" outlineLevel="0" collapsed="false">
      <c r="A8333" s="16" t="s">
        <v>16254</v>
      </c>
      <c r="B8333" s="0" t="s">
        <v>19205</v>
      </c>
      <c r="C8333" s="0" t="n">
        <v>264</v>
      </c>
      <c r="D8333" s="0" t="str">
        <f aca="false">IFERROR(VLOOKUP($C8333,薬効分類マスタ!$A$2:$B$180,2,FALSE()),"未登録")</f>
        <v>鎮痛,鎮痒,収斂,消炎剤</v>
      </c>
      <c r="E8333" s="16" t="s">
        <v>19206</v>
      </c>
      <c r="F8333" s="16" t="s">
        <v>224</v>
      </c>
      <c r="G8333" s="16" t="s">
        <v>19207</v>
      </c>
      <c r="H8333" s="16" t="s">
        <v>473</v>
      </c>
      <c r="I8333" s="0" t="n">
        <v>20.4</v>
      </c>
      <c r="K8333" s="0" t="str">
        <f aca="false">IFERROR(IF(VLOOKUP($C8333,薬効分類マスタ!$A$2:$E$180,5,FALSE())=0,"",VLOOKUP($C8333,薬効分類マスタ!$A$2:$E$180,5,FALSE())),"")</f>
        <v/>
      </c>
      <c r="L8333" s="17"/>
      <c r="M8333" s="0" t="str">
        <f aca="false">IF($K8333="","",IF($L8333&lt;&gt;"",$L8333,VLOOKUP($C8333,薬効分類マスタ!$A$2:$F$180,6,FALSE())))</f>
        <v/>
      </c>
      <c r="N8333" s="0" t="str">
        <f aca="false">ASC(G8333)</f>
        <v>ﾌﾙｺｰﾄF軟膏</v>
      </c>
      <c r="O8333" s="0" t="str">
        <f aca="false">ASC(E8333)</f>
        <v>ﾌﾙｵｼﾉﾛﾝｱｾﾄﾆﾄﾞ･ﾌﾗｼﾞｵﾏｲｼﾝ硫酸塩</v>
      </c>
      <c r="P8333" s="16" t="n">
        <f aca="false">N(P8332)+IF($C8333=検索!$B$49,1,0)</f>
        <v>0</v>
      </c>
    </row>
    <row r="8334" customFormat="false" ht="15" hidden="false" customHeight="false" outlineLevel="0" collapsed="false">
      <c r="A8334" s="16" t="s">
        <v>16254</v>
      </c>
      <c r="B8334" s="0" t="s">
        <v>19208</v>
      </c>
      <c r="C8334" s="0" t="n">
        <v>264</v>
      </c>
      <c r="D8334" s="0" t="str">
        <f aca="false">IFERROR(VLOOKUP($C8334,薬効分類マスタ!$A$2:$B$180,2,FALSE()),"未登録")</f>
        <v>鎮痛,鎮痒,収斂,消炎剤</v>
      </c>
      <c r="E8334" s="16" t="s">
        <v>19209</v>
      </c>
      <c r="F8334" s="16" t="s">
        <v>224</v>
      </c>
      <c r="G8334" s="16" t="s">
        <v>19210</v>
      </c>
      <c r="H8334" s="16" t="s">
        <v>794</v>
      </c>
      <c r="I8334" s="0" t="n">
        <v>15.7</v>
      </c>
      <c r="K8334" s="0" t="str">
        <f aca="false">IFERROR(IF(VLOOKUP($C8334,薬効分類マスタ!$A$2:$E$180,5,FALSE())=0,"",VLOOKUP($C8334,薬効分類マスタ!$A$2:$E$180,5,FALSE())),"")</f>
        <v/>
      </c>
      <c r="L8334" s="17"/>
      <c r="M8334" s="0" t="str">
        <f aca="false">IF($K8334="","",IF($L8334&lt;&gt;"",$L8334,VLOOKUP($C8334,薬効分類マスタ!$A$2:$F$180,6,FALSE())))</f>
        <v/>
      </c>
      <c r="N8334" s="0" t="str">
        <f aca="false">ASC(G8334)</f>
        <v>ﾍﾞﾄﾈﾍﾞｰﾄN軟膏</v>
      </c>
      <c r="O8334" s="0" t="str">
        <f aca="false">ASC(E8334)</f>
        <v>ﾍﾞﾀﾒﾀｿﾞﾝ吉草酸ｴｽﾃﾙ･ﾌﾗｼﾞｵﾏｲｼﾝ硫酸塩</v>
      </c>
      <c r="P8334" s="16" t="n">
        <f aca="false">N(P8333)+IF($C8334=検索!$B$49,1,0)</f>
        <v>0</v>
      </c>
    </row>
    <row r="8335" customFormat="false" ht="15" hidden="false" customHeight="false" outlineLevel="0" collapsed="false">
      <c r="A8335" s="16" t="s">
        <v>16254</v>
      </c>
      <c r="B8335" s="0" t="s">
        <v>19211</v>
      </c>
      <c r="C8335" s="0" t="n">
        <v>264</v>
      </c>
      <c r="D8335" s="0" t="str">
        <f aca="false">IFERROR(VLOOKUP($C8335,薬効分類マスタ!$A$2:$B$180,2,FALSE()),"未登録")</f>
        <v>鎮痛,鎮痒,収斂,消炎剤</v>
      </c>
      <c r="E8335" s="16" t="s">
        <v>19209</v>
      </c>
      <c r="F8335" s="16" t="s">
        <v>224</v>
      </c>
      <c r="G8335" s="16" t="s">
        <v>19212</v>
      </c>
      <c r="H8335" s="16" t="s">
        <v>794</v>
      </c>
      <c r="I8335" s="0" t="n">
        <v>15.7</v>
      </c>
      <c r="K8335" s="0" t="str">
        <f aca="false">IFERROR(IF(VLOOKUP($C8335,薬効分類マスタ!$A$2:$E$180,5,FALSE())=0,"",VLOOKUP($C8335,薬効分類マスタ!$A$2:$E$180,5,FALSE())),"")</f>
        <v/>
      </c>
      <c r="L8335" s="17"/>
      <c r="M8335" s="0" t="str">
        <f aca="false">IF($K8335="","",IF($L8335&lt;&gt;"",$L8335,VLOOKUP($C8335,薬効分類マスタ!$A$2:$F$180,6,FALSE())))</f>
        <v/>
      </c>
      <c r="N8335" s="0" t="str">
        <f aca="false">ASC(G8335)</f>
        <v>ﾍﾞﾄﾈﾍﾞｰﾄNｸﾘｰﾑ</v>
      </c>
      <c r="O8335" s="0" t="str">
        <f aca="false">ASC(E8335)</f>
        <v>ﾍﾞﾀﾒﾀｿﾞﾝ吉草酸ｴｽﾃﾙ･ﾌﾗｼﾞｵﾏｲｼﾝ硫酸塩</v>
      </c>
      <c r="P8335" s="16" t="n">
        <f aca="false">N(P8334)+IF($C8335=検索!$B$49,1,0)</f>
        <v>0</v>
      </c>
    </row>
    <row r="8336" customFormat="false" ht="15" hidden="false" customHeight="false" outlineLevel="0" collapsed="false">
      <c r="A8336" s="16" t="s">
        <v>16254</v>
      </c>
      <c r="B8336" s="0" t="s">
        <v>19213</v>
      </c>
      <c r="C8336" s="0" t="n">
        <v>264</v>
      </c>
      <c r="D8336" s="0" t="str">
        <f aca="false">IFERROR(VLOOKUP($C8336,薬効分類マスタ!$A$2:$B$180,2,FALSE()),"未登録")</f>
        <v>鎮痛,鎮痒,収斂,消炎剤</v>
      </c>
      <c r="E8336" s="16" t="s">
        <v>19214</v>
      </c>
      <c r="F8336" s="16" t="s">
        <v>224</v>
      </c>
      <c r="G8336" s="16" t="s">
        <v>19215</v>
      </c>
      <c r="H8336" s="16" t="s">
        <v>8817</v>
      </c>
      <c r="I8336" s="0" t="n">
        <v>27.7</v>
      </c>
      <c r="K8336" s="0" t="str">
        <f aca="false">IFERROR(IF(VLOOKUP($C8336,薬効分類マスタ!$A$2:$E$180,5,FALSE())=0,"",VLOOKUP($C8336,薬効分類マスタ!$A$2:$E$180,5,FALSE())),"")</f>
        <v/>
      </c>
      <c r="L8336" s="17"/>
      <c r="M8336" s="0" t="str">
        <f aca="false">IF($K8336="","",IF($L8336&lt;&gt;"",$L8336,VLOOKUP($C8336,薬効分類マスタ!$A$2:$F$180,6,FALSE())))</f>
        <v/>
      </c>
      <c r="N8336" s="0" t="str">
        <f aca="false">ASC(G8336)</f>
        <v>ﾃﾞﾙﾓｿﾞｰﾙG軟膏</v>
      </c>
      <c r="O8336" s="0" t="str">
        <f aca="false">ASC(E8336)</f>
        <v>ﾍﾞﾀﾒﾀｿﾞﾝ吉草酸ｴｽﾃﾙ･ｹﾞﾝﾀﾏｲｼﾝ硫酸塩</v>
      </c>
      <c r="P8336" s="16" t="n">
        <f aca="false">N(P8335)+IF($C8336=検索!$B$49,1,0)</f>
        <v>0</v>
      </c>
    </row>
    <row r="8337" customFormat="false" ht="15" hidden="false" customHeight="false" outlineLevel="0" collapsed="false">
      <c r="A8337" s="16" t="s">
        <v>16254</v>
      </c>
      <c r="B8337" s="0" t="s">
        <v>19216</v>
      </c>
      <c r="C8337" s="0" t="n">
        <v>264</v>
      </c>
      <c r="D8337" s="0" t="str">
        <f aca="false">IFERROR(VLOOKUP($C8337,薬効分類マスタ!$A$2:$B$180,2,FALSE()),"未登録")</f>
        <v>鎮痛,鎮痒,収斂,消炎剤</v>
      </c>
      <c r="E8337" s="16" t="s">
        <v>19214</v>
      </c>
      <c r="F8337" s="16" t="s">
        <v>224</v>
      </c>
      <c r="G8337" s="16" t="s">
        <v>19217</v>
      </c>
      <c r="H8337" s="16" t="s">
        <v>1350</v>
      </c>
      <c r="I8337" s="0" t="n">
        <v>27.7</v>
      </c>
      <c r="J8337" s="16" t="s">
        <v>232</v>
      </c>
      <c r="K8337" s="0" t="str">
        <f aca="false">IFERROR(IF(VLOOKUP($C8337,薬効分類マスタ!$A$2:$E$180,5,FALSE())=0,"",VLOOKUP($C8337,薬効分類マスタ!$A$2:$E$180,5,FALSE())),"")</f>
        <v/>
      </c>
      <c r="L8337" s="17"/>
      <c r="M8337" s="0" t="str">
        <f aca="false">IF($K8337="","",IF($L8337&lt;&gt;"",$L8337,VLOOKUP($C8337,薬効分類マスタ!$A$2:$F$180,6,FALSE())))</f>
        <v/>
      </c>
      <c r="N8337" s="0" t="str">
        <f aca="false">ASC(G8337)</f>
        <v>ﾘﾝﾃﾞﾛﾝ-VG軟膏0.12%</v>
      </c>
      <c r="O8337" s="0" t="str">
        <f aca="false">ASC(E8337)</f>
        <v>ﾍﾞﾀﾒﾀｿﾞﾝ吉草酸ｴｽﾃﾙ･ｹﾞﾝﾀﾏｲｼﾝ硫酸塩</v>
      </c>
      <c r="P8337" s="16" t="n">
        <f aca="false">N(P8336)+IF($C8337=検索!$B$49,1,0)</f>
        <v>0</v>
      </c>
    </row>
    <row r="8338" customFormat="false" ht="15" hidden="false" customHeight="false" outlineLevel="0" collapsed="false">
      <c r="A8338" s="16" t="s">
        <v>16254</v>
      </c>
      <c r="B8338" s="0" t="s">
        <v>19218</v>
      </c>
      <c r="C8338" s="0" t="n">
        <v>264</v>
      </c>
      <c r="D8338" s="0" t="str">
        <f aca="false">IFERROR(VLOOKUP($C8338,薬効分類マスタ!$A$2:$B$180,2,FALSE()),"未登録")</f>
        <v>鎮痛,鎮痒,収斂,消炎剤</v>
      </c>
      <c r="E8338" s="16" t="s">
        <v>19214</v>
      </c>
      <c r="F8338" s="16" t="s">
        <v>224</v>
      </c>
      <c r="G8338" s="16" t="s">
        <v>19219</v>
      </c>
      <c r="H8338" s="16" t="s">
        <v>533</v>
      </c>
      <c r="I8338" s="0" t="n">
        <v>26.5</v>
      </c>
      <c r="K8338" s="0" t="str">
        <f aca="false">IFERROR(IF(VLOOKUP($C8338,薬効分類マスタ!$A$2:$E$180,5,FALSE())=0,"",VLOOKUP($C8338,薬効分類マスタ!$A$2:$E$180,5,FALSE())),"")</f>
        <v/>
      </c>
      <c r="L8338" s="17"/>
      <c r="M8338" s="0" t="str">
        <f aca="false">IF($K8338="","",IF($L8338&lt;&gt;"",$L8338,VLOOKUP($C8338,薬効分類マスタ!$A$2:$F$180,6,FALSE())))</f>
        <v/>
      </c>
      <c r="N8338" s="0" t="str">
        <f aca="false">ASC(G8338)</f>
        <v>ﾙﾘｸｰﾙVG軟膏0.12%</v>
      </c>
      <c r="O8338" s="0" t="str">
        <f aca="false">ASC(E8338)</f>
        <v>ﾍﾞﾀﾒﾀｿﾞﾝ吉草酸ｴｽﾃﾙ･ｹﾞﾝﾀﾏｲｼﾝ硫酸塩</v>
      </c>
      <c r="P8338" s="16" t="n">
        <f aca="false">N(P8337)+IF($C8338=検索!$B$49,1,0)</f>
        <v>0</v>
      </c>
    </row>
    <row r="8339" customFormat="false" ht="15" hidden="false" customHeight="false" outlineLevel="0" collapsed="false">
      <c r="A8339" s="16" t="s">
        <v>16254</v>
      </c>
      <c r="B8339" s="0" t="s">
        <v>19220</v>
      </c>
      <c r="C8339" s="0" t="n">
        <v>264</v>
      </c>
      <c r="D8339" s="0" t="str">
        <f aca="false">IFERROR(VLOOKUP($C8339,薬効分類マスタ!$A$2:$B$180,2,FALSE()),"未登録")</f>
        <v>鎮痛,鎮痒,収斂,消炎剤</v>
      </c>
      <c r="E8339" s="16" t="s">
        <v>19214</v>
      </c>
      <c r="F8339" s="16" t="s">
        <v>224</v>
      </c>
      <c r="G8339" s="16" t="s">
        <v>19221</v>
      </c>
      <c r="H8339" s="16" t="s">
        <v>765</v>
      </c>
      <c r="I8339" s="0" t="n">
        <v>27.7</v>
      </c>
      <c r="K8339" s="0" t="str">
        <f aca="false">IFERROR(IF(VLOOKUP($C8339,薬効分類マスタ!$A$2:$E$180,5,FALSE())=0,"",VLOOKUP($C8339,薬効分類マスタ!$A$2:$E$180,5,FALSE())),"")</f>
        <v/>
      </c>
      <c r="L8339" s="17"/>
      <c r="M8339" s="0" t="str">
        <f aca="false">IF($K8339="","",IF($L8339&lt;&gt;"",$L8339,VLOOKUP($C8339,薬効分類マスタ!$A$2:$F$180,6,FALSE())))</f>
        <v/>
      </c>
      <c r="N8339" s="0" t="str">
        <f aca="false">ASC(G8339)</f>
        <v>ﾃﾞｷｻﾝVG軟膏0.12%</v>
      </c>
      <c r="O8339" s="0" t="str">
        <f aca="false">ASC(E8339)</f>
        <v>ﾍﾞﾀﾒﾀｿﾞﾝ吉草酸ｴｽﾃﾙ･ｹﾞﾝﾀﾏｲｼﾝ硫酸塩</v>
      </c>
      <c r="P8339" s="16" t="n">
        <f aca="false">N(P8338)+IF($C8339=検索!$B$49,1,0)</f>
        <v>0</v>
      </c>
    </row>
    <row r="8340" customFormat="false" ht="15" hidden="false" customHeight="false" outlineLevel="0" collapsed="false">
      <c r="A8340" s="16" t="s">
        <v>16254</v>
      </c>
      <c r="B8340" s="0" t="s">
        <v>19222</v>
      </c>
      <c r="C8340" s="0" t="n">
        <v>264</v>
      </c>
      <c r="D8340" s="0" t="str">
        <f aca="false">IFERROR(VLOOKUP($C8340,薬効分類マスタ!$A$2:$B$180,2,FALSE()),"未登録")</f>
        <v>鎮痛,鎮痒,収斂,消炎剤</v>
      </c>
      <c r="E8340" s="16" t="s">
        <v>19214</v>
      </c>
      <c r="F8340" s="16" t="s">
        <v>224</v>
      </c>
      <c r="G8340" s="16" t="s">
        <v>19223</v>
      </c>
      <c r="H8340" s="16" t="s">
        <v>15468</v>
      </c>
      <c r="I8340" s="0" t="n">
        <v>27.7</v>
      </c>
      <c r="K8340" s="0" t="str">
        <f aca="false">IFERROR(IF(VLOOKUP($C8340,薬効分類マスタ!$A$2:$E$180,5,FALSE())=0,"",VLOOKUP($C8340,薬効分類マスタ!$A$2:$E$180,5,FALSE())),"")</f>
        <v/>
      </c>
      <c r="L8340" s="17"/>
      <c r="M8340" s="0" t="str">
        <f aca="false">IF($K8340="","",IF($L8340&lt;&gt;"",$L8340,VLOOKUP($C8340,薬効分類マスタ!$A$2:$F$180,6,FALSE())))</f>
        <v/>
      </c>
      <c r="N8340" s="0" t="str">
        <f aca="false">ASC(G8340)</f>
        <v>ﾍﾞﾄﾉﾊﾞｰﾙG軟膏0.12%</v>
      </c>
      <c r="O8340" s="0" t="str">
        <f aca="false">ASC(E8340)</f>
        <v>ﾍﾞﾀﾒﾀｿﾞﾝ吉草酸ｴｽﾃﾙ･ｹﾞﾝﾀﾏｲｼﾝ硫酸塩</v>
      </c>
      <c r="P8340" s="16" t="n">
        <f aca="false">N(P8339)+IF($C8340=検索!$B$49,1,0)</f>
        <v>0</v>
      </c>
    </row>
    <row r="8341" customFormat="false" ht="15" hidden="false" customHeight="false" outlineLevel="0" collapsed="false">
      <c r="A8341" s="16" t="s">
        <v>16254</v>
      </c>
      <c r="B8341" s="0" t="s">
        <v>19224</v>
      </c>
      <c r="C8341" s="0" t="n">
        <v>264</v>
      </c>
      <c r="D8341" s="0" t="str">
        <f aca="false">IFERROR(VLOOKUP($C8341,薬効分類マスタ!$A$2:$B$180,2,FALSE()),"未登録")</f>
        <v>鎮痛,鎮痒,収斂,消炎剤</v>
      </c>
      <c r="E8341" s="16" t="s">
        <v>19214</v>
      </c>
      <c r="F8341" s="16" t="s">
        <v>224</v>
      </c>
      <c r="G8341" s="16" t="s">
        <v>19225</v>
      </c>
      <c r="H8341" s="16" t="s">
        <v>8817</v>
      </c>
      <c r="I8341" s="0" t="n">
        <v>27.7</v>
      </c>
      <c r="K8341" s="0" t="str">
        <f aca="false">IFERROR(IF(VLOOKUP($C8341,薬効分類マスタ!$A$2:$E$180,5,FALSE())=0,"",VLOOKUP($C8341,薬効分類マスタ!$A$2:$E$180,5,FALSE())),"")</f>
        <v/>
      </c>
      <c r="L8341" s="17"/>
      <c r="M8341" s="0" t="str">
        <f aca="false">IF($K8341="","",IF($L8341&lt;&gt;"",$L8341,VLOOKUP($C8341,薬効分類マスタ!$A$2:$F$180,6,FALSE())))</f>
        <v/>
      </c>
      <c r="N8341" s="0" t="str">
        <f aca="false">ASC(G8341)</f>
        <v>ﾃﾞﾙﾓｿﾞｰﾙGｸﾘｰﾑ</v>
      </c>
      <c r="O8341" s="0" t="str">
        <f aca="false">ASC(E8341)</f>
        <v>ﾍﾞﾀﾒﾀｿﾞﾝ吉草酸ｴｽﾃﾙ･ｹﾞﾝﾀﾏｲｼﾝ硫酸塩</v>
      </c>
      <c r="P8341" s="16" t="n">
        <f aca="false">N(P8340)+IF($C8341=検索!$B$49,1,0)</f>
        <v>0</v>
      </c>
    </row>
    <row r="8342" customFormat="false" ht="15" hidden="false" customHeight="false" outlineLevel="0" collapsed="false">
      <c r="A8342" s="16" t="s">
        <v>16254</v>
      </c>
      <c r="B8342" s="0" t="s">
        <v>19226</v>
      </c>
      <c r="C8342" s="0" t="n">
        <v>264</v>
      </c>
      <c r="D8342" s="0" t="str">
        <f aca="false">IFERROR(VLOOKUP($C8342,薬効分類マスタ!$A$2:$B$180,2,FALSE()),"未登録")</f>
        <v>鎮痛,鎮痒,収斂,消炎剤</v>
      </c>
      <c r="E8342" s="16" t="s">
        <v>19214</v>
      </c>
      <c r="F8342" s="16" t="s">
        <v>224</v>
      </c>
      <c r="G8342" s="16" t="s">
        <v>19227</v>
      </c>
      <c r="H8342" s="16" t="s">
        <v>1350</v>
      </c>
      <c r="I8342" s="0" t="n">
        <v>27.7</v>
      </c>
      <c r="J8342" s="16" t="s">
        <v>232</v>
      </c>
      <c r="K8342" s="0" t="str">
        <f aca="false">IFERROR(IF(VLOOKUP($C8342,薬効分類マスタ!$A$2:$E$180,5,FALSE())=0,"",VLOOKUP($C8342,薬効分類マスタ!$A$2:$E$180,5,FALSE())),"")</f>
        <v/>
      </c>
      <c r="L8342" s="17"/>
      <c r="M8342" s="0" t="str">
        <f aca="false">IF($K8342="","",IF($L8342&lt;&gt;"",$L8342,VLOOKUP($C8342,薬効分類マスタ!$A$2:$F$180,6,FALSE())))</f>
        <v/>
      </c>
      <c r="N8342" s="0" t="str">
        <f aca="false">ASC(G8342)</f>
        <v>ﾘﾝﾃﾞﾛﾝ-VGｸﾘｰﾑ0.12%</v>
      </c>
      <c r="O8342" s="0" t="str">
        <f aca="false">ASC(E8342)</f>
        <v>ﾍﾞﾀﾒﾀｿﾞﾝ吉草酸ｴｽﾃﾙ･ｹﾞﾝﾀﾏｲｼﾝ硫酸塩</v>
      </c>
      <c r="P8342" s="16" t="n">
        <f aca="false">N(P8341)+IF($C8342=検索!$B$49,1,0)</f>
        <v>0</v>
      </c>
    </row>
    <row r="8343" customFormat="false" ht="15" hidden="false" customHeight="false" outlineLevel="0" collapsed="false">
      <c r="A8343" s="16" t="s">
        <v>16254</v>
      </c>
      <c r="B8343" s="0" t="s">
        <v>19228</v>
      </c>
      <c r="C8343" s="0" t="n">
        <v>264</v>
      </c>
      <c r="D8343" s="0" t="str">
        <f aca="false">IFERROR(VLOOKUP($C8343,薬効分類マスタ!$A$2:$B$180,2,FALSE()),"未登録")</f>
        <v>鎮痛,鎮痒,収斂,消炎剤</v>
      </c>
      <c r="E8343" s="16" t="s">
        <v>19214</v>
      </c>
      <c r="F8343" s="16" t="s">
        <v>224</v>
      </c>
      <c r="G8343" s="16" t="s">
        <v>19229</v>
      </c>
      <c r="H8343" s="16" t="s">
        <v>15468</v>
      </c>
      <c r="I8343" s="0" t="n">
        <v>27.7</v>
      </c>
      <c r="K8343" s="0" t="str">
        <f aca="false">IFERROR(IF(VLOOKUP($C8343,薬効分類マスタ!$A$2:$E$180,5,FALSE())=0,"",VLOOKUP($C8343,薬効分類マスタ!$A$2:$E$180,5,FALSE())),"")</f>
        <v/>
      </c>
      <c r="L8343" s="17"/>
      <c r="M8343" s="0" t="str">
        <f aca="false">IF($K8343="","",IF($L8343&lt;&gt;"",$L8343,VLOOKUP($C8343,薬効分類マスタ!$A$2:$F$180,6,FALSE())))</f>
        <v/>
      </c>
      <c r="N8343" s="0" t="str">
        <f aca="false">ASC(G8343)</f>
        <v>ﾍﾞﾄﾉﾊﾞｰﾙGｸﾘｰﾑ0.12%</v>
      </c>
      <c r="O8343" s="0" t="str">
        <f aca="false">ASC(E8343)</f>
        <v>ﾍﾞﾀﾒﾀｿﾞﾝ吉草酸ｴｽﾃﾙ･ｹﾞﾝﾀﾏｲｼﾝ硫酸塩</v>
      </c>
      <c r="P8343" s="16" t="n">
        <f aca="false">N(P8342)+IF($C8343=検索!$B$49,1,0)</f>
        <v>0</v>
      </c>
    </row>
    <row r="8344" customFormat="false" ht="15" hidden="false" customHeight="false" outlineLevel="0" collapsed="false">
      <c r="A8344" s="16" t="s">
        <v>16254</v>
      </c>
      <c r="B8344" s="0" t="s">
        <v>19230</v>
      </c>
      <c r="C8344" s="0" t="n">
        <v>264</v>
      </c>
      <c r="D8344" s="0" t="str">
        <f aca="false">IFERROR(VLOOKUP($C8344,薬効分類マスタ!$A$2:$B$180,2,FALSE()),"未登録")</f>
        <v>鎮痛,鎮痒,収斂,消炎剤</v>
      </c>
      <c r="E8344" s="16" t="s">
        <v>19214</v>
      </c>
      <c r="F8344" s="16" t="s">
        <v>6645</v>
      </c>
      <c r="G8344" s="16" t="s">
        <v>19231</v>
      </c>
      <c r="H8344" s="16" t="s">
        <v>8817</v>
      </c>
      <c r="I8344" s="0" t="n">
        <v>27.7</v>
      </c>
      <c r="K8344" s="0" t="str">
        <f aca="false">IFERROR(IF(VLOOKUP($C8344,薬効分類マスタ!$A$2:$E$180,5,FALSE())=0,"",VLOOKUP($C8344,薬効分類マスタ!$A$2:$E$180,5,FALSE())),"")</f>
        <v/>
      </c>
      <c r="L8344" s="17"/>
      <c r="M8344" s="0" t="str">
        <f aca="false">IF($K8344="","",IF($L8344&lt;&gt;"",$L8344,VLOOKUP($C8344,薬効分類マスタ!$A$2:$F$180,6,FALSE())))</f>
        <v/>
      </c>
      <c r="N8344" s="0" t="str">
        <f aca="false">ASC(G8344)</f>
        <v>ﾃﾞﾙﾓｿﾞｰﾙGﾛｰｼｮﾝ</v>
      </c>
      <c r="O8344" s="0" t="str">
        <f aca="false">ASC(E8344)</f>
        <v>ﾍﾞﾀﾒﾀｿﾞﾝ吉草酸ｴｽﾃﾙ･ｹﾞﾝﾀﾏｲｼﾝ硫酸塩</v>
      </c>
      <c r="P8344" s="16" t="n">
        <f aca="false">N(P8343)+IF($C8344=検索!$B$49,1,0)</f>
        <v>0</v>
      </c>
    </row>
    <row r="8345" customFormat="false" ht="15" hidden="false" customHeight="false" outlineLevel="0" collapsed="false">
      <c r="A8345" s="16" t="s">
        <v>16254</v>
      </c>
      <c r="B8345" s="0" t="s">
        <v>19232</v>
      </c>
      <c r="C8345" s="0" t="n">
        <v>264</v>
      </c>
      <c r="D8345" s="0" t="str">
        <f aca="false">IFERROR(VLOOKUP($C8345,薬効分類マスタ!$A$2:$B$180,2,FALSE()),"未登録")</f>
        <v>鎮痛,鎮痒,収斂,消炎剤</v>
      </c>
      <c r="E8345" s="16" t="s">
        <v>19214</v>
      </c>
      <c r="F8345" s="16" t="s">
        <v>6645</v>
      </c>
      <c r="G8345" s="16" t="s">
        <v>19233</v>
      </c>
      <c r="H8345" s="16" t="s">
        <v>1350</v>
      </c>
      <c r="I8345" s="0" t="n">
        <v>27.7</v>
      </c>
      <c r="J8345" s="16" t="s">
        <v>232</v>
      </c>
      <c r="K8345" s="0" t="str">
        <f aca="false">IFERROR(IF(VLOOKUP($C8345,薬効分類マスタ!$A$2:$E$180,5,FALSE())=0,"",VLOOKUP($C8345,薬効分類マスタ!$A$2:$E$180,5,FALSE())),"")</f>
        <v/>
      </c>
      <c r="L8345" s="17"/>
      <c r="M8345" s="0" t="str">
        <f aca="false">IF($K8345="","",IF($L8345&lt;&gt;"",$L8345,VLOOKUP($C8345,薬効分類マスタ!$A$2:$F$180,6,FALSE())))</f>
        <v/>
      </c>
      <c r="N8345" s="0" t="str">
        <f aca="false">ASC(G8345)</f>
        <v>ﾘﾝﾃﾞﾛﾝ-VGﾛｰｼｮﾝ</v>
      </c>
      <c r="O8345" s="0" t="str">
        <f aca="false">ASC(E8345)</f>
        <v>ﾍﾞﾀﾒﾀｿﾞﾝ吉草酸ｴｽﾃﾙ･ｹﾞﾝﾀﾏｲｼﾝ硫酸塩</v>
      </c>
      <c r="P8345" s="16" t="n">
        <f aca="false">N(P8344)+IF($C8345=検索!$B$49,1,0)</f>
        <v>0</v>
      </c>
    </row>
    <row r="8346" customFormat="false" ht="15" hidden="false" customHeight="false" outlineLevel="0" collapsed="false">
      <c r="A8346" s="16" t="s">
        <v>16254</v>
      </c>
      <c r="B8346" s="0" t="s">
        <v>19234</v>
      </c>
      <c r="C8346" s="0" t="n">
        <v>264</v>
      </c>
      <c r="D8346" s="0" t="str">
        <f aca="false">IFERROR(VLOOKUP($C8346,薬効分類マスタ!$A$2:$B$180,2,FALSE()),"未登録")</f>
        <v>鎮痛,鎮痒,収斂,消炎剤</v>
      </c>
      <c r="E8346" s="16" t="s">
        <v>19235</v>
      </c>
      <c r="F8346" s="16" t="s">
        <v>224</v>
      </c>
      <c r="G8346" s="16" t="s">
        <v>19235</v>
      </c>
      <c r="I8346" s="0" t="n">
        <v>9.9</v>
      </c>
      <c r="K8346" s="0" t="str">
        <f aca="false">IFERROR(IF(VLOOKUP($C8346,薬効分類マスタ!$A$2:$E$180,5,FALSE())=0,"",VLOOKUP($C8346,薬効分類マスタ!$A$2:$E$180,5,FALSE())),"")</f>
        <v/>
      </c>
      <c r="L8346" s="17"/>
      <c r="M8346" s="0" t="str">
        <f aca="false">IF($K8346="","",IF($L8346&lt;&gt;"",$L8346,VLOOKUP($C8346,薬効分類マスタ!$A$2:$F$180,6,FALSE())))</f>
        <v/>
      </c>
      <c r="N8346" s="0" t="str">
        <f aca="false">ASC(G8346)</f>
        <v>塩化亜鉛</v>
      </c>
      <c r="O8346" s="0" t="str">
        <f aca="false">ASC(E8346)</f>
        <v>塩化亜鉛</v>
      </c>
      <c r="P8346" s="16" t="n">
        <f aca="false">N(P8345)+IF($C8346=検索!$B$49,1,0)</f>
        <v>0</v>
      </c>
    </row>
    <row r="8347" customFormat="false" ht="15" hidden="false" customHeight="false" outlineLevel="0" collapsed="false">
      <c r="A8347" s="16" t="s">
        <v>16254</v>
      </c>
      <c r="B8347" s="0" t="s">
        <v>19236</v>
      </c>
      <c r="C8347" s="0" t="n">
        <v>264</v>
      </c>
      <c r="D8347" s="0" t="str">
        <f aca="false">IFERROR(VLOOKUP($C8347,薬効分類マスタ!$A$2:$B$180,2,FALSE()),"未登録")</f>
        <v>鎮痛,鎮痒,収斂,消炎剤</v>
      </c>
      <c r="E8347" s="16" t="s">
        <v>19237</v>
      </c>
      <c r="F8347" s="16" t="s">
        <v>6657</v>
      </c>
      <c r="G8347" s="16" t="s">
        <v>19238</v>
      </c>
      <c r="H8347" s="16" t="s">
        <v>7599</v>
      </c>
      <c r="I8347" s="0" t="n">
        <v>7.3</v>
      </c>
      <c r="J8347" s="16" t="s">
        <v>239</v>
      </c>
      <c r="K8347" s="0" t="str">
        <f aca="false">IFERROR(IF(VLOOKUP($C8347,薬効分類マスタ!$A$2:$E$180,5,FALSE())=0,"",VLOOKUP($C8347,薬効分類マスタ!$A$2:$E$180,5,FALSE())),"")</f>
        <v/>
      </c>
      <c r="L8347" s="17"/>
      <c r="M8347" s="0" t="str">
        <f aca="false">IF($K8347="","",IF($L8347&lt;&gt;"",$L8347,VLOOKUP($C8347,薬効分類マスタ!$A$2:$F$180,6,FALSE())))</f>
        <v/>
      </c>
      <c r="N8347" s="0" t="str">
        <f aca="false">ASC(G8347)</f>
        <v>石灰水(司生堂)</v>
      </c>
      <c r="O8347" s="0" t="str">
        <f aca="false">ASC(E8347)</f>
        <v>水酸化ｶﾙｼｳﾑ</v>
      </c>
      <c r="P8347" s="16" t="n">
        <f aca="false">N(P8346)+IF($C8347=検索!$B$49,1,0)</f>
        <v>0</v>
      </c>
    </row>
    <row r="8348" customFormat="false" ht="15" hidden="false" customHeight="false" outlineLevel="0" collapsed="false">
      <c r="A8348" s="16" t="s">
        <v>16254</v>
      </c>
      <c r="B8348" s="0" t="s">
        <v>19239</v>
      </c>
      <c r="C8348" s="0" t="n">
        <v>264</v>
      </c>
      <c r="D8348" s="0" t="str">
        <f aca="false">IFERROR(VLOOKUP($C8348,薬効分類マスタ!$A$2:$B$180,2,FALSE()),"未登録")</f>
        <v>鎮痛,鎮痒,収斂,消炎剤</v>
      </c>
      <c r="E8348" s="16" t="s">
        <v>19240</v>
      </c>
      <c r="F8348" s="16" t="s">
        <v>476</v>
      </c>
      <c r="G8348" s="16" t="s">
        <v>19240</v>
      </c>
      <c r="I8348" s="0" t="n">
        <v>9.1</v>
      </c>
      <c r="K8348" s="0" t="str">
        <f aca="false">IFERROR(IF(VLOOKUP($C8348,薬効分類マスタ!$A$2:$E$180,5,FALSE())=0,"",VLOOKUP($C8348,薬効分類マスタ!$A$2:$E$180,5,FALSE())),"")</f>
        <v/>
      </c>
      <c r="L8348" s="17"/>
      <c r="M8348" s="0" t="str">
        <f aca="false">IF($K8348="","",IF($L8348&lt;&gt;"",$L8348,VLOOKUP($C8348,薬効分類マスタ!$A$2:$F$180,6,FALSE())))</f>
        <v/>
      </c>
      <c r="N8348" s="0" t="str">
        <f aca="false">ASC(G8348)</f>
        <v>硫酸亜鉛水和物</v>
      </c>
      <c r="O8348" s="0" t="str">
        <f aca="false">ASC(E8348)</f>
        <v>硫酸亜鉛水和物</v>
      </c>
      <c r="P8348" s="16" t="n">
        <f aca="false">N(P8347)+IF($C8348=検索!$B$49,1,0)</f>
        <v>0</v>
      </c>
    </row>
    <row r="8349" customFormat="false" ht="15" hidden="false" customHeight="false" outlineLevel="0" collapsed="false">
      <c r="A8349" s="16" t="s">
        <v>16254</v>
      </c>
      <c r="B8349" s="0" t="s">
        <v>19241</v>
      </c>
      <c r="C8349" s="0" t="n">
        <v>264</v>
      </c>
      <c r="D8349" s="0" t="str">
        <f aca="false">IFERROR(VLOOKUP($C8349,薬効分類マスタ!$A$2:$B$180,2,FALSE()),"未登録")</f>
        <v>鎮痛,鎮痒,収斂,消炎剤</v>
      </c>
      <c r="E8349" s="16" t="s">
        <v>19242</v>
      </c>
      <c r="F8349" s="16" t="s">
        <v>476</v>
      </c>
      <c r="G8349" s="16" t="s">
        <v>19242</v>
      </c>
      <c r="I8349" s="0" t="n">
        <v>10.1</v>
      </c>
      <c r="K8349" s="0" t="str">
        <f aca="false">IFERROR(IF(VLOOKUP($C8349,薬効分類マスタ!$A$2:$E$180,5,FALSE())=0,"",VLOOKUP($C8349,薬効分類マスタ!$A$2:$E$180,5,FALSE())),"")</f>
        <v/>
      </c>
      <c r="L8349" s="17"/>
      <c r="M8349" s="0" t="str">
        <f aca="false">IF($K8349="","",IF($L8349&lt;&gt;"",$L8349,VLOOKUP($C8349,薬効分類マスタ!$A$2:$F$180,6,FALSE())))</f>
        <v/>
      </c>
      <c r="N8349" s="0" t="str">
        <f aca="false">ASC(G8349)</f>
        <v>硫酸ｱﾙﾐﾆｳﾑｶﾘｳﾑ水和物</v>
      </c>
      <c r="O8349" s="0" t="str">
        <f aca="false">ASC(E8349)</f>
        <v>硫酸ｱﾙﾐﾆｳﾑｶﾘｳﾑ水和物</v>
      </c>
      <c r="P8349" s="16" t="n">
        <f aca="false">N(P8348)+IF($C8349=検索!$B$49,1,0)</f>
        <v>0</v>
      </c>
    </row>
    <row r="8350" customFormat="false" ht="15" hidden="false" customHeight="false" outlineLevel="0" collapsed="false">
      <c r="A8350" s="16" t="s">
        <v>16254</v>
      </c>
      <c r="B8350" s="0" t="s">
        <v>19243</v>
      </c>
      <c r="C8350" s="0" t="n">
        <v>264</v>
      </c>
      <c r="D8350" s="0" t="str">
        <f aca="false">IFERROR(VLOOKUP($C8350,薬効分類マスタ!$A$2:$B$180,2,FALSE()),"未登録")</f>
        <v>鎮痛,鎮痒,収斂,消炎剤</v>
      </c>
      <c r="E8350" s="16" t="s">
        <v>19244</v>
      </c>
      <c r="F8350" s="16" t="s">
        <v>476</v>
      </c>
      <c r="G8350" s="16" t="s">
        <v>19245</v>
      </c>
      <c r="I8350" s="0" t="n">
        <v>19.9</v>
      </c>
      <c r="K8350" s="0" t="str">
        <f aca="false">IFERROR(IF(VLOOKUP($C8350,薬効分類マスタ!$A$2:$E$180,5,FALSE())=0,"",VLOOKUP($C8350,薬効分類マスタ!$A$2:$E$180,5,FALSE())),"")</f>
        <v/>
      </c>
      <c r="L8350" s="17"/>
      <c r="M8350" s="0" t="str">
        <f aca="false">IF($K8350="","",IF($L8350&lt;&gt;"",$L8350,VLOOKUP($C8350,薬効分類マスタ!$A$2:$F$180,6,FALSE())))</f>
        <v/>
      </c>
      <c r="N8350" s="0" t="str">
        <f aca="false">ASC(G8350)</f>
        <v>亜鉛華軟膏</v>
      </c>
      <c r="O8350" s="0" t="str">
        <f aca="false">ASC(E8350)</f>
        <v>亜鉛華</v>
      </c>
      <c r="P8350" s="16" t="n">
        <f aca="false">N(P8349)+IF($C8350=検索!$B$49,1,0)</f>
        <v>0</v>
      </c>
    </row>
    <row r="8351" customFormat="false" ht="15" hidden="false" customHeight="false" outlineLevel="0" collapsed="false">
      <c r="A8351" s="16" t="s">
        <v>16254</v>
      </c>
      <c r="B8351" s="0" t="s">
        <v>19246</v>
      </c>
      <c r="C8351" s="0" t="n">
        <v>264</v>
      </c>
      <c r="D8351" s="0" t="str">
        <f aca="false">IFERROR(VLOOKUP($C8351,薬効分類マスタ!$A$2:$B$180,2,FALSE()),"未登録")</f>
        <v>鎮痛,鎮痒,収斂,消炎剤</v>
      </c>
      <c r="E8351" s="16" t="s">
        <v>19244</v>
      </c>
      <c r="F8351" s="16" t="s">
        <v>476</v>
      </c>
      <c r="G8351" s="16" t="s">
        <v>19247</v>
      </c>
      <c r="H8351" s="16" t="s">
        <v>7004</v>
      </c>
      <c r="I8351" s="0" t="n">
        <v>33</v>
      </c>
      <c r="K8351" s="0" t="str">
        <f aca="false">IFERROR(IF(VLOOKUP($C8351,薬効分類マスタ!$A$2:$E$180,5,FALSE())=0,"",VLOOKUP($C8351,薬効分類マスタ!$A$2:$E$180,5,FALSE())),"")</f>
        <v/>
      </c>
      <c r="L8351" s="17"/>
      <c r="M8351" s="0" t="str">
        <f aca="false">IF($K8351="","",IF($L8351&lt;&gt;"",$L8351,VLOOKUP($C8351,薬効分類マスタ!$A$2:$F$180,6,FALSE())))</f>
        <v/>
      </c>
      <c r="N8351" s="0" t="str">
        <f aca="false">ASC(G8351)</f>
        <v>亜鉛華軟膏｢ｺｻﾞｶｲ･M｣</v>
      </c>
      <c r="O8351" s="0" t="str">
        <f aca="false">ASC(E8351)</f>
        <v>亜鉛華</v>
      </c>
      <c r="P8351" s="16" t="n">
        <f aca="false">N(P8350)+IF($C8351=検索!$B$49,1,0)</f>
        <v>0</v>
      </c>
    </row>
    <row r="8352" customFormat="false" ht="15" hidden="false" customHeight="false" outlineLevel="0" collapsed="false">
      <c r="A8352" s="16" t="s">
        <v>16254</v>
      </c>
      <c r="B8352" s="0" t="s">
        <v>19248</v>
      </c>
      <c r="C8352" s="0" t="n">
        <v>264</v>
      </c>
      <c r="D8352" s="0" t="str">
        <f aca="false">IFERROR(VLOOKUP($C8352,薬効分類マスタ!$A$2:$B$180,2,FALSE()),"未登録")</f>
        <v>鎮痛,鎮痒,収斂,消炎剤</v>
      </c>
      <c r="E8352" s="16" t="s">
        <v>19244</v>
      </c>
      <c r="F8352" s="16" t="s">
        <v>476</v>
      </c>
      <c r="G8352" s="16" t="s">
        <v>19249</v>
      </c>
      <c r="H8352" s="16" t="s">
        <v>6754</v>
      </c>
      <c r="I8352" s="0" t="n">
        <v>33</v>
      </c>
      <c r="K8352" s="0" t="str">
        <f aca="false">IFERROR(IF(VLOOKUP($C8352,薬効分類マスタ!$A$2:$E$180,5,FALSE())=0,"",VLOOKUP($C8352,薬効分類マスタ!$A$2:$E$180,5,FALSE())),"")</f>
        <v/>
      </c>
      <c r="L8352" s="17"/>
      <c r="M8352" s="0" t="str">
        <f aca="false">IF($K8352="","",IF($L8352&lt;&gt;"",$L8352,VLOOKUP($C8352,薬効分類マスタ!$A$2:$F$180,6,FALSE())))</f>
        <v/>
      </c>
      <c r="N8352" s="0" t="str">
        <f aca="false">ASC(G8352)</f>
        <v>亜鉛華軟膏　ｼｵｴ</v>
      </c>
      <c r="O8352" s="0" t="str">
        <f aca="false">ASC(E8352)</f>
        <v>亜鉛華</v>
      </c>
      <c r="P8352" s="16" t="n">
        <f aca="false">N(P8351)+IF($C8352=検索!$B$49,1,0)</f>
        <v>0</v>
      </c>
    </row>
    <row r="8353" customFormat="false" ht="15" hidden="false" customHeight="false" outlineLevel="0" collapsed="false">
      <c r="A8353" s="16" t="s">
        <v>16254</v>
      </c>
      <c r="B8353" s="0" t="s">
        <v>19250</v>
      </c>
      <c r="C8353" s="0" t="n">
        <v>264</v>
      </c>
      <c r="D8353" s="0" t="str">
        <f aca="false">IFERROR(VLOOKUP($C8353,薬効分類マスタ!$A$2:$B$180,2,FALSE()),"未登録")</f>
        <v>鎮痛,鎮痒,収斂,消炎剤</v>
      </c>
      <c r="E8353" s="16" t="s">
        <v>19244</v>
      </c>
      <c r="F8353" s="16" t="s">
        <v>476</v>
      </c>
      <c r="G8353" s="16" t="s">
        <v>19251</v>
      </c>
      <c r="H8353" s="16" t="s">
        <v>3792</v>
      </c>
      <c r="I8353" s="0" t="n">
        <v>25.5</v>
      </c>
      <c r="K8353" s="0" t="str">
        <f aca="false">IFERROR(IF(VLOOKUP($C8353,薬効分類マスタ!$A$2:$E$180,5,FALSE())=0,"",VLOOKUP($C8353,薬効分類マスタ!$A$2:$E$180,5,FALSE())),"")</f>
        <v/>
      </c>
      <c r="L8353" s="17"/>
      <c r="M8353" s="0" t="str">
        <f aca="false">IF($K8353="","",IF($L8353&lt;&gt;"",$L8353,VLOOKUP($C8353,薬効分類マスタ!$A$2:$F$180,6,FALSE())))</f>
        <v/>
      </c>
      <c r="N8353" s="0" t="str">
        <f aca="false">ASC(G8353)</f>
        <v>亜鉛華軟膏〈ﾊﾁ〉</v>
      </c>
      <c r="O8353" s="0" t="str">
        <f aca="false">ASC(E8353)</f>
        <v>亜鉛華</v>
      </c>
      <c r="P8353" s="16" t="n">
        <f aca="false">N(P8352)+IF($C8353=検索!$B$49,1,0)</f>
        <v>0</v>
      </c>
    </row>
    <row r="8354" customFormat="false" ht="15" hidden="false" customHeight="false" outlineLevel="0" collapsed="false">
      <c r="A8354" s="16" t="s">
        <v>16254</v>
      </c>
      <c r="B8354" s="0" t="s">
        <v>19252</v>
      </c>
      <c r="C8354" s="0" t="n">
        <v>264</v>
      </c>
      <c r="D8354" s="0" t="str">
        <f aca="false">IFERROR(VLOOKUP($C8354,薬効分類マスタ!$A$2:$B$180,2,FALSE()),"未登録")</f>
        <v>鎮痛,鎮痒,収斂,消炎剤</v>
      </c>
      <c r="E8354" s="16" t="s">
        <v>19244</v>
      </c>
      <c r="F8354" s="16" t="s">
        <v>476</v>
      </c>
      <c r="G8354" s="16" t="s">
        <v>19253</v>
      </c>
      <c r="H8354" s="16" t="s">
        <v>6908</v>
      </c>
      <c r="I8354" s="0" t="n">
        <v>33</v>
      </c>
      <c r="K8354" s="0" t="str">
        <f aca="false">IFERROR(IF(VLOOKUP($C8354,薬効分類マスタ!$A$2:$E$180,5,FALSE())=0,"",VLOOKUP($C8354,薬効分類マスタ!$A$2:$E$180,5,FALSE())),"")</f>
        <v/>
      </c>
      <c r="L8354" s="17"/>
      <c r="M8354" s="0" t="str">
        <f aca="false">IF($K8354="","",IF($L8354&lt;&gt;"",$L8354,VLOOKUP($C8354,薬効分類マスタ!$A$2:$F$180,6,FALSE())))</f>
        <v/>
      </c>
      <c r="N8354" s="0" t="str">
        <f aca="false">ASC(G8354)</f>
        <v>亜鉛華軟膏｢ﾆｯｺｰ｣</v>
      </c>
      <c r="O8354" s="0" t="str">
        <f aca="false">ASC(E8354)</f>
        <v>亜鉛華</v>
      </c>
      <c r="P8354" s="16" t="n">
        <f aca="false">N(P8353)+IF($C8354=検索!$B$49,1,0)</f>
        <v>0</v>
      </c>
    </row>
    <row r="8355" customFormat="false" ht="15" hidden="false" customHeight="false" outlineLevel="0" collapsed="false">
      <c r="A8355" s="16" t="s">
        <v>16254</v>
      </c>
      <c r="B8355" s="0" t="s">
        <v>19254</v>
      </c>
      <c r="C8355" s="0" t="n">
        <v>264</v>
      </c>
      <c r="D8355" s="0" t="str">
        <f aca="false">IFERROR(VLOOKUP($C8355,薬効分類マスタ!$A$2:$B$180,2,FALSE()),"未登録")</f>
        <v>鎮痛,鎮痒,収斂,消炎剤</v>
      </c>
      <c r="E8355" s="16" t="s">
        <v>19244</v>
      </c>
      <c r="F8355" s="16" t="s">
        <v>476</v>
      </c>
      <c r="G8355" s="16" t="s">
        <v>19255</v>
      </c>
      <c r="H8355" s="16" t="s">
        <v>1103</v>
      </c>
      <c r="I8355" s="0" t="n">
        <v>33</v>
      </c>
      <c r="K8355" s="0" t="str">
        <f aca="false">IFERROR(IF(VLOOKUP($C8355,薬効分類マスタ!$A$2:$E$180,5,FALSE())=0,"",VLOOKUP($C8355,薬効分類マスタ!$A$2:$E$180,5,FALSE())),"")</f>
        <v/>
      </c>
      <c r="L8355" s="17"/>
      <c r="M8355" s="0" t="str">
        <f aca="false">IF($K8355="","",IF($L8355&lt;&gt;"",$L8355,VLOOKUP($C8355,薬効分類マスタ!$A$2:$F$180,6,FALSE())))</f>
        <v/>
      </c>
      <c r="N8355" s="0" t="str">
        <f aca="false">ASC(G8355)</f>
        <v>亜鉛華軟膏｢ﾖｼﾀﾞ｣</v>
      </c>
      <c r="O8355" s="0" t="str">
        <f aca="false">ASC(E8355)</f>
        <v>亜鉛華</v>
      </c>
      <c r="P8355" s="16" t="n">
        <f aca="false">N(P8354)+IF($C8355=検索!$B$49,1,0)</f>
        <v>0</v>
      </c>
    </row>
    <row r="8356" customFormat="false" ht="15" hidden="false" customHeight="false" outlineLevel="0" collapsed="false">
      <c r="A8356" s="16" t="s">
        <v>16254</v>
      </c>
      <c r="B8356" s="0" t="s">
        <v>19256</v>
      </c>
      <c r="C8356" s="0" t="n">
        <v>264</v>
      </c>
      <c r="D8356" s="0" t="str">
        <f aca="false">IFERROR(VLOOKUP($C8356,薬効分類マスタ!$A$2:$B$180,2,FALSE()),"未登録")</f>
        <v>鎮痛,鎮痒,収斂,消炎剤</v>
      </c>
      <c r="E8356" s="16" t="s">
        <v>19244</v>
      </c>
      <c r="F8356" s="16" t="s">
        <v>476</v>
      </c>
      <c r="G8356" s="16" t="s">
        <v>19257</v>
      </c>
      <c r="H8356" s="16" t="s">
        <v>15890</v>
      </c>
      <c r="I8356" s="0" t="n">
        <v>27</v>
      </c>
      <c r="K8356" s="0" t="str">
        <f aca="false">IFERROR(IF(VLOOKUP($C8356,薬効分類マスタ!$A$2:$E$180,5,FALSE())=0,"",VLOOKUP($C8356,薬効分類マスタ!$A$2:$E$180,5,FALSE())),"")</f>
        <v/>
      </c>
      <c r="L8356" s="17"/>
      <c r="M8356" s="0" t="str">
        <f aca="false">IF($K8356="","",IF($L8356&lt;&gt;"",$L8356,VLOOKUP($C8356,薬効分類マスタ!$A$2:$F$180,6,FALSE())))</f>
        <v/>
      </c>
      <c r="N8356" s="0" t="str">
        <f aca="false">ASC(G8356)</f>
        <v>亜鉛華軟膏｢東豊｣</v>
      </c>
      <c r="O8356" s="0" t="str">
        <f aca="false">ASC(E8356)</f>
        <v>亜鉛華</v>
      </c>
      <c r="P8356" s="16" t="n">
        <f aca="false">N(P8355)+IF($C8356=検索!$B$49,1,0)</f>
        <v>0</v>
      </c>
    </row>
    <row r="8357" customFormat="false" ht="15" hidden="false" customHeight="false" outlineLevel="0" collapsed="false">
      <c r="A8357" s="16" t="s">
        <v>16254</v>
      </c>
      <c r="B8357" s="0" t="s">
        <v>19258</v>
      </c>
      <c r="C8357" s="0" t="n">
        <v>264</v>
      </c>
      <c r="D8357" s="0" t="str">
        <f aca="false">IFERROR(VLOOKUP($C8357,薬効分類マスタ!$A$2:$B$180,2,FALSE()),"未登録")</f>
        <v>鎮痛,鎮痒,収斂,消炎剤</v>
      </c>
      <c r="E8357" s="16" t="s">
        <v>19244</v>
      </c>
      <c r="F8357" s="16" t="s">
        <v>476</v>
      </c>
      <c r="G8357" s="16" t="s">
        <v>19259</v>
      </c>
      <c r="H8357" s="16" t="s">
        <v>536</v>
      </c>
      <c r="I8357" s="0" t="n">
        <v>33</v>
      </c>
      <c r="K8357" s="0" t="str">
        <f aca="false">IFERROR(IF(VLOOKUP($C8357,薬効分類マスタ!$A$2:$E$180,5,FALSE())=0,"",VLOOKUP($C8357,薬効分類マスタ!$A$2:$E$180,5,FALSE())),"")</f>
        <v/>
      </c>
      <c r="L8357" s="17"/>
      <c r="M8357" s="0" t="str">
        <f aca="false">IF($K8357="","",IF($L8357&lt;&gt;"",$L8357,VLOOKUP($C8357,薬効分類マスタ!$A$2:$F$180,6,FALSE())))</f>
        <v/>
      </c>
      <c r="N8357" s="0" t="str">
        <f aca="false">ASC(G8357)</f>
        <v>亜鉛華軟膏｢日医工｣</v>
      </c>
      <c r="O8357" s="0" t="str">
        <f aca="false">ASC(E8357)</f>
        <v>亜鉛華</v>
      </c>
      <c r="P8357" s="16" t="n">
        <f aca="false">N(P8356)+IF($C8357=検索!$B$49,1,0)</f>
        <v>0</v>
      </c>
    </row>
    <row r="8358" customFormat="false" ht="15" hidden="false" customHeight="false" outlineLevel="0" collapsed="false">
      <c r="A8358" s="16" t="s">
        <v>16254</v>
      </c>
      <c r="B8358" s="0" t="s">
        <v>19260</v>
      </c>
      <c r="C8358" s="0" t="n">
        <v>264</v>
      </c>
      <c r="D8358" s="0" t="str">
        <f aca="false">IFERROR(VLOOKUP($C8358,薬効分類マスタ!$A$2:$B$180,2,FALSE()),"未登録")</f>
        <v>鎮痛,鎮痒,収斂,消炎剤</v>
      </c>
      <c r="E8358" s="16" t="s">
        <v>19261</v>
      </c>
      <c r="F8358" s="16" t="s">
        <v>476</v>
      </c>
      <c r="G8358" s="16" t="s">
        <v>19261</v>
      </c>
      <c r="I8358" s="0" t="n">
        <v>21.1</v>
      </c>
      <c r="K8358" s="0" t="str">
        <f aca="false">IFERROR(IF(VLOOKUP($C8358,薬効分類マスタ!$A$2:$E$180,5,FALSE())=0,"",VLOOKUP($C8358,薬効分類マスタ!$A$2:$E$180,5,FALSE())),"")</f>
        <v/>
      </c>
      <c r="L8358" s="17"/>
      <c r="M8358" s="0" t="str">
        <f aca="false">IF($K8358="","",IF($L8358&lt;&gt;"",$L8358,VLOOKUP($C8358,薬効分類マスタ!$A$2:$F$180,6,FALSE())))</f>
        <v/>
      </c>
      <c r="N8358" s="0" t="str">
        <f aca="false">ASC(G8358)</f>
        <v>亜鉛華ﾃﾞﾝﾌﾟﾝ</v>
      </c>
      <c r="O8358" s="0" t="str">
        <f aca="false">ASC(E8358)</f>
        <v>亜鉛華ﾃﾞﾝﾌﾟﾝ</v>
      </c>
      <c r="P8358" s="16" t="n">
        <f aca="false">N(P8357)+IF($C8358=検索!$B$49,1,0)</f>
        <v>0</v>
      </c>
    </row>
    <row r="8359" customFormat="false" ht="15" hidden="false" customHeight="false" outlineLevel="0" collapsed="false">
      <c r="A8359" s="16" t="s">
        <v>16254</v>
      </c>
      <c r="B8359" s="0" t="s">
        <v>19262</v>
      </c>
      <c r="C8359" s="0" t="n">
        <v>264</v>
      </c>
      <c r="D8359" s="0" t="str">
        <f aca="false">IFERROR(VLOOKUP($C8359,薬効分類マスタ!$A$2:$B$180,2,FALSE()),"未登録")</f>
        <v>鎮痛,鎮痒,収斂,消炎剤</v>
      </c>
      <c r="E8359" s="16" t="s">
        <v>19263</v>
      </c>
      <c r="F8359" s="16" t="s">
        <v>476</v>
      </c>
      <c r="G8359" s="16" t="s">
        <v>19263</v>
      </c>
      <c r="I8359" s="0" t="n">
        <v>20.1</v>
      </c>
      <c r="K8359" s="0" t="str">
        <f aca="false">IFERROR(IF(VLOOKUP($C8359,薬効分類マスタ!$A$2:$E$180,5,FALSE())=0,"",VLOOKUP($C8359,薬効分類マスタ!$A$2:$E$180,5,FALSE())),"")</f>
        <v/>
      </c>
      <c r="L8359" s="17"/>
      <c r="M8359" s="0" t="str">
        <f aca="false">IF($K8359="","",IF($L8359&lt;&gt;"",$L8359,VLOOKUP($C8359,薬効分類マスタ!$A$2:$F$180,6,FALSE())))</f>
        <v/>
      </c>
      <c r="N8359" s="0" t="str">
        <f aca="false">ASC(G8359)</f>
        <v>酸化亜鉛</v>
      </c>
      <c r="O8359" s="0" t="str">
        <f aca="false">ASC(E8359)</f>
        <v>酸化亜鉛</v>
      </c>
      <c r="P8359" s="16" t="n">
        <f aca="false">N(P8358)+IF($C8359=検索!$B$49,1,0)</f>
        <v>0</v>
      </c>
    </row>
    <row r="8360" customFormat="false" ht="15" hidden="false" customHeight="false" outlineLevel="0" collapsed="false">
      <c r="A8360" s="16" t="s">
        <v>16254</v>
      </c>
      <c r="B8360" s="0" t="s">
        <v>19264</v>
      </c>
      <c r="C8360" s="0" t="n">
        <v>264</v>
      </c>
      <c r="D8360" s="0" t="str">
        <f aca="false">IFERROR(VLOOKUP($C8360,薬効分類マスタ!$A$2:$B$180,2,FALSE()),"未登録")</f>
        <v>鎮痛,鎮痒,収斂,消炎剤</v>
      </c>
      <c r="E8360" s="16" t="s">
        <v>19263</v>
      </c>
      <c r="F8360" s="16" t="s">
        <v>476</v>
      </c>
      <c r="G8360" s="16" t="s">
        <v>19265</v>
      </c>
      <c r="H8360" s="16" t="s">
        <v>1100</v>
      </c>
      <c r="I8360" s="0" t="n">
        <v>22.5</v>
      </c>
      <c r="K8360" s="0" t="str">
        <f aca="false">IFERROR(IF(VLOOKUP($C8360,薬効分類マスタ!$A$2:$E$180,5,FALSE())=0,"",VLOOKUP($C8360,薬効分類マスタ!$A$2:$E$180,5,FALSE())),"")</f>
        <v/>
      </c>
      <c r="L8360" s="17"/>
      <c r="M8360" s="0" t="str">
        <f aca="false">IF($K8360="","",IF($L8360&lt;&gt;"",$L8360,VLOOKUP($C8360,薬効分類マスタ!$A$2:$F$180,6,FALSE())))</f>
        <v/>
      </c>
      <c r="N8360" s="0" t="str">
        <f aca="false">ASC(G8360)</f>
        <v>酸化亜鉛(山善)</v>
      </c>
      <c r="O8360" s="0" t="str">
        <f aca="false">ASC(E8360)</f>
        <v>酸化亜鉛</v>
      </c>
      <c r="P8360" s="16" t="n">
        <f aca="false">N(P8359)+IF($C8360=検索!$B$49,1,0)</f>
        <v>0</v>
      </c>
    </row>
    <row r="8361" customFormat="false" ht="15" hidden="false" customHeight="false" outlineLevel="0" collapsed="false">
      <c r="A8361" s="16" t="s">
        <v>16254</v>
      </c>
      <c r="B8361" s="0" t="s">
        <v>19266</v>
      </c>
      <c r="C8361" s="0" t="n">
        <v>264</v>
      </c>
      <c r="D8361" s="0" t="str">
        <f aca="false">IFERROR(VLOOKUP($C8361,薬効分類マスタ!$A$2:$B$180,2,FALSE()),"未登録")</f>
        <v>鎮痛,鎮痒,収斂,消炎剤</v>
      </c>
      <c r="E8361" s="16" t="s">
        <v>19267</v>
      </c>
      <c r="F8361" s="16" t="s">
        <v>476</v>
      </c>
      <c r="G8361" s="16" t="s">
        <v>19267</v>
      </c>
      <c r="I8361" s="0" t="n">
        <v>10.8</v>
      </c>
      <c r="K8361" s="0" t="str">
        <f aca="false">IFERROR(IF(VLOOKUP($C8361,薬効分類マスタ!$A$2:$E$180,5,FALSE())=0,"",VLOOKUP($C8361,薬効分類マスタ!$A$2:$E$180,5,FALSE())),"")</f>
        <v/>
      </c>
      <c r="L8361" s="17"/>
      <c r="M8361" s="0" t="str">
        <f aca="false">IF($K8361="","",IF($L8361&lt;&gt;"",$L8361,VLOOKUP($C8361,薬効分類マスタ!$A$2:$F$180,6,FALSE())))</f>
        <v/>
      </c>
      <c r="N8361" s="0" t="str">
        <f aca="false">ASC(G8361)</f>
        <v>ﾁﾝｸ油</v>
      </c>
      <c r="O8361" s="0" t="str">
        <f aca="false">ASC(E8361)</f>
        <v>ﾁﾝｸ油</v>
      </c>
      <c r="P8361" s="16" t="n">
        <f aca="false">N(P8360)+IF($C8361=検索!$B$49,1,0)</f>
        <v>0</v>
      </c>
    </row>
    <row r="8362" customFormat="false" ht="15" hidden="false" customHeight="false" outlineLevel="0" collapsed="false">
      <c r="A8362" s="16" t="s">
        <v>16254</v>
      </c>
      <c r="B8362" s="0" t="s">
        <v>19268</v>
      </c>
      <c r="C8362" s="0" t="n">
        <v>264</v>
      </c>
      <c r="D8362" s="0" t="str">
        <f aca="false">IFERROR(VLOOKUP($C8362,薬効分類マスタ!$A$2:$B$180,2,FALSE()),"未登録")</f>
        <v>鎮痛,鎮痒,収斂,消炎剤</v>
      </c>
      <c r="E8362" s="16" t="s">
        <v>19267</v>
      </c>
      <c r="F8362" s="16" t="s">
        <v>476</v>
      </c>
      <c r="G8362" s="16" t="s">
        <v>19269</v>
      </c>
      <c r="H8362" s="16" t="s">
        <v>15893</v>
      </c>
      <c r="I8362" s="0" t="n">
        <v>15.5</v>
      </c>
      <c r="K8362" s="0" t="str">
        <f aca="false">IFERROR(IF(VLOOKUP($C8362,薬効分類マスタ!$A$2:$E$180,5,FALSE())=0,"",VLOOKUP($C8362,薬効分類マスタ!$A$2:$E$180,5,FALSE())),"")</f>
        <v/>
      </c>
      <c r="L8362" s="17"/>
      <c r="M8362" s="0" t="str">
        <f aca="false">IF($K8362="","",IF($L8362&lt;&gt;"",$L8362,VLOOKUP($C8362,薬効分類マスタ!$A$2:$F$180,6,FALSE())))</f>
        <v/>
      </c>
      <c r="N8362" s="0" t="str">
        <f aca="false">ASC(G8362)</f>
        <v>ﾁﾝｸ油｢東海｣</v>
      </c>
      <c r="O8362" s="0" t="str">
        <f aca="false">ASC(E8362)</f>
        <v>ﾁﾝｸ油</v>
      </c>
      <c r="P8362" s="16" t="n">
        <f aca="false">N(P8361)+IF($C8362=検索!$B$49,1,0)</f>
        <v>0</v>
      </c>
    </row>
    <row r="8363" customFormat="false" ht="15" hidden="false" customHeight="false" outlineLevel="0" collapsed="false">
      <c r="A8363" s="16" t="s">
        <v>16254</v>
      </c>
      <c r="B8363" s="0" t="s">
        <v>19270</v>
      </c>
      <c r="C8363" s="0" t="n">
        <v>264</v>
      </c>
      <c r="D8363" s="0" t="str">
        <f aca="false">IFERROR(VLOOKUP($C8363,薬効分類マスタ!$A$2:$B$180,2,FALSE()),"未登録")</f>
        <v>鎮痛,鎮痒,収斂,消炎剤</v>
      </c>
      <c r="E8363" s="16" t="s">
        <v>19267</v>
      </c>
      <c r="F8363" s="16" t="s">
        <v>476</v>
      </c>
      <c r="G8363" s="16" t="s">
        <v>19271</v>
      </c>
      <c r="H8363" s="16" t="s">
        <v>6908</v>
      </c>
      <c r="I8363" s="0" t="n">
        <v>23.3</v>
      </c>
      <c r="K8363" s="0" t="str">
        <f aca="false">IFERROR(IF(VLOOKUP($C8363,薬効分類マスタ!$A$2:$E$180,5,FALSE())=0,"",VLOOKUP($C8363,薬効分類マスタ!$A$2:$E$180,5,FALSE())),"")</f>
        <v/>
      </c>
      <c r="L8363" s="17"/>
      <c r="M8363" s="0" t="str">
        <f aca="false">IF($K8363="","",IF($L8363&lt;&gt;"",$L8363,VLOOKUP($C8363,薬効分類マスタ!$A$2:$F$180,6,FALSE())))</f>
        <v/>
      </c>
      <c r="N8363" s="0" t="str">
        <f aca="false">ASC(G8363)</f>
        <v>ﾁﾝｸ油｢ﾆｯｺｰ｣</v>
      </c>
      <c r="O8363" s="0" t="str">
        <f aca="false">ASC(E8363)</f>
        <v>ﾁﾝｸ油</v>
      </c>
      <c r="P8363" s="16" t="n">
        <f aca="false">N(P8362)+IF($C8363=検索!$B$49,1,0)</f>
        <v>0</v>
      </c>
    </row>
    <row r="8364" customFormat="false" ht="15" hidden="false" customHeight="false" outlineLevel="0" collapsed="false">
      <c r="A8364" s="16" t="s">
        <v>16254</v>
      </c>
      <c r="B8364" s="0" t="s">
        <v>19272</v>
      </c>
      <c r="C8364" s="0" t="n">
        <v>264</v>
      </c>
      <c r="D8364" s="0" t="str">
        <f aca="false">IFERROR(VLOOKUP($C8364,薬効分類マスタ!$A$2:$B$180,2,FALSE()),"未登録")</f>
        <v>鎮痛,鎮痒,収斂,消炎剤</v>
      </c>
      <c r="E8364" s="16" t="s">
        <v>19267</v>
      </c>
      <c r="F8364" s="16" t="s">
        <v>476</v>
      </c>
      <c r="G8364" s="16" t="s">
        <v>19273</v>
      </c>
      <c r="H8364" s="16" t="s">
        <v>15890</v>
      </c>
      <c r="I8364" s="0" t="n">
        <v>20.7</v>
      </c>
      <c r="K8364" s="0" t="str">
        <f aca="false">IFERROR(IF(VLOOKUP($C8364,薬効分類マスタ!$A$2:$E$180,5,FALSE())=0,"",VLOOKUP($C8364,薬効分類マスタ!$A$2:$E$180,5,FALSE())),"")</f>
        <v/>
      </c>
      <c r="L8364" s="17"/>
      <c r="M8364" s="0" t="str">
        <f aca="false">IF($K8364="","",IF($L8364&lt;&gt;"",$L8364,VLOOKUP($C8364,薬効分類マスタ!$A$2:$F$180,6,FALSE())))</f>
        <v/>
      </c>
      <c r="N8364" s="0" t="str">
        <f aca="false">ASC(G8364)</f>
        <v>ﾁﾝｸ油｢東豊｣</v>
      </c>
      <c r="O8364" s="0" t="str">
        <f aca="false">ASC(E8364)</f>
        <v>ﾁﾝｸ油</v>
      </c>
      <c r="P8364" s="16" t="n">
        <f aca="false">N(P8363)+IF($C8364=検索!$B$49,1,0)</f>
        <v>0</v>
      </c>
    </row>
    <row r="8365" customFormat="false" ht="15" hidden="false" customHeight="false" outlineLevel="0" collapsed="false">
      <c r="A8365" s="16" t="s">
        <v>16254</v>
      </c>
      <c r="B8365" s="0" t="s">
        <v>19274</v>
      </c>
      <c r="C8365" s="0" t="n">
        <v>264</v>
      </c>
      <c r="D8365" s="0" t="str">
        <f aca="false">IFERROR(VLOOKUP($C8365,薬効分類マスタ!$A$2:$B$180,2,FALSE()),"未登録")</f>
        <v>鎮痛,鎮痒,収斂,消炎剤</v>
      </c>
      <c r="E8365" s="16" t="s">
        <v>19267</v>
      </c>
      <c r="F8365" s="16" t="s">
        <v>476</v>
      </c>
      <c r="G8365" s="16" t="s">
        <v>19275</v>
      </c>
      <c r="H8365" s="16" t="s">
        <v>536</v>
      </c>
      <c r="I8365" s="0" t="n">
        <v>23.3</v>
      </c>
      <c r="K8365" s="0" t="str">
        <f aca="false">IFERROR(IF(VLOOKUP($C8365,薬効分類マスタ!$A$2:$E$180,5,FALSE())=0,"",VLOOKUP($C8365,薬効分類マスタ!$A$2:$E$180,5,FALSE())),"")</f>
        <v/>
      </c>
      <c r="L8365" s="17"/>
      <c r="M8365" s="0" t="str">
        <f aca="false">IF($K8365="","",IF($L8365&lt;&gt;"",$L8365,VLOOKUP($C8365,薬効分類マスタ!$A$2:$F$180,6,FALSE())))</f>
        <v/>
      </c>
      <c r="N8365" s="0" t="str">
        <f aca="false">ASC(G8365)</f>
        <v>ﾁﾝｸ油｢日医工｣</v>
      </c>
      <c r="O8365" s="0" t="str">
        <f aca="false">ASC(E8365)</f>
        <v>ﾁﾝｸ油</v>
      </c>
      <c r="P8365" s="16" t="n">
        <f aca="false">N(P8364)+IF($C8365=検索!$B$49,1,0)</f>
        <v>0</v>
      </c>
    </row>
    <row r="8366" customFormat="false" ht="15" hidden="false" customHeight="false" outlineLevel="0" collapsed="false">
      <c r="A8366" s="16" t="s">
        <v>16254</v>
      </c>
      <c r="B8366" s="0" t="s">
        <v>19276</v>
      </c>
      <c r="C8366" s="0" t="n">
        <v>264</v>
      </c>
      <c r="D8366" s="0" t="str">
        <f aca="false">IFERROR(VLOOKUP($C8366,薬効分類マスタ!$A$2:$B$180,2,FALSE()),"未登録")</f>
        <v>鎮痛,鎮痒,収斂,消炎剤</v>
      </c>
      <c r="E8366" s="16" t="s">
        <v>19244</v>
      </c>
      <c r="F8366" s="16" t="s">
        <v>476</v>
      </c>
      <c r="G8366" s="16" t="s">
        <v>19277</v>
      </c>
      <c r="H8366" s="16" t="s">
        <v>7004</v>
      </c>
      <c r="I8366" s="0" t="n">
        <v>26.7</v>
      </c>
      <c r="J8366" s="16" t="s">
        <v>239</v>
      </c>
      <c r="K8366" s="0" t="str">
        <f aca="false">IFERROR(IF(VLOOKUP($C8366,薬効分類マスタ!$A$2:$E$180,5,FALSE())=0,"",VLOOKUP($C8366,薬効分類マスタ!$A$2:$E$180,5,FALSE())),"")</f>
        <v/>
      </c>
      <c r="L8366" s="17"/>
      <c r="M8366" s="0" t="str">
        <f aca="false">IF($K8366="","",IF($L8366&lt;&gt;"",$L8366,VLOOKUP($C8366,薬効分類マスタ!$A$2:$F$180,6,FALSE())))</f>
        <v/>
      </c>
      <c r="N8366" s="0" t="str">
        <f aca="false">ASC(G8366)</f>
        <v>亜鉛華(10%)単軟膏｢ｺｻﾞｶｲ･M｣</v>
      </c>
      <c r="O8366" s="0" t="str">
        <f aca="false">ASC(E8366)</f>
        <v>亜鉛華</v>
      </c>
      <c r="P8366" s="16" t="n">
        <f aca="false">N(P8365)+IF($C8366=検索!$B$49,1,0)</f>
        <v>0</v>
      </c>
    </row>
    <row r="8367" customFormat="false" ht="15" hidden="false" customHeight="false" outlineLevel="0" collapsed="false">
      <c r="A8367" s="16" t="s">
        <v>16254</v>
      </c>
      <c r="B8367" s="0" t="s">
        <v>19278</v>
      </c>
      <c r="C8367" s="0" t="n">
        <v>264</v>
      </c>
      <c r="D8367" s="0" t="str">
        <f aca="false">IFERROR(VLOOKUP($C8367,薬効分類マスタ!$A$2:$B$180,2,FALSE()),"未登録")</f>
        <v>鎮痛,鎮痒,収斂,消炎剤</v>
      </c>
      <c r="E8367" s="16" t="s">
        <v>19244</v>
      </c>
      <c r="F8367" s="16" t="s">
        <v>476</v>
      </c>
      <c r="G8367" s="16" t="s">
        <v>19279</v>
      </c>
      <c r="H8367" s="16" t="s">
        <v>6754</v>
      </c>
      <c r="I8367" s="0" t="n">
        <v>26.7</v>
      </c>
      <c r="J8367" s="16" t="s">
        <v>239</v>
      </c>
      <c r="K8367" s="0" t="str">
        <f aca="false">IFERROR(IF(VLOOKUP($C8367,薬効分類マスタ!$A$2:$E$180,5,FALSE())=0,"",VLOOKUP($C8367,薬効分類マスタ!$A$2:$E$180,5,FALSE())),"")</f>
        <v/>
      </c>
      <c r="L8367" s="17"/>
      <c r="M8367" s="0" t="str">
        <f aca="false">IF($K8367="","",IF($L8367&lt;&gt;"",$L8367,VLOOKUP($C8367,薬効分類マスタ!$A$2:$F$180,6,FALSE())))</f>
        <v/>
      </c>
      <c r="N8367" s="0" t="str">
        <f aca="false">ASC(G8367)</f>
        <v>亜鉛華(10%)単軟膏ｼｵｴ</v>
      </c>
      <c r="O8367" s="0" t="str">
        <f aca="false">ASC(E8367)</f>
        <v>亜鉛華</v>
      </c>
      <c r="P8367" s="16" t="n">
        <f aca="false">N(P8366)+IF($C8367=検索!$B$49,1,0)</f>
        <v>0</v>
      </c>
    </row>
    <row r="8368" customFormat="false" ht="15" hidden="false" customHeight="false" outlineLevel="0" collapsed="false">
      <c r="A8368" s="16" t="s">
        <v>16254</v>
      </c>
      <c r="B8368" s="0" t="s">
        <v>19280</v>
      </c>
      <c r="C8368" s="0" t="n">
        <v>264</v>
      </c>
      <c r="D8368" s="0" t="str">
        <f aca="false">IFERROR(VLOOKUP($C8368,薬効分類マスタ!$A$2:$B$180,2,FALSE()),"未登録")</f>
        <v>鎮痛,鎮痒,収斂,消炎剤</v>
      </c>
      <c r="E8368" s="16" t="s">
        <v>19244</v>
      </c>
      <c r="F8368" s="16" t="s">
        <v>476</v>
      </c>
      <c r="G8368" s="16" t="s">
        <v>19281</v>
      </c>
      <c r="H8368" s="16" t="s">
        <v>6908</v>
      </c>
      <c r="I8368" s="0" t="n">
        <v>26.7</v>
      </c>
      <c r="J8368" s="16" t="s">
        <v>239</v>
      </c>
      <c r="K8368" s="0" t="str">
        <f aca="false">IFERROR(IF(VLOOKUP($C8368,薬効分類マスタ!$A$2:$E$180,5,FALSE())=0,"",VLOOKUP($C8368,薬効分類マスタ!$A$2:$E$180,5,FALSE())),"")</f>
        <v/>
      </c>
      <c r="L8368" s="17"/>
      <c r="M8368" s="0" t="str">
        <f aca="false">IF($K8368="","",IF($L8368&lt;&gt;"",$L8368,VLOOKUP($C8368,薬効分類マスタ!$A$2:$F$180,6,FALSE())))</f>
        <v/>
      </c>
      <c r="N8368" s="0" t="str">
        <f aca="false">ASC(G8368)</f>
        <v>亜鉛華(10%)単軟膏｢ﾆｯｺｰ｣</v>
      </c>
      <c r="O8368" s="0" t="str">
        <f aca="false">ASC(E8368)</f>
        <v>亜鉛華</v>
      </c>
      <c r="P8368" s="16" t="n">
        <f aca="false">N(P8367)+IF($C8368=検索!$B$49,1,0)</f>
        <v>0</v>
      </c>
    </row>
    <row r="8369" customFormat="false" ht="15" hidden="false" customHeight="false" outlineLevel="0" collapsed="false">
      <c r="A8369" s="16" t="s">
        <v>16254</v>
      </c>
      <c r="B8369" s="0" t="s">
        <v>19282</v>
      </c>
      <c r="C8369" s="0" t="n">
        <v>264</v>
      </c>
      <c r="D8369" s="0" t="str">
        <f aca="false">IFERROR(VLOOKUP($C8369,薬効分類マスタ!$A$2:$B$180,2,FALSE()),"未登録")</f>
        <v>鎮痛,鎮痒,収斂,消炎剤</v>
      </c>
      <c r="E8369" s="16" t="s">
        <v>19244</v>
      </c>
      <c r="F8369" s="16" t="s">
        <v>476</v>
      </c>
      <c r="G8369" s="16" t="s">
        <v>19283</v>
      </c>
      <c r="H8369" s="16" t="s">
        <v>950</v>
      </c>
      <c r="I8369" s="0" t="n">
        <v>16.3</v>
      </c>
      <c r="J8369" s="16" t="s">
        <v>239</v>
      </c>
      <c r="K8369" s="0" t="str">
        <f aca="false">IFERROR(IF(VLOOKUP($C8369,薬効分類マスタ!$A$2:$E$180,5,FALSE())=0,"",VLOOKUP($C8369,薬効分類マスタ!$A$2:$E$180,5,FALSE())),"")</f>
        <v/>
      </c>
      <c r="L8369" s="17"/>
      <c r="M8369" s="0" t="str">
        <f aca="false">IF($K8369="","",IF($L8369&lt;&gt;"",$L8369,VLOOKUP($C8369,薬効分類マスタ!$A$2:$F$180,6,FALSE())))</f>
        <v/>
      </c>
      <c r="N8369" s="0" t="str">
        <f aca="false">ASC(G8369)</f>
        <v>亜鉛華(10%)単軟膏｢ﾎｴｲ｣</v>
      </c>
      <c r="O8369" s="0" t="str">
        <f aca="false">ASC(E8369)</f>
        <v>亜鉛華</v>
      </c>
      <c r="P8369" s="16" t="n">
        <f aca="false">N(P8368)+IF($C8369=検索!$B$49,1,0)</f>
        <v>0</v>
      </c>
    </row>
    <row r="8370" customFormat="false" ht="15" hidden="false" customHeight="false" outlineLevel="0" collapsed="false">
      <c r="A8370" s="16" t="s">
        <v>16254</v>
      </c>
      <c r="B8370" s="0" t="s">
        <v>19284</v>
      </c>
      <c r="C8370" s="0" t="n">
        <v>264</v>
      </c>
      <c r="D8370" s="0" t="str">
        <f aca="false">IFERROR(VLOOKUP($C8370,薬効分類マスタ!$A$2:$B$180,2,FALSE()),"未登録")</f>
        <v>鎮痛,鎮痒,収斂,消炎剤</v>
      </c>
      <c r="E8370" s="16" t="s">
        <v>19244</v>
      </c>
      <c r="F8370" s="16" t="s">
        <v>476</v>
      </c>
      <c r="G8370" s="16" t="s">
        <v>19285</v>
      </c>
      <c r="H8370" s="16" t="s">
        <v>1103</v>
      </c>
      <c r="I8370" s="0" t="n">
        <v>26.7</v>
      </c>
      <c r="J8370" s="16" t="s">
        <v>239</v>
      </c>
      <c r="K8370" s="0" t="str">
        <f aca="false">IFERROR(IF(VLOOKUP($C8370,薬効分類マスタ!$A$2:$E$180,5,FALSE())=0,"",VLOOKUP($C8370,薬効分類マスタ!$A$2:$E$180,5,FALSE())),"")</f>
        <v/>
      </c>
      <c r="L8370" s="17"/>
      <c r="M8370" s="0" t="str">
        <f aca="false">IF($K8370="","",IF($L8370&lt;&gt;"",$L8370,VLOOKUP($C8370,薬効分類マスタ!$A$2:$F$180,6,FALSE())))</f>
        <v/>
      </c>
      <c r="N8370" s="0" t="str">
        <f aca="false">ASC(G8370)</f>
        <v>亜鉛華(10%)単軟膏｢ﾖｼﾀﾞ｣</v>
      </c>
      <c r="O8370" s="0" t="str">
        <f aca="false">ASC(E8370)</f>
        <v>亜鉛華</v>
      </c>
      <c r="P8370" s="16" t="n">
        <f aca="false">N(P8369)+IF($C8370=検索!$B$49,1,0)</f>
        <v>0</v>
      </c>
    </row>
    <row r="8371" customFormat="false" ht="15" hidden="false" customHeight="false" outlineLevel="0" collapsed="false">
      <c r="A8371" s="16" t="s">
        <v>16254</v>
      </c>
      <c r="B8371" s="0" t="s">
        <v>19286</v>
      </c>
      <c r="C8371" s="0" t="n">
        <v>264</v>
      </c>
      <c r="D8371" s="0" t="str">
        <f aca="false">IFERROR(VLOOKUP($C8371,薬効分類マスタ!$A$2:$B$180,2,FALSE()),"未登録")</f>
        <v>鎮痛,鎮痒,収斂,消炎剤</v>
      </c>
      <c r="E8371" s="16" t="s">
        <v>19244</v>
      </c>
      <c r="F8371" s="16" t="s">
        <v>19287</v>
      </c>
      <c r="G8371" s="16" t="s">
        <v>19288</v>
      </c>
      <c r="H8371" s="16" t="s">
        <v>6993</v>
      </c>
      <c r="I8371" s="0" t="n">
        <v>15.8</v>
      </c>
      <c r="J8371" s="16" t="s">
        <v>239</v>
      </c>
      <c r="K8371" s="0" t="str">
        <f aca="false">IFERROR(IF(VLOOKUP($C8371,薬効分類マスタ!$A$2:$E$180,5,FALSE())=0,"",VLOOKUP($C8371,薬効分類マスタ!$A$2:$E$180,5,FALSE())),"")</f>
        <v/>
      </c>
      <c r="L8371" s="17"/>
      <c r="M8371" s="0" t="str">
        <f aca="false">IF($K8371="","",IF($L8371&lt;&gt;"",$L8371,VLOOKUP($C8371,薬効分類マスタ!$A$2:$F$180,6,FALSE())))</f>
        <v/>
      </c>
      <c r="N8371" s="0" t="str">
        <f aca="false">ASC(G8371)</f>
        <v>ﾎﾞﾁｼｰﾄ20%</v>
      </c>
      <c r="O8371" s="0" t="str">
        <f aca="false">ASC(E8371)</f>
        <v>亜鉛華</v>
      </c>
      <c r="P8371" s="16" t="n">
        <f aca="false">N(P8370)+IF($C8371=検索!$B$49,1,0)</f>
        <v>0</v>
      </c>
    </row>
    <row r="8372" customFormat="false" ht="15" hidden="false" customHeight="false" outlineLevel="0" collapsed="false">
      <c r="A8372" s="16" t="s">
        <v>16254</v>
      </c>
      <c r="B8372" s="0" t="s">
        <v>19289</v>
      </c>
      <c r="C8372" s="0" t="n">
        <v>264</v>
      </c>
      <c r="D8372" s="0" t="str">
        <f aca="false">IFERROR(VLOOKUP($C8372,薬効分類マスタ!$A$2:$B$180,2,FALSE()),"未登録")</f>
        <v>鎮痛,鎮痒,収斂,消炎剤</v>
      </c>
      <c r="E8372" s="16" t="s">
        <v>19290</v>
      </c>
      <c r="F8372" s="16" t="s">
        <v>6645</v>
      </c>
      <c r="G8372" s="16" t="s">
        <v>19291</v>
      </c>
      <c r="H8372" s="16" t="s">
        <v>7599</v>
      </c>
      <c r="I8372" s="0" t="n">
        <v>12.5</v>
      </c>
      <c r="J8372" s="16" t="s">
        <v>239</v>
      </c>
      <c r="K8372" s="0" t="str">
        <f aca="false">IFERROR(IF(VLOOKUP($C8372,薬効分類マスタ!$A$2:$E$180,5,FALSE())=0,"",VLOOKUP($C8372,薬効分類マスタ!$A$2:$E$180,5,FALSE())),"")</f>
        <v/>
      </c>
      <c r="L8372" s="17"/>
      <c r="M8372" s="0" t="str">
        <f aca="false">IF($K8372="","",IF($L8372&lt;&gt;"",$L8372,VLOOKUP($C8372,薬効分類マスタ!$A$2:$F$180,6,FALSE())))</f>
        <v/>
      </c>
      <c r="N8372" s="0" t="str">
        <f aca="false">ASC(G8372)</f>
        <v>ｶﾝﾀﾘｽﾁﾝｷ(司生堂)</v>
      </c>
      <c r="O8372" s="0" t="str">
        <f aca="false">ASC(E8372)</f>
        <v>ｶﾝﾀﾘｽﾁﾝｷ</v>
      </c>
      <c r="P8372" s="16" t="n">
        <f aca="false">N(P8371)+IF($C8372=検索!$B$49,1,0)</f>
        <v>0</v>
      </c>
    </row>
    <row r="8373" customFormat="false" ht="15" hidden="false" customHeight="false" outlineLevel="0" collapsed="false">
      <c r="A8373" s="16" t="s">
        <v>16254</v>
      </c>
      <c r="B8373" s="0" t="s">
        <v>19292</v>
      </c>
      <c r="C8373" s="0" t="n">
        <v>264</v>
      </c>
      <c r="D8373" s="0" t="str">
        <f aca="false">IFERROR(VLOOKUP($C8373,薬効分類マスタ!$A$2:$B$180,2,FALSE()),"未登録")</f>
        <v>鎮痛,鎮痒,収斂,消炎剤</v>
      </c>
      <c r="E8373" s="16" t="s">
        <v>19293</v>
      </c>
      <c r="F8373" s="16" t="s">
        <v>6657</v>
      </c>
      <c r="G8373" s="16" t="s">
        <v>19293</v>
      </c>
      <c r="I8373" s="0" t="n">
        <v>26.9</v>
      </c>
      <c r="K8373" s="0" t="str">
        <f aca="false">IFERROR(IF(VLOOKUP($C8373,薬効分類マスタ!$A$2:$E$180,5,FALSE())=0,"",VLOOKUP($C8373,薬効分類マスタ!$A$2:$E$180,5,FALSE())),"")</f>
        <v/>
      </c>
      <c r="L8373" s="17"/>
      <c r="M8373" s="0" t="str">
        <f aca="false">IF($K8373="","",IF($L8373&lt;&gt;"",$L8373,VLOOKUP($C8373,薬効分類マスタ!$A$2:$F$180,6,FALSE())))</f>
        <v/>
      </c>
      <c r="N8373" s="0" t="str">
        <f aca="false">ASC(G8373)</f>
        <v>ﾄｳｶﾞﾗｼﾁﾝｷ</v>
      </c>
      <c r="O8373" s="0" t="str">
        <f aca="false">ASC(E8373)</f>
        <v>ﾄｳｶﾞﾗｼﾁﾝｷ</v>
      </c>
      <c r="P8373" s="16" t="n">
        <f aca="false">N(P8372)+IF($C8373=検索!$B$49,1,0)</f>
        <v>0</v>
      </c>
    </row>
    <row r="8374" customFormat="false" ht="15" hidden="false" customHeight="false" outlineLevel="0" collapsed="false">
      <c r="A8374" s="16" t="s">
        <v>16254</v>
      </c>
      <c r="B8374" s="0" t="s">
        <v>19294</v>
      </c>
      <c r="C8374" s="0" t="n">
        <v>264</v>
      </c>
      <c r="D8374" s="0" t="str">
        <f aca="false">IFERROR(VLOOKUP($C8374,薬効分類マスタ!$A$2:$B$180,2,FALSE()),"未登録")</f>
        <v>鎮痛,鎮痒,収斂,消炎剤</v>
      </c>
      <c r="E8374" s="16" t="s">
        <v>19295</v>
      </c>
      <c r="F8374" s="16" t="s">
        <v>476</v>
      </c>
      <c r="G8374" s="16" t="s">
        <v>19295</v>
      </c>
      <c r="I8374" s="0" t="n">
        <v>36.7</v>
      </c>
      <c r="K8374" s="0" t="str">
        <f aca="false">IFERROR(IF(VLOOKUP($C8374,薬効分類マスタ!$A$2:$E$180,5,FALSE())=0,"",VLOOKUP($C8374,薬効分類マスタ!$A$2:$E$180,5,FALSE())),"")</f>
        <v/>
      </c>
      <c r="L8374" s="17"/>
      <c r="M8374" s="0" t="str">
        <f aca="false">IF($K8374="","",IF($L8374&lt;&gt;"",$L8374,VLOOKUP($C8374,薬効分類マスタ!$A$2:$F$180,6,FALSE())))</f>
        <v/>
      </c>
      <c r="N8374" s="0" t="str">
        <f aca="false">ASC(G8374)</f>
        <v>ｲｸﾀﾓｰﾙ</v>
      </c>
      <c r="O8374" s="0" t="str">
        <f aca="false">ASC(E8374)</f>
        <v>ｲｸﾀﾓｰﾙ</v>
      </c>
      <c r="P8374" s="16" t="n">
        <f aca="false">N(P8373)+IF($C8374=検索!$B$49,1,0)</f>
        <v>0</v>
      </c>
    </row>
    <row r="8375" customFormat="false" ht="15" hidden="false" customHeight="false" outlineLevel="0" collapsed="false">
      <c r="A8375" s="16" t="s">
        <v>16254</v>
      </c>
      <c r="B8375" s="0" t="s">
        <v>19296</v>
      </c>
      <c r="C8375" s="0" t="n">
        <v>264</v>
      </c>
      <c r="D8375" s="0" t="str">
        <f aca="false">IFERROR(VLOOKUP($C8375,薬効分類マスタ!$A$2:$B$180,2,FALSE()),"未登録")</f>
        <v>鎮痛,鎮痒,収斂,消炎剤</v>
      </c>
      <c r="E8375" s="16" t="s">
        <v>19297</v>
      </c>
      <c r="F8375" s="16" t="s">
        <v>224</v>
      </c>
      <c r="G8375" s="16" t="s">
        <v>19297</v>
      </c>
      <c r="I8375" s="0" t="n">
        <v>11.6</v>
      </c>
      <c r="K8375" s="0" t="str">
        <f aca="false">IFERROR(IF(VLOOKUP($C8375,薬効分類マスタ!$A$2:$E$180,5,FALSE())=0,"",VLOOKUP($C8375,薬効分類マスタ!$A$2:$E$180,5,FALSE())),"")</f>
        <v/>
      </c>
      <c r="L8375" s="17"/>
      <c r="M8375" s="0" t="str">
        <f aca="false">IF($K8375="","",IF($L8375&lt;&gt;"",$L8375,VLOOKUP($C8375,薬効分類マスタ!$A$2:$F$180,6,FALSE())))</f>
        <v/>
      </c>
      <c r="N8375" s="0" t="str">
        <f aca="false">ASC(G8375)</f>
        <v>次没食子酸ﾋﾞｽﾏｽ</v>
      </c>
      <c r="O8375" s="0" t="str">
        <f aca="false">ASC(E8375)</f>
        <v>次没食子酸ﾋﾞｽﾏｽ</v>
      </c>
      <c r="P8375" s="16" t="n">
        <f aca="false">N(P8374)+IF($C8375=検索!$B$49,1,0)</f>
        <v>0</v>
      </c>
    </row>
    <row r="8376" customFormat="false" ht="15" hidden="false" customHeight="false" outlineLevel="0" collapsed="false">
      <c r="A8376" s="16" t="s">
        <v>16254</v>
      </c>
      <c r="B8376" s="0" t="s">
        <v>19298</v>
      </c>
      <c r="C8376" s="0" t="n">
        <v>264</v>
      </c>
      <c r="D8376" s="0" t="str">
        <f aca="false">IFERROR(VLOOKUP($C8376,薬効分類マスタ!$A$2:$B$180,2,FALSE()),"未登録")</f>
        <v>鎮痛,鎮痒,収斂,消炎剤</v>
      </c>
      <c r="E8376" s="16" t="s">
        <v>19299</v>
      </c>
      <c r="F8376" s="16" t="s">
        <v>19300</v>
      </c>
      <c r="G8376" s="16" t="s">
        <v>19301</v>
      </c>
      <c r="H8376" s="16" t="s">
        <v>1019</v>
      </c>
      <c r="I8376" s="0" t="n">
        <v>92</v>
      </c>
      <c r="K8376" s="0" t="str">
        <f aca="false">IFERROR(IF(VLOOKUP($C8376,薬効分類マスタ!$A$2:$E$180,5,FALSE())=0,"",VLOOKUP($C8376,薬効分類マスタ!$A$2:$E$180,5,FALSE())),"")</f>
        <v/>
      </c>
      <c r="L8376" s="17"/>
      <c r="M8376" s="0" t="str">
        <f aca="false">IF($K8376="","",IF($L8376&lt;&gt;"",$L8376,VLOOKUP($C8376,薬効分類マスタ!$A$2:$F$180,6,FALSE())))</f>
        <v/>
      </c>
      <c r="N8376" s="0" t="str">
        <f aca="false">ASC(G8376)</f>
        <v>ｱｽﾞﾉｰﾙ軟膏0.033%</v>
      </c>
      <c r="O8376" s="0" t="str">
        <f aca="false">ASC(E8376)</f>
        <v>ｼﾞﾒﾁﾙｲｿﾌﾟﾛﾋﾟﾙｱｽﾞﾚﾝ</v>
      </c>
      <c r="P8376" s="16" t="n">
        <f aca="false">N(P8375)+IF($C8376=検索!$B$49,1,0)</f>
        <v>0</v>
      </c>
    </row>
    <row r="8377" customFormat="false" ht="15" hidden="false" customHeight="false" outlineLevel="0" collapsed="false">
      <c r="A8377" s="16" t="s">
        <v>16254</v>
      </c>
      <c r="B8377" s="0" t="s">
        <v>19302</v>
      </c>
      <c r="C8377" s="0" t="n">
        <v>264</v>
      </c>
      <c r="D8377" s="0" t="str">
        <f aca="false">IFERROR(VLOOKUP($C8377,薬効分類マスタ!$A$2:$B$180,2,FALSE()),"未登録")</f>
        <v>鎮痛,鎮痒,収斂,消炎剤</v>
      </c>
      <c r="E8377" s="16" t="s">
        <v>1115</v>
      </c>
      <c r="F8377" s="16" t="s">
        <v>229</v>
      </c>
      <c r="G8377" s="16" t="s">
        <v>19303</v>
      </c>
      <c r="H8377" s="16" t="s">
        <v>710</v>
      </c>
      <c r="I8377" s="0" t="n">
        <v>3.5</v>
      </c>
      <c r="J8377" s="16" t="s">
        <v>232</v>
      </c>
      <c r="K8377" s="0" t="str">
        <f aca="false">IFERROR(IF(VLOOKUP($C8377,薬効分類マスタ!$A$2:$E$180,5,FALSE())=0,"",VLOOKUP($C8377,薬効分類マスタ!$A$2:$E$180,5,FALSE())),"")</f>
        <v/>
      </c>
      <c r="L8377" s="17"/>
      <c r="M8377" s="0" t="str">
        <f aca="false">IF($K8377="","",IF($L8377&lt;&gt;"",$L8377,VLOOKUP($C8377,薬効分類マスタ!$A$2:$F$180,6,FALSE())))</f>
        <v/>
      </c>
      <c r="N8377" s="0" t="str">
        <f aca="false">ASC(G8377)</f>
        <v>ｲﾄﾞﾒｼﾝｺｰﾜｹﾞﾙ1%</v>
      </c>
      <c r="O8377" s="0" t="str">
        <f aca="false">ASC(E8377)</f>
        <v>ｲﾝﾄﾞﾒﾀｼﾝ</v>
      </c>
      <c r="P8377" s="16" t="n">
        <f aca="false">N(P8376)+IF($C8377=検索!$B$49,1,0)</f>
        <v>0</v>
      </c>
    </row>
    <row r="8378" customFormat="false" ht="15" hidden="false" customHeight="false" outlineLevel="0" collapsed="false">
      <c r="A8378" s="16" t="s">
        <v>16254</v>
      </c>
      <c r="B8378" s="0" t="s">
        <v>19304</v>
      </c>
      <c r="C8378" s="0" t="n">
        <v>264</v>
      </c>
      <c r="D8378" s="0" t="str">
        <f aca="false">IFERROR(VLOOKUP($C8378,薬効分類マスタ!$A$2:$B$180,2,FALSE()),"未登録")</f>
        <v>鎮痛,鎮痒,収斂,消炎剤</v>
      </c>
      <c r="E8378" s="16" t="s">
        <v>1115</v>
      </c>
      <c r="F8378" s="16" t="s">
        <v>229</v>
      </c>
      <c r="G8378" s="16" t="s">
        <v>19305</v>
      </c>
      <c r="H8378" s="16" t="s">
        <v>710</v>
      </c>
      <c r="I8378" s="0" t="n">
        <v>3.5</v>
      </c>
      <c r="J8378" s="16" t="s">
        <v>232</v>
      </c>
      <c r="K8378" s="0" t="str">
        <f aca="false">IFERROR(IF(VLOOKUP($C8378,薬効分類マスタ!$A$2:$E$180,5,FALSE())=0,"",VLOOKUP($C8378,薬効分類マスタ!$A$2:$E$180,5,FALSE())),"")</f>
        <v/>
      </c>
      <c r="L8378" s="17"/>
      <c r="M8378" s="0" t="str">
        <f aca="false">IF($K8378="","",IF($L8378&lt;&gt;"",$L8378,VLOOKUP($C8378,薬効分類マスタ!$A$2:$F$180,6,FALSE())))</f>
        <v/>
      </c>
      <c r="N8378" s="0" t="str">
        <f aca="false">ASC(G8378)</f>
        <v>ｲﾄﾞﾒｼﾝｺｰﾜｸﾘｰﾑ1%</v>
      </c>
      <c r="O8378" s="0" t="str">
        <f aca="false">ASC(E8378)</f>
        <v>ｲﾝﾄﾞﾒﾀｼﾝ</v>
      </c>
      <c r="P8378" s="16" t="n">
        <f aca="false">N(P8377)+IF($C8378=検索!$B$49,1,0)</f>
        <v>0</v>
      </c>
    </row>
    <row r="8379" customFormat="false" ht="15" hidden="false" customHeight="false" outlineLevel="0" collapsed="false">
      <c r="A8379" s="16" t="s">
        <v>16254</v>
      </c>
      <c r="B8379" s="0" t="s">
        <v>19306</v>
      </c>
      <c r="C8379" s="0" t="n">
        <v>264</v>
      </c>
      <c r="D8379" s="0" t="str">
        <f aca="false">IFERROR(VLOOKUP($C8379,薬効分類マスタ!$A$2:$B$180,2,FALSE()),"未登録")</f>
        <v>鎮痛,鎮痒,収斂,消炎剤</v>
      </c>
      <c r="E8379" s="16" t="s">
        <v>1115</v>
      </c>
      <c r="F8379" s="16" t="s">
        <v>229</v>
      </c>
      <c r="G8379" s="16" t="s">
        <v>19307</v>
      </c>
      <c r="H8379" s="16" t="s">
        <v>6993</v>
      </c>
      <c r="I8379" s="0" t="n">
        <v>3.3</v>
      </c>
      <c r="J8379" s="16" t="s">
        <v>232</v>
      </c>
      <c r="K8379" s="0" t="str">
        <f aca="false">IFERROR(IF(VLOOKUP($C8379,薬効分類マスタ!$A$2:$E$180,5,FALSE())=0,"",VLOOKUP($C8379,薬効分類マスタ!$A$2:$E$180,5,FALSE())),"")</f>
        <v/>
      </c>
      <c r="L8379" s="17"/>
      <c r="M8379" s="0" t="str">
        <f aca="false">IF($K8379="","",IF($L8379&lt;&gt;"",$L8379,VLOOKUP($C8379,薬効分類マスタ!$A$2:$F$180,6,FALSE())))</f>
        <v/>
      </c>
      <c r="N8379" s="0" t="str">
        <f aca="false">ASC(G8379)</f>
        <v>ｲﾝﾃﾊﾞﾝｸﾘｰﾑ1%</v>
      </c>
      <c r="O8379" s="0" t="str">
        <f aca="false">ASC(E8379)</f>
        <v>ｲﾝﾄﾞﾒﾀｼﾝ</v>
      </c>
      <c r="P8379" s="16" t="n">
        <f aca="false">N(P8378)+IF($C8379=検索!$B$49,1,0)</f>
        <v>0</v>
      </c>
    </row>
    <row r="8380" customFormat="false" ht="15" hidden="false" customHeight="false" outlineLevel="0" collapsed="false">
      <c r="A8380" s="16" t="s">
        <v>16254</v>
      </c>
      <c r="B8380" s="0" t="s">
        <v>19308</v>
      </c>
      <c r="C8380" s="0" t="n">
        <v>264</v>
      </c>
      <c r="D8380" s="0" t="str">
        <f aca="false">IFERROR(VLOOKUP($C8380,薬効分類マスタ!$A$2:$B$180,2,FALSE()),"未登録")</f>
        <v>鎮痛,鎮痒,収斂,消炎剤</v>
      </c>
      <c r="E8380" s="16" t="s">
        <v>1115</v>
      </c>
      <c r="F8380" s="16" t="s">
        <v>229</v>
      </c>
      <c r="G8380" s="16" t="s">
        <v>19309</v>
      </c>
      <c r="H8380" s="16" t="s">
        <v>710</v>
      </c>
      <c r="I8380" s="0" t="n">
        <v>3.5</v>
      </c>
      <c r="J8380" s="16" t="s">
        <v>232</v>
      </c>
      <c r="K8380" s="0" t="str">
        <f aca="false">IFERROR(IF(VLOOKUP($C8380,薬効分類マスタ!$A$2:$E$180,5,FALSE())=0,"",VLOOKUP($C8380,薬効分類マスタ!$A$2:$E$180,5,FALSE())),"")</f>
        <v/>
      </c>
      <c r="L8380" s="17"/>
      <c r="M8380" s="0" t="str">
        <f aca="false">IF($K8380="","",IF($L8380&lt;&gt;"",$L8380,VLOOKUP($C8380,薬効分類マスタ!$A$2:$F$180,6,FALSE())))</f>
        <v/>
      </c>
      <c r="N8380" s="0" t="str">
        <f aca="false">ASC(G8380)</f>
        <v>ｲﾄﾞﾒｼﾝｺｰﾜｿﾞﾙ1%</v>
      </c>
      <c r="O8380" s="0" t="str">
        <f aca="false">ASC(E8380)</f>
        <v>ｲﾝﾄﾞﾒﾀｼﾝ</v>
      </c>
      <c r="P8380" s="16" t="n">
        <f aca="false">N(P8379)+IF($C8380=検索!$B$49,1,0)</f>
        <v>0</v>
      </c>
    </row>
    <row r="8381" customFormat="false" ht="15" hidden="false" customHeight="false" outlineLevel="0" collapsed="false">
      <c r="A8381" s="16" t="s">
        <v>16254</v>
      </c>
      <c r="B8381" s="0" t="s">
        <v>19310</v>
      </c>
      <c r="C8381" s="0" t="n">
        <v>264</v>
      </c>
      <c r="D8381" s="0" t="str">
        <f aca="false">IFERROR(VLOOKUP($C8381,薬効分類マスタ!$A$2:$B$180,2,FALSE()),"未登録")</f>
        <v>鎮痛,鎮痒,収斂,消炎剤</v>
      </c>
      <c r="E8381" s="16" t="s">
        <v>1115</v>
      </c>
      <c r="F8381" s="16" t="s">
        <v>1706</v>
      </c>
      <c r="G8381" s="16" t="s">
        <v>19311</v>
      </c>
      <c r="H8381" s="16" t="s">
        <v>6993</v>
      </c>
      <c r="I8381" s="0" t="n">
        <v>3.3</v>
      </c>
      <c r="J8381" s="16" t="s">
        <v>232</v>
      </c>
      <c r="K8381" s="0" t="str">
        <f aca="false">IFERROR(IF(VLOOKUP($C8381,薬効分類マスタ!$A$2:$E$180,5,FALSE())=0,"",VLOOKUP($C8381,薬効分類マスタ!$A$2:$E$180,5,FALSE())),"")</f>
        <v/>
      </c>
      <c r="L8381" s="17"/>
      <c r="M8381" s="0" t="str">
        <f aca="false">IF($K8381="","",IF($L8381&lt;&gt;"",$L8381,VLOOKUP($C8381,薬効分類マスタ!$A$2:$F$180,6,FALSE())))</f>
        <v/>
      </c>
      <c r="N8381" s="0" t="str">
        <f aca="false">ASC(G8381)</f>
        <v>ｲﾝﾃﾊﾞﾝ外用液1%</v>
      </c>
      <c r="O8381" s="0" t="str">
        <f aca="false">ASC(E8381)</f>
        <v>ｲﾝﾄﾞﾒﾀｼﾝ</v>
      </c>
      <c r="P8381" s="16" t="n">
        <f aca="false">N(P8380)+IF($C8381=検索!$B$49,1,0)</f>
        <v>0</v>
      </c>
    </row>
    <row r="8382" customFormat="false" ht="15" hidden="false" customHeight="false" outlineLevel="0" collapsed="false">
      <c r="A8382" s="16" t="s">
        <v>16254</v>
      </c>
      <c r="B8382" s="0" t="s">
        <v>19312</v>
      </c>
      <c r="C8382" s="0" t="n">
        <v>264</v>
      </c>
      <c r="D8382" s="0" t="str">
        <f aca="false">IFERROR(VLOOKUP($C8382,薬効分類マスタ!$A$2:$B$180,2,FALSE()),"未登録")</f>
        <v>鎮痛,鎮痒,収斂,消炎剤</v>
      </c>
      <c r="E8382" s="16" t="s">
        <v>1115</v>
      </c>
      <c r="F8382" s="16" t="s">
        <v>19313</v>
      </c>
      <c r="G8382" s="16" t="s">
        <v>19314</v>
      </c>
      <c r="I8382" s="0" t="n">
        <v>18.2</v>
      </c>
      <c r="J8382" s="16" t="s">
        <v>239</v>
      </c>
      <c r="K8382" s="0" t="str">
        <f aca="false">IFERROR(IF(VLOOKUP($C8382,薬効分類マスタ!$A$2:$E$180,5,FALSE())=0,"",VLOOKUP($C8382,薬効分類マスタ!$A$2:$E$180,5,FALSE())),"")</f>
        <v/>
      </c>
      <c r="L8382" s="17"/>
      <c r="M8382" s="0" t="str">
        <f aca="false">IF($K8382="","",IF($L8382&lt;&gt;"",$L8382,VLOOKUP($C8382,薬効分類マスタ!$A$2:$F$180,6,FALSE())))</f>
        <v/>
      </c>
      <c r="N8382" s="0" t="str">
        <f aca="false">ASC(G8382)</f>
        <v>ｲﾝﾄﾞﾒﾀｼﾝ(70mg)10cm×14cm貼付剤</v>
      </c>
      <c r="O8382" s="0" t="str">
        <f aca="false">ASC(E8382)</f>
        <v>ｲﾝﾄﾞﾒﾀｼﾝ</v>
      </c>
      <c r="P8382" s="16" t="n">
        <f aca="false">N(P8381)+IF($C8382=検索!$B$49,1,0)</f>
        <v>0</v>
      </c>
    </row>
    <row r="8383" customFormat="false" ht="15" hidden="false" customHeight="false" outlineLevel="0" collapsed="false">
      <c r="A8383" s="16" t="s">
        <v>16254</v>
      </c>
      <c r="B8383" s="0" t="s">
        <v>19315</v>
      </c>
      <c r="C8383" s="0" t="n">
        <v>264</v>
      </c>
      <c r="D8383" s="0" t="str">
        <f aca="false">IFERROR(VLOOKUP($C8383,薬効分類マスタ!$A$2:$B$180,2,FALSE()),"未登録")</f>
        <v>鎮痛,鎮痒,収斂,消炎剤</v>
      </c>
      <c r="E8383" s="16" t="s">
        <v>1115</v>
      </c>
      <c r="F8383" s="16" t="s">
        <v>19313</v>
      </c>
      <c r="G8383" s="16" t="s">
        <v>19316</v>
      </c>
      <c r="H8383" s="16" t="s">
        <v>6993</v>
      </c>
      <c r="I8383" s="0" t="n">
        <v>18.2</v>
      </c>
      <c r="J8383" s="16" t="s">
        <v>232</v>
      </c>
      <c r="K8383" s="0" t="str">
        <f aca="false">IFERROR(IF(VLOOKUP($C8383,薬効分類マスタ!$A$2:$E$180,5,FALSE())=0,"",VLOOKUP($C8383,薬効分類マスタ!$A$2:$E$180,5,FALSE())),"")</f>
        <v/>
      </c>
      <c r="L8383" s="17"/>
      <c r="M8383" s="0" t="str">
        <f aca="false">IF($K8383="","",IF($L8383&lt;&gt;"",$L8383,VLOOKUP($C8383,薬効分類マスタ!$A$2:$F$180,6,FALSE())))</f>
        <v/>
      </c>
      <c r="N8383" s="0" t="str">
        <f aca="false">ASC(G8383)</f>
        <v>ｶﾄﾚｯﾌﾟﾊﾟｯﾌﾟ70mg</v>
      </c>
      <c r="O8383" s="0" t="str">
        <f aca="false">ASC(E8383)</f>
        <v>ｲﾝﾄﾞﾒﾀｼﾝ</v>
      </c>
      <c r="P8383" s="16" t="n">
        <f aca="false">N(P8382)+IF($C8383=検索!$B$49,1,0)</f>
        <v>0</v>
      </c>
    </row>
    <row r="8384" customFormat="false" ht="15" hidden="false" customHeight="false" outlineLevel="0" collapsed="false">
      <c r="A8384" s="16" t="s">
        <v>16254</v>
      </c>
      <c r="B8384" s="0" t="s">
        <v>19317</v>
      </c>
      <c r="C8384" s="0" t="n">
        <v>264</v>
      </c>
      <c r="D8384" s="0" t="str">
        <f aca="false">IFERROR(VLOOKUP($C8384,薬効分類マスタ!$A$2:$B$180,2,FALSE()),"未登録")</f>
        <v>鎮痛,鎮痒,収斂,消炎剤</v>
      </c>
      <c r="E8384" s="16" t="s">
        <v>1115</v>
      </c>
      <c r="F8384" s="16" t="s">
        <v>19313</v>
      </c>
      <c r="G8384" s="16" t="s">
        <v>19318</v>
      </c>
      <c r="H8384" s="16" t="s">
        <v>17733</v>
      </c>
      <c r="I8384" s="0" t="n">
        <v>18.2</v>
      </c>
      <c r="J8384" s="16" t="s">
        <v>232</v>
      </c>
      <c r="K8384" s="0" t="str">
        <f aca="false">IFERROR(IF(VLOOKUP($C8384,薬効分類マスタ!$A$2:$E$180,5,FALSE())=0,"",VLOOKUP($C8384,薬効分類マスタ!$A$2:$E$180,5,FALSE())),"")</f>
        <v/>
      </c>
      <c r="L8384" s="17"/>
      <c r="M8384" s="0" t="str">
        <f aca="false">IF($K8384="","",IF($L8384&lt;&gt;"",$L8384,VLOOKUP($C8384,薬効分類マスタ!$A$2:$F$180,6,FALSE())))</f>
        <v/>
      </c>
      <c r="N8384" s="0" t="str">
        <f aca="false">ASC(G8384)</f>
        <v>ﾊｯﾌﾟｽﾀｰID70mg</v>
      </c>
      <c r="O8384" s="0" t="str">
        <f aca="false">ASC(E8384)</f>
        <v>ｲﾝﾄﾞﾒﾀｼﾝ</v>
      </c>
      <c r="P8384" s="16" t="n">
        <f aca="false">N(P8383)+IF($C8384=検索!$B$49,1,0)</f>
        <v>0</v>
      </c>
    </row>
    <row r="8385" customFormat="false" ht="15" hidden="false" customHeight="false" outlineLevel="0" collapsed="false">
      <c r="A8385" s="16" t="s">
        <v>16254</v>
      </c>
      <c r="B8385" s="0" t="s">
        <v>19319</v>
      </c>
      <c r="C8385" s="0" t="n">
        <v>264</v>
      </c>
      <c r="D8385" s="0" t="str">
        <f aca="false">IFERROR(VLOOKUP($C8385,薬効分類マスタ!$A$2:$B$180,2,FALSE()),"未登録")</f>
        <v>鎮痛,鎮痒,収斂,消炎剤</v>
      </c>
      <c r="E8385" s="16" t="s">
        <v>1115</v>
      </c>
      <c r="F8385" s="16" t="s">
        <v>19313</v>
      </c>
      <c r="G8385" s="16" t="s">
        <v>19320</v>
      </c>
      <c r="H8385" s="16" t="s">
        <v>16790</v>
      </c>
      <c r="I8385" s="0" t="n">
        <v>18.2</v>
      </c>
      <c r="J8385" s="16" t="s">
        <v>232</v>
      </c>
      <c r="K8385" s="0" t="str">
        <f aca="false">IFERROR(IF(VLOOKUP($C8385,薬効分類マスタ!$A$2:$E$180,5,FALSE())=0,"",VLOOKUP($C8385,薬効分類マスタ!$A$2:$E$180,5,FALSE())),"")</f>
        <v/>
      </c>
      <c r="L8385" s="17"/>
      <c r="M8385" s="0" t="str">
        <f aca="false">IF($K8385="","",IF($L8385&lt;&gt;"",$L8385,VLOOKUP($C8385,薬効分類マスタ!$A$2:$F$180,6,FALSE())))</f>
        <v/>
      </c>
      <c r="N8385" s="0" t="str">
        <f aca="false">ASC(G8385)</f>
        <v>ｱｺﾆｯﾌﾟﾊﾟｯﾌﾟ70mg</v>
      </c>
      <c r="O8385" s="0" t="str">
        <f aca="false">ASC(E8385)</f>
        <v>ｲﾝﾄﾞﾒﾀｼﾝ</v>
      </c>
      <c r="P8385" s="16" t="n">
        <f aca="false">N(P8384)+IF($C8385=検索!$B$49,1,0)</f>
        <v>0</v>
      </c>
    </row>
    <row r="8386" customFormat="false" ht="15" hidden="false" customHeight="false" outlineLevel="0" collapsed="false">
      <c r="A8386" s="16" t="s">
        <v>16254</v>
      </c>
      <c r="B8386" s="0" t="s">
        <v>19321</v>
      </c>
      <c r="C8386" s="0" t="n">
        <v>264</v>
      </c>
      <c r="D8386" s="0" t="str">
        <f aca="false">IFERROR(VLOOKUP($C8386,薬効分類マスタ!$A$2:$B$180,2,FALSE()),"未登録")</f>
        <v>鎮痛,鎮痒,収斂,消炎剤</v>
      </c>
      <c r="E8386" s="16" t="s">
        <v>1115</v>
      </c>
      <c r="F8386" s="16" t="s">
        <v>19313</v>
      </c>
      <c r="G8386" s="16" t="s">
        <v>19322</v>
      </c>
      <c r="H8386" s="16" t="s">
        <v>443</v>
      </c>
      <c r="I8386" s="0" t="n">
        <v>18.2</v>
      </c>
      <c r="J8386" s="16" t="s">
        <v>232</v>
      </c>
      <c r="K8386" s="0" t="str">
        <f aca="false">IFERROR(IF(VLOOKUP($C8386,薬効分類マスタ!$A$2:$E$180,5,FALSE())=0,"",VLOOKUP($C8386,薬効分類マスタ!$A$2:$E$180,5,FALSE())),"")</f>
        <v/>
      </c>
      <c r="L8386" s="17"/>
      <c r="M8386" s="0" t="str">
        <f aca="false">IF($K8386="","",IF($L8386&lt;&gt;"",$L8386,VLOOKUP($C8386,薬効分類マスタ!$A$2:$F$180,6,FALSE())))</f>
        <v/>
      </c>
      <c r="N8386" s="0" t="str">
        <f aca="false">ASC(G8386)</f>
        <v>ｲﾝｻｲﾄﾞﾊﾟｯﾌﾟ70mg</v>
      </c>
      <c r="O8386" s="0" t="str">
        <f aca="false">ASC(E8386)</f>
        <v>ｲﾝﾄﾞﾒﾀｼﾝ</v>
      </c>
      <c r="P8386" s="16" t="n">
        <f aca="false">N(P8385)+IF($C8386=検索!$B$49,1,0)</f>
        <v>0</v>
      </c>
    </row>
    <row r="8387" customFormat="false" ht="15" hidden="false" customHeight="false" outlineLevel="0" collapsed="false">
      <c r="A8387" s="16" t="s">
        <v>16254</v>
      </c>
      <c r="B8387" s="0" t="s">
        <v>19323</v>
      </c>
      <c r="C8387" s="0" t="n">
        <v>264</v>
      </c>
      <c r="D8387" s="0" t="str">
        <f aca="false">IFERROR(VLOOKUP($C8387,薬効分類マスタ!$A$2:$B$180,2,FALSE()),"未登録")</f>
        <v>鎮痛,鎮痒,収斂,消炎剤</v>
      </c>
      <c r="E8387" s="16" t="s">
        <v>1115</v>
      </c>
      <c r="F8387" s="16" t="s">
        <v>19313</v>
      </c>
      <c r="G8387" s="16" t="s">
        <v>19324</v>
      </c>
      <c r="H8387" s="16" t="s">
        <v>11051</v>
      </c>
      <c r="I8387" s="0" t="n">
        <v>18.2</v>
      </c>
      <c r="J8387" s="16" t="s">
        <v>232</v>
      </c>
      <c r="K8387" s="0" t="str">
        <f aca="false">IFERROR(IF(VLOOKUP($C8387,薬効分類マスタ!$A$2:$E$180,5,FALSE())=0,"",VLOOKUP($C8387,薬効分類マスタ!$A$2:$E$180,5,FALSE())),"")</f>
        <v/>
      </c>
      <c r="L8387" s="17"/>
      <c r="M8387" s="0" t="str">
        <f aca="false">IF($K8387="","",IF($L8387&lt;&gt;"",$L8387,VLOOKUP($C8387,薬効分類マスタ!$A$2:$F$180,6,FALSE())))</f>
        <v/>
      </c>
      <c r="N8387" s="0" t="str">
        <f aca="false">ASC(G8387)</f>
        <v>ｲﾝﾃﾅｰｽﾊﾟｯﾌﾟ70mg</v>
      </c>
      <c r="O8387" s="0" t="str">
        <f aca="false">ASC(E8387)</f>
        <v>ｲﾝﾄﾞﾒﾀｼﾝ</v>
      </c>
      <c r="P8387" s="16" t="n">
        <f aca="false">N(P8386)+IF($C8387=検索!$B$49,1,0)</f>
        <v>0</v>
      </c>
    </row>
    <row r="8388" customFormat="false" ht="15" hidden="false" customHeight="false" outlineLevel="0" collapsed="false">
      <c r="A8388" s="16" t="s">
        <v>16254</v>
      </c>
      <c r="B8388" s="0" t="s">
        <v>19325</v>
      </c>
      <c r="C8388" s="0" t="n">
        <v>264</v>
      </c>
      <c r="D8388" s="0" t="str">
        <f aca="false">IFERROR(VLOOKUP($C8388,薬効分類マスタ!$A$2:$B$180,2,FALSE()),"未登録")</f>
        <v>鎮痛,鎮痒,収斂,消炎剤</v>
      </c>
      <c r="E8388" s="16" t="s">
        <v>1115</v>
      </c>
      <c r="F8388" s="16" t="s">
        <v>19313</v>
      </c>
      <c r="G8388" s="16" t="s">
        <v>19326</v>
      </c>
      <c r="H8388" s="16" t="s">
        <v>16790</v>
      </c>
      <c r="I8388" s="0" t="n">
        <v>18.2</v>
      </c>
      <c r="J8388" s="16" t="s">
        <v>232</v>
      </c>
      <c r="K8388" s="0" t="str">
        <f aca="false">IFERROR(IF(VLOOKUP($C8388,薬効分類マスタ!$A$2:$E$180,5,FALSE())=0,"",VLOOKUP($C8388,薬効分類マスタ!$A$2:$E$180,5,FALSE())),"")</f>
        <v/>
      </c>
      <c r="L8388" s="17"/>
      <c r="M8388" s="0" t="str">
        <f aca="false">IF($K8388="","",IF($L8388&lt;&gt;"",$L8388,VLOOKUP($C8388,薬効分類マスタ!$A$2:$F$180,6,FALSE())))</f>
        <v/>
      </c>
      <c r="N8388" s="0" t="str">
        <f aca="false">ASC(G8388)</f>
        <v>ﾗｸﾃｨｵﾝﾊﾟｯﾌﾟ70mg</v>
      </c>
      <c r="O8388" s="0" t="str">
        <f aca="false">ASC(E8388)</f>
        <v>ｲﾝﾄﾞﾒﾀｼﾝ</v>
      </c>
      <c r="P8388" s="16" t="n">
        <f aca="false">N(P8387)+IF($C8388=検索!$B$49,1,0)</f>
        <v>0</v>
      </c>
    </row>
    <row r="8389" customFormat="false" ht="15" hidden="false" customHeight="false" outlineLevel="0" collapsed="false">
      <c r="A8389" s="16" t="s">
        <v>16254</v>
      </c>
      <c r="B8389" s="0" t="s">
        <v>19327</v>
      </c>
      <c r="C8389" s="0" t="n">
        <v>264</v>
      </c>
      <c r="D8389" s="0" t="str">
        <f aca="false">IFERROR(VLOOKUP($C8389,薬効分類マスタ!$A$2:$B$180,2,FALSE()),"未登録")</f>
        <v>鎮痛,鎮痒,収斂,消炎剤</v>
      </c>
      <c r="E8389" s="16" t="s">
        <v>1115</v>
      </c>
      <c r="F8389" s="16" t="s">
        <v>19313</v>
      </c>
      <c r="G8389" s="16" t="s">
        <v>19328</v>
      </c>
      <c r="H8389" s="16" t="s">
        <v>574</v>
      </c>
      <c r="I8389" s="0" t="n">
        <v>17.6</v>
      </c>
      <c r="J8389" s="16" t="s">
        <v>239</v>
      </c>
      <c r="K8389" s="0" t="str">
        <f aca="false">IFERROR(IF(VLOOKUP($C8389,薬効分類マスタ!$A$2:$E$180,5,FALSE())=0,"",VLOOKUP($C8389,薬効分類マスタ!$A$2:$E$180,5,FALSE())),"")</f>
        <v/>
      </c>
      <c r="L8389" s="17"/>
      <c r="M8389" s="0" t="str">
        <f aca="false">IF($K8389="","",IF($L8389&lt;&gt;"",$L8389,VLOOKUP($C8389,薬効分類マスタ!$A$2:$F$180,6,FALSE())))</f>
        <v/>
      </c>
      <c r="N8389" s="0" t="str">
        <f aca="false">ASC(G8389)</f>
        <v>ｲﾝﾄﾞﾒﾀｼﾝﾊﾟｯﾌﾟ70mg｢YD｣</v>
      </c>
      <c r="O8389" s="0" t="str">
        <f aca="false">ASC(E8389)</f>
        <v>ｲﾝﾄﾞﾒﾀｼﾝ</v>
      </c>
      <c r="P8389" s="16" t="n">
        <f aca="false">N(P8388)+IF($C8389=検索!$B$49,1,0)</f>
        <v>0</v>
      </c>
    </row>
    <row r="8390" customFormat="false" ht="15" hidden="false" customHeight="false" outlineLevel="0" collapsed="false">
      <c r="A8390" s="16" t="s">
        <v>16254</v>
      </c>
      <c r="B8390" s="0" t="s">
        <v>19329</v>
      </c>
      <c r="C8390" s="0" t="n">
        <v>264</v>
      </c>
      <c r="D8390" s="0" t="str">
        <f aca="false">IFERROR(VLOOKUP($C8390,薬効分類マスタ!$A$2:$B$180,2,FALSE()),"未登録")</f>
        <v>鎮痛,鎮痒,収斂,消炎剤</v>
      </c>
      <c r="E8390" s="16" t="s">
        <v>1115</v>
      </c>
      <c r="F8390" s="16" t="s">
        <v>19313</v>
      </c>
      <c r="G8390" s="16" t="s">
        <v>19330</v>
      </c>
      <c r="H8390" s="16" t="s">
        <v>19331</v>
      </c>
      <c r="I8390" s="0" t="n">
        <v>18.2</v>
      </c>
      <c r="J8390" s="16" t="s">
        <v>232</v>
      </c>
      <c r="K8390" s="0" t="str">
        <f aca="false">IFERROR(IF(VLOOKUP($C8390,薬効分類マスタ!$A$2:$E$180,5,FALSE())=0,"",VLOOKUP($C8390,薬効分類マスタ!$A$2:$E$180,5,FALSE())),"")</f>
        <v/>
      </c>
      <c r="L8390" s="17"/>
      <c r="M8390" s="0" t="str">
        <f aca="false">IF($K8390="","",IF($L8390&lt;&gt;"",$L8390,VLOOKUP($C8390,薬効分類マスタ!$A$2:$F$180,6,FALSE())))</f>
        <v/>
      </c>
      <c r="N8390" s="0" t="str">
        <f aca="false">ASC(G8390)</f>
        <v>ｺﾘﾌﾒｼﾝﾊﾟｯﾌﾟ70mg</v>
      </c>
      <c r="O8390" s="0" t="str">
        <f aca="false">ASC(E8390)</f>
        <v>ｲﾝﾄﾞﾒﾀｼﾝ</v>
      </c>
      <c r="P8390" s="16" t="n">
        <f aca="false">N(P8389)+IF($C8390=検索!$B$49,1,0)</f>
        <v>0</v>
      </c>
    </row>
    <row r="8391" customFormat="false" ht="15" hidden="false" customHeight="false" outlineLevel="0" collapsed="false">
      <c r="A8391" s="16" t="s">
        <v>16254</v>
      </c>
      <c r="B8391" s="0" t="s">
        <v>19332</v>
      </c>
      <c r="C8391" s="0" t="n">
        <v>264</v>
      </c>
      <c r="D8391" s="0" t="str">
        <f aca="false">IFERROR(VLOOKUP($C8391,薬効分類マスタ!$A$2:$B$180,2,FALSE()),"未登録")</f>
        <v>鎮痛,鎮痒,収斂,消炎剤</v>
      </c>
      <c r="E8391" s="16" t="s">
        <v>1115</v>
      </c>
      <c r="F8391" s="16" t="s">
        <v>19313</v>
      </c>
      <c r="G8391" s="16" t="s">
        <v>19333</v>
      </c>
      <c r="H8391" s="16" t="s">
        <v>16790</v>
      </c>
      <c r="I8391" s="0" t="n">
        <v>18.2</v>
      </c>
      <c r="J8391" s="16" t="s">
        <v>232</v>
      </c>
      <c r="K8391" s="0" t="str">
        <f aca="false">IFERROR(IF(VLOOKUP($C8391,薬効分類マスタ!$A$2:$E$180,5,FALSE())=0,"",VLOOKUP($C8391,薬効分類マスタ!$A$2:$E$180,5,FALSE())),"")</f>
        <v/>
      </c>
      <c r="L8391" s="17"/>
      <c r="M8391" s="0" t="str">
        <f aca="false">IF($K8391="","",IF($L8391&lt;&gt;"",$L8391,VLOOKUP($C8391,薬効分類マスタ!$A$2:$F$180,6,FALSE())))</f>
        <v/>
      </c>
      <c r="N8391" s="0" t="str">
        <f aca="false">ASC(G8391)</f>
        <v>ｲﾄﾞﾒｼﾝﾊﾟｯﾌﾟ70mg</v>
      </c>
      <c r="O8391" s="0" t="str">
        <f aca="false">ASC(E8391)</f>
        <v>ｲﾝﾄﾞﾒﾀｼﾝ</v>
      </c>
      <c r="P8391" s="16" t="n">
        <f aca="false">N(P8390)+IF($C8391=検索!$B$49,1,0)</f>
        <v>0</v>
      </c>
    </row>
    <row r="8392" customFormat="false" ht="15" hidden="false" customHeight="false" outlineLevel="0" collapsed="false">
      <c r="A8392" s="16" t="s">
        <v>16254</v>
      </c>
      <c r="B8392" s="0" t="s">
        <v>19334</v>
      </c>
      <c r="C8392" s="0" t="n">
        <v>264</v>
      </c>
      <c r="D8392" s="0" t="str">
        <f aca="false">IFERROR(VLOOKUP($C8392,薬効分類マスタ!$A$2:$B$180,2,FALSE()),"未登録")</f>
        <v>鎮痛,鎮痒,収斂,消炎剤</v>
      </c>
      <c r="E8392" s="16" t="s">
        <v>19335</v>
      </c>
      <c r="F8392" s="16" t="s">
        <v>229</v>
      </c>
      <c r="G8392" s="16" t="s">
        <v>19336</v>
      </c>
      <c r="H8392" s="16" t="s">
        <v>19337</v>
      </c>
      <c r="I8392" s="0" t="n">
        <v>8.6</v>
      </c>
      <c r="K8392" s="0" t="str">
        <f aca="false">IFERROR(IF(VLOOKUP($C8392,薬効分類マスタ!$A$2:$E$180,5,FALSE())=0,"",VLOOKUP($C8392,薬効分類マスタ!$A$2:$E$180,5,FALSE())),"")</f>
        <v/>
      </c>
      <c r="L8392" s="17"/>
      <c r="M8392" s="0" t="str">
        <f aca="false">IF($K8392="","",IF($L8392&lt;&gt;"",$L8392,VLOOKUP($C8392,薬効分類マスタ!$A$2:$F$180,6,FALSE())))</f>
        <v/>
      </c>
      <c r="N8392" s="0" t="str">
        <f aca="false">ASC(G8392)</f>
        <v>ﾃﾞﾙﾏｸﾘﾝA軟膏1%</v>
      </c>
      <c r="O8392" s="0" t="str">
        <f aca="false">ASC(E8392)</f>
        <v>ｸﾞﾘﾁﾙﾚﾁﾝ酸</v>
      </c>
      <c r="P8392" s="16" t="n">
        <f aca="false">N(P8391)+IF($C8392=検索!$B$49,1,0)</f>
        <v>0</v>
      </c>
    </row>
    <row r="8393" customFormat="false" ht="15" hidden="false" customHeight="false" outlineLevel="0" collapsed="false">
      <c r="A8393" s="16" t="s">
        <v>16254</v>
      </c>
      <c r="B8393" s="0" t="s">
        <v>19338</v>
      </c>
      <c r="C8393" s="0" t="n">
        <v>264</v>
      </c>
      <c r="D8393" s="0" t="str">
        <f aca="false">IFERROR(VLOOKUP($C8393,薬効分類マスタ!$A$2:$B$180,2,FALSE()),"未登録")</f>
        <v>鎮痛,鎮痒,収斂,消炎剤</v>
      </c>
      <c r="E8393" s="16" t="s">
        <v>19335</v>
      </c>
      <c r="F8393" s="16" t="s">
        <v>229</v>
      </c>
      <c r="G8393" s="16" t="s">
        <v>19339</v>
      </c>
      <c r="H8393" s="16" t="s">
        <v>19337</v>
      </c>
      <c r="I8393" s="0" t="n">
        <v>8.6</v>
      </c>
      <c r="K8393" s="0" t="str">
        <f aca="false">IFERROR(IF(VLOOKUP($C8393,薬効分類マスタ!$A$2:$E$180,5,FALSE())=0,"",VLOOKUP($C8393,薬効分類マスタ!$A$2:$E$180,5,FALSE())),"")</f>
        <v/>
      </c>
      <c r="L8393" s="17"/>
      <c r="M8393" s="0" t="str">
        <f aca="false">IF($K8393="","",IF($L8393&lt;&gt;"",$L8393,VLOOKUP($C8393,薬効分類マスタ!$A$2:$F$180,6,FALSE())))</f>
        <v/>
      </c>
      <c r="N8393" s="0" t="str">
        <f aca="false">ASC(G8393)</f>
        <v>ﾃﾞﾙﾏｸﾘﾝｸﾘｰﾑ1%</v>
      </c>
      <c r="O8393" s="0" t="str">
        <f aca="false">ASC(E8393)</f>
        <v>ｸﾞﾘﾁﾙﾚﾁﾝ酸</v>
      </c>
      <c r="P8393" s="16" t="n">
        <f aca="false">N(P8392)+IF($C8393=検索!$B$49,1,0)</f>
        <v>0</v>
      </c>
    </row>
    <row r="8394" customFormat="false" ht="15" hidden="false" customHeight="false" outlineLevel="0" collapsed="false">
      <c r="A8394" s="16" t="s">
        <v>16254</v>
      </c>
      <c r="B8394" s="0" t="s">
        <v>19340</v>
      </c>
      <c r="C8394" s="0" t="n">
        <v>264</v>
      </c>
      <c r="D8394" s="0" t="str">
        <f aca="false">IFERROR(VLOOKUP($C8394,薬効分類マスタ!$A$2:$B$180,2,FALSE()),"未登録")</f>
        <v>鎮痛,鎮痒,収斂,消炎剤</v>
      </c>
      <c r="E8394" s="16" t="s">
        <v>19335</v>
      </c>
      <c r="F8394" s="16" t="s">
        <v>2525</v>
      </c>
      <c r="G8394" s="16" t="s">
        <v>19341</v>
      </c>
      <c r="H8394" s="16" t="s">
        <v>19337</v>
      </c>
      <c r="I8394" s="0" t="n">
        <v>9</v>
      </c>
      <c r="K8394" s="0" t="str">
        <f aca="false">IFERROR(IF(VLOOKUP($C8394,薬効分類マスタ!$A$2:$E$180,5,FALSE())=0,"",VLOOKUP($C8394,薬効分類マスタ!$A$2:$E$180,5,FALSE())),"")</f>
        <v/>
      </c>
      <c r="L8394" s="17"/>
      <c r="M8394" s="0" t="str">
        <f aca="false">IF($K8394="","",IF($L8394&lt;&gt;"",$L8394,VLOOKUP($C8394,薬効分類マスタ!$A$2:$F$180,6,FALSE())))</f>
        <v/>
      </c>
      <c r="N8394" s="0" t="str">
        <f aca="false">ASC(G8394)</f>
        <v>ﾊｲﾃﾞﾙﾏｰﾄｸﾘｰﾑ2%</v>
      </c>
      <c r="O8394" s="0" t="str">
        <f aca="false">ASC(E8394)</f>
        <v>ｸﾞﾘﾁﾙﾚﾁﾝ酸</v>
      </c>
      <c r="P8394" s="16" t="n">
        <f aca="false">N(P8393)+IF($C8394=検索!$B$49,1,0)</f>
        <v>0</v>
      </c>
    </row>
    <row r="8395" customFormat="false" ht="15" hidden="false" customHeight="false" outlineLevel="0" collapsed="false">
      <c r="A8395" s="16" t="s">
        <v>16254</v>
      </c>
      <c r="B8395" s="0" t="s">
        <v>19342</v>
      </c>
      <c r="C8395" s="0" t="n">
        <v>264</v>
      </c>
      <c r="D8395" s="0" t="str">
        <f aca="false">IFERROR(VLOOKUP($C8395,薬効分類マスタ!$A$2:$B$180,2,FALSE()),"未登録")</f>
        <v>鎮痛,鎮痒,収斂,消炎剤</v>
      </c>
      <c r="E8395" s="16" t="s">
        <v>19343</v>
      </c>
      <c r="F8395" s="16" t="s">
        <v>18320</v>
      </c>
      <c r="G8395" s="16" t="s">
        <v>19344</v>
      </c>
      <c r="H8395" s="16" t="s">
        <v>606</v>
      </c>
      <c r="I8395" s="0" t="n">
        <v>58.1</v>
      </c>
      <c r="K8395" s="0" t="str">
        <f aca="false">IFERROR(IF(VLOOKUP($C8395,薬効分類マスタ!$A$2:$E$180,5,FALSE())=0,"",VLOOKUP($C8395,薬効分類マスタ!$A$2:$E$180,5,FALSE())),"")</f>
        <v/>
      </c>
      <c r="L8395" s="17"/>
      <c r="M8395" s="0" t="str">
        <f aca="false">IF($K8395="","",IF($L8395&lt;&gt;"",$L8395,VLOOKUP($C8395,薬効分類マスタ!$A$2:$F$180,6,FALSE())))</f>
        <v/>
      </c>
      <c r="N8395" s="0" t="str">
        <f aca="false">ASC(G8395)</f>
        <v>ｵｲﾗｯｸｽｸﾘｰﾑ10%</v>
      </c>
      <c r="O8395" s="0" t="str">
        <f aca="false">ASC(E8395)</f>
        <v>ｸﾛﾀﾐﾄﾝ</v>
      </c>
      <c r="P8395" s="16" t="n">
        <f aca="false">N(P8394)+IF($C8395=検索!$B$49,1,0)</f>
        <v>0</v>
      </c>
    </row>
    <row r="8396" customFormat="false" ht="15" hidden="false" customHeight="false" outlineLevel="0" collapsed="false">
      <c r="A8396" s="16" t="s">
        <v>16254</v>
      </c>
      <c r="B8396" s="0" t="s">
        <v>19345</v>
      </c>
      <c r="C8396" s="0" t="n">
        <v>264</v>
      </c>
      <c r="D8396" s="0" t="str">
        <f aca="false">IFERROR(VLOOKUP($C8396,薬効分類マスタ!$A$2:$B$180,2,FALSE()),"未登録")</f>
        <v>鎮痛,鎮痒,収斂,消炎剤</v>
      </c>
      <c r="E8396" s="16" t="s">
        <v>19346</v>
      </c>
      <c r="F8396" s="16" t="s">
        <v>19347</v>
      </c>
      <c r="G8396" s="16" t="s">
        <v>19348</v>
      </c>
      <c r="H8396" s="16" t="s">
        <v>309</v>
      </c>
      <c r="I8396" s="0" t="n">
        <v>1.9</v>
      </c>
      <c r="J8396" s="16" t="s">
        <v>232</v>
      </c>
      <c r="K8396" s="0" t="str">
        <f aca="false">IFERROR(IF(VLOOKUP($C8396,薬効分類マスタ!$A$2:$E$180,5,FALSE())=0,"",VLOOKUP($C8396,薬効分類マスタ!$A$2:$E$180,5,FALSE())),"")</f>
        <v/>
      </c>
      <c r="L8396" s="17"/>
      <c r="M8396" s="0" t="str">
        <f aca="false">IF($K8396="","",IF($L8396&lt;&gt;"",$L8396,VLOOKUP($C8396,薬効分類マスタ!$A$2:$F$180,6,FALSE())))</f>
        <v/>
      </c>
      <c r="N8396" s="0" t="str">
        <f aca="false">ASC(G8396)</f>
        <v>ｻﾞｰﾈ軟膏0.5%</v>
      </c>
      <c r="O8396" s="0" t="str">
        <f aca="false">ASC(E8396)</f>
        <v>ﾋﾞﾀﾐﾝA油</v>
      </c>
      <c r="P8396" s="16" t="n">
        <f aca="false">N(P8395)+IF($C8396=検索!$B$49,1,0)</f>
        <v>0</v>
      </c>
    </row>
    <row r="8397" customFormat="false" ht="15" hidden="false" customHeight="false" outlineLevel="0" collapsed="false">
      <c r="A8397" s="16" t="s">
        <v>16254</v>
      </c>
      <c r="B8397" s="0" t="s">
        <v>19349</v>
      </c>
      <c r="C8397" s="0" t="n">
        <v>264</v>
      </c>
      <c r="D8397" s="0" t="str">
        <f aca="false">IFERROR(VLOOKUP($C8397,薬効分類マスタ!$A$2:$B$180,2,FALSE()),"未登録")</f>
        <v>鎮痛,鎮痒,収斂,消炎剤</v>
      </c>
      <c r="E8397" s="16" t="s">
        <v>19350</v>
      </c>
      <c r="F8397" s="16" t="s">
        <v>6739</v>
      </c>
      <c r="G8397" s="16" t="s">
        <v>19351</v>
      </c>
      <c r="H8397" s="16" t="s">
        <v>15468</v>
      </c>
      <c r="I8397" s="0" t="n">
        <v>16.1</v>
      </c>
      <c r="J8397" s="16" t="s">
        <v>232</v>
      </c>
      <c r="K8397" s="0" t="str">
        <f aca="false">IFERROR(IF(VLOOKUP($C8397,薬効分類マスタ!$A$2:$E$180,5,FALSE())=0,"",VLOOKUP($C8397,薬効分類マスタ!$A$2:$E$180,5,FALSE())),"")</f>
        <v/>
      </c>
      <c r="L8397" s="17"/>
      <c r="M8397" s="0" t="str">
        <f aca="false">IF($K8397="","",IF($L8397&lt;&gt;"",$L8397,VLOOKUP($C8397,薬効分類マスタ!$A$2:$F$180,6,FALSE())))</f>
        <v/>
      </c>
      <c r="N8397" s="0" t="str">
        <f aca="false">ASC(G8397)</f>
        <v>ｼﾞﾙﾀﾞｻﾞｯｸ軟膏3%</v>
      </c>
      <c r="O8397" s="0" t="str">
        <f aca="false">ASC(E8397)</f>
        <v>ﾍﾞﾝﾀﾞｻﾞｯｸ</v>
      </c>
      <c r="P8397" s="16" t="n">
        <f aca="false">N(P8396)+IF($C8397=検索!$B$49,1,0)</f>
        <v>0</v>
      </c>
    </row>
    <row r="8398" customFormat="false" ht="15" hidden="false" customHeight="false" outlineLevel="0" collapsed="false">
      <c r="A8398" s="16" t="s">
        <v>16254</v>
      </c>
      <c r="B8398" s="0" t="s">
        <v>19352</v>
      </c>
      <c r="C8398" s="0" t="n">
        <v>264</v>
      </c>
      <c r="D8398" s="0" t="str">
        <f aca="false">IFERROR(VLOOKUP($C8398,薬効分類マスタ!$A$2:$B$180,2,FALSE()),"未登録")</f>
        <v>鎮痛,鎮痒,収斂,消炎剤</v>
      </c>
      <c r="E8398" s="16" t="s">
        <v>19350</v>
      </c>
      <c r="F8398" s="16" t="s">
        <v>6739</v>
      </c>
      <c r="G8398" s="16" t="s">
        <v>19353</v>
      </c>
      <c r="H8398" s="16" t="s">
        <v>8817</v>
      </c>
      <c r="I8398" s="0" t="n">
        <v>16.2</v>
      </c>
      <c r="J8398" s="16" t="s">
        <v>239</v>
      </c>
      <c r="K8398" s="0" t="str">
        <f aca="false">IFERROR(IF(VLOOKUP($C8398,薬効分類マスタ!$A$2:$E$180,5,FALSE())=0,"",VLOOKUP($C8398,薬効分類マスタ!$A$2:$E$180,5,FALSE())),"")</f>
        <v/>
      </c>
      <c r="L8398" s="17"/>
      <c r="M8398" s="0" t="str">
        <f aca="false">IF($K8398="","",IF($L8398&lt;&gt;"",$L8398,VLOOKUP($C8398,薬効分類マスタ!$A$2:$F$180,6,FALSE())))</f>
        <v/>
      </c>
      <c r="N8398" s="0" t="str">
        <f aca="false">ASC(G8398)</f>
        <v>ﾍﾞﾝﾀﾞｻﾞｯｸ軟膏3%｢ｲﾜｷ｣</v>
      </c>
      <c r="O8398" s="0" t="str">
        <f aca="false">ASC(E8398)</f>
        <v>ﾍﾞﾝﾀﾞｻﾞｯｸ</v>
      </c>
      <c r="P8398" s="16" t="n">
        <f aca="false">N(P8397)+IF($C8398=検索!$B$49,1,0)</f>
        <v>0</v>
      </c>
    </row>
    <row r="8399" customFormat="false" ht="15" hidden="false" customHeight="false" outlineLevel="0" collapsed="false">
      <c r="A8399" s="16" t="s">
        <v>16254</v>
      </c>
      <c r="B8399" s="0" t="s">
        <v>19354</v>
      </c>
      <c r="C8399" s="0" t="n">
        <v>264</v>
      </c>
      <c r="D8399" s="0" t="str">
        <f aca="false">IFERROR(VLOOKUP($C8399,薬効分類マスタ!$A$2:$B$180,2,FALSE()),"未登録")</f>
        <v>鎮痛,鎮痒,収斂,消炎剤</v>
      </c>
      <c r="E8399" s="16" t="s">
        <v>19355</v>
      </c>
      <c r="F8399" s="16" t="s">
        <v>3706</v>
      </c>
      <c r="G8399" s="16" t="s">
        <v>19356</v>
      </c>
      <c r="H8399" s="16" t="s">
        <v>473</v>
      </c>
      <c r="I8399" s="0" t="n">
        <v>11.5</v>
      </c>
      <c r="J8399" s="16" t="s">
        <v>232</v>
      </c>
      <c r="K8399" s="0" t="str">
        <f aca="false">IFERROR(IF(VLOOKUP($C8399,薬効分類マスタ!$A$2:$E$180,5,FALSE())=0,"",VLOOKUP($C8399,薬効分類マスタ!$A$2:$E$180,5,FALSE())),"")</f>
        <v/>
      </c>
      <c r="L8399" s="17"/>
      <c r="M8399" s="0" t="str">
        <f aca="false">IF($K8399="","",IF($L8399&lt;&gt;"",$L8399,VLOOKUP($C8399,薬効分類マスタ!$A$2:$F$180,6,FALSE())))</f>
        <v/>
      </c>
      <c r="N8399" s="0" t="str">
        <f aca="false">ASC(G8399)</f>
        <v>ｺﾝﾍﾞｯｸ軟膏5%</v>
      </c>
      <c r="O8399" s="0" t="str">
        <f aca="false">ASC(E8399)</f>
        <v>ｳﾌｪﾅﾏｰﾄ</v>
      </c>
      <c r="P8399" s="16" t="n">
        <f aca="false">N(P8398)+IF($C8399=検索!$B$49,1,0)</f>
        <v>0</v>
      </c>
    </row>
    <row r="8400" customFormat="false" ht="15" hidden="false" customHeight="false" outlineLevel="0" collapsed="false">
      <c r="A8400" s="16" t="s">
        <v>16254</v>
      </c>
      <c r="B8400" s="0" t="s">
        <v>19357</v>
      </c>
      <c r="C8400" s="0" t="n">
        <v>264</v>
      </c>
      <c r="D8400" s="0" t="str">
        <f aca="false">IFERROR(VLOOKUP($C8400,薬効分類マスタ!$A$2:$B$180,2,FALSE()),"未登録")</f>
        <v>鎮痛,鎮痒,収斂,消炎剤</v>
      </c>
      <c r="E8400" s="16" t="s">
        <v>19355</v>
      </c>
      <c r="F8400" s="16" t="s">
        <v>3706</v>
      </c>
      <c r="G8400" s="16" t="s">
        <v>19358</v>
      </c>
      <c r="H8400" s="16" t="s">
        <v>325</v>
      </c>
      <c r="I8400" s="0" t="n">
        <v>12.9</v>
      </c>
      <c r="J8400" s="16" t="s">
        <v>232</v>
      </c>
      <c r="K8400" s="0" t="str">
        <f aca="false">IFERROR(IF(VLOOKUP($C8400,薬効分類マスタ!$A$2:$E$180,5,FALSE())=0,"",VLOOKUP($C8400,薬効分類マスタ!$A$2:$E$180,5,FALSE())),"")</f>
        <v/>
      </c>
      <c r="L8400" s="17"/>
      <c r="M8400" s="0" t="str">
        <f aca="false">IF($K8400="","",IF($L8400&lt;&gt;"",$L8400,VLOOKUP($C8400,薬効分類マスタ!$A$2:$F$180,6,FALSE())))</f>
        <v/>
      </c>
      <c r="N8400" s="0" t="str">
        <f aca="false">ASC(G8400)</f>
        <v>ﾌｴﾅｿﾞｰﾙ軟膏5%</v>
      </c>
      <c r="O8400" s="0" t="str">
        <f aca="false">ASC(E8400)</f>
        <v>ｳﾌｪﾅﾏｰﾄ</v>
      </c>
      <c r="P8400" s="16" t="n">
        <f aca="false">N(P8399)+IF($C8400=検索!$B$49,1,0)</f>
        <v>0</v>
      </c>
    </row>
    <row r="8401" customFormat="false" ht="15" hidden="false" customHeight="false" outlineLevel="0" collapsed="false">
      <c r="A8401" s="16" t="s">
        <v>16254</v>
      </c>
      <c r="B8401" s="0" t="s">
        <v>19359</v>
      </c>
      <c r="C8401" s="0" t="n">
        <v>264</v>
      </c>
      <c r="D8401" s="0" t="str">
        <f aca="false">IFERROR(VLOOKUP($C8401,薬効分類マスタ!$A$2:$B$180,2,FALSE()),"未登録")</f>
        <v>鎮痛,鎮痒,収斂,消炎剤</v>
      </c>
      <c r="E8401" s="16" t="s">
        <v>19355</v>
      </c>
      <c r="F8401" s="16" t="s">
        <v>3706</v>
      </c>
      <c r="G8401" s="16" t="s">
        <v>19360</v>
      </c>
      <c r="H8401" s="16" t="s">
        <v>473</v>
      </c>
      <c r="I8401" s="0" t="n">
        <v>11.5</v>
      </c>
      <c r="J8401" s="16" t="s">
        <v>232</v>
      </c>
      <c r="K8401" s="0" t="str">
        <f aca="false">IFERROR(IF(VLOOKUP($C8401,薬効分類マスタ!$A$2:$E$180,5,FALSE())=0,"",VLOOKUP($C8401,薬効分類マスタ!$A$2:$E$180,5,FALSE())),"")</f>
        <v/>
      </c>
      <c r="L8401" s="17"/>
      <c r="M8401" s="0" t="str">
        <f aca="false">IF($K8401="","",IF($L8401&lt;&gt;"",$L8401,VLOOKUP($C8401,薬効分類マスタ!$A$2:$F$180,6,FALSE())))</f>
        <v/>
      </c>
      <c r="N8401" s="0" t="str">
        <f aca="false">ASC(G8401)</f>
        <v>ｺﾝﾍﾞｯｸｸﾘｰﾑ5%</v>
      </c>
      <c r="O8401" s="0" t="str">
        <f aca="false">ASC(E8401)</f>
        <v>ｳﾌｪﾅﾏｰﾄ</v>
      </c>
      <c r="P8401" s="16" t="n">
        <f aca="false">N(P8400)+IF($C8401=検索!$B$49,1,0)</f>
        <v>0</v>
      </c>
    </row>
    <row r="8402" customFormat="false" ht="15" hidden="false" customHeight="false" outlineLevel="0" collapsed="false">
      <c r="A8402" s="16" t="s">
        <v>16254</v>
      </c>
      <c r="B8402" s="0" t="s">
        <v>19361</v>
      </c>
      <c r="C8402" s="0" t="n">
        <v>264</v>
      </c>
      <c r="D8402" s="0" t="str">
        <f aca="false">IFERROR(VLOOKUP($C8402,薬効分類マスタ!$A$2:$B$180,2,FALSE()),"未登録")</f>
        <v>鎮痛,鎮痒,収斂,消炎剤</v>
      </c>
      <c r="E8402" s="16" t="s">
        <v>19355</v>
      </c>
      <c r="F8402" s="16" t="s">
        <v>3706</v>
      </c>
      <c r="G8402" s="16" t="s">
        <v>19362</v>
      </c>
      <c r="H8402" s="16" t="s">
        <v>325</v>
      </c>
      <c r="I8402" s="0" t="n">
        <v>12.9</v>
      </c>
      <c r="J8402" s="16" t="s">
        <v>232</v>
      </c>
      <c r="K8402" s="0" t="str">
        <f aca="false">IFERROR(IF(VLOOKUP($C8402,薬効分類マスタ!$A$2:$E$180,5,FALSE())=0,"",VLOOKUP($C8402,薬効分類マスタ!$A$2:$E$180,5,FALSE())),"")</f>
        <v/>
      </c>
      <c r="L8402" s="17"/>
      <c r="M8402" s="0" t="str">
        <f aca="false">IF($K8402="","",IF($L8402&lt;&gt;"",$L8402,VLOOKUP($C8402,薬効分類マスタ!$A$2:$F$180,6,FALSE())))</f>
        <v/>
      </c>
      <c r="N8402" s="0" t="str">
        <f aca="false">ASC(G8402)</f>
        <v>ﾌｴﾅｿﾞｰﾙｸﾘｰﾑ5%</v>
      </c>
      <c r="O8402" s="0" t="str">
        <f aca="false">ASC(E8402)</f>
        <v>ｳﾌｪﾅﾏｰﾄ</v>
      </c>
      <c r="P8402" s="16" t="n">
        <f aca="false">N(P8401)+IF($C8402=検索!$B$49,1,0)</f>
        <v>0</v>
      </c>
    </row>
    <row r="8403" customFormat="false" ht="15" hidden="false" customHeight="false" outlineLevel="0" collapsed="false">
      <c r="A8403" s="16" t="s">
        <v>16254</v>
      </c>
      <c r="B8403" s="0" t="s">
        <v>19363</v>
      </c>
      <c r="C8403" s="0" t="n">
        <v>264</v>
      </c>
      <c r="D8403" s="0" t="str">
        <f aca="false">IFERROR(VLOOKUP($C8403,薬効分類マスタ!$A$2:$B$180,2,FALSE()),"未登録")</f>
        <v>鎮痛,鎮痒,収斂,消炎剤</v>
      </c>
      <c r="E8403" s="16" t="s">
        <v>19364</v>
      </c>
      <c r="F8403" s="16" t="s">
        <v>3706</v>
      </c>
      <c r="G8403" s="16" t="s">
        <v>19365</v>
      </c>
      <c r="H8403" s="16" t="s">
        <v>443</v>
      </c>
      <c r="I8403" s="0" t="n">
        <v>11.6</v>
      </c>
      <c r="J8403" s="16" t="s">
        <v>232</v>
      </c>
      <c r="K8403" s="0" t="str">
        <f aca="false">IFERROR(IF(VLOOKUP($C8403,薬効分類マスタ!$A$2:$E$180,5,FALSE())=0,"",VLOOKUP($C8403,薬効分類マスタ!$A$2:$E$180,5,FALSE())),"")</f>
        <v/>
      </c>
      <c r="L8403" s="17"/>
      <c r="M8403" s="0" t="str">
        <f aca="false">IF($K8403="","",IF($L8403&lt;&gt;"",$L8403,VLOOKUP($C8403,薬効分類マスタ!$A$2:$F$180,6,FALSE())))</f>
        <v/>
      </c>
      <c r="N8403" s="0" t="str">
        <f aca="false">ASC(G8403)</f>
        <v>ﾍﾞｼｶﾑ軟膏5%</v>
      </c>
      <c r="O8403" s="0" t="str">
        <f aca="false">ASC(E8403)</f>
        <v>ｲﾌﾞﾌﾟﾛﾌｪﾝﾋﾟｺﾉｰﾙ</v>
      </c>
      <c r="P8403" s="16" t="n">
        <f aca="false">N(P8402)+IF($C8403=検索!$B$49,1,0)</f>
        <v>0</v>
      </c>
    </row>
    <row r="8404" customFormat="false" ht="15" hidden="false" customHeight="false" outlineLevel="0" collapsed="false">
      <c r="A8404" s="16" t="s">
        <v>16254</v>
      </c>
      <c r="B8404" s="0" t="s">
        <v>19366</v>
      </c>
      <c r="C8404" s="0" t="n">
        <v>264</v>
      </c>
      <c r="D8404" s="0" t="str">
        <f aca="false">IFERROR(VLOOKUP($C8404,薬効分類マスタ!$A$2:$B$180,2,FALSE()),"未登録")</f>
        <v>鎮痛,鎮痒,収斂,消炎剤</v>
      </c>
      <c r="E8404" s="16" t="s">
        <v>19364</v>
      </c>
      <c r="F8404" s="16" t="s">
        <v>3706</v>
      </c>
      <c r="G8404" s="16" t="s">
        <v>19367</v>
      </c>
      <c r="H8404" s="16" t="s">
        <v>3732</v>
      </c>
      <c r="I8404" s="0" t="n">
        <v>10.8</v>
      </c>
      <c r="J8404" s="16" t="s">
        <v>232</v>
      </c>
      <c r="K8404" s="0" t="str">
        <f aca="false">IFERROR(IF(VLOOKUP($C8404,薬効分類マスタ!$A$2:$E$180,5,FALSE())=0,"",VLOOKUP($C8404,薬効分類マスタ!$A$2:$E$180,5,FALSE())),"")</f>
        <v/>
      </c>
      <c r="L8404" s="17"/>
      <c r="M8404" s="0" t="str">
        <f aca="false">IF($K8404="","",IF($L8404&lt;&gt;"",$L8404,VLOOKUP($C8404,薬効分類マスタ!$A$2:$F$180,6,FALSE())))</f>
        <v/>
      </c>
      <c r="N8404" s="0" t="str">
        <f aca="false">ASC(G8404)</f>
        <v>ｽﾀﾃﾞﾙﾑ軟膏5%</v>
      </c>
      <c r="O8404" s="0" t="str">
        <f aca="false">ASC(E8404)</f>
        <v>ｲﾌﾞﾌﾟﾛﾌｪﾝﾋﾟｺﾉｰﾙ</v>
      </c>
      <c r="P8404" s="16" t="n">
        <f aca="false">N(P8403)+IF($C8404=検索!$B$49,1,0)</f>
        <v>0</v>
      </c>
    </row>
    <row r="8405" customFormat="false" ht="15" hidden="false" customHeight="false" outlineLevel="0" collapsed="false">
      <c r="A8405" s="16" t="s">
        <v>16254</v>
      </c>
      <c r="B8405" s="0" t="s">
        <v>19368</v>
      </c>
      <c r="C8405" s="0" t="n">
        <v>264</v>
      </c>
      <c r="D8405" s="0" t="str">
        <f aca="false">IFERROR(VLOOKUP($C8405,薬効分類マスタ!$A$2:$B$180,2,FALSE()),"未登録")</f>
        <v>鎮痛,鎮痒,収斂,消炎剤</v>
      </c>
      <c r="E8405" s="16" t="s">
        <v>19364</v>
      </c>
      <c r="F8405" s="16" t="s">
        <v>3706</v>
      </c>
      <c r="G8405" s="16" t="s">
        <v>19369</v>
      </c>
      <c r="H8405" s="16" t="s">
        <v>443</v>
      </c>
      <c r="I8405" s="0" t="n">
        <v>11.6</v>
      </c>
      <c r="J8405" s="16" t="s">
        <v>232</v>
      </c>
      <c r="K8405" s="0" t="str">
        <f aca="false">IFERROR(IF(VLOOKUP($C8405,薬効分類マスタ!$A$2:$E$180,5,FALSE())=0,"",VLOOKUP($C8405,薬効分類マスタ!$A$2:$E$180,5,FALSE())),"")</f>
        <v/>
      </c>
      <c r="L8405" s="17"/>
      <c r="M8405" s="0" t="str">
        <f aca="false">IF($K8405="","",IF($L8405&lt;&gt;"",$L8405,VLOOKUP($C8405,薬効分類マスタ!$A$2:$F$180,6,FALSE())))</f>
        <v/>
      </c>
      <c r="N8405" s="0" t="str">
        <f aca="false">ASC(G8405)</f>
        <v>ﾍﾞｼｶﾑｸﾘｰﾑ5%</v>
      </c>
      <c r="O8405" s="0" t="str">
        <f aca="false">ASC(E8405)</f>
        <v>ｲﾌﾞﾌﾟﾛﾌｪﾝﾋﾟｺﾉｰﾙ</v>
      </c>
      <c r="P8405" s="16" t="n">
        <f aca="false">N(P8404)+IF($C8405=検索!$B$49,1,0)</f>
        <v>0</v>
      </c>
    </row>
    <row r="8406" customFormat="false" ht="15" hidden="false" customHeight="false" outlineLevel="0" collapsed="false">
      <c r="A8406" s="16" t="s">
        <v>16254</v>
      </c>
      <c r="B8406" s="0" t="s">
        <v>19370</v>
      </c>
      <c r="C8406" s="0" t="n">
        <v>264</v>
      </c>
      <c r="D8406" s="0" t="str">
        <f aca="false">IFERROR(VLOOKUP($C8406,薬効分類マスタ!$A$2:$B$180,2,FALSE()),"未登録")</f>
        <v>鎮痛,鎮痒,収斂,消炎剤</v>
      </c>
      <c r="E8406" s="16" t="s">
        <v>19364</v>
      </c>
      <c r="F8406" s="16" t="s">
        <v>3706</v>
      </c>
      <c r="G8406" s="16" t="s">
        <v>19371</v>
      </c>
      <c r="H8406" s="16" t="s">
        <v>3732</v>
      </c>
      <c r="I8406" s="0" t="n">
        <v>10.8</v>
      </c>
      <c r="J8406" s="16" t="s">
        <v>232</v>
      </c>
      <c r="K8406" s="0" t="str">
        <f aca="false">IFERROR(IF(VLOOKUP($C8406,薬効分類マスタ!$A$2:$E$180,5,FALSE())=0,"",VLOOKUP($C8406,薬効分類マスタ!$A$2:$E$180,5,FALSE())),"")</f>
        <v/>
      </c>
      <c r="L8406" s="17"/>
      <c r="M8406" s="0" t="str">
        <f aca="false">IF($K8406="","",IF($L8406&lt;&gt;"",$L8406,VLOOKUP($C8406,薬効分類マスタ!$A$2:$F$180,6,FALSE())))</f>
        <v/>
      </c>
      <c r="N8406" s="0" t="str">
        <f aca="false">ASC(G8406)</f>
        <v>ｽﾀﾃﾞﾙﾑｸﾘｰﾑ5%</v>
      </c>
      <c r="O8406" s="0" t="str">
        <f aca="false">ASC(E8406)</f>
        <v>ｲﾌﾞﾌﾟﾛﾌｪﾝﾋﾟｺﾉｰﾙ</v>
      </c>
      <c r="P8406" s="16" t="n">
        <f aca="false">N(P8405)+IF($C8406=検索!$B$49,1,0)</f>
        <v>0</v>
      </c>
    </row>
    <row r="8407" customFormat="false" ht="15" hidden="false" customHeight="false" outlineLevel="0" collapsed="false">
      <c r="A8407" s="16" t="s">
        <v>16254</v>
      </c>
      <c r="B8407" s="0" t="s">
        <v>19372</v>
      </c>
      <c r="C8407" s="0" t="n">
        <v>264</v>
      </c>
      <c r="D8407" s="0" t="str">
        <f aca="false">IFERROR(VLOOKUP($C8407,薬効分類マスタ!$A$2:$B$180,2,FALSE()),"未登録")</f>
        <v>鎮痛,鎮痒,収斂,消炎剤</v>
      </c>
      <c r="E8407" s="16" t="s">
        <v>16393</v>
      </c>
      <c r="F8407" s="16" t="s">
        <v>6739</v>
      </c>
      <c r="G8407" s="16" t="s">
        <v>19373</v>
      </c>
      <c r="H8407" s="16" t="s">
        <v>443</v>
      </c>
      <c r="I8407" s="0" t="n">
        <v>4.4</v>
      </c>
      <c r="J8407" s="16" t="s">
        <v>232</v>
      </c>
      <c r="K8407" s="0" t="str">
        <f aca="false">IFERROR(IF(VLOOKUP($C8407,薬効分類マスタ!$A$2:$E$180,5,FALSE())=0,"",VLOOKUP($C8407,薬効分類マスタ!$A$2:$E$180,5,FALSE())),"")</f>
        <v/>
      </c>
      <c r="L8407" s="17"/>
      <c r="M8407" s="0" t="str">
        <f aca="false">IF($K8407="","",IF($L8407&lt;&gt;"",$L8407,VLOOKUP($C8407,薬効分類マスタ!$A$2:$F$180,6,FALSE())))</f>
        <v/>
      </c>
      <c r="N8407" s="0" t="str">
        <f aca="false">ASC(G8407)</f>
        <v>ｾｸﾀｰｸﾘｰﾑ3%</v>
      </c>
      <c r="O8407" s="0" t="str">
        <f aca="false">ASC(E8407)</f>
        <v>ｹﾄﾌﾟﾛﾌｪﾝ</v>
      </c>
      <c r="P8407" s="16" t="n">
        <f aca="false">N(P8406)+IF($C8407=検索!$B$49,1,0)</f>
        <v>0</v>
      </c>
    </row>
    <row r="8408" customFormat="false" ht="15" hidden="false" customHeight="false" outlineLevel="0" collapsed="false">
      <c r="A8408" s="16" t="s">
        <v>16254</v>
      </c>
      <c r="B8408" s="0" t="s">
        <v>19374</v>
      </c>
      <c r="C8408" s="0" t="n">
        <v>264</v>
      </c>
      <c r="D8408" s="0" t="str">
        <f aca="false">IFERROR(VLOOKUP($C8408,薬効分類マスタ!$A$2:$B$180,2,FALSE()),"未登録")</f>
        <v>鎮痛,鎮痒,収斂,消炎剤</v>
      </c>
      <c r="E8408" s="16" t="s">
        <v>16393</v>
      </c>
      <c r="F8408" s="16" t="s">
        <v>6739</v>
      </c>
      <c r="G8408" s="16" t="s">
        <v>19375</v>
      </c>
      <c r="H8408" s="16" t="s">
        <v>443</v>
      </c>
      <c r="I8408" s="0" t="n">
        <v>4.4</v>
      </c>
      <c r="J8408" s="16" t="s">
        <v>232</v>
      </c>
      <c r="K8408" s="0" t="str">
        <f aca="false">IFERROR(IF(VLOOKUP($C8408,薬効分類マスタ!$A$2:$E$180,5,FALSE())=0,"",VLOOKUP($C8408,薬効分類マスタ!$A$2:$E$180,5,FALSE())),"")</f>
        <v/>
      </c>
      <c r="L8408" s="17"/>
      <c r="M8408" s="0" t="str">
        <f aca="false">IF($K8408="","",IF($L8408&lt;&gt;"",$L8408,VLOOKUP($C8408,薬効分類マスタ!$A$2:$F$180,6,FALSE())))</f>
        <v/>
      </c>
      <c r="N8408" s="0" t="str">
        <f aca="false">ASC(G8408)</f>
        <v>ｾｸﾀｰｹﾞﾙ3%</v>
      </c>
      <c r="O8408" s="0" t="str">
        <f aca="false">ASC(E8408)</f>
        <v>ｹﾄﾌﾟﾛﾌｪﾝ</v>
      </c>
      <c r="P8408" s="16" t="n">
        <f aca="false">N(P8407)+IF($C8408=検索!$B$49,1,0)</f>
        <v>0</v>
      </c>
    </row>
    <row r="8409" customFormat="false" ht="15" hidden="false" customHeight="false" outlineLevel="0" collapsed="false">
      <c r="A8409" s="16" t="s">
        <v>16254</v>
      </c>
      <c r="B8409" s="0" t="s">
        <v>19376</v>
      </c>
      <c r="C8409" s="0" t="n">
        <v>264</v>
      </c>
      <c r="D8409" s="0" t="str">
        <f aca="false">IFERROR(VLOOKUP($C8409,薬効分類マスタ!$A$2:$B$180,2,FALSE()),"未登録")</f>
        <v>鎮痛,鎮痒,収斂,消炎剤</v>
      </c>
      <c r="E8409" s="16" t="s">
        <v>16393</v>
      </c>
      <c r="F8409" s="16" t="s">
        <v>19377</v>
      </c>
      <c r="G8409" s="16" t="s">
        <v>19378</v>
      </c>
      <c r="H8409" s="16" t="s">
        <v>443</v>
      </c>
      <c r="I8409" s="0" t="n">
        <v>4.4</v>
      </c>
      <c r="J8409" s="16" t="s">
        <v>232</v>
      </c>
      <c r="K8409" s="0" t="str">
        <f aca="false">IFERROR(IF(VLOOKUP($C8409,薬効分類マスタ!$A$2:$E$180,5,FALSE())=0,"",VLOOKUP($C8409,薬効分類マスタ!$A$2:$E$180,5,FALSE())),"")</f>
        <v/>
      </c>
      <c r="L8409" s="17"/>
      <c r="M8409" s="0" t="str">
        <f aca="false">IF($K8409="","",IF($L8409&lt;&gt;"",$L8409,VLOOKUP($C8409,薬効分類マスタ!$A$2:$F$180,6,FALSE())))</f>
        <v/>
      </c>
      <c r="N8409" s="0" t="str">
        <f aca="false">ASC(G8409)</f>
        <v>ｾｸﾀｰﾛｰｼｮﾝ3%</v>
      </c>
      <c r="O8409" s="0" t="str">
        <f aca="false">ASC(E8409)</f>
        <v>ｹﾄﾌﾟﾛﾌｪﾝ</v>
      </c>
      <c r="P8409" s="16" t="n">
        <f aca="false">N(P8408)+IF($C8409=検索!$B$49,1,0)</f>
        <v>0</v>
      </c>
    </row>
    <row r="8410" customFormat="false" ht="15" hidden="false" customHeight="false" outlineLevel="0" collapsed="false">
      <c r="A8410" s="16" t="s">
        <v>16254</v>
      </c>
      <c r="B8410" s="0" t="s">
        <v>19379</v>
      </c>
      <c r="C8410" s="0" t="n">
        <v>264</v>
      </c>
      <c r="D8410" s="0" t="str">
        <f aca="false">IFERROR(VLOOKUP($C8410,薬効分類マスタ!$A$2:$B$180,2,FALSE()),"未登録")</f>
        <v>鎮痛,鎮痒,収斂,消炎剤</v>
      </c>
      <c r="E8410" s="16" t="s">
        <v>16393</v>
      </c>
      <c r="F8410" s="16" t="s">
        <v>19313</v>
      </c>
      <c r="G8410" s="16" t="s">
        <v>19380</v>
      </c>
      <c r="I8410" s="0" t="n">
        <v>18.2</v>
      </c>
      <c r="J8410" s="16" t="s">
        <v>239</v>
      </c>
      <c r="K8410" s="0" t="str">
        <f aca="false">IFERROR(IF(VLOOKUP($C8410,薬効分類マスタ!$A$2:$E$180,5,FALSE())=0,"",VLOOKUP($C8410,薬効分類マスタ!$A$2:$E$180,5,FALSE())),"")</f>
        <v/>
      </c>
      <c r="L8410" s="17"/>
      <c r="M8410" s="0" t="str">
        <f aca="false">IF($K8410="","",IF($L8410&lt;&gt;"",$L8410,VLOOKUP($C8410,薬効分類マスタ!$A$2:$F$180,6,FALSE())))</f>
        <v/>
      </c>
      <c r="N8410" s="0" t="str">
        <f aca="false">ASC(G8410)</f>
        <v>ｹﾄﾌﾟﾛﾌｪﾝ(30mg)10cm×14cm貼付剤</v>
      </c>
      <c r="O8410" s="0" t="str">
        <f aca="false">ASC(E8410)</f>
        <v>ｹﾄﾌﾟﾛﾌｪﾝ</v>
      </c>
      <c r="P8410" s="16" t="n">
        <f aca="false">N(P8409)+IF($C8410=検索!$B$49,1,0)</f>
        <v>0</v>
      </c>
    </row>
    <row r="8411" customFormat="false" ht="15" hidden="false" customHeight="false" outlineLevel="0" collapsed="false">
      <c r="A8411" s="16" t="s">
        <v>16254</v>
      </c>
      <c r="B8411" s="0" t="s">
        <v>19381</v>
      </c>
      <c r="C8411" s="0" t="n">
        <v>264</v>
      </c>
      <c r="D8411" s="0" t="str">
        <f aca="false">IFERROR(VLOOKUP($C8411,薬効分類マスタ!$A$2:$B$180,2,FALSE()),"未登録")</f>
        <v>鎮痛,鎮痒,収斂,消炎剤</v>
      </c>
      <c r="E8411" s="16" t="s">
        <v>16393</v>
      </c>
      <c r="F8411" s="16" t="s">
        <v>19313</v>
      </c>
      <c r="G8411" s="16" t="s">
        <v>19382</v>
      </c>
      <c r="H8411" s="16" t="s">
        <v>443</v>
      </c>
      <c r="I8411" s="0" t="n">
        <v>18.2</v>
      </c>
      <c r="J8411" s="16" t="s">
        <v>232</v>
      </c>
      <c r="K8411" s="0" t="str">
        <f aca="false">IFERROR(IF(VLOOKUP($C8411,薬効分類マスタ!$A$2:$E$180,5,FALSE())=0,"",VLOOKUP($C8411,薬効分類マスタ!$A$2:$E$180,5,FALSE())),"")</f>
        <v/>
      </c>
      <c r="L8411" s="17"/>
      <c r="M8411" s="0" t="str">
        <f aca="false">IF($K8411="","",IF($L8411&lt;&gt;"",$L8411,VLOOKUP($C8411,薬効分類マスタ!$A$2:$F$180,6,FALSE())))</f>
        <v/>
      </c>
      <c r="N8411" s="0" t="str">
        <f aca="false">ASC(G8411)</f>
        <v>ﾓｰﾗｽﾊﾟｯﾌﾟ30mg</v>
      </c>
      <c r="O8411" s="0" t="str">
        <f aca="false">ASC(E8411)</f>
        <v>ｹﾄﾌﾟﾛﾌｪﾝ</v>
      </c>
      <c r="P8411" s="16" t="n">
        <f aca="false">N(P8410)+IF($C8411=検索!$B$49,1,0)</f>
        <v>0</v>
      </c>
    </row>
    <row r="8412" customFormat="false" ht="15" hidden="false" customHeight="false" outlineLevel="0" collapsed="false">
      <c r="A8412" s="16" t="s">
        <v>16254</v>
      </c>
      <c r="B8412" s="0" t="s">
        <v>19383</v>
      </c>
      <c r="C8412" s="0" t="n">
        <v>264</v>
      </c>
      <c r="D8412" s="0" t="str">
        <f aca="false">IFERROR(VLOOKUP($C8412,薬効分類マスタ!$A$2:$B$180,2,FALSE()),"未登録")</f>
        <v>鎮痛,鎮痒,収斂,消炎剤</v>
      </c>
      <c r="E8412" s="16" t="s">
        <v>16393</v>
      </c>
      <c r="F8412" s="16" t="s">
        <v>19384</v>
      </c>
      <c r="G8412" s="16" t="s">
        <v>19385</v>
      </c>
      <c r="I8412" s="0" t="n">
        <v>13.1</v>
      </c>
      <c r="J8412" s="16" t="s">
        <v>239</v>
      </c>
      <c r="K8412" s="0" t="str">
        <f aca="false">IFERROR(IF(VLOOKUP($C8412,薬効分類マスタ!$A$2:$E$180,5,FALSE())=0,"",VLOOKUP($C8412,薬効分類マスタ!$A$2:$E$180,5,FALSE())),"")</f>
        <v/>
      </c>
      <c r="L8412" s="17"/>
      <c r="M8412" s="0" t="str">
        <f aca="false">IF($K8412="","",IF($L8412&lt;&gt;"",$L8412,VLOOKUP($C8412,薬効分類マスタ!$A$2:$F$180,6,FALSE())))</f>
        <v/>
      </c>
      <c r="N8412" s="0" t="str">
        <f aca="false">ASC(G8412)</f>
        <v>ｹﾄﾌﾟﾛﾌｪﾝ(20mg)7cm×10cm貼付剤</v>
      </c>
      <c r="O8412" s="0" t="str">
        <f aca="false">ASC(E8412)</f>
        <v>ｹﾄﾌﾟﾛﾌｪﾝ</v>
      </c>
      <c r="P8412" s="16" t="n">
        <f aca="false">N(P8411)+IF($C8412=検索!$B$49,1,0)</f>
        <v>0</v>
      </c>
    </row>
    <row r="8413" customFormat="false" ht="15" hidden="false" customHeight="false" outlineLevel="0" collapsed="false">
      <c r="A8413" s="16" t="s">
        <v>16254</v>
      </c>
      <c r="B8413" s="0" t="s">
        <v>19386</v>
      </c>
      <c r="C8413" s="0" t="n">
        <v>264</v>
      </c>
      <c r="D8413" s="0" t="str">
        <f aca="false">IFERROR(VLOOKUP($C8413,薬効分類マスタ!$A$2:$B$180,2,FALSE()),"未登録")</f>
        <v>鎮痛,鎮痒,収斂,消炎剤</v>
      </c>
      <c r="E8413" s="16" t="s">
        <v>16393</v>
      </c>
      <c r="F8413" s="16" t="s">
        <v>19384</v>
      </c>
      <c r="G8413" s="16" t="s">
        <v>19387</v>
      </c>
      <c r="H8413" s="16" t="s">
        <v>443</v>
      </c>
      <c r="I8413" s="0" t="n">
        <v>18.1</v>
      </c>
      <c r="J8413" s="16" t="s">
        <v>232</v>
      </c>
      <c r="K8413" s="0" t="str">
        <f aca="false">IFERROR(IF(VLOOKUP($C8413,薬効分類マスタ!$A$2:$E$180,5,FALSE())=0,"",VLOOKUP($C8413,薬効分類マスタ!$A$2:$E$180,5,FALSE())),"")</f>
        <v/>
      </c>
      <c r="L8413" s="17"/>
      <c r="M8413" s="0" t="str">
        <f aca="false">IF($K8413="","",IF($L8413&lt;&gt;"",$L8413,VLOOKUP($C8413,薬効分類マスタ!$A$2:$F$180,6,FALSE())))</f>
        <v/>
      </c>
      <c r="N8413" s="0" t="str">
        <f aca="false">ASC(G8413)</f>
        <v>ﾓｰﾗｽﾃｰﾌﾟ20mg</v>
      </c>
      <c r="O8413" s="0" t="str">
        <f aca="false">ASC(E8413)</f>
        <v>ｹﾄﾌﾟﾛﾌｪﾝ</v>
      </c>
      <c r="P8413" s="16" t="n">
        <f aca="false">N(P8412)+IF($C8413=検索!$B$49,1,0)</f>
        <v>0</v>
      </c>
    </row>
    <row r="8414" customFormat="false" ht="15" hidden="false" customHeight="false" outlineLevel="0" collapsed="false">
      <c r="A8414" s="16" t="s">
        <v>16254</v>
      </c>
      <c r="B8414" s="0" t="s">
        <v>19388</v>
      </c>
      <c r="C8414" s="0" t="n">
        <v>264</v>
      </c>
      <c r="D8414" s="0" t="str">
        <f aca="false">IFERROR(VLOOKUP($C8414,薬効分類マスタ!$A$2:$B$180,2,FALSE()),"未登録")</f>
        <v>鎮痛,鎮痒,収斂,消炎剤</v>
      </c>
      <c r="E8414" s="16" t="s">
        <v>16393</v>
      </c>
      <c r="F8414" s="16" t="s">
        <v>19384</v>
      </c>
      <c r="G8414" s="16" t="s">
        <v>19389</v>
      </c>
      <c r="H8414" s="16" t="s">
        <v>19390</v>
      </c>
      <c r="I8414" s="0" t="n">
        <v>13.1</v>
      </c>
      <c r="J8414" s="16" t="s">
        <v>239</v>
      </c>
      <c r="K8414" s="0" t="str">
        <f aca="false">IFERROR(IF(VLOOKUP($C8414,薬効分類マスタ!$A$2:$E$180,5,FALSE())=0,"",VLOOKUP($C8414,薬効分類マスタ!$A$2:$E$180,5,FALSE())),"")</f>
        <v/>
      </c>
      <c r="L8414" s="17"/>
      <c r="M8414" s="0" t="str">
        <f aca="false">IF($K8414="","",IF($L8414&lt;&gt;"",$L8414,VLOOKUP($C8414,薬効分類マスタ!$A$2:$F$180,6,FALSE())))</f>
        <v/>
      </c>
      <c r="N8414" s="0" t="str">
        <f aca="false">ASC(G8414)</f>
        <v>ｹﾄﾌﾟﾛﾌｪﾝﾃｰﾌﾟ20mg｢ﾗｸｰﾙ｣</v>
      </c>
      <c r="O8414" s="0" t="str">
        <f aca="false">ASC(E8414)</f>
        <v>ｹﾄﾌﾟﾛﾌｪﾝ</v>
      </c>
      <c r="P8414" s="16" t="n">
        <f aca="false">N(P8413)+IF($C8414=検索!$B$49,1,0)</f>
        <v>0</v>
      </c>
    </row>
    <row r="8415" customFormat="false" ht="15" hidden="false" customHeight="false" outlineLevel="0" collapsed="false">
      <c r="A8415" s="16" t="s">
        <v>16254</v>
      </c>
      <c r="B8415" s="0" t="s">
        <v>19391</v>
      </c>
      <c r="C8415" s="0" t="n">
        <v>264</v>
      </c>
      <c r="D8415" s="0" t="str">
        <f aca="false">IFERROR(VLOOKUP($C8415,薬効分類マスタ!$A$2:$B$180,2,FALSE()),"未登録")</f>
        <v>鎮痛,鎮痒,収斂,消炎剤</v>
      </c>
      <c r="E8415" s="16" t="s">
        <v>16393</v>
      </c>
      <c r="F8415" s="16" t="s">
        <v>19384</v>
      </c>
      <c r="G8415" s="16" t="s">
        <v>19392</v>
      </c>
      <c r="H8415" s="16" t="s">
        <v>1361</v>
      </c>
      <c r="I8415" s="0" t="n">
        <v>18</v>
      </c>
      <c r="J8415" s="16" t="s">
        <v>239</v>
      </c>
      <c r="K8415" s="0" t="str">
        <f aca="false">IFERROR(IF(VLOOKUP($C8415,薬効分類マスタ!$A$2:$E$180,5,FALSE())=0,"",VLOOKUP($C8415,薬効分類マスタ!$A$2:$E$180,5,FALSE())),"")</f>
        <v/>
      </c>
      <c r="L8415" s="17"/>
      <c r="M8415" s="0" t="str">
        <f aca="false">IF($K8415="","",IF($L8415&lt;&gt;"",$L8415,VLOOKUP($C8415,薬効分類マスタ!$A$2:$F$180,6,FALSE())))</f>
        <v/>
      </c>
      <c r="N8415" s="0" t="str">
        <f aca="false">ASC(G8415)</f>
        <v>ｹﾄﾌﾟﾛﾌｪﾝﾃｰﾌﾟ20mg｢SN｣</v>
      </c>
      <c r="O8415" s="0" t="str">
        <f aca="false">ASC(E8415)</f>
        <v>ｹﾄﾌﾟﾛﾌｪﾝ</v>
      </c>
      <c r="P8415" s="16" t="n">
        <f aca="false">N(P8414)+IF($C8415=検索!$B$49,1,0)</f>
        <v>0</v>
      </c>
    </row>
    <row r="8416" customFormat="false" ht="15" hidden="false" customHeight="false" outlineLevel="0" collapsed="false">
      <c r="A8416" s="16" t="s">
        <v>16254</v>
      </c>
      <c r="B8416" s="0" t="s">
        <v>19393</v>
      </c>
      <c r="C8416" s="0" t="n">
        <v>264</v>
      </c>
      <c r="D8416" s="0" t="str">
        <f aca="false">IFERROR(VLOOKUP($C8416,薬効分類マスタ!$A$2:$B$180,2,FALSE()),"未登録")</f>
        <v>鎮痛,鎮痒,収斂,消炎剤</v>
      </c>
      <c r="E8416" s="16" t="s">
        <v>16393</v>
      </c>
      <c r="F8416" s="16" t="s">
        <v>19313</v>
      </c>
      <c r="G8416" s="16" t="s">
        <v>19394</v>
      </c>
      <c r="I8416" s="0" t="n">
        <v>18.2</v>
      </c>
      <c r="J8416" s="16" t="s">
        <v>239</v>
      </c>
      <c r="K8416" s="0" t="str">
        <f aca="false">IFERROR(IF(VLOOKUP($C8416,薬効分類マスタ!$A$2:$E$180,5,FALSE())=0,"",VLOOKUP($C8416,薬効分類マスタ!$A$2:$E$180,5,FALSE())),"")</f>
        <v/>
      </c>
      <c r="L8416" s="17"/>
      <c r="M8416" s="0" t="str">
        <f aca="false">IF($K8416="","",IF($L8416&lt;&gt;"",$L8416,VLOOKUP($C8416,薬効分類マスタ!$A$2:$F$180,6,FALSE())))</f>
        <v/>
      </c>
      <c r="N8416" s="0" t="str">
        <f aca="false">ASC(G8416)</f>
        <v>ｹﾄﾌﾟﾛﾌｪﾝ(40mg)10cm×14cm貼付剤</v>
      </c>
      <c r="O8416" s="0" t="str">
        <f aca="false">ASC(E8416)</f>
        <v>ｹﾄﾌﾟﾛﾌｪﾝ</v>
      </c>
      <c r="P8416" s="16" t="n">
        <f aca="false">N(P8415)+IF($C8416=検索!$B$49,1,0)</f>
        <v>0</v>
      </c>
    </row>
    <row r="8417" customFormat="false" ht="15" hidden="false" customHeight="false" outlineLevel="0" collapsed="false">
      <c r="A8417" s="16" t="s">
        <v>16254</v>
      </c>
      <c r="B8417" s="0" t="s">
        <v>19395</v>
      </c>
      <c r="C8417" s="0" t="n">
        <v>264</v>
      </c>
      <c r="D8417" s="0" t="str">
        <f aca="false">IFERROR(VLOOKUP($C8417,薬効分類マスタ!$A$2:$B$180,2,FALSE()),"未登録")</f>
        <v>鎮痛,鎮痒,収斂,消炎剤</v>
      </c>
      <c r="E8417" s="16" t="s">
        <v>16393</v>
      </c>
      <c r="F8417" s="16" t="s">
        <v>19313</v>
      </c>
      <c r="G8417" s="16" t="s">
        <v>19396</v>
      </c>
      <c r="H8417" s="16" t="s">
        <v>443</v>
      </c>
      <c r="I8417" s="0" t="n">
        <v>26.6</v>
      </c>
      <c r="J8417" s="16" t="s">
        <v>232</v>
      </c>
      <c r="K8417" s="0" t="str">
        <f aca="false">IFERROR(IF(VLOOKUP($C8417,薬効分類マスタ!$A$2:$E$180,5,FALSE())=0,"",VLOOKUP($C8417,薬効分類マスタ!$A$2:$E$180,5,FALSE())),"")</f>
        <v/>
      </c>
      <c r="L8417" s="17"/>
      <c r="M8417" s="0" t="str">
        <f aca="false">IF($K8417="","",IF($L8417&lt;&gt;"",$L8417,VLOOKUP($C8417,薬効分類マスタ!$A$2:$F$180,6,FALSE())))</f>
        <v/>
      </c>
      <c r="N8417" s="0" t="str">
        <f aca="false">ASC(G8417)</f>
        <v>ﾓｰﾗｽﾃｰﾌﾟL40mg</v>
      </c>
      <c r="O8417" s="0" t="str">
        <f aca="false">ASC(E8417)</f>
        <v>ｹﾄﾌﾟﾛﾌｪﾝ</v>
      </c>
      <c r="P8417" s="16" t="n">
        <f aca="false">N(P8416)+IF($C8417=検索!$B$49,1,0)</f>
        <v>0</v>
      </c>
    </row>
    <row r="8418" customFormat="false" ht="15" hidden="false" customHeight="false" outlineLevel="0" collapsed="false">
      <c r="A8418" s="16" t="s">
        <v>16254</v>
      </c>
      <c r="B8418" s="0" t="s">
        <v>19397</v>
      </c>
      <c r="C8418" s="0" t="n">
        <v>264</v>
      </c>
      <c r="D8418" s="0" t="str">
        <f aca="false">IFERROR(VLOOKUP($C8418,薬効分類マスタ!$A$2:$B$180,2,FALSE()),"未登録")</f>
        <v>鎮痛,鎮痒,収斂,消炎剤</v>
      </c>
      <c r="E8418" s="16" t="s">
        <v>16393</v>
      </c>
      <c r="F8418" s="16" t="s">
        <v>19313</v>
      </c>
      <c r="G8418" s="16" t="s">
        <v>19398</v>
      </c>
      <c r="H8418" s="16" t="s">
        <v>19390</v>
      </c>
      <c r="I8418" s="0" t="n">
        <v>18.2</v>
      </c>
      <c r="J8418" s="16" t="s">
        <v>239</v>
      </c>
      <c r="K8418" s="0" t="str">
        <f aca="false">IFERROR(IF(VLOOKUP($C8418,薬効分類マスタ!$A$2:$E$180,5,FALSE())=0,"",VLOOKUP($C8418,薬効分類マスタ!$A$2:$E$180,5,FALSE())),"")</f>
        <v/>
      </c>
      <c r="L8418" s="17"/>
      <c r="M8418" s="0" t="str">
        <f aca="false">IF($K8418="","",IF($L8418&lt;&gt;"",$L8418,VLOOKUP($C8418,薬効分類マスタ!$A$2:$F$180,6,FALSE())))</f>
        <v/>
      </c>
      <c r="N8418" s="0" t="str">
        <f aca="false">ASC(G8418)</f>
        <v>ｹﾄﾌﾟﾛﾌｪﾝﾃｰﾌﾟ40mg｢ﾗｸｰﾙ｣</v>
      </c>
      <c r="O8418" s="0" t="str">
        <f aca="false">ASC(E8418)</f>
        <v>ｹﾄﾌﾟﾛﾌｪﾝ</v>
      </c>
      <c r="P8418" s="16" t="n">
        <f aca="false">N(P8417)+IF($C8418=検索!$B$49,1,0)</f>
        <v>0</v>
      </c>
    </row>
    <row r="8419" customFormat="false" ht="15" hidden="false" customHeight="false" outlineLevel="0" collapsed="false">
      <c r="A8419" s="16" t="s">
        <v>16254</v>
      </c>
      <c r="B8419" s="0" t="s">
        <v>19399</v>
      </c>
      <c r="C8419" s="0" t="n">
        <v>264</v>
      </c>
      <c r="D8419" s="0" t="str">
        <f aca="false">IFERROR(VLOOKUP($C8419,薬効分類マスタ!$A$2:$B$180,2,FALSE()),"未登録")</f>
        <v>鎮痛,鎮痒,収斂,消炎剤</v>
      </c>
      <c r="E8419" s="16" t="s">
        <v>16393</v>
      </c>
      <c r="F8419" s="16" t="s">
        <v>19313</v>
      </c>
      <c r="G8419" s="16" t="s">
        <v>19400</v>
      </c>
      <c r="H8419" s="16" t="s">
        <v>1361</v>
      </c>
      <c r="I8419" s="0" t="n">
        <v>25.7</v>
      </c>
      <c r="J8419" s="16" t="s">
        <v>239</v>
      </c>
      <c r="K8419" s="0" t="str">
        <f aca="false">IFERROR(IF(VLOOKUP($C8419,薬効分類マスタ!$A$2:$E$180,5,FALSE())=0,"",VLOOKUP($C8419,薬効分類マスタ!$A$2:$E$180,5,FALSE())),"")</f>
        <v/>
      </c>
      <c r="L8419" s="17"/>
      <c r="M8419" s="0" t="str">
        <f aca="false">IF($K8419="","",IF($L8419&lt;&gt;"",$L8419,VLOOKUP($C8419,薬効分類マスタ!$A$2:$F$180,6,FALSE())))</f>
        <v/>
      </c>
      <c r="N8419" s="0" t="str">
        <f aca="false">ASC(G8419)</f>
        <v>ｹﾄﾌﾟﾛﾌｪﾝﾃｰﾌﾟ40mg｢SN｣</v>
      </c>
      <c r="O8419" s="0" t="str">
        <f aca="false">ASC(E8419)</f>
        <v>ｹﾄﾌﾟﾛﾌｪﾝ</v>
      </c>
      <c r="P8419" s="16" t="n">
        <f aca="false">N(P8418)+IF($C8419=検索!$B$49,1,0)</f>
        <v>0</v>
      </c>
    </row>
    <row r="8420" customFormat="false" ht="15" hidden="false" customHeight="false" outlineLevel="0" collapsed="false">
      <c r="A8420" s="16" t="s">
        <v>16254</v>
      </c>
      <c r="B8420" s="0" t="s">
        <v>19401</v>
      </c>
      <c r="C8420" s="0" t="n">
        <v>264</v>
      </c>
      <c r="D8420" s="0" t="str">
        <f aca="false">IFERROR(VLOOKUP($C8420,薬効分類マスタ!$A$2:$B$180,2,FALSE()),"未登録")</f>
        <v>鎮痛,鎮痒,収斂,消炎剤</v>
      </c>
      <c r="E8420" s="16" t="s">
        <v>16393</v>
      </c>
      <c r="F8420" s="16" t="s">
        <v>19402</v>
      </c>
      <c r="G8420" s="16" t="s">
        <v>19403</v>
      </c>
      <c r="H8420" s="16" t="s">
        <v>443</v>
      </c>
      <c r="I8420" s="0" t="n">
        <v>20.1</v>
      </c>
      <c r="J8420" s="16" t="s">
        <v>232</v>
      </c>
      <c r="K8420" s="0" t="str">
        <f aca="false">IFERROR(IF(VLOOKUP($C8420,薬効分類マスタ!$A$2:$E$180,5,FALSE())=0,"",VLOOKUP($C8420,薬効分類マスタ!$A$2:$E$180,5,FALSE())),"")</f>
        <v/>
      </c>
      <c r="L8420" s="17"/>
      <c r="M8420" s="0" t="str">
        <f aca="false">IF($K8420="","",IF($L8420&lt;&gt;"",$L8420,VLOOKUP($C8420,薬効分類マスタ!$A$2:$F$180,6,FALSE())))</f>
        <v/>
      </c>
      <c r="N8420" s="0" t="str">
        <f aca="false">ASC(G8420)</f>
        <v>ﾓｰﾗｽﾊﾟｯﾌﾟ60mg</v>
      </c>
      <c r="O8420" s="0" t="str">
        <f aca="false">ASC(E8420)</f>
        <v>ｹﾄﾌﾟﾛﾌｪﾝ</v>
      </c>
      <c r="P8420" s="16" t="n">
        <f aca="false">N(P8419)+IF($C8420=検索!$B$49,1,0)</f>
        <v>0</v>
      </c>
    </row>
    <row r="8421" customFormat="false" ht="15" hidden="false" customHeight="false" outlineLevel="0" collapsed="false">
      <c r="A8421" s="16" t="s">
        <v>16254</v>
      </c>
      <c r="B8421" s="0" t="s">
        <v>19404</v>
      </c>
      <c r="C8421" s="0" t="n">
        <v>264</v>
      </c>
      <c r="D8421" s="0" t="str">
        <f aca="false">IFERROR(VLOOKUP($C8421,薬効分類マスタ!$A$2:$B$180,2,FALSE()),"未登録")</f>
        <v>鎮痛,鎮痒,収斂,消炎剤</v>
      </c>
      <c r="E8421" s="16" t="s">
        <v>16393</v>
      </c>
      <c r="F8421" s="16" t="s">
        <v>19313</v>
      </c>
      <c r="G8421" s="16" t="s">
        <v>19405</v>
      </c>
      <c r="H8421" s="16" t="s">
        <v>443</v>
      </c>
      <c r="I8421" s="0" t="n">
        <v>27.3</v>
      </c>
      <c r="J8421" s="16" t="s">
        <v>232</v>
      </c>
      <c r="K8421" s="0" t="str">
        <f aca="false">IFERROR(IF(VLOOKUP($C8421,薬効分類マスタ!$A$2:$E$180,5,FALSE())=0,"",VLOOKUP($C8421,薬効分類マスタ!$A$2:$E$180,5,FALSE())),"")</f>
        <v/>
      </c>
      <c r="L8421" s="17"/>
      <c r="M8421" s="0" t="str">
        <f aca="false">IF($K8421="","",IF($L8421&lt;&gt;"",$L8421,VLOOKUP($C8421,薬効分類マスタ!$A$2:$F$180,6,FALSE())))</f>
        <v/>
      </c>
      <c r="N8421" s="0" t="str">
        <f aca="false">ASC(G8421)</f>
        <v>ﾓｰﾗｽﾊﾟｯﾌﾟXR120mg</v>
      </c>
      <c r="O8421" s="0" t="str">
        <f aca="false">ASC(E8421)</f>
        <v>ｹﾄﾌﾟﾛﾌｪﾝ</v>
      </c>
      <c r="P8421" s="16" t="n">
        <f aca="false">N(P8420)+IF($C8421=検索!$B$49,1,0)</f>
        <v>0</v>
      </c>
    </row>
    <row r="8422" customFormat="false" ht="15" hidden="false" customHeight="false" outlineLevel="0" collapsed="false">
      <c r="A8422" s="16" t="s">
        <v>16254</v>
      </c>
      <c r="B8422" s="0" t="s">
        <v>19406</v>
      </c>
      <c r="C8422" s="0" t="n">
        <v>264</v>
      </c>
      <c r="D8422" s="0" t="str">
        <f aca="false">IFERROR(VLOOKUP($C8422,薬効分類マスタ!$A$2:$B$180,2,FALSE()),"未登録")</f>
        <v>鎮痛,鎮痒,収斂,消炎剤</v>
      </c>
      <c r="E8422" s="16" t="s">
        <v>16393</v>
      </c>
      <c r="F8422" s="16" t="s">
        <v>19313</v>
      </c>
      <c r="G8422" s="16" t="s">
        <v>19407</v>
      </c>
      <c r="H8422" s="16" t="s">
        <v>6993</v>
      </c>
      <c r="I8422" s="0" t="n">
        <v>18.2</v>
      </c>
      <c r="J8422" s="16" t="s">
        <v>239</v>
      </c>
      <c r="K8422" s="0" t="str">
        <f aca="false">IFERROR(IF(VLOOKUP($C8422,薬効分類マスタ!$A$2:$E$180,5,FALSE())=0,"",VLOOKUP($C8422,薬効分類マスタ!$A$2:$E$180,5,FALSE())),"")</f>
        <v/>
      </c>
      <c r="L8422" s="17"/>
      <c r="M8422" s="0" t="str">
        <f aca="false">IF($K8422="","",IF($L8422&lt;&gt;"",$L8422,VLOOKUP($C8422,薬効分類マスタ!$A$2:$F$180,6,FALSE())))</f>
        <v/>
      </c>
      <c r="N8422" s="0" t="str">
        <f aca="false">ASC(G8422)</f>
        <v>ｹﾄﾌﾟﾛﾌｪﾝﾊﾟｯﾌﾟXR120mg｢ﾃｲｺｸ｣</v>
      </c>
      <c r="O8422" s="0" t="str">
        <f aca="false">ASC(E8422)</f>
        <v>ｹﾄﾌﾟﾛﾌｪﾝ</v>
      </c>
      <c r="P8422" s="16" t="n">
        <f aca="false">N(P8421)+IF($C8422=検索!$B$49,1,0)</f>
        <v>0</v>
      </c>
    </row>
    <row r="8423" customFormat="false" ht="15" hidden="false" customHeight="false" outlineLevel="0" collapsed="false">
      <c r="A8423" s="16" t="s">
        <v>16254</v>
      </c>
      <c r="B8423" s="0" t="s">
        <v>19408</v>
      </c>
      <c r="C8423" s="0" t="n">
        <v>264</v>
      </c>
      <c r="D8423" s="0" t="str">
        <f aca="false">IFERROR(VLOOKUP($C8423,薬効分類マスタ!$A$2:$B$180,2,FALSE()),"未登録")</f>
        <v>鎮痛,鎮痒,収斂,消炎剤</v>
      </c>
      <c r="E8423" s="16" t="s">
        <v>16393</v>
      </c>
      <c r="F8423" s="16" t="s">
        <v>19402</v>
      </c>
      <c r="G8423" s="16" t="s">
        <v>19409</v>
      </c>
      <c r="H8423" s="16" t="s">
        <v>443</v>
      </c>
      <c r="I8423" s="0" t="n">
        <v>41.5</v>
      </c>
      <c r="J8423" s="16" t="s">
        <v>232</v>
      </c>
      <c r="K8423" s="0" t="str">
        <f aca="false">IFERROR(IF(VLOOKUP($C8423,薬効分類マスタ!$A$2:$E$180,5,FALSE())=0,"",VLOOKUP($C8423,薬効分類マスタ!$A$2:$E$180,5,FALSE())),"")</f>
        <v/>
      </c>
      <c r="L8423" s="17"/>
      <c r="M8423" s="0" t="str">
        <f aca="false">IF($K8423="","",IF($L8423&lt;&gt;"",$L8423,VLOOKUP($C8423,薬効分類マスタ!$A$2:$F$180,6,FALSE())))</f>
        <v/>
      </c>
      <c r="N8423" s="0" t="str">
        <f aca="false">ASC(G8423)</f>
        <v>ﾓｰﾗｽﾊﾟｯﾌﾟXR240mg</v>
      </c>
      <c r="O8423" s="0" t="str">
        <f aca="false">ASC(E8423)</f>
        <v>ｹﾄﾌﾟﾛﾌｪﾝ</v>
      </c>
      <c r="P8423" s="16" t="n">
        <f aca="false">N(P8422)+IF($C8423=検索!$B$49,1,0)</f>
        <v>0</v>
      </c>
    </row>
    <row r="8424" customFormat="false" ht="15" hidden="false" customHeight="false" outlineLevel="0" collapsed="false">
      <c r="A8424" s="16" t="s">
        <v>16254</v>
      </c>
      <c r="B8424" s="0" t="s">
        <v>19410</v>
      </c>
      <c r="C8424" s="0" t="n">
        <v>264</v>
      </c>
      <c r="D8424" s="0" t="str">
        <f aca="false">IFERROR(VLOOKUP($C8424,薬効分類マスタ!$A$2:$B$180,2,FALSE()),"未登録")</f>
        <v>鎮痛,鎮痒,収斂,消炎剤</v>
      </c>
      <c r="E8424" s="16" t="s">
        <v>19411</v>
      </c>
      <c r="F8424" s="16" t="s">
        <v>6739</v>
      </c>
      <c r="G8424" s="16" t="s">
        <v>19412</v>
      </c>
      <c r="H8424" s="16" t="s">
        <v>6993</v>
      </c>
      <c r="I8424" s="0" t="n">
        <v>4.4</v>
      </c>
      <c r="J8424" s="16" t="s">
        <v>232</v>
      </c>
      <c r="K8424" s="0" t="str">
        <f aca="false">IFERROR(IF(VLOOKUP($C8424,薬効分類マスタ!$A$2:$E$180,5,FALSE())=0,"",VLOOKUP($C8424,薬効分類マスタ!$A$2:$E$180,5,FALSE())),"")</f>
        <v/>
      </c>
      <c r="L8424" s="17"/>
      <c r="M8424" s="0" t="str">
        <f aca="false">IF($K8424="","",IF($L8424&lt;&gt;"",$L8424,VLOOKUP($C8424,薬効分類マスタ!$A$2:$F$180,6,FALSE())))</f>
        <v/>
      </c>
      <c r="N8424" s="0" t="str">
        <f aca="false">ASC(G8424)</f>
        <v>ﾅﾊﾟｹﾞﾙﾝ軟膏3%</v>
      </c>
      <c r="O8424" s="0" t="str">
        <f aca="false">ASC(E8424)</f>
        <v>ﾌｪﾙﾋﾞﾅｸ</v>
      </c>
      <c r="P8424" s="16" t="n">
        <f aca="false">N(P8423)+IF($C8424=検索!$B$49,1,0)</f>
        <v>0</v>
      </c>
    </row>
    <row r="8425" customFormat="false" ht="15" hidden="false" customHeight="false" outlineLevel="0" collapsed="false">
      <c r="A8425" s="16" t="s">
        <v>16254</v>
      </c>
      <c r="B8425" s="0" t="s">
        <v>19413</v>
      </c>
      <c r="C8425" s="0" t="n">
        <v>264</v>
      </c>
      <c r="D8425" s="0" t="str">
        <f aca="false">IFERROR(VLOOKUP($C8425,薬効分類マスタ!$A$2:$B$180,2,FALSE()),"未登録")</f>
        <v>鎮痛,鎮痒,収斂,消炎剤</v>
      </c>
      <c r="E8425" s="16" t="s">
        <v>19411</v>
      </c>
      <c r="F8425" s="16" t="s">
        <v>6739</v>
      </c>
      <c r="G8425" s="16" t="s">
        <v>19414</v>
      </c>
      <c r="H8425" s="16" t="s">
        <v>1286</v>
      </c>
      <c r="I8425" s="0" t="n">
        <v>4.5</v>
      </c>
      <c r="J8425" s="16" t="s">
        <v>239</v>
      </c>
      <c r="K8425" s="0" t="str">
        <f aca="false">IFERROR(IF(VLOOKUP($C8425,薬効分類マスタ!$A$2:$E$180,5,FALSE())=0,"",VLOOKUP($C8425,薬効分類マスタ!$A$2:$E$180,5,FALSE())),"")</f>
        <v/>
      </c>
      <c r="L8425" s="17"/>
      <c r="M8425" s="0" t="str">
        <f aca="false">IF($K8425="","",IF($L8425&lt;&gt;"",$L8425,VLOOKUP($C8425,薬効分類マスタ!$A$2:$F$180,6,FALSE())))</f>
        <v/>
      </c>
      <c r="N8425" s="0" t="str">
        <f aca="false">ASC(G8425)</f>
        <v>ﾌｪﾙﾋﾞﾅｸｽﾁｯｸ軟膏3%｢三笠｣</v>
      </c>
      <c r="O8425" s="0" t="str">
        <f aca="false">ASC(E8425)</f>
        <v>ﾌｪﾙﾋﾞﾅｸ</v>
      </c>
      <c r="P8425" s="16" t="n">
        <f aca="false">N(P8424)+IF($C8425=検索!$B$49,1,0)</f>
        <v>0</v>
      </c>
    </row>
    <row r="8426" customFormat="false" ht="15" hidden="false" customHeight="false" outlineLevel="0" collapsed="false">
      <c r="A8426" s="16" t="s">
        <v>16254</v>
      </c>
      <c r="B8426" s="0" t="s">
        <v>19415</v>
      </c>
      <c r="C8426" s="0" t="n">
        <v>264</v>
      </c>
      <c r="D8426" s="0" t="str">
        <f aca="false">IFERROR(VLOOKUP($C8426,薬効分類マスタ!$A$2:$B$180,2,FALSE()),"未登録")</f>
        <v>鎮痛,鎮痒,収斂,消炎剤</v>
      </c>
      <c r="E8426" s="16" t="s">
        <v>19411</v>
      </c>
      <c r="F8426" s="16" t="s">
        <v>6739</v>
      </c>
      <c r="G8426" s="16" t="s">
        <v>19416</v>
      </c>
      <c r="H8426" s="16" t="s">
        <v>6993</v>
      </c>
      <c r="I8426" s="0" t="n">
        <v>4.4</v>
      </c>
      <c r="J8426" s="16" t="s">
        <v>232</v>
      </c>
      <c r="K8426" s="0" t="str">
        <f aca="false">IFERROR(IF(VLOOKUP($C8426,薬効分類マスタ!$A$2:$E$180,5,FALSE())=0,"",VLOOKUP($C8426,薬効分類マスタ!$A$2:$E$180,5,FALSE())),"")</f>
        <v/>
      </c>
      <c r="L8426" s="17"/>
      <c r="M8426" s="0" t="str">
        <f aca="false">IF($K8426="","",IF($L8426&lt;&gt;"",$L8426,VLOOKUP($C8426,薬効分類マスタ!$A$2:$F$180,6,FALSE())))</f>
        <v/>
      </c>
      <c r="N8426" s="0" t="str">
        <f aca="false">ASC(G8426)</f>
        <v>ﾅﾊﾟｹﾞﾙﾝｸﾘｰﾑ3%</v>
      </c>
      <c r="O8426" s="0" t="str">
        <f aca="false">ASC(E8426)</f>
        <v>ﾌｪﾙﾋﾞﾅｸ</v>
      </c>
      <c r="P8426" s="16" t="n">
        <f aca="false">N(P8425)+IF($C8426=検索!$B$49,1,0)</f>
        <v>0</v>
      </c>
    </row>
    <row r="8427" customFormat="false" ht="15" hidden="false" customHeight="false" outlineLevel="0" collapsed="false">
      <c r="A8427" s="16" t="s">
        <v>16254</v>
      </c>
      <c r="B8427" s="0" t="s">
        <v>19417</v>
      </c>
      <c r="C8427" s="0" t="n">
        <v>264</v>
      </c>
      <c r="D8427" s="0" t="str">
        <f aca="false">IFERROR(VLOOKUP($C8427,薬効分類マスタ!$A$2:$B$180,2,FALSE()),"未登録")</f>
        <v>鎮痛,鎮痒,収斂,消炎剤</v>
      </c>
      <c r="E8427" s="16" t="s">
        <v>19411</v>
      </c>
      <c r="F8427" s="16" t="s">
        <v>19377</v>
      </c>
      <c r="G8427" s="16" t="s">
        <v>19418</v>
      </c>
      <c r="H8427" s="16" t="s">
        <v>6993</v>
      </c>
      <c r="I8427" s="0" t="n">
        <v>4.4</v>
      </c>
      <c r="J8427" s="16" t="s">
        <v>232</v>
      </c>
      <c r="K8427" s="0" t="str">
        <f aca="false">IFERROR(IF(VLOOKUP($C8427,薬効分類マスタ!$A$2:$E$180,5,FALSE())=0,"",VLOOKUP($C8427,薬効分類マスタ!$A$2:$E$180,5,FALSE())),"")</f>
        <v/>
      </c>
      <c r="L8427" s="17"/>
      <c r="M8427" s="0" t="str">
        <f aca="false">IF($K8427="","",IF($L8427&lt;&gt;"",$L8427,VLOOKUP($C8427,薬効分類マスタ!$A$2:$F$180,6,FALSE())))</f>
        <v/>
      </c>
      <c r="N8427" s="0" t="str">
        <f aca="false">ASC(G8427)</f>
        <v>ﾅﾊﾟｹﾞﾙﾝﾛｰｼｮﾝ3%</v>
      </c>
      <c r="O8427" s="0" t="str">
        <f aca="false">ASC(E8427)</f>
        <v>ﾌｪﾙﾋﾞﾅｸ</v>
      </c>
      <c r="P8427" s="16" t="n">
        <f aca="false">N(P8426)+IF($C8427=検索!$B$49,1,0)</f>
        <v>0</v>
      </c>
    </row>
    <row r="8428" customFormat="false" ht="15" hidden="false" customHeight="false" outlineLevel="0" collapsed="false">
      <c r="A8428" s="16" t="s">
        <v>16254</v>
      </c>
      <c r="B8428" s="0" t="s">
        <v>19419</v>
      </c>
      <c r="C8428" s="0" t="n">
        <v>264</v>
      </c>
      <c r="D8428" s="0" t="str">
        <f aca="false">IFERROR(VLOOKUP($C8428,薬効分類マスタ!$A$2:$B$180,2,FALSE()),"未登録")</f>
        <v>鎮痛,鎮痒,収斂,消炎剤</v>
      </c>
      <c r="E8428" s="16" t="s">
        <v>19411</v>
      </c>
      <c r="F8428" s="16" t="s">
        <v>19377</v>
      </c>
      <c r="G8428" s="16" t="s">
        <v>19420</v>
      </c>
      <c r="H8428" s="16" t="s">
        <v>11051</v>
      </c>
      <c r="I8428" s="0" t="n">
        <v>2.6</v>
      </c>
      <c r="J8428" s="16" t="s">
        <v>239</v>
      </c>
      <c r="K8428" s="0" t="str">
        <f aca="false">IFERROR(IF(VLOOKUP($C8428,薬効分類マスタ!$A$2:$E$180,5,FALSE())=0,"",VLOOKUP($C8428,薬効分類マスタ!$A$2:$E$180,5,FALSE())),"")</f>
        <v/>
      </c>
      <c r="L8428" s="17"/>
      <c r="M8428" s="0" t="str">
        <f aca="false">IF($K8428="","",IF($L8428&lt;&gt;"",$L8428,VLOOKUP($C8428,薬効分類マスタ!$A$2:$F$180,6,FALSE())))</f>
        <v/>
      </c>
      <c r="N8428" s="0" t="str">
        <f aca="false">ASC(G8428)</f>
        <v>ﾌｪﾙﾋﾞﾅｸﾛｰｼｮﾝ3%｢ﾗｸｰﾙ｣</v>
      </c>
      <c r="O8428" s="0" t="str">
        <f aca="false">ASC(E8428)</f>
        <v>ﾌｪﾙﾋﾞﾅｸ</v>
      </c>
      <c r="P8428" s="16" t="n">
        <f aca="false">N(P8427)+IF($C8428=検索!$B$49,1,0)</f>
        <v>0</v>
      </c>
    </row>
    <row r="8429" customFormat="false" ht="15" hidden="false" customHeight="false" outlineLevel="0" collapsed="false">
      <c r="A8429" s="16" t="s">
        <v>16254</v>
      </c>
      <c r="B8429" s="0" t="s">
        <v>19421</v>
      </c>
      <c r="C8429" s="0" t="n">
        <v>264</v>
      </c>
      <c r="D8429" s="0" t="str">
        <f aca="false">IFERROR(VLOOKUP($C8429,薬効分類マスタ!$A$2:$B$180,2,FALSE()),"未登録")</f>
        <v>鎮痛,鎮痒,収斂,消炎剤</v>
      </c>
      <c r="E8429" s="16" t="s">
        <v>19411</v>
      </c>
      <c r="F8429" s="16" t="s">
        <v>19377</v>
      </c>
      <c r="G8429" s="16" t="s">
        <v>19422</v>
      </c>
      <c r="H8429" s="16" t="s">
        <v>11051</v>
      </c>
      <c r="I8429" s="0" t="n">
        <v>5</v>
      </c>
      <c r="J8429" s="16" t="s">
        <v>239</v>
      </c>
      <c r="K8429" s="0" t="str">
        <f aca="false">IFERROR(IF(VLOOKUP($C8429,薬効分類マスタ!$A$2:$E$180,5,FALSE())=0,"",VLOOKUP($C8429,薬効分類マスタ!$A$2:$E$180,5,FALSE())),"")</f>
        <v/>
      </c>
      <c r="L8429" s="17"/>
      <c r="M8429" s="0" t="str">
        <f aca="false">IF($K8429="","",IF($L8429&lt;&gt;"",$L8429,VLOOKUP($C8429,薬効分類マスタ!$A$2:$F$180,6,FALSE())))</f>
        <v/>
      </c>
      <c r="N8429" s="0" t="str">
        <f aca="false">ASC(G8429)</f>
        <v>ﾌｪﾙﾋﾞﾅｸ外用ﾎﾟﾝﾌﾟｽﾌﾟﾚｰ3%｢ﾗｸｰﾙ｣</v>
      </c>
      <c r="O8429" s="0" t="str">
        <f aca="false">ASC(E8429)</f>
        <v>ﾌｪﾙﾋﾞﾅｸ</v>
      </c>
      <c r="P8429" s="16" t="n">
        <f aca="false">N(P8428)+IF($C8429=検索!$B$49,1,0)</f>
        <v>0</v>
      </c>
    </row>
    <row r="8430" customFormat="false" ht="15" hidden="false" customHeight="false" outlineLevel="0" collapsed="false">
      <c r="A8430" s="16" t="s">
        <v>16254</v>
      </c>
      <c r="B8430" s="0" t="s">
        <v>19423</v>
      </c>
      <c r="C8430" s="0" t="n">
        <v>264</v>
      </c>
      <c r="D8430" s="0" t="str">
        <f aca="false">IFERROR(VLOOKUP($C8430,薬効分類マスタ!$A$2:$B$180,2,FALSE()),"未登録")</f>
        <v>鎮痛,鎮痒,収斂,消炎剤</v>
      </c>
      <c r="E8430" s="16" t="s">
        <v>19411</v>
      </c>
      <c r="F8430" s="16" t="s">
        <v>19313</v>
      </c>
      <c r="G8430" s="16" t="s">
        <v>19424</v>
      </c>
      <c r="I8430" s="0" t="n">
        <v>18.2</v>
      </c>
      <c r="J8430" s="16" t="s">
        <v>239</v>
      </c>
      <c r="K8430" s="0" t="str">
        <f aca="false">IFERROR(IF(VLOOKUP($C8430,薬効分類マスタ!$A$2:$E$180,5,FALSE())=0,"",VLOOKUP($C8430,薬効分類マスタ!$A$2:$E$180,5,FALSE())),"")</f>
        <v/>
      </c>
      <c r="L8430" s="17"/>
      <c r="M8430" s="0" t="str">
        <f aca="false">IF($K8430="","",IF($L8430&lt;&gt;"",$L8430,VLOOKUP($C8430,薬効分類マスタ!$A$2:$F$180,6,FALSE())))</f>
        <v/>
      </c>
      <c r="N8430" s="0" t="str">
        <f aca="false">ASC(G8430)</f>
        <v>ﾌｪﾙﾋﾞﾅｸ(70mg)10cm×14cm貼付剤</v>
      </c>
      <c r="O8430" s="0" t="str">
        <f aca="false">ASC(E8430)</f>
        <v>ﾌｪﾙﾋﾞﾅｸ</v>
      </c>
      <c r="P8430" s="16" t="n">
        <f aca="false">N(P8429)+IF($C8430=検索!$B$49,1,0)</f>
        <v>0</v>
      </c>
    </row>
    <row r="8431" customFormat="false" ht="15" hidden="false" customHeight="false" outlineLevel="0" collapsed="false">
      <c r="A8431" s="16" t="s">
        <v>16254</v>
      </c>
      <c r="B8431" s="0" t="s">
        <v>19425</v>
      </c>
      <c r="C8431" s="0" t="n">
        <v>264</v>
      </c>
      <c r="D8431" s="0" t="str">
        <f aca="false">IFERROR(VLOOKUP($C8431,薬効分類マスタ!$A$2:$B$180,2,FALSE()),"未登録")</f>
        <v>鎮痛,鎮痒,収斂,消炎剤</v>
      </c>
      <c r="E8431" s="16" t="s">
        <v>19411</v>
      </c>
      <c r="F8431" s="16" t="s">
        <v>19313</v>
      </c>
      <c r="G8431" s="16" t="s">
        <v>19426</v>
      </c>
      <c r="H8431" s="16" t="s">
        <v>6993</v>
      </c>
      <c r="I8431" s="0" t="n">
        <v>18.2</v>
      </c>
      <c r="J8431" s="16" t="s">
        <v>232</v>
      </c>
      <c r="K8431" s="0" t="str">
        <f aca="false">IFERROR(IF(VLOOKUP($C8431,薬効分類マスタ!$A$2:$E$180,5,FALSE())=0,"",VLOOKUP($C8431,薬効分類マスタ!$A$2:$E$180,5,FALSE())),"")</f>
        <v/>
      </c>
      <c r="L8431" s="17"/>
      <c r="M8431" s="0" t="str">
        <f aca="false">IF($K8431="","",IF($L8431&lt;&gt;"",$L8431,VLOOKUP($C8431,薬効分類マスタ!$A$2:$F$180,6,FALSE())))</f>
        <v/>
      </c>
      <c r="N8431" s="0" t="str">
        <f aca="false">ASC(G8431)</f>
        <v>ｾﾙﾀｯﾁﾊﾟｯﾌﾟ70</v>
      </c>
      <c r="O8431" s="0" t="str">
        <f aca="false">ASC(E8431)</f>
        <v>ﾌｪﾙﾋﾞﾅｸ</v>
      </c>
      <c r="P8431" s="16" t="n">
        <f aca="false">N(P8430)+IF($C8431=検索!$B$49,1,0)</f>
        <v>0</v>
      </c>
    </row>
    <row r="8432" customFormat="false" ht="15" hidden="false" customHeight="false" outlineLevel="0" collapsed="false">
      <c r="A8432" s="16" t="s">
        <v>16254</v>
      </c>
      <c r="B8432" s="0" t="s">
        <v>19427</v>
      </c>
      <c r="C8432" s="0" t="n">
        <v>264</v>
      </c>
      <c r="D8432" s="0" t="str">
        <f aca="false">IFERROR(VLOOKUP($C8432,薬効分類マスタ!$A$2:$B$180,2,FALSE()),"未登録")</f>
        <v>鎮痛,鎮痒,収斂,消炎剤</v>
      </c>
      <c r="E8432" s="16" t="s">
        <v>19411</v>
      </c>
      <c r="F8432" s="16" t="s">
        <v>19313</v>
      </c>
      <c r="G8432" s="16" t="s">
        <v>19428</v>
      </c>
      <c r="H8432" s="16" t="s">
        <v>6993</v>
      </c>
      <c r="I8432" s="0" t="n">
        <v>18.2</v>
      </c>
      <c r="J8432" s="16" t="s">
        <v>232</v>
      </c>
      <c r="K8432" s="0" t="str">
        <f aca="false">IFERROR(IF(VLOOKUP($C8432,薬効分類マスタ!$A$2:$E$180,5,FALSE())=0,"",VLOOKUP($C8432,薬効分類マスタ!$A$2:$E$180,5,FALSE())),"")</f>
        <v/>
      </c>
      <c r="L8432" s="17"/>
      <c r="M8432" s="0" t="str">
        <f aca="false">IF($K8432="","",IF($L8432&lt;&gt;"",$L8432,VLOOKUP($C8432,薬効分類マスタ!$A$2:$F$180,6,FALSE())))</f>
        <v/>
      </c>
      <c r="N8432" s="0" t="str">
        <f aca="false">ASC(G8432)</f>
        <v>ｾﾙﾀｯﾁﾃｰﾌﾟ70</v>
      </c>
      <c r="O8432" s="0" t="str">
        <f aca="false">ASC(E8432)</f>
        <v>ﾌｪﾙﾋﾞﾅｸ</v>
      </c>
      <c r="P8432" s="16" t="n">
        <f aca="false">N(P8431)+IF($C8432=検索!$B$49,1,0)</f>
        <v>0</v>
      </c>
    </row>
    <row r="8433" customFormat="false" ht="15" hidden="false" customHeight="false" outlineLevel="0" collapsed="false">
      <c r="A8433" s="16" t="s">
        <v>16254</v>
      </c>
      <c r="B8433" s="0" t="s">
        <v>19429</v>
      </c>
      <c r="C8433" s="0" t="n">
        <v>264</v>
      </c>
      <c r="D8433" s="0" t="str">
        <f aca="false">IFERROR(VLOOKUP($C8433,薬効分類マスタ!$A$2:$B$180,2,FALSE()),"未登録")</f>
        <v>鎮痛,鎮痒,収斂,消炎剤</v>
      </c>
      <c r="E8433" s="16" t="s">
        <v>19411</v>
      </c>
      <c r="F8433" s="16" t="s">
        <v>19313</v>
      </c>
      <c r="G8433" s="16" t="s">
        <v>19430</v>
      </c>
      <c r="H8433" s="16" t="s">
        <v>19390</v>
      </c>
      <c r="I8433" s="0" t="n">
        <v>18.2</v>
      </c>
      <c r="J8433" s="16" t="s">
        <v>239</v>
      </c>
      <c r="K8433" s="0" t="str">
        <f aca="false">IFERROR(IF(VLOOKUP($C8433,薬効分類マスタ!$A$2:$E$180,5,FALSE())=0,"",VLOOKUP($C8433,薬効分類マスタ!$A$2:$E$180,5,FALSE())),"")</f>
        <v/>
      </c>
      <c r="L8433" s="17"/>
      <c r="M8433" s="0" t="str">
        <f aca="false">IF($K8433="","",IF($L8433&lt;&gt;"",$L8433,VLOOKUP($C8433,薬効分類マスタ!$A$2:$F$180,6,FALSE())))</f>
        <v/>
      </c>
      <c r="N8433" s="0" t="str">
        <f aca="false">ASC(G8433)</f>
        <v>ﾌｪﾙﾋﾞﾅｸﾊﾟｯﾌﾟ70mg｢ﾗｸｰﾙ｣</v>
      </c>
      <c r="O8433" s="0" t="str">
        <f aca="false">ASC(E8433)</f>
        <v>ﾌｪﾙﾋﾞﾅｸ</v>
      </c>
      <c r="P8433" s="16" t="n">
        <f aca="false">N(P8432)+IF($C8433=検索!$B$49,1,0)</f>
        <v>0</v>
      </c>
    </row>
    <row r="8434" customFormat="false" ht="15" hidden="false" customHeight="false" outlineLevel="0" collapsed="false">
      <c r="A8434" s="16" t="s">
        <v>16254</v>
      </c>
      <c r="B8434" s="0" t="s">
        <v>19431</v>
      </c>
      <c r="C8434" s="0" t="n">
        <v>264</v>
      </c>
      <c r="D8434" s="0" t="str">
        <f aca="false">IFERROR(VLOOKUP($C8434,薬効分類マスタ!$A$2:$B$180,2,FALSE()),"未登録")</f>
        <v>鎮痛,鎮痒,収斂,消炎剤</v>
      </c>
      <c r="E8434" s="16" t="s">
        <v>19411</v>
      </c>
      <c r="F8434" s="16" t="s">
        <v>19313</v>
      </c>
      <c r="G8434" s="16" t="s">
        <v>19432</v>
      </c>
      <c r="H8434" s="16" t="s">
        <v>11051</v>
      </c>
      <c r="I8434" s="0" t="n">
        <v>18.2</v>
      </c>
      <c r="J8434" s="16" t="s">
        <v>239</v>
      </c>
      <c r="K8434" s="0" t="str">
        <f aca="false">IFERROR(IF(VLOOKUP($C8434,薬効分類マスタ!$A$2:$E$180,5,FALSE())=0,"",VLOOKUP($C8434,薬効分類マスタ!$A$2:$E$180,5,FALSE())),"")</f>
        <v/>
      </c>
      <c r="L8434" s="17"/>
      <c r="M8434" s="0" t="str">
        <f aca="false">IF($K8434="","",IF($L8434&lt;&gt;"",$L8434,VLOOKUP($C8434,薬効分類マスタ!$A$2:$F$180,6,FALSE())))</f>
        <v/>
      </c>
      <c r="N8434" s="0" t="str">
        <f aca="false">ASC(G8434)</f>
        <v>ﾌｪﾙﾋﾞﾅｸﾊﾟｯﾌﾟ70mg｢東光｣</v>
      </c>
      <c r="O8434" s="0" t="str">
        <f aca="false">ASC(E8434)</f>
        <v>ﾌｪﾙﾋﾞﾅｸ</v>
      </c>
      <c r="P8434" s="16" t="n">
        <f aca="false">N(P8433)+IF($C8434=検索!$B$49,1,0)</f>
        <v>0</v>
      </c>
    </row>
    <row r="8435" customFormat="false" ht="15" hidden="false" customHeight="false" outlineLevel="0" collapsed="false">
      <c r="A8435" s="16" t="s">
        <v>16254</v>
      </c>
      <c r="B8435" s="0" t="s">
        <v>19433</v>
      </c>
      <c r="C8435" s="0" t="n">
        <v>264</v>
      </c>
      <c r="D8435" s="0" t="str">
        <f aca="false">IFERROR(VLOOKUP($C8435,薬効分類マスタ!$A$2:$B$180,2,FALSE()),"未登録")</f>
        <v>鎮痛,鎮痒,収斂,消炎剤</v>
      </c>
      <c r="E8435" s="16" t="s">
        <v>19411</v>
      </c>
      <c r="F8435" s="16" t="s">
        <v>19313</v>
      </c>
      <c r="G8435" s="16" t="s">
        <v>19434</v>
      </c>
      <c r="H8435" s="16" t="s">
        <v>17733</v>
      </c>
      <c r="I8435" s="0" t="n">
        <v>18.2</v>
      </c>
      <c r="J8435" s="16" t="s">
        <v>239</v>
      </c>
      <c r="K8435" s="0" t="str">
        <f aca="false">IFERROR(IF(VLOOKUP($C8435,薬効分類マスタ!$A$2:$E$180,5,FALSE())=0,"",VLOOKUP($C8435,薬効分類マスタ!$A$2:$E$180,5,FALSE())),"")</f>
        <v/>
      </c>
      <c r="L8435" s="17"/>
      <c r="M8435" s="0" t="str">
        <f aca="false">IF($K8435="","",IF($L8435&lt;&gt;"",$L8435,VLOOKUP($C8435,薬効分類マスタ!$A$2:$F$180,6,FALSE())))</f>
        <v/>
      </c>
      <c r="N8435" s="0" t="str">
        <f aca="false">ASC(G8435)</f>
        <v>ﾌｪﾙﾋﾞﾅｸﾊﾟｯﾌﾟ70mg｢ﾕｰﾄｸ｣</v>
      </c>
      <c r="O8435" s="0" t="str">
        <f aca="false">ASC(E8435)</f>
        <v>ﾌｪﾙﾋﾞﾅｸ</v>
      </c>
      <c r="P8435" s="16" t="n">
        <f aca="false">N(P8434)+IF($C8435=検索!$B$49,1,0)</f>
        <v>0</v>
      </c>
    </row>
    <row r="8436" customFormat="false" ht="15" hidden="false" customHeight="false" outlineLevel="0" collapsed="false">
      <c r="A8436" s="16" t="s">
        <v>16254</v>
      </c>
      <c r="B8436" s="0" t="s">
        <v>19435</v>
      </c>
      <c r="C8436" s="0" t="n">
        <v>264</v>
      </c>
      <c r="D8436" s="0" t="str">
        <f aca="false">IFERROR(VLOOKUP($C8436,薬効分類マスタ!$A$2:$B$180,2,FALSE()),"未登録")</f>
        <v>鎮痛,鎮痒,収斂,消炎剤</v>
      </c>
      <c r="E8436" s="16" t="s">
        <v>19411</v>
      </c>
      <c r="F8436" s="16" t="s">
        <v>19384</v>
      </c>
      <c r="G8436" s="16" t="s">
        <v>19436</v>
      </c>
      <c r="I8436" s="0" t="n">
        <v>13.1</v>
      </c>
      <c r="J8436" s="16" t="s">
        <v>239</v>
      </c>
      <c r="K8436" s="0" t="str">
        <f aca="false">IFERROR(IF(VLOOKUP($C8436,薬効分類マスタ!$A$2:$E$180,5,FALSE())=0,"",VLOOKUP($C8436,薬効分類マスタ!$A$2:$E$180,5,FALSE())),"")</f>
        <v/>
      </c>
      <c r="L8436" s="17"/>
      <c r="M8436" s="0" t="str">
        <f aca="false">IF($K8436="","",IF($L8436&lt;&gt;"",$L8436,VLOOKUP($C8436,薬効分類マスタ!$A$2:$F$180,6,FALSE())))</f>
        <v/>
      </c>
      <c r="N8436" s="0" t="str">
        <f aca="false">ASC(G8436)</f>
        <v>ﾌｪﾙﾋﾞﾅｸ(35mg)7cm×10cm貼付剤</v>
      </c>
      <c r="O8436" s="0" t="str">
        <f aca="false">ASC(E8436)</f>
        <v>ﾌｪﾙﾋﾞﾅｸ</v>
      </c>
      <c r="P8436" s="16" t="n">
        <f aca="false">N(P8435)+IF($C8436=検索!$B$49,1,0)</f>
        <v>0</v>
      </c>
    </row>
    <row r="8437" customFormat="false" ht="15" hidden="false" customHeight="false" outlineLevel="0" collapsed="false">
      <c r="A8437" s="16" t="s">
        <v>16254</v>
      </c>
      <c r="B8437" s="0" t="s">
        <v>19437</v>
      </c>
      <c r="C8437" s="0" t="n">
        <v>264</v>
      </c>
      <c r="D8437" s="0" t="str">
        <f aca="false">IFERROR(VLOOKUP($C8437,薬効分類マスタ!$A$2:$B$180,2,FALSE()),"未登録")</f>
        <v>鎮痛,鎮痒,収斂,消炎剤</v>
      </c>
      <c r="E8437" s="16" t="s">
        <v>19411</v>
      </c>
      <c r="F8437" s="16" t="s">
        <v>19402</v>
      </c>
      <c r="G8437" s="16" t="s">
        <v>19438</v>
      </c>
      <c r="H8437" s="16" t="s">
        <v>6993</v>
      </c>
      <c r="I8437" s="0" t="n">
        <v>18.2</v>
      </c>
      <c r="J8437" s="16" t="s">
        <v>232</v>
      </c>
      <c r="K8437" s="0" t="str">
        <f aca="false">IFERROR(IF(VLOOKUP($C8437,薬効分類マスタ!$A$2:$E$180,5,FALSE())=0,"",VLOOKUP($C8437,薬効分類マスタ!$A$2:$E$180,5,FALSE())),"")</f>
        <v/>
      </c>
      <c r="L8437" s="17"/>
      <c r="M8437" s="0" t="str">
        <f aca="false">IF($K8437="","",IF($L8437&lt;&gt;"",$L8437,VLOOKUP($C8437,薬効分類マスタ!$A$2:$F$180,6,FALSE())))</f>
        <v/>
      </c>
      <c r="N8437" s="0" t="str">
        <f aca="false">ASC(G8437)</f>
        <v>ｾﾙﾀｯﾁﾊﾟｯﾌﾟ140</v>
      </c>
      <c r="O8437" s="0" t="str">
        <f aca="false">ASC(E8437)</f>
        <v>ﾌｪﾙﾋﾞﾅｸ</v>
      </c>
      <c r="P8437" s="16" t="n">
        <f aca="false">N(P8436)+IF($C8437=検索!$B$49,1,0)</f>
        <v>0</v>
      </c>
    </row>
    <row r="8438" customFormat="false" ht="15" hidden="false" customHeight="false" outlineLevel="0" collapsed="false">
      <c r="A8438" s="16" t="s">
        <v>16254</v>
      </c>
      <c r="B8438" s="0" t="s">
        <v>19439</v>
      </c>
      <c r="C8438" s="0" t="n">
        <v>264</v>
      </c>
      <c r="D8438" s="0" t="str">
        <f aca="false">IFERROR(VLOOKUP($C8438,薬効分類マスタ!$A$2:$B$180,2,FALSE()),"未登録")</f>
        <v>鎮痛,鎮痒,収斂,消炎剤</v>
      </c>
      <c r="E8438" s="16" t="s">
        <v>1171</v>
      </c>
      <c r="F8438" s="16" t="s">
        <v>19313</v>
      </c>
      <c r="G8438" s="16" t="s">
        <v>19440</v>
      </c>
      <c r="H8438" s="16" t="s">
        <v>19441</v>
      </c>
      <c r="I8438" s="0" t="n">
        <v>18.2</v>
      </c>
      <c r="J8438" s="16" t="s">
        <v>232</v>
      </c>
      <c r="K8438" s="0" t="str">
        <f aca="false">IFERROR(IF(VLOOKUP($C8438,薬効分類マスタ!$A$2:$E$180,5,FALSE())=0,"",VLOOKUP($C8438,薬効分類マスタ!$A$2:$E$180,5,FALSE())),"")</f>
        <v/>
      </c>
      <c r="L8438" s="17"/>
      <c r="M8438" s="0" t="str">
        <f aca="false">IF($K8438="","",IF($L8438&lt;&gt;"",$L8438,VLOOKUP($C8438,薬効分類マスタ!$A$2:$F$180,6,FALSE())))</f>
        <v/>
      </c>
      <c r="N8438" s="0" t="str">
        <f aca="false">ASC(G8438)</f>
        <v>ｱﾄﾞﾌｨｰﾄﾞﾊﾟｯﾌﾟ40mg</v>
      </c>
      <c r="O8438" s="0" t="str">
        <f aca="false">ASC(E8438)</f>
        <v>ﾌﾙﾙﾋﾞﾌﾟﾛﾌｪﾝ</v>
      </c>
      <c r="P8438" s="16" t="n">
        <f aca="false">N(P8437)+IF($C8438=検索!$B$49,1,0)</f>
        <v>0</v>
      </c>
    </row>
    <row r="8439" customFormat="false" ht="15" hidden="false" customHeight="false" outlineLevel="0" collapsed="false">
      <c r="A8439" s="16" t="s">
        <v>16254</v>
      </c>
      <c r="B8439" s="0" t="s">
        <v>19442</v>
      </c>
      <c r="C8439" s="0" t="n">
        <v>264</v>
      </c>
      <c r="D8439" s="0" t="str">
        <f aca="false">IFERROR(VLOOKUP($C8439,薬効分類マスタ!$A$2:$B$180,2,FALSE()),"未登録")</f>
        <v>鎮痛,鎮痒,収斂,消炎剤</v>
      </c>
      <c r="E8439" s="16" t="s">
        <v>1171</v>
      </c>
      <c r="F8439" s="16" t="s">
        <v>19313</v>
      </c>
      <c r="G8439" s="16" t="s">
        <v>19443</v>
      </c>
      <c r="H8439" s="16" t="s">
        <v>1286</v>
      </c>
      <c r="I8439" s="0" t="n">
        <v>18.2</v>
      </c>
      <c r="J8439" s="16" t="s">
        <v>232</v>
      </c>
      <c r="K8439" s="0" t="str">
        <f aca="false">IFERROR(IF(VLOOKUP($C8439,薬効分類マスタ!$A$2:$E$180,5,FALSE())=0,"",VLOOKUP($C8439,薬効分類マスタ!$A$2:$E$180,5,FALSE())),"")</f>
        <v/>
      </c>
      <c r="L8439" s="17"/>
      <c r="M8439" s="0" t="str">
        <f aca="false">IF($K8439="","",IF($L8439&lt;&gt;"",$L8439,VLOOKUP($C8439,薬効分類マスタ!$A$2:$F$180,6,FALSE())))</f>
        <v/>
      </c>
      <c r="N8439" s="0" t="str">
        <f aca="false">ASC(G8439)</f>
        <v>ｾﾞﾎﾟﾗｽﾊﾟｯﾌﾟ40mg</v>
      </c>
      <c r="O8439" s="0" t="str">
        <f aca="false">ASC(E8439)</f>
        <v>ﾌﾙﾙﾋﾞﾌﾟﾛﾌｪﾝ</v>
      </c>
      <c r="P8439" s="16" t="n">
        <f aca="false">N(P8438)+IF($C8439=検索!$B$49,1,0)</f>
        <v>0</v>
      </c>
    </row>
    <row r="8440" customFormat="false" ht="15" hidden="false" customHeight="false" outlineLevel="0" collapsed="false">
      <c r="A8440" s="16" t="s">
        <v>16254</v>
      </c>
      <c r="B8440" s="0" t="s">
        <v>19444</v>
      </c>
      <c r="C8440" s="0" t="n">
        <v>264</v>
      </c>
      <c r="D8440" s="0" t="str">
        <f aca="false">IFERROR(VLOOKUP($C8440,薬効分類マスタ!$A$2:$B$180,2,FALSE()),"未登録")</f>
        <v>鎮痛,鎮痒,収斂,消炎剤</v>
      </c>
      <c r="E8440" s="16" t="s">
        <v>1171</v>
      </c>
      <c r="F8440" s="16" t="s">
        <v>19313</v>
      </c>
      <c r="G8440" s="16" t="s">
        <v>19445</v>
      </c>
      <c r="H8440" s="16" t="s">
        <v>1286</v>
      </c>
      <c r="I8440" s="0" t="n">
        <v>18.2</v>
      </c>
      <c r="J8440" s="16" t="s">
        <v>232</v>
      </c>
      <c r="K8440" s="0" t="str">
        <f aca="false">IFERROR(IF(VLOOKUP($C8440,薬効分類マスタ!$A$2:$E$180,5,FALSE())=0,"",VLOOKUP($C8440,薬効分類マスタ!$A$2:$E$180,5,FALSE())),"")</f>
        <v/>
      </c>
      <c r="L8440" s="17"/>
      <c r="M8440" s="0" t="str">
        <f aca="false">IF($K8440="","",IF($L8440&lt;&gt;"",$L8440,VLOOKUP($C8440,薬効分類マスタ!$A$2:$F$180,6,FALSE())))</f>
        <v/>
      </c>
      <c r="N8440" s="0" t="str">
        <f aca="false">ASC(G8440)</f>
        <v>ｾﾞﾎﾟﾗｽﾃｰﾌﾟ40mg</v>
      </c>
      <c r="O8440" s="0" t="str">
        <f aca="false">ASC(E8440)</f>
        <v>ﾌﾙﾙﾋﾞﾌﾟﾛﾌｪﾝ</v>
      </c>
      <c r="P8440" s="16" t="n">
        <f aca="false">N(P8439)+IF($C8440=検索!$B$49,1,0)</f>
        <v>0</v>
      </c>
    </row>
    <row r="8441" customFormat="false" ht="15" hidden="false" customHeight="false" outlineLevel="0" collapsed="false">
      <c r="A8441" s="16" t="s">
        <v>16254</v>
      </c>
      <c r="B8441" s="0" t="s">
        <v>19446</v>
      </c>
      <c r="C8441" s="0" t="n">
        <v>264</v>
      </c>
      <c r="D8441" s="0" t="str">
        <f aca="false">IFERROR(VLOOKUP($C8441,薬効分類マスタ!$A$2:$B$180,2,FALSE()),"未登録")</f>
        <v>鎮痛,鎮痒,収斂,消炎剤</v>
      </c>
      <c r="E8441" s="16" t="s">
        <v>1171</v>
      </c>
      <c r="F8441" s="16" t="s">
        <v>19313</v>
      </c>
      <c r="G8441" s="16" t="s">
        <v>19447</v>
      </c>
      <c r="H8441" s="16" t="s">
        <v>1855</v>
      </c>
      <c r="I8441" s="0" t="n">
        <v>18.2</v>
      </c>
      <c r="J8441" s="16" t="s">
        <v>232</v>
      </c>
      <c r="K8441" s="0" t="str">
        <f aca="false">IFERROR(IF(VLOOKUP($C8441,薬効分類マスタ!$A$2:$E$180,5,FALSE())=0,"",VLOOKUP($C8441,薬効分類マスタ!$A$2:$E$180,5,FALSE())),"")</f>
        <v/>
      </c>
      <c r="L8441" s="17"/>
      <c r="M8441" s="0" t="str">
        <f aca="false">IF($K8441="","",IF($L8441&lt;&gt;"",$L8441,VLOOKUP($C8441,薬効分類マスタ!$A$2:$F$180,6,FALSE())))</f>
        <v/>
      </c>
      <c r="N8441" s="0" t="str">
        <f aca="false">ASC(G8441)</f>
        <v>ﾔｸﾊﾞﾝﾃｰﾌﾟ40mg</v>
      </c>
      <c r="O8441" s="0" t="str">
        <f aca="false">ASC(E8441)</f>
        <v>ﾌﾙﾙﾋﾞﾌﾟﾛﾌｪﾝ</v>
      </c>
      <c r="P8441" s="16" t="n">
        <f aca="false">N(P8440)+IF($C8441=検索!$B$49,1,0)</f>
        <v>0</v>
      </c>
    </row>
    <row r="8442" customFormat="false" ht="15" hidden="false" customHeight="false" outlineLevel="0" collapsed="false">
      <c r="A8442" s="16" t="s">
        <v>16254</v>
      </c>
      <c r="B8442" s="0" t="s">
        <v>19448</v>
      </c>
      <c r="C8442" s="0" t="n">
        <v>264</v>
      </c>
      <c r="D8442" s="0" t="str">
        <f aca="false">IFERROR(VLOOKUP($C8442,薬効分類マスタ!$A$2:$B$180,2,FALSE()),"未登録")</f>
        <v>鎮痛,鎮痒,収斂,消炎剤</v>
      </c>
      <c r="E8442" s="16" t="s">
        <v>1171</v>
      </c>
      <c r="F8442" s="16" t="s">
        <v>19313</v>
      </c>
      <c r="G8442" s="16" t="s">
        <v>19449</v>
      </c>
      <c r="H8442" s="16" t="s">
        <v>549</v>
      </c>
      <c r="I8442" s="0" t="n">
        <v>18.2</v>
      </c>
      <c r="J8442" s="16" t="s">
        <v>239</v>
      </c>
      <c r="K8442" s="0" t="str">
        <f aca="false">IFERROR(IF(VLOOKUP($C8442,薬効分類マスタ!$A$2:$E$180,5,FALSE())=0,"",VLOOKUP($C8442,薬効分類マスタ!$A$2:$E$180,5,FALSE())),"")</f>
        <v/>
      </c>
      <c r="L8442" s="17"/>
      <c r="M8442" s="0" t="str">
        <f aca="false">IF($K8442="","",IF($L8442&lt;&gt;"",$L8442,VLOOKUP($C8442,薬効分類マスタ!$A$2:$F$180,6,FALSE())))</f>
        <v/>
      </c>
      <c r="N8442" s="0" t="str">
        <f aca="false">ASC(G8442)</f>
        <v>ﾌﾙﾙﾋﾞﾌﾟﾛﾌｪﾝﾃｰﾌﾟ40mg｢QQ｣</v>
      </c>
      <c r="O8442" s="0" t="str">
        <f aca="false">ASC(E8442)</f>
        <v>ﾌﾙﾙﾋﾞﾌﾟﾛﾌｪﾝ</v>
      </c>
      <c r="P8442" s="16" t="n">
        <f aca="false">N(P8441)+IF($C8442=検索!$B$49,1,0)</f>
        <v>0</v>
      </c>
    </row>
    <row r="8443" customFormat="false" ht="15" hidden="false" customHeight="false" outlineLevel="0" collapsed="false">
      <c r="A8443" s="16" t="s">
        <v>16254</v>
      </c>
      <c r="B8443" s="0" t="s">
        <v>19450</v>
      </c>
      <c r="C8443" s="0" t="n">
        <v>264</v>
      </c>
      <c r="D8443" s="0" t="str">
        <f aca="false">IFERROR(VLOOKUP($C8443,薬効分類マスタ!$A$2:$B$180,2,FALSE()),"未登録")</f>
        <v>鎮痛,鎮痒,収斂,消炎剤</v>
      </c>
      <c r="E8443" s="16" t="s">
        <v>1171</v>
      </c>
      <c r="F8443" s="16" t="s">
        <v>19384</v>
      </c>
      <c r="G8443" s="16" t="s">
        <v>19451</v>
      </c>
      <c r="H8443" s="16" t="s">
        <v>1286</v>
      </c>
      <c r="I8443" s="0" t="n">
        <v>13.1</v>
      </c>
      <c r="J8443" s="16" t="s">
        <v>232</v>
      </c>
      <c r="K8443" s="0" t="str">
        <f aca="false">IFERROR(IF(VLOOKUP($C8443,薬効分類マスタ!$A$2:$E$180,5,FALSE())=0,"",VLOOKUP($C8443,薬効分類マスタ!$A$2:$E$180,5,FALSE())),"")</f>
        <v/>
      </c>
      <c r="L8443" s="17"/>
      <c r="M8443" s="0" t="str">
        <f aca="false">IF($K8443="","",IF($L8443&lt;&gt;"",$L8443,VLOOKUP($C8443,薬効分類マスタ!$A$2:$F$180,6,FALSE())))</f>
        <v/>
      </c>
      <c r="N8443" s="0" t="str">
        <f aca="false">ASC(G8443)</f>
        <v>ｾﾞﾎﾟﾗｽﾃｰﾌﾟ20mg</v>
      </c>
      <c r="O8443" s="0" t="str">
        <f aca="false">ASC(E8443)</f>
        <v>ﾌﾙﾙﾋﾞﾌﾟﾛﾌｪﾝ</v>
      </c>
      <c r="P8443" s="16" t="n">
        <f aca="false">N(P8442)+IF($C8443=検索!$B$49,1,0)</f>
        <v>0</v>
      </c>
    </row>
    <row r="8444" customFormat="false" ht="15" hidden="false" customHeight="false" outlineLevel="0" collapsed="false">
      <c r="A8444" s="16" t="s">
        <v>16254</v>
      </c>
      <c r="B8444" s="0" t="s">
        <v>19452</v>
      </c>
      <c r="C8444" s="0" t="n">
        <v>264</v>
      </c>
      <c r="D8444" s="0" t="str">
        <f aca="false">IFERROR(VLOOKUP($C8444,薬効分類マスタ!$A$2:$B$180,2,FALSE()),"未登録")</f>
        <v>鎮痛,鎮痒,収斂,消炎剤</v>
      </c>
      <c r="E8444" s="16" t="s">
        <v>1171</v>
      </c>
      <c r="F8444" s="16" t="s">
        <v>19384</v>
      </c>
      <c r="G8444" s="16" t="s">
        <v>19453</v>
      </c>
      <c r="H8444" s="16" t="s">
        <v>1855</v>
      </c>
      <c r="I8444" s="0" t="n">
        <v>13.1</v>
      </c>
      <c r="J8444" s="16" t="s">
        <v>232</v>
      </c>
      <c r="K8444" s="0" t="str">
        <f aca="false">IFERROR(IF(VLOOKUP($C8444,薬効分類マスタ!$A$2:$E$180,5,FALSE())=0,"",VLOOKUP($C8444,薬効分類マスタ!$A$2:$E$180,5,FALSE())),"")</f>
        <v/>
      </c>
      <c r="L8444" s="17"/>
      <c r="M8444" s="0" t="str">
        <f aca="false">IF($K8444="","",IF($L8444&lt;&gt;"",$L8444,VLOOKUP($C8444,薬効分類マスタ!$A$2:$F$180,6,FALSE())))</f>
        <v/>
      </c>
      <c r="N8444" s="0" t="str">
        <f aca="false">ASC(G8444)</f>
        <v>ﾔｸﾊﾞﾝﾃｰﾌﾟ20mg</v>
      </c>
      <c r="O8444" s="0" t="str">
        <f aca="false">ASC(E8444)</f>
        <v>ﾌﾙﾙﾋﾞﾌﾟﾛﾌｪﾝ</v>
      </c>
      <c r="P8444" s="16" t="n">
        <f aca="false">N(P8443)+IF($C8444=検索!$B$49,1,0)</f>
        <v>0</v>
      </c>
    </row>
    <row r="8445" customFormat="false" ht="15" hidden="false" customHeight="false" outlineLevel="0" collapsed="false">
      <c r="A8445" s="16" t="s">
        <v>16254</v>
      </c>
      <c r="B8445" s="0" t="s">
        <v>19454</v>
      </c>
      <c r="C8445" s="0" t="n">
        <v>264</v>
      </c>
      <c r="D8445" s="0" t="str">
        <f aca="false">IFERROR(VLOOKUP($C8445,薬効分類マスタ!$A$2:$B$180,2,FALSE()),"未登録")</f>
        <v>鎮痛,鎮痒,収斂,消炎剤</v>
      </c>
      <c r="E8445" s="16" t="s">
        <v>1171</v>
      </c>
      <c r="F8445" s="16" t="s">
        <v>19384</v>
      </c>
      <c r="G8445" s="16" t="s">
        <v>19455</v>
      </c>
      <c r="H8445" s="16" t="s">
        <v>549</v>
      </c>
      <c r="I8445" s="0" t="n">
        <v>13.1</v>
      </c>
      <c r="J8445" s="16" t="s">
        <v>239</v>
      </c>
      <c r="K8445" s="0" t="str">
        <f aca="false">IFERROR(IF(VLOOKUP($C8445,薬効分類マスタ!$A$2:$E$180,5,FALSE())=0,"",VLOOKUP($C8445,薬効分類マスタ!$A$2:$E$180,5,FALSE())),"")</f>
        <v/>
      </c>
      <c r="L8445" s="17"/>
      <c r="M8445" s="0" t="str">
        <f aca="false">IF($K8445="","",IF($L8445&lt;&gt;"",$L8445,VLOOKUP($C8445,薬効分類マスタ!$A$2:$F$180,6,FALSE())))</f>
        <v/>
      </c>
      <c r="N8445" s="0" t="str">
        <f aca="false">ASC(G8445)</f>
        <v>ﾌﾙﾙﾋﾞﾌﾟﾛﾌｪﾝﾃｰﾌﾟ20mg｢QQ｣</v>
      </c>
      <c r="O8445" s="0" t="str">
        <f aca="false">ASC(E8445)</f>
        <v>ﾌﾙﾙﾋﾞﾌﾟﾛﾌｪﾝ</v>
      </c>
      <c r="P8445" s="16" t="n">
        <f aca="false">N(P8444)+IF($C8445=検索!$B$49,1,0)</f>
        <v>0</v>
      </c>
    </row>
    <row r="8446" customFormat="false" ht="15" hidden="false" customHeight="false" outlineLevel="0" collapsed="false">
      <c r="A8446" s="16" t="s">
        <v>16254</v>
      </c>
      <c r="B8446" s="0" t="s">
        <v>19456</v>
      </c>
      <c r="C8446" s="0" t="n">
        <v>264</v>
      </c>
      <c r="D8446" s="0" t="str">
        <f aca="false">IFERROR(VLOOKUP($C8446,薬効分類マスタ!$A$2:$B$180,2,FALSE()),"未登録")</f>
        <v>鎮痛,鎮痒,収斂,消炎剤</v>
      </c>
      <c r="E8446" s="16" t="s">
        <v>1171</v>
      </c>
      <c r="F8446" s="16" t="s">
        <v>19457</v>
      </c>
      <c r="G8446" s="16" t="s">
        <v>19458</v>
      </c>
      <c r="H8446" s="16" t="s">
        <v>1855</v>
      </c>
      <c r="I8446" s="0" t="n">
        <v>18.2</v>
      </c>
      <c r="J8446" s="16" t="s">
        <v>232</v>
      </c>
      <c r="K8446" s="0" t="str">
        <f aca="false">IFERROR(IF(VLOOKUP($C8446,薬効分類マスタ!$A$2:$E$180,5,FALSE())=0,"",VLOOKUP($C8446,薬効分類マスタ!$A$2:$E$180,5,FALSE())),"")</f>
        <v/>
      </c>
      <c r="L8446" s="17"/>
      <c r="M8446" s="0" t="str">
        <f aca="false">IF($K8446="","",IF($L8446&lt;&gt;"",$L8446,VLOOKUP($C8446,薬効分類マスタ!$A$2:$F$180,6,FALSE())))</f>
        <v/>
      </c>
      <c r="N8446" s="0" t="str">
        <f aca="false">ASC(G8446)</f>
        <v>ﾔｸﾊﾞﾝﾃｰﾌﾟ60mg</v>
      </c>
      <c r="O8446" s="0" t="str">
        <f aca="false">ASC(E8446)</f>
        <v>ﾌﾙﾙﾋﾞﾌﾟﾛﾌｪﾝ</v>
      </c>
      <c r="P8446" s="16" t="n">
        <f aca="false">N(P8445)+IF($C8446=検索!$B$49,1,0)</f>
        <v>0</v>
      </c>
    </row>
    <row r="8447" customFormat="false" ht="15" hidden="false" customHeight="false" outlineLevel="0" collapsed="false">
      <c r="A8447" s="16" t="s">
        <v>16254</v>
      </c>
      <c r="B8447" s="0" t="s">
        <v>19459</v>
      </c>
      <c r="C8447" s="0" t="n">
        <v>264</v>
      </c>
      <c r="D8447" s="0" t="str">
        <f aca="false">IFERROR(VLOOKUP($C8447,薬効分類マスタ!$A$2:$B$180,2,FALSE()),"未登録")</f>
        <v>鎮痛,鎮痒,収斂,消炎剤</v>
      </c>
      <c r="E8447" s="16" t="s">
        <v>1129</v>
      </c>
      <c r="F8447" s="16" t="s">
        <v>229</v>
      </c>
      <c r="G8447" s="16" t="s">
        <v>19460</v>
      </c>
      <c r="I8447" s="0" t="n">
        <v>3.1</v>
      </c>
      <c r="J8447" s="16" t="s">
        <v>239</v>
      </c>
      <c r="K8447" s="0" t="str">
        <f aca="false">IFERROR(IF(VLOOKUP($C8447,薬効分類マスタ!$A$2:$E$180,5,FALSE())=0,"",VLOOKUP($C8447,薬効分類マスタ!$A$2:$E$180,5,FALSE())),"")</f>
        <v/>
      </c>
      <c r="L8447" s="17"/>
      <c r="M8447" s="0" t="str">
        <f aca="false">IF($K8447="","",IF($L8447&lt;&gt;"",$L8447,VLOOKUP($C8447,薬効分類マスタ!$A$2:$F$180,6,FALSE())))</f>
        <v/>
      </c>
      <c r="N8447" s="0" t="str">
        <f aca="false">ASC(G8447)</f>
        <v>ｼﾞｸﾛﾌｪﾅｸﾅﾄﾘｳﾑ1%ｸﾘｰﾑ</v>
      </c>
      <c r="O8447" s="0" t="str">
        <f aca="false">ASC(E8447)</f>
        <v>ｼﾞｸﾛﾌｪﾅｸﾅﾄﾘｳﾑ</v>
      </c>
      <c r="P8447" s="16" t="n">
        <f aca="false">N(P8446)+IF($C8447=検索!$B$49,1,0)</f>
        <v>0</v>
      </c>
    </row>
    <row r="8448" customFormat="false" ht="15" hidden="false" customHeight="false" outlineLevel="0" collapsed="false">
      <c r="A8448" s="16" t="s">
        <v>16254</v>
      </c>
      <c r="B8448" s="0" t="s">
        <v>19461</v>
      </c>
      <c r="C8448" s="0" t="n">
        <v>264</v>
      </c>
      <c r="D8448" s="0" t="str">
        <f aca="false">IFERROR(VLOOKUP($C8448,薬効分類マスタ!$A$2:$B$180,2,FALSE()),"未登録")</f>
        <v>鎮痛,鎮痒,収斂,消炎剤</v>
      </c>
      <c r="E8448" s="16" t="s">
        <v>1129</v>
      </c>
      <c r="F8448" s="16" t="s">
        <v>229</v>
      </c>
      <c r="G8448" s="16" t="s">
        <v>19462</v>
      </c>
      <c r="H8448" s="16" t="s">
        <v>443</v>
      </c>
      <c r="I8448" s="0" t="n">
        <v>5.3</v>
      </c>
      <c r="J8448" s="16" t="s">
        <v>232</v>
      </c>
      <c r="K8448" s="0" t="str">
        <f aca="false">IFERROR(IF(VLOOKUP($C8448,薬効分類マスタ!$A$2:$E$180,5,FALSE())=0,"",VLOOKUP($C8448,薬効分類マスタ!$A$2:$E$180,5,FALSE())),"")</f>
        <v/>
      </c>
      <c r="L8448" s="17"/>
      <c r="M8448" s="0" t="str">
        <f aca="false">IF($K8448="","",IF($L8448&lt;&gt;"",$L8448,VLOOKUP($C8448,薬効分類マスタ!$A$2:$F$180,6,FALSE())))</f>
        <v/>
      </c>
      <c r="N8448" s="0" t="str">
        <f aca="false">ASC(G8448)</f>
        <v>ﾅﾎﾞｰﾙｹﾞﾙ1%</v>
      </c>
      <c r="O8448" s="0" t="str">
        <f aca="false">ASC(E8448)</f>
        <v>ｼﾞｸﾛﾌｪﾅｸﾅﾄﾘｳﾑ</v>
      </c>
      <c r="P8448" s="16" t="n">
        <f aca="false">N(P8447)+IF($C8448=検索!$B$49,1,0)</f>
        <v>0</v>
      </c>
    </row>
    <row r="8449" customFormat="false" ht="15" hidden="false" customHeight="false" outlineLevel="0" collapsed="false">
      <c r="A8449" s="16" t="s">
        <v>16254</v>
      </c>
      <c r="B8449" s="0" t="s">
        <v>19463</v>
      </c>
      <c r="C8449" s="0" t="n">
        <v>264</v>
      </c>
      <c r="D8449" s="0" t="str">
        <f aca="false">IFERROR(VLOOKUP($C8449,薬効分類マスタ!$A$2:$B$180,2,FALSE()),"未登録")</f>
        <v>鎮痛,鎮痒,収斂,消炎剤</v>
      </c>
      <c r="E8449" s="16" t="s">
        <v>1129</v>
      </c>
      <c r="F8449" s="16" t="s">
        <v>229</v>
      </c>
      <c r="G8449" s="16" t="s">
        <v>19464</v>
      </c>
      <c r="H8449" s="16" t="s">
        <v>1139</v>
      </c>
      <c r="I8449" s="0" t="n">
        <v>3.2</v>
      </c>
      <c r="J8449" s="16" t="s">
        <v>232</v>
      </c>
      <c r="K8449" s="0" t="str">
        <f aca="false">IFERROR(IF(VLOOKUP($C8449,薬効分類マスタ!$A$2:$E$180,5,FALSE())=0,"",VLOOKUP($C8449,薬効分類マスタ!$A$2:$E$180,5,FALSE())),"")</f>
        <v/>
      </c>
      <c r="L8449" s="17"/>
      <c r="M8449" s="0" t="str">
        <f aca="false">IF($K8449="","",IF($L8449&lt;&gt;"",$L8449,VLOOKUP($C8449,薬効分類マスタ!$A$2:$F$180,6,FALSE())))</f>
        <v/>
      </c>
      <c r="N8449" s="0" t="str">
        <f aca="false">ASC(G8449)</f>
        <v>ﾎﾞﾙﾀﾚﾝｹﾞﾙ1%</v>
      </c>
      <c r="O8449" s="0" t="str">
        <f aca="false">ASC(E8449)</f>
        <v>ｼﾞｸﾛﾌｪﾅｸﾅﾄﾘｳﾑ</v>
      </c>
      <c r="P8449" s="16" t="n">
        <f aca="false">N(P8448)+IF($C8449=検索!$B$49,1,0)</f>
        <v>0</v>
      </c>
    </row>
    <row r="8450" customFormat="false" ht="15" hidden="false" customHeight="false" outlineLevel="0" collapsed="false">
      <c r="A8450" s="16" t="s">
        <v>16254</v>
      </c>
      <c r="B8450" s="0" t="s">
        <v>19465</v>
      </c>
      <c r="C8450" s="0" t="n">
        <v>264</v>
      </c>
      <c r="D8450" s="0" t="str">
        <f aca="false">IFERROR(VLOOKUP($C8450,薬効分類マスタ!$A$2:$B$180,2,FALSE()),"未登録")</f>
        <v>鎮痛,鎮痒,収斂,消炎剤</v>
      </c>
      <c r="E8450" s="16" t="s">
        <v>1129</v>
      </c>
      <c r="F8450" s="16" t="s">
        <v>229</v>
      </c>
      <c r="G8450" s="16" t="s">
        <v>19466</v>
      </c>
      <c r="H8450" s="16" t="s">
        <v>19390</v>
      </c>
      <c r="I8450" s="0" t="n">
        <v>3.1</v>
      </c>
      <c r="J8450" s="16" t="s">
        <v>239</v>
      </c>
      <c r="K8450" s="0" t="str">
        <f aca="false">IFERROR(IF(VLOOKUP($C8450,薬効分類マスタ!$A$2:$E$180,5,FALSE())=0,"",VLOOKUP($C8450,薬効分類マスタ!$A$2:$E$180,5,FALSE())),"")</f>
        <v/>
      </c>
      <c r="L8450" s="17"/>
      <c r="M8450" s="0" t="str">
        <f aca="false">IF($K8450="","",IF($L8450&lt;&gt;"",$L8450,VLOOKUP($C8450,薬効分類マスタ!$A$2:$F$180,6,FALSE())))</f>
        <v/>
      </c>
      <c r="N8450" s="0" t="str">
        <f aca="false">ASC(G8450)</f>
        <v>ｼﾞｸﾛﾌｪﾅｸNaｹﾞﾙ1%｢ﾗｸｰﾙ｣</v>
      </c>
      <c r="O8450" s="0" t="str">
        <f aca="false">ASC(E8450)</f>
        <v>ｼﾞｸﾛﾌｪﾅｸﾅﾄﾘｳﾑ</v>
      </c>
      <c r="P8450" s="16" t="n">
        <f aca="false">N(P8449)+IF($C8450=検索!$B$49,1,0)</f>
        <v>0</v>
      </c>
    </row>
    <row r="8451" customFormat="false" ht="15" hidden="false" customHeight="false" outlineLevel="0" collapsed="false">
      <c r="A8451" s="16" t="s">
        <v>16254</v>
      </c>
      <c r="B8451" s="0" t="s">
        <v>19467</v>
      </c>
      <c r="C8451" s="0" t="n">
        <v>264</v>
      </c>
      <c r="D8451" s="0" t="str">
        <f aca="false">IFERROR(VLOOKUP($C8451,薬効分類マスタ!$A$2:$B$180,2,FALSE()),"未登録")</f>
        <v>鎮痛,鎮痒,収斂,消炎剤</v>
      </c>
      <c r="E8451" s="16" t="s">
        <v>1129</v>
      </c>
      <c r="F8451" s="16" t="s">
        <v>229</v>
      </c>
      <c r="G8451" s="16" t="s">
        <v>19468</v>
      </c>
      <c r="H8451" s="16" t="s">
        <v>1139</v>
      </c>
      <c r="I8451" s="0" t="n">
        <v>3.2</v>
      </c>
      <c r="J8451" s="16" t="s">
        <v>232</v>
      </c>
      <c r="K8451" s="0" t="str">
        <f aca="false">IFERROR(IF(VLOOKUP($C8451,薬効分類マスタ!$A$2:$E$180,5,FALSE())=0,"",VLOOKUP($C8451,薬効分類マスタ!$A$2:$E$180,5,FALSE())),"")</f>
        <v/>
      </c>
      <c r="L8451" s="17"/>
      <c r="M8451" s="0" t="str">
        <f aca="false">IF($K8451="","",IF($L8451&lt;&gt;"",$L8451,VLOOKUP($C8451,薬効分類マスタ!$A$2:$F$180,6,FALSE())))</f>
        <v/>
      </c>
      <c r="N8451" s="0" t="str">
        <f aca="false">ASC(G8451)</f>
        <v>ﾎﾞﾙﾀﾚﾝﾛｰｼｮﾝ1%</v>
      </c>
      <c r="O8451" s="0" t="str">
        <f aca="false">ASC(E8451)</f>
        <v>ｼﾞｸﾛﾌｪﾅｸﾅﾄﾘｳﾑ</v>
      </c>
      <c r="P8451" s="16" t="n">
        <f aca="false">N(P8450)+IF($C8451=検索!$B$49,1,0)</f>
        <v>0</v>
      </c>
    </row>
    <row r="8452" customFormat="false" ht="15" hidden="false" customHeight="false" outlineLevel="0" collapsed="false">
      <c r="A8452" s="16" t="s">
        <v>16254</v>
      </c>
      <c r="B8452" s="0" t="s">
        <v>19469</v>
      </c>
      <c r="C8452" s="0" t="n">
        <v>264</v>
      </c>
      <c r="D8452" s="0" t="str">
        <f aca="false">IFERROR(VLOOKUP($C8452,薬効分類マスタ!$A$2:$B$180,2,FALSE()),"未登録")</f>
        <v>鎮痛,鎮痒,収斂,消炎剤</v>
      </c>
      <c r="E8452" s="16" t="s">
        <v>1129</v>
      </c>
      <c r="F8452" s="16" t="s">
        <v>229</v>
      </c>
      <c r="G8452" s="16" t="s">
        <v>19470</v>
      </c>
      <c r="H8452" s="16" t="s">
        <v>19390</v>
      </c>
      <c r="I8452" s="0" t="n">
        <v>3.1</v>
      </c>
      <c r="J8452" s="16" t="s">
        <v>239</v>
      </c>
      <c r="K8452" s="0" t="str">
        <f aca="false">IFERROR(IF(VLOOKUP($C8452,薬効分類マスタ!$A$2:$E$180,5,FALSE())=0,"",VLOOKUP($C8452,薬効分類マスタ!$A$2:$E$180,5,FALSE())),"")</f>
        <v/>
      </c>
      <c r="L8452" s="17"/>
      <c r="M8452" s="0" t="str">
        <f aca="false">IF($K8452="","",IF($L8452&lt;&gt;"",$L8452,VLOOKUP($C8452,薬効分類マスタ!$A$2:$F$180,6,FALSE())))</f>
        <v/>
      </c>
      <c r="N8452" s="0" t="str">
        <f aca="false">ASC(G8452)</f>
        <v>ｼﾞｸﾛﾌｪﾅｸNaﾛｰｼｮﾝ1%｢ﾗｸｰﾙ｣</v>
      </c>
      <c r="O8452" s="0" t="str">
        <f aca="false">ASC(E8452)</f>
        <v>ｼﾞｸﾛﾌｪﾅｸﾅﾄﾘｳﾑ</v>
      </c>
      <c r="P8452" s="16" t="n">
        <f aca="false">N(P8451)+IF($C8452=検索!$B$49,1,0)</f>
        <v>0</v>
      </c>
    </row>
    <row r="8453" customFormat="false" ht="15" hidden="false" customHeight="false" outlineLevel="0" collapsed="false">
      <c r="A8453" s="16" t="s">
        <v>16254</v>
      </c>
      <c r="B8453" s="0" t="s">
        <v>19471</v>
      </c>
      <c r="C8453" s="0" t="n">
        <v>264</v>
      </c>
      <c r="D8453" s="0" t="str">
        <f aca="false">IFERROR(VLOOKUP($C8453,薬効分類マスタ!$A$2:$B$180,2,FALSE()),"未登録")</f>
        <v>鎮痛,鎮痒,収斂,消炎剤</v>
      </c>
      <c r="E8453" s="16" t="s">
        <v>1129</v>
      </c>
      <c r="F8453" s="16" t="s">
        <v>19384</v>
      </c>
      <c r="G8453" s="16" t="s">
        <v>19472</v>
      </c>
      <c r="I8453" s="0" t="n">
        <v>13.1</v>
      </c>
      <c r="J8453" s="16" t="s">
        <v>239</v>
      </c>
      <c r="K8453" s="0" t="str">
        <f aca="false">IFERROR(IF(VLOOKUP($C8453,薬効分類マスタ!$A$2:$E$180,5,FALSE())=0,"",VLOOKUP($C8453,薬効分類マスタ!$A$2:$E$180,5,FALSE())),"")</f>
        <v/>
      </c>
      <c r="L8453" s="17"/>
      <c r="M8453" s="0" t="str">
        <f aca="false">IF($K8453="","",IF($L8453&lt;&gt;"",$L8453,VLOOKUP($C8453,薬効分類マスタ!$A$2:$F$180,6,FALSE())))</f>
        <v/>
      </c>
      <c r="N8453" s="0" t="str">
        <f aca="false">ASC(G8453)</f>
        <v>ｼﾞｸﾛﾌｪﾅｸﾅﾄﾘｳﾑ(15mg)7cm×10cm貼付剤</v>
      </c>
      <c r="O8453" s="0" t="str">
        <f aca="false">ASC(E8453)</f>
        <v>ｼﾞｸﾛﾌｪﾅｸﾅﾄﾘｳﾑ</v>
      </c>
      <c r="P8453" s="16" t="n">
        <f aca="false">N(P8452)+IF($C8453=検索!$B$49,1,0)</f>
        <v>0</v>
      </c>
    </row>
    <row r="8454" customFormat="false" ht="15" hidden="false" customHeight="false" outlineLevel="0" collapsed="false">
      <c r="A8454" s="16" t="s">
        <v>16254</v>
      </c>
      <c r="B8454" s="0" t="s">
        <v>19473</v>
      </c>
      <c r="C8454" s="0" t="n">
        <v>264</v>
      </c>
      <c r="D8454" s="0" t="str">
        <f aca="false">IFERROR(VLOOKUP($C8454,薬効分類マスタ!$A$2:$B$180,2,FALSE()),"未登録")</f>
        <v>鎮痛,鎮痒,収斂,消炎剤</v>
      </c>
      <c r="E8454" s="16" t="s">
        <v>1129</v>
      </c>
      <c r="F8454" s="16" t="s">
        <v>19384</v>
      </c>
      <c r="G8454" s="16" t="s">
        <v>19474</v>
      </c>
      <c r="H8454" s="16" t="s">
        <v>443</v>
      </c>
      <c r="I8454" s="0" t="n">
        <v>13.1</v>
      </c>
      <c r="J8454" s="16" t="s">
        <v>232</v>
      </c>
      <c r="K8454" s="0" t="str">
        <f aca="false">IFERROR(IF(VLOOKUP($C8454,薬効分類マスタ!$A$2:$E$180,5,FALSE())=0,"",VLOOKUP($C8454,薬効分類マスタ!$A$2:$E$180,5,FALSE())),"")</f>
        <v/>
      </c>
      <c r="L8454" s="17"/>
      <c r="M8454" s="0" t="str">
        <f aca="false">IF($K8454="","",IF($L8454&lt;&gt;"",$L8454,VLOOKUP($C8454,薬効分類マスタ!$A$2:$F$180,6,FALSE())))</f>
        <v/>
      </c>
      <c r="N8454" s="0" t="str">
        <f aca="false">ASC(G8454)</f>
        <v>ﾅﾎﾞｰﾙﾃｰﾌﾟ15mg</v>
      </c>
      <c r="O8454" s="0" t="str">
        <f aca="false">ASC(E8454)</f>
        <v>ｼﾞｸﾛﾌｪﾅｸﾅﾄﾘｳﾑ</v>
      </c>
      <c r="P8454" s="16" t="n">
        <f aca="false">N(P8453)+IF($C8454=検索!$B$49,1,0)</f>
        <v>0</v>
      </c>
    </row>
    <row r="8455" customFormat="false" ht="15" hidden="false" customHeight="false" outlineLevel="0" collapsed="false">
      <c r="A8455" s="16" t="s">
        <v>16254</v>
      </c>
      <c r="B8455" s="0" t="s">
        <v>19475</v>
      </c>
      <c r="C8455" s="0" t="n">
        <v>264</v>
      </c>
      <c r="D8455" s="0" t="str">
        <f aca="false">IFERROR(VLOOKUP($C8455,薬効分類マスタ!$A$2:$B$180,2,FALSE()),"未登録")</f>
        <v>鎮痛,鎮痒,収斂,消炎剤</v>
      </c>
      <c r="E8455" s="16" t="s">
        <v>1129</v>
      </c>
      <c r="F8455" s="16" t="s">
        <v>19384</v>
      </c>
      <c r="G8455" s="16" t="s">
        <v>19476</v>
      </c>
      <c r="H8455" s="16" t="s">
        <v>1139</v>
      </c>
      <c r="I8455" s="0" t="n">
        <v>13.1</v>
      </c>
      <c r="J8455" s="16" t="s">
        <v>232</v>
      </c>
      <c r="K8455" s="0" t="str">
        <f aca="false">IFERROR(IF(VLOOKUP($C8455,薬効分類マスタ!$A$2:$E$180,5,FALSE())=0,"",VLOOKUP($C8455,薬効分類マスタ!$A$2:$E$180,5,FALSE())),"")</f>
        <v/>
      </c>
      <c r="L8455" s="17"/>
      <c r="M8455" s="0" t="str">
        <f aca="false">IF($K8455="","",IF($L8455&lt;&gt;"",$L8455,VLOOKUP($C8455,薬効分類マスタ!$A$2:$F$180,6,FALSE())))</f>
        <v/>
      </c>
      <c r="N8455" s="0" t="str">
        <f aca="false">ASC(G8455)</f>
        <v>ﾎﾞﾙﾀﾚﾝﾃｰﾌﾟ15mg</v>
      </c>
      <c r="O8455" s="0" t="str">
        <f aca="false">ASC(E8455)</f>
        <v>ｼﾞｸﾛﾌｪﾅｸﾅﾄﾘｳﾑ</v>
      </c>
      <c r="P8455" s="16" t="n">
        <f aca="false">N(P8454)+IF($C8455=検索!$B$49,1,0)</f>
        <v>0</v>
      </c>
    </row>
    <row r="8456" customFormat="false" ht="15" hidden="false" customHeight="false" outlineLevel="0" collapsed="false">
      <c r="A8456" s="16" t="s">
        <v>16254</v>
      </c>
      <c r="B8456" s="0" t="s">
        <v>19477</v>
      </c>
      <c r="C8456" s="0" t="n">
        <v>264</v>
      </c>
      <c r="D8456" s="0" t="str">
        <f aca="false">IFERROR(VLOOKUP($C8456,薬効分類マスタ!$A$2:$B$180,2,FALSE()),"未登録")</f>
        <v>鎮痛,鎮痒,収斂,消炎剤</v>
      </c>
      <c r="E8456" s="16" t="s">
        <v>1129</v>
      </c>
      <c r="F8456" s="16" t="s">
        <v>19313</v>
      </c>
      <c r="G8456" s="16" t="s">
        <v>19478</v>
      </c>
      <c r="I8456" s="0" t="n">
        <v>18.2</v>
      </c>
      <c r="J8456" s="16" t="s">
        <v>239</v>
      </c>
      <c r="K8456" s="0" t="str">
        <f aca="false">IFERROR(IF(VLOOKUP($C8456,薬効分類マスタ!$A$2:$E$180,5,FALSE())=0,"",VLOOKUP($C8456,薬効分類マスタ!$A$2:$E$180,5,FALSE())),"")</f>
        <v/>
      </c>
      <c r="L8456" s="17"/>
      <c r="M8456" s="0" t="str">
        <f aca="false">IF($K8456="","",IF($L8456&lt;&gt;"",$L8456,VLOOKUP($C8456,薬効分類マスタ!$A$2:$F$180,6,FALSE())))</f>
        <v/>
      </c>
      <c r="N8456" s="0" t="str">
        <f aca="false">ASC(G8456)</f>
        <v>ｼﾞｸﾛﾌｪﾅｸﾅﾄﾘｳﾑ(30mg)10cm×14cm貼付剤</v>
      </c>
      <c r="O8456" s="0" t="str">
        <f aca="false">ASC(E8456)</f>
        <v>ｼﾞｸﾛﾌｪﾅｸﾅﾄﾘｳﾑ</v>
      </c>
      <c r="P8456" s="16" t="n">
        <f aca="false">N(P8455)+IF($C8456=検索!$B$49,1,0)</f>
        <v>0</v>
      </c>
    </row>
    <row r="8457" customFormat="false" ht="15" hidden="false" customHeight="false" outlineLevel="0" collapsed="false">
      <c r="A8457" s="16" t="s">
        <v>16254</v>
      </c>
      <c r="B8457" s="0" t="s">
        <v>19479</v>
      </c>
      <c r="C8457" s="0" t="n">
        <v>264</v>
      </c>
      <c r="D8457" s="0" t="str">
        <f aca="false">IFERROR(VLOOKUP($C8457,薬効分類マスタ!$A$2:$B$180,2,FALSE()),"未登録")</f>
        <v>鎮痛,鎮痒,収斂,消炎剤</v>
      </c>
      <c r="E8457" s="16" t="s">
        <v>1129</v>
      </c>
      <c r="F8457" s="16" t="s">
        <v>19313</v>
      </c>
      <c r="G8457" s="16" t="s">
        <v>19480</v>
      </c>
      <c r="H8457" s="16" t="s">
        <v>443</v>
      </c>
      <c r="I8457" s="0" t="n">
        <v>18.2</v>
      </c>
      <c r="J8457" s="16" t="s">
        <v>232</v>
      </c>
      <c r="K8457" s="0" t="str">
        <f aca="false">IFERROR(IF(VLOOKUP($C8457,薬効分類マスタ!$A$2:$E$180,5,FALSE())=0,"",VLOOKUP($C8457,薬効分類マスタ!$A$2:$E$180,5,FALSE())),"")</f>
        <v/>
      </c>
      <c r="L8457" s="17"/>
      <c r="M8457" s="0" t="str">
        <f aca="false">IF($K8457="","",IF($L8457&lt;&gt;"",$L8457,VLOOKUP($C8457,薬効分類マスタ!$A$2:$F$180,6,FALSE())))</f>
        <v/>
      </c>
      <c r="N8457" s="0" t="str">
        <f aca="false">ASC(G8457)</f>
        <v>ﾅﾎﾞｰﾙﾃｰﾌﾟL30mg</v>
      </c>
      <c r="O8457" s="0" t="str">
        <f aca="false">ASC(E8457)</f>
        <v>ｼﾞｸﾛﾌｪﾅｸﾅﾄﾘｳﾑ</v>
      </c>
      <c r="P8457" s="16" t="n">
        <f aca="false">N(P8456)+IF($C8457=検索!$B$49,1,0)</f>
        <v>0</v>
      </c>
    </row>
    <row r="8458" customFormat="false" ht="15" hidden="false" customHeight="false" outlineLevel="0" collapsed="false">
      <c r="A8458" s="16" t="s">
        <v>16254</v>
      </c>
      <c r="B8458" s="0" t="s">
        <v>19481</v>
      </c>
      <c r="C8458" s="0" t="n">
        <v>264</v>
      </c>
      <c r="D8458" s="0" t="str">
        <f aca="false">IFERROR(VLOOKUP($C8458,薬効分類マスタ!$A$2:$B$180,2,FALSE()),"未登録")</f>
        <v>鎮痛,鎮痒,収斂,消炎剤</v>
      </c>
      <c r="E8458" s="16" t="s">
        <v>1129</v>
      </c>
      <c r="F8458" s="16" t="s">
        <v>19313</v>
      </c>
      <c r="G8458" s="16" t="s">
        <v>19482</v>
      </c>
      <c r="H8458" s="16" t="s">
        <v>1139</v>
      </c>
      <c r="I8458" s="0" t="n">
        <v>18.2</v>
      </c>
      <c r="J8458" s="16" t="s">
        <v>232</v>
      </c>
      <c r="K8458" s="0" t="str">
        <f aca="false">IFERROR(IF(VLOOKUP($C8458,薬効分類マスタ!$A$2:$E$180,5,FALSE())=0,"",VLOOKUP($C8458,薬効分類マスタ!$A$2:$E$180,5,FALSE())),"")</f>
        <v/>
      </c>
      <c r="L8458" s="17"/>
      <c r="M8458" s="0" t="str">
        <f aca="false">IF($K8458="","",IF($L8458&lt;&gt;"",$L8458,VLOOKUP($C8458,薬効分類マスタ!$A$2:$F$180,6,FALSE())))</f>
        <v/>
      </c>
      <c r="N8458" s="0" t="str">
        <f aca="false">ASC(G8458)</f>
        <v>ﾎﾞﾙﾀﾚﾝﾃｰﾌﾟ30mg</v>
      </c>
      <c r="O8458" s="0" t="str">
        <f aca="false">ASC(E8458)</f>
        <v>ｼﾞｸﾛﾌｪﾅｸﾅﾄﾘｳﾑ</v>
      </c>
      <c r="P8458" s="16" t="n">
        <f aca="false">N(P8457)+IF($C8458=検索!$B$49,1,0)</f>
        <v>0</v>
      </c>
    </row>
    <row r="8459" customFormat="false" ht="15" hidden="false" customHeight="false" outlineLevel="0" collapsed="false">
      <c r="A8459" s="16" t="s">
        <v>16254</v>
      </c>
      <c r="B8459" s="0" t="s">
        <v>19483</v>
      </c>
      <c r="C8459" s="0" t="n">
        <v>264</v>
      </c>
      <c r="D8459" s="0" t="str">
        <f aca="false">IFERROR(VLOOKUP($C8459,薬効分類マスタ!$A$2:$B$180,2,FALSE()),"未登録")</f>
        <v>鎮痛,鎮痒,収斂,消炎剤</v>
      </c>
      <c r="E8459" s="16" t="s">
        <v>1129</v>
      </c>
      <c r="F8459" s="16" t="s">
        <v>19384</v>
      </c>
      <c r="G8459" s="16" t="s">
        <v>19484</v>
      </c>
      <c r="H8459" s="16" t="s">
        <v>443</v>
      </c>
      <c r="I8459" s="0" t="n">
        <v>13.1</v>
      </c>
      <c r="J8459" s="16" t="s">
        <v>232</v>
      </c>
      <c r="K8459" s="0" t="str">
        <f aca="false">IFERROR(IF(VLOOKUP($C8459,薬効分類マスタ!$A$2:$E$180,5,FALSE())=0,"",VLOOKUP($C8459,薬効分類マスタ!$A$2:$E$180,5,FALSE())),"")</f>
        <v/>
      </c>
      <c r="L8459" s="17"/>
      <c r="M8459" s="0" t="str">
        <f aca="false">IF($K8459="","",IF($L8459&lt;&gt;"",$L8459,VLOOKUP($C8459,薬効分類マスタ!$A$2:$F$180,6,FALSE())))</f>
        <v/>
      </c>
      <c r="N8459" s="0" t="str">
        <f aca="false">ASC(G8459)</f>
        <v>ﾅﾎﾞｰﾙﾊﾟｯﾌﾟ70mg</v>
      </c>
      <c r="O8459" s="0" t="str">
        <f aca="false">ASC(E8459)</f>
        <v>ｼﾞｸﾛﾌｪﾅｸﾅﾄﾘｳﾑ</v>
      </c>
      <c r="P8459" s="16" t="n">
        <f aca="false">N(P8458)+IF($C8459=検索!$B$49,1,0)</f>
        <v>0</v>
      </c>
    </row>
    <row r="8460" customFormat="false" ht="15" hidden="false" customHeight="false" outlineLevel="0" collapsed="false">
      <c r="A8460" s="16" t="s">
        <v>16254</v>
      </c>
      <c r="B8460" s="0" t="s">
        <v>19485</v>
      </c>
      <c r="C8460" s="0" t="n">
        <v>264</v>
      </c>
      <c r="D8460" s="0" t="str">
        <f aca="false">IFERROR(VLOOKUP($C8460,薬効分類マスタ!$A$2:$B$180,2,FALSE()),"未登録")</f>
        <v>鎮痛,鎮痒,収斂,消炎剤</v>
      </c>
      <c r="E8460" s="16" t="s">
        <v>1129</v>
      </c>
      <c r="F8460" s="16" t="s">
        <v>19384</v>
      </c>
      <c r="G8460" s="16" t="s">
        <v>19486</v>
      </c>
      <c r="H8460" s="16" t="s">
        <v>19390</v>
      </c>
      <c r="I8460" s="0" t="n">
        <v>13.1</v>
      </c>
      <c r="J8460" s="16" t="s">
        <v>239</v>
      </c>
      <c r="K8460" s="0" t="str">
        <f aca="false">IFERROR(IF(VLOOKUP($C8460,薬効分類マスタ!$A$2:$E$180,5,FALSE())=0,"",VLOOKUP($C8460,薬効分類マスタ!$A$2:$E$180,5,FALSE())),"")</f>
        <v/>
      </c>
      <c r="L8460" s="17"/>
      <c r="M8460" s="0" t="str">
        <f aca="false">IF($K8460="","",IF($L8460&lt;&gt;"",$L8460,VLOOKUP($C8460,薬効分類マスタ!$A$2:$F$180,6,FALSE())))</f>
        <v/>
      </c>
      <c r="N8460" s="0" t="str">
        <f aca="false">ASC(G8460)</f>
        <v>ｼﾞｸﾛﾌｪﾅｸNaﾊﾟｯﾌﾟ70mg｢ﾗｸｰﾙ｣</v>
      </c>
      <c r="O8460" s="0" t="str">
        <f aca="false">ASC(E8460)</f>
        <v>ｼﾞｸﾛﾌｪﾅｸﾅﾄﾘｳﾑ</v>
      </c>
      <c r="P8460" s="16" t="n">
        <f aca="false">N(P8459)+IF($C8460=検索!$B$49,1,0)</f>
        <v>0</v>
      </c>
    </row>
    <row r="8461" customFormat="false" ht="15" hidden="false" customHeight="false" outlineLevel="0" collapsed="false">
      <c r="A8461" s="16" t="s">
        <v>16254</v>
      </c>
      <c r="B8461" s="0" t="s">
        <v>19487</v>
      </c>
      <c r="C8461" s="0" t="n">
        <v>264</v>
      </c>
      <c r="D8461" s="0" t="str">
        <f aca="false">IFERROR(VLOOKUP($C8461,薬効分類マスタ!$A$2:$B$180,2,FALSE()),"未登録")</f>
        <v>鎮痛,鎮痒,収斂,消炎剤</v>
      </c>
      <c r="E8461" s="16" t="s">
        <v>1129</v>
      </c>
      <c r="F8461" s="16" t="s">
        <v>19313</v>
      </c>
      <c r="G8461" s="16" t="s">
        <v>19488</v>
      </c>
      <c r="H8461" s="16" t="s">
        <v>443</v>
      </c>
      <c r="I8461" s="0" t="n">
        <v>18.2</v>
      </c>
      <c r="J8461" s="16" t="s">
        <v>232</v>
      </c>
      <c r="K8461" s="0" t="str">
        <f aca="false">IFERROR(IF(VLOOKUP($C8461,薬効分類マスタ!$A$2:$E$180,5,FALSE())=0,"",VLOOKUP($C8461,薬効分類マスタ!$A$2:$E$180,5,FALSE())),"")</f>
        <v/>
      </c>
      <c r="L8461" s="17"/>
      <c r="M8461" s="0" t="str">
        <f aca="false">IF($K8461="","",IF($L8461&lt;&gt;"",$L8461,VLOOKUP($C8461,薬効分類マスタ!$A$2:$F$180,6,FALSE())))</f>
        <v/>
      </c>
      <c r="N8461" s="0" t="str">
        <f aca="false">ASC(G8461)</f>
        <v>ﾅﾎﾞｰﾙﾊﾟｯﾌﾟ140mg</v>
      </c>
      <c r="O8461" s="0" t="str">
        <f aca="false">ASC(E8461)</f>
        <v>ｼﾞｸﾛﾌｪﾅｸﾅﾄﾘｳﾑ</v>
      </c>
      <c r="P8461" s="16" t="n">
        <f aca="false">N(P8460)+IF($C8461=検索!$B$49,1,0)</f>
        <v>0</v>
      </c>
    </row>
    <row r="8462" customFormat="false" ht="15" hidden="false" customHeight="false" outlineLevel="0" collapsed="false">
      <c r="A8462" s="16" t="s">
        <v>16254</v>
      </c>
      <c r="B8462" s="0" t="s">
        <v>19489</v>
      </c>
      <c r="C8462" s="0" t="n">
        <v>264</v>
      </c>
      <c r="D8462" s="0" t="str">
        <f aca="false">IFERROR(VLOOKUP($C8462,薬効分類マスタ!$A$2:$B$180,2,FALSE()),"未登録")</f>
        <v>鎮痛,鎮痒,収斂,消炎剤</v>
      </c>
      <c r="E8462" s="16" t="s">
        <v>1129</v>
      </c>
      <c r="F8462" s="16" t="s">
        <v>19313</v>
      </c>
      <c r="G8462" s="16" t="s">
        <v>19490</v>
      </c>
      <c r="H8462" s="16" t="s">
        <v>19390</v>
      </c>
      <c r="I8462" s="0" t="n">
        <v>18.2</v>
      </c>
      <c r="J8462" s="16" t="s">
        <v>239</v>
      </c>
      <c r="K8462" s="0" t="str">
        <f aca="false">IFERROR(IF(VLOOKUP($C8462,薬効分類マスタ!$A$2:$E$180,5,FALSE())=0,"",VLOOKUP($C8462,薬効分類マスタ!$A$2:$E$180,5,FALSE())),"")</f>
        <v/>
      </c>
      <c r="L8462" s="17"/>
      <c r="M8462" s="0" t="str">
        <f aca="false">IF($K8462="","",IF($L8462&lt;&gt;"",$L8462,VLOOKUP($C8462,薬効分類マスタ!$A$2:$F$180,6,FALSE())))</f>
        <v/>
      </c>
      <c r="N8462" s="0" t="str">
        <f aca="false">ASC(G8462)</f>
        <v>ｼﾞｸﾛﾌｪﾅｸNaﾊﾟｯﾌﾟ140mg｢ﾗｸｰﾙ｣</v>
      </c>
      <c r="O8462" s="0" t="str">
        <f aca="false">ASC(E8462)</f>
        <v>ｼﾞｸﾛﾌｪﾅｸﾅﾄﾘｳﾑ</v>
      </c>
      <c r="P8462" s="16" t="n">
        <f aca="false">N(P8461)+IF($C8462=検索!$B$49,1,0)</f>
        <v>0</v>
      </c>
    </row>
    <row r="8463" customFormat="false" ht="15" hidden="false" customHeight="false" outlineLevel="0" collapsed="false">
      <c r="A8463" s="16" t="s">
        <v>16254</v>
      </c>
      <c r="B8463" s="0" t="s">
        <v>19491</v>
      </c>
      <c r="C8463" s="0" t="n">
        <v>264</v>
      </c>
      <c r="D8463" s="0" t="str">
        <f aca="false">IFERROR(VLOOKUP($C8463,薬効分類マスタ!$A$2:$B$180,2,FALSE()),"未登録")</f>
        <v>鎮痛,鎮痒,収斂,消炎剤</v>
      </c>
      <c r="E8463" s="16" t="s">
        <v>1178</v>
      </c>
      <c r="F8463" s="16" t="s">
        <v>229</v>
      </c>
      <c r="G8463" s="16" t="s">
        <v>19492</v>
      </c>
      <c r="H8463" s="16" t="s">
        <v>1180</v>
      </c>
      <c r="I8463" s="0" t="n">
        <v>2.6</v>
      </c>
      <c r="J8463" s="16" t="s">
        <v>232</v>
      </c>
      <c r="K8463" s="0" t="str">
        <f aca="false">IFERROR(IF(VLOOKUP($C8463,薬効分類マスタ!$A$2:$E$180,5,FALSE())=0,"",VLOOKUP($C8463,薬効分類マスタ!$A$2:$E$180,5,FALSE())),"")</f>
        <v/>
      </c>
      <c r="L8463" s="17"/>
      <c r="M8463" s="0" t="str">
        <f aca="false">IF($K8463="","",IF($L8463&lt;&gt;"",$L8463,VLOOKUP($C8463,薬効分類マスタ!$A$2:$F$180,6,FALSE())))</f>
        <v/>
      </c>
      <c r="N8463" s="0" t="str">
        <f aca="false">ASC(G8463)</f>
        <v>ﾛｷｿﾆﾝｹﾞﾙ1%</v>
      </c>
      <c r="O8463" s="0" t="str">
        <f aca="false">ASC(E8463)</f>
        <v>ﾛｷｿﾌﾟﾛﾌｪﾝﾅﾄﾘｳﾑ水和物</v>
      </c>
      <c r="P8463" s="16" t="n">
        <f aca="false">N(P8462)+IF($C8463=検索!$B$49,1,0)</f>
        <v>0</v>
      </c>
    </row>
    <row r="8464" customFormat="false" ht="15" hidden="false" customHeight="false" outlineLevel="0" collapsed="false">
      <c r="A8464" s="16" t="s">
        <v>16254</v>
      </c>
      <c r="B8464" s="0" t="s">
        <v>19493</v>
      </c>
      <c r="C8464" s="0" t="n">
        <v>264</v>
      </c>
      <c r="D8464" s="0" t="str">
        <f aca="false">IFERROR(VLOOKUP($C8464,薬効分類マスタ!$A$2:$B$180,2,FALSE()),"未登録")</f>
        <v>鎮痛,鎮痒,収斂,消炎剤</v>
      </c>
      <c r="E8464" s="16" t="s">
        <v>1178</v>
      </c>
      <c r="F8464" s="16" t="s">
        <v>229</v>
      </c>
      <c r="G8464" s="16" t="s">
        <v>19494</v>
      </c>
      <c r="I8464" s="0" t="n">
        <v>6.3</v>
      </c>
      <c r="J8464" s="16" t="s">
        <v>239</v>
      </c>
      <c r="K8464" s="0" t="str">
        <f aca="false">IFERROR(IF(VLOOKUP($C8464,薬効分類マスタ!$A$2:$E$180,5,FALSE())=0,"",VLOOKUP($C8464,薬効分類マスタ!$A$2:$E$180,5,FALSE())),"")</f>
        <v/>
      </c>
      <c r="L8464" s="17"/>
      <c r="M8464" s="0" t="str">
        <f aca="false">IF($K8464="","",IF($L8464&lt;&gt;"",$L8464,VLOOKUP($C8464,薬効分類マスタ!$A$2:$F$180,6,FALSE())))</f>
        <v/>
      </c>
      <c r="N8464" s="0" t="str">
        <f aca="false">ASC(G8464)</f>
        <v>ﾛｷｿﾌﾟﾛﾌｪﾝﾅﾄﾘｳﾑ1%噴霧液</v>
      </c>
      <c r="O8464" s="0" t="str">
        <f aca="false">ASC(E8464)</f>
        <v>ﾛｷｿﾌﾟﾛﾌｪﾝﾅﾄﾘｳﾑ水和物</v>
      </c>
      <c r="P8464" s="16" t="n">
        <f aca="false">N(P8463)+IF($C8464=検索!$B$49,1,0)</f>
        <v>0</v>
      </c>
    </row>
    <row r="8465" customFormat="false" ht="15" hidden="false" customHeight="false" outlineLevel="0" collapsed="false">
      <c r="A8465" s="16" t="s">
        <v>16254</v>
      </c>
      <c r="B8465" s="0" t="s">
        <v>19495</v>
      </c>
      <c r="C8465" s="0" t="n">
        <v>264</v>
      </c>
      <c r="D8465" s="0" t="str">
        <f aca="false">IFERROR(VLOOKUP($C8465,薬効分類マスタ!$A$2:$B$180,2,FALSE()),"未登録")</f>
        <v>鎮痛,鎮痒,収斂,消炎剤</v>
      </c>
      <c r="E8465" s="16" t="s">
        <v>1178</v>
      </c>
      <c r="F8465" s="16" t="s">
        <v>19313</v>
      </c>
      <c r="G8465" s="16" t="s">
        <v>19496</v>
      </c>
      <c r="H8465" s="16" t="s">
        <v>19441</v>
      </c>
      <c r="I8465" s="0" t="n">
        <v>18.2</v>
      </c>
      <c r="J8465" s="16" t="s">
        <v>232</v>
      </c>
      <c r="K8465" s="0" t="str">
        <f aca="false">IFERROR(IF(VLOOKUP($C8465,薬効分類マスタ!$A$2:$E$180,5,FALSE())=0,"",VLOOKUP($C8465,薬効分類マスタ!$A$2:$E$180,5,FALSE())),"")</f>
        <v/>
      </c>
      <c r="L8465" s="17"/>
      <c r="M8465" s="0" t="str">
        <f aca="false">IF($K8465="","",IF($L8465&lt;&gt;"",$L8465,VLOOKUP($C8465,薬効分類マスタ!$A$2:$F$180,6,FALSE())))</f>
        <v/>
      </c>
      <c r="N8465" s="0" t="str">
        <f aca="false">ASC(G8465)</f>
        <v>ﾛｷｿﾆﾝﾊﾟｯﾌﾟ100mg</v>
      </c>
      <c r="O8465" s="0" t="str">
        <f aca="false">ASC(E8465)</f>
        <v>ﾛｷｿﾌﾟﾛﾌｪﾝﾅﾄﾘｳﾑ水和物</v>
      </c>
      <c r="P8465" s="16" t="n">
        <f aca="false">N(P8464)+IF($C8465=検索!$B$49,1,0)</f>
        <v>0</v>
      </c>
    </row>
    <row r="8466" customFormat="false" ht="15" hidden="false" customHeight="false" outlineLevel="0" collapsed="false">
      <c r="A8466" s="16" t="s">
        <v>16254</v>
      </c>
      <c r="B8466" s="0" t="s">
        <v>19497</v>
      </c>
      <c r="C8466" s="0" t="n">
        <v>264</v>
      </c>
      <c r="D8466" s="0" t="str">
        <f aca="false">IFERROR(VLOOKUP($C8466,薬効分類マスタ!$A$2:$B$180,2,FALSE()),"未登録")</f>
        <v>鎮痛,鎮痒,収斂,消炎剤</v>
      </c>
      <c r="E8466" s="16" t="s">
        <v>1178</v>
      </c>
      <c r="F8466" s="16" t="s">
        <v>19313</v>
      </c>
      <c r="G8466" s="16" t="s">
        <v>19498</v>
      </c>
      <c r="H8466" s="16" t="s">
        <v>527</v>
      </c>
      <c r="I8466" s="0" t="n">
        <v>18.2</v>
      </c>
      <c r="J8466" s="16" t="s">
        <v>239</v>
      </c>
      <c r="K8466" s="0" t="str">
        <f aca="false">IFERROR(IF(VLOOKUP($C8466,薬効分類マスタ!$A$2:$E$180,5,FALSE())=0,"",VLOOKUP($C8466,薬効分類マスタ!$A$2:$E$180,5,FALSE())),"")</f>
        <v/>
      </c>
      <c r="L8466" s="17"/>
      <c r="M8466" s="0" t="str">
        <f aca="false">IF($K8466="","",IF($L8466&lt;&gt;"",$L8466,VLOOKUP($C8466,薬効分類マスタ!$A$2:$F$180,6,FALSE())))</f>
        <v/>
      </c>
      <c r="N8466" s="0" t="str">
        <f aca="false">ASC(G8466)</f>
        <v>ﾛｷｿﾌﾟﾛﾌｪﾝNaﾊﾟｯﾌﾟ100mg｢JG｣</v>
      </c>
      <c r="O8466" s="0" t="str">
        <f aca="false">ASC(E8466)</f>
        <v>ﾛｷｿﾌﾟﾛﾌｪﾝﾅﾄﾘｳﾑ水和物</v>
      </c>
      <c r="P8466" s="16" t="n">
        <f aca="false">N(P8465)+IF($C8466=検索!$B$49,1,0)</f>
        <v>0</v>
      </c>
    </row>
    <row r="8467" customFormat="false" ht="15" hidden="false" customHeight="false" outlineLevel="0" collapsed="false">
      <c r="A8467" s="16" t="s">
        <v>16254</v>
      </c>
      <c r="B8467" s="0" t="s">
        <v>19499</v>
      </c>
      <c r="C8467" s="0" t="n">
        <v>264</v>
      </c>
      <c r="D8467" s="0" t="str">
        <f aca="false">IFERROR(VLOOKUP($C8467,薬効分類マスタ!$A$2:$B$180,2,FALSE()),"未登録")</f>
        <v>鎮痛,鎮痒,収斂,消炎剤</v>
      </c>
      <c r="E8467" s="16" t="s">
        <v>1178</v>
      </c>
      <c r="F8467" s="16" t="s">
        <v>19313</v>
      </c>
      <c r="G8467" s="16" t="s">
        <v>19500</v>
      </c>
      <c r="H8467" s="16" t="s">
        <v>574</v>
      </c>
      <c r="I8467" s="0" t="n">
        <v>18.2</v>
      </c>
      <c r="J8467" s="16" t="s">
        <v>239</v>
      </c>
      <c r="K8467" s="0" t="str">
        <f aca="false">IFERROR(IF(VLOOKUP($C8467,薬効分類マスタ!$A$2:$E$180,5,FALSE())=0,"",VLOOKUP($C8467,薬効分類マスタ!$A$2:$E$180,5,FALSE())),"")</f>
        <v/>
      </c>
      <c r="L8467" s="17"/>
      <c r="M8467" s="0" t="str">
        <f aca="false">IF($K8467="","",IF($L8467&lt;&gt;"",$L8467,VLOOKUP($C8467,薬効分類マスタ!$A$2:$F$180,6,FALSE())))</f>
        <v/>
      </c>
      <c r="N8467" s="0" t="str">
        <f aca="false">ASC(G8467)</f>
        <v>ﾛｷｿﾌﾟﾛﾌｪﾝNaﾊﾟｯﾌﾟ100mg｢YD｣</v>
      </c>
      <c r="O8467" s="0" t="str">
        <f aca="false">ASC(E8467)</f>
        <v>ﾛｷｿﾌﾟﾛﾌｪﾝﾅﾄﾘｳﾑ水和物</v>
      </c>
      <c r="P8467" s="16" t="n">
        <f aca="false">N(P8466)+IF($C8467=検索!$B$49,1,0)</f>
        <v>0</v>
      </c>
    </row>
    <row r="8468" customFormat="false" ht="15" hidden="false" customHeight="false" outlineLevel="0" collapsed="false">
      <c r="A8468" s="16" t="s">
        <v>16254</v>
      </c>
      <c r="B8468" s="0" t="s">
        <v>19501</v>
      </c>
      <c r="C8468" s="0" t="n">
        <v>264</v>
      </c>
      <c r="D8468" s="0" t="str">
        <f aca="false">IFERROR(VLOOKUP($C8468,薬効分類マスタ!$A$2:$B$180,2,FALSE()),"未登録")</f>
        <v>鎮痛,鎮痒,収斂,消炎剤</v>
      </c>
      <c r="E8468" s="16" t="s">
        <v>1178</v>
      </c>
      <c r="F8468" s="16" t="s">
        <v>19313</v>
      </c>
      <c r="G8468" s="16" t="s">
        <v>19502</v>
      </c>
      <c r="H8468" s="16" t="s">
        <v>601</v>
      </c>
      <c r="I8468" s="0" t="n">
        <v>18.2</v>
      </c>
      <c r="J8468" s="16" t="s">
        <v>239</v>
      </c>
      <c r="K8468" s="0" t="str">
        <f aca="false">IFERROR(IF(VLOOKUP($C8468,薬効分類マスタ!$A$2:$E$180,5,FALSE())=0,"",VLOOKUP($C8468,薬効分類マスタ!$A$2:$E$180,5,FALSE())),"")</f>
        <v/>
      </c>
      <c r="L8468" s="17"/>
      <c r="M8468" s="0" t="str">
        <f aca="false">IF($K8468="","",IF($L8468&lt;&gt;"",$L8468,VLOOKUP($C8468,薬効分類マスタ!$A$2:$F$180,6,FALSE())))</f>
        <v/>
      </c>
      <c r="N8468" s="0" t="str">
        <f aca="false">ASC(G8468)</f>
        <v>ﾛｷｿﾌﾟﾛﾌｪﾝNaﾊﾟｯﾌﾟ100mg｢杏林｣</v>
      </c>
      <c r="O8468" s="0" t="str">
        <f aca="false">ASC(E8468)</f>
        <v>ﾛｷｿﾌﾟﾛﾌｪﾝﾅﾄﾘｳﾑ水和物</v>
      </c>
      <c r="P8468" s="16" t="n">
        <f aca="false">N(P8467)+IF($C8468=検索!$B$49,1,0)</f>
        <v>0</v>
      </c>
    </row>
    <row r="8469" customFormat="false" ht="15" hidden="false" customHeight="false" outlineLevel="0" collapsed="false">
      <c r="A8469" s="16" t="s">
        <v>16254</v>
      </c>
      <c r="B8469" s="0" t="s">
        <v>19503</v>
      </c>
      <c r="C8469" s="0" t="n">
        <v>264</v>
      </c>
      <c r="D8469" s="0" t="str">
        <f aca="false">IFERROR(VLOOKUP($C8469,薬効分類マスタ!$A$2:$B$180,2,FALSE()),"未登録")</f>
        <v>鎮痛,鎮痒,収斂,消炎剤</v>
      </c>
      <c r="E8469" s="16" t="s">
        <v>1178</v>
      </c>
      <c r="F8469" s="16" t="s">
        <v>19313</v>
      </c>
      <c r="G8469" s="16" t="s">
        <v>19504</v>
      </c>
      <c r="H8469" s="16" t="s">
        <v>557</v>
      </c>
      <c r="I8469" s="0" t="n">
        <v>19.4</v>
      </c>
      <c r="J8469" s="16" t="s">
        <v>239</v>
      </c>
      <c r="K8469" s="0" t="str">
        <f aca="false">IFERROR(IF(VLOOKUP($C8469,薬効分類マスタ!$A$2:$E$180,5,FALSE())=0,"",VLOOKUP($C8469,薬効分類マスタ!$A$2:$E$180,5,FALSE())),"")</f>
        <v/>
      </c>
      <c r="L8469" s="17"/>
      <c r="M8469" s="0" t="str">
        <f aca="false">IF($K8469="","",IF($L8469&lt;&gt;"",$L8469,VLOOKUP($C8469,薬効分類マスタ!$A$2:$F$180,6,FALSE())))</f>
        <v/>
      </c>
      <c r="N8469" s="0" t="str">
        <f aca="false">ASC(G8469)</f>
        <v>ﾛｷｿﾌﾟﾛﾌｪﾝNaﾊﾟｯﾌﾟ100mg｢ﾀｶﾀ｣</v>
      </c>
      <c r="O8469" s="0" t="str">
        <f aca="false">ASC(E8469)</f>
        <v>ﾛｷｿﾌﾟﾛﾌｪﾝﾅﾄﾘｳﾑ水和物</v>
      </c>
      <c r="P8469" s="16" t="n">
        <f aca="false">N(P8468)+IF($C8469=検索!$B$49,1,0)</f>
        <v>0</v>
      </c>
    </row>
    <row r="8470" customFormat="false" ht="15" hidden="false" customHeight="false" outlineLevel="0" collapsed="false">
      <c r="A8470" s="16" t="s">
        <v>16254</v>
      </c>
      <c r="B8470" s="0" t="s">
        <v>19505</v>
      </c>
      <c r="C8470" s="0" t="n">
        <v>264</v>
      </c>
      <c r="D8470" s="0" t="str">
        <f aca="false">IFERROR(VLOOKUP($C8470,薬効分類マスタ!$A$2:$B$180,2,FALSE()),"未登録")</f>
        <v>鎮痛,鎮痒,収斂,消炎剤</v>
      </c>
      <c r="E8470" s="16" t="s">
        <v>1178</v>
      </c>
      <c r="F8470" s="16" t="s">
        <v>19313</v>
      </c>
      <c r="G8470" s="16" t="s">
        <v>19506</v>
      </c>
      <c r="H8470" s="16" t="s">
        <v>1286</v>
      </c>
      <c r="I8470" s="0" t="n">
        <v>18.2</v>
      </c>
      <c r="J8470" s="16" t="s">
        <v>239</v>
      </c>
      <c r="K8470" s="0" t="str">
        <f aca="false">IFERROR(IF(VLOOKUP($C8470,薬効分類マスタ!$A$2:$E$180,5,FALSE())=0,"",VLOOKUP($C8470,薬効分類マスタ!$A$2:$E$180,5,FALSE())),"")</f>
        <v/>
      </c>
      <c r="L8470" s="17"/>
      <c r="M8470" s="0" t="str">
        <f aca="false">IF($K8470="","",IF($L8470&lt;&gt;"",$L8470,VLOOKUP($C8470,薬効分類マスタ!$A$2:$F$180,6,FALSE())))</f>
        <v/>
      </c>
      <c r="N8470" s="0" t="str">
        <f aca="false">ASC(G8470)</f>
        <v>ﾛｷｿﾌﾟﾛﾌｪﾝNaﾊﾟｯﾌﾟ100mg｢三笠｣</v>
      </c>
      <c r="O8470" s="0" t="str">
        <f aca="false">ASC(E8470)</f>
        <v>ﾛｷｿﾌﾟﾛﾌｪﾝﾅﾄﾘｳﾑ水和物</v>
      </c>
      <c r="P8470" s="16" t="n">
        <f aca="false">N(P8469)+IF($C8470=検索!$B$49,1,0)</f>
        <v>0</v>
      </c>
    </row>
    <row r="8471" customFormat="false" ht="15" hidden="false" customHeight="false" outlineLevel="0" collapsed="false">
      <c r="A8471" s="16" t="s">
        <v>16254</v>
      </c>
      <c r="B8471" s="0" t="s">
        <v>19507</v>
      </c>
      <c r="C8471" s="0" t="n">
        <v>264</v>
      </c>
      <c r="D8471" s="0" t="str">
        <f aca="false">IFERROR(VLOOKUP($C8471,薬効分類マスタ!$A$2:$B$180,2,FALSE()),"未登録")</f>
        <v>鎮痛,鎮痒,収斂,消炎剤</v>
      </c>
      <c r="E8471" s="16" t="s">
        <v>1178</v>
      </c>
      <c r="F8471" s="16" t="s">
        <v>19313</v>
      </c>
      <c r="G8471" s="16" t="s">
        <v>19508</v>
      </c>
      <c r="H8471" s="16" t="s">
        <v>530</v>
      </c>
      <c r="I8471" s="0" t="n">
        <v>18.2</v>
      </c>
      <c r="J8471" s="16" t="s">
        <v>239</v>
      </c>
      <c r="K8471" s="0" t="str">
        <f aca="false">IFERROR(IF(VLOOKUP($C8471,薬効分類マスタ!$A$2:$E$180,5,FALSE())=0,"",VLOOKUP($C8471,薬効分類マスタ!$A$2:$E$180,5,FALSE())),"")</f>
        <v/>
      </c>
      <c r="L8471" s="17"/>
      <c r="M8471" s="0" t="str">
        <f aca="false">IF($K8471="","",IF($L8471&lt;&gt;"",$L8471,VLOOKUP($C8471,薬効分類マスタ!$A$2:$F$180,6,FALSE())))</f>
        <v/>
      </c>
      <c r="N8471" s="0" t="str">
        <f aca="false">ASC(G8471)</f>
        <v>ﾛｷｿﾌﾟﾛﾌｪﾝﾅﾄﾘｳﾑﾊﾟｯﾌﾟ100mg｢ｹﾐﾌｧ｣</v>
      </c>
      <c r="O8471" s="0" t="str">
        <f aca="false">ASC(E8471)</f>
        <v>ﾛｷｿﾌﾟﾛﾌｪﾝﾅﾄﾘｳﾑ水和物</v>
      </c>
      <c r="P8471" s="16" t="n">
        <f aca="false">N(P8470)+IF($C8471=検索!$B$49,1,0)</f>
        <v>0</v>
      </c>
    </row>
    <row r="8472" customFormat="false" ht="15" hidden="false" customHeight="false" outlineLevel="0" collapsed="false">
      <c r="A8472" s="16" t="s">
        <v>16254</v>
      </c>
      <c r="B8472" s="0" t="s">
        <v>19509</v>
      </c>
      <c r="C8472" s="0" t="n">
        <v>264</v>
      </c>
      <c r="D8472" s="0" t="str">
        <f aca="false">IFERROR(VLOOKUP($C8472,薬効分類マスタ!$A$2:$B$180,2,FALSE()),"未登録")</f>
        <v>鎮痛,鎮痒,収斂,消炎剤</v>
      </c>
      <c r="E8472" s="16" t="s">
        <v>1178</v>
      </c>
      <c r="F8472" s="16" t="s">
        <v>19313</v>
      </c>
      <c r="G8472" s="16" t="s">
        <v>19510</v>
      </c>
      <c r="H8472" s="16" t="s">
        <v>536</v>
      </c>
      <c r="I8472" s="0" t="n">
        <v>18.2</v>
      </c>
      <c r="J8472" s="16" t="s">
        <v>239</v>
      </c>
      <c r="K8472" s="0" t="str">
        <f aca="false">IFERROR(IF(VLOOKUP($C8472,薬効分類マスタ!$A$2:$E$180,5,FALSE())=0,"",VLOOKUP($C8472,薬効分類マスタ!$A$2:$E$180,5,FALSE())),"")</f>
        <v/>
      </c>
      <c r="L8472" s="17"/>
      <c r="M8472" s="0" t="str">
        <f aca="false">IF($K8472="","",IF($L8472&lt;&gt;"",$L8472,VLOOKUP($C8472,薬効分類マスタ!$A$2:$F$180,6,FALSE())))</f>
        <v/>
      </c>
      <c r="N8472" s="0" t="str">
        <f aca="false">ASC(G8472)</f>
        <v>ﾛｷｿﾌﾟﾛﾌｪﾝﾅﾄﾘｳﾑﾊﾟｯﾌﾟ100mg｢日医工｣</v>
      </c>
      <c r="O8472" s="0" t="str">
        <f aca="false">ASC(E8472)</f>
        <v>ﾛｷｿﾌﾟﾛﾌｪﾝﾅﾄﾘｳﾑ水和物</v>
      </c>
      <c r="P8472" s="16" t="n">
        <f aca="false">N(P8471)+IF($C8472=検索!$B$49,1,0)</f>
        <v>0</v>
      </c>
    </row>
    <row r="8473" customFormat="false" ht="15" hidden="false" customHeight="false" outlineLevel="0" collapsed="false">
      <c r="A8473" s="16" t="s">
        <v>16254</v>
      </c>
      <c r="B8473" s="0" t="s">
        <v>19511</v>
      </c>
      <c r="C8473" s="0" t="n">
        <v>264</v>
      </c>
      <c r="D8473" s="0" t="str">
        <f aca="false">IFERROR(VLOOKUP($C8473,薬効分類マスタ!$A$2:$B$180,2,FALSE()),"未登録")</f>
        <v>鎮痛,鎮痒,収斂,消炎剤</v>
      </c>
      <c r="E8473" s="16" t="s">
        <v>1178</v>
      </c>
      <c r="F8473" s="16" t="s">
        <v>19313</v>
      </c>
      <c r="G8473" s="16" t="s">
        <v>19512</v>
      </c>
      <c r="H8473" s="16" t="s">
        <v>6993</v>
      </c>
      <c r="I8473" s="0" t="n">
        <v>18.2</v>
      </c>
      <c r="J8473" s="16" t="s">
        <v>239</v>
      </c>
      <c r="K8473" s="0" t="str">
        <f aca="false">IFERROR(IF(VLOOKUP($C8473,薬効分類マスタ!$A$2:$E$180,5,FALSE())=0,"",VLOOKUP($C8473,薬効分類マスタ!$A$2:$E$180,5,FALSE())),"")</f>
        <v/>
      </c>
      <c r="L8473" s="17"/>
      <c r="M8473" s="0" t="str">
        <f aca="false">IF($K8473="","",IF($L8473&lt;&gt;"",$L8473,VLOOKUP($C8473,薬効分類マスタ!$A$2:$F$180,6,FALSE())))</f>
        <v/>
      </c>
      <c r="N8473" s="0" t="str">
        <f aca="false">ASC(G8473)</f>
        <v>ﾛｷｿﾌﾟﾛﾌｪﾝNaﾊﾟｯﾌﾟ100mg｢ﾃｲｺｸ｣</v>
      </c>
      <c r="O8473" s="0" t="str">
        <f aca="false">ASC(E8473)</f>
        <v>ﾛｷｿﾌﾟﾛﾌｪﾝﾅﾄﾘｳﾑ水和物</v>
      </c>
      <c r="P8473" s="16" t="n">
        <f aca="false">N(P8472)+IF($C8473=検索!$B$49,1,0)</f>
        <v>0</v>
      </c>
    </row>
    <row r="8474" customFormat="false" ht="15" hidden="false" customHeight="false" outlineLevel="0" collapsed="false">
      <c r="A8474" s="16" t="s">
        <v>16254</v>
      </c>
      <c r="B8474" s="0" t="s">
        <v>19513</v>
      </c>
      <c r="C8474" s="0" t="n">
        <v>264</v>
      </c>
      <c r="D8474" s="0" t="str">
        <f aca="false">IFERROR(VLOOKUP($C8474,薬効分類マスタ!$A$2:$B$180,2,FALSE()),"未登録")</f>
        <v>鎮痛,鎮痒,収斂,消炎剤</v>
      </c>
      <c r="E8474" s="16" t="s">
        <v>1178</v>
      </c>
      <c r="F8474" s="16" t="s">
        <v>19313</v>
      </c>
      <c r="G8474" s="16" t="s">
        <v>19514</v>
      </c>
      <c r="H8474" s="16" t="s">
        <v>11051</v>
      </c>
      <c r="I8474" s="0" t="n">
        <v>18.2</v>
      </c>
      <c r="J8474" s="16" t="s">
        <v>239</v>
      </c>
      <c r="K8474" s="0" t="str">
        <f aca="false">IFERROR(IF(VLOOKUP($C8474,薬効分類マスタ!$A$2:$E$180,5,FALSE())=0,"",VLOOKUP($C8474,薬効分類マスタ!$A$2:$E$180,5,FALSE())),"")</f>
        <v/>
      </c>
      <c r="L8474" s="17"/>
      <c r="M8474" s="0" t="str">
        <f aca="false">IF($K8474="","",IF($L8474&lt;&gt;"",$L8474,VLOOKUP($C8474,薬効分類マスタ!$A$2:$F$180,6,FALSE())))</f>
        <v/>
      </c>
      <c r="N8474" s="0" t="str">
        <f aca="false">ASC(G8474)</f>
        <v>ﾛｷｿﾌﾟﾛﾌｪﾝNaﾊﾟｯﾌﾟ100mg｢ﾗｸｰﾙ｣</v>
      </c>
      <c r="O8474" s="0" t="str">
        <f aca="false">ASC(E8474)</f>
        <v>ﾛｷｿﾌﾟﾛﾌｪﾝﾅﾄﾘｳﾑ水和物</v>
      </c>
      <c r="P8474" s="16" t="n">
        <f aca="false">N(P8473)+IF($C8474=検索!$B$49,1,0)</f>
        <v>0</v>
      </c>
    </row>
    <row r="8475" customFormat="false" ht="15" hidden="false" customHeight="false" outlineLevel="0" collapsed="false">
      <c r="A8475" s="16" t="s">
        <v>16254</v>
      </c>
      <c r="B8475" s="0" t="s">
        <v>19515</v>
      </c>
      <c r="C8475" s="0" t="n">
        <v>264</v>
      </c>
      <c r="D8475" s="0" t="str">
        <f aca="false">IFERROR(VLOOKUP($C8475,薬効分類マスタ!$A$2:$B$180,2,FALSE()),"未登録")</f>
        <v>鎮痛,鎮痒,収斂,消炎剤</v>
      </c>
      <c r="E8475" s="16" t="s">
        <v>1178</v>
      </c>
      <c r="F8475" s="16" t="s">
        <v>19384</v>
      </c>
      <c r="G8475" s="16" t="s">
        <v>19516</v>
      </c>
      <c r="I8475" s="0" t="n">
        <v>13.1</v>
      </c>
      <c r="J8475" s="16" t="s">
        <v>239</v>
      </c>
      <c r="K8475" s="0" t="str">
        <f aca="false">IFERROR(IF(VLOOKUP($C8475,薬効分類マスタ!$A$2:$E$180,5,FALSE())=0,"",VLOOKUP($C8475,薬効分類マスタ!$A$2:$E$180,5,FALSE())),"")</f>
        <v/>
      </c>
      <c r="L8475" s="17"/>
      <c r="M8475" s="0" t="str">
        <f aca="false">IF($K8475="","",IF($L8475&lt;&gt;"",$L8475,VLOOKUP($C8475,薬効分類マスタ!$A$2:$F$180,6,FALSE())))</f>
        <v/>
      </c>
      <c r="N8475" s="0" t="str">
        <f aca="false">ASC(G8475)</f>
        <v>ﾛｷｿﾌﾟﾛﾌｪﾝﾅﾄﾘｳﾑ(50mg)7cm×10cm貼付剤</v>
      </c>
      <c r="O8475" s="0" t="str">
        <f aca="false">ASC(E8475)</f>
        <v>ﾛｷｿﾌﾟﾛﾌｪﾝﾅﾄﾘｳﾑ水和物</v>
      </c>
      <c r="P8475" s="16" t="n">
        <f aca="false">N(P8474)+IF($C8475=検索!$B$49,1,0)</f>
        <v>0</v>
      </c>
    </row>
    <row r="8476" customFormat="false" ht="15" hidden="false" customHeight="false" outlineLevel="0" collapsed="false">
      <c r="A8476" s="16" t="s">
        <v>16254</v>
      </c>
      <c r="B8476" s="0" t="s">
        <v>19517</v>
      </c>
      <c r="C8476" s="0" t="n">
        <v>264</v>
      </c>
      <c r="D8476" s="0" t="str">
        <f aca="false">IFERROR(VLOOKUP($C8476,薬効分類マスタ!$A$2:$B$180,2,FALSE()),"未登録")</f>
        <v>鎮痛,鎮痒,収斂,消炎剤</v>
      </c>
      <c r="E8476" s="16" t="s">
        <v>1178</v>
      </c>
      <c r="F8476" s="16" t="s">
        <v>19384</v>
      </c>
      <c r="G8476" s="16" t="s">
        <v>19518</v>
      </c>
      <c r="H8476" s="16" t="s">
        <v>19441</v>
      </c>
      <c r="I8476" s="0" t="n">
        <v>13.1</v>
      </c>
      <c r="J8476" s="16" t="s">
        <v>232</v>
      </c>
      <c r="K8476" s="0" t="str">
        <f aca="false">IFERROR(IF(VLOOKUP($C8476,薬効分類マスタ!$A$2:$E$180,5,FALSE())=0,"",VLOOKUP($C8476,薬効分類マスタ!$A$2:$E$180,5,FALSE())),"")</f>
        <v/>
      </c>
      <c r="L8476" s="17"/>
      <c r="M8476" s="0" t="str">
        <f aca="false">IF($K8476="","",IF($L8476&lt;&gt;"",$L8476,VLOOKUP($C8476,薬効分類マスタ!$A$2:$F$180,6,FALSE())))</f>
        <v/>
      </c>
      <c r="N8476" s="0" t="str">
        <f aca="false">ASC(G8476)</f>
        <v>ﾛｷｿﾆﾝﾃｰﾌﾟ50mg</v>
      </c>
      <c r="O8476" s="0" t="str">
        <f aca="false">ASC(E8476)</f>
        <v>ﾛｷｿﾌﾟﾛﾌｪﾝﾅﾄﾘｳﾑ水和物</v>
      </c>
      <c r="P8476" s="16" t="n">
        <f aca="false">N(P8475)+IF($C8476=検索!$B$49,1,0)</f>
        <v>0</v>
      </c>
    </row>
    <row r="8477" customFormat="false" ht="15" hidden="false" customHeight="false" outlineLevel="0" collapsed="false">
      <c r="A8477" s="16" t="s">
        <v>16254</v>
      </c>
      <c r="B8477" s="0" t="s">
        <v>19519</v>
      </c>
      <c r="C8477" s="0" t="n">
        <v>264</v>
      </c>
      <c r="D8477" s="0" t="str">
        <f aca="false">IFERROR(VLOOKUP($C8477,薬効分類マスタ!$A$2:$B$180,2,FALSE()),"未登録")</f>
        <v>鎮痛,鎮痒,収斂,消炎剤</v>
      </c>
      <c r="E8477" s="16" t="s">
        <v>1178</v>
      </c>
      <c r="F8477" s="16" t="s">
        <v>19384</v>
      </c>
      <c r="G8477" s="16" t="s">
        <v>19520</v>
      </c>
      <c r="H8477" s="16" t="s">
        <v>9535</v>
      </c>
      <c r="I8477" s="0" t="n">
        <v>13.1</v>
      </c>
      <c r="J8477" s="16" t="s">
        <v>239</v>
      </c>
      <c r="K8477" s="0" t="str">
        <f aca="false">IFERROR(IF(VLOOKUP($C8477,薬効分類マスタ!$A$2:$E$180,5,FALSE())=0,"",VLOOKUP($C8477,薬効分類マスタ!$A$2:$E$180,5,FALSE())),"")</f>
        <v/>
      </c>
      <c r="L8477" s="17"/>
      <c r="M8477" s="0" t="str">
        <f aca="false">IF($K8477="","",IF($L8477&lt;&gt;"",$L8477,VLOOKUP($C8477,薬効分類マスタ!$A$2:$F$180,6,FALSE())))</f>
        <v/>
      </c>
      <c r="N8477" s="0" t="str">
        <f aca="false">ASC(G8477)</f>
        <v>ﾛｷｿﾌﾟﾛﾌｪﾝﾅﾄﾘｳﾑﾃｰﾌﾟ50mg｢ﾀｲﾎｳ｣</v>
      </c>
      <c r="O8477" s="0" t="str">
        <f aca="false">ASC(E8477)</f>
        <v>ﾛｷｿﾌﾟﾛﾌｪﾝﾅﾄﾘｳﾑ水和物</v>
      </c>
      <c r="P8477" s="16" t="n">
        <f aca="false">N(P8476)+IF($C8477=検索!$B$49,1,0)</f>
        <v>0</v>
      </c>
    </row>
    <row r="8478" customFormat="false" ht="15" hidden="false" customHeight="false" outlineLevel="0" collapsed="false">
      <c r="A8478" s="16" t="s">
        <v>16254</v>
      </c>
      <c r="B8478" s="0" t="s">
        <v>19521</v>
      </c>
      <c r="C8478" s="0" t="n">
        <v>264</v>
      </c>
      <c r="D8478" s="0" t="str">
        <f aca="false">IFERROR(VLOOKUP($C8478,薬効分類マスタ!$A$2:$B$180,2,FALSE()),"未登録")</f>
        <v>鎮痛,鎮痒,収斂,消炎剤</v>
      </c>
      <c r="E8478" s="16" t="s">
        <v>1178</v>
      </c>
      <c r="F8478" s="16" t="s">
        <v>19384</v>
      </c>
      <c r="G8478" s="16" t="s">
        <v>19522</v>
      </c>
      <c r="H8478" s="16" t="s">
        <v>19390</v>
      </c>
      <c r="I8478" s="0" t="n">
        <v>13.1</v>
      </c>
      <c r="J8478" s="16" t="s">
        <v>239</v>
      </c>
      <c r="K8478" s="0" t="str">
        <f aca="false">IFERROR(IF(VLOOKUP($C8478,薬効分類マスタ!$A$2:$E$180,5,FALSE())=0,"",VLOOKUP($C8478,薬効分類マスタ!$A$2:$E$180,5,FALSE())),"")</f>
        <v/>
      </c>
      <c r="L8478" s="17"/>
      <c r="M8478" s="0" t="str">
        <f aca="false">IF($K8478="","",IF($L8478&lt;&gt;"",$L8478,VLOOKUP($C8478,薬効分類マスタ!$A$2:$F$180,6,FALSE())))</f>
        <v/>
      </c>
      <c r="N8478" s="0" t="str">
        <f aca="false">ASC(G8478)</f>
        <v>ﾛｷｿﾌﾟﾛﾌｪﾝNaﾃｰﾌﾟ50mg｢三友｣</v>
      </c>
      <c r="O8478" s="0" t="str">
        <f aca="false">ASC(E8478)</f>
        <v>ﾛｷｿﾌﾟﾛﾌｪﾝﾅﾄﾘｳﾑ水和物</v>
      </c>
      <c r="P8478" s="16" t="n">
        <f aca="false">N(P8477)+IF($C8478=検索!$B$49,1,0)</f>
        <v>0</v>
      </c>
    </row>
    <row r="8479" customFormat="false" ht="15" hidden="false" customHeight="false" outlineLevel="0" collapsed="false">
      <c r="A8479" s="16" t="s">
        <v>16254</v>
      </c>
      <c r="B8479" s="0" t="s">
        <v>19523</v>
      </c>
      <c r="C8479" s="0" t="n">
        <v>264</v>
      </c>
      <c r="D8479" s="0" t="str">
        <f aca="false">IFERROR(VLOOKUP($C8479,薬効分類マスタ!$A$2:$B$180,2,FALSE()),"未登録")</f>
        <v>鎮痛,鎮痒,収斂,消炎剤</v>
      </c>
      <c r="E8479" s="16" t="s">
        <v>1178</v>
      </c>
      <c r="F8479" s="16" t="s">
        <v>19313</v>
      </c>
      <c r="G8479" s="16" t="s">
        <v>19524</v>
      </c>
      <c r="I8479" s="0" t="n">
        <v>18.2</v>
      </c>
      <c r="J8479" s="16" t="s">
        <v>239</v>
      </c>
      <c r="K8479" s="0" t="str">
        <f aca="false">IFERROR(IF(VLOOKUP($C8479,薬効分類マスタ!$A$2:$E$180,5,FALSE())=0,"",VLOOKUP($C8479,薬効分類マスタ!$A$2:$E$180,5,FALSE())),"")</f>
        <v/>
      </c>
      <c r="L8479" s="17"/>
      <c r="M8479" s="0" t="str">
        <f aca="false">IF($K8479="","",IF($L8479&lt;&gt;"",$L8479,VLOOKUP($C8479,薬効分類マスタ!$A$2:$F$180,6,FALSE())))</f>
        <v/>
      </c>
      <c r="N8479" s="0" t="str">
        <f aca="false">ASC(G8479)</f>
        <v>ﾛｷｿﾌﾟﾛﾌｪﾝﾅﾄﾘｳﾑ(100mg)10cm×14cm貼付剤</v>
      </c>
      <c r="O8479" s="0" t="str">
        <f aca="false">ASC(E8479)</f>
        <v>ﾛｷｿﾌﾟﾛﾌｪﾝﾅﾄﾘｳﾑ水和物</v>
      </c>
      <c r="P8479" s="16" t="n">
        <f aca="false">N(P8478)+IF($C8479=検索!$B$49,1,0)</f>
        <v>0</v>
      </c>
    </row>
    <row r="8480" customFormat="false" ht="15" hidden="false" customHeight="false" outlineLevel="0" collapsed="false">
      <c r="A8480" s="16" t="s">
        <v>16254</v>
      </c>
      <c r="B8480" s="0" t="s">
        <v>19525</v>
      </c>
      <c r="C8480" s="0" t="n">
        <v>264</v>
      </c>
      <c r="D8480" s="0" t="str">
        <f aca="false">IFERROR(VLOOKUP($C8480,薬効分類マスタ!$A$2:$B$180,2,FALSE()),"未登録")</f>
        <v>鎮痛,鎮痒,収斂,消炎剤</v>
      </c>
      <c r="E8480" s="16" t="s">
        <v>1178</v>
      </c>
      <c r="F8480" s="16" t="s">
        <v>19313</v>
      </c>
      <c r="G8480" s="16" t="s">
        <v>19526</v>
      </c>
      <c r="H8480" s="16" t="s">
        <v>19441</v>
      </c>
      <c r="I8480" s="0" t="n">
        <v>18.2</v>
      </c>
      <c r="J8480" s="16" t="s">
        <v>232</v>
      </c>
      <c r="K8480" s="0" t="str">
        <f aca="false">IFERROR(IF(VLOOKUP($C8480,薬効分類マスタ!$A$2:$E$180,5,FALSE())=0,"",VLOOKUP($C8480,薬効分類マスタ!$A$2:$E$180,5,FALSE())),"")</f>
        <v/>
      </c>
      <c r="L8480" s="17"/>
      <c r="M8480" s="0" t="str">
        <f aca="false">IF($K8480="","",IF($L8480&lt;&gt;"",$L8480,VLOOKUP($C8480,薬効分類マスタ!$A$2:$F$180,6,FALSE())))</f>
        <v/>
      </c>
      <c r="N8480" s="0" t="str">
        <f aca="false">ASC(G8480)</f>
        <v>ﾛｷｿﾆﾝﾃｰﾌﾟ100mg</v>
      </c>
      <c r="O8480" s="0" t="str">
        <f aca="false">ASC(E8480)</f>
        <v>ﾛｷｿﾌﾟﾛﾌｪﾝﾅﾄﾘｳﾑ水和物</v>
      </c>
      <c r="P8480" s="16" t="n">
        <f aca="false">N(P8479)+IF($C8480=検索!$B$49,1,0)</f>
        <v>0</v>
      </c>
    </row>
    <row r="8481" customFormat="false" ht="15" hidden="false" customHeight="false" outlineLevel="0" collapsed="false">
      <c r="A8481" s="16" t="s">
        <v>16254</v>
      </c>
      <c r="B8481" s="0" t="s">
        <v>19527</v>
      </c>
      <c r="C8481" s="0" t="n">
        <v>264</v>
      </c>
      <c r="D8481" s="0" t="str">
        <f aca="false">IFERROR(VLOOKUP($C8481,薬効分類マスタ!$A$2:$B$180,2,FALSE()),"未登録")</f>
        <v>鎮痛,鎮痒,収斂,消炎剤</v>
      </c>
      <c r="E8481" s="16" t="s">
        <v>1178</v>
      </c>
      <c r="F8481" s="16" t="s">
        <v>19313</v>
      </c>
      <c r="G8481" s="16" t="s">
        <v>19528</v>
      </c>
      <c r="H8481" s="16" t="s">
        <v>557</v>
      </c>
      <c r="I8481" s="0" t="n">
        <v>19.4</v>
      </c>
      <c r="J8481" s="16" t="s">
        <v>239</v>
      </c>
      <c r="K8481" s="0" t="str">
        <f aca="false">IFERROR(IF(VLOOKUP($C8481,薬効分類マスタ!$A$2:$E$180,5,FALSE())=0,"",VLOOKUP($C8481,薬効分類マスタ!$A$2:$E$180,5,FALSE())),"")</f>
        <v/>
      </c>
      <c r="L8481" s="17"/>
      <c r="M8481" s="0" t="str">
        <f aca="false">IF($K8481="","",IF($L8481&lt;&gt;"",$L8481,VLOOKUP($C8481,薬効分類マスタ!$A$2:$F$180,6,FALSE())))</f>
        <v/>
      </c>
      <c r="N8481" s="0" t="str">
        <f aca="false">ASC(G8481)</f>
        <v>ﾛｷｿﾌﾟﾛﾌｪﾝNaﾃｰﾌﾟ100mg｢ﾀｶﾀ｣</v>
      </c>
      <c r="O8481" s="0" t="str">
        <f aca="false">ASC(E8481)</f>
        <v>ﾛｷｿﾌﾟﾛﾌｪﾝﾅﾄﾘｳﾑ水和物</v>
      </c>
      <c r="P8481" s="16" t="n">
        <f aca="false">N(P8480)+IF($C8481=検索!$B$49,1,0)</f>
        <v>0</v>
      </c>
    </row>
    <row r="8482" customFormat="false" ht="15" hidden="false" customHeight="false" outlineLevel="0" collapsed="false">
      <c r="A8482" s="16" t="s">
        <v>16254</v>
      </c>
      <c r="B8482" s="0" t="s">
        <v>19529</v>
      </c>
      <c r="C8482" s="0" t="n">
        <v>264</v>
      </c>
      <c r="D8482" s="0" t="str">
        <f aca="false">IFERROR(VLOOKUP($C8482,薬効分類マスタ!$A$2:$B$180,2,FALSE()),"未登録")</f>
        <v>鎮痛,鎮痒,収斂,消炎剤</v>
      </c>
      <c r="E8482" s="16" t="s">
        <v>1178</v>
      </c>
      <c r="F8482" s="16" t="s">
        <v>19313</v>
      </c>
      <c r="G8482" s="16" t="s">
        <v>19530</v>
      </c>
      <c r="H8482" s="16" t="s">
        <v>9535</v>
      </c>
      <c r="I8482" s="0" t="n">
        <v>18.2</v>
      </c>
      <c r="J8482" s="16" t="s">
        <v>239</v>
      </c>
      <c r="K8482" s="0" t="str">
        <f aca="false">IFERROR(IF(VLOOKUP($C8482,薬効分類マスタ!$A$2:$E$180,5,FALSE())=0,"",VLOOKUP($C8482,薬効分類マスタ!$A$2:$E$180,5,FALSE())),"")</f>
        <v/>
      </c>
      <c r="L8482" s="17"/>
      <c r="M8482" s="0" t="str">
        <f aca="false">IF($K8482="","",IF($L8482&lt;&gt;"",$L8482,VLOOKUP($C8482,薬効分類マスタ!$A$2:$F$180,6,FALSE())))</f>
        <v/>
      </c>
      <c r="N8482" s="0" t="str">
        <f aca="false">ASC(G8482)</f>
        <v>ﾛｷｿﾌﾟﾛﾌｪﾝﾅﾄﾘｳﾑﾃｰﾌﾟ100mg｢ﾀｲﾎｳ｣</v>
      </c>
      <c r="O8482" s="0" t="str">
        <f aca="false">ASC(E8482)</f>
        <v>ﾛｷｿﾌﾟﾛﾌｪﾝﾅﾄﾘｳﾑ水和物</v>
      </c>
      <c r="P8482" s="16" t="n">
        <f aca="false">N(P8481)+IF($C8482=検索!$B$49,1,0)</f>
        <v>0</v>
      </c>
    </row>
    <row r="8483" customFormat="false" ht="15" hidden="false" customHeight="false" outlineLevel="0" collapsed="false">
      <c r="A8483" s="16" t="s">
        <v>16254</v>
      </c>
      <c r="B8483" s="0" t="s">
        <v>19531</v>
      </c>
      <c r="C8483" s="0" t="n">
        <v>264</v>
      </c>
      <c r="D8483" s="0" t="str">
        <f aca="false">IFERROR(VLOOKUP($C8483,薬効分類マスタ!$A$2:$B$180,2,FALSE()),"未登録")</f>
        <v>鎮痛,鎮痒,収斂,消炎剤</v>
      </c>
      <c r="E8483" s="16" t="s">
        <v>1178</v>
      </c>
      <c r="F8483" s="16" t="s">
        <v>19313</v>
      </c>
      <c r="G8483" s="16" t="s">
        <v>19532</v>
      </c>
      <c r="H8483" s="16" t="s">
        <v>19390</v>
      </c>
      <c r="I8483" s="0" t="n">
        <v>18.2</v>
      </c>
      <c r="J8483" s="16" t="s">
        <v>239</v>
      </c>
      <c r="K8483" s="0" t="str">
        <f aca="false">IFERROR(IF(VLOOKUP($C8483,薬効分類マスタ!$A$2:$E$180,5,FALSE())=0,"",VLOOKUP($C8483,薬効分類マスタ!$A$2:$E$180,5,FALSE())),"")</f>
        <v/>
      </c>
      <c r="L8483" s="17"/>
      <c r="M8483" s="0" t="str">
        <f aca="false">IF($K8483="","",IF($L8483&lt;&gt;"",$L8483,VLOOKUP($C8483,薬効分類マスタ!$A$2:$F$180,6,FALSE())))</f>
        <v/>
      </c>
      <c r="N8483" s="0" t="str">
        <f aca="false">ASC(G8483)</f>
        <v>ﾛｷｿﾌﾟﾛﾌｪﾝNaﾃｰﾌﾟ100mg｢三友｣</v>
      </c>
      <c r="O8483" s="0" t="str">
        <f aca="false">ASC(E8483)</f>
        <v>ﾛｷｿﾌﾟﾛﾌｪﾝﾅﾄﾘｳﾑ水和物</v>
      </c>
      <c r="P8483" s="16" t="n">
        <f aca="false">N(P8482)+IF($C8483=検索!$B$49,1,0)</f>
        <v>0</v>
      </c>
    </row>
    <row r="8484" customFormat="false" ht="15" hidden="false" customHeight="false" outlineLevel="0" collapsed="false">
      <c r="A8484" s="16" t="s">
        <v>16254</v>
      </c>
      <c r="B8484" s="0" t="s">
        <v>19533</v>
      </c>
      <c r="C8484" s="0" t="n">
        <v>264</v>
      </c>
      <c r="D8484" s="0" t="str">
        <f aca="false">IFERROR(VLOOKUP($C8484,薬効分類マスタ!$A$2:$B$180,2,FALSE()),"未登録")</f>
        <v>鎮痛,鎮痒,収斂,消炎剤</v>
      </c>
      <c r="E8484" s="16" t="s">
        <v>1178</v>
      </c>
      <c r="F8484" s="16" t="s">
        <v>19402</v>
      </c>
      <c r="G8484" s="16" t="s">
        <v>19534</v>
      </c>
      <c r="H8484" s="16" t="s">
        <v>11051</v>
      </c>
      <c r="I8484" s="0" t="n">
        <v>22</v>
      </c>
      <c r="J8484" s="16" t="s">
        <v>239</v>
      </c>
      <c r="K8484" s="0" t="str">
        <f aca="false">IFERROR(IF(VLOOKUP($C8484,薬効分類マスタ!$A$2:$E$180,5,FALSE())=0,"",VLOOKUP($C8484,薬効分類マスタ!$A$2:$E$180,5,FALSE())),"")</f>
        <v/>
      </c>
      <c r="L8484" s="17"/>
      <c r="M8484" s="0" t="str">
        <f aca="false">IF($K8484="","",IF($L8484&lt;&gt;"",$L8484,VLOOKUP($C8484,薬効分類マスタ!$A$2:$F$180,6,FALSE())))</f>
        <v/>
      </c>
      <c r="N8484" s="0" t="str">
        <f aca="false">ASC(G8484)</f>
        <v>ﾛｷｿﾌﾟﾛﾌｪﾝNaﾊﾟｯﾌﾟ200mg｢ﾗｸｰﾙ｣</v>
      </c>
      <c r="O8484" s="0" t="str">
        <f aca="false">ASC(E8484)</f>
        <v>ﾛｷｿﾌﾟﾛﾌｪﾝﾅﾄﾘｳﾑ水和物</v>
      </c>
      <c r="P8484" s="16" t="n">
        <f aca="false">N(P8483)+IF($C8484=検索!$B$49,1,0)</f>
        <v>0</v>
      </c>
    </row>
    <row r="8485" customFormat="false" ht="15" hidden="false" customHeight="false" outlineLevel="0" collapsed="false">
      <c r="A8485" s="16" t="s">
        <v>16254</v>
      </c>
      <c r="B8485" s="0" t="s">
        <v>19535</v>
      </c>
      <c r="C8485" s="0" t="n">
        <v>264</v>
      </c>
      <c r="D8485" s="0" t="str">
        <f aca="false">IFERROR(VLOOKUP($C8485,薬効分類マスタ!$A$2:$B$180,2,FALSE()),"未登録")</f>
        <v>鎮痛,鎮痒,収斂,消炎剤</v>
      </c>
      <c r="E8485" s="16" t="s">
        <v>19536</v>
      </c>
      <c r="F8485" s="16" t="s">
        <v>19537</v>
      </c>
      <c r="G8485" s="16" t="s">
        <v>19538</v>
      </c>
      <c r="H8485" s="16" t="s">
        <v>3732</v>
      </c>
      <c r="I8485" s="0" t="n">
        <v>14995.6</v>
      </c>
      <c r="J8485" s="16" t="s">
        <v>232</v>
      </c>
      <c r="K8485" s="0" t="str">
        <f aca="false">IFERROR(IF(VLOOKUP($C8485,薬効分類マスタ!$A$2:$E$180,5,FALSE())=0,"",VLOOKUP($C8485,薬効分類マスタ!$A$2:$E$180,5,FALSE())),"")</f>
        <v/>
      </c>
      <c r="L8485" s="17"/>
      <c r="M8485" s="0" t="str">
        <f aca="false">IF($K8485="","",IF($L8485&lt;&gt;"",$L8485,VLOOKUP($C8485,薬効分類マスタ!$A$2:$F$180,6,FALSE())))</f>
        <v/>
      </c>
      <c r="N8485" s="0" t="str">
        <f aca="false">ASC(G8485)</f>
        <v>ﾜｲｷｬﾝｽ外用液0.71%</v>
      </c>
      <c r="O8485" s="0" t="str">
        <f aca="false">ASC(E8485)</f>
        <v>ｶﾝﾀﾘｼﾞﾝ</v>
      </c>
      <c r="P8485" s="16" t="n">
        <f aca="false">N(P8484)+IF($C8485=検索!$B$49,1,0)</f>
        <v>0</v>
      </c>
    </row>
    <row r="8486" customFormat="false" ht="15" hidden="false" customHeight="false" outlineLevel="0" collapsed="false">
      <c r="A8486" s="16" t="s">
        <v>16254</v>
      </c>
      <c r="B8486" s="0" t="s">
        <v>19539</v>
      </c>
      <c r="C8486" s="0" t="n">
        <v>264</v>
      </c>
      <c r="D8486" s="0" t="str">
        <f aca="false">IFERROR(VLOOKUP($C8486,薬効分類マスタ!$A$2:$B$180,2,FALSE()),"未登録")</f>
        <v>鎮痛,鎮痒,収斂,消炎剤</v>
      </c>
      <c r="E8486" s="16" t="s">
        <v>19540</v>
      </c>
      <c r="F8486" s="16" t="s">
        <v>224</v>
      </c>
      <c r="G8486" s="16" t="s">
        <v>19541</v>
      </c>
      <c r="H8486" s="16" t="s">
        <v>606</v>
      </c>
      <c r="I8486" s="0" t="n">
        <v>14.4</v>
      </c>
      <c r="K8486" s="0" t="str">
        <f aca="false">IFERROR(IF(VLOOKUP($C8486,薬効分類マスタ!$A$2:$E$180,5,FALSE())=0,"",VLOOKUP($C8486,薬効分類マスタ!$A$2:$E$180,5,FALSE())),"")</f>
        <v/>
      </c>
      <c r="L8486" s="17"/>
      <c r="M8486" s="0" t="str">
        <f aca="false">IF($K8486="","",IF($L8486&lt;&gt;"",$L8486,VLOOKUP($C8486,薬効分類マスタ!$A$2:$F$180,6,FALSE())))</f>
        <v/>
      </c>
      <c r="N8486" s="0" t="str">
        <f aca="false">ASC(G8486)</f>
        <v>ｵｲﾗｯｸｽHｸﾘｰﾑ</v>
      </c>
      <c r="O8486" s="0" t="str">
        <f aca="false">ASC(E8486)</f>
        <v>ﾋﾄﾞﾛｺﾙﾁｿﾞﾝ･ｸﾛﾀﾐﾄﾝ</v>
      </c>
      <c r="P8486" s="16" t="n">
        <f aca="false">N(P8485)+IF($C8486=検索!$B$49,1,0)</f>
        <v>0</v>
      </c>
    </row>
    <row r="8487" customFormat="false" ht="15" hidden="false" customHeight="false" outlineLevel="0" collapsed="false">
      <c r="A8487" s="16" t="s">
        <v>16254</v>
      </c>
      <c r="B8487" s="0" t="s">
        <v>19542</v>
      </c>
      <c r="C8487" s="0" t="n">
        <v>264</v>
      </c>
      <c r="D8487" s="0" t="str">
        <f aca="false">IFERROR(VLOOKUP($C8487,薬効分類マスタ!$A$2:$B$180,2,FALSE()),"未登録")</f>
        <v>鎮痛,鎮痒,収斂,消炎剤</v>
      </c>
      <c r="E8487" s="16" t="s">
        <v>19543</v>
      </c>
      <c r="F8487" s="16" t="s">
        <v>224</v>
      </c>
      <c r="G8487" s="16" t="s">
        <v>19544</v>
      </c>
      <c r="H8487" s="16" t="s">
        <v>462</v>
      </c>
      <c r="I8487" s="0" t="n">
        <v>19.3</v>
      </c>
      <c r="K8487" s="0" t="str">
        <f aca="false">IFERROR(IF(VLOOKUP($C8487,薬効分類マスタ!$A$2:$E$180,5,FALSE())=0,"",VLOOKUP($C8487,薬効分類マスタ!$A$2:$E$180,5,FALSE())),"")</f>
        <v/>
      </c>
      <c r="L8487" s="17"/>
      <c r="M8487" s="0" t="str">
        <f aca="false">IF($K8487="","",IF($L8487&lt;&gt;"",$L8487,VLOOKUP($C8487,薬効分類マスタ!$A$2:$F$180,6,FALSE())))</f>
        <v/>
      </c>
      <c r="N8487" s="0" t="str">
        <f aca="false">ASC(G8487)</f>
        <v>ｸﾞﾘﾒｻｿﾞﾝ軟膏</v>
      </c>
      <c r="O8487" s="0" t="str">
        <f aca="false">ASC(E8487)</f>
        <v>ﾃﾞｷｻﾒﾀｿﾞﾝ･脱脂大豆乾留ﾀｰﾙ</v>
      </c>
      <c r="P8487" s="16" t="n">
        <f aca="false">N(P8486)+IF($C8487=検索!$B$49,1,0)</f>
        <v>0</v>
      </c>
    </row>
    <row r="8488" customFormat="false" ht="15" hidden="false" customHeight="false" outlineLevel="0" collapsed="false">
      <c r="A8488" s="16" t="s">
        <v>16254</v>
      </c>
      <c r="B8488" s="0" t="s">
        <v>19545</v>
      </c>
      <c r="C8488" s="0" t="n">
        <v>264</v>
      </c>
      <c r="D8488" s="0" t="str">
        <f aca="false">IFERROR(VLOOKUP($C8488,薬効分類マスタ!$A$2:$B$180,2,FALSE()),"未登録")</f>
        <v>鎮痛,鎮痒,収斂,消炎剤</v>
      </c>
      <c r="E8488" s="16" t="s">
        <v>19546</v>
      </c>
      <c r="F8488" s="16" t="s">
        <v>224</v>
      </c>
      <c r="G8488" s="16" t="s">
        <v>19546</v>
      </c>
      <c r="I8488" s="0" t="n">
        <v>6.6</v>
      </c>
      <c r="K8488" s="0" t="str">
        <f aca="false">IFERROR(IF(VLOOKUP($C8488,薬効分類マスタ!$A$2:$E$180,5,FALSE())=0,"",VLOOKUP($C8488,薬効分類マスタ!$A$2:$E$180,5,FALSE())),"")</f>
        <v/>
      </c>
      <c r="L8488" s="17"/>
      <c r="M8488" s="0" t="str">
        <f aca="false">IF($K8488="","",IF($L8488&lt;&gt;"",$L8488,VLOOKUP($C8488,薬効分類マスタ!$A$2:$F$180,6,FALSE())))</f>
        <v/>
      </c>
      <c r="N8488" s="0" t="str">
        <f aca="false">ASC(G8488)</f>
        <v>ｱｸﾘﾉｰﾙ･ﾁﾝｸ油</v>
      </c>
      <c r="O8488" s="0" t="str">
        <f aca="false">ASC(E8488)</f>
        <v>ｱｸﾘﾉｰﾙ･ﾁﾝｸ油</v>
      </c>
      <c r="P8488" s="16" t="n">
        <f aca="false">N(P8487)+IF($C8488=検索!$B$49,1,0)</f>
        <v>0</v>
      </c>
    </row>
    <row r="8489" customFormat="false" ht="15" hidden="false" customHeight="false" outlineLevel="0" collapsed="false">
      <c r="A8489" s="16" t="s">
        <v>16254</v>
      </c>
      <c r="B8489" s="0" t="s">
        <v>19547</v>
      </c>
      <c r="C8489" s="0" t="n">
        <v>264</v>
      </c>
      <c r="D8489" s="0" t="str">
        <f aca="false">IFERROR(VLOOKUP($C8489,薬効分類マスタ!$A$2:$B$180,2,FALSE()),"未登録")</f>
        <v>鎮痛,鎮痒,収斂,消炎剤</v>
      </c>
      <c r="E8489" s="16" t="s">
        <v>19548</v>
      </c>
      <c r="F8489" s="16" t="s">
        <v>476</v>
      </c>
      <c r="G8489" s="16" t="s">
        <v>19548</v>
      </c>
      <c r="I8489" s="0" t="n">
        <v>10.8</v>
      </c>
      <c r="K8489" s="0" t="str">
        <f aca="false">IFERROR(IF(VLOOKUP($C8489,薬効分類マスタ!$A$2:$E$180,5,FALSE())=0,"",VLOOKUP($C8489,薬効分類マスタ!$A$2:$E$180,5,FALSE())),"")</f>
        <v/>
      </c>
      <c r="L8489" s="17"/>
      <c r="M8489" s="0" t="str">
        <f aca="false">IF($K8489="","",IF($L8489&lt;&gt;"",$L8489,VLOOKUP($C8489,薬効分類マスタ!$A$2:$F$180,6,FALSE())))</f>
        <v/>
      </c>
      <c r="N8489" s="0" t="str">
        <f aca="false">ASC(G8489)</f>
        <v>ﾌｪﾉｰﾙ･亜鉛華ﾘﾆﾒﾝﾄ</v>
      </c>
      <c r="O8489" s="0" t="str">
        <f aca="false">ASC(E8489)</f>
        <v>ﾌｪﾉｰﾙ･亜鉛華ﾘﾆﾒﾝﾄ</v>
      </c>
      <c r="P8489" s="16" t="n">
        <f aca="false">N(P8488)+IF($C8489=検索!$B$49,1,0)</f>
        <v>0</v>
      </c>
    </row>
    <row r="8490" customFormat="false" ht="15" hidden="false" customHeight="false" outlineLevel="0" collapsed="false">
      <c r="A8490" s="16" t="s">
        <v>16254</v>
      </c>
      <c r="B8490" s="0" t="s">
        <v>19549</v>
      </c>
      <c r="C8490" s="0" t="n">
        <v>264</v>
      </c>
      <c r="D8490" s="0" t="str">
        <f aca="false">IFERROR(VLOOKUP($C8490,薬効分類マスタ!$A$2:$B$180,2,FALSE()),"未登録")</f>
        <v>鎮痛,鎮痒,収斂,消炎剤</v>
      </c>
      <c r="E8490" s="16" t="s">
        <v>19548</v>
      </c>
      <c r="F8490" s="16" t="s">
        <v>476</v>
      </c>
      <c r="G8490" s="16" t="s">
        <v>19550</v>
      </c>
      <c r="H8490" s="16" t="s">
        <v>6908</v>
      </c>
      <c r="I8490" s="0" t="n">
        <v>20.3</v>
      </c>
      <c r="K8490" s="0" t="str">
        <f aca="false">IFERROR(IF(VLOOKUP($C8490,薬効分類マスタ!$A$2:$E$180,5,FALSE())=0,"",VLOOKUP($C8490,薬効分類マスタ!$A$2:$E$180,5,FALSE())),"")</f>
        <v/>
      </c>
      <c r="L8490" s="17"/>
      <c r="M8490" s="0" t="str">
        <f aca="false">IF($K8490="","",IF($L8490&lt;&gt;"",$L8490,VLOOKUP($C8490,薬効分類マスタ!$A$2:$F$180,6,FALSE())))</f>
        <v/>
      </c>
      <c r="N8490" s="0" t="str">
        <f aca="false">ASC(G8490)</f>
        <v>ﾌｪﾉｰﾙ･亜鉛華ﾘﾆﾒﾝﾄ｢ﾆｯｺｰ｣</v>
      </c>
      <c r="O8490" s="0" t="str">
        <f aca="false">ASC(E8490)</f>
        <v>ﾌｪﾉｰﾙ･亜鉛華ﾘﾆﾒﾝﾄ</v>
      </c>
      <c r="P8490" s="16" t="n">
        <f aca="false">N(P8489)+IF($C8490=検索!$B$49,1,0)</f>
        <v>0</v>
      </c>
    </row>
    <row r="8491" customFormat="false" ht="15" hidden="false" customHeight="false" outlineLevel="0" collapsed="false">
      <c r="A8491" s="16" t="s">
        <v>16254</v>
      </c>
      <c r="B8491" s="0" t="s">
        <v>19551</v>
      </c>
      <c r="C8491" s="0" t="n">
        <v>264</v>
      </c>
      <c r="D8491" s="0" t="str">
        <f aca="false">IFERROR(VLOOKUP($C8491,薬効分類マスタ!$A$2:$B$180,2,FALSE()),"未登録")</f>
        <v>鎮痛,鎮痒,収斂,消炎剤</v>
      </c>
      <c r="E8491" s="16" t="s">
        <v>19548</v>
      </c>
      <c r="F8491" s="16" t="s">
        <v>476</v>
      </c>
      <c r="G8491" s="16" t="s">
        <v>19552</v>
      </c>
      <c r="H8491" s="16" t="s">
        <v>1103</v>
      </c>
      <c r="I8491" s="0" t="n">
        <v>30.5</v>
      </c>
      <c r="K8491" s="0" t="str">
        <f aca="false">IFERROR(IF(VLOOKUP($C8491,薬効分類マスタ!$A$2:$E$180,5,FALSE())=0,"",VLOOKUP($C8491,薬効分類マスタ!$A$2:$E$180,5,FALSE())),"")</f>
        <v/>
      </c>
      <c r="L8491" s="17"/>
      <c r="M8491" s="0" t="str">
        <f aca="false">IF($K8491="","",IF($L8491&lt;&gt;"",$L8491,VLOOKUP($C8491,薬効分類マスタ!$A$2:$F$180,6,FALSE())))</f>
        <v/>
      </c>
      <c r="N8491" s="0" t="str">
        <f aca="false">ASC(G8491)</f>
        <v>ｶﾁﾘ｢ﾖｼﾀﾞ｣</v>
      </c>
      <c r="O8491" s="0" t="str">
        <f aca="false">ASC(E8491)</f>
        <v>ﾌｪﾉｰﾙ･亜鉛華ﾘﾆﾒﾝﾄ</v>
      </c>
      <c r="P8491" s="16" t="n">
        <f aca="false">N(P8490)+IF($C8491=検索!$B$49,1,0)</f>
        <v>0</v>
      </c>
    </row>
    <row r="8492" customFormat="false" ht="15" hidden="false" customHeight="false" outlineLevel="0" collapsed="false">
      <c r="A8492" s="16" t="s">
        <v>16254</v>
      </c>
      <c r="B8492" s="0" t="s">
        <v>19553</v>
      </c>
      <c r="C8492" s="0" t="n">
        <v>264</v>
      </c>
      <c r="D8492" s="0" t="str">
        <f aca="false">IFERROR(VLOOKUP($C8492,薬効分類マスタ!$A$2:$B$180,2,FALSE()),"未登録")</f>
        <v>鎮痛,鎮痒,収斂,消炎剤</v>
      </c>
      <c r="E8492" s="16" t="s">
        <v>19554</v>
      </c>
      <c r="F8492" s="16" t="s">
        <v>224</v>
      </c>
      <c r="G8492" s="16" t="s">
        <v>19555</v>
      </c>
      <c r="H8492" s="16" t="s">
        <v>309</v>
      </c>
      <c r="I8492" s="0" t="n">
        <v>5</v>
      </c>
      <c r="K8492" s="0" t="str">
        <f aca="false">IFERROR(IF(VLOOKUP($C8492,薬効分類マスタ!$A$2:$E$180,5,FALSE())=0,"",VLOOKUP($C8492,薬効分類マスタ!$A$2:$E$180,5,FALSE())),"")</f>
        <v/>
      </c>
      <c r="L8492" s="17"/>
      <c r="M8492" s="0" t="str">
        <f aca="false">IF($K8492="","",IF($L8492&lt;&gt;"",$L8492,VLOOKUP($C8492,薬効分類マスタ!$A$2:$F$180,6,FALSE())))</f>
        <v/>
      </c>
      <c r="N8492" s="0" t="str">
        <f aca="false">ASC(G8492)</f>
        <v>ﾕﾍﾞﾗ軟膏</v>
      </c>
      <c r="O8492" s="0" t="str">
        <f aca="false">ASC(E8492)</f>
        <v>ﾄｺﾌｪﾛｰﾙ･ﾋﾞﾀﾐﾝA油</v>
      </c>
      <c r="P8492" s="16" t="n">
        <f aca="false">N(P8491)+IF($C8492=検索!$B$49,1,0)</f>
        <v>0</v>
      </c>
    </row>
    <row r="8493" customFormat="false" ht="15" hidden="false" customHeight="false" outlineLevel="0" collapsed="false">
      <c r="A8493" s="16" t="s">
        <v>16254</v>
      </c>
      <c r="B8493" s="0" t="s">
        <v>19556</v>
      </c>
      <c r="C8493" s="0" t="n">
        <v>264</v>
      </c>
      <c r="D8493" s="0" t="str">
        <f aca="false">IFERROR(VLOOKUP($C8493,薬効分類マスタ!$A$2:$B$180,2,FALSE()),"未登録")</f>
        <v>鎮痛,鎮痒,収斂,消炎剤</v>
      </c>
      <c r="E8493" s="16" t="s">
        <v>19557</v>
      </c>
      <c r="F8493" s="16" t="s">
        <v>476</v>
      </c>
      <c r="G8493" s="16" t="s">
        <v>19558</v>
      </c>
      <c r="H8493" s="16" t="s">
        <v>9535</v>
      </c>
      <c r="I8493" s="0" t="n">
        <v>9.2</v>
      </c>
      <c r="J8493" s="16" t="s">
        <v>239</v>
      </c>
      <c r="K8493" s="0" t="str">
        <f aca="false">IFERROR(IF(VLOOKUP($C8493,薬効分類マスタ!$A$2:$E$180,5,FALSE())=0,"",VLOOKUP($C8493,薬効分類マスタ!$A$2:$E$180,5,FALSE())),"")</f>
        <v/>
      </c>
      <c r="L8493" s="17"/>
      <c r="M8493" s="0" t="str">
        <f aca="false">IF($K8493="","",IF($L8493&lt;&gt;"",$L8493,VLOOKUP($C8493,薬効分類マスタ!$A$2:$F$180,6,FALSE())))</f>
        <v/>
      </c>
      <c r="N8493" s="0" t="str">
        <f aca="false">ASC(G8493)</f>
        <v>MS温ｼｯﾌﾟ｢ﾀｲﾎｳ｣</v>
      </c>
      <c r="O8493" s="0" t="str">
        <f aca="false">ASC(E8493)</f>
        <v>ﾊﾟｯﾌﾟ剤</v>
      </c>
      <c r="P8493" s="16" t="n">
        <f aca="false">N(P8492)+IF($C8493=検索!$B$49,1,0)</f>
        <v>0</v>
      </c>
    </row>
    <row r="8494" customFormat="false" ht="15" hidden="false" customHeight="false" outlineLevel="0" collapsed="false">
      <c r="A8494" s="16" t="s">
        <v>16254</v>
      </c>
      <c r="B8494" s="0" t="s">
        <v>19559</v>
      </c>
      <c r="C8494" s="0" t="n">
        <v>264</v>
      </c>
      <c r="D8494" s="0" t="str">
        <f aca="false">IFERROR(VLOOKUP($C8494,薬効分類マスタ!$A$2:$B$180,2,FALSE()),"未登録")</f>
        <v>鎮痛,鎮痒,収斂,消炎剤</v>
      </c>
      <c r="E8494" s="16" t="s">
        <v>19557</v>
      </c>
      <c r="F8494" s="16" t="s">
        <v>476</v>
      </c>
      <c r="G8494" s="16" t="s">
        <v>19560</v>
      </c>
      <c r="H8494" s="16" t="s">
        <v>19561</v>
      </c>
      <c r="I8494" s="0" t="n">
        <v>9.2</v>
      </c>
      <c r="J8494" s="16" t="s">
        <v>239</v>
      </c>
      <c r="K8494" s="0" t="str">
        <f aca="false">IFERROR(IF(VLOOKUP($C8494,薬効分類マスタ!$A$2:$E$180,5,FALSE())=0,"",VLOOKUP($C8494,薬効分類マスタ!$A$2:$E$180,5,FALSE())),"")</f>
        <v/>
      </c>
      <c r="L8494" s="17"/>
      <c r="M8494" s="0" t="str">
        <f aca="false">IF($K8494="","",IF($L8494&lt;&gt;"",$L8494,VLOOKUP($C8494,薬効分類マスタ!$A$2:$F$180,6,FALSE())))</f>
        <v/>
      </c>
      <c r="N8494" s="0" t="str">
        <f aca="false">ASC(G8494)</f>
        <v>MS温ｼｯﾌﾟ｢ﾀｶﾐﾂ｣</v>
      </c>
      <c r="O8494" s="0" t="str">
        <f aca="false">ASC(E8494)</f>
        <v>ﾊﾟｯﾌﾟ剤</v>
      </c>
      <c r="P8494" s="16" t="n">
        <f aca="false">N(P8493)+IF($C8494=検索!$B$49,1,0)</f>
        <v>0</v>
      </c>
    </row>
    <row r="8495" customFormat="false" ht="15" hidden="false" customHeight="false" outlineLevel="0" collapsed="false">
      <c r="A8495" s="16" t="s">
        <v>16254</v>
      </c>
      <c r="B8495" s="0" t="s">
        <v>19562</v>
      </c>
      <c r="C8495" s="0" t="n">
        <v>264</v>
      </c>
      <c r="D8495" s="0" t="str">
        <f aca="false">IFERROR(VLOOKUP($C8495,薬効分類マスタ!$A$2:$B$180,2,FALSE()),"未登録")</f>
        <v>鎮痛,鎮痒,収斂,消炎剤</v>
      </c>
      <c r="E8495" s="16" t="s">
        <v>19557</v>
      </c>
      <c r="F8495" s="16" t="s">
        <v>476</v>
      </c>
      <c r="G8495" s="16" t="s">
        <v>19563</v>
      </c>
      <c r="H8495" s="16" t="s">
        <v>11051</v>
      </c>
      <c r="I8495" s="0" t="n">
        <v>9.2</v>
      </c>
      <c r="J8495" s="16" t="s">
        <v>239</v>
      </c>
      <c r="K8495" s="0" t="str">
        <f aca="false">IFERROR(IF(VLOOKUP($C8495,薬効分類マスタ!$A$2:$E$180,5,FALSE())=0,"",VLOOKUP($C8495,薬効分類マスタ!$A$2:$E$180,5,FALSE())),"")</f>
        <v/>
      </c>
      <c r="L8495" s="17"/>
      <c r="M8495" s="0" t="str">
        <f aca="false">IF($K8495="","",IF($L8495&lt;&gt;"",$L8495,VLOOKUP($C8495,薬効分類マスタ!$A$2:$F$180,6,FALSE())))</f>
        <v/>
      </c>
      <c r="N8495" s="0" t="str">
        <f aca="false">ASC(G8495)</f>
        <v>ﾗｸｰﾙ温ｼｯﾌﾟ</v>
      </c>
      <c r="O8495" s="0" t="str">
        <f aca="false">ASC(E8495)</f>
        <v>ﾊﾟｯﾌﾟ剤</v>
      </c>
      <c r="P8495" s="16" t="n">
        <f aca="false">N(P8494)+IF($C8495=検索!$B$49,1,0)</f>
        <v>0</v>
      </c>
    </row>
    <row r="8496" customFormat="false" ht="15" hidden="false" customHeight="false" outlineLevel="0" collapsed="false">
      <c r="A8496" s="16" t="s">
        <v>16254</v>
      </c>
      <c r="B8496" s="0" t="s">
        <v>19564</v>
      </c>
      <c r="C8496" s="0" t="n">
        <v>264</v>
      </c>
      <c r="D8496" s="0" t="str">
        <f aca="false">IFERROR(VLOOKUP($C8496,薬効分類マスタ!$A$2:$B$180,2,FALSE()),"未登録")</f>
        <v>鎮痛,鎮痒,収斂,消炎剤</v>
      </c>
      <c r="E8496" s="16" t="s">
        <v>19565</v>
      </c>
      <c r="F8496" s="16" t="s">
        <v>224</v>
      </c>
      <c r="G8496" s="16" t="s">
        <v>19566</v>
      </c>
      <c r="H8496" s="16" t="s">
        <v>8607</v>
      </c>
      <c r="I8496" s="0" t="n">
        <v>29.8</v>
      </c>
      <c r="K8496" s="0" t="str">
        <f aca="false">IFERROR(IF(VLOOKUP($C8496,薬効分類マスタ!$A$2:$E$180,5,FALSE())=0,"",VLOOKUP($C8496,薬効分類マスタ!$A$2:$E$180,5,FALSE())),"")</f>
        <v/>
      </c>
      <c r="L8496" s="17"/>
      <c r="M8496" s="0" t="str">
        <f aca="false">IF($K8496="","",IF($L8496&lt;&gt;"",$L8496,VLOOKUP($C8496,薬効分類マスタ!$A$2:$F$180,6,FALSE())))</f>
        <v/>
      </c>
      <c r="N8496" s="0" t="str">
        <f aca="false">ASC(G8496)</f>
        <v>ｴｷｻﾞﾙﾍﾞ</v>
      </c>
      <c r="O8496" s="0" t="str">
        <f aca="false">ASC(E8496)</f>
        <v>混合死菌製剤</v>
      </c>
      <c r="P8496" s="16" t="n">
        <f aca="false">N(P8495)+IF($C8496=検索!$B$49,1,0)</f>
        <v>0</v>
      </c>
    </row>
    <row r="8497" customFormat="false" ht="15" hidden="false" customHeight="false" outlineLevel="0" collapsed="false">
      <c r="A8497" s="16" t="s">
        <v>16254</v>
      </c>
      <c r="B8497" s="0" t="s">
        <v>19567</v>
      </c>
      <c r="C8497" s="0" t="n">
        <v>264</v>
      </c>
      <c r="D8497" s="0" t="str">
        <f aca="false">IFERROR(VLOOKUP($C8497,薬効分類マスタ!$A$2:$B$180,2,FALSE()),"未登録")</f>
        <v>鎮痛,鎮痒,収斂,消炎剤</v>
      </c>
      <c r="E8497" s="16" t="s">
        <v>19568</v>
      </c>
      <c r="F8497" s="16" t="s">
        <v>6657</v>
      </c>
      <c r="G8497" s="16" t="s">
        <v>19569</v>
      </c>
      <c r="H8497" s="16" t="s">
        <v>301</v>
      </c>
      <c r="I8497" s="0" t="n">
        <v>10.7</v>
      </c>
      <c r="K8497" s="0" t="str">
        <f aca="false">IFERROR(IF(VLOOKUP($C8497,薬効分類マスタ!$A$2:$E$180,5,FALSE())=0,"",VLOOKUP($C8497,薬効分類マスタ!$A$2:$E$180,5,FALSE())),"")</f>
        <v/>
      </c>
      <c r="L8497" s="17"/>
      <c r="M8497" s="0" t="str">
        <f aca="false">IF($K8497="","",IF($L8497&lt;&gt;"",$L8497,VLOOKUP($C8497,薬効分類マスタ!$A$2:$F$180,6,FALSE())))</f>
        <v/>
      </c>
      <c r="N8497" s="0" t="str">
        <f aca="false">ASC(G8497)</f>
        <v>ｶﾗﾐﾝﾛｰｼｮﾝ(丸石)</v>
      </c>
      <c r="O8497" s="0" t="str">
        <f aca="false">ASC(E8497)</f>
        <v>ｶﾗﾐﾝ</v>
      </c>
      <c r="P8497" s="16" t="n">
        <f aca="false">N(P8496)+IF($C8497=検索!$B$49,1,0)</f>
        <v>0</v>
      </c>
    </row>
    <row r="8498" customFormat="false" ht="15" hidden="false" customHeight="false" outlineLevel="0" collapsed="false">
      <c r="A8498" s="16" t="s">
        <v>16254</v>
      </c>
      <c r="B8498" s="0" t="s">
        <v>19570</v>
      </c>
      <c r="C8498" s="0" t="n">
        <v>264</v>
      </c>
      <c r="D8498" s="0" t="str">
        <f aca="false">IFERROR(VLOOKUP($C8498,薬効分類マスタ!$A$2:$B$180,2,FALSE()),"未登録")</f>
        <v>鎮痛,鎮痒,収斂,消炎剤</v>
      </c>
      <c r="E8498" s="16" t="s">
        <v>19571</v>
      </c>
      <c r="F8498" s="16" t="s">
        <v>476</v>
      </c>
      <c r="G8498" s="16" t="s">
        <v>19572</v>
      </c>
      <c r="H8498" s="16" t="s">
        <v>1286</v>
      </c>
      <c r="I8498" s="0" t="n">
        <v>33.3</v>
      </c>
      <c r="K8498" s="0" t="str">
        <f aca="false">IFERROR(IF(VLOOKUP($C8498,薬効分類マスタ!$A$2:$E$180,5,FALSE())=0,"",VLOOKUP($C8498,薬効分類マスタ!$A$2:$E$180,5,FALSE())),"")</f>
        <v/>
      </c>
      <c r="L8498" s="17"/>
      <c r="M8498" s="0" t="str">
        <f aca="false">IF($K8498="","",IF($L8498&lt;&gt;"",$L8498,VLOOKUP($C8498,薬効分類マスタ!$A$2:$F$180,6,FALSE())))</f>
        <v/>
      </c>
      <c r="N8498" s="0" t="str">
        <f aca="false">ASC(G8498)</f>
        <v>ｽﾁｯｸｾﾞﾉｰﾙA</v>
      </c>
      <c r="O8498" s="0" t="str">
        <f aca="false">ASC(E8498)</f>
        <v>ｻﾘﾁﾙ酸ﾒﾁﾙ･ｸﾞﾘﾁﾙﾚﾁﾝ酸配合剤</v>
      </c>
      <c r="P8498" s="16" t="n">
        <f aca="false">N(P8497)+IF($C8498=検索!$B$49,1,0)</f>
        <v>0</v>
      </c>
    </row>
    <row r="8499" customFormat="false" ht="15" hidden="false" customHeight="false" outlineLevel="0" collapsed="false">
      <c r="A8499" s="16" t="s">
        <v>16254</v>
      </c>
      <c r="B8499" s="0" t="s">
        <v>19573</v>
      </c>
      <c r="C8499" s="0" t="n">
        <v>264</v>
      </c>
      <c r="D8499" s="0" t="str">
        <f aca="false">IFERROR(VLOOKUP($C8499,薬効分類マスタ!$A$2:$B$180,2,FALSE()),"未登録")</f>
        <v>鎮痛,鎮痒,収斂,消炎剤</v>
      </c>
      <c r="E8499" s="16" t="s">
        <v>19574</v>
      </c>
      <c r="F8499" s="16" t="s">
        <v>224</v>
      </c>
      <c r="G8499" s="16" t="s">
        <v>19575</v>
      </c>
      <c r="H8499" s="16" t="s">
        <v>1286</v>
      </c>
      <c r="I8499" s="0" t="n">
        <v>6.3</v>
      </c>
      <c r="J8499" s="16" t="s">
        <v>239</v>
      </c>
      <c r="K8499" s="0" t="str">
        <f aca="false">IFERROR(IF(VLOOKUP($C8499,薬効分類マスタ!$A$2:$E$180,5,FALSE())=0,"",VLOOKUP($C8499,薬効分類マスタ!$A$2:$E$180,5,FALSE())),"")</f>
        <v/>
      </c>
      <c r="L8499" s="17"/>
      <c r="M8499" s="0" t="str">
        <f aca="false">IF($K8499="","",IF($L8499&lt;&gt;"",$L8499,VLOOKUP($C8499,薬効分類マスタ!$A$2:$F$180,6,FALSE())))</f>
        <v/>
      </c>
      <c r="N8499" s="0" t="str">
        <f aca="false">ASC(G8499)</f>
        <v>ｾﾞｽﾀｯｸｸﾘｰﾑ</v>
      </c>
      <c r="O8499" s="0" t="str">
        <f aca="false">ASC(E8499)</f>
        <v>副腎ｴｷｽ･ﾍﾊﾟﾘﾝ類似物質配合剤</v>
      </c>
      <c r="P8499" s="16" t="n">
        <f aca="false">N(P8498)+IF($C8499=検索!$B$49,1,0)</f>
        <v>0</v>
      </c>
    </row>
    <row r="8500" customFormat="false" ht="15" hidden="false" customHeight="false" outlineLevel="0" collapsed="false">
      <c r="A8500" s="16" t="s">
        <v>16254</v>
      </c>
      <c r="B8500" s="0" t="s">
        <v>19576</v>
      </c>
      <c r="C8500" s="0" t="n">
        <v>264</v>
      </c>
      <c r="D8500" s="0" t="str">
        <f aca="false">IFERROR(VLOOKUP($C8500,薬効分類マスタ!$A$2:$B$180,2,FALSE()),"未登録")</f>
        <v>鎮痛,鎮痒,収斂,消炎剤</v>
      </c>
      <c r="E8500" s="16" t="s">
        <v>19577</v>
      </c>
      <c r="F8500" s="16" t="s">
        <v>224</v>
      </c>
      <c r="G8500" s="16" t="s">
        <v>19578</v>
      </c>
      <c r="H8500" s="16" t="s">
        <v>710</v>
      </c>
      <c r="I8500" s="0" t="n">
        <v>11.5</v>
      </c>
      <c r="K8500" s="0" t="str">
        <f aca="false">IFERROR(IF(VLOOKUP($C8500,薬効分類マスタ!$A$2:$E$180,5,FALSE())=0,"",VLOOKUP($C8500,薬効分類マスタ!$A$2:$E$180,5,FALSE())),"")</f>
        <v/>
      </c>
      <c r="L8500" s="17"/>
      <c r="M8500" s="0" t="str">
        <f aca="false">IF($K8500="","",IF($L8500&lt;&gt;"",$L8500,VLOOKUP($C8500,薬効分類マスタ!$A$2:$F$180,6,FALSE())))</f>
        <v/>
      </c>
      <c r="N8500" s="0" t="str">
        <f aca="false">ASC(G8500)</f>
        <v>強力ﾚｽﾀﾐﾝｺｰﾁｿﾞﾝｺｰﾜ軟膏</v>
      </c>
      <c r="O8500" s="0" t="str">
        <f aca="false">ASC(E8500)</f>
        <v>ﾋﾄﾞﾛｺﾙﾁｿﾞﾝ酢酸ｴｽﾃﾙ･ﾌﾗｼﾞｵﾏｲｼﾝ配合剤</v>
      </c>
      <c r="P8500" s="16" t="n">
        <f aca="false">N(P8499)+IF($C8500=検索!$B$49,1,0)</f>
        <v>0</v>
      </c>
    </row>
    <row r="8501" customFormat="false" ht="15" hidden="false" customHeight="false" outlineLevel="0" collapsed="false">
      <c r="A8501" s="16" t="s">
        <v>16254</v>
      </c>
      <c r="B8501" s="0" t="s">
        <v>19579</v>
      </c>
      <c r="C8501" s="0" t="n">
        <v>264</v>
      </c>
      <c r="D8501" s="0" t="str">
        <f aca="false">IFERROR(VLOOKUP($C8501,薬効分類マスタ!$A$2:$B$180,2,FALSE()),"未登録")</f>
        <v>鎮痛,鎮痒,収斂,消炎剤</v>
      </c>
      <c r="E8501" s="16" t="s">
        <v>19580</v>
      </c>
      <c r="F8501" s="16" t="s">
        <v>224</v>
      </c>
      <c r="G8501" s="16" t="s">
        <v>19581</v>
      </c>
      <c r="H8501" s="16" t="s">
        <v>9549</v>
      </c>
      <c r="I8501" s="0" t="n">
        <v>12.5</v>
      </c>
      <c r="K8501" s="0" t="str">
        <f aca="false">IFERROR(IF(VLOOKUP($C8501,薬効分類マスタ!$A$2:$E$180,5,FALSE())=0,"",VLOOKUP($C8501,薬効分類マスタ!$A$2:$E$180,5,FALSE())),"")</f>
        <v/>
      </c>
      <c r="L8501" s="17"/>
      <c r="M8501" s="0" t="str">
        <f aca="false">IF($K8501="","",IF($L8501&lt;&gt;"",$L8501,VLOOKUP($C8501,薬効分類マスタ!$A$2:$F$180,6,FALSE())))</f>
        <v/>
      </c>
      <c r="N8501" s="0" t="str">
        <f aca="false">ASC(G8501)</f>
        <v>ﾂﾑﾗ紫雲膏</v>
      </c>
      <c r="O8501" s="0" t="str">
        <f aca="false">ASC(E8501)</f>
        <v>紫雲膏</v>
      </c>
      <c r="P8501" s="16" t="n">
        <f aca="false">N(P8500)+IF($C8501=検索!$B$49,1,0)</f>
        <v>0</v>
      </c>
    </row>
    <row r="8502" customFormat="false" ht="15" hidden="false" customHeight="false" outlineLevel="0" collapsed="false">
      <c r="A8502" s="16" t="s">
        <v>16254</v>
      </c>
      <c r="B8502" s="0" t="s">
        <v>19582</v>
      </c>
      <c r="C8502" s="0" t="n">
        <v>264</v>
      </c>
      <c r="D8502" s="0" t="str">
        <f aca="false">IFERROR(VLOOKUP($C8502,薬効分類マスタ!$A$2:$B$180,2,FALSE()),"未登録")</f>
        <v>鎮痛,鎮痒,収斂,消炎剤</v>
      </c>
      <c r="E8502" s="16" t="s">
        <v>19557</v>
      </c>
      <c r="F8502" s="16" t="s">
        <v>476</v>
      </c>
      <c r="G8502" s="16" t="s">
        <v>19583</v>
      </c>
      <c r="H8502" s="16" t="s">
        <v>9535</v>
      </c>
      <c r="I8502" s="0" t="n">
        <v>9.2</v>
      </c>
      <c r="J8502" s="16" t="s">
        <v>239</v>
      </c>
      <c r="K8502" s="0" t="str">
        <f aca="false">IFERROR(IF(VLOOKUP($C8502,薬効分類マスタ!$A$2:$E$180,5,FALSE())=0,"",VLOOKUP($C8502,薬効分類マスタ!$A$2:$E$180,5,FALSE())),"")</f>
        <v/>
      </c>
      <c r="L8502" s="17"/>
      <c r="M8502" s="0" t="str">
        <f aca="false">IF($K8502="","",IF($L8502&lt;&gt;"",$L8502,VLOOKUP($C8502,薬効分類マスタ!$A$2:$F$180,6,FALSE())))</f>
        <v/>
      </c>
      <c r="N8502" s="0" t="str">
        <f aca="false">ASC(G8502)</f>
        <v>MS冷ｼｯﾌﾟ｢ﾀｲﾎｳ｣</v>
      </c>
      <c r="O8502" s="0" t="str">
        <f aca="false">ASC(E8502)</f>
        <v>ﾊﾟｯﾌﾟ剤</v>
      </c>
      <c r="P8502" s="16" t="n">
        <f aca="false">N(P8501)+IF($C8502=検索!$B$49,1,0)</f>
        <v>0</v>
      </c>
    </row>
    <row r="8503" customFormat="false" ht="15" hidden="false" customHeight="false" outlineLevel="0" collapsed="false">
      <c r="A8503" s="16" t="s">
        <v>16254</v>
      </c>
      <c r="B8503" s="0" t="s">
        <v>19584</v>
      </c>
      <c r="C8503" s="0" t="n">
        <v>264</v>
      </c>
      <c r="D8503" s="0" t="str">
        <f aca="false">IFERROR(VLOOKUP($C8503,薬効分類マスタ!$A$2:$B$180,2,FALSE()),"未登録")</f>
        <v>鎮痛,鎮痒,収斂,消炎剤</v>
      </c>
      <c r="E8503" s="16" t="s">
        <v>19557</v>
      </c>
      <c r="F8503" s="16" t="s">
        <v>476</v>
      </c>
      <c r="G8503" s="16" t="s">
        <v>19585</v>
      </c>
      <c r="H8503" s="16" t="s">
        <v>19561</v>
      </c>
      <c r="I8503" s="0" t="n">
        <v>9.2</v>
      </c>
      <c r="J8503" s="16" t="s">
        <v>239</v>
      </c>
      <c r="K8503" s="0" t="str">
        <f aca="false">IFERROR(IF(VLOOKUP($C8503,薬効分類マスタ!$A$2:$E$180,5,FALSE())=0,"",VLOOKUP($C8503,薬効分類マスタ!$A$2:$E$180,5,FALSE())),"")</f>
        <v/>
      </c>
      <c r="L8503" s="17"/>
      <c r="M8503" s="0" t="str">
        <f aca="false">IF($K8503="","",IF($L8503&lt;&gt;"",$L8503,VLOOKUP($C8503,薬効分類マスタ!$A$2:$F$180,6,FALSE())))</f>
        <v/>
      </c>
      <c r="N8503" s="0" t="str">
        <f aca="false">ASC(G8503)</f>
        <v>MS冷ｼｯﾌﾟ｢ﾀｶﾐﾂ｣</v>
      </c>
      <c r="O8503" s="0" t="str">
        <f aca="false">ASC(E8503)</f>
        <v>ﾊﾟｯﾌﾟ剤</v>
      </c>
      <c r="P8503" s="16" t="n">
        <f aca="false">N(P8502)+IF($C8503=検索!$B$49,1,0)</f>
        <v>0</v>
      </c>
    </row>
    <row r="8504" customFormat="false" ht="15" hidden="false" customHeight="false" outlineLevel="0" collapsed="false">
      <c r="A8504" s="16" t="s">
        <v>16254</v>
      </c>
      <c r="B8504" s="0" t="s">
        <v>19586</v>
      </c>
      <c r="C8504" s="0" t="n">
        <v>264</v>
      </c>
      <c r="D8504" s="0" t="str">
        <f aca="false">IFERROR(VLOOKUP($C8504,薬効分類マスタ!$A$2:$B$180,2,FALSE()),"未登録")</f>
        <v>鎮痛,鎮痒,収斂,消炎剤</v>
      </c>
      <c r="E8504" s="16" t="s">
        <v>19557</v>
      </c>
      <c r="F8504" s="16" t="s">
        <v>476</v>
      </c>
      <c r="G8504" s="16" t="s">
        <v>19587</v>
      </c>
      <c r="H8504" s="16" t="s">
        <v>11051</v>
      </c>
      <c r="I8504" s="0" t="n">
        <v>9.2</v>
      </c>
      <c r="J8504" s="16" t="s">
        <v>239</v>
      </c>
      <c r="K8504" s="0" t="str">
        <f aca="false">IFERROR(IF(VLOOKUP($C8504,薬効分類マスタ!$A$2:$E$180,5,FALSE())=0,"",VLOOKUP($C8504,薬効分類マスタ!$A$2:$E$180,5,FALSE())),"")</f>
        <v/>
      </c>
      <c r="L8504" s="17"/>
      <c r="M8504" s="0" t="str">
        <f aca="false">IF($K8504="","",IF($L8504&lt;&gt;"",$L8504,VLOOKUP($C8504,薬効分類マスタ!$A$2:$F$180,6,FALSE())))</f>
        <v/>
      </c>
      <c r="N8504" s="0" t="str">
        <f aca="false">ASC(G8504)</f>
        <v>ﾗｸｰﾙ冷ｼｯﾌﾟ</v>
      </c>
      <c r="O8504" s="0" t="str">
        <f aca="false">ASC(E8504)</f>
        <v>ﾊﾟｯﾌﾟ剤</v>
      </c>
      <c r="P8504" s="16" t="n">
        <f aca="false">N(P8503)+IF($C8504=検索!$B$49,1,0)</f>
        <v>0</v>
      </c>
    </row>
    <row r="8505" customFormat="false" ht="15" hidden="false" customHeight="false" outlineLevel="0" collapsed="false">
      <c r="A8505" s="16" t="s">
        <v>16254</v>
      </c>
      <c r="B8505" s="0" t="s">
        <v>19588</v>
      </c>
      <c r="C8505" s="0" t="n">
        <v>264</v>
      </c>
      <c r="D8505" s="0" t="str">
        <f aca="false">IFERROR(VLOOKUP($C8505,薬効分類マスタ!$A$2:$B$180,2,FALSE()),"未登録")</f>
        <v>鎮痛,鎮痒,収斂,消炎剤</v>
      </c>
      <c r="E8505" s="16" t="s">
        <v>19589</v>
      </c>
      <c r="F8505" s="16" t="s">
        <v>19313</v>
      </c>
      <c r="G8505" s="16" t="s">
        <v>19590</v>
      </c>
      <c r="H8505" s="16" t="s">
        <v>1197</v>
      </c>
      <c r="I8505" s="0" t="n">
        <v>30.1</v>
      </c>
      <c r="J8505" s="16" t="s">
        <v>232</v>
      </c>
      <c r="K8505" s="0" t="str">
        <f aca="false">IFERROR(IF(VLOOKUP($C8505,薬効分類マスタ!$A$2:$E$180,5,FALSE())=0,"",VLOOKUP($C8505,薬効分類マスタ!$A$2:$E$180,5,FALSE())),"")</f>
        <v/>
      </c>
      <c r="L8505" s="17"/>
      <c r="M8505" s="0" t="str">
        <f aca="false">IF($K8505="","",IF($L8505&lt;&gt;"",$L8505,VLOOKUP($C8505,薬効分類マスタ!$A$2:$F$180,6,FALSE())))</f>
        <v/>
      </c>
      <c r="N8505" s="0" t="str">
        <f aca="false">ASC(G8505)</f>
        <v>ﾛｺｱﾃｰﾌﾟ</v>
      </c>
      <c r="O8505" s="0" t="str">
        <f aca="false">ASC(E8505)</f>
        <v>ｴｽﾌﾙﾙﾋﾞﾌﾟﾛﾌｪﾝ･ﾊｯｶ油</v>
      </c>
      <c r="P8505" s="16" t="n">
        <f aca="false">N(P8504)+IF($C8505=検索!$B$49,1,0)</f>
        <v>0</v>
      </c>
    </row>
    <row r="8506" customFormat="false" ht="15" hidden="false" customHeight="false" outlineLevel="0" collapsed="false">
      <c r="A8506" s="16" t="s">
        <v>16254</v>
      </c>
      <c r="B8506" s="0" t="s">
        <v>19591</v>
      </c>
      <c r="C8506" s="0" t="n">
        <v>264</v>
      </c>
      <c r="D8506" s="0" t="str">
        <f aca="false">IFERROR(VLOOKUP($C8506,薬効分類マスタ!$A$2:$B$180,2,FALSE()),"未登録")</f>
        <v>鎮痛,鎮痒,収斂,消炎剤</v>
      </c>
      <c r="E8506" s="16" t="s">
        <v>19592</v>
      </c>
      <c r="F8506" s="16" t="s">
        <v>224</v>
      </c>
      <c r="G8506" s="16" t="s">
        <v>19593</v>
      </c>
      <c r="H8506" s="16" t="s">
        <v>8607</v>
      </c>
      <c r="I8506" s="0" t="n">
        <v>10.3</v>
      </c>
      <c r="J8506" s="16" t="s">
        <v>232</v>
      </c>
      <c r="K8506" s="0" t="str">
        <f aca="false">IFERROR(IF(VLOOKUP($C8506,薬効分類マスタ!$A$2:$E$180,5,FALSE())=0,"",VLOOKUP($C8506,薬効分類マスタ!$A$2:$E$180,5,FALSE())),"")</f>
        <v/>
      </c>
      <c r="L8506" s="17"/>
      <c r="M8506" s="0" t="str">
        <f aca="false">IF($K8506="","",IF($L8506&lt;&gt;"",$L8506,VLOOKUP($C8506,薬効分類マスタ!$A$2:$F$180,6,FALSE())))</f>
        <v/>
      </c>
      <c r="N8506" s="0" t="str">
        <f aca="false">ASC(G8506)</f>
        <v>ﾋﾙﾄﾞｲﾄﾞｹﾞﾙ0.3%</v>
      </c>
      <c r="O8506" s="0" t="str">
        <f aca="false">ASC(E8506)</f>
        <v>ﾍﾊﾟﾘﾝ類似物質</v>
      </c>
      <c r="P8506" s="16" t="n">
        <f aca="false">N(P8505)+IF($C8506=検索!$B$49,1,0)</f>
        <v>0</v>
      </c>
    </row>
    <row r="8507" customFormat="false" ht="15" hidden="false" customHeight="false" outlineLevel="0" collapsed="false">
      <c r="A8507" s="16" t="s">
        <v>16254</v>
      </c>
      <c r="B8507" s="0" t="s">
        <v>19594</v>
      </c>
      <c r="C8507" s="0" t="n">
        <v>264</v>
      </c>
      <c r="D8507" s="0" t="str">
        <f aca="false">IFERROR(VLOOKUP($C8507,薬効分類マスタ!$A$2:$B$180,2,FALSE()),"未登録")</f>
        <v>鎮痛,鎮痒,収斂,消炎剤</v>
      </c>
      <c r="E8507" s="16" t="s">
        <v>19592</v>
      </c>
      <c r="F8507" s="16" t="s">
        <v>224</v>
      </c>
      <c r="G8507" s="16" t="s">
        <v>19595</v>
      </c>
      <c r="H8507" s="16" t="s">
        <v>6993</v>
      </c>
      <c r="I8507" s="0" t="n">
        <v>7.8</v>
      </c>
      <c r="J8507" s="16" t="s">
        <v>239</v>
      </c>
      <c r="K8507" s="0" t="str">
        <f aca="false">IFERROR(IF(VLOOKUP($C8507,薬効分類マスタ!$A$2:$E$180,5,FALSE())=0,"",VLOOKUP($C8507,薬効分類マスタ!$A$2:$E$180,5,FALSE())),"")</f>
        <v/>
      </c>
      <c r="L8507" s="17"/>
      <c r="M8507" s="0" t="str">
        <f aca="false">IF($K8507="","",IF($L8507&lt;&gt;"",$L8507,VLOOKUP($C8507,薬効分類マスタ!$A$2:$F$180,6,FALSE())))</f>
        <v/>
      </c>
      <c r="N8507" s="0" t="str">
        <f aca="false">ASC(G8507)</f>
        <v>ﾍﾊﾟﾘﾝ類似物質ｹﾞﾙ0.3%｢日医工｣</v>
      </c>
      <c r="O8507" s="0" t="str">
        <f aca="false">ASC(E8507)</f>
        <v>ﾍﾊﾟﾘﾝ類似物質</v>
      </c>
      <c r="P8507" s="16" t="n">
        <f aca="false">N(P8506)+IF($C8507=検索!$B$49,1,0)</f>
        <v>0</v>
      </c>
    </row>
    <row r="8508" customFormat="false" ht="15" hidden="false" customHeight="false" outlineLevel="0" collapsed="false">
      <c r="A8508" s="16" t="s">
        <v>16254</v>
      </c>
      <c r="B8508" s="0" t="s">
        <v>19596</v>
      </c>
      <c r="C8508" s="0" t="n">
        <v>264</v>
      </c>
      <c r="D8508" s="0" t="str">
        <f aca="false">IFERROR(VLOOKUP($C8508,薬効分類マスタ!$A$2:$B$180,2,FALSE()),"未登録")</f>
        <v>鎮痛,鎮痒,収斂,消炎剤</v>
      </c>
      <c r="E8508" s="16" t="s">
        <v>19592</v>
      </c>
      <c r="F8508" s="16" t="s">
        <v>224</v>
      </c>
      <c r="G8508" s="16" t="s">
        <v>19597</v>
      </c>
      <c r="H8508" s="16" t="s">
        <v>1080</v>
      </c>
      <c r="I8508" s="0" t="n">
        <v>6.3</v>
      </c>
      <c r="J8508" s="16" t="s">
        <v>239</v>
      </c>
      <c r="K8508" s="0" t="str">
        <f aca="false">IFERROR(IF(VLOOKUP($C8508,薬効分類マスタ!$A$2:$E$180,5,FALSE())=0,"",VLOOKUP($C8508,薬効分類マスタ!$A$2:$E$180,5,FALSE())),"")</f>
        <v/>
      </c>
      <c r="L8508" s="17"/>
      <c r="M8508" s="0" t="str">
        <f aca="false">IF($K8508="","",IF($L8508&lt;&gt;"",$L8508,VLOOKUP($C8508,薬効分類マスタ!$A$2:$F$180,6,FALSE())))</f>
        <v/>
      </c>
      <c r="N8508" s="0" t="str">
        <f aca="false">ASC(G8508)</f>
        <v>ﾍﾊﾟﾘﾝ類似物質ｹﾞﾙ0.3%｢ｹﾝｴｰ｣</v>
      </c>
      <c r="O8508" s="0" t="str">
        <f aca="false">ASC(E8508)</f>
        <v>ﾍﾊﾟﾘﾝ類似物質</v>
      </c>
      <c r="P8508" s="16" t="n">
        <f aca="false">N(P8507)+IF($C8508=検索!$B$49,1,0)</f>
        <v>0</v>
      </c>
    </row>
    <row r="8509" customFormat="false" ht="15" hidden="false" customHeight="false" outlineLevel="0" collapsed="false">
      <c r="A8509" s="16" t="s">
        <v>16254</v>
      </c>
      <c r="B8509" s="0" t="s">
        <v>19598</v>
      </c>
      <c r="C8509" s="0" t="n">
        <v>264</v>
      </c>
      <c r="D8509" s="0" t="str">
        <f aca="false">IFERROR(VLOOKUP($C8509,薬効分類マスタ!$A$2:$B$180,2,FALSE()),"未登録")</f>
        <v>鎮痛,鎮痒,収斂,消炎剤</v>
      </c>
      <c r="E8509" s="16" t="s">
        <v>19599</v>
      </c>
      <c r="F8509" s="16" t="s">
        <v>224</v>
      </c>
      <c r="G8509" s="16" t="s">
        <v>19599</v>
      </c>
      <c r="I8509" s="0" t="n">
        <v>11.5</v>
      </c>
      <c r="K8509" s="0" t="str">
        <f aca="false">IFERROR(IF(VLOOKUP($C8509,薬効分類マスタ!$A$2:$E$180,5,FALSE())=0,"",VLOOKUP($C8509,薬効分類マスタ!$A$2:$E$180,5,FALSE())),"")</f>
        <v/>
      </c>
      <c r="L8509" s="17"/>
      <c r="M8509" s="0" t="str">
        <f aca="false">IF($K8509="","",IF($L8509&lt;&gt;"",$L8509,VLOOKUP($C8509,薬効分類マスタ!$A$2:$F$180,6,FALSE())))</f>
        <v/>
      </c>
      <c r="N8509" s="0" t="str">
        <f aca="false">ASC(G8509)</f>
        <v>ﾀﾝﾆﾝ酸</v>
      </c>
      <c r="O8509" s="0" t="str">
        <f aca="false">ASC(E8509)</f>
        <v>ﾀﾝﾆﾝ酸</v>
      </c>
      <c r="P8509" s="16" t="n">
        <f aca="false">N(P8508)+IF($C8509=検索!$B$49,1,0)</f>
        <v>0</v>
      </c>
    </row>
    <row r="8510" customFormat="false" ht="15" hidden="false" customHeight="false" outlineLevel="0" collapsed="false">
      <c r="A8510" s="16" t="s">
        <v>16254</v>
      </c>
      <c r="B8510" s="0" t="s">
        <v>19600</v>
      </c>
      <c r="C8510" s="0" t="n">
        <v>265</v>
      </c>
      <c r="D8510" s="0" t="str">
        <f aca="false">IFERROR(VLOOKUP($C8510,薬効分類マスタ!$A$2:$B$180,2,FALSE()),"未登録")</f>
        <v>寄生性皮ふ疾患用剤</v>
      </c>
      <c r="E8510" s="16" t="s">
        <v>19601</v>
      </c>
      <c r="F8510" s="16" t="s">
        <v>476</v>
      </c>
      <c r="G8510" s="16" t="s">
        <v>19602</v>
      </c>
      <c r="H8510" s="16" t="s">
        <v>1080</v>
      </c>
      <c r="I8510" s="0" t="n">
        <v>23.8</v>
      </c>
      <c r="K8510" s="0" t="str">
        <f aca="false">IFERROR(IF(VLOOKUP($C8510,薬効分類マスタ!$A$2:$E$180,5,FALSE())=0,"",VLOOKUP($C8510,薬効分類マスタ!$A$2:$E$180,5,FALSE())),"")</f>
        <v/>
      </c>
      <c r="L8510" s="17"/>
      <c r="M8510" s="0" t="str">
        <f aca="false">IF($K8510="","",IF($L8510&lt;&gt;"",$L8510,VLOOKUP($C8510,薬効分類マスタ!$A$2:$F$180,6,FALSE())))</f>
        <v/>
      </c>
      <c r="N8510" s="0" t="str">
        <f aca="false">ASC(G8510)</f>
        <v>ｻﾘﾁﾙ酸｢ｹﾝｴｰ｣</v>
      </c>
      <c r="O8510" s="0" t="str">
        <f aca="false">ASC(E8510)</f>
        <v>ｻﾘﾁﾙ酸</v>
      </c>
      <c r="P8510" s="16" t="n">
        <f aca="false">N(P8509)+IF($C8510=検索!$B$49,1,0)</f>
        <v>0</v>
      </c>
    </row>
    <row r="8511" customFormat="false" ht="15" hidden="false" customHeight="false" outlineLevel="0" collapsed="false">
      <c r="A8511" s="16" t="s">
        <v>16254</v>
      </c>
      <c r="B8511" s="0" t="s">
        <v>19603</v>
      </c>
      <c r="C8511" s="0" t="n">
        <v>265</v>
      </c>
      <c r="D8511" s="0" t="str">
        <f aca="false">IFERROR(VLOOKUP($C8511,薬効分類マスタ!$A$2:$B$180,2,FALSE()),"未登録")</f>
        <v>寄生性皮ふ疾患用剤</v>
      </c>
      <c r="E8511" s="16" t="s">
        <v>19601</v>
      </c>
      <c r="F8511" s="16" t="s">
        <v>18336</v>
      </c>
      <c r="G8511" s="16" t="s">
        <v>19604</v>
      </c>
      <c r="H8511" s="16" t="s">
        <v>15890</v>
      </c>
      <c r="I8511" s="0" t="n">
        <v>41.5</v>
      </c>
      <c r="J8511" s="16" t="s">
        <v>239</v>
      </c>
      <c r="K8511" s="0" t="str">
        <f aca="false">IFERROR(IF(VLOOKUP($C8511,薬効分類マスタ!$A$2:$E$180,5,FALSE())=0,"",VLOOKUP($C8511,薬効分類マスタ!$A$2:$E$180,5,FALSE())),"")</f>
        <v/>
      </c>
      <c r="L8511" s="17"/>
      <c r="M8511" s="0" t="str">
        <f aca="false">IF($K8511="","",IF($L8511&lt;&gt;"",$L8511,VLOOKUP($C8511,薬効分類マスタ!$A$2:$F$180,6,FALSE())))</f>
        <v/>
      </c>
      <c r="N8511" s="0" t="str">
        <f aca="false">ASC(G8511)</f>
        <v>5%ｻﾘﾁﾙ酸ﾜｾﾘﾝ軟膏東豊</v>
      </c>
      <c r="O8511" s="0" t="str">
        <f aca="false">ASC(E8511)</f>
        <v>ｻﾘﾁﾙ酸</v>
      </c>
      <c r="P8511" s="16" t="n">
        <f aca="false">N(P8510)+IF($C8511=検索!$B$49,1,0)</f>
        <v>0</v>
      </c>
    </row>
    <row r="8512" customFormat="false" ht="15" hidden="false" customHeight="false" outlineLevel="0" collapsed="false">
      <c r="A8512" s="16" t="s">
        <v>16254</v>
      </c>
      <c r="B8512" s="0" t="s">
        <v>19605</v>
      </c>
      <c r="C8512" s="0" t="n">
        <v>265</v>
      </c>
      <c r="D8512" s="0" t="str">
        <f aca="false">IFERROR(VLOOKUP($C8512,薬効分類マスタ!$A$2:$B$180,2,FALSE()),"未登録")</f>
        <v>寄生性皮ふ疾患用剤</v>
      </c>
      <c r="E8512" s="16" t="s">
        <v>19601</v>
      </c>
      <c r="F8512" s="16" t="s">
        <v>18320</v>
      </c>
      <c r="G8512" s="16" t="s">
        <v>19606</v>
      </c>
      <c r="H8512" s="16" t="s">
        <v>15890</v>
      </c>
      <c r="I8512" s="0" t="n">
        <v>43.1</v>
      </c>
      <c r="J8512" s="16" t="s">
        <v>239</v>
      </c>
      <c r="K8512" s="0" t="str">
        <f aca="false">IFERROR(IF(VLOOKUP($C8512,薬効分類マスタ!$A$2:$E$180,5,FALSE())=0,"",VLOOKUP($C8512,薬効分類マスタ!$A$2:$E$180,5,FALSE())),"")</f>
        <v/>
      </c>
      <c r="L8512" s="17"/>
      <c r="M8512" s="0" t="str">
        <f aca="false">IF($K8512="","",IF($L8512&lt;&gt;"",$L8512,VLOOKUP($C8512,薬効分類マスタ!$A$2:$F$180,6,FALSE())))</f>
        <v/>
      </c>
      <c r="N8512" s="0" t="str">
        <f aca="false">ASC(G8512)</f>
        <v>10%ｻﾘﾁﾙ酸ﾜｾﾘﾝ軟膏東豊</v>
      </c>
      <c r="O8512" s="0" t="str">
        <f aca="false">ASC(E8512)</f>
        <v>ｻﾘﾁﾙ酸</v>
      </c>
      <c r="P8512" s="16" t="n">
        <f aca="false">N(P8511)+IF($C8512=検索!$B$49,1,0)</f>
        <v>0</v>
      </c>
    </row>
    <row r="8513" customFormat="false" ht="15" hidden="false" customHeight="false" outlineLevel="0" collapsed="false">
      <c r="A8513" s="16" t="s">
        <v>16254</v>
      </c>
      <c r="B8513" s="0" t="s">
        <v>19607</v>
      </c>
      <c r="C8513" s="0" t="n">
        <v>265</v>
      </c>
      <c r="D8513" s="0" t="str">
        <f aca="false">IFERROR(VLOOKUP($C8513,薬効分類マスタ!$A$2:$B$180,2,FALSE()),"未登録")</f>
        <v>寄生性皮ふ疾患用剤</v>
      </c>
      <c r="E8513" s="16" t="s">
        <v>19608</v>
      </c>
      <c r="F8513" s="16" t="s">
        <v>476</v>
      </c>
      <c r="G8513" s="16" t="s">
        <v>19608</v>
      </c>
      <c r="I8513" s="0" t="n">
        <v>29.3</v>
      </c>
      <c r="K8513" s="0" t="str">
        <f aca="false">IFERROR(IF(VLOOKUP($C8513,薬効分類マスタ!$A$2:$E$180,5,FALSE())=0,"",VLOOKUP($C8513,薬効分類マスタ!$A$2:$E$180,5,FALSE())),"")</f>
        <v/>
      </c>
      <c r="L8513" s="17"/>
      <c r="M8513" s="0" t="str">
        <f aca="false">IF($K8513="","",IF($L8513&lt;&gt;"",$L8513,VLOOKUP($C8513,薬効分類マスタ!$A$2:$F$180,6,FALSE())))</f>
        <v/>
      </c>
      <c r="N8513" s="0" t="str">
        <f aca="false">ASC(G8513)</f>
        <v>ﾁｱﾝﾄｰﾙ</v>
      </c>
      <c r="O8513" s="0" t="str">
        <f aca="false">ASC(E8513)</f>
        <v>ﾁｱﾝﾄｰﾙ</v>
      </c>
      <c r="P8513" s="16" t="n">
        <f aca="false">N(P8512)+IF($C8513=検索!$B$49,1,0)</f>
        <v>0</v>
      </c>
    </row>
    <row r="8514" customFormat="false" ht="15" hidden="false" customHeight="false" outlineLevel="0" collapsed="false">
      <c r="A8514" s="16" t="s">
        <v>16254</v>
      </c>
      <c r="B8514" s="0" t="s">
        <v>19609</v>
      </c>
      <c r="C8514" s="0" t="n">
        <v>265</v>
      </c>
      <c r="D8514" s="0" t="str">
        <f aca="false">IFERROR(VLOOKUP($C8514,薬効分類マスタ!$A$2:$B$180,2,FALSE()),"未登録")</f>
        <v>寄生性皮ふ疾患用剤</v>
      </c>
      <c r="E8514" s="16" t="s">
        <v>19610</v>
      </c>
      <c r="F8514" s="16" t="s">
        <v>476</v>
      </c>
      <c r="G8514" s="16" t="s">
        <v>19610</v>
      </c>
      <c r="I8514" s="0" t="n">
        <v>24.9</v>
      </c>
      <c r="K8514" s="0" t="str">
        <f aca="false">IFERROR(IF(VLOOKUP($C8514,薬効分類マスタ!$A$2:$E$180,5,FALSE())=0,"",VLOOKUP($C8514,薬効分類マスタ!$A$2:$E$180,5,FALSE())),"")</f>
        <v/>
      </c>
      <c r="L8514" s="17"/>
      <c r="M8514" s="0" t="str">
        <f aca="false">IF($K8514="","",IF($L8514&lt;&gt;"",$L8514,VLOOKUP($C8514,薬効分類マスタ!$A$2:$F$180,6,FALSE())))</f>
        <v/>
      </c>
      <c r="N8514" s="0" t="str">
        <f aca="false">ASC(G8514)</f>
        <v>ﾓｸﾀｰﾙ</v>
      </c>
      <c r="O8514" s="0" t="str">
        <f aca="false">ASC(E8514)</f>
        <v>ﾓｸﾀｰﾙ</v>
      </c>
      <c r="P8514" s="16" t="n">
        <f aca="false">N(P8513)+IF($C8514=検索!$B$49,1,0)</f>
        <v>0</v>
      </c>
    </row>
    <row r="8515" customFormat="false" ht="15" hidden="false" customHeight="false" outlineLevel="0" collapsed="false">
      <c r="A8515" s="16" t="s">
        <v>16254</v>
      </c>
      <c r="B8515" s="0" t="s">
        <v>19611</v>
      </c>
      <c r="C8515" s="0" t="n">
        <v>265</v>
      </c>
      <c r="D8515" s="0" t="str">
        <f aca="false">IFERROR(VLOOKUP($C8515,薬効分類マスタ!$A$2:$B$180,2,FALSE()),"未登録")</f>
        <v>寄生性皮ふ疾患用剤</v>
      </c>
      <c r="E8515" s="16" t="s">
        <v>18251</v>
      </c>
      <c r="F8515" s="16" t="s">
        <v>229</v>
      </c>
      <c r="G8515" s="16" t="s">
        <v>19612</v>
      </c>
      <c r="H8515" s="16" t="s">
        <v>3803</v>
      </c>
      <c r="I8515" s="0" t="n">
        <v>9.7</v>
      </c>
      <c r="J8515" s="16" t="s">
        <v>232</v>
      </c>
      <c r="K8515" s="0" t="str">
        <f aca="false">IFERROR(IF(VLOOKUP($C8515,薬効分類マスタ!$A$2:$E$180,5,FALSE())=0,"",VLOOKUP($C8515,薬効分類マスタ!$A$2:$E$180,5,FALSE())),"")</f>
        <v/>
      </c>
      <c r="L8515" s="17"/>
      <c r="M8515" s="0" t="str">
        <f aca="false">IF($K8515="","",IF($L8515&lt;&gt;"",$L8515,VLOOKUP($C8515,薬効分類マスタ!$A$2:$F$180,6,FALSE())))</f>
        <v/>
      </c>
      <c r="N8515" s="0" t="str">
        <f aca="false">ASC(G8515)</f>
        <v>ｴﾝﾍﾟｼﾄﾞｸﾘｰﾑ1%</v>
      </c>
      <c r="O8515" s="0" t="str">
        <f aca="false">ASC(E8515)</f>
        <v>ｸﾛﾄﾘﾏｿﾞｰﾙ</v>
      </c>
      <c r="P8515" s="16" t="n">
        <f aca="false">N(P8514)+IF($C8515=検索!$B$49,1,0)</f>
        <v>0</v>
      </c>
    </row>
    <row r="8516" customFormat="false" ht="15" hidden="false" customHeight="false" outlineLevel="0" collapsed="false">
      <c r="A8516" s="16" t="s">
        <v>16254</v>
      </c>
      <c r="B8516" s="0" t="s">
        <v>19613</v>
      </c>
      <c r="C8516" s="0" t="n">
        <v>265</v>
      </c>
      <c r="D8516" s="0" t="str">
        <f aca="false">IFERROR(VLOOKUP($C8516,薬効分類マスタ!$A$2:$B$180,2,FALSE()),"未登録")</f>
        <v>寄生性皮ふ疾患用剤</v>
      </c>
      <c r="E8516" s="16" t="s">
        <v>18251</v>
      </c>
      <c r="F8516" s="16" t="s">
        <v>229</v>
      </c>
      <c r="G8516" s="16" t="s">
        <v>19614</v>
      </c>
      <c r="H8516" s="16" t="s">
        <v>8817</v>
      </c>
      <c r="I8516" s="0" t="n">
        <v>8.1</v>
      </c>
      <c r="J8516" s="16" t="s">
        <v>239</v>
      </c>
      <c r="K8516" s="0" t="str">
        <f aca="false">IFERROR(IF(VLOOKUP($C8516,薬効分類マスタ!$A$2:$E$180,5,FALSE())=0,"",VLOOKUP($C8516,薬効分類マスタ!$A$2:$E$180,5,FALSE())),"")</f>
        <v/>
      </c>
      <c r="L8516" s="17"/>
      <c r="M8516" s="0" t="str">
        <f aca="false">IF($K8516="","",IF($L8516&lt;&gt;"",$L8516,VLOOKUP($C8516,薬効分類マスタ!$A$2:$F$180,6,FALSE())))</f>
        <v/>
      </c>
      <c r="N8516" s="0" t="str">
        <f aca="false">ASC(G8516)</f>
        <v>ｸﾛﾄﾘﾏｿﾞｰﾙｸﾘｰﾑ1%｢ｲﾜｷ｣</v>
      </c>
      <c r="O8516" s="0" t="str">
        <f aca="false">ASC(E8516)</f>
        <v>ｸﾛﾄﾘﾏｿﾞｰﾙ</v>
      </c>
      <c r="P8516" s="16" t="n">
        <f aca="false">N(P8515)+IF($C8516=検索!$B$49,1,0)</f>
        <v>0</v>
      </c>
    </row>
    <row r="8517" customFormat="false" ht="15" hidden="false" customHeight="false" outlineLevel="0" collapsed="false">
      <c r="A8517" s="16" t="s">
        <v>16254</v>
      </c>
      <c r="B8517" s="0" t="s">
        <v>19615</v>
      </c>
      <c r="C8517" s="0" t="n">
        <v>265</v>
      </c>
      <c r="D8517" s="0" t="str">
        <f aca="false">IFERROR(VLOOKUP($C8517,薬効分類マスタ!$A$2:$B$180,2,FALSE()),"未登録")</f>
        <v>寄生性皮ふ疾患用剤</v>
      </c>
      <c r="E8517" s="16" t="s">
        <v>18254</v>
      </c>
      <c r="F8517" s="16" t="s">
        <v>229</v>
      </c>
      <c r="G8517" s="16" t="s">
        <v>19616</v>
      </c>
      <c r="H8517" s="16" t="s">
        <v>415</v>
      </c>
      <c r="I8517" s="0" t="n">
        <v>8.8</v>
      </c>
      <c r="J8517" s="16" t="s">
        <v>232</v>
      </c>
      <c r="K8517" s="0" t="str">
        <f aca="false">IFERROR(IF(VLOOKUP($C8517,薬効分類マスタ!$A$2:$E$180,5,FALSE())=0,"",VLOOKUP($C8517,薬効分類マスタ!$A$2:$E$180,5,FALSE())),"")</f>
        <v/>
      </c>
      <c r="L8517" s="17"/>
      <c r="M8517" s="0" t="str">
        <f aca="false">IF($K8517="","",IF($L8517&lt;&gt;"",$L8517,VLOOKUP($C8517,薬効分類マスタ!$A$2:$F$180,6,FALSE())))</f>
        <v/>
      </c>
      <c r="N8517" s="0" t="str">
        <f aca="false">ASC(G8517)</f>
        <v>ﾌﾛﾘｰﾄﾞDｸﾘｰﾑ1%</v>
      </c>
      <c r="O8517" s="0" t="str">
        <f aca="false">ASC(E8517)</f>
        <v>ﾐｺﾅｿﾞｰﾙ硝酸塩</v>
      </c>
      <c r="P8517" s="16" t="n">
        <f aca="false">N(P8516)+IF($C8517=検索!$B$49,1,0)</f>
        <v>0</v>
      </c>
    </row>
    <row r="8518" customFormat="false" ht="15" hidden="false" customHeight="false" outlineLevel="0" collapsed="false">
      <c r="A8518" s="16" t="s">
        <v>16254</v>
      </c>
      <c r="B8518" s="0" t="s">
        <v>19617</v>
      </c>
      <c r="C8518" s="0" t="n">
        <v>265</v>
      </c>
      <c r="D8518" s="0" t="str">
        <f aca="false">IFERROR(VLOOKUP($C8518,薬効分類マスタ!$A$2:$B$180,2,FALSE()),"未登録")</f>
        <v>寄生性皮ふ疾患用剤</v>
      </c>
      <c r="E8518" s="16" t="s">
        <v>18269</v>
      </c>
      <c r="F8518" s="16" t="s">
        <v>229</v>
      </c>
      <c r="G8518" s="16" t="s">
        <v>19618</v>
      </c>
      <c r="H8518" s="16" t="s">
        <v>473</v>
      </c>
      <c r="I8518" s="0" t="n">
        <v>9.9</v>
      </c>
      <c r="J8518" s="16" t="s">
        <v>232</v>
      </c>
      <c r="K8518" s="0" t="str">
        <f aca="false">IFERROR(IF(VLOOKUP($C8518,薬効分類マスタ!$A$2:$E$180,5,FALSE())=0,"",VLOOKUP($C8518,薬効分類マスタ!$A$2:$E$180,5,FALSE())),"")</f>
        <v/>
      </c>
      <c r="L8518" s="17"/>
      <c r="M8518" s="0" t="str">
        <f aca="false">IF($K8518="","",IF($L8518&lt;&gt;"",$L8518,VLOOKUP($C8518,薬効分類マスタ!$A$2:$F$180,6,FALSE())))</f>
        <v/>
      </c>
      <c r="N8518" s="0" t="str">
        <f aca="false">ASC(G8518)</f>
        <v>ｵｷﾅｿﾞｰﾙｸﾘｰﾑ1%</v>
      </c>
      <c r="O8518" s="0" t="str">
        <f aca="false">ASC(E8518)</f>
        <v>ｵｷｼｺﾅｿﾞｰﾙ硝酸塩</v>
      </c>
      <c r="P8518" s="16" t="n">
        <f aca="false">N(P8517)+IF($C8518=検索!$B$49,1,0)</f>
        <v>0</v>
      </c>
    </row>
    <row r="8519" customFormat="false" ht="15" hidden="false" customHeight="false" outlineLevel="0" collapsed="false">
      <c r="A8519" s="16" t="s">
        <v>16254</v>
      </c>
      <c r="B8519" s="0" t="s">
        <v>19619</v>
      </c>
      <c r="C8519" s="0" t="n">
        <v>265</v>
      </c>
      <c r="D8519" s="0" t="str">
        <f aca="false">IFERROR(VLOOKUP($C8519,薬効分類マスタ!$A$2:$B$180,2,FALSE()),"未登録")</f>
        <v>寄生性皮ふ疾患用剤</v>
      </c>
      <c r="E8519" s="16" t="s">
        <v>18269</v>
      </c>
      <c r="F8519" s="16" t="s">
        <v>1706</v>
      </c>
      <c r="G8519" s="16" t="s">
        <v>19620</v>
      </c>
      <c r="H8519" s="16" t="s">
        <v>473</v>
      </c>
      <c r="I8519" s="0" t="n">
        <v>9.9</v>
      </c>
      <c r="J8519" s="16" t="s">
        <v>232</v>
      </c>
      <c r="K8519" s="0" t="str">
        <f aca="false">IFERROR(IF(VLOOKUP($C8519,薬効分類マスタ!$A$2:$E$180,5,FALSE())=0,"",VLOOKUP($C8519,薬効分類マスタ!$A$2:$E$180,5,FALSE())),"")</f>
        <v/>
      </c>
      <c r="L8519" s="17"/>
      <c r="M8519" s="0" t="str">
        <f aca="false">IF($K8519="","",IF($L8519&lt;&gt;"",$L8519,VLOOKUP($C8519,薬効分類マスタ!$A$2:$F$180,6,FALSE())))</f>
        <v/>
      </c>
      <c r="N8519" s="0" t="str">
        <f aca="false">ASC(G8519)</f>
        <v>ｵｷﾅｿﾞｰﾙ外用液1%</v>
      </c>
      <c r="O8519" s="0" t="str">
        <f aca="false">ASC(E8519)</f>
        <v>ｵｷｼｺﾅｿﾞｰﾙ硝酸塩</v>
      </c>
      <c r="P8519" s="16" t="n">
        <f aca="false">N(P8518)+IF($C8519=検索!$B$49,1,0)</f>
        <v>0</v>
      </c>
    </row>
    <row r="8520" customFormat="false" ht="15" hidden="false" customHeight="false" outlineLevel="0" collapsed="false">
      <c r="A8520" s="16" t="s">
        <v>16254</v>
      </c>
      <c r="B8520" s="0" t="s">
        <v>19621</v>
      </c>
      <c r="C8520" s="0" t="n">
        <v>265</v>
      </c>
      <c r="D8520" s="0" t="str">
        <f aca="false">IFERROR(VLOOKUP($C8520,薬効分類マスタ!$A$2:$B$180,2,FALSE()),"未登録")</f>
        <v>寄生性皮ふ疾患用剤</v>
      </c>
      <c r="E8520" s="16" t="s">
        <v>19622</v>
      </c>
      <c r="F8520" s="16" t="s">
        <v>229</v>
      </c>
      <c r="G8520" s="16" t="s">
        <v>19623</v>
      </c>
      <c r="H8520" s="16" t="s">
        <v>473</v>
      </c>
      <c r="I8520" s="0" t="n">
        <v>16.6</v>
      </c>
      <c r="J8520" s="16" t="s">
        <v>232</v>
      </c>
      <c r="K8520" s="0" t="str">
        <f aca="false">IFERROR(IF(VLOOKUP($C8520,薬効分類マスタ!$A$2:$E$180,5,FALSE())=0,"",VLOOKUP($C8520,薬効分類マスタ!$A$2:$E$180,5,FALSE())),"")</f>
        <v/>
      </c>
      <c r="L8520" s="17"/>
      <c r="M8520" s="0" t="str">
        <f aca="false">IF($K8520="","",IF($L8520&lt;&gt;"",$L8520,VLOOKUP($C8520,薬効分類マスタ!$A$2:$F$180,6,FALSE())))</f>
        <v/>
      </c>
      <c r="N8520" s="0" t="str">
        <f aca="false">ASC(G8520)</f>
        <v>ｴｸｾﾙﾀﾞｰﾑｸﾘｰﾑ1%</v>
      </c>
      <c r="O8520" s="0" t="str">
        <f aca="false">ASC(E8520)</f>
        <v>ｽﾙｺﾅｿﾞｰﾙ硝酸塩</v>
      </c>
      <c r="P8520" s="16" t="n">
        <f aca="false">N(P8519)+IF($C8520=検索!$B$49,1,0)</f>
        <v>0</v>
      </c>
    </row>
    <row r="8521" customFormat="false" ht="15" hidden="false" customHeight="false" outlineLevel="0" collapsed="false">
      <c r="A8521" s="16" t="s">
        <v>16254</v>
      </c>
      <c r="B8521" s="0" t="s">
        <v>19624</v>
      </c>
      <c r="C8521" s="0" t="n">
        <v>265</v>
      </c>
      <c r="D8521" s="0" t="str">
        <f aca="false">IFERROR(VLOOKUP($C8521,薬効分類マスタ!$A$2:$B$180,2,FALSE()),"未登録")</f>
        <v>寄生性皮ふ疾患用剤</v>
      </c>
      <c r="E8521" s="16" t="s">
        <v>19622</v>
      </c>
      <c r="F8521" s="16" t="s">
        <v>1706</v>
      </c>
      <c r="G8521" s="16" t="s">
        <v>19625</v>
      </c>
      <c r="H8521" s="16" t="s">
        <v>473</v>
      </c>
      <c r="I8521" s="0" t="n">
        <v>16.6</v>
      </c>
      <c r="J8521" s="16" t="s">
        <v>232</v>
      </c>
      <c r="K8521" s="0" t="str">
        <f aca="false">IFERROR(IF(VLOOKUP($C8521,薬効分類マスタ!$A$2:$E$180,5,FALSE())=0,"",VLOOKUP($C8521,薬効分類マスタ!$A$2:$E$180,5,FALSE())),"")</f>
        <v/>
      </c>
      <c r="L8521" s="17"/>
      <c r="M8521" s="0" t="str">
        <f aca="false">IF($K8521="","",IF($L8521&lt;&gt;"",$L8521,VLOOKUP($C8521,薬効分類マスタ!$A$2:$F$180,6,FALSE())))</f>
        <v/>
      </c>
      <c r="N8521" s="0" t="str">
        <f aca="false">ASC(G8521)</f>
        <v>ｴｸｾﾙﾀﾞｰﾑ外用液1%</v>
      </c>
      <c r="O8521" s="0" t="str">
        <f aca="false">ASC(E8521)</f>
        <v>ｽﾙｺﾅｿﾞｰﾙ硝酸塩</v>
      </c>
      <c r="P8521" s="16" t="n">
        <f aca="false">N(P8520)+IF($C8521=検索!$B$49,1,0)</f>
        <v>0</v>
      </c>
    </row>
    <row r="8522" customFormat="false" ht="15" hidden="false" customHeight="false" outlineLevel="0" collapsed="false">
      <c r="A8522" s="16" t="s">
        <v>16254</v>
      </c>
      <c r="B8522" s="0" t="s">
        <v>19626</v>
      </c>
      <c r="C8522" s="0" t="n">
        <v>265</v>
      </c>
      <c r="D8522" s="0" t="str">
        <f aca="false">IFERROR(VLOOKUP($C8522,薬効分類マスタ!$A$2:$B$180,2,FALSE()),"未登録")</f>
        <v>寄生性皮ふ疾患用剤</v>
      </c>
      <c r="E8522" s="16" t="s">
        <v>19627</v>
      </c>
      <c r="F8522" s="16" t="s">
        <v>229</v>
      </c>
      <c r="G8522" s="16" t="s">
        <v>19628</v>
      </c>
      <c r="I8522" s="0" t="n">
        <v>8.1</v>
      </c>
      <c r="J8522" s="16" t="s">
        <v>239</v>
      </c>
      <c r="K8522" s="0" t="str">
        <f aca="false">IFERROR(IF(VLOOKUP($C8522,薬効分類マスタ!$A$2:$E$180,5,FALSE())=0,"",VLOOKUP($C8522,薬効分類マスタ!$A$2:$E$180,5,FALSE())),"")</f>
        <v/>
      </c>
      <c r="L8522" s="17"/>
      <c r="M8522" s="0" t="str">
        <f aca="false">IF($K8522="","",IF($L8522&lt;&gt;"",$L8522,VLOOKUP($C8522,薬効分類マスタ!$A$2:$F$180,6,FALSE())))</f>
        <v/>
      </c>
      <c r="N8522" s="0" t="str">
        <f aca="false">ASC(G8522)</f>
        <v>ﾋﾞﾎﾅｿﾞｰﾙ1%ｸﾘｰﾑ</v>
      </c>
      <c r="O8522" s="0" t="str">
        <f aca="false">ASC(E8522)</f>
        <v>ﾋﾞﾎﾅｿﾞｰﾙ</v>
      </c>
      <c r="P8522" s="16" t="n">
        <f aca="false">N(P8521)+IF($C8522=検索!$B$49,1,0)</f>
        <v>0</v>
      </c>
    </row>
    <row r="8523" customFormat="false" ht="15" hidden="false" customHeight="false" outlineLevel="0" collapsed="false">
      <c r="A8523" s="16" t="s">
        <v>16254</v>
      </c>
      <c r="B8523" s="0" t="s">
        <v>19629</v>
      </c>
      <c r="C8523" s="0" t="n">
        <v>265</v>
      </c>
      <c r="D8523" s="0" t="str">
        <f aca="false">IFERROR(VLOOKUP($C8523,薬効分類マスタ!$A$2:$B$180,2,FALSE()),"未登録")</f>
        <v>寄生性皮ふ疾患用剤</v>
      </c>
      <c r="E8523" s="16" t="s">
        <v>19627</v>
      </c>
      <c r="F8523" s="16" t="s">
        <v>229</v>
      </c>
      <c r="G8523" s="16" t="s">
        <v>19630</v>
      </c>
      <c r="H8523" s="16" t="s">
        <v>3803</v>
      </c>
      <c r="I8523" s="0" t="n">
        <v>12.8</v>
      </c>
      <c r="J8523" s="16" t="s">
        <v>232</v>
      </c>
      <c r="K8523" s="0" t="str">
        <f aca="false">IFERROR(IF(VLOOKUP($C8523,薬効分類マスタ!$A$2:$E$180,5,FALSE())=0,"",VLOOKUP($C8523,薬効分類マスタ!$A$2:$E$180,5,FALSE())),"")</f>
        <v/>
      </c>
      <c r="L8523" s="17"/>
      <c r="M8523" s="0" t="str">
        <f aca="false">IF($K8523="","",IF($L8523&lt;&gt;"",$L8523,VLOOKUP($C8523,薬効分類マスタ!$A$2:$F$180,6,FALSE())))</f>
        <v/>
      </c>
      <c r="N8523" s="0" t="str">
        <f aca="false">ASC(G8523)</f>
        <v>ﾏｲｺｽﾎﾟｰﾙｸﾘｰﾑ1%</v>
      </c>
      <c r="O8523" s="0" t="str">
        <f aca="false">ASC(E8523)</f>
        <v>ﾋﾞﾎﾅｿﾞｰﾙ</v>
      </c>
      <c r="P8523" s="16" t="n">
        <f aca="false">N(P8522)+IF($C8523=検索!$B$49,1,0)</f>
        <v>0</v>
      </c>
    </row>
    <row r="8524" customFormat="false" ht="15" hidden="false" customHeight="false" outlineLevel="0" collapsed="false">
      <c r="A8524" s="16" t="s">
        <v>16254</v>
      </c>
      <c r="B8524" s="0" t="s">
        <v>19631</v>
      </c>
      <c r="C8524" s="0" t="n">
        <v>265</v>
      </c>
      <c r="D8524" s="0" t="str">
        <f aca="false">IFERROR(VLOOKUP($C8524,薬効分類マスタ!$A$2:$B$180,2,FALSE()),"未登録")</f>
        <v>寄生性皮ふ疾患用剤</v>
      </c>
      <c r="E8524" s="16" t="s">
        <v>19627</v>
      </c>
      <c r="F8524" s="16" t="s">
        <v>229</v>
      </c>
      <c r="G8524" s="16" t="s">
        <v>19632</v>
      </c>
      <c r="H8524" s="16" t="s">
        <v>8817</v>
      </c>
      <c r="I8524" s="0" t="n">
        <v>10.9</v>
      </c>
      <c r="J8524" s="16" t="s">
        <v>239</v>
      </c>
      <c r="K8524" s="0" t="str">
        <f aca="false">IFERROR(IF(VLOOKUP($C8524,薬効分類マスタ!$A$2:$E$180,5,FALSE())=0,"",VLOOKUP($C8524,薬効分類マスタ!$A$2:$E$180,5,FALSE())),"")</f>
        <v/>
      </c>
      <c r="L8524" s="17"/>
      <c r="M8524" s="0" t="str">
        <f aca="false">IF($K8524="","",IF($L8524&lt;&gt;"",$L8524,VLOOKUP($C8524,薬効分類マスタ!$A$2:$F$180,6,FALSE())))</f>
        <v/>
      </c>
      <c r="N8524" s="0" t="str">
        <f aca="false">ASC(G8524)</f>
        <v>ﾋﾞﾎﾅｿﾞｰﾙｸﾘｰﾑ1%｢ｲﾜｷ｣</v>
      </c>
      <c r="O8524" s="0" t="str">
        <f aca="false">ASC(E8524)</f>
        <v>ﾋﾞﾎﾅｿﾞｰﾙ</v>
      </c>
      <c r="P8524" s="16" t="n">
        <f aca="false">N(P8523)+IF($C8524=検索!$B$49,1,0)</f>
        <v>0</v>
      </c>
    </row>
    <row r="8525" customFormat="false" ht="15" hidden="false" customHeight="false" outlineLevel="0" collapsed="false">
      <c r="A8525" s="16" t="s">
        <v>16254</v>
      </c>
      <c r="B8525" s="0" t="s">
        <v>19633</v>
      </c>
      <c r="C8525" s="0" t="n">
        <v>265</v>
      </c>
      <c r="D8525" s="0" t="str">
        <f aca="false">IFERROR(VLOOKUP($C8525,薬効分類マスタ!$A$2:$B$180,2,FALSE()),"未登録")</f>
        <v>寄生性皮ふ疾患用剤</v>
      </c>
      <c r="E8525" s="16" t="s">
        <v>19627</v>
      </c>
      <c r="F8525" s="16" t="s">
        <v>1706</v>
      </c>
      <c r="G8525" s="16" t="s">
        <v>19634</v>
      </c>
      <c r="H8525" s="16" t="s">
        <v>8817</v>
      </c>
      <c r="I8525" s="0" t="n">
        <v>10.9</v>
      </c>
      <c r="J8525" s="16" t="s">
        <v>239</v>
      </c>
      <c r="K8525" s="0" t="str">
        <f aca="false">IFERROR(IF(VLOOKUP($C8525,薬効分類マスタ!$A$2:$E$180,5,FALSE())=0,"",VLOOKUP($C8525,薬効分類マスタ!$A$2:$E$180,5,FALSE())),"")</f>
        <v/>
      </c>
      <c r="L8525" s="17"/>
      <c r="M8525" s="0" t="str">
        <f aca="false">IF($K8525="","",IF($L8525&lt;&gt;"",$L8525,VLOOKUP($C8525,薬効分類マスタ!$A$2:$F$180,6,FALSE())))</f>
        <v/>
      </c>
      <c r="N8525" s="0" t="str">
        <f aca="false">ASC(G8525)</f>
        <v>ﾋﾞﾎﾅｿﾞｰﾙ外用液1%｢ｲﾜｷ｣</v>
      </c>
      <c r="O8525" s="0" t="str">
        <f aca="false">ASC(E8525)</f>
        <v>ﾋﾞﾎﾅｿﾞｰﾙ</v>
      </c>
      <c r="P8525" s="16" t="n">
        <f aca="false">N(P8524)+IF($C8525=検索!$B$49,1,0)</f>
        <v>0</v>
      </c>
    </row>
    <row r="8526" customFormat="false" ht="15" hidden="false" customHeight="false" outlineLevel="0" collapsed="false">
      <c r="A8526" s="16" t="s">
        <v>16254</v>
      </c>
      <c r="B8526" s="0" t="s">
        <v>19635</v>
      </c>
      <c r="C8526" s="0" t="n">
        <v>265</v>
      </c>
      <c r="D8526" s="0" t="str">
        <f aca="false">IFERROR(VLOOKUP($C8526,薬効分類マスタ!$A$2:$B$180,2,FALSE()),"未登録")</f>
        <v>寄生性皮ふ疾患用剤</v>
      </c>
      <c r="E8526" s="16" t="s">
        <v>19636</v>
      </c>
      <c r="F8526" s="16" t="s">
        <v>2525</v>
      </c>
      <c r="G8526" s="16" t="s">
        <v>19637</v>
      </c>
      <c r="H8526" s="16" t="s">
        <v>6993</v>
      </c>
      <c r="I8526" s="0" t="n">
        <v>14.5</v>
      </c>
      <c r="J8526" s="16" t="s">
        <v>232</v>
      </c>
      <c r="K8526" s="0" t="str">
        <f aca="false">IFERROR(IF(VLOOKUP($C8526,薬効分類マスタ!$A$2:$E$180,5,FALSE())=0,"",VLOOKUP($C8526,薬効分類マスタ!$A$2:$E$180,5,FALSE())),"")</f>
        <v/>
      </c>
      <c r="L8526" s="17"/>
      <c r="M8526" s="0" t="str">
        <f aca="false">IF($K8526="","",IF($L8526&lt;&gt;"",$L8526,VLOOKUP($C8526,薬効分類マスタ!$A$2:$F$180,6,FALSE())))</f>
        <v/>
      </c>
      <c r="N8526" s="0" t="str">
        <f aca="false">ASC(G8526)</f>
        <v>ﾆｿﾞﾗｰﾙｸﾘｰﾑ2%</v>
      </c>
      <c r="O8526" s="0" t="str">
        <f aca="false">ASC(E8526)</f>
        <v>ｹﾄｺﾅｿﾞｰﾙ</v>
      </c>
      <c r="P8526" s="16" t="n">
        <f aca="false">N(P8525)+IF($C8526=検索!$B$49,1,0)</f>
        <v>0</v>
      </c>
    </row>
    <row r="8527" customFormat="false" ht="15" hidden="false" customHeight="false" outlineLevel="0" collapsed="false">
      <c r="A8527" s="16" t="s">
        <v>16254</v>
      </c>
      <c r="B8527" s="0" t="s">
        <v>19638</v>
      </c>
      <c r="C8527" s="0" t="n">
        <v>265</v>
      </c>
      <c r="D8527" s="0" t="str">
        <f aca="false">IFERROR(VLOOKUP($C8527,薬効分類マスタ!$A$2:$B$180,2,FALSE()),"未登録")</f>
        <v>寄生性皮ふ疾患用剤</v>
      </c>
      <c r="E8527" s="16" t="s">
        <v>19636</v>
      </c>
      <c r="F8527" s="16" t="s">
        <v>2525</v>
      </c>
      <c r="G8527" s="16" t="s">
        <v>19639</v>
      </c>
      <c r="H8527" s="16" t="s">
        <v>527</v>
      </c>
      <c r="I8527" s="0" t="n">
        <v>12.5</v>
      </c>
      <c r="J8527" s="16" t="s">
        <v>239</v>
      </c>
      <c r="K8527" s="0" t="str">
        <f aca="false">IFERROR(IF(VLOOKUP($C8527,薬効分類マスタ!$A$2:$E$180,5,FALSE())=0,"",VLOOKUP($C8527,薬効分類マスタ!$A$2:$E$180,5,FALSE())),"")</f>
        <v/>
      </c>
      <c r="L8527" s="17"/>
      <c r="M8527" s="0" t="str">
        <f aca="false">IF($K8527="","",IF($L8527&lt;&gt;"",$L8527,VLOOKUP($C8527,薬効分類マスタ!$A$2:$F$180,6,FALSE())))</f>
        <v/>
      </c>
      <c r="N8527" s="0" t="str">
        <f aca="false">ASC(G8527)</f>
        <v>ｹﾄｺﾅｿﾞｰﾙｸﾘｰﾑ2%｢JG｣</v>
      </c>
      <c r="O8527" s="0" t="str">
        <f aca="false">ASC(E8527)</f>
        <v>ｹﾄｺﾅｿﾞｰﾙ</v>
      </c>
      <c r="P8527" s="16" t="n">
        <f aca="false">N(P8526)+IF($C8527=検索!$B$49,1,0)</f>
        <v>0</v>
      </c>
    </row>
    <row r="8528" customFormat="false" ht="15" hidden="false" customHeight="false" outlineLevel="0" collapsed="false">
      <c r="A8528" s="16" t="s">
        <v>16254</v>
      </c>
      <c r="B8528" s="0" t="s">
        <v>19640</v>
      </c>
      <c r="C8528" s="0" t="n">
        <v>265</v>
      </c>
      <c r="D8528" s="0" t="str">
        <f aca="false">IFERROR(VLOOKUP($C8528,薬効分類マスタ!$A$2:$B$180,2,FALSE()),"未登録")</f>
        <v>寄生性皮ふ疾患用剤</v>
      </c>
      <c r="E8528" s="16" t="s">
        <v>19636</v>
      </c>
      <c r="F8528" s="16" t="s">
        <v>2525</v>
      </c>
      <c r="G8528" s="16" t="s">
        <v>19641</v>
      </c>
      <c r="H8528" s="16" t="s">
        <v>11051</v>
      </c>
      <c r="I8528" s="0" t="n">
        <v>10.8</v>
      </c>
      <c r="J8528" s="16" t="s">
        <v>239</v>
      </c>
      <c r="K8528" s="0" t="str">
        <f aca="false">IFERROR(IF(VLOOKUP($C8528,薬効分類マスタ!$A$2:$E$180,5,FALSE())=0,"",VLOOKUP($C8528,薬効分類マスタ!$A$2:$E$180,5,FALSE())),"")</f>
        <v/>
      </c>
      <c r="L8528" s="17"/>
      <c r="M8528" s="0" t="str">
        <f aca="false">IF($K8528="","",IF($L8528&lt;&gt;"",$L8528,VLOOKUP($C8528,薬効分類マスタ!$A$2:$F$180,6,FALSE())))</f>
        <v/>
      </c>
      <c r="N8528" s="0" t="str">
        <f aca="false">ASC(G8528)</f>
        <v>ｹﾄｺﾅｿﾞｰﾙｸﾘｰﾑ2%｢NR｣</v>
      </c>
      <c r="O8528" s="0" t="str">
        <f aca="false">ASC(E8528)</f>
        <v>ｹﾄｺﾅｿﾞｰﾙ</v>
      </c>
      <c r="P8528" s="16" t="n">
        <f aca="false">N(P8527)+IF($C8528=検索!$B$49,1,0)</f>
        <v>0</v>
      </c>
    </row>
    <row r="8529" customFormat="false" ht="15" hidden="false" customHeight="false" outlineLevel="0" collapsed="false">
      <c r="A8529" s="16" t="s">
        <v>16254</v>
      </c>
      <c r="B8529" s="0" t="s">
        <v>19642</v>
      </c>
      <c r="C8529" s="0" t="n">
        <v>265</v>
      </c>
      <c r="D8529" s="0" t="str">
        <f aca="false">IFERROR(VLOOKUP($C8529,薬効分類マスタ!$A$2:$B$180,2,FALSE()),"未登録")</f>
        <v>寄生性皮ふ疾患用剤</v>
      </c>
      <c r="E8529" s="16" t="s">
        <v>19636</v>
      </c>
      <c r="F8529" s="16" t="s">
        <v>2525</v>
      </c>
      <c r="G8529" s="16" t="s">
        <v>19643</v>
      </c>
      <c r="H8529" s="16" t="s">
        <v>8817</v>
      </c>
      <c r="I8529" s="0" t="n">
        <v>12.5</v>
      </c>
      <c r="J8529" s="16" t="s">
        <v>239</v>
      </c>
      <c r="K8529" s="0" t="str">
        <f aca="false">IFERROR(IF(VLOOKUP($C8529,薬効分類マスタ!$A$2:$E$180,5,FALSE())=0,"",VLOOKUP($C8529,薬効分類マスタ!$A$2:$E$180,5,FALSE())),"")</f>
        <v/>
      </c>
      <c r="L8529" s="17"/>
      <c r="M8529" s="0" t="str">
        <f aca="false">IF($K8529="","",IF($L8529&lt;&gt;"",$L8529,VLOOKUP($C8529,薬効分類マスタ!$A$2:$F$180,6,FALSE())))</f>
        <v/>
      </c>
      <c r="N8529" s="0" t="str">
        <f aca="false">ASC(G8529)</f>
        <v>ｹﾄｺﾅｿﾞｰﾙｸﾘｰﾑ2%｢ｲﾜｷ｣</v>
      </c>
      <c r="O8529" s="0" t="str">
        <f aca="false">ASC(E8529)</f>
        <v>ｹﾄｺﾅｿﾞｰﾙ</v>
      </c>
      <c r="P8529" s="16" t="n">
        <f aca="false">N(P8528)+IF($C8529=検索!$B$49,1,0)</f>
        <v>0</v>
      </c>
    </row>
    <row r="8530" customFormat="false" ht="15" hidden="false" customHeight="false" outlineLevel="0" collapsed="false">
      <c r="A8530" s="16" t="s">
        <v>16254</v>
      </c>
      <c r="B8530" s="0" t="s">
        <v>19644</v>
      </c>
      <c r="C8530" s="0" t="n">
        <v>265</v>
      </c>
      <c r="D8530" s="0" t="str">
        <f aca="false">IFERROR(VLOOKUP($C8530,薬効分類マスタ!$A$2:$B$180,2,FALSE()),"未登録")</f>
        <v>寄生性皮ふ疾患用剤</v>
      </c>
      <c r="E8530" s="16" t="s">
        <v>19636</v>
      </c>
      <c r="F8530" s="16" t="s">
        <v>2525</v>
      </c>
      <c r="G8530" s="16" t="s">
        <v>19645</v>
      </c>
      <c r="H8530" s="16" t="s">
        <v>19053</v>
      </c>
      <c r="I8530" s="0" t="n">
        <v>12.5</v>
      </c>
      <c r="J8530" s="16" t="s">
        <v>239</v>
      </c>
      <c r="K8530" s="0" t="str">
        <f aca="false">IFERROR(IF(VLOOKUP($C8530,薬効分類マスタ!$A$2:$E$180,5,FALSE())=0,"",VLOOKUP($C8530,薬効分類マスタ!$A$2:$E$180,5,FALSE())),"")</f>
        <v/>
      </c>
      <c r="L8530" s="17"/>
      <c r="M8530" s="0" t="str">
        <f aca="false">IF($K8530="","",IF($L8530&lt;&gt;"",$L8530,VLOOKUP($C8530,薬効分類マスタ!$A$2:$F$180,6,FALSE())))</f>
        <v/>
      </c>
      <c r="N8530" s="0" t="str">
        <f aca="false">ASC(G8530)</f>
        <v>ｹﾄｺﾅｿﾞｰﾙｸﾘｰﾑ2%｢MYK｣</v>
      </c>
      <c r="O8530" s="0" t="str">
        <f aca="false">ASC(E8530)</f>
        <v>ｹﾄｺﾅｿﾞｰﾙ</v>
      </c>
      <c r="P8530" s="16" t="n">
        <f aca="false">N(P8529)+IF($C8530=検索!$B$49,1,0)</f>
        <v>0</v>
      </c>
    </row>
    <row r="8531" customFormat="false" ht="15" hidden="false" customHeight="false" outlineLevel="0" collapsed="false">
      <c r="A8531" s="16" t="s">
        <v>16254</v>
      </c>
      <c r="B8531" s="0" t="s">
        <v>19646</v>
      </c>
      <c r="C8531" s="0" t="n">
        <v>265</v>
      </c>
      <c r="D8531" s="0" t="str">
        <f aca="false">IFERROR(VLOOKUP($C8531,薬効分類マスタ!$A$2:$B$180,2,FALSE()),"未登録")</f>
        <v>寄生性皮ふ疾患用剤</v>
      </c>
      <c r="E8531" s="16" t="s">
        <v>19636</v>
      </c>
      <c r="F8531" s="16" t="s">
        <v>2525</v>
      </c>
      <c r="G8531" s="16" t="s">
        <v>19647</v>
      </c>
      <c r="I8531" s="0" t="n">
        <v>12.5</v>
      </c>
      <c r="J8531" s="16" t="s">
        <v>239</v>
      </c>
      <c r="K8531" s="0" t="str">
        <f aca="false">IFERROR(IF(VLOOKUP($C8531,薬効分類マスタ!$A$2:$E$180,5,FALSE())=0,"",VLOOKUP($C8531,薬効分類マスタ!$A$2:$E$180,5,FALSE())),"")</f>
        <v/>
      </c>
      <c r="L8531" s="17"/>
      <c r="M8531" s="0" t="str">
        <f aca="false">IF($K8531="","",IF($L8531&lt;&gt;"",$L8531,VLOOKUP($C8531,薬効分類マスタ!$A$2:$F$180,6,FALSE())))</f>
        <v/>
      </c>
      <c r="N8531" s="0" t="str">
        <f aca="false">ASC(G8531)</f>
        <v>ｹﾄｺﾅｿﾞｰﾙ2%ﾛｰｼｮﾝ</v>
      </c>
      <c r="O8531" s="0" t="str">
        <f aca="false">ASC(E8531)</f>
        <v>ｹﾄｺﾅｿﾞｰﾙ</v>
      </c>
      <c r="P8531" s="16" t="n">
        <f aca="false">N(P8530)+IF($C8531=検索!$B$49,1,0)</f>
        <v>0</v>
      </c>
    </row>
    <row r="8532" customFormat="false" ht="15" hidden="false" customHeight="false" outlineLevel="0" collapsed="false">
      <c r="A8532" s="16" t="s">
        <v>16254</v>
      </c>
      <c r="B8532" s="0" t="s">
        <v>19648</v>
      </c>
      <c r="C8532" s="0" t="n">
        <v>265</v>
      </c>
      <c r="D8532" s="0" t="str">
        <f aca="false">IFERROR(VLOOKUP($C8532,薬効分類マスタ!$A$2:$B$180,2,FALSE()),"未登録")</f>
        <v>寄生性皮ふ疾患用剤</v>
      </c>
      <c r="E8532" s="16" t="s">
        <v>19636</v>
      </c>
      <c r="F8532" s="16" t="s">
        <v>2525</v>
      </c>
      <c r="G8532" s="16" t="s">
        <v>19649</v>
      </c>
      <c r="H8532" s="16" t="s">
        <v>8817</v>
      </c>
      <c r="I8532" s="0" t="n">
        <v>22.1</v>
      </c>
      <c r="J8532" s="16" t="s">
        <v>232</v>
      </c>
      <c r="K8532" s="0" t="str">
        <f aca="false">IFERROR(IF(VLOOKUP($C8532,薬効分類マスタ!$A$2:$E$180,5,FALSE())=0,"",VLOOKUP($C8532,薬効分類マスタ!$A$2:$E$180,5,FALSE())),"")</f>
        <v/>
      </c>
      <c r="L8532" s="17"/>
      <c r="M8532" s="0" t="str">
        <f aca="false">IF($K8532="","",IF($L8532&lt;&gt;"",$L8532,VLOOKUP($C8532,薬効分類マスタ!$A$2:$F$180,6,FALSE())))</f>
        <v/>
      </c>
      <c r="N8532" s="0" t="str">
        <f aca="false">ASC(G8532)</f>
        <v>ﾆｿﾞﾗｰﾙﾛｰｼｮﾝ2%</v>
      </c>
      <c r="O8532" s="0" t="str">
        <f aca="false">ASC(E8532)</f>
        <v>ｹﾄｺﾅｿﾞｰﾙ</v>
      </c>
      <c r="P8532" s="16" t="n">
        <f aca="false">N(P8531)+IF($C8532=検索!$B$49,1,0)</f>
        <v>0</v>
      </c>
    </row>
    <row r="8533" customFormat="false" ht="15" hidden="false" customHeight="false" outlineLevel="0" collapsed="false">
      <c r="A8533" s="16" t="s">
        <v>16254</v>
      </c>
      <c r="B8533" s="0" t="s">
        <v>19650</v>
      </c>
      <c r="C8533" s="0" t="n">
        <v>265</v>
      </c>
      <c r="D8533" s="0" t="str">
        <f aca="false">IFERROR(VLOOKUP($C8533,薬効分類マスタ!$A$2:$B$180,2,FALSE()),"未登録")</f>
        <v>寄生性皮ふ疾患用剤</v>
      </c>
      <c r="E8533" s="16" t="s">
        <v>19636</v>
      </c>
      <c r="F8533" s="16" t="s">
        <v>2525</v>
      </c>
      <c r="G8533" s="16" t="s">
        <v>19651</v>
      </c>
      <c r="H8533" s="16" t="s">
        <v>11051</v>
      </c>
      <c r="I8533" s="0" t="n">
        <v>22.1</v>
      </c>
      <c r="J8533" s="16" t="s">
        <v>239</v>
      </c>
      <c r="K8533" s="0" t="str">
        <f aca="false">IFERROR(IF(VLOOKUP($C8533,薬効分類マスタ!$A$2:$E$180,5,FALSE())=0,"",VLOOKUP($C8533,薬効分類マスタ!$A$2:$E$180,5,FALSE())),"")</f>
        <v/>
      </c>
      <c r="L8533" s="17"/>
      <c r="M8533" s="0" t="str">
        <f aca="false">IF($K8533="","",IF($L8533&lt;&gt;"",$L8533,VLOOKUP($C8533,薬効分類マスタ!$A$2:$F$180,6,FALSE())))</f>
        <v/>
      </c>
      <c r="N8533" s="0" t="str">
        <f aca="false">ASC(G8533)</f>
        <v>ｹﾄｺﾅｿﾞｰﾙ外用液2%｢NR｣</v>
      </c>
      <c r="O8533" s="0" t="str">
        <f aca="false">ASC(E8533)</f>
        <v>ｹﾄｺﾅｿﾞｰﾙ</v>
      </c>
      <c r="P8533" s="16" t="n">
        <f aca="false">N(P8532)+IF($C8533=検索!$B$49,1,0)</f>
        <v>0</v>
      </c>
    </row>
    <row r="8534" customFormat="false" ht="15" hidden="false" customHeight="false" outlineLevel="0" collapsed="false">
      <c r="A8534" s="16" t="s">
        <v>16254</v>
      </c>
      <c r="B8534" s="0" t="s">
        <v>19652</v>
      </c>
      <c r="C8534" s="0" t="n">
        <v>265</v>
      </c>
      <c r="D8534" s="0" t="str">
        <f aca="false">IFERROR(VLOOKUP($C8534,薬効分類マスタ!$A$2:$B$180,2,FALSE()),"未登録")</f>
        <v>寄生性皮ふ疾患用剤</v>
      </c>
      <c r="E8534" s="16" t="s">
        <v>19636</v>
      </c>
      <c r="F8534" s="16" t="s">
        <v>2525</v>
      </c>
      <c r="G8534" s="16" t="s">
        <v>19653</v>
      </c>
      <c r="H8534" s="16" t="s">
        <v>11051</v>
      </c>
      <c r="I8534" s="0" t="n">
        <v>19</v>
      </c>
      <c r="J8534" s="16" t="s">
        <v>239</v>
      </c>
      <c r="K8534" s="0" t="str">
        <f aca="false">IFERROR(IF(VLOOKUP($C8534,薬効分類マスタ!$A$2:$E$180,5,FALSE())=0,"",VLOOKUP($C8534,薬効分類マスタ!$A$2:$E$180,5,FALSE())),"")</f>
        <v/>
      </c>
      <c r="L8534" s="17"/>
      <c r="M8534" s="0" t="str">
        <f aca="false">IF($K8534="","",IF($L8534&lt;&gt;"",$L8534,VLOOKUP($C8534,薬効分類マスタ!$A$2:$F$180,6,FALSE())))</f>
        <v/>
      </c>
      <c r="N8534" s="0" t="str">
        <f aca="false">ASC(G8534)</f>
        <v>ｹﾄｺﾅｿﾞｰﾙ外用ﾎﾟﾝﾌﾟｽﾌﾟﾚｰ2%｢NR｣</v>
      </c>
      <c r="O8534" s="0" t="str">
        <f aca="false">ASC(E8534)</f>
        <v>ｹﾄｺﾅｿﾞｰﾙ</v>
      </c>
      <c r="P8534" s="16" t="n">
        <f aca="false">N(P8533)+IF($C8534=検索!$B$49,1,0)</f>
        <v>0</v>
      </c>
    </row>
    <row r="8535" customFormat="false" ht="15" hidden="false" customHeight="false" outlineLevel="0" collapsed="false">
      <c r="A8535" s="16" t="s">
        <v>16254</v>
      </c>
      <c r="B8535" s="0" t="s">
        <v>19654</v>
      </c>
      <c r="C8535" s="0" t="n">
        <v>265</v>
      </c>
      <c r="D8535" s="0" t="str">
        <f aca="false">IFERROR(VLOOKUP($C8535,薬効分類マスタ!$A$2:$B$180,2,FALSE()),"未登録")</f>
        <v>寄生性皮ふ疾患用剤</v>
      </c>
      <c r="E8535" s="16" t="s">
        <v>19655</v>
      </c>
      <c r="F8535" s="16" t="s">
        <v>229</v>
      </c>
      <c r="G8535" s="16" t="s">
        <v>19656</v>
      </c>
      <c r="H8535" s="16" t="s">
        <v>8607</v>
      </c>
      <c r="I8535" s="0" t="n">
        <v>16.1</v>
      </c>
      <c r="J8535" s="16" t="s">
        <v>232</v>
      </c>
      <c r="K8535" s="0" t="str">
        <f aca="false">IFERROR(IF(VLOOKUP($C8535,薬効分類マスタ!$A$2:$E$180,5,FALSE())=0,"",VLOOKUP($C8535,薬効分類マスタ!$A$2:$E$180,5,FALSE())),"")</f>
        <v/>
      </c>
      <c r="L8535" s="17"/>
      <c r="M8535" s="0" t="str">
        <f aca="false">IF($K8535="","",IF($L8535&lt;&gt;"",$L8535,VLOOKUP($C8535,薬効分類マスタ!$A$2:$F$180,6,FALSE())))</f>
        <v/>
      </c>
      <c r="N8535" s="0" t="str">
        <f aca="false">ASC(G8535)</f>
        <v>ｱｽﾀｯﾄ軟膏1%</v>
      </c>
      <c r="O8535" s="0" t="str">
        <f aca="false">ASC(E8535)</f>
        <v>ﾗﾉｺﾅｿﾞｰﾙ</v>
      </c>
      <c r="P8535" s="16" t="n">
        <f aca="false">N(P8534)+IF($C8535=検索!$B$49,1,0)</f>
        <v>0</v>
      </c>
    </row>
    <row r="8536" customFormat="false" ht="15" hidden="false" customHeight="false" outlineLevel="0" collapsed="false">
      <c r="A8536" s="16" t="s">
        <v>16254</v>
      </c>
      <c r="B8536" s="0" t="s">
        <v>19657</v>
      </c>
      <c r="C8536" s="0" t="n">
        <v>265</v>
      </c>
      <c r="D8536" s="0" t="str">
        <f aca="false">IFERROR(VLOOKUP($C8536,薬効分類マスタ!$A$2:$B$180,2,FALSE()),"未登録")</f>
        <v>寄生性皮ふ疾患用剤</v>
      </c>
      <c r="E8536" s="16" t="s">
        <v>19655</v>
      </c>
      <c r="F8536" s="16" t="s">
        <v>229</v>
      </c>
      <c r="G8536" s="16" t="s">
        <v>19658</v>
      </c>
      <c r="H8536" s="16" t="s">
        <v>8817</v>
      </c>
      <c r="I8536" s="0" t="n">
        <v>24.2</v>
      </c>
      <c r="J8536" s="16" t="s">
        <v>239</v>
      </c>
      <c r="K8536" s="0" t="str">
        <f aca="false">IFERROR(IF(VLOOKUP($C8536,薬効分類マスタ!$A$2:$E$180,5,FALSE())=0,"",VLOOKUP($C8536,薬効分類マスタ!$A$2:$E$180,5,FALSE())),"")</f>
        <v/>
      </c>
      <c r="L8536" s="17"/>
      <c r="M8536" s="0" t="str">
        <f aca="false">IF($K8536="","",IF($L8536&lt;&gt;"",$L8536,VLOOKUP($C8536,薬効分類マスタ!$A$2:$F$180,6,FALSE())))</f>
        <v/>
      </c>
      <c r="N8536" s="0" t="str">
        <f aca="false">ASC(G8536)</f>
        <v>ﾗﾉｺﾅｿﾞｰﾙ軟膏1%｢ｲﾜｷ｣</v>
      </c>
      <c r="O8536" s="0" t="str">
        <f aca="false">ASC(E8536)</f>
        <v>ﾗﾉｺﾅｿﾞｰﾙ</v>
      </c>
      <c r="P8536" s="16" t="n">
        <f aca="false">N(P8535)+IF($C8536=検索!$B$49,1,0)</f>
        <v>0</v>
      </c>
    </row>
    <row r="8537" customFormat="false" ht="15" hidden="false" customHeight="false" outlineLevel="0" collapsed="false">
      <c r="A8537" s="16" t="s">
        <v>16254</v>
      </c>
      <c r="B8537" s="0" t="s">
        <v>19659</v>
      </c>
      <c r="C8537" s="0" t="n">
        <v>265</v>
      </c>
      <c r="D8537" s="0" t="str">
        <f aca="false">IFERROR(VLOOKUP($C8537,薬効分類マスタ!$A$2:$B$180,2,FALSE()),"未登録")</f>
        <v>寄生性皮ふ疾患用剤</v>
      </c>
      <c r="E8537" s="16" t="s">
        <v>19655</v>
      </c>
      <c r="F8537" s="16" t="s">
        <v>229</v>
      </c>
      <c r="G8537" s="16" t="s">
        <v>19660</v>
      </c>
      <c r="H8537" s="16" t="s">
        <v>8607</v>
      </c>
      <c r="I8537" s="0" t="n">
        <v>16.1</v>
      </c>
      <c r="J8537" s="16" t="s">
        <v>232</v>
      </c>
      <c r="K8537" s="0" t="str">
        <f aca="false">IFERROR(IF(VLOOKUP($C8537,薬効分類マスタ!$A$2:$E$180,5,FALSE())=0,"",VLOOKUP($C8537,薬効分類マスタ!$A$2:$E$180,5,FALSE())),"")</f>
        <v/>
      </c>
      <c r="L8537" s="17"/>
      <c r="M8537" s="0" t="str">
        <f aca="false">IF($K8537="","",IF($L8537&lt;&gt;"",$L8537,VLOOKUP($C8537,薬効分類マスタ!$A$2:$F$180,6,FALSE())))</f>
        <v/>
      </c>
      <c r="N8537" s="0" t="str">
        <f aca="false">ASC(G8537)</f>
        <v>ｱｽﾀｯﾄｸﾘｰﾑ1%</v>
      </c>
      <c r="O8537" s="0" t="str">
        <f aca="false">ASC(E8537)</f>
        <v>ﾗﾉｺﾅｿﾞｰﾙ</v>
      </c>
      <c r="P8537" s="16" t="n">
        <f aca="false">N(P8536)+IF($C8537=検索!$B$49,1,0)</f>
        <v>0</v>
      </c>
    </row>
    <row r="8538" customFormat="false" ht="15" hidden="false" customHeight="false" outlineLevel="0" collapsed="false">
      <c r="A8538" s="16" t="s">
        <v>16254</v>
      </c>
      <c r="B8538" s="0" t="s">
        <v>19661</v>
      </c>
      <c r="C8538" s="0" t="n">
        <v>265</v>
      </c>
      <c r="D8538" s="0" t="str">
        <f aca="false">IFERROR(VLOOKUP($C8538,薬効分類マスタ!$A$2:$B$180,2,FALSE()),"未登録")</f>
        <v>寄生性皮ふ疾患用剤</v>
      </c>
      <c r="E8538" s="16" t="s">
        <v>19655</v>
      </c>
      <c r="F8538" s="16" t="s">
        <v>229</v>
      </c>
      <c r="G8538" s="16" t="s">
        <v>19662</v>
      </c>
      <c r="H8538" s="16" t="s">
        <v>8817</v>
      </c>
      <c r="I8538" s="0" t="n">
        <v>24.2</v>
      </c>
      <c r="J8538" s="16" t="s">
        <v>239</v>
      </c>
      <c r="K8538" s="0" t="str">
        <f aca="false">IFERROR(IF(VLOOKUP($C8538,薬効分類マスタ!$A$2:$E$180,5,FALSE())=0,"",VLOOKUP($C8538,薬効分類マスタ!$A$2:$E$180,5,FALSE())),"")</f>
        <v/>
      </c>
      <c r="L8538" s="17"/>
      <c r="M8538" s="0" t="str">
        <f aca="false">IF($K8538="","",IF($L8538&lt;&gt;"",$L8538,VLOOKUP($C8538,薬効分類マスタ!$A$2:$F$180,6,FALSE())))</f>
        <v/>
      </c>
      <c r="N8538" s="0" t="str">
        <f aca="false">ASC(G8538)</f>
        <v>ﾗﾉｺﾅｿﾞｰﾙｸﾘｰﾑ1%｢ｲﾜｷ｣</v>
      </c>
      <c r="O8538" s="0" t="str">
        <f aca="false">ASC(E8538)</f>
        <v>ﾗﾉｺﾅｿﾞｰﾙ</v>
      </c>
      <c r="P8538" s="16" t="n">
        <f aca="false">N(P8537)+IF($C8538=検索!$B$49,1,0)</f>
        <v>0</v>
      </c>
    </row>
    <row r="8539" customFormat="false" ht="15" hidden="false" customHeight="false" outlineLevel="0" collapsed="false">
      <c r="A8539" s="16" t="s">
        <v>16254</v>
      </c>
      <c r="B8539" s="0" t="s">
        <v>19663</v>
      </c>
      <c r="C8539" s="0" t="n">
        <v>265</v>
      </c>
      <c r="D8539" s="0" t="str">
        <f aca="false">IFERROR(VLOOKUP($C8539,薬効分類マスタ!$A$2:$B$180,2,FALSE()),"未登録")</f>
        <v>寄生性皮ふ疾患用剤</v>
      </c>
      <c r="E8539" s="16" t="s">
        <v>19655</v>
      </c>
      <c r="F8539" s="16" t="s">
        <v>1706</v>
      </c>
      <c r="G8539" s="16" t="s">
        <v>19664</v>
      </c>
      <c r="H8539" s="16" t="s">
        <v>8607</v>
      </c>
      <c r="I8539" s="0" t="n">
        <v>16.1</v>
      </c>
      <c r="J8539" s="16" t="s">
        <v>232</v>
      </c>
      <c r="K8539" s="0" t="str">
        <f aca="false">IFERROR(IF(VLOOKUP($C8539,薬効分類マスタ!$A$2:$E$180,5,FALSE())=0,"",VLOOKUP($C8539,薬効分類マスタ!$A$2:$E$180,5,FALSE())),"")</f>
        <v/>
      </c>
      <c r="L8539" s="17"/>
      <c r="M8539" s="0" t="str">
        <f aca="false">IF($K8539="","",IF($L8539&lt;&gt;"",$L8539,VLOOKUP($C8539,薬効分類マスタ!$A$2:$F$180,6,FALSE())))</f>
        <v/>
      </c>
      <c r="N8539" s="0" t="str">
        <f aca="false">ASC(G8539)</f>
        <v>ｱｽﾀｯﾄ外用液1%</v>
      </c>
      <c r="O8539" s="0" t="str">
        <f aca="false">ASC(E8539)</f>
        <v>ﾗﾉｺﾅｿﾞｰﾙ</v>
      </c>
      <c r="P8539" s="16" t="n">
        <f aca="false">N(P8538)+IF($C8539=検索!$B$49,1,0)</f>
        <v>0</v>
      </c>
    </row>
    <row r="8540" customFormat="false" ht="15" hidden="false" customHeight="false" outlineLevel="0" collapsed="false">
      <c r="A8540" s="16" t="s">
        <v>16254</v>
      </c>
      <c r="B8540" s="0" t="s">
        <v>19665</v>
      </c>
      <c r="C8540" s="0" t="n">
        <v>265</v>
      </c>
      <c r="D8540" s="0" t="str">
        <f aca="false">IFERROR(VLOOKUP($C8540,薬効分類マスタ!$A$2:$B$180,2,FALSE()),"未登録")</f>
        <v>寄生性皮ふ疾患用剤</v>
      </c>
      <c r="E8540" s="16" t="s">
        <v>19655</v>
      </c>
      <c r="F8540" s="16" t="s">
        <v>1706</v>
      </c>
      <c r="G8540" s="16" t="s">
        <v>19666</v>
      </c>
      <c r="H8540" s="16" t="s">
        <v>8817</v>
      </c>
      <c r="I8540" s="0" t="n">
        <v>24.2</v>
      </c>
      <c r="J8540" s="16" t="s">
        <v>239</v>
      </c>
      <c r="K8540" s="0" t="str">
        <f aca="false">IFERROR(IF(VLOOKUP($C8540,薬効分類マスタ!$A$2:$E$180,5,FALSE())=0,"",VLOOKUP($C8540,薬効分類マスタ!$A$2:$E$180,5,FALSE())),"")</f>
        <v/>
      </c>
      <c r="L8540" s="17"/>
      <c r="M8540" s="0" t="str">
        <f aca="false">IF($K8540="","",IF($L8540&lt;&gt;"",$L8540,VLOOKUP($C8540,薬効分類マスタ!$A$2:$F$180,6,FALSE())))</f>
        <v/>
      </c>
      <c r="N8540" s="0" t="str">
        <f aca="false">ASC(G8540)</f>
        <v>ﾗﾉｺﾅｿﾞｰﾙ外用液1%｢ｲﾜｷ｣</v>
      </c>
      <c r="O8540" s="0" t="str">
        <f aca="false">ASC(E8540)</f>
        <v>ﾗﾉｺﾅｿﾞｰﾙ</v>
      </c>
      <c r="P8540" s="16" t="n">
        <f aca="false">N(P8539)+IF($C8540=検索!$B$49,1,0)</f>
        <v>0</v>
      </c>
    </row>
    <row r="8541" customFormat="false" ht="15" hidden="false" customHeight="false" outlineLevel="0" collapsed="false">
      <c r="A8541" s="16" t="s">
        <v>16254</v>
      </c>
      <c r="B8541" s="0" t="s">
        <v>19667</v>
      </c>
      <c r="C8541" s="0" t="n">
        <v>265</v>
      </c>
      <c r="D8541" s="0" t="str">
        <f aca="false">IFERROR(VLOOKUP($C8541,薬効分類マスタ!$A$2:$B$180,2,FALSE()),"未登録")</f>
        <v>寄生性皮ふ疾患用剤</v>
      </c>
      <c r="E8541" s="16" t="s">
        <v>19668</v>
      </c>
      <c r="F8541" s="16" t="s">
        <v>229</v>
      </c>
      <c r="G8541" s="16" t="s">
        <v>19669</v>
      </c>
      <c r="H8541" s="16" t="s">
        <v>443</v>
      </c>
      <c r="I8541" s="0" t="n">
        <v>21.9</v>
      </c>
      <c r="J8541" s="16" t="s">
        <v>232</v>
      </c>
      <c r="K8541" s="0" t="str">
        <f aca="false">IFERROR(IF(VLOOKUP($C8541,薬効分類マスタ!$A$2:$E$180,5,FALSE())=0,"",VLOOKUP($C8541,薬効分類マスタ!$A$2:$E$180,5,FALSE())),"")</f>
        <v/>
      </c>
      <c r="L8541" s="17"/>
      <c r="M8541" s="0" t="str">
        <f aca="false">IF($K8541="","",IF($L8541&lt;&gt;"",$L8541,VLOOKUP($C8541,薬効分類マスタ!$A$2:$F$180,6,FALSE())))</f>
        <v/>
      </c>
      <c r="N8541" s="0" t="str">
        <f aca="false">ASC(G8541)</f>
        <v>ｱﾄﾗﾝﾄ軟膏1%</v>
      </c>
      <c r="O8541" s="0" t="str">
        <f aca="false">ASC(E8541)</f>
        <v>ﾈﾁｺﾅｿﾞｰﾙ塩酸塩</v>
      </c>
      <c r="P8541" s="16" t="n">
        <f aca="false">N(P8540)+IF($C8541=検索!$B$49,1,0)</f>
        <v>0</v>
      </c>
    </row>
    <row r="8542" customFormat="false" ht="15" hidden="false" customHeight="false" outlineLevel="0" collapsed="false">
      <c r="A8542" s="16" t="s">
        <v>16254</v>
      </c>
      <c r="B8542" s="0" t="s">
        <v>19670</v>
      </c>
      <c r="C8542" s="0" t="n">
        <v>265</v>
      </c>
      <c r="D8542" s="0" t="str">
        <f aca="false">IFERROR(VLOOKUP($C8542,薬効分類マスタ!$A$2:$B$180,2,FALSE()),"未登録")</f>
        <v>寄生性皮ふ疾患用剤</v>
      </c>
      <c r="E8542" s="16" t="s">
        <v>19668</v>
      </c>
      <c r="F8542" s="16" t="s">
        <v>229</v>
      </c>
      <c r="G8542" s="16" t="s">
        <v>19671</v>
      </c>
      <c r="H8542" s="16" t="s">
        <v>443</v>
      </c>
      <c r="I8542" s="0" t="n">
        <v>21.9</v>
      </c>
      <c r="J8542" s="16" t="s">
        <v>232</v>
      </c>
      <c r="K8542" s="0" t="str">
        <f aca="false">IFERROR(IF(VLOOKUP($C8542,薬効分類マスタ!$A$2:$E$180,5,FALSE())=0,"",VLOOKUP($C8542,薬効分類マスタ!$A$2:$E$180,5,FALSE())),"")</f>
        <v/>
      </c>
      <c r="L8542" s="17"/>
      <c r="M8542" s="0" t="str">
        <f aca="false">IF($K8542="","",IF($L8542&lt;&gt;"",$L8542,VLOOKUP($C8542,薬効分類マスタ!$A$2:$F$180,6,FALSE())))</f>
        <v/>
      </c>
      <c r="N8542" s="0" t="str">
        <f aca="false">ASC(G8542)</f>
        <v>ｱﾄﾗﾝﾄｸﾘｰﾑ1%</v>
      </c>
      <c r="O8542" s="0" t="str">
        <f aca="false">ASC(E8542)</f>
        <v>ﾈﾁｺﾅｿﾞｰﾙ塩酸塩</v>
      </c>
      <c r="P8542" s="16" t="n">
        <f aca="false">N(P8541)+IF($C8542=検索!$B$49,1,0)</f>
        <v>0</v>
      </c>
    </row>
    <row r="8543" customFormat="false" ht="15" hidden="false" customHeight="false" outlineLevel="0" collapsed="false">
      <c r="A8543" s="16" t="s">
        <v>16254</v>
      </c>
      <c r="B8543" s="0" t="s">
        <v>19672</v>
      </c>
      <c r="C8543" s="0" t="n">
        <v>265</v>
      </c>
      <c r="D8543" s="0" t="str">
        <f aca="false">IFERROR(VLOOKUP($C8543,薬効分類マスタ!$A$2:$B$180,2,FALSE()),"未登録")</f>
        <v>寄生性皮ふ疾患用剤</v>
      </c>
      <c r="E8543" s="16" t="s">
        <v>19668</v>
      </c>
      <c r="F8543" s="16" t="s">
        <v>1706</v>
      </c>
      <c r="G8543" s="16" t="s">
        <v>19673</v>
      </c>
      <c r="H8543" s="16" t="s">
        <v>443</v>
      </c>
      <c r="I8543" s="0" t="n">
        <v>21.9</v>
      </c>
      <c r="J8543" s="16" t="s">
        <v>232</v>
      </c>
      <c r="K8543" s="0" t="str">
        <f aca="false">IFERROR(IF(VLOOKUP($C8543,薬効分類マスタ!$A$2:$E$180,5,FALSE())=0,"",VLOOKUP($C8543,薬効分類マスタ!$A$2:$E$180,5,FALSE())),"")</f>
        <v/>
      </c>
      <c r="L8543" s="17"/>
      <c r="M8543" s="0" t="str">
        <f aca="false">IF($K8543="","",IF($L8543&lt;&gt;"",$L8543,VLOOKUP($C8543,薬効分類マスタ!$A$2:$F$180,6,FALSE())))</f>
        <v/>
      </c>
      <c r="N8543" s="0" t="str">
        <f aca="false">ASC(G8543)</f>
        <v>ｱﾄﾗﾝﾄ外用液1%</v>
      </c>
      <c r="O8543" s="0" t="str">
        <f aca="false">ASC(E8543)</f>
        <v>ﾈﾁｺﾅｿﾞｰﾙ塩酸塩</v>
      </c>
      <c r="P8543" s="16" t="n">
        <f aca="false">N(P8542)+IF($C8543=検索!$B$49,1,0)</f>
        <v>0</v>
      </c>
    </row>
    <row r="8544" customFormat="false" ht="15" hidden="false" customHeight="false" outlineLevel="0" collapsed="false">
      <c r="A8544" s="16" t="s">
        <v>16254</v>
      </c>
      <c r="B8544" s="0" t="s">
        <v>19674</v>
      </c>
      <c r="C8544" s="0" t="n">
        <v>265</v>
      </c>
      <c r="D8544" s="0" t="str">
        <f aca="false">IFERROR(VLOOKUP($C8544,薬効分類マスタ!$A$2:$B$180,2,FALSE()),"未登録")</f>
        <v>寄生性皮ふ疾患用剤</v>
      </c>
      <c r="E8544" s="16" t="s">
        <v>19675</v>
      </c>
      <c r="F8544" s="16" t="s">
        <v>229</v>
      </c>
      <c r="G8544" s="16" t="s">
        <v>19676</v>
      </c>
      <c r="H8544" s="16" t="s">
        <v>658</v>
      </c>
      <c r="I8544" s="0" t="n">
        <v>28.2</v>
      </c>
      <c r="J8544" s="16" t="s">
        <v>232</v>
      </c>
      <c r="K8544" s="0" t="str">
        <f aca="false">IFERROR(IF(VLOOKUP($C8544,薬効分類マスタ!$A$2:$E$180,5,FALSE())=0,"",VLOOKUP($C8544,薬効分類マスタ!$A$2:$E$180,5,FALSE())),"")</f>
        <v/>
      </c>
      <c r="L8544" s="17"/>
      <c r="M8544" s="0" t="str">
        <f aca="false">IF($K8544="","",IF($L8544&lt;&gt;"",$L8544,VLOOKUP($C8544,薬効分類マスタ!$A$2:$F$180,6,FALSE())))</f>
        <v/>
      </c>
      <c r="N8544" s="0" t="str">
        <f aca="false">ASC(G8544)</f>
        <v>ﾙﾘｺﾝ軟膏1%</v>
      </c>
      <c r="O8544" s="0" t="str">
        <f aca="false">ASC(E8544)</f>
        <v>ﾙﾘｺﾅｿﾞｰﾙ</v>
      </c>
      <c r="P8544" s="16" t="n">
        <f aca="false">N(P8543)+IF($C8544=検索!$B$49,1,0)</f>
        <v>0</v>
      </c>
    </row>
    <row r="8545" customFormat="false" ht="15" hidden="false" customHeight="false" outlineLevel="0" collapsed="false">
      <c r="A8545" s="16" t="s">
        <v>16254</v>
      </c>
      <c r="B8545" s="0" t="s">
        <v>19677</v>
      </c>
      <c r="C8545" s="0" t="n">
        <v>265</v>
      </c>
      <c r="D8545" s="0" t="str">
        <f aca="false">IFERROR(VLOOKUP($C8545,薬効分類マスタ!$A$2:$B$180,2,FALSE()),"未登録")</f>
        <v>寄生性皮ふ疾患用剤</v>
      </c>
      <c r="E8545" s="16" t="s">
        <v>19675</v>
      </c>
      <c r="F8545" s="16" t="s">
        <v>229</v>
      </c>
      <c r="G8545" s="16" t="s">
        <v>19678</v>
      </c>
      <c r="H8545" s="16" t="s">
        <v>8817</v>
      </c>
      <c r="I8545" s="0" t="n">
        <v>14.9</v>
      </c>
      <c r="J8545" s="16" t="s">
        <v>239</v>
      </c>
      <c r="K8545" s="0" t="str">
        <f aca="false">IFERROR(IF(VLOOKUP($C8545,薬効分類マスタ!$A$2:$E$180,5,FALSE())=0,"",VLOOKUP($C8545,薬効分類マスタ!$A$2:$E$180,5,FALSE())),"")</f>
        <v/>
      </c>
      <c r="L8545" s="17"/>
      <c r="M8545" s="0" t="str">
        <f aca="false">IF($K8545="","",IF($L8545&lt;&gt;"",$L8545,VLOOKUP($C8545,薬効分類マスタ!$A$2:$F$180,6,FALSE())))</f>
        <v/>
      </c>
      <c r="N8545" s="0" t="str">
        <f aca="false">ASC(G8545)</f>
        <v>ﾙﾘｺﾅｿﾞｰﾙ軟膏1%｢ｲﾜｷ｣</v>
      </c>
      <c r="O8545" s="0" t="str">
        <f aca="false">ASC(E8545)</f>
        <v>ﾙﾘｺﾅｿﾞｰﾙ</v>
      </c>
      <c r="P8545" s="16" t="n">
        <f aca="false">N(P8544)+IF($C8545=検索!$B$49,1,0)</f>
        <v>0</v>
      </c>
    </row>
    <row r="8546" customFormat="false" ht="15" hidden="false" customHeight="false" outlineLevel="0" collapsed="false">
      <c r="A8546" s="16" t="s">
        <v>16254</v>
      </c>
      <c r="B8546" s="0" t="s">
        <v>19679</v>
      </c>
      <c r="C8546" s="0" t="n">
        <v>265</v>
      </c>
      <c r="D8546" s="0" t="str">
        <f aca="false">IFERROR(VLOOKUP($C8546,薬効分類マスタ!$A$2:$B$180,2,FALSE()),"未登録")</f>
        <v>寄生性皮ふ疾患用剤</v>
      </c>
      <c r="E8546" s="16" t="s">
        <v>19675</v>
      </c>
      <c r="F8546" s="16" t="s">
        <v>229</v>
      </c>
      <c r="G8546" s="16" t="s">
        <v>19680</v>
      </c>
      <c r="H8546" s="16" t="s">
        <v>658</v>
      </c>
      <c r="I8546" s="0" t="n">
        <v>28.2</v>
      </c>
      <c r="J8546" s="16" t="s">
        <v>232</v>
      </c>
      <c r="K8546" s="0" t="str">
        <f aca="false">IFERROR(IF(VLOOKUP($C8546,薬効分類マスタ!$A$2:$E$180,5,FALSE())=0,"",VLOOKUP($C8546,薬効分類マスタ!$A$2:$E$180,5,FALSE())),"")</f>
        <v/>
      </c>
      <c r="L8546" s="17"/>
      <c r="M8546" s="0" t="str">
        <f aca="false">IF($K8546="","",IF($L8546&lt;&gt;"",$L8546,VLOOKUP($C8546,薬効分類マスタ!$A$2:$F$180,6,FALSE())))</f>
        <v/>
      </c>
      <c r="N8546" s="0" t="str">
        <f aca="false">ASC(G8546)</f>
        <v>ﾙﾘｺﾝｸﾘｰﾑ1%</v>
      </c>
      <c r="O8546" s="0" t="str">
        <f aca="false">ASC(E8546)</f>
        <v>ﾙﾘｺﾅｿﾞｰﾙ</v>
      </c>
      <c r="P8546" s="16" t="n">
        <f aca="false">N(P8545)+IF($C8546=検索!$B$49,1,0)</f>
        <v>0</v>
      </c>
    </row>
    <row r="8547" customFormat="false" ht="15" hidden="false" customHeight="false" outlineLevel="0" collapsed="false">
      <c r="A8547" s="16" t="s">
        <v>16254</v>
      </c>
      <c r="B8547" s="0" t="s">
        <v>19681</v>
      </c>
      <c r="C8547" s="0" t="n">
        <v>265</v>
      </c>
      <c r="D8547" s="0" t="str">
        <f aca="false">IFERROR(VLOOKUP($C8547,薬効分類マスタ!$A$2:$B$180,2,FALSE()),"未登録")</f>
        <v>寄生性皮ふ疾患用剤</v>
      </c>
      <c r="E8547" s="16" t="s">
        <v>19675</v>
      </c>
      <c r="F8547" s="16" t="s">
        <v>229</v>
      </c>
      <c r="G8547" s="16" t="s">
        <v>19682</v>
      </c>
      <c r="H8547" s="16" t="s">
        <v>8817</v>
      </c>
      <c r="I8547" s="0" t="n">
        <v>14.9</v>
      </c>
      <c r="J8547" s="16" t="s">
        <v>239</v>
      </c>
      <c r="K8547" s="0" t="str">
        <f aca="false">IFERROR(IF(VLOOKUP($C8547,薬効分類マスタ!$A$2:$E$180,5,FALSE())=0,"",VLOOKUP($C8547,薬効分類マスタ!$A$2:$E$180,5,FALSE())),"")</f>
        <v/>
      </c>
      <c r="L8547" s="17"/>
      <c r="M8547" s="0" t="str">
        <f aca="false">IF($K8547="","",IF($L8547&lt;&gt;"",$L8547,VLOOKUP($C8547,薬効分類マスタ!$A$2:$F$180,6,FALSE())))</f>
        <v/>
      </c>
      <c r="N8547" s="0" t="str">
        <f aca="false">ASC(G8547)</f>
        <v>ﾙﾘｺﾅｿﾞｰﾙｸﾘｰﾑ1%｢ｲﾜｷ｣</v>
      </c>
      <c r="O8547" s="0" t="str">
        <f aca="false">ASC(E8547)</f>
        <v>ﾙﾘｺﾅｿﾞｰﾙ</v>
      </c>
      <c r="P8547" s="16" t="n">
        <f aca="false">N(P8546)+IF($C8547=検索!$B$49,1,0)</f>
        <v>0</v>
      </c>
    </row>
    <row r="8548" customFormat="false" ht="15" hidden="false" customHeight="false" outlineLevel="0" collapsed="false">
      <c r="A8548" s="16" t="s">
        <v>16254</v>
      </c>
      <c r="B8548" s="0" t="s">
        <v>19683</v>
      </c>
      <c r="C8548" s="0" t="n">
        <v>265</v>
      </c>
      <c r="D8548" s="0" t="str">
        <f aca="false">IFERROR(VLOOKUP($C8548,薬効分類マスタ!$A$2:$B$180,2,FALSE()),"未登録")</f>
        <v>寄生性皮ふ疾患用剤</v>
      </c>
      <c r="E8548" s="16" t="s">
        <v>19675</v>
      </c>
      <c r="F8548" s="16" t="s">
        <v>1706</v>
      </c>
      <c r="G8548" s="16" t="s">
        <v>19684</v>
      </c>
      <c r="H8548" s="16" t="s">
        <v>658</v>
      </c>
      <c r="I8548" s="0" t="n">
        <v>28.2</v>
      </c>
      <c r="J8548" s="16" t="s">
        <v>232</v>
      </c>
      <c r="K8548" s="0" t="str">
        <f aca="false">IFERROR(IF(VLOOKUP($C8548,薬効分類マスタ!$A$2:$E$180,5,FALSE())=0,"",VLOOKUP($C8548,薬効分類マスタ!$A$2:$E$180,5,FALSE())),"")</f>
        <v/>
      </c>
      <c r="L8548" s="17"/>
      <c r="M8548" s="0" t="str">
        <f aca="false">IF($K8548="","",IF($L8548&lt;&gt;"",$L8548,VLOOKUP($C8548,薬効分類マスタ!$A$2:$F$180,6,FALSE())))</f>
        <v/>
      </c>
      <c r="N8548" s="0" t="str">
        <f aca="false">ASC(G8548)</f>
        <v>ﾙﾘｺﾝ液1%</v>
      </c>
      <c r="O8548" s="0" t="str">
        <f aca="false">ASC(E8548)</f>
        <v>ﾙﾘｺﾅｿﾞｰﾙ</v>
      </c>
      <c r="P8548" s="16" t="n">
        <f aca="false">N(P8547)+IF($C8548=検索!$B$49,1,0)</f>
        <v>0</v>
      </c>
    </row>
    <row r="8549" customFormat="false" ht="15" hidden="false" customHeight="false" outlineLevel="0" collapsed="false">
      <c r="A8549" s="16" t="s">
        <v>16254</v>
      </c>
      <c r="B8549" s="0" t="s">
        <v>19685</v>
      </c>
      <c r="C8549" s="0" t="n">
        <v>265</v>
      </c>
      <c r="D8549" s="0" t="str">
        <f aca="false">IFERROR(VLOOKUP($C8549,薬効分類マスタ!$A$2:$B$180,2,FALSE()),"未登録")</f>
        <v>寄生性皮ふ疾患用剤</v>
      </c>
      <c r="E8549" s="16" t="s">
        <v>19686</v>
      </c>
      <c r="F8549" s="16" t="s">
        <v>476</v>
      </c>
      <c r="G8549" s="16" t="s">
        <v>19686</v>
      </c>
      <c r="I8549" s="0" t="n">
        <v>11.7</v>
      </c>
      <c r="K8549" s="0" t="str">
        <f aca="false">IFERROR(IF(VLOOKUP($C8549,薬効分類マスタ!$A$2:$E$180,5,FALSE())=0,"",VLOOKUP($C8549,薬効分類マスタ!$A$2:$E$180,5,FALSE())),"")</f>
        <v/>
      </c>
      <c r="L8549" s="17"/>
      <c r="M8549" s="0" t="str">
        <f aca="false">IF($K8549="","",IF($L8549&lt;&gt;"",$L8549,VLOOKUP($C8549,薬効分類マスタ!$A$2:$F$180,6,FALSE())))</f>
        <v/>
      </c>
      <c r="N8549" s="0" t="str">
        <f aca="false">ASC(G8549)</f>
        <v>ｲｵｳ</v>
      </c>
      <c r="O8549" s="0" t="str">
        <f aca="false">ASC(E8549)</f>
        <v>ｲｵｳ</v>
      </c>
      <c r="P8549" s="16" t="n">
        <f aca="false">N(P8548)+IF($C8549=検索!$B$49,1,0)</f>
        <v>0</v>
      </c>
    </row>
    <row r="8550" customFormat="false" ht="15" hidden="false" customHeight="false" outlineLevel="0" collapsed="false">
      <c r="A8550" s="16" t="s">
        <v>16254</v>
      </c>
      <c r="B8550" s="0" t="s">
        <v>19687</v>
      </c>
      <c r="C8550" s="0" t="n">
        <v>265</v>
      </c>
      <c r="D8550" s="0" t="str">
        <f aca="false">IFERROR(VLOOKUP($C8550,薬効分類マスタ!$A$2:$B$180,2,FALSE()),"未登録")</f>
        <v>寄生性皮ふ疾患用剤</v>
      </c>
      <c r="E8550" s="16" t="s">
        <v>19688</v>
      </c>
      <c r="F8550" s="16" t="s">
        <v>1082</v>
      </c>
      <c r="G8550" s="16" t="s">
        <v>19689</v>
      </c>
      <c r="I8550" s="0" t="n">
        <v>5.7</v>
      </c>
      <c r="K8550" s="0" t="str">
        <f aca="false">IFERROR(IF(VLOOKUP($C8550,薬効分類マスタ!$A$2:$E$180,5,FALSE())=0,"",VLOOKUP($C8550,薬効分類マスタ!$A$2:$E$180,5,FALSE())),"")</f>
        <v/>
      </c>
      <c r="L8550" s="17"/>
      <c r="M8550" s="0" t="str">
        <f aca="false">IF($K8550="","",IF($L8550&lt;&gt;"",$L8550,VLOOKUP($C8550,薬効分類マスタ!$A$2:$F$180,6,FALSE())))</f>
        <v/>
      </c>
      <c r="N8550" s="0" t="str">
        <f aca="false">ASC(G8550)</f>
        <v>ﾄﾙﾅﾌﾀｰﾄ液</v>
      </c>
      <c r="O8550" s="0" t="str">
        <f aca="false">ASC(E8550)</f>
        <v>ﾄﾙﾅﾌﾀｰﾄ</v>
      </c>
      <c r="P8550" s="16" t="n">
        <f aca="false">N(P8549)+IF($C8550=検索!$B$49,1,0)</f>
        <v>0</v>
      </c>
    </row>
    <row r="8551" customFormat="false" ht="15" hidden="false" customHeight="false" outlineLevel="0" collapsed="false">
      <c r="A8551" s="16" t="s">
        <v>16254</v>
      </c>
      <c r="B8551" s="0" t="s">
        <v>19690</v>
      </c>
      <c r="C8551" s="0" t="n">
        <v>265</v>
      </c>
      <c r="D8551" s="0" t="str">
        <f aca="false">IFERROR(VLOOKUP($C8551,薬効分類マスタ!$A$2:$B$180,2,FALSE()),"未登録")</f>
        <v>寄生性皮ふ疾患用剤</v>
      </c>
      <c r="E8551" s="16" t="s">
        <v>19691</v>
      </c>
      <c r="F8551" s="16" t="s">
        <v>229</v>
      </c>
      <c r="G8551" s="16" t="s">
        <v>19692</v>
      </c>
      <c r="H8551" s="16" t="s">
        <v>443</v>
      </c>
      <c r="I8551" s="0" t="n">
        <v>20.9</v>
      </c>
      <c r="J8551" s="16" t="s">
        <v>232</v>
      </c>
      <c r="K8551" s="0" t="str">
        <f aca="false">IFERROR(IF(VLOOKUP($C8551,薬効分類マスタ!$A$2:$E$180,5,FALSE())=0,"",VLOOKUP($C8551,薬効分類マスタ!$A$2:$E$180,5,FALSE())),"")</f>
        <v/>
      </c>
      <c r="L8551" s="17"/>
      <c r="M8551" s="0" t="str">
        <f aca="false">IF($K8551="","",IF($L8551&lt;&gt;"",$L8551,VLOOKUP($C8551,薬効分類マスタ!$A$2:$F$180,6,FALSE())))</f>
        <v/>
      </c>
      <c r="N8551" s="0" t="str">
        <f aca="false">ASC(G8551)</f>
        <v>ﾎﾞﾚｰｸﾘｰﾑ1%</v>
      </c>
      <c r="O8551" s="0" t="str">
        <f aca="false">ASC(E8551)</f>
        <v>ﾌﾞﾃﾅﾌｨﾝ塩酸塩</v>
      </c>
      <c r="P8551" s="16" t="n">
        <f aca="false">N(P8550)+IF($C8551=検索!$B$49,1,0)</f>
        <v>0</v>
      </c>
    </row>
    <row r="8552" customFormat="false" ht="15" hidden="false" customHeight="false" outlineLevel="0" collapsed="false">
      <c r="A8552" s="16" t="s">
        <v>16254</v>
      </c>
      <c r="B8552" s="0" t="s">
        <v>19693</v>
      </c>
      <c r="C8552" s="0" t="n">
        <v>265</v>
      </c>
      <c r="D8552" s="0" t="str">
        <f aca="false">IFERROR(VLOOKUP($C8552,薬効分類マスタ!$A$2:$B$180,2,FALSE()),"未登録")</f>
        <v>寄生性皮ふ疾患用剤</v>
      </c>
      <c r="E8552" s="16" t="s">
        <v>19691</v>
      </c>
      <c r="F8552" s="16" t="s">
        <v>229</v>
      </c>
      <c r="G8552" s="16" t="s">
        <v>19694</v>
      </c>
      <c r="H8552" s="16" t="s">
        <v>1149</v>
      </c>
      <c r="I8552" s="0" t="n">
        <v>19.4</v>
      </c>
      <c r="J8552" s="16" t="s">
        <v>232</v>
      </c>
      <c r="K8552" s="0" t="str">
        <f aca="false">IFERROR(IF(VLOOKUP($C8552,薬効分類マスタ!$A$2:$E$180,5,FALSE())=0,"",VLOOKUP($C8552,薬効分類マスタ!$A$2:$E$180,5,FALSE())),"")</f>
        <v/>
      </c>
      <c r="L8552" s="17"/>
      <c r="M8552" s="0" t="str">
        <f aca="false">IF($K8552="","",IF($L8552&lt;&gt;"",$L8552,VLOOKUP($C8552,薬効分類マスタ!$A$2:$F$180,6,FALSE())))</f>
        <v/>
      </c>
      <c r="N8552" s="0" t="str">
        <f aca="false">ASC(G8552)</f>
        <v>ﾒﾝﾀｯｸｽｸﾘｰﾑ1%</v>
      </c>
      <c r="O8552" s="0" t="str">
        <f aca="false">ASC(E8552)</f>
        <v>ﾌﾞﾃﾅﾌｨﾝ塩酸塩</v>
      </c>
      <c r="P8552" s="16" t="n">
        <f aca="false">N(P8551)+IF($C8552=検索!$B$49,1,0)</f>
        <v>0</v>
      </c>
    </row>
    <row r="8553" customFormat="false" ht="15" hidden="false" customHeight="false" outlineLevel="0" collapsed="false">
      <c r="A8553" s="16" t="s">
        <v>16254</v>
      </c>
      <c r="B8553" s="0" t="s">
        <v>19695</v>
      </c>
      <c r="C8553" s="0" t="n">
        <v>265</v>
      </c>
      <c r="D8553" s="0" t="str">
        <f aca="false">IFERROR(VLOOKUP($C8553,薬効分類マスタ!$A$2:$B$180,2,FALSE()),"未登録")</f>
        <v>寄生性皮ふ疾患用剤</v>
      </c>
      <c r="E8553" s="16" t="s">
        <v>19691</v>
      </c>
      <c r="F8553" s="16" t="s">
        <v>229</v>
      </c>
      <c r="G8553" s="16" t="s">
        <v>19696</v>
      </c>
      <c r="H8553" s="16" t="s">
        <v>533</v>
      </c>
      <c r="I8553" s="0" t="n">
        <v>14</v>
      </c>
      <c r="J8553" s="16" t="s">
        <v>239</v>
      </c>
      <c r="K8553" s="0" t="str">
        <f aca="false">IFERROR(IF(VLOOKUP($C8553,薬効分類マスタ!$A$2:$E$180,5,FALSE())=0,"",VLOOKUP($C8553,薬効分類マスタ!$A$2:$E$180,5,FALSE())),"")</f>
        <v/>
      </c>
      <c r="L8553" s="17"/>
      <c r="M8553" s="0" t="str">
        <f aca="false">IF($K8553="","",IF($L8553&lt;&gt;"",$L8553,VLOOKUP($C8553,薬効分類マスタ!$A$2:$F$180,6,FALSE())))</f>
        <v/>
      </c>
      <c r="N8553" s="0" t="str">
        <f aca="false">ASC(G8553)</f>
        <v>ﾌﾞﾃﾅﾌｨﾝ塩酸塩ｸﾘｰﾑ1%｢ﾄｰﾜ｣</v>
      </c>
      <c r="O8553" s="0" t="str">
        <f aca="false">ASC(E8553)</f>
        <v>ﾌﾞﾃﾅﾌｨﾝ塩酸塩</v>
      </c>
      <c r="P8553" s="16" t="n">
        <f aca="false">N(P8552)+IF($C8553=検索!$B$49,1,0)</f>
        <v>0</v>
      </c>
    </row>
    <row r="8554" customFormat="false" ht="15" hidden="false" customHeight="false" outlineLevel="0" collapsed="false">
      <c r="A8554" s="16" t="s">
        <v>16254</v>
      </c>
      <c r="B8554" s="0" t="s">
        <v>19697</v>
      </c>
      <c r="C8554" s="0" t="n">
        <v>265</v>
      </c>
      <c r="D8554" s="0" t="str">
        <f aca="false">IFERROR(VLOOKUP($C8554,薬効分類マスタ!$A$2:$B$180,2,FALSE()),"未登録")</f>
        <v>寄生性皮ふ疾患用剤</v>
      </c>
      <c r="E8554" s="16" t="s">
        <v>19691</v>
      </c>
      <c r="F8554" s="16" t="s">
        <v>1706</v>
      </c>
      <c r="G8554" s="16" t="s">
        <v>19698</v>
      </c>
      <c r="H8554" s="16" t="s">
        <v>443</v>
      </c>
      <c r="I8554" s="0" t="n">
        <v>20.9</v>
      </c>
      <c r="J8554" s="16" t="s">
        <v>232</v>
      </c>
      <c r="K8554" s="0" t="str">
        <f aca="false">IFERROR(IF(VLOOKUP($C8554,薬効分類マスタ!$A$2:$E$180,5,FALSE())=0,"",VLOOKUP($C8554,薬効分類マスタ!$A$2:$E$180,5,FALSE())),"")</f>
        <v/>
      </c>
      <c r="L8554" s="17"/>
      <c r="M8554" s="0" t="str">
        <f aca="false">IF($K8554="","",IF($L8554&lt;&gt;"",$L8554,VLOOKUP($C8554,薬効分類マスタ!$A$2:$F$180,6,FALSE())))</f>
        <v/>
      </c>
      <c r="N8554" s="0" t="str">
        <f aca="false">ASC(G8554)</f>
        <v>ﾎﾞﾚｰ外用液1%</v>
      </c>
      <c r="O8554" s="0" t="str">
        <f aca="false">ASC(E8554)</f>
        <v>ﾌﾞﾃﾅﾌｨﾝ塩酸塩</v>
      </c>
      <c r="P8554" s="16" t="n">
        <f aca="false">N(P8553)+IF($C8554=検索!$B$49,1,0)</f>
        <v>0</v>
      </c>
    </row>
    <row r="8555" customFormat="false" ht="15" hidden="false" customHeight="false" outlineLevel="0" collapsed="false">
      <c r="A8555" s="16" t="s">
        <v>16254</v>
      </c>
      <c r="B8555" s="0" t="s">
        <v>19699</v>
      </c>
      <c r="C8555" s="0" t="n">
        <v>265</v>
      </c>
      <c r="D8555" s="0" t="str">
        <f aca="false">IFERROR(VLOOKUP($C8555,薬効分類マスタ!$A$2:$B$180,2,FALSE()),"未登録")</f>
        <v>寄生性皮ふ疾患用剤</v>
      </c>
      <c r="E8555" s="16" t="s">
        <v>19691</v>
      </c>
      <c r="F8555" s="16" t="s">
        <v>1706</v>
      </c>
      <c r="G8555" s="16" t="s">
        <v>19700</v>
      </c>
      <c r="H8555" s="16" t="s">
        <v>533</v>
      </c>
      <c r="I8555" s="0" t="n">
        <v>14</v>
      </c>
      <c r="J8555" s="16" t="s">
        <v>239</v>
      </c>
      <c r="K8555" s="0" t="str">
        <f aca="false">IFERROR(IF(VLOOKUP($C8555,薬効分類マスタ!$A$2:$E$180,5,FALSE())=0,"",VLOOKUP($C8555,薬効分類マスタ!$A$2:$E$180,5,FALSE())),"")</f>
        <v/>
      </c>
      <c r="L8555" s="17"/>
      <c r="M8555" s="0" t="str">
        <f aca="false">IF($K8555="","",IF($L8555&lt;&gt;"",$L8555,VLOOKUP($C8555,薬効分類マスタ!$A$2:$F$180,6,FALSE())))</f>
        <v/>
      </c>
      <c r="N8555" s="0" t="str">
        <f aca="false">ASC(G8555)</f>
        <v>ﾌﾞﾃﾅﾌｨﾝ塩酸塩液1%｢ﾄｰﾜ｣</v>
      </c>
      <c r="O8555" s="0" t="str">
        <f aca="false">ASC(E8555)</f>
        <v>ﾌﾞﾃﾅﾌｨﾝ塩酸塩</v>
      </c>
      <c r="P8555" s="16" t="n">
        <f aca="false">N(P8554)+IF($C8555=検索!$B$49,1,0)</f>
        <v>0</v>
      </c>
    </row>
    <row r="8556" customFormat="false" ht="15" hidden="false" customHeight="false" outlineLevel="0" collapsed="false">
      <c r="A8556" s="16" t="s">
        <v>16254</v>
      </c>
      <c r="B8556" s="0" t="s">
        <v>19701</v>
      </c>
      <c r="C8556" s="0" t="n">
        <v>265</v>
      </c>
      <c r="D8556" s="0" t="str">
        <f aca="false">IFERROR(VLOOKUP($C8556,薬効分類マスタ!$A$2:$B$180,2,FALSE()),"未登録")</f>
        <v>寄生性皮ふ疾患用剤</v>
      </c>
      <c r="E8556" s="16" t="s">
        <v>19691</v>
      </c>
      <c r="F8556" s="16" t="s">
        <v>1706</v>
      </c>
      <c r="G8556" s="16" t="s">
        <v>19702</v>
      </c>
      <c r="H8556" s="16" t="s">
        <v>443</v>
      </c>
      <c r="I8556" s="0" t="n">
        <v>36.7</v>
      </c>
      <c r="J8556" s="16" t="s">
        <v>232</v>
      </c>
      <c r="K8556" s="0" t="str">
        <f aca="false">IFERROR(IF(VLOOKUP($C8556,薬効分類マスタ!$A$2:$E$180,5,FALSE())=0,"",VLOOKUP($C8556,薬効分類マスタ!$A$2:$E$180,5,FALSE())),"")</f>
        <v/>
      </c>
      <c r="L8556" s="17"/>
      <c r="M8556" s="0" t="str">
        <f aca="false">IF($K8556="","",IF($L8556&lt;&gt;"",$L8556,VLOOKUP($C8556,薬効分類マスタ!$A$2:$F$180,6,FALSE())))</f>
        <v/>
      </c>
      <c r="N8556" s="0" t="str">
        <f aca="false">ASC(G8556)</f>
        <v>ﾎﾞﾚｰｽﾌﾟﾚｰ1%</v>
      </c>
      <c r="O8556" s="0" t="str">
        <f aca="false">ASC(E8556)</f>
        <v>ﾌﾞﾃﾅﾌｨﾝ塩酸塩</v>
      </c>
      <c r="P8556" s="16" t="n">
        <f aca="false">N(P8555)+IF($C8556=検索!$B$49,1,0)</f>
        <v>0</v>
      </c>
    </row>
    <row r="8557" customFormat="false" ht="15" hidden="false" customHeight="false" outlineLevel="0" collapsed="false">
      <c r="A8557" s="16" t="s">
        <v>16254</v>
      </c>
      <c r="B8557" s="0" t="s">
        <v>19703</v>
      </c>
      <c r="C8557" s="0" t="n">
        <v>265</v>
      </c>
      <c r="D8557" s="0" t="str">
        <f aca="false">IFERROR(VLOOKUP($C8557,薬効分類マスタ!$A$2:$B$180,2,FALSE()),"未登録")</f>
        <v>寄生性皮ふ疾患用剤</v>
      </c>
      <c r="E8557" s="16" t="s">
        <v>15742</v>
      </c>
      <c r="F8557" s="16" t="s">
        <v>229</v>
      </c>
      <c r="G8557" s="16" t="s">
        <v>19704</v>
      </c>
      <c r="I8557" s="0" t="n">
        <v>10.8</v>
      </c>
      <c r="J8557" s="16" t="s">
        <v>239</v>
      </c>
      <c r="K8557" s="0" t="str">
        <f aca="false">IFERROR(IF(VLOOKUP($C8557,薬効分類マスタ!$A$2:$E$180,5,FALSE())=0,"",VLOOKUP($C8557,薬効分類マスタ!$A$2:$E$180,5,FALSE())),"")</f>
        <v/>
      </c>
      <c r="L8557" s="17"/>
      <c r="M8557" s="0" t="str">
        <f aca="false">IF($K8557="","",IF($L8557&lt;&gt;"",$L8557,VLOOKUP($C8557,薬効分類マスタ!$A$2:$F$180,6,FALSE())))</f>
        <v/>
      </c>
      <c r="N8557" s="0" t="str">
        <f aca="false">ASC(G8557)</f>
        <v>ﾃﾙﾋﾞﾅﾌｨﾝ塩酸塩1%ｸﾘｰﾑ</v>
      </c>
      <c r="O8557" s="0" t="str">
        <f aca="false">ASC(E8557)</f>
        <v>ﾃﾙﾋﾞﾅﾌｨﾝ塩酸塩</v>
      </c>
      <c r="P8557" s="16" t="n">
        <f aca="false">N(P8556)+IF($C8557=検索!$B$49,1,0)</f>
        <v>0</v>
      </c>
    </row>
    <row r="8558" customFormat="false" ht="15" hidden="false" customHeight="false" outlineLevel="0" collapsed="false">
      <c r="A8558" s="16" t="s">
        <v>16254</v>
      </c>
      <c r="B8558" s="0" t="s">
        <v>19705</v>
      </c>
      <c r="C8558" s="0" t="n">
        <v>265</v>
      </c>
      <c r="D8558" s="0" t="str">
        <f aca="false">IFERROR(VLOOKUP($C8558,薬効分類マスタ!$A$2:$B$180,2,FALSE()),"未登録")</f>
        <v>寄生性皮ふ疾患用剤</v>
      </c>
      <c r="E8558" s="16" t="s">
        <v>15742</v>
      </c>
      <c r="F8558" s="16" t="s">
        <v>229</v>
      </c>
      <c r="G8558" s="16" t="s">
        <v>19706</v>
      </c>
      <c r="H8558" s="16" t="s">
        <v>658</v>
      </c>
      <c r="I8558" s="0" t="n">
        <v>15.8</v>
      </c>
      <c r="J8558" s="16" t="s">
        <v>232</v>
      </c>
      <c r="K8558" s="0" t="str">
        <f aca="false">IFERROR(IF(VLOOKUP($C8558,薬効分類マスタ!$A$2:$E$180,5,FALSE())=0,"",VLOOKUP($C8558,薬効分類マスタ!$A$2:$E$180,5,FALSE())),"")</f>
        <v/>
      </c>
      <c r="L8558" s="17"/>
      <c r="M8558" s="0" t="str">
        <f aca="false">IF($K8558="","",IF($L8558&lt;&gt;"",$L8558,VLOOKUP($C8558,薬効分類マスタ!$A$2:$F$180,6,FALSE())))</f>
        <v/>
      </c>
      <c r="N8558" s="0" t="str">
        <f aca="false">ASC(G8558)</f>
        <v>ﾗﾐｼｰﾙｸﾘｰﾑ1%</v>
      </c>
      <c r="O8558" s="0" t="str">
        <f aca="false">ASC(E8558)</f>
        <v>ﾃﾙﾋﾞﾅﾌｨﾝ塩酸塩</v>
      </c>
      <c r="P8558" s="16" t="n">
        <f aca="false">N(P8557)+IF($C8558=検索!$B$49,1,0)</f>
        <v>0</v>
      </c>
    </row>
    <row r="8559" customFormat="false" ht="15" hidden="false" customHeight="false" outlineLevel="0" collapsed="false">
      <c r="A8559" s="16" t="s">
        <v>16254</v>
      </c>
      <c r="B8559" s="0" t="s">
        <v>19707</v>
      </c>
      <c r="C8559" s="0" t="n">
        <v>265</v>
      </c>
      <c r="D8559" s="0" t="str">
        <f aca="false">IFERROR(VLOOKUP($C8559,薬効分類マスタ!$A$2:$B$180,2,FALSE()),"未登録")</f>
        <v>寄生性皮ふ疾患用剤</v>
      </c>
      <c r="E8559" s="16" t="s">
        <v>15742</v>
      </c>
      <c r="F8559" s="16" t="s">
        <v>229</v>
      </c>
      <c r="G8559" s="16" t="s">
        <v>19708</v>
      </c>
      <c r="I8559" s="0" t="n">
        <v>10.8</v>
      </c>
      <c r="J8559" s="16" t="s">
        <v>239</v>
      </c>
      <c r="K8559" s="0" t="str">
        <f aca="false">IFERROR(IF(VLOOKUP($C8559,薬効分類マスタ!$A$2:$E$180,5,FALSE())=0,"",VLOOKUP($C8559,薬効分類マスタ!$A$2:$E$180,5,FALSE())),"")</f>
        <v/>
      </c>
      <c r="L8559" s="17"/>
      <c r="M8559" s="0" t="str">
        <f aca="false">IF($K8559="","",IF($L8559&lt;&gt;"",$L8559,VLOOKUP($C8559,薬効分類マスタ!$A$2:$F$180,6,FALSE())))</f>
        <v/>
      </c>
      <c r="N8559" s="0" t="str">
        <f aca="false">ASC(G8559)</f>
        <v>ﾃﾙﾋﾞﾅﾌｨﾝ塩酸塩1%液</v>
      </c>
      <c r="O8559" s="0" t="str">
        <f aca="false">ASC(E8559)</f>
        <v>ﾃﾙﾋﾞﾅﾌｨﾝ塩酸塩</v>
      </c>
      <c r="P8559" s="16" t="n">
        <f aca="false">N(P8558)+IF($C8559=検索!$B$49,1,0)</f>
        <v>0</v>
      </c>
    </row>
    <row r="8560" customFormat="false" ht="15" hidden="false" customHeight="false" outlineLevel="0" collapsed="false">
      <c r="A8560" s="16" t="s">
        <v>16254</v>
      </c>
      <c r="B8560" s="0" t="s">
        <v>19709</v>
      </c>
      <c r="C8560" s="0" t="n">
        <v>265</v>
      </c>
      <c r="D8560" s="0" t="str">
        <f aca="false">IFERROR(VLOOKUP($C8560,薬効分類マスタ!$A$2:$B$180,2,FALSE()),"未登録")</f>
        <v>寄生性皮ふ疾患用剤</v>
      </c>
      <c r="E8560" s="16" t="s">
        <v>15742</v>
      </c>
      <c r="F8560" s="16" t="s">
        <v>229</v>
      </c>
      <c r="G8560" s="16" t="s">
        <v>19710</v>
      </c>
      <c r="H8560" s="16" t="s">
        <v>658</v>
      </c>
      <c r="I8560" s="0" t="n">
        <v>15.8</v>
      </c>
      <c r="J8560" s="16" t="s">
        <v>232</v>
      </c>
      <c r="K8560" s="0" t="str">
        <f aca="false">IFERROR(IF(VLOOKUP($C8560,薬効分類マスタ!$A$2:$E$180,5,FALSE())=0,"",VLOOKUP($C8560,薬効分類マスタ!$A$2:$E$180,5,FALSE())),"")</f>
        <v/>
      </c>
      <c r="L8560" s="17"/>
      <c r="M8560" s="0" t="str">
        <f aca="false">IF($K8560="","",IF($L8560&lt;&gt;"",$L8560,VLOOKUP($C8560,薬効分類マスタ!$A$2:$F$180,6,FALSE())))</f>
        <v/>
      </c>
      <c r="N8560" s="0" t="str">
        <f aca="false">ASC(G8560)</f>
        <v>ﾗﾐｼｰﾙ外用液1%</v>
      </c>
      <c r="O8560" s="0" t="str">
        <f aca="false">ASC(E8560)</f>
        <v>ﾃﾙﾋﾞﾅﾌｨﾝ塩酸塩</v>
      </c>
      <c r="P8560" s="16" t="n">
        <f aca="false">N(P8559)+IF($C8560=検索!$B$49,1,0)</f>
        <v>0</v>
      </c>
    </row>
    <row r="8561" customFormat="false" ht="15" hidden="false" customHeight="false" outlineLevel="0" collapsed="false">
      <c r="A8561" s="16" t="s">
        <v>16254</v>
      </c>
      <c r="B8561" s="0" t="s">
        <v>19711</v>
      </c>
      <c r="C8561" s="0" t="n">
        <v>265</v>
      </c>
      <c r="D8561" s="0" t="str">
        <f aca="false">IFERROR(VLOOKUP($C8561,薬効分類マスタ!$A$2:$B$180,2,FALSE()),"未登録")</f>
        <v>寄生性皮ふ疾患用剤</v>
      </c>
      <c r="E8561" s="16" t="s">
        <v>19712</v>
      </c>
      <c r="F8561" s="16" t="s">
        <v>681</v>
      </c>
      <c r="G8561" s="16" t="s">
        <v>19713</v>
      </c>
      <c r="H8561" s="16" t="s">
        <v>16790</v>
      </c>
      <c r="I8561" s="0" t="n">
        <v>20.5</v>
      </c>
      <c r="J8561" s="16" t="s">
        <v>232</v>
      </c>
      <c r="K8561" s="0" t="str">
        <f aca="false">IFERROR(IF(VLOOKUP($C8561,薬効分類マスタ!$A$2:$E$180,5,FALSE())=0,"",VLOOKUP($C8561,薬効分類マスタ!$A$2:$E$180,5,FALSE())),"")</f>
        <v/>
      </c>
      <c r="L8561" s="17"/>
      <c r="M8561" s="0" t="str">
        <f aca="false">IF($K8561="","",IF($L8561&lt;&gt;"",$L8561,VLOOKUP($C8561,薬効分類マスタ!$A$2:$F$180,6,FALSE())))</f>
        <v/>
      </c>
      <c r="N8561" s="0" t="str">
        <f aca="false">ASC(G8561)</f>
        <v>ﾍﾟｷﾛﾝｸﾘｰﾑ0.5%</v>
      </c>
      <c r="O8561" s="0" t="str">
        <f aca="false">ASC(E8561)</f>
        <v>ｱﾓﾛﾙﾌｨﾝ塩酸塩</v>
      </c>
      <c r="P8561" s="16" t="n">
        <f aca="false">N(P8560)+IF($C8561=検索!$B$49,1,0)</f>
        <v>0</v>
      </c>
    </row>
    <row r="8562" customFormat="false" ht="15" hidden="false" customHeight="false" outlineLevel="0" collapsed="false">
      <c r="A8562" s="16" t="s">
        <v>16254</v>
      </c>
      <c r="B8562" s="0" t="s">
        <v>19714</v>
      </c>
      <c r="C8562" s="0" t="n">
        <v>265</v>
      </c>
      <c r="D8562" s="0" t="str">
        <f aca="false">IFERROR(VLOOKUP($C8562,薬効分類マスタ!$A$2:$B$180,2,FALSE()),"未登録")</f>
        <v>寄生性皮ふ疾患用剤</v>
      </c>
      <c r="E8562" s="16" t="s">
        <v>19715</v>
      </c>
      <c r="F8562" s="16" t="s">
        <v>2525</v>
      </c>
      <c r="G8562" s="16" t="s">
        <v>19716</v>
      </c>
      <c r="H8562" s="16" t="s">
        <v>10918</v>
      </c>
      <c r="I8562" s="0" t="n">
        <v>22.7</v>
      </c>
      <c r="J8562" s="16" t="s">
        <v>232</v>
      </c>
      <c r="K8562" s="0" t="str">
        <f aca="false">IFERROR(IF(VLOOKUP($C8562,薬効分類マスタ!$A$2:$E$180,5,FALSE())=0,"",VLOOKUP($C8562,薬効分類マスタ!$A$2:$E$180,5,FALSE())),"")</f>
        <v/>
      </c>
      <c r="L8562" s="17"/>
      <c r="M8562" s="0" t="str">
        <f aca="false">IF($K8562="","",IF($L8562&lt;&gt;"",$L8562,VLOOKUP($C8562,薬効分類マスタ!$A$2:$F$180,6,FALSE())))</f>
        <v/>
      </c>
      <c r="N8562" s="0" t="str">
        <f aca="false">ASC(G8562)</f>
        <v>ｾﾞﾌﾅｰﾄｸﾘｰﾑ2%</v>
      </c>
      <c r="O8562" s="0" t="str">
        <f aca="false">ASC(E8562)</f>
        <v>ﾘﾗﾅﾌﾀｰﾄ</v>
      </c>
      <c r="P8562" s="16" t="n">
        <f aca="false">N(P8561)+IF($C8562=検索!$B$49,1,0)</f>
        <v>0</v>
      </c>
    </row>
    <row r="8563" customFormat="false" ht="15" hidden="false" customHeight="false" outlineLevel="0" collapsed="false">
      <c r="A8563" s="16" t="s">
        <v>16254</v>
      </c>
      <c r="B8563" s="0" t="s">
        <v>19717</v>
      </c>
      <c r="C8563" s="0" t="n">
        <v>265</v>
      </c>
      <c r="D8563" s="0" t="str">
        <f aca="false">IFERROR(VLOOKUP($C8563,薬効分類マスタ!$A$2:$B$180,2,FALSE()),"未登録")</f>
        <v>寄生性皮ふ疾患用剤</v>
      </c>
      <c r="E8563" s="16" t="s">
        <v>19715</v>
      </c>
      <c r="F8563" s="16" t="s">
        <v>1082</v>
      </c>
      <c r="G8563" s="16" t="s">
        <v>19718</v>
      </c>
      <c r="H8563" s="16" t="s">
        <v>10918</v>
      </c>
      <c r="I8563" s="0" t="n">
        <v>22.7</v>
      </c>
      <c r="J8563" s="16" t="s">
        <v>232</v>
      </c>
      <c r="K8563" s="0" t="str">
        <f aca="false">IFERROR(IF(VLOOKUP($C8563,薬効分類マスタ!$A$2:$E$180,5,FALSE())=0,"",VLOOKUP($C8563,薬効分類マスタ!$A$2:$E$180,5,FALSE())),"")</f>
        <v/>
      </c>
      <c r="L8563" s="17"/>
      <c r="M8563" s="0" t="str">
        <f aca="false">IF($K8563="","",IF($L8563&lt;&gt;"",$L8563,VLOOKUP($C8563,薬効分類マスタ!$A$2:$F$180,6,FALSE())))</f>
        <v/>
      </c>
      <c r="N8563" s="0" t="str">
        <f aca="false">ASC(G8563)</f>
        <v>ｾﾞﾌﾅｰﾄ外用液2%</v>
      </c>
      <c r="O8563" s="0" t="str">
        <f aca="false">ASC(E8563)</f>
        <v>ﾘﾗﾅﾌﾀｰﾄ</v>
      </c>
      <c r="P8563" s="16" t="n">
        <f aca="false">N(P8562)+IF($C8563=検索!$B$49,1,0)</f>
        <v>0</v>
      </c>
    </row>
    <row r="8564" customFormat="false" ht="15" hidden="false" customHeight="false" outlineLevel="0" collapsed="false">
      <c r="A8564" s="16" t="s">
        <v>16254</v>
      </c>
      <c r="B8564" s="0" t="s">
        <v>19719</v>
      </c>
      <c r="C8564" s="0" t="n">
        <v>265</v>
      </c>
      <c r="D8564" s="0" t="str">
        <f aca="false">IFERROR(VLOOKUP($C8564,薬効分類マスタ!$A$2:$B$180,2,FALSE()),"未登録")</f>
        <v>寄生性皮ふ疾患用剤</v>
      </c>
      <c r="E8564" s="16" t="s">
        <v>19720</v>
      </c>
      <c r="F8564" s="16" t="s">
        <v>224</v>
      </c>
      <c r="G8564" s="16" t="s">
        <v>19721</v>
      </c>
      <c r="I8564" s="0" t="n">
        <v>3.2</v>
      </c>
      <c r="K8564" s="0" t="str">
        <f aca="false">IFERROR(IF(VLOOKUP($C8564,薬効分類マスタ!$A$2:$E$180,5,FALSE())=0,"",VLOOKUP($C8564,薬効分類マスタ!$A$2:$E$180,5,FALSE())),"")</f>
        <v/>
      </c>
      <c r="L8564" s="17"/>
      <c r="M8564" s="0" t="str">
        <f aca="false">IF($K8564="","",IF($L8564&lt;&gt;"",$L8564,VLOOKUP($C8564,薬効分類マスタ!$A$2:$F$180,6,FALSE())))</f>
        <v/>
      </c>
      <c r="N8564" s="0" t="str">
        <f aca="false">ASC(G8564)</f>
        <v>ｲｵｳ･ｻﾘﾁﾙ酸･ﾁｱﾝﾄｰﾙ軟膏</v>
      </c>
      <c r="O8564" s="0" t="str">
        <f aca="false">ASC(E8564)</f>
        <v>ｲｵｳ･ｻﾘﾁﾙ酸･ﾁｱﾝﾄｰﾙ</v>
      </c>
      <c r="P8564" s="16" t="n">
        <f aca="false">N(P8563)+IF($C8564=検索!$B$49,1,0)</f>
        <v>0</v>
      </c>
    </row>
    <row r="8565" customFormat="false" ht="15" hidden="false" customHeight="false" outlineLevel="0" collapsed="false">
      <c r="A8565" s="16" t="s">
        <v>16254</v>
      </c>
      <c r="B8565" s="0" t="s">
        <v>19722</v>
      </c>
      <c r="C8565" s="0" t="n">
        <v>266</v>
      </c>
      <c r="D8565" s="0" t="str">
        <f aca="false">IFERROR(VLOOKUP($C8565,薬効分類マスタ!$A$2:$B$180,2,FALSE()),"未登録")</f>
        <v>皮ふ軟化剤(腐しょく剤を含む。)</v>
      </c>
      <c r="E8565" s="16" t="s">
        <v>19723</v>
      </c>
      <c r="F8565" s="16" t="s">
        <v>6657</v>
      </c>
      <c r="G8565" s="16" t="s">
        <v>19723</v>
      </c>
      <c r="I8565" s="0" t="n">
        <v>2.7</v>
      </c>
      <c r="K8565" s="0" t="str">
        <f aca="false">IFERROR(IF(VLOOKUP($C8565,薬効分類マスタ!$A$2:$E$180,5,FALSE())=0,"",VLOOKUP($C8565,薬効分類マスタ!$A$2:$E$180,5,FALSE())),"")</f>
        <v/>
      </c>
      <c r="L8565" s="17"/>
      <c r="M8565" s="0" t="str">
        <f aca="false">IF($K8565="","",IF($L8565&lt;&gt;"",$L8565,VLOOKUP($C8565,薬効分類マスタ!$A$2:$F$180,6,FALSE())))</f>
        <v/>
      </c>
      <c r="N8565" s="0" t="str">
        <f aca="false">ASC(G8565)</f>
        <v>酢酸</v>
      </c>
      <c r="O8565" s="0" t="str">
        <f aca="false">ASC(E8565)</f>
        <v>酢酸</v>
      </c>
      <c r="P8565" s="16" t="n">
        <f aca="false">N(P8564)+IF($C8565=検索!$B$49,1,0)</f>
        <v>0</v>
      </c>
    </row>
    <row r="8566" customFormat="false" ht="15" hidden="false" customHeight="false" outlineLevel="0" collapsed="false">
      <c r="A8566" s="16" t="s">
        <v>16254</v>
      </c>
      <c r="B8566" s="0" t="s">
        <v>19724</v>
      </c>
      <c r="C8566" s="0" t="n">
        <v>266</v>
      </c>
      <c r="D8566" s="0" t="str">
        <f aca="false">IFERROR(VLOOKUP($C8566,薬効分類マスタ!$A$2:$B$180,2,FALSE()),"未登録")</f>
        <v>皮ふ軟化剤(腐しょく剤を含む。)</v>
      </c>
      <c r="E8566" s="16" t="s">
        <v>19723</v>
      </c>
      <c r="F8566" s="16" t="s">
        <v>6657</v>
      </c>
      <c r="G8566" s="16" t="s">
        <v>19725</v>
      </c>
      <c r="H8566" s="16" t="s">
        <v>1080</v>
      </c>
      <c r="I8566" s="0" t="n">
        <v>4.2</v>
      </c>
      <c r="K8566" s="0" t="str">
        <f aca="false">IFERROR(IF(VLOOKUP($C8566,薬効分類マスタ!$A$2:$E$180,5,FALSE())=0,"",VLOOKUP($C8566,薬効分類マスタ!$A$2:$E$180,5,FALSE())),"")</f>
        <v/>
      </c>
      <c r="L8566" s="17"/>
      <c r="M8566" s="0" t="str">
        <f aca="false">IF($K8566="","",IF($L8566&lt;&gt;"",$L8566,VLOOKUP($C8566,薬効分類マスタ!$A$2:$F$180,6,FALSE())))</f>
        <v/>
      </c>
      <c r="N8566" s="0" t="str">
        <f aca="false">ASC(G8566)</f>
        <v>酢酸｢ｹﾝｴｰ｣</v>
      </c>
      <c r="O8566" s="0" t="str">
        <f aca="false">ASC(E8566)</f>
        <v>酢酸</v>
      </c>
      <c r="P8566" s="16" t="n">
        <f aca="false">N(P8565)+IF($C8566=検索!$B$49,1,0)</f>
        <v>0</v>
      </c>
    </row>
    <row r="8567" customFormat="false" ht="15" hidden="false" customHeight="false" outlineLevel="0" collapsed="false">
      <c r="A8567" s="16" t="s">
        <v>16254</v>
      </c>
      <c r="B8567" s="0" t="s">
        <v>19726</v>
      </c>
      <c r="C8567" s="0" t="n">
        <v>266</v>
      </c>
      <c r="D8567" s="0" t="str">
        <f aca="false">IFERROR(VLOOKUP($C8567,薬効分類マスタ!$A$2:$B$180,2,FALSE()),"未登録")</f>
        <v>皮ふ軟化剤(腐しょく剤を含む。)</v>
      </c>
      <c r="E8567" s="16" t="s">
        <v>19723</v>
      </c>
      <c r="F8567" s="16" t="s">
        <v>6657</v>
      </c>
      <c r="G8567" s="16" t="s">
        <v>19727</v>
      </c>
      <c r="H8567" s="16" t="s">
        <v>7004</v>
      </c>
      <c r="I8567" s="0" t="n">
        <v>4.2</v>
      </c>
      <c r="K8567" s="0" t="str">
        <f aca="false">IFERROR(IF(VLOOKUP($C8567,薬効分類マスタ!$A$2:$E$180,5,FALSE())=0,"",VLOOKUP($C8567,薬効分類マスタ!$A$2:$E$180,5,FALSE())),"")</f>
        <v/>
      </c>
      <c r="L8567" s="17"/>
      <c r="M8567" s="0" t="str">
        <f aca="false">IF($K8567="","",IF($L8567&lt;&gt;"",$L8567,VLOOKUP($C8567,薬効分類マスタ!$A$2:$F$180,6,FALSE())))</f>
        <v/>
      </c>
      <c r="N8567" s="0" t="str">
        <f aca="false">ASC(G8567)</f>
        <v>酢酸｢ｺｻﾞｶｲ･M｣</v>
      </c>
      <c r="O8567" s="0" t="str">
        <f aca="false">ASC(E8567)</f>
        <v>酢酸</v>
      </c>
      <c r="P8567" s="16" t="n">
        <f aca="false">N(P8566)+IF($C8567=検索!$B$49,1,0)</f>
        <v>0</v>
      </c>
    </row>
    <row r="8568" customFormat="false" ht="15" hidden="false" customHeight="false" outlineLevel="0" collapsed="false">
      <c r="A8568" s="16" t="s">
        <v>16254</v>
      </c>
      <c r="B8568" s="0" t="s">
        <v>19728</v>
      </c>
      <c r="C8568" s="0" t="n">
        <v>266</v>
      </c>
      <c r="D8568" s="0" t="str">
        <f aca="false">IFERROR(VLOOKUP($C8568,薬効分類マスタ!$A$2:$B$180,2,FALSE()),"未登録")</f>
        <v>皮ふ軟化剤(腐しょく剤を含む。)</v>
      </c>
      <c r="E8568" s="16" t="s">
        <v>19723</v>
      </c>
      <c r="F8568" s="16" t="s">
        <v>6657</v>
      </c>
      <c r="G8568" s="16" t="s">
        <v>19729</v>
      </c>
      <c r="H8568" s="16" t="s">
        <v>7527</v>
      </c>
      <c r="I8568" s="0" t="n">
        <v>3.4</v>
      </c>
      <c r="K8568" s="0" t="str">
        <f aca="false">IFERROR(IF(VLOOKUP($C8568,薬効分類マスタ!$A$2:$E$180,5,FALSE())=0,"",VLOOKUP($C8568,薬効分類マスタ!$A$2:$E$180,5,FALSE())),"")</f>
        <v/>
      </c>
      <c r="L8568" s="17"/>
      <c r="M8568" s="0" t="str">
        <f aca="false">IF($K8568="","",IF($L8568&lt;&gt;"",$L8568,VLOOKUP($C8568,薬効分類マスタ!$A$2:$F$180,6,FALSE())))</f>
        <v/>
      </c>
      <c r="N8568" s="0" t="str">
        <f aca="false">ASC(G8568)</f>
        <v>酢酸｢ﾀｲｾｲ｣</v>
      </c>
      <c r="O8568" s="0" t="str">
        <f aca="false">ASC(E8568)</f>
        <v>酢酸</v>
      </c>
      <c r="P8568" s="16" t="n">
        <f aca="false">N(P8567)+IF($C8568=検索!$B$49,1,0)</f>
        <v>0</v>
      </c>
    </row>
    <row r="8569" customFormat="false" ht="15" hidden="false" customHeight="false" outlineLevel="0" collapsed="false">
      <c r="A8569" s="16" t="s">
        <v>16254</v>
      </c>
      <c r="B8569" s="0" t="s">
        <v>19730</v>
      </c>
      <c r="C8569" s="0" t="n">
        <v>266</v>
      </c>
      <c r="D8569" s="0" t="str">
        <f aca="false">IFERROR(VLOOKUP($C8569,薬効分類マスタ!$A$2:$B$180,2,FALSE()),"未登録")</f>
        <v>皮ふ軟化剤(腐しょく剤を含む。)</v>
      </c>
      <c r="E8569" s="16" t="s">
        <v>19723</v>
      </c>
      <c r="F8569" s="16" t="s">
        <v>6657</v>
      </c>
      <c r="G8569" s="16" t="s">
        <v>19731</v>
      </c>
      <c r="H8569" s="16" t="s">
        <v>1100</v>
      </c>
      <c r="I8569" s="0" t="n">
        <v>6.3</v>
      </c>
      <c r="K8569" s="0" t="str">
        <f aca="false">IFERROR(IF(VLOOKUP($C8569,薬効分類マスタ!$A$2:$E$180,5,FALSE())=0,"",VLOOKUP($C8569,薬効分類マスタ!$A$2:$E$180,5,FALSE())),"")</f>
        <v/>
      </c>
      <c r="L8569" s="17"/>
      <c r="M8569" s="0" t="str">
        <f aca="false">IF($K8569="","",IF($L8569&lt;&gt;"",$L8569,VLOOKUP($C8569,薬効分類マスタ!$A$2:$F$180,6,FALSE())))</f>
        <v/>
      </c>
      <c r="N8569" s="0" t="str">
        <f aca="false">ASC(G8569)</f>
        <v>酢酸(山善)</v>
      </c>
      <c r="O8569" s="0" t="str">
        <f aca="false">ASC(E8569)</f>
        <v>酢酸</v>
      </c>
      <c r="P8569" s="16" t="n">
        <f aca="false">N(P8568)+IF($C8569=検索!$B$49,1,0)</f>
        <v>0</v>
      </c>
    </row>
    <row r="8570" customFormat="false" ht="15" hidden="false" customHeight="false" outlineLevel="0" collapsed="false">
      <c r="A8570" s="16" t="s">
        <v>16254</v>
      </c>
      <c r="B8570" s="0" t="s">
        <v>19732</v>
      </c>
      <c r="C8570" s="0" t="n">
        <v>266</v>
      </c>
      <c r="D8570" s="0" t="str">
        <f aca="false">IFERROR(VLOOKUP($C8570,薬効分類マスタ!$A$2:$B$180,2,FALSE()),"未登録")</f>
        <v>皮ふ軟化剤(腐しょく剤を含む。)</v>
      </c>
      <c r="E8570" s="16" t="s">
        <v>19723</v>
      </c>
      <c r="F8570" s="16" t="s">
        <v>6657</v>
      </c>
      <c r="G8570" s="16" t="s">
        <v>19733</v>
      </c>
      <c r="H8570" s="16" t="s">
        <v>15882</v>
      </c>
      <c r="I8570" s="0" t="n">
        <v>4.9</v>
      </c>
      <c r="K8570" s="0" t="str">
        <f aca="false">IFERROR(IF(VLOOKUP($C8570,薬効分類マスタ!$A$2:$E$180,5,FALSE())=0,"",VLOOKUP($C8570,薬効分類マスタ!$A$2:$E$180,5,FALSE())),"")</f>
        <v/>
      </c>
      <c r="L8570" s="17"/>
      <c r="M8570" s="0" t="str">
        <f aca="false">IF($K8570="","",IF($L8570&lt;&gt;"",$L8570,VLOOKUP($C8570,薬効分類マスタ!$A$2:$F$180,6,FALSE())))</f>
        <v/>
      </c>
      <c r="N8570" s="0" t="str">
        <f aca="false">ASC(G8570)</f>
        <v>酢酸｢昭和｣(M)</v>
      </c>
      <c r="O8570" s="0" t="str">
        <f aca="false">ASC(E8570)</f>
        <v>酢酸</v>
      </c>
      <c r="P8570" s="16" t="n">
        <f aca="false">N(P8569)+IF($C8570=検索!$B$49,1,0)</f>
        <v>0</v>
      </c>
    </row>
    <row r="8571" customFormat="false" ht="15" hidden="false" customHeight="false" outlineLevel="0" collapsed="false">
      <c r="A8571" s="16" t="s">
        <v>16254</v>
      </c>
      <c r="B8571" s="0" t="s">
        <v>19734</v>
      </c>
      <c r="C8571" s="0" t="n">
        <v>266</v>
      </c>
      <c r="D8571" s="0" t="str">
        <f aca="false">IFERROR(VLOOKUP($C8571,薬効分類マスタ!$A$2:$B$180,2,FALSE()),"未登録")</f>
        <v>皮ふ軟化剤(腐しょく剤を含む。)</v>
      </c>
      <c r="E8571" s="16" t="s">
        <v>19723</v>
      </c>
      <c r="F8571" s="16" t="s">
        <v>6657</v>
      </c>
      <c r="G8571" s="16" t="s">
        <v>19735</v>
      </c>
      <c r="H8571" s="16" t="s">
        <v>6908</v>
      </c>
      <c r="I8571" s="0" t="n">
        <v>5.6</v>
      </c>
      <c r="K8571" s="0" t="str">
        <f aca="false">IFERROR(IF(VLOOKUP($C8571,薬効分類マスタ!$A$2:$E$180,5,FALSE())=0,"",VLOOKUP($C8571,薬効分類マスタ!$A$2:$E$180,5,FALSE())),"")</f>
        <v/>
      </c>
      <c r="L8571" s="17"/>
      <c r="M8571" s="0" t="str">
        <f aca="false">IF($K8571="","",IF($L8571&lt;&gt;"",$L8571,VLOOKUP($C8571,薬効分類マスタ!$A$2:$F$180,6,FALSE())))</f>
        <v/>
      </c>
      <c r="N8571" s="0" t="str">
        <f aca="false">ASC(G8571)</f>
        <v>酢酸｢ﾆｯｺｰ｣</v>
      </c>
      <c r="O8571" s="0" t="str">
        <f aca="false">ASC(E8571)</f>
        <v>酢酸</v>
      </c>
      <c r="P8571" s="16" t="n">
        <f aca="false">N(P8570)+IF($C8571=検索!$B$49,1,0)</f>
        <v>0</v>
      </c>
    </row>
    <row r="8572" customFormat="false" ht="15" hidden="false" customHeight="false" outlineLevel="0" collapsed="false">
      <c r="A8572" s="16" t="s">
        <v>16254</v>
      </c>
      <c r="B8572" s="0" t="s">
        <v>19736</v>
      </c>
      <c r="C8572" s="0" t="n">
        <v>266</v>
      </c>
      <c r="D8572" s="0" t="str">
        <f aca="false">IFERROR(VLOOKUP($C8572,薬効分類マスタ!$A$2:$B$180,2,FALSE()),"未登録")</f>
        <v>皮ふ軟化剤(腐しょく剤を含む。)</v>
      </c>
      <c r="E8572" s="16" t="s">
        <v>19723</v>
      </c>
      <c r="F8572" s="16" t="s">
        <v>6657</v>
      </c>
      <c r="G8572" s="16" t="s">
        <v>19737</v>
      </c>
      <c r="H8572" s="16" t="s">
        <v>1103</v>
      </c>
      <c r="I8572" s="0" t="n">
        <v>4.9</v>
      </c>
      <c r="K8572" s="0" t="str">
        <f aca="false">IFERROR(IF(VLOOKUP($C8572,薬効分類マスタ!$A$2:$E$180,5,FALSE())=0,"",VLOOKUP($C8572,薬効分類マスタ!$A$2:$E$180,5,FALSE())),"")</f>
        <v/>
      </c>
      <c r="L8572" s="17"/>
      <c r="M8572" s="0" t="str">
        <f aca="false">IF($K8572="","",IF($L8572&lt;&gt;"",$L8572,VLOOKUP($C8572,薬効分類マスタ!$A$2:$F$180,6,FALSE())))</f>
        <v/>
      </c>
      <c r="N8572" s="0" t="str">
        <f aca="false">ASC(G8572)</f>
        <v>酢酸｢ﾖｼﾀﾞ｣</v>
      </c>
      <c r="O8572" s="0" t="str">
        <f aca="false">ASC(E8572)</f>
        <v>酢酸</v>
      </c>
      <c r="P8572" s="16" t="n">
        <f aca="false">N(P8571)+IF($C8572=検索!$B$49,1,0)</f>
        <v>0</v>
      </c>
    </row>
    <row r="8573" customFormat="false" ht="15" hidden="false" customHeight="false" outlineLevel="0" collapsed="false">
      <c r="A8573" s="16" t="s">
        <v>16254</v>
      </c>
      <c r="B8573" s="0" t="s">
        <v>19738</v>
      </c>
      <c r="C8573" s="0" t="n">
        <v>266</v>
      </c>
      <c r="D8573" s="0" t="str">
        <f aca="false">IFERROR(VLOOKUP($C8573,薬効分類マスタ!$A$2:$B$180,2,FALSE()),"未登録")</f>
        <v>皮ふ軟化剤(腐しょく剤を含む。)</v>
      </c>
      <c r="E8573" s="16" t="s">
        <v>19723</v>
      </c>
      <c r="F8573" s="16" t="s">
        <v>6657</v>
      </c>
      <c r="G8573" s="16" t="s">
        <v>19739</v>
      </c>
      <c r="H8573" s="16" t="s">
        <v>536</v>
      </c>
      <c r="I8573" s="0" t="n">
        <v>4.2</v>
      </c>
      <c r="K8573" s="0" t="str">
        <f aca="false">IFERROR(IF(VLOOKUP($C8573,薬効分類マスタ!$A$2:$E$180,5,FALSE())=0,"",VLOOKUP($C8573,薬効分類マスタ!$A$2:$E$180,5,FALSE())),"")</f>
        <v/>
      </c>
      <c r="L8573" s="17"/>
      <c r="M8573" s="0" t="str">
        <f aca="false">IF($K8573="","",IF($L8573&lt;&gt;"",$L8573,VLOOKUP($C8573,薬効分類マスタ!$A$2:$F$180,6,FALSE())))</f>
        <v/>
      </c>
      <c r="N8573" s="0" t="str">
        <f aca="false">ASC(G8573)</f>
        <v>酢酸｢日医工｣</v>
      </c>
      <c r="O8573" s="0" t="str">
        <f aca="false">ASC(E8573)</f>
        <v>酢酸</v>
      </c>
      <c r="P8573" s="16" t="n">
        <f aca="false">N(P8572)+IF($C8573=検索!$B$49,1,0)</f>
        <v>0</v>
      </c>
    </row>
    <row r="8574" customFormat="false" ht="15" hidden="false" customHeight="false" outlineLevel="0" collapsed="false">
      <c r="A8574" s="16" t="s">
        <v>16254</v>
      </c>
      <c r="B8574" s="0" t="s">
        <v>19740</v>
      </c>
      <c r="C8574" s="0" t="n">
        <v>266</v>
      </c>
      <c r="D8574" s="0" t="str">
        <f aca="false">IFERROR(VLOOKUP($C8574,薬効分類マスタ!$A$2:$B$180,2,FALSE()),"未登録")</f>
        <v>皮ふ軟化剤(腐しょく剤を含む。)</v>
      </c>
      <c r="E8574" s="16" t="s">
        <v>19741</v>
      </c>
      <c r="F8574" s="16" t="s">
        <v>19742</v>
      </c>
      <c r="G8574" s="16" t="s">
        <v>19741</v>
      </c>
      <c r="I8574" s="0" t="n">
        <v>70.6</v>
      </c>
      <c r="K8574" s="0" t="str">
        <f aca="false">IFERROR(IF(VLOOKUP($C8574,薬効分類マスタ!$A$2:$E$180,5,FALSE())=0,"",VLOOKUP($C8574,薬効分類マスタ!$A$2:$E$180,5,FALSE())),"")</f>
        <v/>
      </c>
      <c r="L8574" s="17"/>
      <c r="M8574" s="0" t="str">
        <f aca="false">IF($K8574="","",IF($L8574&lt;&gt;"",$L8574,VLOOKUP($C8574,薬効分類マスタ!$A$2:$F$180,6,FALSE())))</f>
        <v/>
      </c>
      <c r="N8574" s="0" t="str">
        <f aca="false">ASC(G8574)</f>
        <v>ｻﾘﾁﾙ酸絆創膏</v>
      </c>
      <c r="O8574" s="0" t="str">
        <f aca="false">ASC(E8574)</f>
        <v>ｻﾘﾁﾙ酸絆創膏</v>
      </c>
      <c r="P8574" s="16" t="n">
        <f aca="false">N(P8573)+IF($C8574=検索!$B$49,1,0)</f>
        <v>0</v>
      </c>
    </row>
    <row r="8575" customFormat="false" ht="15" hidden="false" customHeight="false" outlineLevel="0" collapsed="false">
      <c r="A8575" s="16" t="s">
        <v>16254</v>
      </c>
      <c r="B8575" s="0" t="s">
        <v>19743</v>
      </c>
      <c r="C8575" s="0" t="n">
        <v>266</v>
      </c>
      <c r="D8575" s="0" t="str">
        <f aca="false">IFERROR(VLOOKUP($C8575,薬効分類マスタ!$A$2:$B$180,2,FALSE()),"未登録")</f>
        <v>皮ふ軟化剤(腐しょく剤を含む。)</v>
      </c>
      <c r="E8575" s="16" t="s">
        <v>19744</v>
      </c>
      <c r="F8575" s="16" t="s">
        <v>476</v>
      </c>
      <c r="G8575" s="16" t="s">
        <v>19744</v>
      </c>
      <c r="I8575" s="0" t="n">
        <v>8</v>
      </c>
      <c r="K8575" s="0" t="str">
        <f aca="false">IFERROR(IF(VLOOKUP($C8575,薬効分類マスタ!$A$2:$E$180,5,FALSE())=0,"",VLOOKUP($C8575,薬効分類マスタ!$A$2:$E$180,5,FALSE())),"")</f>
        <v/>
      </c>
      <c r="L8575" s="17"/>
      <c r="M8575" s="0" t="str">
        <f aca="false">IF($K8575="","",IF($L8575&lt;&gt;"",$L8575,VLOOKUP($C8575,薬効分類マスタ!$A$2:$F$180,6,FALSE())))</f>
        <v/>
      </c>
      <c r="N8575" s="0" t="str">
        <f aca="false">ASC(G8575)</f>
        <v>氷酢酸</v>
      </c>
      <c r="O8575" s="0" t="str">
        <f aca="false">ASC(E8575)</f>
        <v>氷酢酸</v>
      </c>
      <c r="P8575" s="16" t="n">
        <f aca="false">N(P8574)+IF($C8575=検索!$B$49,1,0)</f>
        <v>0</v>
      </c>
    </row>
    <row r="8576" customFormat="false" ht="15" hidden="false" customHeight="false" outlineLevel="0" collapsed="false">
      <c r="A8576" s="16" t="s">
        <v>16254</v>
      </c>
      <c r="B8576" s="0" t="s">
        <v>19745</v>
      </c>
      <c r="C8576" s="0" t="n">
        <v>266</v>
      </c>
      <c r="D8576" s="0" t="str">
        <f aca="false">IFERROR(VLOOKUP($C8576,薬効分類マスタ!$A$2:$B$180,2,FALSE()),"未登録")</f>
        <v>皮ふ軟化剤(腐しょく剤を含む。)</v>
      </c>
      <c r="E8576" s="16" t="s">
        <v>19744</v>
      </c>
      <c r="F8576" s="16" t="s">
        <v>476</v>
      </c>
      <c r="G8576" s="16" t="s">
        <v>19746</v>
      </c>
      <c r="H8576" s="16" t="s">
        <v>1080</v>
      </c>
      <c r="I8576" s="0" t="n">
        <v>8.1</v>
      </c>
      <c r="K8576" s="0" t="str">
        <f aca="false">IFERROR(IF(VLOOKUP($C8576,薬効分類マスタ!$A$2:$E$180,5,FALSE())=0,"",VLOOKUP($C8576,薬効分類マスタ!$A$2:$E$180,5,FALSE())),"")</f>
        <v/>
      </c>
      <c r="L8576" s="17"/>
      <c r="M8576" s="0" t="str">
        <f aca="false">IF($K8576="","",IF($L8576&lt;&gt;"",$L8576,VLOOKUP($C8576,薬効分類マスタ!$A$2:$F$180,6,FALSE())))</f>
        <v/>
      </c>
      <c r="N8576" s="0" t="str">
        <f aca="false">ASC(G8576)</f>
        <v>氷酢酸｢ｹﾝｴｰ｣</v>
      </c>
      <c r="O8576" s="0" t="str">
        <f aca="false">ASC(E8576)</f>
        <v>氷酢酸</v>
      </c>
      <c r="P8576" s="16" t="n">
        <f aca="false">N(P8575)+IF($C8576=検索!$B$49,1,0)</f>
        <v>0</v>
      </c>
    </row>
    <row r="8577" customFormat="false" ht="15" hidden="false" customHeight="false" outlineLevel="0" collapsed="false">
      <c r="A8577" s="16" t="s">
        <v>16254</v>
      </c>
      <c r="B8577" s="0" t="s">
        <v>19747</v>
      </c>
      <c r="C8577" s="0" t="n">
        <v>266</v>
      </c>
      <c r="D8577" s="0" t="str">
        <f aca="false">IFERROR(VLOOKUP($C8577,薬効分類マスタ!$A$2:$B$180,2,FALSE()),"未登録")</f>
        <v>皮ふ軟化剤(腐しょく剤を含む。)</v>
      </c>
      <c r="E8577" s="16" t="s">
        <v>19744</v>
      </c>
      <c r="F8577" s="16" t="s">
        <v>476</v>
      </c>
      <c r="G8577" s="16" t="s">
        <v>19748</v>
      </c>
      <c r="H8577" s="16" t="s">
        <v>7004</v>
      </c>
      <c r="I8577" s="0" t="n">
        <v>10.2</v>
      </c>
      <c r="K8577" s="0" t="str">
        <f aca="false">IFERROR(IF(VLOOKUP($C8577,薬効分類マスタ!$A$2:$E$180,5,FALSE())=0,"",VLOOKUP($C8577,薬効分類マスタ!$A$2:$E$180,5,FALSE())),"")</f>
        <v/>
      </c>
      <c r="L8577" s="17"/>
      <c r="M8577" s="0" t="str">
        <f aca="false">IF($K8577="","",IF($L8577&lt;&gt;"",$L8577,VLOOKUP($C8577,薬効分類マスタ!$A$2:$F$180,6,FALSE())))</f>
        <v/>
      </c>
      <c r="N8577" s="0" t="str">
        <f aca="false">ASC(G8577)</f>
        <v>氷酢酸(小堺)</v>
      </c>
      <c r="O8577" s="0" t="str">
        <f aca="false">ASC(E8577)</f>
        <v>氷酢酸</v>
      </c>
      <c r="P8577" s="16" t="n">
        <f aca="false">N(P8576)+IF($C8577=検索!$B$49,1,0)</f>
        <v>0</v>
      </c>
    </row>
    <row r="8578" customFormat="false" ht="15" hidden="false" customHeight="false" outlineLevel="0" collapsed="false">
      <c r="A8578" s="16" t="s">
        <v>16254</v>
      </c>
      <c r="B8578" s="0" t="s">
        <v>19749</v>
      </c>
      <c r="C8578" s="0" t="n">
        <v>266</v>
      </c>
      <c r="D8578" s="0" t="str">
        <f aca="false">IFERROR(VLOOKUP($C8578,薬効分類マスタ!$A$2:$B$180,2,FALSE()),"未登録")</f>
        <v>皮ふ軟化剤(腐しょく剤を含む。)</v>
      </c>
      <c r="E8578" s="16" t="s">
        <v>19744</v>
      </c>
      <c r="F8578" s="16" t="s">
        <v>476</v>
      </c>
      <c r="G8578" s="16" t="s">
        <v>19750</v>
      </c>
      <c r="H8578" s="16" t="s">
        <v>7527</v>
      </c>
      <c r="I8578" s="0" t="n">
        <v>8.1</v>
      </c>
      <c r="K8578" s="0" t="str">
        <f aca="false">IFERROR(IF(VLOOKUP($C8578,薬効分類マスタ!$A$2:$E$180,5,FALSE())=0,"",VLOOKUP($C8578,薬効分類マスタ!$A$2:$E$180,5,FALSE())),"")</f>
        <v/>
      </c>
      <c r="L8578" s="17"/>
      <c r="M8578" s="0" t="str">
        <f aca="false">IF($K8578="","",IF($L8578&lt;&gt;"",$L8578,VLOOKUP($C8578,薬効分類マスタ!$A$2:$F$180,6,FALSE())))</f>
        <v/>
      </c>
      <c r="N8578" s="0" t="str">
        <f aca="false">ASC(G8578)</f>
        <v>氷酢酸｢ﾀｲｾｲ｣</v>
      </c>
      <c r="O8578" s="0" t="str">
        <f aca="false">ASC(E8578)</f>
        <v>氷酢酸</v>
      </c>
      <c r="P8578" s="16" t="n">
        <f aca="false">N(P8577)+IF($C8578=検索!$B$49,1,0)</f>
        <v>0</v>
      </c>
    </row>
    <row r="8579" customFormat="false" ht="15" hidden="false" customHeight="false" outlineLevel="0" collapsed="false">
      <c r="A8579" s="16" t="s">
        <v>16254</v>
      </c>
      <c r="B8579" s="0" t="s">
        <v>19751</v>
      </c>
      <c r="C8579" s="0" t="n">
        <v>266</v>
      </c>
      <c r="D8579" s="0" t="str">
        <f aca="false">IFERROR(VLOOKUP($C8579,薬効分類マスタ!$A$2:$B$180,2,FALSE()),"未登録")</f>
        <v>皮ふ軟化剤(腐しょく剤を含む。)</v>
      </c>
      <c r="E8579" s="16" t="s">
        <v>19744</v>
      </c>
      <c r="F8579" s="16" t="s">
        <v>476</v>
      </c>
      <c r="G8579" s="16" t="s">
        <v>19752</v>
      </c>
      <c r="H8579" s="16" t="s">
        <v>6908</v>
      </c>
      <c r="I8579" s="0" t="n">
        <v>8.3</v>
      </c>
      <c r="K8579" s="0" t="str">
        <f aca="false">IFERROR(IF(VLOOKUP($C8579,薬効分類マスタ!$A$2:$E$180,5,FALSE())=0,"",VLOOKUP($C8579,薬効分類マスタ!$A$2:$E$180,5,FALSE())),"")</f>
        <v/>
      </c>
      <c r="L8579" s="17"/>
      <c r="M8579" s="0" t="str">
        <f aca="false">IF($K8579="","",IF($L8579&lt;&gt;"",$L8579,VLOOKUP($C8579,薬効分類マスタ!$A$2:$F$180,6,FALSE())))</f>
        <v/>
      </c>
      <c r="N8579" s="0" t="str">
        <f aca="false">ASC(G8579)</f>
        <v>氷酢酸｢ﾆｯｺｰ｣</v>
      </c>
      <c r="O8579" s="0" t="str">
        <f aca="false">ASC(E8579)</f>
        <v>氷酢酸</v>
      </c>
      <c r="P8579" s="16" t="n">
        <f aca="false">N(P8578)+IF($C8579=検索!$B$49,1,0)</f>
        <v>0</v>
      </c>
    </row>
    <row r="8580" customFormat="false" ht="15" hidden="false" customHeight="false" outlineLevel="0" collapsed="false">
      <c r="A8580" s="16" t="s">
        <v>16254</v>
      </c>
      <c r="B8580" s="0" t="s">
        <v>19753</v>
      </c>
      <c r="C8580" s="0" t="n">
        <v>266</v>
      </c>
      <c r="D8580" s="0" t="str">
        <f aca="false">IFERROR(VLOOKUP($C8580,薬効分類マスタ!$A$2:$B$180,2,FALSE()),"未登録")</f>
        <v>皮ふ軟化剤(腐しょく剤を含む。)</v>
      </c>
      <c r="E8580" s="16" t="s">
        <v>19744</v>
      </c>
      <c r="F8580" s="16" t="s">
        <v>476</v>
      </c>
      <c r="G8580" s="16" t="s">
        <v>19754</v>
      </c>
      <c r="H8580" s="16" t="s">
        <v>15890</v>
      </c>
      <c r="I8580" s="0" t="n">
        <v>10.2</v>
      </c>
      <c r="K8580" s="0" t="str">
        <f aca="false">IFERROR(IF(VLOOKUP($C8580,薬効分類マスタ!$A$2:$E$180,5,FALSE())=0,"",VLOOKUP($C8580,薬効分類マスタ!$A$2:$E$180,5,FALSE())),"")</f>
        <v/>
      </c>
      <c r="L8580" s="17"/>
      <c r="M8580" s="0" t="str">
        <f aca="false">IF($K8580="","",IF($L8580&lt;&gt;"",$L8580,VLOOKUP($C8580,薬効分類マスタ!$A$2:$F$180,6,FALSE())))</f>
        <v/>
      </c>
      <c r="N8580" s="0" t="str">
        <f aca="false">ASC(G8580)</f>
        <v>氷酢酸｢東豊｣</v>
      </c>
      <c r="O8580" s="0" t="str">
        <f aca="false">ASC(E8580)</f>
        <v>氷酢酸</v>
      </c>
      <c r="P8580" s="16" t="n">
        <f aca="false">N(P8579)+IF($C8580=検索!$B$49,1,0)</f>
        <v>0</v>
      </c>
    </row>
    <row r="8581" customFormat="false" ht="15" hidden="false" customHeight="false" outlineLevel="0" collapsed="false">
      <c r="A8581" s="16" t="s">
        <v>16254</v>
      </c>
      <c r="B8581" s="0" t="s">
        <v>19755</v>
      </c>
      <c r="C8581" s="0" t="n">
        <v>266</v>
      </c>
      <c r="D8581" s="0" t="str">
        <f aca="false">IFERROR(VLOOKUP($C8581,薬効分類マスタ!$A$2:$B$180,2,FALSE()),"未登録")</f>
        <v>皮ふ軟化剤(腐しょく剤を含む。)</v>
      </c>
      <c r="E8581" s="16" t="s">
        <v>19756</v>
      </c>
      <c r="F8581" s="16" t="s">
        <v>476</v>
      </c>
      <c r="G8581" s="16" t="s">
        <v>19756</v>
      </c>
      <c r="I8581" s="0" t="n">
        <v>21.9</v>
      </c>
      <c r="K8581" s="0" t="str">
        <f aca="false">IFERROR(IF(VLOOKUP($C8581,薬効分類マスタ!$A$2:$E$180,5,FALSE())=0,"",VLOOKUP($C8581,薬効分類マスタ!$A$2:$E$180,5,FALSE())),"")</f>
        <v/>
      </c>
      <c r="L8581" s="17"/>
      <c r="M8581" s="0" t="str">
        <f aca="false">IF($K8581="","",IF($L8581&lt;&gt;"",$L8581,VLOOKUP($C8581,薬効分類マスタ!$A$2:$F$180,6,FALSE())))</f>
        <v/>
      </c>
      <c r="N8581" s="0" t="str">
        <f aca="false">ASC(G8581)</f>
        <v>ｶﾘ石ｹﾝ</v>
      </c>
      <c r="O8581" s="0" t="str">
        <f aca="false">ASC(E8581)</f>
        <v>ｶﾘ石ｹﾝ</v>
      </c>
      <c r="P8581" s="16" t="n">
        <f aca="false">N(P8580)+IF($C8581=検索!$B$49,1,0)</f>
        <v>0</v>
      </c>
    </row>
    <row r="8582" customFormat="false" ht="15" hidden="false" customHeight="false" outlineLevel="0" collapsed="false">
      <c r="A8582" s="16" t="s">
        <v>16254</v>
      </c>
      <c r="B8582" s="0" t="s">
        <v>19757</v>
      </c>
      <c r="C8582" s="0" t="n">
        <v>266</v>
      </c>
      <c r="D8582" s="0" t="str">
        <f aca="false">IFERROR(VLOOKUP($C8582,薬効分類マスタ!$A$2:$B$180,2,FALSE()),"未登録")</f>
        <v>皮ふ軟化剤(腐しょく剤を含む。)</v>
      </c>
      <c r="E8582" s="16" t="s">
        <v>19758</v>
      </c>
      <c r="F8582" s="16" t="s">
        <v>6657</v>
      </c>
      <c r="G8582" s="16" t="s">
        <v>19759</v>
      </c>
      <c r="I8582" s="0" t="n">
        <v>10.6</v>
      </c>
      <c r="K8582" s="0" t="str">
        <f aca="false">IFERROR(IF(VLOOKUP($C8582,薬効分類マスタ!$A$2:$E$180,5,FALSE())=0,"",VLOOKUP($C8582,薬効分類マスタ!$A$2:$E$180,5,FALSE())),"")</f>
        <v/>
      </c>
      <c r="L8582" s="17"/>
      <c r="M8582" s="0" t="str">
        <f aca="false">IF($K8582="","",IF($L8582&lt;&gt;"",$L8582,VLOOKUP($C8582,薬効分類マスタ!$A$2:$F$180,6,FALSE())))</f>
        <v/>
      </c>
      <c r="N8582" s="0" t="str">
        <f aca="false">ASC(G8582)</f>
        <v>ｸﾞﾘｾﾘﾝｶﾘ液</v>
      </c>
      <c r="O8582" s="0" t="str">
        <f aca="false">ASC(E8582)</f>
        <v>ｸﾞﾘｾﾘﾝｶﾘ</v>
      </c>
      <c r="P8582" s="16" t="n">
        <f aca="false">N(P8581)+IF($C8582=検索!$B$49,1,0)</f>
        <v>0</v>
      </c>
    </row>
    <row r="8583" customFormat="false" ht="15" hidden="false" customHeight="false" outlineLevel="0" collapsed="false">
      <c r="A8583" s="16" t="s">
        <v>16254</v>
      </c>
      <c r="B8583" s="0" t="s">
        <v>19760</v>
      </c>
      <c r="C8583" s="0" t="n">
        <v>266</v>
      </c>
      <c r="D8583" s="0" t="str">
        <f aca="false">IFERROR(VLOOKUP($C8583,薬効分類マスタ!$A$2:$B$180,2,FALSE()),"未登録")</f>
        <v>皮ふ軟化剤(腐しょく剤を含む。)</v>
      </c>
      <c r="E8583" s="16" t="s">
        <v>19758</v>
      </c>
      <c r="F8583" s="16" t="s">
        <v>6657</v>
      </c>
      <c r="G8583" s="16" t="s">
        <v>19761</v>
      </c>
      <c r="H8583" s="16" t="s">
        <v>1080</v>
      </c>
      <c r="I8583" s="0" t="n">
        <v>10.8</v>
      </c>
      <c r="K8583" s="0" t="str">
        <f aca="false">IFERROR(IF(VLOOKUP($C8583,薬効分類マスタ!$A$2:$E$180,5,FALSE())=0,"",VLOOKUP($C8583,薬効分類マスタ!$A$2:$E$180,5,FALSE())),"")</f>
        <v/>
      </c>
      <c r="L8583" s="17"/>
      <c r="M8583" s="0" t="str">
        <f aca="false">IF($K8583="","",IF($L8583&lt;&gt;"",$L8583,VLOOKUP($C8583,薬効分類マスタ!$A$2:$F$180,6,FALSE())))</f>
        <v/>
      </c>
      <c r="N8583" s="0" t="str">
        <f aca="false">ASC(G8583)</f>
        <v>ｸﾞﾘｾﾘﾝｶﾘ液｢ｹﾝｴｰ｣</v>
      </c>
      <c r="O8583" s="0" t="str">
        <f aca="false">ASC(E8583)</f>
        <v>ｸﾞﾘｾﾘﾝｶﾘ</v>
      </c>
      <c r="P8583" s="16" t="n">
        <f aca="false">N(P8582)+IF($C8583=検索!$B$49,1,0)</f>
        <v>0</v>
      </c>
    </row>
    <row r="8584" customFormat="false" ht="15" hidden="false" customHeight="false" outlineLevel="0" collapsed="false">
      <c r="A8584" s="16" t="s">
        <v>16254</v>
      </c>
      <c r="B8584" s="0" t="s">
        <v>19762</v>
      </c>
      <c r="C8584" s="0" t="n">
        <v>266</v>
      </c>
      <c r="D8584" s="0" t="str">
        <f aca="false">IFERROR(VLOOKUP($C8584,薬効分類マスタ!$A$2:$B$180,2,FALSE()),"未登録")</f>
        <v>皮ふ軟化剤(腐しょく剤を含む。)</v>
      </c>
      <c r="E8584" s="16" t="s">
        <v>19758</v>
      </c>
      <c r="F8584" s="16" t="s">
        <v>6657</v>
      </c>
      <c r="G8584" s="16" t="s">
        <v>19763</v>
      </c>
      <c r="H8584" s="16" t="s">
        <v>1100</v>
      </c>
      <c r="I8584" s="0" t="n">
        <v>11.1</v>
      </c>
      <c r="K8584" s="0" t="str">
        <f aca="false">IFERROR(IF(VLOOKUP($C8584,薬効分類マスタ!$A$2:$E$180,5,FALSE())=0,"",VLOOKUP($C8584,薬効分類マスタ!$A$2:$E$180,5,FALSE())),"")</f>
        <v/>
      </c>
      <c r="L8584" s="17"/>
      <c r="M8584" s="0" t="str">
        <f aca="false">IF($K8584="","",IF($L8584&lt;&gt;"",$L8584,VLOOKUP($C8584,薬効分類マスタ!$A$2:$F$180,6,FALSE())))</f>
        <v/>
      </c>
      <c r="N8584" s="0" t="str">
        <f aca="false">ASC(G8584)</f>
        <v>ｸﾞﾘｾﾘﾝｶﾘ液(山善)</v>
      </c>
      <c r="O8584" s="0" t="str">
        <f aca="false">ASC(E8584)</f>
        <v>ｸﾞﾘｾﾘﾝｶﾘ</v>
      </c>
      <c r="P8584" s="16" t="n">
        <f aca="false">N(P8583)+IF($C8584=検索!$B$49,1,0)</f>
        <v>0</v>
      </c>
    </row>
    <row r="8585" customFormat="false" ht="15" hidden="false" customHeight="false" outlineLevel="0" collapsed="false">
      <c r="A8585" s="16" t="s">
        <v>16254</v>
      </c>
      <c r="B8585" s="0" t="s">
        <v>19764</v>
      </c>
      <c r="C8585" s="0" t="n">
        <v>266</v>
      </c>
      <c r="D8585" s="0" t="str">
        <f aca="false">IFERROR(VLOOKUP($C8585,薬効分類マスタ!$A$2:$B$180,2,FALSE()),"未登録")</f>
        <v>皮ふ軟化剤(腐しょく剤を含む。)</v>
      </c>
      <c r="E8585" s="16" t="s">
        <v>19765</v>
      </c>
      <c r="F8585" s="16" t="s">
        <v>476</v>
      </c>
      <c r="G8585" s="16" t="s">
        <v>19765</v>
      </c>
      <c r="I8585" s="0" t="n">
        <v>11.8</v>
      </c>
      <c r="K8585" s="0" t="str">
        <f aca="false">IFERROR(IF(VLOOKUP($C8585,薬効分類マスタ!$A$2:$E$180,5,FALSE())=0,"",VLOOKUP($C8585,薬効分類マスタ!$A$2:$E$180,5,FALSE())),"")</f>
        <v/>
      </c>
      <c r="L8585" s="17"/>
      <c r="M8585" s="0" t="str">
        <f aca="false">IF($K8585="","",IF($L8585&lt;&gt;"",$L8585,VLOOKUP($C8585,薬効分類マスタ!$A$2:$F$180,6,FALSE())))</f>
        <v/>
      </c>
      <c r="N8585" s="0" t="str">
        <f aca="false">ASC(G8585)</f>
        <v>水酸化ｶﾘｳﾑ</v>
      </c>
      <c r="O8585" s="0" t="str">
        <f aca="false">ASC(E8585)</f>
        <v>水酸化ｶﾘｳﾑ</v>
      </c>
      <c r="P8585" s="16" t="n">
        <f aca="false">N(P8584)+IF($C8585=検索!$B$49,1,0)</f>
        <v>0</v>
      </c>
    </row>
    <row r="8586" customFormat="false" ht="15" hidden="false" customHeight="false" outlineLevel="0" collapsed="false">
      <c r="A8586" s="16" t="s">
        <v>16254</v>
      </c>
      <c r="B8586" s="0" t="s">
        <v>19766</v>
      </c>
      <c r="C8586" s="0" t="n">
        <v>266</v>
      </c>
      <c r="D8586" s="0" t="str">
        <f aca="false">IFERROR(VLOOKUP($C8586,薬効分類マスタ!$A$2:$B$180,2,FALSE()),"未登録")</f>
        <v>皮ふ軟化剤(腐しょく剤を含む。)</v>
      </c>
      <c r="E8586" s="16" t="s">
        <v>16656</v>
      </c>
      <c r="F8586" s="16" t="s">
        <v>224</v>
      </c>
      <c r="G8586" s="16" t="s">
        <v>16656</v>
      </c>
      <c r="I8586" s="0" t="n">
        <v>182.3</v>
      </c>
      <c r="K8586" s="0" t="str">
        <f aca="false">IFERROR(IF(VLOOKUP($C8586,薬効分類マスタ!$A$2:$E$180,5,FALSE())=0,"",VLOOKUP($C8586,薬効分類マスタ!$A$2:$E$180,5,FALSE())),"")</f>
        <v/>
      </c>
      <c r="L8586" s="17"/>
      <c r="M8586" s="0" t="str">
        <f aca="false">IF($K8586="","",IF($L8586&lt;&gt;"",$L8586,VLOOKUP($C8586,薬効分類マスタ!$A$2:$F$180,6,FALSE())))</f>
        <v/>
      </c>
      <c r="N8586" s="0" t="str">
        <f aca="false">ASC(G8586)</f>
        <v>硝酸銀</v>
      </c>
      <c r="O8586" s="0" t="str">
        <f aca="false">ASC(E8586)</f>
        <v>硝酸銀</v>
      </c>
      <c r="P8586" s="16" t="n">
        <f aca="false">N(P8585)+IF($C8586=検索!$B$49,1,0)</f>
        <v>0</v>
      </c>
    </row>
    <row r="8587" customFormat="false" ht="15" hidden="false" customHeight="false" outlineLevel="0" collapsed="false">
      <c r="A8587" s="16" t="s">
        <v>16254</v>
      </c>
      <c r="B8587" s="0" t="s">
        <v>19767</v>
      </c>
      <c r="C8587" s="0" t="n">
        <v>266</v>
      </c>
      <c r="D8587" s="0" t="str">
        <f aca="false">IFERROR(VLOOKUP($C8587,薬効分類マスタ!$A$2:$B$180,2,FALSE()),"未登録")</f>
        <v>皮ふ軟化剤(腐しょく剤を含む。)</v>
      </c>
      <c r="E8587" s="16" t="s">
        <v>19768</v>
      </c>
      <c r="F8587" s="16" t="s">
        <v>6657</v>
      </c>
      <c r="G8587" s="16" t="s">
        <v>19769</v>
      </c>
      <c r="I8587" s="0" t="n">
        <v>27.2</v>
      </c>
      <c r="K8587" s="0" t="str">
        <f aca="false">IFERROR(IF(VLOOKUP($C8587,薬効分類マスタ!$A$2:$E$180,5,FALSE())=0,"",VLOOKUP($C8587,薬効分類マスタ!$A$2:$E$180,5,FALSE())),"")</f>
        <v/>
      </c>
      <c r="L8587" s="17"/>
      <c r="M8587" s="0" t="str">
        <f aca="false">IF($K8587="","",IF($L8587&lt;&gt;"",$L8587,VLOOKUP($C8587,薬効分類マスタ!$A$2:$F$180,6,FALSE())))</f>
        <v/>
      </c>
      <c r="N8587" s="0" t="str">
        <f aca="false">ASC(G8587)</f>
        <v>ｲｵｳ･ｶﾝﾌﾙﾛｰｼｮﾝ</v>
      </c>
      <c r="O8587" s="0" t="str">
        <f aca="false">ASC(E8587)</f>
        <v>ｲｵｳ･ｶﾝﾌﾙ</v>
      </c>
      <c r="P8587" s="16" t="n">
        <f aca="false">N(P8586)+IF($C8587=検索!$B$49,1,0)</f>
        <v>0</v>
      </c>
    </row>
    <row r="8588" customFormat="false" ht="15" hidden="false" customHeight="false" outlineLevel="0" collapsed="false">
      <c r="A8588" s="16" t="s">
        <v>16254</v>
      </c>
      <c r="B8588" s="0" t="s">
        <v>19770</v>
      </c>
      <c r="C8588" s="0" t="n">
        <v>266</v>
      </c>
      <c r="D8588" s="0" t="str">
        <f aca="false">IFERROR(VLOOKUP($C8588,薬効分類マスタ!$A$2:$B$180,2,FALSE()),"未登録")</f>
        <v>皮ふ軟化剤(腐しょく剤を含む。)</v>
      </c>
      <c r="E8588" s="16" t="s">
        <v>19771</v>
      </c>
      <c r="F8588" s="16" t="s">
        <v>307</v>
      </c>
      <c r="G8588" s="16" t="s">
        <v>19772</v>
      </c>
      <c r="H8588" s="16" t="s">
        <v>15468</v>
      </c>
      <c r="I8588" s="0" t="n">
        <v>4.1</v>
      </c>
      <c r="J8588" s="16" t="s">
        <v>232</v>
      </c>
      <c r="K8588" s="0" t="str">
        <f aca="false">IFERROR(IF(VLOOKUP($C8588,薬効分類マスタ!$A$2:$E$180,5,FALSE())=0,"",VLOOKUP($C8588,薬効分類マスタ!$A$2:$E$180,5,FALSE())),"")</f>
        <v/>
      </c>
      <c r="L8588" s="17"/>
      <c r="M8588" s="0" t="str">
        <f aca="false">IF($K8588="","",IF($L8588&lt;&gt;"",$L8588,VLOOKUP($C8588,薬効分類マスタ!$A$2:$F$180,6,FALSE())))</f>
        <v/>
      </c>
      <c r="N8588" s="0" t="str">
        <f aca="false">ASC(G8588)</f>
        <v>ﾊﾟｽﾀﾛﾝｿﾌﾄ軟膏10%</v>
      </c>
      <c r="O8588" s="0" t="str">
        <f aca="false">ASC(E8588)</f>
        <v>尿素</v>
      </c>
      <c r="P8588" s="16" t="n">
        <f aca="false">N(P8587)+IF($C8588=検索!$B$49,1,0)</f>
        <v>0</v>
      </c>
    </row>
    <row r="8589" customFormat="false" ht="15" hidden="false" customHeight="false" outlineLevel="0" collapsed="false">
      <c r="A8589" s="16" t="s">
        <v>16254</v>
      </c>
      <c r="B8589" s="0" t="s">
        <v>19773</v>
      </c>
      <c r="C8589" s="0" t="n">
        <v>266</v>
      </c>
      <c r="D8589" s="0" t="str">
        <f aca="false">IFERROR(VLOOKUP($C8589,薬効分類マスタ!$A$2:$B$180,2,FALSE()),"未登録")</f>
        <v>皮ふ軟化剤(腐しょく剤を含む。)</v>
      </c>
      <c r="E8589" s="16" t="s">
        <v>19771</v>
      </c>
      <c r="F8589" s="16" t="s">
        <v>699</v>
      </c>
      <c r="G8589" s="16" t="s">
        <v>19774</v>
      </c>
      <c r="H8589" s="16" t="s">
        <v>15468</v>
      </c>
      <c r="I8589" s="0" t="n">
        <v>4.3</v>
      </c>
      <c r="J8589" s="16" t="s">
        <v>232</v>
      </c>
      <c r="K8589" s="0" t="str">
        <f aca="false">IFERROR(IF(VLOOKUP($C8589,薬効分類マスタ!$A$2:$E$180,5,FALSE())=0,"",VLOOKUP($C8589,薬効分類マスタ!$A$2:$E$180,5,FALSE())),"")</f>
        <v/>
      </c>
      <c r="L8589" s="17"/>
      <c r="M8589" s="0" t="str">
        <f aca="false">IF($K8589="","",IF($L8589&lt;&gt;"",$L8589,VLOOKUP($C8589,薬効分類マスタ!$A$2:$F$180,6,FALSE())))</f>
        <v/>
      </c>
      <c r="N8589" s="0" t="str">
        <f aca="false">ASC(G8589)</f>
        <v>ﾊﾟｽﾀﾛﾝｿﾌﾄ軟膏20%</v>
      </c>
      <c r="O8589" s="0" t="str">
        <f aca="false">ASC(E8589)</f>
        <v>尿素</v>
      </c>
      <c r="P8589" s="16" t="n">
        <f aca="false">N(P8588)+IF($C8589=検索!$B$49,1,0)</f>
        <v>0</v>
      </c>
    </row>
    <row r="8590" customFormat="false" ht="15" hidden="false" customHeight="false" outlineLevel="0" collapsed="false">
      <c r="A8590" s="16" t="s">
        <v>16254</v>
      </c>
      <c r="B8590" s="0" t="s">
        <v>19775</v>
      </c>
      <c r="C8590" s="0" t="n">
        <v>266</v>
      </c>
      <c r="D8590" s="0" t="str">
        <f aca="false">IFERROR(VLOOKUP($C8590,薬効分類マスタ!$A$2:$B$180,2,FALSE()),"未登録")</f>
        <v>皮ふ軟化剤(腐しょく剤を含む。)</v>
      </c>
      <c r="E8590" s="16" t="s">
        <v>19771</v>
      </c>
      <c r="F8590" s="16" t="s">
        <v>307</v>
      </c>
      <c r="G8590" s="16" t="s">
        <v>19776</v>
      </c>
      <c r="I8590" s="0" t="n">
        <v>2.9</v>
      </c>
      <c r="J8590" s="16" t="s">
        <v>239</v>
      </c>
      <c r="K8590" s="0" t="str">
        <f aca="false">IFERROR(IF(VLOOKUP($C8590,薬効分類マスタ!$A$2:$E$180,5,FALSE())=0,"",VLOOKUP($C8590,薬効分類マスタ!$A$2:$E$180,5,FALSE())),"")</f>
        <v/>
      </c>
      <c r="L8590" s="17"/>
      <c r="M8590" s="0" t="str">
        <f aca="false">IF($K8590="","",IF($L8590&lt;&gt;"",$L8590,VLOOKUP($C8590,薬効分類マスタ!$A$2:$F$180,6,FALSE())))</f>
        <v/>
      </c>
      <c r="N8590" s="0" t="str">
        <f aca="false">ASC(G8590)</f>
        <v>尿素10%ｸﾘｰﾑ</v>
      </c>
      <c r="O8590" s="0" t="str">
        <f aca="false">ASC(E8590)</f>
        <v>尿素</v>
      </c>
      <c r="P8590" s="16" t="n">
        <f aca="false">N(P8589)+IF($C8590=検索!$B$49,1,0)</f>
        <v>0</v>
      </c>
    </row>
    <row r="8591" customFormat="false" ht="15" hidden="false" customHeight="false" outlineLevel="0" collapsed="false">
      <c r="A8591" s="16" t="s">
        <v>16254</v>
      </c>
      <c r="B8591" s="0" t="s">
        <v>19777</v>
      </c>
      <c r="C8591" s="0" t="n">
        <v>266</v>
      </c>
      <c r="D8591" s="0" t="str">
        <f aca="false">IFERROR(VLOOKUP($C8591,薬効分類マスタ!$A$2:$B$180,2,FALSE()),"未登録")</f>
        <v>皮ふ軟化剤(腐しょく剤を含む。)</v>
      </c>
      <c r="E8591" s="16" t="s">
        <v>19771</v>
      </c>
      <c r="F8591" s="16" t="s">
        <v>307</v>
      </c>
      <c r="G8591" s="16" t="s">
        <v>19778</v>
      </c>
      <c r="H8591" s="16" t="s">
        <v>4196</v>
      </c>
      <c r="I8591" s="0" t="n">
        <v>4</v>
      </c>
      <c r="J8591" s="16" t="s">
        <v>232</v>
      </c>
      <c r="K8591" s="0" t="str">
        <f aca="false">IFERROR(IF(VLOOKUP($C8591,薬効分類マスタ!$A$2:$E$180,5,FALSE())=0,"",VLOOKUP($C8591,薬効分類マスタ!$A$2:$E$180,5,FALSE())),"")</f>
        <v/>
      </c>
      <c r="L8591" s="17"/>
      <c r="M8591" s="0" t="str">
        <f aca="false">IF($K8591="","",IF($L8591&lt;&gt;"",$L8591,VLOOKUP($C8591,薬効分類マスタ!$A$2:$F$180,6,FALSE())))</f>
        <v/>
      </c>
      <c r="N8591" s="0" t="str">
        <f aca="false">ASC(G8591)</f>
        <v>ｳﾚﾊﾟｰﾙｸﾘｰﾑ10%</v>
      </c>
      <c r="O8591" s="0" t="str">
        <f aca="false">ASC(E8591)</f>
        <v>尿素</v>
      </c>
      <c r="P8591" s="16" t="n">
        <f aca="false">N(P8590)+IF($C8591=検索!$B$49,1,0)</f>
        <v>0</v>
      </c>
    </row>
    <row r="8592" customFormat="false" ht="15" hidden="false" customHeight="false" outlineLevel="0" collapsed="false">
      <c r="A8592" s="16" t="s">
        <v>16254</v>
      </c>
      <c r="B8592" s="0" t="s">
        <v>19779</v>
      </c>
      <c r="C8592" s="0" t="n">
        <v>266</v>
      </c>
      <c r="D8592" s="0" t="str">
        <f aca="false">IFERROR(VLOOKUP($C8592,薬効分類マスタ!$A$2:$B$180,2,FALSE()),"未登録")</f>
        <v>皮ふ軟化剤(腐しょく剤を含む。)</v>
      </c>
      <c r="E8592" s="16" t="s">
        <v>19771</v>
      </c>
      <c r="F8592" s="16" t="s">
        <v>699</v>
      </c>
      <c r="G8592" s="16" t="s">
        <v>19780</v>
      </c>
      <c r="H8592" s="16" t="s">
        <v>15468</v>
      </c>
      <c r="I8592" s="0" t="n">
        <v>4.3</v>
      </c>
      <c r="J8592" s="16" t="s">
        <v>232</v>
      </c>
      <c r="K8592" s="0" t="str">
        <f aca="false">IFERROR(IF(VLOOKUP($C8592,薬効分類マスタ!$A$2:$E$180,5,FALSE())=0,"",VLOOKUP($C8592,薬効分類マスタ!$A$2:$E$180,5,FALSE())),"")</f>
        <v/>
      </c>
      <c r="L8592" s="17"/>
      <c r="M8592" s="0" t="str">
        <f aca="false">IF($K8592="","",IF($L8592&lt;&gt;"",$L8592,VLOOKUP($C8592,薬効分類マスタ!$A$2:$F$180,6,FALSE())))</f>
        <v/>
      </c>
      <c r="N8592" s="0" t="str">
        <f aca="false">ASC(G8592)</f>
        <v>ﾊﾟｽﾀﾛﾝｸﾘｰﾑ20%</v>
      </c>
      <c r="O8592" s="0" t="str">
        <f aca="false">ASC(E8592)</f>
        <v>尿素</v>
      </c>
      <c r="P8592" s="16" t="n">
        <f aca="false">N(P8591)+IF($C8592=検索!$B$49,1,0)</f>
        <v>0</v>
      </c>
    </row>
    <row r="8593" customFormat="false" ht="15" hidden="false" customHeight="false" outlineLevel="0" collapsed="false">
      <c r="A8593" s="16" t="s">
        <v>16254</v>
      </c>
      <c r="B8593" s="0" t="s">
        <v>19781</v>
      </c>
      <c r="C8593" s="0" t="n">
        <v>266</v>
      </c>
      <c r="D8593" s="0" t="str">
        <f aca="false">IFERROR(VLOOKUP($C8593,薬効分類マスタ!$A$2:$B$180,2,FALSE()),"未登録")</f>
        <v>皮ふ軟化剤(腐しょく剤を含む。)</v>
      </c>
      <c r="E8593" s="16" t="s">
        <v>19771</v>
      </c>
      <c r="F8593" s="16" t="s">
        <v>699</v>
      </c>
      <c r="G8593" s="16" t="s">
        <v>19782</v>
      </c>
      <c r="H8593" s="16" t="s">
        <v>710</v>
      </c>
      <c r="I8593" s="0" t="n">
        <v>4.1</v>
      </c>
      <c r="J8593" s="16" t="s">
        <v>232</v>
      </c>
      <c r="K8593" s="0" t="str">
        <f aca="false">IFERROR(IF(VLOOKUP($C8593,薬効分類マスタ!$A$2:$E$180,5,FALSE())=0,"",VLOOKUP($C8593,薬効分類マスタ!$A$2:$E$180,5,FALSE())),"")</f>
        <v/>
      </c>
      <c r="L8593" s="17"/>
      <c r="M8593" s="0" t="str">
        <f aca="false">IF($K8593="","",IF($L8593&lt;&gt;"",$L8593,VLOOKUP($C8593,薬効分類マスタ!$A$2:$F$180,6,FALSE())))</f>
        <v/>
      </c>
      <c r="N8593" s="0" t="str">
        <f aca="false">ASC(G8593)</f>
        <v>ｹﾗﾁﾅﾐﾝｺｰﾜｸﾘｰﾑ20%</v>
      </c>
      <c r="O8593" s="0" t="str">
        <f aca="false">ASC(E8593)</f>
        <v>尿素</v>
      </c>
      <c r="P8593" s="16" t="n">
        <f aca="false">N(P8592)+IF($C8593=検索!$B$49,1,0)</f>
        <v>0</v>
      </c>
    </row>
    <row r="8594" customFormat="false" ht="15" hidden="false" customHeight="false" outlineLevel="0" collapsed="false">
      <c r="A8594" s="16" t="s">
        <v>16254</v>
      </c>
      <c r="B8594" s="0" t="s">
        <v>19783</v>
      </c>
      <c r="C8594" s="0" t="n">
        <v>266</v>
      </c>
      <c r="D8594" s="0" t="str">
        <f aca="false">IFERROR(VLOOKUP($C8594,薬効分類マスタ!$A$2:$B$180,2,FALSE()),"未登録")</f>
        <v>皮ふ軟化剤(腐しょく剤を含む。)</v>
      </c>
      <c r="E8594" s="16" t="s">
        <v>19771</v>
      </c>
      <c r="F8594" s="16" t="s">
        <v>699</v>
      </c>
      <c r="G8594" s="16" t="s">
        <v>19784</v>
      </c>
      <c r="H8594" s="16" t="s">
        <v>658</v>
      </c>
      <c r="I8594" s="0" t="n">
        <v>3.3</v>
      </c>
      <c r="J8594" s="16" t="s">
        <v>239</v>
      </c>
      <c r="K8594" s="0" t="str">
        <f aca="false">IFERROR(IF(VLOOKUP($C8594,薬効分類マスタ!$A$2:$E$180,5,FALSE())=0,"",VLOOKUP($C8594,薬効分類マスタ!$A$2:$E$180,5,FALSE())),"")</f>
        <v/>
      </c>
      <c r="L8594" s="17"/>
      <c r="M8594" s="0" t="str">
        <f aca="false">IF($K8594="","",IF($L8594&lt;&gt;"",$L8594,VLOOKUP($C8594,薬効分類マスタ!$A$2:$F$180,6,FALSE())))</f>
        <v/>
      </c>
      <c r="N8594" s="0" t="str">
        <f aca="false">ASC(G8594)</f>
        <v>尿素ｸﾘｰﾑ20%｢SUN｣</v>
      </c>
      <c r="O8594" s="0" t="str">
        <f aca="false">ASC(E8594)</f>
        <v>尿素</v>
      </c>
      <c r="P8594" s="16" t="n">
        <f aca="false">N(P8593)+IF($C8594=検索!$B$49,1,0)</f>
        <v>0</v>
      </c>
    </row>
    <row r="8595" customFormat="false" ht="15" hidden="false" customHeight="false" outlineLevel="0" collapsed="false">
      <c r="A8595" s="16" t="s">
        <v>16254</v>
      </c>
      <c r="B8595" s="0" t="s">
        <v>19785</v>
      </c>
      <c r="C8595" s="0" t="n">
        <v>266</v>
      </c>
      <c r="D8595" s="0" t="str">
        <f aca="false">IFERROR(VLOOKUP($C8595,薬効分類マスタ!$A$2:$B$180,2,FALSE()),"未登録")</f>
        <v>皮ふ軟化剤(腐しょく剤を含む。)</v>
      </c>
      <c r="E8595" s="16" t="s">
        <v>19771</v>
      </c>
      <c r="F8595" s="16" t="s">
        <v>307</v>
      </c>
      <c r="G8595" s="16" t="s">
        <v>19786</v>
      </c>
      <c r="H8595" s="16" t="s">
        <v>4196</v>
      </c>
      <c r="I8595" s="0" t="n">
        <v>4</v>
      </c>
      <c r="J8595" s="16" t="s">
        <v>232</v>
      </c>
      <c r="K8595" s="0" t="str">
        <f aca="false">IFERROR(IF(VLOOKUP($C8595,薬効分類マスタ!$A$2:$E$180,5,FALSE())=0,"",VLOOKUP($C8595,薬効分類マスタ!$A$2:$E$180,5,FALSE())),"")</f>
        <v/>
      </c>
      <c r="L8595" s="17"/>
      <c r="M8595" s="0" t="str">
        <f aca="false">IF($K8595="","",IF($L8595&lt;&gt;"",$L8595,VLOOKUP($C8595,薬効分類マスタ!$A$2:$F$180,6,FALSE())))</f>
        <v/>
      </c>
      <c r="N8595" s="0" t="str">
        <f aca="false">ASC(G8595)</f>
        <v>ｳﾚﾊﾟｰﾙﾛｰｼｮﾝ10%</v>
      </c>
      <c r="O8595" s="0" t="str">
        <f aca="false">ASC(E8595)</f>
        <v>尿素</v>
      </c>
      <c r="P8595" s="16" t="n">
        <f aca="false">N(P8594)+IF($C8595=検索!$B$49,1,0)</f>
        <v>0</v>
      </c>
    </row>
    <row r="8596" customFormat="false" ht="15" hidden="false" customHeight="false" outlineLevel="0" collapsed="false">
      <c r="A8596" s="16" t="s">
        <v>16254</v>
      </c>
      <c r="B8596" s="0" t="s">
        <v>19787</v>
      </c>
      <c r="C8596" s="0" t="n">
        <v>266</v>
      </c>
      <c r="D8596" s="0" t="str">
        <f aca="false">IFERROR(VLOOKUP($C8596,薬効分類マスタ!$A$2:$B$180,2,FALSE()),"未登録")</f>
        <v>皮ふ軟化剤(腐しょく剤を含む。)</v>
      </c>
      <c r="E8596" s="16" t="s">
        <v>19771</v>
      </c>
      <c r="F8596" s="16" t="s">
        <v>307</v>
      </c>
      <c r="G8596" s="16" t="s">
        <v>19788</v>
      </c>
      <c r="H8596" s="16" t="s">
        <v>15468</v>
      </c>
      <c r="I8596" s="0" t="n">
        <v>4.1</v>
      </c>
      <c r="J8596" s="16" t="s">
        <v>232</v>
      </c>
      <c r="K8596" s="0" t="str">
        <f aca="false">IFERROR(IF(VLOOKUP($C8596,薬効分類マスタ!$A$2:$E$180,5,FALSE())=0,"",VLOOKUP($C8596,薬効分類マスタ!$A$2:$E$180,5,FALSE())),"")</f>
        <v/>
      </c>
      <c r="L8596" s="17"/>
      <c r="M8596" s="0" t="str">
        <f aca="false">IF($K8596="","",IF($L8596&lt;&gt;"",$L8596,VLOOKUP($C8596,薬効分類マスタ!$A$2:$F$180,6,FALSE())))</f>
        <v/>
      </c>
      <c r="N8596" s="0" t="str">
        <f aca="false">ASC(G8596)</f>
        <v>ﾊﾟｽﾀﾛﾝﾛｰｼｮﾝ10%</v>
      </c>
      <c r="O8596" s="0" t="str">
        <f aca="false">ASC(E8596)</f>
        <v>尿素</v>
      </c>
      <c r="P8596" s="16" t="n">
        <f aca="false">N(P8595)+IF($C8596=検索!$B$49,1,0)</f>
        <v>0</v>
      </c>
    </row>
    <row r="8597" customFormat="false" ht="15" hidden="false" customHeight="false" outlineLevel="0" collapsed="false">
      <c r="A8597" s="16" t="s">
        <v>16254</v>
      </c>
      <c r="B8597" s="0" t="s">
        <v>19789</v>
      </c>
      <c r="C8597" s="0" t="n">
        <v>266</v>
      </c>
      <c r="D8597" s="0" t="str">
        <f aca="false">IFERROR(VLOOKUP($C8597,薬効分類マスタ!$A$2:$B$180,2,FALSE()),"未登録")</f>
        <v>皮ふ軟化剤(腐しょく剤を含む。)</v>
      </c>
      <c r="E8597" s="16" t="s">
        <v>19771</v>
      </c>
      <c r="F8597" s="16" t="s">
        <v>476</v>
      </c>
      <c r="G8597" s="16" t="s">
        <v>19771</v>
      </c>
      <c r="I8597" s="0" t="n">
        <v>7.7</v>
      </c>
      <c r="K8597" s="0" t="str">
        <f aca="false">IFERROR(IF(VLOOKUP($C8597,薬効分類マスタ!$A$2:$E$180,5,FALSE())=0,"",VLOOKUP($C8597,薬効分類マスタ!$A$2:$E$180,5,FALSE())),"")</f>
        <v/>
      </c>
      <c r="L8597" s="17"/>
      <c r="M8597" s="0" t="str">
        <f aca="false">IF($K8597="","",IF($L8597&lt;&gt;"",$L8597,VLOOKUP($C8597,薬効分類マスタ!$A$2:$F$180,6,FALSE())))</f>
        <v/>
      </c>
      <c r="N8597" s="0" t="str">
        <f aca="false">ASC(G8597)</f>
        <v>尿素</v>
      </c>
      <c r="O8597" s="0" t="str">
        <f aca="false">ASC(E8597)</f>
        <v>尿素</v>
      </c>
      <c r="P8597" s="16" t="n">
        <f aca="false">N(P8596)+IF($C8597=検索!$B$49,1,0)</f>
        <v>0</v>
      </c>
    </row>
    <row r="8598" customFormat="false" ht="15" hidden="false" customHeight="false" outlineLevel="0" collapsed="false">
      <c r="A8598" s="16" t="s">
        <v>16254</v>
      </c>
      <c r="B8598" s="0" t="s">
        <v>19790</v>
      </c>
      <c r="C8598" s="0" t="n">
        <v>267</v>
      </c>
      <c r="D8598" s="0" t="str">
        <f aca="false">IFERROR(VLOOKUP($C8598,薬効分類マスタ!$A$2:$B$180,2,FALSE()),"未登録")</f>
        <v>毛髪用剤(発毛剤,脱毛剤,染毛剤,養毛剤)</v>
      </c>
      <c r="E8598" s="16" t="s">
        <v>19791</v>
      </c>
      <c r="F8598" s="16" t="s">
        <v>651</v>
      </c>
      <c r="G8598" s="16" t="s">
        <v>19792</v>
      </c>
      <c r="H8598" s="16" t="s">
        <v>5260</v>
      </c>
      <c r="I8598" s="0" t="n">
        <v>15.4</v>
      </c>
      <c r="J8598" s="16" t="s">
        <v>239</v>
      </c>
      <c r="K8598" s="0" t="str">
        <f aca="false">IFERROR(IF(VLOOKUP($C8598,薬効分類マスタ!$A$2:$E$180,5,FALSE())=0,"",VLOOKUP($C8598,薬効分類マスタ!$A$2:$E$180,5,FALSE())),"")</f>
        <v/>
      </c>
      <c r="L8598" s="17"/>
      <c r="M8598" s="0" t="str">
        <f aca="false">IF($K8598="","",IF($L8598&lt;&gt;"",$L8598,VLOOKUP($C8598,薬効分類マスタ!$A$2:$F$180,6,FALSE())))</f>
        <v/>
      </c>
      <c r="N8598" s="0" t="str">
        <f aca="false">ASC(G8598)</f>
        <v>ﾌﾛｼﾞﾝ外用液5%</v>
      </c>
      <c r="O8598" s="0" t="str">
        <f aca="false">ASC(E8598)</f>
        <v>ｶﾙﾌﾟﾛﾆｳﾑ塩化物</v>
      </c>
      <c r="P8598" s="16" t="n">
        <f aca="false">N(P8597)+IF($C8598=検索!$B$49,1,0)</f>
        <v>0</v>
      </c>
    </row>
    <row r="8599" customFormat="false" ht="15" hidden="false" customHeight="false" outlineLevel="0" collapsed="false">
      <c r="A8599" s="16" t="s">
        <v>16254</v>
      </c>
      <c r="B8599" s="0" t="s">
        <v>19793</v>
      </c>
      <c r="C8599" s="0" t="n">
        <v>267</v>
      </c>
      <c r="D8599" s="0" t="str">
        <f aca="false">IFERROR(VLOOKUP($C8599,薬効分類マスタ!$A$2:$B$180,2,FALSE()),"未登録")</f>
        <v>毛髪用剤(発毛剤,脱毛剤,染毛剤,養毛剤)</v>
      </c>
      <c r="E8599" s="16" t="s">
        <v>19791</v>
      </c>
      <c r="F8599" s="16" t="s">
        <v>651</v>
      </c>
      <c r="G8599" s="16" t="s">
        <v>19794</v>
      </c>
      <c r="H8599" s="16" t="s">
        <v>1064</v>
      </c>
      <c r="I8599" s="0" t="n">
        <v>7.4</v>
      </c>
      <c r="J8599" s="16" t="s">
        <v>239</v>
      </c>
      <c r="K8599" s="0" t="str">
        <f aca="false">IFERROR(IF(VLOOKUP($C8599,薬効分類マスタ!$A$2:$E$180,5,FALSE())=0,"",VLOOKUP($C8599,薬効分類マスタ!$A$2:$E$180,5,FALSE())),"")</f>
        <v/>
      </c>
      <c r="L8599" s="17"/>
      <c r="M8599" s="0" t="str">
        <f aca="false">IF($K8599="","",IF($L8599&lt;&gt;"",$L8599,VLOOKUP($C8599,薬効分類マスタ!$A$2:$F$180,6,FALSE())))</f>
        <v/>
      </c>
      <c r="N8599" s="0" t="str">
        <f aca="false">ASC(G8599)</f>
        <v>ｶﾙﾌﾟﾛﾆｳﾑ塩化物外用液5%｢CH｣</v>
      </c>
      <c r="O8599" s="0" t="str">
        <f aca="false">ASC(E8599)</f>
        <v>ｶﾙﾌﾟﾛﾆｳﾑ塩化物</v>
      </c>
      <c r="P8599" s="16" t="n">
        <f aca="false">N(P8598)+IF($C8599=検索!$B$49,1,0)</f>
        <v>0</v>
      </c>
    </row>
    <row r="8600" customFormat="false" ht="15" hidden="false" customHeight="false" outlineLevel="0" collapsed="false">
      <c r="A8600" s="16" t="s">
        <v>16254</v>
      </c>
      <c r="B8600" s="0" t="s">
        <v>19795</v>
      </c>
      <c r="C8600" s="0" t="n">
        <v>269</v>
      </c>
      <c r="D8600" s="0" t="str">
        <f aca="false">IFERROR(VLOOKUP($C8600,薬効分類マスタ!$A$2:$B$180,2,FALSE()),"未登録")</f>
        <v>その他の外皮用薬</v>
      </c>
      <c r="E8600" s="16" t="s">
        <v>19796</v>
      </c>
      <c r="F8600" s="16" t="s">
        <v>19797</v>
      </c>
      <c r="G8600" s="16" t="s">
        <v>19798</v>
      </c>
      <c r="H8600" s="16" t="s">
        <v>8817</v>
      </c>
      <c r="I8600" s="0" t="n">
        <v>54.7</v>
      </c>
      <c r="J8600" s="16" t="s">
        <v>232</v>
      </c>
      <c r="K8600" s="0" t="str">
        <f aca="false">IFERROR(IF(VLOOKUP($C8600,薬効分類マスタ!$A$2:$E$180,5,FALSE())=0,"",VLOOKUP($C8600,薬効分類マスタ!$A$2:$E$180,5,FALSE())),"")</f>
        <v/>
      </c>
      <c r="L8600" s="17"/>
      <c r="M8600" s="0" t="str">
        <f aca="false">IF($K8600="","",IF($L8600&lt;&gt;"",$L8600,VLOOKUP($C8600,薬効分類マスタ!$A$2:$F$180,6,FALSE())))</f>
        <v/>
      </c>
      <c r="N8600" s="0" t="str">
        <f aca="false">ASC(G8600)</f>
        <v>ﾎﾞﾝｱﾙﾌｧ軟膏2μg/g</v>
      </c>
      <c r="O8600" s="0" t="str">
        <f aca="false">ASC(E8600)</f>
        <v>ﾀｶﾙｼﾄｰﾙ水和物</v>
      </c>
      <c r="P8600" s="16" t="n">
        <f aca="false">N(P8599)+IF($C8600=検索!$B$49,1,0)</f>
        <v>0</v>
      </c>
    </row>
    <row r="8601" customFormat="false" ht="15" hidden="false" customHeight="false" outlineLevel="0" collapsed="false">
      <c r="A8601" s="16" t="s">
        <v>16254</v>
      </c>
      <c r="B8601" s="0" t="s">
        <v>19799</v>
      </c>
      <c r="C8601" s="0" t="n">
        <v>269</v>
      </c>
      <c r="D8601" s="0" t="str">
        <f aca="false">IFERROR(VLOOKUP($C8601,薬効分類マスタ!$A$2:$B$180,2,FALSE()),"未登録")</f>
        <v>その他の外皮用薬</v>
      </c>
      <c r="E8601" s="16" t="s">
        <v>19796</v>
      </c>
      <c r="F8601" s="16" t="s">
        <v>19800</v>
      </c>
      <c r="G8601" s="16" t="s">
        <v>19801</v>
      </c>
      <c r="H8601" s="16" t="s">
        <v>8817</v>
      </c>
      <c r="I8601" s="0" t="n">
        <v>144.9</v>
      </c>
      <c r="J8601" s="16" t="s">
        <v>232</v>
      </c>
      <c r="K8601" s="0" t="str">
        <f aca="false">IFERROR(IF(VLOOKUP($C8601,薬効分類マスタ!$A$2:$E$180,5,FALSE())=0,"",VLOOKUP($C8601,薬効分類マスタ!$A$2:$E$180,5,FALSE())),"")</f>
        <v/>
      </c>
      <c r="L8601" s="17"/>
      <c r="M8601" s="0" t="str">
        <f aca="false">IF($K8601="","",IF($L8601&lt;&gt;"",$L8601,VLOOKUP($C8601,薬効分類マスタ!$A$2:$F$180,6,FALSE())))</f>
        <v/>
      </c>
      <c r="N8601" s="0" t="str">
        <f aca="false">ASC(G8601)</f>
        <v>ﾎﾞﾝｱﾙﾌｧﾊｲ軟膏20μg/g</v>
      </c>
      <c r="O8601" s="0" t="str">
        <f aca="false">ASC(E8601)</f>
        <v>ﾀｶﾙｼﾄｰﾙ水和物</v>
      </c>
      <c r="P8601" s="16" t="n">
        <f aca="false">N(P8600)+IF($C8601=検索!$B$49,1,0)</f>
        <v>0</v>
      </c>
    </row>
    <row r="8602" customFormat="false" ht="15" hidden="false" customHeight="false" outlineLevel="0" collapsed="false">
      <c r="A8602" s="16" t="s">
        <v>16254</v>
      </c>
      <c r="B8602" s="0" t="s">
        <v>19802</v>
      </c>
      <c r="C8602" s="0" t="n">
        <v>269</v>
      </c>
      <c r="D8602" s="0" t="str">
        <f aca="false">IFERROR(VLOOKUP($C8602,薬効分類マスタ!$A$2:$B$180,2,FALSE()),"未登録")</f>
        <v>その他の外皮用薬</v>
      </c>
      <c r="E8602" s="16" t="s">
        <v>19796</v>
      </c>
      <c r="F8602" s="16" t="s">
        <v>19797</v>
      </c>
      <c r="G8602" s="16" t="s">
        <v>19803</v>
      </c>
      <c r="H8602" s="16" t="s">
        <v>8817</v>
      </c>
      <c r="I8602" s="0" t="n">
        <v>54.7</v>
      </c>
      <c r="J8602" s="16" t="s">
        <v>232</v>
      </c>
      <c r="K8602" s="0" t="str">
        <f aca="false">IFERROR(IF(VLOOKUP($C8602,薬効分類マスタ!$A$2:$E$180,5,FALSE())=0,"",VLOOKUP($C8602,薬効分類マスタ!$A$2:$E$180,5,FALSE())),"")</f>
        <v/>
      </c>
      <c r="L8602" s="17"/>
      <c r="M8602" s="0" t="str">
        <f aca="false">IF($K8602="","",IF($L8602&lt;&gt;"",$L8602,VLOOKUP($C8602,薬効分類マスタ!$A$2:$F$180,6,FALSE())))</f>
        <v/>
      </c>
      <c r="N8602" s="0" t="str">
        <f aca="false">ASC(G8602)</f>
        <v>ﾎﾞﾝｱﾙﾌｧｸﾘｰﾑ2μg/g</v>
      </c>
      <c r="O8602" s="0" t="str">
        <f aca="false">ASC(E8602)</f>
        <v>ﾀｶﾙｼﾄｰﾙ水和物</v>
      </c>
      <c r="P8602" s="16" t="n">
        <f aca="false">N(P8601)+IF($C8602=検索!$B$49,1,0)</f>
        <v>0</v>
      </c>
    </row>
    <row r="8603" customFormat="false" ht="15" hidden="false" customHeight="false" outlineLevel="0" collapsed="false">
      <c r="A8603" s="16" t="s">
        <v>16254</v>
      </c>
      <c r="B8603" s="0" t="s">
        <v>19804</v>
      </c>
      <c r="C8603" s="0" t="n">
        <v>269</v>
      </c>
      <c r="D8603" s="0" t="str">
        <f aca="false">IFERROR(VLOOKUP($C8603,薬効分類マスタ!$A$2:$B$180,2,FALSE()),"未登録")</f>
        <v>その他の外皮用薬</v>
      </c>
      <c r="E8603" s="16" t="s">
        <v>19796</v>
      </c>
      <c r="F8603" s="16" t="s">
        <v>19797</v>
      </c>
      <c r="G8603" s="16" t="s">
        <v>19805</v>
      </c>
      <c r="H8603" s="16" t="s">
        <v>8817</v>
      </c>
      <c r="I8603" s="0" t="n">
        <v>54.7</v>
      </c>
      <c r="J8603" s="16" t="s">
        <v>232</v>
      </c>
      <c r="K8603" s="0" t="str">
        <f aca="false">IFERROR(IF(VLOOKUP($C8603,薬効分類マスタ!$A$2:$E$180,5,FALSE())=0,"",VLOOKUP($C8603,薬効分類マスタ!$A$2:$E$180,5,FALSE())),"")</f>
        <v/>
      </c>
      <c r="L8603" s="17"/>
      <c r="M8603" s="0" t="str">
        <f aca="false">IF($K8603="","",IF($L8603&lt;&gt;"",$L8603,VLOOKUP($C8603,薬効分類マスタ!$A$2:$F$180,6,FALSE())))</f>
        <v/>
      </c>
      <c r="N8603" s="0" t="str">
        <f aca="false">ASC(G8603)</f>
        <v>ﾎﾞﾝｱﾙﾌｧﾛｰｼｮﾝ2μg/g</v>
      </c>
      <c r="O8603" s="0" t="str">
        <f aca="false">ASC(E8603)</f>
        <v>ﾀｶﾙｼﾄｰﾙ水和物</v>
      </c>
      <c r="P8603" s="16" t="n">
        <f aca="false">N(P8602)+IF($C8603=検索!$B$49,1,0)</f>
        <v>0</v>
      </c>
    </row>
    <row r="8604" customFormat="false" ht="15" hidden="false" customHeight="false" outlineLevel="0" collapsed="false">
      <c r="A8604" s="16" t="s">
        <v>16254</v>
      </c>
      <c r="B8604" s="0" t="s">
        <v>19806</v>
      </c>
      <c r="C8604" s="0" t="n">
        <v>269</v>
      </c>
      <c r="D8604" s="0" t="str">
        <f aca="false">IFERROR(VLOOKUP($C8604,薬効分類マスタ!$A$2:$B$180,2,FALSE()),"未登録")</f>
        <v>その他の外皮用薬</v>
      </c>
      <c r="E8604" s="16" t="s">
        <v>19796</v>
      </c>
      <c r="F8604" s="16" t="s">
        <v>19800</v>
      </c>
      <c r="G8604" s="16" t="s">
        <v>19807</v>
      </c>
      <c r="H8604" s="16" t="s">
        <v>8817</v>
      </c>
      <c r="I8604" s="0" t="n">
        <v>144.9</v>
      </c>
      <c r="J8604" s="16" t="s">
        <v>232</v>
      </c>
      <c r="K8604" s="0" t="str">
        <f aca="false">IFERROR(IF(VLOOKUP($C8604,薬効分類マスタ!$A$2:$E$180,5,FALSE())=0,"",VLOOKUP($C8604,薬効分類マスタ!$A$2:$E$180,5,FALSE())),"")</f>
        <v/>
      </c>
      <c r="L8604" s="17"/>
      <c r="M8604" s="0" t="str">
        <f aca="false">IF($K8604="","",IF($L8604&lt;&gt;"",$L8604,VLOOKUP($C8604,薬効分類マスタ!$A$2:$F$180,6,FALSE())))</f>
        <v/>
      </c>
      <c r="N8604" s="0" t="str">
        <f aca="false">ASC(G8604)</f>
        <v>ﾎﾞﾝｱﾙﾌｧﾊｲﾛｰｼｮﾝ20μg/g</v>
      </c>
      <c r="O8604" s="0" t="str">
        <f aca="false">ASC(E8604)</f>
        <v>ﾀｶﾙｼﾄｰﾙ水和物</v>
      </c>
      <c r="P8604" s="16" t="n">
        <f aca="false">N(P8603)+IF($C8604=検索!$B$49,1,0)</f>
        <v>0</v>
      </c>
    </row>
    <row r="8605" customFormat="false" ht="15" hidden="false" customHeight="false" outlineLevel="0" collapsed="false">
      <c r="A8605" s="16" t="s">
        <v>16254</v>
      </c>
      <c r="B8605" s="0" t="s">
        <v>19808</v>
      </c>
      <c r="C8605" s="0" t="n">
        <v>269</v>
      </c>
      <c r="D8605" s="0" t="str">
        <f aca="false">IFERROR(VLOOKUP($C8605,薬効分類マスタ!$A$2:$B$180,2,FALSE()),"未登録")</f>
        <v>その他の外皮用薬</v>
      </c>
      <c r="E8605" s="16" t="s">
        <v>19809</v>
      </c>
      <c r="F8605" s="16" t="s">
        <v>6889</v>
      </c>
      <c r="G8605" s="16" t="s">
        <v>19810</v>
      </c>
      <c r="H8605" s="16" t="s">
        <v>18939</v>
      </c>
      <c r="I8605" s="0" t="n">
        <v>71</v>
      </c>
      <c r="J8605" s="16" t="s">
        <v>232</v>
      </c>
      <c r="K8605" s="0" t="str">
        <f aca="false">IFERROR(IF(VLOOKUP($C8605,薬効分類マスタ!$A$2:$E$180,5,FALSE())=0,"",VLOOKUP($C8605,薬効分類マスタ!$A$2:$E$180,5,FALSE())),"")</f>
        <v/>
      </c>
      <c r="L8605" s="17"/>
      <c r="M8605" s="0" t="str">
        <f aca="false">IF($K8605="","",IF($L8605&lt;&gt;"",$L8605,VLOOKUP($C8605,薬効分類マスタ!$A$2:$F$180,6,FALSE())))</f>
        <v/>
      </c>
      <c r="N8605" s="0" t="str">
        <f aca="false">ASC(G8605)</f>
        <v>ﾄﾞﾎﾞﾈｯｸｽ軟膏50μg/g</v>
      </c>
      <c r="O8605" s="0" t="str">
        <f aca="false">ASC(E8605)</f>
        <v>ｶﾙｼﾎﾟﾄﾘｵｰﾙ</v>
      </c>
      <c r="P8605" s="16" t="n">
        <f aca="false">N(P8604)+IF($C8605=検索!$B$49,1,0)</f>
        <v>0</v>
      </c>
    </row>
    <row r="8606" customFormat="false" ht="15" hidden="false" customHeight="false" outlineLevel="0" collapsed="false">
      <c r="A8606" s="16" t="s">
        <v>16254</v>
      </c>
      <c r="B8606" s="0" t="s">
        <v>19811</v>
      </c>
      <c r="C8606" s="0" t="n">
        <v>269</v>
      </c>
      <c r="D8606" s="0" t="str">
        <f aca="false">IFERROR(VLOOKUP($C8606,薬効分類マスタ!$A$2:$B$180,2,FALSE()),"未登録")</f>
        <v>その他の外皮用薬</v>
      </c>
      <c r="E8606" s="16" t="s">
        <v>19812</v>
      </c>
      <c r="F8606" s="16" t="s">
        <v>19813</v>
      </c>
      <c r="G8606" s="16" t="s">
        <v>19814</v>
      </c>
      <c r="H8606" s="16" t="s">
        <v>8607</v>
      </c>
      <c r="I8606" s="0" t="n">
        <v>39.2</v>
      </c>
      <c r="J8606" s="16" t="s">
        <v>232</v>
      </c>
      <c r="K8606" s="0" t="str">
        <f aca="false">IFERROR(IF(VLOOKUP($C8606,薬効分類マスタ!$A$2:$E$180,5,FALSE())=0,"",VLOOKUP($C8606,薬効分類マスタ!$A$2:$E$180,5,FALSE())),"")</f>
        <v/>
      </c>
      <c r="L8606" s="17"/>
      <c r="M8606" s="0" t="str">
        <f aca="false">IF($K8606="","",IF($L8606&lt;&gt;"",$L8606,VLOOKUP($C8606,薬効分類マスタ!$A$2:$F$180,6,FALSE())))</f>
        <v/>
      </c>
      <c r="N8606" s="0" t="str">
        <f aca="false">ASC(G8606)</f>
        <v>ｵｷｻﾛｰﾙ軟膏25μg/g</v>
      </c>
      <c r="O8606" s="0" t="str">
        <f aca="false">ASC(E8606)</f>
        <v>ﾏｷｻｶﾙｼﾄｰﾙ</v>
      </c>
      <c r="P8606" s="16" t="n">
        <f aca="false">N(P8605)+IF($C8606=検索!$B$49,1,0)</f>
        <v>0</v>
      </c>
    </row>
    <row r="8607" customFormat="false" ht="15" hidden="false" customHeight="false" outlineLevel="0" collapsed="false">
      <c r="A8607" s="16" t="s">
        <v>16254</v>
      </c>
      <c r="B8607" s="0" t="s">
        <v>19815</v>
      </c>
      <c r="C8607" s="0" t="n">
        <v>269</v>
      </c>
      <c r="D8607" s="0" t="str">
        <f aca="false">IFERROR(VLOOKUP($C8607,薬効分類マスタ!$A$2:$B$180,2,FALSE()),"未登録")</f>
        <v>その他の外皮用薬</v>
      </c>
      <c r="E8607" s="16" t="s">
        <v>19812</v>
      </c>
      <c r="F8607" s="16" t="s">
        <v>19813</v>
      </c>
      <c r="G8607" s="16" t="s">
        <v>19816</v>
      </c>
      <c r="H8607" s="16" t="s">
        <v>8817</v>
      </c>
      <c r="I8607" s="0" t="n">
        <v>30.1</v>
      </c>
      <c r="J8607" s="16" t="s">
        <v>239</v>
      </c>
      <c r="K8607" s="0" t="str">
        <f aca="false">IFERROR(IF(VLOOKUP($C8607,薬効分類マスタ!$A$2:$E$180,5,FALSE())=0,"",VLOOKUP($C8607,薬効分類マスタ!$A$2:$E$180,5,FALSE())),"")</f>
        <v/>
      </c>
      <c r="L8607" s="17"/>
      <c r="M8607" s="0" t="str">
        <f aca="false">IF($K8607="","",IF($L8607&lt;&gt;"",$L8607,VLOOKUP($C8607,薬効分類マスタ!$A$2:$F$180,6,FALSE())))</f>
        <v/>
      </c>
      <c r="N8607" s="0" t="str">
        <f aca="false">ASC(G8607)</f>
        <v>ﾏｷｻｶﾙｼﾄｰﾙ軟膏25μg/g｢ｲﾜｷ｣</v>
      </c>
      <c r="O8607" s="0" t="str">
        <f aca="false">ASC(E8607)</f>
        <v>ﾏｷｻｶﾙｼﾄｰﾙ</v>
      </c>
      <c r="P8607" s="16" t="n">
        <f aca="false">N(P8606)+IF($C8607=検索!$B$49,1,0)</f>
        <v>0</v>
      </c>
    </row>
    <row r="8608" customFormat="false" ht="15" hidden="false" customHeight="false" outlineLevel="0" collapsed="false">
      <c r="A8608" s="16" t="s">
        <v>16254</v>
      </c>
      <c r="B8608" s="0" t="s">
        <v>19817</v>
      </c>
      <c r="C8608" s="0" t="n">
        <v>269</v>
      </c>
      <c r="D8608" s="0" t="str">
        <f aca="false">IFERROR(VLOOKUP($C8608,薬効分類マスタ!$A$2:$B$180,2,FALSE()),"未登録")</f>
        <v>その他の外皮用薬</v>
      </c>
      <c r="E8608" s="16" t="s">
        <v>19812</v>
      </c>
      <c r="F8608" s="16" t="s">
        <v>19813</v>
      </c>
      <c r="G8608" s="16" t="s">
        <v>19818</v>
      </c>
      <c r="H8608" s="16" t="s">
        <v>557</v>
      </c>
      <c r="I8608" s="0" t="n">
        <v>30.1</v>
      </c>
      <c r="J8608" s="16" t="s">
        <v>239</v>
      </c>
      <c r="K8608" s="0" t="str">
        <f aca="false">IFERROR(IF(VLOOKUP($C8608,薬効分類マスタ!$A$2:$E$180,5,FALSE())=0,"",VLOOKUP($C8608,薬効分類マスタ!$A$2:$E$180,5,FALSE())),"")</f>
        <v/>
      </c>
      <c r="L8608" s="17"/>
      <c r="M8608" s="0" t="str">
        <f aca="false">IF($K8608="","",IF($L8608&lt;&gt;"",$L8608,VLOOKUP($C8608,薬効分類マスタ!$A$2:$F$180,6,FALSE())))</f>
        <v/>
      </c>
      <c r="N8608" s="0" t="str">
        <f aca="false">ASC(G8608)</f>
        <v>ﾏｷｻｶﾙｼﾄｰﾙ軟膏25μg/g｢ﾀｶﾀ｣</v>
      </c>
      <c r="O8608" s="0" t="str">
        <f aca="false">ASC(E8608)</f>
        <v>ﾏｷｻｶﾙｼﾄｰﾙ</v>
      </c>
      <c r="P8608" s="16" t="n">
        <f aca="false">N(P8607)+IF($C8608=検索!$B$49,1,0)</f>
        <v>0</v>
      </c>
    </row>
    <row r="8609" customFormat="false" ht="15" hidden="false" customHeight="false" outlineLevel="0" collapsed="false">
      <c r="A8609" s="16" t="s">
        <v>16254</v>
      </c>
      <c r="B8609" s="0" t="s">
        <v>19819</v>
      </c>
      <c r="C8609" s="0" t="n">
        <v>269</v>
      </c>
      <c r="D8609" s="0" t="str">
        <f aca="false">IFERROR(VLOOKUP($C8609,薬効分類マスタ!$A$2:$B$180,2,FALSE()),"未登録")</f>
        <v>その他の外皮用薬</v>
      </c>
      <c r="E8609" s="16" t="s">
        <v>19812</v>
      </c>
      <c r="F8609" s="16" t="s">
        <v>19813</v>
      </c>
      <c r="G8609" s="16" t="s">
        <v>19820</v>
      </c>
      <c r="H8609" s="16" t="s">
        <v>8607</v>
      </c>
      <c r="I8609" s="0" t="n">
        <v>39.2</v>
      </c>
      <c r="J8609" s="16" t="s">
        <v>232</v>
      </c>
      <c r="K8609" s="0" t="str">
        <f aca="false">IFERROR(IF(VLOOKUP($C8609,薬効分類マスタ!$A$2:$E$180,5,FALSE())=0,"",VLOOKUP($C8609,薬効分類マスタ!$A$2:$E$180,5,FALSE())),"")</f>
        <v/>
      </c>
      <c r="L8609" s="17"/>
      <c r="M8609" s="0" t="str">
        <f aca="false">IF($K8609="","",IF($L8609&lt;&gt;"",$L8609,VLOOKUP($C8609,薬効分類マスタ!$A$2:$F$180,6,FALSE())))</f>
        <v/>
      </c>
      <c r="N8609" s="0" t="str">
        <f aca="false">ASC(G8609)</f>
        <v>ｵｷｻﾛｰﾙﾛｰｼｮﾝ25μg/g</v>
      </c>
      <c r="O8609" s="0" t="str">
        <f aca="false">ASC(E8609)</f>
        <v>ﾏｷｻｶﾙｼﾄｰﾙ</v>
      </c>
      <c r="P8609" s="16" t="n">
        <f aca="false">N(P8608)+IF($C8609=検索!$B$49,1,0)</f>
        <v>0</v>
      </c>
    </row>
    <row r="8610" customFormat="false" ht="15" hidden="false" customHeight="false" outlineLevel="0" collapsed="false">
      <c r="A8610" s="16" t="s">
        <v>16254</v>
      </c>
      <c r="B8610" s="0" t="s">
        <v>19821</v>
      </c>
      <c r="C8610" s="0" t="n">
        <v>269</v>
      </c>
      <c r="D8610" s="0" t="str">
        <f aca="false">IFERROR(VLOOKUP($C8610,薬効分類マスタ!$A$2:$B$180,2,FALSE()),"未登録")</f>
        <v>その他の外皮用薬</v>
      </c>
      <c r="E8610" s="16" t="s">
        <v>8585</v>
      </c>
      <c r="F8610" s="16" t="s">
        <v>16962</v>
      </c>
      <c r="G8610" s="16" t="s">
        <v>19822</v>
      </c>
      <c r="H8610" s="16" t="s">
        <v>1197</v>
      </c>
      <c r="I8610" s="0" t="n">
        <v>19.8</v>
      </c>
      <c r="K8610" s="0" t="str">
        <f aca="false">IFERROR(IF(VLOOKUP($C8610,薬効分類マスタ!$A$2:$E$180,5,FALSE())=0,"",VLOOKUP($C8610,薬効分類マスタ!$A$2:$E$180,5,FALSE())),"")</f>
        <v/>
      </c>
      <c r="L8610" s="17"/>
      <c r="M8610" s="0" t="str">
        <f aca="false">IF($K8610="","",IF($L8610&lt;&gt;"",$L8610,VLOOKUP($C8610,薬効分類マスタ!$A$2:$F$180,6,FALSE())))</f>
        <v/>
      </c>
      <c r="N8610" s="0" t="str">
        <f aca="false">ASC(G8610)</f>
        <v>ｵｸｿﾗﾚﾝ軟膏0.3%</v>
      </c>
      <c r="O8610" s="0" t="str">
        <f aca="false">ASC(E8610)</f>
        <v>ﾒﾄｷｻﾚﾝ</v>
      </c>
      <c r="P8610" s="16" t="n">
        <f aca="false">N(P8609)+IF($C8610=検索!$B$49,1,0)</f>
        <v>0</v>
      </c>
    </row>
    <row r="8611" customFormat="false" ht="15" hidden="false" customHeight="false" outlineLevel="0" collapsed="false">
      <c r="A8611" s="16" t="s">
        <v>16254</v>
      </c>
      <c r="B8611" s="0" t="s">
        <v>19823</v>
      </c>
      <c r="C8611" s="0" t="n">
        <v>269</v>
      </c>
      <c r="D8611" s="0" t="str">
        <f aca="false">IFERROR(VLOOKUP($C8611,薬効分類マスタ!$A$2:$B$180,2,FALSE()),"未登録")</f>
        <v>その他の外皮用薬</v>
      </c>
      <c r="E8611" s="16" t="s">
        <v>8585</v>
      </c>
      <c r="F8611" s="16" t="s">
        <v>6729</v>
      </c>
      <c r="G8611" s="16" t="s">
        <v>19824</v>
      </c>
      <c r="H8611" s="16" t="s">
        <v>1197</v>
      </c>
      <c r="I8611" s="0" t="n">
        <v>19.8</v>
      </c>
      <c r="K8611" s="0" t="str">
        <f aca="false">IFERROR(IF(VLOOKUP($C8611,薬効分類マスタ!$A$2:$E$180,5,FALSE())=0,"",VLOOKUP($C8611,薬効分類マスタ!$A$2:$E$180,5,FALSE())),"")</f>
        <v/>
      </c>
      <c r="L8611" s="17"/>
      <c r="M8611" s="0" t="str">
        <f aca="false">IF($K8611="","",IF($L8611&lt;&gt;"",$L8611,VLOOKUP($C8611,薬効分類マスタ!$A$2:$F$180,6,FALSE())))</f>
        <v/>
      </c>
      <c r="N8611" s="0" t="str">
        <f aca="false">ASC(G8611)</f>
        <v>ｵｸｿﾗﾚﾝﾛｰｼｮﾝ0.3%</v>
      </c>
      <c r="O8611" s="0" t="str">
        <f aca="false">ASC(E8611)</f>
        <v>ﾒﾄｷｻﾚﾝ</v>
      </c>
      <c r="P8611" s="16" t="n">
        <f aca="false">N(P8610)+IF($C8611=検索!$B$49,1,0)</f>
        <v>0</v>
      </c>
    </row>
    <row r="8612" customFormat="false" ht="15" hidden="false" customHeight="false" outlineLevel="0" collapsed="false">
      <c r="A8612" s="16" t="s">
        <v>16254</v>
      </c>
      <c r="B8612" s="0" t="s">
        <v>19825</v>
      </c>
      <c r="C8612" s="0" t="n">
        <v>269</v>
      </c>
      <c r="D8612" s="0" t="str">
        <f aca="false">IFERROR(VLOOKUP($C8612,薬効分類マスタ!$A$2:$B$180,2,FALSE()),"未登録")</f>
        <v>その他の外皮用薬</v>
      </c>
      <c r="E8612" s="16" t="s">
        <v>8585</v>
      </c>
      <c r="F8612" s="16" t="s">
        <v>1706</v>
      </c>
      <c r="G8612" s="16" t="s">
        <v>19826</v>
      </c>
      <c r="H8612" s="16" t="s">
        <v>1197</v>
      </c>
      <c r="I8612" s="0" t="n">
        <v>34.6</v>
      </c>
      <c r="K8612" s="0" t="str">
        <f aca="false">IFERROR(IF(VLOOKUP($C8612,薬効分類マスタ!$A$2:$E$180,5,FALSE())=0,"",VLOOKUP($C8612,薬効分類マスタ!$A$2:$E$180,5,FALSE())),"")</f>
        <v/>
      </c>
      <c r="L8612" s="17"/>
      <c r="M8612" s="0" t="str">
        <f aca="false">IF($K8612="","",IF($L8612&lt;&gt;"",$L8612,VLOOKUP($C8612,薬効分類マスタ!$A$2:$F$180,6,FALSE())))</f>
        <v/>
      </c>
      <c r="N8612" s="0" t="str">
        <f aca="false">ASC(G8612)</f>
        <v>ｵｸｿﾗﾚﾝﾛｰｼｮﾝ1%</v>
      </c>
      <c r="O8612" s="0" t="str">
        <f aca="false">ASC(E8612)</f>
        <v>ﾒﾄｷｻﾚﾝ</v>
      </c>
      <c r="P8612" s="16" t="n">
        <f aca="false">N(P8611)+IF($C8612=検索!$B$49,1,0)</f>
        <v>0</v>
      </c>
    </row>
    <row r="8613" customFormat="false" ht="15" hidden="false" customHeight="false" outlineLevel="0" collapsed="false">
      <c r="A8613" s="16" t="s">
        <v>16254</v>
      </c>
      <c r="B8613" s="0" t="s">
        <v>19827</v>
      </c>
      <c r="C8613" s="0" t="n">
        <v>269</v>
      </c>
      <c r="D8613" s="0" t="str">
        <f aca="false">IFERROR(VLOOKUP($C8613,薬効分類マスタ!$A$2:$B$180,2,FALSE()),"未登録")</f>
        <v>その他の外皮用薬</v>
      </c>
      <c r="E8613" s="16" t="s">
        <v>19828</v>
      </c>
      <c r="F8613" s="16" t="s">
        <v>16703</v>
      </c>
      <c r="G8613" s="16" t="s">
        <v>19829</v>
      </c>
      <c r="H8613" s="16" t="s">
        <v>658</v>
      </c>
      <c r="I8613" s="0" t="n">
        <v>40.3</v>
      </c>
      <c r="J8613" s="16" t="s">
        <v>232</v>
      </c>
      <c r="K8613" s="0" t="str">
        <f aca="false">IFERROR(IF(VLOOKUP($C8613,薬効分類マスタ!$A$2:$E$180,5,FALSE())=0,"",VLOOKUP($C8613,薬効分類マスタ!$A$2:$E$180,5,FALSE())),"")</f>
        <v/>
      </c>
      <c r="L8613" s="17"/>
      <c r="M8613" s="0" t="str">
        <f aca="false">IF($K8613="","",IF($L8613&lt;&gt;"",$L8613,VLOOKUP($C8613,薬効分類マスタ!$A$2:$F$180,6,FALSE())))</f>
        <v/>
      </c>
      <c r="N8613" s="0" t="str">
        <f aca="false">ASC(G8613)</f>
        <v>ｵﾙｾﾉﾝ軟膏0.25%</v>
      </c>
      <c r="O8613" s="0" t="str">
        <f aca="false">ASC(E8613)</f>
        <v>ﾄﾚﾁﾉｲﾝﾄｺﾌｪﾘﾙ</v>
      </c>
      <c r="P8613" s="16" t="n">
        <f aca="false">N(P8612)+IF($C8613=検索!$B$49,1,0)</f>
        <v>0</v>
      </c>
    </row>
    <row r="8614" customFormat="false" ht="15" hidden="false" customHeight="false" outlineLevel="0" collapsed="false">
      <c r="A8614" s="16" t="s">
        <v>16254</v>
      </c>
      <c r="B8614" s="0" t="s">
        <v>19830</v>
      </c>
      <c r="C8614" s="0" t="n">
        <v>269</v>
      </c>
      <c r="D8614" s="0" t="str">
        <f aca="false">IFERROR(VLOOKUP($C8614,薬効分類マスタ!$A$2:$B$180,2,FALSE()),"未登録")</f>
        <v>その他の外皮用薬</v>
      </c>
      <c r="E8614" s="16" t="s">
        <v>19831</v>
      </c>
      <c r="F8614" s="16" t="s">
        <v>6739</v>
      </c>
      <c r="G8614" s="16" t="s">
        <v>19832</v>
      </c>
      <c r="H8614" s="16" t="s">
        <v>5260</v>
      </c>
      <c r="I8614" s="0" t="n">
        <v>45.5</v>
      </c>
      <c r="J8614" s="16" t="s">
        <v>232</v>
      </c>
      <c r="K8614" s="0" t="str">
        <f aca="false">IFERROR(IF(VLOOKUP($C8614,薬効分類マスタ!$A$2:$E$180,5,FALSE())=0,"",VLOOKUP($C8614,薬効分類マスタ!$A$2:$E$180,5,FALSE())),"")</f>
        <v/>
      </c>
      <c r="L8614" s="17"/>
      <c r="M8614" s="0" t="str">
        <f aca="false">IF($K8614="","",IF($L8614&lt;&gt;"",$L8614,VLOOKUP($C8614,薬効分類マスタ!$A$2:$F$180,6,FALSE())))</f>
        <v/>
      </c>
      <c r="N8614" s="0" t="str">
        <f aca="false">ASC(G8614)</f>
        <v>ｱｸﾄｼﾝ軟膏3%</v>
      </c>
      <c r="O8614" s="0" t="str">
        <f aca="false">ASC(E8614)</f>
        <v>ﾌﾞｸﾗﾃﾞｼﾝﾅﾄﾘｳﾑ</v>
      </c>
      <c r="P8614" s="16" t="n">
        <f aca="false">N(P8613)+IF($C8614=検索!$B$49,1,0)</f>
        <v>0</v>
      </c>
    </row>
    <row r="8615" customFormat="false" ht="15" hidden="false" customHeight="false" outlineLevel="0" collapsed="false">
      <c r="A8615" s="16" t="s">
        <v>16254</v>
      </c>
      <c r="B8615" s="0" t="s">
        <v>19833</v>
      </c>
      <c r="C8615" s="0" t="n">
        <v>269</v>
      </c>
      <c r="D8615" s="0" t="str">
        <f aca="false">IFERROR(VLOOKUP($C8615,薬効分類マスタ!$A$2:$B$180,2,FALSE()),"未登録")</f>
        <v>その他の外皮用薬</v>
      </c>
      <c r="E8615" s="16" t="s">
        <v>18396</v>
      </c>
      <c r="F8615" s="16" t="s">
        <v>19834</v>
      </c>
      <c r="G8615" s="16" t="s">
        <v>19835</v>
      </c>
      <c r="H8615" s="16" t="s">
        <v>19836</v>
      </c>
      <c r="I8615" s="0" t="n">
        <v>50.2</v>
      </c>
      <c r="J8615" s="16" t="s">
        <v>232</v>
      </c>
      <c r="K8615" s="0" t="str">
        <f aca="false">IFERROR(IF(VLOOKUP($C8615,薬効分類マスタ!$A$2:$E$180,5,FALSE())=0,"",VLOOKUP($C8615,薬効分類マスタ!$A$2:$E$180,5,FALSE())),"")</f>
        <v/>
      </c>
      <c r="L8615" s="17"/>
      <c r="M8615" s="0" t="str">
        <f aca="false">IF($K8615="","",IF($L8615&lt;&gt;"",$L8615,VLOOKUP($C8615,薬効分類マスタ!$A$2:$F$180,6,FALSE())))</f>
        <v/>
      </c>
      <c r="N8615" s="0" t="str">
        <f aca="false">ASC(G8615)</f>
        <v>ｶﾃﾞｯｸｽ軟膏0.9%</v>
      </c>
      <c r="O8615" s="0" t="str">
        <f aca="false">ASC(E8615)</f>
        <v>ﾖｳ素</v>
      </c>
      <c r="P8615" s="16" t="n">
        <f aca="false">N(P8614)+IF($C8615=検索!$B$49,1,0)</f>
        <v>0</v>
      </c>
    </row>
    <row r="8616" customFormat="false" ht="15" hidden="false" customHeight="false" outlineLevel="0" collapsed="false">
      <c r="A8616" s="16" t="s">
        <v>16254</v>
      </c>
      <c r="B8616" s="0" t="s">
        <v>19837</v>
      </c>
      <c r="C8616" s="0" t="n">
        <v>269</v>
      </c>
      <c r="D8616" s="0" t="str">
        <f aca="false">IFERROR(VLOOKUP($C8616,薬効分類マスタ!$A$2:$B$180,2,FALSE()),"未登録")</f>
        <v>その他の外皮用薬</v>
      </c>
      <c r="E8616" s="16" t="s">
        <v>18396</v>
      </c>
      <c r="F8616" s="16" t="s">
        <v>19834</v>
      </c>
      <c r="G8616" s="16" t="s">
        <v>19838</v>
      </c>
      <c r="H8616" s="16" t="s">
        <v>6993</v>
      </c>
      <c r="I8616" s="0" t="n">
        <v>45.4</v>
      </c>
      <c r="J8616" s="16" t="s">
        <v>232</v>
      </c>
      <c r="K8616" s="0" t="str">
        <f aca="false">IFERROR(IF(VLOOKUP($C8616,薬効分類マスタ!$A$2:$E$180,5,FALSE())=0,"",VLOOKUP($C8616,薬効分類マスタ!$A$2:$E$180,5,FALSE())),"")</f>
        <v/>
      </c>
      <c r="L8616" s="17"/>
      <c r="M8616" s="0" t="str">
        <f aca="false">IF($K8616="","",IF($L8616&lt;&gt;"",$L8616,VLOOKUP($C8616,薬効分類マスタ!$A$2:$F$180,6,FALSE())))</f>
        <v/>
      </c>
      <c r="N8616" s="0" t="str">
        <f aca="false">ASC(G8616)</f>
        <v>ﾖｰﾄﾞｺｰﾄ軟膏0.9%</v>
      </c>
      <c r="O8616" s="0" t="str">
        <f aca="false">ASC(E8616)</f>
        <v>ﾖｳ素</v>
      </c>
      <c r="P8616" s="16" t="n">
        <f aca="false">N(P8615)+IF($C8616=検索!$B$49,1,0)</f>
        <v>0</v>
      </c>
    </row>
    <row r="8617" customFormat="false" ht="15" hidden="false" customHeight="false" outlineLevel="0" collapsed="false">
      <c r="A8617" s="16" t="s">
        <v>16254</v>
      </c>
      <c r="B8617" s="0" t="s">
        <v>19839</v>
      </c>
      <c r="C8617" s="0" t="n">
        <v>269</v>
      </c>
      <c r="D8617" s="0" t="str">
        <f aca="false">IFERROR(VLOOKUP($C8617,薬効分類マスタ!$A$2:$B$180,2,FALSE()),"未登録")</f>
        <v>その他の外皮用薬</v>
      </c>
      <c r="E8617" s="16" t="s">
        <v>18396</v>
      </c>
      <c r="F8617" s="16" t="s">
        <v>19834</v>
      </c>
      <c r="G8617" s="16" t="s">
        <v>19840</v>
      </c>
      <c r="H8617" s="16" t="s">
        <v>19836</v>
      </c>
      <c r="I8617" s="0" t="n">
        <v>50.2</v>
      </c>
      <c r="J8617" s="16" t="s">
        <v>232</v>
      </c>
      <c r="K8617" s="0" t="str">
        <f aca="false">IFERROR(IF(VLOOKUP($C8617,薬効分類マスタ!$A$2:$E$180,5,FALSE())=0,"",VLOOKUP($C8617,薬効分類マスタ!$A$2:$E$180,5,FALSE())),"")</f>
        <v/>
      </c>
      <c r="L8617" s="17"/>
      <c r="M8617" s="0" t="str">
        <f aca="false">IF($K8617="","",IF($L8617&lt;&gt;"",$L8617,VLOOKUP($C8617,薬効分類マスタ!$A$2:$F$180,6,FALSE())))</f>
        <v/>
      </c>
      <c r="N8617" s="0" t="str">
        <f aca="false">ASC(G8617)</f>
        <v>ｶﾃﾞｯｸｽ軟膏分包45mg</v>
      </c>
      <c r="O8617" s="0" t="str">
        <f aca="false">ASC(E8617)</f>
        <v>ﾖｳ素</v>
      </c>
      <c r="P8617" s="16" t="n">
        <f aca="false">N(P8616)+IF($C8617=検索!$B$49,1,0)</f>
        <v>0</v>
      </c>
    </row>
    <row r="8618" customFormat="false" ht="15" hidden="false" customHeight="false" outlineLevel="0" collapsed="false">
      <c r="A8618" s="16" t="s">
        <v>16254</v>
      </c>
      <c r="B8618" s="0" t="s">
        <v>19841</v>
      </c>
      <c r="C8618" s="0" t="n">
        <v>269</v>
      </c>
      <c r="D8618" s="0" t="str">
        <f aca="false">IFERROR(VLOOKUP($C8618,薬効分類マスタ!$A$2:$B$180,2,FALSE()),"未登録")</f>
        <v>その他の外皮用薬</v>
      </c>
      <c r="E8618" s="16" t="s">
        <v>18396</v>
      </c>
      <c r="F8618" s="16" t="s">
        <v>19834</v>
      </c>
      <c r="G8618" s="16" t="s">
        <v>19842</v>
      </c>
      <c r="H8618" s="16" t="s">
        <v>19836</v>
      </c>
      <c r="I8618" s="0" t="n">
        <v>50.2</v>
      </c>
      <c r="J8618" s="16" t="s">
        <v>232</v>
      </c>
      <c r="K8618" s="0" t="str">
        <f aca="false">IFERROR(IF(VLOOKUP($C8618,薬効分類マスタ!$A$2:$E$180,5,FALSE())=0,"",VLOOKUP($C8618,薬効分類マスタ!$A$2:$E$180,5,FALSE())),"")</f>
        <v/>
      </c>
      <c r="L8618" s="17"/>
      <c r="M8618" s="0" t="str">
        <f aca="false">IF($K8618="","",IF($L8618&lt;&gt;"",$L8618,VLOOKUP($C8618,薬効分類マスタ!$A$2:$F$180,6,FALSE())))</f>
        <v/>
      </c>
      <c r="N8618" s="0" t="str">
        <f aca="false">ASC(G8618)</f>
        <v>ｶﾃﾞｯｸｽ軟膏分包153mg</v>
      </c>
      <c r="O8618" s="0" t="str">
        <f aca="false">ASC(E8618)</f>
        <v>ﾖｳ素</v>
      </c>
      <c r="P8618" s="16" t="n">
        <f aca="false">N(P8617)+IF($C8618=検索!$B$49,1,0)</f>
        <v>0</v>
      </c>
    </row>
    <row r="8619" customFormat="false" ht="15" hidden="false" customHeight="false" outlineLevel="0" collapsed="false">
      <c r="A8619" s="16" t="s">
        <v>16254</v>
      </c>
      <c r="B8619" s="0" t="s">
        <v>19843</v>
      </c>
      <c r="C8619" s="0" t="n">
        <v>269</v>
      </c>
      <c r="D8619" s="0" t="str">
        <f aca="false">IFERROR(VLOOKUP($C8619,薬効分類マスタ!$A$2:$B$180,2,FALSE()),"未登録")</f>
        <v>その他の外皮用薬</v>
      </c>
      <c r="E8619" s="16" t="s">
        <v>19844</v>
      </c>
      <c r="F8619" s="16" t="s">
        <v>19845</v>
      </c>
      <c r="G8619" s="16" t="s">
        <v>19846</v>
      </c>
      <c r="H8619" s="16" t="s">
        <v>1644</v>
      </c>
      <c r="I8619" s="0" t="n">
        <v>33.4</v>
      </c>
      <c r="J8619" s="16" t="s">
        <v>232</v>
      </c>
      <c r="K8619" s="0" t="str">
        <f aca="false">IFERROR(IF(VLOOKUP($C8619,薬効分類マスタ!$A$2:$E$180,5,FALSE())=0,"",VLOOKUP($C8619,薬効分類マスタ!$A$2:$E$180,5,FALSE())),"")</f>
        <v/>
      </c>
      <c r="L8619" s="17"/>
      <c r="M8619" s="0" t="str">
        <f aca="false">IF($K8619="","",IF($L8619&lt;&gt;"",$L8619,VLOOKUP($C8619,薬効分類マスタ!$A$2:$F$180,6,FALSE())))</f>
        <v/>
      </c>
      <c r="N8619" s="0" t="str">
        <f aca="false">ASC(G8619)</f>
        <v>ﾌﾟﾛｽﾀﾝﾃﾞｨﾝ軟膏0.003%</v>
      </c>
      <c r="O8619" s="0" t="str">
        <f aca="false">ASC(E8619)</f>
        <v>ｱﾙﾌﾟﾛｽﾀｼﾞﾙ　ｱﾙﾌｧﾃﾞｸｽ</v>
      </c>
      <c r="P8619" s="16" t="n">
        <f aca="false">N(P8618)+IF($C8619=検索!$B$49,1,0)</f>
        <v>0</v>
      </c>
    </row>
    <row r="8620" customFormat="false" ht="15" hidden="false" customHeight="false" outlineLevel="0" collapsed="false">
      <c r="A8620" s="16" t="s">
        <v>16254</v>
      </c>
      <c r="B8620" s="0" t="s">
        <v>19847</v>
      </c>
      <c r="C8620" s="0" t="n">
        <v>269</v>
      </c>
      <c r="D8620" s="0" t="str">
        <f aca="false">IFERROR(VLOOKUP($C8620,薬効分類マスタ!$A$2:$B$180,2,FALSE()),"未登録")</f>
        <v>その他の外皮用薬</v>
      </c>
      <c r="E8620" s="16" t="s">
        <v>10216</v>
      </c>
      <c r="F8620" s="16" t="s">
        <v>675</v>
      </c>
      <c r="G8620" s="16" t="s">
        <v>19848</v>
      </c>
      <c r="H8620" s="16" t="s">
        <v>8607</v>
      </c>
      <c r="I8620" s="0" t="n">
        <v>47</v>
      </c>
      <c r="J8620" s="16" t="s">
        <v>232</v>
      </c>
      <c r="K8620" s="0" t="str">
        <f aca="false">IFERROR(IF(VLOOKUP($C8620,薬効分類マスタ!$A$2:$E$180,5,FALSE())=0,"",VLOOKUP($C8620,薬効分類マスタ!$A$2:$E$180,5,FALSE())),"")</f>
        <v/>
      </c>
      <c r="L8620" s="17"/>
      <c r="M8620" s="0" t="str">
        <f aca="false">IF($K8620="","",IF($L8620&lt;&gt;"",$L8620,VLOOKUP($C8620,薬効分類マスタ!$A$2:$F$180,6,FALSE())))</f>
        <v/>
      </c>
      <c r="N8620" s="0" t="str">
        <f aca="false">ASC(G8620)</f>
        <v>ﾌﾟﾛﾄﾋﾟｯｸ軟膏0.1%</v>
      </c>
      <c r="O8620" s="0" t="str">
        <f aca="false">ASC(E8620)</f>
        <v>ﾀｸﾛﾘﾑｽ水和物</v>
      </c>
      <c r="P8620" s="16" t="n">
        <f aca="false">N(P8619)+IF($C8620=検索!$B$49,1,0)</f>
        <v>0</v>
      </c>
    </row>
    <row r="8621" customFormat="false" ht="15" hidden="false" customHeight="false" outlineLevel="0" collapsed="false">
      <c r="A8621" s="16" t="s">
        <v>16254</v>
      </c>
      <c r="B8621" s="0" t="s">
        <v>19849</v>
      </c>
      <c r="C8621" s="0" t="n">
        <v>269</v>
      </c>
      <c r="D8621" s="0" t="str">
        <f aca="false">IFERROR(VLOOKUP($C8621,薬効分類マスタ!$A$2:$B$180,2,FALSE()),"未登録")</f>
        <v>その他の外皮用薬</v>
      </c>
      <c r="E8621" s="16" t="s">
        <v>10216</v>
      </c>
      <c r="F8621" s="16" t="s">
        <v>675</v>
      </c>
      <c r="G8621" s="16" t="s">
        <v>19850</v>
      </c>
      <c r="H8621" s="16" t="s">
        <v>658</v>
      </c>
      <c r="I8621" s="0" t="n">
        <v>31.1</v>
      </c>
      <c r="J8621" s="16" t="s">
        <v>239</v>
      </c>
      <c r="K8621" s="0" t="str">
        <f aca="false">IFERROR(IF(VLOOKUP($C8621,薬効分類マスタ!$A$2:$E$180,5,FALSE())=0,"",VLOOKUP($C8621,薬効分類マスタ!$A$2:$E$180,5,FALSE())),"")</f>
        <v/>
      </c>
      <c r="L8621" s="17"/>
      <c r="M8621" s="0" t="str">
        <f aca="false">IF($K8621="","",IF($L8621&lt;&gt;"",$L8621,VLOOKUP($C8621,薬効分類マスタ!$A$2:$F$180,6,FALSE())))</f>
        <v/>
      </c>
      <c r="N8621" s="0" t="str">
        <f aca="false">ASC(G8621)</f>
        <v>ﾀｸﾛﾘﾑｽ軟膏0.1%｢PP｣</v>
      </c>
      <c r="O8621" s="0" t="str">
        <f aca="false">ASC(E8621)</f>
        <v>ﾀｸﾛﾘﾑｽ水和物</v>
      </c>
      <c r="P8621" s="16" t="n">
        <f aca="false">N(P8620)+IF($C8621=検索!$B$49,1,0)</f>
        <v>0</v>
      </c>
    </row>
    <row r="8622" customFormat="false" ht="15" hidden="false" customHeight="false" outlineLevel="0" collapsed="false">
      <c r="A8622" s="16" t="s">
        <v>16254</v>
      </c>
      <c r="B8622" s="0" t="s">
        <v>19851</v>
      </c>
      <c r="C8622" s="0" t="n">
        <v>269</v>
      </c>
      <c r="D8622" s="0" t="str">
        <f aca="false">IFERROR(VLOOKUP($C8622,薬効分類マスタ!$A$2:$B$180,2,FALSE()),"未登録")</f>
        <v>その他の外皮用薬</v>
      </c>
      <c r="E8622" s="16" t="s">
        <v>10216</v>
      </c>
      <c r="F8622" s="16" t="s">
        <v>675</v>
      </c>
      <c r="G8622" s="16" t="s">
        <v>19852</v>
      </c>
      <c r="H8622" s="16" t="s">
        <v>8817</v>
      </c>
      <c r="I8622" s="0" t="n">
        <v>31.1</v>
      </c>
      <c r="J8622" s="16" t="s">
        <v>239</v>
      </c>
      <c r="K8622" s="0" t="str">
        <f aca="false">IFERROR(IF(VLOOKUP($C8622,薬効分類マスタ!$A$2:$E$180,5,FALSE())=0,"",VLOOKUP($C8622,薬効分類マスタ!$A$2:$E$180,5,FALSE())),"")</f>
        <v/>
      </c>
      <c r="L8622" s="17"/>
      <c r="M8622" s="0" t="str">
        <f aca="false">IF($K8622="","",IF($L8622&lt;&gt;"",$L8622,VLOOKUP($C8622,薬効分類マスタ!$A$2:$F$180,6,FALSE())))</f>
        <v/>
      </c>
      <c r="N8622" s="0" t="str">
        <f aca="false">ASC(G8622)</f>
        <v>ﾀｸﾛﾘﾑｽ軟膏0.1%｢ｲﾜｷ｣</v>
      </c>
      <c r="O8622" s="0" t="str">
        <f aca="false">ASC(E8622)</f>
        <v>ﾀｸﾛﾘﾑｽ水和物</v>
      </c>
      <c r="P8622" s="16" t="n">
        <f aca="false">N(P8621)+IF($C8622=検索!$B$49,1,0)</f>
        <v>0</v>
      </c>
    </row>
    <row r="8623" customFormat="false" ht="15" hidden="false" customHeight="false" outlineLevel="0" collapsed="false">
      <c r="A8623" s="16" t="s">
        <v>16254</v>
      </c>
      <c r="B8623" s="0" t="s">
        <v>19853</v>
      </c>
      <c r="C8623" s="0" t="n">
        <v>269</v>
      </c>
      <c r="D8623" s="0" t="str">
        <f aca="false">IFERROR(VLOOKUP($C8623,薬効分類マスタ!$A$2:$B$180,2,FALSE()),"未登録")</f>
        <v>その他の外皮用薬</v>
      </c>
      <c r="E8623" s="16" t="s">
        <v>10216</v>
      </c>
      <c r="F8623" s="16" t="s">
        <v>675</v>
      </c>
      <c r="G8623" s="16" t="s">
        <v>19854</v>
      </c>
      <c r="H8623" s="16" t="s">
        <v>557</v>
      </c>
      <c r="I8623" s="0" t="n">
        <v>22.4</v>
      </c>
      <c r="J8623" s="16" t="s">
        <v>239</v>
      </c>
      <c r="K8623" s="0" t="str">
        <f aca="false">IFERROR(IF(VLOOKUP($C8623,薬効分類マスタ!$A$2:$E$180,5,FALSE())=0,"",VLOOKUP($C8623,薬効分類マスタ!$A$2:$E$180,5,FALSE())),"")</f>
        <v/>
      </c>
      <c r="L8623" s="17"/>
      <c r="M8623" s="0" t="str">
        <f aca="false">IF($K8623="","",IF($L8623&lt;&gt;"",$L8623,VLOOKUP($C8623,薬効分類マスタ!$A$2:$F$180,6,FALSE())))</f>
        <v/>
      </c>
      <c r="N8623" s="0" t="str">
        <f aca="false">ASC(G8623)</f>
        <v>ﾀｸﾛﾘﾑｽ軟膏0.1%｢ﾀｶﾀ｣</v>
      </c>
      <c r="O8623" s="0" t="str">
        <f aca="false">ASC(E8623)</f>
        <v>ﾀｸﾛﾘﾑｽ水和物</v>
      </c>
      <c r="P8623" s="16" t="n">
        <f aca="false">N(P8622)+IF($C8623=検索!$B$49,1,0)</f>
        <v>0</v>
      </c>
    </row>
    <row r="8624" customFormat="false" ht="15" hidden="false" customHeight="false" outlineLevel="0" collapsed="false">
      <c r="A8624" s="16" t="s">
        <v>16254</v>
      </c>
      <c r="B8624" s="0" t="s">
        <v>19855</v>
      </c>
      <c r="C8624" s="0" t="n">
        <v>269</v>
      </c>
      <c r="D8624" s="0" t="str">
        <f aca="false">IFERROR(VLOOKUP($C8624,薬効分類マスタ!$A$2:$B$180,2,FALSE()),"未登録")</f>
        <v>その他の外皮用薬</v>
      </c>
      <c r="E8624" s="16" t="s">
        <v>10216</v>
      </c>
      <c r="F8624" s="16" t="s">
        <v>19856</v>
      </c>
      <c r="G8624" s="16" t="s">
        <v>19857</v>
      </c>
      <c r="H8624" s="16" t="s">
        <v>8607</v>
      </c>
      <c r="I8624" s="0" t="n">
        <v>62</v>
      </c>
      <c r="J8624" s="16" t="s">
        <v>232</v>
      </c>
      <c r="K8624" s="0" t="str">
        <f aca="false">IFERROR(IF(VLOOKUP($C8624,薬効分類マスタ!$A$2:$E$180,5,FALSE())=0,"",VLOOKUP($C8624,薬効分類マスタ!$A$2:$E$180,5,FALSE())),"")</f>
        <v/>
      </c>
      <c r="L8624" s="17"/>
      <c r="M8624" s="0" t="str">
        <f aca="false">IF($K8624="","",IF($L8624&lt;&gt;"",$L8624,VLOOKUP($C8624,薬効分類マスタ!$A$2:$F$180,6,FALSE())))</f>
        <v/>
      </c>
      <c r="N8624" s="0" t="str">
        <f aca="false">ASC(G8624)</f>
        <v>ﾌﾟﾛﾄﾋﾟｯｸ軟膏0.03%小児用</v>
      </c>
      <c r="O8624" s="0" t="str">
        <f aca="false">ASC(E8624)</f>
        <v>ﾀｸﾛﾘﾑｽ水和物</v>
      </c>
      <c r="P8624" s="16" t="n">
        <f aca="false">N(P8623)+IF($C8624=検索!$B$49,1,0)</f>
        <v>0</v>
      </c>
    </row>
    <row r="8625" customFormat="false" ht="15" hidden="false" customHeight="false" outlineLevel="0" collapsed="false">
      <c r="A8625" s="16" t="s">
        <v>16254</v>
      </c>
      <c r="B8625" s="0" t="s">
        <v>19858</v>
      </c>
      <c r="C8625" s="0" t="n">
        <v>269</v>
      </c>
      <c r="D8625" s="0" t="str">
        <f aca="false">IFERROR(VLOOKUP($C8625,薬効分類マスタ!$A$2:$B$180,2,FALSE()),"未登録")</f>
        <v>その他の外皮用薬</v>
      </c>
      <c r="E8625" s="16" t="s">
        <v>17596</v>
      </c>
      <c r="F8625" s="16" t="s">
        <v>19859</v>
      </c>
      <c r="G8625" s="16" t="s">
        <v>19860</v>
      </c>
      <c r="H8625" s="16" t="s">
        <v>1149</v>
      </c>
      <c r="I8625" s="0" t="n">
        <v>5551.8</v>
      </c>
      <c r="J8625" s="16" t="s">
        <v>232</v>
      </c>
      <c r="K8625" s="0" t="str">
        <f aca="false">IFERROR(IF(VLOOKUP($C8625,薬効分類マスタ!$A$2:$E$180,5,FALSE())=0,"",VLOOKUP($C8625,薬効分類マスタ!$A$2:$E$180,5,FALSE())),"")</f>
        <v/>
      </c>
      <c r="L8625" s="17"/>
      <c r="M8625" s="0" t="str">
        <f aca="false">IF($K8625="","",IF($L8625&lt;&gt;"",$L8625,VLOOKUP($C8625,薬効分類マスタ!$A$2:$F$180,6,FALSE())))</f>
        <v/>
      </c>
      <c r="N8625" s="0" t="str">
        <f aca="false">ASC(G8625)</f>
        <v>ﾌｨﾌﾞﾗｽﾄｽﾌﾟﾚｰ250</v>
      </c>
      <c r="O8625" s="0" t="str">
        <f aca="false">ASC(E8625)</f>
        <v>ﾄﾗﾌｪﾙﾐﾝ(遺伝子組換え)</v>
      </c>
      <c r="P8625" s="16" t="n">
        <f aca="false">N(P8624)+IF($C8625=検索!$B$49,1,0)</f>
        <v>0</v>
      </c>
    </row>
    <row r="8626" customFormat="false" ht="15" hidden="false" customHeight="false" outlineLevel="0" collapsed="false">
      <c r="A8626" s="16" t="s">
        <v>16254</v>
      </c>
      <c r="B8626" s="0" t="s">
        <v>19861</v>
      </c>
      <c r="C8626" s="0" t="n">
        <v>269</v>
      </c>
      <c r="D8626" s="0" t="str">
        <f aca="false">IFERROR(VLOOKUP($C8626,薬効分類マスタ!$A$2:$B$180,2,FALSE()),"未登録")</f>
        <v>その他の外皮用薬</v>
      </c>
      <c r="E8626" s="16" t="s">
        <v>17596</v>
      </c>
      <c r="F8626" s="16" t="s">
        <v>19862</v>
      </c>
      <c r="G8626" s="16" t="s">
        <v>19863</v>
      </c>
      <c r="H8626" s="16" t="s">
        <v>1149</v>
      </c>
      <c r="I8626" s="0" t="n">
        <v>6189.7</v>
      </c>
      <c r="J8626" s="16" t="s">
        <v>232</v>
      </c>
      <c r="K8626" s="0" t="str">
        <f aca="false">IFERROR(IF(VLOOKUP($C8626,薬効分類マスタ!$A$2:$E$180,5,FALSE())=0,"",VLOOKUP($C8626,薬効分類マスタ!$A$2:$E$180,5,FALSE())),"")</f>
        <v/>
      </c>
      <c r="L8626" s="17"/>
      <c r="M8626" s="0" t="str">
        <f aca="false">IF($K8626="","",IF($L8626&lt;&gt;"",$L8626,VLOOKUP($C8626,薬効分類マスタ!$A$2:$F$180,6,FALSE())))</f>
        <v/>
      </c>
      <c r="N8626" s="0" t="str">
        <f aca="false">ASC(G8626)</f>
        <v>ﾌｨﾌﾞﾗｽﾄｽﾌﾟﾚｰ500</v>
      </c>
      <c r="O8626" s="0" t="str">
        <f aca="false">ASC(E8626)</f>
        <v>ﾄﾗﾌｪﾙﾐﾝ(遺伝子組換え)</v>
      </c>
      <c r="P8626" s="16" t="n">
        <f aca="false">N(P8625)+IF($C8626=検索!$B$49,1,0)</f>
        <v>0</v>
      </c>
    </row>
    <row r="8627" customFormat="false" ht="15" hidden="false" customHeight="false" outlineLevel="0" collapsed="false">
      <c r="A8627" s="16" t="s">
        <v>16254</v>
      </c>
      <c r="B8627" s="0" t="s">
        <v>19864</v>
      </c>
      <c r="C8627" s="0" t="n">
        <v>269</v>
      </c>
      <c r="D8627" s="0" t="str">
        <f aca="false">IFERROR(VLOOKUP($C8627,薬効分類マスタ!$A$2:$B$180,2,FALSE()),"未登録")</f>
        <v>その他の外皮用薬</v>
      </c>
      <c r="E8627" s="16" t="s">
        <v>19865</v>
      </c>
      <c r="F8627" s="16" t="s">
        <v>675</v>
      </c>
      <c r="G8627" s="16" t="s">
        <v>19866</v>
      </c>
      <c r="H8627" s="16" t="s">
        <v>1165</v>
      </c>
      <c r="I8627" s="0" t="n">
        <v>17.9</v>
      </c>
      <c r="J8627" s="16" t="s">
        <v>239</v>
      </c>
      <c r="K8627" s="0" t="str">
        <f aca="false">IFERROR(IF(VLOOKUP($C8627,薬効分類マスタ!$A$2:$E$180,5,FALSE())=0,"",VLOOKUP($C8627,薬効分類マスタ!$A$2:$E$180,5,FALSE())),"")</f>
        <v/>
      </c>
      <c r="L8627" s="17"/>
      <c r="M8627" s="0" t="str">
        <f aca="false">IF($K8627="","",IF($L8627&lt;&gt;"",$L8627,VLOOKUP($C8627,薬効分類マスタ!$A$2:$F$180,6,FALSE())))</f>
        <v/>
      </c>
      <c r="N8627" s="0" t="str">
        <f aca="false">ASC(G8627)</f>
        <v>ｱﾀﾞﾊﾟﾚﾝｸﾘｰﾑ0.1%｢ﾆﾌﾟﾛ｣</v>
      </c>
      <c r="O8627" s="0" t="str">
        <f aca="false">ASC(E8627)</f>
        <v>ｱﾀﾞﾊﾟﾚﾝ</v>
      </c>
      <c r="P8627" s="16" t="n">
        <f aca="false">N(P8626)+IF($C8627=検索!$B$49,1,0)</f>
        <v>0</v>
      </c>
    </row>
    <row r="8628" customFormat="false" ht="15" hidden="false" customHeight="false" outlineLevel="0" collapsed="false">
      <c r="A8628" s="16" t="s">
        <v>16254</v>
      </c>
      <c r="B8628" s="0" t="s">
        <v>19867</v>
      </c>
      <c r="C8628" s="0" t="n">
        <v>269</v>
      </c>
      <c r="D8628" s="0" t="str">
        <f aca="false">IFERROR(VLOOKUP($C8628,薬効分類マスタ!$A$2:$B$180,2,FALSE()),"未登録")</f>
        <v>その他の外皮用薬</v>
      </c>
      <c r="E8628" s="16" t="s">
        <v>19865</v>
      </c>
      <c r="F8628" s="16" t="s">
        <v>675</v>
      </c>
      <c r="G8628" s="16" t="s">
        <v>19868</v>
      </c>
      <c r="H8628" s="16" t="s">
        <v>8607</v>
      </c>
      <c r="I8628" s="0" t="n">
        <v>40.1</v>
      </c>
      <c r="J8628" s="16" t="s">
        <v>232</v>
      </c>
      <c r="K8628" s="0" t="str">
        <f aca="false">IFERROR(IF(VLOOKUP($C8628,薬効分類マスタ!$A$2:$E$180,5,FALSE())=0,"",VLOOKUP($C8628,薬効分類マスタ!$A$2:$E$180,5,FALSE())),"")</f>
        <v/>
      </c>
      <c r="L8628" s="17"/>
      <c r="M8628" s="0" t="str">
        <f aca="false">IF($K8628="","",IF($L8628&lt;&gt;"",$L8628,VLOOKUP($C8628,薬効分類マスタ!$A$2:$F$180,6,FALSE())))</f>
        <v/>
      </c>
      <c r="N8628" s="0" t="str">
        <f aca="false">ASC(G8628)</f>
        <v>ﾃﾞｨﾌｪﾘﾝｹﾞﾙ0.1%</v>
      </c>
      <c r="O8628" s="0" t="str">
        <f aca="false">ASC(E8628)</f>
        <v>ｱﾀﾞﾊﾟﾚﾝ</v>
      </c>
      <c r="P8628" s="16" t="n">
        <f aca="false">N(P8627)+IF($C8628=検索!$B$49,1,0)</f>
        <v>0</v>
      </c>
    </row>
    <row r="8629" customFormat="false" ht="15" hidden="false" customHeight="false" outlineLevel="0" collapsed="false">
      <c r="A8629" s="16" t="s">
        <v>16254</v>
      </c>
      <c r="B8629" s="0" t="s">
        <v>19869</v>
      </c>
      <c r="C8629" s="0" t="n">
        <v>269</v>
      </c>
      <c r="D8629" s="0" t="str">
        <f aca="false">IFERROR(VLOOKUP($C8629,薬効分類マスタ!$A$2:$B$180,2,FALSE()),"未登録")</f>
        <v>その他の外皮用薬</v>
      </c>
      <c r="E8629" s="16" t="s">
        <v>19865</v>
      </c>
      <c r="F8629" s="16" t="s">
        <v>675</v>
      </c>
      <c r="G8629" s="16" t="s">
        <v>19870</v>
      </c>
      <c r="H8629" s="16" t="s">
        <v>527</v>
      </c>
      <c r="I8629" s="0" t="n">
        <v>17.9</v>
      </c>
      <c r="J8629" s="16" t="s">
        <v>239</v>
      </c>
      <c r="K8629" s="0" t="str">
        <f aca="false">IFERROR(IF(VLOOKUP($C8629,薬効分類マスタ!$A$2:$E$180,5,FALSE())=0,"",VLOOKUP($C8629,薬効分類マスタ!$A$2:$E$180,5,FALSE())),"")</f>
        <v/>
      </c>
      <c r="L8629" s="17"/>
      <c r="M8629" s="0" t="str">
        <f aca="false">IF($K8629="","",IF($L8629&lt;&gt;"",$L8629,VLOOKUP($C8629,薬効分類マスタ!$A$2:$F$180,6,FALSE())))</f>
        <v/>
      </c>
      <c r="N8629" s="0" t="str">
        <f aca="false">ASC(G8629)</f>
        <v>ｱﾀﾞﾊﾟﾚﾝｹﾞﾙ0.1%｢JG｣</v>
      </c>
      <c r="O8629" s="0" t="str">
        <f aca="false">ASC(E8629)</f>
        <v>ｱﾀﾞﾊﾟﾚﾝ</v>
      </c>
      <c r="P8629" s="16" t="n">
        <f aca="false">N(P8628)+IF($C8629=検索!$B$49,1,0)</f>
        <v>0</v>
      </c>
    </row>
    <row r="8630" customFormat="false" ht="15" hidden="false" customHeight="false" outlineLevel="0" collapsed="false">
      <c r="A8630" s="16" t="s">
        <v>16254</v>
      </c>
      <c r="B8630" s="0" t="s">
        <v>19871</v>
      </c>
      <c r="C8630" s="0" t="n">
        <v>269</v>
      </c>
      <c r="D8630" s="0" t="str">
        <f aca="false">IFERROR(VLOOKUP($C8630,薬効分類マスタ!$A$2:$B$180,2,FALSE()),"未登録")</f>
        <v>その他の外皮用薬</v>
      </c>
      <c r="E8630" s="16" t="s">
        <v>19865</v>
      </c>
      <c r="F8630" s="16" t="s">
        <v>675</v>
      </c>
      <c r="G8630" s="16" t="s">
        <v>19872</v>
      </c>
      <c r="H8630" s="16" t="s">
        <v>1067</v>
      </c>
      <c r="I8630" s="0" t="n">
        <v>21.2</v>
      </c>
      <c r="J8630" s="16" t="s">
        <v>239</v>
      </c>
      <c r="K8630" s="0" t="str">
        <f aca="false">IFERROR(IF(VLOOKUP($C8630,薬効分類マスタ!$A$2:$E$180,5,FALSE())=0,"",VLOOKUP($C8630,薬効分類マスタ!$A$2:$E$180,5,FALSE())),"")</f>
        <v/>
      </c>
      <c r="L8630" s="17"/>
      <c r="M8630" s="0" t="str">
        <f aca="false">IF($K8630="","",IF($L8630&lt;&gt;"",$L8630,VLOOKUP($C8630,薬効分類マスタ!$A$2:$F$180,6,FALSE())))</f>
        <v/>
      </c>
      <c r="N8630" s="0" t="str">
        <f aca="false">ASC(G8630)</f>
        <v>ｱﾀﾞﾊﾟﾚﾝｹﾞﾙ0.1%｢TCK｣</v>
      </c>
      <c r="O8630" s="0" t="str">
        <f aca="false">ASC(E8630)</f>
        <v>ｱﾀﾞﾊﾟﾚﾝ</v>
      </c>
      <c r="P8630" s="16" t="n">
        <f aca="false">N(P8629)+IF($C8630=検索!$B$49,1,0)</f>
        <v>0</v>
      </c>
    </row>
    <row r="8631" customFormat="false" ht="15" hidden="false" customHeight="false" outlineLevel="0" collapsed="false">
      <c r="A8631" s="16" t="s">
        <v>16254</v>
      </c>
      <c r="B8631" s="0" t="s">
        <v>19873</v>
      </c>
      <c r="C8631" s="0" t="n">
        <v>269</v>
      </c>
      <c r="D8631" s="0" t="str">
        <f aca="false">IFERROR(VLOOKUP($C8631,薬効分類マスタ!$A$2:$B$180,2,FALSE()),"未登録")</f>
        <v>その他の外皮用薬</v>
      </c>
      <c r="E8631" s="16" t="s">
        <v>19865</v>
      </c>
      <c r="F8631" s="16" t="s">
        <v>675</v>
      </c>
      <c r="G8631" s="16" t="s">
        <v>19874</v>
      </c>
      <c r="H8631" s="16" t="s">
        <v>574</v>
      </c>
      <c r="I8631" s="0" t="n">
        <v>17.9</v>
      </c>
      <c r="J8631" s="16" t="s">
        <v>239</v>
      </c>
      <c r="K8631" s="0" t="str">
        <f aca="false">IFERROR(IF(VLOOKUP($C8631,薬効分類マスタ!$A$2:$E$180,5,FALSE())=0,"",VLOOKUP($C8631,薬効分類マスタ!$A$2:$E$180,5,FALSE())),"")</f>
        <v/>
      </c>
      <c r="L8631" s="17"/>
      <c r="M8631" s="0" t="str">
        <f aca="false">IF($K8631="","",IF($L8631&lt;&gt;"",$L8631,VLOOKUP($C8631,薬効分類マスタ!$A$2:$F$180,6,FALSE())))</f>
        <v/>
      </c>
      <c r="N8631" s="0" t="str">
        <f aca="false">ASC(G8631)</f>
        <v>ｱﾀﾞﾊﾟﾚﾝｹﾞﾙ0.1%｢YD｣</v>
      </c>
      <c r="O8631" s="0" t="str">
        <f aca="false">ASC(E8631)</f>
        <v>ｱﾀﾞﾊﾟﾚﾝ</v>
      </c>
      <c r="P8631" s="16" t="n">
        <f aca="false">N(P8630)+IF($C8631=検索!$B$49,1,0)</f>
        <v>0</v>
      </c>
    </row>
    <row r="8632" customFormat="false" ht="15" hidden="false" customHeight="false" outlineLevel="0" collapsed="false">
      <c r="A8632" s="16" t="s">
        <v>16254</v>
      </c>
      <c r="B8632" s="0" t="s">
        <v>19875</v>
      </c>
      <c r="C8632" s="0" t="n">
        <v>269</v>
      </c>
      <c r="D8632" s="0" t="str">
        <f aca="false">IFERROR(VLOOKUP($C8632,薬効分類マスタ!$A$2:$B$180,2,FALSE()),"未登録")</f>
        <v>その他の外皮用薬</v>
      </c>
      <c r="E8632" s="16" t="s">
        <v>19865</v>
      </c>
      <c r="F8632" s="16" t="s">
        <v>675</v>
      </c>
      <c r="G8632" s="16" t="s">
        <v>19876</v>
      </c>
      <c r="H8632" s="16" t="s">
        <v>15524</v>
      </c>
      <c r="I8632" s="0" t="n">
        <v>17.9</v>
      </c>
      <c r="J8632" s="16" t="s">
        <v>239</v>
      </c>
      <c r="K8632" s="0" t="str">
        <f aca="false">IFERROR(IF(VLOOKUP($C8632,薬効分類マスタ!$A$2:$E$180,5,FALSE())=0,"",VLOOKUP($C8632,薬効分類マスタ!$A$2:$E$180,5,FALSE())),"")</f>
        <v/>
      </c>
      <c r="L8632" s="17"/>
      <c r="M8632" s="0" t="str">
        <f aca="false">IF($K8632="","",IF($L8632&lt;&gt;"",$L8632,VLOOKUP($C8632,薬効分類マスタ!$A$2:$F$180,6,FALSE())))</f>
        <v/>
      </c>
      <c r="N8632" s="0" t="str">
        <f aca="false">ASC(G8632)</f>
        <v>ｱﾀﾞﾊﾟﾚﾝｹﾞﾙ0.1%｢ﾃｲｺｸ｣</v>
      </c>
      <c r="O8632" s="0" t="str">
        <f aca="false">ASC(E8632)</f>
        <v>ｱﾀﾞﾊﾟﾚﾝ</v>
      </c>
      <c r="P8632" s="16" t="n">
        <f aca="false">N(P8631)+IF($C8632=検索!$B$49,1,0)</f>
        <v>0</v>
      </c>
    </row>
    <row r="8633" customFormat="false" ht="15" hidden="false" customHeight="false" outlineLevel="0" collapsed="false">
      <c r="A8633" s="16" t="s">
        <v>16254</v>
      </c>
      <c r="B8633" s="0" t="s">
        <v>19877</v>
      </c>
      <c r="C8633" s="0" t="n">
        <v>269</v>
      </c>
      <c r="D8633" s="0" t="str">
        <f aca="false">IFERROR(VLOOKUP($C8633,薬効分類マスタ!$A$2:$B$180,2,FALSE()),"未登録")</f>
        <v>その他の外皮用薬</v>
      </c>
      <c r="E8633" s="16" t="s">
        <v>19865</v>
      </c>
      <c r="F8633" s="16" t="s">
        <v>675</v>
      </c>
      <c r="G8633" s="16" t="s">
        <v>19878</v>
      </c>
      <c r="H8633" s="16" t="s">
        <v>606</v>
      </c>
      <c r="I8633" s="0" t="n">
        <v>21.2</v>
      </c>
      <c r="J8633" s="16" t="s">
        <v>239</v>
      </c>
      <c r="K8633" s="0" t="str">
        <f aca="false">IFERROR(IF(VLOOKUP($C8633,薬効分類マスタ!$A$2:$E$180,5,FALSE())=0,"",VLOOKUP($C8633,薬効分類マスタ!$A$2:$E$180,5,FALSE())),"")</f>
        <v/>
      </c>
      <c r="L8633" s="17"/>
      <c r="M8633" s="0" t="str">
        <f aca="false">IF($K8633="","",IF($L8633&lt;&gt;"",$L8633,VLOOKUP($C8633,薬効分類マスタ!$A$2:$F$180,6,FALSE())))</f>
        <v/>
      </c>
      <c r="N8633" s="0" t="str">
        <f aca="false">ASC(G8633)</f>
        <v>ｱﾀﾞﾊﾟﾚﾝｹﾞﾙ0.1%｢日新｣</v>
      </c>
      <c r="O8633" s="0" t="str">
        <f aca="false">ASC(E8633)</f>
        <v>ｱﾀﾞﾊﾟﾚﾝ</v>
      </c>
      <c r="P8633" s="16" t="n">
        <f aca="false">N(P8632)+IF($C8633=検索!$B$49,1,0)</f>
        <v>0</v>
      </c>
    </row>
    <row r="8634" customFormat="false" ht="15" hidden="false" customHeight="false" outlineLevel="0" collapsed="false">
      <c r="A8634" s="16" t="s">
        <v>16254</v>
      </c>
      <c r="B8634" s="0" t="s">
        <v>19879</v>
      </c>
      <c r="C8634" s="0" t="n">
        <v>269</v>
      </c>
      <c r="D8634" s="0" t="str">
        <f aca="false">IFERROR(VLOOKUP($C8634,薬効分類マスタ!$A$2:$B$180,2,FALSE()),"未登録")</f>
        <v>その他の外皮用薬</v>
      </c>
      <c r="E8634" s="16" t="s">
        <v>19865</v>
      </c>
      <c r="F8634" s="16" t="s">
        <v>675</v>
      </c>
      <c r="G8634" s="16" t="s">
        <v>19880</v>
      </c>
      <c r="H8634" s="16" t="s">
        <v>1165</v>
      </c>
      <c r="I8634" s="0" t="n">
        <v>17.9</v>
      </c>
      <c r="J8634" s="16" t="s">
        <v>239</v>
      </c>
      <c r="K8634" s="0" t="str">
        <f aca="false">IFERROR(IF(VLOOKUP($C8634,薬効分類マスタ!$A$2:$E$180,5,FALSE())=0,"",VLOOKUP($C8634,薬効分類マスタ!$A$2:$E$180,5,FALSE())),"")</f>
        <v/>
      </c>
      <c r="L8634" s="17"/>
      <c r="M8634" s="0" t="str">
        <f aca="false">IF($K8634="","",IF($L8634&lt;&gt;"",$L8634,VLOOKUP($C8634,薬効分類マスタ!$A$2:$F$180,6,FALSE())))</f>
        <v/>
      </c>
      <c r="N8634" s="0" t="str">
        <f aca="false">ASC(G8634)</f>
        <v>ｱﾀﾞﾊﾟﾚﾝｹﾞﾙ0.1%｢ﾆﾌﾟﾛ｣</v>
      </c>
      <c r="O8634" s="0" t="str">
        <f aca="false">ASC(E8634)</f>
        <v>ｱﾀﾞﾊﾟﾚﾝ</v>
      </c>
      <c r="P8634" s="16" t="n">
        <f aca="false">N(P8633)+IF($C8634=検索!$B$49,1,0)</f>
        <v>0</v>
      </c>
    </row>
    <row r="8635" customFormat="false" ht="15" hidden="false" customHeight="false" outlineLevel="0" collapsed="false">
      <c r="A8635" s="16" t="s">
        <v>16254</v>
      </c>
      <c r="B8635" s="0" t="s">
        <v>19881</v>
      </c>
      <c r="C8635" s="0" t="n">
        <v>269</v>
      </c>
      <c r="D8635" s="0" t="str">
        <f aca="false">IFERROR(VLOOKUP($C8635,薬効分類マスタ!$A$2:$B$180,2,FALSE()),"未登録")</f>
        <v>その他の外皮用薬</v>
      </c>
      <c r="E8635" s="16" t="s">
        <v>19865</v>
      </c>
      <c r="F8635" s="16" t="s">
        <v>675</v>
      </c>
      <c r="G8635" s="16" t="s">
        <v>19882</v>
      </c>
      <c r="H8635" s="16" t="s">
        <v>8817</v>
      </c>
      <c r="I8635" s="0" t="n">
        <v>21.2</v>
      </c>
      <c r="J8635" s="16" t="s">
        <v>239</v>
      </c>
      <c r="K8635" s="0" t="str">
        <f aca="false">IFERROR(IF(VLOOKUP($C8635,薬効分類マスタ!$A$2:$E$180,5,FALSE())=0,"",VLOOKUP($C8635,薬効分類マスタ!$A$2:$E$180,5,FALSE())),"")</f>
        <v/>
      </c>
      <c r="L8635" s="17"/>
      <c r="M8635" s="0" t="str">
        <f aca="false">IF($K8635="","",IF($L8635&lt;&gt;"",$L8635,VLOOKUP($C8635,薬効分類マスタ!$A$2:$F$180,6,FALSE())))</f>
        <v/>
      </c>
      <c r="N8635" s="0" t="str">
        <f aca="false">ASC(G8635)</f>
        <v>ｱﾀﾞﾊﾟﾚﾝｹﾞﾙ0.1%｢ｲﾜｷ｣</v>
      </c>
      <c r="O8635" s="0" t="str">
        <f aca="false">ASC(E8635)</f>
        <v>ｱﾀﾞﾊﾟﾚﾝ</v>
      </c>
      <c r="P8635" s="16" t="n">
        <f aca="false">N(P8634)+IF($C8635=検索!$B$49,1,0)</f>
        <v>0</v>
      </c>
    </row>
    <row r="8636" customFormat="false" ht="15" hidden="false" customHeight="false" outlineLevel="0" collapsed="false">
      <c r="A8636" s="16" t="s">
        <v>16254</v>
      </c>
      <c r="B8636" s="0" t="s">
        <v>19883</v>
      </c>
      <c r="C8636" s="0" t="n">
        <v>269</v>
      </c>
      <c r="D8636" s="0" t="str">
        <f aca="false">IFERROR(VLOOKUP($C8636,薬効分類マスタ!$A$2:$B$180,2,FALSE()),"未登録")</f>
        <v>その他の外皮用薬</v>
      </c>
      <c r="E8636" s="16" t="s">
        <v>19865</v>
      </c>
      <c r="F8636" s="16" t="s">
        <v>675</v>
      </c>
      <c r="G8636" s="16" t="s">
        <v>19884</v>
      </c>
      <c r="H8636" s="16" t="s">
        <v>11051</v>
      </c>
      <c r="I8636" s="0" t="n">
        <v>17.9</v>
      </c>
      <c r="J8636" s="16" t="s">
        <v>239</v>
      </c>
      <c r="K8636" s="0" t="str">
        <f aca="false">IFERROR(IF(VLOOKUP($C8636,薬効分類マスタ!$A$2:$E$180,5,FALSE())=0,"",VLOOKUP($C8636,薬効分類マスタ!$A$2:$E$180,5,FALSE())),"")</f>
        <v/>
      </c>
      <c r="L8636" s="17"/>
      <c r="M8636" s="0" t="str">
        <f aca="false">IF($K8636="","",IF($L8636&lt;&gt;"",$L8636,VLOOKUP($C8636,薬効分類マスタ!$A$2:$F$180,6,FALSE())))</f>
        <v/>
      </c>
      <c r="N8636" s="0" t="str">
        <f aca="false">ASC(G8636)</f>
        <v>ｱﾀﾞﾊﾟﾚﾝｹﾞﾙ0.1%｢東光｣</v>
      </c>
      <c r="O8636" s="0" t="str">
        <f aca="false">ASC(E8636)</f>
        <v>ｱﾀﾞﾊﾟﾚﾝ</v>
      </c>
      <c r="P8636" s="16" t="n">
        <f aca="false">N(P8635)+IF($C8636=検索!$B$49,1,0)</f>
        <v>0</v>
      </c>
    </row>
    <row r="8637" customFormat="false" ht="15" hidden="false" customHeight="false" outlineLevel="0" collapsed="false">
      <c r="A8637" s="16" t="s">
        <v>16254</v>
      </c>
      <c r="B8637" s="0" t="s">
        <v>19885</v>
      </c>
      <c r="C8637" s="0" t="n">
        <v>269</v>
      </c>
      <c r="D8637" s="0" t="str">
        <f aca="false">IFERROR(VLOOKUP($C8637,薬効分類マスタ!$A$2:$B$180,2,FALSE()),"未登録")</f>
        <v>その他の外皮用薬</v>
      </c>
      <c r="E8637" s="16" t="s">
        <v>19865</v>
      </c>
      <c r="F8637" s="16" t="s">
        <v>675</v>
      </c>
      <c r="G8637" s="16" t="s">
        <v>19886</v>
      </c>
      <c r="H8637" s="16" t="s">
        <v>16651</v>
      </c>
      <c r="I8637" s="0" t="n">
        <v>17.9</v>
      </c>
      <c r="J8637" s="16" t="s">
        <v>239</v>
      </c>
      <c r="K8637" s="0" t="str">
        <f aca="false">IFERROR(IF(VLOOKUP($C8637,薬効分類マスタ!$A$2:$E$180,5,FALSE())=0,"",VLOOKUP($C8637,薬効分類マスタ!$A$2:$E$180,5,FALSE())),"")</f>
        <v/>
      </c>
      <c r="L8637" s="17"/>
      <c r="M8637" s="0" t="str">
        <f aca="false">IF($K8637="","",IF($L8637&lt;&gt;"",$L8637,VLOOKUP($C8637,薬効分類マスタ!$A$2:$F$180,6,FALSE())))</f>
        <v/>
      </c>
      <c r="N8637" s="0" t="str">
        <f aca="false">ASC(G8637)</f>
        <v>ｱﾀﾞﾊﾟﾚﾝｹﾞﾙ0.1%｢ﾆｯﾄｰ｣</v>
      </c>
      <c r="O8637" s="0" t="str">
        <f aca="false">ASC(E8637)</f>
        <v>ｱﾀﾞﾊﾟﾚﾝ</v>
      </c>
      <c r="P8637" s="16" t="n">
        <f aca="false">N(P8636)+IF($C8637=検索!$B$49,1,0)</f>
        <v>0</v>
      </c>
    </row>
    <row r="8638" customFormat="false" ht="15" hidden="false" customHeight="false" outlineLevel="0" collapsed="false">
      <c r="A8638" s="16" t="s">
        <v>16254</v>
      </c>
      <c r="B8638" s="0" t="s">
        <v>19887</v>
      </c>
      <c r="C8638" s="0" t="n">
        <v>269</v>
      </c>
      <c r="D8638" s="0" t="str">
        <f aca="false">IFERROR(VLOOKUP($C8638,薬効分類マスタ!$A$2:$B$180,2,FALSE()),"未登録")</f>
        <v>その他の外皮用薬</v>
      </c>
      <c r="E8638" s="16" t="s">
        <v>19865</v>
      </c>
      <c r="F8638" s="16" t="s">
        <v>675</v>
      </c>
      <c r="G8638" s="16" t="s">
        <v>19888</v>
      </c>
      <c r="H8638" s="16" t="s">
        <v>568</v>
      </c>
      <c r="I8638" s="0" t="n">
        <v>17.9</v>
      </c>
      <c r="J8638" s="16" t="s">
        <v>239</v>
      </c>
      <c r="K8638" s="0" t="str">
        <f aca="false">IFERROR(IF(VLOOKUP($C8638,薬効分類マスタ!$A$2:$E$180,5,FALSE())=0,"",VLOOKUP($C8638,薬効分類マスタ!$A$2:$E$180,5,FALSE())),"")</f>
        <v/>
      </c>
      <c r="L8638" s="17"/>
      <c r="M8638" s="0" t="str">
        <f aca="false">IF($K8638="","",IF($L8638&lt;&gt;"",$L8638,VLOOKUP($C8638,薬効分類マスタ!$A$2:$F$180,6,FALSE())))</f>
        <v/>
      </c>
      <c r="N8638" s="0" t="str">
        <f aca="false">ASC(G8638)</f>
        <v>ｱﾀﾞﾊﾟﾚﾝｹﾞﾙ0.1%｢KMP｣</v>
      </c>
      <c r="O8638" s="0" t="str">
        <f aca="false">ASC(E8638)</f>
        <v>ｱﾀﾞﾊﾟﾚﾝ</v>
      </c>
      <c r="P8638" s="16" t="n">
        <f aca="false">N(P8637)+IF($C8638=検索!$B$49,1,0)</f>
        <v>0</v>
      </c>
    </row>
    <row r="8639" customFormat="false" ht="15" hidden="false" customHeight="false" outlineLevel="0" collapsed="false">
      <c r="A8639" s="16" t="s">
        <v>16254</v>
      </c>
      <c r="B8639" s="0" t="s">
        <v>19889</v>
      </c>
      <c r="C8639" s="0" t="n">
        <v>269</v>
      </c>
      <c r="D8639" s="0" t="str">
        <f aca="false">IFERROR(VLOOKUP($C8639,薬効分類マスタ!$A$2:$B$180,2,FALSE()),"未登録")</f>
        <v>その他の外皮用薬</v>
      </c>
      <c r="E8639" s="16" t="s">
        <v>19890</v>
      </c>
      <c r="F8639" s="16" t="s">
        <v>1875</v>
      </c>
      <c r="G8639" s="16" t="s">
        <v>19891</v>
      </c>
      <c r="H8639" s="16" t="s">
        <v>8607</v>
      </c>
      <c r="I8639" s="0" t="n">
        <v>84.9</v>
      </c>
      <c r="J8639" s="16" t="s">
        <v>232</v>
      </c>
      <c r="K8639" s="0" t="str">
        <f aca="false">IFERROR(IF(VLOOKUP($C8639,薬効分類マスタ!$A$2:$E$180,5,FALSE())=0,"",VLOOKUP($C8639,薬効分類マスタ!$A$2:$E$180,5,FALSE())),"")</f>
        <v/>
      </c>
      <c r="L8639" s="17"/>
      <c r="M8639" s="0" t="str">
        <f aca="false">IF($K8639="","",IF($L8639&lt;&gt;"",$L8639,VLOOKUP($C8639,薬効分類マスタ!$A$2:$F$180,6,FALSE())))</f>
        <v/>
      </c>
      <c r="N8639" s="0" t="str">
        <f aca="false">ASC(G8639)</f>
        <v>ﾍﾞﾋﾟｵｹﾞﾙ2.5%</v>
      </c>
      <c r="O8639" s="0" t="str">
        <f aca="false">ASC(E8639)</f>
        <v>過酸化ﾍﾞﾝｿﾞｲﾙ</v>
      </c>
      <c r="P8639" s="16" t="n">
        <f aca="false">N(P8638)+IF($C8639=検索!$B$49,1,0)</f>
        <v>0</v>
      </c>
    </row>
    <row r="8640" customFormat="false" ht="15" hidden="false" customHeight="false" outlineLevel="0" collapsed="false">
      <c r="A8640" s="16" t="s">
        <v>16254</v>
      </c>
      <c r="B8640" s="0" t="s">
        <v>19892</v>
      </c>
      <c r="C8640" s="0" t="n">
        <v>269</v>
      </c>
      <c r="D8640" s="0" t="str">
        <f aca="false">IFERROR(VLOOKUP($C8640,薬効分類マスタ!$A$2:$B$180,2,FALSE()),"未登録")</f>
        <v>その他の外皮用薬</v>
      </c>
      <c r="E8640" s="16" t="s">
        <v>19890</v>
      </c>
      <c r="F8640" s="16" t="s">
        <v>1875</v>
      </c>
      <c r="G8640" s="16" t="s">
        <v>19893</v>
      </c>
      <c r="H8640" s="16" t="s">
        <v>8607</v>
      </c>
      <c r="I8640" s="0" t="n">
        <v>92.3</v>
      </c>
      <c r="J8640" s="16" t="s">
        <v>232</v>
      </c>
      <c r="K8640" s="0" t="str">
        <f aca="false">IFERROR(IF(VLOOKUP($C8640,薬効分類マスタ!$A$2:$E$180,5,FALSE())=0,"",VLOOKUP($C8640,薬効分類マスタ!$A$2:$E$180,5,FALSE())),"")</f>
        <v/>
      </c>
      <c r="L8640" s="17"/>
      <c r="M8640" s="0" t="str">
        <f aca="false">IF($K8640="","",IF($L8640&lt;&gt;"",$L8640,VLOOKUP($C8640,薬効分類マスタ!$A$2:$F$180,6,FALSE())))</f>
        <v/>
      </c>
      <c r="N8640" s="0" t="str">
        <f aca="false">ASC(G8640)</f>
        <v>ﾍﾞﾋﾟｵﾛｰｼｮﾝ2.5%</v>
      </c>
      <c r="O8640" s="0" t="str">
        <f aca="false">ASC(E8640)</f>
        <v>過酸化ﾍﾞﾝｿﾞｲﾙ</v>
      </c>
      <c r="P8640" s="16" t="n">
        <f aca="false">N(P8639)+IF($C8640=検索!$B$49,1,0)</f>
        <v>0</v>
      </c>
    </row>
    <row r="8641" customFormat="false" ht="15" hidden="false" customHeight="false" outlineLevel="0" collapsed="false">
      <c r="A8641" s="16" t="s">
        <v>16254</v>
      </c>
      <c r="B8641" s="0" t="s">
        <v>19894</v>
      </c>
      <c r="C8641" s="0" t="n">
        <v>269</v>
      </c>
      <c r="D8641" s="0" t="str">
        <f aca="false">IFERROR(VLOOKUP($C8641,薬効分類マスタ!$A$2:$B$180,2,FALSE()),"未登録")</f>
        <v>その他の外皮用薬</v>
      </c>
      <c r="E8641" s="16" t="s">
        <v>19890</v>
      </c>
      <c r="F8641" s="16" t="s">
        <v>3706</v>
      </c>
      <c r="G8641" s="16" t="s">
        <v>19895</v>
      </c>
      <c r="H8641" s="16" t="s">
        <v>8607</v>
      </c>
      <c r="I8641" s="0" t="n">
        <v>99.6</v>
      </c>
      <c r="J8641" s="16" t="s">
        <v>232</v>
      </c>
      <c r="K8641" s="0" t="str">
        <f aca="false">IFERROR(IF(VLOOKUP($C8641,薬効分類マスタ!$A$2:$E$180,5,FALSE())=0,"",VLOOKUP($C8641,薬効分類マスタ!$A$2:$E$180,5,FALSE())),"")</f>
        <v/>
      </c>
      <c r="L8641" s="17"/>
      <c r="M8641" s="0" t="str">
        <f aca="false">IF($K8641="","",IF($L8641&lt;&gt;"",$L8641,VLOOKUP($C8641,薬効分類マスタ!$A$2:$F$180,6,FALSE())))</f>
        <v/>
      </c>
      <c r="N8641" s="0" t="str">
        <f aca="false">ASC(G8641)</f>
        <v>ﾍﾞﾋﾟｵｳｫｯｼｭｹﾞﾙ5%</v>
      </c>
      <c r="O8641" s="0" t="str">
        <f aca="false">ASC(E8641)</f>
        <v>過酸化ﾍﾞﾝｿﾞｲﾙ</v>
      </c>
      <c r="P8641" s="16" t="n">
        <f aca="false">N(P8640)+IF($C8641=検索!$B$49,1,0)</f>
        <v>0</v>
      </c>
    </row>
    <row r="8642" customFormat="false" ht="15" hidden="false" customHeight="false" outlineLevel="0" collapsed="false">
      <c r="A8642" s="16" t="s">
        <v>16254</v>
      </c>
      <c r="B8642" s="0" t="s">
        <v>19896</v>
      </c>
      <c r="C8642" s="0" t="n">
        <v>269</v>
      </c>
      <c r="D8642" s="0" t="str">
        <f aca="false">IFERROR(VLOOKUP($C8642,薬効分類マスタ!$A$2:$B$180,2,FALSE()),"未登録")</f>
        <v>その他の外皮用薬</v>
      </c>
      <c r="E8642" s="16" t="s">
        <v>15788</v>
      </c>
      <c r="F8642" s="16" t="s">
        <v>19897</v>
      </c>
      <c r="G8642" s="16" t="s">
        <v>19898</v>
      </c>
      <c r="H8642" s="16" t="s">
        <v>8607</v>
      </c>
      <c r="I8642" s="0" t="n">
        <v>62</v>
      </c>
      <c r="J8642" s="16" t="s">
        <v>232</v>
      </c>
      <c r="K8642" s="0" t="str">
        <f aca="false">IFERROR(IF(VLOOKUP($C8642,薬効分類マスタ!$A$2:$E$180,5,FALSE())=0,"",VLOOKUP($C8642,薬効分類マスタ!$A$2:$E$180,5,FALSE())),"")</f>
        <v/>
      </c>
      <c r="L8642" s="17"/>
      <c r="M8642" s="0" t="str">
        <f aca="false">IF($K8642="","",IF($L8642&lt;&gt;"",$L8642,VLOOKUP($C8642,薬効分類マスタ!$A$2:$F$180,6,FALSE())))</f>
        <v/>
      </c>
      <c r="N8642" s="0" t="str">
        <f aca="false">ASC(G8642)</f>
        <v>ﾛｾﾞｯｸｽｹﾞﾙ0.75%</v>
      </c>
      <c r="O8642" s="0" t="str">
        <f aca="false">ASC(E8642)</f>
        <v>ﾒﾄﾛﾆﾀﾞｿﾞｰﾙ</v>
      </c>
      <c r="P8642" s="16" t="n">
        <f aca="false">N(P8641)+IF($C8642=検索!$B$49,1,0)</f>
        <v>0</v>
      </c>
    </row>
    <row r="8643" customFormat="false" ht="15" hidden="false" customHeight="false" outlineLevel="0" collapsed="false">
      <c r="A8643" s="16" t="s">
        <v>16254</v>
      </c>
      <c r="B8643" s="0" t="s">
        <v>19899</v>
      </c>
      <c r="C8643" s="0" t="n">
        <v>269</v>
      </c>
      <c r="D8643" s="0" t="str">
        <f aca="false">IFERROR(VLOOKUP($C8643,薬効分類マスタ!$A$2:$B$180,2,FALSE()),"未登録")</f>
        <v>その他の外皮用薬</v>
      </c>
      <c r="E8643" s="16" t="s">
        <v>15788</v>
      </c>
      <c r="F8643" s="16" t="s">
        <v>19897</v>
      </c>
      <c r="G8643" s="16" t="s">
        <v>19900</v>
      </c>
      <c r="H8643" s="16" t="s">
        <v>301</v>
      </c>
      <c r="I8643" s="0" t="n">
        <v>33</v>
      </c>
      <c r="J8643" s="16" t="s">
        <v>239</v>
      </c>
      <c r="K8643" s="0" t="str">
        <f aca="false">IFERROR(IF(VLOOKUP($C8643,薬効分類マスタ!$A$2:$E$180,5,FALSE())=0,"",VLOOKUP($C8643,薬効分類マスタ!$A$2:$E$180,5,FALSE())),"")</f>
        <v/>
      </c>
      <c r="L8643" s="17"/>
      <c r="M8643" s="0" t="str">
        <f aca="false">IF($K8643="","",IF($L8643&lt;&gt;"",$L8643,VLOOKUP($C8643,薬効分類マスタ!$A$2:$F$180,6,FALSE())))</f>
        <v/>
      </c>
      <c r="N8643" s="0" t="str">
        <f aca="false">ASC(G8643)</f>
        <v>ﾒﾄﾛﾆﾀﾞｿﾞｰﾙｹﾞﾙ0.75%｢ﾏﾙｲｼ｣</v>
      </c>
      <c r="O8643" s="0" t="str">
        <f aca="false">ASC(E8643)</f>
        <v>ﾒﾄﾛﾆﾀﾞｿﾞｰﾙ</v>
      </c>
      <c r="P8643" s="16" t="n">
        <f aca="false">N(P8642)+IF($C8643=検索!$B$49,1,0)</f>
        <v>0</v>
      </c>
    </row>
    <row r="8644" customFormat="false" ht="15" hidden="false" customHeight="false" outlineLevel="0" collapsed="false">
      <c r="A8644" s="16" t="s">
        <v>16254</v>
      </c>
      <c r="B8644" s="0" t="s">
        <v>19901</v>
      </c>
      <c r="C8644" s="0" t="n">
        <v>269</v>
      </c>
      <c r="D8644" s="0" t="str">
        <f aca="false">IFERROR(VLOOKUP($C8644,薬効分類マスタ!$A$2:$B$180,2,FALSE()),"未登録")</f>
        <v>その他の外皮用薬</v>
      </c>
      <c r="E8644" s="16" t="s">
        <v>19902</v>
      </c>
      <c r="F8644" s="16" t="s">
        <v>681</v>
      </c>
      <c r="G8644" s="16" t="s">
        <v>19903</v>
      </c>
      <c r="H8644" s="16" t="s">
        <v>2754</v>
      </c>
      <c r="I8644" s="0" t="n">
        <v>141.2</v>
      </c>
      <c r="J8644" s="16" t="s">
        <v>232</v>
      </c>
      <c r="K8644" s="0" t="str">
        <f aca="false">IFERROR(IF(VLOOKUP($C8644,薬効分類マスタ!$A$2:$E$180,5,FALSE())=0,"",VLOOKUP($C8644,薬効分類マスタ!$A$2:$E$180,5,FALSE())),"")</f>
        <v/>
      </c>
      <c r="L8644" s="17"/>
      <c r="M8644" s="0" t="str">
        <f aca="false">IF($K8644="","",IF($L8644&lt;&gt;"",$L8644,VLOOKUP($C8644,薬効分類マスタ!$A$2:$F$180,6,FALSE())))</f>
        <v/>
      </c>
      <c r="N8644" s="0" t="str">
        <f aca="false">ASC(G8644)</f>
        <v>ｺﾚｸﾁﾑ軟膏0.5%</v>
      </c>
      <c r="O8644" s="0" t="str">
        <f aca="false">ASC(E8644)</f>
        <v>ﾃﾞﾙｺﾞｼﾁﾆﾌﾞ</v>
      </c>
      <c r="P8644" s="16" t="n">
        <f aca="false">N(P8643)+IF($C8644=検索!$B$49,1,0)</f>
        <v>0</v>
      </c>
    </row>
    <row r="8645" customFormat="false" ht="15" hidden="false" customHeight="false" outlineLevel="0" collapsed="false">
      <c r="A8645" s="16" t="s">
        <v>16254</v>
      </c>
      <c r="B8645" s="0" t="s">
        <v>19904</v>
      </c>
      <c r="C8645" s="0" t="n">
        <v>269</v>
      </c>
      <c r="D8645" s="0" t="str">
        <f aca="false">IFERROR(VLOOKUP($C8645,薬効分類マスタ!$A$2:$B$180,2,FALSE()),"未登録")</f>
        <v>その他の外皮用薬</v>
      </c>
      <c r="E8645" s="16" t="s">
        <v>19902</v>
      </c>
      <c r="F8645" s="16" t="s">
        <v>16703</v>
      </c>
      <c r="G8645" s="16" t="s">
        <v>19905</v>
      </c>
      <c r="H8645" s="16" t="s">
        <v>2754</v>
      </c>
      <c r="I8645" s="0" t="n">
        <v>135.8</v>
      </c>
      <c r="J8645" s="16" t="s">
        <v>232</v>
      </c>
      <c r="K8645" s="0" t="str">
        <f aca="false">IFERROR(IF(VLOOKUP($C8645,薬効分類マスタ!$A$2:$E$180,5,FALSE())=0,"",VLOOKUP($C8645,薬効分類マスタ!$A$2:$E$180,5,FALSE())),"")</f>
        <v/>
      </c>
      <c r="L8645" s="17"/>
      <c r="M8645" s="0" t="str">
        <f aca="false">IF($K8645="","",IF($L8645&lt;&gt;"",$L8645,VLOOKUP($C8645,薬効分類マスタ!$A$2:$F$180,6,FALSE())))</f>
        <v/>
      </c>
      <c r="N8645" s="0" t="str">
        <f aca="false">ASC(G8645)</f>
        <v>ｺﾚｸﾁﾑ軟膏0.25%</v>
      </c>
      <c r="O8645" s="0" t="str">
        <f aca="false">ASC(E8645)</f>
        <v>ﾃﾞﾙｺﾞｼﾁﾆﾌﾞ</v>
      </c>
      <c r="P8645" s="16" t="n">
        <f aca="false">N(P8644)+IF($C8645=検索!$B$49,1,0)</f>
        <v>0</v>
      </c>
    </row>
    <row r="8646" customFormat="false" ht="15" hidden="false" customHeight="false" outlineLevel="0" collapsed="false">
      <c r="A8646" s="16" t="s">
        <v>16254</v>
      </c>
      <c r="B8646" s="0" t="s">
        <v>19906</v>
      </c>
      <c r="C8646" s="0" t="n">
        <v>269</v>
      </c>
      <c r="D8646" s="0" t="str">
        <f aca="false">IFERROR(VLOOKUP($C8646,薬効分類マスタ!$A$2:$B$180,2,FALSE()),"未登録")</f>
        <v>その他の外皮用薬</v>
      </c>
      <c r="E8646" s="16" t="s">
        <v>19907</v>
      </c>
      <c r="F8646" s="16" t="s">
        <v>16962</v>
      </c>
      <c r="G8646" s="16" t="s">
        <v>19908</v>
      </c>
      <c r="H8646" s="16" t="s">
        <v>2382</v>
      </c>
      <c r="I8646" s="0" t="n">
        <v>135.4</v>
      </c>
      <c r="J8646" s="16" t="s">
        <v>232</v>
      </c>
      <c r="K8646" s="0" t="str">
        <f aca="false">IFERROR(IF(VLOOKUP($C8646,薬効分類マスタ!$A$2:$E$180,5,FALSE())=0,"",VLOOKUP($C8646,薬効分類マスタ!$A$2:$E$180,5,FALSE())),"")</f>
        <v/>
      </c>
      <c r="L8646" s="17"/>
      <c r="M8646" s="0" t="str">
        <f aca="false">IF($K8646="","",IF($L8646&lt;&gt;"",$L8646,VLOOKUP($C8646,薬効分類マスタ!$A$2:$F$180,6,FALSE())))</f>
        <v/>
      </c>
      <c r="N8646" s="0" t="str">
        <f aca="false">ASC(G8646)</f>
        <v>ﾓｲｾﾞﾙﾄ軟膏0.3%</v>
      </c>
      <c r="O8646" s="0" t="str">
        <f aca="false">ASC(E8646)</f>
        <v>ｼﾞﾌｧﾐﾗｽﾄ</v>
      </c>
      <c r="P8646" s="16" t="n">
        <f aca="false">N(P8645)+IF($C8646=検索!$B$49,1,0)</f>
        <v>0</v>
      </c>
    </row>
    <row r="8647" customFormat="false" ht="15" hidden="false" customHeight="false" outlineLevel="0" collapsed="false">
      <c r="A8647" s="16" t="s">
        <v>16254</v>
      </c>
      <c r="B8647" s="0" t="s">
        <v>19909</v>
      </c>
      <c r="C8647" s="0" t="n">
        <v>269</v>
      </c>
      <c r="D8647" s="0" t="str">
        <f aca="false">IFERROR(VLOOKUP($C8647,薬効分類マスタ!$A$2:$B$180,2,FALSE()),"未登録")</f>
        <v>その他の外皮用薬</v>
      </c>
      <c r="E8647" s="16" t="s">
        <v>19907</v>
      </c>
      <c r="F8647" s="16" t="s">
        <v>229</v>
      </c>
      <c r="G8647" s="16" t="s">
        <v>19910</v>
      </c>
      <c r="H8647" s="16" t="s">
        <v>2382</v>
      </c>
      <c r="I8647" s="0" t="n">
        <v>145.1</v>
      </c>
      <c r="J8647" s="16" t="s">
        <v>232</v>
      </c>
      <c r="K8647" s="0" t="str">
        <f aca="false">IFERROR(IF(VLOOKUP($C8647,薬効分類マスタ!$A$2:$E$180,5,FALSE())=0,"",VLOOKUP($C8647,薬効分類マスタ!$A$2:$E$180,5,FALSE())),"")</f>
        <v/>
      </c>
      <c r="L8647" s="17"/>
      <c r="M8647" s="0" t="str">
        <f aca="false">IF($K8647="","",IF($L8647&lt;&gt;"",$L8647,VLOOKUP($C8647,薬効分類マスタ!$A$2:$F$180,6,FALSE())))</f>
        <v/>
      </c>
      <c r="N8647" s="0" t="str">
        <f aca="false">ASC(G8647)</f>
        <v>ﾓｲｾﾞﾙﾄ軟膏1%</v>
      </c>
      <c r="O8647" s="0" t="str">
        <f aca="false">ASC(E8647)</f>
        <v>ｼﾞﾌｧﾐﾗｽﾄ</v>
      </c>
      <c r="P8647" s="16" t="n">
        <f aca="false">N(P8646)+IF($C8647=検索!$B$49,1,0)</f>
        <v>0</v>
      </c>
    </row>
    <row r="8648" customFormat="false" ht="15" hidden="false" customHeight="false" outlineLevel="0" collapsed="false">
      <c r="A8648" s="16" t="s">
        <v>16254</v>
      </c>
      <c r="B8648" s="0" t="s">
        <v>19911</v>
      </c>
      <c r="C8648" s="0" t="n">
        <v>269</v>
      </c>
      <c r="D8648" s="0" t="str">
        <f aca="false">IFERROR(VLOOKUP($C8648,薬効分類マスタ!$A$2:$B$180,2,FALSE()),"未登録")</f>
        <v>その他の外皮用薬</v>
      </c>
      <c r="E8648" s="16" t="s">
        <v>19912</v>
      </c>
      <c r="F8648" s="16" t="s">
        <v>19913</v>
      </c>
      <c r="G8648" s="16" t="s">
        <v>19914</v>
      </c>
      <c r="H8648" s="16" t="s">
        <v>1149</v>
      </c>
      <c r="I8648" s="0" t="n">
        <v>162995.9</v>
      </c>
      <c r="J8648" s="16" t="s">
        <v>232</v>
      </c>
      <c r="K8648" s="0" t="str">
        <f aca="false">IFERROR(IF(VLOOKUP($C8648,薬効分類マスタ!$A$2:$E$180,5,FALSE())=0,"",VLOOKUP($C8648,薬効分類マスタ!$A$2:$E$180,5,FALSE())),"")</f>
        <v/>
      </c>
      <c r="L8648" s="17"/>
      <c r="M8648" s="0" t="str">
        <f aca="false">IF($K8648="","",IF($L8648&lt;&gt;"",$L8648,VLOOKUP($C8648,薬効分類マスタ!$A$2:$F$180,6,FALSE())))</f>
        <v/>
      </c>
      <c r="N8648" s="0" t="str">
        <f aca="false">ASC(G8648)</f>
        <v>ﾈｷｿﾌﾞﾘｯﾄﾞ外用ｹﾞﾙ5g</v>
      </c>
      <c r="O8648" s="0" t="str">
        <f aca="false">ASC(E8648)</f>
        <v>ﾊﾟｲﾅｯﾌﾟﾙ茎搾汁精製物</v>
      </c>
      <c r="P8648" s="16" t="n">
        <f aca="false">N(P8647)+IF($C8648=検索!$B$49,1,0)</f>
        <v>0</v>
      </c>
    </row>
    <row r="8649" customFormat="false" ht="15" hidden="false" customHeight="false" outlineLevel="0" collapsed="false">
      <c r="A8649" s="16" t="s">
        <v>16254</v>
      </c>
      <c r="B8649" s="0" t="s">
        <v>19915</v>
      </c>
      <c r="C8649" s="0" t="n">
        <v>269</v>
      </c>
      <c r="D8649" s="0" t="str">
        <f aca="false">IFERROR(VLOOKUP($C8649,薬効分類マスタ!$A$2:$B$180,2,FALSE()),"未登録")</f>
        <v>その他の外皮用薬</v>
      </c>
      <c r="E8649" s="16" t="s">
        <v>19916</v>
      </c>
      <c r="F8649" s="16" t="s">
        <v>229</v>
      </c>
      <c r="G8649" s="16" t="s">
        <v>19917</v>
      </c>
      <c r="H8649" s="16" t="s">
        <v>2754</v>
      </c>
      <c r="I8649" s="0" t="n">
        <v>300.8</v>
      </c>
      <c r="J8649" s="16" t="s">
        <v>232</v>
      </c>
      <c r="K8649" s="0" t="str">
        <f aca="false">IFERROR(IF(VLOOKUP($C8649,薬効分類マスタ!$A$2:$E$180,5,FALSE())=0,"",VLOOKUP($C8649,薬効分類マスタ!$A$2:$E$180,5,FALSE())),"")</f>
        <v/>
      </c>
      <c r="L8649" s="17"/>
      <c r="M8649" s="0" t="str">
        <f aca="false">IF($K8649="","",IF($L8649&lt;&gt;"",$L8649,VLOOKUP($C8649,薬効分類マスタ!$A$2:$F$180,6,FALSE())))</f>
        <v/>
      </c>
      <c r="N8649" s="0" t="str">
        <f aca="false">ASC(G8649)</f>
        <v>ﾌﾞｲﾀﾏｰｸﾘｰﾑ1%</v>
      </c>
      <c r="O8649" s="0" t="str">
        <f aca="false">ASC(E8649)</f>
        <v>ﾀﾋﾟﾅﾛﾌ</v>
      </c>
      <c r="P8649" s="16" t="n">
        <f aca="false">N(P8648)+IF($C8649=検索!$B$49,1,0)</f>
        <v>0</v>
      </c>
    </row>
    <row r="8650" customFormat="false" ht="15" hidden="false" customHeight="false" outlineLevel="0" collapsed="false">
      <c r="A8650" s="16" t="s">
        <v>16254</v>
      </c>
      <c r="B8650" s="0" t="s">
        <v>19918</v>
      </c>
      <c r="C8650" s="0" t="n">
        <v>269</v>
      </c>
      <c r="D8650" s="0" t="str">
        <f aca="false">IFERROR(VLOOKUP($C8650,薬効分類マスタ!$A$2:$B$180,2,FALSE()),"未登録")</f>
        <v>その他の外皮用薬</v>
      </c>
      <c r="E8650" s="16" t="s">
        <v>19919</v>
      </c>
      <c r="F8650" s="16" t="s">
        <v>224</v>
      </c>
      <c r="G8650" s="16" t="s">
        <v>19920</v>
      </c>
      <c r="I8650" s="0" t="n">
        <v>7.2</v>
      </c>
      <c r="J8650" s="16" t="s">
        <v>239</v>
      </c>
      <c r="K8650" s="0" t="str">
        <f aca="false">IFERROR(IF(VLOOKUP($C8650,薬効分類マスタ!$A$2:$E$180,5,FALSE())=0,"",VLOOKUP($C8650,薬効分類マスタ!$A$2:$E$180,5,FALSE())),"")</f>
        <v/>
      </c>
      <c r="L8650" s="17"/>
      <c r="M8650" s="0" t="str">
        <f aca="false">IF($K8650="","",IF($L8650&lt;&gt;"",$L8650,VLOOKUP($C8650,薬効分類マスタ!$A$2:$F$180,6,FALSE())))</f>
        <v/>
      </c>
      <c r="N8650" s="0" t="str">
        <f aca="false">ASC(G8650)</f>
        <v>精製白糖･ﾎﾟﾋﾞﾄﾞﾝﾖｰﾄﾞ軟膏</v>
      </c>
      <c r="O8650" s="0" t="str">
        <f aca="false">ASC(E8650)</f>
        <v>精製白糖･ﾎﾟﾋﾞﾄﾞﾝﾖｰﾄﾞ</v>
      </c>
      <c r="P8650" s="16" t="n">
        <f aca="false">N(P8649)+IF($C8650=検索!$B$49,1,0)</f>
        <v>0</v>
      </c>
    </row>
    <row r="8651" customFormat="false" ht="15" hidden="false" customHeight="false" outlineLevel="0" collapsed="false">
      <c r="A8651" s="16" t="s">
        <v>16254</v>
      </c>
      <c r="B8651" s="0" t="s">
        <v>19921</v>
      </c>
      <c r="C8651" s="0" t="n">
        <v>269</v>
      </c>
      <c r="D8651" s="0" t="str">
        <f aca="false">IFERROR(VLOOKUP($C8651,薬効分類マスタ!$A$2:$B$180,2,FALSE()),"未登録")</f>
        <v>その他の外皮用薬</v>
      </c>
      <c r="E8651" s="16" t="s">
        <v>19919</v>
      </c>
      <c r="F8651" s="16" t="s">
        <v>224</v>
      </c>
      <c r="G8651" s="16" t="s">
        <v>19922</v>
      </c>
      <c r="H8651" s="16" t="s">
        <v>6908</v>
      </c>
      <c r="I8651" s="0" t="n">
        <v>9.7</v>
      </c>
      <c r="J8651" s="16" t="s">
        <v>239</v>
      </c>
      <c r="K8651" s="0" t="str">
        <f aca="false">IFERROR(IF(VLOOKUP($C8651,薬効分類マスタ!$A$2:$E$180,5,FALSE())=0,"",VLOOKUP($C8651,薬効分類マスタ!$A$2:$E$180,5,FALSE())),"")</f>
        <v/>
      </c>
      <c r="L8651" s="17"/>
      <c r="M8651" s="0" t="str">
        <f aca="false">IF($K8651="","",IF($L8651&lt;&gt;"",$L8651,VLOOKUP($C8651,薬効分類マスタ!$A$2:$F$180,6,FALSE())))</f>
        <v/>
      </c>
      <c r="N8651" s="0" t="str">
        <f aca="false">ASC(G8651)</f>
        <v>ｽｸﾛｰﾄﾞﾊﾟｽﾀ</v>
      </c>
      <c r="O8651" s="0" t="str">
        <f aca="false">ASC(E8651)</f>
        <v>精製白糖･ﾎﾟﾋﾞﾄﾞﾝﾖｰﾄﾞ</v>
      </c>
      <c r="P8651" s="16" t="n">
        <f aca="false">N(P8650)+IF($C8651=検索!$B$49,1,0)</f>
        <v>0</v>
      </c>
    </row>
    <row r="8652" customFormat="false" ht="15" hidden="false" customHeight="false" outlineLevel="0" collapsed="false">
      <c r="A8652" s="16" t="s">
        <v>16254</v>
      </c>
      <c r="B8652" s="0" t="s">
        <v>19923</v>
      </c>
      <c r="C8652" s="0" t="n">
        <v>269</v>
      </c>
      <c r="D8652" s="0" t="str">
        <f aca="false">IFERROR(VLOOKUP($C8652,薬効分類マスタ!$A$2:$B$180,2,FALSE()),"未登録")</f>
        <v>その他の外皮用薬</v>
      </c>
      <c r="E8652" s="16" t="s">
        <v>19919</v>
      </c>
      <c r="F8652" s="16" t="s">
        <v>224</v>
      </c>
      <c r="G8652" s="16" t="s">
        <v>19924</v>
      </c>
      <c r="H8652" s="16" t="s">
        <v>16790</v>
      </c>
      <c r="I8652" s="0" t="n">
        <v>9.7</v>
      </c>
      <c r="J8652" s="16" t="s">
        <v>232</v>
      </c>
      <c r="K8652" s="0" t="str">
        <f aca="false">IFERROR(IF(VLOOKUP($C8652,薬効分類マスタ!$A$2:$E$180,5,FALSE())=0,"",VLOOKUP($C8652,薬効分類マスタ!$A$2:$E$180,5,FALSE())),"")</f>
        <v/>
      </c>
      <c r="L8652" s="17"/>
      <c r="M8652" s="0" t="str">
        <f aca="false">IF($K8652="","",IF($L8652&lt;&gt;"",$L8652,VLOOKUP($C8652,薬効分類マスタ!$A$2:$F$180,6,FALSE())))</f>
        <v/>
      </c>
      <c r="N8652" s="0" t="str">
        <f aca="false">ASC(G8652)</f>
        <v>ﾕｰﾊﾟｽﾀ軟膏</v>
      </c>
      <c r="O8652" s="0" t="str">
        <f aca="false">ASC(E8652)</f>
        <v>精製白糖･ﾎﾟﾋﾞﾄﾞﾝﾖｰﾄﾞ</v>
      </c>
      <c r="P8652" s="16" t="n">
        <f aca="false">N(P8651)+IF($C8652=検索!$B$49,1,0)</f>
        <v>0</v>
      </c>
    </row>
    <row r="8653" customFormat="false" ht="15" hidden="false" customHeight="false" outlineLevel="0" collapsed="false">
      <c r="A8653" s="16" t="s">
        <v>16254</v>
      </c>
      <c r="B8653" s="0" t="s">
        <v>19925</v>
      </c>
      <c r="C8653" s="0" t="n">
        <v>269</v>
      </c>
      <c r="D8653" s="0" t="str">
        <f aca="false">IFERROR(VLOOKUP($C8653,薬効分類マスタ!$A$2:$B$180,2,FALSE()),"未登録")</f>
        <v>その他の外皮用薬</v>
      </c>
      <c r="E8653" s="16" t="s">
        <v>19926</v>
      </c>
      <c r="F8653" s="16" t="s">
        <v>224</v>
      </c>
      <c r="G8653" s="16" t="s">
        <v>19927</v>
      </c>
      <c r="H8653" s="16" t="s">
        <v>18939</v>
      </c>
      <c r="I8653" s="0" t="n">
        <v>150.4</v>
      </c>
      <c r="J8653" s="16" t="s">
        <v>232</v>
      </c>
      <c r="K8653" s="0" t="str">
        <f aca="false">IFERROR(IF(VLOOKUP($C8653,薬効分類マスタ!$A$2:$E$180,5,FALSE())=0,"",VLOOKUP($C8653,薬効分類マスタ!$A$2:$E$180,5,FALSE())),"")</f>
        <v/>
      </c>
      <c r="L8653" s="17"/>
      <c r="M8653" s="0" t="str">
        <f aca="false">IF($K8653="","",IF($L8653&lt;&gt;"",$L8653,VLOOKUP($C8653,薬効分類マスタ!$A$2:$F$180,6,FALSE())))</f>
        <v/>
      </c>
      <c r="N8653" s="0" t="str">
        <f aca="false">ASC(G8653)</f>
        <v>ﾄﾞﾎﾞﾍﾞｯﾄ軟膏</v>
      </c>
      <c r="O8653" s="0" t="str">
        <f aca="false">ASC(E8653)</f>
        <v>ｶﾙｼﾎﾟﾄﾘｵｰﾙ水和物･ﾍﾞﾀﾒﾀｿﾞﾝｼﾞﾌﾟﾛﾋﾟｵﾝ酸ｴｽﾃﾙ</v>
      </c>
      <c r="P8653" s="16" t="n">
        <f aca="false">N(P8652)+IF($C8653=検索!$B$49,1,0)</f>
        <v>0</v>
      </c>
    </row>
    <row r="8654" customFormat="false" ht="15" hidden="false" customHeight="false" outlineLevel="0" collapsed="false">
      <c r="A8654" s="16" t="s">
        <v>16254</v>
      </c>
      <c r="B8654" s="0" t="s">
        <v>19928</v>
      </c>
      <c r="C8654" s="0" t="n">
        <v>269</v>
      </c>
      <c r="D8654" s="0" t="str">
        <f aca="false">IFERROR(VLOOKUP($C8654,薬効分類マスタ!$A$2:$B$180,2,FALSE()),"未登録")</f>
        <v>その他の外皮用薬</v>
      </c>
      <c r="E8654" s="16" t="s">
        <v>19926</v>
      </c>
      <c r="F8654" s="16" t="s">
        <v>224</v>
      </c>
      <c r="G8654" s="16" t="s">
        <v>19929</v>
      </c>
      <c r="H8654" s="16" t="s">
        <v>18939</v>
      </c>
      <c r="I8654" s="0" t="n">
        <v>150.4</v>
      </c>
      <c r="J8654" s="16" t="s">
        <v>232</v>
      </c>
      <c r="K8654" s="0" t="str">
        <f aca="false">IFERROR(IF(VLOOKUP($C8654,薬効分類マスタ!$A$2:$E$180,5,FALSE())=0,"",VLOOKUP($C8654,薬効分類マスタ!$A$2:$E$180,5,FALSE())),"")</f>
        <v/>
      </c>
      <c r="L8654" s="17"/>
      <c r="M8654" s="0" t="str">
        <f aca="false">IF($K8654="","",IF($L8654&lt;&gt;"",$L8654,VLOOKUP($C8654,薬効分類マスタ!$A$2:$F$180,6,FALSE())))</f>
        <v/>
      </c>
      <c r="N8654" s="0" t="str">
        <f aca="false">ASC(G8654)</f>
        <v>ﾄﾞﾎﾞﾍﾞｯﾄｹﾞﾙ</v>
      </c>
      <c r="O8654" s="0" t="str">
        <f aca="false">ASC(E8654)</f>
        <v>ｶﾙｼﾎﾟﾄﾘｵｰﾙ水和物･ﾍﾞﾀﾒﾀｿﾞﾝｼﾞﾌﾟﾛﾋﾟｵﾝ酸ｴｽﾃﾙ</v>
      </c>
      <c r="P8654" s="16" t="n">
        <f aca="false">N(P8653)+IF($C8654=検索!$B$49,1,0)</f>
        <v>0</v>
      </c>
    </row>
    <row r="8655" customFormat="false" ht="15" hidden="false" customHeight="false" outlineLevel="0" collapsed="false">
      <c r="A8655" s="16" t="s">
        <v>16254</v>
      </c>
      <c r="B8655" s="0" t="s">
        <v>19930</v>
      </c>
      <c r="C8655" s="0" t="n">
        <v>269</v>
      </c>
      <c r="D8655" s="0" t="str">
        <f aca="false">IFERROR(VLOOKUP($C8655,薬効分類マスタ!$A$2:$B$180,2,FALSE()),"未登録")</f>
        <v>その他の外皮用薬</v>
      </c>
      <c r="E8655" s="16" t="s">
        <v>19926</v>
      </c>
      <c r="F8655" s="16" t="s">
        <v>224</v>
      </c>
      <c r="G8655" s="16" t="s">
        <v>19931</v>
      </c>
      <c r="H8655" s="16" t="s">
        <v>18939</v>
      </c>
      <c r="I8655" s="0" t="n">
        <v>150.4</v>
      </c>
      <c r="J8655" s="16" t="s">
        <v>232</v>
      </c>
      <c r="K8655" s="0" t="str">
        <f aca="false">IFERROR(IF(VLOOKUP($C8655,薬効分類マスタ!$A$2:$E$180,5,FALSE())=0,"",VLOOKUP($C8655,薬効分類マスタ!$A$2:$E$180,5,FALSE())),"")</f>
        <v/>
      </c>
      <c r="L8655" s="17"/>
      <c r="M8655" s="0" t="str">
        <f aca="false">IF($K8655="","",IF($L8655&lt;&gt;"",$L8655,VLOOKUP($C8655,薬効分類マスタ!$A$2:$F$180,6,FALSE())))</f>
        <v/>
      </c>
      <c r="N8655" s="0" t="str">
        <f aca="false">ASC(G8655)</f>
        <v>ﾄﾞﾎﾞﾍﾞｯﾄﾌｫｰﾑ</v>
      </c>
      <c r="O8655" s="0" t="str">
        <f aca="false">ASC(E8655)</f>
        <v>ｶﾙｼﾎﾟﾄﾘｵｰﾙ水和物･ﾍﾞﾀﾒﾀｿﾞﾝｼﾞﾌﾟﾛﾋﾟｵﾝ酸ｴｽﾃﾙ</v>
      </c>
      <c r="P8655" s="16" t="n">
        <f aca="false">N(P8654)+IF($C8655=検索!$B$49,1,0)</f>
        <v>0</v>
      </c>
    </row>
    <row r="8656" customFormat="false" ht="15" hidden="false" customHeight="false" outlineLevel="0" collapsed="false">
      <c r="A8656" s="16" t="s">
        <v>16254</v>
      </c>
      <c r="B8656" s="0" t="s">
        <v>19932</v>
      </c>
      <c r="C8656" s="0" t="n">
        <v>269</v>
      </c>
      <c r="D8656" s="0" t="str">
        <f aca="false">IFERROR(VLOOKUP($C8656,薬効分類マスタ!$A$2:$B$180,2,FALSE()),"未登録")</f>
        <v>その他の外皮用薬</v>
      </c>
      <c r="E8656" s="16" t="s">
        <v>19933</v>
      </c>
      <c r="F8656" s="16" t="s">
        <v>224</v>
      </c>
      <c r="G8656" s="16" t="s">
        <v>19934</v>
      </c>
      <c r="H8656" s="16" t="s">
        <v>658</v>
      </c>
      <c r="I8656" s="0" t="n">
        <v>95.9</v>
      </c>
      <c r="J8656" s="16" t="s">
        <v>232</v>
      </c>
      <c r="K8656" s="0" t="str">
        <f aca="false">IFERROR(IF(VLOOKUP($C8656,薬効分類マスタ!$A$2:$E$180,5,FALSE())=0,"",VLOOKUP($C8656,薬効分類マスタ!$A$2:$E$180,5,FALSE())),"")</f>
        <v/>
      </c>
      <c r="L8656" s="17"/>
      <c r="M8656" s="0" t="str">
        <f aca="false">IF($K8656="","",IF($L8656&lt;&gt;"",$L8656,VLOOKUP($C8656,薬効分類マスタ!$A$2:$F$180,6,FALSE())))</f>
        <v/>
      </c>
      <c r="N8656" s="0" t="str">
        <f aca="false">ASC(G8656)</f>
        <v>ﾃﾞｭｱｯｸ配合ｹﾞﾙ</v>
      </c>
      <c r="O8656" s="0" t="str">
        <f aca="false">ASC(E8656)</f>
        <v>ｸﾘﾝﾀﾞﾏｲｼﾝﾘﾝ酸ｴｽﾃﾙ水和物･過酸化ﾍﾞﾝｿﾞｲﾙ</v>
      </c>
      <c r="P8656" s="16" t="n">
        <f aca="false">N(P8655)+IF($C8656=検索!$B$49,1,0)</f>
        <v>0</v>
      </c>
    </row>
    <row r="8657" customFormat="false" ht="15" hidden="false" customHeight="false" outlineLevel="0" collapsed="false">
      <c r="A8657" s="16" t="s">
        <v>16254</v>
      </c>
      <c r="B8657" s="0" t="s">
        <v>19935</v>
      </c>
      <c r="C8657" s="0" t="n">
        <v>269</v>
      </c>
      <c r="D8657" s="0" t="str">
        <f aca="false">IFERROR(VLOOKUP($C8657,薬効分類マスタ!$A$2:$B$180,2,FALSE()),"未登録")</f>
        <v>その他の外皮用薬</v>
      </c>
      <c r="E8657" s="16" t="s">
        <v>19936</v>
      </c>
      <c r="F8657" s="16" t="s">
        <v>224</v>
      </c>
      <c r="G8657" s="16" t="s">
        <v>19937</v>
      </c>
      <c r="H8657" s="16" t="s">
        <v>8607</v>
      </c>
      <c r="I8657" s="0" t="n">
        <v>119.1</v>
      </c>
      <c r="J8657" s="16" t="s">
        <v>232</v>
      </c>
      <c r="K8657" s="0" t="str">
        <f aca="false">IFERROR(IF(VLOOKUP($C8657,薬効分類マスタ!$A$2:$E$180,5,FALSE())=0,"",VLOOKUP($C8657,薬効分類マスタ!$A$2:$E$180,5,FALSE())),"")</f>
        <v/>
      </c>
      <c r="L8657" s="17"/>
      <c r="M8657" s="0" t="str">
        <f aca="false">IF($K8657="","",IF($L8657&lt;&gt;"",$L8657,VLOOKUP($C8657,薬効分類マスタ!$A$2:$F$180,6,FALSE())))</f>
        <v/>
      </c>
      <c r="N8657" s="0" t="str">
        <f aca="false">ASC(G8657)</f>
        <v>ﾏｰﾃﾞｭｵｯｸｽ軟膏</v>
      </c>
      <c r="O8657" s="0" t="str">
        <f aca="false">ASC(E8657)</f>
        <v>ﾏｷｻｶﾙｼﾄｰﾙ･ﾍﾞﾀﾒﾀｿﾞﾝ酪酸ｴｽﾃﾙﾌﾟﾛﾋﾟｵﾝ酸ｴｽﾃﾙ</v>
      </c>
      <c r="P8657" s="16" t="n">
        <f aca="false">N(P8656)+IF($C8657=検索!$B$49,1,0)</f>
        <v>0</v>
      </c>
    </row>
    <row r="8658" customFormat="false" ht="15" hidden="false" customHeight="false" outlineLevel="0" collapsed="false">
      <c r="A8658" s="16" t="s">
        <v>16254</v>
      </c>
      <c r="B8658" s="0" t="s">
        <v>19938</v>
      </c>
      <c r="C8658" s="0" t="n">
        <v>269</v>
      </c>
      <c r="D8658" s="0" t="str">
        <f aca="false">IFERROR(VLOOKUP($C8658,薬効分類マスタ!$A$2:$B$180,2,FALSE()),"未登録")</f>
        <v>その他の外皮用薬</v>
      </c>
      <c r="E8658" s="16" t="s">
        <v>19939</v>
      </c>
      <c r="F8658" s="16" t="s">
        <v>224</v>
      </c>
      <c r="G8658" s="16" t="s">
        <v>19940</v>
      </c>
      <c r="H8658" s="16" t="s">
        <v>8607</v>
      </c>
      <c r="I8658" s="0" t="n">
        <v>83.5</v>
      </c>
      <c r="J8658" s="16" t="s">
        <v>232</v>
      </c>
      <c r="K8658" s="0" t="str">
        <f aca="false">IFERROR(IF(VLOOKUP($C8658,薬効分類マスタ!$A$2:$E$180,5,FALSE())=0,"",VLOOKUP($C8658,薬効分類マスタ!$A$2:$E$180,5,FALSE())),"")</f>
        <v/>
      </c>
      <c r="L8658" s="17"/>
      <c r="M8658" s="0" t="str">
        <f aca="false">IF($K8658="","",IF($L8658&lt;&gt;"",$L8658,VLOOKUP($C8658,薬効分類マスタ!$A$2:$F$180,6,FALSE())))</f>
        <v/>
      </c>
      <c r="N8658" s="0" t="str">
        <f aca="false">ASC(G8658)</f>
        <v>ｴﾋﾟﾃﾞｭｵｹﾞﾙ</v>
      </c>
      <c r="O8658" s="0" t="str">
        <f aca="false">ASC(E8658)</f>
        <v>ｱﾀﾞﾊﾟﾚﾝ･過酸化ﾍﾞﾝｿﾞｲﾙ</v>
      </c>
      <c r="P8658" s="16" t="n">
        <f aca="false">N(P8657)+IF($C8658=検索!$B$49,1,0)</f>
        <v>0</v>
      </c>
    </row>
    <row r="8659" customFormat="false" ht="15" hidden="false" customHeight="false" outlineLevel="0" collapsed="false">
      <c r="A8659" s="16" t="s">
        <v>16254</v>
      </c>
      <c r="B8659" s="0" t="s">
        <v>19941</v>
      </c>
      <c r="C8659" s="0" t="n">
        <v>332</v>
      </c>
      <c r="D8659" s="0" t="str">
        <f aca="false">IFERROR(VLOOKUP($C8659,薬効分類マスタ!$A$2:$B$180,2,FALSE()),"未登録")</f>
        <v>止血剤</v>
      </c>
      <c r="E8659" s="16" t="s">
        <v>9083</v>
      </c>
      <c r="F8659" s="16" t="s">
        <v>19942</v>
      </c>
      <c r="G8659" s="16" t="s">
        <v>19943</v>
      </c>
      <c r="H8659" s="16" t="s">
        <v>272</v>
      </c>
      <c r="I8659" s="0" t="n">
        <v>177.5</v>
      </c>
      <c r="K8659" s="0" t="str">
        <f aca="false">IFERROR(IF(VLOOKUP($C8659,薬効分類マスタ!$A$2:$E$180,5,FALSE())=0,"",VLOOKUP($C8659,薬効分類マスタ!$A$2:$E$180,5,FALSE())),"")</f>
        <v/>
      </c>
      <c r="L8659" s="17"/>
      <c r="M8659" s="0" t="str">
        <f aca="false">IF($K8659="","",IF($L8659&lt;&gt;"",$L8659,VLOOKUP($C8659,薬効分類マスタ!$A$2:$F$180,6,FALSE())))</f>
        <v/>
      </c>
      <c r="N8659" s="0" t="str">
        <f aca="false">ASC(G8659)</f>
        <v>ｾﾞﾙﾌｫｰﾑ</v>
      </c>
      <c r="O8659" s="0" t="str">
        <f aca="false">ASC(E8659)</f>
        <v>ｾﾞﾗﾁﾝ</v>
      </c>
      <c r="P8659" s="16" t="n">
        <f aca="false">N(P8658)+IF($C8659=検索!$B$49,1,0)</f>
        <v>0</v>
      </c>
    </row>
    <row r="8660" customFormat="false" ht="15" hidden="false" customHeight="false" outlineLevel="0" collapsed="false">
      <c r="A8660" s="16" t="s">
        <v>16254</v>
      </c>
      <c r="B8660" s="0" t="s">
        <v>19944</v>
      </c>
      <c r="C8660" s="0" t="n">
        <v>332</v>
      </c>
      <c r="D8660" s="0" t="str">
        <f aca="false">IFERROR(VLOOKUP($C8660,薬効分類マスタ!$A$2:$B$180,2,FALSE()),"未登録")</f>
        <v>止血剤</v>
      </c>
      <c r="E8660" s="16" t="s">
        <v>9083</v>
      </c>
      <c r="F8660" s="16" t="s">
        <v>19945</v>
      </c>
      <c r="G8660" s="16" t="s">
        <v>19943</v>
      </c>
      <c r="H8660" s="16" t="s">
        <v>272</v>
      </c>
      <c r="I8660" s="0" t="n">
        <v>1132.7</v>
      </c>
      <c r="K8660" s="0" t="str">
        <f aca="false">IFERROR(IF(VLOOKUP($C8660,薬効分類マスタ!$A$2:$E$180,5,FALSE())=0,"",VLOOKUP($C8660,薬効分類マスタ!$A$2:$E$180,5,FALSE())),"")</f>
        <v/>
      </c>
      <c r="L8660" s="17"/>
      <c r="M8660" s="0" t="str">
        <f aca="false">IF($K8660="","",IF($L8660&lt;&gt;"",$L8660,VLOOKUP($C8660,薬効分類マスタ!$A$2:$F$180,6,FALSE())))</f>
        <v/>
      </c>
      <c r="N8660" s="0" t="str">
        <f aca="false">ASC(G8660)</f>
        <v>ｾﾞﾙﾌｫｰﾑ</v>
      </c>
      <c r="O8660" s="0" t="str">
        <f aca="false">ASC(E8660)</f>
        <v>ｾﾞﾗﾁﾝ</v>
      </c>
      <c r="P8660" s="16" t="n">
        <f aca="false">N(P8659)+IF($C8660=検索!$B$49,1,0)</f>
        <v>0</v>
      </c>
    </row>
    <row r="8661" customFormat="false" ht="15" hidden="false" customHeight="false" outlineLevel="0" collapsed="false">
      <c r="A8661" s="16" t="s">
        <v>16254</v>
      </c>
      <c r="B8661" s="0" t="s">
        <v>19946</v>
      </c>
      <c r="C8661" s="0" t="n">
        <v>332</v>
      </c>
      <c r="D8661" s="0" t="str">
        <f aca="false">IFERROR(VLOOKUP($C8661,薬効分類マスタ!$A$2:$B$180,2,FALSE()),"未登録")</f>
        <v>止血剤</v>
      </c>
      <c r="E8661" s="16" t="s">
        <v>9087</v>
      </c>
      <c r="F8661" s="16" t="s">
        <v>19947</v>
      </c>
      <c r="G8661" s="16" t="s">
        <v>19948</v>
      </c>
      <c r="H8661" s="16" t="s">
        <v>765</v>
      </c>
      <c r="I8661" s="0" t="n">
        <v>754.9</v>
      </c>
      <c r="K8661" s="0" t="str">
        <f aca="false">IFERROR(IF(VLOOKUP($C8661,薬効分類マスタ!$A$2:$E$180,5,FALSE())=0,"",VLOOKUP($C8661,薬効分類マスタ!$A$2:$E$180,5,FALSE())),"")</f>
        <v/>
      </c>
      <c r="L8661" s="17"/>
      <c r="M8661" s="0" t="str">
        <f aca="false">IF($K8661="","",IF($L8661&lt;&gt;"",$L8661,VLOOKUP($C8661,薬効分類マスタ!$A$2:$F$180,6,FALSE())))</f>
        <v/>
      </c>
      <c r="N8661" s="0" t="str">
        <f aca="false">ASC(G8661)</f>
        <v>ﾄﾛﾝﾋﾞﾝ経口･外用剤5千｢F｣</v>
      </c>
      <c r="O8661" s="0" t="str">
        <f aca="false">ASC(E8661)</f>
        <v>ﾄﾛﾝﾋﾞﾝ</v>
      </c>
      <c r="P8661" s="16" t="n">
        <f aca="false">N(P8660)+IF($C8661=検索!$B$49,1,0)</f>
        <v>0</v>
      </c>
    </row>
    <row r="8662" customFormat="false" ht="15" hidden="false" customHeight="false" outlineLevel="0" collapsed="false">
      <c r="A8662" s="16" t="s">
        <v>16254</v>
      </c>
      <c r="B8662" s="0" t="s">
        <v>19949</v>
      </c>
      <c r="C8662" s="0" t="n">
        <v>332</v>
      </c>
      <c r="D8662" s="0" t="str">
        <f aca="false">IFERROR(VLOOKUP($C8662,薬効分類マスタ!$A$2:$B$180,2,FALSE()),"未登録")</f>
        <v>止血剤</v>
      </c>
      <c r="E8662" s="16" t="s">
        <v>9087</v>
      </c>
      <c r="F8662" s="16" t="s">
        <v>19950</v>
      </c>
      <c r="G8662" s="16" t="s">
        <v>19951</v>
      </c>
      <c r="H8662" s="16" t="s">
        <v>765</v>
      </c>
      <c r="I8662" s="0" t="n">
        <v>1133.4</v>
      </c>
      <c r="K8662" s="0" t="str">
        <f aca="false">IFERROR(IF(VLOOKUP($C8662,薬効分類マスタ!$A$2:$E$180,5,FALSE())=0,"",VLOOKUP($C8662,薬効分類マスタ!$A$2:$E$180,5,FALSE())),"")</f>
        <v/>
      </c>
      <c r="L8662" s="17"/>
      <c r="M8662" s="0" t="str">
        <f aca="false">IF($K8662="","",IF($L8662&lt;&gt;"",$L8662,VLOOKUP($C8662,薬効分類マスタ!$A$2:$F$180,6,FALSE())))</f>
        <v/>
      </c>
      <c r="N8662" s="0" t="str">
        <f aca="false">ASC(G8662)</f>
        <v>ﾄﾛﾝﾋﾞﾝ経口･外用剤1万｢F｣</v>
      </c>
      <c r="O8662" s="0" t="str">
        <f aca="false">ASC(E8662)</f>
        <v>ﾄﾛﾝﾋﾞﾝ</v>
      </c>
      <c r="P8662" s="16" t="n">
        <f aca="false">N(P8661)+IF($C8662=検索!$B$49,1,0)</f>
        <v>0</v>
      </c>
    </row>
    <row r="8663" customFormat="false" ht="15" hidden="false" customHeight="false" outlineLevel="0" collapsed="false">
      <c r="A8663" s="16" t="s">
        <v>16254</v>
      </c>
      <c r="B8663" s="0" t="s">
        <v>19952</v>
      </c>
      <c r="C8663" s="0" t="n">
        <v>332</v>
      </c>
      <c r="D8663" s="0" t="str">
        <f aca="false">IFERROR(VLOOKUP($C8663,薬効分類マスタ!$A$2:$B$180,2,FALSE()),"未登録")</f>
        <v>止血剤</v>
      </c>
      <c r="E8663" s="16" t="s">
        <v>9087</v>
      </c>
      <c r="F8663" s="16" t="s">
        <v>19953</v>
      </c>
      <c r="G8663" s="16" t="s">
        <v>9087</v>
      </c>
      <c r="I8663" s="0" t="n">
        <v>1728.6</v>
      </c>
      <c r="K8663" s="0" t="str">
        <f aca="false">IFERROR(IF(VLOOKUP($C8663,薬効分類マスタ!$A$2:$E$180,5,FALSE())=0,"",VLOOKUP($C8663,薬効分類マスタ!$A$2:$E$180,5,FALSE())),"")</f>
        <v/>
      </c>
      <c r="L8663" s="17"/>
      <c r="M8663" s="0" t="str">
        <f aca="false">IF($K8663="","",IF($L8663&lt;&gt;"",$L8663,VLOOKUP($C8663,薬効分類マスタ!$A$2:$F$180,6,FALSE())))</f>
        <v/>
      </c>
      <c r="N8663" s="0" t="str">
        <f aca="false">ASC(G8663)</f>
        <v>ﾄﾛﾝﾋﾞﾝ</v>
      </c>
      <c r="O8663" s="0" t="str">
        <f aca="false">ASC(E8663)</f>
        <v>ﾄﾛﾝﾋﾞﾝ</v>
      </c>
      <c r="P8663" s="16" t="n">
        <f aca="false">N(P8662)+IF($C8663=検索!$B$49,1,0)</f>
        <v>0</v>
      </c>
    </row>
    <row r="8664" customFormat="false" ht="15" hidden="false" customHeight="false" outlineLevel="0" collapsed="false">
      <c r="A8664" s="16" t="s">
        <v>16254</v>
      </c>
      <c r="B8664" s="0" t="s">
        <v>19954</v>
      </c>
      <c r="C8664" s="0" t="n">
        <v>332</v>
      </c>
      <c r="D8664" s="0" t="str">
        <f aca="false">IFERROR(VLOOKUP($C8664,薬効分類マスタ!$A$2:$B$180,2,FALSE()),"未登録")</f>
        <v>止血剤</v>
      </c>
      <c r="E8664" s="16" t="s">
        <v>9087</v>
      </c>
      <c r="F8664" s="16" t="s">
        <v>19955</v>
      </c>
      <c r="G8664" s="16" t="s">
        <v>9087</v>
      </c>
      <c r="I8664" s="0" t="n">
        <v>959</v>
      </c>
      <c r="K8664" s="0" t="str">
        <f aca="false">IFERROR(IF(VLOOKUP($C8664,薬効分類マスタ!$A$2:$E$180,5,FALSE())=0,"",VLOOKUP($C8664,薬効分類マスタ!$A$2:$E$180,5,FALSE())),"")</f>
        <v/>
      </c>
      <c r="L8664" s="17"/>
      <c r="M8664" s="0" t="str">
        <f aca="false">IF($K8664="","",IF($L8664&lt;&gt;"",$L8664,VLOOKUP($C8664,薬効分類マスタ!$A$2:$F$180,6,FALSE())))</f>
        <v/>
      </c>
      <c r="N8664" s="0" t="str">
        <f aca="false">ASC(G8664)</f>
        <v>ﾄﾛﾝﾋﾞﾝ</v>
      </c>
      <c r="O8664" s="0" t="str">
        <f aca="false">ASC(E8664)</f>
        <v>ﾄﾛﾝﾋﾞﾝ</v>
      </c>
      <c r="P8664" s="16" t="n">
        <f aca="false">N(P8663)+IF($C8664=検索!$B$49,1,0)</f>
        <v>0</v>
      </c>
    </row>
    <row r="8665" customFormat="false" ht="15" hidden="false" customHeight="false" outlineLevel="0" collapsed="false">
      <c r="A8665" s="16" t="s">
        <v>16254</v>
      </c>
      <c r="B8665" s="0" t="s">
        <v>19956</v>
      </c>
      <c r="C8665" s="0" t="n">
        <v>332</v>
      </c>
      <c r="D8665" s="0" t="str">
        <f aca="false">IFERROR(VLOOKUP($C8665,薬効分類マスタ!$A$2:$B$180,2,FALSE()),"未登録")</f>
        <v>止血剤</v>
      </c>
      <c r="E8665" s="16" t="s">
        <v>9087</v>
      </c>
      <c r="F8665" s="16" t="s">
        <v>19957</v>
      </c>
      <c r="G8665" s="16" t="s">
        <v>9087</v>
      </c>
      <c r="I8665" s="0" t="n">
        <v>1381</v>
      </c>
      <c r="K8665" s="0" t="str">
        <f aca="false">IFERROR(IF(VLOOKUP($C8665,薬効分類マスタ!$A$2:$E$180,5,FALSE())=0,"",VLOOKUP($C8665,薬効分類マスタ!$A$2:$E$180,5,FALSE())),"")</f>
        <v/>
      </c>
      <c r="L8665" s="17"/>
      <c r="M8665" s="0" t="str">
        <f aca="false">IF($K8665="","",IF($L8665&lt;&gt;"",$L8665,VLOOKUP($C8665,薬効分類マスタ!$A$2:$F$180,6,FALSE())))</f>
        <v/>
      </c>
      <c r="N8665" s="0" t="str">
        <f aca="false">ASC(G8665)</f>
        <v>ﾄﾛﾝﾋﾞﾝ</v>
      </c>
      <c r="O8665" s="0" t="str">
        <f aca="false">ASC(E8665)</f>
        <v>ﾄﾛﾝﾋﾞﾝ</v>
      </c>
      <c r="P8665" s="16" t="n">
        <f aca="false">N(P8664)+IF($C8665=検索!$B$49,1,0)</f>
        <v>0</v>
      </c>
    </row>
    <row r="8666" customFormat="false" ht="15" hidden="false" customHeight="false" outlineLevel="0" collapsed="false">
      <c r="A8666" s="16" t="s">
        <v>16254</v>
      </c>
      <c r="B8666" s="0" t="s">
        <v>19958</v>
      </c>
      <c r="C8666" s="0" t="n">
        <v>332</v>
      </c>
      <c r="D8666" s="0" t="str">
        <f aca="false">IFERROR(VLOOKUP($C8666,薬効分類マスタ!$A$2:$B$180,2,FALSE()),"未登録")</f>
        <v>止血剤</v>
      </c>
      <c r="E8666" s="16" t="s">
        <v>9087</v>
      </c>
      <c r="F8666" s="16" t="s">
        <v>19959</v>
      </c>
      <c r="G8666" s="16" t="s">
        <v>19960</v>
      </c>
      <c r="H8666" s="16" t="s">
        <v>415</v>
      </c>
      <c r="I8666" s="0" t="n">
        <v>1015.3</v>
      </c>
      <c r="K8666" s="0" t="str">
        <f aca="false">IFERROR(IF(VLOOKUP($C8666,薬効分類マスタ!$A$2:$E$180,5,FALSE())=0,"",VLOOKUP($C8666,薬効分類マスタ!$A$2:$E$180,5,FALSE())),"")</f>
        <v/>
      </c>
      <c r="L8666" s="17"/>
      <c r="M8666" s="0" t="str">
        <f aca="false">IF($K8666="","",IF($L8666&lt;&gt;"",$L8666,VLOOKUP($C8666,薬効分類マスタ!$A$2:$F$180,6,FALSE())))</f>
        <v/>
      </c>
      <c r="N8666" s="0" t="str">
        <f aca="false">ASC(G8666)</f>
        <v>ﾄﾛﾝﾋﾞﾝ液ﾓﾁﾀﾞ　ｿﾌﾄﾎﾞﾄﾙ5千</v>
      </c>
      <c r="O8666" s="0" t="str">
        <f aca="false">ASC(E8666)</f>
        <v>ﾄﾛﾝﾋﾞﾝ</v>
      </c>
      <c r="P8666" s="16" t="n">
        <f aca="false">N(P8665)+IF($C8666=検索!$B$49,1,0)</f>
        <v>0</v>
      </c>
    </row>
    <row r="8667" customFormat="false" ht="15" hidden="false" customHeight="false" outlineLevel="0" collapsed="false">
      <c r="A8667" s="16" t="s">
        <v>16254</v>
      </c>
      <c r="B8667" s="0" t="s">
        <v>19961</v>
      </c>
      <c r="C8667" s="0" t="n">
        <v>332</v>
      </c>
      <c r="D8667" s="0" t="str">
        <f aca="false">IFERROR(VLOOKUP($C8667,薬効分類マスタ!$A$2:$B$180,2,FALSE()),"未登録")</f>
        <v>止血剤</v>
      </c>
      <c r="E8667" s="16" t="s">
        <v>9087</v>
      </c>
      <c r="F8667" s="16" t="s">
        <v>19962</v>
      </c>
      <c r="G8667" s="16" t="s">
        <v>19963</v>
      </c>
      <c r="H8667" s="16" t="s">
        <v>415</v>
      </c>
      <c r="I8667" s="0" t="n">
        <v>1454.6</v>
      </c>
      <c r="K8667" s="0" t="str">
        <f aca="false">IFERROR(IF(VLOOKUP($C8667,薬効分類マスタ!$A$2:$E$180,5,FALSE())=0,"",VLOOKUP($C8667,薬効分類マスタ!$A$2:$E$180,5,FALSE())),"")</f>
        <v/>
      </c>
      <c r="L8667" s="17"/>
      <c r="M8667" s="0" t="str">
        <f aca="false">IF($K8667="","",IF($L8667&lt;&gt;"",$L8667,VLOOKUP($C8667,薬効分類マスタ!$A$2:$F$180,6,FALSE())))</f>
        <v/>
      </c>
      <c r="N8667" s="0" t="str">
        <f aca="false">ASC(G8667)</f>
        <v>ﾄﾛﾝﾋﾞﾝ液ﾓﾁﾀﾞ　ｿﾌﾄﾎﾞﾄﾙ1万</v>
      </c>
      <c r="O8667" s="0" t="str">
        <f aca="false">ASC(E8667)</f>
        <v>ﾄﾛﾝﾋﾞﾝ</v>
      </c>
      <c r="P8667" s="16" t="n">
        <f aca="false">N(P8666)+IF($C8667=検索!$B$49,1,0)</f>
        <v>0</v>
      </c>
    </row>
    <row r="8668" customFormat="false" ht="15" hidden="false" customHeight="false" outlineLevel="0" collapsed="false">
      <c r="A8668" s="16" t="s">
        <v>16254</v>
      </c>
      <c r="B8668" s="0" t="s">
        <v>19964</v>
      </c>
      <c r="C8668" s="0" t="n">
        <v>332</v>
      </c>
      <c r="D8668" s="0" t="str">
        <f aca="false">IFERROR(VLOOKUP($C8668,薬効分類マスタ!$A$2:$B$180,2,FALSE()),"未登録")</f>
        <v>止血剤</v>
      </c>
      <c r="E8668" s="16" t="s">
        <v>7401</v>
      </c>
      <c r="F8668" s="16" t="s">
        <v>19965</v>
      </c>
      <c r="G8668" s="16" t="s">
        <v>19966</v>
      </c>
      <c r="H8668" s="16" t="s">
        <v>7403</v>
      </c>
      <c r="I8668" s="0" t="n">
        <v>195.5</v>
      </c>
      <c r="K8668" s="0" t="str">
        <f aca="false">IFERROR(IF(VLOOKUP($C8668,薬効分類マスタ!$A$2:$E$180,5,FALSE())=0,"",VLOOKUP($C8668,薬効分類マスタ!$A$2:$E$180,5,FALSE())),"")</f>
        <v/>
      </c>
      <c r="L8668" s="17"/>
      <c r="M8668" s="0" t="str">
        <f aca="false">IF($K8668="","",IF($L8668&lt;&gt;"",$L8668,VLOOKUP($C8668,薬効分類マスタ!$A$2:$F$180,6,FALSE())))</f>
        <v/>
      </c>
      <c r="N8668" s="0" t="str">
        <f aca="false">ASC(G8668)</f>
        <v>ｱﾙﾄ原末</v>
      </c>
      <c r="O8668" s="0" t="str">
        <f aca="false">ASC(E8668)</f>
        <v>ｱﾙｷﾞﾝ酸ﾅﾄﾘｳﾑ</v>
      </c>
      <c r="P8668" s="16" t="n">
        <f aca="false">N(P8667)+IF($C8668=検索!$B$49,1,0)</f>
        <v>0</v>
      </c>
    </row>
    <row r="8669" customFormat="false" ht="15" hidden="false" customHeight="false" outlineLevel="0" collapsed="false">
      <c r="A8669" s="16" t="s">
        <v>16254</v>
      </c>
      <c r="B8669" s="0" t="s">
        <v>19967</v>
      </c>
      <c r="C8669" s="0" t="n">
        <v>332</v>
      </c>
      <c r="D8669" s="0" t="str">
        <f aca="false">IFERROR(VLOOKUP($C8669,薬効分類マスタ!$A$2:$B$180,2,FALSE()),"未登録")</f>
        <v>止血剤</v>
      </c>
      <c r="E8669" s="16" t="s">
        <v>7401</v>
      </c>
      <c r="F8669" s="16" t="s">
        <v>19968</v>
      </c>
      <c r="G8669" s="16" t="s">
        <v>19966</v>
      </c>
      <c r="H8669" s="16" t="s">
        <v>7403</v>
      </c>
      <c r="I8669" s="0" t="n">
        <v>251.9</v>
      </c>
      <c r="K8669" s="0" t="str">
        <f aca="false">IFERROR(IF(VLOOKUP($C8669,薬効分類マスタ!$A$2:$E$180,5,FALSE())=0,"",VLOOKUP($C8669,薬効分類マスタ!$A$2:$E$180,5,FALSE())),"")</f>
        <v/>
      </c>
      <c r="L8669" s="17"/>
      <c r="M8669" s="0" t="str">
        <f aca="false">IF($K8669="","",IF($L8669&lt;&gt;"",$L8669,VLOOKUP($C8669,薬効分類マスタ!$A$2:$F$180,6,FALSE())))</f>
        <v/>
      </c>
      <c r="N8669" s="0" t="str">
        <f aca="false">ASC(G8669)</f>
        <v>ｱﾙﾄ原末</v>
      </c>
      <c r="O8669" s="0" t="str">
        <f aca="false">ASC(E8669)</f>
        <v>ｱﾙｷﾞﾝ酸ﾅﾄﾘｳﾑ</v>
      </c>
      <c r="P8669" s="16" t="n">
        <f aca="false">N(P8668)+IF($C8669=検索!$B$49,1,0)</f>
        <v>0</v>
      </c>
    </row>
    <row r="8670" customFormat="false" ht="15" hidden="false" customHeight="false" outlineLevel="0" collapsed="false">
      <c r="A8670" s="16" t="s">
        <v>16254</v>
      </c>
      <c r="B8670" s="0" t="s">
        <v>19969</v>
      </c>
      <c r="C8670" s="0" t="n">
        <v>333</v>
      </c>
      <c r="D8670" s="0" t="str">
        <f aca="false">IFERROR(VLOOKUP($C8670,薬効分類マスタ!$A$2:$B$180,2,FALSE()),"未登録")</f>
        <v>血液凝固阻止剤</v>
      </c>
      <c r="E8670" s="16" t="s">
        <v>19970</v>
      </c>
      <c r="F8670" s="16" t="s">
        <v>476</v>
      </c>
      <c r="G8670" s="16" t="s">
        <v>19970</v>
      </c>
      <c r="I8670" s="0" t="n">
        <v>16.7</v>
      </c>
      <c r="K8670" s="0" t="str">
        <f aca="false">IFERROR(IF(VLOOKUP($C8670,薬効分類マスタ!$A$2:$E$180,5,FALSE())=0,"",VLOOKUP($C8670,薬効分類マスタ!$A$2:$E$180,5,FALSE())),"")</f>
        <v/>
      </c>
      <c r="L8670" s="17"/>
      <c r="M8670" s="0" t="str">
        <f aca="false">IF($K8670="","",IF($L8670&lt;&gt;"",$L8670,VLOOKUP($C8670,薬効分類マスタ!$A$2:$F$180,6,FALSE())))</f>
        <v/>
      </c>
      <c r="N8670" s="0" t="str">
        <f aca="false">ASC(G8670)</f>
        <v>ｸｴﾝ酸ﾅﾄﾘｳﾑ水和物</v>
      </c>
      <c r="O8670" s="0" t="str">
        <f aca="false">ASC(E8670)</f>
        <v>ｸｴﾝ酸ﾅﾄﾘｳﾑ水和物</v>
      </c>
      <c r="P8670" s="16" t="n">
        <f aca="false">N(P8669)+IF($C8670=検索!$B$49,1,0)</f>
        <v>0</v>
      </c>
    </row>
    <row r="8671" customFormat="false" ht="15" hidden="false" customHeight="false" outlineLevel="0" collapsed="false">
      <c r="A8671" s="16" t="s">
        <v>16254</v>
      </c>
      <c r="B8671" s="0" t="s">
        <v>19971</v>
      </c>
      <c r="C8671" s="0" t="n">
        <v>333</v>
      </c>
      <c r="D8671" s="0" t="str">
        <f aca="false">IFERROR(VLOOKUP($C8671,薬効分類マスタ!$A$2:$B$180,2,FALSE()),"未登録")</f>
        <v>血液凝固阻止剤</v>
      </c>
      <c r="E8671" s="16" t="s">
        <v>19970</v>
      </c>
      <c r="F8671" s="16" t="s">
        <v>476</v>
      </c>
      <c r="G8671" s="16" t="s">
        <v>19972</v>
      </c>
      <c r="H8671" s="16" t="s">
        <v>6908</v>
      </c>
      <c r="I8671" s="0" t="n">
        <v>18.1</v>
      </c>
      <c r="K8671" s="0" t="str">
        <f aca="false">IFERROR(IF(VLOOKUP($C8671,薬効分類マスタ!$A$2:$E$180,5,FALSE())=0,"",VLOOKUP($C8671,薬効分類マスタ!$A$2:$E$180,5,FALSE())),"")</f>
        <v/>
      </c>
      <c r="L8671" s="17"/>
      <c r="M8671" s="0" t="str">
        <f aca="false">IF($K8671="","",IF($L8671&lt;&gt;"",$L8671,VLOOKUP($C8671,薬効分類マスタ!$A$2:$F$180,6,FALSE())))</f>
        <v/>
      </c>
      <c r="N8671" s="0" t="str">
        <f aca="false">ASC(G8671)</f>
        <v>ｸｴﾝ酸ﾅﾄﾘｳﾑ水和物原末｢ﾆｯｺｰ｣</v>
      </c>
      <c r="O8671" s="0" t="str">
        <f aca="false">ASC(E8671)</f>
        <v>ｸｴﾝ酸ﾅﾄﾘｳﾑ水和物</v>
      </c>
      <c r="P8671" s="16" t="n">
        <f aca="false">N(P8670)+IF($C8671=検索!$B$49,1,0)</f>
        <v>0</v>
      </c>
    </row>
    <row r="8672" customFormat="false" ht="15" hidden="false" customHeight="false" outlineLevel="0" collapsed="false">
      <c r="A8672" s="16" t="s">
        <v>16254</v>
      </c>
      <c r="B8672" s="0" t="s">
        <v>19973</v>
      </c>
      <c r="C8672" s="0" t="n">
        <v>333</v>
      </c>
      <c r="D8672" s="0" t="str">
        <f aca="false">IFERROR(VLOOKUP($C8672,薬効分類マスタ!$A$2:$B$180,2,FALSE()),"未登録")</f>
        <v>血液凝固阻止剤</v>
      </c>
      <c r="E8672" s="16" t="s">
        <v>19592</v>
      </c>
      <c r="F8672" s="16" t="s">
        <v>224</v>
      </c>
      <c r="G8672" s="16" t="s">
        <v>19974</v>
      </c>
      <c r="I8672" s="0" t="n">
        <v>6</v>
      </c>
      <c r="J8672" s="16" t="s">
        <v>239</v>
      </c>
      <c r="K8672" s="0" t="str">
        <f aca="false">IFERROR(IF(VLOOKUP($C8672,薬効分類マスタ!$A$2:$E$180,5,FALSE())=0,"",VLOOKUP($C8672,薬効分類マスタ!$A$2:$E$180,5,FALSE())),"")</f>
        <v/>
      </c>
      <c r="L8672" s="17"/>
      <c r="M8672" s="0" t="str">
        <f aca="false">IF($K8672="","",IF($L8672&lt;&gt;"",$L8672,VLOOKUP($C8672,薬効分類マスタ!$A$2:$F$180,6,FALSE())))</f>
        <v/>
      </c>
      <c r="N8672" s="0" t="str">
        <f aca="false">ASC(G8672)</f>
        <v>ﾍﾊﾟﾘﾝ類似物質軟膏</v>
      </c>
      <c r="O8672" s="0" t="str">
        <f aca="false">ASC(E8672)</f>
        <v>ﾍﾊﾟﾘﾝ類似物質</v>
      </c>
      <c r="P8672" s="16" t="n">
        <f aca="false">N(P8671)+IF($C8672=検索!$B$49,1,0)</f>
        <v>0</v>
      </c>
    </row>
    <row r="8673" customFormat="false" ht="15" hidden="false" customHeight="false" outlineLevel="0" collapsed="false">
      <c r="A8673" s="16" t="s">
        <v>16254</v>
      </c>
      <c r="B8673" s="0" t="s">
        <v>19975</v>
      </c>
      <c r="C8673" s="0" t="n">
        <v>333</v>
      </c>
      <c r="D8673" s="0" t="str">
        <f aca="false">IFERROR(VLOOKUP($C8673,薬効分類マスタ!$A$2:$B$180,2,FALSE()),"未登録")</f>
        <v>血液凝固阻止剤</v>
      </c>
      <c r="E8673" s="16" t="s">
        <v>19592</v>
      </c>
      <c r="F8673" s="16" t="s">
        <v>224</v>
      </c>
      <c r="G8673" s="16" t="s">
        <v>19976</v>
      </c>
      <c r="H8673" s="16" t="s">
        <v>8607</v>
      </c>
      <c r="I8673" s="0" t="n">
        <v>17.7</v>
      </c>
      <c r="J8673" s="16" t="s">
        <v>232</v>
      </c>
      <c r="K8673" s="0" t="str">
        <f aca="false">IFERROR(IF(VLOOKUP($C8673,薬効分類マスタ!$A$2:$E$180,5,FALSE())=0,"",VLOOKUP($C8673,薬効分類マスタ!$A$2:$E$180,5,FALSE())),"")</f>
        <v/>
      </c>
      <c r="L8673" s="17"/>
      <c r="M8673" s="0" t="str">
        <f aca="false">IF($K8673="","",IF($L8673&lt;&gt;"",$L8673,VLOOKUP($C8673,薬効分類マスタ!$A$2:$F$180,6,FALSE())))</f>
        <v/>
      </c>
      <c r="N8673" s="0" t="str">
        <f aca="false">ASC(G8673)</f>
        <v>ﾋﾙﾄﾞｲﾄﾞｿﾌﾄ軟膏0.3%</v>
      </c>
      <c r="O8673" s="0" t="str">
        <f aca="false">ASC(E8673)</f>
        <v>ﾍﾊﾟﾘﾝ類似物質</v>
      </c>
      <c r="P8673" s="16" t="n">
        <f aca="false">N(P8672)+IF($C8673=検索!$B$49,1,0)</f>
        <v>0</v>
      </c>
    </row>
    <row r="8674" customFormat="false" ht="15" hidden="false" customHeight="false" outlineLevel="0" collapsed="false">
      <c r="A8674" s="16" t="s">
        <v>16254</v>
      </c>
      <c r="B8674" s="0" t="s">
        <v>19977</v>
      </c>
      <c r="C8674" s="0" t="n">
        <v>333</v>
      </c>
      <c r="D8674" s="0" t="str">
        <f aca="false">IFERROR(VLOOKUP($C8674,薬効分類マスタ!$A$2:$B$180,2,FALSE()),"未登録")</f>
        <v>血液凝固阻止剤</v>
      </c>
      <c r="E8674" s="16" t="s">
        <v>19592</v>
      </c>
      <c r="F8674" s="16" t="s">
        <v>224</v>
      </c>
      <c r="G8674" s="16" t="s">
        <v>19978</v>
      </c>
      <c r="H8674" s="16" t="s">
        <v>1165</v>
      </c>
      <c r="I8674" s="0" t="n">
        <v>6.3</v>
      </c>
      <c r="J8674" s="16" t="s">
        <v>239</v>
      </c>
      <c r="K8674" s="0" t="str">
        <f aca="false">IFERROR(IF(VLOOKUP($C8674,薬効分類マスタ!$A$2:$E$180,5,FALSE())=0,"",VLOOKUP($C8674,薬効分類マスタ!$A$2:$E$180,5,FALSE())),"")</f>
        <v/>
      </c>
      <c r="L8674" s="17"/>
      <c r="M8674" s="0" t="str">
        <f aca="false">IF($K8674="","",IF($L8674&lt;&gt;"",$L8674,VLOOKUP($C8674,薬効分類マスタ!$A$2:$F$180,6,FALSE())))</f>
        <v/>
      </c>
      <c r="N8674" s="0" t="str">
        <f aca="false">ASC(G8674)</f>
        <v>ﾍﾊﾟﾘﾝ類似物質油性ｸﾘｰﾑ0.3%｢ﾆﾌﾟﾛ｣</v>
      </c>
      <c r="O8674" s="0" t="str">
        <f aca="false">ASC(E8674)</f>
        <v>ﾍﾊﾟﾘﾝ類似物質</v>
      </c>
      <c r="P8674" s="16" t="n">
        <f aca="false">N(P8673)+IF($C8674=検索!$B$49,1,0)</f>
        <v>0</v>
      </c>
    </row>
    <row r="8675" customFormat="false" ht="15" hidden="false" customHeight="false" outlineLevel="0" collapsed="false">
      <c r="A8675" s="16" t="s">
        <v>16254</v>
      </c>
      <c r="B8675" s="0" t="s">
        <v>19979</v>
      </c>
      <c r="C8675" s="0" t="n">
        <v>333</v>
      </c>
      <c r="D8675" s="0" t="str">
        <f aca="false">IFERROR(VLOOKUP($C8675,薬効分類マスタ!$A$2:$B$180,2,FALSE()),"未登録")</f>
        <v>血液凝固阻止剤</v>
      </c>
      <c r="E8675" s="16" t="s">
        <v>19592</v>
      </c>
      <c r="F8675" s="16" t="s">
        <v>224</v>
      </c>
      <c r="G8675" s="16" t="s">
        <v>19980</v>
      </c>
      <c r="H8675" s="16" t="s">
        <v>536</v>
      </c>
      <c r="I8675" s="0" t="n">
        <v>6.3</v>
      </c>
      <c r="J8675" s="16" t="s">
        <v>239</v>
      </c>
      <c r="K8675" s="0" t="str">
        <f aca="false">IFERROR(IF(VLOOKUP($C8675,薬効分類マスタ!$A$2:$E$180,5,FALSE())=0,"",VLOOKUP($C8675,薬効分類マスタ!$A$2:$E$180,5,FALSE())),"")</f>
        <v/>
      </c>
      <c r="L8675" s="17"/>
      <c r="M8675" s="0" t="str">
        <f aca="false">IF($K8675="","",IF($L8675&lt;&gt;"",$L8675,VLOOKUP($C8675,薬効分類マスタ!$A$2:$F$180,6,FALSE())))</f>
        <v/>
      </c>
      <c r="N8675" s="0" t="str">
        <f aca="false">ASC(G8675)</f>
        <v>ﾍﾊﾟﾘﾝ類似物質油性ｸﾘｰﾑ0.3%｢日医工｣</v>
      </c>
      <c r="O8675" s="0" t="str">
        <f aca="false">ASC(E8675)</f>
        <v>ﾍﾊﾟﾘﾝ類似物質</v>
      </c>
      <c r="P8675" s="16" t="n">
        <f aca="false">N(P8674)+IF($C8675=検索!$B$49,1,0)</f>
        <v>0</v>
      </c>
    </row>
    <row r="8676" customFormat="false" ht="15" hidden="false" customHeight="false" outlineLevel="0" collapsed="false">
      <c r="A8676" s="16" t="s">
        <v>16254</v>
      </c>
      <c r="B8676" s="0" t="s">
        <v>19981</v>
      </c>
      <c r="C8676" s="0" t="n">
        <v>333</v>
      </c>
      <c r="D8676" s="0" t="str">
        <f aca="false">IFERROR(VLOOKUP($C8676,薬効分類マスタ!$A$2:$B$180,2,FALSE()),"未登録")</f>
        <v>血液凝固阻止剤</v>
      </c>
      <c r="E8676" s="16" t="s">
        <v>19592</v>
      </c>
      <c r="F8676" s="16" t="s">
        <v>224</v>
      </c>
      <c r="G8676" s="16" t="s">
        <v>19982</v>
      </c>
      <c r="H8676" s="16" t="s">
        <v>1080</v>
      </c>
      <c r="I8676" s="0" t="n">
        <v>6.3</v>
      </c>
      <c r="J8676" s="16" t="s">
        <v>239</v>
      </c>
      <c r="K8676" s="0" t="str">
        <f aca="false">IFERROR(IF(VLOOKUP($C8676,薬効分類マスタ!$A$2:$E$180,5,FALSE())=0,"",VLOOKUP($C8676,薬効分類マスタ!$A$2:$E$180,5,FALSE())),"")</f>
        <v/>
      </c>
      <c r="L8676" s="17"/>
      <c r="M8676" s="0" t="str">
        <f aca="false">IF($K8676="","",IF($L8676&lt;&gt;"",$L8676,VLOOKUP($C8676,薬効分類マスタ!$A$2:$F$180,6,FALSE())))</f>
        <v/>
      </c>
      <c r="N8676" s="0" t="str">
        <f aca="false">ASC(G8676)</f>
        <v>ﾍﾊﾟﾘﾝ類似物質油性ｸﾘｰﾑ0.3%｢ｹﾝｴｰ｣</v>
      </c>
      <c r="O8676" s="0" t="str">
        <f aca="false">ASC(E8676)</f>
        <v>ﾍﾊﾟﾘﾝ類似物質</v>
      </c>
      <c r="P8676" s="16" t="n">
        <f aca="false">N(P8675)+IF($C8676=検索!$B$49,1,0)</f>
        <v>0</v>
      </c>
    </row>
    <row r="8677" customFormat="false" ht="15" hidden="false" customHeight="false" outlineLevel="0" collapsed="false">
      <c r="A8677" s="16" t="s">
        <v>16254</v>
      </c>
      <c r="B8677" s="0" t="s">
        <v>19983</v>
      </c>
      <c r="C8677" s="0" t="n">
        <v>333</v>
      </c>
      <c r="D8677" s="0" t="str">
        <f aca="false">IFERROR(VLOOKUP($C8677,薬効分類マスタ!$A$2:$B$180,2,FALSE()),"未登録")</f>
        <v>血液凝固阻止剤</v>
      </c>
      <c r="E8677" s="16" t="s">
        <v>19592</v>
      </c>
      <c r="F8677" s="16" t="s">
        <v>224</v>
      </c>
      <c r="G8677" s="16" t="s">
        <v>19984</v>
      </c>
      <c r="I8677" s="0" t="n">
        <v>6</v>
      </c>
      <c r="J8677" s="16" t="s">
        <v>239</v>
      </c>
      <c r="K8677" s="0" t="str">
        <f aca="false">IFERROR(IF(VLOOKUP($C8677,薬効分類マスタ!$A$2:$E$180,5,FALSE())=0,"",VLOOKUP($C8677,薬効分類マスタ!$A$2:$E$180,5,FALSE())),"")</f>
        <v/>
      </c>
      <c r="L8677" s="17"/>
      <c r="M8677" s="0" t="str">
        <f aca="false">IF($K8677="","",IF($L8677&lt;&gt;"",$L8677,VLOOKUP($C8677,薬効分類マスタ!$A$2:$F$180,6,FALSE())))</f>
        <v/>
      </c>
      <c r="N8677" s="0" t="str">
        <f aca="false">ASC(G8677)</f>
        <v>ﾍﾊﾟﾘﾝ類似物質ｸﾘｰﾑ</v>
      </c>
      <c r="O8677" s="0" t="str">
        <f aca="false">ASC(E8677)</f>
        <v>ﾍﾊﾟﾘﾝ類似物質</v>
      </c>
      <c r="P8677" s="16" t="n">
        <f aca="false">N(P8676)+IF($C8677=検索!$B$49,1,0)</f>
        <v>0</v>
      </c>
    </row>
    <row r="8678" customFormat="false" ht="15" hidden="false" customHeight="false" outlineLevel="0" collapsed="false">
      <c r="A8678" s="16" t="s">
        <v>16254</v>
      </c>
      <c r="B8678" s="0" t="s">
        <v>19985</v>
      </c>
      <c r="C8678" s="0" t="n">
        <v>333</v>
      </c>
      <c r="D8678" s="0" t="str">
        <f aca="false">IFERROR(VLOOKUP($C8678,薬効分類マスタ!$A$2:$B$180,2,FALSE()),"未登録")</f>
        <v>血液凝固阻止剤</v>
      </c>
      <c r="E8678" s="16" t="s">
        <v>19592</v>
      </c>
      <c r="F8678" s="16" t="s">
        <v>224</v>
      </c>
      <c r="G8678" s="16" t="s">
        <v>19986</v>
      </c>
      <c r="H8678" s="16" t="s">
        <v>8607</v>
      </c>
      <c r="I8678" s="0" t="n">
        <v>17.7</v>
      </c>
      <c r="J8678" s="16" t="s">
        <v>232</v>
      </c>
      <c r="K8678" s="0" t="str">
        <f aca="false">IFERROR(IF(VLOOKUP($C8678,薬効分類マスタ!$A$2:$E$180,5,FALSE())=0,"",VLOOKUP($C8678,薬効分類マスタ!$A$2:$E$180,5,FALSE())),"")</f>
        <v/>
      </c>
      <c r="L8678" s="17"/>
      <c r="M8678" s="0" t="str">
        <f aca="false">IF($K8678="","",IF($L8678&lt;&gt;"",$L8678,VLOOKUP($C8678,薬効分類マスタ!$A$2:$F$180,6,FALSE())))</f>
        <v/>
      </c>
      <c r="N8678" s="0" t="str">
        <f aca="false">ASC(G8678)</f>
        <v>ﾋﾙﾄﾞｲﾄﾞｸﾘｰﾑ0.3%</v>
      </c>
      <c r="O8678" s="0" t="str">
        <f aca="false">ASC(E8678)</f>
        <v>ﾍﾊﾟﾘﾝ類似物質</v>
      </c>
      <c r="P8678" s="16" t="n">
        <f aca="false">N(P8677)+IF($C8678=検索!$B$49,1,0)</f>
        <v>0</v>
      </c>
    </row>
    <row r="8679" customFormat="false" ht="15" hidden="false" customHeight="false" outlineLevel="0" collapsed="false">
      <c r="A8679" s="16" t="s">
        <v>16254</v>
      </c>
      <c r="B8679" s="0" t="s">
        <v>19987</v>
      </c>
      <c r="C8679" s="0" t="n">
        <v>333</v>
      </c>
      <c r="D8679" s="0" t="str">
        <f aca="false">IFERROR(VLOOKUP($C8679,薬効分類マスタ!$A$2:$B$180,2,FALSE()),"未登録")</f>
        <v>血液凝固阻止剤</v>
      </c>
      <c r="E8679" s="16" t="s">
        <v>19592</v>
      </c>
      <c r="F8679" s="16" t="s">
        <v>224</v>
      </c>
      <c r="G8679" s="16" t="s">
        <v>19988</v>
      </c>
      <c r="H8679" s="16" t="s">
        <v>574</v>
      </c>
      <c r="I8679" s="0" t="n">
        <v>6.3</v>
      </c>
      <c r="J8679" s="16" t="s">
        <v>239</v>
      </c>
      <c r="K8679" s="0" t="str">
        <f aca="false">IFERROR(IF(VLOOKUP($C8679,薬効分類マスタ!$A$2:$E$180,5,FALSE())=0,"",VLOOKUP($C8679,薬効分類マスタ!$A$2:$E$180,5,FALSE())),"")</f>
        <v/>
      </c>
      <c r="L8679" s="17"/>
      <c r="M8679" s="0" t="str">
        <f aca="false">IF($K8679="","",IF($L8679&lt;&gt;"",$L8679,VLOOKUP($C8679,薬効分類マスタ!$A$2:$F$180,6,FALSE())))</f>
        <v/>
      </c>
      <c r="N8679" s="0" t="str">
        <f aca="false">ASC(G8679)</f>
        <v>ﾍﾊﾟﾘﾝ類似物質ｸﾘｰﾑ0.3%｢YD｣</v>
      </c>
      <c r="O8679" s="0" t="str">
        <f aca="false">ASC(E8679)</f>
        <v>ﾍﾊﾟﾘﾝ類似物質</v>
      </c>
      <c r="P8679" s="16" t="n">
        <f aca="false">N(P8678)+IF($C8679=検索!$B$49,1,0)</f>
        <v>0</v>
      </c>
    </row>
    <row r="8680" customFormat="false" ht="15" hidden="false" customHeight="false" outlineLevel="0" collapsed="false">
      <c r="A8680" s="16" t="s">
        <v>16254</v>
      </c>
      <c r="B8680" s="0" t="s">
        <v>19989</v>
      </c>
      <c r="C8680" s="0" t="n">
        <v>333</v>
      </c>
      <c r="D8680" s="0" t="str">
        <f aca="false">IFERROR(VLOOKUP($C8680,薬効分類マスタ!$A$2:$B$180,2,FALSE()),"未登録")</f>
        <v>血液凝固阻止剤</v>
      </c>
      <c r="E8680" s="16" t="s">
        <v>19592</v>
      </c>
      <c r="F8680" s="16" t="s">
        <v>224</v>
      </c>
      <c r="G8680" s="16" t="s">
        <v>19990</v>
      </c>
      <c r="H8680" s="16" t="s">
        <v>6993</v>
      </c>
      <c r="I8680" s="0" t="n">
        <v>6.3</v>
      </c>
      <c r="J8680" s="16" t="s">
        <v>239</v>
      </c>
      <c r="K8680" s="0" t="str">
        <f aca="false">IFERROR(IF(VLOOKUP($C8680,薬効分類マスタ!$A$2:$E$180,5,FALSE())=0,"",VLOOKUP($C8680,薬効分類マスタ!$A$2:$E$180,5,FALSE())),"")</f>
        <v/>
      </c>
      <c r="L8680" s="17"/>
      <c r="M8680" s="0" t="str">
        <f aca="false">IF($K8680="","",IF($L8680&lt;&gt;"",$L8680,VLOOKUP($C8680,薬効分類マスタ!$A$2:$F$180,6,FALSE())))</f>
        <v/>
      </c>
      <c r="N8680" s="0" t="str">
        <f aca="false">ASC(G8680)</f>
        <v>ﾍﾊﾟﾘﾝ類似物質ｸﾘｰﾑ0.3%｢日医工｣</v>
      </c>
      <c r="O8680" s="0" t="str">
        <f aca="false">ASC(E8680)</f>
        <v>ﾍﾊﾟﾘﾝ類似物質</v>
      </c>
      <c r="P8680" s="16" t="n">
        <f aca="false">N(P8679)+IF($C8680=検索!$B$49,1,0)</f>
        <v>0</v>
      </c>
    </row>
    <row r="8681" customFormat="false" ht="15" hidden="false" customHeight="false" outlineLevel="0" collapsed="false">
      <c r="A8681" s="16" t="s">
        <v>16254</v>
      </c>
      <c r="B8681" s="0" t="s">
        <v>19991</v>
      </c>
      <c r="C8681" s="0" t="n">
        <v>333</v>
      </c>
      <c r="D8681" s="0" t="str">
        <f aca="false">IFERROR(VLOOKUP($C8681,薬効分類マスタ!$A$2:$B$180,2,FALSE()),"未登録")</f>
        <v>血液凝固阻止剤</v>
      </c>
      <c r="E8681" s="16" t="s">
        <v>19592</v>
      </c>
      <c r="F8681" s="16" t="s">
        <v>224</v>
      </c>
      <c r="G8681" s="16" t="s">
        <v>19992</v>
      </c>
      <c r="H8681" s="16" t="s">
        <v>1080</v>
      </c>
      <c r="I8681" s="0" t="n">
        <v>6.3</v>
      </c>
      <c r="J8681" s="16" t="s">
        <v>239</v>
      </c>
      <c r="K8681" s="0" t="str">
        <f aca="false">IFERROR(IF(VLOOKUP($C8681,薬効分類マスタ!$A$2:$E$180,5,FALSE())=0,"",VLOOKUP($C8681,薬効分類マスタ!$A$2:$E$180,5,FALSE())),"")</f>
        <v/>
      </c>
      <c r="L8681" s="17"/>
      <c r="M8681" s="0" t="str">
        <f aca="false">IF($K8681="","",IF($L8681&lt;&gt;"",$L8681,VLOOKUP($C8681,薬効分類マスタ!$A$2:$F$180,6,FALSE())))</f>
        <v/>
      </c>
      <c r="N8681" s="0" t="str">
        <f aca="false">ASC(G8681)</f>
        <v>ﾍﾊﾟﾘﾝ類似物質ｸﾘｰﾑ0.3%｢ｹﾝｴｰ｣</v>
      </c>
      <c r="O8681" s="0" t="str">
        <f aca="false">ASC(E8681)</f>
        <v>ﾍﾊﾟﾘﾝ類似物質</v>
      </c>
      <c r="P8681" s="16" t="n">
        <f aca="false">N(P8680)+IF($C8681=検索!$B$49,1,0)</f>
        <v>0</v>
      </c>
    </row>
    <row r="8682" customFormat="false" ht="15" hidden="false" customHeight="false" outlineLevel="0" collapsed="false">
      <c r="A8682" s="16" t="s">
        <v>16254</v>
      </c>
      <c r="B8682" s="0" t="s">
        <v>19993</v>
      </c>
      <c r="C8682" s="0" t="n">
        <v>333</v>
      </c>
      <c r="D8682" s="0" t="str">
        <f aca="false">IFERROR(VLOOKUP($C8682,薬効分類マスタ!$A$2:$B$180,2,FALSE()),"未登録")</f>
        <v>血液凝固阻止剤</v>
      </c>
      <c r="E8682" s="16" t="s">
        <v>19592</v>
      </c>
      <c r="F8682" s="16" t="s">
        <v>224</v>
      </c>
      <c r="G8682" s="16" t="s">
        <v>19994</v>
      </c>
      <c r="I8682" s="0" t="n">
        <v>6</v>
      </c>
      <c r="J8682" s="16" t="s">
        <v>239</v>
      </c>
      <c r="K8682" s="0" t="str">
        <f aca="false">IFERROR(IF(VLOOKUP($C8682,薬効分類マスタ!$A$2:$E$180,5,FALSE())=0,"",VLOOKUP($C8682,薬効分類マスタ!$A$2:$E$180,5,FALSE())),"")</f>
        <v/>
      </c>
      <c r="L8682" s="17"/>
      <c r="M8682" s="0" t="str">
        <f aca="false">IF($K8682="","",IF($L8682&lt;&gt;"",$L8682,VLOOKUP($C8682,薬効分類マスタ!$A$2:$F$180,6,FALSE())))</f>
        <v/>
      </c>
      <c r="N8682" s="0" t="str">
        <f aca="false">ASC(G8682)</f>
        <v>ﾍﾊﾟﾘﾝ類似物質ﾛｰｼｮﾝ</v>
      </c>
      <c r="O8682" s="0" t="str">
        <f aca="false">ASC(E8682)</f>
        <v>ﾍﾊﾟﾘﾝ類似物質</v>
      </c>
      <c r="P8682" s="16" t="n">
        <f aca="false">N(P8681)+IF($C8682=検索!$B$49,1,0)</f>
        <v>0</v>
      </c>
    </row>
    <row r="8683" customFormat="false" ht="15" hidden="false" customHeight="false" outlineLevel="0" collapsed="false">
      <c r="A8683" s="16" t="s">
        <v>16254</v>
      </c>
      <c r="B8683" s="0" t="s">
        <v>19995</v>
      </c>
      <c r="C8683" s="0" t="n">
        <v>333</v>
      </c>
      <c r="D8683" s="0" t="str">
        <f aca="false">IFERROR(VLOOKUP($C8683,薬効分類マスタ!$A$2:$B$180,2,FALSE()),"未登録")</f>
        <v>血液凝固阻止剤</v>
      </c>
      <c r="E8683" s="16" t="s">
        <v>19592</v>
      </c>
      <c r="F8683" s="16" t="s">
        <v>224</v>
      </c>
      <c r="G8683" s="16" t="s">
        <v>19996</v>
      </c>
      <c r="H8683" s="16" t="s">
        <v>8607</v>
      </c>
      <c r="I8683" s="0" t="n">
        <v>17.7</v>
      </c>
      <c r="J8683" s="16" t="s">
        <v>232</v>
      </c>
      <c r="K8683" s="0" t="str">
        <f aca="false">IFERROR(IF(VLOOKUP($C8683,薬効分類マスタ!$A$2:$E$180,5,FALSE())=0,"",VLOOKUP($C8683,薬効分類マスタ!$A$2:$E$180,5,FALSE())),"")</f>
        <v/>
      </c>
      <c r="L8683" s="17"/>
      <c r="M8683" s="0" t="str">
        <f aca="false">IF($K8683="","",IF($L8683&lt;&gt;"",$L8683,VLOOKUP($C8683,薬効分類マスタ!$A$2:$F$180,6,FALSE())))</f>
        <v/>
      </c>
      <c r="N8683" s="0" t="str">
        <f aca="false">ASC(G8683)</f>
        <v>ﾋﾙﾄﾞｲﾄﾞﾛｰｼｮﾝ0.3%</v>
      </c>
      <c r="O8683" s="0" t="str">
        <f aca="false">ASC(E8683)</f>
        <v>ﾍﾊﾟﾘﾝ類似物質</v>
      </c>
      <c r="P8683" s="16" t="n">
        <f aca="false">N(P8682)+IF($C8683=検索!$B$49,1,0)</f>
        <v>0</v>
      </c>
    </row>
    <row r="8684" customFormat="false" ht="15" hidden="false" customHeight="false" outlineLevel="0" collapsed="false">
      <c r="A8684" s="16" t="s">
        <v>16254</v>
      </c>
      <c r="B8684" s="0" t="s">
        <v>19997</v>
      </c>
      <c r="C8684" s="0" t="n">
        <v>333</v>
      </c>
      <c r="D8684" s="0" t="str">
        <f aca="false">IFERROR(VLOOKUP($C8684,薬効分類マスタ!$A$2:$B$180,2,FALSE()),"未登録")</f>
        <v>血液凝固阻止剤</v>
      </c>
      <c r="E8684" s="16" t="s">
        <v>19592</v>
      </c>
      <c r="F8684" s="16" t="s">
        <v>224</v>
      </c>
      <c r="G8684" s="16" t="s">
        <v>19998</v>
      </c>
      <c r="H8684" s="16" t="s">
        <v>574</v>
      </c>
      <c r="I8684" s="0" t="n">
        <v>6.3</v>
      </c>
      <c r="J8684" s="16" t="s">
        <v>239</v>
      </c>
      <c r="K8684" s="0" t="str">
        <f aca="false">IFERROR(IF(VLOOKUP($C8684,薬効分類マスタ!$A$2:$E$180,5,FALSE())=0,"",VLOOKUP($C8684,薬効分類マスタ!$A$2:$E$180,5,FALSE())),"")</f>
        <v/>
      </c>
      <c r="L8684" s="17"/>
      <c r="M8684" s="0" t="str">
        <f aca="false">IF($K8684="","",IF($L8684&lt;&gt;"",$L8684,VLOOKUP($C8684,薬効分類マスタ!$A$2:$F$180,6,FALSE())))</f>
        <v/>
      </c>
      <c r="N8684" s="0" t="str">
        <f aca="false">ASC(G8684)</f>
        <v>ﾍﾊﾟﾘﾝ類似物質ﾛｰｼｮﾝ0.3%｢YD｣</v>
      </c>
      <c r="O8684" s="0" t="str">
        <f aca="false">ASC(E8684)</f>
        <v>ﾍﾊﾟﾘﾝ類似物質</v>
      </c>
      <c r="P8684" s="16" t="n">
        <f aca="false">N(P8683)+IF($C8684=検索!$B$49,1,0)</f>
        <v>0</v>
      </c>
    </row>
    <row r="8685" customFormat="false" ht="15" hidden="false" customHeight="false" outlineLevel="0" collapsed="false">
      <c r="A8685" s="16" t="s">
        <v>16254</v>
      </c>
      <c r="B8685" s="0" t="s">
        <v>19999</v>
      </c>
      <c r="C8685" s="0" t="n">
        <v>333</v>
      </c>
      <c r="D8685" s="0" t="str">
        <f aca="false">IFERROR(VLOOKUP($C8685,薬効分類マスタ!$A$2:$B$180,2,FALSE()),"未登録")</f>
        <v>血液凝固阻止剤</v>
      </c>
      <c r="E8685" s="16" t="s">
        <v>19592</v>
      </c>
      <c r="F8685" s="16" t="s">
        <v>224</v>
      </c>
      <c r="G8685" s="16" t="s">
        <v>20000</v>
      </c>
      <c r="H8685" s="16" t="s">
        <v>1165</v>
      </c>
      <c r="I8685" s="0" t="n">
        <v>6.3</v>
      </c>
      <c r="J8685" s="16" t="s">
        <v>239</v>
      </c>
      <c r="K8685" s="0" t="str">
        <f aca="false">IFERROR(IF(VLOOKUP($C8685,薬効分類マスタ!$A$2:$E$180,5,FALSE())=0,"",VLOOKUP($C8685,薬効分類マスタ!$A$2:$E$180,5,FALSE())),"")</f>
        <v/>
      </c>
      <c r="L8685" s="17"/>
      <c r="M8685" s="0" t="str">
        <f aca="false">IF($K8685="","",IF($L8685&lt;&gt;"",$L8685,VLOOKUP($C8685,薬効分類マスタ!$A$2:$F$180,6,FALSE())))</f>
        <v/>
      </c>
      <c r="N8685" s="0" t="str">
        <f aca="false">ASC(G8685)</f>
        <v>ﾍﾊﾟﾘﾝ類似物質ﾛｰｼｮﾝ0.3%｢ﾆﾌﾟﾛ｣</v>
      </c>
      <c r="O8685" s="0" t="str">
        <f aca="false">ASC(E8685)</f>
        <v>ﾍﾊﾟﾘﾝ類似物質</v>
      </c>
      <c r="P8685" s="16" t="n">
        <f aca="false">N(P8684)+IF($C8685=検索!$B$49,1,0)</f>
        <v>0</v>
      </c>
    </row>
    <row r="8686" customFormat="false" ht="15" hidden="false" customHeight="false" outlineLevel="0" collapsed="false">
      <c r="A8686" s="16" t="s">
        <v>16254</v>
      </c>
      <c r="B8686" s="0" t="s">
        <v>20001</v>
      </c>
      <c r="C8686" s="0" t="n">
        <v>333</v>
      </c>
      <c r="D8686" s="0" t="str">
        <f aca="false">IFERROR(VLOOKUP($C8686,薬効分類マスタ!$A$2:$B$180,2,FALSE()),"未登録")</f>
        <v>血液凝固阻止剤</v>
      </c>
      <c r="E8686" s="16" t="s">
        <v>19592</v>
      </c>
      <c r="F8686" s="16" t="s">
        <v>224</v>
      </c>
      <c r="G8686" s="16" t="s">
        <v>20002</v>
      </c>
      <c r="H8686" s="16" t="s">
        <v>16764</v>
      </c>
      <c r="I8686" s="0" t="n">
        <v>6.3</v>
      </c>
      <c r="J8686" s="16" t="s">
        <v>239</v>
      </c>
      <c r="K8686" s="0" t="str">
        <f aca="false">IFERROR(IF(VLOOKUP($C8686,薬効分類マスタ!$A$2:$E$180,5,FALSE())=0,"",VLOOKUP($C8686,薬効分類マスタ!$A$2:$E$180,5,FALSE())),"")</f>
        <v/>
      </c>
      <c r="L8686" s="17"/>
      <c r="M8686" s="0" t="str">
        <f aca="false">IF($K8686="","",IF($L8686&lt;&gt;"",$L8686,VLOOKUP($C8686,薬効分類マスタ!$A$2:$F$180,6,FALSE())))</f>
        <v/>
      </c>
      <c r="N8686" s="0" t="str">
        <f aca="false">ASC(G8686)</f>
        <v>ﾍﾊﾟﾘﾝ類似物質ﾛｰｼｮﾝ0.3%｢ﾆｯﾄｰ｣</v>
      </c>
      <c r="O8686" s="0" t="str">
        <f aca="false">ASC(E8686)</f>
        <v>ﾍﾊﾟﾘﾝ類似物質</v>
      </c>
      <c r="P8686" s="16" t="n">
        <f aca="false">N(P8685)+IF($C8686=検索!$B$49,1,0)</f>
        <v>0</v>
      </c>
    </row>
    <row r="8687" customFormat="false" ht="15" hidden="false" customHeight="false" outlineLevel="0" collapsed="false">
      <c r="A8687" s="16" t="s">
        <v>16254</v>
      </c>
      <c r="B8687" s="0" t="s">
        <v>20003</v>
      </c>
      <c r="C8687" s="0" t="n">
        <v>333</v>
      </c>
      <c r="D8687" s="0" t="str">
        <f aca="false">IFERROR(VLOOKUP($C8687,薬効分類マスタ!$A$2:$B$180,2,FALSE()),"未登録")</f>
        <v>血液凝固阻止剤</v>
      </c>
      <c r="E8687" s="16" t="s">
        <v>19592</v>
      </c>
      <c r="F8687" s="16" t="s">
        <v>224</v>
      </c>
      <c r="G8687" s="16" t="s">
        <v>20004</v>
      </c>
      <c r="H8687" s="16" t="s">
        <v>6993</v>
      </c>
      <c r="I8687" s="0" t="n">
        <v>6.3</v>
      </c>
      <c r="J8687" s="16" t="s">
        <v>239</v>
      </c>
      <c r="K8687" s="0" t="str">
        <f aca="false">IFERROR(IF(VLOOKUP($C8687,薬効分類マスタ!$A$2:$E$180,5,FALSE())=0,"",VLOOKUP($C8687,薬効分類マスタ!$A$2:$E$180,5,FALSE())),"")</f>
        <v/>
      </c>
      <c r="L8687" s="17"/>
      <c r="M8687" s="0" t="str">
        <f aca="false">IF($K8687="","",IF($L8687&lt;&gt;"",$L8687,VLOOKUP($C8687,薬効分類マスタ!$A$2:$F$180,6,FALSE())))</f>
        <v/>
      </c>
      <c r="N8687" s="0" t="str">
        <f aca="false">ASC(G8687)</f>
        <v>ﾍﾊﾟﾘﾝ類似物質ﾛｰｼｮﾝ0.3%｢日医工｣</v>
      </c>
      <c r="O8687" s="0" t="str">
        <f aca="false">ASC(E8687)</f>
        <v>ﾍﾊﾟﾘﾝ類似物質</v>
      </c>
      <c r="P8687" s="16" t="n">
        <f aca="false">N(P8686)+IF($C8687=検索!$B$49,1,0)</f>
        <v>0</v>
      </c>
    </row>
    <row r="8688" customFormat="false" ht="15" hidden="false" customHeight="false" outlineLevel="0" collapsed="false">
      <c r="A8688" s="16" t="s">
        <v>16254</v>
      </c>
      <c r="B8688" s="0" t="s">
        <v>20005</v>
      </c>
      <c r="C8688" s="0" t="n">
        <v>333</v>
      </c>
      <c r="D8688" s="0" t="str">
        <f aca="false">IFERROR(VLOOKUP($C8688,薬効分類マスタ!$A$2:$B$180,2,FALSE()),"未登録")</f>
        <v>血液凝固阻止剤</v>
      </c>
      <c r="E8688" s="16" t="s">
        <v>19592</v>
      </c>
      <c r="F8688" s="16" t="s">
        <v>224</v>
      </c>
      <c r="G8688" s="16" t="s">
        <v>20006</v>
      </c>
      <c r="H8688" s="16" t="s">
        <v>5735</v>
      </c>
      <c r="I8688" s="0" t="n">
        <v>6.3</v>
      </c>
      <c r="J8688" s="16" t="s">
        <v>239</v>
      </c>
      <c r="K8688" s="0" t="str">
        <f aca="false">IFERROR(IF(VLOOKUP($C8688,薬効分類マスタ!$A$2:$E$180,5,FALSE())=0,"",VLOOKUP($C8688,薬効分類マスタ!$A$2:$E$180,5,FALSE())),"")</f>
        <v/>
      </c>
      <c r="L8688" s="17"/>
      <c r="M8688" s="0" t="str">
        <f aca="false">IF($K8688="","",IF($L8688&lt;&gt;"",$L8688,VLOOKUP($C8688,薬効分類マスタ!$A$2:$F$180,6,FALSE())))</f>
        <v/>
      </c>
      <c r="N8688" s="0" t="str">
        <f aca="false">ASC(G8688)</f>
        <v>ﾍﾊﾟﾘﾝ類似物質外用ｽﾌﾟﾚｰ0.3%｢PP｣</v>
      </c>
      <c r="O8688" s="0" t="str">
        <f aca="false">ASC(E8688)</f>
        <v>ﾍﾊﾟﾘﾝ類似物質</v>
      </c>
      <c r="P8688" s="16" t="n">
        <f aca="false">N(P8687)+IF($C8688=検索!$B$49,1,0)</f>
        <v>0</v>
      </c>
    </row>
    <row r="8689" customFormat="false" ht="15" hidden="false" customHeight="false" outlineLevel="0" collapsed="false">
      <c r="A8689" s="16" t="s">
        <v>16254</v>
      </c>
      <c r="B8689" s="0" t="s">
        <v>20007</v>
      </c>
      <c r="C8689" s="0" t="n">
        <v>333</v>
      </c>
      <c r="D8689" s="0" t="str">
        <f aca="false">IFERROR(VLOOKUP($C8689,薬効分類マスタ!$A$2:$B$180,2,FALSE()),"未登録")</f>
        <v>血液凝固阻止剤</v>
      </c>
      <c r="E8689" s="16" t="s">
        <v>19592</v>
      </c>
      <c r="F8689" s="16" t="s">
        <v>224</v>
      </c>
      <c r="G8689" s="16" t="s">
        <v>20008</v>
      </c>
      <c r="H8689" s="16" t="s">
        <v>1067</v>
      </c>
      <c r="I8689" s="0" t="n">
        <v>9.5</v>
      </c>
      <c r="J8689" s="16" t="s">
        <v>239</v>
      </c>
      <c r="K8689" s="0" t="str">
        <f aca="false">IFERROR(IF(VLOOKUP($C8689,薬効分類マスタ!$A$2:$E$180,5,FALSE())=0,"",VLOOKUP($C8689,薬効分類マスタ!$A$2:$E$180,5,FALSE())),"")</f>
        <v/>
      </c>
      <c r="L8689" s="17"/>
      <c r="M8689" s="0" t="str">
        <f aca="false">IF($K8689="","",IF($L8689&lt;&gt;"",$L8689,VLOOKUP($C8689,薬効分類マスタ!$A$2:$F$180,6,FALSE())))</f>
        <v/>
      </c>
      <c r="N8689" s="0" t="str">
        <f aca="false">ASC(G8689)</f>
        <v>ﾍﾊﾟﾘﾝ類似物質外用ｽﾌﾟﾚｰ0.3%｢TCK｣</v>
      </c>
      <c r="O8689" s="0" t="str">
        <f aca="false">ASC(E8689)</f>
        <v>ﾍﾊﾟﾘﾝ類似物質</v>
      </c>
      <c r="P8689" s="16" t="n">
        <f aca="false">N(P8688)+IF($C8689=検索!$B$49,1,0)</f>
        <v>0</v>
      </c>
    </row>
    <row r="8690" customFormat="false" ht="15" hidden="false" customHeight="false" outlineLevel="0" collapsed="false">
      <c r="A8690" s="16" t="s">
        <v>16254</v>
      </c>
      <c r="B8690" s="0" t="s">
        <v>20009</v>
      </c>
      <c r="C8690" s="0" t="n">
        <v>333</v>
      </c>
      <c r="D8690" s="0" t="str">
        <f aca="false">IFERROR(VLOOKUP($C8690,薬効分類マスタ!$A$2:$B$180,2,FALSE()),"未登録")</f>
        <v>血液凝固阻止剤</v>
      </c>
      <c r="E8690" s="16" t="s">
        <v>19592</v>
      </c>
      <c r="F8690" s="16" t="s">
        <v>224</v>
      </c>
      <c r="G8690" s="16" t="s">
        <v>20010</v>
      </c>
      <c r="H8690" s="16" t="s">
        <v>15468</v>
      </c>
      <c r="I8690" s="0" t="n">
        <v>6.3</v>
      </c>
      <c r="J8690" s="16" t="s">
        <v>239</v>
      </c>
      <c r="K8690" s="0" t="str">
        <f aca="false">IFERROR(IF(VLOOKUP($C8690,薬効分類マスタ!$A$2:$E$180,5,FALSE())=0,"",VLOOKUP($C8690,薬効分類マスタ!$A$2:$E$180,5,FALSE())),"")</f>
        <v/>
      </c>
      <c r="L8690" s="17"/>
      <c r="M8690" s="0" t="str">
        <f aca="false">IF($K8690="","",IF($L8690&lt;&gt;"",$L8690,VLOOKUP($C8690,薬効分類マスタ!$A$2:$F$180,6,FALSE())))</f>
        <v/>
      </c>
      <c r="N8690" s="0" t="str">
        <f aca="false">ASC(G8690)</f>
        <v>ﾍﾊﾟﾘﾝ類似物質外用ｽﾌﾟﾚｰ0.3%｢ｻﾄｳ｣</v>
      </c>
      <c r="O8690" s="0" t="str">
        <f aca="false">ASC(E8690)</f>
        <v>ﾍﾊﾟﾘﾝ類似物質</v>
      </c>
      <c r="P8690" s="16" t="n">
        <f aca="false">N(P8689)+IF($C8690=検索!$B$49,1,0)</f>
        <v>0</v>
      </c>
    </row>
    <row r="8691" customFormat="false" ht="15" hidden="false" customHeight="false" outlineLevel="0" collapsed="false">
      <c r="A8691" s="16" t="s">
        <v>16254</v>
      </c>
      <c r="B8691" s="0" t="s">
        <v>20011</v>
      </c>
      <c r="C8691" s="0" t="n">
        <v>333</v>
      </c>
      <c r="D8691" s="0" t="str">
        <f aca="false">IFERROR(VLOOKUP($C8691,薬効分類マスタ!$A$2:$B$180,2,FALSE()),"未登録")</f>
        <v>血液凝固阻止剤</v>
      </c>
      <c r="E8691" s="16" t="s">
        <v>19592</v>
      </c>
      <c r="F8691" s="16" t="s">
        <v>224</v>
      </c>
      <c r="G8691" s="16" t="s">
        <v>20012</v>
      </c>
      <c r="H8691" s="16" t="s">
        <v>606</v>
      </c>
      <c r="I8691" s="0" t="n">
        <v>9.5</v>
      </c>
      <c r="J8691" s="16" t="s">
        <v>239</v>
      </c>
      <c r="K8691" s="0" t="str">
        <f aca="false">IFERROR(IF(VLOOKUP($C8691,薬効分類マスタ!$A$2:$E$180,5,FALSE())=0,"",VLOOKUP($C8691,薬効分類マスタ!$A$2:$E$180,5,FALSE())),"")</f>
        <v/>
      </c>
      <c r="L8691" s="17"/>
      <c r="M8691" s="0" t="str">
        <f aca="false">IF($K8691="","",IF($L8691&lt;&gt;"",$L8691,VLOOKUP($C8691,薬効分類マスタ!$A$2:$F$180,6,FALSE())))</f>
        <v/>
      </c>
      <c r="N8691" s="0" t="str">
        <f aca="false">ASC(G8691)</f>
        <v>ﾍﾊﾟﾘﾝ類似物質外用ｽﾌﾟﾚｰ0.3%｢日新｣</v>
      </c>
      <c r="O8691" s="0" t="str">
        <f aca="false">ASC(E8691)</f>
        <v>ﾍﾊﾟﾘﾝ類似物質</v>
      </c>
      <c r="P8691" s="16" t="n">
        <f aca="false">N(P8690)+IF($C8691=検索!$B$49,1,0)</f>
        <v>0</v>
      </c>
    </row>
    <row r="8692" customFormat="false" ht="15" hidden="false" customHeight="false" outlineLevel="0" collapsed="false">
      <c r="A8692" s="16" t="s">
        <v>16254</v>
      </c>
      <c r="B8692" s="0" t="s">
        <v>20013</v>
      </c>
      <c r="C8692" s="0" t="n">
        <v>333</v>
      </c>
      <c r="D8692" s="0" t="str">
        <f aca="false">IFERROR(VLOOKUP($C8692,薬効分類マスタ!$A$2:$B$180,2,FALSE()),"未登録")</f>
        <v>血液凝固阻止剤</v>
      </c>
      <c r="E8692" s="16" t="s">
        <v>19592</v>
      </c>
      <c r="F8692" s="16" t="s">
        <v>224</v>
      </c>
      <c r="G8692" s="16" t="s">
        <v>20014</v>
      </c>
      <c r="H8692" s="16" t="s">
        <v>574</v>
      </c>
      <c r="I8692" s="0" t="n">
        <v>6.3</v>
      </c>
      <c r="J8692" s="16" t="s">
        <v>239</v>
      </c>
      <c r="K8692" s="0" t="str">
        <f aca="false">IFERROR(IF(VLOOKUP($C8692,薬効分類マスタ!$A$2:$E$180,5,FALSE())=0,"",VLOOKUP($C8692,薬効分類マスタ!$A$2:$E$180,5,FALSE())),"")</f>
        <v/>
      </c>
      <c r="L8692" s="17"/>
      <c r="M8692" s="0" t="str">
        <f aca="false">IF($K8692="","",IF($L8692&lt;&gt;"",$L8692,VLOOKUP($C8692,薬効分類マスタ!$A$2:$F$180,6,FALSE())))</f>
        <v/>
      </c>
      <c r="N8692" s="0" t="str">
        <f aca="false">ASC(G8692)</f>
        <v>ﾍﾊﾟﾘﾝ類似物質外用ｽﾌﾟﾚｰ0.3%｢YD｣</v>
      </c>
      <c r="O8692" s="0" t="str">
        <f aca="false">ASC(E8692)</f>
        <v>ﾍﾊﾟﾘﾝ類似物質</v>
      </c>
      <c r="P8692" s="16" t="n">
        <f aca="false">N(P8691)+IF($C8692=検索!$B$49,1,0)</f>
        <v>0</v>
      </c>
    </row>
    <row r="8693" customFormat="false" ht="15" hidden="false" customHeight="false" outlineLevel="0" collapsed="false">
      <c r="A8693" s="16" t="s">
        <v>16254</v>
      </c>
      <c r="B8693" s="0" t="s">
        <v>20015</v>
      </c>
      <c r="C8693" s="0" t="n">
        <v>333</v>
      </c>
      <c r="D8693" s="0" t="str">
        <f aca="false">IFERROR(VLOOKUP($C8693,薬効分類マスタ!$A$2:$B$180,2,FALSE()),"未登録")</f>
        <v>血液凝固阻止剤</v>
      </c>
      <c r="E8693" s="16" t="s">
        <v>19592</v>
      </c>
      <c r="F8693" s="16" t="s">
        <v>224</v>
      </c>
      <c r="G8693" s="16" t="s">
        <v>20016</v>
      </c>
      <c r="H8693" s="16" t="s">
        <v>16764</v>
      </c>
      <c r="I8693" s="0" t="n">
        <v>6.3</v>
      </c>
      <c r="J8693" s="16" t="s">
        <v>239</v>
      </c>
      <c r="K8693" s="0" t="str">
        <f aca="false">IFERROR(IF(VLOOKUP($C8693,薬効分類マスタ!$A$2:$E$180,5,FALSE())=0,"",VLOOKUP($C8693,薬効分類マスタ!$A$2:$E$180,5,FALSE())),"")</f>
        <v/>
      </c>
      <c r="L8693" s="17"/>
      <c r="M8693" s="0" t="str">
        <f aca="false">IF($K8693="","",IF($L8693&lt;&gt;"",$L8693,VLOOKUP($C8693,薬効分類マスタ!$A$2:$F$180,6,FALSE())))</f>
        <v/>
      </c>
      <c r="N8693" s="0" t="str">
        <f aca="false">ASC(G8693)</f>
        <v>ﾍﾊﾟﾘﾝ類似物質外用ｽﾌﾟﾚｰ0.3%｢ﾆｯﾄｰ｣</v>
      </c>
      <c r="O8693" s="0" t="str">
        <f aca="false">ASC(E8693)</f>
        <v>ﾍﾊﾟﾘﾝ類似物質</v>
      </c>
      <c r="P8693" s="16" t="n">
        <f aca="false">N(P8692)+IF($C8693=検索!$B$49,1,0)</f>
        <v>0</v>
      </c>
    </row>
    <row r="8694" customFormat="false" ht="15" hidden="false" customHeight="false" outlineLevel="0" collapsed="false">
      <c r="A8694" s="16" t="s">
        <v>16254</v>
      </c>
      <c r="B8694" s="0" t="s">
        <v>20017</v>
      </c>
      <c r="C8694" s="0" t="n">
        <v>333</v>
      </c>
      <c r="D8694" s="0" t="str">
        <f aca="false">IFERROR(VLOOKUP($C8694,薬効分類マスタ!$A$2:$B$180,2,FALSE()),"未登録")</f>
        <v>血液凝固阻止剤</v>
      </c>
      <c r="E8694" s="16" t="s">
        <v>19592</v>
      </c>
      <c r="F8694" s="16" t="s">
        <v>224</v>
      </c>
      <c r="G8694" s="16" t="s">
        <v>20018</v>
      </c>
      <c r="H8694" s="16" t="s">
        <v>1165</v>
      </c>
      <c r="I8694" s="0" t="n">
        <v>10.9</v>
      </c>
      <c r="J8694" s="16" t="s">
        <v>239</v>
      </c>
      <c r="K8694" s="0" t="str">
        <f aca="false">IFERROR(IF(VLOOKUP($C8694,薬効分類マスタ!$A$2:$E$180,5,FALSE())=0,"",VLOOKUP($C8694,薬効分類マスタ!$A$2:$E$180,5,FALSE())),"")</f>
        <v/>
      </c>
      <c r="L8694" s="17"/>
      <c r="M8694" s="0" t="str">
        <f aca="false">IF($K8694="","",IF($L8694&lt;&gt;"",$L8694,VLOOKUP($C8694,薬効分類マスタ!$A$2:$F$180,6,FALSE())))</f>
        <v/>
      </c>
      <c r="N8694" s="0" t="str">
        <f aca="false">ASC(G8694)</f>
        <v>ﾍﾊﾟﾘﾝ類似物質外用ｽﾌﾟﾚｰ0.3%｢ﾆﾌﾟﾛ｣</v>
      </c>
      <c r="O8694" s="0" t="str">
        <f aca="false">ASC(E8694)</f>
        <v>ﾍﾊﾟﾘﾝ類似物質</v>
      </c>
      <c r="P8694" s="16" t="n">
        <f aca="false">N(P8693)+IF($C8694=検索!$B$49,1,0)</f>
        <v>0</v>
      </c>
    </row>
    <row r="8695" customFormat="false" ht="15" hidden="false" customHeight="false" outlineLevel="0" collapsed="false">
      <c r="A8695" s="16" t="s">
        <v>16254</v>
      </c>
      <c r="B8695" s="0" t="s">
        <v>20019</v>
      </c>
      <c r="C8695" s="0" t="n">
        <v>333</v>
      </c>
      <c r="D8695" s="0" t="str">
        <f aca="false">IFERROR(VLOOKUP($C8695,薬効分類マスタ!$A$2:$B$180,2,FALSE()),"未登録")</f>
        <v>血液凝固阻止剤</v>
      </c>
      <c r="E8695" s="16" t="s">
        <v>19592</v>
      </c>
      <c r="F8695" s="16" t="s">
        <v>224</v>
      </c>
      <c r="G8695" s="16" t="s">
        <v>20020</v>
      </c>
      <c r="H8695" s="16" t="s">
        <v>536</v>
      </c>
      <c r="I8695" s="0" t="n">
        <v>6.3</v>
      </c>
      <c r="J8695" s="16" t="s">
        <v>239</v>
      </c>
      <c r="K8695" s="0" t="str">
        <f aca="false">IFERROR(IF(VLOOKUP($C8695,薬効分類マスタ!$A$2:$E$180,5,FALSE())=0,"",VLOOKUP($C8695,薬効分類マスタ!$A$2:$E$180,5,FALSE())),"")</f>
        <v/>
      </c>
      <c r="L8695" s="17"/>
      <c r="M8695" s="0" t="str">
        <f aca="false">IF($K8695="","",IF($L8695&lt;&gt;"",$L8695,VLOOKUP($C8695,薬効分類マスタ!$A$2:$F$180,6,FALSE())))</f>
        <v/>
      </c>
      <c r="N8695" s="0" t="str">
        <f aca="false">ASC(G8695)</f>
        <v>ﾍﾊﾟﾘﾝ類似物質外用ｽﾌﾟﾚｰ0.3%｢日医工｣</v>
      </c>
      <c r="O8695" s="0" t="str">
        <f aca="false">ASC(E8695)</f>
        <v>ﾍﾊﾟﾘﾝ類似物質</v>
      </c>
      <c r="P8695" s="16" t="n">
        <f aca="false">N(P8694)+IF($C8695=検索!$B$49,1,0)</f>
        <v>0</v>
      </c>
    </row>
    <row r="8696" customFormat="false" ht="15" hidden="false" customHeight="false" outlineLevel="0" collapsed="false">
      <c r="A8696" s="16" t="s">
        <v>16254</v>
      </c>
      <c r="B8696" s="0" t="s">
        <v>20021</v>
      </c>
      <c r="C8696" s="0" t="n">
        <v>333</v>
      </c>
      <c r="D8696" s="0" t="str">
        <f aca="false">IFERROR(VLOOKUP($C8696,薬効分類マスタ!$A$2:$B$180,2,FALSE()),"未登録")</f>
        <v>血液凝固阻止剤</v>
      </c>
      <c r="E8696" s="16" t="s">
        <v>19592</v>
      </c>
      <c r="F8696" s="16" t="s">
        <v>224</v>
      </c>
      <c r="G8696" s="16" t="s">
        <v>20022</v>
      </c>
      <c r="H8696" s="16" t="s">
        <v>658</v>
      </c>
      <c r="I8696" s="0" t="n">
        <v>6.3</v>
      </c>
      <c r="J8696" s="16" t="s">
        <v>239</v>
      </c>
      <c r="K8696" s="0" t="str">
        <f aca="false">IFERROR(IF(VLOOKUP($C8696,薬効分類マスタ!$A$2:$E$180,5,FALSE())=0,"",VLOOKUP($C8696,薬効分類マスタ!$A$2:$E$180,5,FALSE())),"")</f>
        <v/>
      </c>
      <c r="L8696" s="17"/>
      <c r="M8696" s="0" t="str">
        <f aca="false">IF($K8696="","",IF($L8696&lt;&gt;"",$L8696,VLOOKUP($C8696,薬効分類マスタ!$A$2:$F$180,6,FALSE())))</f>
        <v/>
      </c>
      <c r="N8696" s="0" t="str">
        <f aca="false">ASC(G8696)</f>
        <v>ﾍﾊﾟﾘﾝ類似物質外用泡状ｽﾌﾟﾚｰ0.3%｢PP｣</v>
      </c>
      <c r="O8696" s="0" t="str">
        <f aca="false">ASC(E8696)</f>
        <v>ﾍﾊﾟﾘﾝ類似物質</v>
      </c>
      <c r="P8696" s="16" t="n">
        <f aca="false">N(P8695)+IF($C8696=検索!$B$49,1,0)</f>
        <v>0</v>
      </c>
    </row>
    <row r="8697" customFormat="false" ht="15" hidden="false" customHeight="false" outlineLevel="0" collapsed="false">
      <c r="A8697" s="16" t="s">
        <v>16254</v>
      </c>
      <c r="B8697" s="0" t="s">
        <v>20023</v>
      </c>
      <c r="C8697" s="0" t="n">
        <v>333</v>
      </c>
      <c r="D8697" s="0" t="str">
        <f aca="false">IFERROR(VLOOKUP($C8697,薬効分類マスタ!$A$2:$B$180,2,FALSE()),"未登録")</f>
        <v>血液凝固阻止剤</v>
      </c>
      <c r="E8697" s="16" t="s">
        <v>19592</v>
      </c>
      <c r="F8697" s="16" t="s">
        <v>224</v>
      </c>
      <c r="G8697" s="16" t="s">
        <v>20024</v>
      </c>
      <c r="H8697" s="16" t="s">
        <v>16651</v>
      </c>
      <c r="I8697" s="0" t="n">
        <v>6.3</v>
      </c>
      <c r="J8697" s="16" t="s">
        <v>239</v>
      </c>
      <c r="K8697" s="0" t="str">
        <f aca="false">IFERROR(IF(VLOOKUP($C8697,薬効分類マスタ!$A$2:$E$180,5,FALSE())=0,"",VLOOKUP($C8697,薬効分類マスタ!$A$2:$E$180,5,FALSE())),"")</f>
        <v/>
      </c>
      <c r="L8697" s="17"/>
      <c r="M8697" s="0" t="str">
        <f aca="false">IF($K8697="","",IF($L8697&lt;&gt;"",$L8697,VLOOKUP($C8697,薬効分類マスタ!$A$2:$F$180,6,FALSE())))</f>
        <v/>
      </c>
      <c r="N8697" s="0" t="str">
        <f aca="false">ASC(G8697)</f>
        <v>ﾍﾊﾟﾘﾝ類似物質外用泡状ｽﾌﾟﾚｰ0.3%｢ﾆｯﾄｰ｣</v>
      </c>
      <c r="O8697" s="0" t="str">
        <f aca="false">ASC(E8697)</f>
        <v>ﾍﾊﾟﾘﾝ類似物質</v>
      </c>
      <c r="P8697" s="16" t="n">
        <f aca="false">N(P8696)+IF($C8697=検索!$B$49,1,0)</f>
        <v>0</v>
      </c>
    </row>
    <row r="8698" customFormat="false" ht="15" hidden="false" customHeight="false" outlineLevel="0" collapsed="false">
      <c r="A8698" s="16" t="s">
        <v>16254</v>
      </c>
      <c r="B8698" s="0" t="s">
        <v>20025</v>
      </c>
      <c r="C8698" s="0" t="n">
        <v>333</v>
      </c>
      <c r="D8698" s="0" t="str">
        <f aca="false">IFERROR(VLOOKUP($C8698,薬効分類マスタ!$A$2:$B$180,2,FALSE()),"未登録")</f>
        <v>血液凝固阻止剤</v>
      </c>
      <c r="E8698" s="16" t="s">
        <v>19592</v>
      </c>
      <c r="F8698" s="16" t="s">
        <v>224</v>
      </c>
      <c r="G8698" s="16" t="s">
        <v>20026</v>
      </c>
      <c r="H8698" s="16" t="s">
        <v>1193</v>
      </c>
      <c r="I8698" s="0" t="n">
        <v>6.3</v>
      </c>
      <c r="J8698" s="16" t="s">
        <v>239</v>
      </c>
      <c r="K8698" s="0" t="str">
        <f aca="false">IFERROR(IF(VLOOKUP($C8698,薬効分類マスタ!$A$2:$E$180,5,FALSE())=0,"",VLOOKUP($C8698,薬効分類マスタ!$A$2:$E$180,5,FALSE())),"")</f>
        <v/>
      </c>
      <c r="L8698" s="17"/>
      <c r="M8698" s="0" t="str">
        <f aca="false">IF($K8698="","",IF($L8698&lt;&gt;"",$L8698,VLOOKUP($C8698,薬効分類マスタ!$A$2:$F$180,6,FALSE())))</f>
        <v/>
      </c>
      <c r="N8698" s="0" t="str">
        <f aca="false">ASC(G8698)</f>
        <v>ﾍﾊﾟﾘﾝ類似物質外用泡状ｽﾌﾟﾚｰ0.3%｢日本臓器｣</v>
      </c>
      <c r="O8698" s="0" t="str">
        <f aca="false">ASC(E8698)</f>
        <v>ﾍﾊﾟﾘﾝ類似物質</v>
      </c>
      <c r="P8698" s="16" t="n">
        <f aca="false">N(P8697)+IF($C8698=検索!$B$49,1,0)</f>
        <v>0</v>
      </c>
    </row>
    <row r="8699" customFormat="false" ht="15" hidden="false" customHeight="false" outlineLevel="0" collapsed="false">
      <c r="A8699" s="16" t="s">
        <v>16254</v>
      </c>
      <c r="B8699" s="0" t="s">
        <v>20027</v>
      </c>
      <c r="C8699" s="0" t="n">
        <v>333</v>
      </c>
      <c r="D8699" s="0" t="str">
        <f aca="false">IFERROR(VLOOKUP($C8699,薬効分類マスタ!$A$2:$B$180,2,FALSE()),"未登録")</f>
        <v>血液凝固阻止剤</v>
      </c>
      <c r="E8699" s="16" t="s">
        <v>19592</v>
      </c>
      <c r="F8699" s="16" t="s">
        <v>224</v>
      </c>
      <c r="G8699" s="16" t="s">
        <v>20028</v>
      </c>
      <c r="H8699" s="16" t="s">
        <v>8607</v>
      </c>
      <c r="I8699" s="0" t="n">
        <v>18.2</v>
      </c>
      <c r="J8699" s="16" t="s">
        <v>232</v>
      </c>
      <c r="K8699" s="0" t="str">
        <f aca="false">IFERROR(IF(VLOOKUP($C8699,薬効分類マスタ!$A$2:$E$180,5,FALSE())=0,"",VLOOKUP($C8699,薬効分類マスタ!$A$2:$E$180,5,FALSE())),"")</f>
        <v/>
      </c>
      <c r="L8699" s="17"/>
      <c r="M8699" s="0" t="str">
        <f aca="false">IF($K8699="","",IF($L8699&lt;&gt;"",$L8699,VLOOKUP($C8699,薬効分類マスタ!$A$2:$F$180,6,FALSE())))</f>
        <v/>
      </c>
      <c r="N8699" s="0" t="str">
        <f aca="false">ASC(G8699)</f>
        <v>ﾋﾙﾄﾞｲﾄﾞﾌｫｰﾑ0.3%</v>
      </c>
      <c r="O8699" s="0" t="str">
        <f aca="false">ASC(E8699)</f>
        <v>ﾍﾊﾟﾘﾝ類似物質</v>
      </c>
      <c r="P8699" s="16" t="n">
        <f aca="false">N(P8698)+IF($C8699=検索!$B$49,1,0)</f>
        <v>0</v>
      </c>
    </row>
    <row r="8700" customFormat="false" ht="15" hidden="false" customHeight="false" outlineLevel="0" collapsed="false">
      <c r="A8700" s="16" t="s">
        <v>16254</v>
      </c>
      <c r="B8700" s="0" t="s">
        <v>20029</v>
      </c>
      <c r="C8700" s="0" t="n">
        <v>333</v>
      </c>
      <c r="D8700" s="0" t="str">
        <f aca="false">IFERROR(VLOOKUP($C8700,薬効分類マスタ!$A$2:$B$180,2,FALSE()),"未登録")</f>
        <v>血液凝固阻止剤</v>
      </c>
      <c r="E8700" s="16" t="s">
        <v>19592</v>
      </c>
      <c r="F8700" s="16" t="s">
        <v>224</v>
      </c>
      <c r="G8700" s="16" t="s">
        <v>20030</v>
      </c>
      <c r="H8700" s="16" t="s">
        <v>542</v>
      </c>
      <c r="I8700" s="0" t="n">
        <v>6.3</v>
      </c>
      <c r="J8700" s="16" t="s">
        <v>239</v>
      </c>
      <c r="K8700" s="0" t="str">
        <f aca="false">IFERROR(IF(VLOOKUP($C8700,薬効分類マスタ!$A$2:$E$180,5,FALSE())=0,"",VLOOKUP($C8700,薬効分類マスタ!$A$2:$E$180,5,FALSE())),"")</f>
        <v/>
      </c>
      <c r="L8700" s="17"/>
      <c r="M8700" s="0" t="str">
        <f aca="false">IF($K8700="","",IF($L8700&lt;&gt;"",$L8700,VLOOKUP($C8700,薬効分類マスタ!$A$2:$F$180,6,FALSE())))</f>
        <v/>
      </c>
      <c r="N8700" s="0" t="str">
        <f aca="false">ASC(G8700)</f>
        <v>ﾍﾊﾟﾘﾝ類似物質外用泡状ｽﾌﾟﾚｰ0.3%｢日医工｣</v>
      </c>
      <c r="O8700" s="0" t="str">
        <f aca="false">ASC(E8700)</f>
        <v>ﾍﾊﾟﾘﾝ類似物質</v>
      </c>
      <c r="P8700" s="16" t="n">
        <f aca="false">N(P8699)+IF($C8700=検索!$B$49,1,0)</f>
        <v>0</v>
      </c>
    </row>
    <row r="8701" customFormat="false" ht="15" hidden="false" customHeight="false" outlineLevel="0" collapsed="false">
      <c r="A8701" s="16" t="s">
        <v>16254</v>
      </c>
      <c r="B8701" s="0" t="s">
        <v>20031</v>
      </c>
      <c r="C8701" s="0" t="n">
        <v>339</v>
      </c>
      <c r="D8701" s="0" t="str">
        <f aca="false">IFERROR(VLOOKUP($C8701,薬効分類マスタ!$A$2:$B$180,2,FALSE()),"未登録")</f>
        <v>その他の血液・体液用薬</v>
      </c>
      <c r="E8701" s="16" t="s">
        <v>20032</v>
      </c>
      <c r="F8701" s="16" t="s">
        <v>20033</v>
      </c>
      <c r="G8701" s="16" t="s">
        <v>20034</v>
      </c>
      <c r="H8701" s="16" t="s">
        <v>16284</v>
      </c>
      <c r="I8701" s="0" t="n">
        <v>1062.5</v>
      </c>
      <c r="J8701" s="16" t="s">
        <v>232</v>
      </c>
      <c r="K8701" s="0" t="str">
        <f aca="false">IFERROR(IF(VLOOKUP($C8701,薬効分類マスタ!$A$2:$E$180,5,FALSE())=0,"",VLOOKUP($C8701,薬効分類マスタ!$A$2:$E$180,5,FALSE())),"")</f>
        <v/>
      </c>
      <c r="L8701" s="17"/>
      <c r="M8701" s="0" t="str">
        <f aca="false">IF($K8701="","",IF($L8701&lt;&gt;"",$L8701,VLOOKUP($C8701,薬効分類マスタ!$A$2:$F$180,6,FALSE())))</f>
        <v/>
      </c>
      <c r="N8701" s="0" t="str">
        <f aca="false">ASC(G8701)</f>
        <v>ｱﾙｽﾛﾏﾁｯｸ関節手術用灌流液</v>
      </c>
      <c r="O8701" s="0" t="str">
        <f aca="false">ASC(E8701)</f>
        <v>乳酸ﾘﾝｹﾞﾙ</v>
      </c>
      <c r="P8701" s="16" t="n">
        <f aca="false">N(P8700)+IF($C8701=検索!$B$49,1,0)</f>
        <v>0</v>
      </c>
    </row>
    <row r="8702" customFormat="false" ht="15" hidden="false" customHeight="false" outlineLevel="0" collapsed="false">
      <c r="A8702" s="16" t="s">
        <v>16254</v>
      </c>
      <c r="B8702" s="0" t="s">
        <v>20035</v>
      </c>
      <c r="C8702" s="0" t="n">
        <v>395</v>
      </c>
      <c r="D8702" s="0" t="str">
        <f aca="false">IFERROR(VLOOKUP($C8702,薬効分類マスタ!$A$2:$B$180,2,FALSE()),"未登録")</f>
        <v>酵素製剤</v>
      </c>
      <c r="E8702" s="16" t="s">
        <v>20036</v>
      </c>
      <c r="F8702" s="16" t="s">
        <v>20037</v>
      </c>
      <c r="G8702" s="16" t="s">
        <v>20038</v>
      </c>
      <c r="H8702" s="16" t="s">
        <v>2726</v>
      </c>
      <c r="I8702" s="0" t="n">
        <v>15</v>
      </c>
      <c r="J8702" s="16" t="s">
        <v>232</v>
      </c>
      <c r="K8702" s="0" t="str">
        <f aca="false">IFERROR(IF(VLOOKUP($C8702,薬効分類マスタ!$A$2:$E$180,5,FALSE())=0,"",VLOOKUP($C8702,薬効分類マスタ!$A$2:$E$180,5,FALSE())),"")</f>
        <v/>
      </c>
      <c r="L8702" s="17"/>
      <c r="M8702" s="0" t="str">
        <f aca="false">IF($K8702="","",IF($L8702&lt;&gt;"",$L8702,VLOOKUP($C8702,薬効分類マスタ!$A$2:$F$180,6,FALSE())))</f>
        <v/>
      </c>
      <c r="N8702" s="0" t="str">
        <f aca="false">ASC(G8702)</f>
        <v>ﾌﾞﾛﾒﾗｲﾝ軟膏5万単位/g(ｼﾞｪｲﾄﾞﾙﾌ)</v>
      </c>
      <c r="O8702" s="0" t="str">
        <f aca="false">ASC(E8702)</f>
        <v>ﾌﾞﾛﾒﾗｲﾝ</v>
      </c>
      <c r="P8702" s="16" t="n">
        <f aca="false">N(P8701)+IF($C8702=検索!$B$49,1,0)</f>
        <v>0</v>
      </c>
    </row>
    <row r="8703" customFormat="false" ht="15" hidden="false" customHeight="false" outlineLevel="0" collapsed="false">
      <c r="A8703" s="16" t="s">
        <v>16254</v>
      </c>
      <c r="B8703" s="0" t="s">
        <v>20039</v>
      </c>
      <c r="C8703" s="0" t="n">
        <v>421</v>
      </c>
      <c r="D8703" s="0" t="str">
        <f aca="false">IFERROR(VLOOKUP($C8703,薬効分類マスタ!$A$2:$B$180,2,FALSE()),"未登録")</f>
        <v>アルキル化剤</v>
      </c>
      <c r="E8703" s="16" t="s">
        <v>20040</v>
      </c>
      <c r="F8703" s="16" t="s">
        <v>20041</v>
      </c>
      <c r="G8703" s="16" t="s">
        <v>20042</v>
      </c>
      <c r="H8703" s="16" t="s">
        <v>283</v>
      </c>
      <c r="I8703" s="0" t="n">
        <v>163858</v>
      </c>
      <c r="J8703" s="16" t="s">
        <v>232</v>
      </c>
      <c r="K8703" s="0" t="str">
        <f aca="false">IFERROR(IF(VLOOKUP($C8703,薬効分類マスタ!$A$2:$E$180,5,FALSE())=0,"",VLOOKUP($C8703,薬効分類マスタ!$A$2:$E$180,5,FALSE())),"")</f>
        <v/>
      </c>
      <c r="L8703" s="17"/>
      <c r="M8703" s="0" t="str">
        <f aca="false">IF($K8703="","",IF($L8703&lt;&gt;"",$L8703,VLOOKUP($C8703,薬効分類マスタ!$A$2:$F$180,6,FALSE())))</f>
        <v/>
      </c>
      <c r="N8703" s="0" t="str">
        <f aca="false">ASC(G8703)</f>
        <v>ｷﾞﾘｱﾃﾞﾙ脳内留置用剤7.7mg</v>
      </c>
      <c r="O8703" s="0" t="str">
        <f aca="false">ASC(E8703)</f>
        <v>ｶﾙﾑｽﾁﾝ</v>
      </c>
      <c r="P8703" s="16" t="n">
        <f aca="false">N(P8702)+IF($C8703=検索!$B$49,1,0)</f>
        <v>0</v>
      </c>
    </row>
    <row r="8704" customFormat="false" ht="15" hidden="false" customHeight="false" outlineLevel="0" collapsed="false">
      <c r="A8704" s="16" t="s">
        <v>16254</v>
      </c>
      <c r="B8704" s="0" t="s">
        <v>20043</v>
      </c>
      <c r="C8704" s="0" t="n">
        <v>422</v>
      </c>
      <c r="D8704" s="0" t="str">
        <f aca="false">IFERROR(VLOOKUP($C8704,薬効分類マスタ!$A$2:$B$180,2,FALSE()),"未登録")</f>
        <v>代謝拮抗剤</v>
      </c>
      <c r="E8704" s="16" t="s">
        <v>20044</v>
      </c>
      <c r="F8704" s="16" t="s">
        <v>3706</v>
      </c>
      <c r="G8704" s="16" t="s">
        <v>20045</v>
      </c>
      <c r="H8704" s="16" t="s">
        <v>776</v>
      </c>
      <c r="I8704" s="0" t="n">
        <v>202.3</v>
      </c>
      <c r="J8704" s="16" t="s">
        <v>232</v>
      </c>
      <c r="K8704" s="0" t="str">
        <f aca="false">IFERROR(IF(VLOOKUP($C8704,薬効分類マスタ!$A$2:$E$180,5,FALSE())=0,"",VLOOKUP($C8704,薬効分類マスタ!$A$2:$E$180,5,FALSE())),"")</f>
        <v/>
      </c>
      <c r="L8704" s="17"/>
      <c r="M8704" s="0" t="str">
        <f aca="false">IF($K8704="","",IF($L8704&lt;&gt;"",$L8704,VLOOKUP($C8704,薬効分類マスタ!$A$2:$F$180,6,FALSE())))</f>
        <v/>
      </c>
      <c r="N8704" s="0" t="str">
        <f aca="false">ASC(G8704)</f>
        <v>5-FU軟膏5%協和</v>
      </c>
      <c r="O8704" s="0" t="str">
        <f aca="false">ASC(E8704)</f>
        <v>ﾌﾙｵﾛｳﾗｼﾙ</v>
      </c>
      <c r="P8704" s="16" t="n">
        <f aca="false">N(P8703)+IF($C8704=検索!$B$49,1,0)</f>
        <v>0</v>
      </c>
    </row>
    <row r="8705" customFormat="false" ht="15" hidden="false" customHeight="false" outlineLevel="0" collapsed="false">
      <c r="A8705" s="16" t="s">
        <v>16254</v>
      </c>
      <c r="B8705" s="0" t="s">
        <v>20046</v>
      </c>
      <c r="C8705" s="0" t="n">
        <v>423</v>
      </c>
      <c r="D8705" s="0" t="str">
        <f aca="false">IFERROR(VLOOKUP($C8705,薬効分類マスタ!$A$2:$B$180,2,FALSE()),"未登録")</f>
        <v>抗腫瘍性抗生物質製剤</v>
      </c>
      <c r="E8705" s="16" t="s">
        <v>20047</v>
      </c>
      <c r="F8705" s="16" t="s">
        <v>20048</v>
      </c>
      <c r="G8705" s="16" t="s">
        <v>20049</v>
      </c>
      <c r="H8705" s="16" t="s">
        <v>5633</v>
      </c>
      <c r="I8705" s="0" t="n">
        <v>1055.4</v>
      </c>
      <c r="J8705" s="16" t="s">
        <v>232</v>
      </c>
      <c r="K8705" s="0" t="str">
        <f aca="false">IFERROR(IF(VLOOKUP($C8705,薬効分類マスタ!$A$2:$E$180,5,FALSE())=0,"",VLOOKUP($C8705,薬効分類マスタ!$A$2:$E$180,5,FALSE())),"")</f>
        <v/>
      </c>
      <c r="L8705" s="17"/>
      <c r="M8705" s="0" t="str">
        <f aca="false">IF($K8705="","",IF($L8705&lt;&gt;"",$L8705,VLOOKUP($C8705,薬効分類マスタ!$A$2:$F$180,6,FALSE())))</f>
        <v/>
      </c>
      <c r="N8705" s="0" t="str">
        <f aca="false">ASC(G8705)</f>
        <v>ﾌﾞﾚｵS軟膏5mg/g</v>
      </c>
      <c r="O8705" s="0" t="str">
        <f aca="false">ASC(E8705)</f>
        <v>ﾌﾞﾚｵﾏｲｼﾝ硫酸塩</v>
      </c>
      <c r="P8705" s="16" t="n">
        <f aca="false">N(P8704)+IF($C8705=検索!$B$49,1,0)</f>
        <v>0</v>
      </c>
    </row>
    <row r="8706" customFormat="false" ht="15" hidden="false" customHeight="false" outlineLevel="0" collapsed="false">
      <c r="A8706" s="16" t="s">
        <v>16254</v>
      </c>
      <c r="B8706" s="0" t="s">
        <v>20050</v>
      </c>
      <c r="C8706" s="0" t="n">
        <v>429</v>
      </c>
      <c r="D8706" s="0" t="str">
        <f aca="false">IFERROR(VLOOKUP($C8706,薬効分類マスタ!$A$2:$B$180,2,FALSE()),"未登録")</f>
        <v>その他の腫瘍用薬</v>
      </c>
      <c r="E8706" s="16" t="s">
        <v>11229</v>
      </c>
      <c r="F8706" s="16" t="s">
        <v>1717</v>
      </c>
      <c r="G8706" s="16" t="s">
        <v>20051</v>
      </c>
      <c r="H8706" s="16" t="s">
        <v>3613</v>
      </c>
      <c r="I8706" s="0" t="n">
        <v>3926.4</v>
      </c>
      <c r="J8706" s="16" t="s">
        <v>232</v>
      </c>
      <c r="K8706" s="0" t="str">
        <f aca="false">IFERROR(IF(VLOOKUP($C8706,薬効分類マスタ!$A$2:$E$180,5,FALSE())=0,"",VLOOKUP($C8706,薬効分類マスタ!$A$2:$E$180,5,FALSE())),"")</f>
        <v/>
      </c>
      <c r="L8706" s="17"/>
      <c r="M8706" s="0" t="str">
        <f aca="false">IF($K8706="","",IF($L8706&lt;&gt;"",$L8706,VLOOKUP($C8706,薬効分類マスタ!$A$2:$F$180,6,FALSE())))</f>
        <v/>
      </c>
      <c r="N8706" s="0" t="str">
        <f aca="false">ASC(G8706)</f>
        <v>ﾗﾊﾟﾘﾑｽｹﾞﾙ0.2%</v>
      </c>
      <c r="O8706" s="0" t="str">
        <f aca="false">ASC(E8706)</f>
        <v>ｼﾛﾘﾑｽ</v>
      </c>
      <c r="P8706" s="16" t="n">
        <f aca="false">N(P8705)+IF($C8706=検索!$B$49,1,0)</f>
        <v>0</v>
      </c>
    </row>
    <row r="8707" customFormat="false" ht="15" hidden="false" customHeight="false" outlineLevel="0" collapsed="false">
      <c r="A8707" s="16" t="s">
        <v>16254</v>
      </c>
      <c r="B8707" s="0" t="s">
        <v>20052</v>
      </c>
      <c r="C8707" s="0" t="n">
        <v>430</v>
      </c>
      <c r="D8707" s="0" t="str">
        <f aca="false">IFERROR(VLOOKUP($C8707,薬効分類マスタ!$A$2:$B$180,2,FALSE()),"未登録")</f>
        <v>放射性医薬品</v>
      </c>
      <c r="E8707" s="16" t="s">
        <v>20053</v>
      </c>
      <c r="F8707" s="16" t="s">
        <v>20054</v>
      </c>
      <c r="G8707" s="16" t="s">
        <v>20055</v>
      </c>
      <c r="H8707" s="16" t="s">
        <v>11569</v>
      </c>
      <c r="I8707" s="0" t="n">
        <v>42755.3</v>
      </c>
      <c r="J8707" s="16" t="s">
        <v>232</v>
      </c>
      <c r="K8707" s="0" t="str">
        <f aca="false">IFERROR(IF(VLOOKUP($C8707,薬効分類マスタ!$A$2:$E$180,5,FALSE())=0,"",VLOOKUP($C8707,薬効分類マスタ!$A$2:$E$180,5,FALSE())),"")</f>
        <v/>
      </c>
      <c r="L8707" s="17"/>
      <c r="M8707" s="0" t="str">
        <f aca="false">IF($K8707="","",IF($L8707&lt;&gt;"",$L8707,VLOOKUP($C8707,薬効分類マスタ!$A$2:$F$180,6,FALSE())))</f>
        <v/>
      </c>
      <c r="N8707" s="0" t="str">
        <f aca="false">ASC(G8707)</f>
        <v>ｸﾘﾌﾟﾄﾝ(81mKr)ｼﾞｪﾈﾚｰﾀ</v>
      </c>
      <c r="O8707" s="0" t="str">
        <f aca="false">ASC(E8707)</f>
        <v>ｸﾘﾌﾟﾄﾝ(81mKr)</v>
      </c>
      <c r="P8707" s="16" t="n">
        <f aca="false">N(P8706)+IF($C8707=検索!$B$49,1,0)</f>
        <v>0</v>
      </c>
    </row>
    <row r="8708" customFormat="false" ht="15" hidden="false" customHeight="false" outlineLevel="0" collapsed="false">
      <c r="A8708" s="16" t="s">
        <v>16254</v>
      </c>
      <c r="B8708" s="0" t="s">
        <v>20056</v>
      </c>
      <c r="C8708" s="0" t="n">
        <v>449</v>
      </c>
      <c r="D8708" s="0" t="str">
        <f aca="false">IFERROR(VLOOKUP($C8708,薬効分類マスタ!$A$2:$B$180,2,FALSE()),"未登録")</f>
        <v>その他のアレルギー用薬</v>
      </c>
      <c r="E8708" s="16" t="s">
        <v>11740</v>
      </c>
      <c r="F8708" s="16" t="s">
        <v>17606</v>
      </c>
      <c r="G8708" s="16" t="s">
        <v>20057</v>
      </c>
      <c r="H8708" s="16" t="s">
        <v>443</v>
      </c>
      <c r="I8708" s="0" t="n">
        <v>48.5</v>
      </c>
      <c r="J8708" s="16" t="s">
        <v>232</v>
      </c>
      <c r="K8708" s="0" t="str">
        <f aca="false">IFERROR(IF(VLOOKUP($C8708,薬効分類マスタ!$A$2:$E$180,5,FALSE())=0,"",VLOOKUP($C8708,薬効分類マスタ!$A$2:$E$180,5,FALSE())),"")</f>
        <v/>
      </c>
      <c r="L8708" s="17"/>
      <c r="M8708" s="0" t="str">
        <f aca="false">IF($K8708="","",IF($L8708&lt;&gt;"",$L8708,VLOOKUP($C8708,薬効分類マスタ!$A$2:$F$180,6,FALSE())))</f>
        <v/>
      </c>
      <c r="N8708" s="0" t="str">
        <f aca="false">ASC(G8708)</f>
        <v>ｱﾚｻｶﾞﾃｰﾌﾟ4mg</v>
      </c>
      <c r="O8708" s="0" t="str">
        <f aca="false">ASC(E8708)</f>
        <v>ｴﾒﾀﾞｽﾁﾝﾌﾏﾙ酸塩</v>
      </c>
      <c r="P8708" s="16" t="n">
        <f aca="false">N(P8707)+IF($C8708=検索!$B$49,1,0)</f>
        <v>0</v>
      </c>
    </row>
    <row r="8709" customFormat="false" ht="15" hidden="false" customHeight="false" outlineLevel="0" collapsed="false">
      <c r="A8709" s="16" t="s">
        <v>16254</v>
      </c>
      <c r="B8709" s="0" t="s">
        <v>20058</v>
      </c>
      <c r="C8709" s="0" t="n">
        <v>449</v>
      </c>
      <c r="D8709" s="0" t="str">
        <f aca="false">IFERROR(VLOOKUP($C8709,薬効分類マスタ!$A$2:$B$180,2,FALSE()),"未登録")</f>
        <v>その他のアレルギー用薬</v>
      </c>
      <c r="E8709" s="16" t="s">
        <v>11740</v>
      </c>
      <c r="F8709" s="16" t="s">
        <v>16434</v>
      </c>
      <c r="G8709" s="16" t="s">
        <v>20059</v>
      </c>
      <c r="H8709" s="16" t="s">
        <v>443</v>
      </c>
      <c r="I8709" s="0" t="n">
        <v>64.4</v>
      </c>
      <c r="J8709" s="16" t="s">
        <v>232</v>
      </c>
      <c r="K8709" s="0" t="str">
        <f aca="false">IFERROR(IF(VLOOKUP($C8709,薬効分類マスタ!$A$2:$E$180,5,FALSE())=0,"",VLOOKUP($C8709,薬効分類マスタ!$A$2:$E$180,5,FALSE())),"")</f>
        <v/>
      </c>
      <c r="L8709" s="17"/>
      <c r="M8709" s="0" t="str">
        <f aca="false">IF($K8709="","",IF($L8709&lt;&gt;"",$L8709,VLOOKUP($C8709,薬効分類マスタ!$A$2:$F$180,6,FALSE())))</f>
        <v/>
      </c>
      <c r="N8709" s="0" t="str">
        <f aca="false">ASC(G8709)</f>
        <v>ｱﾚｻｶﾞﾃｰﾌﾟ8mg</v>
      </c>
      <c r="O8709" s="0" t="str">
        <f aca="false">ASC(E8709)</f>
        <v>ｴﾒﾀﾞｽﾁﾝﾌﾏﾙ酸塩</v>
      </c>
      <c r="P8709" s="16" t="n">
        <f aca="false">N(P8708)+IF($C8709=検索!$B$49,1,0)</f>
        <v>0</v>
      </c>
    </row>
    <row r="8710" customFormat="false" ht="15" hidden="false" customHeight="false" outlineLevel="0" collapsed="false">
      <c r="A8710" s="16" t="s">
        <v>16254</v>
      </c>
      <c r="B8710" s="0" t="s">
        <v>20060</v>
      </c>
      <c r="C8710" s="0" t="n">
        <v>490</v>
      </c>
      <c r="D8710" s="0" t="str">
        <f aca="false">IFERROR(VLOOKUP($C8710,薬効分類マスタ!$A$2:$B$180,2,FALSE()),"未登録")</f>
        <v>その他の組織細胞機能用医薬品</v>
      </c>
      <c r="E8710" s="16" t="s">
        <v>20061</v>
      </c>
      <c r="F8710" s="16" t="s">
        <v>20062</v>
      </c>
      <c r="G8710" s="16" t="s">
        <v>20063</v>
      </c>
      <c r="H8710" s="16" t="s">
        <v>20064</v>
      </c>
      <c r="I8710" s="0" t="n">
        <v>2955232.7</v>
      </c>
      <c r="J8710" s="16" t="s">
        <v>232</v>
      </c>
      <c r="K8710" s="0" t="str">
        <f aca="false">IFERROR(IF(VLOOKUP($C8710,薬効分類マスタ!$A$2:$E$180,5,FALSE())=0,"",VLOOKUP($C8710,薬効分類マスタ!$A$2:$E$180,5,FALSE())),"")</f>
        <v/>
      </c>
      <c r="L8710" s="17"/>
      <c r="M8710" s="0" t="str">
        <f aca="false">IF($K8710="","",IF($L8710&lt;&gt;"",$L8710,VLOOKUP($C8710,薬効分類マスタ!$A$2:$F$180,6,FALSE())))</f>
        <v/>
      </c>
      <c r="N8710" s="0" t="str">
        <f aca="false">ASC(G8710)</f>
        <v>ﾊﾞｲｼﾞｭﾍﾞｯｸｹﾞﾙ</v>
      </c>
      <c r="O8710" s="0" t="str">
        <f aca="false">ASC(E8710)</f>
        <v>ﾍﾞﾚﾏｹﾞﾝ　ｹﾞﾍﾟﾙﾊﾟﾍﾞｸ</v>
      </c>
      <c r="P8710" s="16" t="n">
        <f aca="false">N(P8709)+IF($C8710=検索!$B$49,1,0)</f>
        <v>0</v>
      </c>
    </row>
    <row r="8711" customFormat="false" ht="15" hidden="false" customHeight="false" outlineLevel="0" collapsed="false">
      <c r="A8711" s="16" t="s">
        <v>16254</v>
      </c>
      <c r="B8711" s="0" t="s">
        <v>20065</v>
      </c>
      <c r="C8711" s="0" t="n">
        <v>490</v>
      </c>
      <c r="D8711" s="0" t="str">
        <f aca="false">IFERROR(VLOOKUP($C8711,薬効分類マスタ!$A$2:$B$180,2,FALSE()),"未登録")</f>
        <v>その他の組織細胞機能用医薬品</v>
      </c>
      <c r="E8711" s="16" t="s">
        <v>20066</v>
      </c>
      <c r="F8711" s="16" t="s">
        <v>20067</v>
      </c>
      <c r="G8711" s="16" t="s">
        <v>20068</v>
      </c>
      <c r="H8711" s="16" t="s">
        <v>20069</v>
      </c>
      <c r="I8711" s="0" t="n">
        <v>182096</v>
      </c>
      <c r="J8711" s="16" t="s">
        <v>232</v>
      </c>
      <c r="K8711" s="0" t="str">
        <f aca="false">IFERROR(IF(VLOOKUP($C8711,薬効分類マスタ!$A$2:$E$180,5,FALSE())=0,"",VLOOKUP($C8711,薬効分類マスタ!$A$2:$E$180,5,FALSE())),"")</f>
        <v/>
      </c>
      <c r="L8711" s="17"/>
      <c r="M8711" s="0" t="str">
        <f aca="false">IF($K8711="","",IF($L8711&lt;&gt;"",$L8711,VLOOKUP($C8711,薬効分類マスタ!$A$2:$F$180,6,FALSE())))</f>
        <v/>
      </c>
      <c r="N8711" s="0" t="str">
        <f aca="false">ASC(G8711)</f>
        <v>ｱﾛｽﾃﾑｼｰﾄ</v>
      </c>
      <c r="O8711" s="0" t="str">
        <f aca="false">ASC(E8711)</f>
        <v>ﾆﾊﾞﾄﾞｽﾄﾛｾﾙ</v>
      </c>
      <c r="P8711" s="16" t="n">
        <f aca="false">N(P8710)+IF($C8711=検索!$B$49,1,0)</f>
        <v>0</v>
      </c>
    </row>
    <row r="8712" customFormat="false" ht="15" hidden="false" customHeight="false" outlineLevel="0" collapsed="false">
      <c r="A8712" s="16" t="s">
        <v>16254</v>
      </c>
      <c r="B8712" s="0" t="s">
        <v>20070</v>
      </c>
      <c r="C8712" s="0" t="n">
        <v>490</v>
      </c>
      <c r="D8712" s="0" t="str">
        <f aca="false">IFERROR(VLOOKUP($C8712,薬効分類マスタ!$A$2:$B$180,2,FALSE()),"未登録")</f>
        <v>その他の組織細胞機能用医薬品</v>
      </c>
      <c r="E8712" s="16" t="s">
        <v>20071</v>
      </c>
      <c r="F8712" s="16" t="s">
        <v>20072</v>
      </c>
      <c r="G8712" s="16" t="s">
        <v>20073</v>
      </c>
      <c r="H8712" s="16" t="s">
        <v>7788</v>
      </c>
      <c r="I8712" s="0" t="n">
        <v>2327036.9</v>
      </c>
      <c r="J8712" s="16" t="s">
        <v>232</v>
      </c>
      <c r="K8712" s="0" t="str">
        <f aca="false">IFERROR(IF(VLOOKUP($C8712,薬効分類マスタ!$A$2:$E$180,5,FALSE())=0,"",VLOOKUP($C8712,薬効分類マスタ!$A$2:$E$180,5,FALSE())),"")</f>
        <v/>
      </c>
      <c r="L8712" s="17"/>
      <c r="M8712" s="0" t="str">
        <f aca="false">IF($K8712="","",IF($L8712&lt;&gt;"",$L8712,VLOOKUP($C8712,薬効分類マスタ!$A$2:$F$180,6,FALSE())))</f>
        <v/>
      </c>
      <c r="N8712" s="0" t="str">
        <f aca="false">ASC(G8712)</f>
        <v>ｴﾄﾞｽﾁﾗﾄﾞﾘﾝ膀胱内注入液</v>
      </c>
      <c r="O8712" s="0" t="str">
        <f aca="false">ASC(E8712)</f>
        <v>ﾅﾄﾞﾌｧﾗｹﾞﾝ　ﾌｨﾗﾃﾞﾉﾍﾞｸ</v>
      </c>
      <c r="P8712" s="16" t="n">
        <f aca="false">N(P8711)+IF($C8712=検索!$B$49,1,0)</f>
        <v>0</v>
      </c>
    </row>
    <row r="8713" customFormat="false" ht="15" hidden="false" customHeight="false" outlineLevel="0" collapsed="false">
      <c r="A8713" s="16" t="s">
        <v>16254</v>
      </c>
      <c r="B8713" s="0" t="s">
        <v>20074</v>
      </c>
      <c r="C8713" s="0" t="n">
        <v>611</v>
      </c>
      <c r="D8713" s="0" t="str">
        <f aca="false">IFERROR(VLOOKUP($C8713,薬効分類マスタ!$A$2:$B$180,2,FALSE()),"未登録")</f>
        <v>主としてグラム陽性菌に作用するもの</v>
      </c>
      <c r="E8713" s="16" t="s">
        <v>14716</v>
      </c>
      <c r="F8713" s="16" t="s">
        <v>229</v>
      </c>
      <c r="G8713" s="16" t="s">
        <v>20075</v>
      </c>
      <c r="H8713" s="16" t="s">
        <v>16764</v>
      </c>
      <c r="I8713" s="0" t="n">
        <v>4157.3</v>
      </c>
      <c r="J8713" s="16" t="s">
        <v>232</v>
      </c>
      <c r="K8713" s="0" t="str">
        <f aca="false">IFERROR(IF(VLOOKUP($C8713,薬効分類マスタ!$A$2:$E$180,5,FALSE())=0,"",VLOOKUP($C8713,薬効分類マスタ!$A$2:$E$180,5,FALSE())),"")</f>
        <v>抗菌薬</v>
      </c>
      <c r="L8713" s="17"/>
      <c r="M8713" s="16" t="n">
        <f aca="false">IF($K8713="","",IF($L8713&lt;&gt;"",$L8713,VLOOKUP($C8713,薬効分類マスタ!$A$2:$F$180,6,FALSE())))</f>
        <v>3</v>
      </c>
      <c r="N8713" s="0" t="str">
        <f aca="false">ASC(G8713)</f>
        <v>ﾊﾞﾝｺﾏｲｼﾝ眼軟膏1%</v>
      </c>
      <c r="O8713" s="0" t="str">
        <f aca="false">ASC(E8713)</f>
        <v>ﾊﾞﾝｺﾏｲｼﾝ塩酸塩</v>
      </c>
      <c r="P8713" s="16" t="n">
        <f aca="false">N(P8712)+IF($C8713=検索!$B$49,1,0)</f>
        <v>0</v>
      </c>
    </row>
    <row r="8714" customFormat="false" ht="15" hidden="false" customHeight="false" outlineLevel="0" collapsed="false">
      <c r="A8714" s="16" t="s">
        <v>16254</v>
      </c>
      <c r="B8714" s="0" t="s">
        <v>20076</v>
      </c>
      <c r="C8714" s="0" t="n">
        <v>611</v>
      </c>
      <c r="D8714" s="0" t="str">
        <f aca="false">IFERROR(VLOOKUP($C8714,薬効分類マスタ!$A$2:$B$180,2,FALSE()),"未登録")</f>
        <v>主としてグラム陽性菌に作用するもの</v>
      </c>
      <c r="E8714" s="16" t="s">
        <v>20077</v>
      </c>
      <c r="F8714" s="16" t="s">
        <v>2525</v>
      </c>
      <c r="G8714" s="16" t="s">
        <v>20078</v>
      </c>
      <c r="H8714" s="16" t="s">
        <v>794</v>
      </c>
      <c r="I8714" s="0" t="n">
        <v>518.7</v>
      </c>
      <c r="J8714" s="16" t="s">
        <v>232</v>
      </c>
      <c r="K8714" s="0" t="str">
        <f aca="false">IFERROR(IF(VLOOKUP($C8714,薬効分類マスタ!$A$2:$E$180,5,FALSE())=0,"",VLOOKUP($C8714,薬効分類マスタ!$A$2:$E$180,5,FALSE())),"")</f>
        <v>抗菌薬</v>
      </c>
      <c r="L8714" s="17"/>
      <c r="M8714" s="16" t="n">
        <f aca="false">IF($K8714="","",IF($L8714&lt;&gt;"",$L8714,VLOOKUP($C8714,薬効分類マスタ!$A$2:$F$180,6,FALSE())))</f>
        <v>3</v>
      </c>
      <c r="N8714" s="0" t="str">
        <f aca="false">ASC(G8714)</f>
        <v>ﾊﾞｸﾄﾛﾊﾞﾝ鼻腔用軟膏2%</v>
      </c>
      <c r="O8714" s="0" t="str">
        <f aca="false">ASC(E8714)</f>
        <v>ﾑﾋﾟﾛｼﾝｶﾙｼｳﾑ水和物</v>
      </c>
      <c r="P8714" s="16" t="n">
        <f aca="false">N(P8713)+IF($C8714=検索!$B$49,1,0)</f>
        <v>0</v>
      </c>
    </row>
    <row r="8715" customFormat="false" ht="15" hidden="false" customHeight="false" outlineLevel="0" collapsed="false">
      <c r="A8715" s="16" t="s">
        <v>16254</v>
      </c>
      <c r="B8715" s="0" t="s">
        <v>20079</v>
      </c>
      <c r="C8715" s="0" t="n">
        <v>612</v>
      </c>
      <c r="D8715" s="0" t="str">
        <f aca="false">IFERROR(VLOOKUP($C8715,薬効分類マスタ!$A$2:$B$180,2,FALSE()),"未登録")</f>
        <v>主としてグラム陰性菌に作用するもの</v>
      </c>
      <c r="E8715" s="16" t="s">
        <v>16727</v>
      </c>
      <c r="F8715" s="16" t="s">
        <v>20080</v>
      </c>
      <c r="G8715" s="16" t="s">
        <v>20081</v>
      </c>
      <c r="H8715" s="16" t="s">
        <v>325</v>
      </c>
      <c r="I8715" s="0" t="n">
        <v>9045</v>
      </c>
      <c r="J8715" s="16" t="s">
        <v>232</v>
      </c>
      <c r="K8715" s="0" t="str">
        <f aca="false">IFERROR(IF(VLOOKUP($C8715,薬効分類マスタ!$A$2:$E$180,5,FALSE())=0,"",VLOOKUP($C8715,薬効分類マスタ!$A$2:$E$180,5,FALSE())),"")</f>
        <v>抗菌薬</v>
      </c>
      <c r="L8715" s="17"/>
      <c r="M8715" s="16" t="n">
        <f aca="false">IF($K8715="","",IF($L8715&lt;&gt;"",$L8715,VLOOKUP($C8715,薬効分類マスタ!$A$2:$F$180,6,FALSE())))</f>
        <v>3</v>
      </c>
      <c r="N8715" s="0" t="str">
        <f aca="false">ASC(G8715)</f>
        <v>ﾄｰﾋﾞｲ吸入液300mg</v>
      </c>
      <c r="O8715" s="0" t="str">
        <f aca="false">ASC(E8715)</f>
        <v>ﾄﾌﾞﾗﾏｲｼﾝ</v>
      </c>
      <c r="P8715" s="16" t="n">
        <f aca="false">N(P8714)+IF($C8715=検索!$B$49,1,0)</f>
        <v>0</v>
      </c>
    </row>
    <row r="8716" customFormat="false" ht="15" hidden="false" customHeight="false" outlineLevel="0" collapsed="false">
      <c r="A8716" s="16" t="s">
        <v>16254</v>
      </c>
      <c r="B8716" s="0" t="s">
        <v>20082</v>
      </c>
      <c r="C8716" s="0" t="n">
        <v>613</v>
      </c>
      <c r="D8716" s="0" t="str">
        <f aca="false">IFERROR(VLOOKUP($C8716,薬効分類マスタ!$A$2:$B$180,2,FALSE()),"未登録")</f>
        <v>主としてグラム陽性・陰性菌に作用するもの</v>
      </c>
      <c r="E8716" s="16" t="s">
        <v>20083</v>
      </c>
      <c r="F8716" s="16" t="s">
        <v>20084</v>
      </c>
      <c r="G8716" s="16" t="s">
        <v>20085</v>
      </c>
      <c r="H8716" s="16" t="s">
        <v>1064</v>
      </c>
      <c r="I8716" s="0" t="n">
        <v>223.3</v>
      </c>
      <c r="J8716" s="16" t="s">
        <v>232</v>
      </c>
      <c r="K8716" s="0" t="str">
        <f aca="false">IFERROR(IF(VLOOKUP($C8716,薬効分類マスタ!$A$2:$E$180,5,FALSE())=0,"",VLOOKUP($C8716,薬効分類マスタ!$A$2:$E$180,5,FALSE())),"")</f>
        <v>抗菌薬</v>
      </c>
      <c r="L8716" s="17"/>
      <c r="M8716" s="16" t="n">
        <f aca="false">IF($K8716="","",IF($L8716&lt;&gt;"",$L8716,VLOOKUP($C8716,薬効分類マスタ!$A$2:$F$180,6,FALSE())))</f>
        <v>3</v>
      </c>
      <c r="N8716" s="0" t="str">
        <f aca="false">ASC(G8716)</f>
        <v>ｴﾎﾟｾﾘﾝ坐剤125</v>
      </c>
      <c r="O8716" s="0" t="str">
        <f aca="false">ASC(E8716)</f>
        <v>ｾﾌﾁｿﾞｷｼﾑﾅﾄﾘｳﾑ</v>
      </c>
      <c r="P8716" s="16" t="n">
        <f aca="false">N(P8715)+IF($C8716=検索!$B$49,1,0)</f>
        <v>0</v>
      </c>
    </row>
    <row r="8717" customFormat="false" ht="15" hidden="false" customHeight="false" outlineLevel="0" collapsed="false">
      <c r="A8717" s="16" t="s">
        <v>16254</v>
      </c>
      <c r="B8717" s="0" t="s">
        <v>20086</v>
      </c>
      <c r="C8717" s="0" t="n">
        <v>613</v>
      </c>
      <c r="D8717" s="0" t="str">
        <f aca="false">IFERROR(VLOOKUP($C8717,薬効分類マスタ!$A$2:$B$180,2,FALSE()),"未登録")</f>
        <v>主としてグラム陽性・陰性菌に作用するもの</v>
      </c>
      <c r="E8717" s="16" t="s">
        <v>20083</v>
      </c>
      <c r="F8717" s="16" t="s">
        <v>16286</v>
      </c>
      <c r="G8717" s="16" t="s">
        <v>20087</v>
      </c>
      <c r="H8717" s="16" t="s">
        <v>1064</v>
      </c>
      <c r="I8717" s="0" t="n">
        <v>248.2</v>
      </c>
      <c r="J8717" s="16" t="s">
        <v>232</v>
      </c>
      <c r="K8717" s="0" t="str">
        <f aca="false">IFERROR(IF(VLOOKUP($C8717,薬効分類マスタ!$A$2:$E$180,5,FALSE())=0,"",VLOOKUP($C8717,薬効分類マスタ!$A$2:$E$180,5,FALSE())),"")</f>
        <v>抗菌薬</v>
      </c>
      <c r="L8717" s="17"/>
      <c r="M8717" s="16" t="n">
        <f aca="false">IF($K8717="","",IF($L8717&lt;&gt;"",$L8717,VLOOKUP($C8717,薬効分類マスタ!$A$2:$F$180,6,FALSE())))</f>
        <v>3</v>
      </c>
      <c r="N8717" s="0" t="str">
        <f aca="false">ASC(G8717)</f>
        <v>ｴﾎﾟｾﾘﾝ坐剤250</v>
      </c>
      <c r="O8717" s="0" t="str">
        <f aca="false">ASC(E8717)</f>
        <v>ｾﾌﾁｿﾞｷｼﾑﾅﾄﾘｳﾑ</v>
      </c>
      <c r="P8717" s="16" t="n">
        <f aca="false">N(P8716)+IF($C8717=検索!$B$49,1,0)</f>
        <v>0</v>
      </c>
    </row>
    <row r="8718" customFormat="false" ht="15" hidden="false" customHeight="false" outlineLevel="0" collapsed="false">
      <c r="A8718" s="16" t="s">
        <v>16254</v>
      </c>
      <c r="B8718" s="0" t="s">
        <v>20088</v>
      </c>
      <c r="C8718" s="0" t="n">
        <v>616</v>
      </c>
      <c r="D8718" s="0" t="str">
        <f aca="false">IFERROR(VLOOKUP($C8718,薬効分類マスタ!$A$2:$B$180,2,FALSE()),"未登録")</f>
        <v>主として抗酸菌に作用するもの</v>
      </c>
      <c r="E8718" s="16" t="s">
        <v>20089</v>
      </c>
      <c r="F8718" s="16" t="s">
        <v>20090</v>
      </c>
      <c r="G8718" s="16" t="s">
        <v>20091</v>
      </c>
      <c r="H8718" s="16" t="s">
        <v>6903</v>
      </c>
      <c r="I8718" s="0" t="n">
        <v>38437.9</v>
      </c>
      <c r="J8718" s="16" t="s">
        <v>232</v>
      </c>
      <c r="K8718" s="0" t="str">
        <f aca="false">IFERROR(IF(VLOOKUP($C8718,薬効分類マスタ!$A$2:$E$180,5,FALSE())=0,"",VLOOKUP($C8718,薬効分類マスタ!$A$2:$E$180,5,FALSE())),"")</f>
        <v/>
      </c>
      <c r="L8718" s="17"/>
      <c r="M8718" s="0" t="str">
        <f aca="false">IF($K8718="","",IF($L8718&lt;&gt;"",$L8718,VLOOKUP($C8718,薬効分類マスタ!$A$2:$F$180,6,FALSE())))</f>
        <v/>
      </c>
      <c r="N8718" s="0" t="str">
        <f aca="false">ASC(G8718)</f>
        <v>ｱﾘｹｲｽ吸入液590mg</v>
      </c>
      <c r="O8718" s="0" t="str">
        <f aca="false">ASC(E8718)</f>
        <v>ｱﾐｶｼﾝ硫酸塩</v>
      </c>
      <c r="P8718" s="16" t="n">
        <f aca="false">N(P8717)+IF($C8718=検索!$B$49,1,0)</f>
        <v>0</v>
      </c>
    </row>
    <row r="8719" customFormat="false" ht="15" hidden="false" customHeight="false" outlineLevel="0" collapsed="false">
      <c r="A8719" s="16" t="s">
        <v>16254</v>
      </c>
      <c r="B8719" s="0" t="s">
        <v>20092</v>
      </c>
      <c r="C8719" s="0" t="n">
        <v>621</v>
      </c>
      <c r="D8719" s="0" t="str">
        <f aca="false">IFERROR(VLOOKUP($C8719,薬効分類マスタ!$A$2:$B$180,2,FALSE()),"未登録")</f>
        <v>サルファ剤</v>
      </c>
      <c r="E8719" s="16" t="s">
        <v>15201</v>
      </c>
      <c r="F8719" s="16" t="s">
        <v>16289</v>
      </c>
      <c r="G8719" s="16" t="s">
        <v>20093</v>
      </c>
      <c r="H8719" s="16" t="s">
        <v>272</v>
      </c>
      <c r="I8719" s="0" t="n">
        <v>119.8</v>
      </c>
      <c r="J8719" s="16" t="s">
        <v>232</v>
      </c>
      <c r="K8719" s="0" t="str">
        <f aca="false">IFERROR(IF(VLOOKUP($C8719,薬効分類マスタ!$A$2:$E$180,5,FALSE())=0,"",VLOOKUP($C8719,薬効分類マスタ!$A$2:$E$180,5,FALSE())),"")</f>
        <v>抗菌薬</v>
      </c>
      <c r="L8719" s="17"/>
      <c r="M8719" s="16" t="n">
        <f aca="false">IF($K8719="","",IF($L8719&lt;&gt;"",$L8719,VLOOKUP($C8719,薬効分類マスタ!$A$2:$F$180,6,FALSE())))</f>
        <v>3</v>
      </c>
      <c r="N8719" s="0" t="str">
        <f aca="false">ASC(G8719)</f>
        <v>ｻﾗｿﾞﾋﾟﾘﾝ坐剤500mg</v>
      </c>
      <c r="O8719" s="0" t="str">
        <f aca="false">ASC(E8719)</f>
        <v>ｻﾗｿﾞｽﾙﾌｧﾋﾟﾘｼﾞﾝ</v>
      </c>
      <c r="P8719" s="16" t="n">
        <f aca="false">N(P8718)+IF($C8719=検索!$B$49,1,0)</f>
        <v>0</v>
      </c>
    </row>
    <row r="8720" customFormat="false" ht="15" hidden="false" customHeight="false" outlineLevel="0" collapsed="false">
      <c r="A8720" s="16" t="s">
        <v>16254</v>
      </c>
      <c r="B8720" s="0" t="s">
        <v>20094</v>
      </c>
      <c r="C8720" s="0" t="n">
        <v>625</v>
      </c>
      <c r="D8720" s="0" t="str">
        <f aca="false">IFERROR(VLOOKUP($C8720,薬効分類マスタ!$A$2:$B$180,2,FALSE()),"未登録")</f>
        <v>抗ウイルス剤</v>
      </c>
      <c r="E8720" s="16" t="s">
        <v>20095</v>
      </c>
      <c r="F8720" s="16" t="s">
        <v>6739</v>
      </c>
      <c r="G8720" s="16" t="s">
        <v>20096</v>
      </c>
      <c r="I8720" s="0" t="n">
        <v>69.8</v>
      </c>
      <c r="J8720" s="16" t="s">
        <v>239</v>
      </c>
      <c r="K8720" s="0" t="str">
        <f aca="false">IFERROR(IF(VLOOKUP($C8720,薬効分類マスタ!$A$2:$E$180,5,FALSE())=0,"",VLOOKUP($C8720,薬効分類マスタ!$A$2:$E$180,5,FALSE())),"")</f>
        <v/>
      </c>
      <c r="L8720" s="17"/>
      <c r="M8720" s="0" t="str">
        <f aca="false">IF($K8720="","",IF($L8720&lt;&gt;"",$L8720,VLOOKUP($C8720,薬効分類マスタ!$A$2:$F$180,6,FALSE())))</f>
        <v/>
      </c>
      <c r="N8720" s="0" t="str">
        <f aca="false">ASC(G8720)</f>
        <v>ﾋﾞﾀﾞﾗﾋﾞﾝ3%軟膏</v>
      </c>
      <c r="O8720" s="0" t="str">
        <f aca="false">ASC(E8720)</f>
        <v>ﾋﾞﾀﾞﾗﾋﾞﾝ</v>
      </c>
      <c r="P8720" s="16" t="n">
        <f aca="false">N(P8719)+IF($C8720=検索!$B$49,1,0)</f>
        <v>0</v>
      </c>
    </row>
    <row r="8721" customFormat="false" ht="15" hidden="false" customHeight="false" outlineLevel="0" collapsed="false">
      <c r="A8721" s="16" t="s">
        <v>16254</v>
      </c>
      <c r="B8721" s="0" t="s">
        <v>20097</v>
      </c>
      <c r="C8721" s="0" t="n">
        <v>625</v>
      </c>
      <c r="D8721" s="0" t="str">
        <f aca="false">IFERROR(VLOOKUP($C8721,薬効分類マスタ!$A$2:$B$180,2,FALSE()),"未登録")</f>
        <v>抗ウイルス剤</v>
      </c>
      <c r="E8721" s="16" t="s">
        <v>20095</v>
      </c>
      <c r="F8721" s="16" t="s">
        <v>6739</v>
      </c>
      <c r="G8721" s="16" t="s">
        <v>20098</v>
      </c>
      <c r="H8721" s="16" t="s">
        <v>415</v>
      </c>
      <c r="I8721" s="0" t="n">
        <v>104.7</v>
      </c>
      <c r="J8721" s="16" t="s">
        <v>232</v>
      </c>
      <c r="K8721" s="0" t="str">
        <f aca="false">IFERROR(IF(VLOOKUP($C8721,薬効分類マスタ!$A$2:$E$180,5,FALSE())=0,"",VLOOKUP($C8721,薬効分類マスタ!$A$2:$E$180,5,FALSE())),"")</f>
        <v/>
      </c>
      <c r="L8721" s="17"/>
      <c r="M8721" s="0" t="str">
        <f aca="false">IF($K8721="","",IF($L8721&lt;&gt;"",$L8721,VLOOKUP($C8721,薬効分類マスタ!$A$2:$F$180,6,FALSE())))</f>
        <v/>
      </c>
      <c r="N8721" s="0" t="str">
        <f aca="false">ASC(G8721)</f>
        <v>ｱﾗｾﾅ-A軟膏3%</v>
      </c>
      <c r="O8721" s="0" t="str">
        <f aca="false">ASC(E8721)</f>
        <v>ﾋﾞﾀﾞﾗﾋﾞﾝ</v>
      </c>
      <c r="P8721" s="16" t="n">
        <f aca="false">N(P8720)+IF($C8721=検索!$B$49,1,0)</f>
        <v>0</v>
      </c>
    </row>
    <row r="8722" customFormat="false" ht="15" hidden="false" customHeight="false" outlineLevel="0" collapsed="false">
      <c r="A8722" s="16" t="s">
        <v>16254</v>
      </c>
      <c r="B8722" s="0" t="s">
        <v>20099</v>
      </c>
      <c r="C8722" s="0" t="n">
        <v>625</v>
      </c>
      <c r="D8722" s="0" t="str">
        <f aca="false">IFERROR(VLOOKUP($C8722,薬効分類マスタ!$A$2:$B$180,2,FALSE()),"未登録")</f>
        <v>抗ウイルス剤</v>
      </c>
      <c r="E8722" s="16" t="s">
        <v>20095</v>
      </c>
      <c r="F8722" s="16" t="s">
        <v>6739</v>
      </c>
      <c r="G8722" s="16" t="s">
        <v>20100</v>
      </c>
      <c r="H8722" s="16" t="s">
        <v>415</v>
      </c>
      <c r="I8722" s="0" t="n">
        <v>104.7</v>
      </c>
      <c r="J8722" s="16" t="s">
        <v>232</v>
      </c>
      <c r="K8722" s="0" t="str">
        <f aca="false">IFERROR(IF(VLOOKUP($C8722,薬効分類マスタ!$A$2:$E$180,5,FALSE())=0,"",VLOOKUP($C8722,薬効分類マスタ!$A$2:$E$180,5,FALSE())),"")</f>
        <v/>
      </c>
      <c r="L8722" s="17"/>
      <c r="M8722" s="0" t="str">
        <f aca="false">IF($K8722="","",IF($L8722&lt;&gt;"",$L8722,VLOOKUP($C8722,薬効分類マスタ!$A$2:$F$180,6,FALSE())))</f>
        <v/>
      </c>
      <c r="N8722" s="0" t="str">
        <f aca="false">ASC(G8722)</f>
        <v>ｱﾗｾﾅ-Aｸﾘｰﾑ3%</v>
      </c>
      <c r="O8722" s="0" t="str">
        <f aca="false">ASC(E8722)</f>
        <v>ﾋﾞﾀﾞﾗﾋﾞﾝ</v>
      </c>
      <c r="P8722" s="16" t="n">
        <f aca="false">N(P8721)+IF($C8722=検索!$B$49,1,0)</f>
        <v>0</v>
      </c>
    </row>
    <row r="8723" customFormat="false" ht="15" hidden="false" customHeight="false" outlineLevel="0" collapsed="false">
      <c r="A8723" s="16" t="s">
        <v>16254</v>
      </c>
      <c r="B8723" s="0" t="s">
        <v>20101</v>
      </c>
      <c r="C8723" s="0" t="n">
        <v>625</v>
      </c>
      <c r="D8723" s="0" t="str">
        <f aca="false">IFERROR(VLOOKUP($C8723,薬効分類マスタ!$A$2:$B$180,2,FALSE()),"未登録")</f>
        <v>抗ウイルス剤</v>
      </c>
      <c r="E8723" s="16" t="s">
        <v>20095</v>
      </c>
      <c r="F8723" s="16" t="s">
        <v>6739</v>
      </c>
      <c r="G8723" s="16" t="s">
        <v>20102</v>
      </c>
      <c r="H8723" s="16" t="s">
        <v>8607</v>
      </c>
      <c r="I8723" s="0" t="n">
        <v>69.8</v>
      </c>
      <c r="J8723" s="16" t="s">
        <v>239</v>
      </c>
      <c r="K8723" s="0" t="str">
        <f aca="false">IFERROR(IF(VLOOKUP($C8723,薬効分類マスタ!$A$2:$E$180,5,FALSE())=0,"",VLOOKUP($C8723,薬効分類マスタ!$A$2:$E$180,5,FALSE())),"")</f>
        <v/>
      </c>
      <c r="L8723" s="17"/>
      <c r="M8723" s="0" t="str">
        <f aca="false">IF($K8723="","",IF($L8723&lt;&gt;"",$L8723,VLOOKUP($C8723,薬効分類マスタ!$A$2:$F$180,6,FALSE())))</f>
        <v/>
      </c>
      <c r="N8723" s="0" t="str">
        <f aca="false">ASC(G8723)</f>
        <v>ﾋﾞﾀﾞﾗﾋﾞﾝｸﾘｰﾑ3%｢ﾏﾙﾎ｣</v>
      </c>
      <c r="O8723" s="0" t="str">
        <f aca="false">ASC(E8723)</f>
        <v>ﾋﾞﾀﾞﾗﾋﾞﾝ</v>
      </c>
      <c r="P8723" s="16" t="n">
        <f aca="false">N(P8722)+IF($C8723=検索!$B$49,1,0)</f>
        <v>0</v>
      </c>
    </row>
    <row r="8724" customFormat="false" ht="15" hidden="false" customHeight="false" outlineLevel="0" collapsed="false">
      <c r="A8724" s="16" t="s">
        <v>16254</v>
      </c>
      <c r="B8724" s="0" t="s">
        <v>20103</v>
      </c>
      <c r="C8724" s="0" t="n">
        <v>625</v>
      </c>
      <c r="D8724" s="0" t="str">
        <f aca="false">IFERROR(VLOOKUP($C8724,薬効分類マスタ!$A$2:$B$180,2,FALSE()),"未登録")</f>
        <v>抗ウイルス剤</v>
      </c>
      <c r="E8724" s="16" t="s">
        <v>15398</v>
      </c>
      <c r="F8724" s="16" t="s">
        <v>3706</v>
      </c>
      <c r="G8724" s="16" t="s">
        <v>20104</v>
      </c>
      <c r="I8724" s="0" t="n">
        <v>60.4</v>
      </c>
      <c r="J8724" s="16" t="s">
        <v>239</v>
      </c>
      <c r="K8724" s="0" t="str">
        <f aca="false">IFERROR(IF(VLOOKUP($C8724,薬効分類マスタ!$A$2:$E$180,5,FALSE())=0,"",VLOOKUP($C8724,薬効分類マスタ!$A$2:$E$180,5,FALSE())),"")</f>
        <v/>
      </c>
      <c r="L8724" s="17"/>
      <c r="M8724" s="0" t="str">
        <f aca="false">IF($K8724="","",IF($L8724&lt;&gt;"",$L8724,VLOOKUP($C8724,薬効分類マスタ!$A$2:$F$180,6,FALSE())))</f>
        <v/>
      </c>
      <c r="N8724" s="0" t="str">
        <f aca="false">ASC(G8724)</f>
        <v>ｱｼｸﾛﾋﾞﾙ5%軟膏</v>
      </c>
      <c r="O8724" s="0" t="str">
        <f aca="false">ASC(E8724)</f>
        <v>ｱｼｸﾛﾋﾞﾙ</v>
      </c>
      <c r="P8724" s="16" t="n">
        <f aca="false">N(P8723)+IF($C8724=検索!$B$49,1,0)</f>
        <v>0</v>
      </c>
    </row>
    <row r="8725" customFormat="false" ht="15" hidden="false" customHeight="false" outlineLevel="0" collapsed="false">
      <c r="A8725" s="16" t="s">
        <v>16254</v>
      </c>
      <c r="B8725" s="0" t="s">
        <v>20105</v>
      </c>
      <c r="C8725" s="0" t="n">
        <v>625</v>
      </c>
      <c r="D8725" s="0" t="str">
        <f aca="false">IFERROR(VLOOKUP($C8725,薬効分類マスタ!$A$2:$B$180,2,FALSE()),"未登録")</f>
        <v>抗ウイルス剤</v>
      </c>
      <c r="E8725" s="16" t="s">
        <v>15398</v>
      </c>
      <c r="F8725" s="16" t="s">
        <v>3706</v>
      </c>
      <c r="G8725" s="16" t="s">
        <v>20106</v>
      </c>
      <c r="H8725" s="16" t="s">
        <v>794</v>
      </c>
      <c r="I8725" s="0" t="n">
        <v>90.6</v>
      </c>
      <c r="J8725" s="16" t="s">
        <v>232</v>
      </c>
      <c r="K8725" s="0" t="str">
        <f aca="false">IFERROR(IF(VLOOKUP($C8725,薬効分類マスタ!$A$2:$E$180,5,FALSE())=0,"",VLOOKUP($C8725,薬効分類マスタ!$A$2:$E$180,5,FALSE())),"")</f>
        <v/>
      </c>
      <c r="L8725" s="17"/>
      <c r="M8725" s="0" t="str">
        <f aca="false">IF($K8725="","",IF($L8725&lt;&gt;"",$L8725,VLOOKUP($C8725,薬効分類マスタ!$A$2:$F$180,6,FALSE())))</f>
        <v/>
      </c>
      <c r="N8725" s="0" t="str">
        <f aca="false">ASC(G8725)</f>
        <v>ｿﾞﾋﾞﾗｯｸｽ軟膏5%</v>
      </c>
      <c r="O8725" s="0" t="str">
        <f aca="false">ASC(E8725)</f>
        <v>ｱｼｸﾛﾋﾞﾙ</v>
      </c>
      <c r="P8725" s="16" t="n">
        <f aca="false">N(P8724)+IF($C8725=検索!$B$49,1,0)</f>
        <v>0</v>
      </c>
    </row>
    <row r="8726" customFormat="false" ht="15" hidden="false" customHeight="false" outlineLevel="0" collapsed="false">
      <c r="A8726" s="16" t="s">
        <v>16254</v>
      </c>
      <c r="B8726" s="0" t="s">
        <v>20107</v>
      </c>
      <c r="C8726" s="0" t="n">
        <v>625</v>
      </c>
      <c r="D8726" s="0" t="str">
        <f aca="false">IFERROR(VLOOKUP($C8726,薬効分類マスタ!$A$2:$B$180,2,FALSE()),"未登録")</f>
        <v>抗ウイルス剤</v>
      </c>
      <c r="E8726" s="16" t="s">
        <v>15398</v>
      </c>
      <c r="F8726" s="16" t="s">
        <v>3706</v>
      </c>
      <c r="G8726" s="16" t="s">
        <v>20108</v>
      </c>
      <c r="H8726" s="16" t="s">
        <v>794</v>
      </c>
      <c r="I8726" s="0" t="n">
        <v>90.6</v>
      </c>
      <c r="J8726" s="16" t="s">
        <v>232</v>
      </c>
      <c r="K8726" s="0" t="str">
        <f aca="false">IFERROR(IF(VLOOKUP($C8726,薬効分類マスタ!$A$2:$E$180,5,FALSE())=0,"",VLOOKUP($C8726,薬効分類マスタ!$A$2:$E$180,5,FALSE())),"")</f>
        <v/>
      </c>
      <c r="L8726" s="17"/>
      <c r="M8726" s="0" t="str">
        <f aca="false">IF($K8726="","",IF($L8726&lt;&gt;"",$L8726,VLOOKUP($C8726,薬効分類マスタ!$A$2:$F$180,6,FALSE())))</f>
        <v/>
      </c>
      <c r="N8726" s="0" t="str">
        <f aca="false">ASC(G8726)</f>
        <v>ｿﾞﾋﾞﾗｯｸｽｸﾘｰﾑ5%</v>
      </c>
      <c r="O8726" s="0" t="str">
        <f aca="false">ASC(E8726)</f>
        <v>ｱｼｸﾛﾋﾞﾙ</v>
      </c>
      <c r="P8726" s="16" t="n">
        <f aca="false">N(P8725)+IF($C8726=検索!$B$49,1,0)</f>
        <v>0</v>
      </c>
    </row>
    <row r="8727" customFormat="false" ht="15" hidden="false" customHeight="false" outlineLevel="0" collapsed="false">
      <c r="A8727" s="16" t="s">
        <v>16254</v>
      </c>
      <c r="B8727" s="0" t="s">
        <v>20109</v>
      </c>
      <c r="C8727" s="0" t="n">
        <v>625</v>
      </c>
      <c r="D8727" s="0" t="str">
        <f aca="false">IFERROR(VLOOKUP($C8727,薬効分類マスタ!$A$2:$B$180,2,FALSE()),"未登録")</f>
        <v>抗ウイルス剤</v>
      </c>
      <c r="E8727" s="16" t="s">
        <v>15398</v>
      </c>
      <c r="F8727" s="16" t="s">
        <v>3706</v>
      </c>
      <c r="G8727" s="16" t="s">
        <v>20110</v>
      </c>
      <c r="H8727" s="16" t="s">
        <v>11051</v>
      </c>
      <c r="I8727" s="0" t="n">
        <v>60.4</v>
      </c>
      <c r="J8727" s="16" t="s">
        <v>239</v>
      </c>
      <c r="K8727" s="0" t="str">
        <f aca="false">IFERROR(IF(VLOOKUP($C8727,薬効分類マスタ!$A$2:$E$180,5,FALSE())=0,"",VLOOKUP($C8727,薬効分類マスタ!$A$2:$E$180,5,FALSE())),"")</f>
        <v/>
      </c>
      <c r="L8727" s="17"/>
      <c r="M8727" s="0" t="str">
        <f aca="false">IF($K8727="","",IF($L8727&lt;&gt;"",$L8727,VLOOKUP($C8727,薬効分類マスタ!$A$2:$F$180,6,FALSE())))</f>
        <v/>
      </c>
      <c r="N8727" s="0" t="str">
        <f aca="false">ASC(G8727)</f>
        <v>ｱｼｸﾛﾋﾞﾙｸﾘｰﾑ5%｢ﾗｸｰﾙ｣</v>
      </c>
      <c r="O8727" s="0" t="str">
        <f aca="false">ASC(E8727)</f>
        <v>ｱｼｸﾛﾋﾞﾙ</v>
      </c>
      <c r="P8727" s="16" t="n">
        <f aca="false">N(P8726)+IF($C8727=検索!$B$49,1,0)</f>
        <v>0</v>
      </c>
    </row>
    <row r="8728" customFormat="false" ht="15" hidden="false" customHeight="false" outlineLevel="0" collapsed="false">
      <c r="A8728" s="16" t="s">
        <v>16254</v>
      </c>
      <c r="B8728" s="0" t="s">
        <v>20111</v>
      </c>
      <c r="C8728" s="0" t="n">
        <v>625</v>
      </c>
      <c r="D8728" s="0" t="str">
        <f aca="false">IFERROR(VLOOKUP($C8728,薬効分類マスタ!$A$2:$B$180,2,FALSE()),"未登録")</f>
        <v>抗ウイルス剤</v>
      </c>
      <c r="E8728" s="16" t="s">
        <v>20112</v>
      </c>
      <c r="F8728" s="16" t="s">
        <v>20113</v>
      </c>
      <c r="G8728" s="16" t="s">
        <v>20114</v>
      </c>
      <c r="H8728" s="16" t="s">
        <v>794</v>
      </c>
      <c r="I8728" s="0" t="n">
        <v>101.4</v>
      </c>
      <c r="J8728" s="16" t="s">
        <v>232</v>
      </c>
      <c r="K8728" s="0" t="str">
        <f aca="false">IFERROR(IF(VLOOKUP($C8728,薬効分類マスタ!$A$2:$E$180,5,FALSE())=0,"",VLOOKUP($C8728,薬効分類マスタ!$A$2:$E$180,5,FALSE())),"")</f>
        <v/>
      </c>
      <c r="L8728" s="17"/>
      <c r="M8728" s="0" t="str">
        <f aca="false">IF($K8728="","",IF($L8728&lt;&gt;"",$L8728,VLOOKUP($C8728,薬効分類マスタ!$A$2:$F$180,6,FALSE())))</f>
        <v/>
      </c>
      <c r="N8728" s="0" t="str">
        <f aca="false">ASC(G8728)</f>
        <v>ﾘﾚﾝｻﾞ</v>
      </c>
      <c r="O8728" s="0" t="str">
        <f aca="false">ASC(E8728)</f>
        <v>ｻﾞﾅﾐﾋﾞﾙ水和物</v>
      </c>
      <c r="P8728" s="16" t="n">
        <f aca="false">N(P8727)+IF($C8728=検索!$B$49,1,0)</f>
        <v>0</v>
      </c>
    </row>
    <row r="8729" customFormat="false" ht="15" hidden="false" customHeight="false" outlineLevel="0" collapsed="false">
      <c r="A8729" s="16" t="s">
        <v>16254</v>
      </c>
      <c r="B8729" s="0" t="s">
        <v>20115</v>
      </c>
      <c r="C8729" s="0" t="n">
        <v>625</v>
      </c>
      <c r="D8729" s="0" t="str">
        <f aca="false">IFERROR(VLOOKUP($C8729,薬効分類マスタ!$A$2:$B$180,2,FALSE()),"未登録")</f>
        <v>抗ウイルス剤</v>
      </c>
      <c r="E8729" s="16" t="s">
        <v>20116</v>
      </c>
      <c r="F8729" s="16" t="s">
        <v>20117</v>
      </c>
      <c r="G8729" s="16" t="s">
        <v>20118</v>
      </c>
      <c r="H8729" s="16" t="s">
        <v>1180</v>
      </c>
      <c r="I8729" s="0" t="n">
        <v>1484.9</v>
      </c>
      <c r="J8729" s="16" t="s">
        <v>232</v>
      </c>
      <c r="K8729" s="0" t="str">
        <f aca="false">IFERROR(IF(VLOOKUP($C8729,薬効分類マスタ!$A$2:$E$180,5,FALSE())=0,"",VLOOKUP($C8729,薬効分類マスタ!$A$2:$E$180,5,FALSE())),"")</f>
        <v/>
      </c>
      <c r="L8729" s="17"/>
      <c r="M8729" s="0" t="str">
        <f aca="false">IF($K8729="","",IF($L8729&lt;&gt;"",$L8729,VLOOKUP($C8729,薬効分類マスタ!$A$2:$F$180,6,FALSE())))</f>
        <v/>
      </c>
      <c r="N8729" s="0" t="str">
        <f aca="false">ASC(G8729)</f>
        <v>ｲﾅﾋﾞﾙ吸入粉末剤20mg</v>
      </c>
      <c r="O8729" s="0" t="str">
        <f aca="false">ASC(E8729)</f>
        <v>ﾗﾆﾅﾐﾋﾞﾙｵｸﾀﾝ酸ｴｽﾃﾙ水和物</v>
      </c>
      <c r="P8729" s="16" t="n">
        <f aca="false">N(P8728)+IF($C8729=検索!$B$49,1,0)</f>
        <v>0</v>
      </c>
    </row>
    <row r="8730" customFormat="false" ht="15" hidden="false" customHeight="false" outlineLevel="0" collapsed="false">
      <c r="A8730" s="16" t="s">
        <v>16254</v>
      </c>
      <c r="B8730" s="0" t="s">
        <v>20119</v>
      </c>
      <c r="C8730" s="0" t="n">
        <v>625</v>
      </c>
      <c r="D8730" s="0" t="str">
        <f aca="false">IFERROR(VLOOKUP($C8730,薬効分類マスタ!$A$2:$B$180,2,FALSE()),"未登録")</f>
        <v>抗ウイルス剤</v>
      </c>
      <c r="E8730" s="16" t="s">
        <v>20116</v>
      </c>
      <c r="F8730" s="16" t="s">
        <v>20120</v>
      </c>
      <c r="G8730" s="16" t="s">
        <v>20121</v>
      </c>
      <c r="H8730" s="16" t="s">
        <v>1180</v>
      </c>
      <c r="I8730" s="0" t="n">
        <v>3372.1</v>
      </c>
      <c r="J8730" s="16" t="s">
        <v>232</v>
      </c>
      <c r="K8730" s="0" t="str">
        <f aca="false">IFERROR(IF(VLOOKUP($C8730,薬効分類マスタ!$A$2:$E$180,5,FALSE())=0,"",VLOOKUP($C8730,薬効分類マスタ!$A$2:$E$180,5,FALSE())),"")</f>
        <v/>
      </c>
      <c r="L8730" s="17"/>
      <c r="M8730" s="0" t="str">
        <f aca="false">IF($K8730="","",IF($L8730&lt;&gt;"",$L8730,VLOOKUP($C8730,薬効分類マスタ!$A$2:$F$180,6,FALSE())))</f>
        <v/>
      </c>
      <c r="N8730" s="0" t="str">
        <f aca="false">ASC(G8730)</f>
        <v>ｲﾅﾋﾞﾙ吸入懸濁用160mgｾｯﾄ</v>
      </c>
      <c r="O8730" s="0" t="str">
        <f aca="false">ASC(E8730)</f>
        <v>ﾗﾆﾅﾐﾋﾞﾙｵｸﾀﾝ酸ｴｽﾃﾙ水和物</v>
      </c>
      <c r="P8730" s="16" t="n">
        <f aca="false">N(P8729)+IF($C8730=検索!$B$49,1,0)</f>
        <v>0</v>
      </c>
    </row>
    <row r="8731" customFormat="false" ht="15" hidden="false" customHeight="false" outlineLevel="0" collapsed="false">
      <c r="A8731" s="16" t="s">
        <v>16254</v>
      </c>
      <c r="B8731" s="0" t="s">
        <v>20122</v>
      </c>
      <c r="C8731" s="0" t="n">
        <v>629</v>
      </c>
      <c r="D8731" s="0" t="str">
        <f aca="false">IFERROR(VLOOKUP($C8731,薬効分類マスタ!$A$2:$B$180,2,FALSE()),"未登録")</f>
        <v>その他の化学療法剤</v>
      </c>
      <c r="E8731" s="16" t="s">
        <v>20123</v>
      </c>
      <c r="F8731" s="16" t="s">
        <v>20124</v>
      </c>
      <c r="G8731" s="16" t="s">
        <v>20125</v>
      </c>
      <c r="H8731" s="16" t="s">
        <v>415</v>
      </c>
      <c r="I8731" s="0" t="n">
        <v>652.6</v>
      </c>
      <c r="J8731" s="16" t="s">
        <v>232</v>
      </c>
      <c r="K8731" s="0" t="str">
        <f aca="false">IFERROR(IF(VLOOKUP($C8731,薬効分類マスタ!$A$2:$E$180,5,FALSE())=0,"",VLOOKUP($C8731,薬効分類マスタ!$A$2:$E$180,5,FALSE())),"")</f>
        <v/>
      </c>
      <c r="L8731" s="17"/>
      <c r="M8731" s="0" t="str">
        <f aca="false">IF($K8731="","",IF($L8731&lt;&gt;"",$L8731,VLOOKUP($C8731,薬効分類マスタ!$A$2:$F$180,6,FALSE())))</f>
        <v/>
      </c>
      <c r="N8731" s="0" t="str">
        <f aca="false">ASC(G8731)</f>
        <v>ﾍﾞｾﾙﾅｸﾘｰﾑ5%</v>
      </c>
      <c r="O8731" s="0" t="str">
        <f aca="false">ASC(E8731)</f>
        <v>ｲﾐｷﾓﾄﾞ</v>
      </c>
      <c r="P8731" s="16" t="n">
        <f aca="false">N(P8730)+IF($C8731=検索!$B$49,1,0)</f>
        <v>0</v>
      </c>
    </row>
    <row r="8732" customFormat="false" ht="15" hidden="false" customHeight="false" outlineLevel="0" collapsed="false">
      <c r="A8732" s="16" t="s">
        <v>16254</v>
      </c>
      <c r="B8732" s="0" t="s">
        <v>20126</v>
      </c>
      <c r="C8732" s="0" t="n">
        <v>629</v>
      </c>
      <c r="D8732" s="0" t="str">
        <f aca="false">IFERROR(VLOOKUP($C8732,薬効分類マスタ!$A$2:$B$180,2,FALSE()),"未登録")</f>
        <v>その他の化学療法剤</v>
      </c>
      <c r="E8732" s="16" t="s">
        <v>20127</v>
      </c>
      <c r="F8732" s="16" t="s">
        <v>307</v>
      </c>
      <c r="G8732" s="16" t="s">
        <v>20128</v>
      </c>
      <c r="H8732" s="16" t="s">
        <v>1149</v>
      </c>
      <c r="I8732" s="0" t="n">
        <v>1312.5</v>
      </c>
      <c r="J8732" s="16" t="s">
        <v>232</v>
      </c>
      <c r="K8732" s="0" t="str">
        <f aca="false">IFERROR(IF(VLOOKUP($C8732,薬効分類マスタ!$A$2:$E$180,5,FALSE())=0,"",VLOOKUP($C8732,薬効分類マスタ!$A$2:$E$180,5,FALSE())),"")</f>
        <v/>
      </c>
      <c r="L8732" s="17"/>
      <c r="M8732" s="0" t="str">
        <f aca="false">IF($K8732="","",IF($L8732&lt;&gt;"",$L8732,VLOOKUP($C8732,薬効分類マスタ!$A$2:$F$180,6,FALSE())))</f>
        <v/>
      </c>
      <c r="N8732" s="0" t="str">
        <f aca="false">ASC(G8732)</f>
        <v>ｸﾚﾅﾌｨﾝ爪外用液10%</v>
      </c>
      <c r="O8732" s="0" t="str">
        <f aca="false">ASC(E8732)</f>
        <v>ｴﾌｨﾅｺﾅｿﾞｰﾙ</v>
      </c>
      <c r="P8732" s="16" t="n">
        <f aca="false">N(P8731)+IF($C8732=検索!$B$49,1,0)</f>
        <v>0</v>
      </c>
    </row>
    <row r="8733" customFormat="false" ht="15" hidden="false" customHeight="false" outlineLevel="0" collapsed="false">
      <c r="A8733" s="16" t="s">
        <v>16254</v>
      </c>
      <c r="B8733" s="0" t="s">
        <v>20129</v>
      </c>
      <c r="C8733" s="0" t="n">
        <v>629</v>
      </c>
      <c r="D8733" s="0" t="str">
        <f aca="false">IFERROR(VLOOKUP($C8733,薬効分類マスタ!$A$2:$B$180,2,FALSE()),"未登録")</f>
        <v>その他の化学療法剤</v>
      </c>
      <c r="E8733" s="16" t="s">
        <v>20127</v>
      </c>
      <c r="F8733" s="16" t="s">
        <v>307</v>
      </c>
      <c r="G8733" s="16" t="s">
        <v>20130</v>
      </c>
      <c r="H8733" s="16" t="s">
        <v>20131</v>
      </c>
      <c r="I8733" s="0" t="n">
        <v>654.6</v>
      </c>
      <c r="J8733" s="16" t="s">
        <v>239</v>
      </c>
      <c r="K8733" s="0" t="str">
        <f aca="false">IFERROR(IF(VLOOKUP($C8733,薬効分類マスタ!$A$2:$E$180,5,FALSE())=0,"",VLOOKUP($C8733,薬効分類マスタ!$A$2:$E$180,5,FALSE())),"")</f>
        <v/>
      </c>
      <c r="L8733" s="17"/>
      <c r="M8733" s="0" t="str">
        <f aca="false">IF($K8733="","",IF($L8733&lt;&gt;"",$L8733,VLOOKUP($C8733,薬効分類マスタ!$A$2:$F$180,6,FALSE())))</f>
        <v/>
      </c>
      <c r="N8733" s="0" t="str">
        <f aca="false">ASC(G8733)</f>
        <v>ｴﾌｨﾅｺﾅｿﾞｰﾙ爪外用液10%｢科研｣</v>
      </c>
      <c r="O8733" s="0" t="str">
        <f aca="false">ASC(E8733)</f>
        <v>ｴﾌｨﾅｺﾅｿﾞｰﾙ</v>
      </c>
      <c r="P8733" s="16" t="n">
        <f aca="false">N(P8732)+IF($C8733=検索!$B$49,1,0)</f>
        <v>0</v>
      </c>
    </row>
    <row r="8734" customFormat="false" ht="15" hidden="false" customHeight="false" outlineLevel="0" collapsed="false">
      <c r="A8734" s="16" t="s">
        <v>16254</v>
      </c>
      <c r="B8734" s="0" t="s">
        <v>20132</v>
      </c>
      <c r="C8734" s="0" t="n">
        <v>629</v>
      </c>
      <c r="D8734" s="0" t="str">
        <f aca="false">IFERROR(VLOOKUP($C8734,薬効分類マスタ!$A$2:$B$180,2,FALSE()),"未登録")</f>
        <v>その他の化学療法剤</v>
      </c>
      <c r="E8734" s="16" t="s">
        <v>20127</v>
      </c>
      <c r="F8734" s="16" t="s">
        <v>307</v>
      </c>
      <c r="G8734" s="16" t="s">
        <v>20133</v>
      </c>
      <c r="H8734" s="16" t="s">
        <v>385</v>
      </c>
      <c r="I8734" s="0" t="n">
        <v>654.6</v>
      </c>
      <c r="J8734" s="16" t="s">
        <v>239</v>
      </c>
      <c r="K8734" s="0" t="str">
        <f aca="false">IFERROR(IF(VLOOKUP($C8734,薬効分類マスタ!$A$2:$E$180,5,FALSE())=0,"",VLOOKUP($C8734,薬効分類マスタ!$A$2:$E$180,5,FALSE())),"")</f>
        <v/>
      </c>
      <c r="L8734" s="17"/>
      <c r="M8734" s="0" t="str">
        <f aca="false">IF($K8734="","",IF($L8734&lt;&gt;"",$L8734,VLOOKUP($C8734,薬効分類マスタ!$A$2:$F$180,6,FALSE())))</f>
        <v/>
      </c>
      <c r="N8734" s="0" t="str">
        <f aca="false">ASC(G8734)</f>
        <v>ｴﾌｨﾅｺﾅｿﾞｰﾙ爪外用液10%｢ｻﾜｲ｣</v>
      </c>
      <c r="O8734" s="0" t="str">
        <f aca="false">ASC(E8734)</f>
        <v>ｴﾌｨﾅｺﾅｿﾞｰﾙ</v>
      </c>
      <c r="P8734" s="16" t="n">
        <f aca="false">N(P8733)+IF($C8734=検索!$B$49,1,0)</f>
        <v>0</v>
      </c>
    </row>
    <row r="8735" customFormat="false" ht="15" hidden="false" customHeight="false" outlineLevel="0" collapsed="false">
      <c r="A8735" s="16" t="s">
        <v>16254</v>
      </c>
      <c r="B8735" s="0" t="s">
        <v>20134</v>
      </c>
      <c r="C8735" s="0" t="n">
        <v>629</v>
      </c>
      <c r="D8735" s="0" t="str">
        <f aca="false">IFERROR(VLOOKUP($C8735,薬効分類マスタ!$A$2:$B$180,2,FALSE()),"未登録")</f>
        <v>その他の化学療法剤</v>
      </c>
      <c r="E8735" s="16" t="s">
        <v>20127</v>
      </c>
      <c r="F8735" s="16" t="s">
        <v>307</v>
      </c>
      <c r="G8735" s="16" t="s">
        <v>20135</v>
      </c>
      <c r="H8735" s="16" t="s">
        <v>533</v>
      </c>
      <c r="I8735" s="0" t="n">
        <v>654.6</v>
      </c>
      <c r="J8735" s="16" t="s">
        <v>239</v>
      </c>
      <c r="K8735" s="0" t="str">
        <f aca="false">IFERROR(IF(VLOOKUP($C8735,薬効分類マスタ!$A$2:$E$180,5,FALSE())=0,"",VLOOKUP($C8735,薬効分類マスタ!$A$2:$E$180,5,FALSE())),"")</f>
        <v/>
      </c>
      <c r="L8735" s="17"/>
      <c r="M8735" s="0" t="str">
        <f aca="false">IF($K8735="","",IF($L8735&lt;&gt;"",$L8735,VLOOKUP($C8735,薬効分類マスタ!$A$2:$F$180,6,FALSE())))</f>
        <v/>
      </c>
      <c r="N8735" s="0" t="str">
        <f aca="false">ASC(G8735)</f>
        <v>ｴﾌｨﾅｺﾅｿﾞｰﾙ爪外用液10%｢ﾄｰﾜ｣</v>
      </c>
      <c r="O8735" s="0" t="str">
        <f aca="false">ASC(E8735)</f>
        <v>ｴﾌｨﾅｺﾅｿﾞｰﾙ</v>
      </c>
      <c r="P8735" s="16" t="n">
        <f aca="false">N(P8734)+IF($C8735=検索!$B$49,1,0)</f>
        <v>0</v>
      </c>
    </row>
    <row r="8736" customFormat="false" ht="15" hidden="false" customHeight="false" outlineLevel="0" collapsed="false">
      <c r="A8736" s="16" t="s">
        <v>16254</v>
      </c>
      <c r="B8736" s="0" t="s">
        <v>20136</v>
      </c>
      <c r="C8736" s="0" t="n">
        <v>629</v>
      </c>
      <c r="D8736" s="0" t="str">
        <f aca="false">IFERROR(VLOOKUP($C8736,薬効分類マスタ!$A$2:$B$180,2,FALSE()),"未登録")</f>
        <v>その他の化学療法剤</v>
      </c>
      <c r="E8736" s="16" t="s">
        <v>19675</v>
      </c>
      <c r="F8736" s="16" t="s">
        <v>3706</v>
      </c>
      <c r="G8736" s="16" t="s">
        <v>20137</v>
      </c>
      <c r="H8736" s="16" t="s">
        <v>15468</v>
      </c>
      <c r="I8736" s="0" t="n">
        <v>593.7</v>
      </c>
      <c r="J8736" s="16" t="s">
        <v>232</v>
      </c>
      <c r="K8736" s="0" t="str">
        <f aca="false">IFERROR(IF(VLOOKUP($C8736,薬効分類マスタ!$A$2:$E$180,5,FALSE())=0,"",VLOOKUP($C8736,薬効分類マスタ!$A$2:$E$180,5,FALSE())),"")</f>
        <v/>
      </c>
      <c r="L8736" s="17"/>
      <c r="M8736" s="0" t="str">
        <f aca="false">IF($K8736="","",IF($L8736&lt;&gt;"",$L8736,VLOOKUP($C8736,薬効分類マスタ!$A$2:$F$180,6,FALSE())))</f>
        <v/>
      </c>
      <c r="N8736" s="0" t="str">
        <f aca="false">ASC(G8736)</f>
        <v>ﾙｺﾅｯｸ爪外用液5%</v>
      </c>
      <c r="O8736" s="0" t="str">
        <f aca="false">ASC(E8736)</f>
        <v>ﾙﾘｺﾅｿﾞｰﾙ</v>
      </c>
      <c r="P8736" s="16" t="n">
        <f aca="false">N(P8735)+IF($C8736=検索!$B$49,1,0)</f>
        <v>0</v>
      </c>
    </row>
    <row r="8737" customFormat="false" ht="15" hidden="false" customHeight="false" outlineLevel="0" collapsed="false">
      <c r="A8737" s="16" t="s">
        <v>16254</v>
      </c>
      <c r="B8737" s="0" t="s">
        <v>20138</v>
      </c>
      <c r="C8737" s="0" t="n">
        <v>629</v>
      </c>
      <c r="D8737" s="0" t="str">
        <f aca="false">IFERROR(VLOOKUP($C8737,薬効分類マスタ!$A$2:$B$180,2,FALSE()),"未登録")</f>
        <v>その他の化学療法剤</v>
      </c>
      <c r="E8737" s="16" t="s">
        <v>15726</v>
      </c>
      <c r="F8737" s="16" t="s">
        <v>411</v>
      </c>
      <c r="G8737" s="16" t="s">
        <v>20139</v>
      </c>
      <c r="H8737" s="16" t="s">
        <v>3642</v>
      </c>
      <c r="I8737" s="0" t="n">
        <v>810.1</v>
      </c>
      <c r="J8737" s="16" t="s">
        <v>232</v>
      </c>
      <c r="K8737" s="0" t="str">
        <f aca="false">IFERROR(IF(VLOOKUP($C8737,薬効分類マスタ!$A$2:$E$180,5,FALSE())=0,"",VLOOKUP($C8737,薬効分類マスタ!$A$2:$E$180,5,FALSE())),"")</f>
        <v/>
      </c>
      <c r="L8737" s="17"/>
      <c r="M8737" s="0" t="str">
        <f aca="false">IF($K8737="","",IF($L8737&lt;&gt;"",$L8737,VLOOKUP($C8737,薬効分類マスタ!$A$2:$F$180,6,FALSE())))</f>
        <v/>
      </c>
      <c r="N8737" s="0" t="str">
        <f aca="false">ASC(G8737)</f>
        <v>ｵﾗﾋﾞ錠口腔用50mg</v>
      </c>
      <c r="O8737" s="0" t="str">
        <f aca="false">ASC(E8737)</f>
        <v>ﾐｺﾅｿﾞｰﾙ</v>
      </c>
      <c r="P8737" s="16" t="n">
        <f aca="false">N(P8736)+IF($C8737=検索!$B$49,1,0)</f>
        <v>0</v>
      </c>
    </row>
    <row r="8738" customFormat="false" ht="15" hidden="false" customHeight="false" outlineLevel="0" collapsed="false">
      <c r="A8738" s="16" t="s">
        <v>16254</v>
      </c>
      <c r="B8738" s="0" t="s">
        <v>20140</v>
      </c>
      <c r="C8738" s="0" t="n">
        <v>634</v>
      </c>
      <c r="D8738" s="0" t="str">
        <f aca="false">IFERROR(VLOOKUP($C8738,薬効分類マスタ!$A$2:$B$180,2,FALSE()),"未登録")</f>
        <v>血液製剤類</v>
      </c>
      <c r="E8738" s="16" t="s">
        <v>20141</v>
      </c>
      <c r="F8738" s="16" t="s">
        <v>20142</v>
      </c>
      <c r="G8738" s="16" t="s">
        <v>20143</v>
      </c>
      <c r="H8738" s="16" t="s">
        <v>20144</v>
      </c>
      <c r="I8738" s="0" t="n">
        <v>9699.4</v>
      </c>
      <c r="J8738" s="16" t="s">
        <v>232</v>
      </c>
      <c r="K8738" s="0" t="str">
        <f aca="false">IFERROR(IF(VLOOKUP($C8738,薬効分類マスタ!$A$2:$E$180,5,FALSE())=0,"",VLOOKUP($C8738,薬効分類マスタ!$A$2:$E$180,5,FALSE())),"")</f>
        <v/>
      </c>
      <c r="L8738" s="17"/>
      <c r="M8738" s="0" t="str">
        <f aca="false">IF($K8738="","",IF($L8738&lt;&gt;"",$L8738,VLOOKUP($C8738,薬効分類マスタ!$A$2:$F$180,6,FALSE())))</f>
        <v/>
      </c>
      <c r="N8738" s="0" t="str">
        <f aca="false">ASC(G8738)</f>
        <v>ﾍﾞﾘﾌﾟﾗｽﾄP　ｺﾝﾋﾞｾｯﾄ　組織接着用</v>
      </c>
      <c r="O8738" s="0" t="str">
        <f aca="false">ASC(E8738)</f>
        <v>ﾌｨﾌﾞﾘﾉｹﾞﾝ加第ⅩⅢ因子</v>
      </c>
      <c r="P8738" s="16" t="n">
        <f aca="false">N(P8737)+IF($C8738=検索!$B$49,1,0)</f>
        <v>0</v>
      </c>
    </row>
    <row r="8739" customFormat="false" ht="15" hidden="false" customHeight="false" outlineLevel="0" collapsed="false">
      <c r="A8739" s="16" t="s">
        <v>16254</v>
      </c>
      <c r="B8739" s="0" t="s">
        <v>20145</v>
      </c>
      <c r="C8739" s="0" t="n">
        <v>634</v>
      </c>
      <c r="D8739" s="0" t="str">
        <f aca="false">IFERROR(VLOOKUP($C8739,薬効分類マスタ!$A$2:$B$180,2,FALSE()),"未登録")</f>
        <v>血液製剤類</v>
      </c>
      <c r="E8739" s="16" t="s">
        <v>20141</v>
      </c>
      <c r="F8739" s="16" t="s">
        <v>20146</v>
      </c>
      <c r="G8739" s="16" t="s">
        <v>20143</v>
      </c>
      <c r="H8739" s="16" t="s">
        <v>20144</v>
      </c>
      <c r="I8739" s="0" t="n">
        <v>12647.8</v>
      </c>
      <c r="J8739" s="16" t="s">
        <v>232</v>
      </c>
      <c r="K8739" s="0" t="str">
        <f aca="false">IFERROR(IF(VLOOKUP($C8739,薬効分類マスタ!$A$2:$E$180,5,FALSE())=0,"",VLOOKUP($C8739,薬効分類マスタ!$A$2:$E$180,5,FALSE())),"")</f>
        <v/>
      </c>
      <c r="L8739" s="17"/>
      <c r="M8739" s="0" t="str">
        <f aca="false">IF($K8739="","",IF($L8739&lt;&gt;"",$L8739,VLOOKUP($C8739,薬効分類マスタ!$A$2:$F$180,6,FALSE())))</f>
        <v/>
      </c>
      <c r="N8739" s="0" t="str">
        <f aca="false">ASC(G8739)</f>
        <v>ﾍﾞﾘﾌﾟﾗｽﾄP　ｺﾝﾋﾞｾｯﾄ　組織接着用</v>
      </c>
      <c r="O8739" s="0" t="str">
        <f aca="false">ASC(E8739)</f>
        <v>ﾌｨﾌﾞﾘﾉｹﾞﾝ加第ⅩⅢ因子</v>
      </c>
      <c r="P8739" s="16" t="n">
        <f aca="false">N(P8738)+IF($C8739=検索!$B$49,1,0)</f>
        <v>0</v>
      </c>
    </row>
    <row r="8740" customFormat="false" ht="15" hidden="false" customHeight="false" outlineLevel="0" collapsed="false">
      <c r="A8740" s="16" t="s">
        <v>16254</v>
      </c>
      <c r="B8740" s="0" t="s">
        <v>20147</v>
      </c>
      <c r="C8740" s="0" t="n">
        <v>634</v>
      </c>
      <c r="D8740" s="0" t="str">
        <f aca="false">IFERROR(VLOOKUP($C8740,薬効分類マスタ!$A$2:$B$180,2,FALSE()),"未登録")</f>
        <v>血液製剤類</v>
      </c>
      <c r="E8740" s="16" t="s">
        <v>20141</v>
      </c>
      <c r="F8740" s="16" t="s">
        <v>20148</v>
      </c>
      <c r="G8740" s="16" t="s">
        <v>20143</v>
      </c>
      <c r="H8740" s="16" t="s">
        <v>20144</v>
      </c>
      <c r="I8740" s="0" t="n">
        <v>36514.9</v>
      </c>
      <c r="J8740" s="16" t="s">
        <v>232</v>
      </c>
      <c r="K8740" s="0" t="str">
        <f aca="false">IFERROR(IF(VLOOKUP($C8740,薬効分類マスタ!$A$2:$E$180,5,FALSE())=0,"",VLOOKUP($C8740,薬効分類マスタ!$A$2:$E$180,5,FALSE())),"")</f>
        <v/>
      </c>
      <c r="L8740" s="17"/>
      <c r="M8740" s="0" t="str">
        <f aca="false">IF($K8740="","",IF($L8740&lt;&gt;"",$L8740,VLOOKUP($C8740,薬効分類マスタ!$A$2:$F$180,6,FALSE())))</f>
        <v/>
      </c>
      <c r="N8740" s="0" t="str">
        <f aca="false">ASC(G8740)</f>
        <v>ﾍﾞﾘﾌﾟﾗｽﾄP　ｺﾝﾋﾞｾｯﾄ　組織接着用</v>
      </c>
      <c r="O8740" s="0" t="str">
        <f aca="false">ASC(E8740)</f>
        <v>ﾌｨﾌﾞﾘﾉｹﾞﾝ加第ⅩⅢ因子</v>
      </c>
      <c r="P8740" s="16" t="n">
        <f aca="false">N(P8739)+IF($C8740=検索!$B$49,1,0)</f>
        <v>0</v>
      </c>
    </row>
    <row r="8741" customFormat="false" ht="15" hidden="false" customHeight="false" outlineLevel="0" collapsed="false">
      <c r="A8741" s="16" t="s">
        <v>16254</v>
      </c>
      <c r="B8741" s="0" t="s">
        <v>20149</v>
      </c>
      <c r="C8741" s="0" t="n">
        <v>634</v>
      </c>
      <c r="D8741" s="0" t="str">
        <f aca="false">IFERROR(VLOOKUP($C8741,薬効分類マスタ!$A$2:$B$180,2,FALSE()),"未登録")</f>
        <v>血液製剤類</v>
      </c>
      <c r="E8741" s="16" t="s">
        <v>20141</v>
      </c>
      <c r="F8741" s="16" t="s">
        <v>20150</v>
      </c>
      <c r="G8741" s="16" t="s">
        <v>20143</v>
      </c>
      <c r="H8741" s="16" t="s">
        <v>20144</v>
      </c>
      <c r="I8741" s="0" t="n">
        <v>63428.9</v>
      </c>
      <c r="J8741" s="16" t="s">
        <v>232</v>
      </c>
      <c r="K8741" s="0" t="str">
        <f aca="false">IFERROR(IF(VLOOKUP($C8741,薬効分類マスタ!$A$2:$E$180,5,FALSE())=0,"",VLOOKUP($C8741,薬効分類マスタ!$A$2:$E$180,5,FALSE())),"")</f>
        <v/>
      </c>
      <c r="L8741" s="17"/>
      <c r="M8741" s="0" t="str">
        <f aca="false">IF($K8741="","",IF($L8741&lt;&gt;"",$L8741,VLOOKUP($C8741,薬効分類マスタ!$A$2:$F$180,6,FALSE())))</f>
        <v/>
      </c>
      <c r="N8741" s="0" t="str">
        <f aca="false">ASC(G8741)</f>
        <v>ﾍﾞﾘﾌﾟﾗｽﾄP　ｺﾝﾋﾞｾｯﾄ　組織接着用</v>
      </c>
      <c r="O8741" s="0" t="str">
        <f aca="false">ASC(E8741)</f>
        <v>ﾌｨﾌﾞﾘﾉｹﾞﾝ加第ⅩⅢ因子</v>
      </c>
      <c r="P8741" s="16" t="n">
        <f aca="false">N(P8740)+IF($C8741=検索!$B$49,1,0)</f>
        <v>0</v>
      </c>
    </row>
    <row r="8742" customFormat="false" ht="15" hidden="false" customHeight="false" outlineLevel="0" collapsed="false">
      <c r="A8742" s="16" t="s">
        <v>16254</v>
      </c>
      <c r="B8742" s="0" t="s">
        <v>20151</v>
      </c>
      <c r="C8742" s="0" t="n">
        <v>634</v>
      </c>
      <c r="D8742" s="0" t="str">
        <f aca="false">IFERROR(VLOOKUP($C8742,薬効分類マスタ!$A$2:$B$180,2,FALSE()),"未登録")</f>
        <v>血液製剤類</v>
      </c>
      <c r="E8742" s="16" t="s">
        <v>20141</v>
      </c>
      <c r="F8742" s="16" t="s">
        <v>20152</v>
      </c>
      <c r="G8742" s="16" t="s">
        <v>20153</v>
      </c>
      <c r="H8742" s="16" t="s">
        <v>20154</v>
      </c>
      <c r="I8742" s="0" t="n">
        <v>10367.6</v>
      </c>
      <c r="J8742" s="16" t="s">
        <v>232</v>
      </c>
      <c r="K8742" s="0" t="str">
        <f aca="false">IFERROR(IF(VLOOKUP($C8742,薬効分類マスタ!$A$2:$E$180,5,FALSE())=0,"",VLOOKUP($C8742,薬効分類マスタ!$A$2:$E$180,5,FALSE())),"")</f>
        <v/>
      </c>
      <c r="L8742" s="17"/>
      <c r="M8742" s="0" t="str">
        <f aca="false">IF($K8742="","",IF($L8742&lt;&gt;"",$L8742,VLOOKUP($C8742,薬効分類マスタ!$A$2:$F$180,6,FALSE())))</f>
        <v/>
      </c>
      <c r="N8742" s="0" t="str">
        <f aca="false">ASC(G8742)</f>
        <v>ﾎﾞﾙﾋｰﾙ組織接着用</v>
      </c>
      <c r="O8742" s="0" t="str">
        <f aca="false">ASC(E8742)</f>
        <v>ﾌｨﾌﾞﾘﾉｹﾞﾝ加第ⅩⅢ因子</v>
      </c>
      <c r="P8742" s="16" t="n">
        <f aca="false">N(P8741)+IF($C8742=検索!$B$49,1,0)</f>
        <v>0</v>
      </c>
    </row>
    <row r="8743" customFormat="false" ht="15" hidden="false" customHeight="false" outlineLevel="0" collapsed="false">
      <c r="A8743" s="16" t="s">
        <v>16254</v>
      </c>
      <c r="B8743" s="0" t="s">
        <v>20155</v>
      </c>
      <c r="C8743" s="0" t="n">
        <v>634</v>
      </c>
      <c r="D8743" s="0" t="str">
        <f aca="false">IFERROR(VLOOKUP($C8743,薬効分類マスタ!$A$2:$B$180,2,FALSE()),"未登録")</f>
        <v>血液製剤類</v>
      </c>
      <c r="E8743" s="16" t="s">
        <v>20141</v>
      </c>
      <c r="F8743" s="16" t="s">
        <v>20156</v>
      </c>
      <c r="G8743" s="16" t="s">
        <v>20153</v>
      </c>
      <c r="H8743" s="16" t="s">
        <v>20154</v>
      </c>
      <c r="I8743" s="0" t="n">
        <v>15311.5</v>
      </c>
      <c r="J8743" s="16" t="s">
        <v>232</v>
      </c>
      <c r="K8743" s="0" t="str">
        <f aca="false">IFERROR(IF(VLOOKUP($C8743,薬効分類マスタ!$A$2:$E$180,5,FALSE())=0,"",VLOOKUP($C8743,薬効分類マスタ!$A$2:$E$180,5,FALSE())),"")</f>
        <v/>
      </c>
      <c r="L8743" s="17"/>
      <c r="M8743" s="0" t="str">
        <f aca="false">IF($K8743="","",IF($L8743&lt;&gt;"",$L8743,VLOOKUP($C8743,薬効分類マスタ!$A$2:$F$180,6,FALSE())))</f>
        <v/>
      </c>
      <c r="N8743" s="0" t="str">
        <f aca="false">ASC(G8743)</f>
        <v>ﾎﾞﾙﾋｰﾙ組織接着用</v>
      </c>
      <c r="O8743" s="0" t="str">
        <f aca="false">ASC(E8743)</f>
        <v>ﾌｨﾌﾞﾘﾉｹﾞﾝ加第ⅩⅢ因子</v>
      </c>
      <c r="P8743" s="16" t="n">
        <f aca="false">N(P8742)+IF($C8743=検索!$B$49,1,0)</f>
        <v>0</v>
      </c>
    </row>
    <row r="8744" customFormat="false" ht="15" hidden="false" customHeight="false" outlineLevel="0" collapsed="false">
      <c r="A8744" s="16" t="s">
        <v>16254</v>
      </c>
      <c r="B8744" s="0" t="s">
        <v>20157</v>
      </c>
      <c r="C8744" s="0" t="n">
        <v>634</v>
      </c>
      <c r="D8744" s="0" t="str">
        <f aca="false">IFERROR(VLOOKUP($C8744,薬効分類マスタ!$A$2:$B$180,2,FALSE()),"未登録")</f>
        <v>血液製剤類</v>
      </c>
      <c r="E8744" s="16" t="s">
        <v>20141</v>
      </c>
      <c r="F8744" s="16" t="s">
        <v>20158</v>
      </c>
      <c r="G8744" s="16" t="s">
        <v>20153</v>
      </c>
      <c r="H8744" s="16" t="s">
        <v>20154</v>
      </c>
      <c r="I8744" s="0" t="n">
        <v>29617.6</v>
      </c>
      <c r="J8744" s="16" t="s">
        <v>232</v>
      </c>
      <c r="K8744" s="0" t="str">
        <f aca="false">IFERROR(IF(VLOOKUP($C8744,薬効分類マスタ!$A$2:$E$180,5,FALSE())=0,"",VLOOKUP($C8744,薬効分類マスタ!$A$2:$E$180,5,FALSE())),"")</f>
        <v/>
      </c>
      <c r="L8744" s="17"/>
      <c r="M8744" s="0" t="str">
        <f aca="false">IF($K8744="","",IF($L8744&lt;&gt;"",$L8744,VLOOKUP($C8744,薬効分類マスタ!$A$2:$F$180,6,FALSE())))</f>
        <v/>
      </c>
      <c r="N8744" s="0" t="str">
        <f aca="false">ASC(G8744)</f>
        <v>ﾎﾞﾙﾋｰﾙ組織接着用</v>
      </c>
      <c r="O8744" s="0" t="str">
        <f aca="false">ASC(E8744)</f>
        <v>ﾌｨﾌﾞﾘﾉｹﾞﾝ加第ⅩⅢ因子</v>
      </c>
      <c r="P8744" s="16" t="n">
        <f aca="false">N(P8743)+IF($C8744=検索!$B$49,1,0)</f>
        <v>0</v>
      </c>
    </row>
    <row r="8745" customFormat="false" ht="15" hidden="false" customHeight="false" outlineLevel="0" collapsed="false">
      <c r="A8745" s="16" t="s">
        <v>16254</v>
      </c>
      <c r="B8745" s="0" t="s">
        <v>20159</v>
      </c>
      <c r="C8745" s="0" t="n">
        <v>634</v>
      </c>
      <c r="D8745" s="0" t="str">
        <f aca="false">IFERROR(VLOOKUP($C8745,薬効分類マスタ!$A$2:$B$180,2,FALSE()),"未登録")</f>
        <v>血液製剤類</v>
      </c>
      <c r="E8745" s="16" t="s">
        <v>20141</v>
      </c>
      <c r="F8745" s="16" t="s">
        <v>20160</v>
      </c>
      <c r="G8745" s="16" t="s">
        <v>20153</v>
      </c>
      <c r="H8745" s="16" t="s">
        <v>20154</v>
      </c>
      <c r="I8745" s="0" t="n">
        <v>36192</v>
      </c>
      <c r="J8745" s="16" t="s">
        <v>232</v>
      </c>
      <c r="K8745" s="0" t="str">
        <f aca="false">IFERROR(IF(VLOOKUP($C8745,薬効分類マスタ!$A$2:$E$180,5,FALSE())=0,"",VLOOKUP($C8745,薬効分類マスタ!$A$2:$E$180,5,FALSE())),"")</f>
        <v/>
      </c>
      <c r="L8745" s="17"/>
      <c r="M8745" s="0" t="str">
        <f aca="false">IF($K8745="","",IF($L8745&lt;&gt;"",$L8745,VLOOKUP($C8745,薬効分類マスタ!$A$2:$F$180,6,FALSE())))</f>
        <v/>
      </c>
      <c r="N8745" s="0" t="str">
        <f aca="false">ASC(G8745)</f>
        <v>ﾎﾞﾙﾋｰﾙ組織接着用</v>
      </c>
      <c r="O8745" s="0" t="str">
        <f aca="false">ASC(E8745)</f>
        <v>ﾌｨﾌﾞﾘﾉｹﾞﾝ加第ⅩⅢ因子</v>
      </c>
      <c r="P8745" s="16" t="n">
        <f aca="false">N(P8744)+IF($C8745=検索!$B$49,1,0)</f>
        <v>0</v>
      </c>
    </row>
    <row r="8746" customFormat="false" ht="15" hidden="false" customHeight="false" outlineLevel="0" collapsed="false">
      <c r="A8746" s="16" t="s">
        <v>16254</v>
      </c>
      <c r="B8746" s="0" t="s">
        <v>20161</v>
      </c>
      <c r="C8746" s="0" t="n">
        <v>634</v>
      </c>
      <c r="D8746" s="0" t="str">
        <f aca="false">IFERROR(VLOOKUP($C8746,薬効分類マスタ!$A$2:$B$180,2,FALSE()),"未登録")</f>
        <v>血液製剤類</v>
      </c>
      <c r="E8746" s="16" t="s">
        <v>20141</v>
      </c>
      <c r="F8746" s="16" t="s">
        <v>20162</v>
      </c>
      <c r="G8746" s="16" t="s">
        <v>20153</v>
      </c>
      <c r="H8746" s="16" t="s">
        <v>20154</v>
      </c>
      <c r="I8746" s="0" t="n">
        <v>61378.9</v>
      </c>
      <c r="J8746" s="16" t="s">
        <v>232</v>
      </c>
      <c r="K8746" s="0" t="str">
        <f aca="false">IFERROR(IF(VLOOKUP($C8746,薬効分類マスタ!$A$2:$E$180,5,FALSE())=0,"",VLOOKUP($C8746,薬効分類マスタ!$A$2:$E$180,5,FALSE())),"")</f>
        <v/>
      </c>
      <c r="L8746" s="17"/>
      <c r="M8746" s="0" t="str">
        <f aca="false">IF($K8746="","",IF($L8746&lt;&gt;"",$L8746,VLOOKUP($C8746,薬効分類マスタ!$A$2:$F$180,6,FALSE())))</f>
        <v/>
      </c>
      <c r="N8746" s="0" t="str">
        <f aca="false">ASC(G8746)</f>
        <v>ﾎﾞﾙﾋｰﾙ組織接着用</v>
      </c>
      <c r="O8746" s="0" t="str">
        <f aca="false">ASC(E8746)</f>
        <v>ﾌｨﾌﾞﾘﾉｹﾞﾝ加第ⅩⅢ因子</v>
      </c>
      <c r="P8746" s="16" t="n">
        <f aca="false">N(P8745)+IF($C8746=検索!$B$49,1,0)</f>
        <v>0</v>
      </c>
    </row>
    <row r="8747" customFormat="false" ht="15" hidden="false" customHeight="false" outlineLevel="0" collapsed="false">
      <c r="A8747" s="16" t="s">
        <v>16254</v>
      </c>
      <c r="B8747" s="0" t="s">
        <v>20163</v>
      </c>
      <c r="C8747" s="0" t="n">
        <v>634</v>
      </c>
      <c r="D8747" s="0" t="str">
        <f aca="false">IFERROR(VLOOKUP($C8747,薬効分類マスタ!$A$2:$B$180,2,FALSE()),"未登録")</f>
        <v>血液製剤類</v>
      </c>
      <c r="E8747" s="16" t="s">
        <v>20164</v>
      </c>
      <c r="F8747" s="16" t="s">
        <v>20165</v>
      </c>
      <c r="G8747" s="16" t="s">
        <v>20166</v>
      </c>
      <c r="H8747" s="16" t="s">
        <v>20144</v>
      </c>
      <c r="I8747" s="0" t="n">
        <v>10398.7</v>
      </c>
      <c r="J8747" s="16" t="s">
        <v>232</v>
      </c>
      <c r="K8747" s="0" t="str">
        <f aca="false">IFERROR(IF(VLOOKUP($C8747,薬効分類マスタ!$A$2:$E$180,5,FALSE())=0,"",VLOOKUP($C8747,薬効分類マスタ!$A$2:$E$180,5,FALSE())),"")</f>
        <v/>
      </c>
      <c r="L8747" s="17"/>
      <c r="M8747" s="0" t="str">
        <f aca="false">IF($K8747="","",IF($L8747&lt;&gt;"",$L8747,VLOOKUP($C8747,薬効分類マスタ!$A$2:$F$180,6,FALSE())))</f>
        <v/>
      </c>
      <c r="N8747" s="0" t="str">
        <f aca="false">ASC(G8747)</f>
        <v>ﾀｺｼｰﾙ組織接着用ｼｰﾄ</v>
      </c>
      <c r="O8747" s="0" t="str">
        <f aca="false">ASC(E8747)</f>
        <v>ﾌｨﾌﾞﾘﾉｹﾞﾝ配合剤</v>
      </c>
      <c r="P8747" s="16" t="n">
        <f aca="false">N(P8746)+IF($C8747=検索!$B$49,1,0)</f>
        <v>0</v>
      </c>
    </row>
    <row r="8748" customFormat="false" ht="15" hidden="false" customHeight="false" outlineLevel="0" collapsed="false">
      <c r="A8748" s="16" t="s">
        <v>16254</v>
      </c>
      <c r="B8748" s="0" t="s">
        <v>20167</v>
      </c>
      <c r="C8748" s="0" t="n">
        <v>634</v>
      </c>
      <c r="D8748" s="0" t="str">
        <f aca="false">IFERROR(VLOOKUP($C8748,薬効分類マスタ!$A$2:$B$180,2,FALSE()),"未登録")</f>
        <v>血液製剤類</v>
      </c>
      <c r="E8748" s="16" t="s">
        <v>20164</v>
      </c>
      <c r="F8748" s="16" t="s">
        <v>20168</v>
      </c>
      <c r="G8748" s="16" t="s">
        <v>20166</v>
      </c>
      <c r="H8748" s="16" t="s">
        <v>20144</v>
      </c>
      <c r="I8748" s="0" t="n">
        <v>29456.5</v>
      </c>
      <c r="J8748" s="16" t="s">
        <v>232</v>
      </c>
      <c r="K8748" s="0" t="str">
        <f aca="false">IFERROR(IF(VLOOKUP($C8748,薬効分類マスタ!$A$2:$E$180,5,FALSE())=0,"",VLOOKUP($C8748,薬効分類マスタ!$A$2:$E$180,5,FALSE())),"")</f>
        <v/>
      </c>
      <c r="L8748" s="17"/>
      <c r="M8748" s="0" t="str">
        <f aca="false">IF($K8748="","",IF($L8748&lt;&gt;"",$L8748,VLOOKUP($C8748,薬効分類マスタ!$A$2:$F$180,6,FALSE())))</f>
        <v/>
      </c>
      <c r="N8748" s="0" t="str">
        <f aca="false">ASC(G8748)</f>
        <v>ﾀｺｼｰﾙ組織接着用ｼｰﾄ</v>
      </c>
      <c r="O8748" s="0" t="str">
        <f aca="false">ASC(E8748)</f>
        <v>ﾌｨﾌﾞﾘﾉｹﾞﾝ配合剤</v>
      </c>
      <c r="P8748" s="16" t="n">
        <f aca="false">N(P8747)+IF($C8748=検索!$B$49,1,0)</f>
        <v>0</v>
      </c>
    </row>
    <row r="8749" customFormat="false" ht="15" hidden="false" customHeight="false" outlineLevel="0" collapsed="false">
      <c r="A8749" s="16" t="s">
        <v>16254</v>
      </c>
      <c r="B8749" s="0" t="s">
        <v>20169</v>
      </c>
      <c r="C8749" s="0" t="n">
        <v>634</v>
      </c>
      <c r="D8749" s="0" t="str">
        <f aca="false">IFERROR(VLOOKUP($C8749,薬効分類マスタ!$A$2:$B$180,2,FALSE()),"未登録")</f>
        <v>血液製剤類</v>
      </c>
      <c r="E8749" s="16" t="s">
        <v>20164</v>
      </c>
      <c r="F8749" s="16" t="s">
        <v>20170</v>
      </c>
      <c r="G8749" s="16" t="s">
        <v>20166</v>
      </c>
      <c r="H8749" s="16" t="s">
        <v>20144</v>
      </c>
      <c r="I8749" s="0" t="n">
        <v>50429.7</v>
      </c>
      <c r="J8749" s="16" t="s">
        <v>232</v>
      </c>
      <c r="K8749" s="0" t="str">
        <f aca="false">IFERROR(IF(VLOOKUP($C8749,薬効分類マスタ!$A$2:$E$180,5,FALSE())=0,"",VLOOKUP($C8749,薬効分類マスタ!$A$2:$E$180,5,FALSE())),"")</f>
        <v/>
      </c>
      <c r="L8749" s="17"/>
      <c r="M8749" s="0" t="str">
        <f aca="false">IF($K8749="","",IF($L8749&lt;&gt;"",$L8749,VLOOKUP($C8749,薬効分類マスタ!$A$2:$F$180,6,FALSE())))</f>
        <v/>
      </c>
      <c r="N8749" s="0" t="str">
        <f aca="false">ASC(G8749)</f>
        <v>ﾀｺｼｰﾙ組織接着用ｼｰﾄ</v>
      </c>
      <c r="O8749" s="0" t="str">
        <f aca="false">ASC(E8749)</f>
        <v>ﾌｨﾌﾞﾘﾉｹﾞﾝ配合剤</v>
      </c>
      <c r="P8749" s="16" t="n">
        <f aca="false">N(P8748)+IF($C8749=検索!$B$49,1,0)</f>
        <v>0</v>
      </c>
    </row>
    <row r="8750" customFormat="false" ht="15" hidden="false" customHeight="false" outlineLevel="0" collapsed="false">
      <c r="A8750" s="16" t="s">
        <v>16254</v>
      </c>
      <c r="B8750" s="0" t="s">
        <v>20171</v>
      </c>
      <c r="C8750" s="0" t="n">
        <v>639</v>
      </c>
      <c r="D8750" s="0" t="str">
        <f aca="false">IFERROR(VLOOKUP($C8750,薬効分類マスタ!$A$2:$B$180,2,FALSE()),"未登録")</f>
        <v>その他の生物学的製剤</v>
      </c>
      <c r="E8750" s="16" t="s">
        <v>20172</v>
      </c>
      <c r="F8750" s="16" t="s">
        <v>20173</v>
      </c>
      <c r="G8750" s="16" t="s">
        <v>20174</v>
      </c>
      <c r="H8750" s="16" t="s">
        <v>20175</v>
      </c>
      <c r="I8750" s="0" t="n">
        <v>10613.4</v>
      </c>
      <c r="J8750" s="16" t="s">
        <v>232</v>
      </c>
      <c r="K8750" s="0" t="str">
        <f aca="false">IFERROR(IF(VLOOKUP($C8750,薬効分類マスタ!$A$2:$E$180,5,FALSE())=0,"",VLOOKUP($C8750,薬効分類マスタ!$A$2:$E$180,5,FALSE())),"")</f>
        <v/>
      </c>
      <c r="L8750" s="17"/>
      <c r="M8750" s="0" t="str">
        <f aca="false">IF($K8750="","",IF($L8750&lt;&gt;"",$L8750,VLOOKUP($C8750,薬効分類マスタ!$A$2:$F$180,6,FALSE())))</f>
        <v/>
      </c>
      <c r="N8750" s="0" t="str">
        <f aca="false">ASC(G8750)</f>
        <v>ｲﾑﾉﾌﾞﾗﾀﾞｰ膀注用40mg</v>
      </c>
      <c r="O8750" s="0" t="str">
        <f aca="false">ASC(E8750)</f>
        <v>乾燥BCG膀胱内用(日本株)</v>
      </c>
      <c r="P8750" s="16" t="n">
        <f aca="false">N(P8749)+IF($C8750=検索!$B$49,1,0)</f>
        <v>0</v>
      </c>
    </row>
    <row r="8751" customFormat="false" ht="15" hidden="false" customHeight="false" outlineLevel="0" collapsed="false">
      <c r="A8751" s="16" t="s">
        <v>16254</v>
      </c>
      <c r="B8751" s="0" t="s">
        <v>20176</v>
      </c>
      <c r="C8751" s="0" t="n">
        <v>639</v>
      </c>
      <c r="D8751" s="0" t="str">
        <f aca="false">IFERROR(VLOOKUP($C8751,薬効分類マスタ!$A$2:$B$180,2,FALSE()),"未登録")</f>
        <v>その他の生物学的製剤</v>
      </c>
      <c r="E8751" s="16" t="s">
        <v>20172</v>
      </c>
      <c r="F8751" s="16" t="s">
        <v>20177</v>
      </c>
      <c r="G8751" s="16" t="s">
        <v>20178</v>
      </c>
      <c r="H8751" s="16" t="s">
        <v>20175</v>
      </c>
      <c r="I8751" s="0" t="n">
        <v>14643.3</v>
      </c>
      <c r="J8751" s="16" t="s">
        <v>232</v>
      </c>
      <c r="K8751" s="0" t="str">
        <f aca="false">IFERROR(IF(VLOOKUP($C8751,薬効分類マスタ!$A$2:$E$180,5,FALSE())=0,"",VLOOKUP($C8751,薬効分類マスタ!$A$2:$E$180,5,FALSE())),"")</f>
        <v/>
      </c>
      <c r="L8751" s="17"/>
      <c r="M8751" s="0" t="str">
        <f aca="false">IF($K8751="","",IF($L8751&lt;&gt;"",$L8751,VLOOKUP($C8751,薬効分類マスタ!$A$2:$F$180,6,FALSE())))</f>
        <v/>
      </c>
      <c r="N8751" s="0" t="str">
        <f aca="false">ASC(G8751)</f>
        <v>ｲﾑﾉﾌﾞﾗﾀﾞｰ膀注用80mg</v>
      </c>
      <c r="O8751" s="0" t="str">
        <f aca="false">ASC(E8751)</f>
        <v>乾燥BCG膀胱内用(日本株)</v>
      </c>
      <c r="P8751" s="16" t="n">
        <f aca="false">N(P8750)+IF($C8751=検索!$B$49,1,0)</f>
        <v>0</v>
      </c>
    </row>
    <row r="8752" customFormat="false" ht="15" hidden="false" customHeight="false" outlineLevel="0" collapsed="false">
      <c r="A8752" s="16" t="s">
        <v>16254</v>
      </c>
      <c r="B8752" s="0" t="s">
        <v>20179</v>
      </c>
      <c r="C8752" s="0" t="n">
        <v>642</v>
      </c>
      <c r="D8752" s="0" t="str">
        <f aca="false">IFERROR(VLOOKUP($C8752,薬効分類マスタ!$A$2:$B$180,2,FALSE()),"未登録")</f>
        <v>駆虫剤</v>
      </c>
      <c r="E8752" s="16" t="s">
        <v>20180</v>
      </c>
      <c r="F8752" s="16" t="s">
        <v>3706</v>
      </c>
      <c r="G8752" s="16" t="s">
        <v>20181</v>
      </c>
      <c r="H8752" s="16" t="s">
        <v>13375</v>
      </c>
      <c r="I8752" s="0" t="n">
        <v>69.5</v>
      </c>
      <c r="J8752" s="16" t="s">
        <v>232</v>
      </c>
      <c r="K8752" s="0" t="str">
        <f aca="false">IFERROR(IF(VLOOKUP($C8752,薬効分類マスタ!$A$2:$E$180,5,FALSE())=0,"",VLOOKUP($C8752,薬効分類マスタ!$A$2:$E$180,5,FALSE())),"")</f>
        <v/>
      </c>
      <c r="L8752" s="17"/>
      <c r="M8752" s="0" t="str">
        <f aca="false">IF($K8752="","",IF($L8752&lt;&gt;"",$L8752,VLOOKUP($C8752,薬効分類マスタ!$A$2:$F$180,6,FALSE())))</f>
        <v/>
      </c>
      <c r="N8752" s="0" t="str">
        <f aca="false">ASC(G8752)</f>
        <v>ｽﾐｽﾘﾝﾛｰｼｮﾝ5%</v>
      </c>
      <c r="O8752" s="0" t="str">
        <f aca="false">ASC(E8752)</f>
        <v>ﾌｪﾉﾄﾘﾝ</v>
      </c>
      <c r="P8752" s="16" t="n">
        <f aca="false">N(P8751)+IF($C8752=検索!$B$49,1,0)</f>
        <v>0</v>
      </c>
    </row>
    <row r="8753" customFormat="false" ht="15" hidden="false" customHeight="false" outlineLevel="0" collapsed="false">
      <c r="A8753" s="16" t="s">
        <v>16254</v>
      </c>
      <c r="B8753" s="0" t="s">
        <v>20182</v>
      </c>
      <c r="C8753" s="0" t="n">
        <v>711</v>
      </c>
      <c r="D8753" s="0" t="str">
        <f aca="false">IFERROR(VLOOKUP($C8753,薬効分類マスタ!$A$2:$B$180,2,FALSE()),"未登録")</f>
        <v>賦形剤</v>
      </c>
      <c r="E8753" s="16" t="s">
        <v>20183</v>
      </c>
      <c r="F8753" s="16" t="s">
        <v>476</v>
      </c>
      <c r="G8753" s="16" t="s">
        <v>20183</v>
      </c>
      <c r="I8753" s="0" t="n">
        <v>7.5</v>
      </c>
      <c r="K8753" s="0" t="str">
        <f aca="false">IFERROR(IF(VLOOKUP($C8753,薬効分類マスタ!$A$2:$E$180,5,FALSE())=0,"",VLOOKUP($C8753,薬効分類マスタ!$A$2:$E$180,5,FALSE())),"")</f>
        <v/>
      </c>
      <c r="L8753" s="17"/>
      <c r="M8753" s="0" t="str">
        <f aca="false">IF($K8753="","",IF($L8753&lt;&gt;"",$L8753,VLOOKUP($C8753,薬効分類マスタ!$A$2:$F$180,6,FALSE())))</f>
        <v/>
      </c>
      <c r="N8753" s="0" t="str">
        <f aca="false">ASC(G8753)</f>
        <v>ﾀﾙｸ</v>
      </c>
      <c r="O8753" s="0" t="str">
        <f aca="false">ASC(E8753)</f>
        <v>ﾀﾙｸ</v>
      </c>
      <c r="P8753" s="16" t="n">
        <f aca="false">N(P8752)+IF($C8753=検索!$B$49,1,0)</f>
        <v>0</v>
      </c>
    </row>
    <row r="8754" customFormat="false" ht="15" hidden="false" customHeight="false" outlineLevel="0" collapsed="false">
      <c r="A8754" s="16" t="s">
        <v>16254</v>
      </c>
      <c r="B8754" s="0" t="s">
        <v>20184</v>
      </c>
      <c r="C8754" s="0" t="n">
        <v>711</v>
      </c>
      <c r="D8754" s="0" t="str">
        <f aca="false">IFERROR(VLOOKUP($C8754,薬効分類マスタ!$A$2:$B$180,2,FALSE()),"未登録")</f>
        <v>賦形剤</v>
      </c>
      <c r="E8754" s="16" t="s">
        <v>20185</v>
      </c>
      <c r="F8754" s="16" t="s">
        <v>476</v>
      </c>
      <c r="G8754" s="16" t="s">
        <v>20186</v>
      </c>
      <c r="I8754" s="0" t="n">
        <v>33.9</v>
      </c>
      <c r="K8754" s="0" t="str">
        <f aca="false">IFERROR(IF(VLOOKUP($C8754,薬効分類マスタ!$A$2:$E$180,5,FALSE())=0,"",VLOOKUP($C8754,薬効分類マスタ!$A$2:$E$180,5,FALSE())),"")</f>
        <v/>
      </c>
      <c r="L8754" s="17"/>
      <c r="M8754" s="0" t="str">
        <f aca="false">IF($K8754="","",IF($L8754&lt;&gt;"",$L8754,VLOOKUP($C8754,薬効分類マスタ!$A$2:$F$180,6,FALSE())))</f>
        <v/>
      </c>
      <c r="N8754" s="0" t="str">
        <f aca="false">ASC(G8754)</f>
        <v>ｱﾗﾋﾞｱｺﾞﾑ末</v>
      </c>
      <c r="O8754" s="0" t="str">
        <f aca="false">ASC(E8754)</f>
        <v>ｱﾗﾋﾞｱｺﾞﾑ</v>
      </c>
      <c r="P8754" s="16" t="n">
        <f aca="false">N(P8753)+IF($C8754=検索!$B$49,1,0)</f>
        <v>0</v>
      </c>
    </row>
    <row r="8755" customFormat="false" ht="15" hidden="false" customHeight="false" outlineLevel="0" collapsed="false">
      <c r="A8755" s="16" t="s">
        <v>16254</v>
      </c>
      <c r="B8755" s="0" t="s">
        <v>20187</v>
      </c>
      <c r="C8755" s="0" t="n">
        <v>711</v>
      </c>
      <c r="D8755" s="0" t="str">
        <f aca="false">IFERROR(VLOOKUP($C8755,薬効分類マスタ!$A$2:$B$180,2,FALSE()),"未登録")</f>
        <v>賦形剤</v>
      </c>
      <c r="E8755" s="16" t="s">
        <v>20185</v>
      </c>
      <c r="F8755" s="16" t="s">
        <v>476</v>
      </c>
      <c r="G8755" s="16" t="s">
        <v>20185</v>
      </c>
      <c r="I8755" s="0" t="n">
        <v>25.1</v>
      </c>
      <c r="K8755" s="0" t="str">
        <f aca="false">IFERROR(IF(VLOOKUP($C8755,薬効分類マスタ!$A$2:$E$180,5,FALSE())=0,"",VLOOKUP($C8755,薬効分類マスタ!$A$2:$E$180,5,FALSE())),"")</f>
        <v/>
      </c>
      <c r="L8755" s="17"/>
      <c r="M8755" s="0" t="str">
        <f aca="false">IF($K8755="","",IF($L8755&lt;&gt;"",$L8755,VLOOKUP($C8755,薬効分類マスタ!$A$2:$F$180,6,FALSE())))</f>
        <v/>
      </c>
      <c r="N8755" s="0" t="str">
        <f aca="false">ASC(G8755)</f>
        <v>ｱﾗﾋﾞｱｺﾞﾑ</v>
      </c>
      <c r="O8755" s="0" t="str">
        <f aca="false">ASC(E8755)</f>
        <v>ｱﾗﾋﾞｱｺﾞﾑ</v>
      </c>
      <c r="P8755" s="16" t="n">
        <f aca="false">N(P8754)+IF($C8755=検索!$B$49,1,0)</f>
        <v>0</v>
      </c>
    </row>
    <row r="8756" customFormat="false" ht="15" hidden="false" customHeight="false" outlineLevel="0" collapsed="false">
      <c r="A8756" s="16" t="s">
        <v>16254</v>
      </c>
      <c r="B8756" s="0" t="s">
        <v>20188</v>
      </c>
      <c r="C8756" s="0" t="n">
        <v>711</v>
      </c>
      <c r="D8756" s="0" t="str">
        <f aca="false">IFERROR(VLOOKUP($C8756,薬効分類マスタ!$A$2:$B$180,2,FALSE()),"未登録")</f>
        <v>賦形剤</v>
      </c>
      <c r="E8756" s="16" t="s">
        <v>20189</v>
      </c>
      <c r="F8756" s="16" t="s">
        <v>476</v>
      </c>
      <c r="G8756" s="16" t="s">
        <v>20189</v>
      </c>
      <c r="I8756" s="0" t="n">
        <v>11.6</v>
      </c>
      <c r="K8756" s="0" t="str">
        <f aca="false">IFERROR(IF(VLOOKUP($C8756,薬効分類マスタ!$A$2:$E$180,5,FALSE())=0,"",VLOOKUP($C8756,薬効分類マスタ!$A$2:$E$180,5,FALSE())),"")</f>
        <v/>
      </c>
      <c r="L8756" s="17"/>
      <c r="M8756" s="0" t="str">
        <f aca="false">IF($K8756="","",IF($L8756&lt;&gt;"",$L8756,VLOOKUP($C8756,薬効分類マスタ!$A$2:$F$180,6,FALSE())))</f>
        <v/>
      </c>
      <c r="N8756" s="0" t="str">
        <f aca="false">ASC(G8756)</f>
        <v>ｶｵﾘﾝ</v>
      </c>
      <c r="O8756" s="0" t="str">
        <f aca="false">ASC(E8756)</f>
        <v>ｶｵﾘﾝ</v>
      </c>
      <c r="P8756" s="16" t="n">
        <f aca="false">N(P8755)+IF($C8756=検索!$B$49,1,0)</f>
        <v>0</v>
      </c>
    </row>
    <row r="8757" customFormat="false" ht="15" hidden="false" customHeight="false" outlineLevel="0" collapsed="false">
      <c r="A8757" s="16" t="s">
        <v>16254</v>
      </c>
      <c r="B8757" s="0" t="s">
        <v>20190</v>
      </c>
      <c r="C8757" s="0" t="n">
        <v>711</v>
      </c>
      <c r="D8757" s="0" t="str">
        <f aca="false">IFERROR(VLOOKUP($C8757,薬効分類マスタ!$A$2:$B$180,2,FALSE()),"未登録")</f>
        <v>賦形剤</v>
      </c>
      <c r="E8757" s="16" t="s">
        <v>20191</v>
      </c>
      <c r="F8757" s="16" t="s">
        <v>224</v>
      </c>
      <c r="G8757" s="16" t="s">
        <v>20191</v>
      </c>
      <c r="I8757" s="0" t="n">
        <v>22.3</v>
      </c>
      <c r="K8757" s="0" t="str">
        <f aca="false">IFERROR(IF(VLOOKUP($C8757,薬効分類マスタ!$A$2:$E$180,5,FALSE())=0,"",VLOOKUP($C8757,薬効分類マスタ!$A$2:$E$180,5,FALSE())),"")</f>
        <v/>
      </c>
      <c r="L8757" s="17"/>
      <c r="M8757" s="0" t="str">
        <f aca="false">IF($K8757="","",IF($L8757&lt;&gt;"",$L8757,VLOOKUP($C8757,薬効分類マスタ!$A$2:$F$180,6,FALSE())))</f>
        <v/>
      </c>
      <c r="N8757" s="0" t="str">
        <f aca="false">ASC(G8757)</f>
        <v>ｺﾚｽﾃﾛｰﾙ</v>
      </c>
      <c r="O8757" s="0" t="str">
        <f aca="false">ASC(E8757)</f>
        <v>ｺﾚｽﾃﾛｰﾙ</v>
      </c>
      <c r="P8757" s="16" t="n">
        <f aca="false">N(P8756)+IF($C8757=検索!$B$49,1,0)</f>
        <v>0</v>
      </c>
    </row>
    <row r="8758" customFormat="false" ht="15" hidden="false" customHeight="false" outlineLevel="0" collapsed="false">
      <c r="A8758" s="16" t="s">
        <v>16254</v>
      </c>
      <c r="B8758" s="0" t="s">
        <v>20192</v>
      </c>
      <c r="C8758" s="0" t="n">
        <v>712</v>
      </c>
      <c r="D8758" s="0" t="str">
        <f aca="false">IFERROR(VLOOKUP($C8758,薬効分類マスタ!$A$2:$B$180,2,FALSE()),"未登録")</f>
        <v>軟膏基剤</v>
      </c>
      <c r="E8758" s="16" t="s">
        <v>20193</v>
      </c>
      <c r="F8758" s="16" t="s">
        <v>476</v>
      </c>
      <c r="G8758" s="16" t="s">
        <v>20193</v>
      </c>
      <c r="I8758" s="0" t="n">
        <v>20.6</v>
      </c>
      <c r="K8758" s="0" t="str">
        <f aca="false">IFERROR(IF(VLOOKUP($C8758,薬効分類マスタ!$A$2:$E$180,5,FALSE())=0,"",VLOOKUP($C8758,薬効分類マスタ!$A$2:$E$180,5,FALSE())),"")</f>
        <v/>
      </c>
      <c r="L8758" s="17"/>
      <c r="M8758" s="0" t="str">
        <f aca="false">IF($K8758="","",IF($L8758&lt;&gt;"",$L8758,VLOOKUP($C8758,薬効分類マスタ!$A$2:$F$180,6,FALSE())))</f>
        <v/>
      </c>
      <c r="N8758" s="0" t="str">
        <f aca="false">ASC(G8758)</f>
        <v>白色軟膏</v>
      </c>
      <c r="O8758" s="0" t="str">
        <f aca="false">ASC(E8758)</f>
        <v>白色軟膏</v>
      </c>
      <c r="P8758" s="16" t="n">
        <f aca="false">N(P8757)+IF($C8758=検索!$B$49,1,0)</f>
        <v>0</v>
      </c>
    </row>
    <row r="8759" customFormat="false" ht="15" hidden="false" customHeight="false" outlineLevel="0" collapsed="false">
      <c r="A8759" s="16" t="s">
        <v>16254</v>
      </c>
      <c r="B8759" s="0" t="s">
        <v>20194</v>
      </c>
      <c r="C8759" s="0" t="n">
        <v>712</v>
      </c>
      <c r="D8759" s="0" t="str">
        <f aca="false">IFERROR(VLOOKUP($C8759,薬効分類マスタ!$A$2:$B$180,2,FALSE()),"未登録")</f>
        <v>軟膏基剤</v>
      </c>
      <c r="E8759" s="16" t="s">
        <v>20193</v>
      </c>
      <c r="F8759" s="16" t="s">
        <v>476</v>
      </c>
      <c r="G8759" s="16" t="s">
        <v>20195</v>
      </c>
      <c r="H8759" s="16" t="s">
        <v>6908</v>
      </c>
      <c r="I8759" s="0" t="n">
        <v>23.4</v>
      </c>
      <c r="K8759" s="0" t="str">
        <f aca="false">IFERROR(IF(VLOOKUP($C8759,薬効分類マスタ!$A$2:$E$180,5,FALSE())=0,"",VLOOKUP($C8759,薬効分類マスタ!$A$2:$E$180,5,FALSE())),"")</f>
        <v/>
      </c>
      <c r="L8759" s="17"/>
      <c r="M8759" s="0" t="str">
        <f aca="false">IF($K8759="","",IF($L8759&lt;&gt;"",$L8759,VLOOKUP($C8759,薬効分類マスタ!$A$2:$F$180,6,FALSE())))</f>
        <v/>
      </c>
      <c r="N8759" s="0" t="str">
        <f aca="false">ASC(G8759)</f>
        <v>白色軟膏(日興製薬)</v>
      </c>
      <c r="O8759" s="0" t="str">
        <f aca="false">ASC(E8759)</f>
        <v>白色軟膏</v>
      </c>
      <c r="P8759" s="16" t="n">
        <f aca="false">N(P8758)+IF($C8759=検索!$B$49,1,0)</f>
        <v>0</v>
      </c>
    </row>
    <row r="8760" customFormat="false" ht="15" hidden="false" customHeight="false" outlineLevel="0" collapsed="false">
      <c r="A8760" s="16" t="s">
        <v>16254</v>
      </c>
      <c r="B8760" s="0" t="s">
        <v>20196</v>
      </c>
      <c r="C8760" s="0" t="n">
        <v>712</v>
      </c>
      <c r="D8760" s="0" t="str">
        <f aca="false">IFERROR(VLOOKUP($C8760,薬効分類マスタ!$A$2:$B$180,2,FALSE()),"未登録")</f>
        <v>軟膏基剤</v>
      </c>
      <c r="E8760" s="16" t="s">
        <v>20193</v>
      </c>
      <c r="F8760" s="16" t="s">
        <v>476</v>
      </c>
      <c r="G8760" s="16" t="s">
        <v>20197</v>
      </c>
      <c r="H8760" s="16" t="s">
        <v>1103</v>
      </c>
      <c r="I8760" s="0" t="n">
        <v>23.4</v>
      </c>
      <c r="K8760" s="0" t="str">
        <f aca="false">IFERROR(IF(VLOOKUP($C8760,薬効分類マスタ!$A$2:$E$180,5,FALSE())=0,"",VLOOKUP($C8760,薬効分類マスタ!$A$2:$E$180,5,FALSE())),"")</f>
        <v/>
      </c>
      <c r="L8760" s="17"/>
      <c r="M8760" s="0" t="str">
        <f aca="false">IF($K8760="","",IF($L8760&lt;&gt;"",$L8760,VLOOKUP($C8760,薬効分類マスタ!$A$2:$F$180,6,FALSE())))</f>
        <v/>
      </c>
      <c r="N8760" s="0" t="str">
        <f aca="false">ASC(G8760)</f>
        <v>白色軟膏｢ﾖｼﾀﾞ｣</v>
      </c>
      <c r="O8760" s="0" t="str">
        <f aca="false">ASC(E8760)</f>
        <v>白色軟膏</v>
      </c>
      <c r="P8760" s="16" t="n">
        <f aca="false">N(P8759)+IF($C8760=検索!$B$49,1,0)</f>
        <v>0</v>
      </c>
    </row>
    <row r="8761" customFormat="false" ht="15" hidden="false" customHeight="false" outlineLevel="0" collapsed="false">
      <c r="A8761" s="16" t="s">
        <v>16254</v>
      </c>
      <c r="B8761" s="0" t="s">
        <v>20198</v>
      </c>
      <c r="C8761" s="0" t="n">
        <v>712</v>
      </c>
      <c r="D8761" s="0" t="str">
        <f aca="false">IFERROR(VLOOKUP($C8761,薬効分類マスタ!$A$2:$B$180,2,FALSE()),"未登録")</f>
        <v>軟膏基剤</v>
      </c>
      <c r="E8761" s="16" t="s">
        <v>20199</v>
      </c>
      <c r="F8761" s="16" t="s">
        <v>476</v>
      </c>
      <c r="G8761" s="16" t="s">
        <v>20199</v>
      </c>
      <c r="I8761" s="0" t="n">
        <v>8.5</v>
      </c>
      <c r="K8761" s="0" t="str">
        <f aca="false">IFERROR(IF(VLOOKUP($C8761,薬効分類マスタ!$A$2:$E$180,5,FALSE())=0,"",VLOOKUP($C8761,薬効分類マスタ!$A$2:$E$180,5,FALSE())),"")</f>
        <v/>
      </c>
      <c r="L8761" s="17"/>
      <c r="M8761" s="0" t="str">
        <f aca="false">IF($K8761="","",IF($L8761&lt;&gt;"",$L8761,VLOOKUP($C8761,薬効分類マスタ!$A$2:$F$180,6,FALSE())))</f>
        <v/>
      </c>
      <c r="N8761" s="0" t="str">
        <f aca="false">ASC(G8761)</f>
        <v>黄色ﾜｾﾘﾝ</v>
      </c>
      <c r="O8761" s="0" t="str">
        <f aca="false">ASC(E8761)</f>
        <v>黄色ﾜｾﾘﾝ</v>
      </c>
      <c r="P8761" s="16" t="n">
        <f aca="false">N(P8760)+IF($C8761=検索!$B$49,1,0)</f>
        <v>0</v>
      </c>
    </row>
    <row r="8762" customFormat="false" ht="15" hidden="false" customHeight="false" outlineLevel="0" collapsed="false">
      <c r="A8762" s="16" t="s">
        <v>16254</v>
      </c>
      <c r="B8762" s="0" t="s">
        <v>20200</v>
      </c>
      <c r="C8762" s="0" t="n">
        <v>712</v>
      </c>
      <c r="D8762" s="0" t="str">
        <f aca="false">IFERROR(VLOOKUP($C8762,薬効分類マスタ!$A$2:$B$180,2,FALSE()),"未登録")</f>
        <v>軟膏基剤</v>
      </c>
      <c r="E8762" s="16" t="s">
        <v>20199</v>
      </c>
      <c r="F8762" s="16" t="s">
        <v>476</v>
      </c>
      <c r="G8762" s="16" t="s">
        <v>20201</v>
      </c>
      <c r="H8762" s="16" t="s">
        <v>6908</v>
      </c>
      <c r="I8762" s="0" t="n">
        <v>27.4</v>
      </c>
      <c r="K8762" s="0" t="str">
        <f aca="false">IFERROR(IF(VLOOKUP($C8762,薬効分類マスタ!$A$2:$E$180,5,FALSE())=0,"",VLOOKUP($C8762,薬効分類マスタ!$A$2:$E$180,5,FALSE())),"")</f>
        <v/>
      </c>
      <c r="L8762" s="17"/>
      <c r="M8762" s="0" t="str">
        <f aca="false">IF($K8762="","",IF($L8762&lt;&gt;"",$L8762,VLOOKUP($C8762,薬効分類マスタ!$A$2:$F$180,6,FALSE())))</f>
        <v/>
      </c>
      <c r="N8762" s="0" t="str">
        <f aca="false">ASC(G8762)</f>
        <v>黄色ﾜｾﾘﾝ(日興製薬)</v>
      </c>
      <c r="O8762" s="0" t="str">
        <f aca="false">ASC(E8762)</f>
        <v>黄色ﾜｾﾘﾝ</v>
      </c>
      <c r="P8762" s="16" t="n">
        <f aca="false">N(P8761)+IF($C8762=検索!$B$49,1,0)</f>
        <v>0</v>
      </c>
    </row>
    <row r="8763" customFormat="false" ht="15" hidden="false" customHeight="false" outlineLevel="0" collapsed="false">
      <c r="A8763" s="16" t="s">
        <v>16254</v>
      </c>
      <c r="B8763" s="0" t="s">
        <v>20202</v>
      </c>
      <c r="C8763" s="0" t="n">
        <v>712</v>
      </c>
      <c r="D8763" s="0" t="str">
        <f aca="false">IFERROR(VLOOKUP($C8763,薬効分類マスタ!$A$2:$B$180,2,FALSE()),"未登録")</f>
        <v>軟膏基剤</v>
      </c>
      <c r="E8763" s="16" t="s">
        <v>20203</v>
      </c>
      <c r="F8763" s="16" t="s">
        <v>476</v>
      </c>
      <c r="G8763" s="16" t="s">
        <v>20203</v>
      </c>
      <c r="I8763" s="0" t="n">
        <v>16.3</v>
      </c>
      <c r="K8763" s="0" t="str">
        <f aca="false">IFERROR(IF(VLOOKUP($C8763,薬効分類マスタ!$A$2:$E$180,5,FALSE())=0,"",VLOOKUP($C8763,薬効分類マスタ!$A$2:$E$180,5,FALSE())),"")</f>
        <v/>
      </c>
      <c r="L8763" s="17"/>
      <c r="M8763" s="0" t="str">
        <f aca="false">IF($K8763="","",IF($L8763&lt;&gt;"",$L8763,VLOOKUP($C8763,薬効分類マスタ!$A$2:$F$180,6,FALSE())))</f>
        <v/>
      </c>
      <c r="N8763" s="0" t="str">
        <f aca="false">ASC(G8763)</f>
        <v>親水ﾜｾﾘﾝ</v>
      </c>
      <c r="O8763" s="0" t="str">
        <f aca="false">ASC(E8763)</f>
        <v>親水ﾜｾﾘﾝ</v>
      </c>
      <c r="P8763" s="16" t="n">
        <f aca="false">N(P8762)+IF($C8763=検索!$B$49,1,0)</f>
        <v>0</v>
      </c>
    </row>
    <row r="8764" customFormat="false" ht="15" hidden="false" customHeight="false" outlineLevel="0" collapsed="false">
      <c r="A8764" s="16" t="s">
        <v>16254</v>
      </c>
      <c r="B8764" s="0" t="s">
        <v>20204</v>
      </c>
      <c r="C8764" s="0" t="n">
        <v>712</v>
      </c>
      <c r="D8764" s="0" t="str">
        <f aca="false">IFERROR(VLOOKUP($C8764,薬効分類マスタ!$A$2:$B$180,2,FALSE()),"未登録")</f>
        <v>軟膏基剤</v>
      </c>
      <c r="E8764" s="16" t="s">
        <v>20203</v>
      </c>
      <c r="F8764" s="16" t="s">
        <v>476</v>
      </c>
      <c r="G8764" s="16" t="s">
        <v>20205</v>
      </c>
      <c r="H8764" s="16" t="s">
        <v>6908</v>
      </c>
      <c r="I8764" s="0" t="n">
        <v>35.3</v>
      </c>
      <c r="K8764" s="0" t="str">
        <f aca="false">IFERROR(IF(VLOOKUP($C8764,薬効分類マスタ!$A$2:$E$180,5,FALSE())=0,"",VLOOKUP($C8764,薬効分類マスタ!$A$2:$E$180,5,FALSE())),"")</f>
        <v/>
      </c>
      <c r="L8764" s="17"/>
      <c r="M8764" s="0" t="str">
        <f aca="false">IF($K8764="","",IF($L8764&lt;&gt;"",$L8764,VLOOKUP($C8764,薬効分類マスタ!$A$2:$F$180,6,FALSE())))</f>
        <v/>
      </c>
      <c r="N8764" s="0" t="str">
        <f aca="false">ASC(G8764)</f>
        <v>親水ﾜｾﾘﾝ(日興製薬)</v>
      </c>
      <c r="O8764" s="0" t="str">
        <f aca="false">ASC(E8764)</f>
        <v>親水ﾜｾﾘﾝ</v>
      </c>
      <c r="P8764" s="16" t="n">
        <f aca="false">N(P8763)+IF($C8764=検索!$B$49,1,0)</f>
        <v>0</v>
      </c>
    </row>
    <row r="8765" customFormat="false" ht="15" hidden="false" customHeight="false" outlineLevel="0" collapsed="false">
      <c r="A8765" s="16" t="s">
        <v>16254</v>
      </c>
      <c r="B8765" s="0" t="s">
        <v>20206</v>
      </c>
      <c r="C8765" s="0" t="n">
        <v>712</v>
      </c>
      <c r="D8765" s="0" t="str">
        <f aca="false">IFERROR(VLOOKUP($C8765,薬効分類マスタ!$A$2:$B$180,2,FALSE()),"未登録")</f>
        <v>軟膏基剤</v>
      </c>
      <c r="E8765" s="16" t="s">
        <v>20207</v>
      </c>
      <c r="F8765" s="16" t="s">
        <v>476</v>
      </c>
      <c r="G8765" s="16" t="s">
        <v>20207</v>
      </c>
      <c r="I8765" s="0" t="n">
        <v>20.9</v>
      </c>
      <c r="K8765" s="0" t="str">
        <f aca="false">IFERROR(IF(VLOOKUP($C8765,薬効分類マスタ!$A$2:$E$180,5,FALSE())=0,"",VLOOKUP($C8765,薬効分類マスタ!$A$2:$E$180,5,FALSE())),"")</f>
        <v/>
      </c>
      <c r="L8765" s="17"/>
      <c r="M8765" s="0" t="str">
        <f aca="false">IF($K8765="","",IF($L8765&lt;&gt;"",$L8765,VLOOKUP($C8765,薬効分類マスタ!$A$2:$F$180,6,FALSE())))</f>
        <v/>
      </c>
      <c r="N8765" s="0" t="str">
        <f aca="false">ASC(G8765)</f>
        <v>白色ﾜｾﾘﾝ</v>
      </c>
      <c r="O8765" s="0" t="str">
        <f aca="false">ASC(E8765)</f>
        <v>白色ﾜｾﾘﾝ</v>
      </c>
      <c r="P8765" s="16" t="n">
        <f aca="false">N(P8764)+IF($C8765=検索!$B$49,1,0)</f>
        <v>0</v>
      </c>
    </row>
    <row r="8766" customFormat="false" ht="15" hidden="false" customHeight="false" outlineLevel="0" collapsed="false">
      <c r="A8766" s="16" t="s">
        <v>16254</v>
      </c>
      <c r="B8766" s="0" t="s">
        <v>20208</v>
      </c>
      <c r="C8766" s="0" t="n">
        <v>712</v>
      </c>
      <c r="D8766" s="0" t="str">
        <f aca="false">IFERROR(VLOOKUP($C8766,薬効分類マスタ!$A$2:$B$180,2,FALSE()),"未登録")</f>
        <v>軟膏基剤</v>
      </c>
      <c r="E8766" s="16" t="s">
        <v>20207</v>
      </c>
      <c r="F8766" s="16" t="s">
        <v>476</v>
      </c>
      <c r="G8766" s="16" t="s">
        <v>20209</v>
      </c>
      <c r="H8766" s="16" t="s">
        <v>1080</v>
      </c>
      <c r="I8766" s="0" t="n">
        <v>31.6</v>
      </c>
      <c r="K8766" s="0" t="str">
        <f aca="false">IFERROR(IF(VLOOKUP($C8766,薬効分類マスタ!$A$2:$E$180,5,FALSE())=0,"",VLOOKUP($C8766,薬効分類マスタ!$A$2:$E$180,5,FALSE())),"")</f>
        <v/>
      </c>
      <c r="L8766" s="17"/>
      <c r="M8766" s="0" t="str">
        <f aca="false">IF($K8766="","",IF($L8766&lt;&gt;"",$L8766,VLOOKUP($C8766,薬効分類マスタ!$A$2:$F$180,6,FALSE())))</f>
        <v/>
      </c>
      <c r="N8766" s="0" t="str">
        <f aca="false">ASC(G8766)</f>
        <v>白色ﾜｾﾘﾝ｢ｹﾝｴｰ｣</v>
      </c>
      <c r="O8766" s="0" t="str">
        <f aca="false">ASC(E8766)</f>
        <v>白色ﾜｾﾘﾝ</v>
      </c>
      <c r="P8766" s="16" t="n">
        <f aca="false">N(P8765)+IF($C8766=検索!$B$49,1,0)</f>
        <v>0</v>
      </c>
    </row>
    <row r="8767" customFormat="false" ht="15" hidden="false" customHeight="false" outlineLevel="0" collapsed="false">
      <c r="A8767" s="16" t="s">
        <v>16254</v>
      </c>
      <c r="B8767" s="0" t="s">
        <v>20210</v>
      </c>
      <c r="C8767" s="0" t="n">
        <v>712</v>
      </c>
      <c r="D8767" s="0" t="str">
        <f aca="false">IFERROR(VLOOKUP($C8767,薬効分類マスタ!$A$2:$B$180,2,FALSE()),"未登録")</f>
        <v>軟膏基剤</v>
      </c>
      <c r="E8767" s="16" t="s">
        <v>20207</v>
      </c>
      <c r="F8767" s="16" t="s">
        <v>476</v>
      </c>
      <c r="G8767" s="16" t="s">
        <v>20211</v>
      </c>
      <c r="H8767" s="16" t="s">
        <v>7004</v>
      </c>
      <c r="I8767" s="0" t="n">
        <v>31.6</v>
      </c>
      <c r="K8767" s="0" t="str">
        <f aca="false">IFERROR(IF(VLOOKUP($C8767,薬効分類マスタ!$A$2:$E$180,5,FALSE())=0,"",VLOOKUP($C8767,薬効分類マスタ!$A$2:$E$180,5,FALSE())),"")</f>
        <v/>
      </c>
      <c r="L8767" s="17"/>
      <c r="M8767" s="0" t="str">
        <f aca="false">IF($K8767="","",IF($L8767&lt;&gt;"",$L8767,VLOOKUP($C8767,薬効分類マスタ!$A$2:$F$180,6,FALSE())))</f>
        <v/>
      </c>
      <c r="N8767" s="0" t="str">
        <f aca="false">ASC(G8767)</f>
        <v>白色ﾜｾﾘﾝ(小堺)</v>
      </c>
      <c r="O8767" s="0" t="str">
        <f aca="false">ASC(E8767)</f>
        <v>白色ﾜｾﾘﾝ</v>
      </c>
      <c r="P8767" s="16" t="n">
        <f aca="false">N(P8766)+IF($C8767=検索!$B$49,1,0)</f>
        <v>0</v>
      </c>
    </row>
    <row r="8768" customFormat="false" ht="15" hidden="false" customHeight="false" outlineLevel="0" collapsed="false">
      <c r="A8768" s="16" t="s">
        <v>16254</v>
      </c>
      <c r="B8768" s="0" t="s">
        <v>20212</v>
      </c>
      <c r="C8768" s="0" t="n">
        <v>712</v>
      </c>
      <c r="D8768" s="0" t="str">
        <f aca="false">IFERROR(VLOOKUP($C8768,薬効分類マスタ!$A$2:$B$180,2,FALSE()),"未登録")</f>
        <v>軟膏基剤</v>
      </c>
      <c r="E8768" s="16" t="s">
        <v>20207</v>
      </c>
      <c r="F8768" s="16" t="s">
        <v>476</v>
      </c>
      <c r="G8768" s="16" t="s">
        <v>20213</v>
      </c>
      <c r="H8768" s="16" t="s">
        <v>6754</v>
      </c>
      <c r="I8768" s="0" t="n">
        <v>24.3</v>
      </c>
      <c r="K8768" s="0" t="str">
        <f aca="false">IFERROR(IF(VLOOKUP($C8768,薬効分類マスタ!$A$2:$E$180,5,FALSE())=0,"",VLOOKUP($C8768,薬効分類マスタ!$A$2:$E$180,5,FALSE())),"")</f>
        <v/>
      </c>
      <c r="L8768" s="17"/>
      <c r="M8768" s="0" t="str">
        <f aca="false">IF($K8768="","",IF($L8768&lt;&gt;"",$L8768,VLOOKUP($C8768,薬効分類マスタ!$A$2:$F$180,6,FALSE())))</f>
        <v/>
      </c>
      <c r="N8768" s="0" t="str">
        <f aca="false">ASC(G8768)</f>
        <v>白色ﾜｾﾘﾝ(ｼｵｴ)</v>
      </c>
      <c r="O8768" s="0" t="str">
        <f aca="false">ASC(E8768)</f>
        <v>白色ﾜｾﾘﾝ</v>
      </c>
      <c r="P8768" s="16" t="n">
        <f aca="false">N(P8767)+IF($C8768=検索!$B$49,1,0)</f>
        <v>0</v>
      </c>
    </row>
    <row r="8769" customFormat="false" ht="15" hidden="false" customHeight="false" outlineLevel="0" collapsed="false">
      <c r="A8769" s="16" t="s">
        <v>16254</v>
      </c>
      <c r="B8769" s="0" t="s">
        <v>20214</v>
      </c>
      <c r="C8769" s="0" t="n">
        <v>712</v>
      </c>
      <c r="D8769" s="0" t="str">
        <f aca="false">IFERROR(VLOOKUP($C8769,薬効分類マスタ!$A$2:$B$180,2,FALSE()),"未登録")</f>
        <v>軟膏基剤</v>
      </c>
      <c r="E8769" s="16" t="s">
        <v>20207</v>
      </c>
      <c r="F8769" s="16" t="s">
        <v>476</v>
      </c>
      <c r="G8769" s="16" t="s">
        <v>20215</v>
      </c>
      <c r="H8769" s="16" t="s">
        <v>15890</v>
      </c>
      <c r="I8769" s="0" t="n">
        <v>31.6</v>
      </c>
      <c r="K8769" s="0" t="str">
        <f aca="false">IFERROR(IF(VLOOKUP($C8769,薬効分類マスタ!$A$2:$E$180,5,FALSE())=0,"",VLOOKUP($C8769,薬効分類マスタ!$A$2:$E$180,5,FALSE())),"")</f>
        <v/>
      </c>
      <c r="L8769" s="17"/>
      <c r="M8769" s="0" t="str">
        <f aca="false">IF($K8769="","",IF($L8769&lt;&gt;"",$L8769,VLOOKUP($C8769,薬効分類マスタ!$A$2:$F$180,6,FALSE())))</f>
        <v/>
      </c>
      <c r="N8769" s="0" t="str">
        <f aca="false">ASC(G8769)</f>
        <v>白色ﾜｾﾘﾝ(東豊)</v>
      </c>
      <c r="O8769" s="0" t="str">
        <f aca="false">ASC(E8769)</f>
        <v>白色ﾜｾﾘﾝ</v>
      </c>
      <c r="P8769" s="16" t="n">
        <f aca="false">N(P8768)+IF($C8769=検索!$B$49,1,0)</f>
        <v>0</v>
      </c>
    </row>
    <row r="8770" customFormat="false" ht="15" hidden="false" customHeight="false" outlineLevel="0" collapsed="false">
      <c r="A8770" s="16" t="s">
        <v>16254</v>
      </c>
      <c r="B8770" s="0" t="s">
        <v>20216</v>
      </c>
      <c r="C8770" s="0" t="n">
        <v>712</v>
      </c>
      <c r="D8770" s="0" t="str">
        <f aca="false">IFERROR(VLOOKUP($C8770,薬効分類マスタ!$A$2:$B$180,2,FALSE()),"未登録")</f>
        <v>軟膏基剤</v>
      </c>
      <c r="E8770" s="16" t="s">
        <v>20207</v>
      </c>
      <c r="F8770" s="16" t="s">
        <v>476</v>
      </c>
      <c r="G8770" s="16" t="s">
        <v>20217</v>
      </c>
      <c r="H8770" s="16" t="s">
        <v>3792</v>
      </c>
      <c r="I8770" s="0" t="n">
        <v>24.2</v>
      </c>
      <c r="K8770" s="0" t="str">
        <f aca="false">IFERROR(IF(VLOOKUP($C8770,薬効分類マスタ!$A$2:$E$180,5,FALSE())=0,"",VLOOKUP($C8770,薬効分類マスタ!$A$2:$E$180,5,FALSE())),"")</f>
        <v/>
      </c>
      <c r="L8770" s="17"/>
      <c r="M8770" s="0" t="str">
        <f aca="false">IF($K8770="","",IF($L8770&lt;&gt;"",$L8770,VLOOKUP($C8770,薬効分類マスタ!$A$2:$F$180,6,FALSE())))</f>
        <v/>
      </c>
      <c r="N8770" s="0" t="str">
        <f aca="false">ASC(G8770)</f>
        <v>白色ﾜｾﾘﾝ(東洋製化)</v>
      </c>
      <c r="O8770" s="0" t="str">
        <f aca="false">ASC(E8770)</f>
        <v>白色ﾜｾﾘﾝ</v>
      </c>
      <c r="P8770" s="16" t="n">
        <f aca="false">N(P8769)+IF($C8770=検索!$B$49,1,0)</f>
        <v>0</v>
      </c>
    </row>
    <row r="8771" customFormat="false" ht="15" hidden="false" customHeight="false" outlineLevel="0" collapsed="false">
      <c r="A8771" s="16" t="s">
        <v>16254</v>
      </c>
      <c r="B8771" s="0" t="s">
        <v>20218</v>
      </c>
      <c r="C8771" s="0" t="n">
        <v>712</v>
      </c>
      <c r="D8771" s="0" t="str">
        <f aca="false">IFERROR(VLOOKUP($C8771,薬効分類マスタ!$A$2:$B$180,2,FALSE()),"未登録")</f>
        <v>軟膏基剤</v>
      </c>
      <c r="E8771" s="16" t="s">
        <v>20207</v>
      </c>
      <c r="F8771" s="16" t="s">
        <v>476</v>
      </c>
      <c r="G8771" s="16" t="s">
        <v>20219</v>
      </c>
      <c r="H8771" s="16" t="s">
        <v>7527</v>
      </c>
      <c r="I8771" s="0" t="n">
        <v>31.6</v>
      </c>
      <c r="K8771" s="0" t="str">
        <f aca="false">IFERROR(IF(VLOOKUP($C8771,薬効分類マスタ!$A$2:$E$180,5,FALSE())=0,"",VLOOKUP($C8771,薬効分類マスタ!$A$2:$E$180,5,FALSE())),"")</f>
        <v/>
      </c>
      <c r="L8771" s="17"/>
      <c r="M8771" s="0" t="str">
        <f aca="false">IF($K8771="","",IF($L8771&lt;&gt;"",$L8771,VLOOKUP($C8771,薬効分類マスタ!$A$2:$F$180,6,FALSE())))</f>
        <v/>
      </c>
      <c r="N8771" s="0" t="str">
        <f aca="false">ASC(G8771)</f>
        <v>白色ﾜｾﾘﾝ(大成)</v>
      </c>
      <c r="O8771" s="0" t="str">
        <f aca="false">ASC(E8771)</f>
        <v>白色ﾜｾﾘﾝ</v>
      </c>
      <c r="P8771" s="16" t="n">
        <f aca="false">N(P8770)+IF($C8771=検索!$B$49,1,0)</f>
        <v>0</v>
      </c>
    </row>
    <row r="8772" customFormat="false" ht="15" hidden="false" customHeight="false" outlineLevel="0" collapsed="false">
      <c r="A8772" s="16" t="s">
        <v>16254</v>
      </c>
      <c r="B8772" s="0" t="s">
        <v>20220</v>
      </c>
      <c r="C8772" s="0" t="n">
        <v>712</v>
      </c>
      <c r="D8772" s="0" t="str">
        <f aca="false">IFERROR(VLOOKUP($C8772,薬効分類マスタ!$A$2:$B$180,2,FALSE()),"未登録")</f>
        <v>軟膏基剤</v>
      </c>
      <c r="E8772" s="16" t="s">
        <v>20207</v>
      </c>
      <c r="F8772" s="16" t="s">
        <v>476</v>
      </c>
      <c r="G8772" s="16" t="s">
        <v>20221</v>
      </c>
      <c r="H8772" s="16" t="s">
        <v>6908</v>
      </c>
      <c r="I8772" s="0" t="n">
        <v>31.6</v>
      </c>
      <c r="K8772" s="0" t="str">
        <f aca="false">IFERROR(IF(VLOOKUP($C8772,薬効分類マスタ!$A$2:$E$180,5,FALSE())=0,"",VLOOKUP($C8772,薬効分類マスタ!$A$2:$E$180,5,FALSE())),"")</f>
        <v/>
      </c>
      <c r="L8772" s="17"/>
      <c r="M8772" s="0" t="str">
        <f aca="false">IF($K8772="","",IF($L8772&lt;&gt;"",$L8772,VLOOKUP($C8772,薬効分類マスタ!$A$2:$F$180,6,FALSE())))</f>
        <v/>
      </c>
      <c r="N8772" s="0" t="str">
        <f aca="false">ASC(G8772)</f>
        <v>白色ﾜｾﾘﾝ(日興製薬)</v>
      </c>
      <c r="O8772" s="0" t="str">
        <f aca="false">ASC(E8772)</f>
        <v>白色ﾜｾﾘﾝ</v>
      </c>
      <c r="P8772" s="16" t="n">
        <f aca="false">N(P8771)+IF($C8772=検索!$B$49,1,0)</f>
        <v>0</v>
      </c>
    </row>
    <row r="8773" customFormat="false" ht="15" hidden="false" customHeight="false" outlineLevel="0" collapsed="false">
      <c r="A8773" s="16" t="s">
        <v>16254</v>
      </c>
      <c r="B8773" s="0" t="s">
        <v>20222</v>
      </c>
      <c r="C8773" s="0" t="n">
        <v>712</v>
      </c>
      <c r="D8773" s="0" t="str">
        <f aca="false">IFERROR(VLOOKUP($C8773,薬効分類マスタ!$A$2:$B$180,2,FALSE()),"未登録")</f>
        <v>軟膏基剤</v>
      </c>
      <c r="E8773" s="16" t="s">
        <v>20207</v>
      </c>
      <c r="F8773" s="16" t="s">
        <v>476</v>
      </c>
      <c r="G8773" s="16" t="s">
        <v>20223</v>
      </c>
      <c r="H8773" s="16" t="s">
        <v>1100</v>
      </c>
      <c r="I8773" s="0" t="n">
        <v>31.6</v>
      </c>
      <c r="K8773" s="0" t="str">
        <f aca="false">IFERROR(IF(VLOOKUP($C8773,薬効分類マスタ!$A$2:$E$180,5,FALSE())=0,"",VLOOKUP($C8773,薬効分類マスタ!$A$2:$E$180,5,FALSE())),"")</f>
        <v/>
      </c>
      <c r="L8773" s="17"/>
      <c r="M8773" s="0" t="str">
        <f aca="false">IF($K8773="","",IF($L8773&lt;&gt;"",$L8773,VLOOKUP($C8773,薬効分類マスタ!$A$2:$F$180,6,FALSE())))</f>
        <v/>
      </c>
      <c r="N8773" s="0" t="str">
        <f aca="false">ASC(G8773)</f>
        <v>白色ﾜｾﾘﾝ(山善)</v>
      </c>
      <c r="O8773" s="0" t="str">
        <f aca="false">ASC(E8773)</f>
        <v>白色ﾜｾﾘﾝ</v>
      </c>
      <c r="P8773" s="16" t="n">
        <f aca="false">N(P8772)+IF($C8773=検索!$B$49,1,0)</f>
        <v>0</v>
      </c>
    </row>
    <row r="8774" customFormat="false" ht="15" hidden="false" customHeight="false" outlineLevel="0" collapsed="false">
      <c r="A8774" s="16" t="s">
        <v>16254</v>
      </c>
      <c r="B8774" s="0" t="s">
        <v>20224</v>
      </c>
      <c r="C8774" s="0" t="n">
        <v>712</v>
      </c>
      <c r="D8774" s="0" t="str">
        <f aca="false">IFERROR(VLOOKUP($C8774,薬効分類マスタ!$A$2:$B$180,2,FALSE()),"未登録")</f>
        <v>軟膏基剤</v>
      </c>
      <c r="E8774" s="16" t="s">
        <v>20207</v>
      </c>
      <c r="F8774" s="16" t="s">
        <v>476</v>
      </c>
      <c r="G8774" s="16" t="s">
        <v>20225</v>
      </c>
      <c r="H8774" s="16" t="s">
        <v>301</v>
      </c>
      <c r="I8774" s="0" t="n">
        <v>31.6</v>
      </c>
      <c r="K8774" s="0" t="str">
        <f aca="false">IFERROR(IF(VLOOKUP($C8774,薬効分類マスタ!$A$2:$E$180,5,FALSE())=0,"",VLOOKUP($C8774,薬効分類マスタ!$A$2:$E$180,5,FALSE())),"")</f>
        <v/>
      </c>
      <c r="L8774" s="17"/>
      <c r="M8774" s="0" t="str">
        <f aca="false">IF($K8774="","",IF($L8774&lt;&gt;"",$L8774,VLOOKUP($C8774,薬効分類マスタ!$A$2:$F$180,6,FALSE())))</f>
        <v/>
      </c>
      <c r="N8774" s="0" t="str">
        <f aca="false">ASC(G8774)</f>
        <v>ﾌﾟﾛﾍﾟﾄ</v>
      </c>
      <c r="O8774" s="0" t="str">
        <f aca="false">ASC(E8774)</f>
        <v>白色ﾜｾﾘﾝ</v>
      </c>
      <c r="P8774" s="16" t="n">
        <f aca="false">N(P8773)+IF($C8774=検索!$B$49,1,0)</f>
        <v>0</v>
      </c>
    </row>
    <row r="8775" customFormat="false" ht="15" hidden="false" customHeight="false" outlineLevel="0" collapsed="false">
      <c r="A8775" s="16" t="s">
        <v>16254</v>
      </c>
      <c r="B8775" s="0" t="s">
        <v>20226</v>
      </c>
      <c r="C8775" s="0" t="n">
        <v>712</v>
      </c>
      <c r="D8775" s="0" t="str">
        <f aca="false">IFERROR(VLOOKUP($C8775,薬効分類マスタ!$A$2:$B$180,2,FALSE()),"未登録")</f>
        <v>軟膏基剤</v>
      </c>
      <c r="E8775" s="16" t="s">
        <v>20207</v>
      </c>
      <c r="F8775" s="16" t="s">
        <v>476</v>
      </c>
      <c r="G8775" s="16" t="s">
        <v>20227</v>
      </c>
      <c r="H8775" s="16" t="s">
        <v>1103</v>
      </c>
      <c r="I8775" s="0" t="n">
        <v>31.6</v>
      </c>
      <c r="K8775" s="0" t="str">
        <f aca="false">IFERROR(IF(VLOOKUP($C8775,薬効分類マスタ!$A$2:$E$180,5,FALSE())=0,"",VLOOKUP($C8775,薬効分類マスタ!$A$2:$E$180,5,FALSE())),"")</f>
        <v/>
      </c>
      <c r="L8775" s="17"/>
      <c r="M8775" s="0" t="str">
        <f aca="false">IF($K8775="","",IF($L8775&lt;&gt;"",$L8775,VLOOKUP($C8775,薬効分類マスタ!$A$2:$F$180,6,FALSE())))</f>
        <v/>
      </c>
      <c r="N8775" s="0" t="str">
        <f aca="false">ASC(G8775)</f>
        <v>白色ﾜｾﾘﾝ｢ﾖｼﾀﾞ｣</v>
      </c>
      <c r="O8775" s="0" t="str">
        <f aca="false">ASC(E8775)</f>
        <v>白色ﾜｾﾘﾝ</v>
      </c>
      <c r="P8775" s="16" t="n">
        <f aca="false">N(P8774)+IF($C8775=検索!$B$49,1,0)</f>
        <v>0</v>
      </c>
    </row>
    <row r="8776" customFormat="false" ht="15" hidden="false" customHeight="false" outlineLevel="0" collapsed="false">
      <c r="A8776" s="16" t="s">
        <v>16254</v>
      </c>
      <c r="B8776" s="0" t="s">
        <v>20228</v>
      </c>
      <c r="C8776" s="0" t="n">
        <v>712</v>
      </c>
      <c r="D8776" s="0" t="str">
        <f aca="false">IFERROR(VLOOKUP($C8776,薬効分類マスタ!$A$2:$B$180,2,FALSE()),"未登録")</f>
        <v>軟膏基剤</v>
      </c>
      <c r="E8776" s="16" t="s">
        <v>20207</v>
      </c>
      <c r="F8776" s="16" t="s">
        <v>476</v>
      </c>
      <c r="G8776" s="16" t="s">
        <v>20229</v>
      </c>
      <c r="H8776" s="16" t="s">
        <v>536</v>
      </c>
      <c r="I8776" s="0" t="n">
        <v>31.6</v>
      </c>
      <c r="K8776" s="0" t="str">
        <f aca="false">IFERROR(IF(VLOOKUP($C8776,薬効分類マスタ!$A$2:$E$180,5,FALSE())=0,"",VLOOKUP($C8776,薬効分類マスタ!$A$2:$E$180,5,FALSE())),"")</f>
        <v/>
      </c>
      <c r="L8776" s="17"/>
      <c r="M8776" s="0" t="str">
        <f aca="false">IF($K8776="","",IF($L8776&lt;&gt;"",$L8776,VLOOKUP($C8776,薬効分類マスタ!$A$2:$F$180,6,FALSE())))</f>
        <v/>
      </c>
      <c r="N8776" s="0" t="str">
        <f aca="false">ASC(G8776)</f>
        <v>白色ﾜｾﾘﾝ｢日医工｣</v>
      </c>
      <c r="O8776" s="0" t="str">
        <f aca="false">ASC(E8776)</f>
        <v>白色ﾜｾﾘﾝ</v>
      </c>
      <c r="P8776" s="16" t="n">
        <f aca="false">N(P8775)+IF($C8776=検索!$B$49,1,0)</f>
        <v>0</v>
      </c>
    </row>
    <row r="8777" customFormat="false" ht="15" hidden="false" customHeight="false" outlineLevel="0" collapsed="false">
      <c r="A8777" s="16" t="s">
        <v>16254</v>
      </c>
      <c r="B8777" s="0" t="s">
        <v>20230</v>
      </c>
      <c r="C8777" s="0" t="n">
        <v>712</v>
      </c>
      <c r="D8777" s="0" t="str">
        <f aca="false">IFERROR(VLOOKUP($C8777,薬効分類マスタ!$A$2:$B$180,2,FALSE()),"未登録")</f>
        <v>軟膏基剤</v>
      </c>
      <c r="E8777" s="16" t="s">
        <v>20207</v>
      </c>
      <c r="F8777" s="16" t="s">
        <v>476</v>
      </c>
      <c r="G8777" s="16" t="s">
        <v>20231</v>
      </c>
      <c r="H8777" s="16" t="s">
        <v>950</v>
      </c>
      <c r="I8777" s="0" t="n">
        <v>24.3</v>
      </c>
      <c r="K8777" s="0" t="str">
        <f aca="false">IFERROR(IF(VLOOKUP($C8777,薬効分類マスタ!$A$2:$E$180,5,FALSE())=0,"",VLOOKUP($C8777,薬効分類マスタ!$A$2:$E$180,5,FALSE())),"")</f>
        <v/>
      </c>
      <c r="L8777" s="17"/>
      <c r="M8777" s="0" t="str">
        <f aca="false">IF($K8777="","",IF($L8777&lt;&gt;"",$L8777,VLOOKUP($C8777,薬効分類マスタ!$A$2:$F$180,6,FALSE())))</f>
        <v/>
      </c>
      <c r="N8777" s="0" t="str">
        <f aca="false">ASC(G8777)</f>
        <v>白色ﾜｾﾘﾝ(VTRS)</v>
      </c>
      <c r="O8777" s="0" t="str">
        <f aca="false">ASC(E8777)</f>
        <v>白色ﾜｾﾘﾝ</v>
      </c>
      <c r="P8777" s="16" t="n">
        <f aca="false">N(P8776)+IF($C8777=検索!$B$49,1,0)</f>
        <v>0</v>
      </c>
    </row>
    <row r="8778" customFormat="false" ht="15" hidden="false" customHeight="false" outlineLevel="0" collapsed="false">
      <c r="A8778" s="16" t="s">
        <v>16254</v>
      </c>
      <c r="B8778" s="0" t="s">
        <v>20232</v>
      </c>
      <c r="C8778" s="0" t="n">
        <v>712</v>
      </c>
      <c r="D8778" s="0" t="str">
        <f aca="false">IFERROR(VLOOKUP($C8778,薬効分類マスタ!$A$2:$B$180,2,FALSE()),"未登録")</f>
        <v>軟膏基剤</v>
      </c>
      <c r="E8778" s="16" t="s">
        <v>20233</v>
      </c>
      <c r="F8778" s="16" t="s">
        <v>6657</v>
      </c>
      <c r="G8778" s="16" t="s">
        <v>20233</v>
      </c>
      <c r="I8778" s="0" t="n">
        <v>16.6</v>
      </c>
      <c r="K8778" s="0" t="str">
        <f aca="false">IFERROR(IF(VLOOKUP($C8778,薬効分類マスタ!$A$2:$E$180,5,FALSE())=0,"",VLOOKUP($C8778,薬効分類マスタ!$A$2:$E$180,5,FALSE())),"")</f>
        <v/>
      </c>
      <c r="L8778" s="17"/>
      <c r="M8778" s="0" t="str">
        <f aca="false">IF($K8778="","",IF($L8778&lt;&gt;"",$L8778,VLOOKUP($C8778,薬効分類マスタ!$A$2:$F$180,6,FALSE())))</f>
        <v/>
      </c>
      <c r="N8778" s="0" t="str">
        <f aca="false">ASC(G8778)</f>
        <v>ｵﾘﾌﾞ油</v>
      </c>
      <c r="O8778" s="0" t="str">
        <f aca="false">ASC(E8778)</f>
        <v>ｵﾘﾌﾞ油</v>
      </c>
      <c r="P8778" s="16" t="n">
        <f aca="false">N(P8777)+IF($C8778=検索!$B$49,1,0)</f>
        <v>0</v>
      </c>
    </row>
    <row r="8779" customFormat="false" ht="15" hidden="false" customHeight="false" outlineLevel="0" collapsed="false">
      <c r="A8779" s="16" t="s">
        <v>16254</v>
      </c>
      <c r="B8779" s="0" t="s">
        <v>20234</v>
      </c>
      <c r="C8779" s="0" t="n">
        <v>712</v>
      </c>
      <c r="D8779" s="0" t="str">
        <f aca="false">IFERROR(VLOOKUP($C8779,薬効分類マスタ!$A$2:$B$180,2,FALSE()),"未登録")</f>
        <v>軟膏基剤</v>
      </c>
      <c r="E8779" s="16" t="s">
        <v>20233</v>
      </c>
      <c r="F8779" s="16" t="s">
        <v>6657</v>
      </c>
      <c r="G8779" s="16" t="s">
        <v>20235</v>
      </c>
      <c r="H8779" s="16" t="s">
        <v>1080</v>
      </c>
      <c r="I8779" s="0" t="n">
        <v>28</v>
      </c>
      <c r="K8779" s="0" t="str">
        <f aca="false">IFERROR(IF(VLOOKUP($C8779,薬効分類マスタ!$A$2:$E$180,5,FALSE())=0,"",VLOOKUP($C8779,薬効分類マスタ!$A$2:$E$180,5,FALSE())),"")</f>
        <v/>
      </c>
      <c r="L8779" s="17"/>
      <c r="M8779" s="0" t="str">
        <f aca="false">IF($K8779="","",IF($L8779&lt;&gt;"",$L8779,VLOOKUP($C8779,薬効分類マスタ!$A$2:$F$180,6,FALSE())))</f>
        <v/>
      </c>
      <c r="N8779" s="0" t="str">
        <f aca="false">ASC(G8779)</f>
        <v>ｵﾘﾌﾞ油｢ｹﾝｴｰ｣</v>
      </c>
      <c r="O8779" s="0" t="str">
        <f aca="false">ASC(E8779)</f>
        <v>ｵﾘﾌﾞ油</v>
      </c>
      <c r="P8779" s="16" t="n">
        <f aca="false">N(P8778)+IF($C8779=検索!$B$49,1,0)</f>
        <v>0</v>
      </c>
    </row>
    <row r="8780" customFormat="false" ht="15" hidden="false" customHeight="false" outlineLevel="0" collapsed="false">
      <c r="A8780" s="16" t="s">
        <v>16254</v>
      </c>
      <c r="B8780" s="0" t="s">
        <v>20236</v>
      </c>
      <c r="C8780" s="0" t="n">
        <v>712</v>
      </c>
      <c r="D8780" s="0" t="str">
        <f aca="false">IFERROR(VLOOKUP($C8780,薬効分類マスタ!$A$2:$B$180,2,FALSE()),"未登録")</f>
        <v>軟膏基剤</v>
      </c>
      <c r="E8780" s="16" t="s">
        <v>20233</v>
      </c>
      <c r="F8780" s="16" t="s">
        <v>6657</v>
      </c>
      <c r="G8780" s="16" t="s">
        <v>20237</v>
      </c>
      <c r="H8780" s="16" t="s">
        <v>6754</v>
      </c>
      <c r="I8780" s="0" t="n">
        <v>17.3</v>
      </c>
      <c r="K8780" s="0" t="str">
        <f aca="false">IFERROR(IF(VLOOKUP($C8780,薬効分類マスタ!$A$2:$E$180,5,FALSE())=0,"",VLOOKUP($C8780,薬効分類マスタ!$A$2:$E$180,5,FALSE())),"")</f>
        <v/>
      </c>
      <c r="L8780" s="17"/>
      <c r="M8780" s="0" t="str">
        <f aca="false">IF($K8780="","",IF($L8780&lt;&gt;"",$L8780,VLOOKUP($C8780,薬効分類マスタ!$A$2:$F$180,6,FALSE())))</f>
        <v/>
      </c>
      <c r="N8780" s="0" t="str">
        <f aca="false">ASC(G8780)</f>
        <v>ｵﾘﾌﾞ油(ｼｵｴ)</v>
      </c>
      <c r="O8780" s="0" t="str">
        <f aca="false">ASC(E8780)</f>
        <v>ｵﾘﾌﾞ油</v>
      </c>
      <c r="P8780" s="16" t="n">
        <f aca="false">N(P8779)+IF($C8780=検索!$B$49,1,0)</f>
        <v>0</v>
      </c>
    </row>
    <row r="8781" customFormat="false" ht="15" hidden="false" customHeight="false" outlineLevel="0" collapsed="false">
      <c r="A8781" s="16" t="s">
        <v>16254</v>
      </c>
      <c r="B8781" s="0" t="s">
        <v>20238</v>
      </c>
      <c r="C8781" s="0" t="n">
        <v>712</v>
      </c>
      <c r="D8781" s="0" t="str">
        <f aca="false">IFERROR(VLOOKUP($C8781,薬効分類マスタ!$A$2:$B$180,2,FALSE()),"未登録")</f>
        <v>軟膏基剤</v>
      </c>
      <c r="E8781" s="16" t="s">
        <v>20233</v>
      </c>
      <c r="F8781" s="16" t="s">
        <v>6657</v>
      </c>
      <c r="G8781" s="16" t="s">
        <v>20239</v>
      </c>
      <c r="H8781" s="16" t="s">
        <v>7527</v>
      </c>
      <c r="I8781" s="0" t="n">
        <v>17.3</v>
      </c>
      <c r="K8781" s="0" t="str">
        <f aca="false">IFERROR(IF(VLOOKUP($C8781,薬効分類マスタ!$A$2:$E$180,5,FALSE())=0,"",VLOOKUP($C8781,薬効分類マスタ!$A$2:$E$180,5,FALSE())),"")</f>
        <v/>
      </c>
      <c r="L8781" s="17"/>
      <c r="M8781" s="0" t="str">
        <f aca="false">IF($K8781="","",IF($L8781&lt;&gt;"",$L8781,VLOOKUP($C8781,薬効分類マスタ!$A$2:$F$180,6,FALSE())))</f>
        <v/>
      </c>
      <c r="N8781" s="0" t="str">
        <f aca="false">ASC(G8781)</f>
        <v>ｵﾘﾌﾞ油｢ﾀｲｾｲ｣</v>
      </c>
      <c r="O8781" s="0" t="str">
        <f aca="false">ASC(E8781)</f>
        <v>ｵﾘﾌﾞ油</v>
      </c>
      <c r="P8781" s="16" t="n">
        <f aca="false">N(P8780)+IF($C8781=検索!$B$49,1,0)</f>
        <v>0</v>
      </c>
    </row>
    <row r="8782" customFormat="false" ht="15" hidden="false" customHeight="false" outlineLevel="0" collapsed="false">
      <c r="A8782" s="16" t="s">
        <v>16254</v>
      </c>
      <c r="B8782" s="0" t="s">
        <v>20240</v>
      </c>
      <c r="C8782" s="0" t="n">
        <v>712</v>
      </c>
      <c r="D8782" s="0" t="str">
        <f aca="false">IFERROR(VLOOKUP($C8782,薬効分類マスタ!$A$2:$B$180,2,FALSE()),"未登録")</f>
        <v>軟膏基剤</v>
      </c>
      <c r="E8782" s="16" t="s">
        <v>20233</v>
      </c>
      <c r="F8782" s="16" t="s">
        <v>6657</v>
      </c>
      <c r="G8782" s="16" t="s">
        <v>20241</v>
      </c>
      <c r="H8782" s="16" t="s">
        <v>6908</v>
      </c>
      <c r="I8782" s="0" t="n">
        <v>25.4</v>
      </c>
      <c r="K8782" s="0" t="str">
        <f aca="false">IFERROR(IF(VLOOKUP($C8782,薬効分類マスタ!$A$2:$E$180,5,FALSE())=0,"",VLOOKUP($C8782,薬効分類マスタ!$A$2:$E$180,5,FALSE())),"")</f>
        <v/>
      </c>
      <c r="L8782" s="17"/>
      <c r="M8782" s="0" t="str">
        <f aca="false">IF($K8782="","",IF($L8782&lt;&gt;"",$L8782,VLOOKUP($C8782,薬効分類マスタ!$A$2:$F$180,6,FALSE())))</f>
        <v/>
      </c>
      <c r="N8782" s="0" t="str">
        <f aca="false">ASC(G8782)</f>
        <v>ｵﾘﾌﾞ油(日興製薬)</v>
      </c>
      <c r="O8782" s="0" t="str">
        <f aca="false">ASC(E8782)</f>
        <v>ｵﾘﾌﾞ油</v>
      </c>
      <c r="P8782" s="16" t="n">
        <f aca="false">N(P8781)+IF($C8782=検索!$B$49,1,0)</f>
        <v>0</v>
      </c>
    </row>
    <row r="8783" customFormat="false" ht="15" hidden="false" customHeight="false" outlineLevel="0" collapsed="false">
      <c r="A8783" s="16" t="s">
        <v>16254</v>
      </c>
      <c r="B8783" s="0" t="s">
        <v>20242</v>
      </c>
      <c r="C8783" s="0" t="n">
        <v>712</v>
      </c>
      <c r="D8783" s="0" t="str">
        <f aca="false">IFERROR(VLOOKUP($C8783,薬効分類マスタ!$A$2:$B$180,2,FALSE()),"未登録")</f>
        <v>軟膏基剤</v>
      </c>
      <c r="E8783" s="16" t="s">
        <v>20233</v>
      </c>
      <c r="F8783" s="16" t="s">
        <v>6657</v>
      </c>
      <c r="G8783" s="16" t="s">
        <v>20243</v>
      </c>
      <c r="H8783" s="16" t="s">
        <v>1100</v>
      </c>
      <c r="I8783" s="0" t="n">
        <v>18.2</v>
      </c>
      <c r="K8783" s="0" t="str">
        <f aca="false">IFERROR(IF(VLOOKUP($C8783,薬効分類マスタ!$A$2:$E$180,5,FALSE())=0,"",VLOOKUP($C8783,薬効分類マスタ!$A$2:$E$180,5,FALSE())),"")</f>
        <v/>
      </c>
      <c r="L8783" s="17"/>
      <c r="M8783" s="0" t="str">
        <f aca="false">IF($K8783="","",IF($L8783&lt;&gt;"",$L8783,VLOOKUP($C8783,薬効分類マスタ!$A$2:$F$180,6,FALSE())))</f>
        <v/>
      </c>
      <c r="N8783" s="0" t="str">
        <f aca="false">ASC(G8783)</f>
        <v>ｵﾘﾌﾞ油(山善)</v>
      </c>
      <c r="O8783" s="0" t="str">
        <f aca="false">ASC(E8783)</f>
        <v>ｵﾘﾌﾞ油</v>
      </c>
      <c r="P8783" s="16" t="n">
        <f aca="false">N(P8782)+IF($C8783=検索!$B$49,1,0)</f>
        <v>0</v>
      </c>
    </row>
    <row r="8784" customFormat="false" ht="15" hidden="false" customHeight="false" outlineLevel="0" collapsed="false">
      <c r="A8784" s="16" t="s">
        <v>16254</v>
      </c>
      <c r="B8784" s="0" t="s">
        <v>20244</v>
      </c>
      <c r="C8784" s="0" t="n">
        <v>712</v>
      </c>
      <c r="D8784" s="0" t="str">
        <f aca="false">IFERROR(VLOOKUP($C8784,薬効分類マスタ!$A$2:$B$180,2,FALSE()),"未登録")</f>
        <v>軟膏基剤</v>
      </c>
      <c r="E8784" s="16" t="s">
        <v>20233</v>
      </c>
      <c r="F8784" s="16" t="s">
        <v>6657</v>
      </c>
      <c r="G8784" s="16" t="s">
        <v>20245</v>
      </c>
      <c r="H8784" s="16" t="s">
        <v>1103</v>
      </c>
      <c r="I8784" s="0" t="n">
        <v>27</v>
      </c>
      <c r="K8784" s="0" t="str">
        <f aca="false">IFERROR(IF(VLOOKUP($C8784,薬効分類マスタ!$A$2:$E$180,5,FALSE())=0,"",VLOOKUP($C8784,薬効分類マスタ!$A$2:$E$180,5,FALSE())),"")</f>
        <v/>
      </c>
      <c r="L8784" s="17"/>
      <c r="M8784" s="0" t="str">
        <f aca="false">IF($K8784="","",IF($L8784&lt;&gt;"",$L8784,VLOOKUP($C8784,薬効分類マスタ!$A$2:$F$180,6,FALSE())))</f>
        <v/>
      </c>
      <c r="N8784" s="0" t="str">
        <f aca="false">ASC(G8784)</f>
        <v>ｵﾘﾌﾞ油｢ﾖｼﾀﾞ｣</v>
      </c>
      <c r="O8784" s="0" t="str">
        <f aca="false">ASC(E8784)</f>
        <v>ｵﾘﾌﾞ油</v>
      </c>
      <c r="P8784" s="16" t="n">
        <f aca="false">N(P8783)+IF($C8784=検索!$B$49,1,0)</f>
        <v>0</v>
      </c>
    </row>
    <row r="8785" customFormat="false" ht="15" hidden="false" customHeight="false" outlineLevel="0" collapsed="false">
      <c r="A8785" s="16" t="s">
        <v>16254</v>
      </c>
      <c r="B8785" s="0" t="s">
        <v>20246</v>
      </c>
      <c r="C8785" s="0" t="n">
        <v>712</v>
      </c>
      <c r="D8785" s="0" t="str">
        <f aca="false">IFERROR(VLOOKUP($C8785,薬効分類マスタ!$A$2:$B$180,2,FALSE()),"未登録")</f>
        <v>軟膏基剤</v>
      </c>
      <c r="E8785" s="16" t="s">
        <v>20233</v>
      </c>
      <c r="F8785" s="16" t="s">
        <v>6657</v>
      </c>
      <c r="G8785" s="16" t="s">
        <v>20247</v>
      </c>
      <c r="H8785" s="16" t="s">
        <v>15905</v>
      </c>
      <c r="I8785" s="0" t="n">
        <v>21.3</v>
      </c>
      <c r="K8785" s="0" t="str">
        <f aca="false">IFERROR(IF(VLOOKUP($C8785,薬効分類マスタ!$A$2:$E$180,5,FALSE())=0,"",VLOOKUP($C8785,薬効分類マスタ!$A$2:$E$180,5,FALSE())),"")</f>
        <v/>
      </c>
      <c r="L8785" s="17"/>
      <c r="M8785" s="0" t="str">
        <f aca="false">IF($K8785="","",IF($L8785&lt;&gt;"",$L8785,VLOOKUP($C8785,薬効分類マスタ!$A$2:$F$180,6,FALSE())))</f>
        <v/>
      </c>
      <c r="N8785" s="0" t="str">
        <f aca="false">ASC(G8785)</f>
        <v>ｵﾘﾌﾞ油｢日医工｣</v>
      </c>
      <c r="O8785" s="0" t="str">
        <f aca="false">ASC(E8785)</f>
        <v>ｵﾘﾌﾞ油</v>
      </c>
      <c r="P8785" s="16" t="n">
        <f aca="false">N(P8784)+IF($C8785=検索!$B$49,1,0)</f>
        <v>0</v>
      </c>
    </row>
    <row r="8786" customFormat="false" ht="15" hidden="false" customHeight="false" outlineLevel="0" collapsed="false">
      <c r="A8786" s="16" t="s">
        <v>16254</v>
      </c>
      <c r="B8786" s="0" t="s">
        <v>20248</v>
      </c>
      <c r="C8786" s="0" t="n">
        <v>712</v>
      </c>
      <c r="D8786" s="0" t="str">
        <f aca="false">IFERROR(VLOOKUP($C8786,薬効分類マスタ!$A$2:$B$180,2,FALSE()),"未登録")</f>
        <v>軟膏基剤</v>
      </c>
      <c r="E8786" s="16" t="s">
        <v>20233</v>
      </c>
      <c r="F8786" s="16" t="s">
        <v>6657</v>
      </c>
      <c r="G8786" s="16" t="s">
        <v>20249</v>
      </c>
      <c r="H8786" s="16" t="s">
        <v>15905</v>
      </c>
      <c r="I8786" s="0" t="n">
        <v>21.3</v>
      </c>
      <c r="K8786" s="0" t="str">
        <f aca="false">IFERROR(IF(VLOOKUP($C8786,薬効分類マスタ!$A$2:$E$180,5,FALSE())=0,"",VLOOKUP($C8786,薬効分類マスタ!$A$2:$E$180,5,FALSE())),"")</f>
        <v/>
      </c>
      <c r="L8786" s="17"/>
      <c r="M8786" s="0" t="str">
        <f aca="false">IF($K8786="","",IF($L8786&lt;&gt;"",$L8786,VLOOKUP($C8786,薬効分類マスタ!$A$2:$F$180,6,FALSE())))</f>
        <v/>
      </c>
      <c r="N8786" s="0" t="str">
        <f aca="false">ASC(G8786)</f>
        <v>ｵﾘﾌﾞ油｢ﾔｸﾊﾝ｣</v>
      </c>
      <c r="O8786" s="0" t="str">
        <f aca="false">ASC(E8786)</f>
        <v>ｵﾘﾌﾞ油</v>
      </c>
      <c r="P8786" s="16" t="n">
        <f aca="false">N(P8785)+IF($C8786=検索!$B$49,1,0)</f>
        <v>0</v>
      </c>
    </row>
    <row r="8787" customFormat="false" ht="15" hidden="false" customHeight="false" outlineLevel="0" collapsed="false">
      <c r="A8787" s="16" t="s">
        <v>16254</v>
      </c>
      <c r="B8787" s="0" t="s">
        <v>20250</v>
      </c>
      <c r="C8787" s="0" t="n">
        <v>712</v>
      </c>
      <c r="D8787" s="0" t="str">
        <f aca="false">IFERROR(VLOOKUP($C8787,薬効分類マスタ!$A$2:$B$180,2,FALSE()),"未登録")</f>
        <v>軟膏基剤</v>
      </c>
      <c r="E8787" s="16" t="s">
        <v>20251</v>
      </c>
      <c r="F8787" s="16" t="s">
        <v>476</v>
      </c>
      <c r="G8787" s="16" t="s">
        <v>20251</v>
      </c>
      <c r="I8787" s="0" t="n">
        <v>93.4</v>
      </c>
      <c r="K8787" s="0" t="str">
        <f aca="false">IFERROR(IF(VLOOKUP($C8787,薬効分類マスタ!$A$2:$E$180,5,FALSE())=0,"",VLOOKUP($C8787,薬効分類マスタ!$A$2:$E$180,5,FALSE())),"")</f>
        <v/>
      </c>
      <c r="L8787" s="17"/>
      <c r="M8787" s="0" t="str">
        <f aca="false">IF($K8787="","",IF($L8787&lt;&gt;"",$L8787,VLOOKUP($C8787,薬効分類マスタ!$A$2:$F$180,6,FALSE())))</f>
        <v/>
      </c>
      <c r="N8787" s="0" t="str">
        <f aca="false">ASC(G8787)</f>
        <v>ｶｶｵ脂</v>
      </c>
      <c r="O8787" s="0" t="str">
        <f aca="false">ASC(E8787)</f>
        <v>ｶｶｵ脂</v>
      </c>
      <c r="P8787" s="16" t="n">
        <f aca="false">N(P8786)+IF($C8787=検索!$B$49,1,0)</f>
        <v>0</v>
      </c>
    </row>
    <row r="8788" customFormat="false" ht="15" hidden="false" customHeight="false" outlineLevel="0" collapsed="false">
      <c r="A8788" s="16" t="s">
        <v>16254</v>
      </c>
      <c r="B8788" s="0" t="s">
        <v>20252</v>
      </c>
      <c r="C8788" s="0" t="n">
        <v>712</v>
      </c>
      <c r="D8788" s="0" t="str">
        <f aca="false">IFERROR(VLOOKUP($C8788,薬効分類マスタ!$A$2:$B$180,2,FALSE()),"未登録")</f>
        <v>軟膏基剤</v>
      </c>
      <c r="E8788" s="16" t="s">
        <v>20253</v>
      </c>
      <c r="F8788" s="16" t="s">
        <v>6657</v>
      </c>
      <c r="G8788" s="16" t="s">
        <v>20253</v>
      </c>
      <c r="I8788" s="0" t="n">
        <v>28</v>
      </c>
      <c r="K8788" s="0" t="str">
        <f aca="false">IFERROR(IF(VLOOKUP($C8788,薬効分類マスタ!$A$2:$E$180,5,FALSE())=0,"",VLOOKUP($C8788,薬効分類マスタ!$A$2:$E$180,5,FALSE())),"")</f>
        <v/>
      </c>
      <c r="L8788" s="17"/>
      <c r="M8788" s="0" t="str">
        <f aca="false">IF($K8788="","",IF($L8788&lt;&gt;"",$L8788,VLOOKUP($C8788,薬効分類マスタ!$A$2:$F$180,6,FALSE())))</f>
        <v/>
      </c>
      <c r="N8788" s="0" t="str">
        <f aca="false">ASC(G8788)</f>
        <v>ｺﾞﾏ油</v>
      </c>
      <c r="O8788" s="0" t="str">
        <f aca="false">ASC(E8788)</f>
        <v>ｺﾞﾏ油</v>
      </c>
      <c r="P8788" s="16" t="n">
        <f aca="false">N(P8787)+IF($C8788=検索!$B$49,1,0)</f>
        <v>0</v>
      </c>
    </row>
    <row r="8789" customFormat="false" ht="15" hidden="false" customHeight="false" outlineLevel="0" collapsed="false">
      <c r="A8789" s="16" t="s">
        <v>16254</v>
      </c>
      <c r="B8789" s="0" t="s">
        <v>20254</v>
      </c>
      <c r="C8789" s="0" t="n">
        <v>712</v>
      </c>
      <c r="D8789" s="0" t="str">
        <f aca="false">IFERROR(VLOOKUP($C8789,薬効分類マスタ!$A$2:$B$180,2,FALSE()),"未登録")</f>
        <v>軟膏基剤</v>
      </c>
      <c r="E8789" s="16" t="s">
        <v>20253</v>
      </c>
      <c r="F8789" s="16" t="s">
        <v>6657</v>
      </c>
      <c r="G8789" s="16" t="s">
        <v>20255</v>
      </c>
      <c r="H8789" s="16" t="s">
        <v>6908</v>
      </c>
      <c r="I8789" s="0" t="n">
        <v>29.6</v>
      </c>
      <c r="K8789" s="0" t="str">
        <f aca="false">IFERROR(IF(VLOOKUP($C8789,薬効分類マスタ!$A$2:$E$180,5,FALSE())=0,"",VLOOKUP($C8789,薬効分類マスタ!$A$2:$E$180,5,FALSE())),"")</f>
        <v/>
      </c>
      <c r="L8789" s="17"/>
      <c r="M8789" s="0" t="str">
        <f aca="false">IF($K8789="","",IF($L8789&lt;&gt;"",$L8789,VLOOKUP($C8789,薬効分類マスタ!$A$2:$F$180,6,FALSE())))</f>
        <v/>
      </c>
      <c r="N8789" s="0" t="str">
        <f aca="false">ASC(G8789)</f>
        <v>ｺﾞﾏ油(日興製薬)</v>
      </c>
      <c r="O8789" s="0" t="str">
        <f aca="false">ASC(E8789)</f>
        <v>ｺﾞﾏ油</v>
      </c>
      <c r="P8789" s="16" t="n">
        <f aca="false">N(P8788)+IF($C8789=検索!$B$49,1,0)</f>
        <v>0</v>
      </c>
    </row>
    <row r="8790" customFormat="false" ht="15" hidden="false" customHeight="false" outlineLevel="0" collapsed="false">
      <c r="A8790" s="16" t="s">
        <v>16254</v>
      </c>
      <c r="B8790" s="0" t="s">
        <v>20256</v>
      </c>
      <c r="C8790" s="0" t="n">
        <v>712</v>
      </c>
      <c r="D8790" s="0" t="str">
        <f aca="false">IFERROR(VLOOKUP($C8790,薬効分類マスタ!$A$2:$B$180,2,FALSE()),"未登録")</f>
        <v>軟膏基剤</v>
      </c>
      <c r="E8790" s="16" t="s">
        <v>20257</v>
      </c>
      <c r="F8790" s="16" t="s">
        <v>476</v>
      </c>
      <c r="G8790" s="16" t="s">
        <v>20257</v>
      </c>
      <c r="I8790" s="0" t="n">
        <v>41.7</v>
      </c>
      <c r="K8790" s="0" t="str">
        <f aca="false">IFERROR(IF(VLOOKUP($C8790,薬効分類マスタ!$A$2:$E$180,5,FALSE())=0,"",VLOOKUP($C8790,薬効分類マスタ!$A$2:$E$180,5,FALSE())),"")</f>
        <v/>
      </c>
      <c r="L8790" s="17"/>
      <c r="M8790" s="0" t="str">
        <f aca="false">IF($K8790="","",IF($L8790&lt;&gt;"",$L8790,VLOOKUP($C8790,薬効分類マスタ!$A$2:$F$180,6,FALSE())))</f>
        <v/>
      </c>
      <c r="N8790" s="0" t="str">
        <f aca="false">ASC(G8790)</f>
        <v>ｻﾗｼﾐﾂﾛｳ</v>
      </c>
      <c r="O8790" s="0" t="str">
        <f aca="false">ASC(E8790)</f>
        <v>ｻﾗｼﾐﾂﾛｳ</v>
      </c>
      <c r="P8790" s="16" t="n">
        <f aca="false">N(P8789)+IF($C8790=検索!$B$49,1,0)</f>
        <v>0</v>
      </c>
    </row>
    <row r="8791" customFormat="false" ht="15" hidden="false" customHeight="false" outlineLevel="0" collapsed="false">
      <c r="A8791" s="16" t="s">
        <v>16254</v>
      </c>
      <c r="B8791" s="0" t="s">
        <v>20258</v>
      </c>
      <c r="C8791" s="0" t="n">
        <v>712</v>
      </c>
      <c r="D8791" s="0" t="str">
        <f aca="false">IFERROR(VLOOKUP($C8791,薬効分類マスタ!$A$2:$B$180,2,FALSE()),"未登録")</f>
        <v>軟膏基剤</v>
      </c>
      <c r="E8791" s="16" t="s">
        <v>20257</v>
      </c>
      <c r="F8791" s="16" t="s">
        <v>476</v>
      </c>
      <c r="G8791" s="16" t="s">
        <v>20259</v>
      </c>
      <c r="H8791" s="16" t="s">
        <v>15890</v>
      </c>
      <c r="I8791" s="0" t="n">
        <v>52.7</v>
      </c>
      <c r="K8791" s="0" t="str">
        <f aca="false">IFERROR(IF(VLOOKUP($C8791,薬効分類マスタ!$A$2:$E$180,5,FALSE())=0,"",VLOOKUP($C8791,薬効分類マスタ!$A$2:$E$180,5,FALSE())),"")</f>
        <v/>
      </c>
      <c r="L8791" s="17"/>
      <c r="M8791" s="0" t="str">
        <f aca="false">IF($K8791="","",IF($L8791&lt;&gt;"",$L8791,VLOOKUP($C8791,薬効分類マスタ!$A$2:$F$180,6,FALSE())))</f>
        <v/>
      </c>
      <c r="N8791" s="0" t="str">
        <f aca="false">ASC(G8791)</f>
        <v>ｻﾗｼﾐﾂﾛｳ(東豊)</v>
      </c>
      <c r="O8791" s="0" t="str">
        <f aca="false">ASC(E8791)</f>
        <v>ｻﾗｼﾐﾂﾛｳ</v>
      </c>
      <c r="P8791" s="16" t="n">
        <f aca="false">N(P8790)+IF($C8791=検索!$B$49,1,0)</f>
        <v>0</v>
      </c>
    </row>
    <row r="8792" customFormat="false" ht="15" hidden="false" customHeight="false" outlineLevel="0" collapsed="false">
      <c r="A8792" s="16" t="s">
        <v>16254</v>
      </c>
      <c r="B8792" s="0" t="s">
        <v>20260</v>
      </c>
      <c r="C8792" s="0" t="n">
        <v>712</v>
      </c>
      <c r="D8792" s="0" t="str">
        <f aca="false">IFERROR(VLOOKUP($C8792,薬効分類マスタ!$A$2:$B$180,2,FALSE()),"未登録")</f>
        <v>軟膏基剤</v>
      </c>
      <c r="E8792" s="16" t="s">
        <v>20261</v>
      </c>
      <c r="F8792" s="16" t="s">
        <v>6657</v>
      </c>
      <c r="G8792" s="16" t="s">
        <v>20261</v>
      </c>
      <c r="I8792" s="0" t="n">
        <v>17.8</v>
      </c>
      <c r="K8792" s="0" t="str">
        <f aca="false">IFERROR(IF(VLOOKUP($C8792,薬効分類マスタ!$A$2:$E$180,5,FALSE())=0,"",VLOOKUP($C8792,薬効分類マスタ!$A$2:$E$180,5,FALSE())),"")</f>
        <v/>
      </c>
      <c r="L8792" s="17"/>
      <c r="M8792" s="0" t="str">
        <f aca="false">IF($K8792="","",IF($L8792&lt;&gt;"",$L8792,VLOOKUP($C8792,薬効分類マスタ!$A$2:$F$180,6,FALSE())))</f>
        <v/>
      </c>
      <c r="N8792" s="0" t="str">
        <f aca="false">ASC(G8792)</f>
        <v>ﾀﾞｲｽﾞ油</v>
      </c>
      <c r="O8792" s="0" t="str">
        <f aca="false">ASC(E8792)</f>
        <v>ﾀﾞｲｽﾞ油</v>
      </c>
      <c r="P8792" s="16" t="n">
        <f aca="false">N(P8791)+IF($C8792=検索!$B$49,1,0)</f>
        <v>0</v>
      </c>
    </row>
    <row r="8793" customFormat="false" ht="15" hidden="false" customHeight="false" outlineLevel="0" collapsed="false">
      <c r="A8793" s="16" t="s">
        <v>16254</v>
      </c>
      <c r="B8793" s="0" t="s">
        <v>20262</v>
      </c>
      <c r="C8793" s="0" t="n">
        <v>712</v>
      </c>
      <c r="D8793" s="0" t="str">
        <f aca="false">IFERROR(VLOOKUP($C8793,薬効分類マスタ!$A$2:$B$180,2,FALSE()),"未登録")</f>
        <v>軟膏基剤</v>
      </c>
      <c r="E8793" s="16" t="s">
        <v>20263</v>
      </c>
      <c r="F8793" s="16" t="s">
        <v>476</v>
      </c>
      <c r="G8793" s="16" t="s">
        <v>20263</v>
      </c>
      <c r="I8793" s="0" t="n">
        <v>21.8</v>
      </c>
      <c r="K8793" s="0" t="str">
        <f aca="false">IFERROR(IF(VLOOKUP($C8793,薬効分類マスタ!$A$2:$E$180,5,FALSE())=0,"",VLOOKUP($C8793,薬効分類マスタ!$A$2:$E$180,5,FALSE())),"")</f>
        <v/>
      </c>
      <c r="L8793" s="17"/>
      <c r="M8793" s="0" t="str">
        <f aca="false">IF($K8793="","",IF($L8793&lt;&gt;"",$L8793,VLOOKUP($C8793,薬効分類マスタ!$A$2:$F$180,6,FALSE())))</f>
        <v/>
      </c>
      <c r="N8793" s="0" t="str">
        <f aca="false">ASC(G8793)</f>
        <v>単軟膏</v>
      </c>
      <c r="O8793" s="0" t="str">
        <f aca="false">ASC(E8793)</f>
        <v>単軟膏</v>
      </c>
      <c r="P8793" s="16" t="n">
        <f aca="false">N(P8792)+IF($C8793=検索!$B$49,1,0)</f>
        <v>0</v>
      </c>
    </row>
    <row r="8794" customFormat="false" ht="15" hidden="false" customHeight="false" outlineLevel="0" collapsed="false">
      <c r="A8794" s="16" t="s">
        <v>16254</v>
      </c>
      <c r="B8794" s="0" t="s">
        <v>20264</v>
      </c>
      <c r="C8794" s="0" t="n">
        <v>712</v>
      </c>
      <c r="D8794" s="0" t="str">
        <f aca="false">IFERROR(VLOOKUP($C8794,薬効分類マスタ!$A$2:$B$180,2,FALSE()),"未登録")</f>
        <v>軟膏基剤</v>
      </c>
      <c r="E8794" s="16" t="s">
        <v>20263</v>
      </c>
      <c r="F8794" s="16" t="s">
        <v>476</v>
      </c>
      <c r="G8794" s="16" t="s">
        <v>20265</v>
      </c>
      <c r="H8794" s="16" t="s">
        <v>15890</v>
      </c>
      <c r="I8794" s="0" t="n">
        <v>33.1</v>
      </c>
      <c r="K8794" s="0" t="str">
        <f aca="false">IFERROR(IF(VLOOKUP($C8794,薬効分類マスタ!$A$2:$E$180,5,FALSE())=0,"",VLOOKUP($C8794,薬効分類マスタ!$A$2:$E$180,5,FALSE())),"")</f>
        <v/>
      </c>
      <c r="L8794" s="17"/>
      <c r="M8794" s="0" t="str">
        <f aca="false">IF($K8794="","",IF($L8794&lt;&gt;"",$L8794,VLOOKUP($C8794,薬効分類マスタ!$A$2:$F$180,6,FALSE())))</f>
        <v/>
      </c>
      <c r="N8794" s="0" t="str">
        <f aca="false">ASC(G8794)</f>
        <v>単軟膏(東豊)</v>
      </c>
      <c r="O8794" s="0" t="str">
        <f aca="false">ASC(E8794)</f>
        <v>単軟膏</v>
      </c>
      <c r="P8794" s="16" t="n">
        <f aca="false">N(P8793)+IF($C8794=検索!$B$49,1,0)</f>
        <v>0</v>
      </c>
    </row>
    <row r="8795" customFormat="false" ht="15" hidden="false" customHeight="false" outlineLevel="0" collapsed="false">
      <c r="A8795" s="16" t="s">
        <v>16254</v>
      </c>
      <c r="B8795" s="0" t="s">
        <v>20266</v>
      </c>
      <c r="C8795" s="0" t="n">
        <v>712</v>
      </c>
      <c r="D8795" s="0" t="str">
        <f aca="false">IFERROR(VLOOKUP($C8795,薬効分類マスタ!$A$2:$B$180,2,FALSE()),"未登録")</f>
        <v>軟膏基剤</v>
      </c>
      <c r="E8795" s="16" t="s">
        <v>20263</v>
      </c>
      <c r="F8795" s="16" t="s">
        <v>476</v>
      </c>
      <c r="G8795" s="16" t="s">
        <v>20267</v>
      </c>
      <c r="H8795" s="16" t="s">
        <v>6908</v>
      </c>
      <c r="I8795" s="0" t="n">
        <v>39</v>
      </c>
      <c r="K8795" s="0" t="str">
        <f aca="false">IFERROR(IF(VLOOKUP($C8795,薬効分類マスタ!$A$2:$E$180,5,FALSE())=0,"",VLOOKUP($C8795,薬効分類マスタ!$A$2:$E$180,5,FALSE())),"")</f>
        <v/>
      </c>
      <c r="L8795" s="17"/>
      <c r="M8795" s="0" t="str">
        <f aca="false">IF($K8795="","",IF($L8795&lt;&gt;"",$L8795,VLOOKUP($C8795,薬効分類マスタ!$A$2:$F$180,6,FALSE())))</f>
        <v/>
      </c>
      <c r="N8795" s="0" t="str">
        <f aca="false">ASC(G8795)</f>
        <v>単軟膏(日興製薬)</v>
      </c>
      <c r="O8795" s="0" t="str">
        <f aca="false">ASC(E8795)</f>
        <v>単軟膏</v>
      </c>
      <c r="P8795" s="16" t="n">
        <f aca="false">N(P8794)+IF($C8795=検索!$B$49,1,0)</f>
        <v>0</v>
      </c>
    </row>
    <row r="8796" customFormat="false" ht="15" hidden="false" customHeight="false" outlineLevel="0" collapsed="false">
      <c r="A8796" s="16" t="s">
        <v>16254</v>
      </c>
      <c r="B8796" s="0" t="s">
        <v>20268</v>
      </c>
      <c r="C8796" s="0" t="n">
        <v>712</v>
      </c>
      <c r="D8796" s="0" t="str">
        <f aca="false">IFERROR(VLOOKUP($C8796,薬効分類マスタ!$A$2:$B$180,2,FALSE()),"未登録")</f>
        <v>軟膏基剤</v>
      </c>
      <c r="E8796" s="16" t="s">
        <v>20263</v>
      </c>
      <c r="F8796" s="16" t="s">
        <v>476</v>
      </c>
      <c r="G8796" s="16" t="s">
        <v>20269</v>
      </c>
      <c r="H8796" s="16" t="s">
        <v>1103</v>
      </c>
      <c r="I8796" s="0" t="n">
        <v>39</v>
      </c>
      <c r="K8796" s="0" t="str">
        <f aca="false">IFERROR(IF(VLOOKUP($C8796,薬効分類マスタ!$A$2:$E$180,5,FALSE())=0,"",VLOOKUP($C8796,薬効分類マスタ!$A$2:$E$180,5,FALSE())),"")</f>
        <v/>
      </c>
      <c r="L8796" s="17"/>
      <c r="M8796" s="0" t="str">
        <f aca="false">IF($K8796="","",IF($L8796&lt;&gt;"",$L8796,VLOOKUP($C8796,薬効分類マスタ!$A$2:$F$180,6,FALSE())))</f>
        <v/>
      </c>
      <c r="N8796" s="0" t="str">
        <f aca="false">ASC(G8796)</f>
        <v>単軟膏｢ﾖｼﾀﾞ｣</v>
      </c>
      <c r="O8796" s="0" t="str">
        <f aca="false">ASC(E8796)</f>
        <v>単軟膏</v>
      </c>
      <c r="P8796" s="16" t="n">
        <f aca="false">N(P8795)+IF($C8796=検索!$B$49,1,0)</f>
        <v>0</v>
      </c>
    </row>
    <row r="8797" customFormat="false" ht="15" hidden="false" customHeight="false" outlineLevel="0" collapsed="false">
      <c r="A8797" s="16" t="s">
        <v>16254</v>
      </c>
      <c r="B8797" s="0" t="s">
        <v>20270</v>
      </c>
      <c r="C8797" s="0" t="n">
        <v>712</v>
      </c>
      <c r="D8797" s="0" t="str">
        <f aca="false">IFERROR(VLOOKUP($C8797,薬効分類マスタ!$A$2:$B$180,2,FALSE()),"未登録")</f>
        <v>軟膏基剤</v>
      </c>
      <c r="E8797" s="16" t="s">
        <v>20271</v>
      </c>
      <c r="F8797" s="16" t="s">
        <v>6657</v>
      </c>
      <c r="G8797" s="16" t="s">
        <v>20271</v>
      </c>
      <c r="I8797" s="0" t="n">
        <v>316.1</v>
      </c>
      <c r="K8797" s="0" t="str">
        <f aca="false">IFERROR(IF(VLOOKUP($C8797,薬効分類マスタ!$A$2:$E$180,5,FALSE())=0,"",VLOOKUP($C8797,薬効分類マスタ!$A$2:$E$180,5,FALSE())),"")</f>
        <v/>
      </c>
      <c r="L8797" s="17"/>
      <c r="M8797" s="0" t="str">
        <f aca="false">IF($K8797="","",IF($L8797&lt;&gt;"",$L8797,VLOOKUP($C8797,薬効分類マスタ!$A$2:$F$180,6,FALSE())))</f>
        <v/>
      </c>
      <c r="N8797" s="0" t="str">
        <f aca="false">ASC(G8797)</f>
        <v>ﾂﾊﾞｷ油</v>
      </c>
      <c r="O8797" s="0" t="str">
        <f aca="false">ASC(E8797)</f>
        <v>ﾂﾊﾞｷ油</v>
      </c>
      <c r="P8797" s="16" t="n">
        <f aca="false">N(P8796)+IF($C8797=検索!$B$49,1,0)</f>
        <v>0</v>
      </c>
    </row>
    <row r="8798" customFormat="false" ht="15" hidden="false" customHeight="false" outlineLevel="0" collapsed="false">
      <c r="A8798" s="16" t="s">
        <v>16254</v>
      </c>
      <c r="B8798" s="0" t="s">
        <v>20272</v>
      </c>
      <c r="C8798" s="0" t="n">
        <v>712</v>
      </c>
      <c r="D8798" s="0" t="str">
        <f aca="false">IFERROR(VLOOKUP($C8798,薬効分類マスタ!$A$2:$B$180,2,FALSE()),"未登録")</f>
        <v>軟膏基剤</v>
      </c>
      <c r="E8798" s="16" t="s">
        <v>20273</v>
      </c>
      <c r="F8798" s="16" t="s">
        <v>476</v>
      </c>
      <c r="G8798" s="16" t="s">
        <v>20273</v>
      </c>
      <c r="I8798" s="0" t="n">
        <v>45.1</v>
      </c>
      <c r="K8798" s="0" t="str">
        <f aca="false">IFERROR(IF(VLOOKUP($C8798,薬効分類マスタ!$A$2:$E$180,5,FALSE())=0,"",VLOOKUP($C8798,薬効分類マスタ!$A$2:$E$180,5,FALSE())),"")</f>
        <v/>
      </c>
      <c r="L8798" s="17"/>
      <c r="M8798" s="0" t="str">
        <f aca="false">IF($K8798="","",IF($L8798&lt;&gt;"",$L8798,VLOOKUP($C8798,薬効分類マスタ!$A$2:$F$180,6,FALSE())))</f>
        <v/>
      </c>
      <c r="N8798" s="0" t="str">
        <f aca="false">ASC(G8798)</f>
        <v>ﾐﾂﾛｳ</v>
      </c>
      <c r="O8798" s="0" t="str">
        <f aca="false">ASC(E8798)</f>
        <v>ﾐﾂﾛｳ</v>
      </c>
      <c r="P8798" s="16" t="n">
        <f aca="false">N(P8797)+IF($C8798=検索!$B$49,1,0)</f>
        <v>0</v>
      </c>
    </row>
    <row r="8799" customFormat="false" ht="15" hidden="false" customHeight="false" outlineLevel="0" collapsed="false">
      <c r="A8799" s="16" t="s">
        <v>16254</v>
      </c>
      <c r="B8799" s="0" t="s">
        <v>20274</v>
      </c>
      <c r="C8799" s="0" t="n">
        <v>712</v>
      </c>
      <c r="D8799" s="0" t="str">
        <f aca="false">IFERROR(VLOOKUP($C8799,薬効分類マスタ!$A$2:$B$180,2,FALSE()),"未登録")</f>
        <v>軟膏基剤</v>
      </c>
      <c r="E8799" s="16" t="s">
        <v>20275</v>
      </c>
      <c r="F8799" s="16" t="s">
        <v>6657</v>
      </c>
      <c r="G8799" s="16" t="s">
        <v>20275</v>
      </c>
      <c r="I8799" s="0" t="n">
        <v>15.7</v>
      </c>
      <c r="K8799" s="0" t="str">
        <f aca="false">IFERROR(IF(VLOOKUP($C8799,薬効分類マスタ!$A$2:$E$180,5,FALSE())=0,"",VLOOKUP($C8799,薬効分類マスタ!$A$2:$E$180,5,FALSE())),"")</f>
        <v/>
      </c>
      <c r="L8799" s="17"/>
      <c r="M8799" s="0" t="str">
        <f aca="false">IF($K8799="","",IF($L8799&lt;&gt;"",$L8799,VLOOKUP($C8799,薬効分類マスタ!$A$2:$F$180,6,FALSE())))</f>
        <v/>
      </c>
      <c r="N8799" s="0" t="str">
        <f aca="false">ASC(G8799)</f>
        <v>ﾗｯｶｾｲ油</v>
      </c>
      <c r="O8799" s="0" t="str">
        <f aca="false">ASC(E8799)</f>
        <v>ﾗｯｶｾｲ油</v>
      </c>
      <c r="P8799" s="16" t="n">
        <f aca="false">N(P8798)+IF($C8799=検索!$B$49,1,0)</f>
        <v>0</v>
      </c>
    </row>
    <row r="8800" customFormat="false" ht="15" hidden="false" customHeight="false" outlineLevel="0" collapsed="false">
      <c r="A8800" s="16" t="s">
        <v>16254</v>
      </c>
      <c r="B8800" s="0" t="s">
        <v>20276</v>
      </c>
      <c r="C8800" s="0" t="n">
        <v>712</v>
      </c>
      <c r="D8800" s="0" t="str">
        <f aca="false">IFERROR(VLOOKUP($C8800,薬効分類マスタ!$A$2:$B$180,2,FALSE()),"未登録")</f>
        <v>軟膏基剤</v>
      </c>
      <c r="E8800" s="16" t="s">
        <v>20277</v>
      </c>
      <c r="F8800" s="16" t="s">
        <v>476</v>
      </c>
      <c r="G8800" s="16" t="s">
        <v>20277</v>
      </c>
      <c r="I8800" s="0" t="n">
        <v>10.8</v>
      </c>
      <c r="K8800" s="0" t="str">
        <f aca="false">IFERROR(IF(VLOOKUP($C8800,薬効分類マスタ!$A$2:$E$180,5,FALSE())=0,"",VLOOKUP($C8800,薬効分類マスタ!$A$2:$E$180,5,FALSE())),"")</f>
        <v/>
      </c>
      <c r="L8800" s="17"/>
      <c r="M8800" s="0" t="str">
        <f aca="false">IF($K8800="","",IF($L8800&lt;&gt;"",$L8800,VLOOKUP($C8800,薬効分類マスタ!$A$2:$F$180,6,FALSE())))</f>
        <v/>
      </c>
      <c r="N8800" s="0" t="str">
        <f aca="false">ASC(G8800)</f>
        <v>牛脂</v>
      </c>
      <c r="O8800" s="0" t="str">
        <f aca="false">ASC(E8800)</f>
        <v>牛脂</v>
      </c>
      <c r="P8800" s="16" t="n">
        <f aca="false">N(P8799)+IF($C8800=検索!$B$49,1,0)</f>
        <v>0</v>
      </c>
    </row>
    <row r="8801" customFormat="false" ht="15" hidden="false" customHeight="false" outlineLevel="0" collapsed="false">
      <c r="A8801" s="16" t="s">
        <v>16254</v>
      </c>
      <c r="B8801" s="0" t="s">
        <v>20278</v>
      </c>
      <c r="C8801" s="0" t="n">
        <v>712</v>
      </c>
      <c r="D8801" s="0" t="str">
        <f aca="false">IFERROR(VLOOKUP($C8801,薬効分類マスタ!$A$2:$B$180,2,FALSE()),"未登録")</f>
        <v>軟膏基剤</v>
      </c>
      <c r="E8801" s="16" t="s">
        <v>20279</v>
      </c>
      <c r="F8801" s="16" t="s">
        <v>476</v>
      </c>
      <c r="G8801" s="16" t="s">
        <v>20279</v>
      </c>
      <c r="I8801" s="0" t="n">
        <v>126.3</v>
      </c>
      <c r="K8801" s="0" t="str">
        <f aca="false">IFERROR(IF(VLOOKUP($C8801,薬効分類マスタ!$A$2:$E$180,5,FALSE())=0,"",VLOOKUP($C8801,薬効分類マスタ!$A$2:$E$180,5,FALSE())),"")</f>
        <v/>
      </c>
      <c r="L8801" s="17"/>
      <c r="M8801" s="0" t="str">
        <f aca="false">IF($K8801="","",IF($L8801&lt;&gt;"",$L8801,VLOOKUP($C8801,薬効分類マスタ!$A$2:$F$180,6,FALSE())))</f>
        <v/>
      </c>
      <c r="N8801" s="0" t="str">
        <f aca="false">ASC(G8801)</f>
        <v>ｾﾀﾉｰﾙ</v>
      </c>
      <c r="O8801" s="0" t="str">
        <f aca="false">ASC(E8801)</f>
        <v>ｾﾀﾉｰﾙ</v>
      </c>
      <c r="P8801" s="16" t="n">
        <f aca="false">N(P8800)+IF($C8801=検索!$B$49,1,0)</f>
        <v>0</v>
      </c>
    </row>
    <row r="8802" customFormat="false" ht="15" hidden="false" customHeight="false" outlineLevel="0" collapsed="false">
      <c r="A8802" s="16" t="s">
        <v>16254</v>
      </c>
      <c r="B8802" s="0" t="s">
        <v>20280</v>
      </c>
      <c r="C8802" s="0" t="n">
        <v>712</v>
      </c>
      <c r="D8802" s="0" t="str">
        <f aca="false">IFERROR(VLOOKUP($C8802,薬効分類マスタ!$A$2:$B$180,2,FALSE()),"未登録")</f>
        <v>軟膏基剤</v>
      </c>
      <c r="E8802" s="16" t="s">
        <v>20281</v>
      </c>
      <c r="F8802" s="16" t="s">
        <v>476</v>
      </c>
      <c r="G8802" s="16" t="s">
        <v>20281</v>
      </c>
      <c r="I8802" s="0" t="n">
        <v>11.3</v>
      </c>
      <c r="K8802" s="0" t="str">
        <f aca="false">IFERROR(IF(VLOOKUP($C8802,薬効分類マスタ!$A$2:$E$180,5,FALSE())=0,"",VLOOKUP($C8802,薬効分類マスタ!$A$2:$E$180,5,FALSE())),"")</f>
        <v/>
      </c>
      <c r="L8802" s="17"/>
      <c r="M8802" s="0" t="str">
        <f aca="false">IF($K8802="","",IF($L8802&lt;&gt;"",$L8802,VLOOKUP($C8802,薬効分類マスタ!$A$2:$F$180,6,FALSE())))</f>
        <v/>
      </c>
      <c r="N8802" s="0" t="str">
        <f aca="false">ASC(G8802)</f>
        <v>豚脂</v>
      </c>
      <c r="O8802" s="0" t="str">
        <f aca="false">ASC(E8802)</f>
        <v>豚脂</v>
      </c>
      <c r="P8802" s="16" t="n">
        <f aca="false">N(P8801)+IF($C8802=検索!$B$49,1,0)</f>
        <v>0</v>
      </c>
    </row>
    <row r="8803" customFormat="false" ht="15" hidden="false" customHeight="false" outlineLevel="0" collapsed="false">
      <c r="A8803" s="16" t="s">
        <v>16254</v>
      </c>
      <c r="B8803" s="0" t="s">
        <v>20282</v>
      </c>
      <c r="C8803" s="0" t="n">
        <v>712</v>
      </c>
      <c r="D8803" s="0" t="str">
        <f aca="false">IFERROR(VLOOKUP($C8803,薬効分類マスタ!$A$2:$B$180,2,FALSE()),"未登録")</f>
        <v>軟膏基剤</v>
      </c>
      <c r="E8803" s="16" t="s">
        <v>20283</v>
      </c>
      <c r="F8803" s="16" t="s">
        <v>476</v>
      </c>
      <c r="G8803" s="16" t="s">
        <v>20283</v>
      </c>
      <c r="I8803" s="0" t="n">
        <v>10.8</v>
      </c>
      <c r="K8803" s="0" t="str">
        <f aca="false">IFERROR(IF(VLOOKUP($C8803,薬効分類マスタ!$A$2:$E$180,5,FALSE())=0,"",VLOOKUP($C8803,薬効分類マスタ!$A$2:$E$180,5,FALSE())),"")</f>
        <v/>
      </c>
      <c r="L8803" s="17"/>
      <c r="M8803" s="0" t="str">
        <f aca="false">IF($K8803="","",IF($L8803&lt;&gt;"",$L8803,VLOOKUP($C8803,薬効分類マスタ!$A$2:$F$180,6,FALSE())))</f>
        <v/>
      </c>
      <c r="N8803" s="0" t="str">
        <f aca="false">ASC(G8803)</f>
        <v>ﾊﾟﾗﾌｨﾝ</v>
      </c>
      <c r="O8803" s="0" t="str">
        <f aca="false">ASC(E8803)</f>
        <v>ﾊﾟﾗﾌｨﾝ</v>
      </c>
      <c r="P8803" s="16" t="n">
        <f aca="false">N(P8802)+IF($C8803=検索!$B$49,1,0)</f>
        <v>0</v>
      </c>
    </row>
    <row r="8804" customFormat="false" ht="15" hidden="false" customHeight="false" outlineLevel="0" collapsed="false">
      <c r="A8804" s="16" t="s">
        <v>16254</v>
      </c>
      <c r="B8804" s="0" t="s">
        <v>20284</v>
      </c>
      <c r="C8804" s="0" t="n">
        <v>712</v>
      </c>
      <c r="D8804" s="0" t="str">
        <f aca="false">IFERROR(VLOOKUP($C8804,薬効分類マスタ!$A$2:$B$180,2,FALSE()),"未登録")</f>
        <v>軟膏基剤</v>
      </c>
      <c r="E8804" s="16" t="s">
        <v>20285</v>
      </c>
      <c r="F8804" s="16" t="s">
        <v>476</v>
      </c>
      <c r="G8804" s="16" t="s">
        <v>20285</v>
      </c>
      <c r="I8804" s="0" t="n">
        <v>36.8</v>
      </c>
      <c r="K8804" s="0" t="str">
        <f aca="false">IFERROR(IF(VLOOKUP($C8804,薬効分類マスタ!$A$2:$E$180,5,FALSE())=0,"",VLOOKUP($C8804,薬効分類マスタ!$A$2:$E$180,5,FALSE())),"")</f>
        <v/>
      </c>
      <c r="L8804" s="17"/>
      <c r="M8804" s="0" t="str">
        <f aca="false">IF($K8804="","",IF($L8804&lt;&gt;"",$L8804,VLOOKUP($C8804,薬効分類マスタ!$A$2:$F$180,6,FALSE())))</f>
        <v/>
      </c>
      <c r="N8804" s="0" t="str">
        <f aca="false">ASC(G8804)</f>
        <v>ｽﾃｱﾘﾝ酸</v>
      </c>
      <c r="O8804" s="0" t="str">
        <f aca="false">ASC(E8804)</f>
        <v>ｽﾃｱﾘﾝ酸</v>
      </c>
      <c r="P8804" s="16" t="n">
        <f aca="false">N(P8803)+IF($C8804=検索!$B$49,1,0)</f>
        <v>0</v>
      </c>
    </row>
    <row r="8805" customFormat="false" ht="15" hidden="false" customHeight="false" outlineLevel="0" collapsed="false">
      <c r="A8805" s="16" t="s">
        <v>16254</v>
      </c>
      <c r="B8805" s="0" t="s">
        <v>20286</v>
      </c>
      <c r="C8805" s="0" t="n">
        <v>712</v>
      </c>
      <c r="D8805" s="0" t="str">
        <f aca="false">IFERROR(VLOOKUP($C8805,薬効分類マスタ!$A$2:$B$180,2,FALSE()),"未登録")</f>
        <v>軟膏基剤</v>
      </c>
      <c r="E8805" s="16" t="s">
        <v>20287</v>
      </c>
      <c r="F8805" s="16" t="s">
        <v>6657</v>
      </c>
      <c r="G8805" s="16" t="s">
        <v>20287</v>
      </c>
      <c r="I8805" s="0" t="n">
        <v>10.8</v>
      </c>
      <c r="K8805" s="0" t="str">
        <f aca="false">IFERROR(IF(VLOOKUP($C8805,薬効分類マスタ!$A$2:$E$180,5,FALSE())=0,"",VLOOKUP($C8805,薬効分類マスタ!$A$2:$E$180,5,FALSE())),"")</f>
        <v/>
      </c>
      <c r="L8805" s="17"/>
      <c r="M8805" s="0" t="str">
        <f aca="false">IF($K8805="","",IF($L8805&lt;&gt;"",$L8805,VLOOKUP($C8805,薬効分類マスタ!$A$2:$F$180,6,FALSE())))</f>
        <v/>
      </c>
      <c r="N8805" s="0" t="str">
        <f aca="false">ASC(G8805)</f>
        <v>流動ﾊﾟﾗﾌｨﾝ</v>
      </c>
      <c r="O8805" s="0" t="str">
        <f aca="false">ASC(E8805)</f>
        <v>流動ﾊﾟﾗﾌｨﾝ</v>
      </c>
      <c r="P8805" s="16" t="n">
        <f aca="false">N(P8804)+IF($C8805=検索!$B$49,1,0)</f>
        <v>0</v>
      </c>
    </row>
    <row r="8806" customFormat="false" ht="15" hidden="false" customHeight="false" outlineLevel="0" collapsed="false">
      <c r="A8806" s="16" t="s">
        <v>16254</v>
      </c>
      <c r="B8806" s="0" t="s">
        <v>20288</v>
      </c>
      <c r="C8806" s="0" t="n">
        <v>712</v>
      </c>
      <c r="D8806" s="0" t="str">
        <f aca="false">IFERROR(VLOOKUP($C8806,薬効分類マスタ!$A$2:$B$180,2,FALSE()),"未登録")</f>
        <v>軟膏基剤</v>
      </c>
      <c r="E8806" s="16" t="s">
        <v>20287</v>
      </c>
      <c r="F8806" s="16" t="s">
        <v>6657</v>
      </c>
      <c r="G8806" s="16" t="s">
        <v>20289</v>
      </c>
      <c r="H8806" s="16" t="s">
        <v>6908</v>
      </c>
      <c r="I8806" s="0" t="n">
        <v>14.3</v>
      </c>
      <c r="K8806" s="0" t="str">
        <f aca="false">IFERROR(IF(VLOOKUP($C8806,薬効分類マスタ!$A$2:$E$180,5,FALSE())=0,"",VLOOKUP($C8806,薬効分類マスタ!$A$2:$E$180,5,FALSE())),"")</f>
        <v/>
      </c>
      <c r="L8806" s="17"/>
      <c r="M8806" s="0" t="str">
        <f aca="false">IF($K8806="","",IF($L8806&lt;&gt;"",$L8806,VLOOKUP($C8806,薬効分類マスタ!$A$2:$F$180,6,FALSE())))</f>
        <v/>
      </c>
      <c r="N8806" s="0" t="str">
        <f aca="false">ASC(G8806)</f>
        <v>流動ﾊﾟﾗﾌｨﾝ｢ﾆｯｺｰ｣</v>
      </c>
      <c r="O8806" s="0" t="str">
        <f aca="false">ASC(E8806)</f>
        <v>流動ﾊﾟﾗﾌｨﾝ</v>
      </c>
      <c r="P8806" s="16" t="n">
        <f aca="false">N(P8805)+IF($C8806=検索!$B$49,1,0)</f>
        <v>0</v>
      </c>
    </row>
    <row r="8807" customFormat="false" ht="15" hidden="false" customHeight="false" outlineLevel="0" collapsed="false">
      <c r="A8807" s="16" t="s">
        <v>16254</v>
      </c>
      <c r="B8807" s="0" t="s">
        <v>20290</v>
      </c>
      <c r="C8807" s="0" t="n">
        <v>712</v>
      </c>
      <c r="D8807" s="0" t="str">
        <f aca="false">IFERROR(VLOOKUP($C8807,薬効分類マスタ!$A$2:$B$180,2,FALSE()),"未登録")</f>
        <v>軟膏基剤</v>
      </c>
      <c r="E8807" s="16" t="s">
        <v>20291</v>
      </c>
      <c r="F8807" s="16" t="s">
        <v>476</v>
      </c>
      <c r="G8807" s="16" t="s">
        <v>20291</v>
      </c>
      <c r="I8807" s="0" t="n">
        <v>28.9</v>
      </c>
      <c r="K8807" s="0" t="str">
        <f aca="false">IFERROR(IF(VLOOKUP($C8807,薬効分類マスタ!$A$2:$E$180,5,FALSE())=0,"",VLOOKUP($C8807,薬効分類マスタ!$A$2:$E$180,5,FALSE())),"")</f>
        <v/>
      </c>
      <c r="L8807" s="17"/>
      <c r="M8807" s="0" t="str">
        <f aca="false">IF($K8807="","",IF($L8807&lt;&gt;"",$L8807,VLOOKUP($C8807,薬効分類マスタ!$A$2:$F$180,6,FALSE())))</f>
        <v/>
      </c>
      <c r="N8807" s="0" t="str">
        <f aca="false">ASC(G8807)</f>
        <v>ﾗｳﾘﾙ硫酸ﾅﾄﾘｳﾑ</v>
      </c>
      <c r="O8807" s="0" t="str">
        <f aca="false">ASC(E8807)</f>
        <v>ﾗｳﾘﾙ硫酸ﾅﾄﾘｳﾑ</v>
      </c>
      <c r="P8807" s="16" t="n">
        <f aca="false">N(P8806)+IF($C8807=検索!$B$49,1,0)</f>
        <v>0</v>
      </c>
    </row>
    <row r="8808" customFormat="false" ht="15" hidden="false" customHeight="false" outlineLevel="0" collapsed="false">
      <c r="A8808" s="16" t="s">
        <v>16254</v>
      </c>
      <c r="B8808" s="0" t="s">
        <v>20292</v>
      </c>
      <c r="C8808" s="0" t="n">
        <v>712</v>
      </c>
      <c r="D8808" s="0" t="str">
        <f aca="false">IFERROR(VLOOKUP($C8808,薬効分類マスタ!$A$2:$B$180,2,FALSE()),"未登録")</f>
        <v>軟膏基剤</v>
      </c>
      <c r="E8808" s="16" t="s">
        <v>20293</v>
      </c>
      <c r="F8808" s="16" t="s">
        <v>476</v>
      </c>
      <c r="G8808" s="16" t="s">
        <v>20293</v>
      </c>
      <c r="I8808" s="0" t="n">
        <v>10.8</v>
      </c>
      <c r="K8808" s="0" t="str">
        <f aca="false">IFERROR(IF(VLOOKUP($C8808,薬効分類マスタ!$A$2:$E$180,5,FALSE())=0,"",VLOOKUP($C8808,薬効分類マスタ!$A$2:$E$180,5,FALSE())),"")</f>
        <v/>
      </c>
      <c r="L8808" s="17"/>
      <c r="M8808" s="0" t="str">
        <f aca="false">IF($K8808="","",IF($L8808&lt;&gt;"",$L8808,VLOOKUP($C8808,薬効分類マスタ!$A$2:$F$180,6,FALSE())))</f>
        <v/>
      </c>
      <c r="N8808" s="0" t="str">
        <f aca="false">ASC(G8808)</f>
        <v>加水ﾗﾉﾘﾝ</v>
      </c>
      <c r="O8808" s="0" t="str">
        <f aca="false">ASC(E8808)</f>
        <v>加水ﾗﾉﾘﾝ</v>
      </c>
      <c r="P8808" s="16" t="n">
        <f aca="false">N(P8807)+IF($C8808=検索!$B$49,1,0)</f>
        <v>0</v>
      </c>
    </row>
    <row r="8809" customFormat="false" ht="15" hidden="false" customHeight="false" outlineLevel="0" collapsed="false">
      <c r="A8809" s="16" t="s">
        <v>16254</v>
      </c>
      <c r="B8809" s="0" t="s">
        <v>20294</v>
      </c>
      <c r="C8809" s="0" t="n">
        <v>712</v>
      </c>
      <c r="D8809" s="0" t="str">
        <f aca="false">IFERROR(VLOOKUP($C8809,薬効分類マスタ!$A$2:$B$180,2,FALSE()),"未登録")</f>
        <v>軟膏基剤</v>
      </c>
      <c r="E8809" s="16" t="s">
        <v>20295</v>
      </c>
      <c r="F8809" s="16" t="s">
        <v>476</v>
      </c>
      <c r="G8809" s="16" t="s">
        <v>20295</v>
      </c>
      <c r="I8809" s="0" t="n">
        <v>32.6</v>
      </c>
      <c r="K8809" s="0" t="str">
        <f aca="false">IFERROR(IF(VLOOKUP($C8809,薬効分類マスタ!$A$2:$E$180,5,FALSE())=0,"",VLOOKUP($C8809,薬効分類マスタ!$A$2:$E$180,5,FALSE())),"")</f>
        <v/>
      </c>
      <c r="L8809" s="17"/>
      <c r="M8809" s="0" t="str">
        <f aca="false">IF($K8809="","",IF($L8809&lt;&gt;"",$L8809,VLOOKUP($C8809,薬効分類マスタ!$A$2:$F$180,6,FALSE())))</f>
        <v/>
      </c>
      <c r="N8809" s="0" t="str">
        <f aca="false">ASC(G8809)</f>
        <v>精製ﾗﾉﾘﾝ</v>
      </c>
      <c r="O8809" s="0" t="str">
        <f aca="false">ASC(E8809)</f>
        <v>精製ﾗﾉﾘﾝ</v>
      </c>
      <c r="P8809" s="16" t="n">
        <f aca="false">N(P8808)+IF($C8809=検索!$B$49,1,0)</f>
        <v>0</v>
      </c>
    </row>
    <row r="8810" customFormat="false" ht="15" hidden="false" customHeight="false" outlineLevel="0" collapsed="false">
      <c r="A8810" s="16" t="s">
        <v>16254</v>
      </c>
      <c r="B8810" s="0" t="s">
        <v>20296</v>
      </c>
      <c r="C8810" s="0" t="n">
        <v>712</v>
      </c>
      <c r="D8810" s="0" t="str">
        <f aca="false">IFERROR(VLOOKUP($C8810,薬効分類マスタ!$A$2:$B$180,2,FALSE()),"未登録")</f>
        <v>軟膏基剤</v>
      </c>
      <c r="E8810" s="16" t="s">
        <v>20297</v>
      </c>
      <c r="F8810" s="16" t="s">
        <v>476</v>
      </c>
      <c r="G8810" s="16" t="s">
        <v>20297</v>
      </c>
      <c r="I8810" s="0" t="n">
        <v>17.6</v>
      </c>
      <c r="K8810" s="0" t="str">
        <f aca="false">IFERROR(IF(VLOOKUP($C8810,薬効分類マスタ!$A$2:$E$180,5,FALSE())=0,"",VLOOKUP($C8810,薬効分類マスタ!$A$2:$E$180,5,FALSE())),"")</f>
        <v/>
      </c>
      <c r="L8810" s="17"/>
      <c r="M8810" s="0" t="str">
        <f aca="false">IF($K8810="","",IF($L8810&lt;&gt;"",$L8810,VLOOKUP($C8810,薬効分類マスタ!$A$2:$F$180,6,FALSE())))</f>
        <v/>
      </c>
      <c r="N8810" s="0" t="str">
        <f aca="false">ASC(G8810)</f>
        <v>吸水ｸﾘｰﾑ</v>
      </c>
      <c r="O8810" s="0" t="str">
        <f aca="false">ASC(E8810)</f>
        <v>吸水ｸﾘｰﾑ</v>
      </c>
      <c r="P8810" s="16" t="n">
        <f aca="false">N(P8809)+IF($C8810=検索!$B$49,1,0)</f>
        <v>0</v>
      </c>
    </row>
    <row r="8811" customFormat="false" ht="15" hidden="false" customHeight="false" outlineLevel="0" collapsed="false">
      <c r="A8811" s="16" t="s">
        <v>16254</v>
      </c>
      <c r="B8811" s="0" t="s">
        <v>20298</v>
      </c>
      <c r="C8811" s="0" t="n">
        <v>712</v>
      </c>
      <c r="D8811" s="0" t="str">
        <f aca="false">IFERROR(VLOOKUP($C8811,薬効分類マスタ!$A$2:$B$180,2,FALSE()),"未登録")</f>
        <v>軟膏基剤</v>
      </c>
      <c r="E8811" s="16" t="s">
        <v>20297</v>
      </c>
      <c r="F8811" s="16" t="s">
        <v>476</v>
      </c>
      <c r="G8811" s="16" t="s">
        <v>20299</v>
      </c>
      <c r="H8811" s="16" t="s">
        <v>15890</v>
      </c>
      <c r="I8811" s="0" t="n">
        <v>23.5</v>
      </c>
      <c r="K8811" s="0" t="str">
        <f aca="false">IFERROR(IF(VLOOKUP($C8811,薬効分類マスタ!$A$2:$E$180,5,FALSE())=0,"",VLOOKUP($C8811,薬効分類マスタ!$A$2:$E$180,5,FALSE())),"")</f>
        <v/>
      </c>
      <c r="L8811" s="17"/>
      <c r="M8811" s="0" t="str">
        <f aca="false">IF($K8811="","",IF($L8811&lt;&gt;"",$L8811,VLOOKUP($C8811,薬効分類マスタ!$A$2:$F$180,6,FALSE())))</f>
        <v/>
      </c>
      <c r="N8811" s="0" t="str">
        <f aca="false">ASC(G8811)</f>
        <v>吸水ｸﾘｰﾑ｢東豊｣</v>
      </c>
      <c r="O8811" s="0" t="str">
        <f aca="false">ASC(E8811)</f>
        <v>吸水ｸﾘｰﾑ</v>
      </c>
      <c r="P8811" s="16" t="n">
        <f aca="false">N(P8810)+IF($C8811=検索!$B$49,1,0)</f>
        <v>0</v>
      </c>
    </row>
    <row r="8812" customFormat="false" ht="15" hidden="false" customHeight="false" outlineLevel="0" collapsed="false">
      <c r="A8812" s="16" t="s">
        <v>16254</v>
      </c>
      <c r="B8812" s="0" t="s">
        <v>20300</v>
      </c>
      <c r="C8812" s="0" t="n">
        <v>712</v>
      </c>
      <c r="D8812" s="0" t="str">
        <f aca="false">IFERROR(VLOOKUP($C8812,薬効分類マスタ!$A$2:$B$180,2,FALSE()),"未登録")</f>
        <v>軟膏基剤</v>
      </c>
      <c r="E8812" s="16" t="s">
        <v>20297</v>
      </c>
      <c r="F8812" s="16" t="s">
        <v>476</v>
      </c>
      <c r="G8812" s="16" t="s">
        <v>20301</v>
      </c>
      <c r="H8812" s="16" t="s">
        <v>6908</v>
      </c>
      <c r="I8812" s="0" t="n">
        <v>24.7</v>
      </c>
      <c r="K8812" s="0" t="str">
        <f aca="false">IFERROR(IF(VLOOKUP($C8812,薬効分類マスタ!$A$2:$E$180,5,FALSE())=0,"",VLOOKUP($C8812,薬効分類マスタ!$A$2:$E$180,5,FALSE())),"")</f>
        <v/>
      </c>
      <c r="L8812" s="17"/>
      <c r="M8812" s="0" t="str">
        <f aca="false">IF($K8812="","",IF($L8812&lt;&gt;"",$L8812,VLOOKUP($C8812,薬効分類マスタ!$A$2:$F$180,6,FALSE())))</f>
        <v/>
      </c>
      <c r="N8812" s="0" t="str">
        <f aca="false">ASC(G8812)</f>
        <v>吸水ｸﾘｰﾑ｢ﾆｯｺｰ｣</v>
      </c>
      <c r="O8812" s="0" t="str">
        <f aca="false">ASC(E8812)</f>
        <v>吸水ｸﾘｰﾑ</v>
      </c>
      <c r="P8812" s="16" t="n">
        <f aca="false">N(P8811)+IF($C8812=検索!$B$49,1,0)</f>
        <v>0</v>
      </c>
    </row>
    <row r="8813" customFormat="false" ht="15" hidden="false" customHeight="false" outlineLevel="0" collapsed="false">
      <c r="A8813" s="16" t="s">
        <v>16254</v>
      </c>
      <c r="B8813" s="0" t="s">
        <v>20302</v>
      </c>
      <c r="C8813" s="0" t="n">
        <v>712</v>
      </c>
      <c r="D8813" s="0" t="str">
        <f aca="false">IFERROR(VLOOKUP($C8813,薬効分類マスタ!$A$2:$B$180,2,FALSE()),"未登録")</f>
        <v>軟膏基剤</v>
      </c>
      <c r="E8813" s="16" t="s">
        <v>20303</v>
      </c>
      <c r="F8813" s="16" t="s">
        <v>476</v>
      </c>
      <c r="G8813" s="16" t="s">
        <v>20303</v>
      </c>
      <c r="I8813" s="0" t="n">
        <v>8.3</v>
      </c>
      <c r="K8813" s="0" t="str">
        <f aca="false">IFERROR(IF(VLOOKUP($C8813,薬効分類マスタ!$A$2:$E$180,5,FALSE())=0,"",VLOOKUP($C8813,薬効分類マスタ!$A$2:$E$180,5,FALSE())),"")</f>
        <v/>
      </c>
      <c r="L8813" s="17"/>
      <c r="M8813" s="0" t="str">
        <f aca="false">IF($K8813="","",IF($L8813&lt;&gt;"",$L8813,VLOOKUP($C8813,薬効分類マスタ!$A$2:$F$180,6,FALSE())))</f>
        <v/>
      </c>
      <c r="N8813" s="0" t="str">
        <f aca="false">ASC(G8813)</f>
        <v>親水ｸﾘｰﾑ</v>
      </c>
      <c r="O8813" s="0" t="str">
        <f aca="false">ASC(E8813)</f>
        <v>親水ｸﾘｰﾑ</v>
      </c>
      <c r="P8813" s="16" t="n">
        <f aca="false">N(P8812)+IF($C8813=検索!$B$49,1,0)</f>
        <v>0</v>
      </c>
    </row>
    <row r="8814" customFormat="false" ht="15" hidden="false" customHeight="false" outlineLevel="0" collapsed="false">
      <c r="A8814" s="16" t="s">
        <v>16254</v>
      </c>
      <c r="B8814" s="0" t="s">
        <v>20304</v>
      </c>
      <c r="C8814" s="0" t="n">
        <v>712</v>
      </c>
      <c r="D8814" s="0" t="str">
        <f aca="false">IFERROR(VLOOKUP($C8814,薬効分類マスタ!$A$2:$B$180,2,FALSE()),"未登録")</f>
        <v>軟膏基剤</v>
      </c>
      <c r="E8814" s="16" t="s">
        <v>20303</v>
      </c>
      <c r="F8814" s="16" t="s">
        <v>476</v>
      </c>
      <c r="G8814" s="16" t="s">
        <v>20305</v>
      </c>
      <c r="H8814" s="16" t="s">
        <v>7004</v>
      </c>
      <c r="I8814" s="0" t="n">
        <v>29.4</v>
      </c>
      <c r="K8814" s="0" t="str">
        <f aca="false">IFERROR(IF(VLOOKUP($C8814,薬効分類マスタ!$A$2:$E$180,5,FALSE())=0,"",VLOOKUP($C8814,薬効分類マスタ!$A$2:$E$180,5,FALSE())),"")</f>
        <v/>
      </c>
      <c r="L8814" s="17"/>
      <c r="M8814" s="0" t="str">
        <f aca="false">IF($K8814="","",IF($L8814&lt;&gt;"",$L8814,VLOOKUP($C8814,薬効分類マスタ!$A$2:$F$180,6,FALSE())))</f>
        <v/>
      </c>
      <c r="N8814" s="0" t="str">
        <f aca="false">ASC(G8814)</f>
        <v>親水ｸﾘｰﾑ｢ｺｻﾞｶｲ･M｣</v>
      </c>
      <c r="O8814" s="0" t="str">
        <f aca="false">ASC(E8814)</f>
        <v>親水ｸﾘｰﾑ</v>
      </c>
      <c r="P8814" s="16" t="n">
        <f aca="false">N(P8813)+IF($C8814=検索!$B$49,1,0)</f>
        <v>0</v>
      </c>
    </row>
    <row r="8815" customFormat="false" ht="15" hidden="false" customHeight="false" outlineLevel="0" collapsed="false">
      <c r="A8815" s="16" t="s">
        <v>16254</v>
      </c>
      <c r="B8815" s="0" t="s">
        <v>20306</v>
      </c>
      <c r="C8815" s="0" t="n">
        <v>712</v>
      </c>
      <c r="D8815" s="0" t="str">
        <f aca="false">IFERROR(VLOOKUP($C8815,薬効分類マスタ!$A$2:$B$180,2,FALSE()),"未登録")</f>
        <v>軟膏基剤</v>
      </c>
      <c r="E8815" s="16" t="s">
        <v>20303</v>
      </c>
      <c r="F8815" s="16" t="s">
        <v>476</v>
      </c>
      <c r="G8815" s="16" t="s">
        <v>20307</v>
      </c>
      <c r="H8815" s="16" t="s">
        <v>15890</v>
      </c>
      <c r="I8815" s="0" t="n">
        <v>22.4</v>
      </c>
      <c r="K8815" s="0" t="str">
        <f aca="false">IFERROR(IF(VLOOKUP($C8815,薬効分類マスタ!$A$2:$E$180,5,FALSE())=0,"",VLOOKUP($C8815,薬効分類マスタ!$A$2:$E$180,5,FALSE())),"")</f>
        <v/>
      </c>
      <c r="L8815" s="17"/>
      <c r="M8815" s="0" t="str">
        <f aca="false">IF($K8815="","",IF($L8815&lt;&gt;"",$L8815,VLOOKUP($C8815,薬効分類マスタ!$A$2:$F$180,6,FALSE())))</f>
        <v/>
      </c>
      <c r="N8815" s="0" t="str">
        <f aca="false">ASC(G8815)</f>
        <v>親水ｸﾘｰﾑ｢東豊｣</v>
      </c>
      <c r="O8815" s="0" t="str">
        <f aca="false">ASC(E8815)</f>
        <v>親水ｸﾘｰﾑ</v>
      </c>
      <c r="P8815" s="16" t="n">
        <f aca="false">N(P8814)+IF($C8815=検索!$B$49,1,0)</f>
        <v>0</v>
      </c>
    </row>
    <row r="8816" customFormat="false" ht="15" hidden="false" customHeight="false" outlineLevel="0" collapsed="false">
      <c r="A8816" s="16" t="s">
        <v>16254</v>
      </c>
      <c r="B8816" s="0" t="s">
        <v>20308</v>
      </c>
      <c r="C8816" s="0" t="n">
        <v>712</v>
      </c>
      <c r="D8816" s="0" t="str">
        <f aca="false">IFERROR(VLOOKUP($C8816,薬効分類マスタ!$A$2:$B$180,2,FALSE()),"未登録")</f>
        <v>軟膏基剤</v>
      </c>
      <c r="E8816" s="16" t="s">
        <v>20303</v>
      </c>
      <c r="F8816" s="16" t="s">
        <v>476</v>
      </c>
      <c r="G8816" s="16" t="s">
        <v>20309</v>
      </c>
      <c r="H8816" s="16" t="s">
        <v>6908</v>
      </c>
      <c r="I8816" s="0" t="n">
        <v>29.4</v>
      </c>
      <c r="K8816" s="0" t="str">
        <f aca="false">IFERROR(IF(VLOOKUP($C8816,薬効分類マスタ!$A$2:$E$180,5,FALSE())=0,"",VLOOKUP($C8816,薬効分類マスタ!$A$2:$E$180,5,FALSE())),"")</f>
        <v/>
      </c>
      <c r="L8816" s="17"/>
      <c r="M8816" s="0" t="str">
        <f aca="false">IF($K8816="","",IF($L8816&lt;&gt;"",$L8816,VLOOKUP($C8816,薬効分類マスタ!$A$2:$F$180,6,FALSE())))</f>
        <v/>
      </c>
      <c r="N8816" s="0" t="str">
        <f aca="false">ASC(G8816)</f>
        <v>親水ｸﾘｰﾑ｢ﾆｯｺｰ｣</v>
      </c>
      <c r="O8816" s="0" t="str">
        <f aca="false">ASC(E8816)</f>
        <v>親水ｸﾘｰﾑ</v>
      </c>
      <c r="P8816" s="16" t="n">
        <f aca="false">N(P8815)+IF($C8816=検索!$B$49,1,0)</f>
        <v>0</v>
      </c>
    </row>
    <row r="8817" customFormat="false" ht="15" hidden="false" customHeight="false" outlineLevel="0" collapsed="false">
      <c r="A8817" s="16" t="s">
        <v>16254</v>
      </c>
      <c r="B8817" s="0" t="s">
        <v>20310</v>
      </c>
      <c r="C8817" s="0" t="n">
        <v>712</v>
      </c>
      <c r="D8817" s="0" t="str">
        <f aca="false">IFERROR(VLOOKUP($C8817,薬効分類マスタ!$A$2:$B$180,2,FALSE()),"未登録")</f>
        <v>軟膏基剤</v>
      </c>
      <c r="E8817" s="16" t="s">
        <v>20303</v>
      </c>
      <c r="F8817" s="16" t="s">
        <v>476</v>
      </c>
      <c r="G8817" s="16" t="s">
        <v>20311</v>
      </c>
      <c r="H8817" s="16" t="s">
        <v>6754</v>
      </c>
      <c r="I8817" s="0" t="n">
        <v>29.4</v>
      </c>
      <c r="K8817" s="0" t="str">
        <f aca="false">IFERROR(IF(VLOOKUP($C8817,薬効分類マスタ!$A$2:$E$180,5,FALSE())=0,"",VLOOKUP($C8817,薬効分類マスタ!$A$2:$E$180,5,FALSE())),"")</f>
        <v/>
      </c>
      <c r="L8817" s="17"/>
      <c r="M8817" s="0" t="str">
        <f aca="false">IF($K8817="","",IF($L8817&lt;&gt;"",$L8817,VLOOKUP($C8817,薬効分類マスタ!$A$2:$F$180,6,FALSE())))</f>
        <v/>
      </c>
      <c r="N8817" s="0" t="str">
        <f aca="false">ASC(G8817)</f>
        <v>親水ｸﾘｰﾑ｢ｼｵｴ｣</v>
      </c>
      <c r="O8817" s="0" t="str">
        <f aca="false">ASC(E8817)</f>
        <v>親水ｸﾘｰﾑ</v>
      </c>
      <c r="P8817" s="16" t="n">
        <f aca="false">N(P8816)+IF($C8817=検索!$B$49,1,0)</f>
        <v>0</v>
      </c>
    </row>
    <row r="8818" customFormat="false" ht="15" hidden="false" customHeight="false" outlineLevel="0" collapsed="false">
      <c r="A8818" s="16" t="s">
        <v>16254</v>
      </c>
      <c r="B8818" s="0" t="s">
        <v>20312</v>
      </c>
      <c r="C8818" s="0" t="n">
        <v>712</v>
      </c>
      <c r="D8818" s="0" t="str">
        <f aca="false">IFERROR(VLOOKUP($C8818,薬効分類マスタ!$A$2:$B$180,2,FALSE()),"未登録")</f>
        <v>軟膏基剤</v>
      </c>
      <c r="E8818" s="16" t="s">
        <v>20303</v>
      </c>
      <c r="F8818" s="16" t="s">
        <v>476</v>
      </c>
      <c r="G8818" s="16" t="s">
        <v>20313</v>
      </c>
      <c r="H8818" s="16" t="s">
        <v>950</v>
      </c>
      <c r="I8818" s="0" t="n">
        <v>14.7</v>
      </c>
      <c r="K8818" s="0" t="str">
        <f aca="false">IFERROR(IF(VLOOKUP($C8818,薬効分類マスタ!$A$2:$E$180,5,FALSE())=0,"",VLOOKUP($C8818,薬効分類マスタ!$A$2:$E$180,5,FALSE())),"")</f>
        <v/>
      </c>
      <c r="L8818" s="17"/>
      <c r="M8818" s="0" t="str">
        <f aca="false">IF($K8818="","",IF($L8818&lt;&gt;"",$L8818,VLOOKUP($C8818,薬効分類マスタ!$A$2:$F$180,6,FALSE())))</f>
        <v/>
      </c>
      <c r="N8818" s="0" t="str">
        <f aca="false">ASC(G8818)</f>
        <v>親水ｸﾘｰﾑ｢ﾎｴｲ｣</v>
      </c>
      <c r="O8818" s="0" t="str">
        <f aca="false">ASC(E8818)</f>
        <v>親水ｸﾘｰﾑ</v>
      </c>
      <c r="P8818" s="16" t="n">
        <f aca="false">N(P8817)+IF($C8818=検索!$B$49,1,0)</f>
        <v>0</v>
      </c>
    </row>
    <row r="8819" customFormat="false" ht="15" hidden="false" customHeight="false" outlineLevel="0" collapsed="false">
      <c r="A8819" s="16" t="s">
        <v>16254</v>
      </c>
      <c r="B8819" s="0" t="s">
        <v>20314</v>
      </c>
      <c r="C8819" s="0" t="n">
        <v>712</v>
      </c>
      <c r="D8819" s="0" t="str">
        <f aca="false">IFERROR(VLOOKUP($C8819,薬効分類マスタ!$A$2:$B$180,2,FALSE()),"未登録")</f>
        <v>軟膏基剤</v>
      </c>
      <c r="E8819" s="16" t="s">
        <v>20303</v>
      </c>
      <c r="F8819" s="16" t="s">
        <v>476</v>
      </c>
      <c r="G8819" s="16" t="s">
        <v>20315</v>
      </c>
      <c r="H8819" s="16" t="s">
        <v>1103</v>
      </c>
      <c r="I8819" s="0" t="n">
        <v>29.4</v>
      </c>
      <c r="K8819" s="0" t="str">
        <f aca="false">IFERROR(IF(VLOOKUP($C8819,薬効分類マスタ!$A$2:$E$180,5,FALSE())=0,"",VLOOKUP($C8819,薬効分類マスタ!$A$2:$E$180,5,FALSE())),"")</f>
        <v/>
      </c>
      <c r="L8819" s="17"/>
      <c r="M8819" s="0" t="str">
        <f aca="false">IF($K8819="","",IF($L8819&lt;&gt;"",$L8819,VLOOKUP($C8819,薬効分類マスタ!$A$2:$F$180,6,FALSE())))</f>
        <v/>
      </c>
      <c r="N8819" s="0" t="str">
        <f aca="false">ASC(G8819)</f>
        <v>親水ｸﾘｰﾑ｢ﾖｼﾀﾞ｣</v>
      </c>
      <c r="O8819" s="0" t="str">
        <f aca="false">ASC(E8819)</f>
        <v>親水ｸﾘｰﾑ</v>
      </c>
      <c r="P8819" s="16" t="n">
        <f aca="false">N(P8818)+IF($C8819=検索!$B$49,1,0)</f>
        <v>0</v>
      </c>
    </row>
    <row r="8820" customFormat="false" ht="15" hidden="false" customHeight="false" outlineLevel="0" collapsed="false">
      <c r="A8820" s="16" t="s">
        <v>16254</v>
      </c>
      <c r="B8820" s="0" t="s">
        <v>20316</v>
      </c>
      <c r="C8820" s="0" t="n">
        <v>712</v>
      </c>
      <c r="D8820" s="0" t="str">
        <f aca="false">IFERROR(VLOOKUP($C8820,薬効分類マスタ!$A$2:$B$180,2,FALSE()),"未登録")</f>
        <v>軟膏基剤</v>
      </c>
      <c r="E8820" s="16" t="s">
        <v>20317</v>
      </c>
      <c r="F8820" s="16" t="s">
        <v>476</v>
      </c>
      <c r="G8820" s="16" t="s">
        <v>20318</v>
      </c>
      <c r="I8820" s="0" t="n">
        <v>27.7</v>
      </c>
      <c r="K8820" s="0" t="str">
        <f aca="false">IFERROR(IF(VLOOKUP($C8820,薬効分類マスタ!$A$2:$E$180,5,FALSE())=0,"",VLOOKUP($C8820,薬効分類マスタ!$A$2:$E$180,5,FALSE())),"")</f>
        <v/>
      </c>
      <c r="L8820" s="17"/>
      <c r="M8820" s="0" t="str">
        <f aca="false">IF($K8820="","",IF($L8820&lt;&gt;"",$L8820,VLOOKUP($C8820,薬効分類マスタ!$A$2:$F$180,6,FALSE())))</f>
        <v/>
      </c>
      <c r="N8820" s="0" t="str">
        <f aca="false">ASC(G8820)</f>
        <v>ﾏｸﾛｺﾞｰﾙ軟膏</v>
      </c>
      <c r="O8820" s="0" t="str">
        <f aca="false">ASC(E8820)</f>
        <v>ﾏｸﾛｺﾞｰﾙ</v>
      </c>
      <c r="P8820" s="16" t="n">
        <f aca="false">N(P8819)+IF($C8820=検索!$B$49,1,0)</f>
        <v>0</v>
      </c>
    </row>
    <row r="8821" customFormat="false" ht="15" hidden="false" customHeight="false" outlineLevel="0" collapsed="false">
      <c r="A8821" s="16" t="s">
        <v>16254</v>
      </c>
      <c r="B8821" s="0" t="s">
        <v>20319</v>
      </c>
      <c r="C8821" s="0" t="n">
        <v>712</v>
      </c>
      <c r="D8821" s="0" t="str">
        <f aca="false">IFERROR(VLOOKUP($C8821,薬効分類マスタ!$A$2:$B$180,2,FALSE()),"未登録")</f>
        <v>軟膏基剤</v>
      </c>
      <c r="E8821" s="16" t="s">
        <v>20317</v>
      </c>
      <c r="F8821" s="16" t="s">
        <v>476</v>
      </c>
      <c r="G8821" s="16" t="s">
        <v>20320</v>
      </c>
      <c r="H8821" s="16" t="s">
        <v>15890</v>
      </c>
      <c r="I8821" s="0" t="n">
        <v>29.3</v>
      </c>
      <c r="K8821" s="0" t="str">
        <f aca="false">IFERROR(IF(VLOOKUP($C8821,薬効分類マスタ!$A$2:$E$180,5,FALSE())=0,"",VLOOKUP($C8821,薬効分類マスタ!$A$2:$E$180,5,FALSE())),"")</f>
        <v/>
      </c>
      <c r="L8821" s="17"/>
      <c r="M8821" s="0" t="str">
        <f aca="false">IF($K8821="","",IF($L8821&lt;&gt;"",$L8821,VLOOKUP($C8821,薬効分類マスタ!$A$2:$F$180,6,FALSE())))</f>
        <v/>
      </c>
      <c r="N8821" s="0" t="str">
        <f aca="false">ASC(G8821)</f>
        <v>ﾏｸﾛｺﾞｰﾙ軟膏(東豊)</v>
      </c>
      <c r="O8821" s="0" t="str">
        <f aca="false">ASC(E8821)</f>
        <v>ﾏｸﾛｺﾞｰﾙ</v>
      </c>
      <c r="P8821" s="16" t="n">
        <f aca="false">N(P8820)+IF($C8821=検索!$B$49,1,0)</f>
        <v>0</v>
      </c>
    </row>
    <row r="8822" customFormat="false" ht="15" hidden="false" customHeight="false" outlineLevel="0" collapsed="false">
      <c r="A8822" s="16" t="s">
        <v>16254</v>
      </c>
      <c r="B8822" s="0" t="s">
        <v>20321</v>
      </c>
      <c r="C8822" s="0" t="n">
        <v>712</v>
      </c>
      <c r="D8822" s="0" t="str">
        <f aca="false">IFERROR(VLOOKUP($C8822,薬効分類マスタ!$A$2:$B$180,2,FALSE()),"未登録")</f>
        <v>軟膏基剤</v>
      </c>
      <c r="E8822" s="16" t="s">
        <v>20317</v>
      </c>
      <c r="F8822" s="16" t="s">
        <v>476</v>
      </c>
      <c r="G8822" s="16" t="s">
        <v>20322</v>
      </c>
      <c r="H8822" s="16" t="s">
        <v>6908</v>
      </c>
      <c r="I8822" s="0" t="n">
        <v>30</v>
      </c>
      <c r="K8822" s="0" t="str">
        <f aca="false">IFERROR(IF(VLOOKUP($C8822,薬効分類マスタ!$A$2:$E$180,5,FALSE())=0,"",VLOOKUP($C8822,薬効分類マスタ!$A$2:$E$180,5,FALSE())),"")</f>
        <v/>
      </c>
      <c r="L8822" s="17"/>
      <c r="M8822" s="0" t="str">
        <f aca="false">IF($K8822="","",IF($L8822&lt;&gt;"",$L8822,VLOOKUP($C8822,薬効分類マスタ!$A$2:$F$180,6,FALSE())))</f>
        <v/>
      </c>
      <c r="N8822" s="0" t="str">
        <f aca="false">ASC(G8822)</f>
        <v>ﾏｸﾛｺﾞｰﾙ軟膏(日興製薬)</v>
      </c>
      <c r="O8822" s="0" t="str">
        <f aca="false">ASC(E8822)</f>
        <v>ﾏｸﾛｺﾞｰﾙ</v>
      </c>
      <c r="P8822" s="16" t="n">
        <f aca="false">N(P8821)+IF($C8822=検索!$B$49,1,0)</f>
        <v>0</v>
      </c>
    </row>
    <row r="8823" customFormat="false" ht="15" hidden="false" customHeight="false" outlineLevel="0" collapsed="false">
      <c r="A8823" s="16" t="s">
        <v>16254</v>
      </c>
      <c r="B8823" s="0" t="s">
        <v>20323</v>
      </c>
      <c r="C8823" s="0" t="n">
        <v>712</v>
      </c>
      <c r="D8823" s="0" t="str">
        <f aca="false">IFERROR(VLOOKUP($C8823,薬効分類マスタ!$A$2:$B$180,2,FALSE()),"未登録")</f>
        <v>軟膏基剤</v>
      </c>
      <c r="E8823" s="16" t="s">
        <v>20317</v>
      </c>
      <c r="F8823" s="16" t="s">
        <v>476</v>
      </c>
      <c r="G8823" s="16" t="s">
        <v>20324</v>
      </c>
      <c r="H8823" s="16" t="s">
        <v>950</v>
      </c>
      <c r="I8823" s="0" t="n">
        <v>27.9</v>
      </c>
      <c r="K8823" s="0" t="str">
        <f aca="false">IFERROR(IF(VLOOKUP($C8823,薬効分類マスタ!$A$2:$E$180,5,FALSE())=0,"",VLOOKUP($C8823,薬効分類マスタ!$A$2:$E$180,5,FALSE())),"")</f>
        <v/>
      </c>
      <c r="L8823" s="17"/>
      <c r="M8823" s="0" t="str">
        <f aca="false">IF($K8823="","",IF($L8823&lt;&gt;"",$L8823,VLOOKUP($C8823,薬効分類マスタ!$A$2:$F$180,6,FALSE())))</f>
        <v/>
      </c>
      <c r="N8823" s="0" t="str">
        <f aca="false">ASC(G8823)</f>
        <v>ｿﾙﾊﾞﾉﾝ</v>
      </c>
      <c r="O8823" s="0" t="str">
        <f aca="false">ASC(E8823)</f>
        <v>ﾏｸﾛｺﾞｰﾙ</v>
      </c>
      <c r="P8823" s="16" t="n">
        <f aca="false">N(P8822)+IF($C8823=検索!$B$49,1,0)</f>
        <v>0</v>
      </c>
    </row>
    <row r="8824" customFormat="false" ht="15" hidden="false" customHeight="false" outlineLevel="0" collapsed="false">
      <c r="A8824" s="16" t="s">
        <v>16254</v>
      </c>
      <c r="B8824" s="0" t="s">
        <v>20325</v>
      </c>
      <c r="C8824" s="0" t="n">
        <v>712</v>
      </c>
      <c r="D8824" s="0" t="str">
        <f aca="false">IFERROR(VLOOKUP($C8824,薬効分類マスタ!$A$2:$B$180,2,FALSE()),"未登録")</f>
        <v>軟膏基剤</v>
      </c>
      <c r="E8824" s="16" t="s">
        <v>20317</v>
      </c>
      <c r="F8824" s="16" t="s">
        <v>476</v>
      </c>
      <c r="G8824" s="16" t="s">
        <v>20326</v>
      </c>
      <c r="H8824" s="16" t="s">
        <v>574</v>
      </c>
      <c r="I8824" s="0" t="n">
        <v>27.9</v>
      </c>
      <c r="K8824" s="0" t="str">
        <f aca="false">IFERROR(IF(VLOOKUP($C8824,薬効分類マスタ!$A$2:$E$180,5,FALSE())=0,"",VLOOKUP($C8824,薬効分類マスタ!$A$2:$E$180,5,FALSE())),"")</f>
        <v/>
      </c>
      <c r="L8824" s="17"/>
      <c r="M8824" s="0" t="str">
        <f aca="false">IF($K8824="","",IF($L8824&lt;&gt;"",$L8824,VLOOKUP($C8824,薬効分類マスタ!$A$2:$F$180,6,FALSE())))</f>
        <v/>
      </c>
      <c r="N8824" s="0" t="str">
        <f aca="false">ASC(G8824)</f>
        <v>ｿﾙﾍﾞｰｽ</v>
      </c>
      <c r="O8824" s="0" t="str">
        <f aca="false">ASC(E8824)</f>
        <v>ﾏｸﾛｺﾞｰﾙ</v>
      </c>
      <c r="P8824" s="16" t="n">
        <f aca="false">N(P8823)+IF($C8824=検索!$B$49,1,0)</f>
        <v>0</v>
      </c>
    </row>
    <row r="8825" customFormat="false" ht="15" hidden="false" customHeight="false" outlineLevel="0" collapsed="false">
      <c r="A8825" s="16" t="s">
        <v>16254</v>
      </c>
      <c r="B8825" s="0" t="s">
        <v>20327</v>
      </c>
      <c r="C8825" s="0" t="n">
        <v>712</v>
      </c>
      <c r="D8825" s="0" t="str">
        <f aca="false">IFERROR(VLOOKUP($C8825,薬効分類マスタ!$A$2:$B$180,2,FALSE()),"未登録")</f>
        <v>軟膏基剤</v>
      </c>
      <c r="E8825" s="16" t="s">
        <v>20317</v>
      </c>
      <c r="F8825" s="16" t="s">
        <v>476</v>
      </c>
      <c r="G8825" s="16" t="s">
        <v>20328</v>
      </c>
      <c r="H8825" s="16" t="s">
        <v>1103</v>
      </c>
      <c r="I8825" s="0" t="n">
        <v>30</v>
      </c>
      <c r="K8825" s="0" t="str">
        <f aca="false">IFERROR(IF(VLOOKUP($C8825,薬効分類マスタ!$A$2:$E$180,5,FALSE())=0,"",VLOOKUP($C8825,薬効分類マスタ!$A$2:$E$180,5,FALSE())),"")</f>
        <v/>
      </c>
      <c r="L8825" s="17"/>
      <c r="M8825" s="0" t="str">
        <f aca="false">IF($K8825="","",IF($L8825&lt;&gt;"",$L8825,VLOOKUP($C8825,薬効分類マスタ!$A$2:$F$180,6,FALSE())))</f>
        <v/>
      </c>
      <c r="N8825" s="0" t="str">
        <f aca="false">ASC(G8825)</f>
        <v>ﾏｸﾛｺﾞｰﾙ軟膏｢ﾖｼﾀﾞ｣</v>
      </c>
      <c r="O8825" s="0" t="str">
        <f aca="false">ASC(E8825)</f>
        <v>ﾏｸﾛｺﾞｰﾙ</v>
      </c>
      <c r="P8825" s="16" t="n">
        <f aca="false">N(P8824)+IF($C8825=検索!$B$49,1,0)</f>
        <v>0</v>
      </c>
    </row>
    <row r="8826" customFormat="false" ht="15" hidden="false" customHeight="false" outlineLevel="0" collapsed="false">
      <c r="A8826" s="16" t="s">
        <v>16254</v>
      </c>
      <c r="B8826" s="0" t="s">
        <v>20329</v>
      </c>
      <c r="C8826" s="0" t="n">
        <v>712</v>
      </c>
      <c r="D8826" s="0" t="str">
        <f aca="false">IFERROR(VLOOKUP($C8826,薬効分類マスタ!$A$2:$B$180,2,FALSE()),"未登録")</f>
        <v>軟膏基剤</v>
      </c>
      <c r="E8826" s="16" t="s">
        <v>20330</v>
      </c>
      <c r="F8826" s="16" t="s">
        <v>6657</v>
      </c>
      <c r="G8826" s="16" t="s">
        <v>20330</v>
      </c>
      <c r="I8826" s="0" t="n">
        <v>17.8</v>
      </c>
      <c r="K8826" s="0" t="str">
        <f aca="false">IFERROR(IF(VLOOKUP($C8826,薬効分類マスタ!$A$2:$E$180,5,FALSE())=0,"",VLOOKUP($C8826,薬効分類マスタ!$A$2:$E$180,5,FALSE())),"")</f>
        <v/>
      </c>
      <c r="L8826" s="17"/>
      <c r="M8826" s="0" t="str">
        <f aca="false">IF($K8826="","",IF($L8826&lt;&gt;"",$L8826,VLOOKUP($C8826,薬効分類マスタ!$A$2:$F$180,6,FALSE())))</f>
        <v/>
      </c>
      <c r="N8826" s="0" t="str">
        <f aca="false">ASC(G8826)</f>
        <v>ﾏｸﾛｺﾞｰﾙ400</v>
      </c>
      <c r="O8826" s="0" t="str">
        <f aca="false">ASC(E8826)</f>
        <v>ﾏｸﾛｺﾞｰﾙ400</v>
      </c>
      <c r="P8826" s="16" t="n">
        <f aca="false">N(P8825)+IF($C8826=検索!$B$49,1,0)</f>
        <v>0</v>
      </c>
    </row>
    <row r="8827" customFormat="false" ht="15" hidden="false" customHeight="false" outlineLevel="0" collapsed="false">
      <c r="A8827" s="16" t="s">
        <v>16254</v>
      </c>
      <c r="B8827" s="0" t="s">
        <v>20331</v>
      </c>
      <c r="C8827" s="0" t="n">
        <v>712</v>
      </c>
      <c r="D8827" s="0" t="str">
        <f aca="false">IFERROR(VLOOKUP($C8827,薬効分類マスタ!$A$2:$B$180,2,FALSE()),"未登録")</f>
        <v>軟膏基剤</v>
      </c>
      <c r="E8827" s="16" t="s">
        <v>20330</v>
      </c>
      <c r="F8827" s="16" t="s">
        <v>6657</v>
      </c>
      <c r="G8827" s="16" t="s">
        <v>20332</v>
      </c>
      <c r="H8827" s="16" t="s">
        <v>15890</v>
      </c>
      <c r="I8827" s="0" t="n">
        <v>18.1</v>
      </c>
      <c r="K8827" s="0" t="str">
        <f aca="false">IFERROR(IF(VLOOKUP($C8827,薬効分類マスタ!$A$2:$E$180,5,FALSE())=0,"",VLOOKUP($C8827,薬効分類マスタ!$A$2:$E$180,5,FALSE())),"")</f>
        <v/>
      </c>
      <c r="L8827" s="17"/>
      <c r="M8827" s="0" t="str">
        <f aca="false">IF($K8827="","",IF($L8827&lt;&gt;"",$L8827,VLOOKUP($C8827,薬効分類マスタ!$A$2:$F$180,6,FALSE())))</f>
        <v/>
      </c>
      <c r="N8827" s="0" t="str">
        <f aca="false">ASC(G8827)</f>
        <v>ﾏｸﾛｺﾞｰﾙ400(東豊)</v>
      </c>
      <c r="O8827" s="0" t="str">
        <f aca="false">ASC(E8827)</f>
        <v>ﾏｸﾛｺﾞｰﾙ400</v>
      </c>
      <c r="P8827" s="16" t="n">
        <f aca="false">N(P8826)+IF($C8827=検索!$B$49,1,0)</f>
        <v>0</v>
      </c>
    </row>
    <row r="8828" customFormat="false" ht="15" hidden="false" customHeight="false" outlineLevel="0" collapsed="false">
      <c r="A8828" s="16" t="s">
        <v>16254</v>
      </c>
      <c r="B8828" s="0" t="s">
        <v>20333</v>
      </c>
      <c r="C8828" s="0" t="n">
        <v>712</v>
      </c>
      <c r="D8828" s="0" t="str">
        <f aca="false">IFERROR(VLOOKUP($C8828,薬効分類マスタ!$A$2:$B$180,2,FALSE()),"未登録")</f>
        <v>軟膏基剤</v>
      </c>
      <c r="E8828" s="16" t="s">
        <v>20330</v>
      </c>
      <c r="F8828" s="16" t="s">
        <v>6657</v>
      </c>
      <c r="G8828" s="16" t="s">
        <v>20334</v>
      </c>
      <c r="H8828" s="16" t="s">
        <v>301</v>
      </c>
      <c r="I8828" s="0" t="n">
        <v>18.1</v>
      </c>
      <c r="K8828" s="0" t="str">
        <f aca="false">IFERROR(IF(VLOOKUP($C8828,薬効分類マスタ!$A$2:$E$180,5,FALSE())=0,"",VLOOKUP($C8828,薬効分類マスタ!$A$2:$E$180,5,FALSE())),"")</f>
        <v/>
      </c>
      <c r="L8828" s="17"/>
      <c r="M8828" s="0" t="str">
        <f aca="false">IF($K8828="","",IF($L8828&lt;&gt;"",$L8828,VLOOKUP($C8828,薬効分類マスタ!$A$2:$F$180,6,FALSE())))</f>
        <v/>
      </c>
      <c r="N8828" s="0" t="str">
        <f aca="false">ASC(G8828)</f>
        <v>ﾏｸﾛｺﾞｰﾙ400(丸石)</v>
      </c>
      <c r="O8828" s="0" t="str">
        <f aca="false">ASC(E8828)</f>
        <v>ﾏｸﾛｺﾞｰﾙ400</v>
      </c>
      <c r="P8828" s="16" t="n">
        <f aca="false">N(P8827)+IF($C8828=検索!$B$49,1,0)</f>
        <v>0</v>
      </c>
    </row>
    <row r="8829" customFormat="false" ht="15" hidden="false" customHeight="false" outlineLevel="0" collapsed="false">
      <c r="A8829" s="16" t="s">
        <v>16254</v>
      </c>
      <c r="B8829" s="0" t="s">
        <v>20335</v>
      </c>
      <c r="C8829" s="0" t="n">
        <v>712</v>
      </c>
      <c r="D8829" s="0" t="str">
        <f aca="false">IFERROR(VLOOKUP($C8829,薬効分類マスタ!$A$2:$B$180,2,FALSE()),"未登録")</f>
        <v>軟膏基剤</v>
      </c>
      <c r="E8829" s="16" t="s">
        <v>20336</v>
      </c>
      <c r="F8829" s="16" t="s">
        <v>476</v>
      </c>
      <c r="G8829" s="16" t="s">
        <v>20336</v>
      </c>
      <c r="I8829" s="0" t="n">
        <v>17.8</v>
      </c>
      <c r="K8829" s="0" t="str">
        <f aca="false">IFERROR(IF(VLOOKUP($C8829,薬効分類マスタ!$A$2:$E$180,5,FALSE())=0,"",VLOOKUP($C8829,薬効分類マスタ!$A$2:$E$180,5,FALSE())),"")</f>
        <v/>
      </c>
      <c r="L8829" s="17"/>
      <c r="M8829" s="0" t="str">
        <f aca="false">IF($K8829="","",IF($L8829&lt;&gt;"",$L8829,VLOOKUP($C8829,薬効分類マスタ!$A$2:$F$180,6,FALSE())))</f>
        <v/>
      </c>
      <c r="N8829" s="0" t="str">
        <f aca="false">ASC(G8829)</f>
        <v>ﾏｸﾛｺﾞｰﾙ1500</v>
      </c>
      <c r="O8829" s="0" t="str">
        <f aca="false">ASC(E8829)</f>
        <v>ﾏｸﾛｺﾞｰﾙ1500</v>
      </c>
      <c r="P8829" s="16" t="n">
        <f aca="false">N(P8828)+IF($C8829=検索!$B$49,1,0)</f>
        <v>0</v>
      </c>
    </row>
    <row r="8830" customFormat="false" ht="15" hidden="false" customHeight="false" outlineLevel="0" collapsed="false">
      <c r="A8830" s="16" t="s">
        <v>16254</v>
      </c>
      <c r="B8830" s="0" t="s">
        <v>20337</v>
      </c>
      <c r="C8830" s="0" t="n">
        <v>712</v>
      </c>
      <c r="D8830" s="0" t="str">
        <f aca="false">IFERROR(VLOOKUP($C8830,薬効分類マスタ!$A$2:$B$180,2,FALSE()),"未登録")</f>
        <v>軟膏基剤</v>
      </c>
      <c r="E8830" s="16" t="s">
        <v>20336</v>
      </c>
      <c r="F8830" s="16" t="s">
        <v>476</v>
      </c>
      <c r="G8830" s="16" t="s">
        <v>20338</v>
      </c>
      <c r="H8830" s="16" t="s">
        <v>6908</v>
      </c>
      <c r="I8830" s="0" t="n">
        <v>19.5</v>
      </c>
      <c r="K8830" s="0" t="str">
        <f aca="false">IFERROR(IF(VLOOKUP($C8830,薬効分類マスタ!$A$2:$E$180,5,FALSE())=0,"",VLOOKUP($C8830,薬効分類マスタ!$A$2:$E$180,5,FALSE())),"")</f>
        <v/>
      </c>
      <c r="L8830" s="17"/>
      <c r="M8830" s="0" t="str">
        <f aca="false">IF($K8830="","",IF($L8830&lt;&gt;"",$L8830,VLOOKUP($C8830,薬効分類マスタ!$A$2:$F$180,6,FALSE())))</f>
        <v/>
      </c>
      <c r="N8830" s="0" t="str">
        <f aca="false">ASC(G8830)</f>
        <v>ﾏｸﾛｺﾞｰﾙ1500(日興製薬)</v>
      </c>
      <c r="O8830" s="0" t="str">
        <f aca="false">ASC(E8830)</f>
        <v>ﾏｸﾛｺﾞｰﾙ1500</v>
      </c>
      <c r="P8830" s="16" t="n">
        <f aca="false">N(P8829)+IF($C8830=検索!$B$49,1,0)</f>
        <v>0</v>
      </c>
    </row>
    <row r="8831" customFormat="false" ht="15" hidden="false" customHeight="false" outlineLevel="0" collapsed="false">
      <c r="A8831" s="16" t="s">
        <v>16254</v>
      </c>
      <c r="B8831" s="0" t="s">
        <v>20339</v>
      </c>
      <c r="C8831" s="0" t="n">
        <v>712</v>
      </c>
      <c r="D8831" s="0" t="str">
        <f aca="false">IFERROR(VLOOKUP($C8831,薬効分類マスタ!$A$2:$B$180,2,FALSE()),"未登録")</f>
        <v>軟膏基剤</v>
      </c>
      <c r="E8831" s="16" t="s">
        <v>20340</v>
      </c>
      <c r="F8831" s="16" t="s">
        <v>476</v>
      </c>
      <c r="G8831" s="16" t="s">
        <v>20340</v>
      </c>
      <c r="I8831" s="0" t="n">
        <v>24.3</v>
      </c>
      <c r="K8831" s="0" t="str">
        <f aca="false">IFERROR(IF(VLOOKUP($C8831,薬効分類マスタ!$A$2:$E$180,5,FALSE())=0,"",VLOOKUP($C8831,薬効分類マスタ!$A$2:$E$180,5,FALSE())),"")</f>
        <v/>
      </c>
      <c r="L8831" s="17"/>
      <c r="M8831" s="0" t="str">
        <f aca="false">IF($K8831="","",IF($L8831&lt;&gt;"",$L8831,VLOOKUP($C8831,薬効分類マスタ!$A$2:$F$180,6,FALSE())))</f>
        <v/>
      </c>
      <c r="N8831" s="0" t="str">
        <f aca="false">ASC(G8831)</f>
        <v>ﾏｸﾛｺﾞｰﾙ4000</v>
      </c>
      <c r="O8831" s="0" t="str">
        <f aca="false">ASC(E8831)</f>
        <v>ﾏｸﾛｺﾞｰﾙ4000</v>
      </c>
      <c r="P8831" s="16" t="n">
        <f aca="false">N(P8830)+IF($C8831=検索!$B$49,1,0)</f>
        <v>0</v>
      </c>
    </row>
    <row r="8832" customFormat="false" ht="15" hidden="false" customHeight="false" outlineLevel="0" collapsed="false">
      <c r="A8832" s="16" t="s">
        <v>16254</v>
      </c>
      <c r="B8832" s="0" t="s">
        <v>20341</v>
      </c>
      <c r="C8832" s="0" t="n">
        <v>712</v>
      </c>
      <c r="D8832" s="0" t="str">
        <f aca="false">IFERROR(VLOOKUP($C8832,薬効分類マスタ!$A$2:$B$180,2,FALSE()),"未登録")</f>
        <v>軟膏基剤</v>
      </c>
      <c r="E8832" s="16" t="s">
        <v>20340</v>
      </c>
      <c r="F8832" s="16" t="s">
        <v>476</v>
      </c>
      <c r="G8832" s="16" t="s">
        <v>20342</v>
      </c>
      <c r="H8832" s="16" t="s">
        <v>301</v>
      </c>
      <c r="I8832" s="0" t="n">
        <v>51</v>
      </c>
      <c r="K8832" s="0" t="str">
        <f aca="false">IFERROR(IF(VLOOKUP($C8832,薬効分類マスタ!$A$2:$E$180,5,FALSE())=0,"",VLOOKUP($C8832,薬効分類マスタ!$A$2:$E$180,5,FALSE())),"")</f>
        <v/>
      </c>
      <c r="L8832" s="17"/>
      <c r="M8832" s="0" t="str">
        <f aca="false">IF($K8832="","",IF($L8832&lt;&gt;"",$L8832,VLOOKUP($C8832,薬効分類マスタ!$A$2:$F$180,6,FALSE())))</f>
        <v/>
      </c>
      <c r="N8832" s="0" t="str">
        <f aca="false">ASC(G8832)</f>
        <v>ﾏｸﾛｺﾞｰﾙ4000(丸石)</v>
      </c>
      <c r="O8832" s="0" t="str">
        <f aca="false">ASC(E8832)</f>
        <v>ﾏｸﾛｺﾞｰﾙ4000</v>
      </c>
      <c r="P8832" s="16" t="n">
        <f aca="false">N(P8831)+IF($C8832=検索!$B$49,1,0)</f>
        <v>0</v>
      </c>
    </row>
    <row r="8833" customFormat="false" ht="15" hidden="false" customHeight="false" outlineLevel="0" collapsed="false">
      <c r="A8833" s="16" t="s">
        <v>16254</v>
      </c>
      <c r="B8833" s="0" t="s">
        <v>20343</v>
      </c>
      <c r="C8833" s="0" t="n">
        <v>712</v>
      </c>
      <c r="D8833" s="0" t="str">
        <f aca="false">IFERROR(VLOOKUP($C8833,薬効分類マスタ!$A$2:$B$180,2,FALSE()),"未登録")</f>
        <v>軟膏基剤</v>
      </c>
      <c r="E8833" s="16" t="s">
        <v>20344</v>
      </c>
      <c r="F8833" s="16" t="s">
        <v>476</v>
      </c>
      <c r="G8833" s="16" t="s">
        <v>20344</v>
      </c>
      <c r="I8833" s="0" t="n">
        <v>20.6</v>
      </c>
      <c r="K8833" s="0" t="str">
        <f aca="false">IFERROR(IF(VLOOKUP($C8833,薬効分類マスタ!$A$2:$E$180,5,FALSE())=0,"",VLOOKUP($C8833,薬効分類マスタ!$A$2:$E$180,5,FALSE())),"")</f>
        <v/>
      </c>
      <c r="L8833" s="17"/>
      <c r="M8833" s="0" t="str">
        <f aca="false">IF($K8833="","",IF($L8833&lt;&gt;"",$L8833,VLOOKUP($C8833,薬効分類マスタ!$A$2:$F$180,6,FALSE())))</f>
        <v/>
      </c>
      <c r="N8833" s="0" t="str">
        <f aca="false">ASC(G8833)</f>
        <v>ﾏｸﾛｺﾞｰﾙ6000</v>
      </c>
      <c r="O8833" s="0" t="str">
        <f aca="false">ASC(E8833)</f>
        <v>ﾏｸﾛｺﾞｰﾙ6000</v>
      </c>
      <c r="P8833" s="16" t="n">
        <f aca="false">N(P8832)+IF($C8833=検索!$B$49,1,0)</f>
        <v>0</v>
      </c>
    </row>
    <row r="8834" customFormat="false" ht="15" hidden="false" customHeight="false" outlineLevel="0" collapsed="false">
      <c r="A8834" s="16" t="s">
        <v>16254</v>
      </c>
      <c r="B8834" s="0" t="s">
        <v>20345</v>
      </c>
      <c r="C8834" s="0" t="n">
        <v>712</v>
      </c>
      <c r="D8834" s="0" t="str">
        <f aca="false">IFERROR(VLOOKUP($C8834,薬効分類マスタ!$A$2:$B$180,2,FALSE()),"未登録")</f>
        <v>軟膏基剤</v>
      </c>
      <c r="E8834" s="16" t="s">
        <v>20346</v>
      </c>
      <c r="F8834" s="16" t="s">
        <v>20347</v>
      </c>
      <c r="G8834" s="16" t="s">
        <v>20346</v>
      </c>
      <c r="I8834" s="0" t="n">
        <v>26</v>
      </c>
      <c r="K8834" s="0" t="str">
        <f aca="false">IFERROR(IF(VLOOKUP($C8834,薬効分類マスタ!$A$2:$E$180,5,FALSE())=0,"",VLOOKUP($C8834,薬効分類マスタ!$A$2:$E$180,5,FALSE())),"")</f>
        <v/>
      </c>
      <c r="L8834" s="17"/>
      <c r="M8834" s="0" t="str">
        <f aca="false">IF($K8834="","",IF($L8834&lt;&gt;"",$L8834,VLOOKUP($C8834,薬効分類マスタ!$A$2:$F$180,6,FALSE())))</f>
        <v/>
      </c>
      <c r="N8834" s="0" t="str">
        <f aca="false">ASC(G8834)</f>
        <v>ﾍﾞﾝﾄﾅｲﾄ</v>
      </c>
      <c r="O8834" s="0" t="str">
        <f aca="false">ASC(E8834)</f>
        <v>ﾍﾞﾝﾄﾅｲﾄ</v>
      </c>
      <c r="P8834" s="16" t="n">
        <f aca="false">N(P8833)+IF($C8834=検索!$B$49,1,0)</f>
        <v>0</v>
      </c>
    </row>
    <row r="8835" customFormat="false" ht="15" hidden="false" customHeight="false" outlineLevel="0" collapsed="false">
      <c r="A8835" s="16" t="s">
        <v>16254</v>
      </c>
      <c r="B8835" s="0" t="s">
        <v>20348</v>
      </c>
      <c r="C8835" s="0" t="n">
        <v>712</v>
      </c>
      <c r="D8835" s="0" t="str">
        <f aca="false">IFERROR(VLOOKUP($C8835,薬効分類マスタ!$A$2:$B$180,2,FALSE()),"未登録")</f>
        <v>軟膏基剤</v>
      </c>
      <c r="E8835" s="16" t="s">
        <v>20349</v>
      </c>
      <c r="F8835" s="16" t="s">
        <v>476</v>
      </c>
      <c r="G8835" s="16" t="s">
        <v>20350</v>
      </c>
      <c r="H8835" s="16" t="s">
        <v>1197</v>
      </c>
      <c r="I8835" s="0" t="n">
        <v>100.4</v>
      </c>
      <c r="K8835" s="0" t="str">
        <f aca="false">IFERROR(IF(VLOOKUP($C8835,薬効分類マスタ!$A$2:$E$180,5,FALSE())=0,"",VLOOKUP($C8835,薬効分類マスタ!$A$2:$E$180,5,FALSE())),"")</f>
        <v/>
      </c>
      <c r="L8835" s="17"/>
      <c r="M8835" s="0" t="str">
        <f aca="false">IF($K8835="","",IF($L8835&lt;&gt;"",$L8835,VLOOKUP($C8835,薬効分類マスタ!$A$2:$F$180,6,FALSE())))</f>
        <v/>
      </c>
      <c r="N8835" s="0" t="str">
        <f aca="false">ASC(G8835)</f>
        <v>ﾌﾟﾗｽﾁﾍﾞｰｽ</v>
      </c>
      <c r="O8835" s="0" t="str">
        <f aca="false">ASC(E8835)</f>
        <v>ﾎﾟﾘｴﾁﾚﾝ樹脂･流動ﾊﾟﾗﾌｨﾝ</v>
      </c>
      <c r="P8835" s="16" t="n">
        <f aca="false">N(P8834)+IF($C8835=検索!$B$49,1,0)</f>
        <v>0</v>
      </c>
    </row>
    <row r="8836" customFormat="false" ht="15" hidden="false" customHeight="false" outlineLevel="0" collapsed="false">
      <c r="A8836" s="16" t="s">
        <v>16254</v>
      </c>
      <c r="B8836" s="0" t="s">
        <v>20351</v>
      </c>
      <c r="C8836" s="0" t="n">
        <v>713</v>
      </c>
      <c r="D8836" s="0" t="str">
        <f aca="false">IFERROR(VLOOKUP($C8836,薬効分類マスタ!$A$2:$B$180,2,FALSE()),"未登録")</f>
        <v>溶解剤</v>
      </c>
      <c r="E8836" s="16" t="s">
        <v>20352</v>
      </c>
      <c r="F8836" s="16" t="s">
        <v>6657</v>
      </c>
      <c r="G8836" s="16" t="s">
        <v>20352</v>
      </c>
      <c r="I8836" s="0" t="n">
        <v>2.7</v>
      </c>
      <c r="K8836" s="0" t="str">
        <f aca="false">IFERROR(IF(VLOOKUP($C8836,薬効分類マスタ!$A$2:$E$180,5,FALSE())=0,"",VLOOKUP($C8836,薬効分類マスタ!$A$2:$E$180,5,FALSE())),"")</f>
        <v/>
      </c>
      <c r="L8836" s="17"/>
      <c r="M8836" s="0" t="str">
        <f aca="false">IF($K8836="","",IF($L8836&lt;&gt;"",$L8836,VLOOKUP($C8836,薬効分類マスタ!$A$2:$F$180,6,FALSE())))</f>
        <v/>
      </c>
      <c r="N8836" s="0" t="str">
        <f aca="false">ASC(G8836)</f>
        <v>滅菌精製水(容器入り)</v>
      </c>
      <c r="O8836" s="0" t="str">
        <f aca="false">ASC(E8836)</f>
        <v>滅菌精製水(容器入り)</v>
      </c>
      <c r="P8836" s="16" t="n">
        <f aca="false">N(P8835)+IF($C8836=検索!$B$49,1,0)</f>
        <v>0</v>
      </c>
    </row>
    <row r="8837" customFormat="false" ht="15" hidden="false" customHeight="false" outlineLevel="0" collapsed="false">
      <c r="A8837" s="16" t="s">
        <v>16254</v>
      </c>
      <c r="B8837" s="0" t="s">
        <v>20353</v>
      </c>
      <c r="C8837" s="0" t="n">
        <v>713</v>
      </c>
      <c r="D8837" s="0" t="str">
        <f aca="false">IFERROR(VLOOKUP($C8837,薬効分類マスタ!$A$2:$B$180,2,FALSE()),"未登録")</f>
        <v>溶解剤</v>
      </c>
      <c r="E8837" s="16" t="s">
        <v>20352</v>
      </c>
      <c r="F8837" s="16" t="s">
        <v>6657</v>
      </c>
      <c r="G8837" s="16" t="s">
        <v>20354</v>
      </c>
      <c r="H8837" s="16" t="s">
        <v>1080</v>
      </c>
      <c r="I8837" s="0" t="n">
        <v>4.9</v>
      </c>
      <c r="K8837" s="0" t="str">
        <f aca="false">IFERROR(IF(VLOOKUP($C8837,薬効分類マスタ!$A$2:$E$180,5,FALSE())=0,"",VLOOKUP($C8837,薬効分類マスタ!$A$2:$E$180,5,FALSE())),"")</f>
        <v/>
      </c>
      <c r="L8837" s="17"/>
      <c r="M8837" s="0" t="str">
        <f aca="false">IF($K8837="","",IF($L8837&lt;&gt;"",$L8837,VLOOKUP($C8837,薬効分類マスタ!$A$2:$F$180,6,FALSE())))</f>
        <v/>
      </c>
      <c r="N8837" s="0" t="str">
        <f aca="false">ASC(G8837)</f>
        <v>滅菌精製水｢ｹﾝｴｰ｣</v>
      </c>
      <c r="O8837" s="0" t="str">
        <f aca="false">ASC(E8837)</f>
        <v>滅菌精製水(容器入り)</v>
      </c>
      <c r="P8837" s="16" t="n">
        <f aca="false">N(P8836)+IF($C8837=検索!$B$49,1,0)</f>
        <v>0</v>
      </c>
    </row>
    <row r="8838" customFormat="false" ht="15" hidden="false" customHeight="false" outlineLevel="0" collapsed="false">
      <c r="A8838" s="16" t="s">
        <v>16254</v>
      </c>
      <c r="B8838" s="0" t="s">
        <v>20355</v>
      </c>
      <c r="C8838" s="0" t="n">
        <v>713</v>
      </c>
      <c r="D8838" s="0" t="str">
        <f aca="false">IFERROR(VLOOKUP($C8838,薬効分類マスタ!$A$2:$B$180,2,FALSE()),"未登録")</f>
        <v>溶解剤</v>
      </c>
      <c r="E8838" s="16" t="s">
        <v>20352</v>
      </c>
      <c r="F8838" s="16" t="s">
        <v>6657</v>
      </c>
      <c r="G8838" s="16" t="s">
        <v>20356</v>
      </c>
      <c r="H8838" s="16" t="s">
        <v>6908</v>
      </c>
      <c r="I8838" s="0" t="n">
        <v>5.1</v>
      </c>
      <c r="K8838" s="0" t="str">
        <f aca="false">IFERROR(IF(VLOOKUP($C8838,薬効分類マスタ!$A$2:$E$180,5,FALSE())=0,"",VLOOKUP($C8838,薬効分類マスタ!$A$2:$E$180,5,FALSE())),"")</f>
        <v/>
      </c>
      <c r="L8838" s="17"/>
      <c r="M8838" s="0" t="str">
        <f aca="false">IF($K8838="","",IF($L8838&lt;&gt;"",$L8838,VLOOKUP($C8838,薬効分類マスタ!$A$2:$F$180,6,FALSE())))</f>
        <v/>
      </c>
      <c r="N8838" s="0" t="str">
        <f aca="false">ASC(G8838)</f>
        <v>滅菌精製水(日興製薬)</v>
      </c>
      <c r="O8838" s="0" t="str">
        <f aca="false">ASC(E8838)</f>
        <v>滅菌精製水(容器入り)</v>
      </c>
      <c r="P8838" s="16" t="n">
        <f aca="false">N(P8837)+IF($C8838=検索!$B$49,1,0)</f>
        <v>0</v>
      </c>
    </row>
    <row r="8839" customFormat="false" ht="15" hidden="false" customHeight="false" outlineLevel="0" collapsed="false">
      <c r="A8839" s="16" t="s">
        <v>16254</v>
      </c>
      <c r="B8839" s="0" t="s">
        <v>20357</v>
      </c>
      <c r="C8839" s="0" t="n">
        <v>713</v>
      </c>
      <c r="D8839" s="0" t="str">
        <f aca="false">IFERROR(VLOOKUP($C8839,薬効分類マスタ!$A$2:$B$180,2,FALSE()),"未登録")</f>
        <v>溶解剤</v>
      </c>
      <c r="E8839" s="16" t="s">
        <v>20352</v>
      </c>
      <c r="F8839" s="16" t="s">
        <v>6657</v>
      </c>
      <c r="G8839" s="16" t="s">
        <v>20358</v>
      </c>
      <c r="H8839" s="16" t="s">
        <v>20359</v>
      </c>
      <c r="I8839" s="0" t="n">
        <v>4.3</v>
      </c>
      <c r="K8839" s="0" t="str">
        <f aca="false">IFERROR(IF(VLOOKUP($C8839,薬効分類マスタ!$A$2:$E$180,5,FALSE())=0,"",VLOOKUP($C8839,薬効分類マスタ!$A$2:$E$180,5,FALSE())),"")</f>
        <v/>
      </c>
      <c r="L8839" s="17"/>
      <c r="M8839" s="0" t="str">
        <f aca="false">IF($K8839="","",IF($L8839&lt;&gt;"",$L8839,VLOOKUP($C8839,薬効分類マスタ!$A$2:$F$180,6,FALSE())))</f>
        <v/>
      </c>
      <c r="N8839" s="0" t="str">
        <f aca="false">ASC(G8839)</f>
        <v>滅菌精製水(光)</v>
      </c>
      <c r="O8839" s="0" t="str">
        <f aca="false">ASC(E8839)</f>
        <v>滅菌精製水(容器入り)</v>
      </c>
      <c r="P8839" s="16" t="n">
        <f aca="false">N(P8838)+IF($C8839=検索!$B$49,1,0)</f>
        <v>0</v>
      </c>
    </row>
    <row r="8840" customFormat="false" ht="15" hidden="false" customHeight="false" outlineLevel="0" collapsed="false">
      <c r="A8840" s="16" t="s">
        <v>16254</v>
      </c>
      <c r="B8840" s="0" t="s">
        <v>20360</v>
      </c>
      <c r="C8840" s="0" t="n">
        <v>713</v>
      </c>
      <c r="D8840" s="0" t="str">
        <f aca="false">IFERROR(VLOOKUP($C8840,薬効分類マスタ!$A$2:$B$180,2,FALSE()),"未登録")</f>
        <v>溶解剤</v>
      </c>
      <c r="E8840" s="16" t="s">
        <v>20352</v>
      </c>
      <c r="F8840" s="16" t="s">
        <v>6657</v>
      </c>
      <c r="G8840" s="16" t="s">
        <v>20361</v>
      </c>
      <c r="H8840" s="16" t="s">
        <v>15905</v>
      </c>
      <c r="I8840" s="0" t="n">
        <v>4.3</v>
      </c>
      <c r="K8840" s="0" t="str">
        <f aca="false">IFERROR(IF(VLOOKUP($C8840,薬効分類マスタ!$A$2:$E$180,5,FALSE())=0,"",VLOOKUP($C8840,薬効分類マスタ!$A$2:$E$180,5,FALSE())),"")</f>
        <v/>
      </c>
      <c r="L8840" s="17"/>
      <c r="M8840" s="0" t="str">
        <f aca="false">IF($K8840="","",IF($L8840&lt;&gt;"",$L8840,VLOOKUP($C8840,薬効分類マスタ!$A$2:$F$180,6,FALSE())))</f>
        <v/>
      </c>
      <c r="N8840" s="0" t="str">
        <f aca="false">ASC(G8840)</f>
        <v>滅菌精製水(ﾔｸﾊﾝ)</v>
      </c>
      <c r="O8840" s="0" t="str">
        <f aca="false">ASC(E8840)</f>
        <v>滅菌精製水(容器入り)</v>
      </c>
      <c r="P8840" s="16" t="n">
        <f aca="false">N(P8839)+IF($C8840=検索!$B$49,1,0)</f>
        <v>0</v>
      </c>
    </row>
    <row r="8841" customFormat="false" ht="15" hidden="false" customHeight="false" outlineLevel="0" collapsed="false">
      <c r="A8841" s="16" t="s">
        <v>16254</v>
      </c>
      <c r="B8841" s="0" t="s">
        <v>20362</v>
      </c>
      <c r="C8841" s="0" t="n">
        <v>713</v>
      </c>
      <c r="D8841" s="0" t="str">
        <f aca="false">IFERROR(VLOOKUP($C8841,薬効分類マスタ!$A$2:$B$180,2,FALSE()),"未登録")</f>
        <v>溶解剤</v>
      </c>
      <c r="E8841" s="16" t="s">
        <v>20352</v>
      </c>
      <c r="F8841" s="16" t="s">
        <v>6657</v>
      </c>
      <c r="G8841" s="16" t="s">
        <v>20363</v>
      </c>
      <c r="H8841" s="16" t="s">
        <v>7527</v>
      </c>
      <c r="I8841" s="0" t="n">
        <v>3.5</v>
      </c>
      <c r="K8841" s="0" t="str">
        <f aca="false">IFERROR(IF(VLOOKUP($C8841,薬効分類マスタ!$A$2:$E$180,5,FALSE())=0,"",VLOOKUP($C8841,薬効分類マスタ!$A$2:$E$180,5,FALSE())),"")</f>
        <v/>
      </c>
      <c r="L8841" s="17"/>
      <c r="M8841" s="0" t="str">
        <f aca="false">IF($K8841="","",IF($L8841&lt;&gt;"",$L8841,VLOOKUP($C8841,薬効分類マスタ!$A$2:$F$180,6,FALSE())))</f>
        <v/>
      </c>
      <c r="N8841" s="0" t="str">
        <f aca="false">ASC(G8841)</f>
        <v>滅菌精製水(大成)</v>
      </c>
      <c r="O8841" s="0" t="str">
        <f aca="false">ASC(E8841)</f>
        <v>滅菌精製水(容器入り)</v>
      </c>
      <c r="P8841" s="16" t="n">
        <f aca="false">N(P8840)+IF($C8841=検索!$B$49,1,0)</f>
        <v>0</v>
      </c>
    </row>
    <row r="8842" customFormat="false" ht="15" hidden="false" customHeight="false" outlineLevel="0" collapsed="false">
      <c r="A8842" s="16" t="s">
        <v>16254</v>
      </c>
      <c r="B8842" s="0" t="s">
        <v>20364</v>
      </c>
      <c r="C8842" s="0" t="n">
        <v>713</v>
      </c>
      <c r="D8842" s="0" t="str">
        <f aca="false">IFERROR(VLOOKUP($C8842,薬効分類マスタ!$A$2:$B$180,2,FALSE()),"未登録")</f>
        <v>溶解剤</v>
      </c>
      <c r="E8842" s="16" t="s">
        <v>20352</v>
      </c>
      <c r="F8842" s="16" t="s">
        <v>6657</v>
      </c>
      <c r="G8842" s="16" t="s">
        <v>20365</v>
      </c>
      <c r="H8842" s="16" t="s">
        <v>6754</v>
      </c>
      <c r="I8842" s="0" t="n">
        <v>5.1</v>
      </c>
      <c r="K8842" s="0" t="str">
        <f aca="false">IFERROR(IF(VLOOKUP($C8842,薬効分類マスタ!$A$2:$E$180,5,FALSE())=0,"",VLOOKUP($C8842,薬効分類マスタ!$A$2:$E$180,5,FALSE())),"")</f>
        <v/>
      </c>
      <c r="L8842" s="17"/>
      <c r="M8842" s="0" t="str">
        <f aca="false">IF($K8842="","",IF($L8842&lt;&gt;"",$L8842,VLOOKUP($C8842,薬効分類マスタ!$A$2:$F$180,6,FALSE())))</f>
        <v/>
      </c>
      <c r="N8842" s="0" t="str">
        <f aca="false">ASC(G8842)</f>
        <v>滅菌精製水(ｼｵｴ)</v>
      </c>
      <c r="O8842" s="0" t="str">
        <f aca="false">ASC(E8842)</f>
        <v>滅菌精製水(容器入り)</v>
      </c>
      <c r="P8842" s="16" t="n">
        <f aca="false">N(P8841)+IF($C8842=検索!$B$49,1,0)</f>
        <v>0</v>
      </c>
    </row>
    <row r="8843" customFormat="false" ht="15" hidden="false" customHeight="false" outlineLevel="0" collapsed="false">
      <c r="A8843" s="16" t="s">
        <v>16254</v>
      </c>
      <c r="B8843" s="0" t="s">
        <v>20366</v>
      </c>
      <c r="C8843" s="0" t="n">
        <v>713</v>
      </c>
      <c r="D8843" s="0" t="str">
        <f aca="false">IFERROR(VLOOKUP($C8843,薬効分類マスタ!$A$2:$B$180,2,FALSE()),"未登録")</f>
        <v>溶解剤</v>
      </c>
      <c r="E8843" s="16" t="s">
        <v>20352</v>
      </c>
      <c r="F8843" s="16" t="s">
        <v>6657</v>
      </c>
      <c r="G8843" s="16" t="s">
        <v>20367</v>
      </c>
      <c r="H8843" s="16" t="s">
        <v>1103</v>
      </c>
      <c r="I8843" s="0" t="n">
        <v>4.4</v>
      </c>
      <c r="K8843" s="0" t="str">
        <f aca="false">IFERROR(IF(VLOOKUP($C8843,薬効分類マスタ!$A$2:$E$180,5,FALSE())=0,"",VLOOKUP($C8843,薬効分類マスタ!$A$2:$E$180,5,FALSE())),"")</f>
        <v/>
      </c>
      <c r="L8843" s="17"/>
      <c r="M8843" s="0" t="str">
        <f aca="false">IF($K8843="","",IF($L8843&lt;&gt;"",$L8843,VLOOKUP($C8843,薬効分類マスタ!$A$2:$F$180,6,FALSE())))</f>
        <v/>
      </c>
      <c r="N8843" s="0" t="str">
        <f aca="false">ASC(G8843)</f>
        <v>滅菌精製水｢ﾖｼﾀﾞ｣</v>
      </c>
      <c r="O8843" s="0" t="str">
        <f aca="false">ASC(E8843)</f>
        <v>滅菌精製水(容器入り)</v>
      </c>
      <c r="P8843" s="16" t="n">
        <f aca="false">N(P8842)+IF($C8843=検索!$B$49,1,0)</f>
        <v>0</v>
      </c>
    </row>
    <row r="8844" customFormat="false" ht="15" hidden="false" customHeight="false" outlineLevel="0" collapsed="false">
      <c r="A8844" s="16" t="s">
        <v>16254</v>
      </c>
      <c r="B8844" s="0" t="s">
        <v>20368</v>
      </c>
      <c r="C8844" s="0" t="n">
        <v>713</v>
      </c>
      <c r="D8844" s="0" t="str">
        <f aca="false">IFERROR(VLOOKUP($C8844,薬効分類マスタ!$A$2:$B$180,2,FALSE()),"未登録")</f>
        <v>溶解剤</v>
      </c>
      <c r="E8844" s="16" t="s">
        <v>20369</v>
      </c>
      <c r="F8844" s="16" t="s">
        <v>6657</v>
      </c>
      <c r="G8844" s="16" t="s">
        <v>20369</v>
      </c>
      <c r="I8844" s="0" t="n">
        <v>28.9</v>
      </c>
      <c r="K8844" s="0" t="str">
        <f aca="false">IFERROR(IF(VLOOKUP($C8844,薬効分類マスタ!$A$2:$E$180,5,FALSE())=0,"",VLOOKUP($C8844,薬効分類マスタ!$A$2:$E$180,5,FALSE())),"")</f>
        <v/>
      </c>
      <c r="L8844" s="17"/>
      <c r="M8844" s="0" t="str">
        <f aca="false">IF($K8844="","",IF($L8844&lt;&gt;"",$L8844,VLOOKUP($C8844,薬効分類マスタ!$A$2:$F$180,6,FALSE())))</f>
        <v/>
      </c>
      <c r="N8844" s="0" t="str">
        <f aca="false">ASC(G8844)</f>
        <v>ｴｰﾃﾙ</v>
      </c>
      <c r="O8844" s="0" t="str">
        <f aca="false">ASC(E8844)</f>
        <v>ｴｰﾃﾙ</v>
      </c>
      <c r="P8844" s="16" t="n">
        <f aca="false">N(P8843)+IF($C8844=検索!$B$49,1,0)</f>
        <v>0</v>
      </c>
    </row>
    <row r="8845" customFormat="false" ht="15" hidden="false" customHeight="false" outlineLevel="0" collapsed="false">
      <c r="A8845" s="16" t="s">
        <v>16254</v>
      </c>
      <c r="B8845" s="0" t="s">
        <v>20370</v>
      </c>
      <c r="C8845" s="0" t="n">
        <v>713</v>
      </c>
      <c r="D8845" s="0" t="str">
        <f aca="false">IFERROR(VLOOKUP($C8845,薬効分類マスタ!$A$2:$B$180,2,FALSE()),"未登録")</f>
        <v>溶解剤</v>
      </c>
      <c r="E8845" s="16" t="s">
        <v>20371</v>
      </c>
      <c r="F8845" s="16" t="s">
        <v>6657</v>
      </c>
      <c r="G8845" s="16" t="s">
        <v>20371</v>
      </c>
      <c r="I8845" s="0" t="n">
        <v>10.8</v>
      </c>
      <c r="K8845" s="0" t="str">
        <f aca="false">IFERROR(IF(VLOOKUP($C8845,薬効分類マスタ!$A$2:$E$180,5,FALSE())=0,"",VLOOKUP($C8845,薬効分類マスタ!$A$2:$E$180,5,FALSE())),"")</f>
        <v/>
      </c>
      <c r="L8845" s="17"/>
      <c r="M8845" s="0" t="str">
        <f aca="false">IF($K8845="","",IF($L8845&lt;&gt;"",$L8845,VLOOKUP($C8845,薬効分類マスタ!$A$2:$F$180,6,FALSE())))</f>
        <v/>
      </c>
      <c r="N8845" s="0" t="str">
        <f aca="false">ASC(G8845)</f>
        <v>ﾌﾟﾛﾋﾟﾚﾝｸﾞﾘｺｰﾙ</v>
      </c>
      <c r="O8845" s="0" t="str">
        <f aca="false">ASC(E8845)</f>
        <v>ﾌﾟﾛﾋﾟﾚﾝｸﾞﾘｺｰﾙ</v>
      </c>
      <c r="P8845" s="16" t="n">
        <f aca="false">N(P8844)+IF($C8845=検索!$B$49,1,0)</f>
        <v>0</v>
      </c>
    </row>
    <row r="8846" customFormat="false" ht="15" hidden="false" customHeight="false" outlineLevel="0" collapsed="false">
      <c r="A8846" s="16" t="s">
        <v>16254</v>
      </c>
      <c r="B8846" s="0" t="s">
        <v>20372</v>
      </c>
      <c r="C8846" s="0" t="n">
        <v>713</v>
      </c>
      <c r="D8846" s="0" t="str">
        <f aca="false">IFERROR(VLOOKUP($C8846,薬効分類マスタ!$A$2:$B$180,2,FALSE()),"未登録")</f>
        <v>溶解剤</v>
      </c>
      <c r="E8846" s="16" t="s">
        <v>20371</v>
      </c>
      <c r="F8846" s="16" t="s">
        <v>6657</v>
      </c>
      <c r="G8846" s="16" t="s">
        <v>20373</v>
      </c>
      <c r="H8846" s="16" t="s">
        <v>301</v>
      </c>
      <c r="I8846" s="0" t="n">
        <v>10.9</v>
      </c>
      <c r="K8846" s="0" t="str">
        <f aca="false">IFERROR(IF(VLOOKUP($C8846,薬効分類マスタ!$A$2:$E$180,5,FALSE())=0,"",VLOOKUP($C8846,薬効分類マスタ!$A$2:$E$180,5,FALSE())),"")</f>
        <v/>
      </c>
      <c r="L8846" s="17"/>
      <c r="M8846" s="0" t="str">
        <f aca="false">IF($K8846="","",IF($L8846&lt;&gt;"",$L8846,VLOOKUP($C8846,薬効分類マスタ!$A$2:$F$180,6,FALSE())))</f>
        <v/>
      </c>
      <c r="N8846" s="0" t="str">
        <f aca="false">ASC(G8846)</f>
        <v>ﾌﾟﾛﾋﾟﾚﾝｸﾞﾘｺｰﾙ(丸石)</v>
      </c>
      <c r="O8846" s="0" t="str">
        <f aca="false">ASC(E8846)</f>
        <v>ﾌﾟﾛﾋﾟﾚﾝｸﾞﾘｺｰﾙ</v>
      </c>
      <c r="P8846" s="16" t="n">
        <f aca="false">N(P8845)+IF($C8846=検索!$B$49,1,0)</f>
        <v>0</v>
      </c>
    </row>
    <row r="8847" customFormat="false" ht="15" hidden="false" customHeight="false" outlineLevel="0" collapsed="false">
      <c r="A8847" s="16" t="s">
        <v>16254</v>
      </c>
      <c r="B8847" s="0" t="s">
        <v>20374</v>
      </c>
      <c r="C8847" s="0" t="n">
        <v>713</v>
      </c>
      <c r="D8847" s="0" t="str">
        <f aca="false">IFERROR(VLOOKUP($C8847,薬効分類マスタ!$A$2:$B$180,2,FALSE()),"未登録")</f>
        <v>溶解剤</v>
      </c>
      <c r="E8847" s="16" t="s">
        <v>20375</v>
      </c>
      <c r="F8847" s="16" t="s">
        <v>6657</v>
      </c>
      <c r="G8847" s="16" t="s">
        <v>20375</v>
      </c>
      <c r="I8847" s="0" t="n">
        <v>8.1</v>
      </c>
      <c r="K8847" s="0" t="str">
        <f aca="false">IFERROR(IF(VLOOKUP($C8847,薬効分類マスタ!$A$2:$E$180,5,FALSE())=0,"",VLOOKUP($C8847,薬効分類マスタ!$A$2:$E$180,5,FALSE())),"")</f>
        <v/>
      </c>
      <c r="L8847" s="17"/>
      <c r="M8847" s="0" t="str">
        <f aca="false">IF($K8847="","",IF($L8847&lt;&gt;"",$L8847,VLOOKUP($C8847,薬効分類マスタ!$A$2:$F$180,6,FALSE())))</f>
        <v/>
      </c>
      <c r="N8847" s="0" t="str">
        <f aca="false">ASC(G8847)</f>
        <v>石油ﾍﾞﾝｼﾞﾝ</v>
      </c>
      <c r="O8847" s="0" t="str">
        <f aca="false">ASC(E8847)</f>
        <v>石油ﾍﾞﾝｼﾞﾝ</v>
      </c>
      <c r="P8847" s="16" t="n">
        <f aca="false">N(P8846)+IF($C8847=検索!$B$49,1,0)</f>
        <v>0</v>
      </c>
    </row>
    <row r="8848" customFormat="false" ht="15" hidden="false" customHeight="false" outlineLevel="0" collapsed="false">
      <c r="A8848" s="16" t="s">
        <v>16254</v>
      </c>
      <c r="B8848" s="0" t="s">
        <v>20376</v>
      </c>
      <c r="C8848" s="0" t="n">
        <v>713</v>
      </c>
      <c r="D8848" s="0" t="str">
        <f aca="false">IFERROR(VLOOKUP($C8848,薬効分類マスタ!$A$2:$B$180,2,FALSE()),"未登録")</f>
        <v>溶解剤</v>
      </c>
      <c r="E8848" s="16" t="s">
        <v>20375</v>
      </c>
      <c r="F8848" s="16" t="s">
        <v>6657</v>
      </c>
      <c r="G8848" s="16" t="s">
        <v>20377</v>
      </c>
      <c r="H8848" s="16" t="s">
        <v>20378</v>
      </c>
      <c r="I8848" s="0" t="n">
        <v>9.5</v>
      </c>
      <c r="K8848" s="0" t="str">
        <f aca="false">IFERROR(IF(VLOOKUP($C8848,薬効分類マスタ!$A$2:$E$180,5,FALSE())=0,"",VLOOKUP($C8848,薬効分類マスタ!$A$2:$E$180,5,FALSE())),"")</f>
        <v/>
      </c>
      <c r="L8848" s="17"/>
      <c r="M8848" s="0" t="str">
        <f aca="false">IF($K8848="","",IF($L8848&lt;&gt;"",$L8848,VLOOKUP($C8848,薬効分類マスタ!$A$2:$F$180,6,FALSE())))</f>
        <v/>
      </c>
      <c r="N8848" s="0" t="str">
        <f aca="false">ASC(G8848)</f>
        <v>石油ﾍﾞﾝｼﾞﾝ(金田直)</v>
      </c>
      <c r="O8848" s="0" t="str">
        <f aca="false">ASC(E8848)</f>
        <v>石油ﾍﾞﾝｼﾞﾝ</v>
      </c>
      <c r="P8848" s="16" t="n">
        <f aca="false">N(P8847)+IF($C8848=検索!$B$49,1,0)</f>
        <v>0</v>
      </c>
    </row>
    <row r="8849" customFormat="false" ht="15" hidden="false" customHeight="false" outlineLevel="0" collapsed="false">
      <c r="A8849" s="16" t="s">
        <v>16254</v>
      </c>
      <c r="B8849" s="0" t="s">
        <v>20379</v>
      </c>
      <c r="C8849" s="0" t="n">
        <v>714</v>
      </c>
      <c r="D8849" s="0" t="str">
        <f aca="false">IFERROR(VLOOKUP($C8849,薬効分類マスタ!$A$2:$B$180,2,FALSE()),"未登録")</f>
        <v>矯味,矯臭,着色剤</v>
      </c>
      <c r="E8849" s="16" t="s">
        <v>20380</v>
      </c>
      <c r="F8849" s="16" t="s">
        <v>6645</v>
      </c>
      <c r="G8849" s="16" t="s">
        <v>20380</v>
      </c>
      <c r="I8849" s="0" t="n">
        <v>8.5</v>
      </c>
      <c r="K8849" s="0" t="str">
        <f aca="false">IFERROR(IF(VLOOKUP($C8849,薬効分類マスタ!$A$2:$E$180,5,FALSE())=0,"",VLOOKUP($C8849,薬効分類マスタ!$A$2:$E$180,5,FALSE())),"")</f>
        <v/>
      </c>
      <c r="L8849" s="17"/>
      <c r="M8849" s="0" t="str">
        <f aca="false">IF($K8849="","",IF($L8849&lt;&gt;"",$L8849,VLOOKUP($C8849,薬効分類マスタ!$A$2:$F$180,6,FALSE())))</f>
        <v/>
      </c>
      <c r="N8849" s="0" t="str">
        <f aca="false">ASC(G8849)</f>
        <v>ﾕｰｶﾘ油</v>
      </c>
      <c r="O8849" s="0" t="str">
        <f aca="false">ASC(E8849)</f>
        <v>ﾕｰｶﾘ油</v>
      </c>
      <c r="P8849" s="16" t="n">
        <f aca="false">N(P8848)+IF($C8849=検索!$B$49,1,0)</f>
        <v>0</v>
      </c>
    </row>
    <row r="8850" customFormat="false" ht="15" hidden="false" customHeight="false" outlineLevel="0" collapsed="false">
      <c r="A8850" s="16" t="s">
        <v>16254</v>
      </c>
      <c r="B8850" s="0" t="s">
        <v>20381</v>
      </c>
      <c r="C8850" s="0" t="n">
        <v>714</v>
      </c>
      <c r="D8850" s="0" t="str">
        <f aca="false">IFERROR(VLOOKUP($C8850,薬効分類マスタ!$A$2:$B$180,2,FALSE()),"未登録")</f>
        <v>矯味,矯臭,着色剤</v>
      </c>
      <c r="E8850" s="16" t="s">
        <v>20382</v>
      </c>
      <c r="F8850" s="16" t="s">
        <v>6645</v>
      </c>
      <c r="G8850" s="16" t="s">
        <v>20382</v>
      </c>
      <c r="I8850" s="0" t="n">
        <v>21</v>
      </c>
      <c r="K8850" s="0" t="str">
        <f aca="false">IFERROR(IF(VLOOKUP($C8850,薬効分類マスタ!$A$2:$E$180,5,FALSE())=0,"",VLOOKUP($C8850,薬効分類マスタ!$A$2:$E$180,5,FALSE())),"")</f>
        <v/>
      </c>
      <c r="L8850" s="17"/>
      <c r="M8850" s="0" t="str">
        <f aca="false">IF($K8850="","",IF($L8850&lt;&gt;"",$L8850,VLOOKUP($C8850,薬効分類マスタ!$A$2:$F$180,6,FALSE())))</f>
        <v/>
      </c>
      <c r="N8850" s="0" t="str">
        <f aca="false">ASC(G8850)</f>
        <v>ﾗﾍﾞﾝﾀﾞｰ油</v>
      </c>
      <c r="O8850" s="0" t="str">
        <f aca="false">ASC(E8850)</f>
        <v>ﾗﾍﾞﾝﾀﾞｰ油</v>
      </c>
      <c r="P8850" s="16" t="n">
        <f aca="false">N(P8849)+IF($C8850=検索!$B$49,1,0)</f>
        <v>0</v>
      </c>
    </row>
    <row r="8851" customFormat="false" ht="15" hidden="false" customHeight="false" outlineLevel="0" collapsed="false">
      <c r="A8851" s="16" t="s">
        <v>16254</v>
      </c>
      <c r="B8851" s="0" t="s">
        <v>20383</v>
      </c>
      <c r="C8851" s="0" t="n">
        <v>714</v>
      </c>
      <c r="D8851" s="0" t="str">
        <f aca="false">IFERROR(VLOOKUP($C8851,薬効分類マスタ!$A$2:$B$180,2,FALSE()),"未登録")</f>
        <v>矯味,矯臭,着色剤</v>
      </c>
      <c r="E8851" s="16" t="s">
        <v>20384</v>
      </c>
      <c r="F8851" s="16" t="s">
        <v>6645</v>
      </c>
      <c r="G8851" s="16" t="s">
        <v>20384</v>
      </c>
      <c r="I8851" s="0" t="n">
        <v>54</v>
      </c>
      <c r="K8851" s="0" t="str">
        <f aca="false">IFERROR(IF(VLOOKUP($C8851,薬効分類マスタ!$A$2:$E$180,5,FALSE())=0,"",VLOOKUP($C8851,薬効分類マスタ!$A$2:$E$180,5,FALSE())),"")</f>
        <v/>
      </c>
      <c r="L8851" s="17"/>
      <c r="M8851" s="0" t="str">
        <f aca="false">IF($K8851="","",IF($L8851&lt;&gt;"",$L8851,VLOOKUP($C8851,薬効分類マスタ!$A$2:$F$180,6,FALSE())))</f>
        <v/>
      </c>
      <c r="N8851" s="0" t="str">
        <f aca="false">ASC(G8851)</f>
        <v>ﾛｰｽﾞ油</v>
      </c>
      <c r="O8851" s="0" t="str">
        <f aca="false">ASC(E8851)</f>
        <v>ﾛｰｽﾞ油</v>
      </c>
      <c r="P8851" s="16" t="n">
        <f aca="false">N(P8850)+IF($C8851=検索!$B$49,1,0)</f>
        <v>0</v>
      </c>
    </row>
    <row r="8852" customFormat="false" ht="15" hidden="false" customHeight="false" outlineLevel="0" collapsed="false">
      <c r="A8852" s="16" t="s">
        <v>16254</v>
      </c>
      <c r="B8852" s="0" t="s">
        <v>20385</v>
      </c>
      <c r="C8852" s="0" t="n">
        <v>719</v>
      </c>
      <c r="D8852" s="0" t="str">
        <f aca="false">IFERROR(VLOOKUP($C8852,薬効分類マスタ!$A$2:$B$180,2,FALSE()),"未登録")</f>
        <v>その他の調剤用薬</v>
      </c>
      <c r="E8852" s="16" t="s">
        <v>20386</v>
      </c>
      <c r="F8852" s="16" t="s">
        <v>476</v>
      </c>
      <c r="G8852" s="16" t="s">
        <v>20387</v>
      </c>
      <c r="H8852" s="16" t="s">
        <v>301</v>
      </c>
      <c r="I8852" s="0" t="n">
        <v>34</v>
      </c>
      <c r="J8852" s="16" t="s">
        <v>239</v>
      </c>
      <c r="K8852" s="0" t="str">
        <f aca="false">IFERROR(IF(VLOOKUP($C8852,薬効分類マスタ!$A$2:$E$180,5,FALSE())=0,"",VLOOKUP($C8852,薬効分類マスタ!$A$2:$E$180,5,FALSE())),"")</f>
        <v/>
      </c>
      <c r="L8852" s="17"/>
      <c r="M8852" s="0" t="str">
        <f aca="false">IF($K8852="","",IF($L8852&lt;&gt;"",$L8852,VLOOKUP($C8852,薬効分類マスタ!$A$2:$F$180,6,FALSE())))</f>
        <v/>
      </c>
      <c r="N8852" s="0" t="str">
        <f aca="false">ASC(G8852)</f>
        <v>ﾎｽｺE-75</v>
      </c>
      <c r="O8852" s="0" t="str">
        <f aca="false">ASC(E8852)</f>
        <v>ｳｲﾃﾌﾟｿﾞｰﾙ</v>
      </c>
      <c r="P8852" s="16" t="n">
        <f aca="false">N(P8851)+IF($C8852=検索!$B$49,1,0)</f>
        <v>0</v>
      </c>
    </row>
    <row r="8853" customFormat="false" ht="15" hidden="false" customHeight="false" outlineLevel="0" collapsed="false">
      <c r="A8853" s="16" t="s">
        <v>16254</v>
      </c>
      <c r="B8853" s="0" t="s">
        <v>20388</v>
      </c>
      <c r="C8853" s="0" t="n">
        <v>719</v>
      </c>
      <c r="D8853" s="0" t="str">
        <f aca="false">IFERROR(VLOOKUP($C8853,薬効分類マスタ!$A$2:$B$180,2,FALSE()),"未登録")</f>
        <v>その他の調剤用薬</v>
      </c>
      <c r="E8853" s="16" t="s">
        <v>20386</v>
      </c>
      <c r="F8853" s="16" t="s">
        <v>476</v>
      </c>
      <c r="G8853" s="16" t="s">
        <v>20389</v>
      </c>
      <c r="H8853" s="16" t="s">
        <v>301</v>
      </c>
      <c r="I8853" s="0" t="n">
        <v>34</v>
      </c>
      <c r="J8853" s="16" t="s">
        <v>239</v>
      </c>
      <c r="K8853" s="0" t="str">
        <f aca="false">IFERROR(IF(VLOOKUP($C8853,薬効分類マスタ!$A$2:$E$180,5,FALSE())=0,"",VLOOKUP($C8853,薬効分類マスタ!$A$2:$E$180,5,FALSE())),"")</f>
        <v/>
      </c>
      <c r="L8853" s="17"/>
      <c r="M8853" s="0" t="str">
        <f aca="false">IF($K8853="","",IF($L8853&lt;&gt;"",$L8853,VLOOKUP($C8853,薬効分類マスタ!$A$2:$F$180,6,FALSE())))</f>
        <v/>
      </c>
      <c r="N8853" s="0" t="str">
        <f aca="false">ASC(G8853)</f>
        <v>ﾎｽｺH-15</v>
      </c>
      <c r="O8853" s="0" t="str">
        <f aca="false">ASC(E8853)</f>
        <v>ｳｲﾃﾌﾟｿﾞｰﾙ</v>
      </c>
      <c r="P8853" s="16" t="n">
        <f aca="false">N(P8852)+IF($C8853=検索!$B$49,1,0)</f>
        <v>0</v>
      </c>
    </row>
    <row r="8854" customFormat="false" ht="15" hidden="false" customHeight="false" outlineLevel="0" collapsed="false">
      <c r="A8854" s="16" t="s">
        <v>16254</v>
      </c>
      <c r="B8854" s="0" t="s">
        <v>20390</v>
      </c>
      <c r="C8854" s="0" t="n">
        <v>719</v>
      </c>
      <c r="D8854" s="0" t="str">
        <f aca="false">IFERROR(VLOOKUP($C8854,薬効分類マスタ!$A$2:$B$180,2,FALSE()),"未登録")</f>
        <v>その他の調剤用薬</v>
      </c>
      <c r="E8854" s="16" t="s">
        <v>20391</v>
      </c>
      <c r="F8854" s="16" t="s">
        <v>476</v>
      </c>
      <c r="G8854" s="16" t="s">
        <v>20391</v>
      </c>
      <c r="I8854" s="0" t="n">
        <v>8.4</v>
      </c>
      <c r="K8854" s="0" t="str">
        <f aca="false">IFERROR(IF(VLOOKUP($C8854,薬効分類マスタ!$A$2:$E$180,5,FALSE())=0,"",VLOOKUP($C8854,薬効分類マスタ!$A$2:$E$180,5,FALSE())),"")</f>
        <v/>
      </c>
      <c r="L8854" s="17"/>
      <c r="M8854" s="0" t="str">
        <f aca="false">IF($K8854="","",IF($L8854&lt;&gt;"",$L8854,VLOOKUP($C8854,薬効分類マスタ!$A$2:$F$180,6,FALSE())))</f>
        <v/>
      </c>
      <c r="N8854" s="0" t="str">
        <f aca="false">ASC(G8854)</f>
        <v>塩化ﾅﾄﾘｳﾑ</v>
      </c>
      <c r="O8854" s="0" t="str">
        <f aca="false">ASC(E8854)</f>
        <v>塩化ﾅﾄﾘｳﾑ</v>
      </c>
      <c r="P8854" s="16" t="n">
        <f aca="false">N(P8853)+IF($C8854=検索!$B$49,1,0)</f>
        <v>0</v>
      </c>
    </row>
    <row r="8855" customFormat="false" ht="15" hidden="false" customHeight="false" outlineLevel="0" collapsed="false">
      <c r="A8855" s="16" t="s">
        <v>16254</v>
      </c>
      <c r="B8855" s="0" t="s">
        <v>20392</v>
      </c>
      <c r="C8855" s="0" t="n">
        <v>719</v>
      </c>
      <c r="D8855" s="0" t="str">
        <f aca="false">IFERROR(VLOOKUP($C8855,薬効分類マスタ!$A$2:$B$180,2,FALSE()),"未登録")</f>
        <v>その他の調剤用薬</v>
      </c>
      <c r="E8855" s="16" t="s">
        <v>20391</v>
      </c>
      <c r="F8855" s="16" t="s">
        <v>476</v>
      </c>
      <c r="G8855" s="16" t="s">
        <v>20393</v>
      </c>
      <c r="H8855" s="16" t="s">
        <v>4196</v>
      </c>
      <c r="I8855" s="0" t="n">
        <v>9.1</v>
      </c>
      <c r="K8855" s="0" t="str">
        <f aca="false">IFERROR(IF(VLOOKUP($C8855,薬効分類マスタ!$A$2:$E$180,5,FALSE())=0,"",VLOOKUP($C8855,薬効分類マスタ!$A$2:$E$180,5,FALSE())),"")</f>
        <v/>
      </c>
      <c r="L8855" s="17"/>
      <c r="M8855" s="0" t="str">
        <f aca="false">IF($K8855="","",IF($L8855&lt;&gt;"",$L8855,VLOOKUP($C8855,薬効分類マスタ!$A$2:$F$180,6,FALSE())))</f>
        <v/>
      </c>
      <c r="N8855" s="0" t="str">
        <f aca="false">ASC(G8855)</f>
        <v>塩化ﾅﾄﾘｳﾑ｢ｵｰﾂｶ｣</v>
      </c>
      <c r="O8855" s="0" t="str">
        <f aca="false">ASC(E8855)</f>
        <v>塩化ﾅﾄﾘｳﾑ</v>
      </c>
      <c r="P8855" s="16" t="n">
        <f aca="false">N(P8854)+IF($C8855=検索!$B$49,1,0)</f>
        <v>0</v>
      </c>
    </row>
    <row r="8856" customFormat="false" ht="15" hidden="false" customHeight="false" outlineLevel="0" collapsed="false">
      <c r="A8856" s="16" t="s">
        <v>16254</v>
      </c>
      <c r="B8856" s="0" t="s">
        <v>20394</v>
      </c>
      <c r="C8856" s="0" t="n">
        <v>719</v>
      </c>
      <c r="D8856" s="0" t="str">
        <f aca="false">IFERROR(VLOOKUP($C8856,薬効分類マスタ!$A$2:$B$180,2,FALSE()),"未登録")</f>
        <v>その他の調剤用薬</v>
      </c>
      <c r="E8856" s="16" t="s">
        <v>20391</v>
      </c>
      <c r="F8856" s="16" t="s">
        <v>476</v>
      </c>
      <c r="G8856" s="16" t="s">
        <v>20395</v>
      </c>
      <c r="H8856" s="16" t="s">
        <v>1100</v>
      </c>
      <c r="I8856" s="0" t="n">
        <v>9.1</v>
      </c>
      <c r="K8856" s="0" t="str">
        <f aca="false">IFERROR(IF(VLOOKUP($C8856,薬効分類マスタ!$A$2:$E$180,5,FALSE())=0,"",VLOOKUP($C8856,薬効分類マスタ!$A$2:$E$180,5,FALSE())),"")</f>
        <v/>
      </c>
      <c r="L8856" s="17"/>
      <c r="M8856" s="0" t="str">
        <f aca="false">IF($K8856="","",IF($L8856&lt;&gt;"",$L8856,VLOOKUP($C8856,薬効分類マスタ!$A$2:$F$180,6,FALSE())))</f>
        <v/>
      </c>
      <c r="N8856" s="0" t="str">
        <f aca="false">ASC(G8856)</f>
        <v>塩化ﾅﾄﾘｳﾑ(山善)</v>
      </c>
      <c r="O8856" s="0" t="str">
        <f aca="false">ASC(E8856)</f>
        <v>塩化ﾅﾄﾘｳﾑ</v>
      </c>
      <c r="P8856" s="16" t="n">
        <f aca="false">N(P8855)+IF($C8856=検索!$B$49,1,0)</f>
        <v>0</v>
      </c>
    </row>
    <row r="8857" customFormat="false" ht="15" hidden="false" customHeight="false" outlineLevel="0" collapsed="false">
      <c r="A8857" s="16" t="s">
        <v>16254</v>
      </c>
      <c r="B8857" s="0" t="s">
        <v>20396</v>
      </c>
      <c r="C8857" s="0" t="n">
        <v>719</v>
      </c>
      <c r="D8857" s="0" t="str">
        <f aca="false">IFERROR(VLOOKUP($C8857,薬効分類マスタ!$A$2:$B$180,2,FALSE()),"未登録")</f>
        <v>その他の調剤用薬</v>
      </c>
      <c r="E8857" s="16" t="s">
        <v>20397</v>
      </c>
      <c r="F8857" s="16" t="s">
        <v>6657</v>
      </c>
      <c r="G8857" s="16" t="s">
        <v>20397</v>
      </c>
      <c r="I8857" s="0" t="n">
        <v>8.5</v>
      </c>
      <c r="K8857" s="0" t="str">
        <f aca="false">IFERROR(IF(VLOOKUP($C8857,薬効分類マスタ!$A$2:$E$180,5,FALSE())=0,"",VLOOKUP($C8857,薬効分類マスタ!$A$2:$E$180,5,FALSE())),"")</f>
        <v/>
      </c>
      <c r="L8857" s="17"/>
      <c r="M8857" s="0" t="str">
        <f aca="false">IF($K8857="","",IF($L8857&lt;&gt;"",$L8857,VLOOKUP($C8857,薬効分類マスタ!$A$2:$F$180,6,FALSE())))</f>
        <v/>
      </c>
      <c r="N8857" s="0" t="str">
        <f aca="false">ASC(G8857)</f>
        <v>塩酸</v>
      </c>
      <c r="O8857" s="0" t="str">
        <f aca="false">ASC(E8857)</f>
        <v>塩酸</v>
      </c>
      <c r="P8857" s="16" t="n">
        <f aca="false">N(P8856)+IF($C8857=検索!$B$49,1,0)</f>
        <v>0</v>
      </c>
    </row>
    <row r="8858" customFormat="false" ht="15" hidden="false" customHeight="false" outlineLevel="0" collapsed="false">
      <c r="A8858" s="16" t="s">
        <v>16254</v>
      </c>
      <c r="B8858" s="0" t="s">
        <v>20398</v>
      </c>
      <c r="C8858" s="0" t="n">
        <v>719</v>
      </c>
      <c r="D8858" s="0" t="str">
        <f aca="false">IFERROR(VLOOKUP($C8858,薬効分類マスタ!$A$2:$B$180,2,FALSE()),"未登録")</f>
        <v>その他の調剤用薬</v>
      </c>
      <c r="E8858" s="16" t="s">
        <v>20397</v>
      </c>
      <c r="F8858" s="16" t="s">
        <v>6657</v>
      </c>
      <c r="G8858" s="16" t="s">
        <v>20399</v>
      </c>
      <c r="H8858" s="16" t="s">
        <v>7599</v>
      </c>
      <c r="I8858" s="0" t="n">
        <v>11.6</v>
      </c>
      <c r="K8858" s="0" t="str">
        <f aca="false">IFERROR(IF(VLOOKUP($C8858,薬効分類マスタ!$A$2:$E$180,5,FALSE())=0,"",VLOOKUP($C8858,薬効分類マスタ!$A$2:$E$180,5,FALSE())),"")</f>
        <v/>
      </c>
      <c r="L8858" s="17"/>
      <c r="M8858" s="0" t="str">
        <f aca="false">IF($K8858="","",IF($L8858&lt;&gt;"",$L8858,VLOOKUP($C8858,薬効分類マスタ!$A$2:$F$180,6,FALSE())))</f>
        <v/>
      </c>
      <c r="N8858" s="0" t="str">
        <f aca="false">ASC(G8858)</f>
        <v>塩酸｢司生堂｣</v>
      </c>
      <c r="O8858" s="0" t="str">
        <f aca="false">ASC(E8858)</f>
        <v>塩酸</v>
      </c>
      <c r="P8858" s="16" t="n">
        <f aca="false">N(P8857)+IF($C8858=検索!$B$49,1,0)</f>
        <v>0</v>
      </c>
    </row>
    <row r="8859" customFormat="false" ht="15" hidden="false" customHeight="false" outlineLevel="0" collapsed="false">
      <c r="A8859" s="16" t="s">
        <v>16254</v>
      </c>
      <c r="B8859" s="0" t="s">
        <v>20400</v>
      </c>
      <c r="C8859" s="0" t="n">
        <v>719</v>
      </c>
      <c r="D8859" s="0" t="str">
        <f aca="false">IFERROR(VLOOKUP($C8859,薬効分類マスタ!$A$2:$B$180,2,FALSE()),"未登録")</f>
        <v>その他の調剤用薬</v>
      </c>
      <c r="E8859" s="16" t="s">
        <v>20401</v>
      </c>
      <c r="F8859" s="16" t="s">
        <v>476</v>
      </c>
      <c r="G8859" s="16" t="s">
        <v>20401</v>
      </c>
      <c r="I8859" s="0" t="n">
        <v>9.7</v>
      </c>
      <c r="K8859" s="0" t="str">
        <f aca="false">IFERROR(IF(VLOOKUP($C8859,薬効分類マスタ!$A$2:$E$180,5,FALSE())=0,"",VLOOKUP($C8859,薬効分類マスタ!$A$2:$E$180,5,FALSE())),"")</f>
        <v/>
      </c>
      <c r="L8859" s="17"/>
      <c r="M8859" s="0" t="str">
        <f aca="false">IF($K8859="","",IF($L8859&lt;&gt;"",$L8859,VLOOKUP($C8859,薬効分類マスタ!$A$2:$F$180,6,FALSE())))</f>
        <v/>
      </c>
      <c r="N8859" s="0" t="str">
        <f aca="false">ASC(G8859)</f>
        <v>酢酸ﾅﾄﾘｳﾑ水和物</v>
      </c>
      <c r="O8859" s="0" t="str">
        <f aca="false">ASC(E8859)</f>
        <v>酢酸ﾅﾄﾘｳﾑ水和物</v>
      </c>
      <c r="P8859" s="16" t="n">
        <f aca="false">N(P8858)+IF($C8859=検索!$B$49,1,0)</f>
        <v>0</v>
      </c>
    </row>
    <row r="8860" customFormat="false" ht="15" hidden="false" customHeight="false" outlineLevel="0" collapsed="false">
      <c r="A8860" s="16" t="s">
        <v>16254</v>
      </c>
      <c r="B8860" s="0" t="s">
        <v>20402</v>
      </c>
      <c r="C8860" s="0" t="n">
        <v>719</v>
      </c>
      <c r="D8860" s="0" t="str">
        <f aca="false">IFERROR(VLOOKUP($C8860,薬効分類マスタ!$A$2:$B$180,2,FALSE()),"未登録")</f>
        <v>その他の調剤用薬</v>
      </c>
      <c r="E8860" s="16" t="s">
        <v>20403</v>
      </c>
      <c r="F8860" s="16" t="s">
        <v>476</v>
      </c>
      <c r="G8860" s="16" t="s">
        <v>20403</v>
      </c>
      <c r="I8860" s="0" t="n">
        <v>11.4</v>
      </c>
      <c r="K8860" s="0" t="str">
        <f aca="false">IFERROR(IF(VLOOKUP($C8860,薬効分類マスタ!$A$2:$E$180,5,FALSE())=0,"",VLOOKUP($C8860,薬効分類マスタ!$A$2:$E$180,5,FALSE())),"")</f>
        <v/>
      </c>
      <c r="L8860" s="17"/>
      <c r="M8860" s="0" t="str">
        <f aca="false">IF($K8860="","",IF($L8860&lt;&gt;"",$L8860,VLOOKUP($C8860,薬効分類マスタ!$A$2:$F$180,6,FALSE())))</f>
        <v/>
      </c>
      <c r="N8860" s="0" t="str">
        <f aca="false">ASC(G8860)</f>
        <v>ﾁｵ硫酸ﾅﾄﾘｳﾑ水和物</v>
      </c>
      <c r="O8860" s="0" t="str">
        <f aca="false">ASC(E8860)</f>
        <v>ﾁｵ硫酸ﾅﾄﾘｳﾑ水和物</v>
      </c>
      <c r="P8860" s="16" t="n">
        <f aca="false">N(P8859)+IF($C8860=検索!$B$49,1,0)</f>
        <v>0</v>
      </c>
    </row>
    <row r="8861" customFormat="false" ht="15" hidden="false" customHeight="false" outlineLevel="0" collapsed="false">
      <c r="A8861" s="16" t="s">
        <v>16254</v>
      </c>
      <c r="B8861" s="0" t="s">
        <v>20404</v>
      </c>
      <c r="C8861" s="0" t="n">
        <v>721</v>
      </c>
      <c r="D8861" s="0" t="str">
        <f aca="false">IFERROR(VLOOKUP($C8861,薬効分類マスタ!$A$2:$B$180,2,FALSE()),"未登録")</f>
        <v>X線造影剤</v>
      </c>
      <c r="E8861" s="16" t="s">
        <v>15965</v>
      </c>
      <c r="F8861" s="16" t="s">
        <v>20405</v>
      </c>
      <c r="G8861" s="16" t="s">
        <v>20406</v>
      </c>
      <c r="H8861" s="16" t="s">
        <v>6982</v>
      </c>
      <c r="I8861" s="0" t="n">
        <v>14.7</v>
      </c>
      <c r="J8861" s="16" t="s">
        <v>239</v>
      </c>
      <c r="K8861" s="0" t="str">
        <f aca="false">IFERROR(IF(VLOOKUP($C8861,薬効分類マスタ!$A$2:$E$180,5,FALSE())=0,"",VLOOKUP($C8861,薬効分類マスタ!$A$2:$E$180,5,FALSE())),"")</f>
        <v/>
      </c>
      <c r="L8861" s="17"/>
      <c r="M8861" s="0" t="str">
        <f aca="false">IF($K8861="","",IF($L8861&lt;&gt;"",$L8861,VLOOKUP($C8861,薬効分類マスタ!$A$2:$F$180,6,FALSE())))</f>
        <v/>
      </c>
      <c r="N8861" s="0" t="str">
        <f aca="false">ASC(G8861)</f>
        <v>ｴﾈﾏｽﾀｰ注腸散</v>
      </c>
      <c r="O8861" s="0" t="str">
        <f aca="false">ASC(E8861)</f>
        <v>硫酸ﾊﾞﾘｳﾑ</v>
      </c>
      <c r="P8861" s="16" t="n">
        <f aca="false">N(P8860)+IF($C8861=検索!$B$49,1,0)</f>
        <v>0</v>
      </c>
    </row>
    <row r="8862" customFormat="false" ht="15" hidden="false" customHeight="false" outlineLevel="0" collapsed="false">
      <c r="A8862" s="16" t="s">
        <v>16254</v>
      </c>
      <c r="B8862" s="0" t="s">
        <v>20407</v>
      </c>
      <c r="C8862" s="0" t="n">
        <v>729</v>
      </c>
      <c r="D8862" s="0" t="str">
        <f aca="false">IFERROR(VLOOKUP($C8862,薬効分類マスタ!$A$2:$B$180,2,FALSE()),"未登録")</f>
        <v>その他の診断用薬(体外診断用医薬品を除く。)</v>
      </c>
      <c r="E8862" s="16" t="s">
        <v>20408</v>
      </c>
      <c r="F8862" s="16" t="s">
        <v>16594</v>
      </c>
      <c r="G8862" s="16" t="s">
        <v>20409</v>
      </c>
      <c r="H8862" s="16" t="s">
        <v>1053</v>
      </c>
      <c r="I8862" s="0" t="n">
        <v>28.6</v>
      </c>
      <c r="K8862" s="0" t="str">
        <f aca="false">IFERROR(IF(VLOOKUP($C8862,薬効分類マスタ!$A$2:$E$180,5,FALSE())=0,"",VLOOKUP($C8862,薬効分類マスタ!$A$2:$E$180,5,FALSE())),"")</f>
        <v/>
      </c>
      <c r="L8862" s="17"/>
      <c r="M8862" s="0" t="str">
        <f aca="false">IF($K8862="","",IF($L8862&lt;&gt;"",$L8862,VLOOKUP($C8862,薬効分類マスタ!$A$2:$F$180,6,FALSE())))</f>
        <v/>
      </c>
      <c r="N8862" s="0" t="str">
        <f aca="false">ASC(G8862)</f>
        <v>ﾌﾛｰﾚｽ眼検査用試験紙0.7mg</v>
      </c>
      <c r="O8862" s="0" t="str">
        <f aca="false">ASC(E8862)</f>
        <v>ﾌﾙｵﾚｾｲﾝ</v>
      </c>
      <c r="P8862" s="16" t="n">
        <f aca="false">N(P8861)+IF($C8862=検索!$B$49,1,0)</f>
        <v>0</v>
      </c>
    </row>
    <row r="8863" customFormat="false" ht="15" hidden="false" customHeight="false" outlineLevel="0" collapsed="false">
      <c r="A8863" s="16" t="s">
        <v>16254</v>
      </c>
      <c r="B8863" s="0" t="s">
        <v>20410</v>
      </c>
      <c r="C8863" s="0" t="n">
        <v>729</v>
      </c>
      <c r="D8863" s="0" t="str">
        <f aca="false">IFERROR(VLOOKUP($C8863,薬効分類マスタ!$A$2:$B$180,2,FALSE()),"未登録")</f>
        <v>その他の診断用薬(体外診断用医薬品を除く。)</v>
      </c>
      <c r="E8863" s="16" t="s">
        <v>20411</v>
      </c>
      <c r="F8863" s="16" t="s">
        <v>20412</v>
      </c>
      <c r="G8863" s="16" t="s">
        <v>20413</v>
      </c>
      <c r="H8863" s="16" t="s">
        <v>20414</v>
      </c>
      <c r="I8863" s="0" t="n">
        <v>30975</v>
      </c>
      <c r="J8863" s="16" t="s">
        <v>232</v>
      </c>
      <c r="K8863" s="0" t="str">
        <f aca="false">IFERROR(IF(VLOOKUP($C8863,薬効分類マスタ!$A$2:$E$180,5,FALSE())=0,"",VLOOKUP($C8863,薬効分類マスタ!$A$2:$E$180,5,FALSE())),"")</f>
        <v/>
      </c>
      <c r="L8863" s="17"/>
      <c r="M8863" s="0" t="str">
        <f aca="false">IF($K8863="","",IF($L8863&lt;&gt;"",$L8863,VLOOKUP($C8863,薬効分類マスタ!$A$2:$F$180,6,FALSE())))</f>
        <v/>
      </c>
      <c r="N8863" s="0" t="str">
        <f aca="false">ASC(G8863)</f>
        <v>ｾﾞﾉﾝｺｰﾙﾄﾞ</v>
      </c>
      <c r="O8863" s="0" t="str">
        <f aca="false">ASC(E8863)</f>
        <v>ｷｾﾉﾝｶﾞｽ(非放射性)</v>
      </c>
      <c r="P8863" s="16" t="n">
        <f aca="false">N(P8862)+IF($C8863=検索!$B$49,1,0)</f>
        <v>0</v>
      </c>
    </row>
    <row r="8864" customFormat="false" ht="15" hidden="false" customHeight="false" outlineLevel="0" collapsed="false">
      <c r="A8864" s="16" t="s">
        <v>16254</v>
      </c>
      <c r="B8864" s="0" t="s">
        <v>20415</v>
      </c>
      <c r="C8864" s="0" t="n">
        <v>729</v>
      </c>
      <c r="D8864" s="0" t="str">
        <f aca="false">IFERROR(VLOOKUP($C8864,薬効分類マスタ!$A$2:$B$180,2,FALSE()),"未登録")</f>
        <v>その他の診断用薬(体外診断用医薬品を除く。)</v>
      </c>
      <c r="E8864" s="16" t="s">
        <v>20416</v>
      </c>
      <c r="F8864" s="16" t="s">
        <v>20417</v>
      </c>
      <c r="G8864" s="16" t="s">
        <v>20418</v>
      </c>
      <c r="H8864" s="16" t="s">
        <v>3732</v>
      </c>
      <c r="I8864" s="0" t="n">
        <v>814.2</v>
      </c>
      <c r="J8864" s="16" t="s">
        <v>232</v>
      </c>
      <c r="K8864" s="0" t="str">
        <f aca="false">IFERROR(IF(VLOOKUP($C8864,薬効分類マスタ!$A$2:$E$180,5,FALSE())=0,"",VLOOKUP($C8864,薬効分類マスタ!$A$2:$E$180,5,FALSE())),"")</f>
        <v/>
      </c>
      <c r="L8864" s="17"/>
      <c r="M8864" s="0" t="str">
        <f aca="false">IF($K8864="","",IF($L8864&lt;&gt;"",$L8864,VLOOKUP($C8864,薬効分類マスタ!$A$2:$F$180,6,FALSE())))</f>
        <v/>
      </c>
      <c r="N8864" s="0" t="str">
        <f aca="false">ASC(G8864)</f>
        <v>ﾊﾟｯﾁﾃｽﾄ試薬</v>
      </c>
      <c r="O8864" s="0" t="str">
        <f aca="false">ASC(E8864)</f>
        <v>ﾊﾟｯﾁﾃｽﾄ用塩類</v>
      </c>
      <c r="P8864" s="16" t="n">
        <f aca="false">N(P8863)+IF($C8864=検索!$B$49,1,0)</f>
        <v>0</v>
      </c>
    </row>
    <row r="8865" customFormat="false" ht="15" hidden="false" customHeight="false" outlineLevel="0" collapsed="false">
      <c r="A8865" s="16" t="s">
        <v>16254</v>
      </c>
      <c r="B8865" s="0" t="s">
        <v>20419</v>
      </c>
      <c r="C8865" s="0" t="n">
        <v>729</v>
      </c>
      <c r="D8865" s="0" t="str">
        <f aca="false">IFERROR(VLOOKUP($C8865,薬効分類マスタ!$A$2:$B$180,2,FALSE()),"未登録")</f>
        <v>その他の診断用薬(体外診断用医薬品を除く。)</v>
      </c>
      <c r="E8865" s="16" t="s">
        <v>20420</v>
      </c>
      <c r="F8865" s="16" t="s">
        <v>20421</v>
      </c>
      <c r="G8865" s="16" t="s">
        <v>20422</v>
      </c>
      <c r="H8865" s="16" t="s">
        <v>15468</v>
      </c>
      <c r="I8865" s="0" t="n">
        <v>15739.1</v>
      </c>
      <c r="J8865" s="16" t="s">
        <v>232</v>
      </c>
      <c r="K8865" s="0" t="str">
        <f aca="false">IFERROR(IF(VLOOKUP($C8865,薬効分類マスタ!$A$2:$E$180,5,FALSE())=0,"",VLOOKUP($C8865,薬効分類マスタ!$A$2:$E$180,5,FALSE())),"")</f>
        <v/>
      </c>
      <c r="L8865" s="17"/>
      <c r="M8865" s="0" t="str">
        <f aca="false">IF($K8865="","",IF($L8865&lt;&gt;"",$L8865,VLOOKUP($C8865,薬効分類マスタ!$A$2:$F$180,6,FALSE())))</f>
        <v/>
      </c>
      <c r="N8865" s="0" t="str">
        <f aca="false">ASC(G8865)</f>
        <v>ﾊﾟｯﾁﾃｽﾄﾊﾟﾈﾙ(S)</v>
      </c>
      <c r="O8865" s="0" t="str">
        <f aca="false">ASC(E8865)</f>
        <v>ﾊﾟｯﾁﾃｽﾄ用ｱﾚﾙｹﾞﾝ類</v>
      </c>
      <c r="P8865" s="16" t="n">
        <f aca="false">N(P8864)+IF($C8865=検索!$B$49,1,0)</f>
        <v>0</v>
      </c>
    </row>
    <row r="8866" customFormat="false" ht="15" hidden="false" customHeight="false" outlineLevel="0" collapsed="false">
      <c r="A8866" s="16" t="s">
        <v>16254</v>
      </c>
      <c r="B8866" s="0" t="s">
        <v>20423</v>
      </c>
      <c r="C8866" s="0" t="n">
        <v>729</v>
      </c>
      <c r="D8866" s="0" t="str">
        <f aca="false">IFERROR(VLOOKUP($C8866,薬効分類マスタ!$A$2:$B$180,2,FALSE()),"未登録")</f>
        <v>その他の診断用薬(体外診断用医薬品を除く。)</v>
      </c>
      <c r="E8866" s="16" t="s">
        <v>20424</v>
      </c>
      <c r="F8866" s="16" t="s">
        <v>10788</v>
      </c>
      <c r="G8866" s="16" t="s">
        <v>20425</v>
      </c>
      <c r="H8866" s="16" t="s">
        <v>1090</v>
      </c>
      <c r="I8866" s="0" t="n">
        <v>7514.9</v>
      </c>
      <c r="J8866" s="16" t="s">
        <v>232</v>
      </c>
      <c r="K8866" s="0" t="str">
        <f aca="false">IFERROR(IF(VLOOKUP($C8866,薬効分類マスタ!$A$2:$E$180,5,FALSE())=0,"",VLOOKUP($C8866,薬効分類マスタ!$A$2:$E$180,5,FALSE())),"")</f>
        <v/>
      </c>
      <c r="L8866" s="17"/>
      <c r="M8866" s="0" t="str">
        <f aca="false">IF($K8866="","",IF($L8866&lt;&gt;"",$L8866,VLOOKUP($C8866,薬効分類マスタ!$A$2:$F$180,6,FALSE())))</f>
        <v/>
      </c>
      <c r="N8866" s="0" t="str">
        <f aca="false">ASC(G8866)</f>
        <v>ﾌﾟﾛﾎﾞｺﾘﾝ吸入粉末溶解用100mg</v>
      </c>
      <c r="O8866" s="0" t="str">
        <f aca="false">ASC(E8866)</f>
        <v>ﾒﾀｺﾘﾝ塩化物</v>
      </c>
      <c r="P8866" s="16" t="n">
        <f aca="false">N(P8865)+IF($C8866=検索!$B$49,1,0)</f>
        <v>0</v>
      </c>
    </row>
    <row r="8867" customFormat="false" ht="15" hidden="false" customHeight="false" outlineLevel="0" collapsed="false">
      <c r="A8867" s="16" t="s">
        <v>16254</v>
      </c>
      <c r="B8867" s="0" t="s">
        <v>20426</v>
      </c>
      <c r="C8867" s="0" t="n">
        <v>729</v>
      </c>
      <c r="D8867" s="0" t="str">
        <f aca="false">IFERROR(VLOOKUP($C8867,薬効分類マスタ!$A$2:$B$180,2,FALSE()),"未登録")</f>
        <v>その他の診断用薬(体外診断用医薬品を除く。)</v>
      </c>
      <c r="E8867" s="16" t="s">
        <v>20424</v>
      </c>
      <c r="F8867" s="16" t="s">
        <v>10788</v>
      </c>
      <c r="G8867" s="16" t="s">
        <v>20427</v>
      </c>
      <c r="H8867" s="16" t="s">
        <v>16608</v>
      </c>
      <c r="I8867" s="0" t="n">
        <v>7514.9</v>
      </c>
      <c r="J8867" s="16" t="s">
        <v>232</v>
      </c>
      <c r="K8867" s="0" t="str">
        <f aca="false">IFERROR(IF(VLOOKUP($C8867,薬効分類マスタ!$A$2:$E$180,5,FALSE())=0,"",VLOOKUP($C8867,薬効分類マスタ!$A$2:$E$180,5,FALSE())),"")</f>
        <v/>
      </c>
      <c r="L8867" s="17"/>
      <c r="M8867" s="0" t="str">
        <f aca="false">IF($K8867="","",IF($L8867&lt;&gt;"",$L8867,VLOOKUP($C8867,薬効分類マスタ!$A$2:$F$180,6,FALSE())))</f>
        <v/>
      </c>
      <c r="N8867" s="0" t="str">
        <f aca="false">ASC(G8867)</f>
        <v>ｹﾝﾌﾞﾗﾝ吸入粉末溶解用100mg</v>
      </c>
      <c r="O8867" s="0" t="str">
        <f aca="false">ASC(E8867)</f>
        <v>ﾒﾀｺﾘﾝ塩化物</v>
      </c>
      <c r="P8867" s="16" t="n">
        <f aca="false">N(P8866)+IF($C8867=検索!$B$49,1,0)</f>
        <v>0</v>
      </c>
    </row>
    <row r="8868" customFormat="false" ht="15" hidden="false" customHeight="false" outlineLevel="0" collapsed="false">
      <c r="A8868" s="16" t="s">
        <v>16254</v>
      </c>
      <c r="B8868" s="0" t="s">
        <v>20428</v>
      </c>
      <c r="C8868" s="0" t="n">
        <v>731</v>
      </c>
      <c r="D8868" s="0" t="str">
        <f aca="false">IFERROR(VLOOKUP($C8868,薬効分類マスタ!$A$2:$B$180,2,FALSE()),"未登録")</f>
        <v>防腐剤</v>
      </c>
      <c r="E8868" s="16" t="s">
        <v>20429</v>
      </c>
      <c r="F8868" s="16" t="s">
        <v>224</v>
      </c>
      <c r="G8868" s="16" t="s">
        <v>20429</v>
      </c>
      <c r="I8868" s="0" t="n">
        <v>10.7</v>
      </c>
      <c r="K8868" s="0" t="str">
        <f aca="false">IFERROR(IF(VLOOKUP($C8868,薬効分類マスタ!$A$2:$E$180,5,FALSE())=0,"",VLOOKUP($C8868,薬効分類マスタ!$A$2:$E$180,5,FALSE())),"")</f>
        <v/>
      </c>
      <c r="L8868" s="17"/>
      <c r="M8868" s="0" t="str">
        <f aca="false">IF($K8868="","",IF($L8868&lt;&gt;"",$L8868,VLOOKUP($C8868,薬効分類マスタ!$A$2:$F$180,6,FALSE())))</f>
        <v/>
      </c>
      <c r="N8868" s="0" t="str">
        <f aca="false">ASC(G8868)</f>
        <v>ﾊﾟﾗｵｷｼ安息香酸ｴﾁﾙ</v>
      </c>
      <c r="O8868" s="0" t="str">
        <f aca="false">ASC(E8868)</f>
        <v>ﾊﾟﾗｵｷｼ安息香酸ｴﾁﾙ</v>
      </c>
      <c r="P8868" s="16" t="n">
        <f aca="false">N(P8867)+IF($C8868=検索!$B$49,1,0)</f>
        <v>0</v>
      </c>
    </row>
    <row r="8869" customFormat="false" ht="15" hidden="false" customHeight="false" outlineLevel="0" collapsed="false">
      <c r="A8869" s="16" t="s">
        <v>16254</v>
      </c>
      <c r="B8869" s="0" t="s">
        <v>20430</v>
      </c>
      <c r="C8869" s="0" t="n">
        <v>731</v>
      </c>
      <c r="D8869" s="0" t="str">
        <f aca="false">IFERROR(VLOOKUP($C8869,薬効分類マスタ!$A$2:$B$180,2,FALSE()),"未登録")</f>
        <v>防腐剤</v>
      </c>
      <c r="E8869" s="16" t="s">
        <v>20431</v>
      </c>
      <c r="F8869" s="16" t="s">
        <v>224</v>
      </c>
      <c r="G8869" s="16" t="s">
        <v>20431</v>
      </c>
      <c r="I8869" s="0" t="n">
        <v>10.4</v>
      </c>
      <c r="K8869" s="0" t="str">
        <f aca="false">IFERROR(IF(VLOOKUP($C8869,薬効分類マスタ!$A$2:$E$180,5,FALSE())=0,"",VLOOKUP($C8869,薬効分類マスタ!$A$2:$E$180,5,FALSE())),"")</f>
        <v/>
      </c>
      <c r="L8869" s="17"/>
      <c r="M8869" s="0" t="str">
        <f aca="false">IF($K8869="","",IF($L8869&lt;&gt;"",$L8869,VLOOKUP($C8869,薬効分類マスタ!$A$2:$F$180,6,FALSE())))</f>
        <v/>
      </c>
      <c r="N8869" s="0" t="str">
        <f aca="false">ASC(G8869)</f>
        <v>ﾊﾟﾗｵｷｼ安息香酸ﾌﾞﾁﾙ</v>
      </c>
      <c r="O8869" s="0" t="str">
        <f aca="false">ASC(E8869)</f>
        <v>ﾊﾟﾗｵｷｼ安息香酸ﾌﾞﾁﾙ</v>
      </c>
      <c r="P8869" s="16" t="n">
        <f aca="false">N(P8868)+IF($C8869=検索!$B$49,1,0)</f>
        <v>0</v>
      </c>
    </row>
    <row r="8870" customFormat="false" ht="15" hidden="false" customHeight="false" outlineLevel="0" collapsed="false">
      <c r="A8870" s="16" t="s">
        <v>16254</v>
      </c>
      <c r="B8870" s="0" t="s">
        <v>20432</v>
      </c>
      <c r="C8870" s="0" t="n">
        <v>731</v>
      </c>
      <c r="D8870" s="0" t="str">
        <f aca="false">IFERROR(VLOOKUP($C8870,薬効分類マスタ!$A$2:$B$180,2,FALSE()),"未登録")</f>
        <v>防腐剤</v>
      </c>
      <c r="E8870" s="16" t="s">
        <v>20433</v>
      </c>
      <c r="F8870" s="16" t="s">
        <v>224</v>
      </c>
      <c r="G8870" s="16" t="s">
        <v>20433</v>
      </c>
      <c r="I8870" s="0" t="n">
        <v>20.1</v>
      </c>
      <c r="K8870" s="0" t="str">
        <f aca="false">IFERROR(IF(VLOOKUP($C8870,薬効分類マスタ!$A$2:$E$180,5,FALSE())=0,"",VLOOKUP($C8870,薬効分類マスタ!$A$2:$E$180,5,FALSE())),"")</f>
        <v/>
      </c>
      <c r="L8870" s="17"/>
      <c r="M8870" s="0" t="str">
        <f aca="false">IF($K8870="","",IF($L8870&lt;&gt;"",$L8870,VLOOKUP($C8870,薬効分類マスタ!$A$2:$F$180,6,FALSE())))</f>
        <v/>
      </c>
      <c r="N8870" s="0" t="str">
        <f aca="false">ASC(G8870)</f>
        <v>ﾊﾟﾗｵｷｼ安息香酸ﾌﾟﾛﾋﾟﾙ</v>
      </c>
      <c r="O8870" s="0" t="str">
        <f aca="false">ASC(E8870)</f>
        <v>ﾊﾟﾗｵｷｼ安息香酸ﾌﾟﾛﾋﾟﾙ</v>
      </c>
      <c r="P8870" s="16" t="n">
        <f aca="false">N(P8869)+IF($C8870=検索!$B$49,1,0)</f>
        <v>0</v>
      </c>
    </row>
    <row r="8871" customFormat="false" ht="15" hidden="false" customHeight="false" outlineLevel="0" collapsed="false">
      <c r="A8871" s="16" t="s">
        <v>16254</v>
      </c>
      <c r="B8871" s="0" t="s">
        <v>20434</v>
      </c>
      <c r="C8871" s="0" t="n">
        <v>731</v>
      </c>
      <c r="D8871" s="0" t="str">
        <f aca="false">IFERROR(VLOOKUP($C8871,薬効分類マスタ!$A$2:$B$180,2,FALSE()),"未登録")</f>
        <v>防腐剤</v>
      </c>
      <c r="E8871" s="16" t="s">
        <v>20435</v>
      </c>
      <c r="F8871" s="16" t="s">
        <v>6657</v>
      </c>
      <c r="G8871" s="16" t="s">
        <v>20436</v>
      </c>
      <c r="H8871" s="16" t="s">
        <v>7004</v>
      </c>
      <c r="I8871" s="0" t="n">
        <v>22.1</v>
      </c>
      <c r="J8871" s="16" t="s">
        <v>239</v>
      </c>
      <c r="K8871" s="0" t="str">
        <f aca="false">IFERROR(IF(VLOOKUP($C8871,薬効分類マスタ!$A$2:$E$180,5,FALSE())=0,"",VLOOKUP($C8871,薬効分類マスタ!$A$2:$E$180,5,FALSE())),"")</f>
        <v/>
      </c>
      <c r="L8871" s="17"/>
      <c r="M8871" s="0" t="str">
        <f aca="false">IF($K8871="","",IF($L8871&lt;&gt;"",$L8871,VLOOKUP($C8871,薬効分類マスタ!$A$2:$F$180,6,FALSE())))</f>
        <v/>
      </c>
      <c r="N8871" s="0" t="str">
        <f aca="false">ASC(G8871)</f>
        <v>ｱﾝｿｯｺｳﾁﾝｷ(小堺)</v>
      </c>
      <c r="O8871" s="0" t="str">
        <f aca="false">ASC(E8871)</f>
        <v>安息香</v>
      </c>
      <c r="P8871" s="16" t="n">
        <f aca="false">N(P8870)+IF($C8871=検索!$B$49,1,0)</f>
        <v>0</v>
      </c>
    </row>
    <row r="8872" customFormat="false" ht="15" hidden="false" customHeight="false" outlineLevel="0" collapsed="false">
      <c r="A8872" s="16" t="s">
        <v>16254</v>
      </c>
      <c r="B8872" s="0" t="s">
        <v>20437</v>
      </c>
      <c r="C8872" s="0" t="n">
        <v>731</v>
      </c>
      <c r="D8872" s="0" t="str">
        <f aca="false">IFERROR(VLOOKUP($C8872,薬効分類マスタ!$A$2:$B$180,2,FALSE()),"未登録")</f>
        <v>防腐剤</v>
      </c>
      <c r="E8872" s="16" t="s">
        <v>20435</v>
      </c>
      <c r="F8872" s="16" t="s">
        <v>6657</v>
      </c>
      <c r="G8872" s="16" t="s">
        <v>20438</v>
      </c>
      <c r="H8872" s="16" t="s">
        <v>7599</v>
      </c>
      <c r="I8872" s="0" t="n">
        <v>22.1</v>
      </c>
      <c r="J8872" s="16" t="s">
        <v>239</v>
      </c>
      <c r="K8872" s="0" t="str">
        <f aca="false">IFERROR(IF(VLOOKUP($C8872,薬効分類マスタ!$A$2:$E$180,5,FALSE())=0,"",VLOOKUP($C8872,薬効分類マスタ!$A$2:$E$180,5,FALSE())),"")</f>
        <v/>
      </c>
      <c r="L8872" s="17"/>
      <c r="M8872" s="0" t="str">
        <f aca="false">IF($K8872="","",IF($L8872&lt;&gt;"",$L8872,VLOOKUP($C8872,薬効分類マスタ!$A$2:$F$180,6,FALSE())))</f>
        <v/>
      </c>
      <c r="N8872" s="0" t="str">
        <f aca="false">ASC(G8872)</f>
        <v>安息香ﾁﾝｷ(司生堂)</v>
      </c>
      <c r="O8872" s="0" t="str">
        <f aca="false">ASC(E8872)</f>
        <v>安息香</v>
      </c>
      <c r="P8872" s="16" t="n">
        <f aca="false">N(P8871)+IF($C8872=検索!$B$49,1,0)</f>
        <v>0</v>
      </c>
    </row>
    <row r="8873" customFormat="false" ht="15" hidden="false" customHeight="false" outlineLevel="0" collapsed="false">
      <c r="A8873" s="16" t="s">
        <v>16254</v>
      </c>
      <c r="B8873" s="0" t="s">
        <v>20439</v>
      </c>
      <c r="C8873" s="0" t="n">
        <v>745</v>
      </c>
      <c r="D8873" s="0" t="str">
        <f aca="false">IFERROR(VLOOKUP($C8873,薬効分類マスタ!$A$2:$B$180,2,FALSE()),"未登録")</f>
        <v>細菌学的検査用薬</v>
      </c>
      <c r="E8873" s="16" t="s">
        <v>12478</v>
      </c>
      <c r="F8873" s="16" t="s">
        <v>224</v>
      </c>
      <c r="G8873" s="16" t="s">
        <v>12478</v>
      </c>
      <c r="I8873" s="0" t="n">
        <v>11</v>
      </c>
      <c r="K8873" s="0" t="str">
        <f aca="false">IFERROR(IF(VLOOKUP($C8873,薬効分類マスタ!$A$2:$E$180,5,FALSE())=0,"",VLOOKUP($C8873,薬効分類マスタ!$A$2:$E$180,5,FALSE())),"")</f>
        <v/>
      </c>
      <c r="L8873" s="17"/>
      <c r="M8873" s="0" t="str">
        <f aca="false">IF($K8873="","",IF($L8873&lt;&gt;"",$L8873,VLOOKUP($C8873,薬効分類マスタ!$A$2:$F$180,6,FALSE())))</f>
        <v/>
      </c>
      <c r="N8873" s="0" t="str">
        <f aca="false">ASC(G8873)</f>
        <v>ｶﾝﾃﾝ</v>
      </c>
      <c r="O8873" s="0" t="str">
        <f aca="false">ASC(E8873)</f>
        <v>ｶﾝﾃﾝ</v>
      </c>
      <c r="P8873" s="16" t="n">
        <f aca="false">N(P8872)+IF($C8873=検索!$B$49,1,0)</f>
        <v>0</v>
      </c>
    </row>
    <row r="8874" customFormat="false" ht="15" hidden="false" customHeight="false" outlineLevel="0" collapsed="false">
      <c r="A8874" s="16" t="s">
        <v>16254</v>
      </c>
      <c r="B8874" s="0" t="s">
        <v>20440</v>
      </c>
      <c r="C8874" s="0" t="n">
        <v>799</v>
      </c>
      <c r="D8874" s="0" t="str">
        <f aca="false">IFERROR(VLOOKUP($C8874,薬効分類マスタ!$A$2:$B$180,2,FALSE()),"未登録")</f>
        <v>他に分類されない治療を主目的としない医薬品</v>
      </c>
      <c r="E8874" s="16" t="s">
        <v>20441</v>
      </c>
      <c r="F8874" s="16" t="s">
        <v>20442</v>
      </c>
      <c r="G8874" s="16" t="s">
        <v>20443</v>
      </c>
      <c r="H8874" s="16" t="s">
        <v>272</v>
      </c>
      <c r="I8874" s="0" t="n">
        <v>5419.5</v>
      </c>
      <c r="K8874" s="0" t="str">
        <f aca="false">IFERROR(IF(VLOOKUP($C8874,薬効分類マスタ!$A$2:$E$180,5,FALSE())=0,"",VLOOKUP($C8874,薬効分類マスタ!$A$2:$E$180,5,FALSE())),"")</f>
        <v/>
      </c>
      <c r="L8874" s="17"/>
      <c r="M8874" s="0" t="str">
        <f aca="false">IF($K8874="","",IF($L8874&lt;&gt;"",$L8874,VLOOKUP($C8874,薬効分類マスタ!$A$2:$F$180,6,FALSE())))</f>
        <v/>
      </c>
      <c r="N8874" s="0" t="str">
        <f aca="false">ASC(G8874)</f>
        <v>ｾﾞﾙﾌｨﾙﾑ</v>
      </c>
      <c r="O8874" s="0" t="str">
        <f aca="false">ASC(E8874)</f>
        <v>ｾﾞﾗﾁﾝﾌｨﾙﾑ</v>
      </c>
      <c r="P8874" s="16" t="n">
        <f aca="false">N(P8873)+IF($C8874=検索!$B$49,1,0)</f>
        <v>0</v>
      </c>
    </row>
    <row r="8875" customFormat="false" ht="15" hidden="false" customHeight="false" outlineLevel="0" collapsed="false">
      <c r="A8875" s="16" t="s">
        <v>16254</v>
      </c>
      <c r="B8875" s="0" t="s">
        <v>20444</v>
      </c>
      <c r="C8875" s="0" t="n">
        <v>799</v>
      </c>
      <c r="D8875" s="0" t="str">
        <f aca="false">IFERROR(VLOOKUP($C8875,薬効分類マスタ!$A$2:$B$180,2,FALSE()),"未登録")</f>
        <v>他に分類されない治療を主目的としない医薬品</v>
      </c>
      <c r="E8875" s="16" t="s">
        <v>20441</v>
      </c>
      <c r="F8875" s="16" t="s">
        <v>20445</v>
      </c>
      <c r="G8875" s="16" t="s">
        <v>20446</v>
      </c>
      <c r="H8875" s="16" t="s">
        <v>272</v>
      </c>
      <c r="I8875" s="0" t="n">
        <v>399.1</v>
      </c>
      <c r="K8875" s="0" t="str">
        <f aca="false">IFERROR(IF(VLOOKUP($C8875,薬効分類マスタ!$A$2:$E$180,5,FALSE())=0,"",VLOOKUP($C8875,薬効分類マスタ!$A$2:$E$180,5,FALSE())),"")</f>
        <v/>
      </c>
      <c r="L8875" s="17"/>
      <c r="M8875" s="0" t="str">
        <f aca="false">IF($K8875="","",IF($L8875&lt;&gt;"",$L8875,VLOOKUP($C8875,薬効分類マスタ!$A$2:$F$180,6,FALSE())))</f>
        <v/>
      </c>
      <c r="N8875" s="0" t="str">
        <f aca="false">ASC(G8875)</f>
        <v>眼科用ｾﾞﾙﾌｨﾙﾑ</v>
      </c>
      <c r="O8875" s="0" t="str">
        <f aca="false">ASC(E8875)</f>
        <v>ｾﾞﾗﾁﾝﾌｨﾙﾑ</v>
      </c>
      <c r="P8875" s="16" t="n">
        <f aca="false">N(P8874)+IF($C8875=検索!$B$49,1,0)</f>
        <v>0</v>
      </c>
    </row>
    <row r="8876" customFormat="false" ht="15" hidden="false" customHeight="false" outlineLevel="0" collapsed="false">
      <c r="A8876" s="16" t="s">
        <v>16254</v>
      </c>
      <c r="B8876" s="0" t="s">
        <v>20447</v>
      </c>
      <c r="C8876" s="0" t="n">
        <v>799</v>
      </c>
      <c r="D8876" s="0" t="str">
        <f aca="false">IFERROR(VLOOKUP($C8876,薬効分類マスタ!$A$2:$B$180,2,FALSE()),"未登録")</f>
        <v>他に分類されない治療を主目的としない医薬品</v>
      </c>
      <c r="E8876" s="16" t="s">
        <v>20448</v>
      </c>
      <c r="F8876" s="16" t="s">
        <v>20449</v>
      </c>
      <c r="G8876" s="16" t="s">
        <v>20450</v>
      </c>
      <c r="H8876" s="16" t="s">
        <v>20451</v>
      </c>
      <c r="I8876" s="0" t="n">
        <v>166.2</v>
      </c>
      <c r="J8876" s="16" t="s">
        <v>232</v>
      </c>
      <c r="K8876" s="0" t="str">
        <f aca="false">IFERROR(IF(VLOOKUP($C8876,薬効分類マスタ!$A$2:$E$180,5,FALSE())=0,"",VLOOKUP($C8876,薬効分類マスタ!$A$2:$E$180,5,FALSE())),"")</f>
        <v/>
      </c>
      <c r="L8876" s="17"/>
      <c r="M8876" s="0" t="str">
        <f aca="false">IF($K8876="","",IF($L8876&lt;&gt;"",$L8876,VLOOKUP($C8876,薬効分類マスタ!$A$2:$F$180,6,FALSE())))</f>
        <v/>
      </c>
      <c r="N8876" s="0" t="str">
        <f aca="false">ASC(G8876)</f>
        <v>ﾆｺﾁﾈﾙTTS10</v>
      </c>
      <c r="O8876" s="0" t="str">
        <f aca="false">ASC(E8876)</f>
        <v>ﾆｺﾁﾝ</v>
      </c>
      <c r="P8876" s="16" t="n">
        <f aca="false">N(P8875)+IF($C8876=検索!$B$49,1,0)</f>
        <v>0</v>
      </c>
    </row>
    <row r="8877" customFormat="false" ht="15" hidden="false" customHeight="false" outlineLevel="0" collapsed="false">
      <c r="A8877" s="16" t="s">
        <v>16254</v>
      </c>
      <c r="B8877" s="0" t="s">
        <v>20452</v>
      </c>
      <c r="C8877" s="0" t="n">
        <v>799</v>
      </c>
      <c r="D8877" s="0" t="str">
        <f aca="false">IFERROR(VLOOKUP($C8877,薬効分類マスタ!$A$2:$B$180,2,FALSE()),"未登録")</f>
        <v>他に分類されない治療を主目的としない医薬品</v>
      </c>
      <c r="E8877" s="16" t="s">
        <v>20448</v>
      </c>
      <c r="F8877" s="16" t="s">
        <v>20453</v>
      </c>
      <c r="G8877" s="16" t="s">
        <v>20454</v>
      </c>
      <c r="H8877" s="16" t="s">
        <v>20451</v>
      </c>
      <c r="I8877" s="0" t="n">
        <v>175.5</v>
      </c>
      <c r="J8877" s="16" t="s">
        <v>232</v>
      </c>
      <c r="K8877" s="0" t="str">
        <f aca="false">IFERROR(IF(VLOOKUP($C8877,薬効分類マスタ!$A$2:$E$180,5,FALSE())=0,"",VLOOKUP($C8877,薬効分類マスタ!$A$2:$E$180,5,FALSE())),"")</f>
        <v/>
      </c>
      <c r="L8877" s="17"/>
      <c r="M8877" s="0" t="str">
        <f aca="false">IF($K8877="","",IF($L8877&lt;&gt;"",$L8877,VLOOKUP($C8877,薬効分類マスタ!$A$2:$F$180,6,FALSE())))</f>
        <v/>
      </c>
      <c r="N8877" s="0" t="str">
        <f aca="false">ASC(G8877)</f>
        <v>ﾆｺﾁﾈﾙTTS20</v>
      </c>
      <c r="O8877" s="0" t="str">
        <f aca="false">ASC(E8877)</f>
        <v>ﾆｺﾁﾝ</v>
      </c>
      <c r="P8877" s="16" t="n">
        <f aca="false">N(P8876)+IF($C8877=検索!$B$49,1,0)</f>
        <v>0</v>
      </c>
    </row>
    <row r="8878" customFormat="false" ht="15" hidden="false" customHeight="false" outlineLevel="0" collapsed="false">
      <c r="A8878" s="16" t="s">
        <v>16254</v>
      </c>
      <c r="B8878" s="0" t="s">
        <v>20455</v>
      </c>
      <c r="C8878" s="0" t="n">
        <v>799</v>
      </c>
      <c r="D8878" s="0" t="str">
        <f aca="false">IFERROR(VLOOKUP($C8878,薬効分類マスタ!$A$2:$B$180,2,FALSE()),"未登録")</f>
        <v>他に分類されない治療を主目的としない医薬品</v>
      </c>
      <c r="E8878" s="16" t="s">
        <v>20448</v>
      </c>
      <c r="F8878" s="16" t="s">
        <v>20456</v>
      </c>
      <c r="G8878" s="16" t="s">
        <v>20457</v>
      </c>
      <c r="H8878" s="16" t="s">
        <v>20451</v>
      </c>
      <c r="I8878" s="0" t="n">
        <v>179.8</v>
      </c>
      <c r="J8878" s="16" t="s">
        <v>232</v>
      </c>
      <c r="K8878" s="0" t="str">
        <f aca="false">IFERROR(IF(VLOOKUP($C8878,薬効分類マスタ!$A$2:$E$180,5,FALSE())=0,"",VLOOKUP($C8878,薬効分類マスタ!$A$2:$E$180,5,FALSE())),"")</f>
        <v/>
      </c>
      <c r="L8878" s="17"/>
      <c r="M8878" s="0" t="str">
        <f aca="false">IF($K8878="","",IF($L8878&lt;&gt;"",$L8878,VLOOKUP($C8878,薬効分類マスタ!$A$2:$F$180,6,FALSE())))</f>
        <v/>
      </c>
      <c r="N8878" s="0" t="str">
        <f aca="false">ASC(G8878)</f>
        <v>ﾆｺﾁﾈﾙTTS30</v>
      </c>
      <c r="O8878" s="0" t="str">
        <f aca="false">ASC(E8878)</f>
        <v>ﾆｺﾁﾝ</v>
      </c>
      <c r="P8878" s="16" t="n">
        <f aca="false">N(P8877)+IF($C8878=検索!$B$49,1,0)</f>
        <v>0</v>
      </c>
    </row>
    <row r="8879" customFormat="false" ht="15" hidden="false" customHeight="false" outlineLevel="0" collapsed="false">
      <c r="A8879" s="16" t="s">
        <v>16254</v>
      </c>
      <c r="B8879" s="0" t="s">
        <v>20458</v>
      </c>
      <c r="C8879" s="0" t="n">
        <v>811</v>
      </c>
      <c r="D8879" s="0" t="str">
        <f aca="false">IFERROR(VLOOKUP($C8879,薬効分類マスタ!$A$2:$B$180,2,FALSE()),"未登録")</f>
        <v>あへんアルカロイド系麻薬</v>
      </c>
      <c r="E8879" s="16" t="s">
        <v>16118</v>
      </c>
      <c r="F8879" s="16" t="s">
        <v>3164</v>
      </c>
      <c r="G8879" s="16" t="s">
        <v>20459</v>
      </c>
      <c r="H8879" s="16" t="s">
        <v>504</v>
      </c>
      <c r="I8879" s="0" t="n">
        <v>356</v>
      </c>
      <c r="J8879" s="16" t="s">
        <v>232</v>
      </c>
      <c r="K8879" s="0" t="str">
        <f aca="false">IFERROR(IF(VLOOKUP($C8879,薬効分類マスタ!$A$2:$E$180,5,FALSE())=0,"",VLOOKUP($C8879,薬効分類マスタ!$A$2:$E$180,5,FALSE())),"")</f>
        <v>麻薬</v>
      </c>
      <c r="L8879" s="17"/>
      <c r="M8879" s="16" t="n">
        <f aca="false">IF($K8879="","",IF($L8879&lt;&gt;"",$L8879,VLOOKUP($C8879,薬効分類マスタ!$A$2:$F$180,6,FALSE())))</f>
        <v>3</v>
      </c>
      <c r="N8879" s="0" t="str">
        <f aca="false">ASC(G8879)</f>
        <v>ｱﾝﾍﾟｯｸ坐剤10mg</v>
      </c>
      <c r="O8879" s="0" t="str">
        <f aca="false">ASC(E8879)</f>
        <v>ﾓﾙﾋﾈ塩酸塩水和物</v>
      </c>
      <c r="P8879" s="16" t="n">
        <f aca="false">N(P8878)+IF($C8879=検索!$B$49,1,0)</f>
        <v>0</v>
      </c>
    </row>
    <row r="8880" customFormat="false" ht="15" hidden="false" customHeight="false" outlineLevel="0" collapsed="false">
      <c r="A8880" s="16" t="s">
        <v>16254</v>
      </c>
      <c r="B8880" s="0" t="s">
        <v>20460</v>
      </c>
      <c r="C8880" s="0" t="n">
        <v>811</v>
      </c>
      <c r="D8880" s="0" t="str">
        <f aca="false">IFERROR(VLOOKUP($C8880,薬効分類マスタ!$A$2:$B$180,2,FALSE()),"未登録")</f>
        <v>あへんアルカロイド系麻薬</v>
      </c>
      <c r="E8880" s="16" t="s">
        <v>16118</v>
      </c>
      <c r="F8880" s="16" t="s">
        <v>20461</v>
      </c>
      <c r="G8880" s="16" t="s">
        <v>20462</v>
      </c>
      <c r="H8880" s="16" t="s">
        <v>504</v>
      </c>
      <c r="I8880" s="0" t="n">
        <v>612.9</v>
      </c>
      <c r="J8880" s="16" t="s">
        <v>232</v>
      </c>
      <c r="K8880" s="0" t="str">
        <f aca="false">IFERROR(IF(VLOOKUP($C8880,薬効分類マスタ!$A$2:$E$180,5,FALSE())=0,"",VLOOKUP($C8880,薬効分類マスタ!$A$2:$E$180,5,FALSE())),"")</f>
        <v>麻薬</v>
      </c>
      <c r="L8880" s="17"/>
      <c r="M8880" s="16" t="n">
        <f aca="false">IF($K8880="","",IF($L8880&lt;&gt;"",$L8880,VLOOKUP($C8880,薬効分類マスタ!$A$2:$F$180,6,FALSE())))</f>
        <v>3</v>
      </c>
      <c r="N8880" s="0" t="str">
        <f aca="false">ASC(G8880)</f>
        <v>ｱﾝﾍﾟｯｸ坐剤20mg</v>
      </c>
      <c r="O8880" s="0" t="str">
        <f aca="false">ASC(E8880)</f>
        <v>ﾓﾙﾋﾈ塩酸塩水和物</v>
      </c>
      <c r="P8880" s="16" t="n">
        <f aca="false">N(P8879)+IF($C8880=検索!$B$49,1,0)</f>
        <v>0</v>
      </c>
    </row>
    <row r="8881" customFormat="false" ht="15" hidden="false" customHeight="false" outlineLevel="0" collapsed="false">
      <c r="A8881" s="16" t="s">
        <v>16254</v>
      </c>
      <c r="B8881" s="0" t="s">
        <v>20463</v>
      </c>
      <c r="C8881" s="0" t="n">
        <v>811</v>
      </c>
      <c r="D8881" s="0" t="str">
        <f aca="false">IFERROR(VLOOKUP($C8881,薬効分類マスタ!$A$2:$B$180,2,FALSE()),"未登録")</f>
        <v>あへんアルカロイド系麻薬</v>
      </c>
      <c r="E8881" s="16" t="s">
        <v>16118</v>
      </c>
      <c r="F8881" s="16" t="s">
        <v>16312</v>
      </c>
      <c r="G8881" s="16" t="s">
        <v>20464</v>
      </c>
      <c r="H8881" s="16" t="s">
        <v>504</v>
      </c>
      <c r="I8881" s="0" t="n">
        <v>866.3</v>
      </c>
      <c r="J8881" s="16" t="s">
        <v>232</v>
      </c>
      <c r="K8881" s="0" t="str">
        <f aca="false">IFERROR(IF(VLOOKUP($C8881,薬効分類マスタ!$A$2:$E$180,5,FALSE())=0,"",VLOOKUP($C8881,薬効分類マスタ!$A$2:$E$180,5,FALSE())),"")</f>
        <v>麻薬</v>
      </c>
      <c r="L8881" s="17"/>
      <c r="M8881" s="16" t="n">
        <f aca="false">IF($K8881="","",IF($L8881&lt;&gt;"",$L8881,VLOOKUP($C8881,薬効分類マスタ!$A$2:$F$180,6,FALSE())))</f>
        <v>3</v>
      </c>
      <c r="N8881" s="0" t="str">
        <f aca="false">ASC(G8881)</f>
        <v>ｱﾝﾍﾟｯｸ坐剤30mg</v>
      </c>
      <c r="O8881" s="0" t="str">
        <f aca="false">ASC(E8881)</f>
        <v>ﾓﾙﾋﾈ塩酸塩水和物</v>
      </c>
      <c r="P8881" s="16" t="n">
        <f aca="false">N(P8880)+IF($C8881=検索!$B$49,1,0)</f>
        <v>0</v>
      </c>
    </row>
    <row r="8882" customFormat="false" ht="15" hidden="false" customHeight="false" outlineLevel="0" collapsed="false">
      <c r="A8882" s="16" t="s">
        <v>16254</v>
      </c>
      <c r="B8882" s="0" t="s">
        <v>20465</v>
      </c>
      <c r="C8882" s="0" t="n">
        <v>812</v>
      </c>
      <c r="D8882" s="0" t="str">
        <f aca="false">IFERROR(VLOOKUP($C8882,薬効分類マスタ!$A$2:$B$180,2,FALSE()),"未登録")</f>
        <v>コカアルカロイド系製剤</v>
      </c>
      <c r="E8882" s="16" t="s">
        <v>20466</v>
      </c>
      <c r="F8882" s="16" t="s">
        <v>224</v>
      </c>
      <c r="G8882" s="16" t="s">
        <v>20466</v>
      </c>
      <c r="I8882" s="0" t="n">
        <v>4341.7</v>
      </c>
      <c r="K8882" s="0" t="str">
        <f aca="false">IFERROR(IF(VLOOKUP($C8882,薬効分類マスタ!$A$2:$E$180,5,FALSE())=0,"",VLOOKUP($C8882,薬効分類マスタ!$A$2:$E$180,5,FALSE())),"")</f>
        <v/>
      </c>
      <c r="L8882" s="17"/>
      <c r="M8882" s="0" t="str">
        <f aca="false">IF($K8882="","",IF($L8882&lt;&gt;"",$L8882,VLOOKUP($C8882,薬効分類マスタ!$A$2:$F$180,6,FALSE())))</f>
        <v/>
      </c>
      <c r="N8882" s="0" t="str">
        <f aca="false">ASC(G8882)</f>
        <v>ｺｶｲﾝ塩酸塩</v>
      </c>
      <c r="O8882" s="0" t="str">
        <f aca="false">ASC(E8882)</f>
        <v>ｺｶｲﾝ塩酸塩</v>
      </c>
      <c r="P8882" s="16" t="n">
        <f aca="false">N(P8881)+IF($C8882=検索!$B$49,1,0)</f>
        <v>0</v>
      </c>
    </row>
    <row r="8883" customFormat="false" ht="15" hidden="false" customHeight="false" outlineLevel="0" collapsed="false">
      <c r="A8883" s="16" t="s">
        <v>16254</v>
      </c>
      <c r="B8883" s="0" t="s">
        <v>20467</v>
      </c>
      <c r="C8883" s="0" t="n">
        <v>821</v>
      </c>
      <c r="D8883" s="0" t="str">
        <f aca="false">IFERROR(VLOOKUP($C8883,薬効分類マスタ!$A$2:$B$180,2,FALSE()),"未登録")</f>
        <v>合成麻薬</v>
      </c>
      <c r="E8883" s="16" t="s">
        <v>20468</v>
      </c>
      <c r="F8883" s="16" t="s">
        <v>20469</v>
      </c>
      <c r="G8883" s="16" t="s">
        <v>20470</v>
      </c>
      <c r="H8883" s="16" t="s">
        <v>1356</v>
      </c>
      <c r="I8883" s="0" t="n">
        <v>1567.4</v>
      </c>
      <c r="J8883" s="16" t="s">
        <v>232</v>
      </c>
      <c r="K8883" s="0" t="str">
        <f aca="false">IFERROR(IF(VLOOKUP($C8883,薬効分類マスタ!$A$2:$E$180,5,FALSE())=0,"",VLOOKUP($C8883,薬効分類マスタ!$A$2:$E$180,5,FALSE())),"")</f>
        <v>麻薬</v>
      </c>
      <c r="L8883" s="17"/>
      <c r="M8883" s="16" t="n">
        <f aca="false">IF($K8883="","",IF($L8883&lt;&gt;"",$L8883,VLOOKUP($C8883,薬効分類マスタ!$A$2:$F$180,6,FALSE())))</f>
        <v>3</v>
      </c>
      <c r="N8883" s="0" t="str">
        <f aca="false">ASC(G8883)</f>
        <v>ﾃﾞｭﾛﾃｯﾌﾟMTﾊﾟｯﾁ2.1mg</v>
      </c>
      <c r="O8883" s="0" t="str">
        <f aca="false">ASC(E8883)</f>
        <v>ﾌｪﾝﾀﾆﾙ</v>
      </c>
      <c r="P8883" s="16" t="n">
        <f aca="false">N(P8882)+IF($C8883=検索!$B$49,1,0)</f>
        <v>0</v>
      </c>
    </row>
    <row r="8884" customFormat="false" ht="15" hidden="false" customHeight="false" outlineLevel="0" collapsed="false">
      <c r="A8884" s="16" t="s">
        <v>16254</v>
      </c>
      <c r="B8884" s="0" t="s">
        <v>20471</v>
      </c>
      <c r="C8884" s="0" t="n">
        <v>821</v>
      </c>
      <c r="D8884" s="0" t="str">
        <f aca="false">IFERROR(VLOOKUP($C8884,薬効分類マスタ!$A$2:$B$180,2,FALSE()),"未登録")</f>
        <v>合成麻薬</v>
      </c>
      <c r="E8884" s="16" t="s">
        <v>20468</v>
      </c>
      <c r="F8884" s="16" t="s">
        <v>20469</v>
      </c>
      <c r="G8884" s="16" t="s">
        <v>20472</v>
      </c>
      <c r="H8884" s="16" t="s">
        <v>443</v>
      </c>
      <c r="I8884" s="0" t="n">
        <v>1649.6</v>
      </c>
      <c r="K8884" s="0" t="str">
        <f aca="false">IFERROR(IF(VLOOKUP($C8884,薬効分類マスタ!$A$2:$E$180,5,FALSE())=0,"",VLOOKUP($C8884,薬効分類マスタ!$A$2:$E$180,5,FALSE())),"")</f>
        <v>麻薬</v>
      </c>
      <c r="L8884" s="17"/>
      <c r="M8884" s="16" t="n">
        <f aca="false">IF($K8884="","",IF($L8884&lt;&gt;"",$L8884,VLOOKUP($C8884,薬効分類マスタ!$A$2:$F$180,6,FALSE())))</f>
        <v>3</v>
      </c>
      <c r="N8884" s="0" t="str">
        <f aca="false">ASC(G8884)</f>
        <v>ﾌｪﾝﾀﾆﾙ3日用ﾃｰﾌﾟ2.1mg｢HMT｣</v>
      </c>
      <c r="O8884" s="0" t="str">
        <f aca="false">ASC(E8884)</f>
        <v>ﾌｪﾝﾀﾆﾙ</v>
      </c>
      <c r="P8884" s="16" t="n">
        <f aca="false">N(P8883)+IF($C8884=検索!$B$49,1,0)</f>
        <v>0</v>
      </c>
    </row>
    <row r="8885" customFormat="false" ht="15" hidden="false" customHeight="false" outlineLevel="0" collapsed="false">
      <c r="A8885" s="16" t="s">
        <v>16254</v>
      </c>
      <c r="B8885" s="0" t="s">
        <v>20473</v>
      </c>
      <c r="C8885" s="0" t="n">
        <v>821</v>
      </c>
      <c r="D8885" s="0" t="str">
        <f aca="false">IFERROR(VLOOKUP($C8885,薬効分類マスタ!$A$2:$B$180,2,FALSE()),"未登録")</f>
        <v>合成麻薬</v>
      </c>
      <c r="E8885" s="16" t="s">
        <v>20468</v>
      </c>
      <c r="F8885" s="16" t="s">
        <v>20469</v>
      </c>
      <c r="G8885" s="16" t="s">
        <v>20474</v>
      </c>
      <c r="H8885" s="16" t="s">
        <v>533</v>
      </c>
      <c r="I8885" s="0" t="n">
        <v>1649.6</v>
      </c>
      <c r="K8885" s="0" t="str">
        <f aca="false">IFERROR(IF(VLOOKUP($C8885,薬効分類マスタ!$A$2:$E$180,5,FALSE())=0,"",VLOOKUP($C8885,薬効分類マスタ!$A$2:$E$180,5,FALSE())),"")</f>
        <v>麻薬</v>
      </c>
      <c r="L8885" s="17"/>
      <c r="M8885" s="16" t="n">
        <f aca="false">IF($K8885="","",IF($L8885&lt;&gt;"",$L8885,VLOOKUP($C8885,薬効分類マスタ!$A$2:$F$180,6,FALSE())))</f>
        <v>3</v>
      </c>
      <c r="N8885" s="0" t="str">
        <f aca="false">ASC(G8885)</f>
        <v>ﾌｪﾝﾀﾆﾙ3日用ﾃｰﾌﾟ2.1mg｢ﾄｰﾜ｣</v>
      </c>
      <c r="O8885" s="0" t="str">
        <f aca="false">ASC(E8885)</f>
        <v>ﾌｪﾝﾀﾆﾙ</v>
      </c>
      <c r="P8885" s="16" t="n">
        <f aca="false">N(P8884)+IF($C8885=検索!$B$49,1,0)</f>
        <v>0</v>
      </c>
    </row>
    <row r="8886" customFormat="false" ht="15" hidden="false" customHeight="false" outlineLevel="0" collapsed="false">
      <c r="A8886" s="16" t="s">
        <v>16254</v>
      </c>
      <c r="B8886" s="0" t="s">
        <v>20475</v>
      </c>
      <c r="C8886" s="0" t="n">
        <v>821</v>
      </c>
      <c r="D8886" s="0" t="str">
        <f aca="false">IFERROR(VLOOKUP($C8886,薬効分類マスタ!$A$2:$B$180,2,FALSE()),"未登録")</f>
        <v>合成麻薬</v>
      </c>
      <c r="E8886" s="16" t="s">
        <v>20468</v>
      </c>
      <c r="F8886" s="16" t="s">
        <v>20469</v>
      </c>
      <c r="G8886" s="16" t="s">
        <v>20476</v>
      </c>
      <c r="H8886" s="16" t="s">
        <v>6993</v>
      </c>
      <c r="I8886" s="0" t="n">
        <v>1649.6</v>
      </c>
      <c r="K8886" s="0" t="str">
        <f aca="false">IFERROR(IF(VLOOKUP($C8886,薬効分類マスタ!$A$2:$E$180,5,FALSE())=0,"",VLOOKUP($C8886,薬効分類マスタ!$A$2:$E$180,5,FALSE())),"")</f>
        <v>麻薬</v>
      </c>
      <c r="L8886" s="17"/>
      <c r="M8886" s="16" t="n">
        <f aca="false">IF($K8886="","",IF($L8886&lt;&gt;"",$L8886,VLOOKUP($C8886,薬効分類マスタ!$A$2:$F$180,6,FALSE())))</f>
        <v>3</v>
      </c>
      <c r="N8886" s="0" t="str">
        <f aca="false">ASC(G8886)</f>
        <v>ﾌｪﾝﾀﾆﾙ3日用ﾃｰﾌﾟ2.1mg｢ﾃｲｺｸ｣</v>
      </c>
      <c r="O8886" s="0" t="str">
        <f aca="false">ASC(E8886)</f>
        <v>ﾌｪﾝﾀﾆﾙ</v>
      </c>
      <c r="P8886" s="16" t="n">
        <f aca="false">N(P8885)+IF($C8886=検索!$B$49,1,0)</f>
        <v>0</v>
      </c>
    </row>
    <row r="8887" customFormat="false" ht="15" hidden="false" customHeight="false" outlineLevel="0" collapsed="false">
      <c r="A8887" s="16" t="s">
        <v>16254</v>
      </c>
      <c r="B8887" s="0" t="s">
        <v>20477</v>
      </c>
      <c r="C8887" s="0" t="n">
        <v>821</v>
      </c>
      <c r="D8887" s="0" t="str">
        <f aca="false">IFERROR(VLOOKUP($C8887,薬効分類マスタ!$A$2:$B$180,2,FALSE()),"未登録")</f>
        <v>合成麻薬</v>
      </c>
      <c r="E8887" s="16" t="s">
        <v>20468</v>
      </c>
      <c r="F8887" s="16" t="s">
        <v>20469</v>
      </c>
      <c r="G8887" s="16" t="s">
        <v>20478</v>
      </c>
      <c r="H8887" s="16" t="s">
        <v>16468</v>
      </c>
      <c r="I8887" s="0" t="n">
        <v>1104.8</v>
      </c>
      <c r="K8887" s="0" t="str">
        <f aca="false">IFERROR(IF(VLOOKUP($C8887,薬効分類マスタ!$A$2:$E$180,5,FALSE())=0,"",VLOOKUP($C8887,薬効分類マスタ!$A$2:$E$180,5,FALSE())),"")</f>
        <v>麻薬</v>
      </c>
      <c r="L8887" s="17"/>
      <c r="M8887" s="16" t="n">
        <f aca="false">IF($K8887="","",IF($L8887&lt;&gt;"",$L8887,VLOOKUP($C8887,薬効分類マスタ!$A$2:$F$180,6,FALSE())))</f>
        <v>3</v>
      </c>
      <c r="N8887" s="0" t="str">
        <f aca="false">ASC(G8887)</f>
        <v>ﾌｪﾝﾀﾆﾙ3日用ﾃｰﾌﾟ2.1mg｢ﾕｰﾄｸ｣</v>
      </c>
      <c r="O8887" s="0" t="str">
        <f aca="false">ASC(E8887)</f>
        <v>ﾌｪﾝﾀﾆﾙ</v>
      </c>
      <c r="P8887" s="16" t="n">
        <f aca="false">N(P8886)+IF($C8887=検索!$B$49,1,0)</f>
        <v>0</v>
      </c>
    </row>
    <row r="8888" customFormat="false" ht="15" hidden="false" customHeight="false" outlineLevel="0" collapsed="false">
      <c r="A8888" s="16" t="s">
        <v>16254</v>
      </c>
      <c r="B8888" s="0" t="s">
        <v>20479</v>
      </c>
      <c r="C8888" s="0" t="n">
        <v>821</v>
      </c>
      <c r="D8888" s="0" t="str">
        <f aca="false">IFERROR(VLOOKUP($C8888,薬効分類マスタ!$A$2:$B$180,2,FALSE()),"未登録")</f>
        <v>合成麻薬</v>
      </c>
      <c r="E8888" s="16" t="s">
        <v>20468</v>
      </c>
      <c r="F8888" s="16" t="s">
        <v>20480</v>
      </c>
      <c r="G8888" s="16" t="s">
        <v>20481</v>
      </c>
      <c r="H8888" s="16" t="s">
        <v>1356</v>
      </c>
      <c r="I8888" s="0" t="n">
        <v>2778.2</v>
      </c>
      <c r="J8888" s="16" t="s">
        <v>232</v>
      </c>
      <c r="K8888" s="0" t="str">
        <f aca="false">IFERROR(IF(VLOOKUP($C8888,薬効分類マスタ!$A$2:$E$180,5,FALSE())=0,"",VLOOKUP($C8888,薬効分類マスタ!$A$2:$E$180,5,FALSE())),"")</f>
        <v>麻薬</v>
      </c>
      <c r="L8888" s="17"/>
      <c r="M8888" s="16" t="n">
        <f aca="false">IF($K8888="","",IF($L8888&lt;&gt;"",$L8888,VLOOKUP($C8888,薬効分類マスタ!$A$2:$F$180,6,FALSE())))</f>
        <v>3</v>
      </c>
      <c r="N8888" s="0" t="str">
        <f aca="false">ASC(G8888)</f>
        <v>ﾃﾞｭﾛﾃｯﾌﾟMTﾊﾟｯﾁ4.2mg</v>
      </c>
      <c r="O8888" s="0" t="str">
        <f aca="false">ASC(E8888)</f>
        <v>ﾌｪﾝﾀﾆﾙ</v>
      </c>
      <c r="P8888" s="16" t="n">
        <f aca="false">N(P8887)+IF($C8888=検索!$B$49,1,0)</f>
        <v>0</v>
      </c>
    </row>
    <row r="8889" customFormat="false" ht="15" hidden="false" customHeight="false" outlineLevel="0" collapsed="false">
      <c r="A8889" s="16" t="s">
        <v>16254</v>
      </c>
      <c r="B8889" s="0" t="s">
        <v>20482</v>
      </c>
      <c r="C8889" s="0" t="n">
        <v>821</v>
      </c>
      <c r="D8889" s="0" t="str">
        <f aca="false">IFERROR(VLOOKUP($C8889,薬効分類マスタ!$A$2:$B$180,2,FALSE()),"未登録")</f>
        <v>合成麻薬</v>
      </c>
      <c r="E8889" s="16" t="s">
        <v>20468</v>
      </c>
      <c r="F8889" s="16" t="s">
        <v>20480</v>
      </c>
      <c r="G8889" s="16" t="s">
        <v>20483</v>
      </c>
      <c r="H8889" s="16" t="s">
        <v>443</v>
      </c>
      <c r="I8889" s="0" t="n">
        <v>2868.4</v>
      </c>
      <c r="K8889" s="0" t="str">
        <f aca="false">IFERROR(IF(VLOOKUP($C8889,薬効分類マスタ!$A$2:$E$180,5,FALSE())=0,"",VLOOKUP($C8889,薬効分類マスタ!$A$2:$E$180,5,FALSE())),"")</f>
        <v>麻薬</v>
      </c>
      <c r="L8889" s="17"/>
      <c r="M8889" s="16" t="n">
        <f aca="false">IF($K8889="","",IF($L8889&lt;&gt;"",$L8889,VLOOKUP($C8889,薬効分類マスタ!$A$2:$F$180,6,FALSE())))</f>
        <v>3</v>
      </c>
      <c r="N8889" s="0" t="str">
        <f aca="false">ASC(G8889)</f>
        <v>ﾌｪﾝﾀﾆﾙ3日用ﾃｰﾌﾟ4.2mg｢HMT｣</v>
      </c>
      <c r="O8889" s="0" t="str">
        <f aca="false">ASC(E8889)</f>
        <v>ﾌｪﾝﾀﾆﾙ</v>
      </c>
      <c r="P8889" s="16" t="n">
        <f aca="false">N(P8888)+IF($C8889=検索!$B$49,1,0)</f>
        <v>0</v>
      </c>
    </row>
    <row r="8890" customFormat="false" ht="15" hidden="false" customHeight="false" outlineLevel="0" collapsed="false">
      <c r="A8890" s="16" t="s">
        <v>16254</v>
      </c>
      <c r="B8890" s="0" t="s">
        <v>20484</v>
      </c>
      <c r="C8890" s="0" t="n">
        <v>821</v>
      </c>
      <c r="D8890" s="0" t="str">
        <f aca="false">IFERROR(VLOOKUP($C8890,薬効分類マスタ!$A$2:$B$180,2,FALSE()),"未登録")</f>
        <v>合成麻薬</v>
      </c>
      <c r="E8890" s="16" t="s">
        <v>20468</v>
      </c>
      <c r="F8890" s="16" t="s">
        <v>20480</v>
      </c>
      <c r="G8890" s="16" t="s">
        <v>20485</v>
      </c>
      <c r="H8890" s="16" t="s">
        <v>533</v>
      </c>
      <c r="I8890" s="0" t="n">
        <v>2868.4</v>
      </c>
      <c r="K8890" s="0" t="str">
        <f aca="false">IFERROR(IF(VLOOKUP($C8890,薬効分類マスタ!$A$2:$E$180,5,FALSE())=0,"",VLOOKUP($C8890,薬効分類マスタ!$A$2:$E$180,5,FALSE())),"")</f>
        <v>麻薬</v>
      </c>
      <c r="L8890" s="17"/>
      <c r="M8890" s="16" t="n">
        <f aca="false">IF($K8890="","",IF($L8890&lt;&gt;"",$L8890,VLOOKUP($C8890,薬効分類マスタ!$A$2:$F$180,6,FALSE())))</f>
        <v>3</v>
      </c>
      <c r="N8890" s="0" t="str">
        <f aca="false">ASC(G8890)</f>
        <v>ﾌｪﾝﾀﾆﾙ3日用ﾃｰﾌﾟ4.2mg｢ﾄｰﾜ｣</v>
      </c>
      <c r="O8890" s="0" t="str">
        <f aca="false">ASC(E8890)</f>
        <v>ﾌｪﾝﾀﾆﾙ</v>
      </c>
      <c r="P8890" s="16" t="n">
        <f aca="false">N(P8889)+IF($C8890=検索!$B$49,1,0)</f>
        <v>0</v>
      </c>
    </row>
    <row r="8891" customFormat="false" ht="15" hidden="false" customHeight="false" outlineLevel="0" collapsed="false">
      <c r="A8891" s="16" t="s">
        <v>16254</v>
      </c>
      <c r="B8891" s="0" t="s">
        <v>20486</v>
      </c>
      <c r="C8891" s="0" t="n">
        <v>821</v>
      </c>
      <c r="D8891" s="0" t="str">
        <f aca="false">IFERROR(VLOOKUP($C8891,薬効分類マスタ!$A$2:$B$180,2,FALSE()),"未登録")</f>
        <v>合成麻薬</v>
      </c>
      <c r="E8891" s="16" t="s">
        <v>20468</v>
      </c>
      <c r="F8891" s="16" t="s">
        <v>20480</v>
      </c>
      <c r="G8891" s="16" t="s">
        <v>20487</v>
      </c>
      <c r="H8891" s="16" t="s">
        <v>6993</v>
      </c>
      <c r="I8891" s="0" t="n">
        <v>2868.4</v>
      </c>
      <c r="K8891" s="0" t="str">
        <f aca="false">IFERROR(IF(VLOOKUP($C8891,薬効分類マスタ!$A$2:$E$180,5,FALSE())=0,"",VLOOKUP($C8891,薬効分類マスタ!$A$2:$E$180,5,FALSE())),"")</f>
        <v>麻薬</v>
      </c>
      <c r="L8891" s="17"/>
      <c r="M8891" s="16" t="n">
        <f aca="false">IF($K8891="","",IF($L8891&lt;&gt;"",$L8891,VLOOKUP($C8891,薬効分類マスタ!$A$2:$F$180,6,FALSE())))</f>
        <v>3</v>
      </c>
      <c r="N8891" s="0" t="str">
        <f aca="false">ASC(G8891)</f>
        <v>ﾌｪﾝﾀﾆﾙ3日用ﾃｰﾌﾟ4.2mg｢ﾃｲｺｸ｣</v>
      </c>
      <c r="O8891" s="0" t="str">
        <f aca="false">ASC(E8891)</f>
        <v>ﾌｪﾝﾀﾆﾙ</v>
      </c>
      <c r="P8891" s="16" t="n">
        <f aca="false">N(P8890)+IF($C8891=検索!$B$49,1,0)</f>
        <v>0</v>
      </c>
    </row>
    <row r="8892" customFormat="false" ht="15" hidden="false" customHeight="false" outlineLevel="0" collapsed="false">
      <c r="A8892" s="16" t="s">
        <v>16254</v>
      </c>
      <c r="B8892" s="0" t="s">
        <v>20488</v>
      </c>
      <c r="C8892" s="0" t="n">
        <v>821</v>
      </c>
      <c r="D8892" s="0" t="str">
        <f aca="false">IFERROR(VLOOKUP($C8892,薬効分類マスタ!$A$2:$B$180,2,FALSE()),"未登録")</f>
        <v>合成麻薬</v>
      </c>
      <c r="E8892" s="16" t="s">
        <v>20468</v>
      </c>
      <c r="F8892" s="16" t="s">
        <v>20480</v>
      </c>
      <c r="G8892" s="16" t="s">
        <v>20489</v>
      </c>
      <c r="H8892" s="16" t="s">
        <v>16468</v>
      </c>
      <c r="I8892" s="0" t="n">
        <v>2092.7</v>
      </c>
      <c r="K8892" s="0" t="str">
        <f aca="false">IFERROR(IF(VLOOKUP($C8892,薬効分類マスタ!$A$2:$E$180,5,FALSE())=0,"",VLOOKUP($C8892,薬効分類マスタ!$A$2:$E$180,5,FALSE())),"")</f>
        <v>麻薬</v>
      </c>
      <c r="L8892" s="17"/>
      <c r="M8892" s="16" t="n">
        <f aca="false">IF($K8892="","",IF($L8892&lt;&gt;"",$L8892,VLOOKUP($C8892,薬効分類マスタ!$A$2:$F$180,6,FALSE())))</f>
        <v>3</v>
      </c>
      <c r="N8892" s="0" t="str">
        <f aca="false">ASC(G8892)</f>
        <v>ﾌｪﾝﾀﾆﾙ3日用ﾃｰﾌﾟ4.2mg｢ﾕｰﾄｸ｣</v>
      </c>
      <c r="O8892" s="0" t="str">
        <f aca="false">ASC(E8892)</f>
        <v>ﾌｪﾝﾀﾆﾙ</v>
      </c>
      <c r="P8892" s="16" t="n">
        <f aca="false">N(P8891)+IF($C8892=検索!$B$49,1,0)</f>
        <v>0</v>
      </c>
    </row>
    <row r="8893" customFormat="false" ht="15" hidden="false" customHeight="false" outlineLevel="0" collapsed="false">
      <c r="A8893" s="16" t="s">
        <v>16254</v>
      </c>
      <c r="B8893" s="0" t="s">
        <v>20490</v>
      </c>
      <c r="C8893" s="0" t="n">
        <v>821</v>
      </c>
      <c r="D8893" s="0" t="str">
        <f aca="false">IFERROR(VLOOKUP($C8893,薬効分類マスタ!$A$2:$B$180,2,FALSE()),"未登録")</f>
        <v>合成麻薬</v>
      </c>
      <c r="E8893" s="16" t="s">
        <v>20468</v>
      </c>
      <c r="F8893" s="16" t="s">
        <v>20491</v>
      </c>
      <c r="G8893" s="16" t="s">
        <v>20492</v>
      </c>
      <c r="H8893" s="16" t="s">
        <v>1356</v>
      </c>
      <c r="I8893" s="0" t="n">
        <v>5504.7</v>
      </c>
      <c r="J8893" s="16" t="s">
        <v>232</v>
      </c>
      <c r="K8893" s="0" t="str">
        <f aca="false">IFERROR(IF(VLOOKUP($C8893,薬効分類マスタ!$A$2:$E$180,5,FALSE())=0,"",VLOOKUP($C8893,薬効分類マスタ!$A$2:$E$180,5,FALSE())),"")</f>
        <v>麻薬</v>
      </c>
      <c r="L8893" s="17"/>
      <c r="M8893" s="16" t="n">
        <f aca="false">IF($K8893="","",IF($L8893&lt;&gt;"",$L8893,VLOOKUP($C8893,薬効分類マスタ!$A$2:$F$180,6,FALSE())))</f>
        <v>3</v>
      </c>
      <c r="N8893" s="0" t="str">
        <f aca="false">ASC(G8893)</f>
        <v>ﾃﾞｭﾛﾃｯﾌﾟMTﾊﾟｯﾁ8.4mg</v>
      </c>
      <c r="O8893" s="0" t="str">
        <f aca="false">ASC(E8893)</f>
        <v>ﾌｪﾝﾀﾆﾙ</v>
      </c>
      <c r="P8893" s="16" t="n">
        <f aca="false">N(P8892)+IF($C8893=検索!$B$49,1,0)</f>
        <v>0</v>
      </c>
    </row>
    <row r="8894" customFormat="false" ht="15" hidden="false" customHeight="false" outlineLevel="0" collapsed="false">
      <c r="A8894" s="16" t="s">
        <v>16254</v>
      </c>
      <c r="B8894" s="0" t="s">
        <v>20493</v>
      </c>
      <c r="C8894" s="0" t="n">
        <v>821</v>
      </c>
      <c r="D8894" s="0" t="str">
        <f aca="false">IFERROR(VLOOKUP($C8894,薬効分類マスタ!$A$2:$B$180,2,FALSE()),"未登録")</f>
        <v>合成麻薬</v>
      </c>
      <c r="E8894" s="16" t="s">
        <v>20468</v>
      </c>
      <c r="F8894" s="16" t="s">
        <v>20491</v>
      </c>
      <c r="G8894" s="16" t="s">
        <v>20494</v>
      </c>
      <c r="H8894" s="16" t="s">
        <v>443</v>
      </c>
      <c r="I8894" s="0" t="n">
        <v>5592.9</v>
      </c>
      <c r="K8894" s="0" t="str">
        <f aca="false">IFERROR(IF(VLOOKUP($C8894,薬効分類マスタ!$A$2:$E$180,5,FALSE())=0,"",VLOOKUP($C8894,薬効分類マスタ!$A$2:$E$180,5,FALSE())),"")</f>
        <v>麻薬</v>
      </c>
      <c r="L8894" s="17"/>
      <c r="M8894" s="16" t="n">
        <f aca="false">IF($K8894="","",IF($L8894&lt;&gt;"",$L8894,VLOOKUP($C8894,薬効分類マスタ!$A$2:$F$180,6,FALSE())))</f>
        <v>3</v>
      </c>
      <c r="N8894" s="0" t="str">
        <f aca="false">ASC(G8894)</f>
        <v>ﾌｪﾝﾀﾆﾙ3日用ﾃｰﾌﾟ8.4mg｢HMT｣</v>
      </c>
      <c r="O8894" s="0" t="str">
        <f aca="false">ASC(E8894)</f>
        <v>ﾌｪﾝﾀﾆﾙ</v>
      </c>
      <c r="P8894" s="16" t="n">
        <f aca="false">N(P8893)+IF($C8894=検索!$B$49,1,0)</f>
        <v>0</v>
      </c>
    </row>
    <row r="8895" customFormat="false" ht="15" hidden="false" customHeight="false" outlineLevel="0" collapsed="false">
      <c r="A8895" s="16" t="s">
        <v>16254</v>
      </c>
      <c r="B8895" s="0" t="s">
        <v>20495</v>
      </c>
      <c r="C8895" s="0" t="n">
        <v>821</v>
      </c>
      <c r="D8895" s="0" t="str">
        <f aca="false">IFERROR(VLOOKUP($C8895,薬効分類マスタ!$A$2:$B$180,2,FALSE()),"未登録")</f>
        <v>合成麻薬</v>
      </c>
      <c r="E8895" s="16" t="s">
        <v>20468</v>
      </c>
      <c r="F8895" s="16" t="s">
        <v>20491</v>
      </c>
      <c r="G8895" s="16" t="s">
        <v>20496</v>
      </c>
      <c r="H8895" s="16" t="s">
        <v>533</v>
      </c>
      <c r="I8895" s="0" t="n">
        <v>5592.9</v>
      </c>
      <c r="K8895" s="0" t="str">
        <f aca="false">IFERROR(IF(VLOOKUP($C8895,薬効分類マスタ!$A$2:$E$180,5,FALSE())=0,"",VLOOKUP($C8895,薬効分類マスタ!$A$2:$E$180,5,FALSE())),"")</f>
        <v>麻薬</v>
      </c>
      <c r="L8895" s="17"/>
      <c r="M8895" s="16" t="n">
        <f aca="false">IF($K8895="","",IF($L8895&lt;&gt;"",$L8895,VLOOKUP($C8895,薬効分類マスタ!$A$2:$F$180,6,FALSE())))</f>
        <v>3</v>
      </c>
      <c r="N8895" s="0" t="str">
        <f aca="false">ASC(G8895)</f>
        <v>ﾌｪﾝﾀﾆﾙ3日用ﾃｰﾌﾟ8.4mg｢ﾄｰﾜ｣</v>
      </c>
      <c r="O8895" s="0" t="str">
        <f aca="false">ASC(E8895)</f>
        <v>ﾌｪﾝﾀﾆﾙ</v>
      </c>
      <c r="P8895" s="16" t="n">
        <f aca="false">N(P8894)+IF($C8895=検索!$B$49,1,0)</f>
        <v>0</v>
      </c>
    </row>
    <row r="8896" customFormat="false" ht="15" hidden="false" customHeight="false" outlineLevel="0" collapsed="false">
      <c r="A8896" s="16" t="s">
        <v>16254</v>
      </c>
      <c r="B8896" s="0" t="s">
        <v>20497</v>
      </c>
      <c r="C8896" s="0" t="n">
        <v>821</v>
      </c>
      <c r="D8896" s="0" t="str">
        <f aca="false">IFERROR(VLOOKUP($C8896,薬効分類マスタ!$A$2:$B$180,2,FALSE()),"未登録")</f>
        <v>合成麻薬</v>
      </c>
      <c r="E8896" s="16" t="s">
        <v>20468</v>
      </c>
      <c r="F8896" s="16" t="s">
        <v>20491</v>
      </c>
      <c r="G8896" s="16" t="s">
        <v>20498</v>
      </c>
      <c r="H8896" s="16" t="s">
        <v>6993</v>
      </c>
      <c r="I8896" s="0" t="n">
        <v>5592.9</v>
      </c>
      <c r="K8896" s="0" t="str">
        <f aca="false">IFERROR(IF(VLOOKUP($C8896,薬効分類マスタ!$A$2:$E$180,5,FALSE())=0,"",VLOOKUP($C8896,薬効分類マスタ!$A$2:$E$180,5,FALSE())),"")</f>
        <v>麻薬</v>
      </c>
      <c r="L8896" s="17"/>
      <c r="M8896" s="16" t="n">
        <f aca="false">IF($K8896="","",IF($L8896&lt;&gt;"",$L8896,VLOOKUP($C8896,薬効分類マスタ!$A$2:$F$180,6,FALSE())))</f>
        <v>3</v>
      </c>
      <c r="N8896" s="0" t="str">
        <f aca="false">ASC(G8896)</f>
        <v>ﾌｪﾝﾀﾆﾙ3日用ﾃｰﾌﾟ8.4mg｢ﾃｲｺｸ｣</v>
      </c>
      <c r="O8896" s="0" t="str">
        <f aca="false">ASC(E8896)</f>
        <v>ﾌｪﾝﾀﾆﾙ</v>
      </c>
      <c r="P8896" s="16" t="n">
        <f aca="false">N(P8895)+IF($C8896=検索!$B$49,1,0)</f>
        <v>0</v>
      </c>
    </row>
    <row r="8897" customFormat="false" ht="15" hidden="false" customHeight="false" outlineLevel="0" collapsed="false">
      <c r="A8897" s="16" t="s">
        <v>16254</v>
      </c>
      <c r="B8897" s="0" t="s">
        <v>20499</v>
      </c>
      <c r="C8897" s="0" t="n">
        <v>821</v>
      </c>
      <c r="D8897" s="0" t="str">
        <f aca="false">IFERROR(VLOOKUP($C8897,薬効分類マスタ!$A$2:$B$180,2,FALSE()),"未登録")</f>
        <v>合成麻薬</v>
      </c>
      <c r="E8897" s="16" t="s">
        <v>20468</v>
      </c>
      <c r="F8897" s="16" t="s">
        <v>20491</v>
      </c>
      <c r="G8897" s="16" t="s">
        <v>20500</v>
      </c>
      <c r="H8897" s="16" t="s">
        <v>16468</v>
      </c>
      <c r="I8897" s="0" t="n">
        <v>3694.1</v>
      </c>
      <c r="K8897" s="0" t="str">
        <f aca="false">IFERROR(IF(VLOOKUP($C8897,薬効分類マスタ!$A$2:$E$180,5,FALSE())=0,"",VLOOKUP($C8897,薬効分類マスタ!$A$2:$E$180,5,FALSE())),"")</f>
        <v>麻薬</v>
      </c>
      <c r="L8897" s="17"/>
      <c r="M8897" s="16" t="n">
        <f aca="false">IF($K8897="","",IF($L8897&lt;&gt;"",$L8897,VLOOKUP($C8897,薬効分類マスタ!$A$2:$F$180,6,FALSE())))</f>
        <v>3</v>
      </c>
      <c r="N8897" s="0" t="str">
        <f aca="false">ASC(G8897)</f>
        <v>ﾌｪﾝﾀﾆﾙ3日用ﾃｰﾌﾟ8.4mg｢ﾕｰﾄｸ｣</v>
      </c>
      <c r="O8897" s="0" t="str">
        <f aca="false">ASC(E8897)</f>
        <v>ﾌｪﾝﾀﾆﾙ</v>
      </c>
      <c r="P8897" s="16" t="n">
        <f aca="false">N(P8896)+IF($C8897=検索!$B$49,1,0)</f>
        <v>0</v>
      </c>
    </row>
    <row r="8898" customFormat="false" ht="15" hidden="false" customHeight="false" outlineLevel="0" collapsed="false">
      <c r="A8898" s="16" t="s">
        <v>16254</v>
      </c>
      <c r="B8898" s="0" t="s">
        <v>20501</v>
      </c>
      <c r="C8898" s="0" t="n">
        <v>821</v>
      </c>
      <c r="D8898" s="0" t="str">
        <f aca="false">IFERROR(VLOOKUP($C8898,薬効分類マスタ!$A$2:$B$180,2,FALSE()),"未登録")</f>
        <v>合成麻薬</v>
      </c>
      <c r="E8898" s="16" t="s">
        <v>20468</v>
      </c>
      <c r="F8898" s="16" t="s">
        <v>20502</v>
      </c>
      <c r="G8898" s="16" t="s">
        <v>20503</v>
      </c>
      <c r="H8898" s="16" t="s">
        <v>1356</v>
      </c>
      <c r="I8898" s="0" t="n">
        <v>7461.6</v>
      </c>
      <c r="J8898" s="16" t="s">
        <v>232</v>
      </c>
      <c r="K8898" s="0" t="str">
        <f aca="false">IFERROR(IF(VLOOKUP($C8898,薬効分類マスタ!$A$2:$E$180,5,FALSE())=0,"",VLOOKUP($C8898,薬効分類マスタ!$A$2:$E$180,5,FALSE())),"")</f>
        <v>麻薬</v>
      </c>
      <c r="L8898" s="17"/>
      <c r="M8898" s="16" t="n">
        <f aca="false">IF($K8898="","",IF($L8898&lt;&gt;"",$L8898,VLOOKUP($C8898,薬効分類マスタ!$A$2:$F$180,6,FALSE())))</f>
        <v>3</v>
      </c>
      <c r="N8898" s="0" t="str">
        <f aca="false">ASC(G8898)</f>
        <v>ﾃﾞｭﾛﾃｯﾌﾟMTﾊﾟｯﾁ12.6mg</v>
      </c>
      <c r="O8898" s="0" t="str">
        <f aca="false">ASC(E8898)</f>
        <v>ﾌｪﾝﾀﾆﾙ</v>
      </c>
      <c r="P8898" s="16" t="n">
        <f aca="false">N(P8897)+IF($C8898=検索!$B$49,1,0)</f>
        <v>0</v>
      </c>
    </row>
    <row r="8899" customFormat="false" ht="15" hidden="false" customHeight="false" outlineLevel="0" collapsed="false">
      <c r="A8899" s="16" t="s">
        <v>16254</v>
      </c>
      <c r="B8899" s="0" t="s">
        <v>20504</v>
      </c>
      <c r="C8899" s="0" t="n">
        <v>821</v>
      </c>
      <c r="D8899" s="0" t="str">
        <f aca="false">IFERROR(VLOOKUP($C8899,薬効分類マスタ!$A$2:$B$180,2,FALSE()),"未登録")</f>
        <v>合成麻薬</v>
      </c>
      <c r="E8899" s="16" t="s">
        <v>20468</v>
      </c>
      <c r="F8899" s="16" t="s">
        <v>20502</v>
      </c>
      <c r="G8899" s="16" t="s">
        <v>20505</v>
      </c>
      <c r="H8899" s="16" t="s">
        <v>443</v>
      </c>
      <c r="I8899" s="0" t="n">
        <v>7790.6</v>
      </c>
      <c r="K8899" s="0" t="str">
        <f aca="false">IFERROR(IF(VLOOKUP($C8899,薬効分類マスタ!$A$2:$E$180,5,FALSE())=0,"",VLOOKUP($C8899,薬効分類マスタ!$A$2:$E$180,5,FALSE())),"")</f>
        <v>麻薬</v>
      </c>
      <c r="L8899" s="17"/>
      <c r="M8899" s="16" t="n">
        <f aca="false">IF($K8899="","",IF($L8899&lt;&gt;"",$L8899,VLOOKUP($C8899,薬効分類マスタ!$A$2:$F$180,6,FALSE())))</f>
        <v>3</v>
      </c>
      <c r="N8899" s="0" t="str">
        <f aca="false">ASC(G8899)</f>
        <v>ﾌｪﾝﾀﾆﾙ3日用ﾃｰﾌﾟ12.6mg｢HMT｣</v>
      </c>
      <c r="O8899" s="0" t="str">
        <f aca="false">ASC(E8899)</f>
        <v>ﾌｪﾝﾀﾆﾙ</v>
      </c>
      <c r="P8899" s="16" t="n">
        <f aca="false">N(P8898)+IF($C8899=検索!$B$49,1,0)</f>
        <v>0</v>
      </c>
    </row>
    <row r="8900" customFormat="false" ht="15" hidden="false" customHeight="false" outlineLevel="0" collapsed="false">
      <c r="A8900" s="16" t="s">
        <v>16254</v>
      </c>
      <c r="B8900" s="0" t="s">
        <v>20506</v>
      </c>
      <c r="C8900" s="0" t="n">
        <v>821</v>
      </c>
      <c r="D8900" s="0" t="str">
        <f aca="false">IFERROR(VLOOKUP($C8900,薬効分類マスタ!$A$2:$B$180,2,FALSE()),"未登録")</f>
        <v>合成麻薬</v>
      </c>
      <c r="E8900" s="16" t="s">
        <v>20468</v>
      </c>
      <c r="F8900" s="16" t="s">
        <v>20502</v>
      </c>
      <c r="G8900" s="16" t="s">
        <v>20507</v>
      </c>
      <c r="H8900" s="16" t="s">
        <v>533</v>
      </c>
      <c r="I8900" s="0" t="n">
        <v>7790.6</v>
      </c>
      <c r="K8900" s="0" t="str">
        <f aca="false">IFERROR(IF(VLOOKUP($C8900,薬効分類マスタ!$A$2:$E$180,5,FALSE())=0,"",VLOOKUP($C8900,薬効分類マスタ!$A$2:$E$180,5,FALSE())),"")</f>
        <v>麻薬</v>
      </c>
      <c r="L8900" s="17"/>
      <c r="M8900" s="16" t="n">
        <f aca="false">IF($K8900="","",IF($L8900&lt;&gt;"",$L8900,VLOOKUP($C8900,薬効分類マスタ!$A$2:$F$180,6,FALSE())))</f>
        <v>3</v>
      </c>
      <c r="N8900" s="0" t="str">
        <f aca="false">ASC(G8900)</f>
        <v>ﾌｪﾝﾀﾆﾙ3日用ﾃｰﾌﾟ12.6mg｢ﾄｰﾜ｣</v>
      </c>
      <c r="O8900" s="0" t="str">
        <f aca="false">ASC(E8900)</f>
        <v>ﾌｪﾝﾀﾆﾙ</v>
      </c>
      <c r="P8900" s="16" t="n">
        <f aca="false">N(P8899)+IF($C8900=検索!$B$49,1,0)</f>
        <v>0</v>
      </c>
    </row>
    <row r="8901" customFormat="false" ht="15" hidden="false" customHeight="false" outlineLevel="0" collapsed="false">
      <c r="A8901" s="16" t="s">
        <v>16254</v>
      </c>
      <c r="B8901" s="0" t="s">
        <v>20508</v>
      </c>
      <c r="C8901" s="0" t="n">
        <v>821</v>
      </c>
      <c r="D8901" s="0" t="str">
        <f aca="false">IFERROR(VLOOKUP($C8901,薬効分類マスタ!$A$2:$B$180,2,FALSE()),"未登録")</f>
        <v>合成麻薬</v>
      </c>
      <c r="E8901" s="16" t="s">
        <v>20468</v>
      </c>
      <c r="F8901" s="16" t="s">
        <v>20502</v>
      </c>
      <c r="G8901" s="16" t="s">
        <v>20509</v>
      </c>
      <c r="H8901" s="16" t="s">
        <v>6993</v>
      </c>
      <c r="I8901" s="0" t="n">
        <v>7790.6</v>
      </c>
      <c r="K8901" s="0" t="str">
        <f aca="false">IFERROR(IF(VLOOKUP($C8901,薬効分類マスタ!$A$2:$E$180,5,FALSE())=0,"",VLOOKUP($C8901,薬効分類マスタ!$A$2:$E$180,5,FALSE())),"")</f>
        <v>麻薬</v>
      </c>
      <c r="L8901" s="17"/>
      <c r="M8901" s="16" t="n">
        <f aca="false">IF($K8901="","",IF($L8901&lt;&gt;"",$L8901,VLOOKUP($C8901,薬効分類マスタ!$A$2:$F$180,6,FALSE())))</f>
        <v>3</v>
      </c>
      <c r="N8901" s="0" t="str">
        <f aca="false">ASC(G8901)</f>
        <v>ﾌｪﾝﾀﾆﾙ3日用ﾃｰﾌﾟ12.6mg｢ﾃｲｺｸ｣</v>
      </c>
      <c r="O8901" s="0" t="str">
        <f aca="false">ASC(E8901)</f>
        <v>ﾌｪﾝﾀﾆﾙ</v>
      </c>
      <c r="P8901" s="16" t="n">
        <f aca="false">N(P8900)+IF($C8901=検索!$B$49,1,0)</f>
        <v>0</v>
      </c>
    </row>
    <row r="8902" customFormat="false" ht="15" hidden="false" customHeight="false" outlineLevel="0" collapsed="false">
      <c r="A8902" s="16" t="s">
        <v>16254</v>
      </c>
      <c r="B8902" s="0" t="s">
        <v>20510</v>
      </c>
      <c r="C8902" s="0" t="n">
        <v>821</v>
      </c>
      <c r="D8902" s="0" t="str">
        <f aca="false">IFERROR(VLOOKUP($C8902,薬効分類マスタ!$A$2:$B$180,2,FALSE()),"未登録")</f>
        <v>合成麻薬</v>
      </c>
      <c r="E8902" s="16" t="s">
        <v>20468</v>
      </c>
      <c r="F8902" s="16" t="s">
        <v>20502</v>
      </c>
      <c r="G8902" s="16" t="s">
        <v>20511</v>
      </c>
      <c r="H8902" s="16" t="s">
        <v>16468</v>
      </c>
      <c r="I8902" s="0" t="n">
        <v>5643.5</v>
      </c>
      <c r="K8902" s="0" t="str">
        <f aca="false">IFERROR(IF(VLOOKUP($C8902,薬効分類マスタ!$A$2:$E$180,5,FALSE())=0,"",VLOOKUP($C8902,薬効分類マスタ!$A$2:$E$180,5,FALSE())),"")</f>
        <v>麻薬</v>
      </c>
      <c r="L8902" s="17"/>
      <c r="M8902" s="16" t="n">
        <f aca="false">IF($K8902="","",IF($L8902&lt;&gt;"",$L8902,VLOOKUP($C8902,薬効分類マスタ!$A$2:$F$180,6,FALSE())))</f>
        <v>3</v>
      </c>
      <c r="N8902" s="0" t="str">
        <f aca="false">ASC(G8902)</f>
        <v>ﾌｪﾝﾀﾆﾙ3日用ﾃｰﾌﾟ12.6mg｢ﾕｰﾄｸ｣</v>
      </c>
      <c r="O8902" s="0" t="str">
        <f aca="false">ASC(E8902)</f>
        <v>ﾌｪﾝﾀﾆﾙ</v>
      </c>
      <c r="P8902" s="16" t="n">
        <f aca="false">N(P8901)+IF($C8902=検索!$B$49,1,0)</f>
        <v>0</v>
      </c>
    </row>
    <row r="8903" customFormat="false" ht="15" hidden="false" customHeight="false" outlineLevel="0" collapsed="false">
      <c r="A8903" s="16" t="s">
        <v>16254</v>
      </c>
      <c r="B8903" s="0" t="s">
        <v>20512</v>
      </c>
      <c r="C8903" s="0" t="n">
        <v>821</v>
      </c>
      <c r="D8903" s="0" t="str">
        <f aca="false">IFERROR(VLOOKUP($C8903,薬効分類マスタ!$A$2:$B$180,2,FALSE()),"未登録")</f>
        <v>合成麻薬</v>
      </c>
      <c r="E8903" s="16" t="s">
        <v>20468</v>
      </c>
      <c r="F8903" s="16" t="s">
        <v>20513</v>
      </c>
      <c r="G8903" s="16" t="s">
        <v>20514</v>
      </c>
      <c r="H8903" s="16" t="s">
        <v>1356</v>
      </c>
      <c r="I8903" s="0" t="n">
        <v>8956.6</v>
      </c>
      <c r="J8903" s="16" t="s">
        <v>232</v>
      </c>
      <c r="K8903" s="0" t="str">
        <f aca="false">IFERROR(IF(VLOOKUP($C8903,薬効分類マスタ!$A$2:$E$180,5,FALSE())=0,"",VLOOKUP($C8903,薬効分類マスタ!$A$2:$E$180,5,FALSE())),"")</f>
        <v>麻薬</v>
      </c>
      <c r="L8903" s="17"/>
      <c r="M8903" s="16" t="n">
        <f aca="false">IF($K8903="","",IF($L8903&lt;&gt;"",$L8903,VLOOKUP($C8903,薬効分類マスタ!$A$2:$F$180,6,FALSE())))</f>
        <v>3</v>
      </c>
      <c r="N8903" s="0" t="str">
        <f aca="false">ASC(G8903)</f>
        <v>ﾃﾞｭﾛﾃｯﾌﾟMTﾊﾟｯﾁ16.8mg</v>
      </c>
      <c r="O8903" s="0" t="str">
        <f aca="false">ASC(E8903)</f>
        <v>ﾌｪﾝﾀﾆﾙ</v>
      </c>
      <c r="P8903" s="16" t="n">
        <f aca="false">N(P8902)+IF($C8903=検索!$B$49,1,0)</f>
        <v>0</v>
      </c>
    </row>
    <row r="8904" customFormat="false" ht="15" hidden="false" customHeight="false" outlineLevel="0" collapsed="false">
      <c r="A8904" s="16" t="s">
        <v>16254</v>
      </c>
      <c r="B8904" s="0" t="s">
        <v>20515</v>
      </c>
      <c r="C8904" s="0" t="n">
        <v>821</v>
      </c>
      <c r="D8904" s="0" t="str">
        <f aca="false">IFERROR(VLOOKUP($C8904,薬効分類マスタ!$A$2:$B$180,2,FALSE()),"未登録")</f>
        <v>合成麻薬</v>
      </c>
      <c r="E8904" s="16" t="s">
        <v>20468</v>
      </c>
      <c r="F8904" s="16" t="s">
        <v>20513</v>
      </c>
      <c r="G8904" s="16" t="s">
        <v>20516</v>
      </c>
      <c r="H8904" s="16" t="s">
        <v>443</v>
      </c>
      <c r="I8904" s="0" t="n">
        <v>9294.8</v>
      </c>
      <c r="K8904" s="0" t="str">
        <f aca="false">IFERROR(IF(VLOOKUP($C8904,薬効分類マスタ!$A$2:$E$180,5,FALSE())=0,"",VLOOKUP($C8904,薬効分類マスタ!$A$2:$E$180,5,FALSE())),"")</f>
        <v>麻薬</v>
      </c>
      <c r="L8904" s="17"/>
      <c r="M8904" s="16" t="n">
        <f aca="false">IF($K8904="","",IF($L8904&lt;&gt;"",$L8904,VLOOKUP($C8904,薬効分類マスタ!$A$2:$F$180,6,FALSE())))</f>
        <v>3</v>
      </c>
      <c r="N8904" s="0" t="str">
        <f aca="false">ASC(G8904)</f>
        <v>ﾌｪﾝﾀﾆﾙ3日用ﾃｰﾌﾟ16.8mg｢HMT｣</v>
      </c>
      <c r="O8904" s="0" t="str">
        <f aca="false">ASC(E8904)</f>
        <v>ﾌｪﾝﾀﾆﾙ</v>
      </c>
      <c r="P8904" s="16" t="n">
        <f aca="false">N(P8903)+IF($C8904=検索!$B$49,1,0)</f>
        <v>0</v>
      </c>
    </row>
    <row r="8905" customFormat="false" ht="15" hidden="false" customHeight="false" outlineLevel="0" collapsed="false">
      <c r="A8905" s="16" t="s">
        <v>16254</v>
      </c>
      <c r="B8905" s="0" t="s">
        <v>20517</v>
      </c>
      <c r="C8905" s="0" t="n">
        <v>821</v>
      </c>
      <c r="D8905" s="0" t="str">
        <f aca="false">IFERROR(VLOOKUP($C8905,薬効分類マスタ!$A$2:$B$180,2,FALSE()),"未登録")</f>
        <v>合成麻薬</v>
      </c>
      <c r="E8905" s="16" t="s">
        <v>20468</v>
      </c>
      <c r="F8905" s="16" t="s">
        <v>20513</v>
      </c>
      <c r="G8905" s="16" t="s">
        <v>20518</v>
      </c>
      <c r="H8905" s="16" t="s">
        <v>533</v>
      </c>
      <c r="I8905" s="0" t="n">
        <v>9294.8</v>
      </c>
      <c r="K8905" s="0" t="str">
        <f aca="false">IFERROR(IF(VLOOKUP($C8905,薬効分類マスタ!$A$2:$E$180,5,FALSE())=0,"",VLOOKUP($C8905,薬効分類マスタ!$A$2:$E$180,5,FALSE())),"")</f>
        <v>麻薬</v>
      </c>
      <c r="L8905" s="17"/>
      <c r="M8905" s="16" t="n">
        <f aca="false">IF($K8905="","",IF($L8905&lt;&gt;"",$L8905,VLOOKUP($C8905,薬効分類マスタ!$A$2:$F$180,6,FALSE())))</f>
        <v>3</v>
      </c>
      <c r="N8905" s="0" t="str">
        <f aca="false">ASC(G8905)</f>
        <v>ﾌｪﾝﾀﾆﾙ3日用ﾃｰﾌﾟ16.8mg｢ﾄｰﾜ｣</v>
      </c>
      <c r="O8905" s="0" t="str">
        <f aca="false">ASC(E8905)</f>
        <v>ﾌｪﾝﾀﾆﾙ</v>
      </c>
      <c r="P8905" s="16" t="n">
        <f aca="false">N(P8904)+IF($C8905=検索!$B$49,1,0)</f>
        <v>0</v>
      </c>
    </row>
    <row r="8906" customFormat="false" ht="15" hidden="false" customHeight="false" outlineLevel="0" collapsed="false">
      <c r="A8906" s="16" t="s">
        <v>16254</v>
      </c>
      <c r="B8906" s="0" t="s">
        <v>20519</v>
      </c>
      <c r="C8906" s="0" t="n">
        <v>821</v>
      </c>
      <c r="D8906" s="0" t="str">
        <f aca="false">IFERROR(VLOOKUP($C8906,薬効分類マスタ!$A$2:$B$180,2,FALSE()),"未登録")</f>
        <v>合成麻薬</v>
      </c>
      <c r="E8906" s="16" t="s">
        <v>20468</v>
      </c>
      <c r="F8906" s="16" t="s">
        <v>20513</v>
      </c>
      <c r="G8906" s="16" t="s">
        <v>20520</v>
      </c>
      <c r="H8906" s="16" t="s">
        <v>6993</v>
      </c>
      <c r="I8906" s="0" t="n">
        <v>9294.8</v>
      </c>
      <c r="K8906" s="0" t="str">
        <f aca="false">IFERROR(IF(VLOOKUP($C8906,薬効分類マスタ!$A$2:$E$180,5,FALSE())=0,"",VLOOKUP($C8906,薬効分類マスタ!$A$2:$E$180,5,FALSE())),"")</f>
        <v>麻薬</v>
      </c>
      <c r="L8906" s="17"/>
      <c r="M8906" s="16" t="n">
        <f aca="false">IF($K8906="","",IF($L8906&lt;&gt;"",$L8906,VLOOKUP($C8906,薬効分類マスタ!$A$2:$F$180,6,FALSE())))</f>
        <v>3</v>
      </c>
      <c r="N8906" s="0" t="str">
        <f aca="false">ASC(G8906)</f>
        <v>ﾌｪﾝﾀﾆﾙ3日用ﾃｰﾌﾟ16.8mg｢ﾃｲｺｸ｣</v>
      </c>
      <c r="O8906" s="0" t="str">
        <f aca="false">ASC(E8906)</f>
        <v>ﾌｪﾝﾀﾆﾙ</v>
      </c>
      <c r="P8906" s="16" t="n">
        <f aca="false">N(P8905)+IF($C8906=検索!$B$49,1,0)</f>
        <v>0</v>
      </c>
    </row>
    <row r="8907" customFormat="false" ht="15" hidden="false" customHeight="false" outlineLevel="0" collapsed="false">
      <c r="A8907" s="16" t="s">
        <v>16254</v>
      </c>
      <c r="B8907" s="0" t="s">
        <v>20521</v>
      </c>
      <c r="C8907" s="0" t="n">
        <v>821</v>
      </c>
      <c r="D8907" s="0" t="str">
        <f aca="false">IFERROR(VLOOKUP($C8907,薬効分類マスタ!$A$2:$B$180,2,FALSE()),"未登録")</f>
        <v>合成麻薬</v>
      </c>
      <c r="E8907" s="16" t="s">
        <v>20468</v>
      </c>
      <c r="F8907" s="16" t="s">
        <v>20513</v>
      </c>
      <c r="G8907" s="16" t="s">
        <v>20522</v>
      </c>
      <c r="H8907" s="16" t="s">
        <v>16468</v>
      </c>
      <c r="I8907" s="0" t="n">
        <v>7405</v>
      </c>
      <c r="K8907" s="0" t="str">
        <f aca="false">IFERROR(IF(VLOOKUP($C8907,薬効分類マスタ!$A$2:$E$180,5,FALSE())=0,"",VLOOKUP($C8907,薬効分類マスタ!$A$2:$E$180,5,FALSE())),"")</f>
        <v>麻薬</v>
      </c>
      <c r="L8907" s="17"/>
      <c r="M8907" s="16" t="n">
        <f aca="false">IF($K8907="","",IF($L8907&lt;&gt;"",$L8907,VLOOKUP($C8907,薬効分類マスタ!$A$2:$F$180,6,FALSE())))</f>
        <v>3</v>
      </c>
      <c r="N8907" s="0" t="str">
        <f aca="false">ASC(G8907)</f>
        <v>ﾌｪﾝﾀﾆﾙ3日用ﾃｰﾌﾟ16.8mg｢ﾕｰﾄｸ｣</v>
      </c>
      <c r="O8907" s="0" t="str">
        <f aca="false">ASC(E8907)</f>
        <v>ﾌｪﾝﾀﾆﾙ</v>
      </c>
      <c r="P8907" s="16" t="n">
        <f aca="false">N(P8906)+IF($C8907=検索!$B$49,1,0)</f>
        <v>0</v>
      </c>
    </row>
    <row r="8908" customFormat="false" ht="15" hidden="false" customHeight="false" outlineLevel="0" collapsed="false">
      <c r="A8908" s="16" t="s">
        <v>16254</v>
      </c>
      <c r="B8908" s="0" t="s">
        <v>20523</v>
      </c>
      <c r="C8908" s="0" t="n">
        <v>821</v>
      </c>
      <c r="D8908" s="0" t="str">
        <f aca="false">IFERROR(VLOOKUP($C8908,薬効分類マスタ!$A$2:$B$180,2,FALSE()),"未登録")</f>
        <v>合成麻薬</v>
      </c>
      <c r="E8908" s="16" t="s">
        <v>20468</v>
      </c>
      <c r="F8908" s="16" t="s">
        <v>20524</v>
      </c>
      <c r="G8908" s="16" t="s">
        <v>20525</v>
      </c>
      <c r="H8908" s="16" t="s">
        <v>1356</v>
      </c>
      <c r="I8908" s="0" t="n">
        <v>444.7</v>
      </c>
      <c r="J8908" s="16" t="s">
        <v>232</v>
      </c>
      <c r="K8908" s="0" t="str">
        <f aca="false">IFERROR(IF(VLOOKUP($C8908,薬効分類マスタ!$A$2:$E$180,5,FALSE())=0,"",VLOOKUP($C8908,薬効分類マスタ!$A$2:$E$180,5,FALSE())),"")</f>
        <v>麻薬</v>
      </c>
      <c r="L8908" s="17"/>
      <c r="M8908" s="16" t="n">
        <f aca="false">IF($K8908="","",IF($L8908&lt;&gt;"",$L8908,VLOOKUP($C8908,薬効分類マスタ!$A$2:$F$180,6,FALSE())))</f>
        <v>3</v>
      </c>
      <c r="N8908" s="0" t="str">
        <f aca="false">ASC(G8908)</f>
        <v>ﾜﾝﾃﾞｭﾛﾊﾟｯﾁ0.84mg</v>
      </c>
      <c r="O8908" s="0" t="str">
        <f aca="false">ASC(E8908)</f>
        <v>ﾌｪﾝﾀﾆﾙ</v>
      </c>
      <c r="P8908" s="16" t="n">
        <f aca="false">N(P8907)+IF($C8908=検索!$B$49,1,0)</f>
        <v>0</v>
      </c>
    </row>
    <row r="8909" customFormat="false" ht="15" hidden="false" customHeight="false" outlineLevel="0" collapsed="false">
      <c r="A8909" s="16" t="s">
        <v>16254</v>
      </c>
      <c r="B8909" s="0" t="s">
        <v>20526</v>
      </c>
      <c r="C8909" s="0" t="n">
        <v>821</v>
      </c>
      <c r="D8909" s="0" t="str">
        <f aca="false">IFERROR(VLOOKUP($C8909,薬効分類マスタ!$A$2:$B$180,2,FALSE()),"未登録")</f>
        <v>合成麻薬</v>
      </c>
      <c r="E8909" s="16" t="s">
        <v>20468</v>
      </c>
      <c r="F8909" s="16" t="s">
        <v>20524</v>
      </c>
      <c r="G8909" s="16" t="s">
        <v>20527</v>
      </c>
      <c r="H8909" s="16" t="s">
        <v>16468</v>
      </c>
      <c r="I8909" s="0" t="n">
        <v>253.8</v>
      </c>
      <c r="J8909" s="16" t="s">
        <v>239</v>
      </c>
      <c r="K8909" s="0" t="str">
        <f aca="false">IFERROR(IF(VLOOKUP($C8909,薬効分類マスタ!$A$2:$E$180,5,FALSE())=0,"",VLOOKUP($C8909,薬効分類マスタ!$A$2:$E$180,5,FALSE())),"")</f>
        <v>麻薬</v>
      </c>
      <c r="L8909" s="17"/>
      <c r="M8909" s="16" t="n">
        <f aca="false">IF($K8909="","",IF($L8909&lt;&gt;"",$L8909,VLOOKUP($C8909,薬効分類マスタ!$A$2:$F$180,6,FALSE())))</f>
        <v>3</v>
      </c>
      <c r="N8909" s="0" t="str">
        <f aca="false">ASC(G8909)</f>
        <v>ﾌｪﾝﾀﾆﾙ1日用ﾃｰﾌﾟ0.84mg｢ﾕｰﾄｸ｣</v>
      </c>
      <c r="O8909" s="0" t="str">
        <f aca="false">ASC(E8909)</f>
        <v>ﾌｪﾝﾀﾆﾙ</v>
      </c>
      <c r="P8909" s="16" t="n">
        <f aca="false">N(P8908)+IF($C8909=検索!$B$49,1,0)</f>
        <v>0</v>
      </c>
    </row>
    <row r="8910" customFormat="false" ht="15" hidden="false" customHeight="false" outlineLevel="0" collapsed="false">
      <c r="A8910" s="16" t="s">
        <v>16254</v>
      </c>
      <c r="B8910" s="0" t="s">
        <v>20528</v>
      </c>
      <c r="C8910" s="0" t="n">
        <v>821</v>
      </c>
      <c r="D8910" s="0" t="str">
        <f aca="false">IFERROR(VLOOKUP($C8910,薬効分類マスタ!$A$2:$B$180,2,FALSE()),"未登録")</f>
        <v>合成麻薬</v>
      </c>
      <c r="E8910" s="16" t="s">
        <v>20468</v>
      </c>
      <c r="F8910" s="16" t="s">
        <v>20529</v>
      </c>
      <c r="G8910" s="16" t="s">
        <v>20530</v>
      </c>
      <c r="H8910" s="16" t="s">
        <v>1356</v>
      </c>
      <c r="I8910" s="0" t="n">
        <v>831</v>
      </c>
      <c r="J8910" s="16" t="s">
        <v>232</v>
      </c>
      <c r="K8910" s="0" t="str">
        <f aca="false">IFERROR(IF(VLOOKUP($C8910,薬効分類マスタ!$A$2:$E$180,5,FALSE())=0,"",VLOOKUP($C8910,薬効分類マスタ!$A$2:$E$180,5,FALSE())),"")</f>
        <v>麻薬</v>
      </c>
      <c r="L8910" s="17"/>
      <c r="M8910" s="16" t="n">
        <f aca="false">IF($K8910="","",IF($L8910&lt;&gt;"",$L8910,VLOOKUP($C8910,薬効分類マスタ!$A$2:$F$180,6,FALSE())))</f>
        <v>3</v>
      </c>
      <c r="N8910" s="0" t="str">
        <f aca="false">ASC(G8910)</f>
        <v>ﾜﾝﾃﾞｭﾛﾊﾟｯﾁ1.7mg</v>
      </c>
      <c r="O8910" s="0" t="str">
        <f aca="false">ASC(E8910)</f>
        <v>ﾌｪﾝﾀﾆﾙ</v>
      </c>
      <c r="P8910" s="16" t="n">
        <f aca="false">N(P8909)+IF($C8910=検索!$B$49,1,0)</f>
        <v>0</v>
      </c>
    </row>
    <row r="8911" customFormat="false" ht="15" hidden="false" customHeight="false" outlineLevel="0" collapsed="false">
      <c r="A8911" s="16" t="s">
        <v>16254</v>
      </c>
      <c r="B8911" s="0" t="s">
        <v>20531</v>
      </c>
      <c r="C8911" s="0" t="n">
        <v>821</v>
      </c>
      <c r="D8911" s="0" t="str">
        <f aca="false">IFERROR(VLOOKUP($C8911,薬効分類マスタ!$A$2:$B$180,2,FALSE()),"未登録")</f>
        <v>合成麻薬</v>
      </c>
      <c r="E8911" s="16" t="s">
        <v>20468</v>
      </c>
      <c r="F8911" s="16" t="s">
        <v>20529</v>
      </c>
      <c r="G8911" s="16" t="s">
        <v>20532</v>
      </c>
      <c r="H8911" s="16" t="s">
        <v>16468</v>
      </c>
      <c r="I8911" s="0" t="n">
        <v>462.4</v>
      </c>
      <c r="J8911" s="16" t="s">
        <v>239</v>
      </c>
      <c r="K8911" s="0" t="str">
        <f aca="false">IFERROR(IF(VLOOKUP($C8911,薬効分類マスタ!$A$2:$E$180,5,FALSE())=0,"",VLOOKUP($C8911,薬効分類マスタ!$A$2:$E$180,5,FALSE())),"")</f>
        <v>麻薬</v>
      </c>
      <c r="L8911" s="17"/>
      <c r="M8911" s="16" t="n">
        <f aca="false">IF($K8911="","",IF($L8911&lt;&gt;"",$L8911,VLOOKUP($C8911,薬効分類マスタ!$A$2:$F$180,6,FALSE())))</f>
        <v>3</v>
      </c>
      <c r="N8911" s="0" t="str">
        <f aca="false">ASC(G8911)</f>
        <v>ﾌｪﾝﾀﾆﾙ1日用ﾃｰﾌﾟ1.7mg｢ﾕｰﾄｸ｣</v>
      </c>
      <c r="O8911" s="0" t="str">
        <f aca="false">ASC(E8911)</f>
        <v>ﾌｪﾝﾀﾆﾙ</v>
      </c>
      <c r="P8911" s="16" t="n">
        <f aca="false">N(P8910)+IF($C8911=検索!$B$49,1,0)</f>
        <v>0</v>
      </c>
    </row>
    <row r="8912" customFormat="false" ht="15" hidden="false" customHeight="false" outlineLevel="0" collapsed="false">
      <c r="A8912" s="16" t="s">
        <v>16254</v>
      </c>
      <c r="B8912" s="0" t="s">
        <v>20533</v>
      </c>
      <c r="C8912" s="0" t="n">
        <v>821</v>
      </c>
      <c r="D8912" s="0" t="str">
        <f aca="false">IFERROR(VLOOKUP($C8912,薬効分類マスタ!$A$2:$B$180,2,FALSE()),"未登録")</f>
        <v>合成麻薬</v>
      </c>
      <c r="E8912" s="16" t="s">
        <v>20468</v>
      </c>
      <c r="F8912" s="16" t="s">
        <v>20534</v>
      </c>
      <c r="G8912" s="16" t="s">
        <v>20535</v>
      </c>
      <c r="H8912" s="16" t="s">
        <v>1356</v>
      </c>
      <c r="I8912" s="0" t="n">
        <v>1526.2</v>
      </c>
      <c r="J8912" s="16" t="s">
        <v>232</v>
      </c>
      <c r="K8912" s="0" t="str">
        <f aca="false">IFERROR(IF(VLOOKUP($C8912,薬効分類マスタ!$A$2:$E$180,5,FALSE())=0,"",VLOOKUP($C8912,薬効分類マスタ!$A$2:$E$180,5,FALSE())),"")</f>
        <v>麻薬</v>
      </c>
      <c r="L8912" s="17"/>
      <c r="M8912" s="16" t="n">
        <f aca="false">IF($K8912="","",IF($L8912&lt;&gt;"",$L8912,VLOOKUP($C8912,薬効分類マスタ!$A$2:$F$180,6,FALSE())))</f>
        <v>3</v>
      </c>
      <c r="N8912" s="0" t="str">
        <f aca="false">ASC(G8912)</f>
        <v>ﾜﾝﾃﾞｭﾛﾊﾟｯﾁ3.4mg</v>
      </c>
      <c r="O8912" s="0" t="str">
        <f aca="false">ASC(E8912)</f>
        <v>ﾌｪﾝﾀﾆﾙ</v>
      </c>
      <c r="P8912" s="16" t="n">
        <f aca="false">N(P8911)+IF($C8912=検索!$B$49,1,0)</f>
        <v>0</v>
      </c>
    </row>
    <row r="8913" customFormat="false" ht="15" hidden="false" customHeight="false" outlineLevel="0" collapsed="false">
      <c r="A8913" s="16" t="s">
        <v>16254</v>
      </c>
      <c r="B8913" s="0" t="s">
        <v>20536</v>
      </c>
      <c r="C8913" s="0" t="n">
        <v>821</v>
      </c>
      <c r="D8913" s="0" t="str">
        <f aca="false">IFERROR(VLOOKUP($C8913,薬効分類マスタ!$A$2:$B$180,2,FALSE()),"未登録")</f>
        <v>合成麻薬</v>
      </c>
      <c r="E8913" s="16" t="s">
        <v>20468</v>
      </c>
      <c r="F8913" s="16" t="s">
        <v>20534</v>
      </c>
      <c r="G8913" s="16" t="s">
        <v>20537</v>
      </c>
      <c r="H8913" s="16" t="s">
        <v>16468</v>
      </c>
      <c r="I8913" s="0" t="n">
        <v>874.4</v>
      </c>
      <c r="J8913" s="16" t="s">
        <v>239</v>
      </c>
      <c r="K8913" s="0" t="str">
        <f aca="false">IFERROR(IF(VLOOKUP($C8913,薬効分類マスタ!$A$2:$E$180,5,FALSE())=0,"",VLOOKUP($C8913,薬効分類マスタ!$A$2:$E$180,5,FALSE())),"")</f>
        <v>麻薬</v>
      </c>
      <c r="L8913" s="17"/>
      <c r="M8913" s="16" t="n">
        <f aca="false">IF($K8913="","",IF($L8913&lt;&gt;"",$L8913,VLOOKUP($C8913,薬効分類マスタ!$A$2:$F$180,6,FALSE())))</f>
        <v>3</v>
      </c>
      <c r="N8913" s="0" t="str">
        <f aca="false">ASC(G8913)</f>
        <v>ﾌｪﾝﾀﾆﾙ1日用ﾃｰﾌﾟ3.4mg｢ﾕｰﾄｸ｣</v>
      </c>
      <c r="O8913" s="0" t="str">
        <f aca="false">ASC(E8913)</f>
        <v>ﾌｪﾝﾀﾆﾙ</v>
      </c>
      <c r="P8913" s="16" t="n">
        <f aca="false">N(P8912)+IF($C8913=検索!$B$49,1,0)</f>
        <v>0</v>
      </c>
    </row>
    <row r="8914" customFormat="false" ht="15" hidden="false" customHeight="false" outlineLevel="0" collapsed="false">
      <c r="A8914" s="16" t="s">
        <v>16254</v>
      </c>
      <c r="B8914" s="0" t="s">
        <v>20538</v>
      </c>
      <c r="C8914" s="0" t="n">
        <v>821</v>
      </c>
      <c r="D8914" s="0" t="str">
        <f aca="false">IFERROR(VLOOKUP($C8914,薬効分類マスタ!$A$2:$B$180,2,FALSE()),"未登録")</f>
        <v>合成麻薬</v>
      </c>
      <c r="E8914" s="16" t="s">
        <v>20468</v>
      </c>
      <c r="F8914" s="16" t="s">
        <v>16409</v>
      </c>
      <c r="G8914" s="16" t="s">
        <v>20539</v>
      </c>
      <c r="H8914" s="16" t="s">
        <v>1356</v>
      </c>
      <c r="I8914" s="0" t="n">
        <v>2136.4</v>
      </c>
      <c r="J8914" s="16" t="s">
        <v>232</v>
      </c>
      <c r="K8914" s="0" t="str">
        <f aca="false">IFERROR(IF(VLOOKUP($C8914,薬効分類マスタ!$A$2:$E$180,5,FALSE())=0,"",VLOOKUP($C8914,薬効分類マスタ!$A$2:$E$180,5,FALSE())),"")</f>
        <v>麻薬</v>
      </c>
      <c r="L8914" s="17"/>
      <c r="M8914" s="16" t="n">
        <f aca="false">IF($K8914="","",IF($L8914&lt;&gt;"",$L8914,VLOOKUP($C8914,薬効分類マスタ!$A$2:$F$180,6,FALSE())))</f>
        <v>3</v>
      </c>
      <c r="N8914" s="0" t="str">
        <f aca="false">ASC(G8914)</f>
        <v>ﾜﾝﾃﾞｭﾛﾊﾟｯﾁ5mg</v>
      </c>
      <c r="O8914" s="0" t="str">
        <f aca="false">ASC(E8914)</f>
        <v>ﾌｪﾝﾀﾆﾙ</v>
      </c>
      <c r="P8914" s="16" t="n">
        <f aca="false">N(P8913)+IF($C8914=検索!$B$49,1,0)</f>
        <v>0</v>
      </c>
    </row>
    <row r="8915" customFormat="false" ht="15" hidden="false" customHeight="false" outlineLevel="0" collapsed="false">
      <c r="A8915" s="16" t="s">
        <v>16254</v>
      </c>
      <c r="B8915" s="0" t="s">
        <v>20540</v>
      </c>
      <c r="C8915" s="0" t="n">
        <v>821</v>
      </c>
      <c r="D8915" s="0" t="str">
        <f aca="false">IFERROR(VLOOKUP($C8915,薬効分類マスタ!$A$2:$B$180,2,FALSE()),"未登録")</f>
        <v>合成麻薬</v>
      </c>
      <c r="E8915" s="16" t="s">
        <v>20468</v>
      </c>
      <c r="F8915" s="16" t="s">
        <v>16409</v>
      </c>
      <c r="G8915" s="16" t="s">
        <v>20541</v>
      </c>
      <c r="H8915" s="16" t="s">
        <v>16468</v>
      </c>
      <c r="I8915" s="0" t="n">
        <v>1249.6</v>
      </c>
      <c r="J8915" s="16" t="s">
        <v>239</v>
      </c>
      <c r="K8915" s="0" t="str">
        <f aca="false">IFERROR(IF(VLOOKUP($C8915,薬効分類マスタ!$A$2:$E$180,5,FALSE())=0,"",VLOOKUP($C8915,薬効分類マスタ!$A$2:$E$180,5,FALSE())),"")</f>
        <v>麻薬</v>
      </c>
      <c r="L8915" s="17"/>
      <c r="M8915" s="16" t="n">
        <f aca="false">IF($K8915="","",IF($L8915&lt;&gt;"",$L8915,VLOOKUP($C8915,薬効分類マスタ!$A$2:$F$180,6,FALSE())))</f>
        <v>3</v>
      </c>
      <c r="N8915" s="0" t="str">
        <f aca="false">ASC(G8915)</f>
        <v>ﾌｪﾝﾀﾆﾙ1日用ﾃｰﾌﾟ5mg｢ﾕｰﾄｸ｣</v>
      </c>
      <c r="O8915" s="0" t="str">
        <f aca="false">ASC(E8915)</f>
        <v>ﾌｪﾝﾀﾆﾙ</v>
      </c>
      <c r="P8915" s="16" t="n">
        <f aca="false">N(P8914)+IF($C8915=検索!$B$49,1,0)</f>
        <v>0</v>
      </c>
    </row>
    <row r="8916" customFormat="false" ht="15" hidden="false" customHeight="false" outlineLevel="0" collapsed="false">
      <c r="A8916" s="16" t="s">
        <v>16254</v>
      </c>
      <c r="B8916" s="0" t="s">
        <v>20542</v>
      </c>
      <c r="C8916" s="0" t="n">
        <v>821</v>
      </c>
      <c r="D8916" s="0" t="str">
        <f aca="false">IFERROR(VLOOKUP($C8916,薬効分類マスタ!$A$2:$B$180,2,FALSE()),"未登録")</f>
        <v>合成麻薬</v>
      </c>
      <c r="E8916" s="16" t="s">
        <v>20468</v>
      </c>
      <c r="F8916" s="16" t="s">
        <v>20543</v>
      </c>
      <c r="G8916" s="16" t="s">
        <v>20544</v>
      </c>
      <c r="H8916" s="16" t="s">
        <v>1356</v>
      </c>
      <c r="I8916" s="0" t="n">
        <v>2927.1</v>
      </c>
      <c r="J8916" s="16" t="s">
        <v>232</v>
      </c>
      <c r="K8916" s="0" t="str">
        <f aca="false">IFERROR(IF(VLOOKUP($C8916,薬効分類マスタ!$A$2:$E$180,5,FALSE())=0,"",VLOOKUP($C8916,薬効分類マスタ!$A$2:$E$180,5,FALSE())),"")</f>
        <v>麻薬</v>
      </c>
      <c r="L8916" s="17"/>
      <c r="M8916" s="16" t="n">
        <f aca="false">IF($K8916="","",IF($L8916&lt;&gt;"",$L8916,VLOOKUP($C8916,薬効分類マスタ!$A$2:$F$180,6,FALSE())))</f>
        <v>3</v>
      </c>
      <c r="N8916" s="0" t="str">
        <f aca="false">ASC(G8916)</f>
        <v>ﾜﾝﾃﾞｭﾛﾊﾟｯﾁ6.7mg</v>
      </c>
      <c r="O8916" s="0" t="str">
        <f aca="false">ASC(E8916)</f>
        <v>ﾌｪﾝﾀﾆﾙ</v>
      </c>
      <c r="P8916" s="16" t="n">
        <f aca="false">N(P8915)+IF($C8916=検索!$B$49,1,0)</f>
        <v>0</v>
      </c>
    </row>
    <row r="8917" customFormat="false" ht="15" hidden="false" customHeight="false" outlineLevel="0" collapsed="false">
      <c r="A8917" s="16" t="s">
        <v>16254</v>
      </c>
      <c r="B8917" s="0" t="s">
        <v>20545</v>
      </c>
      <c r="C8917" s="0" t="n">
        <v>821</v>
      </c>
      <c r="D8917" s="0" t="str">
        <f aca="false">IFERROR(VLOOKUP($C8917,薬効分類マスタ!$A$2:$B$180,2,FALSE()),"未登録")</f>
        <v>合成麻薬</v>
      </c>
      <c r="E8917" s="16" t="s">
        <v>20468</v>
      </c>
      <c r="F8917" s="16" t="s">
        <v>20543</v>
      </c>
      <c r="G8917" s="16" t="s">
        <v>20546</v>
      </c>
      <c r="H8917" s="16" t="s">
        <v>16468</v>
      </c>
      <c r="I8917" s="0" t="n">
        <v>1575.1</v>
      </c>
      <c r="J8917" s="16" t="s">
        <v>239</v>
      </c>
      <c r="K8917" s="0" t="str">
        <f aca="false">IFERROR(IF(VLOOKUP($C8917,薬効分類マスタ!$A$2:$E$180,5,FALSE())=0,"",VLOOKUP($C8917,薬効分類マスタ!$A$2:$E$180,5,FALSE())),"")</f>
        <v>麻薬</v>
      </c>
      <c r="L8917" s="17"/>
      <c r="M8917" s="16" t="n">
        <f aca="false">IF($K8917="","",IF($L8917&lt;&gt;"",$L8917,VLOOKUP($C8917,薬効分類マスタ!$A$2:$F$180,6,FALSE())))</f>
        <v>3</v>
      </c>
      <c r="N8917" s="0" t="str">
        <f aca="false">ASC(G8917)</f>
        <v>ﾌｪﾝﾀﾆﾙ1日用ﾃｰﾌﾟ6.7mg｢ﾕｰﾄｸ｣</v>
      </c>
      <c r="O8917" s="0" t="str">
        <f aca="false">ASC(E8917)</f>
        <v>ﾌｪﾝﾀﾆﾙ</v>
      </c>
      <c r="P8917" s="16" t="n">
        <f aca="false">N(P8916)+IF($C8917=検索!$B$49,1,0)</f>
        <v>0</v>
      </c>
    </row>
    <row r="8918" customFormat="false" ht="15" hidden="false" customHeight="false" outlineLevel="0" collapsed="false">
      <c r="A8918" s="16" t="s">
        <v>16254</v>
      </c>
      <c r="B8918" s="0" t="s">
        <v>20547</v>
      </c>
      <c r="C8918" s="0" t="n">
        <v>821</v>
      </c>
      <c r="D8918" s="0" t="str">
        <f aca="false">IFERROR(VLOOKUP($C8918,薬効分類マスタ!$A$2:$B$180,2,FALSE()),"未登録")</f>
        <v>合成麻薬</v>
      </c>
      <c r="E8918" s="16" t="s">
        <v>20468</v>
      </c>
      <c r="F8918" s="16" t="s">
        <v>20548</v>
      </c>
      <c r="G8918" s="16" t="s">
        <v>20549</v>
      </c>
      <c r="I8918" s="0" t="n">
        <v>781.3</v>
      </c>
      <c r="K8918" s="0" t="str">
        <f aca="false">IFERROR(IF(VLOOKUP($C8918,薬効分類マスタ!$A$2:$E$180,5,FALSE())=0,"",VLOOKUP($C8918,薬効分類マスタ!$A$2:$E$180,5,FALSE())),"")</f>
        <v>麻薬</v>
      </c>
      <c r="L8918" s="17"/>
      <c r="M8918" s="16" t="n">
        <f aca="false">IF($K8918="","",IF($L8918&lt;&gt;"",$L8918,VLOOKUP($C8918,薬効分類マスタ!$A$2:$F$180,6,FALSE())))</f>
        <v>3</v>
      </c>
      <c r="N8918" s="0" t="str">
        <f aca="false">ASC(G8918)</f>
        <v>ﾌｪﾝﾀﾆﾙ1.38mg貼付剤</v>
      </c>
      <c r="O8918" s="0" t="str">
        <f aca="false">ASC(E8918)</f>
        <v>ﾌｪﾝﾀﾆﾙ</v>
      </c>
      <c r="P8918" s="16" t="n">
        <f aca="false">N(P8917)+IF($C8918=検索!$B$49,1,0)</f>
        <v>0</v>
      </c>
    </row>
    <row r="8919" customFormat="false" ht="15" hidden="false" customHeight="false" outlineLevel="0" collapsed="false">
      <c r="A8919" s="16" t="s">
        <v>16254</v>
      </c>
      <c r="B8919" s="0" t="s">
        <v>20550</v>
      </c>
      <c r="C8919" s="0" t="n">
        <v>821</v>
      </c>
      <c r="D8919" s="0" t="str">
        <f aca="false">IFERROR(VLOOKUP($C8919,薬効分類マスタ!$A$2:$B$180,2,FALSE()),"未登録")</f>
        <v>合成麻薬</v>
      </c>
      <c r="E8919" s="16" t="s">
        <v>20468</v>
      </c>
      <c r="F8919" s="16" t="s">
        <v>20551</v>
      </c>
      <c r="G8919" s="16" t="s">
        <v>20552</v>
      </c>
      <c r="I8919" s="0" t="n">
        <v>2092.7</v>
      </c>
      <c r="K8919" s="0" t="str">
        <f aca="false">IFERROR(IF(VLOOKUP($C8919,薬効分類マスタ!$A$2:$E$180,5,FALSE())=0,"",VLOOKUP($C8919,薬効分類マスタ!$A$2:$E$180,5,FALSE())),"")</f>
        <v>麻薬</v>
      </c>
      <c r="L8919" s="17"/>
      <c r="M8919" s="16" t="n">
        <f aca="false">IF($K8919="","",IF($L8919&lt;&gt;"",$L8919,VLOOKUP($C8919,薬効分類マスタ!$A$2:$F$180,6,FALSE())))</f>
        <v>3</v>
      </c>
      <c r="N8919" s="0" t="str">
        <f aca="false">ASC(G8919)</f>
        <v>ﾌｪﾝﾀﾆﾙ2.75mg貼付剤</v>
      </c>
      <c r="O8919" s="0" t="str">
        <f aca="false">ASC(E8919)</f>
        <v>ﾌｪﾝﾀﾆﾙ</v>
      </c>
      <c r="P8919" s="16" t="n">
        <f aca="false">N(P8918)+IF($C8919=検索!$B$49,1,0)</f>
        <v>0</v>
      </c>
    </row>
    <row r="8920" customFormat="false" ht="15" hidden="false" customHeight="false" outlineLevel="0" collapsed="false">
      <c r="A8920" s="16" t="s">
        <v>16254</v>
      </c>
      <c r="B8920" s="0" t="s">
        <v>20553</v>
      </c>
      <c r="C8920" s="0" t="n">
        <v>821</v>
      </c>
      <c r="D8920" s="0" t="str">
        <f aca="false">IFERROR(VLOOKUP($C8920,薬効分類マスタ!$A$2:$B$180,2,FALSE()),"未登録")</f>
        <v>合成麻薬</v>
      </c>
      <c r="E8920" s="16" t="s">
        <v>20468</v>
      </c>
      <c r="F8920" s="16" t="s">
        <v>20554</v>
      </c>
      <c r="G8920" s="16" t="s">
        <v>20555</v>
      </c>
      <c r="I8920" s="0" t="n">
        <v>4004.1</v>
      </c>
      <c r="K8920" s="0" t="str">
        <f aca="false">IFERROR(IF(VLOOKUP($C8920,薬効分類マスタ!$A$2:$E$180,5,FALSE())=0,"",VLOOKUP($C8920,薬効分類マスタ!$A$2:$E$180,5,FALSE())),"")</f>
        <v>麻薬</v>
      </c>
      <c r="L8920" s="17"/>
      <c r="M8920" s="16" t="n">
        <f aca="false">IF($K8920="","",IF($L8920&lt;&gt;"",$L8920,VLOOKUP($C8920,薬効分類マスタ!$A$2:$F$180,6,FALSE())))</f>
        <v>3</v>
      </c>
      <c r="N8920" s="0" t="str">
        <f aca="false">ASC(G8920)</f>
        <v>ﾌｪﾝﾀﾆﾙ5.5mg貼付剤</v>
      </c>
      <c r="O8920" s="0" t="str">
        <f aca="false">ASC(E8920)</f>
        <v>ﾌｪﾝﾀﾆﾙ</v>
      </c>
      <c r="P8920" s="16" t="n">
        <f aca="false">N(P8919)+IF($C8920=検索!$B$49,1,0)</f>
        <v>0</v>
      </c>
    </row>
    <row r="8921" customFormat="false" ht="15" hidden="false" customHeight="false" outlineLevel="0" collapsed="false">
      <c r="A8921" s="16" t="s">
        <v>16254</v>
      </c>
      <c r="B8921" s="0" t="s">
        <v>20556</v>
      </c>
      <c r="C8921" s="0" t="n">
        <v>821</v>
      </c>
      <c r="D8921" s="0" t="str">
        <f aca="false">IFERROR(VLOOKUP($C8921,薬効分類マスタ!$A$2:$B$180,2,FALSE()),"未登録")</f>
        <v>合成麻薬</v>
      </c>
      <c r="E8921" s="16" t="s">
        <v>20468</v>
      </c>
      <c r="F8921" s="16" t="s">
        <v>20557</v>
      </c>
      <c r="G8921" s="16" t="s">
        <v>20558</v>
      </c>
      <c r="I8921" s="0" t="n">
        <v>5643.5</v>
      </c>
      <c r="K8921" s="0" t="str">
        <f aca="false">IFERROR(IF(VLOOKUP($C8921,薬効分類マスタ!$A$2:$E$180,5,FALSE())=0,"",VLOOKUP($C8921,薬効分類マスタ!$A$2:$E$180,5,FALSE())),"")</f>
        <v>麻薬</v>
      </c>
      <c r="L8921" s="17"/>
      <c r="M8921" s="16" t="n">
        <f aca="false">IF($K8921="","",IF($L8921&lt;&gt;"",$L8921,VLOOKUP($C8921,薬効分類マスタ!$A$2:$F$180,6,FALSE())))</f>
        <v>3</v>
      </c>
      <c r="N8921" s="0" t="str">
        <f aca="false">ASC(G8921)</f>
        <v>ﾌｪﾝﾀﾆﾙ8.25mg貼付剤</v>
      </c>
      <c r="O8921" s="0" t="str">
        <f aca="false">ASC(E8921)</f>
        <v>ﾌｪﾝﾀﾆﾙ</v>
      </c>
      <c r="P8921" s="16" t="n">
        <f aca="false">N(P8920)+IF($C8921=検索!$B$49,1,0)</f>
        <v>0</v>
      </c>
    </row>
    <row r="8922" customFormat="false" ht="15" hidden="false" customHeight="false" outlineLevel="0" collapsed="false">
      <c r="A8922" s="16" t="s">
        <v>16254</v>
      </c>
      <c r="B8922" s="0" t="s">
        <v>20559</v>
      </c>
      <c r="C8922" s="0" t="n">
        <v>821</v>
      </c>
      <c r="D8922" s="0" t="str">
        <f aca="false">IFERROR(VLOOKUP($C8922,薬効分類マスタ!$A$2:$B$180,2,FALSE()),"未登録")</f>
        <v>合成麻薬</v>
      </c>
      <c r="E8922" s="16" t="s">
        <v>20468</v>
      </c>
      <c r="F8922" s="16" t="s">
        <v>20560</v>
      </c>
      <c r="G8922" s="16" t="s">
        <v>20561</v>
      </c>
      <c r="I8922" s="0" t="n">
        <v>7405</v>
      </c>
      <c r="K8922" s="0" t="str">
        <f aca="false">IFERROR(IF(VLOOKUP($C8922,薬効分類マスタ!$A$2:$E$180,5,FALSE())=0,"",VLOOKUP($C8922,薬効分類マスタ!$A$2:$E$180,5,FALSE())),"")</f>
        <v>麻薬</v>
      </c>
      <c r="L8922" s="17"/>
      <c r="M8922" s="16" t="n">
        <f aca="false">IF($K8922="","",IF($L8922&lt;&gt;"",$L8922,VLOOKUP($C8922,薬効分類マスタ!$A$2:$F$180,6,FALSE())))</f>
        <v>3</v>
      </c>
      <c r="N8922" s="0" t="str">
        <f aca="false">ASC(G8922)</f>
        <v>ﾌｪﾝﾀﾆﾙ11mg貼付剤</v>
      </c>
      <c r="O8922" s="0" t="str">
        <f aca="false">ASC(E8922)</f>
        <v>ﾌｪﾝﾀﾆﾙ</v>
      </c>
      <c r="P8922" s="16" t="n">
        <f aca="false">N(P8921)+IF($C8922=検索!$B$49,1,0)</f>
        <v>0</v>
      </c>
    </row>
    <row r="8923" customFormat="false" ht="15" hidden="false" customHeight="false" outlineLevel="0" collapsed="false">
      <c r="A8923" s="16" t="s">
        <v>16254</v>
      </c>
      <c r="B8923" s="0" t="s">
        <v>20562</v>
      </c>
      <c r="C8923" s="0" t="n">
        <v>821</v>
      </c>
      <c r="D8923" s="0" t="str">
        <f aca="false">IFERROR(VLOOKUP($C8923,薬効分類マスタ!$A$2:$B$180,2,FALSE()),"未登録")</f>
        <v>合成麻薬</v>
      </c>
      <c r="E8923" s="16" t="s">
        <v>16228</v>
      </c>
      <c r="F8923" s="16" t="s">
        <v>17713</v>
      </c>
      <c r="G8923" s="16" t="s">
        <v>20563</v>
      </c>
      <c r="I8923" s="0" t="n">
        <v>237.4</v>
      </c>
      <c r="K8923" s="0" t="str">
        <f aca="false">IFERROR(IF(VLOOKUP($C8923,薬効分類マスタ!$A$2:$E$180,5,FALSE())=0,"",VLOOKUP($C8923,薬効分類マスタ!$A$2:$E$180,5,FALSE())),"")</f>
        <v>麻薬</v>
      </c>
      <c r="L8923" s="17"/>
      <c r="M8923" s="16" t="n">
        <f aca="false">IF($K8923="","",IF($L8923&lt;&gt;"",$L8923,VLOOKUP($C8923,薬効分類マスタ!$A$2:$F$180,6,FALSE())))</f>
        <v>3</v>
      </c>
      <c r="N8923" s="0" t="str">
        <f aca="false">ASC(G8923)</f>
        <v>ﾌｪﾝﾀﾆﾙｸｴﾝ酸塩1mg貼付剤</v>
      </c>
      <c r="O8923" s="0" t="str">
        <f aca="false">ASC(E8923)</f>
        <v>ﾌｪﾝﾀﾆﾙｸｴﾝ酸塩</v>
      </c>
      <c r="P8923" s="16" t="n">
        <f aca="false">N(P8922)+IF($C8923=検索!$B$49,1,0)</f>
        <v>0</v>
      </c>
    </row>
    <row r="8924" customFormat="false" ht="15" hidden="false" customHeight="false" outlineLevel="0" collapsed="false">
      <c r="A8924" s="16" t="s">
        <v>16254</v>
      </c>
      <c r="B8924" s="0" t="s">
        <v>20564</v>
      </c>
      <c r="C8924" s="0" t="n">
        <v>821</v>
      </c>
      <c r="D8924" s="0" t="str">
        <f aca="false">IFERROR(VLOOKUP($C8924,薬効分類マスタ!$A$2:$B$180,2,FALSE()),"未登録")</f>
        <v>合成麻薬</v>
      </c>
      <c r="E8924" s="16" t="s">
        <v>16228</v>
      </c>
      <c r="F8924" s="16" t="s">
        <v>17713</v>
      </c>
      <c r="G8924" s="16" t="s">
        <v>20565</v>
      </c>
      <c r="H8924" s="16" t="s">
        <v>443</v>
      </c>
      <c r="I8924" s="0" t="n">
        <v>483.6</v>
      </c>
      <c r="J8924" s="16" t="s">
        <v>232</v>
      </c>
      <c r="K8924" s="0" t="str">
        <f aca="false">IFERROR(IF(VLOOKUP($C8924,薬効分類マスタ!$A$2:$E$180,5,FALSE())=0,"",VLOOKUP($C8924,薬効分類マスタ!$A$2:$E$180,5,FALSE())),"")</f>
        <v>麻薬</v>
      </c>
      <c r="L8924" s="17"/>
      <c r="M8924" s="16" t="n">
        <f aca="false">IF($K8924="","",IF($L8924&lt;&gt;"",$L8924,VLOOKUP($C8924,薬効分類マスタ!$A$2:$F$180,6,FALSE())))</f>
        <v>3</v>
      </c>
      <c r="N8924" s="0" t="str">
        <f aca="false">ASC(G8924)</f>
        <v>ﾌｪﾝﾄｽﾃｰﾌﾟ1mg</v>
      </c>
      <c r="O8924" s="0" t="str">
        <f aca="false">ASC(E8924)</f>
        <v>ﾌｪﾝﾀﾆﾙｸｴﾝ酸塩</v>
      </c>
      <c r="P8924" s="16" t="n">
        <f aca="false">N(P8923)+IF($C8924=検索!$B$49,1,0)</f>
        <v>0</v>
      </c>
    </row>
    <row r="8925" customFormat="false" ht="15" hidden="false" customHeight="false" outlineLevel="0" collapsed="false">
      <c r="A8925" s="16" t="s">
        <v>16254</v>
      </c>
      <c r="B8925" s="0" t="s">
        <v>20566</v>
      </c>
      <c r="C8925" s="0" t="n">
        <v>821</v>
      </c>
      <c r="D8925" s="0" t="str">
        <f aca="false">IFERROR(VLOOKUP($C8925,薬効分類マスタ!$A$2:$B$180,2,FALSE()),"未登録")</f>
        <v>合成麻薬</v>
      </c>
      <c r="E8925" s="16" t="s">
        <v>16228</v>
      </c>
      <c r="F8925" s="16" t="s">
        <v>17611</v>
      </c>
      <c r="G8925" s="16" t="s">
        <v>20567</v>
      </c>
      <c r="I8925" s="0" t="n">
        <v>448.8</v>
      </c>
      <c r="K8925" s="0" t="str">
        <f aca="false">IFERROR(IF(VLOOKUP($C8925,薬効分類マスタ!$A$2:$E$180,5,FALSE())=0,"",VLOOKUP($C8925,薬効分類マスタ!$A$2:$E$180,5,FALSE())),"")</f>
        <v>麻薬</v>
      </c>
      <c r="L8925" s="17"/>
      <c r="M8925" s="16" t="n">
        <f aca="false">IF($K8925="","",IF($L8925&lt;&gt;"",$L8925,VLOOKUP($C8925,薬効分類マスタ!$A$2:$F$180,6,FALSE())))</f>
        <v>3</v>
      </c>
      <c r="N8925" s="0" t="str">
        <f aca="false">ASC(G8925)</f>
        <v>ﾌｪﾝﾀﾆﾙｸｴﾝ酸塩2mg貼付剤</v>
      </c>
      <c r="O8925" s="0" t="str">
        <f aca="false">ASC(E8925)</f>
        <v>ﾌｪﾝﾀﾆﾙｸｴﾝ酸塩</v>
      </c>
      <c r="P8925" s="16" t="n">
        <f aca="false">N(P8924)+IF($C8925=検索!$B$49,1,0)</f>
        <v>0</v>
      </c>
    </row>
    <row r="8926" customFormat="false" ht="15" hidden="false" customHeight="false" outlineLevel="0" collapsed="false">
      <c r="A8926" s="16" t="s">
        <v>16254</v>
      </c>
      <c r="B8926" s="0" t="s">
        <v>20568</v>
      </c>
      <c r="C8926" s="0" t="n">
        <v>821</v>
      </c>
      <c r="D8926" s="0" t="str">
        <f aca="false">IFERROR(VLOOKUP($C8926,薬効分類マスタ!$A$2:$B$180,2,FALSE()),"未登録")</f>
        <v>合成麻薬</v>
      </c>
      <c r="E8926" s="16" t="s">
        <v>16228</v>
      </c>
      <c r="F8926" s="16" t="s">
        <v>17611</v>
      </c>
      <c r="G8926" s="16" t="s">
        <v>20569</v>
      </c>
      <c r="H8926" s="16" t="s">
        <v>443</v>
      </c>
      <c r="I8926" s="0" t="n">
        <v>900.5</v>
      </c>
      <c r="J8926" s="16" t="s">
        <v>232</v>
      </c>
      <c r="K8926" s="0" t="str">
        <f aca="false">IFERROR(IF(VLOOKUP($C8926,薬効分類マスタ!$A$2:$E$180,5,FALSE())=0,"",VLOOKUP($C8926,薬効分類マスタ!$A$2:$E$180,5,FALSE())),"")</f>
        <v>麻薬</v>
      </c>
      <c r="L8926" s="17"/>
      <c r="M8926" s="16" t="n">
        <f aca="false">IF($K8926="","",IF($L8926&lt;&gt;"",$L8926,VLOOKUP($C8926,薬効分類マスタ!$A$2:$F$180,6,FALSE())))</f>
        <v>3</v>
      </c>
      <c r="N8926" s="0" t="str">
        <f aca="false">ASC(G8926)</f>
        <v>ﾌｪﾝﾄｽﾃｰﾌﾟ2mg</v>
      </c>
      <c r="O8926" s="0" t="str">
        <f aca="false">ASC(E8926)</f>
        <v>ﾌｪﾝﾀﾆﾙｸｴﾝ酸塩</v>
      </c>
      <c r="P8926" s="16" t="n">
        <f aca="false">N(P8925)+IF($C8926=検索!$B$49,1,0)</f>
        <v>0</v>
      </c>
    </row>
    <row r="8927" customFormat="false" ht="15" hidden="false" customHeight="false" outlineLevel="0" collapsed="false">
      <c r="A8927" s="16" t="s">
        <v>16254</v>
      </c>
      <c r="B8927" s="0" t="s">
        <v>20570</v>
      </c>
      <c r="C8927" s="0" t="n">
        <v>821</v>
      </c>
      <c r="D8927" s="0" t="str">
        <f aca="false">IFERROR(VLOOKUP($C8927,薬効分類マスタ!$A$2:$B$180,2,FALSE()),"未登録")</f>
        <v>合成麻薬</v>
      </c>
      <c r="E8927" s="16" t="s">
        <v>16228</v>
      </c>
      <c r="F8927" s="16" t="s">
        <v>17611</v>
      </c>
      <c r="G8927" s="16" t="s">
        <v>20571</v>
      </c>
      <c r="H8927" s="16" t="s">
        <v>549</v>
      </c>
      <c r="I8927" s="0" t="n">
        <v>456.8</v>
      </c>
      <c r="K8927" s="0" t="str">
        <f aca="false">IFERROR(IF(VLOOKUP($C8927,薬効分類マスタ!$A$2:$E$180,5,FALSE())=0,"",VLOOKUP($C8927,薬効分類マスタ!$A$2:$E$180,5,FALSE())),"")</f>
        <v>麻薬</v>
      </c>
      <c r="L8927" s="17"/>
      <c r="M8927" s="16" t="n">
        <f aca="false">IF($K8927="","",IF($L8927&lt;&gt;"",$L8927,VLOOKUP($C8927,薬効分類マスタ!$A$2:$F$180,6,FALSE())))</f>
        <v>3</v>
      </c>
      <c r="N8927" s="0" t="str">
        <f aca="false">ASC(G8927)</f>
        <v>ﾌｪﾝﾀﾆﾙｸｴﾝ酸塩1日用ﾃｰﾌﾟ2mg｢第一三共｣</v>
      </c>
      <c r="O8927" s="0" t="str">
        <f aca="false">ASC(E8927)</f>
        <v>ﾌｪﾝﾀﾆﾙｸｴﾝ酸塩</v>
      </c>
      <c r="P8927" s="16" t="n">
        <f aca="false">N(P8926)+IF($C8927=検索!$B$49,1,0)</f>
        <v>0</v>
      </c>
    </row>
    <row r="8928" customFormat="false" ht="15" hidden="false" customHeight="false" outlineLevel="0" collapsed="false">
      <c r="A8928" s="16" t="s">
        <v>16254</v>
      </c>
      <c r="B8928" s="0" t="s">
        <v>20572</v>
      </c>
      <c r="C8928" s="0" t="n">
        <v>821</v>
      </c>
      <c r="D8928" s="0" t="str">
        <f aca="false">IFERROR(VLOOKUP($C8928,薬効分類マスタ!$A$2:$B$180,2,FALSE()),"未登録")</f>
        <v>合成麻薬</v>
      </c>
      <c r="E8928" s="16" t="s">
        <v>16228</v>
      </c>
      <c r="F8928" s="16" t="s">
        <v>17606</v>
      </c>
      <c r="G8928" s="16" t="s">
        <v>20573</v>
      </c>
      <c r="I8928" s="0" t="n">
        <v>856.6</v>
      </c>
      <c r="K8928" s="0" t="str">
        <f aca="false">IFERROR(IF(VLOOKUP($C8928,薬効分類マスタ!$A$2:$E$180,5,FALSE())=0,"",VLOOKUP($C8928,薬効分類マスタ!$A$2:$E$180,5,FALSE())),"")</f>
        <v>麻薬</v>
      </c>
      <c r="L8928" s="17"/>
      <c r="M8928" s="16" t="n">
        <f aca="false">IF($K8928="","",IF($L8928&lt;&gt;"",$L8928,VLOOKUP($C8928,薬効分類マスタ!$A$2:$F$180,6,FALSE())))</f>
        <v>3</v>
      </c>
      <c r="N8928" s="0" t="str">
        <f aca="false">ASC(G8928)</f>
        <v>ﾌｪﾝﾀﾆﾙｸｴﾝ酸塩4mg貼付剤</v>
      </c>
      <c r="O8928" s="0" t="str">
        <f aca="false">ASC(E8928)</f>
        <v>ﾌｪﾝﾀﾆﾙｸｴﾝ酸塩</v>
      </c>
      <c r="P8928" s="16" t="n">
        <f aca="false">N(P8927)+IF($C8928=検索!$B$49,1,0)</f>
        <v>0</v>
      </c>
    </row>
    <row r="8929" customFormat="false" ht="15" hidden="false" customHeight="false" outlineLevel="0" collapsed="false">
      <c r="A8929" s="16" t="s">
        <v>16254</v>
      </c>
      <c r="B8929" s="0" t="s">
        <v>20574</v>
      </c>
      <c r="C8929" s="0" t="n">
        <v>821</v>
      </c>
      <c r="D8929" s="0" t="str">
        <f aca="false">IFERROR(VLOOKUP($C8929,薬効分類マスタ!$A$2:$B$180,2,FALSE()),"未登録")</f>
        <v>合成麻薬</v>
      </c>
      <c r="E8929" s="16" t="s">
        <v>16228</v>
      </c>
      <c r="F8929" s="16" t="s">
        <v>17606</v>
      </c>
      <c r="G8929" s="16" t="s">
        <v>20575</v>
      </c>
      <c r="H8929" s="16" t="s">
        <v>443</v>
      </c>
      <c r="I8929" s="0" t="n">
        <v>1673.7</v>
      </c>
      <c r="J8929" s="16" t="s">
        <v>232</v>
      </c>
      <c r="K8929" s="0" t="str">
        <f aca="false">IFERROR(IF(VLOOKUP($C8929,薬効分類マスタ!$A$2:$E$180,5,FALSE())=0,"",VLOOKUP($C8929,薬効分類マスタ!$A$2:$E$180,5,FALSE())),"")</f>
        <v>麻薬</v>
      </c>
      <c r="L8929" s="17"/>
      <c r="M8929" s="16" t="n">
        <f aca="false">IF($K8929="","",IF($L8929&lt;&gt;"",$L8929,VLOOKUP($C8929,薬効分類マスタ!$A$2:$F$180,6,FALSE())))</f>
        <v>3</v>
      </c>
      <c r="N8929" s="0" t="str">
        <f aca="false">ASC(G8929)</f>
        <v>ﾌｪﾝﾄｽﾃｰﾌﾟ4mg</v>
      </c>
      <c r="O8929" s="0" t="str">
        <f aca="false">ASC(E8929)</f>
        <v>ﾌｪﾝﾀﾆﾙｸｴﾝ酸塩</v>
      </c>
      <c r="P8929" s="16" t="n">
        <f aca="false">N(P8928)+IF($C8929=検索!$B$49,1,0)</f>
        <v>0</v>
      </c>
    </row>
    <row r="8930" customFormat="false" ht="15" hidden="false" customHeight="false" outlineLevel="0" collapsed="false">
      <c r="A8930" s="16" t="s">
        <v>16254</v>
      </c>
      <c r="B8930" s="0" t="s">
        <v>20576</v>
      </c>
      <c r="C8930" s="0" t="n">
        <v>821</v>
      </c>
      <c r="D8930" s="0" t="str">
        <f aca="false">IFERROR(VLOOKUP($C8930,薬効分類マスタ!$A$2:$B$180,2,FALSE()),"未登録")</f>
        <v>合成麻薬</v>
      </c>
      <c r="E8930" s="16" t="s">
        <v>16228</v>
      </c>
      <c r="F8930" s="16" t="s">
        <v>20577</v>
      </c>
      <c r="G8930" s="16" t="s">
        <v>20578</v>
      </c>
      <c r="I8930" s="0" t="n">
        <v>1198.7</v>
      </c>
      <c r="K8930" s="0" t="str">
        <f aca="false">IFERROR(IF(VLOOKUP($C8930,薬効分類マスタ!$A$2:$E$180,5,FALSE())=0,"",VLOOKUP($C8930,薬効分類マスタ!$A$2:$E$180,5,FALSE())),"")</f>
        <v>麻薬</v>
      </c>
      <c r="L8930" s="17"/>
      <c r="M8930" s="16" t="n">
        <f aca="false">IF($K8930="","",IF($L8930&lt;&gt;"",$L8930,VLOOKUP($C8930,薬効分類マスタ!$A$2:$F$180,6,FALSE())))</f>
        <v>3</v>
      </c>
      <c r="N8930" s="0" t="str">
        <f aca="false">ASC(G8930)</f>
        <v>ﾌｪﾝﾀﾆﾙｸｴﾝ酸塩6mg貼付剤</v>
      </c>
      <c r="O8930" s="0" t="str">
        <f aca="false">ASC(E8930)</f>
        <v>ﾌｪﾝﾀﾆﾙｸｴﾝ酸塩</v>
      </c>
      <c r="P8930" s="16" t="n">
        <f aca="false">N(P8929)+IF($C8930=検索!$B$49,1,0)</f>
        <v>0</v>
      </c>
    </row>
    <row r="8931" customFormat="false" ht="15" hidden="false" customHeight="false" outlineLevel="0" collapsed="false">
      <c r="A8931" s="16" t="s">
        <v>16254</v>
      </c>
      <c r="B8931" s="0" t="s">
        <v>20579</v>
      </c>
      <c r="C8931" s="0" t="n">
        <v>821</v>
      </c>
      <c r="D8931" s="0" t="str">
        <f aca="false">IFERROR(VLOOKUP($C8931,薬効分類マスタ!$A$2:$B$180,2,FALSE()),"未登録")</f>
        <v>合成麻薬</v>
      </c>
      <c r="E8931" s="16" t="s">
        <v>16228</v>
      </c>
      <c r="F8931" s="16" t="s">
        <v>20577</v>
      </c>
      <c r="G8931" s="16" t="s">
        <v>20580</v>
      </c>
      <c r="H8931" s="16" t="s">
        <v>443</v>
      </c>
      <c r="I8931" s="0" t="n">
        <v>2520.2</v>
      </c>
      <c r="J8931" s="16" t="s">
        <v>232</v>
      </c>
      <c r="K8931" s="0" t="str">
        <f aca="false">IFERROR(IF(VLOOKUP($C8931,薬効分類マスタ!$A$2:$E$180,5,FALSE())=0,"",VLOOKUP($C8931,薬効分類マスタ!$A$2:$E$180,5,FALSE())),"")</f>
        <v>麻薬</v>
      </c>
      <c r="L8931" s="17"/>
      <c r="M8931" s="16" t="n">
        <f aca="false">IF($K8931="","",IF($L8931&lt;&gt;"",$L8931,VLOOKUP($C8931,薬効分類マスタ!$A$2:$F$180,6,FALSE())))</f>
        <v>3</v>
      </c>
      <c r="N8931" s="0" t="str">
        <f aca="false">ASC(G8931)</f>
        <v>ﾌｪﾝﾄｽﾃｰﾌﾟ6mg</v>
      </c>
      <c r="O8931" s="0" t="str">
        <f aca="false">ASC(E8931)</f>
        <v>ﾌｪﾝﾀﾆﾙｸｴﾝ酸塩</v>
      </c>
      <c r="P8931" s="16" t="n">
        <f aca="false">N(P8930)+IF($C8931=検索!$B$49,1,0)</f>
        <v>0</v>
      </c>
    </row>
    <row r="8932" customFormat="false" ht="15" hidden="false" customHeight="false" outlineLevel="0" collapsed="false">
      <c r="A8932" s="16" t="s">
        <v>16254</v>
      </c>
      <c r="B8932" s="0" t="s">
        <v>20581</v>
      </c>
      <c r="C8932" s="0" t="n">
        <v>821</v>
      </c>
      <c r="D8932" s="0" t="str">
        <f aca="false">IFERROR(VLOOKUP($C8932,薬効分類マスタ!$A$2:$B$180,2,FALSE()),"未登録")</f>
        <v>合成麻薬</v>
      </c>
      <c r="E8932" s="16" t="s">
        <v>16228</v>
      </c>
      <c r="F8932" s="16" t="s">
        <v>20577</v>
      </c>
      <c r="G8932" s="16" t="s">
        <v>20582</v>
      </c>
      <c r="H8932" s="16" t="s">
        <v>549</v>
      </c>
      <c r="I8932" s="0" t="n">
        <v>1227</v>
      </c>
      <c r="K8932" s="0" t="str">
        <f aca="false">IFERROR(IF(VLOOKUP($C8932,薬効分類マスタ!$A$2:$E$180,5,FALSE())=0,"",VLOOKUP($C8932,薬効分類マスタ!$A$2:$E$180,5,FALSE())),"")</f>
        <v>麻薬</v>
      </c>
      <c r="L8932" s="17"/>
      <c r="M8932" s="16" t="n">
        <f aca="false">IF($K8932="","",IF($L8932&lt;&gt;"",$L8932,VLOOKUP($C8932,薬効分類マスタ!$A$2:$F$180,6,FALSE())))</f>
        <v>3</v>
      </c>
      <c r="N8932" s="0" t="str">
        <f aca="false">ASC(G8932)</f>
        <v>ﾌｪﾝﾀﾆﾙｸｴﾝ酸塩1日用ﾃｰﾌﾟ6mg｢第一三共｣</v>
      </c>
      <c r="O8932" s="0" t="str">
        <f aca="false">ASC(E8932)</f>
        <v>ﾌｪﾝﾀﾆﾙｸｴﾝ酸塩</v>
      </c>
      <c r="P8932" s="16" t="n">
        <f aca="false">N(P8931)+IF($C8932=検索!$B$49,1,0)</f>
        <v>0</v>
      </c>
    </row>
    <row r="8933" customFormat="false" ht="15" hidden="false" customHeight="false" outlineLevel="0" collapsed="false">
      <c r="A8933" s="16" t="s">
        <v>16254</v>
      </c>
      <c r="B8933" s="0" t="s">
        <v>20583</v>
      </c>
      <c r="C8933" s="0" t="n">
        <v>821</v>
      </c>
      <c r="D8933" s="0" t="str">
        <f aca="false">IFERROR(VLOOKUP($C8933,薬効分類マスタ!$A$2:$B$180,2,FALSE()),"未登録")</f>
        <v>合成麻薬</v>
      </c>
      <c r="E8933" s="16" t="s">
        <v>16228</v>
      </c>
      <c r="F8933" s="16" t="s">
        <v>16434</v>
      </c>
      <c r="G8933" s="16" t="s">
        <v>20584</v>
      </c>
      <c r="I8933" s="0" t="n">
        <v>1598.8</v>
      </c>
      <c r="K8933" s="0" t="str">
        <f aca="false">IFERROR(IF(VLOOKUP($C8933,薬効分類マスタ!$A$2:$E$180,5,FALSE())=0,"",VLOOKUP($C8933,薬効分類マスタ!$A$2:$E$180,5,FALSE())),"")</f>
        <v>麻薬</v>
      </c>
      <c r="L8933" s="17"/>
      <c r="M8933" s="16" t="n">
        <f aca="false">IF($K8933="","",IF($L8933&lt;&gt;"",$L8933,VLOOKUP($C8933,薬効分類マスタ!$A$2:$F$180,6,FALSE())))</f>
        <v>3</v>
      </c>
      <c r="N8933" s="0" t="str">
        <f aca="false">ASC(G8933)</f>
        <v>ﾌｪﾝﾀﾆﾙｸｴﾝ酸塩8mg貼付剤</v>
      </c>
      <c r="O8933" s="0" t="str">
        <f aca="false">ASC(E8933)</f>
        <v>ﾌｪﾝﾀﾆﾙｸｴﾝ酸塩</v>
      </c>
      <c r="P8933" s="16" t="n">
        <f aca="false">N(P8932)+IF($C8933=検索!$B$49,1,0)</f>
        <v>0</v>
      </c>
    </row>
    <row r="8934" customFormat="false" ht="15" hidden="false" customHeight="false" outlineLevel="0" collapsed="false">
      <c r="A8934" s="16" t="s">
        <v>16254</v>
      </c>
      <c r="B8934" s="0" t="s">
        <v>20585</v>
      </c>
      <c r="C8934" s="0" t="n">
        <v>821</v>
      </c>
      <c r="D8934" s="0" t="str">
        <f aca="false">IFERROR(VLOOKUP($C8934,薬効分類マスタ!$A$2:$B$180,2,FALSE()),"未登録")</f>
        <v>合成麻薬</v>
      </c>
      <c r="E8934" s="16" t="s">
        <v>16228</v>
      </c>
      <c r="F8934" s="16" t="s">
        <v>16434</v>
      </c>
      <c r="G8934" s="16" t="s">
        <v>20586</v>
      </c>
      <c r="H8934" s="16" t="s">
        <v>443</v>
      </c>
      <c r="I8934" s="0" t="n">
        <v>3246.3</v>
      </c>
      <c r="J8934" s="16" t="s">
        <v>232</v>
      </c>
      <c r="K8934" s="0" t="str">
        <f aca="false">IFERROR(IF(VLOOKUP($C8934,薬効分類マスタ!$A$2:$E$180,5,FALSE())=0,"",VLOOKUP($C8934,薬効分類マスタ!$A$2:$E$180,5,FALSE())),"")</f>
        <v>麻薬</v>
      </c>
      <c r="L8934" s="17"/>
      <c r="M8934" s="16" t="n">
        <f aca="false">IF($K8934="","",IF($L8934&lt;&gt;"",$L8934,VLOOKUP($C8934,薬効分類マスタ!$A$2:$F$180,6,FALSE())))</f>
        <v>3</v>
      </c>
      <c r="N8934" s="0" t="str">
        <f aca="false">ASC(G8934)</f>
        <v>ﾌｪﾝﾄｽﾃｰﾌﾟ8mg</v>
      </c>
      <c r="O8934" s="0" t="str">
        <f aca="false">ASC(E8934)</f>
        <v>ﾌｪﾝﾀﾆﾙｸｴﾝ酸塩</v>
      </c>
      <c r="P8934" s="16" t="n">
        <f aca="false">N(P8933)+IF($C8934=検索!$B$49,1,0)</f>
        <v>0</v>
      </c>
    </row>
    <row r="8935" customFormat="false" ht="15" hidden="false" customHeight="false" outlineLevel="0" collapsed="false">
      <c r="A8935" s="16" t="s">
        <v>16254</v>
      </c>
      <c r="B8935" s="0" t="s">
        <v>20587</v>
      </c>
      <c r="C8935" s="0" t="n">
        <v>821</v>
      </c>
      <c r="D8935" s="0" t="str">
        <f aca="false">IFERROR(VLOOKUP($C8935,薬効分類マスタ!$A$2:$B$180,2,FALSE()),"未登録")</f>
        <v>合成麻薬</v>
      </c>
      <c r="E8935" s="16" t="s">
        <v>16228</v>
      </c>
      <c r="F8935" s="16" t="s">
        <v>17706</v>
      </c>
      <c r="G8935" s="16" t="s">
        <v>20588</v>
      </c>
      <c r="I8935" s="0" t="n">
        <v>130</v>
      </c>
      <c r="K8935" s="0" t="str">
        <f aca="false">IFERROR(IF(VLOOKUP($C8935,薬効分類マスタ!$A$2:$E$180,5,FALSE())=0,"",VLOOKUP($C8935,薬効分類マスタ!$A$2:$E$180,5,FALSE())),"")</f>
        <v>麻薬</v>
      </c>
      <c r="L8935" s="17"/>
      <c r="M8935" s="16" t="n">
        <f aca="false">IF($K8935="","",IF($L8935&lt;&gt;"",$L8935,VLOOKUP($C8935,薬効分類マスタ!$A$2:$F$180,6,FALSE())))</f>
        <v>3</v>
      </c>
      <c r="N8935" s="0" t="str">
        <f aca="false">ASC(G8935)</f>
        <v>ﾌｪﾝﾀﾆﾙｸｴﾝ酸塩0.5mg貼付剤</v>
      </c>
      <c r="O8935" s="0" t="str">
        <f aca="false">ASC(E8935)</f>
        <v>ﾌｪﾝﾀﾆﾙｸｴﾝ酸塩</v>
      </c>
      <c r="P8935" s="16" t="n">
        <f aca="false">N(P8934)+IF($C8935=検索!$B$49,1,0)</f>
        <v>0</v>
      </c>
    </row>
    <row r="8936" customFormat="false" ht="15" hidden="false" customHeight="false" outlineLevel="0" collapsed="false">
      <c r="A8936" s="16" t="s">
        <v>16254</v>
      </c>
      <c r="B8936" s="0" t="s">
        <v>20589</v>
      </c>
      <c r="C8936" s="0" t="n">
        <v>821</v>
      </c>
      <c r="D8936" s="0" t="str">
        <f aca="false">IFERROR(VLOOKUP($C8936,薬効分類マスタ!$A$2:$B$180,2,FALSE()),"未登録")</f>
        <v>合成麻薬</v>
      </c>
      <c r="E8936" s="16" t="s">
        <v>16228</v>
      </c>
      <c r="F8936" s="16" t="s">
        <v>17706</v>
      </c>
      <c r="G8936" s="16" t="s">
        <v>20590</v>
      </c>
      <c r="H8936" s="16" t="s">
        <v>443</v>
      </c>
      <c r="I8936" s="0" t="n">
        <v>262.7</v>
      </c>
      <c r="J8936" s="16" t="s">
        <v>232</v>
      </c>
      <c r="K8936" s="0" t="str">
        <f aca="false">IFERROR(IF(VLOOKUP($C8936,薬効分類マスタ!$A$2:$E$180,5,FALSE())=0,"",VLOOKUP($C8936,薬効分類マスタ!$A$2:$E$180,5,FALSE())),"")</f>
        <v>麻薬</v>
      </c>
      <c r="L8936" s="17"/>
      <c r="M8936" s="16" t="n">
        <f aca="false">IF($K8936="","",IF($L8936&lt;&gt;"",$L8936,VLOOKUP($C8936,薬効分類マスタ!$A$2:$F$180,6,FALSE())))</f>
        <v>3</v>
      </c>
      <c r="N8936" s="0" t="str">
        <f aca="false">ASC(G8936)</f>
        <v>ﾌｪﾝﾄｽﾃｰﾌﾟ0.5mg</v>
      </c>
      <c r="O8936" s="0" t="str">
        <f aca="false">ASC(E8936)</f>
        <v>ﾌｪﾝﾀﾆﾙｸｴﾝ酸塩</v>
      </c>
      <c r="P8936" s="16" t="n">
        <f aca="false">N(P8935)+IF($C8936=検索!$B$49,1,0)</f>
        <v>0</v>
      </c>
    </row>
  </sheetData>
  <autoFilter ref="A1:M89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2026-10-29T08:38:11Z</dcterms:created>
  <dc:creator>openpyxl</dc:creator>
  <dc:description/>
  <dc:language>en-US</dc:language>
  <cp:lastModifiedBy/>
  <dcterms:modified xsi:type="dcterms:W3CDTF">2026-10-29T08:38:12Z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